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boffoodspvtltd-my.sharepoint.com/personal/shekhar_sonawane_twobrothersindia_com/Documents/Desktop/Data-Analyst-Portfolio/Excel-Dashboards/"/>
    </mc:Choice>
  </mc:AlternateContent>
  <xr:revisionPtr revIDLastSave="1" documentId="8_{6F60F789-6F86-439F-95E8-1D05AE4EED04}" xr6:coauthVersionLast="47" xr6:coauthVersionMax="47" xr10:uidLastSave="{13497EB4-76F9-4EAC-8E78-429E63544760}"/>
  <bookViews>
    <workbookView xWindow="-110" yWindow="-110" windowWidth="25820" windowHeight="15500" firstSheet="3" activeTab="3" xr2:uid="{5353A083-4495-4E00-9967-7F0D8B6D7A19}"/>
  </bookViews>
  <sheets>
    <sheet name="BI_Data" sheetId="1" state="hidden" r:id="rId1"/>
    <sheet name="BI_Channel" sheetId="2" state="hidden" r:id="rId2"/>
    <sheet name="BI_ReadMe" sheetId="3" state="hidden" r:id="rId3"/>
    <sheet name="Dashboard" sheetId="4" r:id="rId4"/>
    <sheet name="Summary" sheetId="5" r:id="rId5"/>
    <sheet name="Domestic" sheetId="6" r:id="rId6"/>
    <sheet name="MENA_Order" sheetId="7" r:id="rId7"/>
    <sheet name="ROW_Manjari" sheetId="8" r:id="rId8"/>
    <sheet name="USA_Sea" sheetId="9" r:id="rId9"/>
    <sheet name="Amazon_USA_Sea" sheetId="10" r:id="rId10"/>
    <sheet name="UK_Order" sheetId="11" r:id="rId11"/>
    <sheet name="USA_Air" sheetId="12" r:id="rId12"/>
    <sheet name="USA_Amazon_Air" sheetId="13" r:id="rId13"/>
    <sheet name="VSN" sheetId="14" state="hidden" r:id="rId14"/>
    <sheet name="Adhoc-Backlog" sheetId="15" state="hidden" r:id="rId15"/>
    <sheet name="Box_Packing" sheetId="16" state="hidden" r:id="rId16"/>
    <sheet name="Projection_" sheetId="17" r:id="rId17"/>
    <sheet name="Raw_Data" sheetId="18" r:id="rId18"/>
    <sheet name="Report" sheetId="19" r:id="rId19"/>
  </sheets>
  <definedNames>
    <definedName name="_xlnm._FilterDatabase" localSheetId="14" hidden="1">'Adhoc-Backlog'!$A$2:$BN$76</definedName>
    <definedName name="_xlnm._FilterDatabase" localSheetId="9" hidden="1">Amazon_USA_Sea!$A$2:$BG$75</definedName>
    <definedName name="_xlnm._FilterDatabase" localSheetId="15" hidden="1">Box_Packing!$A$1:$H$1059</definedName>
    <definedName name="_xlnm._FilterDatabase" localSheetId="3" hidden="1">Dashboard!$A$27:$L$95</definedName>
    <definedName name="_xlnm._FilterDatabase" localSheetId="5" hidden="1">Domestic!$A$2:$BP$67</definedName>
    <definedName name="_xlnm._FilterDatabase" localSheetId="16" hidden="1">Projection_!$A$3:$Y$70</definedName>
    <definedName name="_xlnm._FilterDatabase" localSheetId="18" hidden="1">Report!$A$183:$AG$243</definedName>
    <definedName name="_xlnm._FilterDatabase" localSheetId="10" hidden="1">UK_Order!$A$2:$BN$67</definedName>
    <definedName name="_xlnm._FilterDatabase" localSheetId="11" hidden="1">USA_Air!$A$2:$BN$67</definedName>
    <definedName name="_xlnm._FilterDatabase" localSheetId="12" hidden="1">USA_Amazon_Air!$A$2:$BO$75</definedName>
    <definedName name="_xlnm._FilterDatabase" localSheetId="8" hidden="1">USA_Sea!$A$2:$BO$67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80" i="19" l="1" a="1"/>
  <c r="C180" i="19" s="1"/>
  <c r="S2" i="19" a="1"/>
  <c r="E69" i="17"/>
  <c r="C69" i="17"/>
  <c r="E68" i="17"/>
  <c r="C68" i="17"/>
  <c r="E67" i="17"/>
  <c r="C67" i="17"/>
  <c r="E66" i="17"/>
  <c r="C66" i="17"/>
  <c r="E65" i="17"/>
  <c r="C65" i="17"/>
  <c r="E64" i="17"/>
  <c r="C64" i="17"/>
  <c r="E63" i="17"/>
  <c r="C63" i="17"/>
  <c r="E62" i="17"/>
  <c r="C62" i="17"/>
  <c r="E61" i="17"/>
  <c r="C61" i="17"/>
  <c r="Y60" i="17"/>
  <c r="E60" i="17"/>
  <c r="C60" i="17"/>
  <c r="E59" i="17"/>
  <c r="C59" i="17"/>
  <c r="E58" i="17"/>
  <c r="C58" i="17"/>
  <c r="E57" i="17"/>
  <c r="C57" i="17"/>
  <c r="Y56" i="17"/>
  <c r="X54" i="17"/>
  <c r="Y53" i="17"/>
  <c r="E52" i="17"/>
  <c r="C52" i="17"/>
  <c r="E51" i="17"/>
  <c r="C51" i="17"/>
  <c r="E50" i="17"/>
  <c r="C50" i="17"/>
  <c r="E49" i="17"/>
  <c r="C49" i="17"/>
  <c r="E48" i="17"/>
  <c r="C48" i="17"/>
  <c r="E47" i="17"/>
  <c r="C47" i="17"/>
  <c r="E46" i="17"/>
  <c r="C46" i="17"/>
  <c r="E45" i="17"/>
  <c r="C45" i="17"/>
  <c r="X44" i="17"/>
  <c r="Y43" i="17"/>
  <c r="E43" i="17"/>
  <c r="E42" i="17"/>
  <c r="C42" i="17"/>
  <c r="E41" i="17"/>
  <c r="C41" i="17"/>
  <c r="E40" i="17"/>
  <c r="C40" i="17"/>
  <c r="Y39" i="17"/>
  <c r="Y38" i="17"/>
  <c r="E38" i="17"/>
  <c r="C38" i="17"/>
  <c r="Y37" i="17"/>
  <c r="E37" i="17"/>
  <c r="C37" i="17"/>
  <c r="Y36" i="17"/>
  <c r="E36" i="17"/>
  <c r="C36" i="17"/>
  <c r="Y34" i="17"/>
  <c r="Y33" i="17"/>
  <c r="E33" i="17"/>
  <c r="C33" i="17"/>
  <c r="Y32" i="17"/>
  <c r="E32" i="17"/>
  <c r="C32" i="17"/>
  <c r="Y31" i="17"/>
  <c r="E31" i="17"/>
  <c r="C31" i="17"/>
  <c r="Y30" i="17"/>
  <c r="E30" i="17"/>
  <c r="C30" i="17"/>
  <c r="Y29" i="17"/>
  <c r="E29" i="17"/>
  <c r="C29" i="17"/>
  <c r="Y28" i="17"/>
  <c r="E28" i="17"/>
  <c r="C28" i="17"/>
  <c r="Y27" i="17"/>
  <c r="E27" i="17"/>
  <c r="C27" i="17"/>
  <c r="Y26" i="17"/>
  <c r="E26" i="17"/>
  <c r="C26" i="17"/>
  <c r="Y25" i="17"/>
  <c r="E25" i="17"/>
  <c r="C25" i="17"/>
  <c r="Y24" i="17"/>
  <c r="E24" i="17"/>
  <c r="C24" i="17"/>
  <c r="Y23" i="17"/>
  <c r="Y22" i="17"/>
  <c r="E22" i="17"/>
  <c r="C22" i="17"/>
  <c r="X21" i="17"/>
  <c r="Y20" i="17"/>
  <c r="E20" i="17"/>
  <c r="C20" i="17"/>
  <c r="Y19" i="17"/>
  <c r="E19" i="17"/>
  <c r="C19" i="17"/>
  <c r="E17" i="17"/>
  <c r="C17" i="17"/>
  <c r="E16" i="17"/>
  <c r="C16" i="17"/>
  <c r="E15" i="17"/>
  <c r="C15" i="17"/>
  <c r="E14" i="17"/>
  <c r="C14" i="17"/>
  <c r="Y13" i="17"/>
  <c r="E12" i="17"/>
  <c r="C12" i="17"/>
  <c r="E11" i="17"/>
  <c r="C11" i="17"/>
  <c r="Y10" i="17"/>
  <c r="E10" i="17"/>
  <c r="C10" i="17"/>
  <c r="E9" i="17"/>
  <c r="C9" i="17"/>
  <c r="E8" i="17"/>
  <c r="C8" i="17"/>
  <c r="Y7" i="17"/>
  <c r="E7" i="17"/>
  <c r="C7" i="17"/>
  <c r="Y6" i="17"/>
  <c r="E6" i="17"/>
  <c r="C6" i="17"/>
  <c r="C5" i="17"/>
  <c r="C4" i="17"/>
  <c r="F68" i="15"/>
  <c r="F67" i="15"/>
  <c r="F66" i="15"/>
  <c r="F65" i="15"/>
  <c r="F64" i="15"/>
  <c r="F63" i="15"/>
  <c r="F62" i="15"/>
  <c r="F61" i="15"/>
  <c r="F60" i="15"/>
  <c r="F59" i="15"/>
  <c r="F58" i="15"/>
  <c r="F57" i="15"/>
  <c r="F56" i="15"/>
  <c r="F55" i="15"/>
  <c r="F54" i="15"/>
  <c r="F53" i="15"/>
  <c r="F52" i="15"/>
  <c r="F51" i="15"/>
  <c r="F50" i="15"/>
  <c r="F49" i="15"/>
  <c r="F48" i="15"/>
  <c r="F47" i="15"/>
  <c r="F46" i="15"/>
  <c r="F45" i="15"/>
  <c r="F44" i="15"/>
  <c r="F43" i="15"/>
  <c r="F42" i="15"/>
  <c r="F41" i="15"/>
  <c r="F40" i="15"/>
  <c r="F39" i="15"/>
  <c r="F38" i="15"/>
  <c r="F37" i="15"/>
  <c r="F36" i="15"/>
  <c r="F35" i="15"/>
  <c r="F34" i="15"/>
  <c r="F33" i="15"/>
  <c r="F32" i="15"/>
  <c r="F31" i="15"/>
  <c r="F30" i="15"/>
  <c r="F29" i="15"/>
  <c r="F28" i="15"/>
  <c r="F27" i="15"/>
  <c r="F26" i="15"/>
  <c r="F25" i="15"/>
  <c r="F24" i="15"/>
  <c r="F23" i="15"/>
  <c r="F22" i="15"/>
  <c r="F21" i="15"/>
  <c r="F20" i="15"/>
  <c r="F19" i="15"/>
  <c r="F18" i="15"/>
  <c r="F17" i="15"/>
  <c r="F16" i="15"/>
  <c r="F15" i="15"/>
  <c r="F14" i="15"/>
  <c r="F13" i="15"/>
  <c r="F12" i="15"/>
  <c r="F11" i="15"/>
  <c r="F10" i="15"/>
  <c r="F9" i="15"/>
  <c r="F8" i="15"/>
  <c r="F7" i="15"/>
  <c r="F6" i="15"/>
  <c r="F5" i="15"/>
  <c r="F4" i="15"/>
  <c r="F3" i="15"/>
  <c r="K69" i="13"/>
  <c r="K68" i="13"/>
  <c r="K67" i="13"/>
  <c r="K66" i="13"/>
  <c r="K65" i="13"/>
  <c r="K64" i="13"/>
  <c r="K63" i="13"/>
  <c r="K62" i="13"/>
  <c r="K61" i="13"/>
  <c r="K57" i="13"/>
  <c r="K28" i="13"/>
  <c r="K17" i="13"/>
  <c r="L57" i="11"/>
  <c r="F70" i="10"/>
  <c r="F68" i="10"/>
  <c r="F67" i="10"/>
  <c r="G67" i="10" s="1"/>
  <c r="AK67" i="10" s="1"/>
  <c r="F66" i="10"/>
  <c r="G66" i="10" s="1"/>
  <c r="F65" i="10"/>
  <c r="F64" i="10"/>
  <c r="G64" i="10" s="1"/>
  <c r="F63" i="10"/>
  <c r="G63" i="10" s="1"/>
  <c r="F62" i="10"/>
  <c r="G62" i="10" s="1"/>
  <c r="AA62" i="10" s="1"/>
  <c r="F61" i="10"/>
  <c r="G61" i="10" s="1"/>
  <c r="F56" i="10"/>
  <c r="F45" i="10"/>
  <c r="H62" i="9"/>
  <c r="H61" i="9"/>
  <c r="H56" i="9"/>
  <c r="H45" i="9"/>
  <c r="H25" i="9"/>
  <c r="G62" i="8"/>
  <c r="G61" i="8"/>
  <c r="G60" i="8"/>
  <c r="G56" i="8"/>
  <c r="G5" i="8"/>
  <c r="AZ62" i="5"/>
  <c r="AR62" i="5"/>
  <c r="AQ62" i="5"/>
  <c r="AP62" i="5"/>
  <c r="AO62" i="5"/>
  <c r="AN62" i="5"/>
  <c r="AM62" i="5"/>
  <c r="AL62" i="5"/>
  <c r="AK62" i="5"/>
  <c r="AJ62" i="5"/>
  <c r="AI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S62" i="5"/>
  <c r="R62" i="5"/>
  <c r="Q62" i="5"/>
  <c r="P62" i="5"/>
  <c r="N62" i="5"/>
  <c r="M62" i="5"/>
  <c r="L62" i="11" s="1"/>
  <c r="L62" i="5"/>
  <c r="K70" i="13" s="1"/>
  <c r="K62" i="5"/>
  <c r="J62" i="12" s="1"/>
  <c r="J62" i="5"/>
  <c r="I62" i="5"/>
  <c r="H62" i="5"/>
  <c r="AZ61" i="5"/>
  <c r="AR61" i="5"/>
  <c r="AQ61" i="5"/>
  <c r="AM61" i="5"/>
  <c r="AL61" i="5"/>
  <c r="AK61" i="5"/>
  <c r="AJ61" i="5"/>
  <c r="AI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S61" i="5"/>
  <c r="R61" i="5"/>
  <c r="Q61" i="5"/>
  <c r="P61" i="5"/>
  <c r="N61" i="5"/>
  <c r="M61" i="5"/>
  <c r="L61" i="11" s="1"/>
  <c r="L61" i="5"/>
  <c r="K61" i="5"/>
  <c r="J61" i="12" s="1"/>
  <c r="J61" i="5"/>
  <c r="F69" i="10" s="1"/>
  <c r="I61" i="5"/>
  <c r="H61" i="5"/>
  <c r="AZ60" i="5"/>
  <c r="AR60" i="5"/>
  <c r="AQ60" i="5"/>
  <c r="AP60" i="5"/>
  <c r="AO60" i="5"/>
  <c r="AN60" i="5"/>
  <c r="AM60" i="5"/>
  <c r="AL60" i="5"/>
  <c r="AK60" i="5"/>
  <c r="AJ60" i="5"/>
  <c r="AI60" i="5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S60" i="5"/>
  <c r="R60" i="5"/>
  <c r="Q60" i="5"/>
  <c r="P60" i="5"/>
  <c r="N60" i="5"/>
  <c r="M60" i="5"/>
  <c r="L60" i="11" s="1"/>
  <c r="L60" i="5"/>
  <c r="K60" i="13" s="1"/>
  <c r="K60" i="5"/>
  <c r="J60" i="12" s="1"/>
  <c r="J60" i="5"/>
  <c r="F60" i="10" s="1"/>
  <c r="G60" i="10" s="1"/>
  <c r="I60" i="5"/>
  <c r="H60" i="9" s="1"/>
  <c r="H60" i="5"/>
  <c r="AZ59" i="5"/>
  <c r="AR59" i="5"/>
  <c r="AQ59" i="5"/>
  <c r="AP59" i="5"/>
  <c r="AO59" i="5"/>
  <c r="AN59" i="5"/>
  <c r="AM59" i="5"/>
  <c r="AL59" i="5"/>
  <c r="AK59" i="5"/>
  <c r="AJ59" i="5"/>
  <c r="AI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S59" i="5"/>
  <c r="R59" i="5"/>
  <c r="Q59" i="5"/>
  <c r="P59" i="5"/>
  <c r="N59" i="5"/>
  <c r="M59" i="5"/>
  <c r="L59" i="11" s="1"/>
  <c r="L59" i="5"/>
  <c r="K59" i="13" s="1"/>
  <c r="K59" i="5"/>
  <c r="J59" i="12" s="1"/>
  <c r="J59" i="5"/>
  <c r="F59" i="10" s="1"/>
  <c r="G59" i="10" s="1"/>
  <c r="I59" i="5"/>
  <c r="H59" i="9" s="1"/>
  <c r="H59" i="5"/>
  <c r="G59" i="8" s="1"/>
  <c r="G59" i="5"/>
  <c r="F59" i="6" s="1"/>
  <c r="N59" i="6" s="1"/>
  <c r="AZ58" i="5"/>
  <c r="AR58" i="5"/>
  <c r="AQ58" i="5"/>
  <c r="AP58" i="5"/>
  <c r="AO58" i="5"/>
  <c r="AN58" i="5"/>
  <c r="AM58" i="5"/>
  <c r="AL58" i="5"/>
  <c r="AK58" i="5"/>
  <c r="AJ58" i="5"/>
  <c r="AI58" i="5"/>
  <c r="AH58" i="5"/>
  <c r="AG58" i="5"/>
  <c r="AT58" i="5" s="1"/>
  <c r="AF58" i="5"/>
  <c r="AE58" i="5"/>
  <c r="AD58" i="5"/>
  <c r="AC58" i="5"/>
  <c r="AB58" i="5"/>
  <c r="AA58" i="5"/>
  <c r="Z58" i="5"/>
  <c r="X58" i="5"/>
  <c r="V58" i="5"/>
  <c r="U58" i="5"/>
  <c r="T58" i="5"/>
  <c r="S58" i="5"/>
  <c r="R58" i="5"/>
  <c r="Q58" i="5"/>
  <c r="P58" i="5"/>
  <c r="N58" i="5"/>
  <c r="M58" i="5"/>
  <c r="L58" i="11" s="1"/>
  <c r="L58" i="5"/>
  <c r="K58" i="13" s="1"/>
  <c r="K58" i="5"/>
  <c r="J58" i="12" s="1"/>
  <c r="J58" i="5"/>
  <c r="F58" i="10" s="1"/>
  <c r="G58" i="10" s="1"/>
  <c r="I58" i="5"/>
  <c r="H58" i="9" s="1"/>
  <c r="H58" i="5"/>
  <c r="G58" i="8" s="1"/>
  <c r="AZ57" i="5"/>
  <c r="AR57" i="5"/>
  <c r="AQ57" i="5"/>
  <c r="AP57" i="5"/>
  <c r="AO57" i="5"/>
  <c r="AM57" i="5"/>
  <c r="AL57" i="5"/>
  <c r="AK57" i="5"/>
  <c r="AJ57" i="5"/>
  <c r="AI57" i="5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U57" i="5"/>
  <c r="T57" i="5"/>
  <c r="S57" i="5"/>
  <c r="R57" i="5"/>
  <c r="Q57" i="5"/>
  <c r="P57" i="5"/>
  <c r="N57" i="5"/>
  <c r="M57" i="5"/>
  <c r="L57" i="5"/>
  <c r="K57" i="5"/>
  <c r="J57" i="12" s="1"/>
  <c r="J57" i="5"/>
  <c r="F57" i="10" s="1"/>
  <c r="I57" i="5"/>
  <c r="H57" i="9" s="1"/>
  <c r="H57" i="5"/>
  <c r="G57" i="8" s="1"/>
  <c r="AZ56" i="5"/>
  <c r="AR56" i="5"/>
  <c r="AQ56" i="5"/>
  <c r="AP56" i="5"/>
  <c r="AO56" i="5"/>
  <c r="AN56" i="5"/>
  <c r="AM56" i="5"/>
  <c r="AL56" i="5"/>
  <c r="AK56" i="5"/>
  <c r="AJ56" i="5"/>
  <c r="AI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V56" i="5"/>
  <c r="U56" i="5"/>
  <c r="T56" i="5"/>
  <c r="S56" i="5"/>
  <c r="R56" i="5"/>
  <c r="Q56" i="5"/>
  <c r="P56" i="5"/>
  <c r="N56" i="5"/>
  <c r="M56" i="5"/>
  <c r="L56" i="11" s="1"/>
  <c r="L56" i="5"/>
  <c r="K56" i="13" s="1"/>
  <c r="K56" i="5"/>
  <c r="J56" i="12" s="1"/>
  <c r="J56" i="5"/>
  <c r="I56" i="5"/>
  <c r="H56" i="5"/>
  <c r="G56" i="5"/>
  <c r="F56" i="6" s="1"/>
  <c r="AZ55" i="5"/>
  <c r="AR55" i="5"/>
  <c r="AQ55" i="5"/>
  <c r="AP55" i="5"/>
  <c r="AO55" i="5"/>
  <c r="AN55" i="5"/>
  <c r="AM55" i="5"/>
  <c r="AL55" i="5"/>
  <c r="AK55" i="5"/>
  <c r="AJ55" i="5"/>
  <c r="AI55" i="5"/>
  <c r="AH55" i="5"/>
  <c r="AG55" i="5"/>
  <c r="AF55" i="5"/>
  <c r="AE55" i="5"/>
  <c r="AC55" i="5"/>
  <c r="AB55" i="5"/>
  <c r="AA55" i="5"/>
  <c r="Z55" i="5"/>
  <c r="Y55" i="5"/>
  <c r="X55" i="5"/>
  <c r="V55" i="5"/>
  <c r="U55" i="5"/>
  <c r="T55" i="5"/>
  <c r="S55" i="5"/>
  <c r="R55" i="5"/>
  <c r="Q55" i="5"/>
  <c r="P55" i="5"/>
  <c r="N55" i="5"/>
  <c r="M55" i="5"/>
  <c r="L55" i="11" s="1"/>
  <c r="L55" i="5"/>
  <c r="K55" i="13" s="1"/>
  <c r="K55" i="5"/>
  <c r="J55" i="12" s="1"/>
  <c r="J55" i="5"/>
  <c r="F55" i="10" s="1"/>
  <c r="I55" i="5"/>
  <c r="H55" i="9" s="1"/>
  <c r="H55" i="5"/>
  <c r="G55" i="8" s="1"/>
  <c r="AZ54" i="5"/>
  <c r="AR54" i="5"/>
  <c r="AQ54" i="5"/>
  <c r="AP54" i="5"/>
  <c r="AO54" i="5"/>
  <c r="AN54" i="5"/>
  <c r="AM54" i="5"/>
  <c r="AL54" i="5"/>
  <c r="AK54" i="5"/>
  <c r="AJ54" i="5"/>
  <c r="AI54" i="5"/>
  <c r="AH54" i="5"/>
  <c r="AG54" i="5"/>
  <c r="AF54" i="5"/>
  <c r="AE54" i="5"/>
  <c r="AD54" i="5"/>
  <c r="AC54" i="5"/>
  <c r="AB54" i="5"/>
  <c r="Z54" i="5"/>
  <c r="Y54" i="5"/>
  <c r="X54" i="5"/>
  <c r="W54" i="5"/>
  <c r="V54" i="5"/>
  <c r="U54" i="5"/>
  <c r="T54" i="5"/>
  <c r="S54" i="5"/>
  <c r="R54" i="5"/>
  <c r="Q54" i="5"/>
  <c r="AT54" i="5" s="1"/>
  <c r="P54" i="5"/>
  <c r="N54" i="5"/>
  <c r="M54" i="5"/>
  <c r="L54" i="11" s="1"/>
  <c r="L54" i="5"/>
  <c r="K54" i="13" s="1"/>
  <c r="K54" i="5"/>
  <c r="J54" i="12" s="1"/>
  <c r="J54" i="5"/>
  <c r="F54" i="10" s="1"/>
  <c r="I54" i="5"/>
  <c r="H54" i="9" s="1"/>
  <c r="H54" i="5"/>
  <c r="G54" i="8" s="1"/>
  <c r="AZ53" i="5"/>
  <c r="AR53" i="5"/>
  <c r="AQ53" i="5"/>
  <c r="AP53" i="5"/>
  <c r="AO53" i="5"/>
  <c r="AN53" i="5"/>
  <c r="AM53" i="5"/>
  <c r="AL53" i="5"/>
  <c r="AK53" i="5"/>
  <c r="AJ53" i="5"/>
  <c r="AI53" i="5"/>
  <c r="AH53" i="5"/>
  <c r="AG53" i="5"/>
  <c r="AF53" i="5"/>
  <c r="AE53" i="5"/>
  <c r="AD53" i="5"/>
  <c r="AC53" i="5"/>
  <c r="AB53" i="5"/>
  <c r="AA53" i="5"/>
  <c r="Z53" i="5"/>
  <c r="X53" i="5"/>
  <c r="W53" i="5"/>
  <c r="V53" i="5"/>
  <c r="U53" i="5"/>
  <c r="T53" i="5"/>
  <c r="S53" i="5"/>
  <c r="R53" i="5"/>
  <c r="Q53" i="5"/>
  <c r="P53" i="5"/>
  <c r="N53" i="5"/>
  <c r="M53" i="5"/>
  <c r="L53" i="11" s="1"/>
  <c r="L53" i="5"/>
  <c r="K53" i="5"/>
  <c r="J53" i="12" s="1"/>
  <c r="J53" i="5"/>
  <c r="F53" i="10" s="1"/>
  <c r="I53" i="5"/>
  <c r="H53" i="9" s="1"/>
  <c r="H53" i="5"/>
  <c r="G53" i="8" s="1"/>
  <c r="AZ52" i="5"/>
  <c r="AR52" i="5"/>
  <c r="AQ52" i="5"/>
  <c r="AP52" i="5"/>
  <c r="AO52" i="5"/>
  <c r="AN52" i="5"/>
  <c r="AM52" i="5"/>
  <c r="AL52" i="5"/>
  <c r="AK52" i="5"/>
  <c r="AJ52" i="5"/>
  <c r="AI52" i="5"/>
  <c r="AH52" i="5"/>
  <c r="AG52" i="5"/>
  <c r="AF52" i="5"/>
  <c r="AE52" i="5"/>
  <c r="AD52" i="5"/>
  <c r="AT52" i="5" s="1"/>
  <c r="AC52" i="5"/>
  <c r="AB52" i="5"/>
  <c r="AA52" i="5"/>
  <c r="Z52" i="5"/>
  <c r="Y52" i="5"/>
  <c r="X52" i="5"/>
  <c r="W52" i="5"/>
  <c r="V52" i="5"/>
  <c r="U52" i="5"/>
  <c r="T52" i="5"/>
  <c r="S52" i="5"/>
  <c r="R52" i="5"/>
  <c r="Q52" i="5"/>
  <c r="P52" i="5"/>
  <c r="N52" i="5"/>
  <c r="M52" i="5"/>
  <c r="L52" i="11" s="1"/>
  <c r="L52" i="5"/>
  <c r="K52" i="13" s="1"/>
  <c r="K52" i="5"/>
  <c r="J52" i="12" s="1"/>
  <c r="J52" i="5"/>
  <c r="F52" i="10" s="1"/>
  <c r="I52" i="5"/>
  <c r="H52" i="9" s="1"/>
  <c r="N52" i="9" s="1"/>
  <c r="H52" i="5"/>
  <c r="G52" i="8" s="1"/>
  <c r="AZ51" i="5"/>
  <c r="AR51" i="5"/>
  <c r="AQ51" i="5"/>
  <c r="AP51" i="5"/>
  <c r="AO51" i="5"/>
  <c r="AN51" i="5"/>
  <c r="AM51" i="5"/>
  <c r="AL51" i="5"/>
  <c r="AK51" i="5"/>
  <c r="AJ51" i="5"/>
  <c r="AI51" i="5"/>
  <c r="AH51" i="5"/>
  <c r="AG51" i="5"/>
  <c r="AF51" i="5"/>
  <c r="AE51" i="5"/>
  <c r="AD51" i="5"/>
  <c r="AC51" i="5"/>
  <c r="AB51" i="5"/>
  <c r="AA51" i="5"/>
  <c r="Z51" i="5"/>
  <c r="Y51" i="5"/>
  <c r="X51" i="5"/>
  <c r="V51" i="5"/>
  <c r="U51" i="5"/>
  <c r="T51" i="5"/>
  <c r="S51" i="5"/>
  <c r="R51" i="5"/>
  <c r="Q51" i="5"/>
  <c r="P51" i="5"/>
  <c r="N51" i="5"/>
  <c r="M51" i="5"/>
  <c r="L51" i="11" s="1"/>
  <c r="L51" i="5"/>
  <c r="K51" i="13" s="1"/>
  <c r="K51" i="5"/>
  <c r="J51" i="12" s="1"/>
  <c r="J51" i="5"/>
  <c r="F51" i="10" s="1"/>
  <c r="G51" i="10" s="1"/>
  <c r="Q51" i="10" s="1"/>
  <c r="I51" i="5"/>
  <c r="H51" i="9" s="1"/>
  <c r="H51" i="5"/>
  <c r="G51" i="8" s="1"/>
  <c r="AZ50" i="5"/>
  <c r="AR50" i="5"/>
  <c r="AQ50" i="5"/>
  <c r="AP50" i="5"/>
  <c r="AO50" i="5"/>
  <c r="AN50" i="5"/>
  <c r="AM50" i="5"/>
  <c r="AL50" i="5"/>
  <c r="AK50" i="5"/>
  <c r="AJ50" i="5"/>
  <c r="AI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AT50" i="5" s="1"/>
  <c r="V50" i="5"/>
  <c r="U50" i="5"/>
  <c r="T50" i="5"/>
  <c r="S50" i="5"/>
  <c r="R50" i="5"/>
  <c r="Q50" i="5"/>
  <c r="P50" i="5"/>
  <c r="M50" i="5"/>
  <c r="L50" i="11" s="1"/>
  <c r="L50" i="5"/>
  <c r="K50" i="13" s="1"/>
  <c r="K50" i="5"/>
  <c r="J50" i="12" s="1"/>
  <c r="J50" i="5"/>
  <c r="F50" i="10" s="1"/>
  <c r="I50" i="5"/>
  <c r="H50" i="9" s="1"/>
  <c r="H50" i="5"/>
  <c r="G50" i="8" s="1"/>
  <c r="AZ49" i="5"/>
  <c r="AR49" i="5"/>
  <c r="AQ49" i="5"/>
  <c r="AP49" i="5"/>
  <c r="AO49" i="5"/>
  <c r="AN49" i="5"/>
  <c r="AM49" i="5"/>
  <c r="AL49" i="5"/>
  <c r="AK49" i="5"/>
  <c r="AJ49" i="5"/>
  <c r="AI49" i="5"/>
  <c r="AH49" i="5"/>
  <c r="AG49" i="5"/>
  <c r="AF49" i="5"/>
  <c r="AE49" i="5"/>
  <c r="AD49" i="5"/>
  <c r="AC49" i="5"/>
  <c r="AB49" i="5"/>
  <c r="Z49" i="5"/>
  <c r="Y49" i="5"/>
  <c r="X49" i="5"/>
  <c r="W49" i="5"/>
  <c r="V49" i="5"/>
  <c r="U49" i="5"/>
  <c r="T49" i="5"/>
  <c r="S49" i="5"/>
  <c r="R49" i="5"/>
  <c r="Q49" i="5"/>
  <c r="P49" i="5"/>
  <c r="N49" i="5"/>
  <c r="M49" i="5"/>
  <c r="L49" i="11" s="1"/>
  <c r="L49" i="5"/>
  <c r="K49" i="13" s="1"/>
  <c r="K49" i="5"/>
  <c r="J49" i="12" s="1"/>
  <c r="J49" i="5"/>
  <c r="F49" i="10" s="1"/>
  <c r="G49" i="10" s="1"/>
  <c r="I49" i="5"/>
  <c r="H49" i="9" s="1"/>
  <c r="H49" i="5"/>
  <c r="G49" i="8" s="1"/>
  <c r="G49" i="5"/>
  <c r="F49" i="6" s="1"/>
  <c r="N49" i="6" s="1"/>
  <c r="X49" i="6" s="1"/>
  <c r="AZ48" i="5"/>
  <c r="AR48" i="5"/>
  <c r="AQ48" i="5"/>
  <c r="AO48" i="5"/>
  <c r="AN48" i="5"/>
  <c r="AM48" i="5"/>
  <c r="AL48" i="5"/>
  <c r="AK48" i="5"/>
  <c r="AJ48" i="5"/>
  <c r="AI48" i="5"/>
  <c r="AH48" i="5"/>
  <c r="AG48" i="5"/>
  <c r="AF48" i="5"/>
  <c r="AE48" i="5"/>
  <c r="AD48" i="5"/>
  <c r="AC48" i="5"/>
  <c r="AB48" i="5"/>
  <c r="AA48" i="5"/>
  <c r="Z48" i="5"/>
  <c r="Y48" i="5"/>
  <c r="X48" i="5"/>
  <c r="V48" i="5"/>
  <c r="U48" i="5"/>
  <c r="T48" i="5"/>
  <c r="S48" i="5"/>
  <c r="R48" i="5"/>
  <c r="Q48" i="5"/>
  <c r="P48" i="5"/>
  <c r="N48" i="5"/>
  <c r="M48" i="5"/>
  <c r="L48" i="11" s="1"/>
  <c r="L48" i="5"/>
  <c r="K48" i="13" s="1"/>
  <c r="K48" i="5"/>
  <c r="J48" i="12" s="1"/>
  <c r="J48" i="5"/>
  <c r="F48" i="10" s="1"/>
  <c r="I48" i="5"/>
  <c r="H48" i="9" s="1"/>
  <c r="H48" i="5"/>
  <c r="G48" i="8" s="1"/>
  <c r="AZ47" i="5"/>
  <c r="AR47" i="5"/>
  <c r="AQ47" i="5"/>
  <c r="AP47" i="5"/>
  <c r="AO47" i="5"/>
  <c r="AN47" i="5"/>
  <c r="AM47" i="5"/>
  <c r="AL47" i="5"/>
  <c r="AK47" i="5"/>
  <c r="AJ47" i="5"/>
  <c r="AI47" i="5"/>
  <c r="AH47" i="5"/>
  <c r="AG47" i="5"/>
  <c r="AF47" i="5"/>
  <c r="AE47" i="5"/>
  <c r="AT47" i="5" s="1"/>
  <c r="AD47" i="5"/>
  <c r="AC47" i="5"/>
  <c r="AB47" i="5"/>
  <c r="AA47" i="5"/>
  <c r="Z47" i="5"/>
  <c r="Y47" i="5"/>
  <c r="X47" i="5"/>
  <c r="W47" i="5"/>
  <c r="V47" i="5"/>
  <c r="U47" i="5"/>
  <c r="T47" i="5"/>
  <c r="S47" i="5"/>
  <c r="R47" i="5"/>
  <c r="Q47" i="5"/>
  <c r="P47" i="5"/>
  <c r="M47" i="5"/>
  <c r="L47" i="11" s="1"/>
  <c r="L47" i="5"/>
  <c r="K47" i="13" s="1"/>
  <c r="K47" i="5"/>
  <c r="J47" i="12" s="1"/>
  <c r="J47" i="5"/>
  <c r="F47" i="10" s="1"/>
  <c r="I47" i="5"/>
  <c r="H47" i="9" s="1"/>
  <c r="H47" i="5"/>
  <c r="G47" i="8" s="1"/>
  <c r="AZ46" i="5"/>
  <c r="AR46" i="5"/>
  <c r="AQ46" i="5"/>
  <c r="AP46" i="5"/>
  <c r="AO46" i="5"/>
  <c r="AN46" i="5"/>
  <c r="AM46" i="5"/>
  <c r="AL46" i="5"/>
  <c r="AK46" i="5"/>
  <c r="AJ46" i="5"/>
  <c r="AI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R46" i="5"/>
  <c r="Q46" i="5"/>
  <c r="P46" i="5"/>
  <c r="N46" i="5"/>
  <c r="M46" i="5"/>
  <c r="L46" i="11" s="1"/>
  <c r="L46" i="5"/>
  <c r="K46" i="13" s="1"/>
  <c r="K46" i="5"/>
  <c r="J46" i="12" s="1"/>
  <c r="J46" i="5"/>
  <c r="F46" i="10" s="1"/>
  <c r="G46" i="10" s="1"/>
  <c r="I46" i="5"/>
  <c r="H46" i="9" s="1"/>
  <c r="H46" i="5"/>
  <c r="G46" i="8" s="1"/>
  <c r="G46" i="5"/>
  <c r="F46" i="6" s="1"/>
  <c r="AZ45" i="5"/>
  <c r="AR45" i="5"/>
  <c r="AQ45" i="5"/>
  <c r="AP45" i="5"/>
  <c r="AO45" i="5"/>
  <c r="AN45" i="5"/>
  <c r="AM45" i="5"/>
  <c r="AL45" i="5"/>
  <c r="AK45" i="5"/>
  <c r="AJ45" i="5"/>
  <c r="AI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U45" i="5"/>
  <c r="T45" i="5"/>
  <c r="S45" i="5"/>
  <c r="R45" i="5"/>
  <c r="Q45" i="5"/>
  <c r="P45" i="5"/>
  <c r="N45" i="5"/>
  <c r="M45" i="5"/>
  <c r="L45" i="11" s="1"/>
  <c r="L45" i="5"/>
  <c r="K45" i="13" s="1"/>
  <c r="K45" i="5"/>
  <c r="J45" i="12" s="1"/>
  <c r="J45" i="5"/>
  <c r="I45" i="5"/>
  <c r="H45" i="5"/>
  <c r="G45" i="8" s="1"/>
  <c r="G45" i="5"/>
  <c r="F45" i="6" s="1"/>
  <c r="AZ44" i="5"/>
  <c r="AR44" i="5"/>
  <c r="AQ44" i="5"/>
  <c r="AP44" i="5"/>
  <c r="AO44" i="5"/>
  <c r="AN44" i="5"/>
  <c r="AM44" i="5"/>
  <c r="AL44" i="5"/>
  <c r="AK44" i="5"/>
  <c r="AJ44" i="5"/>
  <c r="AI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S44" i="5"/>
  <c r="R44" i="5"/>
  <c r="Q44" i="5"/>
  <c r="P44" i="5"/>
  <c r="N44" i="5"/>
  <c r="M44" i="5"/>
  <c r="L44" i="11" s="1"/>
  <c r="L44" i="5"/>
  <c r="K44" i="13" s="1"/>
  <c r="K44" i="5"/>
  <c r="J44" i="12" s="1"/>
  <c r="J44" i="5"/>
  <c r="F44" i="10" s="1"/>
  <c r="G44" i="10" s="1"/>
  <c r="Q44" i="10" s="1"/>
  <c r="I44" i="5"/>
  <c r="H44" i="9" s="1"/>
  <c r="H44" i="5"/>
  <c r="G44" i="8" s="1"/>
  <c r="AZ43" i="5"/>
  <c r="AR43" i="5"/>
  <c r="AQ43" i="5"/>
  <c r="AP43" i="5"/>
  <c r="AO43" i="5"/>
  <c r="AN43" i="5"/>
  <c r="AM43" i="5"/>
  <c r="AL43" i="5"/>
  <c r="AK43" i="5"/>
  <c r="AJ43" i="5"/>
  <c r="AI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S43" i="5"/>
  <c r="R43" i="5"/>
  <c r="Q43" i="5"/>
  <c r="P43" i="5"/>
  <c r="N43" i="5"/>
  <c r="M43" i="5"/>
  <c r="L43" i="11" s="1"/>
  <c r="L43" i="5"/>
  <c r="K43" i="13" s="1"/>
  <c r="K43" i="5"/>
  <c r="J43" i="12" s="1"/>
  <c r="J43" i="5"/>
  <c r="F43" i="10" s="1"/>
  <c r="I43" i="5"/>
  <c r="H43" i="9" s="1"/>
  <c r="H43" i="5"/>
  <c r="G43" i="8" s="1"/>
  <c r="AZ42" i="5"/>
  <c r="AR42" i="5"/>
  <c r="AQ42" i="5"/>
  <c r="AP42" i="5"/>
  <c r="AO42" i="5"/>
  <c r="AN42" i="5"/>
  <c r="AM42" i="5"/>
  <c r="AL42" i="5"/>
  <c r="AK42" i="5"/>
  <c r="AJ42" i="5"/>
  <c r="AI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U42" i="5"/>
  <c r="T42" i="5"/>
  <c r="S42" i="5"/>
  <c r="R42" i="5"/>
  <c r="Q42" i="5"/>
  <c r="P42" i="5"/>
  <c r="N42" i="5"/>
  <c r="M42" i="5"/>
  <c r="L42" i="11" s="1"/>
  <c r="L42" i="5"/>
  <c r="K42" i="13" s="1"/>
  <c r="K42" i="5"/>
  <c r="J42" i="12" s="1"/>
  <c r="J42" i="5"/>
  <c r="F42" i="10" s="1"/>
  <c r="G42" i="10" s="1"/>
  <c r="AA42" i="10" s="1"/>
  <c r="I42" i="5"/>
  <c r="H42" i="9" s="1"/>
  <c r="H42" i="5"/>
  <c r="G42" i="8" s="1"/>
  <c r="AZ41" i="5"/>
  <c r="AR41" i="5"/>
  <c r="AQ41" i="5"/>
  <c r="AP41" i="5"/>
  <c r="AO41" i="5"/>
  <c r="AN41" i="5"/>
  <c r="AM41" i="5"/>
  <c r="AL41" i="5"/>
  <c r="AK41" i="5"/>
  <c r="AJ41" i="5"/>
  <c r="AI41" i="5"/>
  <c r="AH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S41" i="5"/>
  <c r="R41" i="5"/>
  <c r="Q41" i="5"/>
  <c r="P41" i="5"/>
  <c r="N41" i="5"/>
  <c r="M41" i="5"/>
  <c r="L41" i="11" s="1"/>
  <c r="L41" i="5"/>
  <c r="K41" i="13" s="1"/>
  <c r="K41" i="5"/>
  <c r="J41" i="12" s="1"/>
  <c r="J41" i="5"/>
  <c r="F41" i="10" s="1"/>
  <c r="I41" i="5"/>
  <c r="H41" i="9" s="1"/>
  <c r="H41" i="5"/>
  <c r="G41" i="8" s="1"/>
  <c r="G41" i="5"/>
  <c r="F41" i="6" s="1"/>
  <c r="N41" i="6" s="1"/>
  <c r="X41" i="6" s="1"/>
  <c r="AZ40" i="5"/>
  <c r="AR40" i="5"/>
  <c r="AP40" i="5"/>
  <c r="AO40" i="5"/>
  <c r="AN40" i="5"/>
  <c r="AM40" i="5"/>
  <c r="AL40" i="5"/>
  <c r="AK40" i="5"/>
  <c r="AJ40" i="5"/>
  <c r="AI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U40" i="5"/>
  <c r="T40" i="5"/>
  <c r="S40" i="5"/>
  <c r="R40" i="5"/>
  <c r="Q40" i="5"/>
  <c r="P40" i="5"/>
  <c r="M40" i="5"/>
  <c r="L40" i="11" s="1"/>
  <c r="L40" i="5"/>
  <c r="K40" i="13" s="1"/>
  <c r="K40" i="5"/>
  <c r="J40" i="12" s="1"/>
  <c r="J40" i="5"/>
  <c r="F40" i="10" s="1"/>
  <c r="I40" i="5"/>
  <c r="H40" i="9" s="1"/>
  <c r="H40" i="5"/>
  <c r="G40" i="8" s="1"/>
  <c r="G40" i="5"/>
  <c r="F40" i="6" s="1"/>
  <c r="AZ39" i="5"/>
  <c r="AR39" i="5"/>
  <c r="AQ39" i="5"/>
  <c r="AP39" i="5"/>
  <c r="AO39" i="5"/>
  <c r="AN39" i="5"/>
  <c r="AM39" i="5"/>
  <c r="AL39" i="5"/>
  <c r="AK39" i="5"/>
  <c r="AJ39" i="5"/>
  <c r="AI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S39" i="5"/>
  <c r="R39" i="5"/>
  <c r="Q39" i="5"/>
  <c r="M39" i="5"/>
  <c r="L39" i="11" s="1"/>
  <c r="L39" i="5"/>
  <c r="K39" i="13" s="1"/>
  <c r="K39" i="5"/>
  <c r="J39" i="12" s="1"/>
  <c r="J39" i="5"/>
  <c r="F39" i="10" s="1"/>
  <c r="I39" i="5"/>
  <c r="H39" i="9" s="1"/>
  <c r="H39" i="5"/>
  <c r="G39" i="8" s="1"/>
  <c r="AZ38" i="5"/>
  <c r="AR38" i="5"/>
  <c r="AQ38" i="5"/>
  <c r="AP38" i="5"/>
  <c r="AO38" i="5"/>
  <c r="AN38" i="5"/>
  <c r="AM38" i="5"/>
  <c r="AL38" i="5"/>
  <c r="AK38" i="5"/>
  <c r="AJ38" i="5"/>
  <c r="AI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U38" i="5"/>
  <c r="T38" i="5"/>
  <c r="S38" i="5"/>
  <c r="R38" i="5"/>
  <c r="Q38" i="5"/>
  <c r="P38" i="5"/>
  <c r="M38" i="5"/>
  <c r="L38" i="11" s="1"/>
  <c r="L38" i="5"/>
  <c r="K38" i="13" s="1"/>
  <c r="K38" i="5"/>
  <c r="J38" i="12" s="1"/>
  <c r="J38" i="5"/>
  <c r="F38" i="10" s="1"/>
  <c r="I38" i="5"/>
  <c r="H38" i="9" s="1"/>
  <c r="H38" i="5"/>
  <c r="G38" i="8" s="1"/>
  <c r="AZ37" i="5"/>
  <c r="AR37" i="5"/>
  <c r="AQ37" i="5"/>
  <c r="AP37" i="5"/>
  <c r="AO37" i="5"/>
  <c r="AN37" i="5"/>
  <c r="AM37" i="5"/>
  <c r="AL37" i="5"/>
  <c r="AK37" i="5"/>
  <c r="AJ37" i="5"/>
  <c r="AI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S37" i="5"/>
  <c r="R37" i="5"/>
  <c r="Q37" i="5"/>
  <c r="P37" i="5"/>
  <c r="M37" i="5"/>
  <c r="L37" i="11" s="1"/>
  <c r="L37" i="5"/>
  <c r="K37" i="13" s="1"/>
  <c r="K37" i="5"/>
  <c r="J37" i="12" s="1"/>
  <c r="J37" i="5"/>
  <c r="F37" i="10" s="1"/>
  <c r="I37" i="5"/>
  <c r="H37" i="9" s="1"/>
  <c r="H37" i="5"/>
  <c r="G37" i="8" s="1"/>
  <c r="G37" i="5"/>
  <c r="F37" i="6" s="1"/>
  <c r="N37" i="6" s="1"/>
  <c r="X37" i="6" s="1"/>
  <c r="AZ36" i="5"/>
  <c r="AR36" i="5"/>
  <c r="AQ36" i="5"/>
  <c r="AP36" i="5"/>
  <c r="AO36" i="5"/>
  <c r="AN36" i="5"/>
  <c r="AM36" i="5"/>
  <c r="AL36" i="5"/>
  <c r="AK36" i="5"/>
  <c r="AJ36" i="5"/>
  <c r="AI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S36" i="5"/>
  <c r="R36" i="5"/>
  <c r="Q36" i="5"/>
  <c r="P36" i="5"/>
  <c r="M36" i="5"/>
  <c r="L36" i="11" s="1"/>
  <c r="L36" i="5"/>
  <c r="K36" i="13" s="1"/>
  <c r="K36" i="5"/>
  <c r="J36" i="12" s="1"/>
  <c r="J36" i="5"/>
  <c r="F36" i="10" s="1"/>
  <c r="I36" i="5"/>
  <c r="H36" i="9" s="1"/>
  <c r="H36" i="5"/>
  <c r="G36" i="8" s="1"/>
  <c r="AZ35" i="5"/>
  <c r="AR35" i="5"/>
  <c r="AQ35" i="5"/>
  <c r="AP35" i="5"/>
  <c r="AO35" i="5"/>
  <c r="AN35" i="5"/>
  <c r="AM35" i="5"/>
  <c r="AL35" i="5"/>
  <c r="AK35" i="5"/>
  <c r="AJ35" i="5"/>
  <c r="AI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S35" i="5"/>
  <c r="R35" i="5"/>
  <c r="Q35" i="5"/>
  <c r="P35" i="5"/>
  <c r="L35" i="5"/>
  <c r="K35" i="13" s="1"/>
  <c r="K35" i="5"/>
  <c r="J35" i="12" s="1"/>
  <c r="J35" i="5"/>
  <c r="F35" i="10" s="1"/>
  <c r="G35" i="10" s="1"/>
  <c r="AW35" i="10" s="1"/>
  <c r="I35" i="5"/>
  <c r="H35" i="9" s="1"/>
  <c r="H35" i="5"/>
  <c r="G35" i="8" s="1"/>
  <c r="AZ34" i="5"/>
  <c r="AR34" i="5"/>
  <c r="AQ34" i="5"/>
  <c r="AP34" i="5"/>
  <c r="AO34" i="5"/>
  <c r="AN34" i="5"/>
  <c r="AM34" i="5"/>
  <c r="AL34" i="5"/>
  <c r="AK34" i="5"/>
  <c r="AJ34" i="5"/>
  <c r="AI34" i="5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S34" i="5"/>
  <c r="R34" i="5"/>
  <c r="Q34" i="5"/>
  <c r="P34" i="5"/>
  <c r="N34" i="5"/>
  <c r="L34" i="5"/>
  <c r="K34" i="13" s="1"/>
  <c r="K34" i="5"/>
  <c r="J34" i="12" s="1"/>
  <c r="J34" i="5"/>
  <c r="F34" i="10" s="1"/>
  <c r="G34" i="10" s="1"/>
  <c r="Q34" i="10" s="1"/>
  <c r="I34" i="5"/>
  <c r="H34" i="9" s="1"/>
  <c r="H34" i="5"/>
  <c r="G34" i="8" s="1"/>
  <c r="AZ33" i="5"/>
  <c r="AR33" i="5"/>
  <c r="AP33" i="5"/>
  <c r="AO33" i="5"/>
  <c r="AN33" i="5"/>
  <c r="AM33" i="5"/>
  <c r="AL33" i="5"/>
  <c r="AK33" i="5"/>
  <c r="AJ33" i="5"/>
  <c r="AI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U33" i="5"/>
  <c r="T33" i="5"/>
  <c r="S33" i="5"/>
  <c r="R33" i="5"/>
  <c r="P33" i="5"/>
  <c r="L33" i="5"/>
  <c r="K33" i="13" s="1"/>
  <c r="K33" i="5"/>
  <c r="J33" i="12" s="1"/>
  <c r="J33" i="5"/>
  <c r="F33" i="10" s="1"/>
  <c r="G33" i="10" s="1"/>
  <c r="I33" i="5"/>
  <c r="H33" i="9" s="1"/>
  <c r="H33" i="5"/>
  <c r="G33" i="8" s="1"/>
  <c r="G33" i="5"/>
  <c r="F33" i="6" s="1"/>
  <c r="AZ32" i="5"/>
  <c r="AR32" i="5"/>
  <c r="AQ32" i="5"/>
  <c r="AP32" i="5"/>
  <c r="AO32" i="5"/>
  <c r="AN32" i="5"/>
  <c r="AM32" i="5"/>
  <c r="AL32" i="5"/>
  <c r="AK32" i="5"/>
  <c r="AJ32" i="5"/>
  <c r="AI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R32" i="5"/>
  <c r="Q32" i="5"/>
  <c r="P32" i="5"/>
  <c r="N32" i="5"/>
  <c r="L32" i="5"/>
  <c r="K32" i="13" s="1"/>
  <c r="K32" i="5"/>
  <c r="J32" i="12" s="1"/>
  <c r="J32" i="5"/>
  <c r="F32" i="10" s="1"/>
  <c r="G32" i="10" s="1"/>
  <c r="AA32" i="10" s="1"/>
  <c r="I32" i="5"/>
  <c r="H32" i="9" s="1"/>
  <c r="H32" i="5"/>
  <c r="G32" i="8" s="1"/>
  <c r="G32" i="5"/>
  <c r="F32" i="6" s="1"/>
  <c r="N32" i="6" s="1"/>
  <c r="X32" i="6" s="1"/>
  <c r="AZ31" i="5"/>
  <c r="AR31" i="5"/>
  <c r="AQ31" i="5"/>
  <c r="AP31" i="5"/>
  <c r="AO31" i="5"/>
  <c r="AN31" i="5"/>
  <c r="AM31" i="5"/>
  <c r="AL31" i="5"/>
  <c r="AK31" i="5"/>
  <c r="AJ31" i="5"/>
  <c r="AI31" i="5"/>
  <c r="AH31" i="5"/>
  <c r="AG31" i="5"/>
  <c r="AF31" i="5"/>
  <c r="AE31" i="5"/>
  <c r="AD31" i="5"/>
  <c r="AC31" i="5"/>
  <c r="AB31" i="5"/>
  <c r="Z31" i="5"/>
  <c r="Y31" i="5"/>
  <c r="X31" i="5"/>
  <c r="W31" i="5"/>
  <c r="V31" i="5"/>
  <c r="U31" i="5"/>
  <c r="T31" i="5"/>
  <c r="S31" i="5"/>
  <c r="R31" i="5"/>
  <c r="Q31" i="5"/>
  <c r="P31" i="5"/>
  <c r="L31" i="5"/>
  <c r="K31" i="13" s="1"/>
  <c r="K31" i="5"/>
  <c r="J31" i="12" s="1"/>
  <c r="J31" i="5"/>
  <c r="F31" i="10" s="1"/>
  <c r="G31" i="10" s="1"/>
  <c r="I31" i="5"/>
  <c r="H31" i="9" s="1"/>
  <c r="H31" i="5"/>
  <c r="G31" i="8" s="1"/>
  <c r="G31" i="5"/>
  <c r="F31" i="6" s="1"/>
  <c r="AZ30" i="5"/>
  <c r="AR30" i="5"/>
  <c r="AQ30" i="5"/>
  <c r="AP30" i="5"/>
  <c r="AO30" i="5"/>
  <c r="AN30" i="5"/>
  <c r="AM30" i="5"/>
  <c r="AL30" i="5"/>
  <c r="AK30" i="5"/>
  <c r="AJ30" i="5"/>
  <c r="AI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V30" i="5"/>
  <c r="U30" i="5"/>
  <c r="T30" i="5"/>
  <c r="S30" i="5"/>
  <c r="R30" i="5"/>
  <c r="Q30" i="5"/>
  <c r="P30" i="5"/>
  <c r="N30" i="5"/>
  <c r="M30" i="5"/>
  <c r="L30" i="11" s="1"/>
  <c r="L30" i="5"/>
  <c r="K30" i="13" s="1"/>
  <c r="K30" i="5"/>
  <c r="J30" i="12" s="1"/>
  <c r="J30" i="5"/>
  <c r="F30" i="10" s="1"/>
  <c r="G30" i="10" s="1"/>
  <c r="AK30" i="10" s="1"/>
  <c r="I30" i="5"/>
  <c r="H30" i="9" s="1"/>
  <c r="H30" i="5"/>
  <c r="G30" i="8" s="1"/>
  <c r="AZ29" i="5"/>
  <c r="AR29" i="5"/>
  <c r="AQ29" i="5"/>
  <c r="AP29" i="5"/>
  <c r="AO29" i="5"/>
  <c r="AN29" i="5"/>
  <c r="AM29" i="5"/>
  <c r="AL29" i="5"/>
  <c r="AK29" i="5"/>
  <c r="AJ29" i="5"/>
  <c r="AI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U29" i="5"/>
  <c r="T29" i="5"/>
  <c r="S29" i="5"/>
  <c r="R29" i="5"/>
  <c r="Q29" i="5"/>
  <c r="P29" i="5"/>
  <c r="M29" i="5"/>
  <c r="L29" i="11" s="1"/>
  <c r="L29" i="5"/>
  <c r="K29" i="13" s="1"/>
  <c r="K29" i="5"/>
  <c r="J29" i="12" s="1"/>
  <c r="J29" i="5"/>
  <c r="F29" i="10" s="1"/>
  <c r="I29" i="5"/>
  <c r="H29" i="9" s="1"/>
  <c r="H29" i="5"/>
  <c r="G29" i="8" s="1"/>
  <c r="AZ28" i="5"/>
  <c r="AR28" i="5"/>
  <c r="AQ28" i="5"/>
  <c r="AP28" i="5"/>
  <c r="AO28" i="5"/>
  <c r="AN28" i="5"/>
  <c r="AM28" i="5"/>
  <c r="AL28" i="5"/>
  <c r="AK28" i="5"/>
  <c r="AJ28" i="5"/>
  <c r="AI28" i="5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S28" i="5"/>
  <c r="R28" i="5"/>
  <c r="Q28" i="5"/>
  <c r="P28" i="5"/>
  <c r="N28" i="5"/>
  <c r="M28" i="5"/>
  <c r="L28" i="11" s="1"/>
  <c r="L28" i="5"/>
  <c r="K28" i="5"/>
  <c r="J28" i="12" s="1"/>
  <c r="J28" i="5"/>
  <c r="F28" i="10" s="1"/>
  <c r="I28" i="5"/>
  <c r="H28" i="9" s="1"/>
  <c r="H28" i="5"/>
  <c r="G28" i="8" s="1"/>
  <c r="AZ27" i="5"/>
  <c r="AR27" i="5"/>
  <c r="AQ27" i="5"/>
  <c r="AP27" i="5"/>
  <c r="AO27" i="5"/>
  <c r="AN27" i="5"/>
  <c r="AM27" i="5"/>
  <c r="AL27" i="5"/>
  <c r="AK27" i="5"/>
  <c r="AJ27" i="5"/>
  <c r="AI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U27" i="5"/>
  <c r="T27" i="5"/>
  <c r="S27" i="5"/>
  <c r="R27" i="5"/>
  <c r="Q27" i="5"/>
  <c r="P27" i="5"/>
  <c r="M27" i="5"/>
  <c r="L27" i="11" s="1"/>
  <c r="L27" i="5"/>
  <c r="K27" i="13" s="1"/>
  <c r="K27" i="5"/>
  <c r="J27" i="12" s="1"/>
  <c r="J27" i="5"/>
  <c r="F27" i="10" s="1"/>
  <c r="I27" i="5"/>
  <c r="H27" i="9" s="1"/>
  <c r="H27" i="5"/>
  <c r="G27" i="8" s="1"/>
  <c r="AZ26" i="5"/>
  <c r="AR26" i="5"/>
  <c r="AQ26" i="5"/>
  <c r="AP26" i="5"/>
  <c r="AO26" i="5"/>
  <c r="AN26" i="5"/>
  <c r="AM26" i="5"/>
  <c r="AL26" i="5"/>
  <c r="AK26" i="5"/>
  <c r="AJ26" i="5"/>
  <c r="AI26" i="5"/>
  <c r="AH26" i="5"/>
  <c r="AG26" i="5"/>
  <c r="AF26" i="5"/>
  <c r="AE26" i="5"/>
  <c r="AD26" i="5"/>
  <c r="AC26" i="5"/>
  <c r="AB26" i="5"/>
  <c r="AA26" i="5"/>
  <c r="Z26" i="5"/>
  <c r="Y26" i="5"/>
  <c r="X26" i="5"/>
  <c r="W26" i="5"/>
  <c r="U26" i="5"/>
  <c r="T26" i="5"/>
  <c r="S26" i="5"/>
  <c r="R26" i="5"/>
  <c r="Q26" i="5"/>
  <c r="P26" i="5"/>
  <c r="N26" i="5"/>
  <c r="M26" i="5"/>
  <c r="L26" i="11" s="1"/>
  <c r="L26" i="5"/>
  <c r="K26" i="13" s="1"/>
  <c r="K26" i="5"/>
  <c r="J26" i="12" s="1"/>
  <c r="J26" i="5"/>
  <c r="F26" i="10" s="1"/>
  <c r="I26" i="5"/>
  <c r="H26" i="9" s="1"/>
  <c r="H26" i="5"/>
  <c r="G26" i="8" s="1"/>
  <c r="AZ25" i="5"/>
  <c r="AR25" i="5"/>
  <c r="AQ25" i="5"/>
  <c r="AP25" i="5"/>
  <c r="AO25" i="5"/>
  <c r="AN25" i="5"/>
  <c r="AM25" i="5"/>
  <c r="AL25" i="5"/>
  <c r="AK25" i="5"/>
  <c r="AJ25" i="5"/>
  <c r="AI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U25" i="5"/>
  <c r="T25" i="5"/>
  <c r="S25" i="5"/>
  <c r="R25" i="5"/>
  <c r="Q25" i="5"/>
  <c r="P25" i="5"/>
  <c r="N25" i="5"/>
  <c r="M25" i="5"/>
  <c r="L25" i="11" s="1"/>
  <c r="L25" i="5"/>
  <c r="K25" i="13" s="1"/>
  <c r="K25" i="5"/>
  <c r="J25" i="12" s="1"/>
  <c r="J25" i="5"/>
  <c r="F25" i="10" s="1"/>
  <c r="G25" i="10" s="1"/>
  <c r="AW25" i="10" s="1"/>
  <c r="I25" i="5"/>
  <c r="H25" i="5"/>
  <c r="G25" i="8" s="1"/>
  <c r="AZ24" i="5"/>
  <c r="AR24" i="5"/>
  <c r="AQ24" i="5"/>
  <c r="AP24" i="5"/>
  <c r="AO24" i="5"/>
  <c r="AN24" i="5"/>
  <c r="AM24" i="5"/>
  <c r="AL24" i="5"/>
  <c r="AK24" i="5"/>
  <c r="AJ24" i="5"/>
  <c r="AI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S24" i="5"/>
  <c r="R24" i="5"/>
  <c r="Q24" i="5"/>
  <c r="P24" i="5"/>
  <c r="L24" i="5"/>
  <c r="K24" i="13" s="1"/>
  <c r="K24" i="5"/>
  <c r="J24" i="12" s="1"/>
  <c r="J24" i="5"/>
  <c r="F24" i="10" s="1"/>
  <c r="I24" i="5"/>
  <c r="H24" i="9" s="1"/>
  <c r="H24" i="5"/>
  <c r="G24" i="8" s="1"/>
  <c r="AZ23" i="5"/>
  <c r="AR23" i="5"/>
  <c r="AQ23" i="5"/>
  <c r="AP23" i="5"/>
  <c r="AO23" i="5"/>
  <c r="AN23" i="5"/>
  <c r="AM23" i="5"/>
  <c r="AL23" i="5"/>
  <c r="AK23" i="5"/>
  <c r="AJ23" i="5"/>
  <c r="AH23" i="5"/>
  <c r="AG23" i="5"/>
  <c r="AF23" i="5"/>
  <c r="AE23" i="5"/>
  <c r="AC23" i="5"/>
  <c r="AB23" i="5"/>
  <c r="AA23" i="5"/>
  <c r="Z23" i="5"/>
  <c r="Y23" i="5"/>
  <c r="X23" i="5"/>
  <c r="W23" i="5"/>
  <c r="V23" i="5"/>
  <c r="U23" i="5"/>
  <c r="T23" i="5"/>
  <c r="S23" i="5"/>
  <c r="R23" i="5"/>
  <c r="Q23" i="5"/>
  <c r="P23" i="5"/>
  <c r="M23" i="5"/>
  <c r="L23" i="11" s="1"/>
  <c r="L23" i="5"/>
  <c r="K23" i="13" s="1"/>
  <c r="K23" i="5"/>
  <c r="J23" i="12" s="1"/>
  <c r="J23" i="5"/>
  <c r="F23" i="10" s="1"/>
  <c r="G23" i="10" s="1"/>
  <c r="I23" i="5"/>
  <c r="H23" i="9" s="1"/>
  <c r="H23" i="5"/>
  <c r="G23" i="8" s="1"/>
  <c r="AZ22" i="5"/>
  <c r="AR22" i="5"/>
  <c r="AQ22" i="5"/>
  <c r="AP22" i="5"/>
  <c r="AO22" i="5"/>
  <c r="AN22" i="5"/>
  <c r="AM22" i="5"/>
  <c r="AL22" i="5"/>
  <c r="AK22" i="5"/>
  <c r="AJ22" i="5"/>
  <c r="AI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S22" i="5"/>
  <c r="R22" i="5"/>
  <c r="Q22" i="5"/>
  <c r="P22" i="5"/>
  <c r="M22" i="5"/>
  <c r="L22" i="11" s="1"/>
  <c r="L22" i="5"/>
  <c r="K22" i="13" s="1"/>
  <c r="K22" i="5"/>
  <c r="J22" i="12" s="1"/>
  <c r="J22" i="5"/>
  <c r="F22" i="10" s="1"/>
  <c r="I22" i="5"/>
  <c r="H22" i="9" s="1"/>
  <c r="H22" i="5"/>
  <c r="G22" i="8" s="1"/>
  <c r="AZ21" i="5"/>
  <c r="AR21" i="5"/>
  <c r="AQ21" i="5"/>
  <c r="AP21" i="5"/>
  <c r="AO21" i="5"/>
  <c r="AN21" i="5"/>
  <c r="AM21" i="5"/>
  <c r="AL21" i="5"/>
  <c r="AK21" i="5"/>
  <c r="AJ21" i="5"/>
  <c r="AI21" i="5"/>
  <c r="AH21" i="5"/>
  <c r="AG21" i="5"/>
  <c r="AF21" i="5"/>
  <c r="AE21" i="5"/>
  <c r="AD21" i="5"/>
  <c r="AC21" i="5"/>
  <c r="AB21" i="5"/>
  <c r="AA21" i="5"/>
  <c r="Y21" i="5"/>
  <c r="X21" i="5"/>
  <c r="W21" i="5"/>
  <c r="V21" i="5"/>
  <c r="U21" i="5"/>
  <c r="T21" i="5"/>
  <c r="S21" i="5"/>
  <c r="R21" i="5"/>
  <c r="Q21" i="5"/>
  <c r="P21" i="5"/>
  <c r="M21" i="5"/>
  <c r="L21" i="11" s="1"/>
  <c r="L21" i="5"/>
  <c r="K21" i="13" s="1"/>
  <c r="K21" i="5"/>
  <c r="J21" i="12" s="1"/>
  <c r="J21" i="5"/>
  <c r="F21" i="10" s="1"/>
  <c r="I21" i="5"/>
  <c r="H21" i="9" s="1"/>
  <c r="H21" i="5"/>
  <c r="G21" i="8" s="1"/>
  <c r="AZ20" i="5"/>
  <c r="AR20" i="5"/>
  <c r="AQ20" i="5"/>
  <c r="AP20" i="5"/>
  <c r="AO20" i="5"/>
  <c r="AN20" i="5"/>
  <c r="AM20" i="5"/>
  <c r="AL20" i="5"/>
  <c r="AK20" i="5"/>
  <c r="AJ20" i="5"/>
  <c r="AI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S20" i="5"/>
  <c r="R20" i="5"/>
  <c r="N20" i="5"/>
  <c r="M20" i="5"/>
  <c r="L20" i="11" s="1"/>
  <c r="L20" i="5"/>
  <c r="K20" i="13" s="1"/>
  <c r="K20" i="5"/>
  <c r="J20" i="12" s="1"/>
  <c r="J20" i="5"/>
  <c r="F20" i="10" s="1"/>
  <c r="G20" i="10" s="1"/>
  <c r="I20" i="5"/>
  <c r="H20" i="9" s="1"/>
  <c r="H20" i="5"/>
  <c r="G20" i="8" s="1"/>
  <c r="AZ19" i="5"/>
  <c r="AR19" i="5"/>
  <c r="AQ19" i="5"/>
  <c r="AP19" i="5"/>
  <c r="AO19" i="5"/>
  <c r="AN19" i="5"/>
  <c r="AM19" i="5"/>
  <c r="AL19" i="5"/>
  <c r="AK19" i="5"/>
  <c r="AJ19" i="5"/>
  <c r="AI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S19" i="5"/>
  <c r="R19" i="5"/>
  <c r="Q19" i="5"/>
  <c r="N19" i="5"/>
  <c r="M19" i="5"/>
  <c r="L19" i="11" s="1"/>
  <c r="L19" i="5"/>
  <c r="K19" i="13" s="1"/>
  <c r="K19" i="5"/>
  <c r="J19" i="12" s="1"/>
  <c r="J19" i="5"/>
  <c r="F19" i="10" s="1"/>
  <c r="I19" i="5"/>
  <c r="H19" i="9" s="1"/>
  <c r="H19" i="5"/>
  <c r="G19" i="8" s="1"/>
  <c r="AZ18" i="5"/>
  <c r="AR18" i="5"/>
  <c r="AN18" i="5"/>
  <c r="AM18" i="5"/>
  <c r="AL18" i="5"/>
  <c r="AK18" i="5"/>
  <c r="AJ18" i="5"/>
  <c r="AI18" i="5"/>
  <c r="AH18" i="5"/>
  <c r="AG18" i="5"/>
  <c r="AF18" i="5"/>
  <c r="AE18" i="5"/>
  <c r="AD18" i="5"/>
  <c r="AC18" i="5"/>
  <c r="AB18" i="5"/>
  <c r="AA18" i="5"/>
  <c r="Z18" i="5"/>
  <c r="Y18" i="5"/>
  <c r="V18" i="5"/>
  <c r="U18" i="5"/>
  <c r="S18" i="5"/>
  <c r="R18" i="5"/>
  <c r="Q18" i="5"/>
  <c r="P18" i="5"/>
  <c r="L18" i="5"/>
  <c r="K18" i="13" s="1"/>
  <c r="K18" i="5"/>
  <c r="J18" i="12" s="1"/>
  <c r="J18" i="5"/>
  <c r="F18" i="10" s="1"/>
  <c r="G18" i="10" s="1"/>
  <c r="Q18" i="10" s="1"/>
  <c r="I18" i="5"/>
  <c r="H18" i="9" s="1"/>
  <c r="H18" i="5"/>
  <c r="G18" i="8" s="1"/>
  <c r="AZ17" i="5"/>
  <c r="AQ17" i="5"/>
  <c r="AP17" i="5"/>
  <c r="AO17" i="5"/>
  <c r="AN17" i="5"/>
  <c r="AM17" i="5"/>
  <c r="AL17" i="5"/>
  <c r="AK17" i="5"/>
  <c r="AJ17" i="5"/>
  <c r="AI17" i="5"/>
  <c r="AH17" i="5"/>
  <c r="AG17" i="5"/>
  <c r="AD17" i="5"/>
  <c r="X17" i="5"/>
  <c r="V17" i="5"/>
  <c r="U17" i="5"/>
  <c r="T17" i="5"/>
  <c r="S17" i="5"/>
  <c r="R17" i="5"/>
  <c r="Q17" i="5"/>
  <c r="N17" i="5"/>
  <c r="M17" i="5"/>
  <c r="L17" i="11" s="1"/>
  <c r="L17" i="5"/>
  <c r="K17" i="5"/>
  <c r="J17" i="12" s="1"/>
  <c r="J17" i="5"/>
  <c r="F17" i="10" s="1"/>
  <c r="I17" i="5"/>
  <c r="H17" i="9" s="1"/>
  <c r="H17" i="5"/>
  <c r="G17" i="8" s="1"/>
  <c r="AZ16" i="5"/>
  <c r="AR16" i="5"/>
  <c r="AQ16" i="5"/>
  <c r="AP16" i="5"/>
  <c r="AO16" i="5"/>
  <c r="AN16" i="5"/>
  <c r="AM16" i="5"/>
  <c r="AL16" i="5"/>
  <c r="AK16" i="5"/>
  <c r="AI16" i="5"/>
  <c r="AH16" i="5"/>
  <c r="AG16" i="5"/>
  <c r="AF16" i="5"/>
  <c r="AE16" i="5"/>
  <c r="AD16" i="5"/>
  <c r="AB16" i="5"/>
  <c r="Y16" i="5"/>
  <c r="X16" i="5"/>
  <c r="W16" i="5"/>
  <c r="V16" i="5"/>
  <c r="U16" i="5"/>
  <c r="T16" i="5"/>
  <c r="S16" i="5"/>
  <c r="R16" i="5"/>
  <c r="Q16" i="5"/>
  <c r="P16" i="5"/>
  <c r="N16" i="5"/>
  <c r="M16" i="5"/>
  <c r="L16" i="11" s="1"/>
  <c r="L16" i="5"/>
  <c r="K16" i="13" s="1"/>
  <c r="K16" i="5"/>
  <c r="J16" i="12" s="1"/>
  <c r="J16" i="5"/>
  <c r="F16" i="10" s="1"/>
  <c r="G16" i="10" s="1"/>
  <c r="I16" i="5"/>
  <c r="H16" i="9" s="1"/>
  <c r="H16" i="5"/>
  <c r="G16" i="8" s="1"/>
  <c r="AZ15" i="5"/>
  <c r="AR15" i="5"/>
  <c r="AQ15" i="5"/>
  <c r="AK15" i="5"/>
  <c r="AI15" i="5"/>
  <c r="AH15" i="5"/>
  <c r="AF15" i="5"/>
  <c r="AD15" i="5"/>
  <c r="AC15" i="5"/>
  <c r="AB15" i="5"/>
  <c r="AA15" i="5"/>
  <c r="Z15" i="5"/>
  <c r="X15" i="5"/>
  <c r="R15" i="5"/>
  <c r="P15" i="5"/>
  <c r="N15" i="5"/>
  <c r="M15" i="5"/>
  <c r="L15" i="11" s="1"/>
  <c r="L15" i="5"/>
  <c r="K15" i="13" s="1"/>
  <c r="K15" i="5"/>
  <c r="J15" i="12" s="1"/>
  <c r="J15" i="5"/>
  <c r="F15" i="10" s="1"/>
  <c r="I15" i="5"/>
  <c r="H15" i="9" s="1"/>
  <c r="H15" i="5"/>
  <c r="G15" i="8" s="1"/>
  <c r="AZ14" i="5"/>
  <c r="AR14" i="5"/>
  <c r="AO14" i="5"/>
  <c r="AN14" i="5"/>
  <c r="AM14" i="5"/>
  <c r="AL14" i="5"/>
  <c r="AK14" i="5"/>
  <c r="AJ14" i="5"/>
  <c r="AI14" i="5"/>
  <c r="AG14" i="5"/>
  <c r="AF14" i="5"/>
  <c r="AE14" i="5"/>
  <c r="AB14" i="5"/>
  <c r="AA14" i="5"/>
  <c r="Z14" i="5"/>
  <c r="Y14" i="5"/>
  <c r="X14" i="5"/>
  <c r="W14" i="5"/>
  <c r="V14" i="5"/>
  <c r="U14" i="5"/>
  <c r="T14" i="5"/>
  <c r="R14" i="5"/>
  <c r="P14" i="5"/>
  <c r="N14" i="5"/>
  <c r="M14" i="5"/>
  <c r="L14" i="11" s="1"/>
  <c r="L14" i="5"/>
  <c r="K14" i="13" s="1"/>
  <c r="K14" i="5"/>
  <c r="J14" i="12" s="1"/>
  <c r="J14" i="5"/>
  <c r="F14" i="10" s="1"/>
  <c r="G14" i="10" s="1"/>
  <c r="AW14" i="10" s="1"/>
  <c r="I14" i="5"/>
  <c r="H14" i="9" s="1"/>
  <c r="H14" i="5"/>
  <c r="G14" i="8" s="1"/>
  <c r="AZ13" i="5"/>
  <c r="AR13" i="5"/>
  <c r="AQ13" i="5"/>
  <c r="AP13" i="5"/>
  <c r="AO13" i="5"/>
  <c r="AN13" i="5"/>
  <c r="AM13" i="5"/>
  <c r="AL13" i="5"/>
  <c r="AK13" i="5"/>
  <c r="AI13" i="5"/>
  <c r="AH13" i="5"/>
  <c r="AG13" i="5"/>
  <c r="AF13" i="5"/>
  <c r="AE13" i="5"/>
  <c r="AD13" i="5"/>
  <c r="AC13" i="5"/>
  <c r="AB13" i="5"/>
  <c r="X13" i="5"/>
  <c r="V13" i="5"/>
  <c r="U13" i="5"/>
  <c r="T13" i="5"/>
  <c r="S13" i="5"/>
  <c r="R13" i="5"/>
  <c r="Q13" i="5"/>
  <c r="N13" i="5"/>
  <c r="M13" i="5"/>
  <c r="L13" i="11" s="1"/>
  <c r="L13" i="5"/>
  <c r="K13" i="13" s="1"/>
  <c r="K13" i="5"/>
  <c r="J13" i="12" s="1"/>
  <c r="J13" i="5"/>
  <c r="F13" i="10" s="1"/>
  <c r="I13" i="5"/>
  <c r="H13" i="9" s="1"/>
  <c r="H13" i="5"/>
  <c r="G13" i="8" s="1"/>
  <c r="AZ12" i="5"/>
  <c r="AQ12" i="5"/>
  <c r="AP12" i="5"/>
  <c r="AO12" i="5"/>
  <c r="AN12" i="5"/>
  <c r="AM12" i="5"/>
  <c r="AL12" i="5"/>
  <c r="AK12" i="5"/>
  <c r="AI12" i="5"/>
  <c r="AH12" i="5"/>
  <c r="AG12" i="5"/>
  <c r="AF12" i="5"/>
  <c r="AE12" i="5"/>
  <c r="AC12" i="5"/>
  <c r="AB12" i="5"/>
  <c r="AA12" i="5"/>
  <c r="Z12" i="5"/>
  <c r="Y12" i="5"/>
  <c r="X12" i="5"/>
  <c r="W12" i="5"/>
  <c r="V12" i="5"/>
  <c r="U12" i="5"/>
  <c r="T12" i="5"/>
  <c r="S12" i="5"/>
  <c r="Q12" i="5"/>
  <c r="P12" i="5"/>
  <c r="N12" i="5"/>
  <c r="M12" i="5"/>
  <c r="L12" i="11" s="1"/>
  <c r="L12" i="5"/>
  <c r="K12" i="13" s="1"/>
  <c r="K12" i="5"/>
  <c r="J12" i="12" s="1"/>
  <c r="J12" i="5"/>
  <c r="F12" i="10" s="1"/>
  <c r="I12" i="5"/>
  <c r="H12" i="9" s="1"/>
  <c r="H12" i="5"/>
  <c r="G12" i="8" s="1"/>
  <c r="AZ11" i="5"/>
  <c r="AR11" i="5"/>
  <c r="AQ11" i="5"/>
  <c r="AP11" i="5"/>
  <c r="AO11" i="5"/>
  <c r="AN11" i="5"/>
  <c r="AM11" i="5"/>
  <c r="AL11" i="5"/>
  <c r="AK11" i="5"/>
  <c r="AJ11" i="5"/>
  <c r="AI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S11" i="5"/>
  <c r="R11" i="5"/>
  <c r="Q11" i="5"/>
  <c r="P11" i="5"/>
  <c r="N11" i="5"/>
  <c r="M11" i="5"/>
  <c r="L11" i="11" s="1"/>
  <c r="L11" i="5"/>
  <c r="K11" i="13" s="1"/>
  <c r="K11" i="5"/>
  <c r="J11" i="12" s="1"/>
  <c r="J11" i="5"/>
  <c r="F11" i="10" s="1"/>
  <c r="I11" i="5"/>
  <c r="H11" i="9" s="1"/>
  <c r="H11" i="5"/>
  <c r="G11" i="8" s="1"/>
  <c r="AZ10" i="5"/>
  <c r="AR10" i="5"/>
  <c r="AQ10" i="5"/>
  <c r="AP10" i="5"/>
  <c r="AO10" i="5"/>
  <c r="AN10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U10" i="5"/>
  <c r="T10" i="5"/>
  <c r="S10" i="5"/>
  <c r="R10" i="5"/>
  <c r="Q10" i="5"/>
  <c r="P10" i="5"/>
  <c r="M10" i="5"/>
  <c r="L10" i="11" s="1"/>
  <c r="L10" i="5"/>
  <c r="K10" i="13" s="1"/>
  <c r="K10" i="5"/>
  <c r="J10" i="12" s="1"/>
  <c r="J10" i="5"/>
  <c r="I10" i="5"/>
  <c r="H10" i="5"/>
  <c r="G10" i="8" s="1"/>
  <c r="G10" i="5"/>
  <c r="F10" i="6" s="1"/>
  <c r="AZ9" i="5"/>
  <c r="AR9" i="5"/>
  <c r="AQ9" i="5"/>
  <c r="AP9" i="5"/>
  <c r="AO9" i="5"/>
  <c r="AN9" i="5"/>
  <c r="AM9" i="5"/>
  <c r="AL9" i="5"/>
  <c r="AK9" i="5"/>
  <c r="AJ9" i="5"/>
  <c r="AI9" i="5"/>
  <c r="AH9" i="5"/>
  <c r="AG9" i="5"/>
  <c r="AF9" i="5"/>
  <c r="AE9" i="5"/>
  <c r="AB9" i="5"/>
  <c r="AA9" i="5"/>
  <c r="Y9" i="5"/>
  <c r="X9" i="5"/>
  <c r="W9" i="5"/>
  <c r="V9" i="5"/>
  <c r="U9" i="5"/>
  <c r="T9" i="5"/>
  <c r="S9" i="5"/>
  <c r="R9" i="5"/>
  <c r="Q9" i="5"/>
  <c r="P9" i="5"/>
  <c r="N9" i="5"/>
  <c r="M9" i="5"/>
  <c r="L9" i="11" s="1"/>
  <c r="L9" i="5"/>
  <c r="K9" i="13" s="1"/>
  <c r="K9" i="5"/>
  <c r="J9" i="12" s="1"/>
  <c r="J9" i="5"/>
  <c r="F9" i="10" s="1"/>
  <c r="I9" i="5"/>
  <c r="H9" i="9" s="1"/>
  <c r="H9" i="5"/>
  <c r="G9" i="8" s="1"/>
  <c r="AZ8" i="5"/>
  <c r="AR8" i="5"/>
  <c r="AQ8" i="5"/>
  <c r="AP8" i="5"/>
  <c r="AO8" i="5"/>
  <c r="AN8" i="5"/>
  <c r="AM8" i="5"/>
  <c r="AL8" i="5"/>
  <c r="AK8" i="5"/>
  <c r="AJ8" i="5"/>
  <c r="AI8" i="5"/>
  <c r="AH8" i="5"/>
  <c r="AG8" i="5"/>
  <c r="AF8" i="5"/>
  <c r="AE8" i="5"/>
  <c r="AD8" i="5"/>
  <c r="AB8" i="5"/>
  <c r="Z8" i="5"/>
  <c r="Y8" i="5"/>
  <c r="X8" i="5"/>
  <c r="W8" i="5"/>
  <c r="V8" i="5"/>
  <c r="U8" i="5"/>
  <c r="T8" i="5"/>
  <c r="S8" i="5"/>
  <c r="R8" i="5"/>
  <c r="Q8" i="5"/>
  <c r="P8" i="5"/>
  <c r="N8" i="5"/>
  <c r="M8" i="5"/>
  <c r="L8" i="11" s="1"/>
  <c r="L8" i="5"/>
  <c r="K8" i="13" s="1"/>
  <c r="K8" i="5"/>
  <c r="J8" i="12" s="1"/>
  <c r="J8" i="5"/>
  <c r="F8" i="10" s="1"/>
  <c r="I8" i="5"/>
  <c r="H8" i="9" s="1"/>
  <c r="H8" i="5"/>
  <c r="G8" i="8" s="1"/>
  <c r="AZ7" i="5"/>
  <c r="AQ7" i="5"/>
  <c r="AP7" i="5"/>
  <c r="AO7" i="5"/>
  <c r="AN7" i="5"/>
  <c r="AM7" i="5"/>
  <c r="AL7" i="5"/>
  <c r="AK7" i="5"/>
  <c r="AJ7" i="5"/>
  <c r="AI7" i="5"/>
  <c r="AH7" i="5"/>
  <c r="AG7" i="5"/>
  <c r="AF7" i="5"/>
  <c r="AE7" i="5"/>
  <c r="AD7" i="5"/>
  <c r="AC7" i="5"/>
  <c r="AB7" i="5"/>
  <c r="AA7" i="5"/>
  <c r="Z7" i="5"/>
  <c r="Y7" i="5"/>
  <c r="X7" i="5"/>
  <c r="V7" i="5"/>
  <c r="U7" i="5"/>
  <c r="T7" i="5"/>
  <c r="R7" i="5"/>
  <c r="N7" i="5"/>
  <c r="M7" i="5"/>
  <c r="L7" i="11" s="1"/>
  <c r="L7" i="5"/>
  <c r="K7" i="13" s="1"/>
  <c r="K7" i="5"/>
  <c r="J7" i="12" s="1"/>
  <c r="J7" i="5"/>
  <c r="F7" i="10" s="1"/>
  <c r="G7" i="10" s="1"/>
  <c r="I7" i="5"/>
  <c r="H7" i="9" s="1"/>
  <c r="H7" i="5"/>
  <c r="G7" i="8" s="1"/>
  <c r="AZ6" i="5"/>
  <c r="AR6" i="5"/>
  <c r="AQ6" i="5"/>
  <c r="AP6" i="5"/>
  <c r="AO6" i="5"/>
  <c r="AN6" i="5"/>
  <c r="AM6" i="5"/>
  <c r="AL6" i="5"/>
  <c r="AK6" i="5"/>
  <c r="AJ6" i="5"/>
  <c r="AI6" i="5"/>
  <c r="AH6" i="5"/>
  <c r="AG6" i="5"/>
  <c r="AF6" i="5"/>
  <c r="AE6" i="5"/>
  <c r="AD6" i="5"/>
  <c r="AC6" i="5"/>
  <c r="AB6" i="5"/>
  <c r="AA6" i="5"/>
  <c r="Z6" i="5"/>
  <c r="Y6" i="5"/>
  <c r="X6" i="5"/>
  <c r="W6" i="5"/>
  <c r="V6" i="5"/>
  <c r="U6" i="5"/>
  <c r="T6" i="5"/>
  <c r="S6" i="5"/>
  <c r="R6" i="5"/>
  <c r="Q6" i="5"/>
  <c r="P6" i="5"/>
  <c r="N6" i="5"/>
  <c r="M6" i="5"/>
  <c r="L6" i="5"/>
  <c r="K6" i="13" s="1"/>
  <c r="K6" i="5"/>
  <c r="J6" i="5"/>
  <c r="F6" i="10" s="1"/>
  <c r="G6" i="10" s="1"/>
  <c r="I6" i="5"/>
  <c r="H6" i="9" s="1"/>
  <c r="H6" i="5"/>
  <c r="AZ5" i="5"/>
  <c r="AR5" i="5"/>
  <c r="AQ5" i="5"/>
  <c r="AP5" i="5"/>
  <c r="AO5" i="5"/>
  <c r="AN5" i="5"/>
  <c r="AM5" i="5"/>
  <c r="AL5" i="5"/>
  <c r="AK5" i="5"/>
  <c r="AJ5" i="5"/>
  <c r="AI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T5" i="5"/>
  <c r="S5" i="5"/>
  <c r="R5" i="5"/>
  <c r="Q5" i="5"/>
  <c r="P5" i="5"/>
  <c r="M5" i="5"/>
  <c r="L5" i="11" s="1"/>
  <c r="L5" i="5"/>
  <c r="K5" i="13" s="1"/>
  <c r="K5" i="5"/>
  <c r="J5" i="12" s="1"/>
  <c r="J5" i="5"/>
  <c r="F5" i="10" s="1"/>
  <c r="I5" i="5"/>
  <c r="H5" i="9" s="1"/>
  <c r="H5" i="5"/>
  <c r="G5" i="5"/>
  <c r="F5" i="6" s="1"/>
  <c r="N5" i="6" s="1"/>
  <c r="AZ4" i="5"/>
  <c r="AR4" i="5"/>
  <c r="AQ4" i="5"/>
  <c r="AP4" i="5"/>
  <c r="AO4" i="5"/>
  <c r="AN4" i="5"/>
  <c r="AM4" i="5"/>
  <c r="AL4" i="5"/>
  <c r="AK4" i="5"/>
  <c r="AJ4" i="5"/>
  <c r="AI4" i="5"/>
  <c r="AH4" i="5"/>
  <c r="AG4" i="5"/>
  <c r="AF4" i="5"/>
  <c r="AE4" i="5"/>
  <c r="AD4" i="5"/>
  <c r="AC4" i="5"/>
  <c r="AB4" i="5"/>
  <c r="AA4" i="5"/>
  <c r="Z4" i="5"/>
  <c r="Y4" i="5"/>
  <c r="X4" i="5"/>
  <c r="W4" i="5"/>
  <c r="V4" i="5"/>
  <c r="U4" i="5"/>
  <c r="T4" i="5"/>
  <c r="S4" i="5"/>
  <c r="R4" i="5"/>
  <c r="Q4" i="5"/>
  <c r="P4" i="5"/>
  <c r="M4" i="5"/>
  <c r="L4" i="11" s="1"/>
  <c r="L4" i="5"/>
  <c r="K4" i="13" s="1"/>
  <c r="K4" i="5"/>
  <c r="J4" i="12" s="1"/>
  <c r="J4" i="5"/>
  <c r="F4" i="10" s="1"/>
  <c r="G4" i="10" s="1"/>
  <c r="Q4" i="10" s="1"/>
  <c r="I4" i="5"/>
  <c r="H4" i="9" s="1"/>
  <c r="H4" i="5"/>
  <c r="G4" i="8" s="1"/>
  <c r="G4" i="5"/>
  <c r="F4" i="6" s="1"/>
  <c r="AZ3" i="5"/>
  <c r="AQ3" i="5"/>
  <c r="AP3" i="5"/>
  <c r="AN3" i="5"/>
  <c r="AM3" i="5"/>
  <c r="AL3" i="5"/>
  <c r="AK3" i="5"/>
  <c r="AJ3" i="5"/>
  <c r="AI3" i="5"/>
  <c r="AH3" i="5"/>
  <c r="AG3" i="5"/>
  <c r="AF3" i="5"/>
  <c r="AE3" i="5"/>
  <c r="AD3" i="5"/>
  <c r="AC3" i="5"/>
  <c r="AB3" i="5"/>
  <c r="AA3" i="5"/>
  <c r="Z3" i="5"/>
  <c r="Y3" i="5"/>
  <c r="X3" i="5"/>
  <c r="W3" i="5"/>
  <c r="V3" i="5"/>
  <c r="U3" i="5"/>
  <c r="T3" i="5"/>
  <c r="S3" i="5"/>
  <c r="R3" i="5"/>
  <c r="Q3" i="5"/>
  <c r="P3" i="5"/>
  <c r="M3" i="5"/>
  <c r="L3" i="11" s="1"/>
  <c r="L3" i="5"/>
  <c r="K3" i="13" s="1"/>
  <c r="K3" i="5"/>
  <c r="J3" i="12" s="1"/>
  <c r="J3" i="5"/>
  <c r="F3" i="10" s="1"/>
  <c r="I3" i="5"/>
  <c r="H3" i="9" s="1"/>
  <c r="H3" i="5"/>
  <c r="G3" i="8" s="1"/>
  <c r="G3" i="5"/>
  <c r="F3" i="6" s="1"/>
  <c r="N3" i="6" s="1"/>
  <c r="X3" i="6" s="1"/>
  <c r="C102" i="4"/>
  <c r="C103" i="4" s="1"/>
  <c r="L96" i="4" a="1"/>
  <c r="L96" i="4"/>
  <c r="K96" i="4" a="1"/>
  <c r="K96" i="4" s="1"/>
  <c r="J96" i="4" a="1"/>
  <c r="J96" i="4" s="1"/>
  <c r="I96" i="4" a="1"/>
  <c r="I96" i="4"/>
  <c r="D96" i="4" a="1"/>
  <c r="D96" i="4"/>
  <c r="C96" i="4" a="1"/>
  <c r="C96" i="4"/>
  <c r="B96" i="4" a="1"/>
  <c r="B96" i="4" s="1"/>
  <c r="A96" i="4" a="1"/>
  <c r="A96" i="4" s="1"/>
  <c r="V62" i="4"/>
  <c r="S62" i="4"/>
  <c r="P62" i="4"/>
  <c r="Y61" i="4"/>
  <c r="V61" i="4"/>
  <c r="S61" i="4"/>
  <c r="P61" i="4"/>
  <c r="Y60" i="4"/>
  <c r="V60" i="4"/>
  <c r="S60" i="4"/>
  <c r="P60" i="4"/>
  <c r="Y59" i="4"/>
  <c r="V59" i="4"/>
  <c r="S59" i="4"/>
  <c r="P59" i="4"/>
  <c r="Y58" i="4"/>
  <c r="V58" i="4"/>
  <c r="S58" i="4"/>
  <c r="P58" i="4"/>
  <c r="Y57" i="4"/>
  <c r="V57" i="4"/>
  <c r="S57" i="4"/>
  <c r="P57" i="4"/>
  <c r="Y56" i="4"/>
  <c r="V56" i="4"/>
  <c r="S56" i="4"/>
  <c r="P56" i="4"/>
  <c r="Y55" i="4"/>
  <c r="V55" i="4"/>
  <c r="S55" i="4"/>
  <c r="P55" i="4"/>
  <c r="Y54" i="4"/>
  <c r="V54" i="4"/>
  <c r="S54" i="4"/>
  <c r="P54" i="4"/>
  <c r="Y53" i="4"/>
  <c r="V53" i="4"/>
  <c r="S53" i="4"/>
  <c r="P53" i="4"/>
  <c r="Y52" i="4"/>
  <c r="V52" i="4"/>
  <c r="S52" i="4"/>
  <c r="P52" i="4"/>
  <c r="Y51" i="4"/>
  <c r="V51" i="4"/>
  <c r="S51" i="4"/>
  <c r="P51" i="4"/>
  <c r="Y50" i="4"/>
  <c r="V50" i="4"/>
  <c r="S50" i="4"/>
  <c r="P50" i="4"/>
  <c r="Y49" i="4"/>
  <c r="V49" i="4"/>
  <c r="S49" i="4"/>
  <c r="P49" i="4"/>
  <c r="Y48" i="4"/>
  <c r="V48" i="4"/>
  <c r="S48" i="4"/>
  <c r="P48" i="4"/>
  <c r="Y47" i="4"/>
  <c r="V47" i="4"/>
  <c r="S47" i="4"/>
  <c r="P47" i="4"/>
  <c r="Y46" i="4"/>
  <c r="V46" i="4"/>
  <c r="S46" i="4"/>
  <c r="P46" i="4"/>
  <c r="Y45" i="4"/>
  <c r="V45" i="4"/>
  <c r="S45" i="4"/>
  <c r="P45" i="4"/>
  <c r="Y44" i="4"/>
  <c r="V44" i="4"/>
  <c r="S44" i="4"/>
  <c r="P44" i="4"/>
  <c r="Y43" i="4"/>
  <c r="V43" i="4"/>
  <c r="S43" i="4"/>
  <c r="P43" i="4"/>
  <c r="Y42" i="4"/>
  <c r="V42" i="4"/>
  <c r="S42" i="4"/>
  <c r="P42" i="4"/>
  <c r="Y41" i="4"/>
  <c r="V41" i="4"/>
  <c r="S41" i="4"/>
  <c r="P41" i="4"/>
  <c r="Y40" i="4"/>
  <c r="V40" i="4"/>
  <c r="S40" i="4"/>
  <c r="P40" i="4"/>
  <c r="Y39" i="4"/>
  <c r="V39" i="4"/>
  <c r="S39" i="4"/>
  <c r="P39" i="4"/>
  <c r="Y38" i="4"/>
  <c r="V38" i="4"/>
  <c r="S38" i="4"/>
  <c r="P38" i="4"/>
  <c r="Y37" i="4"/>
  <c r="V37" i="4"/>
  <c r="S37" i="4"/>
  <c r="P37" i="4"/>
  <c r="Y36" i="4"/>
  <c r="V36" i="4"/>
  <c r="S36" i="4"/>
  <c r="P36" i="4"/>
  <c r="Y35" i="4"/>
  <c r="V35" i="4"/>
  <c r="S35" i="4"/>
  <c r="P35" i="4"/>
  <c r="Y34" i="4"/>
  <c r="V34" i="4"/>
  <c r="S34" i="4"/>
  <c r="P34" i="4"/>
  <c r="Y33" i="4"/>
  <c r="V33" i="4"/>
  <c r="S33" i="4"/>
  <c r="P33" i="4"/>
  <c r="Y32" i="4"/>
  <c r="V32" i="4"/>
  <c r="S32" i="4"/>
  <c r="P32" i="4"/>
  <c r="Y31" i="4"/>
  <c r="V31" i="4"/>
  <c r="S31" i="4"/>
  <c r="P31" i="4"/>
  <c r="Y30" i="4"/>
  <c r="V30" i="4"/>
  <c r="S30" i="4"/>
  <c r="P30" i="4"/>
  <c r="Y29" i="4"/>
  <c r="V29" i="4"/>
  <c r="S29" i="4"/>
  <c r="P29" i="4"/>
  <c r="Y28" i="4"/>
  <c r="V28" i="4"/>
  <c r="S28" i="4"/>
  <c r="P28" i="4"/>
  <c r="Y27" i="4"/>
  <c r="V27" i="4"/>
  <c r="S27" i="4"/>
  <c r="P27" i="4"/>
  <c r="Y26" i="4"/>
  <c r="V26" i="4"/>
  <c r="S26" i="4"/>
  <c r="P26" i="4"/>
  <c r="Y25" i="4"/>
  <c r="V25" i="4"/>
  <c r="S25" i="4"/>
  <c r="P25" i="4"/>
  <c r="Y24" i="4"/>
  <c r="V24" i="4"/>
  <c r="S24" i="4"/>
  <c r="P24" i="4"/>
  <c r="Y23" i="4"/>
  <c r="V23" i="4"/>
  <c r="S23" i="4"/>
  <c r="P23" i="4"/>
  <c r="Y22" i="4"/>
  <c r="V22" i="4"/>
  <c r="S22" i="4"/>
  <c r="P22" i="4"/>
  <c r="Y21" i="4"/>
  <c r="V21" i="4"/>
  <c r="S21" i="4"/>
  <c r="P21" i="4"/>
  <c r="Y20" i="4"/>
  <c r="V20" i="4"/>
  <c r="S20" i="4"/>
  <c r="P20" i="4"/>
  <c r="Y19" i="4"/>
  <c r="V19" i="4"/>
  <c r="S19" i="4"/>
  <c r="P19" i="4"/>
  <c r="Y18" i="4"/>
  <c r="V18" i="4"/>
  <c r="S18" i="4"/>
  <c r="P18" i="4"/>
  <c r="Y17" i="4"/>
  <c r="V17" i="4"/>
  <c r="S17" i="4"/>
  <c r="P17" i="4"/>
  <c r="Y16" i="4"/>
  <c r="V16" i="4"/>
  <c r="S16" i="4"/>
  <c r="P16" i="4"/>
  <c r="Y15" i="4"/>
  <c r="V15" i="4"/>
  <c r="S15" i="4"/>
  <c r="P15" i="4"/>
  <c r="Y14" i="4"/>
  <c r="V14" i="4"/>
  <c r="S14" i="4"/>
  <c r="P14" i="4"/>
  <c r="Y13" i="4"/>
  <c r="V13" i="4"/>
  <c r="S13" i="4"/>
  <c r="P13" i="4"/>
  <c r="Y12" i="4"/>
  <c r="V12" i="4"/>
  <c r="S12" i="4"/>
  <c r="P12" i="4"/>
  <c r="Y11" i="4"/>
  <c r="V11" i="4"/>
  <c r="S11" i="4"/>
  <c r="P11" i="4"/>
  <c r="Y10" i="4"/>
  <c r="V10" i="4"/>
  <c r="S10" i="4"/>
  <c r="P10" i="4"/>
  <c r="Y9" i="4"/>
  <c r="V9" i="4"/>
  <c r="S9" i="4"/>
  <c r="P9" i="4"/>
  <c r="Y8" i="4"/>
  <c r="V8" i="4"/>
  <c r="S8" i="4"/>
  <c r="P8" i="4"/>
  <c r="Y7" i="4"/>
  <c r="V7" i="4"/>
  <c r="S7" i="4"/>
  <c r="P7" i="4"/>
  <c r="Y6" i="4"/>
  <c r="V6" i="4"/>
  <c r="S6" i="4"/>
  <c r="P6" i="4"/>
  <c r="Y5" i="4"/>
  <c r="V5" i="4"/>
  <c r="S5" i="4"/>
  <c r="P5" i="4"/>
  <c r="Y4" i="4"/>
  <c r="V4" i="4"/>
  <c r="S4" i="4"/>
  <c r="P4" i="4"/>
  <c r="Y3" i="4"/>
  <c r="V3" i="4"/>
  <c r="S3" i="4"/>
  <c r="P3" i="4"/>
  <c r="Y2" i="4"/>
  <c r="A471" i="1"/>
  <c r="A449" i="1"/>
  <c r="A385" i="1" a="1"/>
  <c r="A385" i="1" s="1"/>
  <c r="L352" i="1"/>
  <c r="N352" i="1" s="1"/>
  <c r="Q349" i="1" a="1"/>
  <c r="Q349" i="1" s="1"/>
  <c r="E283" i="1" a="1"/>
  <c r="E283" i="1" s="1"/>
  <c r="U271" i="1" a="1"/>
  <c r="U271" i="1" s="1"/>
  <c r="A251" i="1"/>
  <c r="K241" i="1" a="1"/>
  <c r="K241" i="1" s="1"/>
  <c r="A236" i="1" a="1"/>
  <c r="A236" i="1" s="1"/>
  <c r="E225" i="1" a="1"/>
  <c r="E225" i="1" s="1"/>
  <c r="C225" i="1" a="1"/>
  <c r="C225" i="1" s="1"/>
  <c r="B225" i="1" a="1"/>
  <c r="B225" i="1" s="1"/>
  <c r="AB220" i="1" a="1"/>
  <c r="AB220" i="1" s="1"/>
  <c r="A198" i="1" a="1"/>
  <c r="A198" i="1" s="1"/>
  <c r="A185" i="1"/>
  <c r="K178" i="1" a="1"/>
  <c r="K178" i="1" s="1"/>
  <c r="AB160" i="1" a="1"/>
  <c r="AB160" i="1" s="1"/>
  <c r="B158" i="1" a="1"/>
  <c r="B158" i="1" s="1"/>
  <c r="E157" i="1" a="1"/>
  <c r="E157" i="1" s="1"/>
  <c r="D147" i="1" a="1"/>
  <c r="D147" i="1" s="1"/>
  <c r="L136" i="1"/>
  <c r="O136" i="1" s="1"/>
  <c r="I135" i="1" a="1"/>
  <c r="I135" i="1" s="1"/>
  <c r="AG120" i="1" a="1"/>
  <c r="AG120" i="1" s="1"/>
  <c r="K111" i="1" a="1"/>
  <c r="K111" i="1" s="1"/>
  <c r="F111" i="1" a="1"/>
  <c r="F111" i="1" s="1"/>
  <c r="B103" i="1" a="1"/>
  <c r="B103" i="1" s="1"/>
  <c r="A103" i="1" a="1"/>
  <c r="A103" i="1" s="1"/>
  <c r="F101" i="1" a="1"/>
  <c r="F101" i="1" s="1"/>
  <c r="G101" i="1" s="1"/>
  <c r="A100" i="1" a="1"/>
  <c r="A100" i="1" s="1"/>
  <c r="AG99" i="1" a="1"/>
  <c r="AG99" i="1"/>
  <c r="B94" i="1" a="1"/>
  <c r="B94" i="1" s="1"/>
  <c r="AG92" i="1" a="1"/>
  <c r="AG92" i="1" s="1"/>
  <c r="K92" i="1" a="1"/>
  <c r="K92" i="1" s="1"/>
  <c r="E73" i="1" a="1"/>
  <c r="E73" i="1" s="1"/>
  <c r="A71" i="1"/>
  <c r="D60" i="1" a="1"/>
  <c r="D60" i="1" s="1"/>
  <c r="AD51" i="1" a="1"/>
  <c r="AD51" i="1" s="1"/>
  <c r="D46" i="1" a="1"/>
  <c r="D46" i="1" s="1"/>
  <c r="B46" i="1" a="1"/>
  <c r="B46" i="1" s="1"/>
  <c r="AF34" i="1" a="1"/>
  <c r="AF34" i="1" s="1"/>
  <c r="Y34" i="1" a="1"/>
  <c r="Y34" i="1" s="1"/>
  <c r="W34" i="1" a="1"/>
  <c r="W34" i="1"/>
  <c r="B30" i="1" a="1"/>
  <c r="B30" i="1" s="1"/>
  <c r="E176" i="19" a="1"/>
  <c r="E176" i="19"/>
  <c r="E175" i="19" a="1"/>
  <c r="E175" i="19" s="1"/>
  <c r="E174" i="19" a="1"/>
  <c r="E174" i="19" s="1"/>
  <c r="E173" i="19" a="1"/>
  <c r="E173" i="19" s="1"/>
  <c r="M168" i="19"/>
  <c r="L168" i="19"/>
  <c r="K168" i="19"/>
  <c r="J168" i="19"/>
  <c r="I168" i="19"/>
  <c r="M167" i="19"/>
  <c r="L167" i="19"/>
  <c r="K167" i="19"/>
  <c r="J167" i="19"/>
  <c r="I167" i="19"/>
  <c r="M166" i="19"/>
  <c r="L166" i="19"/>
  <c r="K166" i="19"/>
  <c r="J166" i="19"/>
  <c r="I166" i="19"/>
  <c r="M165" i="19"/>
  <c r="L165" i="19"/>
  <c r="K165" i="19"/>
  <c r="J165" i="19"/>
  <c r="I165" i="19"/>
  <c r="M164" i="19"/>
  <c r="L164" i="19"/>
  <c r="K164" i="19"/>
  <c r="J164" i="19"/>
  <c r="I164" i="19"/>
  <c r="M163" i="19"/>
  <c r="L163" i="19"/>
  <c r="K163" i="19"/>
  <c r="J163" i="19"/>
  <c r="I163" i="19"/>
  <c r="M162" i="19"/>
  <c r="L162" i="19"/>
  <c r="K162" i="19"/>
  <c r="J162" i="19"/>
  <c r="I162" i="19"/>
  <c r="M161" i="19"/>
  <c r="L161" i="19"/>
  <c r="K161" i="19"/>
  <c r="J161" i="19"/>
  <c r="I161" i="19"/>
  <c r="M160" i="19"/>
  <c r="L160" i="19"/>
  <c r="K160" i="19"/>
  <c r="J160" i="19"/>
  <c r="I160" i="19"/>
  <c r="M138" i="19"/>
  <c r="L138" i="19"/>
  <c r="K138" i="19"/>
  <c r="J138" i="19"/>
  <c r="I138" i="19"/>
  <c r="M137" i="19"/>
  <c r="L137" i="19"/>
  <c r="K137" i="19"/>
  <c r="J137" i="19"/>
  <c r="I137" i="19"/>
  <c r="M136" i="19"/>
  <c r="L136" i="19"/>
  <c r="K136" i="19"/>
  <c r="J136" i="19"/>
  <c r="I136" i="19"/>
  <c r="M135" i="19"/>
  <c r="L135" i="19"/>
  <c r="K135" i="19"/>
  <c r="J135" i="19"/>
  <c r="I135" i="19"/>
  <c r="M134" i="19"/>
  <c r="L134" i="19"/>
  <c r="K134" i="19"/>
  <c r="J134" i="19"/>
  <c r="I134" i="19"/>
  <c r="M133" i="19"/>
  <c r="L133" i="19"/>
  <c r="K133" i="19"/>
  <c r="J133" i="19"/>
  <c r="I133" i="19"/>
  <c r="M132" i="19"/>
  <c r="L132" i="19"/>
  <c r="K132" i="19"/>
  <c r="J132" i="19"/>
  <c r="I132" i="19"/>
  <c r="M131" i="19"/>
  <c r="L131" i="19"/>
  <c r="K131" i="19"/>
  <c r="J131" i="19"/>
  <c r="I131" i="19"/>
  <c r="M130" i="19"/>
  <c r="L130" i="19"/>
  <c r="K130" i="19"/>
  <c r="J130" i="19"/>
  <c r="I130" i="19"/>
  <c r="M129" i="19"/>
  <c r="L129" i="19"/>
  <c r="K129" i="19"/>
  <c r="J129" i="19"/>
  <c r="I129" i="19"/>
  <c r="M128" i="19"/>
  <c r="L128" i="19"/>
  <c r="K128" i="19"/>
  <c r="J128" i="19"/>
  <c r="I128" i="19"/>
  <c r="M127" i="19"/>
  <c r="L127" i="19"/>
  <c r="K127" i="19"/>
  <c r="J127" i="19"/>
  <c r="I127" i="19"/>
  <c r="M126" i="19"/>
  <c r="L126" i="19"/>
  <c r="K126" i="19"/>
  <c r="J126" i="19"/>
  <c r="I126" i="19"/>
  <c r="M125" i="19"/>
  <c r="L125" i="19"/>
  <c r="K125" i="19"/>
  <c r="J125" i="19"/>
  <c r="I125" i="19"/>
  <c r="M124" i="19"/>
  <c r="L124" i="19"/>
  <c r="K124" i="19"/>
  <c r="J124" i="19"/>
  <c r="I124" i="19"/>
  <c r="M123" i="19"/>
  <c r="L123" i="19"/>
  <c r="K123" i="19"/>
  <c r="J123" i="19"/>
  <c r="I123" i="19"/>
  <c r="M122" i="19"/>
  <c r="L122" i="19"/>
  <c r="K122" i="19"/>
  <c r="J122" i="19"/>
  <c r="I122" i="19"/>
  <c r="M121" i="19"/>
  <c r="L121" i="19"/>
  <c r="K121" i="19"/>
  <c r="J121" i="19"/>
  <c r="I121" i="19"/>
  <c r="M120" i="19"/>
  <c r="L120" i="19"/>
  <c r="K120" i="19"/>
  <c r="J120" i="19"/>
  <c r="I120" i="19"/>
  <c r="L116" i="19"/>
  <c r="K116" i="19"/>
  <c r="J116" i="19"/>
  <c r="I116" i="19"/>
  <c r="L115" i="19"/>
  <c r="K115" i="19"/>
  <c r="J115" i="19"/>
  <c r="I115" i="19"/>
  <c r="L114" i="19"/>
  <c r="K114" i="19"/>
  <c r="J114" i="19"/>
  <c r="I114" i="19"/>
  <c r="L113" i="19"/>
  <c r="K113" i="19"/>
  <c r="J113" i="19"/>
  <c r="I113" i="19"/>
  <c r="L112" i="19"/>
  <c r="K112" i="19"/>
  <c r="J112" i="19"/>
  <c r="I112" i="19"/>
  <c r="L111" i="19"/>
  <c r="K111" i="19"/>
  <c r="J111" i="19"/>
  <c r="I111" i="19"/>
  <c r="L110" i="19"/>
  <c r="K110" i="19"/>
  <c r="J110" i="19"/>
  <c r="I110" i="19"/>
  <c r="L109" i="19"/>
  <c r="K109" i="19"/>
  <c r="J109" i="19"/>
  <c r="I109" i="19"/>
  <c r="L108" i="19"/>
  <c r="K108" i="19"/>
  <c r="J108" i="19"/>
  <c r="I108" i="19"/>
  <c r="L107" i="19"/>
  <c r="K107" i="19"/>
  <c r="J107" i="19"/>
  <c r="I107" i="19"/>
  <c r="L106" i="19"/>
  <c r="K106" i="19"/>
  <c r="J106" i="19"/>
  <c r="I106" i="19"/>
  <c r="L101" i="19"/>
  <c r="K101" i="19"/>
  <c r="J101" i="19"/>
  <c r="I101" i="19"/>
  <c r="L100" i="19"/>
  <c r="K100" i="19"/>
  <c r="J100" i="19"/>
  <c r="I100" i="19"/>
  <c r="L99" i="19"/>
  <c r="K99" i="19"/>
  <c r="J99" i="19"/>
  <c r="I99" i="19"/>
  <c r="L98" i="19"/>
  <c r="K98" i="19"/>
  <c r="J98" i="19"/>
  <c r="I98" i="19"/>
  <c r="L97" i="19"/>
  <c r="K97" i="19"/>
  <c r="J97" i="19"/>
  <c r="I97" i="19"/>
  <c r="L96" i="19"/>
  <c r="K96" i="19"/>
  <c r="J96" i="19"/>
  <c r="I96" i="19"/>
  <c r="L95" i="19"/>
  <c r="K95" i="19"/>
  <c r="J95" i="19"/>
  <c r="I95" i="19"/>
  <c r="L94" i="19"/>
  <c r="K94" i="19"/>
  <c r="J94" i="19"/>
  <c r="I94" i="19"/>
  <c r="L93" i="19"/>
  <c r="K93" i="19"/>
  <c r="J93" i="19"/>
  <c r="I93" i="19"/>
  <c r="L92" i="19"/>
  <c r="K92" i="19"/>
  <c r="J92" i="19"/>
  <c r="I92" i="19"/>
  <c r="L91" i="19"/>
  <c r="K91" i="19"/>
  <c r="J91" i="19"/>
  <c r="I91" i="19"/>
  <c r="L90" i="19"/>
  <c r="K90" i="19"/>
  <c r="J90" i="19"/>
  <c r="L89" i="19"/>
  <c r="K89" i="19"/>
  <c r="J89" i="19"/>
  <c r="I89" i="19"/>
  <c r="L88" i="19"/>
  <c r="K88" i="19"/>
  <c r="J88" i="19"/>
  <c r="I88" i="19"/>
  <c r="L87" i="19"/>
  <c r="K87" i="19"/>
  <c r="J87" i="19"/>
  <c r="I87" i="19"/>
  <c r="L86" i="19"/>
  <c r="K86" i="19"/>
  <c r="J86" i="19"/>
  <c r="I86" i="19"/>
  <c r="L85" i="19"/>
  <c r="K85" i="19"/>
  <c r="J85" i="19"/>
  <c r="I85" i="19"/>
  <c r="L84" i="19"/>
  <c r="K84" i="19"/>
  <c r="J84" i="19"/>
  <c r="I84" i="19"/>
  <c r="L83" i="19"/>
  <c r="K83" i="19"/>
  <c r="J83" i="19"/>
  <c r="I83" i="19"/>
  <c r="L82" i="19"/>
  <c r="K82" i="19"/>
  <c r="J82" i="19"/>
  <c r="I82" i="19"/>
  <c r="L81" i="19"/>
  <c r="K81" i="19"/>
  <c r="J81" i="19"/>
  <c r="I81" i="19"/>
  <c r="L80" i="19"/>
  <c r="K80" i="19"/>
  <c r="J80" i="19"/>
  <c r="I80" i="19"/>
  <c r="L79" i="19"/>
  <c r="K79" i="19"/>
  <c r="J79" i="19"/>
  <c r="I79" i="19"/>
  <c r="L78" i="19"/>
  <c r="K78" i="19"/>
  <c r="J78" i="19"/>
  <c r="I78" i="19"/>
  <c r="L77" i="19"/>
  <c r="K77" i="19"/>
  <c r="J77" i="19"/>
  <c r="I77" i="19"/>
  <c r="L76" i="19"/>
  <c r="K76" i="19"/>
  <c r="J76" i="19"/>
  <c r="I76" i="19"/>
  <c r="L75" i="19"/>
  <c r="K75" i="19"/>
  <c r="J75" i="19"/>
  <c r="I75" i="19"/>
  <c r="L74" i="19"/>
  <c r="K74" i="19"/>
  <c r="J74" i="19"/>
  <c r="I74" i="19"/>
  <c r="L73" i="19"/>
  <c r="K73" i="19"/>
  <c r="J73" i="19"/>
  <c r="I73" i="19"/>
  <c r="L72" i="19"/>
  <c r="K72" i="19"/>
  <c r="J72" i="19"/>
  <c r="I72" i="19"/>
  <c r="L71" i="19"/>
  <c r="K71" i="19"/>
  <c r="J71" i="19"/>
  <c r="I71" i="19"/>
  <c r="L70" i="19"/>
  <c r="K70" i="19"/>
  <c r="J70" i="19"/>
  <c r="I70" i="19"/>
  <c r="L69" i="19"/>
  <c r="K69" i="19"/>
  <c r="J69" i="19"/>
  <c r="I69" i="19"/>
  <c r="I64" i="19"/>
  <c r="I63" i="19"/>
  <c r="L62" i="19"/>
  <c r="K62" i="19"/>
  <c r="J62" i="19"/>
  <c r="I62" i="19"/>
  <c r="L59" i="19"/>
  <c r="K59" i="19"/>
  <c r="I59" i="19"/>
  <c r="C59" i="19"/>
  <c r="D59" i="19" s="1"/>
  <c r="A175" i="19" s="1" a="1"/>
  <c r="B59" i="19"/>
  <c r="J59" i="19" s="1"/>
  <c r="I58" i="19"/>
  <c r="L57" i="19"/>
  <c r="K57" i="19"/>
  <c r="J57" i="19"/>
  <c r="I57" i="19"/>
  <c r="AI54" i="19"/>
  <c r="AH54" i="19"/>
  <c r="AG54" i="19"/>
  <c r="AF54" i="19"/>
  <c r="AE54" i="19"/>
  <c r="AD54" i="19"/>
  <c r="AC54" i="19"/>
  <c r="AB54" i="19"/>
  <c r="I54" i="19"/>
  <c r="E54" i="19" a="1"/>
  <c r="E54" i="19"/>
  <c r="AI53" i="19"/>
  <c r="AH53" i="19"/>
  <c r="AG53" i="19"/>
  <c r="AF53" i="19"/>
  <c r="AE53" i="19"/>
  <c r="AD53" i="19"/>
  <c r="AC53" i="19"/>
  <c r="AB53" i="19"/>
  <c r="L53" i="19"/>
  <c r="K53" i="19"/>
  <c r="J53" i="19"/>
  <c r="I53" i="19"/>
  <c r="E53" i="19" a="1"/>
  <c r="E53" i="19"/>
  <c r="D53" i="19"/>
  <c r="AI52" i="19"/>
  <c r="AH52" i="19"/>
  <c r="AG52" i="19"/>
  <c r="AF52" i="19"/>
  <c r="AE52" i="19"/>
  <c r="AD52" i="19"/>
  <c r="AC52" i="19"/>
  <c r="AB52" i="19"/>
  <c r="I52" i="19"/>
  <c r="E52" i="19" a="1"/>
  <c r="E52" i="19" s="1"/>
  <c r="AI51" i="19"/>
  <c r="AH51" i="19"/>
  <c r="AG51" i="19"/>
  <c r="AF51" i="19"/>
  <c r="AE51" i="19"/>
  <c r="AD51" i="19"/>
  <c r="AC51" i="19"/>
  <c r="AB51" i="19"/>
  <c r="I51" i="19"/>
  <c r="E51" i="19" a="1"/>
  <c r="E51" i="19" s="1"/>
  <c r="AI50" i="19"/>
  <c r="AH50" i="19"/>
  <c r="AG50" i="19"/>
  <c r="AF50" i="19"/>
  <c r="AE50" i="19"/>
  <c r="AD50" i="19"/>
  <c r="AC50" i="19"/>
  <c r="AB50" i="19"/>
  <c r="I50" i="19"/>
  <c r="E50" i="19" a="1"/>
  <c r="E50" i="19" s="1"/>
  <c r="AI49" i="19"/>
  <c r="AH49" i="19"/>
  <c r="AG49" i="19"/>
  <c r="AF49" i="19"/>
  <c r="AE49" i="19"/>
  <c r="AD49" i="19"/>
  <c r="AC49" i="19"/>
  <c r="AB49" i="19"/>
  <c r="I49" i="19"/>
  <c r="E49" i="19" a="1"/>
  <c r="E49" i="19" s="1"/>
  <c r="AI48" i="19"/>
  <c r="AH48" i="19"/>
  <c r="AG48" i="19"/>
  <c r="AF48" i="19"/>
  <c r="AE48" i="19"/>
  <c r="AD48" i="19"/>
  <c r="AC48" i="19"/>
  <c r="AB48" i="19"/>
  <c r="I48" i="19"/>
  <c r="E48" i="19" a="1"/>
  <c r="E48" i="19"/>
  <c r="AI47" i="19"/>
  <c r="AH47" i="19"/>
  <c r="AG47" i="19"/>
  <c r="AF47" i="19"/>
  <c r="AE47" i="19"/>
  <c r="AD47" i="19"/>
  <c r="AC47" i="19"/>
  <c r="AB47" i="19"/>
  <c r="I47" i="19"/>
  <c r="E47" i="19" a="1"/>
  <c r="E47" i="19"/>
  <c r="AI46" i="19"/>
  <c r="AH46" i="19"/>
  <c r="AG46" i="19"/>
  <c r="AF46" i="19"/>
  <c r="AE46" i="19"/>
  <c r="AD46" i="19"/>
  <c r="AC46" i="19"/>
  <c r="AB46" i="19"/>
  <c r="L46" i="19"/>
  <c r="K46" i="19"/>
  <c r="J46" i="19"/>
  <c r="I46" i="19"/>
  <c r="AI45" i="19"/>
  <c r="AH45" i="19"/>
  <c r="AG45" i="19"/>
  <c r="AF45" i="19"/>
  <c r="AE45" i="19"/>
  <c r="AD45" i="19"/>
  <c r="AC45" i="19"/>
  <c r="AB45" i="19"/>
  <c r="AI44" i="19"/>
  <c r="AH44" i="19"/>
  <c r="AG44" i="19"/>
  <c r="AF44" i="19"/>
  <c r="AE44" i="19"/>
  <c r="AD44" i="19"/>
  <c r="AC44" i="19"/>
  <c r="AB44" i="19"/>
  <c r="AI43" i="19"/>
  <c r="AH43" i="19"/>
  <c r="AG43" i="19"/>
  <c r="AF43" i="19"/>
  <c r="AE43" i="19"/>
  <c r="AD43" i="19"/>
  <c r="AC43" i="19"/>
  <c r="AB43" i="19"/>
  <c r="P43" i="19"/>
  <c r="O43" i="19"/>
  <c r="N43" i="19"/>
  <c r="M43" i="19"/>
  <c r="L43" i="19"/>
  <c r="K43" i="19"/>
  <c r="J43" i="19"/>
  <c r="I43" i="19"/>
  <c r="AI42" i="19"/>
  <c r="AH42" i="19"/>
  <c r="AG42" i="19"/>
  <c r="AF42" i="19"/>
  <c r="AE42" i="19"/>
  <c r="AD42" i="19"/>
  <c r="AC42" i="19"/>
  <c r="AB42" i="19"/>
  <c r="P42" i="19"/>
  <c r="O42" i="19"/>
  <c r="N42" i="19"/>
  <c r="M42" i="19"/>
  <c r="L42" i="19"/>
  <c r="K42" i="19"/>
  <c r="J42" i="19"/>
  <c r="I42" i="19"/>
  <c r="AI41" i="19"/>
  <c r="AH41" i="19"/>
  <c r="AG41" i="19"/>
  <c r="AF41" i="19"/>
  <c r="AE41" i="19"/>
  <c r="AD41" i="19"/>
  <c r="AC41" i="19"/>
  <c r="AB41" i="19"/>
  <c r="P41" i="19"/>
  <c r="O41" i="19"/>
  <c r="N41" i="19"/>
  <c r="M41" i="19"/>
  <c r="L41" i="19"/>
  <c r="K41" i="19"/>
  <c r="J41" i="19"/>
  <c r="I41" i="19"/>
  <c r="AI40" i="19"/>
  <c r="AH40" i="19"/>
  <c r="AG40" i="19"/>
  <c r="AF40" i="19"/>
  <c r="AE40" i="19"/>
  <c r="AD40" i="19"/>
  <c r="AC40" i="19"/>
  <c r="AB40" i="19"/>
  <c r="P40" i="19"/>
  <c r="O40" i="19"/>
  <c r="N40" i="19"/>
  <c r="M40" i="19"/>
  <c r="L40" i="19"/>
  <c r="K40" i="19"/>
  <c r="J40" i="19"/>
  <c r="I40" i="19"/>
  <c r="AI39" i="19"/>
  <c r="AH39" i="19"/>
  <c r="AG39" i="19"/>
  <c r="AF39" i="19"/>
  <c r="AE39" i="19"/>
  <c r="AD39" i="19"/>
  <c r="AC39" i="19"/>
  <c r="AB39" i="19"/>
  <c r="P39" i="19"/>
  <c r="O39" i="19"/>
  <c r="N39" i="19"/>
  <c r="M39" i="19"/>
  <c r="L39" i="19"/>
  <c r="K39" i="19"/>
  <c r="J39" i="19"/>
  <c r="I39" i="19"/>
  <c r="AI38" i="19"/>
  <c r="AH38" i="19"/>
  <c r="AG38" i="19"/>
  <c r="AF38" i="19"/>
  <c r="AE38" i="19"/>
  <c r="AD38" i="19"/>
  <c r="AC38" i="19"/>
  <c r="AB38" i="19"/>
  <c r="P38" i="19"/>
  <c r="O38" i="19"/>
  <c r="N38" i="19"/>
  <c r="M38" i="19"/>
  <c r="L38" i="19"/>
  <c r="K38" i="19"/>
  <c r="J38" i="19"/>
  <c r="I38" i="19"/>
  <c r="AI37" i="19"/>
  <c r="AH37" i="19"/>
  <c r="AG37" i="19"/>
  <c r="AF37" i="19"/>
  <c r="AE37" i="19"/>
  <c r="AD37" i="19"/>
  <c r="AC37" i="19"/>
  <c r="AB37" i="19"/>
  <c r="P37" i="19"/>
  <c r="O37" i="19"/>
  <c r="N37" i="19"/>
  <c r="M37" i="19"/>
  <c r="L37" i="19"/>
  <c r="K37" i="19"/>
  <c r="J37" i="19"/>
  <c r="I37" i="19"/>
  <c r="AI36" i="19"/>
  <c r="AH36" i="19"/>
  <c r="AG36" i="19"/>
  <c r="AF36" i="19"/>
  <c r="AE36" i="19"/>
  <c r="AD36" i="19"/>
  <c r="AC36" i="19"/>
  <c r="AB36" i="19"/>
  <c r="P36" i="19"/>
  <c r="O36" i="19"/>
  <c r="N36" i="19"/>
  <c r="M36" i="19"/>
  <c r="L36" i="19"/>
  <c r="K36" i="19"/>
  <c r="J36" i="19"/>
  <c r="I36" i="19"/>
  <c r="AI35" i="19"/>
  <c r="AH35" i="19"/>
  <c r="AG35" i="19"/>
  <c r="AF35" i="19"/>
  <c r="AE35" i="19"/>
  <c r="AD35" i="19"/>
  <c r="AC35" i="19"/>
  <c r="AB35" i="19"/>
  <c r="P35" i="19"/>
  <c r="O35" i="19"/>
  <c r="N35" i="19"/>
  <c r="M35" i="19"/>
  <c r="L35" i="19"/>
  <c r="K35" i="19"/>
  <c r="J35" i="19"/>
  <c r="I35" i="19"/>
  <c r="AI34" i="19"/>
  <c r="AH34" i="19"/>
  <c r="AG34" i="19"/>
  <c r="AF34" i="19"/>
  <c r="AE34" i="19"/>
  <c r="AD34" i="19"/>
  <c r="AC34" i="19"/>
  <c r="AB34" i="19"/>
  <c r="P34" i="19"/>
  <c r="O34" i="19"/>
  <c r="N34" i="19"/>
  <c r="M34" i="19"/>
  <c r="L34" i="19"/>
  <c r="K34" i="19"/>
  <c r="J34" i="19"/>
  <c r="I34" i="19"/>
  <c r="AI33" i="19"/>
  <c r="AH33" i="19"/>
  <c r="AG33" i="19"/>
  <c r="AF33" i="19"/>
  <c r="AE33" i="19"/>
  <c r="AD33" i="19"/>
  <c r="AC33" i="19"/>
  <c r="AB33" i="19"/>
  <c r="P33" i="19"/>
  <c r="O33" i="19"/>
  <c r="N33" i="19"/>
  <c r="M33" i="19"/>
  <c r="L33" i="19"/>
  <c r="K33" i="19"/>
  <c r="J33" i="19"/>
  <c r="I33" i="19"/>
  <c r="AI32" i="19"/>
  <c r="AH32" i="19"/>
  <c r="AG32" i="19"/>
  <c r="AF32" i="19"/>
  <c r="AE32" i="19"/>
  <c r="AD32" i="19"/>
  <c r="AC32" i="19"/>
  <c r="AB32" i="19"/>
  <c r="P32" i="19"/>
  <c r="O32" i="19"/>
  <c r="N32" i="19"/>
  <c r="M32" i="19"/>
  <c r="L32" i="19"/>
  <c r="K32" i="19"/>
  <c r="J32" i="19"/>
  <c r="I32" i="19"/>
  <c r="AI31" i="19"/>
  <c r="AH31" i="19"/>
  <c r="AG31" i="19"/>
  <c r="AF31" i="19"/>
  <c r="AE31" i="19"/>
  <c r="AD31" i="19"/>
  <c r="AC31" i="19"/>
  <c r="AB31" i="19"/>
  <c r="P31" i="19"/>
  <c r="O31" i="19"/>
  <c r="N31" i="19"/>
  <c r="M31" i="19"/>
  <c r="L31" i="19"/>
  <c r="K31" i="19"/>
  <c r="J31" i="19"/>
  <c r="I31" i="19"/>
  <c r="AI30" i="19"/>
  <c r="AH30" i="19"/>
  <c r="AG30" i="19"/>
  <c r="AF30" i="19"/>
  <c r="AE30" i="19"/>
  <c r="AD30" i="19"/>
  <c r="AC30" i="19"/>
  <c r="AB30" i="19"/>
  <c r="P30" i="19"/>
  <c r="O30" i="19"/>
  <c r="N30" i="19"/>
  <c r="M30" i="19"/>
  <c r="L30" i="19"/>
  <c r="K30" i="19"/>
  <c r="J30" i="19"/>
  <c r="I30" i="19"/>
  <c r="AI29" i="19"/>
  <c r="AH29" i="19"/>
  <c r="AG29" i="19"/>
  <c r="AF29" i="19"/>
  <c r="AE29" i="19"/>
  <c r="AD29" i="19"/>
  <c r="AC29" i="19"/>
  <c r="AB29" i="19"/>
  <c r="P29" i="19"/>
  <c r="O29" i="19"/>
  <c r="N29" i="19"/>
  <c r="M29" i="19"/>
  <c r="L29" i="19"/>
  <c r="K29" i="19"/>
  <c r="J29" i="19"/>
  <c r="I29" i="19"/>
  <c r="AI28" i="19"/>
  <c r="AH28" i="19"/>
  <c r="AG28" i="19"/>
  <c r="AF28" i="19"/>
  <c r="AE28" i="19"/>
  <c r="AD28" i="19"/>
  <c r="AC28" i="19"/>
  <c r="AB28" i="19"/>
  <c r="AI27" i="19"/>
  <c r="AH27" i="19"/>
  <c r="AG27" i="19"/>
  <c r="AF27" i="19"/>
  <c r="AE27" i="19"/>
  <c r="AD27" i="19"/>
  <c r="AC27" i="19"/>
  <c r="AB27" i="19"/>
  <c r="P25" i="19"/>
  <c r="O25" i="19"/>
  <c r="N25" i="19"/>
  <c r="M25" i="19"/>
  <c r="L25" i="19"/>
  <c r="K25" i="19"/>
  <c r="J25" i="19"/>
  <c r="I25" i="19"/>
  <c r="P24" i="19"/>
  <c r="O24" i="19"/>
  <c r="N24" i="19"/>
  <c r="M24" i="19"/>
  <c r="L24" i="19"/>
  <c r="K24" i="19"/>
  <c r="J24" i="19"/>
  <c r="I24" i="19"/>
  <c r="P23" i="19"/>
  <c r="O23" i="19"/>
  <c r="N23" i="19"/>
  <c r="M23" i="19"/>
  <c r="L23" i="19"/>
  <c r="K23" i="19"/>
  <c r="J23" i="19"/>
  <c r="I23" i="19"/>
  <c r="P22" i="19"/>
  <c r="O22" i="19"/>
  <c r="N22" i="19"/>
  <c r="M22" i="19"/>
  <c r="L22" i="19"/>
  <c r="K22" i="19"/>
  <c r="J22" i="19"/>
  <c r="I22" i="19"/>
  <c r="P21" i="19"/>
  <c r="O21" i="19"/>
  <c r="N21" i="19"/>
  <c r="M21" i="19"/>
  <c r="L21" i="19"/>
  <c r="K21" i="19"/>
  <c r="J21" i="19"/>
  <c r="I21" i="19"/>
  <c r="P20" i="19"/>
  <c r="O20" i="19"/>
  <c r="N20" i="19"/>
  <c r="M20" i="19"/>
  <c r="L20" i="19"/>
  <c r="K20" i="19"/>
  <c r="J20" i="19"/>
  <c r="I20" i="19"/>
  <c r="P19" i="19"/>
  <c r="O19" i="19"/>
  <c r="N19" i="19"/>
  <c r="M19" i="19"/>
  <c r="L19" i="19"/>
  <c r="K19" i="19"/>
  <c r="J19" i="19"/>
  <c r="I19" i="19"/>
  <c r="P18" i="19"/>
  <c r="O18" i="19"/>
  <c r="N18" i="19"/>
  <c r="M18" i="19"/>
  <c r="L18" i="19"/>
  <c r="K18" i="19"/>
  <c r="J18" i="19"/>
  <c r="I18" i="19"/>
  <c r="P17" i="19"/>
  <c r="O17" i="19"/>
  <c r="N17" i="19"/>
  <c r="M17" i="19"/>
  <c r="L17" i="19"/>
  <c r="K17" i="19"/>
  <c r="J17" i="19"/>
  <c r="I17" i="19"/>
  <c r="P16" i="19"/>
  <c r="O16" i="19"/>
  <c r="N16" i="19"/>
  <c r="M16" i="19"/>
  <c r="L16" i="19"/>
  <c r="K16" i="19"/>
  <c r="J16" i="19"/>
  <c r="I16" i="19"/>
  <c r="P15" i="19"/>
  <c r="O15" i="19"/>
  <c r="N15" i="19"/>
  <c r="M15" i="19"/>
  <c r="L15" i="19"/>
  <c r="K15" i="19"/>
  <c r="J15" i="19"/>
  <c r="I15" i="19"/>
  <c r="P14" i="19"/>
  <c r="O14" i="19"/>
  <c r="N14" i="19"/>
  <c r="M14" i="19"/>
  <c r="L14" i="19"/>
  <c r="K14" i="19"/>
  <c r="J14" i="19"/>
  <c r="I14" i="19"/>
  <c r="P13" i="19"/>
  <c r="O13" i="19"/>
  <c r="N13" i="19"/>
  <c r="M13" i="19"/>
  <c r="L13" i="19"/>
  <c r="K13" i="19"/>
  <c r="J13" i="19"/>
  <c r="I13" i="19"/>
  <c r="P12" i="19"/>
  <c r="O12" i="19"/>
  <c r="N12" i="19"/>
  <c r="M12" i="19"/>
  <c r="L12" i="19"/>
  <c r="K12" i="19"/>
  <c r="J12" i="19"/>
  <c r="I12" i="19"/>
  <c r="P11" i="19"/>
  <c r="P10" i="19"/>
  <c r="P9" i="19"/>
  <c r="P8" i="19"/>
  <c r="P7" i="19"/>
  <c r="P6" i="19"/>
  <c r="P5" i="19"/>
  <c r="P4" i="19"/>
  <c r="P3" i="19"/>
  <c r="P2" i="19"/>
  <c r="P1" i="19"/>
  <c r="S70" i="17"/>
  <c r="T70" i="17" s="1"/>
  <c r="T69" i="17"/>
  <c r="O58" i="5" s="1"/>
  <c r="O58" i="4" s="1" a="1"/>
  <c r="O58" i="4" s="1"/>
  <c r="S69" i="17"/>
  <c r="K69" i="17"/>
  <c r="G58" i="5" s="1"/>
  <c r="F58" i="6" s="1"/>
  <c r="S68" i="17"/>
  <c r="K68" i="17"/>
  <c r="T67" i="17"/>
  <c r="O55" i="5" s="1"/>
  <c r="O55" i="4" s="1" a="1"/>
  <c r="O55" i="4" s="1"/>
  <c r="S67" i="17"/>
  <c r="K67" i="17"/>
  <c r="G55" i="5" s="1"/>
  <c r="F55" i="6" s="1"/>
  <c r="N55" i="6" s="1"/>
  <c r="T66" i="17"/>
  <c r="S66" i="17"/>
  <c r="K66" i="17"/>
  <c r="G54" i="5" s="1"/>
  <c r="F54" i="6" s="1"/>
  <c r="S65" i="17"/>
  <c r="T65" i="17" s="1"/>
  <c r="K65" i="17"/>
  <c r="G53" i="5" s="1"/>
  <c r="F53" i="6" s="1"/>
  <c r="N53" i="6" s="1"/>
  <c r="T64" i="17"/>
  <c r="S64" i="17"/>
  <c r="S63" i="17"/>
  <c r="T63" i="17" s="1"/>
  <c r="K63" i="17"/>
  <c r="G52" i="5" s="1"/>
  <c r="F52" i="6" s="1"/>
  <c r="R62" i="17"/>
  <c r="N40" i="5" s="1"/>
  <c r="T61" i="17"/>
  <c r="O49" i="5" s="1"/>
  <c r="S61" i="17"/>
  <c r="T60" i="17"/>
  <c r="S60" i="17"/>
  <c r="K60" i="17"/>
  <c r="G60" i="5" s="1"/>
  <c r="F60" i="6" s="1"/>
  <c r="S59" i="17"/>
  <c r="T59" i="17" s="1"/>
  <c r="O56" i="5" s="1"/>
  <c r="O56" i="4" s="1" a="1"/>
  <c r="O56" i="4" s="1"/>
  <c r="S58" i="17"/>
  <c r="T58" i="17" s="1"/>
  <c r="R58" i="17"/>
  <c r="N50" i="5" s="1"/>
  <c r="K58" i="17"/>
  <c r="G50" i="5" s="1"/>
  <c r="F50" i="6" s="1"/>
  <c r="N50" i="6" s="1"/>
  <c r="T57" i="17"/>
  <c r="O51" i="5" s="1"/>
  <c r="S57" i="17"/>
  <c r="K57" i="17"/>
  <c r="G51" i="5" s="1"/>
  <c r="F51" i="6" s="1"/>
  <c r="T56" i="17"/>
  <c r="U56" i="17" s="1"/>
  <c r="S56" i="17"/>
  <c r="S55" i="17"/>
  <c r="K55" i="17"/>
  <c r="G48" i="5" s="1"/>
  <c r="F48" i="6" s="1"/>
  <c r="N48" i="6" s="1"/>
  <c r="X48" i="6" s="1"/>
  <c r="T54" i="17"/>
  <c r="U54" i="17" s="1"/>
  <c r="S54" i="17"/>
  <c r="S53" i="17"/>
  <c r="K53" i="17"/>
  <c r="S50" i="17"/>
  <c r="U49" i="17"/>
  <c r="S49" i="17"/>
  <c r="T49" i="17" s="1"/>
  <c r="O22" i="5" s="1"/>
  <c r="O22" i="4" s="1" a="1"/>
  <c r="O22" i="4" s="1"/>
  <c r="R49" i="17"/>
  <c r="N22" i="5" s="1"/>
  <c r="K49" i="17"/>
  <c r="G22" i="5" s="1"/>
  <c r="F22" i="6" s="1"/>
  <c r="N22" i="6" s="1"/>
  <c r="R48" i="17"/>
  <c r="N23" i="5" s="1"/>
  <c r="K48" i="17"/>
  <c r="G23" i="5" s="1"/>
  <c r="F23" i="6" s="1"/>
  <c r="N23" i="6" s="1"/>
  <c r="R47" i="17"/>
  <c r="N18" i="5" s="1"/>
  <c r="Q47" i="17"/>
  <c r="S46" i="17"/>
  <c r="T46" i="17" s="1"/>
  <c r="R46" i="17"/>
  <c r="N21" i="5" s="1"/>
  <c r="K46" i="17"/>
  <c r="G21" i="5" s="1"/>
  <c r="F21" i="6" s="1"/>
  <c r="R45" i="17"/>
  <c r="N24" i="5" s="1"/>
  <c r="Q45" i="17"/>
  <c r="M24" i="5" s="1"/>
  <c r="L24" i="11" s="1"/>
  <c r="T44" i="17"/>
  <c r="S44" i="17"/>
  <c r="K44" i="17"/>
  <c r="R43" i="17"/>
  <c r="N47" i="5" s="1"/>
  <c r="K43" i="17"/>
  <c r="G47" i="5" s="1"/>
  <c r="F47" i="6" s="1"/>
  <c r="N47" i="6" s="1"/>
  <c r="U42" i="17"/>
  <c r="T42" i="17"/>
  <c r="O17" i="5" s="1"/>
  <c r="S42" i="17"/>
  <c r="K42" i="17"/>
  <c r="G17" i="5" s="1"/>
  <c r="F17" i="6" s="1"/>
  <c r="S41" i="17"/>
  <c r="T41" i="17" s="1"/>
  <c r="K41" i="17"/>
  <c r="G16" i="5" s="1"/>
  <c r="F16" i="6" s="1"/>
  <c r="N16" i="6" s="1"/>
  <c r="S40" i="17"/>
  <c r="T40" i="17" s="1"/>
  <c r="K40" i="17"/>
  <c r="G15" i="5" s="1"/>
  <c r="F15" i="6" s="1"/>
  <c r="N15" i="6" s="1"/>
  <c r="X15" i="6" s="1"/>
  <c r="S39" i="17"/>
  <c r="K39" i="17"/>
  <c r="T38" i="17"/>
  <c r="O46" i="5" s="1"/>
  <c r="S38" i="17"/>
  <c r="U37" i="17"/>
  <c r="T37" i="17"/>
  <c r="O42" i="5" s="1"/>
  <c r="O42" i="4" s="1" a="1"/>
  <c r="O42" i="4" s="1"/>
  <c r="S37" i="17"/>
  <c r="K37" i="17"/>
  <c r="G42" i="5" s="1"/>
  <c r="F42" i="6" s="1"/>
  <c r="S36" i="17"/>
  <c r="T36" i="17" s="1"/>
  <c r="S35" i="17"/>
  <c r="K35" i="17"/>
  <c r="G30" i="5" s="1"/>
  <c r="F30" i="6" s="1"/>
  <c r="N30" i="6" s="1"/>
  <c r="BD30" i="6" s="1"/>
  <c r="S34" i="17"/>
  <c r="T34" i="17" s="1"/>
  <c r="O43" i="5" s="1"/>
  <c r="O43" i="4" s="1" a="1"/>
  <c r="O43" i="4" s="1"/>
  <c r="K34" i="17"/>
  <c r="G43" i="5" s="1"/>
  <c r="F43" i="6" s="1"/>
  <c r="N43" i="6" s="1"/>
  <c r="BD43" i="6" s="1"/>
  <c r="R33" i="17"/>
  <c r="K33" i="17"/>
  <c r="G39" i="5" s="1"/>
  <c r="F39" i="6" s="1"/>
  <c r="N39" i="6" s="1"/>
  <c r="S32" i="17"/>
  <c r="T32" i="17" s="1"/>
  <c r="Q32" i="17"/>
  <c r="M32" i="5" s="1"/>
  <c r="L32" i="11" s="1"/>
  <c r="N32" i="11" s="1"/>
  <c r="R31" i="17"/>
  <c r="N33" i="5" s="1"/>
  <c r="Q31" i="17"/>
  <c r="M33" i="5" s="1"/>
  <c r="L33" i="11" s="1"/>
  <c r="R30" i="17"/>
  <c r="N31" i="5" s="1"/>
  <c r="Q30" i="17"/>
  <c r="R29" i="17"/>
  <c r="N37" i="5" s="1"/>
  <c r="S28" i="17"/>
  <c r="T28" i="17" s="1"/>
  <c r="R28" i="17"/>
  <c r="N38" i="5" s="1"/>
  <c r="K28" i="17"/>
  <c r="G38" i="5" s="1"/>
  <c r="F38" i="6" s="1"/>
  <c r="R27" i="17"/>
  <c r="N36" i="5" s="1"/>
  <c r="K27" i="17"/>
  <c r="G36" i="5" s="1"/>
  <c r="F36" i="6" s="1"/>
  <c r="Q26" i="17"/>
  <c r="M34" i="5" s="1"/>
  <c r="L34" i="11" s="1"/>
  <c r="K26" i="17"/>
  <c r="G34" i="5" s="1"/>
  <c r="F34" i="6" s="1"/>
  <c r="N34" i="6" s="1"/>
  <c r="U25" i="17"/>
  <c r="T25" i="17"/>
  <c r="O41" i="5" s="1"/>
  <c r="O41" i="4" s="1" a="1"/>
  <c r="O41" i="4" s="1"/>
  <c r="S25" i="17"/>
  <c r="R24" i="17"/>
  <c r="N35" i="5" s="1"/>
  <c r="Q24" i="17"/>
  <c r="M35" i="5" s="1"/>
  <c r="L35" i="11" s="1"/>
  <c r="K24" i="17"/>
  <c r="G35" i="5" s="1"/>
  <c r="F35" i="6" s="1"/>
  <c r="T23" i="17"/>
  <c r="O61" i="5" s="1"/>
  <c r="S23" i="17"/>
  <c r="K23" i="17"/>
  <c r="G61" i="5" s="1"/>
  <c r="R22" i="17"/>
  <c r="N27" i="5" s="1"/>
  <c r="K22" i="17"/>
  <c r="G27" i="5" s="1"/>
  <c r="F27" i="6" s="1"/>
  <c r="N27" i="6" s="1"/>
  <c r="X27" i="6" s="1"/>
  <c r="S21" i="17"/>
  <c r="K21" i="17"/>
  <c r="S20" i="17"/>
  <c r="K20" i="17"/>
  <c r="G26" i="5" s="1"/>
  <c r="F26" i="6" s="1"/>
  <c r="S19" i="17"/>
  <c r="T19" i="17" s="1"/>
  <c r="K19" i="17"/>
  <c r="G28" i="5" s="1"/>
  <c r="F28" i="6" s="1"/>
  <c r="N28" i="6" s="1"/>
  <c r="S18" i="17"/>
  <c r="T18" i="17" s="1"/>
  <c r="O11" i="5" s="1"/>
  <c r="K18" i="17"/>
  <c r="G11" i="5" s="1"/>
  <c r="F11" i="6" s="1"/>
  <c r="S17" i="17"/>
  <c r="T17" i="17" s="1"/>
  <c r="K17" i="17"/>
  <c r="G14" i="5" s="1"/>
  <c r="F14" i="6" s="1"/>
  <c r="U16" i="17"/>
  <c r="V16" i="17" s="1"/>
  <c r="T16" i="17"/>
  <c r="O13" i="5" s="1"/>
  <c r="O13" i="4" s="1" a="1"/>
  <c r="O13" i="4" s="1"/>
  <c r="S16" i="17"/>
  <c r="K16" i="17"/>
  <c r="G13" i="5" s="1"/>
  <c r="F13" i="6" s="1"/>
  <c r="S15" i="17"/>
  <c r="K15" i="17"/>
  <c r="T14" i="17"/>
  <c r="O7" i="5" s="1"/>
  <c r="O7" i="4" s="1" a="1"/>
  <c r="O7" i="4" s="1"/>
  <c r="S14" i="17"/>
  <c r="K14" i="17"/>
  <c r="G7" i="5" s="1"/>
  <c r="F7" i="6" s="1"/>
  <c r="R13" i="17"/>
  <c r="N29" i="5" s="1"/>
  <c r="K13" i="17"/>
  <c r="G29" i="5" s="1"/>
  <c r="F29" i="6" s="1"/>
  <c r="N29" i="6" s="1"/>
  <c r="BD29" i="6" s="1"/>
  <c r="V12" i="17"/>
  <c r="T12" i="17"/>
  <c r="S12" i="17"/>
  <c r="R12" i="17"/>
  <c r="N3" i="5" s="1"/>
  <c r="T11" i="17"/>
  <c r="S11" i="17"/>
  <c r="K11" i="17"/>
  <c r="G6" i="5" s="1"/>
  <c r="S10" i="17"/>
  <c r="K10" i="17"/>
  <c r="G9" i="5" s="1"/>
  <c r="F9" i="6" s="1"/>
  <c r="N9" i="6" s="1"/>
  <c r="V9" i="17"/>
  <c r="R9" i="17"/>
  <c r="N4" i="5" s="1"/>
  <c r="V8" i="17"/>
  <c r="R8" i="17"/>
  <c r="S7" i="17"/>
  <c r="K7" i="17"/>
  <c r="S6" i="17"/>
  <c r="S2" i="17" s="1"/>
  <c r="R6" i="17"/>
  <c r="S5" i="17"/>
  <c r="T5" i="17" s="1"/>
  <c r="K5" i="17"/>
  <c r="T4" i="17"/>
  <c r="S4" i="17"/>
  <c r="K4" i="17"/>
  <c r="P2" i="17"/>
  <c r="O2" i="17"/>
  <c r="N2" i="17"/>
  <c r="M2" i="17"/>
  <c r="L2" i="17"/>
  <c r="J2" i="17"/>
  <c r="I2" i="17"/>
  <c r="H2" i="17"/>
  <c r="G2" i="17"/>
  <c r="F2" i="17"/>
  <c r="J58" i="16"/>
  <c r="H58" i="16"/>
  <c r="H57" i="16"/>
  <c r="J57" i="16" s="1"/>
  <c r="H56" i="16"/>
  <c r="J56" i="16" s="1"/>
  <c r="H55" i="16"/>
  <c r="J55" i="16" s="1"/>
  <c r="J54" i="16"/>
  <c r="H54" i="16"/>
  <c r="J53" i="16"/>
  <c r="H53" i="16"/>
  <c r="J52" i="16"/>
  <c r="H52" i="16"/>
  <c r="J51" i="16"/>
  <c r="H51" i="16"/>
  <c r="H50" i="16"/>
  <c r="J50" i="16" s="1"/>
  <c r="J49" i="16"/>
  <c r="H49" i="16"/>
  <c r="J48" i="16"/>
  <c r="H48" i="16"/>
  <c r="J47" i="16"/>
  <c r="H46" i="16"/>
  <c r="J46" i="16" s="1"/>
  <c r="J45" i="16"/>
  <c r="H45" i="16"/>
  <c r="H44" i="16"/>
  <c r="J44" i="16" s="1"/>
  <c r="J43" i="16"/>
  <c r="J42" i="16"/>
  <c r="H42" i="16"/>
  <c r="H41" i="16"/>
  <c r="J41" i="16" s="1"/>
  <c r="J40" i="16"/>
  <c r="H40" i="16"/>
  <c r="J39" i="16"/>
  <c r="H39" i="16"/>
  <c r="J38" i="16"/>
  <c r="H38" i="16"/>
  <c r="J37" i="16"/>
  <c r="H37" i="16"/>
  <c r="H36" i="16"/>
  <c r="J36" i="16" s="1"/>
  <c r="H35" i="16"/>
  <c r="J35" i="16" s="1"/>
  <c r="H34" i="16"/>
  <c r="J34" i="16" s="1"/>
  <c r="J33" i="16"/>
  <c r="H33" i="16"/>
  <c r="J32" i="16"/>
  <c r="H32" i="16"/>
  <c r="H31" i="16"/>
  <c r="J31" i="16" s="1"/>
  <c r="H30" i="16"/>
  <c r="J30" i="16" s="1"/>
  <c r="J29" i="16"/>
  <c r="J28" i="16"/>
  <c r="J27" i="16"/>
  <c r="H27" i="16"/>
  <c r="J26" i="16"/>
  <c r="H26" i="16"/>
  <c r="H25" i="16"/>
  <c r="J25" i="16" s="1"/>
  <c r="J24" i="16"/>
  <c r="J23" i="16"/>
  <c r="H23" i="16"/>
  <c r="H22" i="16"/>
  <c r="J22" i="16" s="1"/>
  <c r="J21" i="16"/>
  <c r="J20" i="16"/>
  <c r="H20" i="16"/>
  <c r="J19" i="16"/>
  <c r="J18" i="16"/>
  <c r="H17" i="16"/>
  <c r="J17" i="16" s="1"/>
  <c r="H16" i="16"/>
  <c r="J16" i="16" s="1"/>
  <c r="J15" i="16"/>
  <c r="H15" i="16"/>
  <c r="J14" i="16"/>
  <c r="H14" i="16"/>
  <c r="H13" i="16"/>
  <c r="J13" i="16" s="1"/>
  <c r="H12" i="16"/>
  <c r="J12" i="16" s="1"/>
  <c r="H11" i="16"/>
  <c r="J11" i="16" s="1"/>
  <c r="J10" i="16"/>
  <c r="H10" i="16"/>
  <c r="J9" i="16"/>
  <c r="H9" i="16"/>
  <c r="J8" i="16"/>
  <c r="H8" i="16"/>
  <c r="H7" i="16"/>
  <c r="J7" i="16" s="1"/>
  <c r="J6" i="16"/>
  <c r="H6" i="16"/>
  <c r="J5" i="16"/>
  <c r="H5" i="16"/>
  <c r="J4" i="16"/>
  <c r="H4" i="16"/>
  <c r="H3" i="16"/>
  <c r="J3" i="16" s="1"/>
  <c r="H2" i="16"/>
  <c r="J2" i="16" s="1"/>
  <c r="BB74" i="15"/>
  <c r="BD72" i="15" s="1"/>
  <c r="AP74" i="15"/>
  <c r="AF74" i="15"/>
  <c r="V74" i="15"/>
  <c r="BB73" i="15"/>
  <c r="AP73" i="15"/>
  <c r="AF73" i="15"/>
  <c r="V73" i="15"/>
  <c r="BE73" i="15" s="1"/>
  <c r="BE72" i="15"/>
  <c r="BB72" i="15"/>
  <c r="AR72" i="15"/>
  <c r="AP72" i="15"/>
  <c r="AF72" i="15"/>
  <c r="X72" i="15"/>
  <c r="V72" i="15"/>
  <c r="M71" i="15"/>
  <c r="L71" i="15"/>
  <c r="K71" i="15"/>
  <c r="J71" i="15"/>
  <c r="H71" i="15"/>
  <c r="G71" i="15"/>
  <c r="F71" i="15"/>
  <c r="BH68" i="15"/>
  <c r="BG68" i="15"/>
  <c r="BF68" i="15"/>
  <c r="BE68" i="15"/>
  <c r="BI68" i="15" s="1"/>
  <c r="BD68" i="15"/>
  <c r="BC68" i="15"/>
  <c r="BB68" i="15"/>
  <c r="AQ68" i="15"/>
  <c r="AP68" i="15"/>
  <c r="AF68" i="15"/>
  <c r="AG68" i="15" s="1"/>
  <c r="X68" i="15"/>
  <c r="W68" i="15"/>
  <c r="V68" i="15"/>
  <c r="N68" i="15"/>
  <c r="BD67" i="15"/>
  <c r="BB67" i="15"/>
  <c r="BC67" i="15" s="1"/>
  <c r="AR67" i="15"/>
  <c r="AP67" i="15"/>
  <c r="AQ67" i="15" s="1"/>
  <c r="AF67" i="15"/>
  <c r="AG67" i="15" s="1"/>
  <c r="V67" i="15"/>
  <c r="N67" i="15"/>
  <c r="AH67" i="15" s="1"/>
  <c r="BD66" i="15"/>
  <c r="BC66" i="15"/>
  <c r="BB66" i="15"/>
  <c r="AR66" i="15"/>
  <c r="AP66" i="15"/>
  <c r="BE66" i="15" s="1"/>
  <c r="AG66" i="15"/>
  <c r="AF66" i="15"/>
  <c r="W66" i="15"/>
  <c r="V66" i="15"/>
  <c r="N66" i="15"/>
  <c r="AH66" i="15" s="1"/>
  <c r="BD65" i="15"/>
  <c r="BB65" i="15"/>
  <c r="BC65" i="15" s="1"/>
  <c r="AR65" i="15"/>
  <c r="AP65" i="15"/>
  <c r="AQ65" i="15" s="1"/>
  <c r="AH65" i="15"/>
  <c r="AG65" i="15"/>
  <c r="AF65" i="15"/>
  <c r="X65" i="15"/>
  <c r="W65" i="15"/>
  <c r="V65" i="15"/>
  <c r="BE65" i="15" s="1"/>
  <c r="N65" i="15"/>
  <c r="BG64" i="15"/>
  <c r="BH64" i="15" s="1"/>
  <c r="BD64" i="15"/>
  <c r="BB64" i="15"/>
  <c r="BC64" i="15" s="1"/>
  <c r="AR64" i="15"/>
  <c r="AP64" i="15"/>
  <c r="AQ64" i="15" s="1"/>
  <c r="AH64" i="15"/>
  <c r="AF64" i="15"/>
  <c r="BE64" i="15" s="1"/>
  <c r="X64" i="15"/>
  <c r="V64" i="15"/>
  <c r="W64" i="15" s="1"/>
  <c r="N64" i="15"/>
  <c r="BE63" i="15"/>
  <c r="BD63" i="15"/>
  <c r="BB63" i="15"/>
  <c r="BC63" i="15" s="1"/>
  <c r="AP63" i="15"/>
  <c r="AQ63" i="15" s="1"/>
  <c r="AH63" i="15"/>
  <c r="AF63" i="15"/>
  <c r="AG63" i="15" s="1"/>
  <c r="X63" i="15"/>
  <c r="W63" i="15"/>
  <c r="V63" i="15"/>
  <c r="N63" i="15"/>
  <c r="AR63" i="15" s="1"/>
  <c r="BC62" i="15"/>
  <c r="BB62" i="15"/>
  <c r="AQ62" i="15"/>
  <c r="AP62" i="15"/>
  <c r="AF62" i="15"/>
  <c r="AG62" i="15" s="1"/>
  <c r="X62" i="15"/>
  <c r="V62" i="15"/>
  <c r="N62" i="15"/>
  <c r="BB61" i="15"/>
  <c r="BC61" i="15" s="1"/>
  <c r="AQ61" i="15"/>
  <c r="AP61" i="15"/>
  <c r="AH61" i="15"/>
  <c r="AF61" i="15"/>
  <c r="AG61" i="15" s="1"/>
  <c r="V61" i="15"/>
  <c r="BE61" i="15" s="1"/>
  <c r="N61" i="15"/>
  <c r="BB60" i="15"/>
  <c r="BC60" i="15" s="1"/>
  <c r="AP60" i="15"/>
  <c r="AQ60" i="15" s="1"/>
  <c r="AF60" i="15"/>
  <c r="AG60" i="15" s="1"/>
  <c r="V60" i="15"/>
  <c r="BE60" i="15" s="1"/>
  <c r="BF60" i="15" s="1"/>
  <c r="N60" i="15"/>
  <c r="BI59" i="15"/>
  <c r="BG59" i="15"/>
  <c r="BH59" i="15" s="1"/>
  <c r="BE59" i="15"/>
  <c r="BF59" i="15" s="1"/>
  <c r="BC59" i="15"/>
  <c r="BB59" i="15"/>
  <c r="AQ59" i="15"/>
  <c r="AP59" i="15"/>
  <c r="AG59" i="15"/>
  <c r="AF59" i="15"/>
  <c r="W59" i="15"/>
  <c r="V59" i="15"/>
  <c r="N59" i="15"/>
  <c r="BD59" i="15" s="1"/>
  <c r="BF58" i="15"/>
  <c r="BE58" i="15"/>
  <c r="BC58" i="15"/>
  <c r="BB58" i="15"/>
  <c r="AQ58" i="15"/>
  <c r="AP58" i="15"/>
  <c r="AF58" i="15"/>
  <c r="AG58" i="15" s="1"/>
  <c r="W58" i="15"/>
  <c r="V58" i="15"/>
  <c r="N58" i="15"/>
  <c r="BE57" i="15"/>
  <c r="BD57" i="15"/>
  <c r="BC57" i="15"/>
  <c r="BB57" i="15"/>
  <c r="AR57" i="15"/>
  <c r="AP57" i="15"/>
  <c r="AQ57" i="15" s="1"/>
  <c r="AF57" i="15"/>
  <c r="AG57" i="15" s="1"/>
  <c r="V57" i="15"/>
  <c r="W57" i="15" s="1"/>
  <c r="N57" i="15"/>
  <c r="AH57" i="15" s="1"/>
  <c r="BD56" i="15"/>
  <c r="BC56" i="15"/>
  <c r="BB56" i="15"/>
  <c r="AR56" i="15"/>
  <c r="AP56" i="15"/>
  <c r="BE56" i="15" s="1"/>
  <c r="AG56" i="15"/>
  <c r="AF56" i="15"/>
  <c r="W56" i="15"/>
  <c r="V56" i="15"/>
  <c r="N56" i="15"/>
  <c r="AH56" i="15" s="1"/>
  <c r="BI55" i="15"/>
  <c r="BF55" i="15"/>
  <c r="BD55" i="15"/>
  <c r="BB55" i="15"/>
  <c r="BC55" i="15" s="1"/>
  <c r="AR55" i="15"/>
  <c r="AP55" i="15"/>
  <c r="AQ55" i="15" s="1"/>
  <c r="AH55" i="15"/>
  <c r="AG55" i="15"/>
  <c r="AF55" i="15"/>
  <c r="X55" i="15"/>
  <c r="W55" i="15"/>
  <c r="V55" i="15"/>
  <c r="BE55" i="15" s="1"/>
  <c r="BG55" i="15" s="1"/>
  <c r="BH55" i="15" s="1"/>
  <c r="N55" i="15"/>
  <c r="BD54" i="15"/>
  <c r="BB54" i="15"/>
  <c r="BC54" i="15" s="1"/>
  <c r="AR54" i="15"/>
  <c r="AP54" i="15"/>
  <c r="AQ54" i="15" s="1"/>
  <c r="AH54" i="15"/>
  <c r="AG54" i="15"/>
  <c r="AF54" i="15"/>
  <c r="X54" i="15"/>
  <c r="V54" i="15"/>
  <c r="W54" i="15" s="1"/>
  <c r="N54" i="15"/>
  <c r="BD53" i="15"/>
  <c r="BB53" i="15"/>
  <c r="BC53" i="15" s="1"/>
  <c r="AP53" i="15"/>
  <c r="AQ53" i="15" s="1"/>
  <c r="AH53" i="15"/>
  <c r="AF53" i="15"/>
  <c r="AG53" i="15" s="1"/>
  <c r="X53" i="15"/>
  <c r="V53" i="15"/>
  <c r="N53" i="15"/>
  <c r="AR53" i="15" s="1"/>
  <c r="BC52" i="15"/>
  <c r="BB52" i="15"/>
  <c r="AQ52" i="15"/>
  <c r="AP52" i="15"/>
  <c r="AF52" i="15"/>
  <c r="AG52" i="15" s="1"/>
  <c r="W52" i="15"/>
  <c r="V52" i="15"/>
  <c r="N52" i="15"/>
  <c r="BB51" i="15"/>
  <c r="BC51" i="15" s="1"/>
  <c r="AR51" i="15"/>
  <c r="AQ51" i="15"/>
  <c r="AP51" i="15"/>
  <c r="AF51" i="15"/>
  <c r="AG51" i="15" s="1"/>
  <c r="V51" i="15"/>
  <c r="BE51" i="15" s="1"/>
  <c r="N51" i="15"/>
  <c r="BB50" i="15"/>
  <c r="BC50" i="15" s="1"/>
  <c r="AP50" i="15"/>
  <c r="AQ50" i="15" s="1"/>
  <c r="AF50" i="15"/>
  <c r="AG50" i="15" s="1"/>
  <c r="V50" i="15"/>
  <c r="N50" i="15"/>
  <c r="BE49" i="15"/>
  <c r="BI49" i="15" s="1"/>
  <c r="BC49" i="15"/>
  <c r="BB49" i="15"/>
  <c r="AQ49" i="15"/>
  <c r="AP49" i="15"/>
  <c r="AG49" i="15"/>
  <c r="AF49" i="15"/>
  <c r="W49" i="15"/>
  <c r="V49" i="15"/>
  <c r="N49" i="15"/>
  <c r="BD49" i="15" s="1"/>
  <c r="BE48" i="15"/>
  <c r="BI48" i="15" s="1"/>
  <c r="BC48" i="15"/>
  <c r="BB48" i="15"/>
  <c r="AQ48" i="15"/>
  <c r="AP48" i="15"/>
  <c r="AF48" i="15"/>
  <c r="AG48" i="15" s="1"/>
  <c r="X48" i="15"/>
  <c r="W48" i="15"/>
  <c r="V48" i="15"/>
  <c r="N48" i="15"/>
  <c r="BD47" i="15"/>
  <c r="BB47" i="15"/>
  <c r="BC47" i="15" s="1"/>
  <c r="AR47" i="15"/>
  <c r="AP47" i="15"/>
  <c r="AQ47" i="15" s="1"/>
  <c r="AF47" i="15"/>
  <c r="AG47" i="15" s="1"/>
  <c r="V47" i="15"/>
  <c r="N47" i="15"/>
  <c r="AH47" i="15" s="1"/>
  <c r="BD46" i="15"/>
  <c r="BB46" i="15"/>
  <c r="BC46" i="15" s="1"/>
  <c r="AR46" i="15"/>
  <c r="AP46" i="15"/>
  <c r="BE46" i="15" s="1"/>
  <c r="AG46" i="15"/>
  <c r="AF46" i="15"/>
  <c r="W46" i="15"/>
  <c r="V46" i="15"/>
  <c r="N46" i="15"/>
  <c r="AH46" i="15" s="1"/>
  <c r="BD45" i="15"/>
  <c r="BB45" i="15"/>
  <c r="BC45" i="15" s="1"/>
  <c r="AR45" i="15"/>
  <c r="AQ45" i="15"/>
  <c r="AP45" i="15"/>
  <c r="AH45" i="15"/>
  <c r="AG45" i="15"/>
  <c r="AF45" i="15"/>
  <c r="X45" i="15"/>
  <c r="W45" i="15"/>
  <c r="V45" i="15"/>
  <c r="N45" i="15"/>
  <c r="BD44" i="15"/>
  <c r="BB44" i="15"/>
  <c r="BC44" i="15" s="1"/>
  <c r="AR44" i="15"/>
  <c r="AQ44" i="15"/>
  <c r="AP44" i="15"/>
  <c r="AH44" i="15"/>
  <c r="AF44" i="15"/>
  <c r="X44" i="15"/>
  <c r="V44" i="15"/>
  <c r="W44" i="15" s="1"/>
  <c r="N44" i="15"/>
  <c r="BE43" i="15"/>
  <c r="BD43" i="15"/>
  <c r="BB43" i="15"/>
  <c r="BC43" i="15" s="1"/>
  <c r="AP43" i="15"/>
  <c r="AQ43" i="15" s="1"/>
  <c r="AH43" i="15"/>
  <c r="AF43" i="15"/>
  <c r="AG43" i="15" s="1"/>
  <c r="X43" i="15"/>
  <c r="W43" i="15"/>
  <c r="V43" i="15"/>
  <c r="N43" i="15"/>
  <c r="AR43" i="15" s="1"/>
  <c r="BC42" i="15"/>
  <c r="BB42" i="15"/>
  <c r="AQ42" i="15"/>
  <c r="AP42" i="15"/>
  <c r="AF42" i="15"/>
  <c r="AG42" i="15" s="1"/>
  <c r="X42" i="15"/>
  <c r="W42" i="15"/>
  <c r="V42" i="15"/>
  <c r="BE42" i="15" s="1"/>
  <c r="N42" i="15"/>
  <c r="BI41" i="15"/>
  <c r="BB41" i="15"/>
  <c r="BC41" i="15" s="1"/>
  <c r="AQ41" i="15"/>
  <c r="AP41" i="15"/>
  <c r="AF41" i="15"/>
  <c r="AG41" i="15" s="1"/>
  <c r="V41" i="15"/>
  <c r="BE41" i="15" s="1"/>
  <c r="N41" i="15"/>
  <c r="BB40" i="15"/>
  <c r="BC40" i="15" s="1"/>
  <c r="AP40" i="15"/>
  <c r="AQ40" i="15" s="1"/>
  <c r="AF40" i="15"/>
  <c r="AG40" i="15" s="1"/>
  <c r="V40" i="15"/>
  <c r="BE40" i="15" s="1"/>
  <c r="BF40" i="15" s="1"/>
  <c r="N40" i="15"/>
  <c r="BI39" i="15"/>
  <c r="BH39" i="15"/>
  <c r="BG39" i="15"/>
  <c r="BF39" i="15"/>
  <c r="BE39" i="15"/>
  <c r="BC39" i="15"/>
  <c r="BB39" i="15"/>
  <c r="AQ39" i="15"/>
  <c r="AP39" i="15"/>
  <c r="AG39" i="15"/>
  <c r="AF39" i="15"/>
  <c r="W39" i="15"/>
  <c r="V39" i="15"/>
  <c r="N39" i="15"/>
  <c r="BD39" i="15" s="1"/>
  <c r="BE38" i="15"/>
  <c r="BI38" i="15" s="1"/>
  <c r="BD38" i="15"/>
  <c r="BC38" i="15"/>
  <c r="BB38" i="15"/>
  <c r="AQ38" i="15"/>
  <c r="AP38" i="15"/>
  <c r="AF38" i="15"/>
  <c r="AG38" i="15" s="1"/>
  <c r="W38" i="15"/>
  <c r="V38" i="15"/>
  <c r="N38" i="15"/>
  <c r="BD37" i="15"/>
  <c r="BB37" i="15"/>
  <c r="BC37" i="15" s="1"/>
  <c r="AR37" i="15"/>
  <c r="AP37" i="15"/>
  <c r="AQ37" i="15" s="1"/>
  <c r="AF37" i="15"/>
  <c r="AG37" i="15" s="1"/>
  <c r="V37" i="15"/>
  <c r="W37" i="15" s="1"/>
  <c r="N37" i="15"/>
  <c r="AH37" i="15" s="1"/>
  <c r="BD36" i="15"/>
  <c r="BB36" i="15"/>
  <c r="BC36" i="15" s="1"/>
  <c r="AR36" i="15"/>
  <c r="AQ36" i="15"/>
  <c r="AP36" i="15"/>
  <c r="AG36" i="15"/>
  <c r="AF36" i="15"/>
  <c r="W36" i="15"/>
  <c r="V36" i="15"/>
  <c r="N36" i="15"/>
  <c r="AH36" i="15" s="1"/>
  <c r="BD35" i="15"/>
  <c r="BB35" i="15"/>
  <c r="BC35" i="15" s="1"/>
  <c r="AR35" i="15"/>
  <c r="AP35" i="15"/>
  <c r="AQ35" i="15" s="1"/>
  <c r="AH35" i="15"/>
  <c r="AG35" i="15"/>
  <c r="AF35" i="15"/>
  <c r="X35" i="15"/>
  <c r="W35" i="15"/>
  <c r="V35" i="15"/>
  <c r="BE35" i="15" s="1"/>
  <c r="N35" i="15"/>
  <c r="BD34" i="15"/>
  <c r="BB34" i="15"/>
  <c r="BC34" i="15" s="1"/>
  <c r="AR34" i="15"/>
  <c r="AQ34" i="15"/>
  <c r="AP34" i="15"/>
  <c r="AH34" i="15"/>
  <c r="AF34" i="15"/>
  <c r="X34" i="15"/>
  <c r="V34" i="15"/>
  <c r="W34" i="15" s="1"/>
  <c r="N34" i="15"/>
  <c r="BD33" i="15"/>
  <c r="BB33" i="15"/>
  <c r="BC33" i="15" s="1"/>
  <c r="AP33" i="15"/>
  <c r="AQ33" i="15" s="1"/>
  <c r="AH33" i="15"/>
  <c r="AF33" i="15"/>
  <c r="BE33" i="15" s="1"/>
  <c r="X33" i="15"/>
  <c r="V33" i="15"/>
  <c r="W33" i="15" s="1"/>
  <c r="N33" i="15"/>
  <c r="AR33" i="15" s="1"/>
  <c r="BC32" i="15"/>
  <c r="BB32" i="15"/>
  <c r="AQ32" i="15"/>
  <c r="AP32" i="15"/>
  <c r="AF32" i="15"/>
  <c r="AG32" i="15" s="1"/>
  <c r="X32" i="15"/>
  <c r="V32" i="15"/>
  <c r="N32" i="15"/>
  <c r="BI31" i="15"/>
  <c r="BB31" i="15"/>
  <c r="BC31" i="15" s="1"/>
  <c r="AR31" i="15"/>
  <c r="AQ31" i="15"/>
  <c r="AP31" i="15"/>
  <c r="AH31" i="15"/>
  <c r="AF31" i="15"/>
  <c r="AG31" i="15" s="1"/>
  <c r="W31" i="15"/>
  <c r="V31" i="15"/>
  <c r="BE31" i="15" s="1"/>
  <c r="N31" i="15"/>
  <c r="BB30" i="15"/>
  <c r="BC30" i="15" s="1"/>
  <c r="AP30" i="15"/>
  <c r="AQ30" i="15" s="1"/>
  <c r="AF30" i="15"/>
  <c r="AG30" i="15" s="1"/>
  <c r="V30" i="15"/>
  <c r="BE30" i="15" s="1"/>
  <c r="N30" i="15"/>
  <c r="BE29" i="15"/>
  <c r="BC29" i="15"/>
  <c r="BB29" i="15"/>
  <c r="AQ29" i="15"/>
  <c r="AP29" i="15"/>
  <c r="AG29" i="15"/>
  <c r="AF29" i="15"/>
  <c r="W29" i="15"/>
  <c r="V29" i="15"/>
  <c r="N29" i="15"/>
  <c r="BD29" i="15" s="1"/>
  <c r="BF28" i="15"/>
  <c r="BE28" i="15"/>
  <c r="BD28" i="15"/>
  <c r="BC28" i="15"/>
  <c r="BB28" i="15"/>
  <c r="AQ28" i="15"/>
  <c r="AP28" i="15"/>
  <c r="AF28" i="15"/>
  <c r="AG28" i="15" s="1"/>
  <c r="X28" i="15"/>
  <c r="W28" i="15"/>
  <c r="V28" i="15"/>
  <c r="N28" i="15"/>
  <c r="BE27" i="15"/>
  <c r="BD27" i="15"/>
  <c r="BC27" i="15"/>
  <c r="BB27" i="15"/>
  <c r="AR27" i="15"/>
  <c r="AP27" i="15"/>
  <c r="AQ27" i="15" s="1"/>
  <c r="AF27" i="15"/>
  <c r="AG27" i="15" s="1"/>
  <c r="V27" i="15"/>
  <c r="W27" i="15" s="1"/>
  <c r="N27" i="15"/>
  <c r="AH27" i="15" s="1"/>
  <c r="BD26" i="15"/>
  <c r="BC26" i="15"/>
  <c r="BB26" i="15"/>
  <c r="AR26" i="15"/>
  <c r="AP26" i="15"/>
  <c r="AG26" i="15"/>
  <c r="AF26" i="15"/>
  <c r="W26" i="15"/>
  <c r="V26" i="15"/>
  <c r="N26" i="15"/>
  <c r="AH26" i="15" s="1"/>
  <c r="BD25" i="15"/>
  <c r="BB25" i="15"/>
  <c r="BC25" i="15" s="1"/>
  <c r="AR25" i="15"/>
  <c r="AP25" i="15"/>
  <c r="AQ25" i="15" s="1"/>
  <c r="AH25" i="15"/>
  <c r="AG25" i="15"/>
  <c r="AF25" i="15"/>
  <c r="X25" i="15"/>
  <c r="W25" i="15"/>
  <c r="V25" i="15"/>
  <c r="N25" i="15"/>
  <c r="BD24" i="15"/>
  <c r="BB24" i="15"/>
  <c r="BC24" i="15" s="1"/>
  <c r="AR24" i="15"/>
  <c r="AP24" i="15"/>
  <c r="AQ24" i="15" s="1"/>
  <c r="AH24" i="15"/>
  <c r="AG24" i="15"/>
  <c r="AF24" i="15"/>
  <c r="X24" i="15"/>
  <c r="V24" i="15"/>
  <c r="W24" i="15" s="1"/>
  <c r="N24" i="15"/>
  <c r="BD23" i="15"/>
  <c r="BB23" i="15"/>
  <c r="BC23" i="15" s="1"/>
  <c r="AP23" i="15"/>
  <c r="AQ23" i="15" s="1"/>
  <c r="AH23" i="15"/>
  <c r="AF23" i="15"/>
  <c r="AG23" i="15" s="1"/>
  <c r="X23" i="15"/>
  <c r="V23" i="15"/>
  <c r="BE23" i="15" s="1"/>
  <c r="N23" i="15"/>
  <c r="AR23" i="15" s="1"/>
  <c r="BC22" i="15"/>
  <c r="BB22" i="15"/>
  <c r="AQ22" i="15"/>
  <c r="AP22" i="15"/>
  <c r="AF22" i="15"/>
  <c r="AG22" i="15" s="1"/>
  <c r="V22" i="15"/>
  <c r="BE22" i="15" s="1"/>
  <c r="N22" i="15"/>
  <c r="BB21" i="15"/>
  <c r="BC21" i="15" s="1"/>
  <c r="AQ21" i="15"/>
  <c r="AP21" i="15"/>
  <c r="AF21" i="15"/>
  <c r="AG21" i="15" s="1"/>
  <c r="V21" i="15"/>
  <c r="N21" i="15"/>
  <c r="BB20" i="15"/>
  <c r="BC20" i="15" s="1"/>
  <c r="AP20" i="15"/>
  <c r="AQ20" i="15" s="1"/>
  <c r="AF20" i="15"/>
  <c r="AG20" i="15" s="1"/>
  <c r="V20" i="15"/>
  <c r="N20" i="15"/>
  <c r="BE19" i="15"/>
  <c r="BC19" i="15"/>
  <c r="BB19" i="15"/>
  <c r="AQ19" i="15"/>
  <c r="AP19" i="15"/>
  <c r="AG19" i="15"/>
  <c r="AF19" i="15"/>
  <c r="W19" i="15"/>
  <c r="V19" i="15"/>
  <c r="N19" i="15"/>
  <c r="BD19" i="15" s="1"/>
  <c r="BG18" i="15"/>
  <c r="BH18" i="15" s="1"/>
  <c r="BE18" i="15"/>
  <c r="BC18" i="15"/>
  <c r="BB18" i="15"/>
  <c r="AQ18" i="15"/>
  <c r="AP18" i="15"/>
  <c r="AF18" i="15"/>
  <c r="AG18" i="15" s="1"/>
  <c r="X18" i="15"/>
  <c r="W18" i="15"/>
  <c r="V18" i="15"/>
  <c r="N18" i="15"/>
  <c r="BD17" i="15"/>
  <c r="BC17" i="15"/>
  <c r="BB17" i="15"/>
  <c r="BE17" i="15" s="1"/>
  <c r="AR17" i="15"/>
  <c r="AP17" i="15"/>
  <c r="AQ17" i="15" s="1"/>
  <c r="AF17" i="15"/>
  <c r="AG17" i="15" s="1"/>
  <c r="V17" i="15"/>
  <c r="W17" i="15" s="1"/>
  <c r="N17" i="15"/>
  <c r="AH17" i="15" s="1"/>
  <c r="BD16" i="15"/>
  <c r="BC16" i="15"/>
  <c r="BB16" i="15"/>
  <c r="AR16" i="15"/>
  <c r="AP16" i="15"/>
  <c r="AG16" i="15"/>
  <c r="AF16" i="15"/>
  <c r="W16" i="15"/>
  <c r="V16" i="15"/>
  <c r="N16" i="15"/>
  <c r="AH16" i="15" s="1"/>
  <c r="BD15" i="15"/>
  <c r="BB15" i="15"/>
  <c r="BC15" i="15" s="1"/>
  <c r="AR15" i="15"/>
  <c r="AQ15" i="15"/>
  <c r="AP15" i="15"/>
  <c r="AH15" i="15"/>
  <c r="AG15" i="15"/>
  <c r="AF15" i="15"/>
  <c r="X15" i="15"/>
  <c r="W15" i="15"/>
  <c r="V15" i="15"/>
  <c r="N15" i="15"/>
  <c r="BG14" i="15"/>
  <c r="BH14" i="15" s="1"/>
  <c r="BD14" i="15"/>
  <c r="BB14" i="15"/>
  <c r="BC14" i="15" s="1"/>
  <c r="AR14" i="15"/>
  <c r="AP14" i="15"/>
  <c r="AQ14" i="15" s="1"/>
  <c r="AH14" i="15"/>
  <c r="AG14" i="15"/>
  <c r="AF14" i="15"/>
  <c r="BE14" i="15" s="1"/>
  <c r="X14" i="15"/>
  <c r="V14" i="15"/>
  <c r="W14" i="15" s="1"/>
  <c r="N14" i="15"/>
  <c r="BD13" i="15"/>
  <c r="BB13" i="15"/>
  <c r="BC13" i="15" s="1"/>
  <c r="AP13" i="15"/>
  <c r="AQ13" i="15" s="1"/>
  <c r="AH13" i="15"/>
  <c r="AF13" i="15"/>
  <c r="AG13" i="15" s="1"/>
  <c r="X13" i="15"/>
  <c r="W13" i="15"/>
  <c r="V13" i="15"/>
  <c r="BE13" i="15" s="1"/>
  <c r="N13" i="15"/>
  <c r="AR13" i="15" s="1"/>
  <c r="BC12" i="15"/>
  <c r="BB12" i="15"/>
  <c r="AQ12" i="15"/>
  <c r="AP12" i="15"/>
  <c r="AF12" i="15"/>
  <c r="AG12" i="15" s="1"/>
  <c r="W12" i="15"/>
  <c r="V12" i="15"/>
  <c r="BE12" i="15" s="1"/>
  <c r="N12" i="15"/>
  <c r="BB11" i="15"/>
  <c r="BC11" i="15" s="1"/>
  <c r="AQ11" i="15"/>
  <c r="AP11" i="15"/>
  <c r="AF11" i="15"/>
  <c r="AG11" i="15" s="1"/>
  <c r="V11" i="15"/>
  <c r="N11" i="15"/>
  <c r="BB10" i="15"/>
  <c r="BC10" i="15" s="1"/>
  <c r="AP10" i="15"/>
  <c r="AQ10" i="15" s="1"/>
  <c r="AF10" i="15"/>
  <c r="AG10" i="15" s="1"/>
  <c r="V10" i="15"/>
  <c r="BE10" i="15" s="1"/>
  <c r="N10" i="15"/>
  <c r="BI9" i="15"/>
  <c r="BH9" i="15"/>
  <c r="BG9" i="15"/>
  <c r="BF9" i="15"/>
  <c r="BE9" i="15"/>
  <c r="BC9" i="15"/>
  <c r="BB9" i="15"/>
  <c r="AQ9" i="15"/>
  <c r="AP9" i="15"/>
  <c r="AG9" i="15"/>
  <c r="AF9" i="15"/>
  <c r="W9" i="15"/>
  <c r="V9" i="15"/>
  <c r="N9" i="15"/>
  <c r="BD9" i="15" s="1"/>
  <c r="BF8" i="15"/>
  <c r="BE8" i="15"/>
  <c r="BD8" i="15"/>
  <c r="BC8" i="15"/>
  <c r="BB8" i="15"/>
  <c r="AQ8" i="15"/>
  <c r="AP8" i="15"/>
  <c r="AF8" i="15"/>
  <c r="AG8" i="15" s="1"/>
  <c r="W8" i="15"/>
  <c r="V8" i="15"/>
  <c r="N8" i="15"/>
  <c r="BD7" i="15"/>
  <c r="BB7" i="15"/>
  <c r="BC7" i="15" s="1"/>
  <c r="AR7" i="15"/>
  <c r="AP7" i="15"/>
  <c r="AQ7" i="15" s="1"/>
  <c r="AF7" i="15"/>
  <c r="AG7" i="15" s="1"/>
  <c r="V7" i="15"/>
  <c r="N7" i="15"/>
  <c r="BD6" i="15"/>
  <c r="BC6" i="15"/>
  <c r="BB6" i="15"/>
  <c r="AR6" i="15"/>
  <c r="AQ6" i="15"/>
  <c r="AP6" i="15"/>
  <c r="AG6" i="15"/>
  <c r="AF6" i="15"/>
  <c r="W6" i="15"/>
  <c r="V6" i="15"/>
  <c r="N6" i="15"/>
  <c r="AH6" i="15" s="1"/>
  <c r="BD5" i="15"/>
  <c r="BB5" i="15"/>
  <c r="BC5" i="15" s="1"/>
  <c r="AR5" i="15"/>
  <c r="AP5" i="15"/>
  <c r="AQ5" i="15" s="1"/>
  <c r="AH5" i="15"/>
  <c r="AG5" i="15"/>
  <c r="AF5" i="15"/>
  <c r="X5" i="15"/>
  <c r="W5" i="15"/>
  <c r="V5" i="15"/>
  <c r="N5" i="15"/>
  <c r="BD4" i="15"/>
  <c r="BB4" i="15"/>
  <c r="BC4" i="15" s="1"/>
  <c r="AR4" i="15"/>
  <c r="AQ4" i="15"/>
  <c r="AP4" i="15"/>
  <c r="AH4" i="15"/>
  <c r="AF4" i="15"/>
  <c r="X4" i="15"/>
  <c r="V4" i="15"/>
  <c r="W4" i="15" s="1"/>
  <c r="N4" i="15"/>
  <c r="BD3" i="15"/>
  <c r="BB3" i="15"/>
  <c r="BC3" i="15" s="1"/>
  <c r="AP3" i="15"/>
  <c r="AH3" i="15"/>
  <c r="AG3" i="15"/>
  <c r="AF3" i="15"/>
  <c r="X3" i="15"/>
  <c r="V3" i="15"/>
  <c r="N3" i="15"/>
  <c r="M1" i="15"/>
  <c r="L1" i="15"/>
  <c r="K1" i="15"/>
  <c r="J1" i="15"/>
  <c r="I1" i="15"/>
  <c r="H1" i="15"/>
  <c r="G1" i="15"/>
  <c r="F1" i="15"/>
  <c r="BB74" i="13"/>
  <c r="BD72" i="13" s="1"/>
  <c r="AP74" i="13"/>
  <c r="AF74" i="13"/>
  <c r="V74" i="13"/>
  <c r="BB73" i="13"/>
  <c r="AP73" i="13"/>
  <c r="AF73" i="13"/>
  <c r="V73" i="13"/>
  <c r="BE73" i="13" s="1"/>
  <c r="BE72" i="13"/>
  <c r="BB72" i="13"/>
  <c r="AR72" i="13"/>
  <c r="AP72" i="13"/>
  <c r="AH72" i="13"/>
  <c r="AF72" i="13"/>
  <c r="X72" i="13"/>
  <c r="V72" i="13"/>
  <c r="M71" i="13"/>
  <c r="L71" i="13"/>
  <c r="J71" i="13"/>
  <c r="H71" i="13"/>
  <c r="G71" i="13"/>
  <c r="F71" i="13"/>
  <c r="BE68" i="13"/>
  <c r="BD68" i="13"/>
  <c r="BB68" i="13"/>
  <c r="BC68" i="13" s="1"/>
  <c r="AR68" i="13"/>
  <c r="AQ68" i="13"/>
  <c r="AP68" i="13"/>
  <c r="AG68" i="13"/>
  <c r="AF68" i="13"/>
  <c r="V68" i="13"/>
  <c r="W68" i="13" s="1"/>
  <c r="N68" i="13"/>
  <c r="BD67" i="13"/>
  <c r="BB67" i="13"/>
  <c r="BC67" i="13" s="1"/>
  <c r="AR67" i="13"/>
  <c r="AQ67" i="13"/>
  <c r="AP67" i="13"/>
  <c r="AH67" i="13"/>
  <c r="AF67" i="13"/>
  <c r="AG67" i="13" s="1"/>
  <c r="X67" i="13"/>
  <c r="V67" i="13"/>
  <c r="W67" i="13" s="1"/>
  <c r="N67" i="13"/>
  <c r="BE66" i="13"/>
  <c r="BB66" i="13"/>
  <c r="BC66" i="13" s="1"/>
  <c r="AR66" i="13"/>
  <c r="AQ66" i="13"/>
  <c r="AP66" i="13"/>
  <c r="AH66" i="13"/>
  <c r="AG66" i="13"/>
  <c r="AF66" i="13"/>
  <c r="X66" i="13"/>
  <c r="V66" i="13"/>
  <c r="W66" i="13" s="1"/>
  <c r="N66" i="13"/>
  <c r="BD66" i="13" s="1"/>
  <c r="BD65" i="13"/>
  <c r="BC65" i="13"/>
  <c r="BB65" i="13"/>
  <c r="AR65" i="13"/>
  <c r="AP65" i="13"/>
  <c r="AQ65" i="13" s="1"/>
  <c r="AH65" i="13"/>
  <c r="AF65" i="13"/>
  <c r="BE65" i="13" s="1"/>
  <c r="X65" i="13"/>
  <c r="W65" i="13"/>
  <c r="V65" i="13"/>
  <c r="N65" i="13"/>
  <c r="BB64" i="13"/>
  <c r="BC64" i="13" s="1"/>
  <c r="AP64" i="13"/>
  <c r="AQ64" i="13" s="1"/>
  <c r="AG64" i="13"/>
  <c r="AF64" i="13"/>
  <c r="X64" i="13"/>
  <c r="V64" i="13"/>
  <c r="N64" i="13"/>
  <c r="AH64" i="13" s="1"/>
  <c r="BB63" i="13"/>
  <c r="BC63" i="13" s="1"/>
  <c r="AP63" i="13"/>
  <c r="AQ63" i="13" s="1"/>
  <c r="AF63" i="13"/>
  <c r="AG63" i="13" s="1"/>
  <c r="X63" i="13"/>
  <c r="V63" i="13"/>
  <c r="BE63" i="13" s="1"/>
  <c r="N63" i="13"/>
  <c r="BC62" i="13"/>
  <c r="BB62" i="13"/>
  <c r="AQ62" i="13"/>
  <c r="AP62" i="13"/>
  <c r="AG62" i="13"/>
  <c r="AF62" i="13"/>
  <c r="V62" i="13"/>
  <c r="N62" i="13"/>
  <c r="BC61" i="13"/>
  <c r="BB61" i="13"/>
  <c r="AP61" i="13"/>
  <c r="AQ61" i="13" s="1"/>
  <c r="AH61" i="13"/>
  <c r="AF61" i="13"/>
  <c r="AG61" i="13" s="1"/>
  <c r="X61" i="13"/>
  <c r="V61" i="13"/>
  <c r="BE61" i="13" s="1"/>
  <c r="N61" i="13"/>
  <c r="BD61" i="13" s="1"/>
  <c r="BD60" i="13"/>
  <c r="BB60" i="13"/>
  <c r="BC60" i="13" s="1"/>
  <c r="AR60" i="13"/>
  <c r="AP60" i="13"/>
  <c r="AQ60" i="13" s="1"/>
  <c r="AH60" i="13"/>
  <c r="AF60" i="13"/>
  <c r="AG60" i="13" s="1"/>
  <c r="X60" i="13"/>
  <c r="V60" i="13"/>
  <c r="W60" i="13" s="1"/>
  <c r="N60" i="13"/>
  <c r="BE59" i="13"/>
  <c r="BI59" i="13" s="1"/>
  <c r="BD59" i="13"/>
  <c r="BC59" i="13"/>
  <c r="BB59" i="13"/>
  <c r="AQ59" i="13"/>
  <c r="AP59" i="13"/>
  <c r="AG59" i="13"/>
  <c r="AF59" i="13"/>
  <c r="W59" i="13"/>
  <c r="V59" i="13"/>
  <c r="N59" i="13"/>
  <c r="AR59" i="13" s="1"/>
  <c r="BB58" i="13"/>
  <c r="BE58" i="13" s="1"/>
  <c r="AQ58" i="13"/>
  <c r="AP58" i="13"/>
  <c r="AG58" i="13"/>
  <c r="AF58" i="13"/>
  <c r="V58" i="13"/>
  <c r="W58" i="13" s="1"/>
  <c r="N58" i="13"/>
  <c r="BD57" i="13"/>
  <c r="BB57" i="13"/>
  <c r="BC57" i="13" s="1"/>
  <c r="AR57" i="13"/>
  <c r="AP57" i="13"/>
  <c r="BE57" i="13" s="1"/>
  <c r="AH57" i="13"/>
  <c r="AF57" i="13"/>
  <c r="AG57" i="13" s="1"/>
  <c r="X57" i="13"/>
  <c r="V57" i="13"/>
  <c r="W57" i="13" s="1"/>
  <c r="N57" i="13"/>
  <c r="BB56" i="13"/>
  <c r="BC56" i="13" s="1"/>
  <c r="AR56" i="13"/>
  <c r="AP56" i="13"/>
  <c r="BE56" i="13" s="1"/>
  <c r="AH56" i="13"/>
  <c r="AG56" i="13"/>
  <c r="AF56" i="13"/>
  <c r="X56" i="13"/>
  <c r="V56" i="13"/>
  <c r="W56" i="13" s="1"/>
  <c r="N56" i="13"/>
  <c r="BD56" i="13" s="1"/>
  <c r="BD55" i="13"/>
  <c r="BC55" i="13"/>
  <c r="BB55" i="13"/>
  <c r="AR55" i="13"/>
  <c r="AP55" i="13"/>
  <c r="AQ55" i="13" s="1"/>
  <c r="AH55" i="13"/>
  <c r="AF55" i="13"/>
  <c r="BE55" i="13" s="1"/>
  <c r="X55" i="13"/>
  <c r="W55" i="13"/>
  <c r="V55" i="13"/>
  <c r="N55" i="13"/>
  <c r="BD54" i="13"/>
  <c r="BB54" i="13"/>
  <c r="BC54" i="13" s="1"/>
  <c r="AR54" i="13"/>
  <c r="AP54" i="13"/>
  <c r="AQ54" i="13" s="1"/>
  <c r="AG54" i="13"/>
  <c r="AF54" i="13"/>
  <c r="W54" i="13"/>
  <c r="V54" i="13"/>
  <c r="BE54" i="13" s="1"/>
  <c r="N54" i="13"/>
  <c r="AH54" i="13" s="1"/>
  <c r="BB53" i="13"/>
  <c r="BC53" i="13" s="1"/>
  <c r="AP53" i="13"/>
  <c r="AQ53" i="13" s="1"/>
  <c r="AF53" i="13"/>
  <c r="AG53" i="13" s="1"/>
  <c r="V53" i="13"/>
  <c r="BC52" i="13"/>
  <c r="BB52" i="13"/>
  <c r="AQ52" i="13"/>
  <c r="AP52" i="13"/>
  <c r="AG52" i="13"/>
  <c r="AF52" i="13"/>
  <c r="V52" i="13"/>
  <c r="N52" i="13"/>
  <c r="BC51" i="13"/>
  <c r="BB51" i="13"/>
  <c r="AP51" i="13"/>
  <c r="AQ51" i="13" s="1"/>
  <c r="AH51" i="13"/>
  <c r="AF51" i="13"/>
  <c r="AG51" i="13" s="1"/>
  <c r="X51" i="13"/>
  <c r="V51" i="13"/>
  <c r="BE51" i="13" s="1"/>
  <c r="N51" i="13"/>
  <c r="BD51" i="13" s="1"/>
  <c r="BD50" i="13"/>
  <c r="BB50" i="13"/>
  <c r="BC50" i="13" s="1"/>
  <c r="AR50" i="13"/>
  <c r="AP50" i="13"/>
  <c r="AQ50" i="13" s="1"/>
  <c r="AH50" i="13"/>
  <c r="AF50" i="13"/>
  <c r="AG50" i="13" s="1"/>
  <c r="X50" i="13"/>
  <c r="V50" i="13"/>
  <c r="N50" i="13"/>
  <c r="BD49" i="13"/>
  <c r="BB49" i="13"/>
  <c r="BE49" i="13" s="1"/>
  <c r="AP49" i="13"/>
  <c r="AQ49" i="13" s="1"/>
  <c r="AG49" i="13"/>
  <c r="AF49" i="13"/>
  <c r="W49" i="13"/>
  <c r="V49" i="13"/>
  <c r="N49" i="13"/>
  <c r="AR49" i="13" s="1"/>
  <c r="BB48" i="13"/>
  <c r="BE48" i="13" s="1"/>
  <c r="AQ48" i="13"/>
  <c r="AP48" i="13"/>
  <c r="AG48" i="13"/>
  <c r="AF48" i="13"/>
  <c r="V48" i="13"/>
  <c r="W48" i="13" s="1"/>
  <c r="N48" i="13"/>
  <c r="BD47" i="13"/>
  <c r="BB47" i="13"/>
  <c r="BC47" i="13" s="1"/>
  <c r="AR47" i="13"/>
  <c r="AQ47" i="13"/>
  <c r="AP47" i="13"/>
  <c r="AH47" i="13"/>
  <c r="AF47" i="13"/>
  <c r="AG47" i="13" s="1"/>
  <c r="X47" i="13"/>
  <c r="V47" i="13"/>
  <c r="W47" i="13" s="1"/>
  <c r="N47" i="13"/>
  <c r="BB46" i="13"/>
  <c r="BC46" i="13" s="1"/>
  <c r="AR46" i="13"/>
  <c r="AQ46" i="13"/>
  <c r="AP46" i="13"/>
  <c r="AH46" i="13"/>
  <c r="AF46" i="13"/>
  <c r="X46" i="13"/>
  <c r="V46" i="13"/>
  <c r="W46" i="13" s="1"/>
  <c r="N46" i="13"/>
  <c r="BD46" i="13" s="1"/>
  <c r="BF45" i="13"/>
  <c r="BD45" i="13"/>
  <c r="BC45" i="13"/>
  <c r="BB45" i="13"/>
  <c r="AR45" i="13"/>
  <c r="AP45" i="13"/>
  <c r="AQ45" i="13" s="1"/>
  <c r="AH45" i="13"/>
  <c r="AF45" i="13"/>
  <c r="BE45" i="13" s="1"/>
  <c r="X45" i="13"/>
  <c r="W45" i="13"/>
  <c r="V45" i="13"/>
  <c r="N45" i="13"/>
  <c r="BD44" i="13"/>
  <c r="BB44" i="13"/>
  <c r="BC44" i="13" s="1"/>
  <c r="AR44" i="13"/>
  <c r="AP44" i="13"/>
  <c r="AQ44" i="13" s="1"/>
  <c r="AF44" i="13"/>
  <c r="AG44" i="13" s="1"/>
  <c r="X44" i="13"/>
  <c r="W44" i="13"/>
  <c r="V44" i="13"/>
  <c r="N44" i="13"/>
  <c r="AH44" i="13" s="1"/>
  <c r="BB43" i="13"/>
  <c r="BC43" i="13" s="1"/>
  <c r="AP43" i="13"/>
  <c r="AQ43" i="13" s="1"/>
  <c r="AF43" i="13"/>
  <c r="AG43" i="13" s="1"/>
  <c r="V43" i="13"/>
  <c r="BE43" i="13" s="1"/>
  <c r="N43" i="13"/>
  <c r="BC42" i="13"/>
  <c r="BB42" i="13"/>
  <c r="AQ42" i="13"/>
  <c r="AP42" i="13"/>
  <c r="AG42" i="13"/>
  <c r="AF42" i="13"/>
  <c r="V42" i="13"/>
  <c r="N42" i="13"/>
  <c r="BC41" i="13"/>
  <c r="BB41" i="13"/>
  <c r="AP41" i="13"/>
  <c r="AQ41" i="13" s="1"/>
  <c r="AH41" i="13"/>
  <c r="AF41" i="13"/>
  <c r="AG41" i="13" s="1"/>
  <c r="X41" i="13"/>
  <c r="V41" i="13"/>
  <c r="BE41" i="13" s="1"/>
  <c r="N41" i="13"/>
  <c r="BD41" i="13" s="1"/>
  <c r="BI40" i="13"/>
  <c r="BE40" i="13"/>
  <c r="BD40" i="13"/>
  <c r="BB40" i="13"/>
  <c r="BC40" i="13" s="1"/>
  <c r="AR40" i="13"/>
  <c r="AP40" i="13"/>
  <c r="AQ40" i="13" s="1"/>
  <c r="AH40" i="13"/>
  <c r="AF40" i="13"/>
  <c r="AG40" i="13" s="1"/>
  <c r="X40" i="13"/>
  <c r="V40" i="13"/>
  <c r="W40" i="13" s="1"/>
  <c r="N40" i="13"/>
  <c r="BE39" i="13"/>
  <c r="BI39" i="13" s="1"/>
  <c r="BD39" i="13"/>
  <c r="BC39" i="13"/>
  <c r="BB39" i="13"/>
  <c r="AP39" i="13"/>
  <c r="AQ39" i="13" s="1"/>
  <c r="AG39" i="13"/>
  <c r="AF39" i="13"/>
  <c r="W39" i="13"/>
  <c r="V39" i="13"/>
  <c r="N39" i="13"/>
  <c r="AR39" i="13" s="1"/>
  <c r="BI38" i="13"/>
  <c r="BE38" i="13"/>
  <c r="BD38" i="13"/>
  <c r="BC38" i="13"/>
  <c r="BB38" i="13"/>
  <c r="AQ38" i="13"/>
  <c r="AP38" i="13"/>
  <c r="AG38" i="13"/>
  <c r="AF38" i="13"/>
  <c r="V38" i="13"/>
  <c r="W38" i="13" s="1"/>
  <c r="N38" i="13"/>
  <c r="BD37" i="13"/>
  <c r="BC37" i="13"/>
  <c r="BB37" i="13"/>
  <c r="AR37" i="13"/>
  <c r="AP37" i="13"/>
  <c r="AH37" i="13"/>
  <c r="AF37" i="13"/>
  <c r="AG37" i="13" s="1"/>
  <c r="X37" i="13"/>
  <c r="V37" i="13"/>
  <c r="W37" i="13" s="1"/>
  <c r="N37" i="13"/>
  <c r="BB36" i="13"/>
  <c r="BC36" i="13" s="1"/>
  <c r="AR36" i="13"/>
  <c r="AQ36" i="13"/>
  <c r="AP36" i="13"/>
  <c r="AH36" i="13"/>
  <c r="AF36" i="13"/>
  <c r="X36" i="13"/>
  <c r="V36" i="13"/>
  <c r="W36" i="13" s="1"/>
  <c r="N36" i="13"/>
  <c r="BD36" i="13" s="1"/>
  <c r="BD35" i="13"/>
  <c r="BC35" i="13"/>
  <c r="BB35" i="13"/>
  <c r="AR35" i="13"/>
  <c r="AP35" i="13"/>
  <c r="AQ35" i="13" s="1"/>
  <c r="AH35" i="13"/>
  <c r="AG35" i="13"/>
  <c r="AF35" i="13"/>
  <c r="X35" i="13"/>
  <c r="W35" i="13"/>
  <c r="V35" i="13"/>
  <c r="N35" i="13"/>
  <c r="BB34" i="13"/>
  <c r="BC34" i="13" s="1"/>
  <c r="AP34" i="13"/>
  <c r="AQ34" i="13" s="1"/>
  <c r="AF34" i="13"/>
  <c r="AG34" i="13" s="1"/>
  <c r="V34" i="13"/>
  <c r="N34" i="13"/>
  <c r="BB33" i="13"/>
  <c r="BC33" i="13" s="1"/>
  <c r="AP33" i="13"/>
  <c r="AQ33" i="13" s="1"/>
  <c r="AF33" i="13"/>
  <c r="AG33" i="13" s="1"/>
  <c r="X33" i="13"/>
  <c r="W33" i="13"/>
  <c r="V33" i="13"/>
  <c r="N33" i="13"/>
  <c r="BC32" i="13"/>
  <c r="BB32" i="13"/>
  <c r="AQ32" i="13"/>
  <c r="AP32" i="13"/>
  <c r="AG32" i="13"/>
  <c r="AF32" i="13"/>
  <c r="V32" i="13"/>
  <c r="N32" i="13"/>
  <c r="BI31" i="13"/>
  <c r="BG31" i="13"/>
  <c r="BH31" i="13" s="1"/>
  <c r="BF31" i="13"/>
  <c r="BC31" i="13"/>
  <c r="BB31" i="13"/>
  <c r="AP31" i="13"/>
  <c r="AQ31" i="13" s="1"/>
  <c r="AH31" i="13"/>
  <c r="AF31" i="13"/>
  <c r="AG31" i="13" s="1"/>
  <c r="X31" i="13"/>
  <c r="V31" i="13"/>
  <c r="BE31" i="13" s="1"/>
  <c r="N31" i="13"/>
  <c r="BD31" i="13" s="1"/>
  <c r="BD30" i="13"/>
  <c r="BB30" i="13"/>
  <c r="BC30" i="13" s="1"/>
  <c r="AR30" i="13"/>
  <c r="AP30" i="13"/>
  <c r="AQ30" i="13" s="1"/>
  <c r="AH30" i="13"/>
  <c r="AF30" i="13"/>
  <c r="X30" i="13"/>
  <c r="V30" i="13"/>
  <c r="W30" i="13" s="1"/>
  <c r="N30" i="13"/>
  <c r="BD29" i="13"/>
  <c r="BB29" i="13"/>
  <c r="BE29" i="13" s="1"/>
  <c r="BI29" i="13" s="1"/>
  <c r="AP29" i="13"/>
  <c r="AQ29" i="13" s="1"/>
  <c r="AG29" i="13"/>
  <c r="AF29" i="13"/>
  <c r="W29" i="13"/>
  <c r="V29" i="13"/>
  <c r="N29" i="13"/>
  <c r="AR29" i="13" s="1"/>
  <c r="BD28" i="13"/>
  <c r="BB28" i="13"/>
  <c r="AR28" i="13"/>
  <c r="AQ28" i="13"/>
  <c r="AP28" i="13"/>
  <c r="AG28" i="13"/>
  <c r="AF28" i="13"/>
  <c r="V28" i="13"/>
  <c r="W28" i="13" s="1"/>
  <c r="N28" i="13"/>
  <c r="BD27" i="13"/>
  <c r="BC27" i="13"/>
  <c r="BB27" i="13"/>
  <c r="AR27" i="13"/>
  <c r="AP27" i="13"/>
  <c r="AH27" i="13"/>
  <c r="AF27" i="13"/>
  <c r="AG27" i="13" s="1"/>
  <c r="X27" i="13"/>
  <c r="V27" i="13"/>
  <c r="W27" i="13" s="1"/>
  <c r="N27" i="13"/>
  <c r="BB26" i="13"/>
  <c r="BC26" i="13" s="1"/>
  <c r="AR26" i="13"/>
  <c r="AQ26" i="13"/>
  <c r="AP26" i="13"/>
  <c r="BE26" i="13" s="1"/>
  <c r="AH26" i="13"/>
  <c r="AG26" i="13"/>
  <c r="AF26" i="13"/>
  <c r="X26" i="13"/>
  <c r="V26" i="13"/>
  <c r="W26" i="13" s="1"/>
  <c r="N26" i="13"/>
  <c r="BD26" i="13" s="1"/>
  <c r="BD25" i="13"/>
  <c r="BC25" i="13"/>
  <c r="BB25" i="13"/>
  <c r="AR25" i="13"/>
  <c r="AP25" i="13"/>
  <c r="AQ25" i="13" s="1"/>
  <c r="AH25" i="13"/>
  <c r="AF25" i="13"/>
  <c r="X25" i="13"/>
  <c r="W25" i="13"/>
  <c r="V25" i="13"/>
  <c r="N25" i="13"/>
  <c r="BD24" i="13"/>
  <c r="BB24" i="13"/>
  <c r="BC24" i="13" s="1"/>
  <c r="AP24" i="13"/>
  <c r="AQ24" i="13" s="1"/>
  <c r="AF24" i="13"/>
  <c r="AG24" i="13" s="1"/>
  <c r="W24" i="13"/>
  <c r="V24" i="13"/>
  <c r="BE24" i="13" s="1"/>
  <c r="N24" i="13"/>
  <c r="BB23" i="13"/>
  <c r="BC23" i="13" s="1"/>
  <c r="AP23" i="13"/>
  <c r="AQ23" i="13" s="1"/>
  <c r="AF23" i="13"/>
  <c r="AG23" i="13" s="1"/>
  <c r="V23" i="13"/>
  <c r="N23" i="13"/>
  <c r="BC22" i="13"/>
  <c r="BB22" i="13"/>
  <c r="AQ22" i="13"/>
  <c r="AP22" i="13"/>
  <c r="AG22" i="13"/>
  <c r="AF22" i="13"/>
  <c r="V22" i="13"/>
  <c r="N22" i="13"/>
  <c r="BG21" i="13"/>
  <c r="BH21" i="13" s="1"/>
  <c r="BC21" i="13"/>
  <c r="BB21" i="13"/>
  <c r="AP21" i="13"/>
  <c r="AQ21" i="13" s="1"/>
  <c r="AH21" i="13"/>
  <c r="AF21" i="13"/>
  <c r="AG21" i="13" s="1"/>
  <c r="X21" i="13"/>
  <c r="V21" i="13"/>
  <c r="BE21" i="13" s="1"/>
  <c r="N21" i="13"/>
  <c r="BD21" i="13" s="1"/>
  <c r="BD20" i="13"/>
  <c r="BB20" i="13"/>
  <c r="BC20" i="13" s="1"/>
  <c r="AR20" i="13"/>
  <c r="AP20" i="13"/>
  <c r="AQ20" i="13" s="1"/>
  <c r="AH20" i="13"/>
  <c r="AF20" i="13"/>
  <c r="AG20" i="13" s="1"/>
  <c r="X20" i="13"/>
  <c r="V20" i="13"/>
  <c r="N20" i="13"/>
  <c r="BE19" i="13"/>
  <c r="BD19" i="13"/>
  <c r="BC19" i="13"/>
  <c r="BB19" i="13"/>
  <c r="AP19" i="13"/>
  <c r="AQ19" i="13" s="1"/>
  <c r="AG19" i="13"/>
  <c r="AF19" i="13"/>
  <c r="W19" i="13"/>
  <c r="V19" i="13"/>
  <c r="N19" i="13"/>
  <c r="AR19" i="13" s="1"/>
  <c r="BB18" i="13"/>
  <c r="AQ18" i="13"/>
  <c r="AP18" i="13"/>
  <c r="AG18" i="13"/>
  <c r="AF18" i="13"/>
  <c r="V18" i="13"/>
  <c r="W18" i="13" s="1"/>
  <c r="N18" i="13"/>
  <c r="BD17" i="13"/>
  <c r="BC17" i="13"/>
  <c r="BB17" i="13"/>
  <c r="AR17" i="13"/>
  <c r="AQ17" i="13"/>
  <c r="AP17" i="13"/>
  <c r="AH17" i="13"/>
  <c r="AF17" i="13"/>
  <c r="AG17" i="13" s="1"/>
  <c r="X17" i="13"/>
  <c r="V17" i="13"/>
  <c r="W17" i="13" s="1"/>
  <c r="N17" i="13"/>
  <c r="BB16" i="13"/>
  <c r="BC16" i="13" s="1"/>
  <c r="AR16" i="13"/>
  <c r="AP16" i="13"/>
  <c r="AQ16" i="13" s="1"/>
  <c r="AH16" i="13"/>
  <c r="AG16" i="13"/>
  <c r="AF16" i="13"/>
  <c r="BE16" i="13" s="1"/>
  <c r="X16" i="13"/>
  <c r="V16" i="13"/>
  <c r="W16" i="13" s="1"/>
  <c r="N16" i="13"/>
  <c r="BD16" i="13" s="1"/>
  <c r="BD15" i="13"/>
  <c r="BC15" i="13"/>
  <c r="BB15" i="13"/>
  <c r="AR15" i="13"/>
  <c r="AP15" i="13"/>
  <c r="AQ15" i="13" s="1"/>
  <c r="AH15" i="13"/>
  <c r="AF15" i="13"/>
  <c r="X15" i="13"/>
  <c r="W15" i="13"/>
  <c r="V15" i="13"/>
  <c r="N15" i="13"/>
  <c r="BD14" i="13"/>
  <c r="BB14" i="13"/>
  <c r="BC14" i="13" s="1"/>
  <c r="AR14" i="13"/>
  <c r="AP14" i="13"/>
  <c r="AQ14" i="13" s="1"/>
  <c r="AG14" i="13"/>
  <c r="AF14" i="13"/>
  <c r="X14" i="13"/>
  <c r="V14" i="13"/>
  <c r="N14" i="13"/>
  <c r="AH14" i="13" s="1"/>
  <c r="BB13" i="13"/>
  <c r="BC13" i="13" s="1"/>
  <c r="AP13" i="13"/>
  <c r="AQ13" i="13" s="1"/>
  <c r="AF13" i="13"/>
  <c r="AG13" i="13" s="1"/>
  <c r="X13" i="13"/>
  <c r="V13" i="13"/>
  <c r="N13" i="13"/>
  <c r="BC12" i="13"/>
  <c r="BB12" i="13"/>
  <c r="AQ12" i="13"/>
  <c r="AP12" i="13"/>
  <c r="AG12" i="13"/>
  <c r="AF12" i="13"/>
  <c r="V12" i="13"/>
  <c r="N12" i="13"/>
  <c r="BC11" i="13"/>
  <c r="BB11" i="13"/>
  <c r="AP11" i="13"/>
  <c r="AQ11" i="13" s="1"/>
  <c r="AH11" i="13"/>
  <c r="AF11" i="13"/>
  <c r="AG11" i="13" s="1"/>
  <c r="X11" i="13"/>
  <c r="V11" i="13"/>
  <c r="BE11" i="13" s="1"/>
  <c r="N11" i="13"/>
  <c r="BD11" i="13" s="1"/>
  <c r="BG10" i="13"/>
  <c r="BH10" i="13" s="1"/>
  <c r="BE10" i="13"/>
  <c r="BI10" i="13" s="1"/>
  <c r="BD10" i="13"/>
  <c r="BB10" i="13"/>
  <c r="BC10" i="13" s="1"/>
  <c r="AR10" i="13"/>
  <c r="AP10" i="13"/>
  <c r="AQ10" i="13" s="1"/>
  <c r="AH10" i="13"/>
  <c r="AF10" i="13"/>
  <c r="AG10" i="13" s="1"/>
  <c r="X10" i="13"/>
  <c r="V10" i="13"/>
  <c r="W10" i="13" s="1"/>
  <c r="N10" i="13"/>
  <c r="BE9" i="13"/>
  <c r="BD9" i="13"/>
  <c r="BC9" i="13"/>
  <c r="BB9" i="13"/>
  <c r="AP9" i="13"/>
  <c r="AQ9" i="13" s="1"/>
  <c r="AG9" i="13"/>
  <c r="AF9" i="13"/>
  <c r="W9" i="13"/>
  <c r="V9" i="13"/>
  <c r="N9" i="13"/>
  <c r="AR9" i="13" s="1"/>
  <c r="BE8" i="13"/>
  <c r="BC8" i="13"/>
  <c r="BB8" i="13"/>
  <c r="AQ8" i="13"/>
  <c r="AP8" i="13"/>
  <c r="AG8" i="13"/>
  <c r="AF8" i="13"/>
  <c r="V8" i="13"/>
  <c r="W8" i="13" s="1"/>
  <c r="N8" i="13"/>
  <c r="BD7" i="13"/>
  <c r="BB7" i="13"/>
  <c r="BC7" i="13" s="1"/>
  <c r="AR7" i="13"/>
  <c r="AP7" i="13"/>
  <c r="BE7" i="13" s="1"/>
  <c r="AH7" i="13"/>
  <c r="AF7" i="13"/>
  <c r="AG7" i="13" s="1"/>
  <c r="X7" i="13"/>
  <c r="V7" i="13"/>
  <c r="W7" i="13" s="1"/>
  <c r="N7" i="13"/>
  <c r="BB6" i="13"/>
  <c r="BC6" i="13" s="1"/>
  <c r="AR6" i="13"/>
  <c r="AQ6" i="13"/>
  <c r="AP6" i="13"/>
  <c r="AH6" i="13"/>
  <c r="AF6" i="13"/>
  <c r="X6" i="13"/>
  <c r="V6" i="13"/>
  <c r="W6" i="13" s="1"/>
  <c r="N6" i="13"/>
  <c r="BD6" i="13" s="1"/>
  <c r="BD5" i="13"/>
  <c r="BC5" i="13"/>
  <c r="BB5" i="13"/>
  <c r="AR5" i="13"/>
  <c r="AP5" i="13"/>
  <c r="AQ5" i="13" s="1"/>
  <c r="AH5" i="13"/>
  <c r="AG5" i="13"/>
  <c r="AF5" i="13"/>
  <c r="X5" i="13"/>
  <c r="W5" i="13"/>
  <c r="V5" i="13"/>
  <c r="N5" i="13"/>
  <c r="BB4" i="13"/>
  <c r="BC4" i="13" s="1"/>
  <c r="AP4" i="13"/>
  <c r="AQ4" i="13" s="1"/>
  <c r="AF4" i="13"/>
  <c r="V4" i="13"/>
  <c r="BE4" i="13" s="1"/>
  <c r="N4" i="13"/>
  <c r="BB3" i="13"/>
  <c r="AP3" i="13"/>
  <c r="AF3" i="13"/>
  <c r="AG3" i="13" s="1"/>
  <c r="W3" i="13"/>
  <c r="V3" i="13"/>
  <c r="N3" i="13"/>
  <c r="M1" i="13"/>
  <c r="L1" i="13"/>
  <c r="K1" i="13"/>
  <c r="J1" i="13"/>
  <c r="I1" i="13"/>
  <c r="H1" i="13"/>
  <c r="G1" i="13"/>
  <c r="F1" i="13"/>
  <c r="BB66" i="12"/>
  <c r="AP66" i="12"/>
  <c r="AF66" i="12"/>
  <c r="V66" i="12"/>
  <c r="BB65" i="12"/>
  <c r="AP65" i="12"/>
  <c r="AF65" i="12"/>
  <c r="BE65" i="12" s="1"/>
  <c r="V65" i="12"/>
  <c r="BE64" i="12"/>
  <c r="BD64" i="12"/>
  <c r="BB64" i="12"/>
  <c r="AR64" i="12"/>
  <c r="AP64" i="12"/>
  <c r="AH64" i="12"/>
  <c r="AF64" i="12"/>
  <c r="X64" i="12"/>
  <c r="V64" i="12"/>
  <c r="M63" i="12"/>
  <c r="L63" i="12"/>
  <c r="K63" i="12"/>
  <c r="H63" i="12"/>
  <c r="G63" i="12"/>
  <c r="F63" i="12"/>
  <c r="BC62" i="12"/>
  <c r="BB62" i="12"/>
  <c r="AP62" i="12"/>
  <c r="AQ62" i="12" s="1"/>
  <c r="AF62" i="12"/>
  <c r="AG62" i="12" s="1"/>
  <c r="V62" i="12"/>
  <c r="W62" i="12" s="1"/>
  <c r="BB61" i="12"/>
  <c r="BC61" i="12" s="1"/>
  <c r="AQ61" i="12"/>
  <c r="AP61" i="12"/>
  <c r="AG61" i="12"/>
  <c r="AF61" i="12"/>
  <c r="V61" i="12"/>
  <c r="W61" i="12" s="1"/>
  <c r="BD60" i="12"/>
  <c r="BB60" i="12"/>
  <c r="BC60" i="12" s="1"/>
  <c r="AP60" i="12"/>
  <c r="AQ60" i="12" s="1"/>
  <c r="AH60" i="12"/>
  <c r="AF60" i="12"/>
  <c r="AG60" i="12" s="1"/>
  <c r="X60" i="12"/>
  <c r="W60" i="12"/>
  <c r="V60" i="12"/>
  <c r="BE60" i="12" s="1"/>
  <c r="N60" i="12"/>
  <c r="AR60" i="12" s="1"/>
  <c r="BC59" i="12"/>
  <c r="BB59" i="12"/>
  <c r="AQ59" i="12"/>
  <c r="AP59" i="12"/>
  <c r="AF59" i="12"/>
  <c r="AG59" i="12" s="1"/>
  <c r="X59" i="12"/>
  <c r="W59" i="12"/>
  <c r="V59" i="12"/>
  <c r="N59" i="12"/>
  <c r="BB58" i="12"/>
  <c r="BC58" i="12" s="1"/>
  <c r="AP58" i="12"/>
  <c r="AQ58" i="12" s="1"/>
  <c r="AF58" i="12"/>
  <c r="AG58" i="12" s="1"/>
  <c r="W58" i="12"/>
  <c r="V58" i="12"/>
  <c r="BE58" i="12" s="1"/>
  <c r="N58" i="12"/>
  <c r="BB57" i="12"/>
  <c r="BC57" i="12" s="1"/>
  <c r="AP57" i="12"/>
  <c r="AQ57" i="12" s="1"/>
  <c r="AF57" i="12"/>
  <c r="AG57" i="12" s="1"/>
  <c r="V57" i="12"/>
  <c r="BE57" i="12" s="1"/>
  <c r="N57" i="12"/>
  <c r="BI56" i="12"/>
  <c r="BG56" i="12"/>
  <c r="BH56" i="12" s="1"/>
  <c r="BE56" i="12"/>
  <c r="BF56" i="12" s="1"/>
  <c r="BB56" i="12"/>
  <c r="BC56" i="12" s="1"/>
  <c r="AQ56" i="12"/>
  <c r="AP56" i="12"/>
  <c r="AG56" i="12"/>
  <c r="AF56" i="12"/>
  <c r="W56" i="12"/>
  <c r="V56" i="12"/>
  <c r="N56" i="12"/>
  <c r="BD56" i="12" s="1"/>
  <c r="BE55" i="12"/>
  <c r="BD55" i="12"/>
  <c r="BC55" i="12"/>
  <c r="BB55" i="12"/>
  <c r="AQ55" i="12"/>
  <c r="AP55" i="12"/>
  <c r="AF55" i="12"/>
  <c r="AG55" i="12" s="1"/>
  <c r="V55" i="12"/>
  <c r="W55" i="12" s="1"/>
  <c r="N55" i="12"/>
  <c r="BD54" i="12"/>
  <c r="BC54" i="12"/>
  <c r="BB54" i="12"/>
  <c r="AR54" i="12"/>
  <c r="AP54" i="12"/>
  <c r="AQ54" i="12" s="1"/>
  <c r="AF54" i="12"/>
  <c r="AG54" i="12" s="1"/>
  <c r="V54" i="12"/>
  <c r="W54" i="12" s="1"/>
  <c r="N54" i="12"/>
  <c r="AH54" i="12" s="1"/>
  <c r="BD53" i="12"/>
  <c r="BC53" i="12"/>
  <c r="BB53" i="12"/>
  <c r="BE53" i="12" s="1"/>
  <c r="AR53" i="12"/>
  <c r="AQ53" i="12"/>
  <c r="AP53" i="12"/>
  <c r="AF53" i="12"/>
  <c r="AG53" i="12" s="1"/>
  <c r="W53" i="12"/>
  <c r="V53" i="12"/>
  <c r="N53" i="12"/>
  <c r="AH53" i="12" s="1"/>
  <c r="BD52" i="12"/>
  <c r="BC52" i="12"/>
  <c r="BB52" i="12"/>
  <c r="AR52" i="12"/>
  <c r="AP52" i="12"/>
  <c r="AQ52" i="12" s="1"/>
  <c r="AH52" i="12"/>
  <c r="AG52" i="12"/>
  <c r="AF52" i="12"/>
  <c r="X52" i="12"/>
  <c r="W52" i="12"/>
  <c r="V52" i="12"/>
  <c r="N52" i="12"/>
  <c r="BD51" i="12"/>
  <c r="BB51" i="12"/>
  <c r="BC51" i="12" s="1"/>
  <c r="AR51" i="12"/>
  <c r="AQ51" i="12"/>
  <c r="AP51" i="12"/>
  <c r="AH51" i="12"/>
  <c r="AF51" i="12"/>
  <c r="X51" i="12"/>
  <c r="V51" i="12"/>
  <c r="W51" i="12" s="1"/>
  <c r="N51" i="12"/>
  <c r="BD50" i="12"/>
  <c r="BB50" i="12"/>
  <c r="BC50" i="12" s="1"/>
  <c r="AP50" i="12"/>
  <c r="AQ50" i="12" s="1"/>
  <c r="AH50" i="12"/>
  <c r="AG50" i="12"/>
  <c r="AF50" i="12"/>
  <c r="X50" i="12"/>
  <c r="V50" i="12"/>
  <c r="W50" i="12" s="1"/>
  <c r="N50" i="12"/>
  <c r="AR50" i="12" s="1"/>
  <c r="BC49" i="12"/>
  <c r="BB49" i="12"/>
  <c r="AQ49" i="12"/>
  <c r="AP49" i="12"/>
  <c r="AF49" i="12"/>
  <c r="AG49" i="12" s="1"/>
  <c r="V49" i="12"/>
  <c r="N49" i="12"/>
  <c r="BI48" i="12"/>
  <c r="BB48" i="12"/>
  <c r="BC48" i="12" s="1"/>
  <c r="AR48" i="12"/>
  <c r="AP48" i="12"/>
  <c r="AQ48" i="12" s="1"/>
  <c r="AH48" i="12"/>
  <c r="AF48" i="12"/>
  <c r="AG48" i="12" s="1"/>
  <c r="V48" i="12"/>
  <c r="BE48" i="12" s="1"/>
  <c r="N48" i="12"/>
  <c r="BD48" i="12" s="1"/>
  <c r="BB47" i="12"/>
  <c r="BC47" i="12" s="1"/>
  <c r="AP47" i="12"/>
  <c r="AQ47" i="12" s="1"/>
  <c r="AF47" i="12"/>
  <c r="AG47" i="12" s="1"/>
  <c r="V47" i="12"/>
  <c r="N47" i="12"/>
  <c r="BE46" i="12"/>
  <c r="BI46" i="12" s="1"/>
  <c r="BB46" i="12"/>
  <c r="BC46" i="12" s="1"/>
  <c r="AQ46" i="12"/>
  <c r="AP46" i="12"/>
  <c r="AG46" i="12"/>
  <c r="AF46" i="12"/>
  <c r="W46" i="12"/>
  <c r="V46" i="12"/>
  <c r="N46" i="12"/>
  <c r="BD46" i="12" s="1"/>
  <c r="BG45" i="12"/>
  <c r="BH45" i="12" s="1"/>
  <c r="BE45" i="12"/>
  <c r="BC45" i="12"/>
  <c r="BB45" i="12"/>
  <c r="AQ45" i="12"/>
  <c r="AP45" i="12"/>
  <c r="AF45" i="12"/>
  <c r="AG45" i="12" s="1"/>
  <c r="V45" i="12"/>
  <c r="W45" i="12" s="1"/>
  <c r="N45" i="12"/>
  <c r="BD44" i="12"/>
  <c r="BC44" i="12"/>
  <c r="BB44" i="12"/>
  <c r="AR44" i="12"/>
  <c r="AP44" i="12"/>
  <c r="AQ44" i="12" s="1"/>
  <c r="AF44" i="12"/>
  <c r="AG44" i="12" s="1"/>
  <c r="V44" i="12"/>
  <c r="W44" i="12" s="1"/>
  <c r="N44" i="12"/>
  <c r="AH44" i="12" s="1"/>
  <c r="BD43" i="12"/>
  <c r="BB43" i="12"/>
  <c r="BC43" i="12" s="1"/>
  <c r="AR43" i="12"/>
  <c r="AP43" i="12"/>
  <c r="BE43" i="12" s="1"/>
  <c r="AF43" i="12"/>
  <c r="AG43" i="12" s="1"/>
  <c r="W43" i="12"/>
  <c r="V43" i="12"/>
  <c r="N43" i="12"/>
  <c r="AH43" i="12" s="1"/>
  <c r="BD42" i="12"/>
  <c r="BC42" i="12"/>
  <c r="BB42" i="12"/>
  <c r="AR42" i="12"/>
  <c r="AP42" i="12"/>
  <c r="AQ42" i="12" s="1"/>
  <c r="AH42" i="12"/>
  <c r="AG42" i="12"/>
  <c r="AF42" i="12"/>
  <c r="X42" i="12"/>
  <c r="W42" i="12"/>
  <c r="V42" i="12"/>
  <c r="N42" i="12"/>
  <c r="BG41" i="12"/>
  <c r="BH41" i="12" s="1"/>
  <c r="BD41" i="12"/>
  <c r="BB41" i="12"/>
  <c r="BC41" i="12" s="1"/>
  <c r="AR41" i="12"/>
  <c r="AP41" i="12"/>
  <c r="AQ41" i="12" s="1"/>
  <c r="AH41" i="12"/>
  <c r="AF41" i="12"/>
  <c r="BE41" i="12" s="1"/>
  <c r="X41" i="12"/>
  <c r="V41" i="12"/>
  <c r="W41" i="12" s="1"/>
  <c r="N41" i="12"/>
  <c r="BD40" i="12"/>
  <c r="BB40" i="12"/>
  <c r="BC40" i="12" s="1"/>
  <c r="AP40" i="12"/>
  <c r="AQ40" i="12" s="1"/>
  <c r="AH40" i="12"/>
  <c r="AF40" i="12"/>
  <c r="BE40" i="12" s="1"/>
  <c r="X40" i="12"/>
  <c r="V40" i="12"/>
  <c r="W40" i="12" s="1"/>
  <c r="N40" i="12"/>
  <c r="AR40" i="12" s="1"/>
  <c r="BC39" i="12"/>
  <c r="BB39" i="12"/>
  <c r="AQ39" i="12"/>
  <c r="AP39" i="12"/>
  <c r="AF39" i="12"/>
  <c r="AG39" i="12" s="1"/>
  <c r="W39" i="12"/>
  <c r="V39" i="12"/>
  <c r="N39" i="12"/>
  <c r="BB38" i="12"/>
  <c r="BC38" i="12" s="1"/>
  <c r="AR38" i="12"/>
  <c r="AP38" i="12"/>
  <c r="AQ38" i="12" s="1"/>
  <c r="AH38" i="12"/>
  <c r="AF38" i="12"/>
  <c r="AG38" i="12" s="1"/>
  <c r="X38" i="12"/>
  <c r="W38" i="12"/>
  <c r="V38" i="12"/>
  <c r="BE38" i="12" s="1"/>
  <c r="N38" i="12"/>
  <c r="BD38" i="12" s="1"/>
  <c r="BB37" i="12"/>
  <c r="BC37" i="12" s="1"/>
  <c r="AP37" i="12"/>
  <c r="AQ37" i="12" s="1"/>
  <c r="AF37" i="12"/>
  <c r="AG37" i="12" s="1"/>
  <c r="V37" i="12"/>
  <c r="N37" i="12"/>
  <c r="BE36" i="12"/>
  <c r="BI36" i="12" s="1"/>
  <c r="BB36" i="12"/>
  <c r="BC36" i="12" s="1"/>
  <c r="AQ36" i="12"/>
  <c r="AP36" i="12"/>
  <c r="AG36" i="12"/>
  <c r="AF36" i="12"/>
  <c r="W36" i="12"/>
  <c r="V36" i="12"/>
  <c r="N36" i="12"/>
  <c r="BD36" i="12" s="1"/>
  <c r="BE35" i="12"/>
  <c r="BI35" i="12" s="1"/>
  <c r="BC35" i="12"/>
  <c r="BB35" i="12"/>
  <c r="AQ35" i="12"/>
  <c r="AP35" i="12"/>
  <c r="AF35" i="12"/>
  <c r="AG35" i="12" s="1"/>
  <c r="V35" i="12"/>
  <c r="W35" i="12" s="1"/>
  <c r="N35" i="12"/>
  <c r="BE34" i="12"/>
  <c r="BI34" i="12" s="1"/>
  <c r="BD34" i="12"/>
  <c r="BB34" i="12"/>
  <c r="BC34" i="12" s="1"/>
  <c r="AR34" i="12"/>
  <c r="AP34" i="12"/>
  <c r="AQ34" i="12" s="1"/>
  <c r="AF34" i="12"/>
  <c r="AG34" i="12" s="1"/>
  <c r="V34" i="12"/>
  <c r="W34" i="12" s="1"/>
  <c r="N34" i="12"/>
  <c r="AH34" i="12" s="1"/>
  <c r="BD33" i="12"/>
  <c r="BC33" i="12"/>
  <c r="BB33" i="12"/>
  <c r="AR33" i="12"/>
  <c r="AP33" i="12"/>
  <c r="AF33" i="12"/>
  <c r="AG33" i="12" s="1"/>
  <c r="W33" i="12"/>
  <c r="V33" i="12"/>
  <c r="N33" i="12"/>
  <c r="AH33" i="12" s="1"/>
  <c r="BD32" i="12"/>
  <c r="BB32" i="12"/>
  <c r="BC32" i="12" s="1"/>
  <c r="AR32" i="12"/>
  <c r="AP32" i="12"/>
  <c r="AQ32" i="12" s="1"/>
  <c r="AH32" i="12"/>
  <c r="AG32" i="12"/>
  <c r="AF32" i="12"/>
  <c r="X32" i="12"/>
  <c r="W32" i="12"/>
  <c r="V32" i="12"/>
  <c r="N32" i="12"/>
  <c r="BD31" i="12"/>
  <c r="BB31" i="12"/>
  <c r="BC31" i="12" s="1"/>
  <c r="AR31" i="12"/>
  <c r="AQ31" i="12"/>
  <c r="AP31" i="12"/>
  <c r="AH31" i="12"/>
  <c r="AG31" i="12"/>
  <c r="AF31" i="12"/>
  <c r="X31" i="12"/>
  <c r="V31" i="12"/>
  <c r="W31" i="12" s="1"/>
  <c r="N31" i="12"/>
  <c r="BD30" i="12"/>
  <c r="BB30" i="12"/>
  <c r="BC30" i="12" s="1"/>
  <c r="AP30" i="12"/>
  <c r="AQ30" i="12" s="1"/>
  <c r="AH30" i="12"/>
  <c r="AF30" i="12"/>
  <c r="AG30" i="12" s="1"/>
  <c r="X30" i="12"/>
  <c r="V30" i="12"/>
  <c r="N30" i="12"/>
  <c r="AR30" i="12" s="1"/>
  <c r="BC29" i="12"/>
  <c r="BB29" i="12"/>
  <c r="AQ29" i="12"/>
  <c r="AP29" i="12"/>
  <c r="AG29" i="12"/>
  <c r="AF29" i="12"/>
  <c r="W29" i="12"/>
  <c r="V29" i="12"/>
  <c r="BE29" i="12" s="1"/>
  <c r="N29" i="12"/>
  <c r="BB28" i="12"/>
  <c r="BC28" i="12" s="1"/>
  <c r="AP28" i="12"/>
  <c r="AQ28" i="12" s="1"/>
  <c r="AF28" i="12"/>
  <c r="AG28" i="12" s="1"/>
  <c r="W28" i="12"/>
  <c r="V28" i="12"/>
  <c r="BE28" i="12" s="1"/>
  <c r="N28" i="12"/>
  <c r="BB27" i="12"/>
  <c r="BC27" i="12" s="1"/>
  <c r="AP27" i="12"/>
  <c r="AQ27" i="12" s="1"/>
  <c r="AF27" i="12"/>
  <c r="AG27" i="12" s="1"/>
  <c r="V27" i="12"/>
  <c r="N27" i="12"/>
  <c r="BH26" i="12"/>
  <c r="BG26" i="12"/>
  <c r="BF26" i="12"/>
  <c r="BE26" i="12"/>
  <c r="BI26" i="12" s="1"/>
  <c r="BB26" i="12"/>
  <c r="BC26" i="12" s="1"/>
  <c r="AQ26" i="12"/>
  <c r="AP26" i="12"/>
  <c r="AG26" i="12"/>
  <c r="AF26" i="12"/>
  <c r="W26" i="12"/>
  <c r="V26" i="12"/>
  <c r="N26" i="12"/>
  <c r="BD26" i="12" s="1"/>
  <c r="BI25" i="12"/>
  <c r="BF25" i="12"/>
  <c r="BE25" i="12"/>
  <c r="BC25" i="12"/>
  <c r="BB25" i="12"/>
  <c r="AQ25" i="12"/>
  <c r="AP25" i="12"/>
  <c r="AF25" i="12"/>
  <c r="AG25" i="12" s="1"/>
  <c r="X25" i="12"/>
  <c r="V25" i="12"/>
  <c r="W25" i="12" s="1"/>
  <c r="N25" i="12"/>
  <c r="BE24" i="12"/>
  <c r="BD24" i="12"/>
  <c r="BC24" i="12"/>
  <c r="BB24" i="12"/>
  <c r="AR24" i="12"/>
  <c r="AP24" i="12"/>
  <c r="AQ24" i="12" s="1"/>
  <c r="AF24" i="12"/>
  <c r="AG24" i="12" s="1"/>
  <c r="V24" i="12"/>
  <c r="W24" i="12" s="1"/>
  <c r="N24" i="12"/>
  <c r="AH24" i="12" s="1"/>
  <c r="BD23" i="12"/>
  <c r="BC23" i="12"/>
  <c r="BB23" i="12"/>
  <c r="AR23" i="12"/>
  <c r="AP23" i="12"/>
  <c r="AF23" i="12"/>
  <c r="AG23" i="12" s="1"/>
  <c r="W23" i="12"/>
  <c r="V23" i="12"/>
  <c r="N23" i="12"/>
  <c r="AH23" i="12" s="1"/>
  <c r="BD22" i="12"/>
  <c r="BB22" i="12"/>
  <c r="BC22" i="12" s="1"/>
  <c r="AR22" i="12"/>
  <c r="AQ22" i="12"/>
  <c r="AP22" i="12"/>
  <c r="AH22" i="12"/>
  <c r="AG22" i="12"/>
  <c r="AF22" i="12"/>
  <c r="X22" i="12"/>
  <c r="W22" i="12"/>
  <c r="V22" i="12"/>
  <c r="BE22" i="12" s="1"/>
  <c r="N22" i="12"/>
  <c r="BG21" i="12"/>
  <c r="BH21" i="12" s="1"/>
  <c r="BD21" i="12"/>
  <c r="BB21" i="12"/>
  <c r="BC21" i="12" s="1"/>
  <c r="AR21" i="12"/>
  <c r="AP21" i="12"/>
  <c r="AQ21" i="12" s="1"/>
  <c r="AH21" i="12"/>
  <c r="AF21" i="12"/>
  <c r="BE21" i="12" s="1"/>
  <c r="X21" i="12"/>
  <c r="V21" i="12"/>
  <c r="W21" i="12" s="1"/>
  <c r="N21" i="12"/>
  <c r="BD20" i="12"/>
  <c r="BB20" i="12"/>
  <c r="BC20" i="12" s="1"/>
  <c r="AP20" i="12"/>
  <c r="AQ20" i="12" s="1"/>
  <c r="AH20" i="12"/>
  <c r="AF20" i="12"/>
  <c r="AG20" i="12" s="1"/>
  <c r="X20" i="12"/>
  <c r="W20" i="12"/>
  <c r="V20" i="12"/>
  <c r="BE20" i="12" s="1"/>
  <c r="N20" i="12"/>
  <c r="AR20" i="12" s="1"/>
  <c r="BC19" i="12"/>
  <c r="BB19" i="12"/>
  <c r="AQ19" i="12"/>
  <c r="AP19" i="12"/>
  <c r="AF19" i="12"/>
  <c r="AG19" i="12" s="1"/>
  <c r="X19" i="12"/>
  <c r="V19" i="12"/>
  <c r="N19" i="12"/>
  <c r="BB18" i="12"/>
  <c r="BC18" i="12" s="1"/>
  <c r="AP18" i="12"/>
  <c r="AQ18" i="12" s="1"/>
  <c r="AF18" i="12"/>
  <c r="AG18" i="12" s="1"/>
  <c r="W18" i="12"/>
  <c r="V18" i="12"/>
  <c r="BE18" i="12" s="1"/>
  <c r="N18" i="12"/>
  <c r="BD18" i="12" s="1"/>
  <c r="BB17" i="12"/>
  <c r="BC17" i="12" s="1"/>
  <c r="AP17" i="12"/>
  <c r="AQ17" i="12" s="1"/>
  <c r="AF17" i="12"/>
  <c r="AG17" i="12" s="1"/>
  <c r="V17" i="12"/>
  <c r="N17" i="12"/>
  <c r="BI16" i="12"/>
  <c r="BG16" i="12"/>
  <c r="BH16" i="12" s="1"/>
  <c r="BF16" i="12"/>
  <c r="BE16" i="12"/>
  <c r="BB16" i="12"/>
  <c r="BC16" i="12" s="1"/>
  <c r="AQ16" i="12"/>
  <c r="AP16" i="12"/>
  <c r="AG16" i="12"/>
  <c r="AF16" i="12"/>
  <c r="W16" i="12"/>
  <c r="V16" i="12"/>
  <c r="N16" i="12"/>
  <c r="BD16" i="12" s="1"/>
  <c r="BE15" i="12"/>
  <c r="BF15" i="12" s="1"/>
  <c r="BD15" i="12"/>
  <c r="BC15" i="12"/>
  <c r="BB15" i="12"/>
  <c r="AQ15" i="12"/>
  <c r="AP15" i="12"/>
  <c r="AF15" i="12"/>
  <c r="AG15" i="12" s="1"/>
  <c r="V15" i="12"/>
  <c r="W15" i="12" s="1"/>
  <c r="N15" i="12"/>
  <c r="BE14" i="12"/>
  <c r="BD14" i="12"/>
  <c r="BB14" i="12"/>
  <c r="BC14" i="12" s="1"/>
  <c r="AR14" i="12"/>
  <c r="AP14" i="12"/>
  <c r="AQ14" i="12" s="1"/>
  <c r="AF14" i="12"/>
  <c r="AG14" i="12" s="1"/>
  <c r="V14" i="12"/>
  <c r="W14" i="12" s="1"/>
  <c r="N14" i="12"/>
  <c r="AH14" i="12" s="1"/>
  <c r="BD13" i="12"/>
  <c r="BB13" i="12"/>
  <c r="BC13" i="12" s="1"/>
  <c r="AR13" i="12"/>
  <c r="AP13" i="12"/>
  <c r="BE13" i="12" s="1"/>
  <c r="AF13" i="12"/>
  <c r="AG13" i="12" s="1"/>
  <c r="W13" i="12"/>
  <c r="V13" i="12"/>
  <c r="N13" i="12"/>
  <c r="AH13" i="12" s="1"/>
  <c r="BD12" i="12"/>
  <c r="BB12" i="12"/>
  <c r="BC12" i="12" s="1"/>
  <c r="AR12" i="12"/>
  <c r="AP12" i="12"/>
  <c r="AQ12" i="12" s="1"/>
  <c r="AH12" i="12"/>
  <c r="AG12" i="12"/>
  <c r="AF12" i="12"/>
  <c r="X12" i="12"/>
  <c r="W12" i="12"/>
  <c r="V12" i="12"/>
  <c r="N12" i="12"/>
  <c r="BD11" i="12"/>
  <c r="BB11" i="12"/>
  <c r="BC11" i="12" s="1"/>
  <c r="AR11" i="12"/>
  <c r="AQ11" i="12"/>
  <c r="AP11" i="12"/>
  <c r="AH11" i="12"/>
  <c r="AF11" i="12"/>
  <c r="X11" i="12"/>
  <c r="V11" i="12"/>
  <c r="W11" i="12" s="1"/>
  <c r="N11" i="12"/>
  <c r="BE10" i="12"/>
  <c r="BD10" i="12"/>
  <c r="BB10" i="12"/>
  <c r="BC10" i="12" s="1"/>
  <c r="AP10" i="12"/>
  <c r="AQ10" i="12" s="1"/>
  <c r="AH10" i="12"/>
  <c r="AF10" i="12"/>
  <c r="AG10" i="12" s="1"/>
  <c r="X10" i="12"/>
  <c r="W10" i="12"/>
  <c r="V10" i="12"/>
  <c r="N10" i="12"/>
  <c r="AR10" i="12" s="1"/>
  <c r="BC9" i="12"/>
  <c r="BB9" i="12"/>
  <c r="AQ9" i="12"/>
  <c r="AP9" i="12"/>
  <c r="AF9" i="12"/>
  <c r="AG9" i="12" s="1"/>
  <c r="V9" i="12"/>
  <c r="N9" i="12"/>
  <c r="BB8" i="12"/>
  <c r="BC8" i="12" s="1"/>
  <c r="AP8" i="12"/>
  <c r="AQ8" i="12" s="1"/>
  <c r="AF8" i="12"/>
  <c r="AG8" i="12" s="1"/>
  <c r="W8" i="12"/>
  <c r="V8" i="12"/>
  <c r="BE8" i="12" s="1"/>
  <c r="N8" i="12"/>
  <c r="BB7" i="12"/>
  <c r="BC7" i="12" s="1"/>
  <c r="AP7" i="12"/>
  <c r="AF7" i="12"/>
  <c r="V7" i="12"/>
  <c r="N7" i="12"/>
  <c r="BE6" i="12"/>
  <c r="BF6" i="12" s="1"/>
  <c r="BB6" i="12"/>
  <c r="BC6" i="12" s="1"/>
  <c r="AQ6" i="12"/>
  <c r="AP6" i="12"/>
  <c r="AG6" i="12"/>
  <c r="AF6" i="12"/>
  <c r="W6" i="12"/>
  <c r="V6" i="12"/>
  <c r="BE5" i="12"/>
  <c r="BI5" i="12" s="1"/>
  <c r="BD5" i="12"/>
  <c r="BC5" i="12"/>
  <c r="BB5" i="12"/>
  <c r="AQ5" i="12"/>
  <c r="AP5" i="12"/>
  <c r="AF5" i="12"/>
  <c r="AG5" i="12" s="1"/>
  <c r="X5" i="12"/>
  <c r="V5" i="12"/>
  <c r="W5" i="12" s="1"/>
  <c r="N5" i="12"/>
  <c r="BD4" i="12"/>
  <c r="BB4" i="12"/>
  <c r="BC4" i="12" s="1"/>
  <c r="AR4" i="12"/>
  <c r="AP4" i="12"/>
  <c r="AQ4" i="12" s="1"/>
  <c r="AF4" i="12"/>
  <c r="AG4" i="12" s="1"/>
  <c r="V4" i="12"/>
  <c r="W4" i="12" s="1"/>
  <c r="N4" i="12"/>
  <c r="AH4" i="12" s="1"/>
  <c r="BD3" i="12"/>
  <c r="BB3" i="12"/>
  <c r="BB63" i="12" s="1"/>
  <c r="BB67" i="12" s="1"/>
  <c r="AZ3" i="12"/>
  <c r="AR3" i="5" s="1"/>
  <c r="AW3" i="12"/>
  <c r="AO3" i="5" s="1"/>
  <c r="AR3" i="12"/>
  <c r="AP3" i="12"/>
  <c r="AQ3" i="12" s="1"/>
  <c r="AF3" i="12"/>
  <c r="AG3" i="12" s="1"/>
  <c r="V3" i="12"/>
  <c r="W3" i="12" s="1"/>
  <c r="N3" i="12"/>
  <c r="AH3" i="12" s="1"/>
  <c r="M1" i="12"/>
  <c r="L1" i="12"/>
  <c r="K1" i="12"/>
  <c r="J1" i="12"/>
  <c r="I1" i="12"/>
  <c r="H1" i="12"/>
  <c r="G1" i="12"/>
  <c r="F1" i="12"/>
  <c r="BB66" i="11"/>
  <c r="AP66" i="11"/>
  <c r="AF66" i="11"/>
  <c r="AH64" i="11" s="1"/>
  <c r="V66" i="11"/>
  <c r="BB65" i="11"/>
  <c r="AP65" i="11"/>
  <c r="BE65" i="11" s="1"/>
  <c r="AF65" i="11"/>
  <c r="V65" i="11"/>
  <c r="BD64" i="11"/>
  <c r="BB64" i="11"/>
  <c r="AR64" i="11"/>
  <c r="AP64" i="11"/>
  <c r="AF64" i="11"/>
  <c r="X64" i="11"/>
  <c r="V64" i="11"/>
  <c r="BE64" i="11" s="1"/>
  <c r="M63" i="11"/>
  <c r="K63" i="11"/>
  <c r="J63" i="11"/>
  <c r="H63" i="11"/>
  <c r="G63" i="11"/>
  <c r="F63" i="11"/>
  <c r="BB62" i="11"/>
  <c r="BC62" i="11" s="1"/>
  <c r="AM62" i="11"/>
  <c r="AH62" i="5" s="1"/>
  <c r="AF62" i="11"/>
  <c r="AG62" i="11" s="1"/>
  <c r="W62" i="11"/>
  <c r="V62" i="11"/>
  <c r="BE61" i="11"/>
  <c r="BF61" i="11" s="1"/>
  <c r="BB61" i="11"/>
  <c r="BC61" i="11" s="1"/>
  <c r="AQ61" i="11"/>
  <c r="AP61" i="11"/>
  <c r="AF61" i="11"/>
  <c r="AG61" i="11" s="1"/>
  <c r="V61" i="11"/>
  <c r="W61" i="11" s="1"/>
  <c r="BB60" i="11"/>
  <c r="BC60" i="11" s="1"/>
  <c r="AP60" i="11"/>
  <c r="AQ60" i="11" s="1"/>
  <c r="AF60" i="11"/>
  <c r="AG60" i="11" s="1"/>
  <c r="V60" i="11"/>
  <c r="BE60" i="11" s="1"/>
  <c r="N60" i="11"/>
  <c r="BB59" i="11"/>
  <c r="BC59" i="11" s="1"/>
  <c r="AP59" i="11"/>
  <c r="AQ59" i="11" s="1"/>
  <c r="AF59" i="11"/>
  <c r="AG59" i="11" s="1"/>
  <c r="V59" i="11"/>
  <c r="N59" i="11"/>
  <c r="BH58" i="11"/>
  <c r="BG58" i="11"/>
  <c r="BF58" i="11"/>
  <c r="BE58" i="11"/>
  <c r="BI58" i="11" s="1"/>
  <c r="BB58" i="11"/>
  <c r="BC58" i="11" s="1"/>
  <c r="AQ58" i="11"/>
  <c r="AP58" i="11"/>
  <c r="AG58" i="11"/>
  <c r="AF58" i="11"/>
  <c r="W58" i="11"/>
  <c r="V58" i="11"/>
  <c r="N58" i="11"/>
  <c r="BD58" i="11" s="1"/>
  <c r="BI57" i="11"/>
  <c r="BF57" i="11"/>
  <c r="BE57" i="11"/>
  <c r="BC57" i="11"/>
  <c r="BB57" i="11"/>
  <c r="AQ57" i="11"/>
  <c r="AP57" i="11"/>
  <c r="AF57" i="11"/>
  <c r="AG57" i="11" s="1"/>
  <c r="X57" i="11"/>
  <c r="V57" i="11"/>
  <c r="W57" i="11" s="1"/>
  <c r="N57" i="11"/>
  <c r="BE56" i="11"/>
  <c r="BD56" i="11"/>
  <c r="BB56" i="11"/>
  <c r="BC56" i="11" s="1"/>
  <c r="AR56" i="11"/>
  <c r="AP56" i="11"/>
  <c r="AQ56" i="11" s="1"/>
  <c r="AF56" i="11"/>
  <c r="AG56" i="11" s="1"/>
  <c r="V56" i="11"/>
  <c r="W56" i="11" s="1"/>
  <c r="N56" i="11"/>
  <c r="AH56" i="11" s="1"/>
  <c r="BD55" i="11"/>
  <c r="BC55" i="11"/>
  <c r="BB55" i="11"/>
  <c r="AR55" i="11"/>
  <c r="AP55" i="11"/>
  <c r="AF55" i="11"/>
  <c r="AG55" i="11" s="1"/>
  <c r="W55" i="11"/>
  <c r="V55" i="11"/>
  <c r="N55" i="11"/>
  <c r="AH55" i="11" s="1"/>
  <c r="BD54" i="11"/>
  <c r="BB54" i="11"/>
  <c r="BC54" i="11" s="1"/>
  <c r="AR54" i="11"/>
  <c r="AQ54" i="11"/>
  <c r="AP54" i="11"/>
  <c r="AH54" i="11"/>
  <c r="AG54" i="11"/>
  <c r="AF54" i="11"/>
  <c r="W54" i="11"/>
  <c r="V54" i="11"/>
  <c r="N54" i="11"/>
  <c r="X54" i="11" s="1"/>
  <c r="BD53" i="11"/>
  <c r="BB53" i="11"/>
  <c r="BC53" i="11" s="1"/>
  <c r="AR53" i="11"/>
  <c r="AP53" i="11"/>
  <c r="AQ53" i="11" s="1"/>
  <c r="AH53" i="11"/>
  <c r="AG53" i="11"/>
  <c r="AF53" i="11"/>
  <c r="X53" i="11"/>
  <c r="V53" i="11"/>
  <c r="W53" i="11" s="1"/>
  <c r="N53" i="11"/>
  <c r="BD52" i="11"/>
  <c r="BB52" i="11"/>
  <c r="BC52" i="11" s="1"/>
  <c r="AP52" i="11"/>
  <c r="AQ52" i="11" s="1"/>
  <c r="AH52" i="11"/>
  <c r="AG52" i="11"/>
  <c r="AF52" i="11"/>
  <c r="X52" i="11"/>
  <c r="V52" i="11"/>
  <c r="N52" i="11"/>
  <c r="AR52" i="11" s="1"/>
  <c r="BC51" i="11"/>
  <c r="BB51" i="11"/>
  <c r="AQ51" i="11"/>
  <c r="AP51" i="11"/>
  <c r="AF51" i="11"/>
  <c r="AG51" i="11" s="1"/>
  <c r="X51" i="11"/>
  <c r="W51" i="11"/>
  <c r="V51" i="11"/>
  <c r="N51" i="11"/>
  <c r="BB50" i="11"/>
  <c r="BC50" i="11" s="1"/>
  <c r="AP50" i="11"/>
  <c r="AQ50" i="11" s="1"/>
  <c r="AH50" i="11"/>
  <c r="AF50" i="11"/>
  <c r="AG50" i="11" s="1"/>
  <c r="X50" i="11"/>
  <c r="V50" i="11"/>
  <c r="N50" i="11"/>
  <c r="BD50" i="11" s="1"/>
  <c r="BB49" i="11"/>
  <c r="BC49" i="11" s="1"/>
  <c r="AP49" i="11"/>
  <c r="AQ49" i="11" s="1"/>
  <c r="AF49" i="11"/>
  <c r="AG49" i="11" s="1"/>
  <c r="V49" i="11"/>
  <c r="N49" i="11"/>
  <c r="BE48" i="11"/>
  <c r="BI48" i="11" s="1"/>
  <c r="BB48" i="11"/>
  <c r="BC48" i="11" s="1"/>
  <c r="AX48" i="11"/>
  <c r="AP48" i="5" s="1"/>
  <c r="AP48" i="11"/>
  <c r="AQ48" i="11" s="1"/>
  <c r="AH48" i="11"/>
  <c r="AF48" i="11"/>
  <c r="AG48" i="11" s="1"/>
  <c r="X48" i="11"/>
  <c r="V48" i="11"/>
  <c r="W48" i="11" s="1"/>
  <c r="N48" i="11"/>
  <c r="BE47" i="11"/>
  <c r="BI47" i="11" s="1"/>
  <c r="BD47" i="11"/>
  <c r="BB47" i="11"/>
  <c r="BC47" i="11" s="1"/>
  <c r="AR47" i="11"/>
  <c r="AP47" i="11"/>
  <c r="AQ47" i="11" s="1"/>
  <c r="AH47" i="11"/>
  <c r="AF47" i="11"/>
  <c r="AG47" i="11" s="1"/>
  <c r="X47" i="11"/>
  <c r="V47" i="11"/>
  <c r="W47" i="11" s="1"/>
  <c r="N47" i="11"/>
  <c r="BE46" i="11"/>
  <c r="BD46" i="11"/>
  <c r="BB46" i="11"/>
  <c r="BC46" i="11" s="1"/>
  <c r="AP46" i="11"/>
  <c r="AQ46" i="11" s="1"/>
  <c r="AG46" i="11"/>
  <c r="AF46" i="11"/>
  <c r="W46" i="11"/>
  <c r="V46" i="11"/>
  <c r="N46" i="11"/>
  <c r="AR46" i="11" s="1"/>
  <c r="BC45" i="11"/>
  <c r="BB45" i="11"/>
  <c r="BE45" i="11" s="1"/>
  <c r="AR45" i="11"/>
  <c r="AQ45" i="11"/>
  <c r="AP45" i="11"/>
  <c r="AG45" i="11"/>
  <c r="AF45" i="11"/>
  <c r="V45" i="11"/>
  <c r="W45" i="11" s="1"/>
  <c r="N45" i="11"/>
  <c r="BD44" i="11"/>
  <c r="BB44" i="11"/>
  <c r="BC44" i="11" s="1"/>
  <c r="AR44" i="11"/>
  <c r="AP44" i="11"/>
  <c r="AH44" i="11"/>
  <c r="AF44" i="11"/>
  <c r="AG44" i="11" s="1"/>
  <c r="X44" i="11"/>
  <c r="V44" i="11"/>
  <c r="W44" i="11" s="1"/>
  <c r="N44" i="11"/>
  <c r="BB43" i="11"/>
  <c r="BC43" i="11" s="1"/>
  <c r="AR43" i="11"/>
  <c r="AP43" i="11"/>
  <c r="AQ43" i="11" s="1"/>
  <c r="AH43" i="11"/>
  <c r="AF43" i="11"/>
  <c r="V43" i="11"/>
  <c r="W43" i="11" s="1"/>
  <c r="N43" i="11"/>
  <c r="X43" i="11" s="1"/>
  <c r="BF42" i="11"/>
  <c r="BD42" i="11"/>
  <c r="BC42" i="11"/>
  <c r="BB42" i="11"/>
  <c r="AR42" i="11"/>
  <c r="AQ42" i="11"/>
  <c r="AP42" i="11"/>
  <c r="AH42" i="11"/>
  <c r="AG42" i="11"/>
  <c r="AF42" i="11"/>
  <c r="BE42" i="11" s="1"/>
  <c r="X42" i="11"/>
  <c r="W42" i="11"/>
  <c r="V42" i="11"/>
  <c r="N42" i="11"/>
  <c r="BD41" i="11"/>
  <c r="BB41" i="11"/>
  <c r="BC41" i="11" s="1"/>
  <c r="AR41" i="11"/>
  <c r="AP41" i="11"/>
  <c r="AQ41" i="11" s="1"/>
  <c r="AH41" i="11"/>
  <c r="AF41" i="11"/>
  <c r="AG41" i="11" s="1"/>
  <c r="X41" i="11"/>
  <c r="W41" i="11"/>
  <c r="V41" i="11"/>
  <c r="N41" i="11"/>
  <c r="BB40" i="11"/>
  <c r="BC40" i="11" s="1"/>
  <c r="AP40" i="11"/>
  <c r="AQ40" i="11" s="1"/>
  <c r="AF40" i="11"/>
  <c r="AG40" i="11" s="1"/>
  <c r="V40" i="11"/>
  <c r="BE40" i="11" s="1"/>
  <c r="N40" i="11"/>
  <c r="BC39" i="11"/>
  <c r="BB39" i="11"/>
  <c r="AQ39" i="11"/>
  <c r="AP39" i="11"/>
  <c r="AG39" i="11"/>
  <c r="AF39" i="11"/>
  <c r="V39" i="11"/>
  <c r="BE39" i="11" s="1"/>
  <c r="N39" i="11"/>
  <c r="BI38" i="11"/>
  <c r="BC38" i="11"/>
  <c r="BB38" i="11"/>
  <c r="AP38" i="11"/>
  <c r="AQ38" i="11" s="1"/>
  <c r="AF38" i="11"/>
  <c r="AG38" i="11" s="1"/>
  <c r="V38" i="11"/>
  <c r="BE38" i="11" s="1"/>
  <c r="N38" i="11"/>
  <c r="BE37" i="11"/>
  <c r="BD37" i="11"/>
  <c r="BB37" i="11"/>
  <c r="BC37" i="11" s="1"/>
  <c r="AR37" i="11"/>
  <c r="AP37" i="11"/>
  <c r="AQ37" i="11" s="1"/>
  <c r="AH37" i="11"/>
  <c r="AF37" i="11"/>
  <c r="AG37" i="11" s="1"/>
  <c r="X37" i="11"/>
  <c r="V37" i="11"/>
  <c r="W37" i="11" s="1"/>
  <c r="N37" i="11"/>
  <c r="BE36" i="11"/>
  <c r="BD36" i="11"/>
  <c r="BC36" i="11"/>
  <c r="BB36" i="11"/>
  <c r="AP36" i="11"/>
  <c r="AQ36" i="11" s="1"/>
  <c r="AG36" i="11"/>
  <c r="AF36" i="11"/>
  <c r="W36" i="11"/>
  <c r="V36" i="11"/>
  <c r="N36" i="11"/>
  <c r="AR36" i="11" s="1"/>
  <c r="BF35" i="11"/>
  <c r="BE35" i="11"/>
  <c r="BB35" i="11"/>
  <c r="BC35" i="11" s="1"/>
  <c r="AQ35" i="11"/>
  <c r="AP35" i="11"/>
  <c r="AG35" i="11"/>
  <c r="AF35" i="11"/>
  <c r="V35" i="11"/>
  <c r="W35" i="11" s="1"/>
  <c r="N35" i="11"/>
  <c r="BD34" i="11"/>
  <c r="BB34" i="11"/>
  <c r="BC34" i="11" s="1"/>
  <c r="AR34" i="11"/>
  <c r="AP34" i="11"/>
  <c r="BE34" i="11" s="1"/>
  <c r="AH34" i="11"/>
  <c r="AF34" i="11"/>
  <c r="AG34" i="11" s="1"/>
  <c r="X34" i="11"/>
  <c r="V34" i="11"/>
  <c r="W34" i="11" s="1"/>
  <c r="N34" i="11"/>
  <c r="BB33" i="11"/>
  <c r="BC33" i="11" s="1"/>
  <c r="AR33" i="11"/>
  <c r="AP33" i="11"/>
  <c r="AQ33" i="11" s="1"/>
  <c r="AH33" i="11"/>
  <c r="AG33" i="11"/>
  <c r="AF33" i="11"/>
  <c r="BE33" i="11" s="1"/>
  <c r="V33" i="11"/>
  <c r="W33" i="11" s="1"/>
  <c r="N33" i="11"/>
  <c r="X33" i="11" s="1"/>
  <c r="BC32" i="11"/>
  <c r="BB32" i="11"/>
  <c r="AP32" i="11"/>
  <c r="AQ32" i="11" s="1"/>
  <c r="AH32" i="11"/>
  <c r="AF32" i="11"/>
  <c r="W32" i="11"/>
  <c r="V32" i="11"/>
  <c r="BB31" i="11"/>
  <c r="BC31" i="11" s="1"/>
  <c r="AP31" i="11"/>
  <c r="AQ31" i="11" s="1"/>
  <c r="AG31" i="11"/>
  <c r="AF31" i="11"/>
  <c r="V31" i="11"/>
  <c r="BB30" i="11"/>
  <c r="BC30" i="11" s="1"/>
  <c r="AP30" i="11"/>
  <c r="AQ30" i="11" s="1"/>
  <c r="AF30" i="11"/>
  <c r="AG30" i="11" s="1"/>
  <c r="X30" i="11"/>
  <c r="V30" i="11"/>
  <c r="N30" i="11"/>
  <c r="BC29" i="11"/>
  <c r="BB29" i="11"/>
  <c r="AQ29" i="11"/>
  <c r="AP29" i="11"/>
  <c r="AG29" i="11"/>
  <c r="AF29" i="11"/>
  <c r="V29" i="11"/>
  <c r="BE29" i="11" s="1"/>
  <c r="N29" i="11"/>
  <c r="BI28" i="11"/>
  <c r="BH28" i="11"/>
  <c r="BG28" i="11"/>
  <c r="BF28" i="11"/>
  <c r="BC28" i="11"/>
  <c r="BB28" i="11"/>
  <c r="AP28" i="11"/>
  <c r="AQ28" i="11" s="1"/>
  <c r="AH28" i="11"/>
  <c r="AF28" i="11"/>
  <c r="AG28" i="11" s="1"/>
  <c r="X28" i="11"/>
  <c r="V28" i="11"/>
  <c r="BE28" i="11" s="1"/>
  <c r="N28" i="11"/>
  <c r="BE27" i="11"/>
  <c r="BD27" i="11"/>
  <c r="BB27" i="11"/>
  <c r="BC27" i="11" s="1"/>
  <c r="AR27" i="11"/>
  <c r="AP27" i="11"/>
  <c r="AQ27" i="11" s="1"/>
  <c r="AH27" i="11"/>
  <c r="AF27" i="11"/>
  <c r="AG27" i="11" s="1"/>
  <c r="X27" i="11"/>
  <c r="V27" i="11"/>
  <c r="W27" i="11" s="1"/>
  <c r="N27" i="11"/>
  <c r="BD26" i="11"/>
  <c r="BB26" i="11"/>
  <c r="BE26" i="11" s="1"/>
  <c r="AP26" i="11"/>
  <c r="AQ26" i="11" s="1"/>
  <c r="AG26" i="11"/>
  <c r="AF26" i="11"/>
  <c r="W26" i="11"/>
  <c r="V26" i="11"/>
  <c r="N26" i="11"/>
  <c r="AR26" i="11" s="1"/>
  <c r="BD25" i="11"/>
  <c r="BB25" i="11"/>
  <c r="BE25" i="11" s="1"/>
  <c r="AR25" i="11"/>
  <c r="AQ25" i="11"/>
  <c r="AP25" i="11"/>
  <c r="AG25" i="11"/>
  <c r="AF25" i="11"/>
  <c r="V25" i="11"/>
  <c r="W25" i="11" s="1"/>
  <c r="N25" i="11"/>
  <c r="BD24" i="11"/>
  <c r="BC24" i="11"/>
  <c r="BB24" i="11"/>
  <c r="AR24" i="11"/>
  <c r="AP24" i="11"/>
  <c r="BE24" i="11" s="1"/>
  <c r="AH24" i="11"/>
  <c r="AF24" i="11"/>
  <c r="AG24" i="11" s="1"/>
  <c r="X24" i="11"/>
  <c r="V24" i="11"/>
  <c r="W24" i="11" s="1"/>
  <c r="N24" i="11"/>
  <c r="BE23" i="11"/>
  <c r="BB23" i="11"/>
  <c r="BC23" i="11" s="1"/>
  <c r="AR23" i="11"/>
  <c r="AP23" i="11"/>
  <c r="AQ23" i="11" s="1"/>
  <c r="AH23" i="11"/>
  <c r="AF23" i="11"/>
  <c r="AG23" i="11" s="1"/>
  <c r="V23" i="11"/>
  <c r="W23" i="11" s="1"/>
  <c r="N23" i="11"/>
  <c r="X23" i="11" s="1"/>
  <c r="BD22" i="11"/>
  <c r="BC22" i="11"/>
  <c r="BB22" i="11"/>
  <c r="AR22" i="11"/>
  <c r="AP22" i="11"/>
  <c r="AQ22" i="11" s="1"/>
  <c r="AH22" i="11"/>
  <c r="AG22" i="11"/>
  <c r="AF22" i="11"/>
  <c r="BE22" i="11" s="1"/>
  <c r="X22" i="11"/>
  <c r="W22" i="11"/>
  <c r="V22" i="11"/>
  <c r="N22" i="11"/>
  <c r="BB21" i="11"/>
  <c r="BC21" i="11" s="1"/>
  <c r="AP21" i="11"/>
  <c r="AQ21" i="11" s="1"/>
  <c r="AG21" i="11"/>
  <c r="AF21" i="11"/>
  <c r="X21" i="11"/>
  <c r="V21" i="11"/>
  <c r="BE21" i="11" s="1"/>
  <c r="N21" i="11"/>
  <c r="BD21" i="11" s="1"/>
  <c r="BB20" i="11"/>
  <c r="BC20" i="11" s="1"/>
  <c r="AP20" i="11"/>
  <c r="AQ20" i="11" s="1"/>
  <c r="AF20" i="11"/>
  <c r="AG20" i="11" s="1"/>
  <c r="X20" i="11"/>
  <c r="V20" i="11"/>
  <c r="N20" i="11"/>
  <c r="BC19" i="11"/>
  <c r="BB19" i="11"/>
  <c r="AQ19" i="11"/>
  <c r="AP19" i="11"/>
  <c r="AG19" i="11"/>
  <c r="AF19" i="11"/>
  <c r="V19" i="11"/>
  <c r="N19" i="11"/>
  <c r="BF18" i="11"/>
  <c r="BC18" i="11"/>
  <c r="BB18" i="11"/>
  <c r="AP18" i="11"/>
  <c r="AQ18" i="11" s="1"/>
  <c r="AF18" i="11"/>
  <c r="AG18" i="11" s="1"/>
  <c r="V18" i="11"/>
  <c r="BE18" i="11" s="1"/>
  <c r="BD17" i="11"/>
  <c r="BB17" i="11"/>
  <c r="BC17" i="11" s="1"/>
  <c r="AR17" i="11"/>
  <c r="AP17" i="11"/>
  <c r="AQ17" i="11" s="1"/>
  <c r="AH17" i="11"/>
  <c r="AF17" i="11"/>
  <c r="AG17" i="11" s="1"/>
  <c r="X17" i="11"/>
  <c r="V17" i="11"/>
  <c r="N17" i="11"/>
  <c r="BG16" i="11"/>
  <c r="BH16" i="11" s="1"/>
  <c r="BE16" i="11"/>
  <c r="BI16" i="11" s="1"/>
  <c r="BD16" i="11"/>
  <c r="BB16" i="11"/>
  <c r="BC16" i="11" s="1"/>
  <c r="AP16" i="11"/>
  <c r="AQ16" i="11" s="1"/>
  <c r="AG16" i="11"/>
  <c r="AF16" i="11"/>
  <c r="W16" i="11"/>
  <c r="V16" i="11"/>
  <c r="N16" i="11"/>
  <c r="AR16" i="11" s="1"/>
  <c r="BD15" i="11"/>
  <c r="BC15" i="11"/>
  <c r="BB15" i="11"/>
  <c r="BE15" i="11" s="1"/>
  <c r="AR15" i="11"/>
  <c r="AQ15" i="11"/>
  <c r="AP15" i="11"/>
  <c r="AG15" i="11"/>
  <c r="AF15" i="11"/>
  <c r="V15" i="11"/>
  <c r="W15" i="11" s="1"/>
  <c r="N15" i="11"/>
  <c r="BD14" i="11"/>
  <c r="BC14" i="11"/>
  <c r="BB14" i="11"/>
  <c r="AR14" i="11"/>
  <c r="AP14" i="11"/>
  <c r="AH14" i="11"/>
  <c r="AF14" i="11"/>
  <c r="AG14" i="11" s="1"/>
  <c r="X14" i="11"/>
  <c r="V14" i="11"/>
  <c r="W14" i="11" s="1"/>
  <c r="N14" i="11"/>
  <c r="BE13" i="11"/>
  <c r="BB13" i="11"/>
  <c r="BC13" i="11" s="1"/>
  <c r="AR13" i="11"/>
  <c r="AP13" i="11"/>
  <c r="AQ13" i="11" s="1"/>
  <c r="AH13" i="11"/>
  <c r="AF13" i="11"/>
  <c r="AG13" i="11" s="1"/>
  <c r="V13" i="11"/>
  <c r="W13" i="11" s="1"/>
  <c r="N13" i="11"/>
  <c r="X13" i="11" s="1"/>
  <c r="BD12" i="11"/>
  <c r="BC12" i="11"/>
  <c r="BB12" i="11"/>
  <c r="AR12" i="11"/>
  <c r="AP12" i="11"/>
  <c r="AQ12" i="11" s="1"/>
  <c r="AH12" i="11"/>
  <c r="AG12" i="11"/>
  <c r="AF12" i="11"/>
  <c r="BE12" i="11" s="1"/>
  <c r="X12" i="11"/>
  <c r="W12" i="11"/>
  <c r="V12" i="11"/>
  <c r="N12" i="11"/>
  <c r="BB11" i="11"/>
  <c r="BC11" i="11" s="1"/>
  <c r="AP11" i="11"/>
  <c r="AQ11" i="11" s="1"/>
  <c r="AG11" i="11"/>
  <c r="AF11" i="11"/>
  <c r="X11" i="11"/>
  <c r="V11" i="11"/>
  <c r="N11" i="11"/>
  <c r="BD11" i="11" s="1"/>
  <c r="BB10" i="11"/>
  <c r="BC10" i="11" s="1"/>
  <c r="AP10" i="11"/>
  <c r="AQ10" i="11" s="1"/>
  <c r="AF10" i="11"/>
  <c r="AG10" i="11" s="1"/>
  <c r="X10" i="11"/>
  <c r="W10" i="11"/>
  <c r="V10" i="11"/>
  <c r="N10" i="11"/>
  <c r="BC9" i="11"/>
  <c r="BB9" i="11"/>
  <c r="AQ9" i="11"/>
  <c r="AP9" i="11"/>
  <c r="AG9" i="11"/>
  <c r="AF9" i="11"/>
  <c r="V9" i="11"/>
  <c r="N9" i="11"/>
  <c r="BI8" i="11"/>
  <c r="BG8" i="11"/>
  <c r="BH8" i="11" s="1"/>
  <c r="BF8" i="11"/>
  <c r="BC8" i="11"/>
  <c r="BB8" i="11"/>
  <c r="AP8" i="11"/>
  <c r="AQ8" i="11" s="1"/>
  <c r="AH8" i="11"/>
  <c r="AF8" i="11"/>
  <c r="AG8" i="11" s="1"/>
  <c r="X8" i="11"/>
  <c r="V8" i="11"/>
  <c r="BE8" i="11" s="1"/>
  <c r="N8" i="11"/>
  <c r="BD7" i="11"/>
  <c r="BB7" i="11"/>
  <c r="BC7" i="11" s="1"/>
  <c r="AR7" i="11"/>
  <c r="AP7" i="11"/>
  <c r="AQ7" i="11" s="1"/>
  <c r="AH7" i="11"/>
  <c r="AF7" i="11"/>
  <c r="AG7" i="11" s="1"/>
  <c r="X7" i="11"/>
  <c r="V7" i="11"/>
  <c r="N7" i="11"/>
  <c r="BE6" i="11"/>
  <c r="BC6" i="11"/>
  <c r="BB6" i="11"/>
  <c r="AP6" i="11"/>
  <c r="AQ6" i="11" s="1"/>
  <c r="AG6" i="11"/>
  <c r="AF6" i="11"/>
  <c r="W6" i="11"/>
  <c r="V6" i="11"/>
  <c r="BI5" i="11"/>
  <c r="BE5" i="11"/>
  <c r="BD5" i="11"/>
  <c r="BB5" i="11"/>
  <c r="BC5" i="11" s="1"/>
  <c r="AR5" i="11"/>
  <c r="AQ5" i="11"/>
  <c r="AP5" i="11"/>
  <c r="AG5" i="11"/>
  <c r="AF5" i="11"/>
  <c r="V5" i="11"/>
  <c r="W5" i="11" s="1"/>
  <c r="N5" i="11"/>
  <c r="BD4" i="11"/>
  <c r="BB4" i="11"/>
  <c r="BC4" i="11" s="1"/>
  <c r="AR4" i="11"/>
  <c r="AQ4" i="11"/>
  <c r="AP4" i="11"/>
  <c r="BE4" i="11" s="1"/>
  <c r="AH4" i="11"/>
  <c r="AF4" i="11"/>
  <c r="AG4" i="11" s="1"/>
  <c r="X4" i="11"/>
  <c r="V4" i="11"/>
  <c r="W4" i="11" s="1"/>
  <c r="N4" i="11"/>
  <c r="BB3" i="11"/>
  <c r="AR3" i="11"/>
  <c r="AP3" i="11"/>
  <c r="AH3" i="11"/>
  <c r="AF3" i="11"/>
  <c r="V3" i="11"/>
  <c r="W3" i="11" s="1"/>
  <c r="N3" i="11"/>
  <c r="X3" i="11" s="1"/>
  <c r="AU74" i="10"/>
  <c r="AW72" i="10" s="1"/>
  <c r="AI74" i="10"/>
  <c r="AK72" i="10" s="1"/>
  <c r="Y74" i="10"/>
  <c r="O74" i="10"/>
  <c r="AU73" i="10"/>
  <c r="AI73" i="10"/>
  <c r="Y73" i="10"/>
  <c r="O73" i="10"/>
  <c r="AX73" i="10" s="1"/>
  <c r="AX72" i="10"/>
  <c r="AU72" i="10"/>
  <c r="AI72" i="10"/>
  <c r="Y72" i="10"/>
  <c r="Q72" i="10"/>
  <c r="O72" i="10"/>
  <c r="G70" i="10"/>
  <c r="G69" i="10"/>
  <c r="AV68" i="10"/>
  <c r="AU68" i="10"/>
  <c r="AJ68" i="10"/>
  <c r="AI68" i="10"/>
  <c r="Y68" i="10"/>
  <c r="Z68" i="10" s="1"/>
  <c r="O68" i="10"/>
  <c r="AX68" i="10" s="1"/>
  <c r="G68" i="10"/>
  <c r="AU67" i="10"/>
  <c r="AV67" i="10" s="1"/>
  <c r="AI67" i="10"/>
  <c r="AJ67" i="10" s="1"/>
  <c r="Y67" i="10"/>
  <c r="Z67" i="10" s="1"/>
  <c r="P67" i="10"/>
  <c r="O67" i="10"/>
  <c r="AX67" i="10" s="1"/>
  <c r="AU66" i="10"/>
  <c r="AV66" i="10" s="1"/>
  <c r="AI66" i="10"/>
  <c r="AJ66" i="10" s="1"/>
  <c r="Y66" i="10"/>
  <c r="Z66" i="10" s="1"/>
  <c r="O66" i="10"/>
  <c r="AX65" i="10"/>
  <c r="AU65" i="10"/>
  <c r="AV65" i="10" s="1"/>
  <c r="AJ65" i="10"/>
  <c r="AI65" i="10"/>
  <c r="Z65" i="10"/>
  <c r="Y65" i="10"/>
  <c r="P65" i="10"/>
  <c r="O65" i="10"/>
  <c r="G65" i="10"/>
  <c r="AW65" i="10" s="1"/>
  <c r="AX64" i="10"/>
  <c r="AY64" i="10" s="1"/>
  <c r="AV64" i="10"/>
  <c r="AU64" i="10"/>
  <c r="AJ64" i="10"/>
  <c r="AI64" i="10"/>
  <c r="Y64" i="10"/>
  <c r="Z64" i="10" s="1"/>
  <c r="O64" i="10"/>
  <c r="P64" i="10" s="1"/>
  <c r="AX63" i="10"/>
  <c r="AY63" i="10" s="1"/>
  <c r="AU63" i="10"/>
  <c r="AV63" i="10" s="1"/>
  <c r="AI63" i="10"/>
  <c r="AJ63" i="10" s="1"/>
  <c r="Y63" i="10"/>
  <c r="Z63" i="10" s="1"/>
  <c r="O63" i="10"/>
  <c r="P63" i="10" s="1"/>
  <c r="AU62" i="10"/>
  <c r="AV62" i="10" s="1"/>
  <c r="AJ62" i="10"/>
  <c r="AI62" i="10"/>
  <c r="Y62" i="10"/>
  <c r="Z62" i="10" s="1"/>
  <c r="P62" i="10"/>
  <c r="O62" i="10"/>
  <c r="AY61" i="10"/>
  <c r="AV61" i="10"/>
  <c r="AU61" i="10"/>
  <c r="AI61" i="10"/>
  <c r="AJ61" i="10" s="1"/>
  <c r="Z61" i="10"/>
  <c r="Y61" i="10"/>
  <c r="P61" i="10"/>
  <c r="O61" i="10"/>
  <c r="AX61" i="10" s="1"/>
  <c r="AU60" i="10"/>
  <c r="AV60" i="10" s="1"/>
  <c r="AJ60" i="10"/>
  <c r="AI60" i="10"/>
  <c r="Y60" i="10"/>
  <c r="AX60" i="10" s="1"/>
  <c r="O60" i="10"/>
  <c r="P60" i="10" s="1"/>
  <c r="AU59" i="10"/>
  <c r="AV59" i="10" s="1"/>
  <c r="AI59" i="10"/>
  <c r="AJ59" i="10" s="1"/>
  <c r="Y59" i="10"/>
  <c r="Z59" i="10" s="1"/>
  <c r="P59" i="10"/>
  <c r="O59" i="10"/>
  <c r="AX59" i="10" s="1"/>
  <c r="AV58" i="10"/>
  <c r="AU58" i="10"/>
  <c r="AJ58" i="10"/>
  <c r="AI58" i="10"/>
  <c r="Y58" i="10"/>
  <c r="Z58" i="10" s="1"/>
  <c r="O58" i="10"/>
  <c r="AU57" i="10"/>
  <c r="AV57" i="10" s="1"/>
  <c r="AI57" i="10"/>
  <c r="AJ57" i="10" s="1"/>
  <c r="Y57" i="10"/>
  <c r="Z57" i="10" s="1"/>
  <c r="P57" i="10"/>
  <c r="O57" i="10"/>
  <c r="AX57" i="10" s="1"/>
  <c r="G57" i="10"/>
  <c r="AW57" i="10" s="1"/>
  <c r="AU56" i="10"/>
  <c r="AV56" i="10" s="1"/>
  <c r="AI56" i="10"/>
  <c r="AJ56" i="10" s="1"/>
  <c r="Y56" i="10"/>
  <c r="Z56" i="10" s="1"/>
  <c r="O56" i="10"/>
  <c r="G56" i="10"/>
  <c r="AY55" i="10"/>
  <c r="AX55" i="10"/>
  <c r="AU55" i="10"/>
  <c r="AV55" i="10" s="1"/>
  <c r="AJ55" i="10"/>
  <c r="AI55" i="10"/>
  <c r="Z55" i="10"/>
  <c r="Y55" i="10"/>
  <c r="P55" i="10"/>
  <c r="O55" i="10"/>
  <c r="G55" i="10"/>
  <c r="AW55" i="10" s="1"/>
  <c r="AX54" i="10"/>
  <c r="AV54" i="10"/>
  <c r="AU54" i="10"/>
  <c r="AJ54" i="10"/>
  <c r="AI54" i="10"/>
  <c r="Y54" i="10"/>
  <c r="Z54" i="10" s="1"/>
  <c r="O54" i="10"/>
  <c r="P54" i="10" s="1"/>
  <c r="G54" i="10"/>
  <c r="AW54" i="10" s="1"/>
  <c r="AZ53" i="10"/>
  <c r="BA53" i="10" s="1"/>
  <c r="AX53" i="10"/>
  <c r="AW53" i="10"/>
  <c r="AU53" i="10"/>
  <c r="AV53" i="10" s="1"/>
  <c r="AI53" i="10"/>
  <c r="AJ53" i="10" s="1"/>
  <c r="Y53" i="10"/>
  <c r="Z53" i="10" s="1"/>
  <c r="O53" i="10"/>
  <c r="P53" i="10" s="1"/>
  <c r="G53" i="10"/>
  <c r="AA53" i="10" s="1"/>
  <c r="AW52" i="10"/>
  <c r="AU52" i="10"/>
  <c r="AV52" i="10" s="1"/>
  <c r="AK52" i="10"/>
  <c r="AI52" i="10"/>
  <c r="AX52" i="10" s="1"/>
  <c r="Y52" i="10"/>
  <c r="Z52" i="10" s="1"/>
  <c r="P52" i="10"/>
  <c r="O52" i="10"/>
  <c r="G52" i="10"/>
  <c r="AA52" i="10" s="1"/>
  <c r="AU51" i="10"/>
  <c r="AV51" i="10" s="1"/>
  <c r="AJ51" i="10"/>
  <c r="AI51" i="10"/>
  <c r="Z51" i="10"/>
  <c r="Y51" i="10"/>
  <c r="P51" i="10"/>
  <c r="O51" i="10"/>
  <c r="AU50" i="10"/>
  <c r="AV50" i="10" s="1"/>
  <c r="AK50" i="10"/>
  <c r="AI50" i="10"/>
  <c r="AJ50" i="10" s="1"/>
  <c r="AA50" i="10"/>
  <c r="Y50" i="10"/>
  <c r="O50" i="10"/>
  <c r="P50" i="10" s="1"/>
  <c r="G50" i="10"/>
  <c r="AW50" i="10" s="1"/>
  <c r="AX49" i="10"/>
  <c r="AW49" i="10"/>
  <c r="AU49" i="10"/>
  <c r="AV49" i="10" s="1"/>
  <c r="AI49" i="10"/>
  <c r="AJ49" i="10" s="1"/>
  <c r="AA49" i="10"/>
  <c r="Y49" i="10"/>
  <c r="Z49" i="10" s="1"/>
  <c r="O49" i="10"/>
  <c r="P49" i="10" s="1"/>
  <c r="AV48" i="10"/>
  <c r="AU48" i="10"/>
  <c r="AJ48" i="10"/>
  <c r="AI48" i="10"/>
  <c r="Y48" i="10"/>
  <c r="Z48" i="10" s="1"/>
  <c r="P48" i="10"/>
  <c r="O48" i="10"/>
  <c r="AX48" i="10" s="1"/>
  <c r="G48" i="10"/>
  <c r="Q48" i="10" s="1"/>
  <c r="BB47" i="10"/>
  <c r="AU47" i="10"/>
  <c r="AV47" i="10" s="1"/>
  <c r="AI47" i="10"/>
  <c r="AJ47" i="10" s="1"/>
  <c r="Y47" i="10"/>
  <c r="Z47" i="10" s="1"/>
  <c r="O47" i="10"/>
  <c r="AX47" i="10" s="1"/>
  <c r="G47" i="10"/>
  <c r="AW47" i="10" s="1"/>
  <c r="AU46" i="10"/>
  <c r="AV46" i="10" s="1"/>
  <c r="AI46" i="10"/>
  <c r="AJ46" i="10" s="1"/>
  <c r="Y46" i="10"/>
  <c r="Z46" i="10" s="1"/>
  <c r="O46" i="10"/>
  <c r="AY45" i="10"/>
  <c r="AX45" i="10"/>
  <c r="AU45" i="10"/>
  <c r="AV45" i="10" s="1"/>
  <c r="AJ45" i="10"/>
  <c r="AI45" i="10"/>
  <c r="Z45" i="10"/>
  <c r="Y45" i="10"/>
  <c r="P45" i="10"/>
  <c r="O45" i="10"/>
  <c r="G45" i="10"/>
  <c r="AX44" i="10"/>
  <c r="BB44" i="10" s="1"/>
  <c r="AV44" i="10"/>
  <c r="AU44" i="10"/>
  <c r="AJ44" i="10"/>
  <c r="AI44" i="10"/>
  <c r="Y44" i="10"/>
  <c r="Z44" i="10" s="1"/>
  <c r="O44" i="10"/>
  <c r="P44" i="10" s="1"/>
  <c r="AU43" i="10"/>
  <c r="AV43" i="10" s="1"/>
  <c r="AI43" i="10"/>
  <c r="AJ43" i="10" s="1"/>
  <c r="Y43" i="10"/>
  <c r="Z43" i="10" s="1"/>
  <c r="O43" i="10"/>
  <c r="P43" i="10" s="1"/>
  <c r="G43" i="10"/>
  <c r="AA43" i="10" s="1"/>
  <c r="AX42" i="10"/>
  <c r="AU42" i="10"/>
  <c r="AV42" i="10" s="1"/>
  <c r="AK42" i="10"/>
  <c r="AI42" i="10"/>
  <c r="AJ42" i="10" s="1"/>
  <c r="Y42" i="10"/>
  <c r="Z42" i="10" s="1"/>
  <c r="P42" i="10"/>
  <c r="O42" i="10"/>
  <c r="AU41" i="10"/>
  <c r="AV41" i="10" s="1"/>
  <c r="AI41" i="10"/>
  <c r="AJ41" i="10" s="1"/>
  <c r="AA41" i="10"/>
  <c r="Z41" i="10"/>
  <c r="Y41" i="10"/>
  <c r="P41" i="10"/>
  <c r="O41" i="10"/>
  <c r="AX41" i="10" s="1"/>
  <c r="G41" i="10"/>
  <c r="AW40" i="10"/>
  <c r="AU40" i="10"/>
  <c r="AV40" i="10" s="1"/>
  <c r="AK40" i="10"/>
  <c r="AJ40" i="10"/>
  <c r="AI40" i="10"/>
  <c r="AA40" i="10"/>
  <c r="Y40" i="10"/>
  <c r="Q40" i="10"/>
  <c r="O40" i="10"/>
  <c r="P40" i="10" s="1"/>
  <c r="G40" i="10"/>
  <c r="AU39" i="10"/>
  <c r="AV39" i="10" s="1"/>
  <c r="AI39" i="10"/>
  <c r="AJ39" i="10" s="1"/>
  <c r="Y39" i="10"/>
  <c r="O39" i="10"/>
  <c r="P39" i="10" s="1"/>
  <c r="G39" i="10"/>
  <c r="AV38" i="10"/>
  <c r="AU38" i="10"/>
  <c r="AJ38" i="10"/>
  <c r="AI38" i="10"/>
  <c r="Y38" i="10"/>
  <c r="Z38" i="10" s="1"/>
  <c r="P38" i="10"/>
  <c r="O38" i="10"/>
  <c r="G38" i="10"/>
  <c r="AU37" i="10"/>
  <c r="AV37" i="10" s="1"/>
  <c r="AI37" i="10"/>
  <c r="AJ37" i="10" s="1"/>
  <c r="Y37" i="10"/>
  <c r="Z37" i="10" s="1"/>
  <c r="O37" i="10"/>
  <c r="AX37" i="10" s="1"/>
  <c r="G37" i="10"/>
  <c r="AU36" i="10"/>
  <c r="AV36" i="10" s="1"/>
  <c r="AI36" i="10"/>
  <c r="AJ36" i="10" s="1"/>
  <c r="Y36" i="10"/>
  <c r="Z36" i="10" s="1"/>
  <c r="O36" i="10"/>
  <c r="G36" i="10"/>
  <c r="AX35" i="10"/>
  <c r="AU35" i="10"/>
  <c r="AV35" i="10" s="1"/>
  <c r="AJ35" i="10"/>
  <c r="AI35" i="10"/>
  <c r="Z35" i="10"/>
  <c r="Y35" i="10"/>
  <c r="P35" i="10"/>
  <c r="O35" i="10"/>
  <c r="AX34" i="10"/>
  <c r="AV34" i="10"/>
  <c r="AU34" i="10"/>
  <c r="AJ34" i="10"/>
  <c r="AI34" i="10"/>
  <c r="Y34" i="10"/>
  <c r="Z34" i="10" s="1"/>
  <c r="O34" i="10"/>
  <c r="P34" i="10" s="1"/>
  <c r="AU33" i="10"/>
  <c r="AV33" i="10" s="1"/>
  <c r="AI33" i="10"/>
  <c r="AJ33" i="10" s="1"/>
  <c r="Y33" i="10"/>
  <c r="Z33" i="10" s="1"/>
  <c r="O33" i="10"/>
  <c r="P33" i="10" s="1"/>
  <c r="AW32" i="10"/>
  <c r="AU32" i="10"/>
  <c r="AV32" i="10" s="1"/>
  <c r="AI32" i="10"/>
  <c r="Y32" i="10"/>
  <c r="Z32" i="10" s="1"/>
  <c r="P32" i="10"/>
  <c r="O32" i="10"/>
  <c r="AV31" i="10"/>
  <c r="AU31" i="10"/>
  <c r="AI31" i="10"/>
  <c r="AJ31" i="10" s="1"/>
  <c r="Z31" i="10"/>
  <c r="Y31" i="10"/>
  <c r="P31" i="10"/>
  <c r="O31" i="10"/>
  <c r="AU30" i="10"/>
  <c r="AV30" i="10" s="1"/>
  <c r="AJ30" i="10"/>
  <c r="AI30" i="10"/>
  <c r="Y30" i="10"/>
  <c r="O30" i="10"/>
  <c r="P30" i="10" s="1"/>
  <c r="AU29" i="10"/>
  <c r="AV29" i="10" s="1"/>
  <c r="AI29" i="10"/>
  <c r="AJ29" i="10" s="1"/>
  <c r="Y29" i="10"/>
  <c r="Z29" i="10" s="1"/>
  <c r="O29" i="10"/>
  <c r="G29" i="10"/>
  <c r="AV28" i="10"/>
  <c r="AU28" i="10"/>
  <c r="AJ28" i="10"/>
  <c r="AI28" i="10"/>
  <c r="Y28" i="10"/>
  <c r="Z28" i="10" s="1"/>
  <c r="O28" i="10"/>
  <c r="AX28" i="10" s="1"/>
  <c r="G28" i="10"/>
  <c r="AU27" i="10"/>
  <c r="AV27" i="10" s="1"/>
  <c r="AI27" i="10"/>
  <c r="AJ27" i="10" s="1"/>
  <c r="Y27" i="10"/>
  <c r="Z27" i="10" s="1"/>
  <c r="P27" i="10"/>
  <c r="O27" i="10"/>
  <c r="AX27" i="10" s="1"/>
  <c r="G27" i="10"/>
  <c r="AU26" i="10"/>
  <c r="AV26" i="10" s="1"/>
  <c r="AI26" i="10"/>
  <c r="AJ26" i="10" s="1"/>
  <c r="Y26" i="10"/>
  <c r="Z26" i="10" s="1"/>
  <c r="O26" i="10"/>
  <c r="G26" i="10"/>
  <c r="AX25" i="10"/>
  <c r="AU25" i="10"/>
  <c r="AV25" i="10" s="1"/>
  <c r="AJ25" i="10"/>
  <c r="AI25" i="10"/>
  <c r="Z25" i="10"/>
  <c r="Y25" i="10"/>
  <c r="P25" i="10"/>
  <c r="O25" i="10"/>
  <c r="AX24" i="10"/>
  <c r="AY24" i="10" s="1"/>
  <c r="AV24" i="10"/>
  <c r="AU24" i="10"/>
  <c r="AJ24" i="10"/>
  <c r="AI24" i="10"/>
  <c r="Y24" i="10"/>
  <c r="Z24" i="10" s="1"/>
  <c r="O24" i="10"/>
  <c r="P24" i="10" s="1"/>
  <c r="G24" i="10"/>
  <c r="BB24" i="10" s="1"/>
  <c r="AX23" i="10"/>
  <c r="AU23" i="10"/>
  <c r="AV23" i="10" s="1"/>
  <c r="AI23" i="10"/>
  <c r="AJ23" i="10" s="1"/>
  <c r="Y23" i="10"/>
  <c r="Z23" i="10" s="1"/>
  <c r="O23" i="10"/>
  <c r="P23" i="10" s="1"/>
  <c r="AU22" i="10"/>
  <c r="AV22" i="10" s="1"/>
  <c r="AJ22" i="10"/>
  <c r="AI22" i="10"/>
  <c r="Y22" i="10"/>
  <c r="Z22" i="10" s="1"/>
  <c r="P22" i="10"/>
  <c r="O22" i="10"/>
  <c r="G22" i="10"/>
  <c r="AV21" i="10"/>
  <c r="AU21" i="10"/>
  <c r="AI21" i="10"/>
  <c r="AJ21" i="10" s="1"/>
  <c r="Z21" i="10"/>
  <c r="Y21" i="10"/>
  <c r="P21" i="10"/>
  <c r="O21" i="10"/>
  <c r="AX21" i="10" s="1"/>
  <c r="G21" i="10"/>
  <c r="Q21" i="10" s="1"/>
  <c r="AU20" i="10"/>
  <c r="AV20" i="10" s="1"/>
  <c r="AJ20" i="10"/>
  <c r="AI20" i="10"/>
  <c r="Z20" i="10"/>
  <c r="Y20" i="10"/>
  <c r="O20" i="10"/>
  <c r="P20" i="10" s="1"/>
  <c r="AW19" i="10"/>
  <c r="AU19" i="10"/>
  <c r="AV19" i="10" s="1"/>
  <c r="AI19" i="10"/>
  <c r="AJ19" i="10" s="1"/>
  <c r="AA19" i="10"/>
  <c r="Y19" i="10"/>
  <c r="Z19" i="10" s="1"/>
  <c r="Q19" i="10"/>
  <c r="P19" i="10"/>
  <c r="O19" i="10"/>
  <c r="AX19" i="10" s="1"/>
  <c r="G19" i="10"/>
  <c r="AK19" i="10" s="1"/>
  <c r="AV18" i="10"/>
  <c r="AU18" i="10"/>
  <c r="AJ18" i="10"/>
  <c r="AI18" i="10"/>
  <c r="Y18" i="10"/>
  <c r="Z18" i="10" s="1"/>
  <c r="O18" i="10"/>
  <c r="AU17" i="10"/>
  <c r="AV17" i="10" s="1"/>
  <c r="AI17" i="10"/>
  <c r="AJ17" i="10" s="1"/>
  <c r="Y17" i="10"/>
  <c r="Z17" i="10" s="1"/>
  <c r="P17" i="10"/>
  <c r="O17" i="10"/>
  <c r="AX17" i="10" s="1"/>
  <c r="G17" i="10"/>
  <c r="AW17" i="10" s="1"/>
  <c r="AU16" i="10"/>
  <c r="AV16" i="10" s="1"/>
  <c r="AI16" i="10"/>
  <c r="AJ16" i="10" s="1"/>
  <c r="Y16" i="10"/>
  <c r="Z16" i="10" s="1"/>
  <c r="O16" i="10"/>
  <c r="AY15" i="10"/>
  <c r="AX15" i="10"/>
  <c r="AU15" i="10"/>
  <c r="AV15" i="10" s="1"/>
  <c r="AJ15" i="10"/>
  <c r="AI15" i="10"/>
  <c r="Z15" i="10"/>
  <c r="Y15" i="10"/>
  <c r="P15" i="10"/>
  <c r="O15" i="10"/>
  <c r="G15" i="10"/>
  <c r="AY14" i="10"/>
  <c r="AX14" i="10"/>
  <c r="AZ14" i="10" s="1"/>
  <c r="BA14" i="10" s="1"/>
  <c r="AV14" i="10"/>
  <c r="AU14" i="10"/>
  <c r="AJ14" i="10"/>
  <c r="AI14" i="10"/>
  <c r="Y14" i="10"/>
  <c r="Z14" i="10" s="1"/>
  <c r="O14" i="10"/>
  <c r="P14" i="10" s="1"/>
  <c r="AU13" i="10"/>
  <c r="AV13" i="10" s="1"/>
  <c r="AI13" i="10"/>
  <c r="AJ13" i="10" s="1"/>
  <c r="Y13" i="10"/>
  <c r="Z13" i="10" s="1"/>
  <c r="O13" i="10"/>
  <c r="P13" i="10" s="1"/>
  <c r="G13" i="10"/>
  <c r="AU12" i="10"/>
  <c r="AV12" i="10" s="1"/>
  <c r="AI12" i="10"/>
  <c r="AX12" i="10" s="1"/>
  <c r="Y12" i="10"/>
  <c r="Z12" i="10" s="1"/>
  <c r="P12" i="10"/>
  <c r="O12" i="10"/>
  <c r="G12" i="10"/>
  <c r="AA12" i="10" s="1"/>
  <c r="AV11" i="10"/>
  <c r="AU11" i="10"/>
  <c r="AJ11" i="10"/>
  <c r="AI11" i="10"/>
  <c r="Z11" i="10"/>
  <c r="Y11" i="10"/>
  <c r="P11" i="10"/>
  <c r="O11" i="10"/>
  <c r="G11" i="10"/>
  <c r="AU10" i="10"/>
  <c r="AV10" i="10" s="1"/>
  <c r="AI10" i="10"/>
  <c r="AJ10" i="10" s="1"/>
  <c r="Y10" i="10"/>
  <c r="O10" i="10"/>
  <c r="P10" i="10" s="1"/>
  <c r="AW9" i="10"/>
  <c r="AU9" i="10"/>
  <c r="AV9" i="10" s="1"/>
  <c r="AI9" i="10"/>
  <c r="AJ9" i="10" s="1"/>
  <c r="AA9" i="10"/>
  <c r="Z9" i="10"/>
  <c r="Y9" i="10"/>
  <c r="Q9" i="10"/>
  <c r="P9" i="10"/>
  <c r="O9" i="10"/>
  <c r="G9" i="10"/>
  <c r="AK9" i="10" s="1"/>
  <c r="AV8" i="10"/>
  <c r="AU8" i="10"/>
  <c r="AJ8" i="10"/>
  <c r="AI8" i="10"/>
  <c r="Y8" i="10"/>
  <c r="Z8" i="10" s="1"/>
  <c r="O8" i="10"/>
  <c r="AX8" i="10" s="1"/>
  <c r="G8" i="10"/>
  <c r="AU7" i="10"/>
  <c r="AV7" i="10" s="1"/>
  <c r="AI7" i="10"/>
  <c r="AJ7" i="10" s="1"/>
  <c r="Y7" i="10"/>
  <c r="Z7" i="10" s="1"/>
  <c r="P7" i="10"/>
  <c r="O7" i="10"/>
  <c r="AX7" i="10" s="1"/>
  <c r="AU6" i="10"/>
  <c r="AV6" i="10" s="1"/>
  <c r="AI6" i="10"/>
  <c r="AJ6" i="10" s="1"/>
  <c r="Y6" i="10"/>
  <c r="Z6" i="10" s="1"/>
  <c r="O6" i="10"/>
  <c r="AX5" i="10"/>
  <c r="AU5" i="10"/>
  <c r="AV5" i="10" s="1"/>
  <c r="AJ5" i="10"/>
  <c r="AI5" i="10"/>
  <c r="Z5" i="10"/>
  <c r="Y5" i="10"/>
  <c r="P5" i="10"/>
  <c r="O5" i="10"/>
  <c r="G5" i="10"/>
  <c r="AW5" i="10" s="1"/>
  <c r="AX4" i="10"/>
  <c r="AY4" i="10" s="1"/>
  <c r="AV4" i="10"/>
  <c r="AU4" i="10"/>
  <c r="AJ4" i="10"/>
  <c r="AI4" i="10"/>
  <c r="Y4" i="10"/>
  <c r="Z4" i="10" s="1"/>
  <c r="O4" i="10"/>
  <c r="P4" i="10" s="1"/>
  <c r="AV3" i="10"/>
  <c r="AU3" i="10"/>
  <c r="AI3" i="10"/>
  <c r="AJ3" i="10" s="1"/>
  <c r="Y3" i="10"/>
  <c r="Z3" i="10" s="1"/>
  <c r="O3" i="10"/>
  <c r="P3" i="10" s="1"/>
  <c r="G3" i="10"/>
  <c r="F1" i="10"/>
  <c r="BE66" i="9"/>
  <c r="BB66" i="9"/>
  <c r="AP66" i="9"/>
  <c r="AF66" i="9"/>
  <c r="V66" i="9"/>
  <c r="BB65" i="9"/>
  <c r="AP65" i="9"/>
  <c r="AF65" i="9"/>
  <c r="V65" i="9"/>
  <c r="BE65" i="9" s="1"/>
  <c r="BE64" i="9"/>
  <c r="BD64" i="9"/>
  <c r="BB64" i="9"/>
  <c r="AR64" i="9"/>
  <c r="AP64" i="9"/>
  <c r="AH64" i="9"/>
  <c r="AF64" i="9"/>
  <c r="X64" i="9"/>
  <c r="V64" i="9"/>
  <c r="M63" i="9"/>
  <c r="L63" i="9"/>
  <c r="K63" i="9"/>
  <c r="J63" i="9"/>
  <c r="G63" i="9"/>
  <c r="F63" i="9"/>
  <c r="BE62" i="9"/>
  <c r="BI62" i="9" s="1"/>
  <c r="BB62" i="9"/>
  <c r="BC62" i="9" s="1"/>
  <c r="AP62" i="9"/>
  <c r="AQ62" i="9" s="1"/>
  <c r="AF62" i="9"/>
  <c r="AG62" i="9" s="1"/>
  <c r="W62" i="9"/>
  <c r="V62" i="9"/>
  <c r="N62" i="9"/>
  <c r="BG61" i="9"/>
  <c r="BH61" i="9" s="1"/>
  <c r="BC61" i="9"/>
  <c r="BB61" i="9"/>
  <c r="AP61" i="9"/>
  <c r="AQ61" i="9" s="1"/>
  <c r="AF61" i="9"/>
  <c r="AG61" i="9" s="1"/>
  <c r="V61" i="9"/>
  <c r="BE61" i="9" s="1"/>
  <c r="N61" i="9"/>
  <c r="BI60" i="9"/>
  <c r="BB60" i="9"/>
  <c r="BC60" i="9" s="1"/>
  <c r="AR60" i="9"/>
  <c r="AP60" i="9"/>
  <c r="AQ60" i="9" s="1"/>
  <c r="AF60" i="9"/>
  <c r="AG60" i="9" s="1"/>
  <c r="W60" i="9"/>
  <c r="V60" i="9"/>
  <c r="BE60" i="9" s="1"/>
  <c r="N60" i="9"/>
  <c r="BD60" i="9" s="1"/>
  <c r="BB59" i="9"/>
  <c r="BC59" i="9" s="1"/>
  <c r="AP59" i="9"/>
  <c r="AQ59" i="9" s="1"/>
  <c r="AF59" i="9"/>
  <c r="AG59" i="9" s="1"/>
  <c r="V59" i="9"/>
  <c r="N59" i="9"/>
  <c r="BI58" i="9"/>
  <c r="BG58" i="9"/>
  <c r="BH58" i="9" s="1"/>
  <c r="BE58" i="9"/>
  <c r="BF58" i="9" s="1"/>
  <c r="BB58" i="9"/>
  <c r="BC58" i="9" s="1"/>
  <c r="AQ58" i="9"/>
  <c r="AP58" i="9"/>
  <c r="AG58" i="9"/>
  <c r="AF58" i="9"/>
  <c r="W58" i="9"/>
  <c r="V58" i="9"/>
  <c r="N58" i="9"/>
  <c r="BD58" i="9" s="1"/>
  <c r="BI57" i="9"/>
  <c r="BG57" i="9"/>
  <c r="BH57" i="9" s="1"/>
  <c r="BE57" i="9"/>
  <c r="BF57" i="9" s="1"/>
  <c r="BD57" i="9"/>
  <c r="BC57" i="9"/>
  <c r="BB57" i="9"/>
  <c r="AQ57" i="9"/>
  <c r="AP57" i="9"/>
  <c r="AF57" i="9"/>
  <c r="AG57" i="9" s="1"/>
  <c r="X57" i="9"/>
  <c r="V57" i="9"/>
  <c r="W57" i="9" s="1"/>
  <c r="N57" i="9"/>
  <c r="BD56" i="9"/>
  <c r="BC56" i="9"/>
  <c r="BB56" i="9"/>
  <c r="AR56" i="9"/>
  <c r="AP56" i="9"/>
  <c r="AQ56" i="9" s="1"/>
  <c r="AF56" i="9"/>
  <c r="AG56" i="9" s="1"/>
  <c r="V56" i="9"/>
  <c r="W56" i="9" s="1"/>
  <c r="N56" i="9"/>
  <c r="AH56" i="9" s="1"/>
  <c r="BD55" i="9"/>
  <c r="BB55" i="9"/>
  <c r="BC55" i="9" s="1"/>
  <c r="AR55" i="9"/>
  <c r="AQ55" i="9"/>
  <c r="AP55" i="9"/>
  <c r="AF55" i="9"/>
  <c r="AG55" i="9" s="1"/>
  <c r="W55" i="9"/>
  <c r="V55" i="9"/>
  <c r="N55" i="9"/>
  <c r="AH55" i="9" s="1"/>
  <c r="BD54" i="9"/>
  <c r="BC54" i="9"/>
  <c r="BB54" i="9"/>
  <c r="AR54" i="9"/>
  <c r="AP54" i="9"/>
  <c r="AQ54" i="9" s="1"/>
  <c r="AH54" i="9"/>
  <c r="AG54" i="9"/>
  <c r="AF54" i="9"/>
  <c r="W54" i="9"/>
  <c r="V54" i="9"/>
  <c r="BE54" i="9" s="1"/>
  <c r="N54" i="9"/>
  <c r="X54" i="9" s="1"/>
  <c r="BG53" i="9"/>
  <c r="BH53" i="9" s="1"/>
  <c r="BD53" i="9"/>
  <c r="BB53" i="9"/>
  <c r="BC53" i="9" s="1"/>
  <c r="AR53" i="9"/>
  <c r="AP53" i="9"/>
  <c r="AQ53" i="9" s="1"/>
  <c r="AH53" i="9"/>
  <c r="AG53" i="9"/>
  <c r="AF53" i="9"/>
  <c r="BE53" i="9" s="1"/>
  <c r="X53" i="9"/>
  <c r="V53" i="9"/>
  <c r="W53" i="9" s="1"/>
  <c r="N53" i="9"/>
  <c r="BB52" i="9"/>
  <c r="BC52" i="9" s="1"/>
  <c r="AP52" i="9"/>
  <c r="AQ52" i="9" s="1"/>
  <c r="AF52" i="9"/>
  <c r="AG52" i="9" s="1"/>
  <c r="V52" i="9"/>
  <c r="BC51" i="9"/>
  <c r="BB51" i="9"/>
  <c r="AQ51" i="9"/>
  <c r="AP51" i="9"/>
  <c r="AG51" i="9"/>
  <c r="AF51" i="9"/>
  <c r="X51" i="9"/>
  <c r="V51" i="9"/>
  <c r="N51" i="9"/>
  <c r="BB50" i="9"/>
  <c r="BC50" i="9" s="1"/>
  <c r="AP50" i="9"/>
  <c r="AQ50" i="9" s="1"/>
  <c r="AF50" i="9"/>
  <c r="AG50" i="9" s="1"/>
  <c r="V50" i="9"/>
  <c r="BE50" i="9" s="1"/>
  <c r="N50" i="9"/>
  <c r="BB49" i="9"/>
  <c r="BC49" i="9" s="1"/>
  <c r="AP49" i="9"/>
  <c r="AQ49" i="9" s="1"/>
  <c r="AF49" i="9"/>
  <c r="AG49" i="9" s="1"/>
  <c r="V49" i="9"/>
  <c r="N49" i="9"/>
  <c r="BB48" i="9"/>
  <c r="BC48" i="9" s="1"/>
  <c r="AQ48" i="9"/>
  <c r="AP48" i="9"/>
  <c r="Y48" i="9"/>
  <c r="W48" i="5" s="1"/>
  <c r="X48" i="9"/>
  <c r="V48" i="9"/>
  <c r="W48" i="9" s="1"/>
  <c r="N48" i="9"/>
  <c r="BD47" i="9"/>
  <c r="BB47" i="9"/>
  <c r="BC47" i="9" s="1"/>
  <c r="AR47" i="9"/>
  <c r="AP47" i="9"/>
  <c r="AQ47" i="9" s="1"/>
  <c r="AH47" i="9"/>
  <c r="AF47" i="9"/>
  <c r="AG47" i="9" s="1"/>
  <c r="X47" i="9"/>
  <c r="V47" i="9"/>
  <c r="W47" i="9" s="1"/>
  <c r="N47" i="9"/>
  <c r="BE46" i="9"/>
  <c r="BI46" i="9" s="1"/>
  <c r="BD46" i="9"/>
  <c r="BB46" i="9"/>
  <c r="BC46" i="9" s="1"/>
  <c r="AP46" i="9"/>
  <c r="AQ46" i="9" s="1"/>
  <c r="AG46" i="9"/>
  <c r="AF46" i="9"/>
  <c r="W46" i="9"/>
  <c r="V46" i="9"/>
  <c r="N46" i="9"/>
  <c r="AR46" i="9" s="1"/>
  <c r="BI45" i="9"/>
  <c r="BE45" i="9"/>
  <c r="BD45" i="9"/>
  <c r="BB45" i="9"/>
  <c r="BC45" i="9" s="1"/>
  <c r="AR45" i="9"/>
  <c r="AQ45" i="9"/>
  <c r="AP45" i="9"/>
  <c r="AG45" i="9"/>
  <c r="AF45" i="9"/>
  <c r="V45" i="9"/>
  <c r="W45" i="9" s="1"/>
  <c r="N45" i="9"/>
  <c r="BD44" i="9"/>
  <c r="BB44" i="9"/>
  <c r="BC44" i="9" s="1"/>
  <c r="AR44" i="9"/>
  <c r="AQ44" i="9"/>
  <c r="AP44" i="9"/>
  <c r="BE44" i="9" s="1"/>
  <c r="AH44" i="9"/>
  <c r="AF44" i="9"/>
  <c r="AG44" i="9" s="1"/>
  <c r="X44" i="9"/>
  <c r="V44" i="9"/>
  <c r="W44" i="9" s="1"/>
  <c r="N44" i="9"/>
  <c r="BB43" i="9"/>
  <c r="BC43" i="9" s="1"/>
  <c r="AR43" i="9"/>
  <c r="AP43" i="9"/>
  <c r="AH43" i="9"/>
  <c r="AF43" i="9"/>
  <c r="AG43" i="9" s="1"/>
  <c r="X43" i="9"/>
  <c r="V43" i="9"/>
  <c r="W43" i="9" s="1"/>
  <c r="N43" i="9"/>
  <c r="BD43" i="9" s="1"/>
  <c r="BD42" i="9"/>
  <c r="BC42" i="9"/>
  <c r="BB42" i="9"/>
  <c r="AR42" i="9"/>
  <c r="AQ42" i="9"/>
  <c r="AP42" i="9"/>
  <c r="AH42" i="9"/>
  <c r="AF42" i="9"/>
  <c r="X42" i="9"/>
  <c r="W42" i="9"/>
  <c r="V42" i="9"/>
  <c r="N42" i="9"/>
  <c r="BD41" i="9"/>
  <c r="BB41" i="9"/>
  <c r="BC41" i="9" s="1"/>
  <c r="AP41" i="9"/>
  <c r="AQ41" i="9" s="1"/>
  <c r="AG41" i="9"/>
  <c r="AF41" i="9"/>
  <c r="X41" i="9"/>
  <c r="V41" i="9"/>
  <c r="N41" i="9"/>
  <c r="AR41" i="9" s="1"/>
  <c r="BB40" i="9"/>
  <c r="BC40" i="9" s="1"/>
  <c r="AP40" i="9"/>
  <c r="AQ40" i="9" s="1"/>
  <c r="AF40" i="9"/>
  <c r="AG40" i="9" s="1"/>
  <c r="W40" i="9"/>
  <c r="V40" i="9"/>
  <c r="N40" i="9"/>
  <c r="BI39" i="9"/>
  <c r="BC39" i="9"/>
  <c r="BB39" i="9"/>
  <c r="AQ39" i="9"/>
  <c r="AP39" i="9"/>
  <c r="AG39" i="9"/>
  <c r="AF39" i="9"/>
  <c r="V39" i="9"/>
  <c r="BE39" i="9" s="1"/>
  <c r="N39" i="9"/>
  <c r="BI38" i="9"/>
  <c r="BG38" i="9"/>
  <c r="BH38" i="9" s="1"/>
  <c r="BC38" i="9"/>
  <c r="BB38" i="9"/>
  <c r="AP38" i="9"/>
  <c r="AQ38" i="9" s="1"/>
  <c r="AH38" i="9"/>
  <c r="AF38" i="9"/>
  <c r="AG38" i="9" s="1"/>
  <c r="X38" i="9"/>
  <c r="V38" i="9"/>
  <c r="BE38" i="9" s="1"/>
  <c r="BF38" i="9" s="1"/>
  <c r="N38" i="9"/>
  <c r="BD37" i="9"/>
  <c r="BB37" i="9"/>
  <c r="BC37" i="9" s="1"/>
  <c r="AR37" i="9"/>
  <c r="AP37" i="9"/>
  <c r="AQ37" i="9" s="1"/>
  <c r="AH37" i="9"/>
  <c r="AF37" i="9"/>
  <c r="AG37" i="9" s="1"/>
  <c r="X37" i="9"/>
  <c r="V37" i="9"/>
  <c r="W37" i="9" s="1"/>
  <c r="N37" i="9"/>
  <c r="BE36" i="9"/>
  <c r="BD36" i="9"/>
  <c r="BC36" i="9"/>
  <c r="BB36" i="9"/>
  <c r="AP36" i="9"/>
  <c r="AQ36" i="9" s="1"/>
  <c r="AG36" i="9"/>
  <c r="AF36" i="9"/>
  <c r="W36" i="9"/>
  <c r="V36" i="9"/>
  <c r="N36" i="9"/>
  <c r="AR36" i="9" s="1"/>
  <c r="BF35" i="9"/>
  <c r="BD35" i="9"/>
  <c r="BB35" i="9"/>
  <c r="BE35" i="9" s="1"/>
  <c r="AQ35" i="9"/>
  <c r="AP35" i="9"/>
  <c r="AG35" i="9"/>
  <c r="AF35" i="9"/>
  <c r="V35" i="9"/>
  <c r="W35" i="9" s="1"/>
  <c r="N35" i="9"/>
  <c r="BD34" i="9"/>
  <c r="BB34" i="9"/>
  <c r="BC34" i="9" s="1"/>
  <c r="AR34" i="9"/>
  <c r="AP34" i="9"/>
  <c r="BE34" i="9" s="1"/>
  <c r="AH34" i="9"/>
  <c r="AF34" i="9"/>
  <c r="AG34" i="9" s="1"/>
  <c r="X34" i="9"/>
  <c r="V34" i="9"/>
  <c r="W34" i="9" s="1"/>
  <c r="N34" i="9"/>
  <c r="BB33" i="9"/>
  <c r="BC33" i="9" s="1"/>
  <c r="AR33" i="9"/>
  <c r="AP33" i="9"/>
  <c r="BE33" i="9" s="1"/>
  <c r="AH33" i="9"/>
  <c r="AG33" i="9"/>
  <c r="AF33" i="9"/>
  <c r="X33" i="9"/>
  <c r="V33" i="9"/>
  <c r="W33" i="9" s="1"/>
  <c r="N33" i="9"/>
  <c r="BD33" i="9" s="1"/>
  <c r="BD32" i="9"/>
  <c r="BC32" i="9"/>
  <c r="BB32" i="9"/>
  <c r="AR32" i="9"/>
  <c r="AP32" i="9"/>
  <c r="AQ32" i="9" s="1"/>
  <c r="AH32" i="9"/>
  <c r="AF32" i="9"/>
  <c r="X32" i="9"/>
  <c r="W32" i="9"/>
  <c r="V32" i="9"/>
  <c r="N32" i="9"/>
  <c r="BB31" i="9"/>
  <c r="BC31" i="9" s="1"/>
  <c r="AP31" i="9"/>
  <c r="AQ31" i="9" s="1"/>
  <c r="AF31" i="9"/>
  <c r="AG31" i="9" s="1"/>
  <c r="W31" i="9"/>
  <c r="V31" i="9"/>
  <c r="BE31" i="9" s="1"/>
  <c r="N31" i="9"/>
  <c r="BB30" i="9"/>
  <c r="BC30" i="9" s="1"/>
  <c r="AP30" i="9"/>
  <c r="AQ30" i="9" s="1"/>
  <c r="AF30" i="9"/>
  <c r="AG30" i="9" s="1"/>
  <c r="V30" i="9"/>
  <c r="N30" i="9"/>
  <c r="BI29" i="9"/>
  <c r="BC29" i="9"/>
  <c r="BB29" i="9"/>
  <c r="AQ29" i="9"/>
  <c r="AP29" i="9"/>
  <c r="AG29" i="9"/>
  <c r="AF29" i="9"/>
  <c r="W29" i="9"/>
  <c r="V29" i="9"/>
  <c r="BE29" i="9" s="1"/>
  <c r="N29" i="9"/>
  <c r="BC28" i="9"/>
  <c r="BB28" i="9"/>
  <c r="AP28" i="9"/>
  <c r="AQ28" i="9" s="1"/>
  <c r="AF28" i="9"/>
  <c r="AG28" i="9" s="1"/>
  <c r="V28" i="9"/>
  <c r="BE28" i="9" s="1"/>
  <c r="N28" i="9"/>
  <c r="BD27" i="9"/>
  <c r="BB27" i="9"/>
  <c r="BC27" i="9" s="1"/>
  <c r="AR27" i="9"/>
  <c r="AP27" i="9"/>
  <c r="AQ27" i="9" s="1"/>
  <c r="AH27" i="9"/>
  <c r="AF27" i="9"/>
  <c r="AG27" i="9" s="1"/>
  <c r="X27" i="9"/>
  <c r="V27" i="9"/>
  <c r="W27" i="9" s="1"/>
  <c r="N27" i="9"/>
  <c r="BD26" i="9"/>
  <c r="BC26" i="9"/>
  <c r="BB26" i="9"/>
  <c r="BE26" i="9" s="1"/>
  <c r="AP26" i="9"/>
  <c r="AQ26" i="9" s="1"/>
  <c r="AG26" i="9"/>
  <c r="AF26" i="9"/>
  <c r="W26" i="9"/>
  <c r="V26" i="9"/>
  <c r="N26" i="9"/>
  <c r="AR26" i="9" s="1"/>
  <c r="BE25" i="9"/>
  <c r="BC25" i="9"/>
  <c r="BB25" i="9"/>
  <c r="AQ25" i="9"/>
  <c r="AP25" i="9"/>
  <c r="AG25" i="9"/>
  <c r="AF25" i="9"/>
  <c r="V25" i="9"/>
  <c r="W25" i="9" s="1"/>
  <c r="N25" i="9"/>
  <c r="BG24" i="9"/>
  <c r="BH24" i="9" s="1"/>
  <c r="BD24" i="9"/>
  <c r="BC24" i="9"/>
  <c r="BB24" i="9"/>
  <c r="AR24" i="9"/>
  <c r="AQ24" i="9"/>
  <c r="AP24" i="9"/>
  <c r="BE24" i="9" s="1"/>
  <c r="AH24" i="9"/>
  <c r="AF24" i="9"/>
  <c r="AG24" i="9" s="1"/>
  <c r="X24" i="9"/>
  <c r="V24" i="9"/>
  <c r="W24" i="9" s="1"/>
  <c r="N24" i="9"/>
  <c r="BB23" i="9"/>
  <c r="BC23" i="9" s="1"/>
  <c r="AR23" i="9"/>
  <c r="AP23" i="9"/>
  <c r="AQ23" i="9" s="1"/>
  <c r="AH23" i="9"/>
  <c r="AF23" i="9"/>
  <c r="BE23" i="9" s="1"/>
  <c r="X23" i="9"/>
  <c r="V23" i="9"/>
  <c r="W23" i="9" s="1"/>
  <c r="N23" i="9"/>
  <c r="BD23" i="9" s="1"/>
  <c r="BD22" i="9"/>
  <c r="BC22" i="9"/>
  <c r="BB22" i="9"/>
  <c r="AR22" i="9"/>
  <c r="AQ22" i="9"/>
  <c r="AP22" i="9"/>
  <c r="AH22" i="9"/>
  <c r="AF22" i="9"/>
  <c r="BE22" i="9" s="1"/>
  <c r="X22" i="9"/>
  <c r="W22" i="9"/>
  <c r="V22" i="9"/>
  <c r="N22" i="9"/>
  <c r="BD21" i="9"/>
  <c r="BB21" i="9"/>
  <c r="BC21" i="9" s="1"/>
  <c r="AR21" i="9"/>
  <c r="AP21" i="9"/>
  <c r="AQ21" i="9" s="1"/>
  <c r="AF21" i="9"/>
  <c r="AG21" i="9" s="1"/>
  <c r="V21" i="9"/>
  <c r="BE21" i="9" s="1"/>
  <c r="N21" i="9"/>
  <c r="AH21" i="9" s="1"/>
  <c r="BB20" i="9"/>
  <c r="BC20" i="9" s="1"/>
  <c r="AP20" i="9"/>
  <c r="AQ20" i="9" s="1"/>
  <c r="AF20" i="9"/>
  <c r="AG20" i="9" s="1"/>
  <c r="V20" i="9"/>
  <c r="N20" i="9"/>
  <c r="BI19" i="9"/>
  <c r="BC19" i="9"/>
  <c r="BB19" i="9"/>
  <c r="AQ19" i="9"/>
  <c r="AP19" i="9"/>
  <c r="AG19" i="9"/>
  <c r="AF19" i="9"/>
  <c r="V19" i="9"/>
  <c r="BE19" i="9" s="1"/>
  <c r="N19" i="9"/>
  <c r="BC18" i="9"/>
  <c r="BB18" i="9"/>
  <c r="AP18" i="9"/>
  <c r="AQ18" i="9" s="1"/>
  <c r="AF18" i="9"/>
  <c r="AG18" i="9" s="1"/>
  <c r="V18" i="9"/>
  <c r="BE18" i="9" s="1"/>
  <c r="N18" i="9"/>
  <c r="BD17" i="9"/>
  <c r="BB17" i="9"/>
  <c r="BC17" i="9" s="1"/>
  <c r="AR17" i="9"/>
  <c r="AP17" i="9"/>
  <c r="AQ17" i="9" s="1"/>
  <c r="AH17" i="9"/>
  <c r="AF17" i="9"/>
  <c r="AG17" i="9" s="1"/>
  <c r="X17" i="9"/>
  <c r="V17" i="9"/>
  <c r="N17" i="9"/>
  <c r="BF16" i="9"/>
  <c r="BE16" i="9"/>
  <c r="BD16" i="9"/>
  <c r="BC16" i="9"/>
  <c r="BB16" i="9"/>
  <c r="AP16" i="9"/>
  <c r="AQ16" i="9" s="1"/>
  <c r="AG16" i="9"/>
  <c r="AF16" i="9"/>
  <c r="W16" i="9"/>
  <c r="V16" i="9"/>
  <c r="N16" i="9"/>
  <c r="AR16" i="9" s="1"/>
  <c r="BD15" i="9"/>
  <c r="BB15" i="9"/>
  <c r="AQ15" i="9"/>
  <c r="AP15" i="9"/>
  <c r="AG15" i="9"/>
  <c r="AF15" i="9"/>
  <c r="V15" i="9"/>
  <c r="W15" i="9" s="1"/>
  <c r="N15" i="9"/>
  <c r="BG14" i="9"/>
  <c r="BH14" i="9" s="1"/>
  <c r="BD14" i="9"/>
  <c r="BB14" i="9"/>
  <c r="BC14" i="9" s="1"/>
  <c r="AR14" i="9"/>
  <c r="AP14" i="9"/>
  <c r="BE14" i="9" s="1"/>
  <c r="AH14" i="9"/>
  <c r="AF14" i="9"/>
  <c r="AG14" i="9" s="1"/>
  <c r="X14" i="9"/>
  <c r="V14" i="9"/>
  <c r="W14" i="9" s="1"/>
  <c r="N14" i="9"/>
  <c r="BB13" i="9"/>
  <c r="BC13" i="9" s="1"/>
  <c r="AR13" i="9"/>
  <c r="AP13" i="9"/>
  <c r="AQ13" i="9" s="1"/>
  <c r="AH13" i="9"/>
  <c r="AG13" i="9"/>
  <c r="AF13" i="9"/>
  <c r="BE13" i="9" s="1"/>
  <c r="X13" i="9"/>
  <c r="V13" i="9"/>
  <c r="W13" i="9" s="1"/>
  <c r="N13" i="9"/>
  <c r="BD13" i="9" s="1"/>
  <c r="BD12" i="9"/>
  <c r="BC12" i="9"/>
  <c r="BB12" i="9"/>
  <c r="AR12" i="9"/>
  <c r="AP12" i="9"/>
  <c r="AQ12" i="9" s="1"/>
  <c r="AI12" i="9"/>
  <c r="AH12" i="9"/>
  <c r="AF12" i="9"/>
  <c r="X12" i="9"/>
  <c r="V12" i="9"/>
  <c r="W12" i="9" s="1"/>
  <c r="N12" i="9"/>
  <c r="BD11" i="9"/>
  <c r="BB11" i="9"/>
  <c r="BC11" i="9" s="1"/>
  <c r="AP11" i="9"/>
  <c r="AQ11" i="9" s="1"/>
  <c r="AH11" i="9"/>
  <c r="AG11" i="9"/>
  <c r="AF11" i="9"/>
  <c r="X11" i="9"/>
  <c r="W11" i="9"/>
  <c r="V11" i="9"/>
  <c r="N11" i="9"/>
  <c r="AR11" i="9" s="1"/>
  <c r="BC10" i="9"/>
  <c r="BB10" i="9"/>
  <c r="AQ10" i="9"/>
  <c r="AP10" i="9"/>
  <c r="AF10" i="9"/>
  <c r="AG10" i="9" s="1"/>
  <c r="V10" i="9"/>
  <c r="BI9" i="9"/>
  <c r="BB9" i="9"/>
  <c r="BC9" i="9" s="1"/>
  <c r="AR9" i="9"/>
  <c r="AP9" i="9"/>
  <c r="AQ9" i="9" s="1"/>
  <c r="AF9" i="9"/>
  <c r="AG9" i="9" s="1"/>
  <c r="W9" i="9"/>
  <c r="V9" i="9"/>
  <c r="BE9" i="9" s="1"/>
  <c r="N9" i="9"/>
  <c r="BD9" i="9" s="1"/>
  <c r="BB8" i="9"/>
  <c r="BC8" i="9" s="1"/>
  <c r="AP8" i="9"/>
  <c r="AQ8" i="9" s="1"/>
  <c r="AF8" i="9"/>
  <c r="AG8" i="9" s="1"/>
  <c r="V8" i="9"/>
  <c r="N8" i="9"/>
  <c r="BE7" i="9"/>
  <c r="BB7" i="9"/>
  <c r="BC7" i="9" s="1"/>
  <c r="AQ7" i="9"/>
  <c r="AP7" i="9"/>
  <c r="AG7" i="9"/>
  <c r="AF7" i="9"/>
  <c r="W7" i="9"/>
  <c r="V7" i="9"/>
  <c r="N7" i="9"/>
  <c r="BD7" i="9" s="1"/>
  <c r="BI6" i="9"/>
  <c r="BG6" i="9"/>
  <c r="BH6" i="9" s="1"/>
  <c r="BE6" i="9"/>
  <c r="BF6" i="9" s="1"/>
  <c r="BD6" i="9"/>
  <c r="BC6" i="9"/>
  <c r="BB6" i="9"/>
  <c r="AQ6" i="9"/>
  <c r="AP6" i="9"/>
  <c r="AF6" i="9"/>
  <c r="AG6" i="9" s="1"/>
  <c r="X6" i="9"/>
  <c r="V6" i="9"/>
  <c r="W6" i="9" s="1"/>
  <c r="N6" i="9"/>
  <c r="BD5" i="9"/>
  <c r="BC5" i="9"/>
  <c r="BB5" i="9"/>
  <c r="AR5" i="9"/>
  <c r="AP5" i="9"/>
  <c r="AQ5" i="9" s="1"/>
  <c r="AF5" i="9"/>
  <c r="AG5" i="9" s="1"/>
  <c r="V5" i="9"/>
  <c r="N5" i="9"/>
  <c r="AH5" i="9" s="1"/>
  <c r="BE4" i="9"/>
  <c r="BD4" i="9"/>
  <c r="BB4" i="9"/>
  <c r="BC4" i="9" s="1"/>
  <c r="AR4" i="9"/>
  <c r="AQ4" i="9"/>
  <c r="AP4" i="9"/>
  <c r="AF4" i="9"/>
  <c r="AG4" i="9" s="1"/>
  <c r="W4" i="9"/>
  <c r="V4" i="9"/>
  <c r="N4" i="9"/>
  <c r="AH4" i="9" s="1"/>
  <c r="BD3" i="9"/>
  <c r="BC3" i="9"/>
  <c r="BB3" i="9"/>
  <c r="AR3" i="9"/>
  <c r="AP3" i="9"/>
  <c r="AP63" i="9" s="1"/>
  <c r="AP67" i="9" s="1"/>
  <c r="AH3" i="9"/>
  <c r="AG3" i="9"/>
  <c r="AF3" i="9"/>
  <c r="W3" i="9"/>
  <c r="V3" i="9"/>
  <c r="BE3" i="9" s="1"/>
  <c r="N3" i="9"/>
  <c r="X3" i="9" s="1"/>
  <c r="M1" i="9"/>
  <c r="L1" i="9"/>
  <c r="K1" i="9"/>
  <c r="J1" i="9"/>
  <c r="I1" i="9"/>
  <c r="G1" i="9"/>
  <c r="F1" i="9"/>
  <c r="BB66" i="8"/>
  <c r="AP66" i="8"/>
  <c r="AF66" i="8"/>
  <c r="V66" i="8"/>
  <c r="BE66" i="8" s="1"/>
  <c r="BE65" i="8"/>
  <c r="BB65" i="8"/>
  <c r="AP65" i="8"/>
  <c r="AF65" i="8"/>
  <c r="V65" i="8"/>
  <c r="BD64" i="8"/>
  <c r="BB64" i="8"/>
  <c r="AR64" i="8"/>
  <c r="AP64" i="8"/>
  <c r="AH64" i="8"/>
  <c r="AF64" i="8"/>
  <c r="X64" i="8"/>
  <c r="V64" i="8"/>
  <c r="BE64" i="8" s="1"/>
  <c r="M63" i="8"/>
  <c r="L63" i="8"/>
  <c r="K63" i="8"/>
  <c r="J63" i="8"/>
  <c r="H63" i="8"/>
  <c r="F63" i="8"/>
  <c r="N62" i="8"/>
  <c r="N61" i="8"/>
  <c r="BI60" i="8"/>
  <c r="BG60" i="8"/>
  <c r="BH60" i="8" s="1"/>
  <c r="BF60" i="8"/>
  <c r="BC60" i="8"/>
  <c r="BB60" i="8"/>
  <c r="AP60" i="8"/>
  <c r="AQ60" i="8" s="1"/>
  <c r="AH60" i="8"/>
  <c r="AF60" i="8"/>
  <c r="AG60" i="8" s="1"/>
  <c r="X60" i="8"/>
  <c r="V60" i="8"/>
  <c r="BE60" i="8" s="1"/>
  <c r="N60" i="8"/>
  <c r="BD59" i="8"/>
  <c r="BB59" i="8"/>
  <c r="BC59" i="8" s="1"/>
  <c r="AR59" i="8"/>
  <c r="AP59" i="8"/>
  <c r="AQ59" i="8" s="1"/>
  <c r="AH59" i="8"/>
  <c r="AF59" i="8"/>
  <c r="AG59" i="8" s="1"/>
  <c r="X59" i="8"/>
  <c r="V59" i="8"/>
  <c r="N59" i="8"/>
  <c r="BG58" i="8"/>
  <c r="BH58" i="8" s="1"/>
  <c r="BF58" i="8"/>
  <c r="BE58" i="8"/>
  <c r="BI58" i="8" s="1"/>
  <c r="BD58" i="8"/>
  <c r="BC58" i="8"/>
  <c r="BB58" i="8"/>
  <c r="AQ58" i="8"/>
  <c r="AP58" i="8"/>
  <c r="AG58" i="8"/>
  <c r="AF58" i="8"/>
  <c r="W58" i="8"/>
  <c r="V58" i="8"/>
  <c r="N58" i="8"/>
  <c r="AR58" i="8" s="1"/>
  <c r="BI57" i="8"/>
  <c r="BD57" i="8"/>
  <c r="BC57" i="8"/>
  <c r="BB57" i="8"/>
  <c r="BE57" i="8" s="1"/>
  <c r="AR57" i="8"/>
  <c r="AQ57" i="8"/>
  <c r="AP57" i="8"/>
  <c r="AG57" i="8"/>
  <c r="AF57" i="8"/>
  <c r="V57" i="8"/>
  <c r="W57" i="8" s="1"/>
  <c r="N57" i="8"/>
  <c r="BD56" i="8"/>
  <c r="BB56" i="8"/>
  <c r="BC56" i="8" s="1"/>
  <c r="AR56" i="8"/>
  <c r="AQ56" i="8"/>
  <c r="AP56" i="8"/>
  <c r="BE56" i="8" s="1"/>
  <c r="AH56" i="8"/>
  <c r="AF56" i="8"/>
  <c r="AG56" i="8" s="1"/>
  <c r="X56" i="8"/>
  <c r="V56" i="8"/>
  <c r="W56" i="8" s="1"/>
  <c r="N56" i="8"/>
  <c r="BE55" i="8"/>
  <c r="BB55" i="8"/>
  <c r="BC55" i="8" s="1"/>
  <c r="AR55" i="8"/>
  <c r="AQ55" i="8"/>
  <c r="AP55" i="8"/>
  <c r="AH55" i="8"/>
  <c r="AF55" i="8"/>
  <c r="AG55" i="8" s="1"/>
  <c r="X55" i="8"/>
  <c r="W55" i="8"/>
  <c r="V55" i="8"/>
  <c r="N55" i="8"/>
  <c r="BD55" i="8" s="1"/>
  <c r="BD54" i="8"/>
  <c r="BC54" i="8"/>
  <c r="BB54" i="8"/>
  <c r="AR54" i="8"/>
  <c r="AP54" i="8"/>
  <c r="AQ54" i="8" s="1"/>
  <c r="AH54" i="8"/>
  <c r="AF54" i="8"/>
  <c r="BE54" i="8" s="1"/>
  <c r="BF54" i="8" s="1"/>
  <c r="X54" i="8"/>
  <c r="W54" i="8"/>
  <c r="V54" i="8"/>
  <c r="N54" i="8"/>
  <c r="BB53" i="8"/>
  <c r="BC53" i="8" s="1"/>
  <c r="AP53" i="8"/>
  <c r="AQ53" i="8" s="1"/>
  <c r="AF53" i="8"/>
  <c r="AG53" i="8" s="1"/>
  <c r="W53" i="8"/>
  <c r="V53" i="8"/>
  <c r="N53" i="8"/>
  <c r="BD53" i="8" s="1"/>
  <c r="BB52" i="8"/>
  <c r="BC52" i="8" s="1"/>
  <c r="AP52" i="8"/>
  <c r="AQ52" i="8" s="1"/>
  <c r="AF52" i="8"/>
  <c r="AG52" i="8" s="1"/>
  <c r="V52" i="8"/>
  <c r="N52" i="8"/>
  <c r="BC51" i="8"/>
  <c r="BB51" i="8"/>
  <c r="AQ51" i="8"/>
  <c r="AP51" i="8"/>
  <c r="AG51" i="8"/>
  <c r="AF51" i="8"/>
  <c r="W51" i="8"/>
  <c r="V51" i="8"/>
  <c r="BE51" i="8" s="1"/>
  <c r="N51" i="8"/>
  <c r="BI50" i="8"/>
  <c r="BG50" i="8"/>
  <c r="BH50" i="8" s="1"/>
  <c r="BF50" i="8"/>
  <c r="BC50" i="8"/>
  <c r="BB50" i="8"/>
  <c r="AP50" i="8"/>
  <c r="AQ50" i="8" s="1"/>
  <c r="AH50" i="8"/>
  <c r="AF50" i="8"/>
  <c r="AG50" i="8" s="1"/>
  <c r="X50" i="8"/>
  <c r="V50" i="8"/>
  <c r="BE50" i="8" s="1"/>
  <c r="N50" i="8"/>
  <c r="BD49" i="8"/>
  <c r="BB49" i="8"/>
  <c r="BC49" i="8" s="1"/>
  <c r="AR49" i="8"/>
  <c r="AP49" i="8"/>
  <c r="AQ49" i="8" s="1"/>
  <c r="AH49" i="8"/>
  <c r="AF49" i="8"/>
  <c r="AG49" i="8" s="1"/>
  <c r="X49" i="8"/>
  <c r="V49" i="8"/>
  <c r="N49" i="8"/>
  <c r="BH48" i="8"/>
  <c r="BG48" i="8"/>
  <c r="BF48" i="8"/>
  <c r="BE48" i="8"/>
  <c r="BI48" i="8" s="1"/>
  <c r="BD48" i="8"/>
  <c r="BB48" i="8"/>
  <c r="BC48" i="8" s="1"/>
  <c r="AQ48" i="8"/>
  <c r="AP48" i="8"/>
  <c r="AG48" i="8"/>
  <c r="AF48" i="8"/>
  <c r="W48" i="8"/>
  <c r="V48" i="8"/>
  <c r="N48" i="8"/>
  <c r="AR48" i="8" s="1"/>
  <c r="BD47" i="8"/>
  <c r="BC47" i="8"/>
  <c r="BB47" i="8"/>
  <c r="BE47" i="8" s="1"/>
  <c r="AR47" i="8"/>
  <c r="AQ47" i="8"/>
  <c r="AP47" i="8"/>
  <c r="AG47" i="8"/>
  <c r="AF47" i="8"/>
  <c r="V47" i="8"/>
  <c r="W47" i="8" s="1"/>
  <c r="N47" i="8"/>
  <c r="BD46" i="8"/>
  <c r="BC46" i="8"/>
  <c r="BB46" i="8"/>
  <c r="AR46" i="8"/>
  <c r="AP46" i="8"/>
  <c r="AH46" i="8"/>
  <c r="AF46" i="8"/>
  <c r="AG46" i="8" s="1"/>
  <c r="X46" i="8"/>
  <c r="V46" i="8"/>
  <c r="W46" i="8" s="1"/>
  <c r="N46" i="8"/>
  <c r="BE45" i="8"/>
  <c r="BB45" i="8"/>
  <c r="BC45" i="8" s="1"/>
  <c r="AR45" i="8"/>
  <c r="AP45" i="8"/>
  <c r="AQ45" i="8" s="1"/>
  <c r="AH45" i="8"/>
  <c r="AF45" i="8"/>
  <c r="AG45" i="8" s="1"/>
  <c r="X45" i="8"/>
  <c r="W45" i="8"/>
  <c r="V45" i="8"/>
  <c r="N45" i="8"/>
  <c r="BD45" i="8" s="1"/>
  <c r="BD44" i="8"/>
  <c r="BC44" i="8"/>
  <c r="BB44" i="8"/>
  <c r="AR44" i="8"/>
  <c r="AP44" i="8"/>
  <c r="AQ44" i="8" s="1"/>
  <c r="AH44" i="8"/>
  <c r="AF44" i="8"/>
  <c r="BE44" i="8" s="1"/>
  <c r="X44" i="8"/>
  <c r="W44" i="8"/>
  <c r="V44" i="8"/>
  <c r="N44" i="8"/>
  <c r="BB43" i="8"/>
  <c r="BC43" i="8" s="1"/>
  <c r="AP43" i="8"/>
  <c r="AQ43" i="8" s="1"/>
  <c r="AG43" i="8"/>
  <c r="AF43" i="8"/>
  <c r="X43" i="8"/>
  <c r="V43" i="8"/>
  <c r="BE43" i="8" s="1"/>
  <c r="N43" i="8"/>
  <c r="BD43" i="8" s="1"/>
  <c r="BB42" i="8"/>
  <c r="BC42" i="8" s="1"/>
  <c r="AP42" i="8"/>
  <c r="AQ42" i="8" s="1"/>
  <c r="AF42" i="8"/>
  <c r="AG42" i="8" s="1"/>
  <c r="X42" i="8"/>
  <c r="V42" i="8"/>
  <c r="BE42" i="8" s="1"/>
  <c r="N42" i="8"/>
  <c r="BC41" i="8"/>
  <c r="BB41" i="8"/>
  <c r="AQ41" i="8"/>
  <c r="AP41" i="8"/>
  <c r="AG41" i="8"/>
  <c r="AF41" i="8"/>
  <c r="V41" i="8"/>
  <c r="N41" i="8"/>
  <c r="BI40" i="8"/>
  <c r="BG40" i="8"/>
  <c r="BH40" i="8" s="1"/>
  <c r="BF40" i="8"/>
  <c r="BC40" i="8"/>
  <c r="BB40" i="8"/>
  <c r="AP40" i="8"/>
  <c r="AQ40" i="8" s="1"/>
  <c r="AH40" i="8"/>
  <c r="AF40" i="8"/>
  <c r="AG40" i="8" s="1"/>
  <c r="X40" i="8"/>
  <c r="V40" i="8"/>
  <c r="BE40" i="8" s="1"/>
  <c r="N40" i="8"/>
  <c r="BE39" i="8"/>
  <c r="BD39" i="8"/>
  <c r="BB39" i="8"/>
  <c r="BC39" i="8" s="1"/>
  <c r="AP39" i="8"/>
  <c r="AQ39" i="8" s="1"/>
  <c r="AM39" i="8"/>
  <c r="AG39" i="8"/>
  <c r="AF39" i="8"/>
  <c r="W39" i="8"/>
  <c r="V39" i="8"/>
  <c r="N39" i="8"/>
  <c r="AR39" i="8" s="1"/>
  <c r="BI38" i="8"/>
  <c r="BF38" i="8"/>
  <c r="BE38" i="8"/>
  <c r="BC38" i="8"/>
  <c r="BB38" i="8"/>
  <c r="AQ38" i="8"/>
  <c r="AP38" i="8"/>
  <c r="AF38" i="8"/>
  <c r="AG38" i="8" s="1"/>
  <c r="V38" i="8"/>
  <c r="W38" i="8" s="1"/>
  <c r="N38" i="8"/>
  <c r="BD37" i="8"/>
  <c r="BB37" i="8"/>
  <c r="BC37" i="8" s="1"/>
  <c r="AR37" i="8"/>
  <c r="AP37" i="8"/>
  <c r="AQ37" i="8" s="1"/>
  <c r="AF37" i="8"/>
  <c r="AG37" i="8" s="1"/>
  <c r="V37" i="8"/>
  <c r="W37" i="8" s="1"/>
  <c r="N37" i="8"/>
  <c r="AH37" i="8" s="1"/>
  <c r="BD36" i="8"/>
  <c r="BC36" i="8"/>
  <c r="BB36" i="8"/>
  <c r="AR36" i="8"/>
  <c r="AP36" i="8"/>
  <c r="AG36" i="8"/>
  <c r="AF36" i="8"/>
  <c r="W36" i="8"/>
  <c r="V36" i="8"/>
  <c r="N36" i="8"/>
  <c r="AH36" i="8" s="1"/>
  <c r="BI35" i="8"/>
  <c r="BF35" i="8"/>
  <c r="BD35" i="8"/>
  <c r="BC35" i="8"/>
  <c r="BB35" i="8"/>
  <c r="AR35" i="8"/>
  <c r="AP35" i="8"/>
  <c r="AQ35" i="8" s="1"/>
  <c r="AH35" i="8"/>
  <c r="AG35" i="8"/>
  <c r="AF35" i="8"/>
  <c r="W35" i="8"/>
  <c r="V35" i="8"/>
  <c r="BE35" i="8" s="1"/>
  <c r="BG35" i="8" s="1"/>
  <c r="BH35" i="8" s="1"/>
  <c r="N35" i="8"/>
  <c r="X35" i="8" s="1"/>
  <c r="BD34" i="8"/>
  <c r="BB34" i="8"/>
  <c r="BC34" i="8" s="1"/>
  <c r="AR34" i="8"/>
  <c r="AP34" i="8"/>
  <c r="AQ34" i="8" s="1"/>
  <c r="AH34" i="8"/>
  <c r="AG34" i="8"/>
  <c r="AF34" i="8"/>
  <c r="BE34" i="8" s="1"/>
  <c r="X34" i="8"/>
  <c r="V34" i="8"/>
  <c r="W34" i="8" s="1"/>
  <c r="N34" i="8"/>
  <c r="BD33" i="8"/>
  <c r="BB33" i="8"/>
  <c r="BC33" i="8" s="1"/>
  <c r="AP33" i="8"/>
  <c r="AQ33" i="8" s="1"/>
  <c r="AH33" i="8"/>
  <c r="AF33" i="8"/>
  <c r="AG33" i="8" s="1"/>
  <c r="X33" i="8"/>
  <c r="W33" i="8"/>
  <c r="V33" i="8"/>
  <c r="N33" i="8"/>
  <c r="AR33" i="8" s="1"/>
  <c r="BC32" i="8"/>
  <c r="BB32" i="8"/>
  <c r="AQ32" i="8"/>
  <c r="AP32" i="8"/>
  <c r="AF32" i="8"/>
  <c r="AG32" i="8" s="1"/>
  <c r="X32" i="8"/>
  <c r="V32" i="8"/>
  <c r="N32" i="8"/>
  <c r="BB31" i="8"/>
  <c r="BC31" i="8" s="1"/>
  <c r="AP31" i="8"/>
  <c r="AQ31" i="8" s="1"/>
  <c r="AF31" i="8"/>
  <c r="AG31" i="8" s="1"/>
  <c r="W31" i="8"/>
  <c r="V31" i="8"/>
  <c r="BE31" i="8" s="1"/>
  <c r="N31" i="8"/>
  <c r="BD31" i="8" s="1"/>
  <c r="BB30" i="8"/>
  <c r="BC30" i="8" s="1"/>
  <c r="AP30" i="8"/>
  <c r="AQ30" i="8" s="1"/>
  <c r="AF30" i="8"/>
  <c r="AG30" i="8" s="1"/>
  <c r="V30" i="8"/>
  <c r="N30" i="8"/>
  <c r="BI29" i="8"/>
  <c r="BG29" i="8"/>
  <c r="BH29" i="8" s="1"/>
  <c r="BF29" i="8"/>
  <c r="BE29" i="8"/>
  <c r="BC29" i="8"/>
  <c r="BB29" i="8"/>
  <c r="AQ29" i="8"/>
  <c r="AP29" i="8"/>
  <c r="AG29" i="8"/>
  <c r="AF29" i="8"/>
  <c r="W29" i="8"/>
  <c r="V29" i="8"/>
  <c r="N29" i="8"/>
  <c r="BD29" i="8" s="1"/>
  <c r="BE28" i="8"/>
  <c r="BI28" i="8" s="1"/>
  <c r="BC28" i="8"/>
  <c r="BB28" i="8"/>
  <c r="AQ28" i="8"/>
  <c r="AP28" i="8"/>
  <c r="AF28" i="8"/>
  <c r="AG28" i="8" s="1"/>
  <c r="V28" i="8"/>
  <c r="W28" i="8" s="1"/>
  <c r="N28" i="8"/>
  <c r="BD27" i="8"/>
  <c r="BB27" i="8"/>
  <c r="BC27" i="8" s="1"/>
  <c r="AR27" i="8"/>
  <c r="AP27" i="8"/>
  <c r="AQ27" i="8" s="1"/>
  <c r="AF27" i="8"/>
  <c r="AG27" i="8" s="1"/>
  <c r="V27" i="8"/>
  <c r="N27" i="8"/>
  <c r="AH27" i="8" s="1"/>
  <c r="BD26" i="8"/>
  <c r="BB26" i="8"/>
  <c r="BC26" i="8" s="1"/>
  <c r="AR26" i="8"/>
  <c r="AQ26" i="8"/>
  <c r="AP26" i="8"/>
  <c r="BE26" i="8" s="1"/>
  <c r="AG26" i="8"/>
  <c r="AF26" i="8"/>
  <c r="W26" i="8"/>
  <c r="V26" i="8"/>
  <c r="N26" i="8"/>
  <c r="AH26" i="8" s="1"/>
  <c r="BD25" i="8"/>
  <c r="BC25" i="8"/>
  <c r="BB25" i="8"/>
  <c r="AR25" i="8"/>
  <c r="AQ25" i="8"/>
  <c r="AP25" i="8"/>
  <c r="AH25" i="8"/>
  <c r="AG25" i="8"/>
  <c r="AF25" i="8"/>
  <c r="W25" i="8"/>
  <c r="V25" i="8"/>
  <c r="N25" i="8"/>
  <c r="X25" i="8" s="1"/>
  <c r="BD24" i="8"/>
  <c r="BB24" i="8"/>
  <c r="BC24" i="8" s="1"/>
  <c r="AR24" i="8"/>
  <c r="AP24" i="8"/>
  <c r="AQ24" i="8" s="1"/>
  <c r="AH24" i="8"/>
  <c r="AF24" i="8"/>
  <c r="X24" i="8"/>
  <c r="V24" i="8"/>
  <c r="W24" i="8" s="1"/>
  <c r="N24" i="8"/>
  <c r="BE23" i="8"/>
  <c r="BD23" i="8"/>
  <c r="BB23" i="8"/>
  <c r="BC23" i="8" s="1"/>
  <c r="AP23" i="8"/>
  <c r="AQ23" i="8" s="1"/>
  <c r="AH23" i="8"/>
  <c r="AG23" i="8"/>
  <c r="AF23" i="8"/>
  <c r="X23" i="8"/>
  <c r="V23" i="8"/>
  <c r="W23" i="8" s="1"/>
  <c r="N23" i="8"/>
  <c r="AR23" i="8" s="1"/>
  <c r="BC22" i="8"/>
  <c r="BB22" i="8"/>
  <c r="AQ22" i="8"/>
  <c r="AP22" i="8"/>
  <c r="AG22" i="8"/>
  <c r="AF22" i="8"/>
  <c r="X22" i="8"/>
  <c r="W22" i="8"/>
  <c r="V22" i="8"/>
  <c r="BE22" i="8" s="1"/>
  <c r="N22" i="8"/>
  <c r="BB21" i="8"/>
  <c r="BC21" i="8" s="1"/>
  <c r="AP21" i="8"/>
  <c r="AQ21" i="8" s="1"/>
  <c r="AF21" i="8"/>
  <c r="AG21" i="8" s="1"/>
  <c r="V21" i="8"/>
  <c r="N21" i="8"/>
  <c r="BD21" i="8" s="1"/>
  <c r="BB20" i="8"/>
  <c r="BC20" i="8" s="1"/>
  <c r="AP20" i="8"/>
  <c r="AQ20" i="8" s="1"/>
  <c r="AF20" i="8"/>
  <c r="AG20" i="8" s="1"/>
  <c r="V20" i="8"/>
  <c r="N20" i="8"/>
  <c r="BI19" i="8"/>
  <c r="BH19" i="8"/>
  <c r="BG19" i="8"/>
  <c r="BF19" i="8"/>
  <c r="BE19" i="8"/>
  <c r="BC19" i="8"/>
  <c r="BB19" i="8"/>
  <c r="AQ19" i="8"/>
  <c r="AP19" i="8"/>
  <c r="AG19" i="8"/>
  <c r="AF19" i="8"/>
  <c r="W19" i="8"/>
  <c r="V19" i="8"/>
  <c r="N19" i="8"/>
  <c r="BD19" i="8" s="1"/>
  <c r="BG18" i="8"/>
  <c r="BH18" i="8" s="1"/>
  <c r="BE18" i="8"/>
  <c r="BI18" i="8" s="1"/>
  <c r="BD18" i="8"/>
  <c r="BC18" i="8"/>
  <c r="BB18" i="8"/>
  <c r="AQ18" i="8"/>
  <c r="AP18" i="8"/>
  <c r="AF18" i="8"/>
  <c r="AG18" i="8" s="1"/>
  <c r="X18" i="8"/>
  <c r="V18" i="8"/>
  <c r="W18" i="8" s="1"/>
  <c r="N18" i="8"/>
  <c r="BE17" i="8"/>
  <c r="BD17" i="8"/>
  <c r="BC17" i="8"/>
  <c r="BB17" i="8"/>
  <c r="AR17" i="8"/>
  <c r="AP17" i="8"/>
  <c r="AQ17" i="8" s="1"/>
  <c r="AF17" i="8"/>
  <c r="AG17" i="8" s="1"/>
  <c r="V17" i="8"/>
  <c r="W17" i="8" s="1"/>
  <c r="N17" i="8"/>
  <c r="AH17" i="8" s="1"/>
  <c r="BE16" i="8"/>
  <c r="BD16" i="8"/>
  <c r="BB16" i="8"/>
  <c r="BC16" i="8" s="1"/>
  <c r="AR16" i="8"/>
  <c r="AP16" i="8"/>
  <c r="AQ16" i="8" s="1"/>
  <c r="AG16" i="8"/>
  <c r="AF16" i="8"/>
  <c r="W16" i="8"/>
  <c r="V16" i="8"/>
  <c r="N16" i="8"/>
  <c r="AH16" i="8" s="1"/>
  <c r="BD15" i="8"/>
  <c r="BB15" i="8"/>
  <c r="BC15" i="8" s="1"/>
  <c r="AR15" i="8"/>
  <c r="AQ15" i="8"/>
  <c r="AP15" i="8"/>
  <c r="AH15" i="8"/>
  <c r="AG15" i="8"/>
  <c r="AF15" i="8"/>
  <c r="W15" i="8"/>
  <c r="V15" i="8"/>
  <c r="N15" i="8"/>
  <c r="X15" i="8" s="1"/>
  <c r="BD14" i="8"/>
  <c r="BB14" i="8"/>
  <c r="BC14" i="8" s="1"/>
  <c r="AR14" i="8"/>
  <c r="AQ14" i="8"/>
  <c r="AP14" i="8"/>
  <c r="AH14" i="8"/>
  <c r="AF14" i="8"/>
  <c r="BE14" i="8" s="1"/>
  <c r="X14" i="8"/>
  <c r="V14" i="8"/>
  <c r="W14" i="8" s="1"/>
  <c r="N14" i="8"/>
  <c r="BD13" i="8"/>
  <c r="BB13" i="8"/>
  <c r="BC13" i="8" s="1"/>
  <c r="AP13" i="8"/>
  <c r="AQ13" i="8" s="1"/>
  <c r="AH13" i="8"/>
  <c r="AG13" i="8"/>
  <c r="AF13" i="8"/>
  <c r="X13" i="8"/>
  <c r="W13" i="8"/>
  <c r="V13" i="8"/>
  <c r="N13" i="8"/>
  <c r="AR13" i="8" s="1"/>
  <c r="BC12" i="8"/>
  <c r="BB12" i="8"/>
  <c r="AQ12" i="8"/>
  <c r="AP12" i="8"/>
  <c r="AF12" i="8"/>
  <c r="AG12" i="8" s="1"/>
  <c r="V12" i="8"/>
  <c r="N12" i="8"/>
  <c r="BI11" i="8"/>
  <c r="BB11" i="8"/>
  <c r="BC11" i="8" s="1"/>
  <c r="AR11" i="8"/>
  <c r="AP11" i="8"/>
  <c r="AQ11" i="8" s="1"/>
  <c r="AF11" i="8"/>
  <c r="AG11" i="8" s="1"/>
  <c r="W11" i="8"/>
  <c r="V11" i="8"/>
  <c r="BE11" i="8" s="1"/>
  <c r="N11" i="8"/>
  <c r="BD11" i="8" s="1"/>
  <c r="BB10" i="8"/>
  <c r="BC10" i="8" s="1"/>
  <c r="AP10" i="8"/>
  <c r="AQ10" i="8" s="1"/>
  <c r="AF10" i="8"/>
  <c r="AG10" i="8" s="1"/>
  <c r="U10" i="8"/>
  <c r="N10" i="8"/>
  <c r="BI9" i="8"/>
  <c r="BH9" i="8"/>
  <c r="BG9" i="8"/>
  <c r="BF9" i="8"/>
  <c r="BC9" i="8"/>
  <c r="BB9" i="8"/>
  <c r="AP9" i="8"/>
  <c r="AQ9" i="8" s="1"/>
  <c r="AF9" i="8"/>
  <c r="AG9" i="8" s="1"/>
  <c r="V9" i="8"/>
  <c r="BE9" i="8" s="1"/>
  <c r="N9" i="8"/>
  <c r="BD8" i="8"/>
  <c r="BB8" i="8"/>
  <c r="BC8" i="8" s="1"/>
  <c r="AR8" i="8"/>
  <c r="AP8" i="8"/>
  <c r="AQ8" i="8" s="1"/>
  <c r="AH8" i="8"/>
  <c r="AF8" i="8"/>
  <c r="X8" i="8"/>
  <c r="V8" i="8"/>
  <c r="W8" i="8" s="1"/>
  <c r="N8" i="8"/>
  <c r="BD7" i="8"/>
  <c r="BB7" i="8"/>
  <c r="AQ7" i="8"/>
  <c r="AP7" i="8"/>
  <c r="AG7" i="8"/>
  <c r="AF7" i="8"/>
  <c r="W7" i="8"/>
  <c r="V7" i="8"/>
  <c r="N7" i="8"/>
  <c r="AR7" i="8" s="1"/>
  <c r="BE6" i="8"/>
  <c r="BB6" i="8"/>
  <c r="BC6" i="8" s="1"/>
  <c r="AQ6" i="8"/>
  <c r="AP6" i="8"/>
  <c r="AG6" i="8"/>
  <c r="AF6" i="8"/>
  <c r="V6" i="8"/>
  <c r="W6" i="8" s="1"/>
  <c r="BB5" i="8"/>
  <c r="BC5" i="8" s="1"/>
  <c r="AP5" i="8"/>
  <c r="AF5" i="8"/>
  <c r="AG5" i="8" s="1"/>
  <c r="V5" i="8"/>
  <c r="W5" i="8" s="1"/>
  <c r="BB4" i="8"/>
  <c r="BC4" i="8" s="1"/>
  <c r="AR4" i="8"/>
  <c r="AP4" i="8"/>
  <c r="AQ4" i="8" s="1"/>
  <c r="AH4" i="8"/>
  <c r="AG4" i="8"/>
  <c r="AF4" i="8"/>
  <c r="BE4" i="8" s="1"/>
  <c r="X4" i="8"/>
  <c r="W4" i="8"/>
  <c r="V4" i="8"/>
  <c r="N4" i="8"/>
  <c r="BD4" i="8" s="1"/>
  <c r="BD3" i="8"/>
  <c r="BC3" i="8"/>
  <c r="BB3" i="8"/>
  <c r="AR3" i="8"/>
  <c r="AP3" i="8"/>
  <c r="AH3" i="8"/>
  <c r="AF3" i="8"/>
  <c r="X3" i="8"/>
  <c r="W3" i="8"/>
  <c r="V3" i="8"/>
  <c r="N3" i="8"/>
  <c r="M1" i="8"/>
  <c r="L1" i="8"/>
  <c r="K1" i="8"/>
  <c r="J1" i="8"/>
  <c r="I1" i="8"/>
  <c r="H1" i="8"/>
  <c r="F1" i="8"/>
  <c r="BE66" i="6"/>
  <c r="BB66" i="6"/>
  <c r="BD64" i="6" s="1"/>
  <c r="AP66" i="6"/>
  <c r="AF66" i="6"/>
  <c r="V66" i="6"/>
  <c r="BB65" i="6"/>
  <c r="AP65" i="6"/>
  <c r="AF65" i="6"/>
  <c r="V65" i="6"/>
  <c r="BE65" i="6" s="1"/>
  <c r="BE64" i="6"/>
  <c r="BB64" i="6"/>
  <c r="AR64" i="6"/>
  <c r="AP64" i="6"/>
  <c r="AH64" i="6"/>
  <c r="AF64" i="6"/>
  <c r="X64" i="6"/>
  <c r="V64" i="6"/>
  <c r="Q63" i="6"/>
  <c r="M63" i="6"/>
  <c r="L63" i="6"/>
  <c r="K63" i="6"/>
  <c r="J63" i="6"/>
  <c r="H63" i="6"/>
  <c r="G63" i="6"/>
  <c r="BC62" i="6"/>
  <c r="BB62" i="6"/>
  <c r="AQ62" i="6"/>
  <c r="AP62" i="6"/>
  <c r="AG62" i="6"/>
  <c r="AF62" i="6"/>
  <c r="V62" i="6"/>
  <c r="N62" i="6"/>
  <c r="BD61" i="6"/>
  <c r="AX61" i="6"/>
  <c r="AP61" i="5" s="1"/>
  <c r="AW61" i="6"/>
  <c r="AO61" i="5" s="1"/>
  <c r="AV61" i="6"/>
  <c r="AN61" i="5" s="1"/>
  <c r="AR61" i="6"/>
  <c r="AP61" i="6"/>
  <c r="AQ61" i="6" s="1"/>
  <c r="AH61" i="6"/>
  <c r="AF61" i="6"/>
  <c r="AG61" i="6" s="1"/>
  <c r="X61" i="6"/>
  <c r="V61" i="6"/>
  <c r="BF60" i="6"/>
  <c r="BC60" i="6"/>
  <c r="BB60" i="6"/>
  <c r="AP60" i="6"/>
  <c r="AQ60" i="6" s="1"/>
  <c r="AF60" i="6"/>
  <c r="AG60" i="6" s="1"/>
  <c r="V60" i="6"/>
  <c r="BE60" i="6" s="1"/>
  <c r="N60" i="6"/>
  <c r="X60" i="6" s="1"/>
  <c r="BB59" i="6"/>
  <c r="BC59" i="6" s="1"/>
  <c r="AP59" i="6"/>
  <c r="AQ59" i="6" s="1"/>
  <c r="AF59" i="6"/>
  <c r="AG59" i="6" s="1"/>
  <c r="V59" i="6"/>
  <c r="W59" i="6" s="1"/>
  <c r="BB58" i="6"/>
  <c r="BC58" i="6" s="1"/>
  <c r="AQ58" i="6"/>
  <c r="AP58" i="6"/>
  <c r="Y58" i="6"/>
  <c r="W58" i="5" s="1"/>
  <c r="V58" i="6"/>
  <c r="W58" i="6" s="1"/>
  <c r="N58" i="6"/>
  <c r="BD58" i="6" s="1"/>
  <c r="AV57" i="6"/>
  <c r="AP57" i="6"/>
  <c r="AQ57" i="6" s="1"/>
  <c r="AG57" i="6"/>
  <c r="AF57" i="6"/>
  <c r="W57" i="6"/>
  <c r="V57" i="6"/>
  <c r="BF56" i="6"/>
  <c r="BE56" i="6"/>
  <c r="BB56" i="6"/>
  <c r="BC56" i="6" s="1"/>
  <c r="AQ56" i="6"/>
  <c r="AP56" i="6"/>
  <c r="AG56" i="6"/>
  <c r="AF56" i="6"/>
  <c r="V56" i="6"/>
  <c r="W56" i="6" s="1"/>
  <c r="N56" i="6"/>
  <c r="BD55" i="6"/>
  <c r="BB55" i="6"/>
  <c r="BC55" i="6" s="1"/>
  <c r="AR55" i="6"/>
  <c r="AQ55" i="6"/>
  <c r="AP55" i="6"/>
  <c r="BE55" i="6" s="1"/>
  <c r="AI55" i="6"/>
  <c r="AD55" i="5" s="1"/>
  <c r="AT55" i="5" s="1"/>
  <c r="AF55" i="6"/>
  <c r="AG55" i="6" s="1"/>
  <c r="Y55" i="6"/>
  <c r="W55" i="5" s="1"/>
  <c r="V55" i="6"/>
  <c r="W55" i="6" s="1"/>
  <c r="BB54" i="6"/>
  <c r="BC54" i="6" s="1"/>
  <c r="AQ54" i="6"/>
  <c r="AP54" i="6"/>
  <c r="AH54" i="6"/>
  <c r="AC54" i="6"/>
  <c r="AA54" i="5" s="1"/>
  <c r="W54" i="6"/>
  <c r="V54" i="6"/>
  <c r="N54" i="6"/>
  <c r="BD53" i="6"/>
  <c r="BB53" i="6"/>
  <c r="BC53" i="6" s="1"/>
  <c r="AR53" i="6"/>
  <c r="AQ53" i="6"/>
  <c r="AP53" i="6"/>
  <c r="AH53" i="6"/>
  <c r="AA53" i="6"/>
  <c r="Y53" i="5" s="1"/>
  <c r="X53" i="6"/>
  <c r="V53" i="6"/>
  <c r="W53" i="6" s="1"/>
  <c r="BE52" i="6"/>
  <c r="BB52" i="6"/>
  <c r="BC52" i="6" s="1"/>
  <c r="AP52" i="6"/>
  <c r="AQ52" i="6" s="1"/>
  <c r="AF52" i="6"/>
  <c r="AG52" i="6" s="1"/>
  <c r="V52" i="6"/>
  <c r="W52" i="6" s="1"/>
  <c r="N52" i="6"/>
  <c r="BC51" i="6"/>
  <c r="BB51" i="6"/>
  <c r="AP51" i="6"/>
  <c r="AQ51" i="6" s="1"/>
  <c r="AH51" i="6"/>
  <c r="Y51" i="6"/>
  <c r="X51" i="6"/>
  <c r="V51" i="6"/>
  <c r="W51" i="6" s="1"/>
  <c r="N51" i="6"/>
  <c r="AR51" i="6" s="1"/>
  <c r="BB50" i="6"/>
  <c r="BC50" i="6" s="1"/>
  <c r="AP50" i="6"/>
  <c r="AQ50" i="6" s="1"/>
  <c r="AF50" i="6"/>
  <c r="BE50" i="6" s="1"/>
  <c r="V50" i="6"/>
  <c r="W50" i="6" s="1"/>
  <c r="BC49" i="6"/>
  <c r="BB49" i="6"/>
  <c r="AQ49" i="6"/>
  <c r="AP49" i="6"/>
  <c r="AF49" i="6"/>
  <c r="AG49" i="6" s="1"/>
  <c r="AC49" i="6"/>
  <c r="AA49" i="5" s="1"/>
  <c r="V49" i="6"/>
  <c r="BB48" i="6"/>
  <c r="BC48" i="6" s="1"/>
  <c r="AP48" i="6"/>
  <c r="AQ48" i="6" s="1"/>
  <c r="AF48" i="6"/>
  <c r="AG48" i="6" s="1"/>
  <c r="V48" i="6"/>
  <c r="BC47" i="6"/>
  <c r="BB47" i="6"/>
  <c r="AQ47" i="6"/>
  <c r="AP47" i="6"/>
  <c r="AG47" i="6"/>
  <c r="AF47" i="6"/>
  <c r="V47" i="6"/>
  <c r="BI46" i="6"/>
  <c r="BG46" i="6"/>
  <c r="BH46" i="6" s="1"/>
  <c r="BF46" i="6"/>
  <c r="BC46" i="6"/>
  <c r="BB46" i="6"/>
  <c r="AP46" i="6"/>
  <c r="AQ46" i="6" s="1"/>
  <c r="AH46" i="6"/>
  <c r="AF46" i="6"/>
  <c r="AG46" i="6" s="1"/>
  <c r="X46" i="6"/>
  <c r="V46" i="6"/>
  <c r="BE46" i="6" s="1"/>
  <c r="N46" i="6"/>
  <c r="BB45" i="6"/>
  <c r="BC45" i="6" s="1"/>
  <c r="AP45" i="6"/>
  <c r="AQ45" i="6" s="1"/>
  <c r="AF45" i="6"/>
  <c r="AG45" i="6" s="1"/>
  <c r="V45" i="6"/>
  <c r="W45" i="6" s="1"/>
  <c r="N45" i="6"/>
  <c r="BB44" i="6"/>
  <c r="BE44" i="6" s="1"/>
  <c r="AP44" i="6"/>
  <c r="AQ44" i="6" s="1"/>
  <c r="AG44" i="6"/>
  <c r="AF44" i="6"/>
  <c r="W44" i="6"/>
  <c r="V44" i="6"/>
  <c r="BB43" i="6"/>
  <c r="BE43" i="6" s="1"/>
  <c r="AR43" i="6"/>
  <c r="AQ43" i="6"/>
  <c r="AP43" i="6"/>
  <c r="AG43" i="6"/>
  <c r="AF43" i="6"/>
  <c r="V43" i="6"/>
  <c r="W43" i="6" s="1"/>
  <c r="BB42" i="6"/>
  <c r="BC42" i="6" s="1"/>
  <c r="AR42" i="6"/>
  <c r="AQ42" i="6"/>
  <c r="AP42" i="6"/>
  <c r="BE42" i="6" s="1"/>
  <c r="AH42" i="6"/>
  <c r="AF42" i="6"/>
  <c r="AG42" i="6" s="1"/>
  <c r="V42" i="6"/>
  <c r="W42" i="6" s="1"/>
  <c r="N42" i="6"/>
  <c r="BD42" i="6" s="1"/>
  <c r="BB41" i="6"/>
  <c r="BC41" i="6" s="1"/>
  <c r="AR41" i="6"/>
  <c r="AL41" i="6"/>
  <c r="AG41" i="5" s="1"/>
  <c r="AT41" i="5" s="1"/>
  <c r="AU41" i="5" s="1"/>
  <c r="AH41" i="6"/>
  <c r="AG41" i="6"/>
  <c r="AF41" i="6"/>
  <c r="W41" i="6"/>
  <c r="V41" i="6"/>
  <c r="BD40" i="6"/>
  <c r="BB40" i="6"/>
  <c r="BC40" i="6" s="1"/>
  <c r="AR40" i="6"/>
  <c r="AP40" i="6"/>
  <c r="AQ40" i="6" s="1"/>
  <c r="AH40" i="6"/>
  <c r="AF40" i="6"/>
  <c r="BE40" i="6" s="1"/>
  <c r="X40" i="6"/>
  <c r="V40" i="6"/>
  <c r="W40" i="6" s="1"/>
  <c r="N40" i="6"/>
  <c r="BG40" i="6" s="1"/>
  <c r="BH40" i="6" s="1"/>
  <c r="BB39" i="6"/>
  <c r="BC39" i="6" s="1"/>
  <c r="AM39" i="6"/>
  <c r="AH39" i="5" s="1"/>
  <c r="AH39" i="6"/>
  <c r="AG39" i="6"/>
  <c r="AF39" i="6"/>
  <c r="O39" i="6"/>
  <c r="P39" i="5" s="1"/>
  <c r="BB38" i="6"/>
  <c r="BC38" i="6" s="1"/>
  <c r="AP38" i="6"/>
  <c r="AQ38" i="6" s="1"/>
  <c r="AG38" i="6"/>
  <c r="AF38" i="6"/>
  <c r="X38" i="6"/>
  <c r="V38" i="6"/>
  <c r="W38" i="6" s="1"/>
  <c r="N38" i="6"/>
  <c r="BC37" i="6"/>
  <c r="BB37" i="6"/>
  <c r="AQ37" i="6"/>
  <c r="AP37" i="6"/>
  <c r="AF37" i="6"/>
  <c r="AG37" i="6" s="1"/>
  <c r="W37" i="6"/>
  <c r="V37" i="6"/>
  <c r="BB36" i="6"/>
  <c r="BC36" i="6" s="1"/>
  <c r="AP36" i="6"/>
  <c r="AQ36" i="6" s="1"/>
  <c r="AF36" i="6"/>
  <c r="AG36" i="6" s="1"/>
  <c r="X36" i="6"/>
  <c r="V36" i="6"/>
  <c r="BE36" i="6" s="1"/>
  <c r="N36" i="6"/>
  <c r="AH36" i="6" s="1"/>
  <c r="BB35" i="6"/>
  <c r="BC35" i="6" s="1"/>
  <c r="AP35" i="6"/>
  <c r="AQ35" i="6" s="1"/>
  <c r="AF35" i="6"/>
  <c r="AG35" i="6" s="1"/>
  <c r="V35" i="6"/>
  <c r="N35" i="6"/>
  <c r="BE34" i="6"/>
  <c r="BC34" i="6"/>
  <c r="BB34" i="6"/>
  <c r="AQ34" i="6"/>
  <c r="AP34" i="6"/>
  <c r="AG34" i="6"/>
  <c r="AF34" i="6"/>
  <c r="W34" i="6"/>
  <c r="V34" i="6"/>
  <c r="BC33" i="6"/>
  <c r="AY33" i="6"/>
  <c r="AQ33" i="5" s="1"/>
  <c r="AV33" i="6"/>
  <c r="BB33" i="6" s="1"/>
  <c r="AQ33" i="6"/>
  <c r="AP33" i="6"/>
  <c r="AG33" i="6"/>
  <c r="AF33" i="6"/>
  <c r="P33" i="6"/>
  <c r="Q33" i="5" s="1"/>
  <c r="N33" i="6"/>
  <c r="BB32" i="6"/>
  <c r="BC32" i="6" s="1"/>
  <c r="AR32" i="6"/>
  <c r="AP32" i="6"/>
  <c r="AQ32" i="6" s="1"/>
  <c r="AH32" i="6"/>
  <c r="AF32" i="6"/>
  <c r="AG32" i="6" s="1"/>
  <c r="V32" i="6"/>
  <c r="W32" i="6" s="1"/>
  <c r="BC31" i="6"/>
  <c r="BB31" i="6"/>
  <c r="AQ31" i="6"/>
  <c r="AP31" i="6"/>
  <c r="AC31" i="6"/>
  <c r="AA31" i="5" s="1"/>
  <c r="AT31" i="5" s="1"/>
  <c r="V31" i="6"/>
  <c r="W31" i="6" s="1"/>
  <c r="N31" i="6"/>
  <c r="BD31" i="6" s="1"/>
  <c r="BB30" i="6"/>
  <c r="BC30" i="6" s="1"/>
  <c r="AR30" i="6"/>
  <c r="AP30" i="6"/>
  <c r="AQ30" i="6" s="1"/>
  <c r="AF30" i="6"/>
  <c r="AG30" i="6" s="1"/>
  <c r="V30" i="6"/>
  <c r="BE29" i="6"/>
  <c r="BB29" i="6"/>
  <c r="BC29" i="6" s="1"/>
  <c r="AP29" i="6"/>
  <c r="AQ29" i="6" s="1"/>
  <c r="AG29" i="6"/>
  <c r="AF29" i="6"/>
  <c r="W29" i="6"/>
  <c r="V29" i="6"/>
  <c r="BB28" i="6"/>
  <c r="BC28" i="6" s="1"/>
  <c r="AR28" i="6"/>
  <c r="AQ28" i="6"/>
  <c r="AP28" i="6"/>
  <c r="AH28" i="6"/>
  <c r="AG28" i="6"/>
  <c r="AF28" i="6"/>
  <c r="W28" i="6"/>
  <c r="V28" i="6"/>
  <c r="BD27" i="6"/>
  <c r="BB27" i="6"/>
  <c r="BC27" i="6" s="1"/>
  <c r="AP27" i="6"/>
  <c r="AQ27" i="6" s="1"/>
  <c r="AG27" i="6"/>
  <c r="AF27" i="6"/>
  <c r="BE27" i="6" s="1"/>
  <c r="V27" i="6"/>
  <c r="W27" i="6" s="1"/>
  <c r="BB26" i="6"/>
  <c r="BC26" i="6" s="1"/>
  <c r="AP26" i="6"/>
  <c r="AQ26" i="6" s="1"/>
  <c r="AG26" i="6"/>
  <c r="AF26" i="6"/>
  <c r="V26" i="6"/>
  <c r="W26" i="6" s="1"/>
  <c r="U26" i="6"/>
  <c r="V26" i="5" s="1"/>
  <c r="N26" i="6"/>
  <c r="BD26" i="6" s="1"/>
  <c r="BB25" i="6"/>
  <c r="BC25" i="6" s="1"/>
  <c r="AP25" i="6"/>
  <c r="AQ25" i="6" s="1"/>
  <c r="AF25" i="6"/>
  <c r="AG25" i="6" s="1"/>
  <c r="U25" i="6"/>
  <c r="BC24" i="6"/>
  <c r="BB24" i="6"/>
  <c r="AQ24" i="6"/>
  <c r="AP24" i="6"/>
  <c r="AG24" i="6"/>
  <c r="AF24" i="6"/>
  <c r="V24" i="6"/>
  <c r="BB23" i="6"/>
  <c r="BC23" i="6" s="1"/>
  <c r="AN23" i="6"/>
  <c r="AI23" i="6"/>
  <c r="AD23" i="5" s="1"/>
  <c r="AG23" i="6"/>
  <c r="AF23" i="6"/>
  <c r="V23" i="6"/>
  <c r="BB22" i="6"/>
  <c r="BC22" i="6" s="1"/>
  <c r="AP22" i="6"/>
  <c r="AQ22" i="6" s="1"/>
  <c r="AF22" i="6"/>
  <c r="AG22" i="6" s="1"/>
  <c r="V22" i="6"/>
  <c r="BE22" i="6" s="1"/>
  <c r="BB21" i="6"/>
  <c r="BC21" i="6" s="1"/>
  <c r="AP21" i="6"/>
  <c r="AQ21" i="6" s="1"/>
  <c r="AF21" i="6"/>
  <c r="AG21" i="6" s="1"/>
  <c r="AB21" i="6"/>
  <c r="Z21" i="5" s="1"/>
  <c r="V21" i="6"/>
  <c r="N21" i="6"/>
  <c r="BC20" i="6"/>
  <c r="BB20" i="6"/>
  <c r="AP20" i="6"/>
  <c r="AQ20" i="6" s="1"/>
  <c r="AF20" i="6"/>
  <c r="AG20" i="6" s="1"/>
  <c r="P20" i="6"/>
  <c r="Q20" i="5" s="1"/>
  <c r="O20" i="6"/>
  <c r="BC19" i="6"/>
  <c r="BB19" i="6"/>
  <c r="AP19" i="6"/>
  <c r="AQ19" i="6" s="1"/>
  <c r="AF19" i="6"/>
  <c r="AG19" i="6" s="1"/>
  <c r="O19" i="6"/>
  <c r="AY18" i="6"/>
  <c r="AQ18" i="5" s="1"/>
  <c r="AX18" i="6"/>
  <c r="AP18" i="5" s="1"/>
  <c r="AW18" i="6"/>
  <c r="AO18" i="5" s="1"/>
  <c r="AQ18" i="6"/>
  <c r="AP18" i="6"/>
  <c r="Y18" i="6"/>
  <c r="W18" i="5" s="1"/>
  <c r="S18" i="6"/>
  <c r="T18" i="5" s="1"/>
  <c r="AT18" i="5" s="1"/>
  <c r="BB17" i="6"/>
  <c r="BC17" i="6" s="1"/>
  <c r="AZ17" i="6"/>
  <c r="AR17" i="5" s="1"/>
  <c r="AK17" i="6"/>
  <c r="AF17" i="5" s="1"/>
  <c r="AE17" i="6"/>
  <c r="AC17" i="5" s="1"/>
  <c r="AD17" i="6"/>
  <c r="AB17" i="5" s="1"/>
  <c r="AC17" i="6"/>
  <c r="AA17" i="5" s="1"/>
  <c r="AB17" i="6"/>
  <c r="Z17" i="5" s="1"/>
  <c r="Y17" i="6"/>
  <c r="W17" i="5" s="1"/>
  <c r="O17" i="6"/>
  <c r="P17" i="5" s="1"/>
  <c r="N17" i="6"/>
  <c r="BC16" i="6"/>
  <c r="BB16" i="6"/>
  <c r="AP16" i="6"/>
  <c r="AQ16" i="6" s="1"/>
  <c r="AE16" i="6"/>
  <c r="AC16" i="5" s="1"/>
  <c r="AC16" i="6"/>
  <c r="AA16" i="5" s="1"/>
  <c r="AB16" i="6"/>
  <c r="Z16" i="5" s="1"/>
  <c r="V16" i="6"/>
  <c r="BB15" i="6"/>
  <c r="BC15" i="6" s="1"/>
  <c r="AX15" i="6"/>
  <c r="AP15" i="5" s="1"/>
  <c r="AW15" i="6"/>
  <c r="AO15" i="5" s="1"/>
  <c r="AV15" i="6"/>
  <c r="AN15" i="5" s="1"/>
  <c r="AU15" i="6"/>
  <c r="AM15" i="5" s="1"/>
  <c r="AT15" i="6"/>
  <c r="AL15" i="5" s="1"/>
  <c r="AO15" i="6"/>
  <c r="AJ15" i="5" s="1"/>
  <c r="AL15" i="6"/>
  <c r="AG15" i="5" s="1"/>
  <c r="AA15" i="6"/>
  <c r="Y15" i="5" s="1"/>
  <c r="Y15" i="6"/>
  <c r="U15" i="6"/>
  <c r="T15" i="6"/>
  <c r="S15" i="6"/>
  <c r="R15" i="6"/>
  <c r="P15" i="6"/>
  <c r="Q15" i="5" s="1"/>
  <c r="BB14" i="6"/>
  <c r="BC14" i="6" s="1"/>
  <c r="AY14" i="6"/>
  <c r="AQ14" i="5" s="1"/>
  <c r="AX14" i="6"/>
  <c r="AP14" i="5" s="1"/>
  <c r="AP14" i="6"/>
  <c r="AQ14" i="6" s="1"/>
  <c r="AM14" i="6"/>
  <c r="AH14" i="5" s="1"/>
  <c r="AI14" i="6"/>
  <c r="AD14" i="5" s="1"/>
  <c r="AE14" i="6"/>
  <c r="AC14" i="5" s="1"/>
  <c r="V14" i="6"/>
  <c r="W14" i="6" s="1"/>
  <c r="R14" i="6"/>
  <c r="S14" i="5" s="1"/>
  <c r="P14" i="6"/>
  <c r="Q14" i="5" s="1"/>
  <c r="N14" i="6"/>
  <c r="BB13" i="6"/>
  <c r="BC13" i="6" s="1"/>
  <c r="AP13" i="6"/>
  <c r="AQ13" i="6" s="1"/>
  <c r="AO13" i="6"/>
  <c r="AJ13" i="5" s="1"/>
  <c r="AC13" i="6"/>
  <c r="AA13" i="5" s="1"/>
  <c r="AB13" i="6"/>
  <c r="Z13" i="5" s="1"/>
  <c r="AA13" i="6"/>
  <c r="Y13" i="5" s="1"/>
  <c r="Y13" i="6"/>
  <c r="W13" i="5" s="1"/>
  <c r="O13" i="6"/>
  <c r="N13" i="6"/>
  <c r="BB12" i="6"/>
  <c r="BC12" i="6" s="1"/>
  <c r="AZ12" i="6"/>
  <c r="AR12" i="5" s="1"/>
  <c r="AO12" i="6"/>
  <c r="AJ12" i="5" s="1"/>
  <c r="AI12" i="6"/>
  <c r="AG12" i="6"/>
  <c r="AF12" i="6"/>
  <c r="W12" i="6"/>
  <c r="V12" i="6"/>
  <c r="BF11" i="6"/>
  <c r="BE11" i="6"/>
  <c r="BC11" i="6"/>
  <c r="BB11" i="6"/>
  <c r="AQ11" i="6"/>
  <c r="AP11" i="6"/>
  <c r="AF11" i="6"/>
  <c r="AG11" i="6" s="1"/>
  <c r="W11" i="6"/>
  <c r="V11" i="6"/>
  <c r="N11" i="6"/>
  <c r="BF10" i="6"/>
  <c r="BE10" i="6"/>
  <c r="BD10" i="6"/>
  <c r="BB10" i="6"/>
  <c r="BC10" i="6" s="1"/>
  <c r="AR10" i="6"/>
  <c r="AP10" i="6"/>
  <c r="AQ10" i="6" s="1"/>
  <c r="AF10" i="6"/>
  <c r="AG10" i="6" s="1"/>
  <c r="V10" i="6"/>
  <c r="W10" i="6" s="1"/>
  <c r="N10" i="6"/>
  <c r="AH10" i="6" s="1"/>
  <c r="BC9" i="6"/>
  <c r="BB9" i="6"/>
  <c r="AP9" i="6"/>
  <c r="AQ9" i="6" s="1"/>
  <c r="AI9" i="6"/>
  <c r="AD9" i="5" s="1"/>
  <c r="AE9" i="6"/>
  <c r="AC9" i="5" s="1"/>
  <c r="AB9" i="6"/>
  <c r="Z9" i="5" s="1"/>
  <c r="W9" i="6"/>
  <c r="V9" i="6"/>
  <c r="BC8" i="6"/>
  <c r="BB8" i="6"/>
  <c r="AQ8" i="6"/>
  <c r="AP8" i="6"/>
  <c r="AE8" i="6"/>
  <c r="AC8" i="5" s="1"/>
  <c r="AT8" i="5" s="1"/>
  <c r="X7" i="17" s="1"/>
  <c r="AC8" i="6"/>
  <c r="AA8" i="5" s="1"/>
  <c r="W8" i="6"/>
  <c r="V8" i="6"/>
  <c r="AZ7" i="6"/>
  <c r="AR7" i="5" s="1"/>
  <c r="AR63" i="5" s="1"/>
  <c r="AP7" i="6"/>
  <c r="AQ7" i="6" s="1"/>
  <c r="AF7" i="6"/>
  <c r="AG7" i="6" s="1"/>
  <c r="Y7" i="6"/>
  <c r="W7" i="5" s="1"/>
  <c r="R7" i="6"/>
  <c r="S7" i="5" s="1"/>
  <c r="P7" i="6"/>
  <c r="O7" i="6"/>
  <c r="P7" i="5" s="1"/>
  <c r="N7" i="6"/>
  <c r="AH7" i="6" s="1"/>
  <c r="BE6" i="6"/>
  <c r="BC6" i="6"/>
  <c r="BB6" i="6"/>
  <c r="AQ6" i="6"/>
  <c r="AP6" i="6"/>
  <c r="AG6" i="6"/>
  <c r="AF6" i="6"/>
  <c r="V6" i="6"/>
  <c r="W6" i="6" s="1"/>
  <c r="BC5" i="6"/>
  <c r="BB5" i="6"/>
  <c r="AR5" i="6"/>
  <c r="AP5" i="6"/>
  <c r="AQ5" i="6" s="1"/>
  <c r="AF5" i="6"/>
  <c r="AG5" i="6" s="1"/>
  <c r="V5" i="6"/>
  <c r="BE4" i="6"/>
  <c r="BC4" i="6"/>
  <c r="BB4" i="6"/>
  <c r="AP4" i="6"/>
  <c r="AQ4" i="6" s="1"/>
  <c r="AG4" i="6"/>
  <c r="AF4" i="6"/>
  <c r="W4" i="6"/>
  <c r="V4" i="6"/>
  <c r="N4" i="6"/>
  <c r="BD3" i="6"/>
  <c r="BB3" i="6"/>
  <c r="AQ3" i="6"/>
  <c r="AP3" i="6"/>
  <c r="AG3" i="6"/>
  <c r="AF3" i="6"/>
  <c r="W3" i="6"/>
  <c r="V3" i="6"/>
  <c r="M1" i="6"/>
  <c r="L1" i="6"/>
  <c r="K1" i="6"/>
  <c r="J1" i="6"/>
  <c r="I1" i="6"/>
  <c r="H1" i="6"/>
  <c r="G1" i="6"/>
  <c r="AS63" i="5"/>
  <c r="AQ63" i="5"/>
  <c r="AP63" i="5"/>
  <c r="AO63" i="5"/>
  <c r="AL63" i="5"/>
  <c r="AK63" i="5"/>
  <c r="AU62" i="5"/>
  <c r="AT62" i="5"/>
  <c r="X53" i="17" s="1"/>
  <c r="AT61" i="5"/>
  <c r="AU60" i="5"/>
  <c r="AT60" i="5"/>
  <c r="X60" i="17" s="1"/>
  <c r="AT59" i="5"/>
  <c r="AT56" i="5"/>
  <c r="AU53" i="5"/>
  <c r="AT53" i="5"/>
  <c r="AT48" i="5"/>
  <c r="AT46" i="5"/>
  <c r="AT45" i="5"/>
  <c r="X36" i="17" s="1"/>
  <c r="AU44" i="5"/>
  <c r="AT44" i="5"/>
  <c r="X39" i="17" s="1"/>
  <c r="AT43" i="5"/>
  <c r="BA42" i="5"/>
  <c r="BB42" i="5" s="1"/>
  <c r="BC42" i="5" s="1"/>
  <c r="AX42" i="5"/>
  <c r="AV42" i="5"/>
  <c r="AW42" i="5" s="1"/>
  <c r="AU42" i="5"/>
  <c r="AT42" i="5"/>
  <c r="X37" i="17" s="1"/>
  <c r="BC41" i="5"/>
  <c r="AX41" i="5"/>
  <c r="AU40" i="5"/>
  <c r="AT40" i="5"/>
  <c r="AT39" i="5"/>
  <c r="AT38" i="5"/>
  <c r="AU37" i="5"/>
  <c r="AT37" i="5"/>
  <c r="X29" i="17" s="1"/>
  <c r="AU36" i="5"/>
  <c r="AT36" i="5"/>
  <c r="X27" i="17" s="1"/>
  <c r="AT35" i="5"/>
  <c r="X24" i="17" s="1"/>
  <c r="AT34" i="5"/>
  <c r="AU33" i="5"/>
  <c r="AT33" i="5"/>
  <c r="AU32" i="5"/>
  <c r="AT32" i="5"/>
  <c r="X32" i="17" s="1"/>
  <c r="AU31" i="5"/>
  <c r="AU30" i="5"/>
  <c r="AT30" i="5"/>
  <c r="AT29" i="5"/>
  <c r="X13" i="17" s="1"/>
  <c r="AT28" i="5"/>
  <c r="X19" i="17" s="1"/>
  <c r="AU27" i="5"/>
  <c r="AT27" i="5"/>
  <c r="X22" i="17" s="1"/>
  <c r="AU26" i="5"/>
  <c r="AT26" i="5"/>
  <c r="AT24" i="5"/>
  <c r="X45" i="17" s="1"/>
  <c r="AX22" i="5"/>
  <c r="AV22" i="5"/>
  <c r="AW22" i="5" s="1"/>
  <c r="AU22" i="5"/>
  <c r="AT22" i="5"/>
  <c r="X49" i="17" s="1"/>
  <c r="AU21" i="5"/>
  <c r="AT21" i="5"/>
  <c r="X46" i="17" s="1"/>
  <c r="AT16" i="5"/>
  <c r="S15" i="5"/>
  <c r="BD14" i="5"/>
  <c r="AT14" i="5"/>
  <c r="BD13" i="5"/>
  <c r="BD12" i="5"/>
  <c r="AX11" i="5"/>
  <c r="AU11" i="5"/>
  <c r="AT11" i="5"/>
  <c r="X18" i="17" s="1"/>
  <c r="AT9" i="5"/>
  <c r="BA7" i="5"/>
  <c r="BB7" i="5" s="1"/>
  <c r="BC7" i="5" s="1"/>
  <c r="AT6" i="5"/>
  <c r="AU5" i="5"/>
  <c r="AT5" i="5"/>
  <c r="X8" i="17" s="1"/>
  <c r="AU4" i="5"/>
  <c r="AT4" i="5"/>
  <c r="X9" i="17" s="1"/>
  <c r="AT3" i="5"/>
  <c r="K1" i="5"/>
  <c r="J1" i="5"/>
  <c r="I1" i="5"/>
  <c r="H1" i="5"/>
  <c r="A159" i="4"/>
  <c r="A158" i="4"/>
  <c r="A157" i="4"/>
  <c r="A156" i="4"/>
  <c r="A155" i="4"/>
  <c r="A154" i="4"/>
  <c r="A153" i="4"/>
  <c r="A152" i="4"/>
  <c r="A151" i="4"/>
  <c r="AC150" i="4"/>
  <c r="A150" i="4"/>
  <c r="AC149" i="4"/>
  <c r="A149" i="4"/>
  <c r="AC148" i="4"/>
  <c r="A148" i="4"/>
  <c r="A147" i="4"/>
  <c r="AC146" i="4"/>
  <c r="A146" i="4"/>
  <c r="A145" i="4"/>
  <c r="A144" i="4"/>
  <c r="AC143" i="4"/>
  <c r="A143" i="4"/>
  <c r="A142" i="4"/>
  <c r="AC141" i="4"/>
  <c r="A141" i="4"/>
  <c r="AC140" i="4"/>
  <c r="A140" i="4"/>
  <c r="AC139" i="4"/>
  <c r="A139" i="4"/>
  <c r="A138" i="4"/>
  <c r="AC137" i="4"/>
  <c r="A137" i="4"/>
  <c r="AC136" i="4"/>
  <c r="A136" i="4"/>
  <c r="AC135" i="4"/>
  <c r="A135" i="4"/>
  <c r="AC134" i="4"/>
  <c r="A134" i="4"/>
  <c r="A133" i="4"/>
  <c r="A132" i="4"/>
  <c r="A131" i="4"/>
  <c r="AC130" i="4"/>
  <c r="A130" i="4"/>
  <c r="AC129" i="4"/>
  <c r="AC128" i="4"/>
  <c r="AC125" i="4"/>
  <c r="AC121" i="4"/>
  <c r="AC104" i="4"/>
  <c r="AC103" i="4"/>
  <c r="AC102" i="4"/>
  <c r="AC101" i="4"/>
  <c r="AC100" i="4"/>
  <c r="AC99" i="4"/>
  <c r="H96" i="4" a="1"/>
  <c r="H96" i="4" s="1"/>
  <c r="G96" i="4" a="1"/>
  <c r="G96" i="4"/>
  <c r="F96" i="4" a="1"/>
  <c r="F96" i="4" s="1"/>
  <c r="E96" i="4" a="1"/>
  <c r="E96" i="4" s="1"/>
  <c r="U62" i="4"/>
  <c r="Q62" i="4"/>
  <c r="U61" i="4"/>
  <c r="Q61" i="4"/>
  <c r="U60" i="4"/>
  <c r="Q60" i="4"/>
  <c r="U59" i="4"/>
  <c r="Q59" i="4"/>
  <c r="U58" i="4"/>
  <c r="Q58" i="4"/>
  <c r="U57" i="4"/>
  <c r="Q57" i="4"/>
  <c r="U56" i="4"/>
  <c r="Q56" i="4"/>
  <c r="U55" i="4"/>
  <c r="Q55" i="4"/>
  <c r="U54" i="4"/>
  <c r="Q54" i="4"/>
  <c r="U53" i="4"/>
  <c r="Q53" i="4"/>
  <c r="U52" i="4"/>
  <c r="Q52" i="4"/>
  <c r="U51" i="4"/>
  <c r="Q51" i="4"/>
  <c r="U50" i="4"/>
  <c r="Q50" i="4"/>
  <c r="U49" i="4"/>
  <c r="Q49" i="4"/>
  <c r="U48" i="4"/>
  <c r="Q48" i="4"/>
  <c r="U47" i="4"/>
  <c r="Q47" i="4"/>
  <c r="U46" i="4"/>
  <c r="Q46" i="4"/>
  <c r="U45" i="4"/>
  <c r="Q45" i="4"/>
  <c r="U44" i="4"/>
  <c r="Q44" i="4"/>
  <c r="U43" i="4"/>
  <c r="Q43" i="4"/>
  <c r="U42" i="4"/>
  <c r="Q42" i="4"/>
  <c r="U41" i="4"/>
  <c r="Q41" i="4"/>
  <c r="U40" i="4"/>
  <c r="Q40" i="4"/>
  <c r="U39" i="4"/>
  <c r="Q39" i="4"/>
  <c r="U38" i="4"/>
  <c r="Q38" i="4"/>
  <c r="U37" i="4"/>
  <c r="Q37" i="4"/>
  <c r="U36" i="4"/>
  <c r="Q36" i="4"/>
  <c r="U35" i="4"/>
  <c r="Q35" i="4"/>
  <c r="U34" i="4"/>
  <c r="Q34" i="4"/>
  <c r="U33" i="4"/>
  <c r="Q33" i="4"/>
  <c r="U32" i="4"/>
  <c r="Q32" i="4"/>
  <c r="U31" i="4"/>
  <c r="Q31" i="4"/>
  <c r="U30" i="4"/>
  <c r="Q30" i="4"/>
  <c r="U29" i="4"/>
  <c r="Q29" i="4"/>
  <c r="U28" i="4"/>
  <c r="Q28" i="4"/>
  <c r="U27" i="4"/>
  <c r="Q27" i="4"/>
  <c r="U26" i="4"/>
  <c r="Q26" i="4"/>
  <c r="U25" i="4"/>
  <c r="Q25" i="4"/>
  <c r="U24" i="4"/>
  <c r="Q24" i="4"/>
  <c r="U23" i="4"/>
  <c r="Q23" i="4"/>
  <c r="U22" i="4"/>
  <c r="Q22" i="4"/>
  <c r="U21" i="4"/>
  <c r="Q21" i="4"/>
  <c r="U20" i="4"/>
  <c r="Q20" i="4"/>
  <c r="U19" i="4"/>
  <c r="Q19" i="4"/>
  <c r="U18" i="4"/>
  <c r="Q18" i="4"/>
  <c r="U17" i="4"/>
  <c r="Q17" i="4"/>
  <c r="U16" i="4"/>
  <c r="Q16" i="4"/>
  <c r="U15" i="4"/>
  <c r="Q15" i="4"/>
  <c r="U14" i="4"/>
  <c r="Q14" i="4"/>
  <c r="U13" i="4"/>
  <c r="Q13" i="4"/>
  <c r="U12" i="4"/>
  <c r="Q12" i="4"/>
  <c r="U11" i="4"/>
  <c r="Q11" i="4"/>
  <c r="U10" i="4"/>
  <c r="Q10" i="4"/>
  <c r="U9" i="4"/>
  <c r="Q9" i="4"/>
  <c r="U8" i="4"/>
  <c r="Q8" i="4"/>
  <c r="U7" i="4"/>
  <c r="Q7" i="4"/>
  <c r="U6" i="4"/>
  <c r="Q6" i="4"/>
  <c r="U5" i="4"/>
  <c r="Q5" i="4"/>
  <c r="U4" i="4"/>
  <c r="Q4" i="4"/>
  <c r="U3" i="4"/>
  <c r="Q3" i="4"/>
  <c r="J481" i="2"/>
  <c r="A481" i="2" s="1" a="1"/>
  <c r="A481" i="2" s="1"/>
  <c r="J480" i="2"/>
  <c r="A480" i="2" s="1" a="1"/>
  <c r="A480" i="2" s="1"/>
  <c r="J479" i="2"/>
  <c r="A479" i="2" s="1" a="1"/>
  <c r="A479" i="2" s="1"/>
  <c r="J478" i="2"/>
  <c r="A478" i="2" s="1" a="1"/>
  <c r="A478" i="2" s="1"/>
  <c r="J477" i="2"/>
  <c r="A477" i="2" s="1" a="1"/>
  <c r="A477" i="2" s="1"/>
  <c r="J476" i="2"/>
  <c r="A476" i="2" s="1" a="1"/>
  <c r="A476" i="2" s="1"/>
  <c r="J475" i="2"/>
  <c r="A475" i="2" s="1" a="1"/>
  <c r="A475" i="2" s="1"/>
  <c r="J474" i="2"/>
  <c r="A474" i="2" s="1" a="1"/>
  <c r="A474" i="2" s="1"/>
  <c r="J473" i="2"/>
  <c r="A473" i="2" s="1" a="1"/>
  <c r="A473" i="2" s="1"/>
  <c r="J472" i="2"/>
  <c r="A472" i="2" s="1" a="1"/>
  <c r="A472" i="2" s="1"/>
  <c r="J471" i="2"/>
  <c r="A471" i="2" s="1" a="1"/>
  <c r="A471" i="2" s="1"/>
  <c r="J470" i="2"/>
  <c r="A470" i="2" s="1" a="1"/>
  <c r="A470" i="2" s="1"/>
  <c r="J469" i="2"/>
  <c r="A469" i="2" s="1" a="1"/>
  <c r="A469" i="2" s="1"/>
  <c r="J468" i="2"/>
  <c r="A468" i="2" s="1" a="1"/>
  <c r="A468" i="2" s="1"/>
  <c r="J467" i="2"/>
  <c r="A467" i="2" s="1" a="1"/>
  <c r="A467" i="2" s="1"/>
  <c r="J466" i="2"/>
  <c r="A466" i="2" s="1" a="1"/>
  <c r="A466" i="2" s="1"/>
  <c r="J465" i="2"/>
  <c r="A465" i="2" s="1" a="1"/>
  <c r="A465" i="2" s="1"/>
  <c r="J464" i="2"/>
  <c r="A464" i="2" s="1" a="1"/>
  <c r="A464" i="2" s="1"/>
  <c r="J463" i="2"/>
  <c r="A463" i="2" s="1" a="1"/>
  <c r="A463" i="2" s="1"/>
  <c r="J462" i="2"/>
  <c r="A462" i="2" s="1" a="1"/>
  <c r="A462" i="2" s="1"/>
  <c r="J461" i="2"/>
  <c r="A461" i="2" s="1" a="1"/>
  <c r="A461" i="2" s="1"/>
  <c r="J460" i="2"/>
  <c r="A460" i="2" s="1" a="1"/>
  <c r="A460" i="2" s="1"/>
  <c r="J459" i="2"/>
  <c r="A459" i="2" s="1" a="1"/>
  <c r="A459" i="2" s="1"/>
  <c r="J458" i="2"/>
  <c r="A458" i="2" s="1" a="1"/>
  <c r="A458" i="2" s="1"/>
  <c r="J457" i="2"/>
  <c r="A457" i="2" s="1" a="1"/>
  <c r="A457" i="2" s="1"/>
  <c r="J456" i="2"/>
  <c r="A456" i="2" s="1" a="1"/>
  <c r="A456" i="2" s="1"/>
  <c r="J455" i="2"/>
  <c r="A455" i="2" s="1" a="1"/>
  <c r="A455" i="2" s="1"/>
  <c r="J454" i="2"/>
  <c r="A454" i="2" s="1" a="1"/>
  <c r="A454" i="2" s="1"/>
  <c r="J453" i="2"/>
  <c r="A453" i="2" s="1" a="1"/>
  <c r="A453" i="2" s="1"/>
  <c r="J452" i="2"/>
  <c r="A452" i="2" s="1" a="1"/>
  <c r="A452" i="2" s="1"/>
  <c r="J451" i="2"/>
  <c r="A451" i="2" s="1" a="1"/>
  <c r="A451" i="2" s="1"/>
  <c r="J450" i="2"/>
  <c r="A450" i="2" s="1" a="1"/>
  <c r="A450" i="2" s="1"/>
  <c r="J449" i="2"/>
  <c r="A449" i="2" s="1" a="1"/>
  <c r="A449" i="2" s="1"/>
  <c r="J448" i="2"/>
  <c r="A448" i="2" s="1" a="1"/>
  <c r="A448" i="2" s="1"/>
  <c r="J447" i="2"/>
  <c r="A447" i="2" s="1" a="1"/>
  <c r="A447" i="2" s="1"/>
  <c r="J446" i="2"/>
  <c r="A446" i="2" s="1" a="1"/>
  <c r="A446" i="2" s="1"/>
  <c r="J445" i="2"/>
  <c r="A445" i="2" s="1" a="1"/>
  <c r="A445" i="2" s="1"/>
  <c r="J444" i="2"/>
  <c r="A444" i="2" s="1" a="1"/>
  <c r="A444" i="2" s="1"/>
  <c r="J443" i="2"/>
  <c r="A443" i="2" s="1" a="1"/>
  <c r="A443" i="2" s="1"/>
  <c r="J442" i="2"/>
  <c r="A442" i="2" s="1" a="1"/>
  <c r="A442" i="2" s="1"/>
  <c r="J441" i="2"/>
  <c r="A441" i="2" s="1" a="1"/>
  <c r="A441" i="2" s="1"/>
  <c r="J440" i="2"/>
  <c r="A440" i="2" s="1" a="1"/>
  <c r="A440" i="2" s="1"/>
  <c r="J439" i="2"/>
  <c r="A439" i="2" s="1" a="1"/>
  <c r="A439" i="2" s="1"/>
  <c r="J438" i="2"/>
  <c r="A438" i="2" s="1" a="1"/>
  <c r="A438" i="2" s="1"/>
  <c r="J437" i="2"/>
  <c r="A437" i="2" s="1" a="1"/>
  <c r="A437" i="2" s="1"/>
  <c r="J436" i="2"/>
  <c r="A436" i="2" s="1" a="1"/>
  <c r="A436" i="2" s="1"/>
  <c r="J435" i="2"/>
  <c r="A435" i="2" s="1" a="1"/>
  <c r="A435" i="2" s="1"/>
  <c r="J434" i="2"/>
  <c r="A434" i="2" s="1" a="1"/>
  <c r="A434" i="2" s="1"/>
  <c r="J433" i="2"/>
  <c r="A433" i="2" s="1" a="1"/>
  <c r="A433" i="2" s="1"/>
  <c r="J432" i="2"/>
  <c r="A432" i="2" s="1" a="1"/>
  <c r="A432" i="2" s="1"/>
  <c r="J431" i="2"/>
  <c r="A431" i="2" s="1" a="1"/>
  <c r="A431" i="2" s="1"/>
  <c r="J430" i="2"/>
  <c r="A430" i="2" s="1" a="1"/>
  <c r="A430" i="2" s="1"/>
  <c r="J429" i="2"/>
  <c r="A429" i="2" s="1" a="1"/>
  <c r="A429" i="2" s="1"/>
  <c r="J428" i="2"/>
  <c r="A428" i="2" s="1" a="1"/>
  <c r="A428" i="2" s="1"/>
  <c r="J427" i="2"/>
  <c r="A427" i="2" s="1" a="1"/>
  <c r="A427" i="2" s="1"/>
  <c r="J426" i="2"/>
  <c r="A426" i="2" s="1" a="1"/>
  <c r="A426" i="2" s="1"/>
  <c r="J425" i="2"/>
  <c r="A425" i="2" s="1" a="1"/>
  <c r="A425" i="2" s="1"/>
  <c r="J424" i="2"/>
  <c r="A424" i="2" s="1" a="1"/>
  <c r="A424" i="2" s="1"/>
  <c r="J423" i="2"/>
  <c r="A423" i="2" s="1" a="1"/>
  <c r="A423" i="2" s="1"/>
  <c r="J422" i="2"/>
  <c r="A422" i="2" s="1" a="1"/>
  <c r="A422" i="2" s="1"/>
  <c r="J421" i="2"/>
  <c r="A421" i="2" s="1" a="1"/>
  <c r="A421" i="2" s="1"/>
  <c r="J420" i="2"/>
  <c r="A420" i="2" s="1" a="1"/>
  <c r="A420" i="2" s="1"/>
  <c r="J419" i="2"/>
  <c r="A419" i="2" s="1" a="1"/>
  <c r="A419" i="2" s="1"/>
  <c r="J418" i="2"/>
  <c r="A418" i="2" s="1" a="1"/>
  <c r="A418" i="2" s="1"/>
  <c r="J417" i="2"/>
  <c r="A417" i="2" s="1" a="1"/>
  <c r="A417" i="2" s="1"/>
  <c r="J416" i="2"/>
  <c r="A416" i="2" s="1" a="1"/>
  <c r="A416" i="2" s="1"/>
  <c r="J415" i="2"/>
  <c r="A415" i="2" s="1" a="1"/>
  <c r="A415" i="2" s="1"/>
  <c r="J414" i="2"/>
  <c r="A414" i="2" s="1" a="1"/>
  <c r="A414" i="2" s="1"/>
  <c r="J413" i="2"/>
  <c r="A413" i="2" s="1" a="1"/>
  <c r="A413" i="2" s="1"/>
  <c r="J412" i="2"/>
  <c r="A412" i="2" s="1" a="1"/>
  <c r="A412" i="2" s="1"/>
  <c r="J411" i="2"/>
  <c r="A411" i="2" s="1" a="1"/>
  <c r="A411" i="2" s="1"/>
  <c r="J410" i="2"/>
  <c r="A410" i="2" s="1" a="1"/>
  <c r="A410" i="2" s="1"/>
  <c r="J409" i="2"/>
  <c r="A409" i="2" s="1" a="1"/>
  <c r="A409" i="2" s="1"/>
  <c r="J408" i="2"/>
  <c r="A408" i="2" s="1" a="1"/>
  <c r="A408" i="2" s="1"/>
  <c r="J407" i="2"/>
  <c r="A407" i="2" s="1" a="1"/>
  <c r="A407" i="2" s="1"/>
  <c r="J406" i="2"/>
  <c r="A406" i="2" s="1" a="1"/>
  <c r="A406" i="2" s="1"/>
  <c r="J405" i="2"/>
  <c r="A405" i="2" s="1" a="1"/>
  <c r="A405" i="2" s="1"/>
  <c r="J404" i="2"/>
  <c r="A404" i="2" s="1" a="1"/>
  <c r="A404" i="2" s="1"/>
  <c r="J403" i="2"/>
  <c r="A403" i="2" s="1" a="1"/>
  <c r="A403" i="2" s="1"/>
  <c r="J402" i="2"/>
  <c r="A402" i="2" s="1" a="1"/>
  <c r="A402" i="2" s="1"/>
  <c r="J401" i="2"/>
  <c r="A401" i="2" s="1" a="1"/>
  <c r="A401" i="2" s="1"/>
  <c r="J400" i="2"/>
  <c r="A400" i="2" s="1" a="1"/>
  <c r="A400" i="2" s="1"/>
  <c r="J399" i="2"/>
  <c r="A399" i="2" s="1" a="1"/>
  <c r="A399" i="2" s="1"/>
  <c r="J398" i="2"/>
  <c r="A398" i="2" s="1" a="1"/>
  <c r="A398" i="2" s="1"/>
  <c r="J397" i="2"/>
  <c r="A397" i="2" s="1" a="1"/>
  <c r="A397" i="2" s="1"/>
  <c r="J396" i="2"/>
  <c r="A396" i="2" s="1" a="1"/>
  <c r="A396" i="2" s="1"/>
  <c r="J395" i="2"/>
  <c r="A395" i="2" s="1" a="1"/>
  <c r="A395" i="2" s="1"/>
  <c r="J394" i="2"/>
  <c r="A394" i="2" s="1" a="1"/>
  <c r="A394" i="2" s="1"/>
  <c r="J393" i="2"/>
  <c r="A393" i="2" s="1" a="1"/>
  <c r="A393" i="2" s="1"/>
  <c r="J392" i="2"/>
  <c r="A392" i="2" s="1" a="1"/>
  <c r="A392" i="2" s="1"/>
  <c r="J391" i="2"/>
  <c r="A391" i="2" s="1" a="1"/>
  <c r="A391" i="2" s="1"/>
  <c r="J390" i="2"/>
  <c r="A390" i="2" s="1" a="1"/>
  <c r="A390" i="2" s="1"/>
  <c r="J389" i="2"/>
  <c r="A389" i="2" s="1" a="1"/>
  <c r="A389" i="2" s="1"/>
  <c r="J388" i="2"/>
  <c r="A388" i="2" s="1" a="1"/>
  <c r="A388" i="2" s="1"/>
  <c r="J387" i="2"/>
  <c r="A387" i="2" s="1" a="1"/>
  <c r="A387" i="2" s="1"/>
  <c r="J386" i="2"/>
  <c r="A386" i="2" s="1" a="1"/>
  <c r="A386" i="2" s="1"/>
  <c r="J385" i="2"/>
  <c r="A385" i="2" s="1" a="1"/>
  <c r="A385" i="2" s="1"/>
  <c r="J384" i="2"/>
  <c r="A384" i="2" s="1" a="1"/>
  <c r="A384" i="2" s="1"/>
  <c r="J383" i="2"/>
  <c r="A383" i="2" s="1" a="1"/>
  <c r="A383" i="2" s="1"/>
  <c r="J382" i="2"/>
  <c r="A382" i="2" s="1" a="1"/>
  <c r="A382" i="2" s="1"/>
  <c r="J381" i="2"/>
  <c r="A381" i="2" s="1" a="1"/>
  <c r="A381" i="2" s="1"/>
  <c r="J380" i="2"/>
  <c r="A380" i="2" s="1" a="1"/>
  <c r="A380" i="2" s="1"/>
  <c r="J379" i="2"/>
  <c r="A379" i="2" s="1" a="1"/>
  <c r="A379" i="2" s="1"/>
  <c r="J378" i="2"/>
  <c r="A378" i="2" s="1" a="1"/>
  <c r="A378" i="2" s="1"/>
  <c r="J377" i="2"/>
  <c r="A377" i="2" s="1" a="1"/>
  <c r="A377" i="2" s="1"/>
  <c r="J376" i="2"/>
  <c r="A376" i="2" s="1" a="1"/>
  <c r="A376" i="2" s="1"/>
  <c r="J375" i="2"/>
  <c r="A375" i="2" s="1" a="1"/>
  <c r="A375" i="2" s="1"/>
  <c r="J374" i="2"/>
  <c r="A374" i="2" s="1" a="1"/>
  <c r="A374" i="2" s="1"/>
  <c r="J373" i="2"/>
  <c r="A373" i="2" s="1" a="1"/>
  <c r="A373" i="2" s="1"/>
  <c r="J372" i="2"/>
  <c r="A372" i="2" s="1" a="1"/>
  <c r="A372" i="2" s="1"/>
  <c r="J371" i="2"/>
  <c r="A371" i="2" s="1" a="1"/>
  <c r="A371" i="2" s="1"/>
  <c r="J370" i="2"/>
  <c r="A370" i="2" s="1" a="1"/>
  <c r="A370" i="2" s="1"/>
  <c r="J369" i="2"/>
  <c r="A369" i="2" s="1" a="1"/>
  <c r="A369" i="2" s="1"/>
  <c r="J368" i="2"/>
  <c r="A368" i="2" s="1" a="1"/>
  <c r="A368" i="2" s="1"/>
  <c r="J367" i="2"/>
  <c r="A367" i="2" s="1" a="1"/>
  <c r="A367" i="2" s="1"/>
  <c r="J366" i="2"/>
  <c r="A366" i="2" s="1" a="1"/>
  <c r="A366" i="2" s="1"/>
  <c r="J365" i="2"/>
  <c r="A365" i="2" s="1" a="1"/>
  <c r="A365" i="2" s="1"/>
  <c r="J364" i="2"/>
  <c r="A364" i="2" s="1" a="1"/>
  <c r="A364" i="2" s="1"/>
  <c r="J363" i="2"/>
  <c r="A363" i="2" s="1" a="1"/>
  <c r="A363" i="2" s="1"/>
  <c r="J362" i="2"/>
  <c r="A362" i="2" s="1" a="1"/>
  <c r="A362" i="2" s="1"/>
  <c r="J361" i="2"/>
  <c r="A361" i="2" s="1" a="1"/>
  <c r="A361" i="2" s="1"/>
  <c r="J360" i="2"/>
  <c r="A360" i="2" s="1" a="1"/>
  <c r="A360" i="2" s="1"/>
  <c r="J359" i="2"/>
  <c r="A359" i="2" s="1" a="1"/>
  <c r="A359" i="2" s="1"/>
  <c r="J358" i="2"/>
  <c r="A358" i="2" s="1" a="1"/>
  <c r="A358" i="2" s="1"/>
  <c r="J357" i="2"/>
  <c r="A357" i="2" s="1" a="1"/>
  <c r="A357" i="2" s="1"/>
  <c r="J356" i="2"/>
  <c r="A356" i="2" s="1" a="1"/>
  <c r="A356" i="2" s="1"/>
  <c r="J355" i="2"/>
  <c r="A355" i="2" s="1" a="1"/>
  <c r="A355" i="2" s="1"/>
  <c r="J354" i="2"/>
  <c r="A354" i="2" s="1" a="1"/>
  <c r="A354" i="2" s="1"/>
  <c r="J353" i="2"/>
  <c r="A353" i="2" s="1" a="1"/>
  <c r="A353" i="2" s="1"/>
  <c r="J352" i="2"/>
  <c r="A352" i="2" s="1" a="1"/>
  <c r="A352" i="2" s="1"/>
  <c r="J351" i="2"/>
  <c r="A351" i="2" s="1" a="1"/>
  <c r="A351" i="2" s="1"/>
  <c r="J350" i="2"/>
  <c r="A350" i="2" s="1" a="1"/>
  <c r="A350" i="2" s="1"/>
  <c r="J349" i="2"/>
  <c r="A349" i="2" s="1" a="1"/>
  <c r="A349" i="2" s="1"/>
  <c r="J348" i="2"/>
  <c r="A348" i="2" s="1" a="1"/>
  <c r="A348" i="2" s="1"/>
  <c r="J347" i="2"/>
  <c r="A347" i="2" s="1" a="1"/>
  <c r="A347" i="2" s="1"/>
  <c r="J346" i="2"/>
  <c r="A346" i="2" s="1" a="1"/>
  <c r="A346" i="2" s="1"/>
  <c r="J345" i="2"/>
  <c r="A345" i="2" s="1" a="1"/>
  <c r="A345" i="2" s="1"/>
  <c r="J344" i="2"/>
  <c r="A344" i="2" s="1" a="1"/>
  <c r="A344" i="2" s="1"/>
  <c r="J343" i="2"/>
  <c r="A343" i="2" s="1" a="1"/>
  <c r="A343" i="2" s="1"/>
  <c r="J342" i="2"/>
  <c r="A342" i="2" s="1" a="1"/>
  <c r="A342" i="2" s="1"/>
  <c r="J341" i="2"/>
  <c r="A341" i="2" s="1" a="1"/>
  <c r="A341" i="2" s="1"/>
  <c r="J340" i="2"/>
  <c r="A340" i="2" s="1" a="1"/>
  <c r="A340" i="2" s="1"/>
  <c r="J339" i="2"/>
  <c r="A339" i="2" s="1" a="1"/>
  <c r="A339" i="2" s="1"/>
  <c r="J338" i="2"/>
  <c r="A338" i="2" s="1" a="1"/>
  <c r="A338" i="2" s="1"/>
  <c r="J337" i="2"/>
  <c r="A337" i="2" s="1" a="1"/>
  <c r="A337" i="2" s="1"/>
  <c r="J336" i="2"/>
  <c r="A336" i="2" s="1" a="1"/>
  <c r="A336" i="2" s="1"/>
  <c r="J335" i="2"/>
  <c r="A335" i="2" s="1" a="1"/>
  <c r="A335" i="2" s="1"/>
  <c r="J334" i="2"/>
  <c r="A334" i="2" s="1" a="1"/>
  <c r="A334" i="2" s="1"/>
  <c r="J333" i="2"/>
  <c r="A333" i="2" s="1" a="1"/>
  <c r="A333" i="2" s="1"/>
  <c r="J332" i="2"/>
  <c r="A332" i="2" s="1" a="1"/>
  <c r="A332" i="2" s="1"/>
  <c r="J331" i="2"/>
  <c r="A331" i="2" s="1" a="1"/>
  <c r="A331" i="2" s="1"/>
  <c r="J330" i="2"/>
  <c r="A330" i="2" s="1" a="1"/>
  <c r="A330" i="2" s="1"/>
  <c r="J329" i="2"/>
  <c r="A329" i="2" s="1" a="1"/>
  <c r="A329" i="2" s="1"/>
  <c r="J328" i="2"/>
  <c r="A328" i="2" s="1" a="1"/>
  <c r="A328" i="2" s="1"/>
  <c r="J327" i="2"/>
  <c r="A327" i="2" s="1" a="1"/>
  <c r="A327" i="2" s="1"/>
  <c r="J326" i="2"/>
  <c r="A326" i="2" s="1" a="1"/>
  <c r="A326" i="2" s="1"/>
  <c r="J325" i="2"/>
  <c r="A325" i="2" s="1" a="1"/>
  <c r="A325" i="2" s="1"/>
  <c r="J324" i="2"/>
  <c r="A324" i="2" s="1" a="1"/>
  <c r="A324" i="2" s="1"/>
  <c r="J323" i="2"/>
  <c r="A323" i="2" s="1" a="1"/>
  <c r="A323" i="2" s="1"/>
  <c r="J322" i="2"/>
  <c r="A322" i="2" s="1" a="1"/>
  <c r="A322" i="2" s="1"/>
  <c r="J321" i="2"/>
  <c r="A321" i="2" s="1" a="1"/>
  <c r="A321" i="2" s="1"/>
  <c r="J320" i="2"/>
  <c r="A320" i="2" s="1" a="1"/>
  <c r="A320" i="2" s="1"/>
  <c r="J319" i="2"/>
  <c r="A319" i="2" s="1" a="1"/>
  <c r="A319" i="2" s="1"/>
  <c r="J318" i="2"/>
  <c r="A318" i="2" s="1" a="1"/>
  <c r="A318" i="2" s="1"/>
  <c r="J317" i="2"/>
  <c r="A317" i="2" s="1" a="1"/>
  <c r="A317" i="2" s="1"/>
  <c r="J316" i="2"/>
  <c r="A316" i="2" s="1" a="1"/>
  <c r="A316" i="2" s="1"/>
  <c r="J315" i="2"/>
  <c r="A315" i="2" s="1" a="1"/>
  <c r="A315" i="2" s="1"/>
  <c r="J314" i="2"/>
  <c r="A314" i="2" s="1" a="1"/>
  <c r="A314" i="2" s="1"/>
  <c r="J313" i="2"/>
  <c r="A313" i="2" s="1" a="1"/>
  <c r="A313" i="2" s="1"/>
  <c r="J312" i="2"/>
  <c r="A312" i="2" s="1" a="1"/>
  <c r="A312" i="2" s="1"/>
  <c r="J311" i="2"/>
  <c r="A311" i="2" s="1" a="1"/>
  <c r="A311" i="2" s="1"/>
  <c r="J310" i="2"/>
  <c r="A310" i="2" s="1" a="1"/>
  <c r="A310" i="2" s="1"/>
  <c r="J309" i="2"/>
  <c r="A309" i="2" s="1" a="1"/>
  <c r="A309" i="2" s="1"/>
  <c r="J308" i="2"/>
  <c r="A308" i="2" s="1" a="1"/>
  <c r="A308" i="2" s="1"/>
  <c r="J307" i="2"/>
  <c r="A307" i="2" s="1" a="1"/>
  <c r="A307" i="2" s="1"/>
  <c r="J306" i="2"/>
  <c r="A306" i="2" s="1" a="1"/>
  <c r="A306" i="2" s="1"/>
  <c r="J305" i="2"/>
  <c r="A305" i="2" s="1" a="1"/>
  <c r="A305" i="2" s="1"/>
  <c r="J304" i="2"/>
  <c r="A304" i="2" s="1" a="1"/>
  <c r="A304" i="2" s="1"/>
  <c r="J303" i="2"/>
  <c r="A303" i="2" s="1" a="1"/>
  <c r="A303" i="2" s="1"/>
  <c r="J302" i="2"/>
  <c r="A302" i="2" s="1" a="1"/>
  <c r="A302" i="2" s="1"/>
  <c r="J301" i="2"/>
  <c r="A301" i="2" s="1" a="1"/>
  <c r="A301" i="2" s="1"/>
  <c r="J300" i="2"/>
  <c r="A300" i="2" s="1" a="1"/>
  <c r="A300" i="2" s="1"/>
  <c r="J299" i="2"/>
  <c r="A299" i="2" s="1" a="1"/>
  <c r="A299" i="2" s="1"/>
  <c r="J298" i="2"/>
  <c r="A298" i="2" s="1" a="1"/>
  <c r="A298" i="2" s="1"/>
  <c r="J297" i="2"/>
  <c r="A297" i="2" s="1" a="1"/>
  <c r="A297" i="2" s="1"/>
  <c r="J296" i="2"/>
  <c r="A296" i="2" s="1" a="1"/>
  <c r="A296" i="2" s="1"/>
  <c r="J295" i="2"/>
  <c r="A295" i="2" s="1" a="1"/>
  <c r="A295" i="2" s="1"/>
  <c r="J294" i="2"/>
  <c r="A294" i="2" s="1" a="1"/>
  <c r="A294" i="2" s="1"/>
  <c r="J293" i="2"/>
  <c r="A293" i="2" s="1" a="1"/>
  <c r="A293" i="2" s="1"/>
  <c r="J292" i="2"/>
  <c r="A292" i="2" s="1" a="1"/>
  <c r="A292" i="2" s="1"/>
  <c r="J291" i="2"/>
  <c r="A291" i="2" s="1" a="1"/>
  <c r="A291" i="2" s="1"/>
  <c r="J290" i="2"/>
  <c r="A290" i="2" s="1" a="1"/>
  <c r="A290" i="2" s="1"/>
  <c r="J289" i="2"/>
  <c r="A289" i="2" s="1" a="1"/>
  <c r="A289" i="2" s="1"/>
  <c r="J288" i="2"/>
  <c r="A288" i="2" s="1" a="1"/>
  <c r="A288" i="2" s="1"/>
  <c r="J287" i="2"/>
  <c r="A287" i="2" s="1" a="1"/>
  <c r="A287" i="2" s="1"/>
  <c r="J286" i="2"/>
  <c r="A286" i="2" s="1" a="1"/>
  <c r="A286" i="2" s="1"/>
  <c r="J285" i="2"/>
  <c r="A285" i="2" s="1" a="1"/>
  <c r="A285" i="2" s="1"/>
  <c r="J284" i="2"/>
  <c r="A284" i="2" s="1" a="1"/>
  <c r="A284" i="2" s="1"/>
  <c r="J283" i="2"/>
  <c r="A283" i="2" s="1" a="1"/>
  <c r="A283" i="2" s="1"/>
  <c r="J282" i="2"/>
  <c r="A282" i="2" s="1" a="1"/>
  <c r="A282" i="2" s="1"/>
  <c r="J281" i="2"/>
  <c r="A281" i="2" s="1" a="1"/>
  <c r="A281" i="2" s="1"/>
  <c r="J280" i="2"/>
  <c r="A280" i="2" s="1" a="1"/>
  <c r="A280" i="2" s="1"/>
  <c r="J279" i="2"/>
  <c r="A279" i="2" s="1" a="1"/>
  <c r="A279" i="2" s="1"/>
  <c r="J278" i="2"/>
  <c r="A278" i="2" s="1" a="1"/>
  <c r="A278" i="2" s="1"/>
  <c r="J277" i="2"/>
  <c r="A277" i="2" s="1" a="1"/>
  <c r="A277" i="2" s="1"/>
  <c r="J276" i="2"/>
  <c r="A276" i="2" s="1" a="1"/>
  <c r="A276" i="2" s="1"/>
  <c r="J275" i="2"/>
  <c r="A275" i="2" s="1" a="1"/>
  <c r="A275" i="2" s="1"/>
  <c r="J274" i="2"/>
  <c r="A274" i="2" s="1" a="1"/>
  <c r="A274" i="2" s="1"/>
  <c r="J273" i="2"/>
  <c r="A273" i="2" s="1" a="1"/>
  <c r="A273" i="2" s="1"/>
  <c r="J272" i="2"/>
  <c r="A272" i="2" s="1" a="1"/>
  <c r="A272" i="2" s="1"/>
  <c r="J271" i="2"/>
  <c r="A271" i="2" s="1" a="1"/>
  <c r="A271" i="2" s="1"/>
  <c r="J270" i="2"/>
  <c r="A270" i="2" s="1" a="1"/>
  <c r="A270" i="2" s="1"/>
  <c r="J269" i="2"/>
  <c r="A269" i="2" s="1" a="1"/>
  <c r="A269" i="2" s="1"/>
  <c r="J268" i="2"/>
  <c r="A268" i="2" s="1" a="1"/>
  <c r="A268" i="2" s="1"/>
  <c r="J267" i="2"/>
  <c r="A267" i="2" s="1" a="1"/>
  <c r="A267" i="2" s="1"/>
  <c r="J266" i="2"/>
  <c r="A266" i="2" s="1" a="1"/>
  <c r="A266" i="2" s="1"/>
  <c r="J265" i="2"/>
  <c r="A265" i="2" s="1" a="1"/>
  <c r="A265" i="2" s="1"/>
  <c r="J264" i="2"/>
  <c r="A264" i="2" s="1" a="1"/>
  <c r="A264" i="2" s="1"/>
  <c r="J263" i="2"/>
  <c r="A263" i="2" s="1" a="1"/>
  <c r="A263" i="2" s="1"/>
  <c r="J262" i="2"/>
  <c r="A262" i="2" s="1" a="1"/>
  <c r="A262" i="2" s="1"/>
  <c r="J261" i="2"/>
  <c r="A261" i="2" s="1" a="1"/>
  <c r="A261" i="2" s="1"/>
  <c r="J260" i="2"/>
  <c r="A260" i="2" s="1" a="1"/>
  <c r="A260" i="2" s="1"/>
  <c r="J259" i="2"/>
  <c r="A259" i="2" s="1" a="1"/>
  <c r="A259" i="2" s="1"/>
  <c r="J258" i="2"/>
  <c r="A258" i="2" s="1" a="1"/>
  <c r="A258" i="2" s="1"/>
  <c r="J257" i="2"/>
  <c r="A257" i="2" s="1" a="1"/>
  <c r="A257" i="2" s="1"/>
  <c r="J256" i="2"/>
  <c r="A256" i="2" s="1" a="1"/>
  <c r="A256" i="2" s="1"/>
  <c r="J255" i="2"/>
  <c r="A255" i="2" s="1" a="1"/>
  <c r="A255" i="2" s="1"/>
  <c r="J254" i="2"/>
  <c r="A254" i="2" s="1" a="1"/>
  <c r="A254" i="2" s="1"/>
  <c r="J253" i="2"/>
  <c r="A253" i="2" s="1" a="1"/>
  <c r="A253" i="2" s="1"/>
  <c r="J252" i="2"/>
  <c r="A252" i="2" s="1" a="1"/>
  <c r="A252" i="2" s="1"/>
  <c r="J251" i="2"/>
  <c r="A251" i="2" s="1" a="1"/>
  <c r="A251" i="2" s="1"/>
  <c r="J250" i="2"/>
  <c r="A250" i="2" s="1" a="1"/>
  <c r="A250" i="2" s="1"/>
  <c r="J249" i="2"/>
  <c r="A249" i="2" s="1" a="1"/>
  <c r="A249" i="2" s="1"/>
  <c r="J248" i="2"/>
  <c r="A248" i="2" s="1" a="1"/>
  <c r="A248" i="2" s="1"/>
  <c r="J247" i="2"/>
  <c r="A247" i="2" s="1" a="1"/>
  <c r="A247" i="2" s="1"/>
  <c r="J246" i="2"/>
  <c r="A246" i="2" s="1" a="1"/>
  <c r="A246" i="2" s="1"/>
  <c r="J245" i="2"/>
  <c r="A245" i="2" s="1" a="1"/>
  <c r="A245" i="2" s="1"/>
  <c r="J244" i="2"/>
  <c r="A244" i="2" s="1" a="1"/>
  <c r="A244" i="2" s="1"/>
  <c r="J243" i="2"/>
  <c r="A243" i="2" s="1" a="1"/>
  <c r="A243" i="2" s="1"/>
  <c r="J242" i="2"/>
  <c r="A242" i="2" s="1" a="1"/>
  <c r="A242" i="2" s="1"/>
  <c r="J241" i="2"/>
  <c r="A241" i="2" s="1" a="1"/>
  <c r="A241" i="2" s="1"/>
  <c r="J240" i="2"/>
  <c r="A240" i="2" s="1" a="1"/>
  <c r="A240" i="2" s="1"/>
  <c r="J239" i="2"/>
  <c r="A239" i="2" s="1" a="1"/>
  <c r="A239" i="2" s="1"/>
  <c r="J238" i="2"/>
  <c r="A238" i="2" s="1" a="1"/>
  <c r="A238" i="2" s="1"/>
  <c r="J237" i="2"/>
  <c r="A237" i="2" s="1" a="1"/>
  <c r="A237" i="2" s="1"/>
  <c r="J236" i="2"/>
  <c r="A236" i="2" s="1" a="1"/>
  <c r="A236" i="2" s="1"/>
  <c r="J235" i="2"/>
  <c r="A235" i="2" s="1" a="1"/>
  <c r="A235" i="2" s="1"/>
  <c r="J234" i="2"/>
  <c r="A234" i="2" s="1" a="1"/>
  <c r="A234" i="2" s="1"/>
  <c r="J233" i="2"/>
  <c r="A233" i="2" s="1" a="1"/>
  <c r="A233" i="2" s="1"/>
  <c r="J232" i="2"/>
  <c r="A232" i="2" s="1" a="1"/>
  <c r="A232" i="2" s="1"/>
  <c r="J231" i="2"/>
  <c r="A231" i="2" s="1" a="1"/>
  <c r="A231" i="2" s="1"/>
  <c r="J230" i="2"/>
  <c r="A230" i="2" s="1" a="1"/>
  <c r="A230" i="2" s="1"/>
  <c r="J229" i="2"/>
  <c r="A229" i="2" s="1" a="1"/>
  <c r="A229" i="2" s="1"/>
  <c r="J228" i="2"/>
  <c r="A228" i="2" s="1" a="1"/>
  <c r="A228" i="2" s="1"/>
  <c r="J227" i="2"/>
  <c r="A227" i="2" s="1" a="1"/>
  <c r="A227" i="2" s="1"/>
  <c r="J226" i="2"/>
  <c r="A226" i="2" s="1" a="1"/>
  <c r="A226" i="2" s="1"/>
  <c r="J225" i="2"/>
  <c r="A225" i="2" s="1" a="1"/>
  <c r="A225" i="2" s="1"/>
  <c r="J224" i="2"/>
  <c r="A224" i="2" s="1" a="1"/>
  <c r="A224" i="2" s="1"/>
  <c r="J223" i="2"/>
  <c r="A223" i="2" s="1" a="1"/>
  <c r="A223" i="2" s="1"/>
  <c r="J222" i="2"/>
  <c r="A222" i="2" s="1" a="1"/>
  <c r="A222" i="2" s="1"/>
  <c r="J221" i="2"/>
  <c r="A221" i="2" s="1" a="1"/>
  <c r="A221" i="2" s="1"/>
  <c r="J220" i="2"/>
  <c r="A220" i="2" s="1" a="1"/>
  <c r="A220" i="2" s="1"/>
  <c r="J219" i="2"/>
  <c r="A219" i="2" s="1" a="1"/>
  <c r="A219" i="2" s="1"/>
  <c r="J218" i="2"/>
  <c r="A218" i="2" s="1" a="1"/>
  <c r="A218" i="2" s="1"/>
  <c r="J217" i="2"/>
  <c r="A217" i="2" s="1" a="1"/>
  <c r="A217" i="2" s="1"/>
  <c r="J216" i="2"/>
  <c r="A216" i="2" s="1" a="1"/>
  <c r="A216" i="2" s="1"/>
  <c r="J215" i="2"/>
  <c r="A215" i="2" s="1" a="1"/>
  <c r="A215" i="2" s="1"/>
  <c r="J214" i="2"/>
  <c r="A214" i="2" s="1" a="1"/>
  <c r="A214" i="2" s="1"/>
  <c r="J213" i="2"/>
  <c r="A213" i="2" s="1" a="1"/>
  <c r="A213" i="2" s="1"/>
  <c r="J212" i="2"/>
  <c r="A212" i="2" s="1" a="1"/>
  <c r="A212" i="2" s="1"/>
  <c r="J211" i="2"/>
  <c r="A211" i="2" s="1" a="1"/>
  <c r="A211" i="2" s="1"/>
  <c r="J210" i="2"/>
  <c r="A210" i="2" s="1" a="1"/>
  <c r="A210" i="2" s="1"/>
  <c r="J209" i="2"/>
  <c r="A209" i="2" s="1" a="1"/>
  <c r="A209" i="2" s="1"/>
  <c r="J208" i="2"/>
  <c r="A208" i="2" s="1" a="1"/>
  <c r="A208" i="2" s="1"/>
  <c r="J207" i="2"/>
  <c r="A207" i="2" s="1" a="1"/>
  <c r="A207" i="2" s="1"/>
  <c r="J206" i="2"/>
  <c r="A206" i="2" s="1" a="1"/>
  <c r="A206" i="2" s="1"/>
  <c r="J205" i="2"/>
  <c r="A205" i="2" s="1" a="1"/>
  <c r="A205" i="2" s="1"/>
  <c r="J204" i="2"/>
  <c r="A204" i="2" s="1" a="1"/>
  <c r="A204" i="2" s="1"/>
  <c r="J203" i="2"/>
  <c r="A203" i="2" s="1" a="1"/>
  <c r="A203" i="2" s="1"/>
  <c r="J202" i="2"/>
  <c r="A202" i="2" s="1" a="1"/>
  <c r="A202" i="2" s="1"/>
  <c r="J201" i="2"/>
  <c r="A201" i="2" s="1" a="1"/>
  <c r="A201" i="2" s="1"/>
  <c r="J200" i="2"/>
  <c r="A200" i="2" s="1" a="1"/>
  <c r="A200" i="2" s="1"/>
  <c r="J199" i="2"/>
  <c r="A199" i="2" s="1" a="1"/>
  <c r="A199" i="2" s="1"/>
  <c r="J198" i="2"/>
  <c r="A198" i="2" s="1" a="1"/>
  <c r="A198" i="2" s="1"/>
  <c r="J197" i="2"/>
  <c r="A197" i="2" s="1" a="1"/>
  <c r="A197" i="2" s="1"/>
  <c r="J196" i="2"/>
  <c r="A196" i="2" s="1" a="1"/>
  <c r="A196" i="2" s="1"/>
  <c r="J195" i="2"/>
  <c r="A195" i="2" s="1" a="1"/>
  <c r="A195" i="2" s="1"/>
  <c r="J194" i="2"/>
  <c r="A194" i="2" s="1" a="1"/>
  <c r="A194" i="2" s="1"/>
  <c r="J193" i="2"/>
  <c r="A193" i="2" s="1" a="1"/>
  <c r="A193" i="2" s="1"/>
  <c r="J192" i="2"/>
  <c r="A192" i="2" s="1" a="1"/>
  <c r="A192" i="2" s="1"/>
  <c r="J191" i="2"/>
  <c r="A191" i="2" s="1" a="1"/>
  <c r="A191" i="2" s="1"/>
  <c r="J190" i="2"/>
  <c r="A190" i="2" s="1" a="1"/>
  <c r="A190" i="2" s="1"/>
  <c r="J189" i="2"/>
  <c r="A189" i="2" s="1" a="1"/>
  <c r="A189" i="2" s="1"/>
  <c r="J188" i="2"/>
  <c r="A188" i="2" s="1" a="1"/>
  <c r="A188" i="2" s="1"/>
  <c r="J187" i="2"/>
  <c r="A187" i="2" s="1" a="1"/>
  <c r="A187" i="2" s="1"/>
  <c r="J186" i="2"/>
  <c r="A186" i="2" s="1" a="1"/>
  <c r="A186" i="2" s="1"/>
  <c r="J185" i="2"/>
  <c r="A185" i="2" s="1" a="1"/>
  <c r="A185" i="2" s="1"/>
  <c r="J184" i="2"/>
  <c r="A184" i="2" s="1" a="1"/>
  <c r="A184" i="2" s="1"/>
  <c r="J183" i="2"/>
  <c r="A183" i="2" s="1" a="1"/>
  <c r="A183" i="2" s="1"/>
  <c r="J182" i="2"/>
  <c r="A182" i="2" s="1" a="1"/>
  <c r="A182" i="2" s="1"/>
  <c r="J181" i="2"/>
  <c r="A181" i="2" s="1" a="1"/>
  <c r="A181" i="2" s="1"/>
  <c r="J180" i="2"/>
  <c r="A180" i="2" s="1" a="1"/>
  <c r="A180" i="2" s="1"/>
  <c r="J179" i="2"/>
  <c r="A179" i="2" s="1" a="1"/>
  <c r="A179" i="2" s="1"/>
  <c r="J178" i="2"/>
  <c r="A178" i="2" s="1" a="1"/>
  <c r="A178" i="2" s="1"/>
  <c r="J177" i="2"/>
  <c r="A177" i="2" s="1" a="1"/>
  <c r="A177" i="2" s="1"/>
  <c r="J176" i="2"/>
  <c r="A176" i="2" s="1" a="1"/>
  <c r="A176" i="2" s="1"/>
  <c r="J175" i="2"/>
  <c r="A175" i="2" s="1" a="1"/>
  <c r="A175" i="2" s="1"/>
  <c r="J174" i="2"/>
  <c r="A174" i="2" s="1" a="1"/>
  <c r="A174" i="2" s="1"/>
  <c r="J173" i="2"/>
  <c r="A173" i="2" s="1" a="1"/>
  <c r="A173" i="2" s="1"/>
  <c r="J172" i="2"/>
  <c r="A172" i="2" s="1" a="1"/>
  <c r="A172" i="2" s="1"/>
  <c r="J171" i="2"/>
  <c r="A171" i="2" s="1" a="1"/>
  <c r="A171" i="2" s="1"/>
  <c r="J170" i="2"/>
  <c r="A170" i="2" s="1" a="1"/>
  <c r="A170" i="2" s="1"/>
  <c r="J169" i="2"/>
  <c r="A169" i="2" s="1" a="1"/>
  <c r="A169" i="2" s="1"/>
  <c r="J168" i="2"/>
  <c r="A168" i="2" s="1" a="1"/>
  <c r="A168" i="2" s="1"/>
  <c r="J167" i="2"/>
  <c r="A167" i="2" s="1" a="1"/>
  <c r="A167" i="2" s="1"/>
  <c r="J166" i="2"/>
  <c r="A166" i="2" s="1" a="1"/>
  <c r="A166" i="2" s="1"/>
  <c r="J165" i="2"/>
  <c r="A165" i="2" s="1" a="1"/>
  <c r="A165" i="2" s="1"/>
  <c r="J164" i="2"/>
  <c r="A164" i="2" s="1" a="1"/>
  <c r="A164" i="2" s="1"/>
  <c r="J163" i="2"/>
  <c r="A163" i="2" s="1" a="1"/>
  <c r="A163" i="2" s="1"/>
  <c r="J162" i="2"/>
  <c r="A162" i="2" s="1" a="1"/>
  <c r="A162" i="2" s="1"/>
  <c r="J161" i="2"/>
  <c r="A161" i="2" s="1" a="1"/>
  <c r="A161" i="2" s="1"/>
  <c r="J160" i="2"/>
  <c r="A160" i="2" s="1" a="1"/>
  <c r="A160" i="2" s="1"/>
  <c r="J159" i="2"/>
  <c r="A159" i="2" s="1" a="1"/>
  <c r="A159" i="2" s="1"/>
  <c r="J158" i="2"/>
  <c r="A158" i="2" s="1" a="1"/>
  <c r="A158" i="2" s="1"/>
  <c r="J157" i="2"/>
  <c r="A157" i="2" s="1" a="1"/>
  <c r="A157" i="2" s="1"/>
  <c r="J156" i="2"/>
  <c r="A156" i="2" s="1" a="1"/>
  <c r="A156" i="2" s="1"/>
  <c r="J155" i="2"/>
  <c r="A155" i="2" s="1" a="1"/>
  <c r="A155" i="2" s="1"/>
  <c r="J154" i="2"/>
  <c r="A154" i="2" s="1" a="1"/>
  <c r="A154" i="2" s="1"/>
  <c r="J153" i="2"/>
  <c r="A153" i="2" s="1" a="1"/>
  <c r="A153" i="2" s="1"/>
  <c r="J152" i="2"/>
  <c r="A152" i="2" s="1" a="1"/>
  <c r="A152" i="2" s="1"/>
  <c r="J151" i="2"/>
  <c r="A151" i="2" s="1" a="1"/>
  <c r="A151" i="2" s="1"/>
  <c r="J150" i="2"/>
  <c r="A150" i="2" s="1" a="1"/>
  <c r="A150" i="2" s="1"/>
  <c r="J149" i="2"/>
  <c r="A149" i="2" s="1" a="1"/>
  <c r="A149" i="2" s="1"/>
  <c r="J148" i="2"/>
  <c r="A148" i="2" s="1" a="1"/>
  <c r="A148" i="2" s="1"/>
  <c r="J147" i="2"/>
  <c r="A147" i="2" s="1" a="1"/>
  <c r="A147" i="2" s="1"/>
  <c r="J146" i="2"/>
  <c r="A146" i="2" s="1" a="1"/>
  <c r="A146" i="2" s="1"/>
  <c r="J145" i="2"/>
  <c r="A145" i="2" s="1" a="1"/>
  <c r="A145" i="2" s="1"/>
  <c r="J144" i="2"/>
  <c r="A144" i="2" s="1" a="1"/>
  <c r="A144" i="2" s="1"/>
  <c r="J143" i="2"/>
  <c r="A143" i="2" s="1" a="1"/>
  <c r="A143" i="2" s="1"/>
  <c r="J142" i="2"/>
  <c r="A142" i="2" s="1" a="1"/>
  <c r="A142" i="2" s="1"/>
  <c r="J141" i="2"/>
  <c r="A141" i="2" s="1" a="1"/>
  <c r="A141" i="2" s="1"/>
  <c r="J140" i="2"/>
  <c r="A140" i="2" s="1" a="1"/>
  <c r="A140" i="2" s="1"/>
  <c r="J139" i="2"/>
  <c r="A139" i="2" s="1" a="1"/>
  <c r="A139" i="2" s="1"/>
  <c r="J138" i="2"/>
  <c r="A138" i="2" s="1" a="1"/>
  <c r="A138" i="2" s="1"/>
  <c r="J137" i="2"/>
  <c r="A137" i="2" s="1" a="1"/>
  <c r="A137" i="2" s="1"/>
  <c r="J136" i="2"/>
  <c r="A136" i="2" s="1" a="1"/>
  <c r="A136" i="2" s="1"/>
  <c r="J135" i="2"/>
  <c r="A135" i="2" s="1" a="1"/>
  <c r="A135" i="2" s="1"/>
  <c r="J134" i="2"/>
  <c r="A134" i="2" s="1" a="1"/>
  <c r="A134" i="2" s="1"/>
  <c r="J133" i="2"/>
  <c r="A133" i="2" s="1" a="1"/>
  <c r="A133" i="2" s="1"/>
  <c r="J132" i="2"/>
  <c r="A132" i="2" s="1" a="1"/>
  <c r="A132" i="2" s="1"/>
  <c r="J131" i="2"/>
  <c r="A131" i="2" s="1" a="1"/>
  <c r="A131" i="2" s="1"/>
  <c r="J130" i="2"/>
  <c r="A130" i="2" s="1" a="1"/>
  <c r="A130" i="2" s="1"/>
  <c r="J129" i="2"/>
  <c r="A129" i="2" s="1" a="1"/>
  <c r="A129" i="2" s="1"/>
  <c r="J128" i="2"/>
  <c r="A128" i="2" s="1" a="1"/>
  <c r="A128" i="2" s="1"/>
  <c r="J127" i="2"/>
  <c r="A127" i="2" s="1" a="1"/>
  <c r="A127" i="2" s="1"/>
  <c r="J126" i="2"/>
  <c r="A126" i="2" s="1" a="1"/>
  <c r="A126" i="2" s="1"/>
  <c r="J125" i="2"/>
  <c r="A125" i="2" s="1" a="1"/>
  <c r="A125" i="2" s="1"/>
  <c r="J124" i="2"/>
  <c r="A124" i="2" s="1" a="1"/>
  <c r="A124" i="2" s="1"/>
  <c r="J123" i="2"/>
  <c r="A123" i="2" s="1" a="1"/>
  <c r="A123" i="2" s="1"/>
  <c r="J122" i="2"/>
  <c r="A122" i="2" s="1" a="1"/>
  <c r="A122" i="2" s="1"/>
  <c r="J121" i="2"/>
  <c r="A121" i="2" s="1" a="1"/>
  <c r="A121" i="2" s="1"/>
  <c r="J120" i="2"/>
  <c r="A120" i="2" s="1" a="1"/>
  <c r="A120" i="2" s="1"/>
  <c r="J119" i="2"/>
  <c r="A119" i="2" s="1" a="1"/>
  <c r="A119" i="2" s="1"/>
  <c r="J118" i="2"/>
  <c r="A118" i="2" s="1" a="1"/>
  <c r="A118" i="2" s="1"/>
  <c r="J117" i="2"/>
  <c r="A117" i="2" s="1" a="1"/>
  <c r="A117" i="2" s="1"/>
  <c r="J116" i="2"/>
  <c r="A116" i="2" s="1" a="1"/>
  <c r="A116" i="2" s="1"/>
  <c r="J115" i="2"/>
  <c r="A115" i="2" s="1" a="1"/>
  <c r="A115" i="2" s="1"/>
  <c r="J114" i="2"/>
  <c r="A114" i="2" s="1" a="1"/>
  <c r="A114" i="2" s="1"/>
  <c r="J113" i="2"/>
  <c r="A113" i="2" s="1" a="1"/>
  <c r="A113" i="2" s="1"/>
  <c r="J112" i="2"/>
  <c r="A112" i="2" s="1" a="1"/>
  <c r="A112" i="2" s="1"/>
  <c r="J111" i="2"/>
  <c r="A111" i="2" s="1" a="1"/>
  <c r="A111" i="2" s="1"/>
  <c r="J110" i="2"/>
  <c r="A110" i="2" s="1" a="1"/>
  <c r="A110" i="2" s="1"/>
  <c r="J109" i="2"/>
  <c r="A109" i="2" s="1" a="1"/>
  <c r="A109" i="2" s="1"/>
  <c r="J108" i="2"/>
  <c r="A108" i="2" s="1" a="1"/>
  <c r="A108" i="2" s="1"/>
  <c r="J107" i="2"/>
  <c r="A107" i="2" s="1" a="1"/>
  <c r="A107" i="2" s="1"/>
  <c r="J106" i="2"/>
  <c r="A106" i="2" s="1" a="1"/>
  <c r="A106" i="2" s="1"/>
  <c r="J105" i="2"/>
  <c r="A105" i="2" s="1" a="1"/>
  <c r="A105" i="2" s="1"/>
  <c r="J104" i="2"/>
  <c r="A104" i="2" s="1" a="1"/>
  <c r="A104" i="2" s="1"/>
  <c r="J103" i="2"/>
  <c r="A103" i="2" s="1" a="1"/>
  <c r="A103" i="2" s="1"/>
  <c r="J102" i="2"/>
  <c r="A102" i="2" s="1" a="1"/>
  <c r="A102" i="2" s="1"/>
  <c r="J101" i="2"/>
  <c r="A101" i="2" s="1" a="1"/>
  <c r="A101" i="2" s="1"/>
  <c r="J100" i="2"/>
  <c r="A100" i="2" s="1" a="1"/>
  <c r="A100" i="2" s="1"/>
  <c r="J99" i="2"/>
  <c r="A99" i="2" s="1" a="1"/>
  <c r="A99" i="2" s="1"/>
  <c r="J98" i="2"/>
  <c r="A98" i="2" s="1" a="1"/>
  <c r="A98" i="2" s="1"/>
  <c r="J97" i="2"/>
  <c r="A97" i="2" s="1" a="1"/>
  <c r="A97" i="2" s="1"/>
  <c r="J96" i="2"/>
  <c r="A96" i="2" s="1" a="1"/>
  <c r="A96" i="2" s="1"/>
  <c r="J95" i="2"/>
  <c r="A95" i="2" s="1" a="1"/>
  <c r="A95" i="2" s="1"/>
  <c r="J94" i="2"/>
  <c r="A94" i="2" s="1" a="1"/>
  <c r="A94" i="2" s="1"/>
  <c r="J93" i="2"/>
  <c r="A93" i="2" s="1" a="1"/>
  <c r="A93" i="2" s="1"/>
  <c r="J92" i="2"/>
  <c r="A92" i="2" s="1" a="1"/>
  <c r="A92" i="2" s="1"/>
  <c r="J91" i="2"/>
  <c r="A91" i="2" s="1" a="1"/>
  <c r="A91" i="2" s="1"/>
  <c r="J90" i="2"/>
  <c r="A90" i="2" s="1" a="1"/>
  <c r="A90" i="2" s="1"/>
  <c r="J89" i="2"/>
  <c r="A89" i="2" s="1" a="1"/>
  <c r="A89" i="2" s="1"/>
  <c r="J88" i="2"/>
  <c r="A88" i="2" s="1" a="1"/>
  <c r="A88" i="2" s="1"/>
  <c r="J87" i="2"/>
  <c r="A87" i="2" s="1" a="1"/>
  <c r="A87" i="2" s="1"/>
  <c r="J86" i="2"/>
  <c r="A86" i="2" s="1" a="1"/>
  <c r="A86" i="2" s="1"/>
  <c r="J85" i="2"/>
  <c r="A85" i="2" s="1" a="1"/>
  <c r="A85" i="2" s="1"/>
  <c r="J84" i="2"/>
  <c r="A84" i="2" s="1" a="1"/>
  <c r="A84" i="2" s="1"/>
  <c r="J83" i="2"/>
  <c r="A83" i="2" s="1" a="1"/>
  <c r="A83" i="2" s="1"/>
  <c r="J82" i="2"/>
  <c r="A82" i="2" s="1" a="1"/>
  <c r="A82" i="2" s="1"/>
  <c r="J81" i="2"/>
  <c r="A81" i="2" s="1" a="1"/>
  <c r="A81" i="2" s="1"/>
  <c r="J80" i="2"/>
  <c r="A80" i="2" s="1" a="1"/>
  <c r="A80" i="2" s="1"/>
  <c r="J79" i="2"/>
  <c r="A79" i="2" s="1" a="1"/>
  <c r="A79" i="2" s="1"/>
  <c r="J78" i="2"/>
  <c r="A78" i="2" s="1" a="1"/>
  <c r="A78" i="2" s="1"/>
  <c r="J77" i="2"/>
  <c r="A77" i="2" s="1" a="1"/>
  <c r="A77" i="2" s="1"/>
  <c r="J76" i="2"/>
  <c r="A76" i="2" s="1" a="1"/>
  <c r="A76" i="2" s="1"/>
  <c r="J75" i="2"/>
  <c r="A75" i="2" s="1" a="1"/>
  <c r="A75" i="2" s="1"/>
  <c r="J74" i="2"/>
  <c r="A74" i="2" s="1" a="1"/>
  <c r="A74" i="2" s="1"/>
  <c r="J73" i="2"/>
  <c r="A73" i="2" s="1" a="1"/>
  <c r="A73" i="2" s="1"/>
  <c r="J72" i="2"/>
  <c r="A72" i="2" s="1" a="1"/>
  <c r="A72" i="2" s="1"/>
  <c r="J71" i="2"/>
  <c r="A71" i="2" s="1" a="1"/>
  <c r="A71" i="2" s="1"/>
  <c r="J70" i="2"/>
  <c r="A70" i="2" s="1" a="1"/>
  <c r="A70" i="2" s="1"/>
  <c r="J69" i="2"/>
  <c r="A69" i="2" s="1" a="1"/>
  <c r="A69" i="2" s="1"/>
  <c r="J68" i="2"/>
  <c r="A68" i="2" s="1" a="1"/>
  <c r="A68" i="2" s="1"/>
  <c r="J67" i="2"/>
  <c r="A67" i="2" s="1" a="1"/>
  <c r="A67" i="2" s="1"/>
  <c r="J66" i="2"/>
  <c r="A66" i="2" s="1" a="1"/>
  <c r="A66" i="2" s="1"/>
  <c r="J65" i="2"/>
  <c r="A65" i="2" s="1" a="1"/>
  <c r="A65" i="2" s="1"/>
  <c r="J64" i="2"/>
  <c r="A64" i="2" s="1" a="1"/>
  <c r="A64" i="2" s="1"/>
  <c r="J63" i="2"/>
  <c r="A63" i="2" s="1" a="1"/>
  <c r="A63" i="2" s="1"/>
  <c r="J62" i="2"/>
  <c r="A62" i="2" s="1" a="1"/>
  <c r="A62" i="2" s="1"/>
  <c r="J61" i="2"/>
  <c r="A61" i="2" s="1" a="1"/>
  <c r="A61" i="2" s="1"/>
  <c r="J60" i="2"/>
  <c r="A60" i="2" s="1" a="1"/>
  <c r="A60" i="2" s="1"/>
  <c r="J59" i="2"/>
  <c r="A59" i="2" s="1" a="1"/>
  <c r="A59" i="2" s="1"/>
  <c r="J58" i="2"/>
  <c r="A58" i="2" s="1" a="1"/>
  <c r="A58" i="2" s="1"/>
  <c r="J57" i="2"/>
  <c r="A57" i="2" s="1" a="1"/>
  <c r="A57" i="2" s="1"/>
  <c r="J56" i="2"/>
  <c r="A56" i="2" s="1" a="1"/>
  <c r="A56" i="2" s="1"/>
  <c r="J55" i="2"/>
  <c r="A55" i="2" s="1" a="1"/>
  <c r="A55" i="2" s="1"/>
  <c r="J54" i="2"/>
  <c r="A54" i="2" s="1" a="1"/>
  <c r="A54" i="2" s="1"/>
  <c r="J53" i="2"/>
  <c r="A53" i="2" s="1" a="1"/>
  <c r="A53" i="2" s="1"/>
  <c r="J52" i="2"/>
  <c r="A52" i="2" s="1" a="1"/>
  <c r="A52" i="2" s="1"/>
  <c r="J51" i="2"/>
  <c r="A51" i="2" s="1" a="1"/>
  <c r="A51" i="2" s="1"/>
  <c r="J50" i="2"/>
  <c r="A50" i="2" s="1" a="1"/>
  <c r="A50" i="2" s="1"/>
  <c r="J49" i="2"/>
  <c r="A49" i="2" s="1" a="1"/>
  <c r="A49" i="2" s="1"/>
  <c r="J48" i="2"/>
  <c r="A48" i="2" s="1" a="1"/>
  <c r="A48" i="2" s="1"/>
  <c r="J47" i="2"/>
  <c r="A47" i="2" s="1" a="1"/>
  <c r="A47" i="2" s="1"/>
  <c r="J46" i="2"/>
  <c r="A46" i="2" s="1" a="1"/>
  <c r="A46" i="2" s="1"/>
  <c r="J45" i="2"/>
  <c r="A45" i="2" s="1" a="1"/>
  <c r="A45" i="2" s="1"/>
  <c r="J44" i="2"/>
  <c r="A44" i="2" s="1" a="1"/>
  <c r="A44" i="2" s="1"/>
  <c r="J43" i="2"/>
  <c r="A43" i="2" s="1" a="1"/>
  <c r="A43" i="2" s="1"/>
  <c r="J42" i="2"/>
  <c r="A42" i="2" s="1" a="1"/>
  <c r="A42" i="2" s="1"/>
  <c r="J41" i="2"/>
  <c r="A41" i="2" s="1" a="1"/>
  <c r="A41" i="2" s="1"/>
  <c r="J40" i="2"/>
  <c r="A40" i="2" s="1" a="1"/>
  <c r="A40" i="2" s="1"/>
  <c r="J39" i="2"/>
  <c r="A39" i="2" s="1" a="1"/>
  <c r="A39" i="2" s="1"/>
  <c r="J38" i="2"/>
  <c r="A38" i="2" s="1" a="1"/>
  <c r="A38" i="2" s="1"/>
  <c r="J37" i="2"/>
  <c r="A37" i="2" s="1" a="1"/>
  <c r="A37" i="2" s="1"/>
  <c r="J36" i="2"/>
  <c r="A36" i="2" s="1" a="1"/>
  <c r="A36" i="2" s="1"/>
  <c r="J35" i="2"/>
  <c r="A35" i="2" s="1" a="1"/>
  <c r="A35" i="2" s="1"/>
  <c r="J34" i="2"/>
  <c r="A34" i="2" s="1" a="1"/>
  <c r="A34" i="2" s="1"/>
  <c r="J33" i="2"/>
  <c r="A33" i="2" s="1" a="1"/>
  <c r="A33" i="2" s="1"/>
  <c r="J32" i="2"/>
  <c r="A32" i="2" s="1" a="1"/>
  <c r="A32" i="2" s="1"/>
  <c r="J31" i="2"/>
  <c r="A31" i="2" s="1" a="1"/>
  <c r="A31" i="2" s="1"/>
  <c r="J30" i="2"/>
  <c r="A30" i="2" s="1" a="1"/>
  <c r="A30" i="2" s="1"/>
  <c r="J29" i="2"/>
  <c r="A29" i="2" s="1" a="1"/>
  <c r="A29" i="2" s="1"/>
  <c r="J28" i="2"/>
  <c r="A28" i="2" s="1" a="1"/>
  <c r="A28" i="2" s="1"/>
  <c r="J27" i="2"/>
  <c r="A27" i="2" s="1" a="1"/>
  <c r="A27" i="2" s="1"/>
  <c r="J26" i="2"/>
  <c r="A26" i="2" s="1" a="1"/>
  <c r="A26" i="2" s="1"/>
  <c r="J25" i="2"/>
  <c r="A25" i="2" s="1" a="1"/>
  <c r="A25" i="2" s="1"/>
  <c r="J24" i="2"/>
  <c r="A24" i="2" s="1" a="1"/>
  <c r="A24" i="2" s="1"/>
  <c r="J23" i="2"/>
  <c r="A23" i="2" s="1" a="1"/>
  <c r="A23" i="2" s="1"/>
  <c r="J22" i="2"/>
  <c r="A22" i="2" s="1" a="1"/>
  <c r="A22" i="2" s="1"/>
  <c r="J21" i="2"/>
  <c r="A21" i="2" s="1" a="1"/>
  <c r="A21" i="2" s="1"/>
  <c r="J20" i="2"/>
  <c r="A20" i="2" s="1" a="1"/>
  <c r="A20" i="2" s="1"/>
  <c r="J19" i="2"/>
  <c r="A19" i="2" s="1" a="1"/>
  <c r="A19" i="2" s="1"/>
  <c r="J18" i="2"/>
  <c r="A18" i="2" s="1" a="1"/>
  <c r="A18" i="2" s="1"/>
  <c r="J17" i="2"/>
  <c r="A17" i="2" s="1" a="1"/>
  <c r="A17" i="2" s="1"/>
  <c r="J16" i="2"/>
  <c r="A16" i="2" s="1" a="1"/>
  <c r="A16" i="2" s="1"/>
  <c r="J15" i="2"/>
  <c r="A15" i="2" s="1" a="1"/>
  <c r="A15" i="2" s="1"/>
  <c r="J14" i="2"/>
  <c r="A14" i="2" s="1" a="1"/>
  <c r="A14" i="2" s="1"/>
  <c r="J13" i="2"/>
  <c r="A13" i="2" s="1" a="1"/>
  <c r="A13" i="2" s="1"/>
  <c r="J12" i="2"/>
  <c r="A12" i="2" s="1" a="1"/>
  <c r="A12" i="2" s="1"/>
  <c r="J11" i="2"/>
  <c r="A11" i="2" s="1" a="1"/>
  <c r="A11" i="2" s="1"/>
  <c r="J10" i="2"/>
  <c r="A10" i="2" s="1" a="1"/>
  <c r="A10" i="2" s="1"/>
  <c r="J9" i="2"/>
  <c r="A9" i="2" s="1" a="1"/>
  <c r="A9" i="2" s="1"/>
  <c r="J8" i="2"/>
  <c r="A8" i="2" s="1" a="1"/>
  <c r="A8" i="2" s="1"/>
  <c r="J7" i="2"/>
  <c r="A7" i="2" s="1" a="1"/>
  <c r="A7" i="2" s="1"/>
  <c r="J6" i="2"/>
  <c r="A6" i="2" s="1" a="1"/>
  <c r="A6" i="2" s="1"/>
  <c r="J5" i="2"/>
  <c r="A5" i="2" s="1" a="1"/>
  <c r="A5" i="2" s="1"/>
  <c r="J4" i="2"/>
  <c r="A4" i="2" s="1" a="1"/>
  <c r="A4" i="2" s="1"/>
  <c r="J3" i="2"/>
  <c r="A3" i="2" s="1" a="1"/>
  <c r="A3" i="2" s="1"/>
  <c r="J2" i="2"/>
  <c r="A2" i="2" s="1" a="1"/>
  <c r="A2" i="2" s="1"/>
  <c r="AH1801" i="1"/>
  <c r="A1801" i="1" s="1" a="1"/>
  <c r="A1801" i="1" s="1"/>
  <c r="AH1800" i="1"/>
  <c r="A1800" i="1" s="1" a="1"/>
  <c r="A1800" i="1" s="1"/>
  <c r="M1800" i="1"/>
  <c r="AH1799" i="1"/>
  <c r="A1799" i="1" s="1" a="1"/>
  <c r="A1799" i="1" s="1"/>
  <c r="AH1798" i="1"/>
  <c r="A1798" i="1" s="1" a="1"/>
  <c r="A1798" i="1" s="1"/>
  <c r="AH1797" i="1"/>
  <c r="A1797" i="1" s="1" a="1"/>
  <c r="A1797" i="1" s="1"/>
  <c r="AH1796" i="1"/>
  <c r="A1796" i="1" s="1" a="1"/>
  <c r="A1796" i="1" s="1"/>
  <c r="AH1795" i="1"/>
  <c r="A1795" i="1" s="1" a="1"/>
  <c r="A1795" i="1" s="1"/>
  <c r="AH1794" i="1"/>
  <c r="A1794" i="1" s="1" a="1"/>
  <c r="A1794" i="1" s="1"/>
  <c r="M1794" i="1"/>
  <c r="AH1793" i="1"/>
  <c r="A1793" i="1" s="1" a="1"/>
  <c r="A1793" i="1" s="1"/>
  <c r="S1793" i="1"/>
  <c r="M1793" i="1"/>
  <c r="AH1792" i="1"/>
  <c r="A1792" i="1" s="1" a="1"/>
  <c r="A1792" i="1" s="1"/>
  <c r="M1792" i="1"/>
  <c r="S1792" i="1" s="1"/>
  <c r="AH1791" i="1"/>
  <c r="A1791" i="1" s="1" a="1"/>
  <c r="A1791" i="1" s="1"/>
  <c r="M1791" i="1"/>
  <c r="S1791" i="1" s="1"/>
  <c r="AH1790" i="1"/>
  <c r="A1790" i="1" s="1" a="1"/>
  <c r="A1790" i="1" s="1"/>
  <c r="M1790" i="1" s="1"/>
  <c r="S1790" i="1"/>
  <c r="AH1789" i="1"/>
  <c r="A1789" i="1" s="1" a="1"/>
  <c r="A1789" i="1" s="1"/>
  <c r="V1789" i="1"/>
  <c r="M1789" i="1"/>
  <c r="S1789" i="1" s="1"/>
  <c r="AH1788" i="1"/>
  <c r="A1788" i="1" s="1" a="1"/>
  <c r="A1788" i="1" s="1"/>
  <c r="M1788" i="1"/>
  <c r="S1788" i="1" s="1"/>
  <c r="AH1787" i="1"/>
  <c r="A1787" i="1" s="1" a="1"/>
  <c r="A1787" i="1" s="1"/>
  <c r="M1787" i="1"/>
  <c r="AH1786" i="1"/>
  <c r="A1786" i="1" s="1" a="1"/>
  <c r="A1786" i="1" s="1"/>
  <c r="AH1785" i="1"/>
  <c r="A1785" i="1" s="1" a="1"/>
  <c r="A1785" i="1" s="1"/>
  <c r="S1785" i="1"/>
  <c r="M1785" i="1"/>
  <c r="AH1784" i="1"/>
  <c r="A1784" i="1" s="1" a="1"/>
  <c r="A1784" i="1" s="1"/>
  <c r="S1784" i="1"/>
  <c r="M1784" i="1"/>
  <c r="AH1783" i="1"/>
  <c r="A1783" i="1" s="1" a="1"/>
  <c r="A1783" i="1" s="1"/>
  <c r="AH1782" i="1"/>
  <c r="A1782" i="1" s="1" a="1"/>
  <c r="A1782" i="1" s="1"/>
  <c r="M1782" i="1"/>
  <c r="AH1781" i="1"/>
  <c r="A1781" i="1" s="1" a="1"/>
  <c r="A1781" i="1" s="1"/>
  <c r="M1781" i="1"/>
  <c r="S1781" i="1" s="1"/>
  <c r="AH1780" i="1"/>
  <c r="A1780" i="1" s="1" a="1"/>
  <c r="A1780" i="1" s="1"/>
  <c r="M1780" i="1"/>
  <c r="AH1779" i="1"/>
  <c r="A1779" i="1" s="1" a="1"/>
  <c r="A1779" i="1" s="1"/>
  <c r="AH1778" i="1"/>
  <c r="A1778" i="1" s="1" a="1"/>
  <c r="A1778" i="1" s="1"/>
  <c r="AH1777" i="1"/>
  <c r="A1777" i="1" s="1" a="1"/>
  <c r="A1777" i="1" s="1"/>
  <c r="S1777" i="1" s="1"/>
  <c r="M1777" i="1"/>
  <c r="AH1776" i="1"/>
  <c r="A1776" i="1" s="1" a="1"/>
  <c r="A1776" i="1" s="1"/>
  <c r="AH1775" i="1"/>
  <c r="A1775" i="1" s="1" a="1"/>
  <c r="A1775" i="1" s="1"/>
  <c r="AH1774" i="1"/>
  <c r="A1774" i="1" s="1" a="1"/>
  <c r="A1774" i="1" s="1"/>
  <c r="M1774" i="1"/>
  <c r="S1774" i="1" s="1"/>
  <c r="AH1773" i="1"/>
  <c r="A1773" i="1" s="1" a="1"/>
  <c r="A1773" i="1" s="1"/>
  <c r="S1773" i="1"/>
  <c r="M1773" i="1"/>
  <c r="AH1772" i="1"/>
  <c r="A1772" i="1" s="1" a="1"/>
  <c r="A1772" i="1" s="1"/>
  <c r="AH1771" i="1"/>
  <c r="A1771" i="1" s="1" a="1"/>
  <c r="A1771" i="1" s="1"/>
  <c r="M1771" i="1"/>
  <c r="S1771" i="1" s="1"/>
  <c r="AH1770" i="1"/>
  <c r="A1770" i="1" s="1" a="1"/>
  <c r="A1770" i="1" s="1"/>
  <c r="AH1769" i="1"/>
  <c r="A1769" i="1" s="1" a="1"/>
  <c r="A1769" i="1" s="1"/>
  <c r="V1769" i="1"/>
  <c r="M1769" i="1"/>
  <c r="S1769" i="1" s="1"/>
  <c r="AH1768" i="1"/>
  <c r="A1768" i="1" s="1" a="1"/>
  <c r="A1768" i="1" s="1"/>
  <c r="M1768" i="1"/>
  <c r="S1768" i="1" s="1"/>
  <c r="AH1767" i="1"/>
  <c r="A1767" i="1" s="1" a="1"/>
  <c r="A1767" i="1" s="1"/>
  <c r="M1767" i="1"/>
  <c r="AH1766" i="1"/>
  <c r="A1766" i="1" s="1" a="1"/>
  <c r="A1766" i="1" s="1"/>
  <c r="AH1765" i="1"/>
  <c r="A1765" i="1" s="1" a="1"/>
  <c r="A1765" i="1" s="1"/>
  <c r="S1765" i="1"/>
  <c r="M1765" i="1"/>
  <c r="AH1764" i="1"/>
  <c r="A1764" i="1" s="1" a="1"/>
  <c r="A1764" i="1" s="1"/>
  <c r="M1764" i="1"/>
  <c r="S1764" i="1" s="1"/>
  <c r="AH1763" i="1"/>
  <c r="A1763" i="1" s="1" a="1"/>
  <c r="A1763" i="1" s="1"/>
  <c r="AH1762" i="1"/>
  <c r="A1762" i="1" s="1" a="1"/>
  <c r="A1762" i="1" s="1"/>
  <c r="S1762" i="1" s="1"/>
  <c r="M1762" i="1"/>
  <c r="AH1761" i="1"/>
  <c r="A1761" i="1" s="1" a="1"/>
  <c r="A1761" i="1" s="1"/>
  <c r="AH1760" i="1"/>
  <c r="A1760" i="1" s="1" a="1"/>
  <c r="A1760" i="1" s="1"/>
  <c r="M1760" i="1"/>
  <c r="AH1759" i="1"/>
  <c r="A1759" i="1" s="1" a="1"/>
  <c r="A1759" i="1" s="1"/>
  <c r="AH1758" i="1"/>
  <c r="A1758" i="1" s="1" a="1"/>
  <c r="A1758" i="1" s="1"/>
  <c r="AH1757" i="1"/>
  <c r="A1757" i="1" s="1" a="1"/>
  <c r="A1757" i="1" s="1"/>
  <c r="M1757" i="1"/>
  <c r="AH1756" i="1"/>
  <c r="A1756" i="1" s="1" a="1"/>
  <c r="A1756" i="1" s="1"/>
  <c r="M1756" i="1"/>
  <c r="S1756" i="1" s="1"/>
  <c r="AH1755" i="1"/>
  <c r="A1755" i="1" s="1" a="1"/>
  <c r="A1755" i="1" s="1"/>
  <c r="AH1754" i="1"/>
  <c r="A1754" i="1" s="1" a="1"/>
  <c r="A1754" i="1" s="1"/>
  <c r="AH1753" i="1"/>
  <c r="A1753" i="1" s="1" a="1"/>
  <c r="A1753" i="1" s="1"/>
  <c r="AH1752" i="1"/>
  <c r="A1752" i="1" s="1" a="1"/>
  <c r="A1752" i="1" s="1"/>
  <c r="M1752" i="1"/>
  <c r="S1752" i="1" s="1"/>
  <c r="AH1751" i="1"/>
  <c r="A1751" i="1" s="1" a="1"/>
  <c r="A1751" i="1" s="1"/>
  <c r="M1751" i="1"/>
  <c r="S1751" i="1" s="1"/>
  <c r="AH1750" i="1"/>
  <c r="A1750" i="1" s="1" a="1"/>
  <c r="A1750" i="1" s="1"/>
  <c r="AH1749" i="1"/>
  <c r="A1749" i="1" s="1" a="1"/>
  <c r="A1749" i="1" s="1"/>
  <c r="M1749" i="1"/>
  <c r="S1749" i="1" s="1"/>
  <c r="AH1748" i="1"/>
  <c r="A1748" i="1" s="1" a="1"/>
  <c r="A1748" i="1" s="1"/>
  <c r="AH1747" i="1"/>
  <c r="A1747" i="1" s="1" a="1"/>
  <c r="A1747" i="1" s="1"/>
  <c r="M1747" i="1"/>
  <c r="S1747" i="1" s="1"/>
  <c r="AH1746" i="1"/>
  <c r="A1746" i="1" s="1" a="1"/>
  <c r="A1746" i="1" s="1"/>
  <c r="S1746" i="1" s="1"/>
  <c r="M1746" i="1"/>
  <c r="AH1745" i="1"/>
  <c r="A1745" i="1" s="1" a="1"/>
  <c r="A1745" i="1" s="1"/>
  <c r="M1745" i="1"/>
  <c r="S1745" i="1" s="1"/>
  <c r="AH1744" i="1"/>
  <c r="A1744" i="1" s="1" a="1"/>
  <c r="A1744" i="1" s="1"/>
  <c r="AH1743" i="1"/>
  <c r="A1743" i="1" s="1" a="1"/>
  <c r="A1743" i="1" s="1"/>
  <c r="S1743" i="1" s="1"/>
  <c r="M1743" i="1"/>
  <c r="AH1742" i="1"/>
  <c r="A1742" i="1" s="1" a="1"/>
  <c r="A1742" i="1" s="1"/>
  <c r="M1742" i="1" s="1"/>
  <c r="S1742" i="1" s="1"/>
  <c r="AH1741" i="1"/>
  <c r="A1741" i="1" s="1" a="1"/>
  <c r="A1741" i="1" s="1"/>
  <c r="AH1740" i="1"/>
  <c r="A1740" i="1" s="1" a="1"/>
  <c r="A1740" i="1" s="1"/>
  <c r="V1740" i="1"/>
  <c r="S1740" i="1"/>
  <c r="M1740" i="1"/>
  <c r="AH1739" i="1"/>
  <c r="A1739" i="1" s="1" a="1"/>
  <c r="A1739" i="1" s="1"/>
  <c r="AH1738" i="1"/>
  <c r="A1738" i="1" s="1" a="1"/>
  <c r="A1738" i="1" s="1"/>
  <c r="M1738" i="1"/>
  <c r="S1738" i="1" s="1"/>
  <c r="AH1737" i="1"/>
  <c r="A1737" i="1" s="1" a="1"/>
  <c r="A1737" i="1" s="1"/>
  <c r="AH1736" i="1"/>
  <c r="A1736" i="1" s="1" a="1"/>
  <c r="A1736" i="1" s="1"/>
  <c r="M1736" i="1"/>
  <c r="S1736" i="1" s="1"/>
  <c r="AH1735" i="1"/>
  <c r="A1735" i="1" s="1" a="1"/>
  <c r="A1735" i="1" s="1"/>
  <c r="S1735" i="1"/>
  <c r="M1735" i="1"/>
  <c r="AH1734" i="1"/>
  <c r="A1734" i="1" s="1" a="1"/>
  <c r="A1734" i="1" s="1"/>
  <c r="AH1733" i="1"/>
  <c r="A1733" i="1" s="1" a="1"/>
  <c r="A1733" i="1" s="1"/>
  <c r="AH1732" i="1"/>
  <c r="A1732" i="1" s="1" a="1"/>
  <c r="A1732" i="1" s="1"/>
  <c r="AH1731" i="1"/>
  <c r="A1731" i="1" s="1" a="1"/>
  <c r="A1731" i="1" s="1"/>
  <c r="S1731" i="1"/>
  <c r="M1731" i="1"/>
  <c r="AH1730" i="1"/>
  <c r="A1730" i="1" s="1" a="1"/>
  <c r="A1730" i="1" s="1"/>
  <c r="AH1729" i="1"/>
  <c r="A1729" i="1" s="1" a="1"/>
  <c r="A1729" i="1" s="1"/>
  <c r="S1729" i="1"/>
  <c r="M1729" i="1"/>
  <c r="AH1728" i="1"/>
  <c r="A1728" i="1" s="1" a="1"/>
  <c r="A1728" i="1" s="1"/>
  <c r="AH1727" i="1"/>
  <c r="A1727" i="1" s="1" a="1"/>
  <c r="A1727" i="1" s="1"/>
  <c r="S1727" i="1" s="1"/>
  <c r="M1727" i="1"/>
  <c r="AH1726" i="1"/>
  <c r="A1726" i="1" s="1" a="1"/>
  <c r="A1726" i="1" s="1"/>
  <c r="AH1725" i="1"/>
  <c r="A1725" i="1" s="1" a="1"/>
  <c r="A1725" i="1" s="1"/>
  <c r="M1725" i="1"/>
  <c r="S1725" i="1" s="1"/>
  <c r="AH1724" i="1"/>
  <c r="A1724" i="1" s="1" a="1"/>
  <c r="A1724" i="1" s="1"/>
  <c r="M1724" i="1"/>
  <c r="S1724" i="1" s="1"/>
  <c r="AH1723" i="1"/>
  <c r="A1723" i="1" s="1" a="1"/>
  <c r="A1723" i="1" s="1"/>
  <c r="S1723" i="1" s="1"/>
  <c r="M1723" i="1"/>
  <c r="AH1722" i="1"/>
  <c r="A1722" i="1" s="1" a="1"/>
  <c r="A1722" i="1" s="1"/>
  <c r="AH1721" i="1"/>
  <c r="A1721" i="1" s="1" a="1"/>
  <c r="A1721" i="1" s="1"/>
  <c r="AH1720" i="1"/>
  <c r="A1720" i="1" s="1" a="1"/>
  <c r="A1720" i="1" s="1"/>
  <c r="V1720" i="1"/>
  <c r="S1720" i="1"/>
  <c r="M1720" i="1"/>
  <c r="AH1719" i="1"/>
  <c r="A1719" i="1" s="1" a="1"/>
  <c r="A1719" i="1" s="1"/>
  <c r="AH1718" i="1"/>
  <c r="A1718" i="1" s="1" a="1"/>
  <c r="A1718" i="1" s="1"/>
  <c r="M1718" i="1"/>
  <c r="S1718" i="1" s="1"/>
  <c r="AH1717" i="1"/>
  <c r="A1717" i="1" s="1" a="1"/>
  <c r="A1717" i="1" s="1"/>
  <c r="AH1716" i="1"/>
  <c r="A1716" i="1" s="1" a="1"/>
  <c r="A1716" i="1" s="1"/>
  <c r="M1716" i="1"/>
  <c r="S1716" i="1" s="1"/>
  <c r="AH1715" i="1"/>
  <c r="A1715" i="1" s="1" a="1"/>
  <c r="A1715" i="1" s="1"/>
  <c r="S1715" i="1"/>
  <c r="M1715" i="1"/>
  <c r="AH1714" i="1"/>
  <c r="A1714" i="1" s="1" a="1"/>
  <c r="A1714" i="1" s="1"/>
  <c r="AH1713" i="1"/>
  <c r="A1713" i="1" s="1" a="1"/>
  <c r="A1713" i="1" s="1"/>
  <c r="M1713" i="1" s="1"/>
  <c r="AH1712" i="1"/>
  <c r="A1712" i="1" s="1" a="1"/>
  <c r="A1712" i="1" s="1"/>
  <c r="AH1711" i="1"/>
  <c r="A1711" i="1" s="1" a="1"/>
  <c r="A1711" i="1" s="1"/>
  <c r="AH1710" i="1"/>
  <c r="A1710" i="1" s="1" a="1"/>
  <c r="A1710" i="1" s="1"/>
  <c r="AH1709" i="1"/>
  <c r="A1709" i="1" s="1" a="1"/>
  <c r="A1709" i="1" s="1"/>
  <c r="S1709" i="1"/>
  <c r="M1709" i="1"/>
  <c r="AH1708" i="1"/>
  <c r="A1708" i="1" s="1" a="1"/>
  <c r="A1708" i="1" s="1"/>
  <c r="AH1707" i="1"/>
  <c r="A1707" i="1" s="1" a="1"/>
  <c r="A1707" i="1" s="1"/>
  <c r="M1707" i="1"/>
  <c r="AH1706" i="1"/>
  <c r="A1706" i="1" s="1" a="1"/>
  <c r="A1706" i="1" s="1"/>
  <c r="S1706" i="1" s="1"/>
  <c r="M1706" i="1"/>
  <c r="AH1705" i="1"/>
  <c r="A1705" i="1" s="1" a="1"/>
  <c r="A1705" i="1" s="1"/>
  <c r="M1705" i="1"/>
  <c r="S1705" i="1" s="1"/>
  <c r="AH1704" i="1"/>
  <c r="A1704" i="1" s="1" a="1"/>
  <c r="A1704" i="1" s="1"/>
  <c r="AH1703" i="1"/>
  <c r="A1703" i="1" s="1" a="1"/>
  <c r="A1703" i="1" s="1"/>
  <c r="S1703" i="1" s="1"/>
  <c r="M1703" i="1"/>
  <c r="AH1702" i="1"/>
  <c r="A1702" i="1" s="1" a="1"/>
  <c r="A1702" i="1" s="1"/>
  <c r="M1702" i="1" s="1"/>
  <c r="S1702" i="1" s="1"/>
  <c r="AH1701" i="1"/>
  <c r="A1701" i="1" s="1" a="1"/>
  <c r="A1701" i="1" s="1"/>
  <c r="AH1700" i="1"/>
  <c r="A1700" i="1" s="1" a="1"/>
  <c r="A1700" i="1" s="1"/>
  <c r="V1700" i="1"/>
  <c r="S1700" i="1"/>
  <c r="M1700" i="1"/>
  <c r="AH1699" i="1"/>
  <c r="A1699" i="1" s="1" a="1"/>
  <c r="A1699" i="1" s="1"/>
  <c r="AH1698" i="1"/>
  <c r="A1698" i="1" s="1" a="1"/>
  <c r="A1698" i="1" s="1"/>
  <c r="M1698" i="1"/>
  <c r="S1698" i="1" s="1"/>
  <c r="AH1697" i="1"/>
  <c r="A1697" i="1" s="1" a="1"/>
  <c r="A1697" i="1" s="1"/>
  <c r="AH1696" i="1"/>
  <c r="A1696" i="1" s="1" a="1"/>
  <c r="A1696" i="1" s="1"/>
  <c r="M1696" i="1"/>
  <c r="S1696" i="1" s="1"/>
  <c r="AH1695" i="1"/>
  <c r="A1695" i="1" s="1" a="1"/>
  <c r="A1695" i="1" s="1"/>
  <c r="S1695" i="1"/>
  <c r="M1695" i="1"/>
  <c r="AH1694" i="1"/>
  <c r="A1694" i="1" s="1" a="1"/>
  <c r="A1694" i="1" s="1"/>
  <c r="AH1693" i="1"/>
  <c r="A1693" i="1" s="1" a="1"/>
  <c r="A1693" i="1" s="1"/>
  <c r="AH1692" i="1"/>
  <c r="A1692" i="1" s="1" a="1"/>
  <c r="A1692" i="1" s="1"/>
  <c r="AH1691" i="1"/>
  <c r="A1691" i="1" s="1" a="1"/>
  <c r="A1691" i="1" s="1"/>
  <c r="S1691" i="1"/>
  <c r="M1691" i="1"/>
  <c r="AH1690" i="1"/>
  <c r="A1690" i="1" s="1" a="1"/>
  <c r="A1690" i="1" s="1"/>
  <c r="AH1689" i="1"/>
  <c r="A1689" i="1" s="1" a="1"/>
  <c r="A1689" i="1" s="1"/>
  <c r="S1689" i="1"/>
  <c r="M1689" i="1"/>
  <c r="AH1688" i="1"/>
  <c r="A1688" i="1" s="1" a="1"/>
  <c r="A1688" i="1" s="1"/>
  <c r="AH1687" i="1"/>
  <c r="A1687" i="1" s="1" a="1"/>
  <c r="A1687" i="1" s="1"/>
  <c r="S1687" i="1" s="1"/>
  <c r="M1687" i="1"/>
  <c r="AH1686" i="1"/>
  <c r="A1686" i="1" s="1" a="1"/>
  <c r="A1686" i="1" s="1"/>
  <c r="AH1685" i="1"/>
  <c r="A1685" i="1" s="1" a="1"/>
  <c r="A1685" i="1" s="1"/>
  <c r="M1685" i="1"/>
  <c r="S1685" i="1" s="1"/>
  <c r="AH1684" i="1"/>
  <c r="A1684" i="1" s="1" a="1"/>
  <c r="A1684" i="1" s="1"/>
  <c r="M1684" i="1"/>
  <c r="S1684" i="1" s="1"/>
  <c r="AH1683" i="1"/>
  <c r="A1683" i="1" s="1" a="1"/>
  <c r="A1683" i="1" s="1"/>
  <c r="S1683" i="1" s="1"/>
  <c r="M1683" i="1"/>
  <c r="AH1682" i="1"/>
  <c r="A1682" i="1" s="1" a="1"/>
  <c r="A1682" i="1" s="1"/>
  <c r="AH1681" i="1"/>
  <c r="A1681" i="1" s="1" a="1"/>
  <c r="A1681" i="1" s="1"/>
  <c r="AH1680" i="1"/>
  <c r="A1680" i="1" s="1" a="1"/>
  <c r="A1680" i="1" s="1"/>
  <c r="V1680" i="1"/>
  <c r="S1680" i="1"/>
  <c r="M1680" i="1"/>
  <c r="AH1679" i="1"/>
  <c r="A1679" i="1" s="1" a="1"/>
  <c r="A1679" i="1" s="1"/>
  <c r="AH1678" i="1"/>
  <c r="A1678" i="1" s="1" a="1"/>
  <c r="A1678" i="1" s="1"/>
  <c r="M1678" i="1"/>
  <c r="S1678" i="1" s="1"/>
  <c r="AH1677" i="1"/>
  <c r="A1677" i="1" s="1" a="1"/>
  <c r="A1677" i="1" s="1"/>
  <c r="AH1676" i="1"/>
  <c r="A1676" i="1" s="1" a="1"/>
  <c r="A1676" i="1" s="1"/>
  <c r="M1676" i="1"/>
  <c r="S1676" i="1" s="1"/>
  <c r="AH1675" i="1"/>
  <c r="A1675" i="1" s="1" a="1"/>
  <c r="A1675" i="1" s="1"/>
  <c r="AH1674" i="1"/>
  <c r="A1674" i="1" s="1" a="1"/>
  <c r="A1674" i="1" s="1"/>
  <c r="AH1673" i="1"/>
  <c r="A1673" i="1" s="1" a="1"/>
  <c r="A1673" i="1" s="1"/>
  <c r="M1673" i="1"/>
  <c r="S1673" i="1" s="1"/>
  <c r="AH1672" i="1"/>
  <c r="A1672" i="1" s="1" a="1"/>
  <c r="A1672" i="1" s="1"/>
  <c r="AH1671" i="1"/>
  <c r="A1671" i="1" s="1" a="1"/>
  <c r="A1671" i="1" s="1"/>
  <c r="AH1670" i="1"/>
  <c r="A1670" i="1" s="1" a="1"/>
  <c r="A1670" i="1" s="1"/>
  <c r="AH1669" i="1"/>
  <c r="A1669" i="1" s="1" a="1"/>
  <c r="A1669" i="1" s="1"/>
  <c r="M1669" i="1"/>
  <c r="S1669" i="1" s="1"/>
  <c r="AH1668" i="1"/>
  <c r="A1668" i="1" s="1" a="1"/>
  <c r="A1668" i="1" s="1"/>
  <c r="AH1667" i="1"/>
  <c r="A1667" i="1" s="1" a="1"/>
  <c r="A1667" i="1" s="1"/>
  <c r="M1667" i="1"/>
  <c r="AH1666" i="1"/>
  <c r="A1666" i="1" s="1" a="1"/>
  <c r="A1666" i="1" s="1"/>
  <c r="S1666" i="1"/>
  <c r="M1666" i="1"/>
  <c r="AH1665" i="1"/>
  <c r="A1665" i="1" s="1" a="1"/>
  <c r="A1665" i="1" s="1"/>
  <c r="M1665" i="1"/>
  <c r="S1665" i="1" s="1"/>
  <c r="AH1664" i="1"/>
  <c r="A1664" i="1" s="1" a="1"/>
  <c r="A1664" i="1" s="1"/>
  <c r="AH1663" i="1"/>
  <c r="A1663" i="1" s="1" a="1"/>
  <c r="A1663" i="1" s="1"/>
  <c r="S1663" i="1" s="1"/>
  <c r="M1663" i="1"/>
  <c r="AH1662" i="1"/>
  <c r="A1662" i="1" s="1" a="1"/>
  <c r="A1662" i="1" s="1"/>
  <c r="M1662" i="1"/>
  <c r="S1662" i="1" s="1"/>
  <c r="AH1661" i="1"/>
  <c r="A1661" i="1" s="1" a="1"/>
  <c r="A1661" i="1" s="1"/>
  <c r="AH1660" i="1"/>
  <c r="A1660" i="1" s="1" a="1"/>
  <c r="A1660" i="1" s="1"/>
  <c r="M1660" i="1"/>
  <c r="S1660" i="1" s="1"/>
  <c r="AH1659" i="1"/>
  <c r="A1659" i="1" s="1" a="1"/>
  <c r="A1659" i="1" s="1"/>
  <c r="AH1658" i="1"/>
  <c r="A1658" i="1" s="1" a="1"/>
  <c r="A1658" i="1" s="1"/>
  <c r="M1658" i="1"/>
  <c r="S1658" i="1" s="1"/>
  <c r="AH1657" i="1"/>
  <c r="A1657" i="1" s="1" a="1"/>
  <c r="A1657" i="1" s="1"/>
  <c r="AH1656" i="1"/>
  <c r="A1656" i="1" s="1" a="1"/>
  <c r="A1656" i="1" s="1"/>
  <c r="M1656" i="1"/>
  <c r="S1656" i="1" s="1"/>
  <c r="AH1655" i="1"/>
  <c r="A1655" i="1" s="1" a="1"/>
  <c r="A1655" i="1" s="1"/>
  <c r="M1655" i="1"/>
  <c r="S1655" i="1" s="1"/>
  <c r="AH1654" i="1"/>
  <c r="A1654" i="1" s="1" a="1"/>
  <c r="A1654" i="1" s="1"/>
  <c r="AH1653" i="1"/>
  <c r="A1653" i="1" s="1" a="1"/>
  <c r="A1653" i="1" s="1"/>
  <c r="M1653" i="1"/>
  <c r="AH1652" i="1"/>
  <c r="A1652" i="1" s="1" a="1"/>
  <c r="A1652" i="1" s="1"/>
  <c r="AH1651" i="1"/>
  <c r="A1651" i="1" s="1" a="1"/>
  <c r="A1651" i="1" s="1"/>
  <c r="AH1650" i="1"/>
  <c r="A1650" i="1" s="1" a="1"/>
  <c r="A1650" i="1" s="1"/>
  <c r="AH1649" i="1"/>
  <c r="A1649" i="1" s="1" a="1"/>
  <c r="A1649" i="1" s="1"/>
  <c r="M1649" i="1"/>
  <c r="S1649" i="1" s="1"/>
  <c r="AH1648" i="1"/>
  <c r="A1648" i="1" s="1" a="1"/>
  <c r="A1648" i="1" s="1"/>
  <c r="AH1647" i="1"/>
  <c r="A1647" i="1" s="1" a="1"/>
  <c r="A1647" i="1" s="1"/>
  <c r="S1647" i="1" s="1"/>
  <c r="M1647" i="1"/>
  <c r="AH1646" i="1"/>
  <c r="A1646" i="1" s="1" a="1"/>
  <c r="A1646" i="1" s="1"/>
  <c r="S1646" i="1" s="1"/>
  <c r="M1646" i="1"/>
  <c r="AH1645" i="1"/>
  <c r="A1645" i="1" s="1" a="1"/>
  <c r="A1645" i="1" s="1"/>
  <c r="M1645" i="1"/>
  <c r="S1645" i="1" s="1"/>
  <c r="AH1644" i="1"/>
  <c r="A1644" i="1" s="1" a="1"/>
  <c r="A1644" i="1" s="1"/>
  <c r="AH1643" i="1"/>
  <c r="A1643" i="1" s="1" a="1"/>
  <c r="A1643" i="1" s="1"/>
  <c r="S1643" i="1" s="1"/>
  <c r="M1643" i="1"/>
  <c r="AH1642" i="1"/>
  <c r="A1642" i="1" s="1" a="1"/>
  <c r="A1642" i="1" s="1"/>
  <c r="M1642" i="1"/>
  <c r="S1642" i="1" s="1"/>
  <c r="AH1641" i="1"/>
  <c r="A1641" i="1" s="1" a="1"/>
  <c r="A1641" i="1" s="1"/>
  <c r="AH1640" i="1"/>
  <c r="A1640" i="1" s="1" a="1"/>
  <c r="A1640" i="1" s="1"/>
  <c r="M1640" i="1"/>
  <c r="S1640" i="1" s="1"/>
  <c r="AH1639" i="1"/>
  <c r="A1639" i="1" s="1" a="1"/>
  <c r="A1639" i="1" s="1"/>
  <c r="AH1638" i="1"/>
  <c r="A1638" i="1" s="1" a="1"/>
  <c r="A1638" i="1" s="1"/>
  <c r="M1638" i="1"/>
  <c r="S1638" i="1" s="1"/>
  <c r="AH1637" i="1"/>
  <c r="A1637" i="1" s="1" a="1"/>
  <c r="A1637" i="1" s="1"/>
  <c r="AH1636" i="1"/>
  <c r="A1636" i="1" s="1" a="1"/>
  <c r="A1636" i="1" s="1"/>
  <c r="M1636" i="1"/>
  <c r="S1636" i="1" s="1"/>
  <c r="AH1635" i="1"/>
  <c r="A1635" i="1" s="1" a="1"/>
  <c r="A1635" i="1" s="1"/>
  <c r="AH1634" i="1"/>
  <c r="A1634" i="1" s="1" a="1"/>
  <c r="A1634" i="1" s="1"/>
  <c r="AH1633" i="1"/>
  <c r="A1633" i="1" s="1" a="1"/>
  <c r="A1633" i="1" s="1"/>
  <c r="M1633" i="1"/>
  <c r="S1633" i="1" s="1"/>
  <c r="AH1632" i="1"/>
  <c r="A1632" i="1" s="1" a="1"/>
  <c r="A1632" i="1" s="1"/>
  <c r="AH1631" i="1"/>
  <c r="A1631" i="1" s="1" a="1"/>
  <c r="A1631" i="1" s="1"/>
  <c r="S1631" i="1"/>
  <c r="M1631" i="1"/>
  <c r="AH1630" i="1"/>
  <c r="A1630" i="1" s="1" a="1"/>
  <c r="A1630" i="1" s="1"/>
  <c r="AH1629" i="1"/>
  <c r="A1629" i="1" s="1" a="1"/>
  <c r="A1629" i="1" s="1"/>
  <c r="M1629" i="1"/>
  <c r="S1629" i="1" s="1"/>
  <c r="AH1628" i="1"/>
  <c r="A1628" i="1" s="1" a="1"/>
  <c r="A1628" i="1" s="1"/>
  <c r="AH1627" i="1"/>
  <c r="A1627" i="1" s="1" a="1"/>
  <c r="A1627" i="1" s="1"/>
  <c r="M1627" i="1"/>
  <c r="AH1626" i="1"/>
  <c r="A1626" i="1" s="1" a="1"/>
  <c r="A1626" i="1" s="1"/>
  <c r="M1626" i="1"/>
  <c r="S1626" i="1" s="1"/>
  <c r="AH1625" i="1"/>
  <c r="A1625" i="1" s="1" a="1"/>
  <c r="A1625" i="1" s="1"/>
  <c r="M1625" i="1"/>
  <c r="S1625" i="1" s="1"/>
  <c r="AH1624" i="1"/>
  <c r="A1624" i="1" s="1" a="1"/>
  <c r="A1624" i="1" s="1"/>
  <c r="M1624" i="1"/>
  <c r="S1624" i="1" s="1"/>
  <c r="AH1623" i="1"/>
  <c r="A1623" i="1" s="1" a="1"/>
  <c r="A1623" i="1" s="1"/>
  <c r="S1623" i="1" s="1"/>
  <c r="M1623" i="1"/>
  <c r="AH1622" i="1"/>
  <c r="A1622" i="1" s="1" a="1"/>
  <c r="A1622" i="1" s="1"/>
  <c r="S1622" i="1" s="1"/>
  <c r="M1622" i="1"/>
  <c r="AH1621" i="1"/>
  <c r="A1621" i="1" s="1" a="1"/>
  <c r="A1621" i="1" s="1"/>
  <c r="AH1620" i="1"/>
  <c r="A1620" i="1" s="1" a="1"/>
  <c r="A1620" i="1" s="1"/>
  <c r="S1620" i="1"/>
  <c r="V1620" i="1" s="1"/>
  <c r="M1620" i="1"/>
  <c r="AH1619" i="1"/>
  <c r="A1619" i="1" s="1" a="1"/>
  <c r="A1619" i="1" s="1"/>
  <c r="AH1618" i="1"/>
  <c r="A1618" i="1" s="1" a="1"/>
  <c r="A1618" i="1" s="1"/>
  <c r="M1618" i="1"/>
  <c r="S1618" i="1" s="1"/>
  <c r="AH1617" i="1"/>
  <c r="A1617" i="1" s="1" a="1"/>
  <c r="A1617" i="1" s="1"/>
  <c r="AH1616" i="1"/>
  <c r="A1616" i="1" s="1" a="1"/>
  <c r="A1616" i="1" s="1"/>
  <c r="M1616" i="1"/>
  <c r="S1616" i="1" s="1"/>
  <c r="AH1615" i="1"/>
  <c r="A1615" i="1" s="1" a="1"/>
  <c r="A1615" i="1" s="1"/>
  <c r="M1615" i="1"/>
  <c r="S1615" i="1" s="1"/>
  <c r="AH1614" i="1"/>
  <c r="A1614" i="1" s="1" a="1"/>
  <c r="A1614" i="1" s="1"/>
  <c r="AH1613" i="1"/>
  <c r="A1613" i="1" s="1" a="1"/>
  <c r="A1613" i="1" s="1"/>
  <c r="AH1612" i="1"/>
  <c r="A1612" i="1" s="1" a="1"/>
  <c r="A1612" i="1" s="1"/>
  <c r="AH1611" i="1"/>
  <c r="A1611" i="1" s="1" a="1"/>
  <c r="A1611" i="1" s="1"/>
  <c r="M1611" i="1"/>
  <c r="S1611" i="1" s="1"/>
  <c r="AH1610" i="1"/>
  <c r="A1610" i="1" s="1" a="1"/>
  <c r="A1610" i="1" s="1"/>
  <c r="AH1609" i="1"/>
  <c r="A1609" i="1" s="1" a="1"/>
  <c r="A1609" i="1" s="1"/>
  <c r="M1609" i="1"/>
  <c r="S1609" i="1" s="1"/>
  <c r="AH1608" i="1"/>
  <c r="A1608" i="1" s="1" a="1"/>
  <c r="A1608" i="1" s="1"/>
  <c r="AH1607" i="1"/>
  <c r="A1607" i="1" s="1" a="1"/>
  <c r="A1607" i="1" s="1"/>
  <c r="M1607" i="1"/>
  <c r="AH1606" i="1"/>
  <c r="A1606" i="1" s="1" a="1"/>
  <c r="A1606" i="1" s="1"/>
  <c r="AH1605" i="1"/>
  <c r="A1605" i="1" s="1" a="1"/>
  <c r="A1605" i="1" s="1"/>
  <c r="M1605" i="1"/>
  <c r="S1605" i="1" s="1"/>
  <c r="AH1604" i="1"/>
  <c r="A1604" i="1" s="1" a="1"/>
  <c r="A1604" i="1" s="1"/>
  <c r="AH1603" i="1"/>
  <c r="A1603" i="1" s="1" a="1"/>
  <c r="A1603" i="1" s="1"/>
  <c r="S1603" i="1" s="1"/>
  <c r="M1603" i="1"/>
  <c r="AH1602" i="1"/>
  <c r="A1602" i="1" s="1" a="1"/>
  <c r="A1602" i="1" s="1"/>
  <c r="M1602" i="1"/>
  <c r="S1602" i="1" s="1"/>
  <c r="AH1601" i="1"/>
  <c r="A1601" i="1" s="1" a="1"/>
  <c r="A1601" i="1" s="1"/>
  <c r="AH1600" i="1"/>
  <c r="A1600" i="1" s="1" a="1"/>
  <c r="A1600" i="1" s="1"/>
  <c r="M1600" i="1"/>
  <c r="S1600" i="1" s="1"/>
  <c r="AH1599" i="1"/>
  <c r="A1599" i="1" s="1" a="1"/>
  <c r="A1599" i="1" s="1"/>
  <c r="AH1598" i="1"/>
  <c r="A1598" i="1" s="1" a="1"/>
  <c r="A1598" i="1" s="1"/>
  <c r="M1598" i="1"/>
  <c r="S1598" i="1" s="1"/>
  <c r="AH1597" i="1"/>
  <c r="A1597" i="1" s="1" a="1"/>
  <c r="A1597" i="1" s="1"/>
  <c r="AH1596" i="1"/>
  <c r="A1596" i="1" s="1" a="1"/>
  <c r="A1596" i="1" s="1"/>
  <c r="M1596" i="1"/>
  <c r="S1596" i="1" s="1"/>
  <c r="AH1595" i="1"/>
  <c r="A1595" i="1" s="1" a="1"/>
  <c r="A1595" i="1" s="1"/>
  <c r="S1595" i="1" s="1"/>
  <c r="M1595" i="1"/>
  <c r="AH1594" i="1"/>
  <c r="A1594" i="1" s="1" a="1"/>
  <c r="A1594" i="1" s="1"/>
  <c r="AH1593" i="1"/>
  <c r="A1593" i="1" s="1" a="1"/>
  <c r="A1593" i="1" s="1"/>
  <c r="AH1592" i="1"/>
  <c r="A1592" i="1" s="1" a="1"/>
  <c r="A1592" i="1" s="1"/>
  <c r="AH1591" i="1"/>
  <c r="A1591" i="1" s="1" a="1"/>
  <c r="A1591" i="1" s="1"/>
  <c r="S1591" i="1"/>
  <c r="M1591" i="1"/>
  <c r="AH1590" i="1"/>
  <c r="A1590" i="1" s="1" a="1"/>
  <c r="A1590" i="1" s="1"/>
  <c r="AH1589" i="1"/>
  <c r="A1589" i="1" s="1" a="1"/>
  <c r="A1589" i="1" s="1"/>
  <c r="S1589" i="1"/>
  <c r="M1589" i="1"/>
  <c r="AH1588" i="1"/>
  <c r="A1588" i="1" s="1" a="1"/>
  <c r="A1588" i="1" s="1"/>
  <c r="AH1587" i="1"/>
  <c r="A1587" i="1" s="1" a="1"/>
  <c r="A1587" i="1" s="1"/>
  <c r="M1587" i="1"/>
  <c r="AH1586" i="1"/>
  <c r="A1586" i="1" s="1" a="1"/>
  <c r="A1586" i="1" s="1"/>
  <c r="S1586" i="1"/>
  <c r="M1586" i="1"/>
  <c r="AH1585" i="1"/>
  <c r="A1585" i="1" s="1" a="1"/>
  <c r="A1585" i="1" s="1"/>
  <c r="S1585" i="1"/>
  <c r="M1585" i="1"/>
  <c r="AH1584" i="1"/>
  <c r="A1584" i="1" s="1" a="1"/>
  <c r="A1584" i="1" s="1"/>
  <c r="M1584" i="1"/>
  <c r="S1584" i="1" s="1"/>
  <c r="AH1583" i="1"/>
  <c r="A1583" i="1" s="1" a="1"/>
  <c r="A1583" i="1" s="1"/>
  <c r="S1583" i="1" s="1"/>
  <c r="M1583" i="1"/>
  <c r="AH1582" i="1"/>
  <c r="A1582" i="1" s="1" a="1"/>
  <c r="A1582" i="1" s="1"/>
  <c r="S1582" i="1" s="1"/>
  <c r="M1582" i="1"/>
  <c r="AH1581" i="1"/>
  <c r="A1581" i="1" s="1" a="1"/>
  <c r="A1581" i="1" s="1"/>
  <c r="M1581" i="1" s="1"/>
  <c r="AH1580" i="1"/>
  <c r="A1580" i="1" s="1" a="1"/>
  <c r="A1580" i="1" s="1"/>
  <c r="S1580" i="1"/>
  <c r="M1580" i="1"/>
  <c r="AH1579" i="1"/>
  <c r="A1579" i="1" s="1" a="1"/>
  <c r="A1579" i="1" s="1"/>
  <c r="AH1578" i="1"/>
  <c r="A1578" i="1" s="1" a="1"/>
  <c r="A1578" i="1" s="1"/>
  <c r="M1578" i="1"/>
  <c r="S1578" i="1" s="1"/>
  <c r="AH1577" i="1"/>
  <c r="A1577" i="1" s="1" a="1"/>
  <c r="A1577" i="1" s="1"/>
  <c r="AH1576" i="1"/>
  <c r="A1576" i="1" s="1" a="1"/>
  <c r="A1576" i="1" s="1"/>
  <c r="V1576" i="1"/>
  <c r="M1576" i="1"/>
  <c r="S1576" i="1" s="1"/>
  <c r="AH1575" i="1"/>
  <c r="A1575" i="1" s="1" a="1"/>
  <c r="A1575" i="1" s="1"/>
  <c r="AH1574" i="1"/>
  <c r="A1574" i="1" s="1" a="1"/>
  <c r="A1574" i="1" s="1"/>
  <c r="AH1573" i="1"/>
  <c r="A1573" i="1" s="1" a="1"/>
  <c r="A1573" i="1" s="1"/>
  <c r="M1573" i="1"/>
  <c r="S1573" i="1" s="1"/>
  <c r="AH1572" i="1"/>
  <c r="A1572" i="1" s="1" a="1"/>
  <c r="A1572" i="1" s="1"/>
  <c r="AH1571" i="1"/>
  <c r="A1571" i="1" s="1" a="1"/>
  <c r="A1571" i="1" s="1"/>
  <c r="M1571" i="1"/>
  <c r="S1571" i="1" s="1"/>
  <c r="AH1570" i="1"/>
  <c r="A1570" i="1" s="1" a="1"/>
  <c r="A1570" i="1" s="1"/>
  <c r="AH1569" i="1"/>
  <c r="A1569" i="1" s="1" a="1"/>
  <c r="A1569" i="1" s="1"/>
  <c r="M1569" i="1"/>
  <c r="S1569" i="1" s="1"/>
  <c r="AH1568" i="1"/>
  <c r="A1568" i="1" s="1" a="1"/>
  <c r="A1568" i="1" s="1"/>
  <c r="AH1567" i="1"/>
  <c r="A1567" i="1" s="1" a="1"/>
  <c r="A1567" i="1" s="1"/>
  <c r="AH1566" i="1"/>
  <c r="A1566" i="1" s="1" a="1"/>
  <c r="A1566" i="1" s="1"/>
  <c r="S1566" i="1" s="1"/>
  <c r="M1566" i="1"/>
  <c r="AH1565" i="1"/>
  <c r="A1565" i="1" s="1" a="1"/>
  <c r="A1565" i="1" s="1"/>
  <c r="M1565" i="1"/>
  <c r="S1565" i="1" s="1"/>
  <c r="AH1564" i="1"/>
  <c r="A1564" i="1" s="1" a="1"/>
  <c r="A1564" i="1" s="1"/>
  <c r="AH1563" i="1"/>
  <c r="A1563" i="1" s="1" a="1"/>
  <c r="A1563" i="1" s="1"/>
  <c r="S1563" i="1" s="1"/>
  <c r="M1563" i="1"/>
  <c r="AH1562" i="1"/>
  <c r="A1562" i="1" s="1" a="1"/>
  <c r="A1562" i="1" s="1"/>
  <c r="M1562" i="1"/>
  <c r="AH1561" i="1"/>
  <c r="A1561" i="1" s="1" a="1"/>
  <c r="A1561" i="1" s="1"/>
  <c r="AH1560" i="1"/>
  <c r="A1560" i="1" s="1" a="1"/>
  <c r="A1560" i="1" s="1"/>
  <c r="M1560" i="1"/>
  <c r="S1560" i="1" s="1"/>
  <c r="AH1559" i="1"/>
  <c r="A1559" i="1" s="1" a="1"/>
  <c r="A1559" i="1" s="1"/>
  <c r="AH1558" i="1"/>
  <c r="A1558" i="1" s="1" a="1"/>
  <c r="A1558" i="1" s="1"/>
  <c r="M1558" i="1"/>
  <c r="S1558" i="1" s="1"/>
  <c r="AH1557" i="1"/>
  <c r="A1557" i="1" s="1" a="1"/>
  <c r="A1557" i="1" s="1"/>
  <c r="AH1556" i="1"/>
  <c r="A1556" i="1" s="1" a="1"/>
  <c r="A1556" i="1" s="1"/>
  <c r="V1556" i="1"/>
  <c r="M1556" i="1"/>
  <c r="S1556" i="1" s="1"/>
  <c r="AH1555" i="1"/>
  <c r="A1555" i="1" s="1" a="1"/>
  <c r="A1555" i="1" s="1"/>
  <c r="AH1554" i="1"/>
  <c r="A1554" i="1" s="1" a="1"/>
  <c r="A1554" i="1" s="1"/>
  <c r="AH1553" i="1"/>
  <c r="A1553" i="1" s="1" a="1"/>
  <c r="A1553" i="1" s="1"/>
  <c r="M1553" i="1"/>
  <c r="S1553" i="1" s="1"/>
  <c r="AH1552" i="1"/>
  <c r="A1552" i="1" s="1" a="1"/>
  <c r="A1552" i="1" s="1"/>
  <c r="AH1551" i="1"/>
  <c r="A1551" i="1" s="1" a="1"/>
  <c r="A1551" i="1" s="1"/>
  <c r="AH1550" i="1"/>
  <c r="A1550" i="1" s="1" a="1"/>
  <c r="A1550" i="1" s="1"/>
  <c r="AH1549" i="1"/>
  <c r="A1549" i="1" s="1" a="1"/>
  <c r="A1549" i="1" s="1"/>
  <c r="M1549" i="1"/>
  <c r="S1549" i="1" s="1"/>
  <c r="AH1548" i="1"/>
  <c r="A1548" i="1" s="1" a="1"/>
  <c r="A1548" i="1" s="1"/>
  <c r="AH1547" i="1"/>
  <c r="A1547" i="1" s="1" a="1"/>
  <c r="A1547" i="1" s="1"/>
  <c r="AH1546" i="1"/>
  <c r="A1546" i="1" s="1" a="1"/>
  <c r="A1546" i="1" s="1"/>
  <c r="M1546" i="1"/>
  <c r="AH1545" i="1"/>
  <c r="A1545" i="1" s="1" a="1"/>
  <c r="A1545" i="1" s="1"/>
  <c r="M1545" i="1"/>
  <c r="S1545" i="1" s="1"/>
  <c r="AH1544" i="1"/>
  <c r="A1544" i="1" s="1" a="1"/>
  <c r="A1544" i="1" s="1"/>
  <c r="S1544" i="1" s="1"/>
  <c r="M1544" i="1"/>
  <c r="AH1543" i="1"/>
  <c r="A1543" i="1" s="1" a="1"/>
  <c r="A1543" i="1" s="1"/>
  <c r="S1543" i="1" s="1"/>
  <c r="M1543" i="1"/>
  <c r="AH1542" i="1"/>
  <c r="A1542" i="1" s="1" a="1"/>
  <c r="A1542" i="1" s="1"/>
  <c r="AH1541" i="1"/>
  <c r="A1541" i="1" s="1" a="1"/>
  <c r="A1541" i="1" s="1"/>
  <c r="M1541" i="1" s="1"/>
  <c r="AH1540" i="1"/>
  <c r="A1540" i="1" s="1" a="1"/>
  <c r="A1540" i="1" s="1"/>
  <c r="M1540" i="1"/>
  <c r="S1540" i="1" s="1"/>
  <c r="AH1539" i="1"/>
  <c r="A1539" i="1" s="1" a="1"/>
  <c r="A1539" i="1" s="1"/>
  <c r="AH1538" i="1"/>
  <c r="A1538" i="1" s="1" a="1"/>
  <c r="A1538" i="1" s="1"/>
  <c r="M1538" i="1"/>
  <c r="S1538" i="1" s="1"/>
  <c r="AH1537" i="1"/>
  <c r="A1537" i="1" s="1" a="1"/>
  <c r="A1537" i="1" s="1"/>
  <c r="AH1536" i="1"/>
  <c r="A1536" i="1" s="1" a="1"/>
  <c r="A1536" i="1" s="1"/>
  <c r="V1536" i="1"/>
  <c r="M1536" i="1"/>
  <c r="S1536" i="1" s="1"/>
  <c r="AH1535" i="1"/>
  <c r="A1535" i="1" s="1" a="1"/>
  <c r="A1535" i="1" s="1"/>
  <c r="S1535" i="1"/>
  <c r="M1535" i="1"/>
  <c r="AH1534" i="1"/>
  <c r="A1534" i="1" s="1" a="1"/>
  <c r="A1534" i="1" s="1"/>
  <c r="AH1533" i="1"/>
  <c r="A1533" i="1" s="1" a="1"/>
  <c r="A1533" i="1" s="1"/>
  <c r="S1533" i="1"/>
  <c r="M1533" i="1"/>
  <c r="AH1532" i="1"/>
  <c r="A1532" i="1" s="1" a="1"/>
  <c r="A1532" i="1" s="1"/>
  <c r="AH1531" i="1"/>
  <c r="A1531" i="1" s="1" a="1"/>
  <c r="A1531" i="1" s="1"/>
  <c r="S1531" i="1"/>
  <c r="M1531" i="1"/>
  <c r="AH1530" i="1"/>
  <c r="A1530" i="1" s="1" a="1"/>
  <c r="A1530" i="1" s="1"/>
  <c r="AH1529" i="1"/>
  <c r="A1529" i="1" s="1" a="1"/>
  <c r="A1529" i="1" s="1"/>
  <c r="S1529" i="1"/>
  <c r="M1529" i="1"/>
  <c r="AH1528" i="1"/>
  <c r="A1528" i="1" s="1" a="1"/>
  <c r="A1528" i="1" s="1"/>
  <c r="AH1527" i="1"/>
  <c r="A1527" i="1" s="1" a="1"/>
  <c r="A1527" i="1" s="1"/>
  <c r="M1527" i="1" s="1"/>
  <c r="AH1526" i="1"/>
  <c r="A1526" i="1" s="1" a="1"/>
  <c r="A1526" i="1" s="1"/>
  <c r="AH1525" i="1"/>
  <c r="A1525" i="1" s="1" a="1"/>
  <c r="A1525" i="1" s="1"/>
  <c r="M1525" i="1"/>
  <c r="S1525" i="1" s="1"/>
  <c r="AH1524" i="1"/>
  <c r="A1524" i="1" s="1" a="1"/>
  <c r="A1524" i="1" s="1"/>
  <c r="M1524" i="1"/>
  <c r="S1524" i="1" s="1"/>
  <c r="AH1523" i="1"/>
  <c r="A1523" i="1" s="1" a="1"/>
  <c r="A1523" i="1" s="1"/>
  <c r="S1523" i="1" s="1"/>
  <c r="M1523" i="1"/>
  <c r="AH1522" i="1"/>
  <c r="A1522" i="1" s="1" a="1"/>
  <c r="A1522" i="1" s="1"/>
  <c r="S1522" i="1"/>
  <c r="M1522" i="1"/>
  <c r="AH1521" i="1"/>
  <c r="A1521" i="1" s="1" a="1"/>
  <c r="A1521" i="1" s="1"/>
  <c r="M1521" i="1"/>
  <c r="AH1520" i="1"/>
  <c r="A1520" i="1" s="1" a="1"/>
  <c r="A1520" i="1" s="1"/>
  <c r="M1520" i="1"/>
  <c r="S1520" i="1" s="1"/>
  <c r="AH1519" i="1"/>
  <c r="A1519" i="1" s="1" a="1"/>
  <c r="A1519" i="1" s="1"/>
  <c r="AH1518" i="1"/>
  <c r="A1518" i="1" s="1" a="1"/>
  <c r="A1518" i="1" s="1"/>
  <c r="M1518" i="1"/>
  <c r="S1518" i="1" s="1"/>
  <c r="AH1517" i="1"/>
  <c r="A1517" i="1" s="1" a="1"/>
  <c r="A1517" i="1" s="1"/>
  <c r="AH1516" i="1"/>
  <c r="A1516" i="1" s="1" a="1"/>
  <c r="A1516" i="1" s="1"/>
  <c r="M1516" i="1"/>
  <c r="S1516" i="1" s="1"/>
  <c r="AH1515" i="1"/>
  <c r="A1515" i="1" s="1" a="1"/>
  <c r="A1515" i="1" s="1"/>
  <c r="S1515" i="1" s="1"/>
  <c r="M1515" i="1"/>
  <c r="AH1514" i="1"/>
  <c r="A1514" i="1" s="1" a="1"/>
  <c r="A1514" i="1" s="1"/>
  <c r="AH1513" i="1"/>
  <c r="A1513" i="1" s="1" a="1"/>
  <c r="A1513" i="1" s="1"/>
  <c r="AH1512" i="1"/>
  <c r="A1512" i="1" s="1" a="1"/>
  <c r="A1512" i="1" s="1"/>
  <c r="AH1511" i="1"/>
  <c r="A1511" i="1" s="1" a="1"/>
  <c r="A1511" i="1" s="1"/>
  <c r="S1511" i="1"/>
  <c r="M1511" i="1"/>
  <c r="AH1510" i="1"/>
  <c r="A1510" i="1" s="1" a="1"/>
  <c r="A1510" i="1" s="1"/>
  <c r="AH1509" i="1"/>
  <c r="A1509" i="1" s="1" a="1"/>
  <c r="A1509" i="1" s="1"/>
  <c r="S1509" i="1"/>
  <c r="M1509" i="1"/>
  <c r="AH1508" i="1"/>
  <c r="A1508" i="1" s="1" a="1"/>
  <c r="A1508" i="1" s="1"/>
  <c r="AH1507" i="1"/>
  <c r="A1507" i="1" s="1" a="1"/>
  <c r="A1507" i="1" s="1"/>
  <c r="M1507" i="1"/>
  <c r="AH1506" i="1"/>
  <c r="A1506" i="1" s="1" a="1"/>
  <c r="A1506" i="1" s="1"/>
  <c r="S1506" i="1"/>
  <c r="M1506" i="1"/>
  <c r="AH1505" i="1"/>
  <c r="A1505" i="1" s="1" a="1"/>
  <c r="A1505" i="1" s="1"/>
  <c r="S1505" i="1"/>
  <c r="M1505" i="1"/>
  <c r="AH1504" i="1"/>
  <c r="A1504" i="1" s="1" a="1"/>
  <c r="A1504" i="1" s="1"/>
  <c r="S1504" i="1"/>
  <c r="M1504" i="1"/>
  <c r="AH1503" i="1"/>
  <c r="A1503" i="1" s="1" a="1"/>
  <c r="A1503" i="1" s="1"/>
  <c r="S1503" i="1" s="1"/>
  <c r="M1503" i="1"/>
  <c r="AH1502" i="1"/>
  <c r="A1502" i="1" s="1" a="1"/>
  <c r="A1502" i="1" s="1"/>
  <c r="S1502" i="1" s="1"/>
  <c r="M1502" i="1"/>
  <c r="AH1501" i="1"/>
  <c r="A1501" i="1" s="1" a="1"/>
  <c r="A1501" i="1" s="1"/>
  <c r="M1501" i="1" s="1"/>
  <c r="AH1500" i="1"/>
  <c r="A1500" i="1" s="1" a="1"/>
  <c r="A1500" i="1" s="1"/>
  <c r="V1500" i="1"/>
  <c r="S1500" i="1"/>
  <c r="M1500" i="1"/>
  <c r="AH1499" i="1"/>
  <c r="A1499" i="1" s="1" a="1"/>
  <c r="A1499" i="1" s="1"/>
  <c r="AH1498" i="1"/>
  <c r="A1498" i="1" s="1" a="1"/>
  <c r="A1498" i="1" s="1"/>
  <c r="M1498" i="1"/>
  <c r="S1498" i="1" s="1"/>
  <c r="AH1497" i="1"/>
  <c r="A1497" i="1" s="1" a="1"/>
  <c r="A1497" i="1" s="1"/>
  <c r="AH1496" i="1"/>
  <c r="A1496" i="1" s="1" a="1"/>
  <c r="A1496" i="1" s="1"/>
  <c r="V1496" i="1"/>
  <c r="M1496" i="1"/>
  <c r="S1496" i="1" s="1"/>
  <c r="AH1495" i="1"/>
  <c r="A1495" i="1" s="1" a="1"/>
  <c r="A1495" i="1" s="1"/>
  <c r="M1495" i="1"/>
  <c r="AH1494" i="1"/>
  <c r="A1494" i="1" s="1" a="1"/>
  <c r="A1494" i="1" s="1"/>
  <c r="AH1493" i="1"/>
  <c r="A1493" i="1" s="1" a="1"/>
  <c r="A1493" i="1" s="1"/>
  <c r="M1493" i="1"/>
  <c r="S1493" i="1" s="1"/>
  <c r="AH1492" i="1"/>
  <c r="A1492" i="1" s="1" a="1"/>
  <c r="A1492" i="1" s="1"/>
  <c r="AH1491" i="1"/>
  <c r="A1491" i="1" s="1" a="1"/>
  <c r="A1491" i="1" s="1"/>
  <c r="M1491" i="1"/>
  <c r="S1491" i="1" s="1"/>
  <c r="AH1490" i="1"/>
  <c r="A1490" i="1" s="1" a="1"/>
  <c r="A1490" i="1" s="1"/>
  <c r="AH1489" i="1"/>
  <c r="A1489" i="1" s="1" a="1"/>
  <c r="A1489" i="1" s="1"/>
  <c r="M1489" i="1"/>
  <c r="S1489" i="1" s="1"/>
  <c r="AH1488" i="1"/>
  <c r="A1488" i="1" s="1" a="1"/>
  <c r="A1488" i="1" s="1"/>
  <c r="AH1487" i="1"/>
  <c r="A1487" i="1" s="1" a="1"/>
  <c r="A1487" i="1" s="1"/>
  <c r="AH1486" i="1"/>
  <c r="A1486" i="1" s="1" a="1"/>
  <c r="A1486" i="1" s="1"/>
  <c r="S1486" i="1" s="1"/>
  <c r="M1486" i="1"/>
  <c r="AH1485" i="1"/>
  <c r="A1485" i="1" s="1" a="1"/>
  <c r="A1485" i="1" s="1"/>
  <c r="M1485" i="1"/>
  <c r="S1485" i="1" s="1"/>
  <c r="AH1484" i="1"/>
  <c r="A1484" i="1" s="1" a="1"/>
  <c r="A1484" i="1" s="1"/>
  <c r="AH1483" i="1"/>
  <c r="A1483" i="1" s="1" a="1"/>
  <c r="A1483" i="1" s="1"/>
  <c r="S1483" i="1" s="1"/>
  <c r="M1483" i="1"/>
  <c r="AH1482" i="1"/>
  <c r="A1482" i="1" s="1" a="1"/>
  <c r="A1482" i="1" s="1"/>
  <c r="M1482" i="1"/>
  <c r="AH1481" i="1"/>
  <c r="A1481" i="1" s="1" a="1"/>
  <c r="A1481" i="1" s="1"/>
  <c r="AH1480" i="1"/>
  <c r="A1480" i="1" s="1" a="1"/>
  <c r="A1480" i="1" s="1"/>
  <c r="M1480" i="1"/>
  <c r="S1480" i="1" s="1"/>
  <c r="AH1479" i="1"/>
  <c r="A1479" i="1" s="1" a="1"/>
  <c r="A1479" i="1" s="1"/>
  <c r="AH1478" i="1"/>
  <c r="A1478" i="1" s="1" a="1"/>
  <c r="A1478" i="1" s="1"/>
  <c r="M1478" i="1"/>
  <c r="S1478" i="1" s="1"/>
  <c r="AH1477" i="1"/>
  <c r="A1477" i="1" s="1" a="1"/>
  <c r="A1477" i="1" s="1"/>
  <c r="AH1476" i="1"/>
  <c r="A1476" i="1" s="1" a="1"/>
  <c r="A1476" i="1" s="1"/>
  <c r="V1476" i="1"/>
  <c r="M1476" i="1"/>
  <c r="S1476" i="1" s="1"/>
  <c r="AH1475" i="1"/>
  <c r="A1475" i="1" s="1" a="1"/>
  <c r="A1475" i="1" s="1"/>
  <c r="AH1474" i="1"/>
  <c r="A1474" i="1" s="1" a="1"/>
  <c r="A1474" i="1" s="1"/>
  <c r="AH1473" i="1"/>
  <c r="A1473" i="1" s="1" a="1"/>
  <c r="A1473" i="1" s="1"/>
  <c r="M1473" i="1"/>
  <c r="S1473" i="1" s="1"/>
  <c r="AH1472" i="1"/>
  <c r="A1472" i="1" s="1" a="1"/>
  <c r="A1472" i="1" s="1"/>
  <c r="AH1471" i="1"/>
  <c r="A1471" i="1" s="1" a="1"/>
  <c r="A1471" i="1" s="1"/>
  <c r="AH1470" i="1"/>
  <c r="A1470" i="1" s="1" a="1"/>
  <c r="A1470" i="1" s="1"/>
  <c r="AH1469" i="1"/>
  <c r="A1469" i="1" s="1" a="1"/>
  <c r="A1469" i="1" s="1"/>
  <c r="M1469" i="1"/>
  <c r="S1469" i="1" s="1"/>
  <c r="AH1468" i="1"/>
  <c r="A1468" i="1" s="1" a="1"/>
  <c r="A1468" i="1" s="1"/>
  <c r="AH1467" i="1"/>
  <c r="A1467" i="1" s="1" a="1"/>
  <c r="A1467" i="1" s="1"/>
  <c r="AH1466" i="1"/>
  <c r="A1466" i="1" s="1" a="1"/>
  <c r="A1466" i="1" s="1"/>
  <c r="AH1465" i="1"/>
  <c r="A1465" i="1" s="1" a="1"/>
  <c r="A1465" i="1" s="1"/>
  <c r="S1465" i="1"/>
  <c r="M1465" i="1"/>
  <c r="AH1464" i="1"/>
  <c r="A1464" i="1" s="1" a="1"/>
  <c r="A1464" i="1" s="1"/>
  <c r="S1464" i="1" s="1"/>
  <c r="M1464" i="1"/>
  <c r="AH1463" i="1"/>
  <c r="A1463" i="1" s="1" a="1"/>
  <c r="A1463" i="1" s="1"/>
  <c r="S1463" i="1" s="1"/>
  <c r="M1463" i="1"/>
  <c r="AH1462" i="1"/>
  <c r="A1462" i="1" s="1" a="1"/>
  <c r="A1462" i="1" s="1"/>
  <c r="AH1461" i="1"/>
  <c r="A1461" i="1" s="1" a="1"/>
  <c r="A1461" i="1" s="1"/>
  <c r="M1461" i="1" s="1"/>
  <c r="AH1460" i="1"/>
  <c r="A1460" i="1" s="1" a="1"/>
  <c r="A1460" i="1" s="1"/>
  <c r="M1460" i="1"/>
  <c r="S1460" i="1" s="1"/>
  <c r="AH1459" i="1"/>
  <c r="A1459" i="1" s="1" a="1"/>
  <c r="A1459" i="1" s="1"/>
  <c r="AH1458" i="1"/>
  <c r="A1458" i="1" s="1" a="1"/>
  <c r="A1458" i="1" s="1"/>
  <c r="M1458" i="1"/>
  <c r="S1458" i="1" s="1"/>
  <c r="AH1457" i="1"/>
  <c r="A1457" i="1" s="1" a="1"/>
  <c r="A1457" i="1" s="1"/>
  <c r="AH1456" i="1"/>
  <c r="A1456" i="1" s="1" a="1"/>
  <c r="A1456" i="1" s="1"/>
  <c r="V1456" i="1"/>
  <c r="M1456" i="1"/>
  <c r="S1456" i="1" s="1"/>
  <c r="AH1455" i="1"/>
  <c r="A1455" i="1" s="1" a="1"/>
  <c r="A1455" i="1" s="1"/>
  <c r="S1455" i="1"/>
  <c r="M1455" i="1"/>
  <c r="AH1454" i="1"/>
  <c r="A1454" i="1" s="1" a="1"/>
  <c r="A1454" i="1" s="1"/>
  <c r="AH1453" i="1"/>
  <c r="A1453" i="1" s="1" a="1"/>
  <c r="A1453" i="1" s="1"/>
  <c r="M1453" i="1"/>
  <c r="S1453" i="1" s="1"/>
  <c r="AH1452" i="1"/>
  <c r="A1452" i="1" s="1" a="1"/>
  <c r="A1452" i="1" s="1"/>
  <c r="AH1451" i="1"/>
  <c r="A1451" i="1" s="1" a="1"/>
  <c r="A1451" i="1" s="1"/>
  <c r="S1451" i="1"/>
  <c r="M1451" i="1"/>
  <c r="AH1450" i="1"/>
  <c r="A1450" i="1" s="1" a="1"/>
  <c r="A1450" i="1" s="1"/>
  <c r="AH1449" i="1"/>
  <c r="A1449" i="1" s="1" a="1"/>
  <c r="A1449" i="1" s="1"/>
  <c r="S1449" i="1"/>
  <c r="M1449" i="1"/>
  <c r="AH1448" i="1"/>
  <c r="A1448" i="1" s="1" a="1"/>
  <c r="A1448" i="1" s="1"/>
  <c r="AH1447" i="1"/>
  <c r="A1447" i="1" s="1" a="1"/>
  <c r="A1447" i="1" s="1"/>
  <c r="M1447" i="1" s="1"/>
  <c r="AH1446" i="1"/>
  <c r="A1446" i="1" s="1" a="1"/>
  <c r="A1446" i="1" s="1"/>
  <c r="AH1445" i="1"/>
  <c r="A1445" i="1" s="1" a="1"/>
  <c r="A1445" i="1" s="1"/>
  <c r="M1445" i="1"/>
  <c r="S1445" i="1" s="1"/>
  <c r="AH1444" i="1"/>
  <c r="A1444" i="1" s="1" a="1"/>
  <c r="A1444" i="1" s="1"/>
  <c r="M1444" i="1"/>
  <c r="S1444" i="1" s="1"/>
  <c r="AH1443" i="1"/>
  <c r="A1443" i="1" s="1" a="1"/>
  <c r="A1443" i="1" s="1"/>
  <c r="S1443" i="1" s="1"/>
  <c r="M1443" i="1"/>
  <c r="AH1442" i="1"/>
  <c r="A1442" i="1" s="1" a="1"/>
  <c r="A1442" i="1" s="1"/>
  <c r="S1442" i="1"/>
  <c r="M1442" i="1"/>
  <c r="AH1441" i="1"/>
  <c r="A1441" i="1" s="1" a="1"/>
  <c r="A1441" i="1" s="1"/>
  <c r="M1441" i="1"/>
  <c r="AH1440" i="1"/>
  <c r="A1440" i="1" s="1" a="1"/>
  <c r="A1440" i="1" s="1"/>
  <c r="M1440" i="1"/>
  <c r="S1440" i="1" s="1"/>
  <c r="AH1439" i="1"/>
  <c r="A1439" i="1" s="1" a="1"/>
  <c r="A1439" i="1" s="1"/>
  <c r="AH1438" i="1"/>
  <c r="A1438" i="1" s="1" a="1"/>
  <c r="A1438" i="1" s="1"/>
  <c r="M1438" i="1"/>
  <c r="S1438" i="1" s="1"/>
  <c r="AH1437" i="1"/>
  <c r="A1437" i="1" s="1" a="1"/>
  <c r="A1437" i="1" s="1"/>
  <c r="AH1436" i="1"/>
  <c r="A1436" i="1" s="1" a="1"/>
  <c r="A1436" i="1" s="1"/>
  <c r="M1436" i="1"/>
  <c r="S1436" i="1" s="1"/>
  <c r="AH1435" i="1"/>
  <c r="A1435" i="1" s="1" a="1"/>
  <c r="A1435" i="1" s="1"/>
  <c r="S1435" i="1" s="1"/>
  <c r="M1435" i="1"/>
  <c r="AH1434" i="1"/>
  <c r="A1434" i="1" s="1" a="1"/>
  <c r="A1434" i="1" s="1"/>
  <c r="AH1433" i="1"/>
  <c r="A1433" i="1" s="1" a="1"/>
  <c r="A1433" i="1" s="1"/>
  <c r="AH1432" i="1"/>
  <c r="A1432" i="1" s="1" a="1"/>
  <c r="A1432" i="1" s="1"/>
  <c r="AH1431" i="1"/>
  <c r="A1431" i="1" s="1" a="1"/>
  <c r="A1431" i="1" s="1"/>
  <c r="S1431" i="1"/>
  <c r="M1431" i="1"/>
  <c r="AH1430" i="1"/>
  <c r="A1430" i="1" s="1" a="1"/>
  <c r="A1430" i="1" s="1"/>
  <c r="AH1429" i="1"/>
  <c r="A1429" i="1" s="1" a="1"/>
  <c r="A1429" i="1" s="1"/>
  <c r="S1429" i="1"/>
  <c r="M1429" i="1"/>
  <c r="AH1428" i="1"/>
  <c r="A1428" i="1" s="1" a="1"/>
  <c r="A1428" i="1" s="1"/>
  <c r="AH1427" i="1"/>
  <c r="A1427" i="1" s="1" a="1"/>
  <c r="A1427" i="1" s="1"/>
  <c r="M1427" i="1"/>
  <c r="AH1426" i="1"/>
  <c r="A1426" i="1" s="1" a="1"/>
  <c r="A1426" i="1" s="1"/>
  <c r="S1426" i="1"/>
  <c r="M1426" i="1"/>
  <c r="AH1425" i="1"/>
  <c r="A1425" i="1" s="1" a="1"/>
  <c r="A1425" i="1" s="1"/>
  <c r="S1425" i="1"/>
  <c r="M1425" i="1"/>
  <c r="AH1424" i="1"/>
  <c r="A1424" i="1" s="1" a="1"/>
  <c r="A1424" i="1" s="1"/>
  <c r="S1424" i="1"/>
  <c r="V1424" i="1" s="1"/>
  <c r="M1424" i="1"/>
  <c r="AH1423" i="1"/>
  <c r="A1423" i="1" s="1" a="1"/>
  <c r="A1423" i="1" s="1"/>
  <c r="S1423" i="1" s="1"/>
  <c r="M1423" i="1"/>
  <c r="AH1422" i="1"/>
  <c r="A1422" i="1" s="1" a="1"/>
  <c r="A1422" i="1" s="1"/>
  <c r="S1422" i="1" s="1"/>
  <c r="M1422" i="1"/>
  <c r="AH1421" i="1"/>
  <c r="A1421" i="1" s="1" a="1"/>
  <c r="A1421" i="1" s="1"/>
  <c r="M1421" i="1" s="1"/>
  <c r="AH1420" i="1"/>
  <c r="A1420" i="1" s="1" a="1"/>
  <c r="A1420" i="1" s="1"/>
  <c r="V1420" i="1"/>
  <c r="S1420" i="1"/>
  <c r="M1420" i="1"/>
  <c r="AH1419" i="1"/>
  <c r="A1419" i="1" s="1" a="1"/>
  <c r="A1419" i="1" s="1"/>
  <c r="AH1418" i="1"/>
  <c r="A1418" i="1" s="1" a="1"/>
  <c r="A1418" i="1" s="1"/>
  <c r="M1418" i="1"/>
  <c r="S1418" i="1" s="1"/>
  <c r="AH1417" i="1"/>
  <c r="A1417" i="1" s="1" a="1"/>
  <c r="A1417" i="1" s="1"/>
  <c r="AH1416" i="1"/>
  <c r="A1416" i="1" s="1" a="1"/>
  <c r="A1416" i="1" s="1"/>
  <c r="V1416" i="1"/>
  <c r="M1416" i="1"/>
  <c r="S1416" i="1" s="1"/>
  <c r="AH1415" i="1"/>
  <c r="A1415" i="1" s="1" a="1"/>
  <c r="A1415" i="1" s="1"/>
  <c r="AH1414" i="1"/>
  <c r="A1414" i="1" s="1" a="1"/>
  <c r="A1414" i="1" s="1"/>
  <c r="AH1413" i="1"/>
  <c r="A1413" i="1" s="1" a="1"/>
  <c r="A1413" i="1" s="1"/>
  <c r="S1413" i="1" s="1"/>
  <c r="M1413" i="1"/>
  <c r="AH1412" i="1"/>
  <c r="A1412" i="1" s="1" a="1"/>
  <c r="A1412" i="1" s="1"/>
  <c r="AH1411" i="1"/>
  <c r="A1411" i="1" s="1" a="1"/>
  <c r="A1411" i="1" s="1"/>
  <c r="AH1410" i="1"/>
  <c r="A1410" i="1" s="1" a="1"/>
  <c r="A1410" i="1" s="1"/>
  <c r="AH1409" i="1"/>
  <c r="A1409" i="1" s="1" a="1"/>
  <c r="A1409" i="1" s="1"/>
  <c r="M1409" i="1"/>
  <c r="S1409" i="1" s="1"/>
  <c r="AH1408" i="1"/>
  <c r="A1408" i="1" s="1" a="1"/>
  <c r="A1408" i="1" s="1"/>
  <c r="AH1407" i="1"/>
  <c r="A1407" i="1" s="1" a="1"/>
  <c r="A1407" i="1" s="1"/>
  <c r="AH1406" i="1"/>
  <c r="A1406" i="1" s="1" a="1"/>
  <c r="A1406" i="1" s="1"/>
  <c r="S1406" i="1" s="1"/>
  <c r="M1406" i="1"/>
  <c r="AH1405" i="1"/>
  <c r="A1405" i="1" s="1" a="1"/>
  <c r="A1405" i="1" s="1"/>
  <c r="M1405" i="1"/>
  <c r="S1405" i="1" s="1"/>
  <c r="AH1404" i="1"/>
  <c r="A1404" i="1" s="1" a="1"/>
  <c r="A1404" i="1" s="1"/>
  <c r="AH1403" i="1"/>
  <c r="A1403" i="1" s="1" a="1"/>
  <c r="A1403" i="1" s="1"/>
  <c r="S1403" i="1" s="1"/>
  <c r="M1403" i="1"/>
  <c r="AH1402" i="1"/>
  <c r="A1402" i="1" s="1" a="1"/>
  <c r="A1402" i="1" s="1"/>
  <c r="M1402" i="1"/>
  <c r="AH1401" i="1"/>
  <c r="A1401" i="1" s="1" a="1"/>
  <c r="A1401" i="1" s="1"/>
  <c r="AH1400" i="1"/>
  <c r="A1400" i="1" s="1" a="1"/>
  <c r="A1400" i="1" s="1"/>
  <c r="M1400" i="1"/>
  <c r="S1400" i="1" s="1"/>
  <c r="AH1399" i="1"/>
  <c r="A1399" i="1" s="1" a="1"/>
  <c r="A1399" i="1" s="1"/>
  <c r="AH1398" i="1"/>
  <c r="A1398" i="1" s="1" a="1"/>
  <c r="A1398" i="1" s="1"/>
  <c r="M1398" i="1"/>
  <c r="S1398" i="1" s="1"/>
  <c r="AH1397" i="1"/>
  <c r="A1397" i="1" s="1" a="1"/>
  <c r="A1397" i="1" s="1"/>
  <c r="AH1396" i="1"/>
  <c r="A1396" i="1" s="1" a="1"/>
  <c r="A1396" i="1" s="1"/>
  <c r="V1396" i="1"/>
  <c r="M1396" i="1"/>
  <c r="S1396" i="1" s="1"/>
  <c r="AH1395" i="1"/>
  <c r="A1395" i="1" s="1" a="1"/>
  <c r="A1395" i="1" s="1"/>
  <c r="AH1394" i="1"/>
  <c r="A1394" i="1" s="1" a="1"/>
  <c r="A1394" i="1" s="1"/>
  <c r="AH1393" i="1"/>
  <c r="A1393" i="1" s="1" a="1"/>
  <c r="A1393" i="1" s="1"/>
  <c r="M1393" i="1"/>
  <c r="S1393" i="1" s="1"/>
  <c r="AH1392" i="1"/>
  <c r="A1392" i="1" s="1" a="1"/>
  <c r="A1392" i="1" s="1"/>
  <c r="AH1391" i="1"/>
  <c r="A1391" i="1" s="1" a="1"/>
  <c r="A1391" i="1" s="1"/>
  <c r="AH1390" i="1"/>
  <c r="A1390" i="1" s="1" a="1"/>
  <c r="A1390" i="1" s="1"/>
  <c r="AH1389" i="1"/>
  <c r="A1389" i="1" s="1" a="1"/>
  <c r="A1389" i="1" s="1"/>
  <c r="M1389" i="1"/>
  <c r="S1389" i="1" s="1"/>
  <c r="AH1388" i="1"/>
  <c r="A1388" i="1" s="1" a="1"/>
  <c r="A1388" i="1" s="1"/>
  <c r="AH1387" i="1"/>
  <c r="A1387" i="1" s="1" a="1"/>
  <c r="A1387" i="1" s="1"/>
  <c r="AH1386" i="1"/>
  <c r="A1386" i="1" s="1" a="1"/>
  <c r="A1386" i="1" s="1"/>
  <c r="AH1385" i="1"/>
  <c r="A1385" i="1" s="1" a="1"/>
  <c r="A1385" i="1" s="1"/>
  <c r="S1385" i="1"/>
  <c r="M1385" i="1"/>
  <c r="AH1384" i="1"/>
  <c r="A1384" i="1" s="1" a="1"/>
  <c r="A1384" i="1" s="1"/>
  <c r="S1384" i="1" s="1"/>
  <c r="M1384" i="1"/>
  <c r="AH1383" i="1"/>
  <c r="A1383" i="1" s="1" a="1"/>
  <c r="A1383" i="1" s="1"/>
  <c r="S1383" i="1" s="1"/>
  <c r="M1383" i="1"/>
  <c r="AH1382" i="1"/>
  <c r="A1382" i="1" s="1" a="1"/>
  <c r="A1382" i="1" s="1"/>
  <c r="AH1381" i="1"/>
  <c r="A1381" i="1" s="1" a="1"/>
  <c r="A1381" i="1" s="1"/>
  <c r="M1381" i="1" s="1"/>
  <c r="AH1380" i="1"/>
  <c r="A1380" i="1" s="1" a="1"/>
  <c r="A1380" i="1" s="1"/>
  <c r="M1380" i="1"/>
  <c r="S1380" i="1" s="1"/>
  <c r="AH1379" i="1"/>
  <c r="A1379" i="1" s="1" a="1"/>
  <c r="A1379" i="1" s="1"/>
  <c r="AH1378" i="1"/>
  <c r="A1378" i="1" s="1" a="1"/>
  <c r="A1378" i="1" s="1"/>
  <c r="M1378" i="1"/>
  <c r="S1378" i="1" s="1"/>
  <c r="AH1377" i="1"/>
  <c r="A1377" i="1" s="1" a="1"/>
  <c r="A1377" i="1" s="1"/>
  <c r="AH1376" i="1"/>
  <c r="A1376" i="1" s="1" a="1"/>
  <c r="A1376" i="1" s="1"/>
  <c r="M1376" i="1"/>
  <c r="S1376" i="1" s="1"/>
  <c r="AH1375" i="1"/>
  <c r="A1375" i="1" s="1" a="1"/>
  <c r="A1375" i="1" s="1"/>
  <c r="S1375" i="1"/>
  <c r="M1375" i="1"/>
  <c r="AH1374" i="1"/>
  <c r="A1374" i="1" s="1" a="1"/>
  <c r="A1374" i="1" s="1"/>
  <c r="AH1373" i="1"/>
  <c r="A1373" i="1" s="1" a="1"/>
  <c r="A1373" i="1" s="1"/>
  <c r="M1373" i="1"/>
  <c r="S1373" i="1" s="1"/>
  <c r="AH1372" i="1"/>
  <c r="A1372" i="1" s="1" a="1"/>
  <c r="A1372" i="1" s="1"/>
  <c r="AH1371" i="1"/>
  <c r="A1371" i="1" s="1" a="1"/>
  <c r="A1371" i="1" s="1"/>
  <c r="S1371" i="1" s="1"/>
  <c r="M1371" i="1"/>
  <c r="AH1370" i="1"/>
  <c r="A1370" i="1" s="1" a="1"/>
  <c r="A1370" i="1" s="1"/>
  <c r="AH1369" i="1"/>
  <c r="A1369" i="1" s="1" a="1"/>
  <c r="A1369" i="1" s="1"/>
  <c r="S1369" i="1"/>
  <c r="M1369" i="1"/>
  <c r="AH1368" i="1"/>
  <c r="A1368" i="1" s="1" a="1"/>
  <c r="A1368" i="1" s="1"/>
  <c r="S1368" i="1"/>
  <c r="M1368" i="1"/>
  <c r="AH1367" i="1"/>
  <c r="A1367" i="1" s="1" a="1"/>
  <c r="A1367" i="1" s="1"/>
  <c r="M1367" i="1"/>
  <c r="AH1366" i="1"/>
  <c r="A1366" i="1" s="1" a="1"/>
  <c r="A1366" i="1" s="1"/>
  <c r="AH1365" i="1"/>
  <c r="A1365" i="1" s="1" a="1"/>
  <c r="A1365" i="1" s="1"/>
  <c r="M1365" i="1"/>
  <c r="S1365" i="1" s="1"/>
  <c r="AH1364" i="1"/>
  <c r="A1364" i="1" s="1" a="1"/>
  <c r="A1364" i="1" s="1"/>
  <c r="S1364" i="1"/>
  <c r="M1364" i="1"/>
  <c r="AH1363" i="1"/>
  <c r="A1363" i="1" s="1" a="1"/>
  <c r="A1363" i="1" s="1"/>
  <c r="S1363" i="1" s="1"/>
  <c r="V1363" i="1" s="1"/>
  <c r="M1363" i="1"/>
  <c r="AH1362" i="1"/>
  <c r="A1362" i="1" s="1" a="1"/>
  <c r="A1362" i="1" s="1"/>
  <c r="S1362" i="1" s="1"/>
  <c r="M1362" i="1"/>
  <c r="AH1361" i="1"/>
  <c r="A1361" i="1" s="1" a="1"/>
  <c r="A1361" i="1" s="1"/>
  <c r="AH1360" i="1"/>
  <c r="A1360" i="1" s="1" a="1"/>
  <c r="A1360" i="1" s="1"/>
  <c r="M1360" i="1"/>
  <c r="S1360" i="1" s="1"/>
  <c r="AH1359" i="1"/>
  <c r="A1359" i="1" s="1" a="1"/>
  <c r="A1359" i="1" s="1"/>
  <c r="AH1358" i="1"/>
  <c r="A1358" i="1" s="1" a="1"/>
  <c r="A1358" i="1" s="1"/>
  <c r="M1358" i="1"/>
  <c r="S1358" i="1" s="1"/>
  <c r="AH1357" i="1"/>
  <c r="A1357" i="1" s="1" a="1"/>
  <c r="A1357" i="1" s="1"/>
  <c r="AH1356" i="1"/>
  <c r="A1356" i="1" s="1" a="1"/>
  <c r="A1356" i="1" s="1"/>
  <c r="M1356" i="1"/>
  <c r="S1356" i="1" s="1"/>
  <c r="AH1355" i="1"/>
  <c r="A1355" i="1" s="1" a="1"/>
  <c r="A1355" i="1" s="1"/>
  <c r="S1355" i="1" s="1"/>
  <c r="M1355" i="1"/>
  <c r="AH1354" i="1"/>
  <c r="A1354" i="1" s="1" a="1"/>
  <c r="A1354" i="1" s="1"/>
  <c r="AH1353" i="1"/>
  <c r="A1353" i="1" s="1" a="1"/>
  <c r="A1353" i="1" s="1"/>
  <c r="S1353" i="1" s="1"/>
  <c r="M1353" i="1"/>
  <c r="AH1352" i="1"/>
  <c r="A1352" i="1" s="1" a="1"/>
  <c r="A1352" i="1" s="1"/>
  <c r="AH1351" i="1"/>
  <c r="A1351" i="1" s="1" a="1"/>
  <c r="A1351" i="1" s="1"/>
  <c r="AH1350" i="1"/>
  <c r="A1350" i="1" s="1" a="1"/>
  <c r="A1350" i="1" s="1"/>
  <c r="AH1349" i="1"/>
  <c r="A1349" i="1" s="1" a="1"/>
  <c r="A1349" i="1" s="1"/>
  <c r="M1349" i="1"/>
  <c r="S1349" i="1" s="1"/>
  <c r="AH1348" i="1"/>
  <c r="A1348" i="1" s="1" a="1"/>
  <c r="A1348" i="1" s="1"/>
  <c r="AH1347" i="1"/>
  <c r="A1347" i="1" s="1" a="1"/>
  <c r="A1347" i="1" s="1"/>
  <c r="M1347" i="1"/>
  <c r="AH1346" i="1"/>
  <c r="A1346" i="1" s="1" a="1"/>
  <c r="A1346" i="1" s="1"/>
  <c r="M1346" i="1"/>
  <c r="S1346" i="1" s="1"/>
  <c r="AH1345" i="1"/>
  <c r="A1345" i="1" s="1" a="1"/>
  <c r="A1345" i="1" s="1"/>
  <c r="M1345" i="1"/>
  <c r="S1345" i="1" s="1"/>
  <c r="AH1344" i="1"/>
  <c r="A1344" i="1" s="1" a="1"/>
  <c r="A1344" i="1" s="1"/>
  <c r="M1344" i="1"/>
  <c r="AH1343" i="1"/>
  <c r="A1343" i="1" s="1" a="1"/>
  <c r="A1343" i="1" s="1"/>
  <c r="S1343" i="1" s="1"/>
  <c r="V1343" i="1" s="1"/>
  <c r="M1343" i="1"/>
  <c r="AH1342" i="1"/>
  <c r="A1342" i="1" s="1" a="1"/>
  <c r="A1342" i="1" s="1"/>
  <c r="AH1341" i="1"/>
  <c r="A1341" i="1" s="1" a="1"/>
  <c r="A1341" i="1" s="1"/>
  <c r="M1341" i="1"/>
  <c r="AH1340" i="1"/>
  <c r="A1340" i="1" s="1" a="1"/>
  <c r="A1340" i="1" s="1"/>
  <c r="M1340" i="1"/>
  <c r="S1340" i="1" s="1"/>
  <c r="AH1339" i="1"/>
  <c r="A1339" i="1" s="1" a="1"/>
  <c r="A1339" i="1" s="1"/>
  <c r="AH1338" i="1"/>
  <c r="A1338" i="1" s="1" a="1"/>
  <c r="A1338" i="1" s="1"/>
  <c r="M1338" i="1"/>
  <c r="S1338" i="1" s="1"/>
  <c r="AH1337" i="1"/>
  <c r="A1337" i="1" s="1" a="1"/>
  <c r="A1337" i="1" s="1"/>
  <c r="AH1336" i="1"/>
  <c r="A1336" i="1" s="1" a="1"/>
  <c r="A1336" i="1" s="1"/>
  <c r="M1336" i="1"/>
  <c r="S1336" i="1" s="1"/>
  <c r="AH1335" i="1"/>
  <c r="A1335" i="1" s="1" a="1"/>
  <c r="A1335" i="1" s="1"/>
  <c r="S1335" i="1"/>
  <c r="M1335" i="1"/>
  <c r="AH1334" i="1"/>
  <c r="A1334" i="1" s="1" a="1"/>
  <c r="A1334" i="1" s="1"/>
  <c r="AH1333" i="1"/>
  <c r="A1333" i="1" s="1" a="1"/>
  <c r="A1333" i="1" s="1"/>
  <c r="AH1332" i="1"/>
  <c r="A1332" i="1" s="1" a="1"/>
  <c r="A1332" i="1" s="1"/>
  <c r="AH1331" i="1"/>
  <c r="A1331" i="1" s="1" a="1"/>
  <c r="A1331" i="1" s="1"/>
  <c r="M1331" i="1"/>
  <c r="AH1330" i="1"/>
  <c r="A1330" i="1" s="1" a="1"/>
  <c r="A1330" i="1" s="1"/>
  <c r="AH1329" i="1"/>
  <c r="A1329" i="1" s="1" a="1"/>
  <c r="A1329" i="1" s="1"/>
  <c r="S1329" i="1"/>
  <c r="M1329" i="1"/>
  <c r="AH1328" i="1"/>
  <c r="A1328" i="1" s="1" a="1"/>
  <c r="A1328" i="1" s="1"/>
  <c r="M1328" i="1"/>
  <c r="S1328" i="1" s="1"/>
  <c r="AH1327" i="1"/>
  <c r="A1327" i="1" s="1" a="1"/>
  <c r="A1327" i="1" s="1"/>
  <c r="AH1326" i="1"/>
  <c r="A1326" i="1" s="1" a="1"/>
  <c r="A1326" i="1" s="1"/>
  <c r="S1326" i="1" s="1"/>
  <c r="M1326" i="1"/>
  <c r="AH1325" i="1"/>
  <c r="A1325" i="1" s="1" a="1"/>
  <c r="A1325" i="1" s="1"/>
  <c r="M1325" i="1"/>
  <c r="S1325" i="1" s="1"/>
  <c r="AH1324" i="1"/>
  <c r="A1324" i="1" s="1" a="1"/>
  <c r="A1324" i="1" s="1"/>
  <c r="AH1323" i="1"/>
  <c r="A1323" i="1" s="1" a="1"/>
  <c r="A1323" i="1" s="1"/>
  <c r="S1323" i="1" s="1"/>
  <c r="V1323" i="1"/>
  <c r="M1323" i="1"/>
  <c r="AH1322" i="1"/>
  <c r="A1322" i="1" s="1" a="1"/>
  <c r="A1322" i="1" s="1"/>
  <c r="M1322" i="1"/>
  <c r="S1322" i="1" s="1"/>
  <c r="AH1321" i="1"/>
  <c r="A1321" i="1" s="1" a="1"/>
  <c r="A1321" i="1" s="1"/>
  <c r="M1321" i="1"/>
  <c r="AH1320" i="1"/>
  <c r="A1320" i="1" s="1" a="1"/>
  <c r="A1320" i="1" s="1"/>
  <c r="M1320" i="1"/>
  <c r="S1320" i="1" s="1"/>
  <c r="AH1319" i="1"/>
  <c r="A1319" i="1" s="1" a="1"/>
  <c r="A1319" i="1" s="1"/>
  <c r="AH1318" i="1"/>
  <c r="A1318" i="1" s="1" a="1"/>
  <c r="A1318" i="1" s="1"/>
  <c r="M1318" i="1"/>
  <c r="S1318" i="1" s="1"/>
  <c r="AH1317" i="1"/>
  <c r="A1317" i="1" s="1" a="1"/>
  <c r="A1317" i="1" s="1"/>
  <c r="AH1316" i="1"/>
  <c r="A1316" i="1" s="1" a="1"/>
  <c r="A1316" i="1" s="1"/>
  <c r="V1316" i="1"/>
  <c r="M1316" i="1"/>
  <c r="S1316" i="1" s="1"/>
  <c r="AH1315" i="1"/>
  <c r="A1315" i="1" s="1" a="1"/>
  <c r="A1315" i="1" s="1"/>
  <c r="AH1314" i="1"/>
  <c r="A1314" i="1" s="1" a="1"/>
  <c r="A1314" i="1" s="1"/>
  <c r="AH1313" i="1"/>
  <c r="A1313" i="1" s="1" a="1"/>
  <c r="A1313" i="1" s="1"/>
  <c r="S1313" i="1"/>
  <c r="M1313" i="1"/>
  <c r="AH1312" i="1"/>
  <c r="A1312" i="1" s="1" a="1"/>
  <c r="A1312" i="1" s="1"/>
  <c r="AH1311" i="1"/>
  <c r="A1311" i="1" s="1" a="1"/>
  <c r="A1311" i="1" s="1"/>
  <c r="S1311" i="1"/>
  <c r="M1311" i="1"/>
  <c r="AH1310" i="1"/>
  <c r="A1310" i="1" s="1" a="1"/>
  <c r="A1310" i="1" s="1"/>
  <c r="AH1309" i="1"/>
  <c r="A1309" i="1" s="1" a="1"/>
  <c r="A1309" i="1" s="1"/>
  <c r="S1309" i="1"/>
  <c r="M1309" i="1"/>
  <c r="AH1308" i="1"/>
  <c r="A1308" i="1" s="1" a="1"/>
  <c r="A1308" i="1" s="1"/>
  <c r="S1308" i="1" s="1"/>
  <c r="M1308" i="1"/>
  <c r="AH1307" i="1"/>
  <c r="A1307" i="1" s="1" a="1"/>
  <c r="A1307" i="1" s="1"/>
  <c r="M1307" i="1"/>
  <c r="AH1306" i="1"/>
  <c r="A1306" i="1" s="1" a="1"/>
  <c r="A1306" i="1" s="1"/>
  <c r="AH1305" i="1"/>
  <c r="A1305" i="1" s="1" a="1"/>
  <c r="A1305" i="1" s="1"/>
  <c r="M1305" i="1"/>
  <c r="S1305" i="1" s="1"/>
  <c r="AH1304" i="1"/>
  <c r="A1304" i="1" s="1" a="1"/>
  <c r="A1304" i="1" s="1"/>
  <c r="M1304" i="1"/>
  <c r="AH1303" i="1"/>
  <c r="A1303" i="1" s="1" a="1"/>
  <c r="A1303" i="1" s="1"/>
  <c r="S1303" i="1" s="1"/>
  <c r="M1303" i="1"/>
  <c r="AH1302" i="1"/>
  <c r="A1302" i="1" s="1" a="1"/>
  <c r="A1302" i="1" s="1"/>
  <c r="S1302" i="1" s="1"/>
  <c r="M1302" i="1"/>
  <c r="AH1301" i="1"/>
  <c r="A1301" i="1" s="1" a="1"/>
  <c r="A1301" i="1" s="1"/>
  <c r="M1301" i="1"/>
  <c r="AH1300" i="1"/>
  <c r="A1300" i="1" s="1" a="1"/>
  <c r="A1300" i="1" s="1"/>
  <c r="S1300" i="1"/>
  <c r="M1300" i="1"/>
  <c r="AH1299" i="1"/>
  <c r="A1299" i="1" s="1" a="1"/>
  <c r="A1299" i="1" s="1"/>
  <c r="AH1298" i="1"/>
  <c r="A1298" i="1" s="1" a="1"/>
  <c r="A1298" i="1" s="1"/>
  <c r="M1298" i="1"/>
  <c r="S1298" i="1" s="1"/>
  <c r="AH1297" i="1"/>
  <c r="A1297" i="1" s="1" a="1"/>
  <c r="A1297" i="1" s="1"/>
  <c r="AH1296" i="1"/>
  <c r="A1296" i="1" s="1" a="1"/>
  <c r="A1296" i="1" s="1"/>
  <c r="M1296" i="1"/>
  <c r="S1296" i="1" s="1"/>
  <c r="AH1295" i="1"/>
  <c r="A1295" i="1" s="1" a="1"/>
  <c r="A1295" i="1" s="1"/>
  <c r="M1295" i="1"/>
  <c r="S1295" i="1" s="1"/>
  <c r="AH1294" i="1"/>
  <c r="A1294" i="1" s="1" a="1"/>
  <c r="A1294" i="1" s="1"/>
  <c r="AH1293" i="1"/>
  <c r="A1293" i="1" s="1" a="1"/>
  <c r="A1293" i="1" s="1"/>
  <c r="S1293" i="1" s="1"/>
  <c r="M1293" i="1"/>
  <c r="AH1292" i="1"/>
  <c r="A1292" i="1" s="1" a="1"/>
  <c r="A1292" i="1" s="1"/>
  <c r="AH1291" i="1"/>
  <c r="A1291" i="1" s="1" a="1"/>
  <c r="A1291" i="1" s="1"/>
  <c r="AH1290" i="1"/>
  <c r="A1290" i="1" s="1" a="1"/>
  <c r="A1290" i="1" s="1"/>
  <c r="AH1289" i="1"/>
  <c r="A1289" i="1" s="1" a="1"/>
  <c r="A1289" i="1" s="1"/>
  <c r="M1289" i="1"/>
  <c r="S1289" i="1" s="1"/>
  <c r="AH1288" i="1"/>
  <c r="A1288" i="1" s="1" a="1"/>
  <c r="A1288" i="1" s="1"/>
  <c r="AH1287" i="1"/>
  <c r="A1287" i="1" s="1" a="1"/>
  <c r="A1287" i="1" s="1"/>
  <c r="AH1286" i="1"/>
  <c r="A1286" i="1" s="1" a="1"/>
  <c r="A1286" i="1" s="1"/>
  <c r="M1286" i="1"/>
  <c r="AH1285" i="1"/>
  <c r="A1285" i="1" s="1" a="1"/>
  <c r="A1285" i="1" s="1"/>
  <c r="S1285" i="1"/>
  <c r="M1285" i="1"/>
  <c r="AH1284" i="1"/>
  <c r="A1284" i="1" s="1" a="1"/>
  <c r="A1284" i="1" s="1"/>
  <c r="S1284" i="1"/>
  <c r="M1284" i="1"/>
  <c r="AH1283" i="1"/>
  <c r="A1283" i="1" s="1" a="1"/>
  <c r="A1283" i="1" s="1"/>
  <c r="S1283" i="1" s="1"/>
  <c r="V1283" i="1"/>
  <c r="M1283" i="1"/>
  <c r="AH1282" i="1"/>
  <c r="A1282" i="1" s="1" a="1"/>
  <c r="A1282" i="1" s="1"/>
  <c r="AH1281" i="1"/>
  <c r="A1281" i="1" s="1" a="1"/>
  <c r="A1281" i="1" s="1"/>
  <c r="M1281" i="1"/>
  <c r="AH1280" i="1"/>
  <c r="A1280" i="1" s="1" a="1"/>
  <c r="A1280" i="1" s="1"/>
  <c r="M1280" i="1"/>
  <c r="S1280" i="1" s="1"/>
  <c r="AH1279" i="1"/>
  <c r="A1279" i="1" s="1" a="1"/>
  <c r="A1279" i="1" s="1"/>
  <c r="AH1278" i="1"/>
  <c r="A1278" i="1" s="1" a="1"/>
  <c r="A1278" i="1" s="1"/>
  <c r="M1278" i="1"/>
  <c r="S1278" i="1" s="1"/>
  <c r="AH1277" i="1"/>
  <c r="A1277" i="1" s="1" a="1"/>
  <c r="A1277" i="1" s="1"/>
  <c r="AH1276" i="1"/>
  <c r="A1276" i="1" s="1" a="1"/>
  <c r="A1276" i="1" s="1"/>
  <c r="M1276" i="1"/>
  <c r="S1276" i="1" s="1"/>
  <c r="AH1275" i="1"/>
  <c r="A1275" i="1" s="1" a="1"/>
  <c r="A1275" i="1" s="1"/>
  <c r="S1275" i="1" s="1"/>
  <c r="M1275" i="1"/>
  <c r="AH1274" i="1"/>
  <c r="A1274" i="1" s="1" a="1"/>
  <c r="A1274" i="1" s="1"/>
  <c r="AH1273" i="1"/>
  <c r="A1273" i="1" s="1" a="1"/>
  <c r="A1273" i="1" s="1"/>
  <c r="AH1272" i="1"/>
  <c r="A1272" i="1" s="1" a="1"/>
  <c r="A1272" i="1" s="1"/>
  <c r="AH1271" i="1"/>
  <c r="A1271" i="1" s="1" a="1"/>
  <c r="A1271" i="1" s="1"/>
  <c r="M1271" i="1"/>
  <c r="S1271" i="1" s="1"/>
  <c r="V1271" i="1" s="1"/>
  <c r="AH1270" i="1"/>
  <c r="A1270" i="1" s="1" a="1"/>
  <c r="A1270" i="1" s="1"/>
  <c r="AH1269" i="1"/>
  <c r="A1269" i="1" s="1" a="1"/>
  <c r="A1269" i="1" s="1"/>
  <c r="M1269" i="1"/>
  <c r="S1269" i="1" s="1"/>
  <c r="AH1268" i="1"/>
  <c r="A1268" i="1" s="1" a="1"/>
  <c r="A1268" i="1" s="1"/>
  <c r="S1268" i="1"/>
  <c r="M1268" i="1"/>
  <c r="AH1267" i="1"/>
  <c r="A1267" i="1" s="1" a="1"/>
  <c r="A1267" i="1" s="1"/>
  <c r="AH1266" i="1"/>
  <c r="A1266" i="1" s="1" a="1"/>
  <c r="A1266" i="1" s="1"/>
  <c r="S1266" i="1"/>
  <c r="M1266" i="1"/>
  <c r="AH1265" i="1"/>
  <c r="A1265" i="1" s="1" a="1"/>
  <c r="A1265" i="1" s="1"/>
  <c r="M1265" i="1"/>
  <c r="S1265" i="1" s="1"/>
  <c r="AH1264" i="1"/>
  <c r="A1264" i="1" s="1" a="1"/>
  <c r="A1264" i="1" s="1"/>
  <c r="AH1263" i="1"/>
  <c r="A1263" i="1" s="1" a="1"/>
  <c r="A1263" i="1" s="1"/>
  <c r="S1263" i="1" s="1"/>
  <c r="V1263" i="1" s="1"/>
  <c r="M1263" i="1"/>
  <c r="AH1262" i="1"/>
  <c r="A1262" i="1" s="1" a="1"/>
  <c r="A1262" i="1" s="1"/>
  <c r="AH1261" i="1"/>
  <c r="A1261" i="1" s="1" a="1"/>
  <c r="A1261" i="1" s="1"/>
  <c r="AH1260" i="1"/>
  <c r="A1260" i="1" s="1" a="1"/>
  <c r="A1260" i="1" s="1"/>
  <c r="S1260" i="1"/>
  <c r="M1260" i="1"/>
  <c r="AH1259" i="1"/>
  <c r="A1259" i="1" s="1" a="1"/>
  <c r="A1259" i="1" s="1"/>
  <c r="AH1258" i="1"/>
  <c r="A1258" i="1" s="1" a="1"/>
  <c r="A1258" i="1" s="1"/>
  <c r="M1258" i="1"/>
  <c r="S1258" i="1" s="1"/>
  <c r="AH1257" i="1"/>
  <c r="A1257" i="1" s="1" a="1"/>
  <c r="A1257" i="1" s="1"/>
  <c r="AH1256" i="1"/>
  <c r="A1256" i="1" s="1" a="1"/>
  <c r="A1256" i="1" s="1"/>
  <c r="M1256" i="1"/>
  <c r="S1256" i="1" s="1"/>
  <c r="AH1255" i="1"/>
  <c r="A1255" i="1" s="1" a="1"/>
  <c r="A1255" i="1" s="1"/>
  <c r="AH1254" i="1"/>
  <c r="A1254" i="1" s="1" a="1"/>
  <c r="A1254" i="1" s="1"/>
  <c r="AH1253" i="1"/>
  <c r="A1253" i="1" s="1" a="1"/>
  <c r="A1253" i="1" s="1"/>
  <c r="M1253" i="1"/>
  <c r="AH1252" i="1"/>
  <c r="A1252" i="1" s="1" a="1"/>
  <c r="A1252" i="1" s="1"/>
  <c r="AH1251" i="1"/>
  <c r="A1251" i="1" s="1" a="1"/>
  <c r="A1251" i="1" s="1"/>
  <c r="M1251" i="1"/>
  <c r="S1251" i="1" s="1"/>
  <c r="AH1250" i="1"/>
  <c r="A1250" i="1" s="1" a="1"/>
  <c r="A1250" i="1" s="1"/>
  <c r="AH1249" i="1"/>
  <c r="A1249" i="1" s="1" a="1"/>
  <c r="A1249" i="1" s="1"/>
  <c r="S1249" i="1"/>
  <c r="M1249" i="1"/>
  <c r="AH1248" i="1"/>
  <c r="A1248" i="1" s="1" a="1"/>
  <c r="A1248" i="1" s="1"/>
  <c r="AH1247" i="1"/>
  <c r="A1247" i="1" s="1" a="1"/>
  <c r="A1247" i="1" s="1"/>
  <c r="M1247" i="1" s="1"/>
  <c r="AH1246" i="1"/>
  <c r="A1246" i="1" s="1" a="1"/>
  <c r="A1246" i="1" s="1"/>
  <c r="AH1245" i="1"/>
  <c r="A1245" i="1" s="1" a="1"/>
  <c r="A1245" i="1" s="1"/>
  <c r="S1245" i="1"/>
  <c r="M1245" i="1"/>
  <c r="AH1244" i="1"/>
  <c r="A1244" i="1" s="1" a="1"/>
  <c r="A1244" i="1" s="1"/>
  <c r="M1244" i="1"/>
  <c r="S1244" i="1" s="1"/>
  <c r="AH1243" i="1"/>
  <c r="A1243" i="1" s="1" a="1"/>
  <c r="A1243" i="1" s="1"/>
  <c r="S1243" i="1" s="1"/>
  <c r="V1243" i="1" s="1"/>
  <c r="M1243" i="1"/>
  <c r="AH1242" i="1"/>
  <c r="A1242" i="1" s="1" a="1"/>
  <c r="A1242" i="1" s="1"/>
  <c r="S1242" i="1"/>
  <c r="M1242" i="1"/>
  <c r="AH1241" i="1"/>
  <c r="A1241" i="1" s="1" a="1"/>
  <c r="A1241" i="1" s="1"/>
  <c r="M1241" i="1"/>
  <c r="AH1240" i="1"/>
  <c r="A1240" i="1" s="1" a="1"/>
  <c r="A1240" i="1" s="1"/>
  <c r="V1240" i="1"/>
  <c r="S1240" i="1"/>
  <c r="M1240" i="1"/>
  <c r="AH1239" i="1"/>
  <c r="A1239" i="1" s="1" a="1"/>
  <c r="A1239" i="1" s="1"/>
  <c r="AH1238" i="1"/>
  <c r="A1238" i="1" s="1" a="1"/>
  <c r="A1238" i="1" s="1"/>
  <c r="M1238" i="1"/>
  <c r="S1238" i="1" s="1"/>
  <c r="AH1237" i="1"/>
  <c r="A1237" i="1" s="1" a="1"/>
  <c r="A1237" i="1" s="1"/>
  <c r="AH1236" i="1"/>
  <c r="A1236" i="1" s="1" a="1"/>
  <c r="A1236" i="1" s="1"/>
  <c r="M1236" i="1"/>
  <c r="S1236" i="1" s="1"/>
  <c r="AH1235" i="1"/>
  <c r="A1235" i="1" s="1" a="1"/>
  <c r="A1235" i="1" s="1"/>
  <c r="S1235" i="1"/>
  <c r="M1235" i="1"/>
  <c r="AH1234" i="1"/>
  <c r="A1234" i="1" s="1" a="1"/>
  <c r="A1234" i="1" s="1"/>
  <c r="AH1233" i="1"/>
  <c r="A1233" i="1" s="1" a="1"/>
  <c r="A1233" i="1" s="1"/>
  <c r="S1233" i="1"/>
  <c r="M1233" i="1"/>
  <c r="AH1232" i="1"/>
  <c r="A1232" i="1" s="1" a="1"/>
  <c r="A1232" i="1" s="1"/>
  <c r="AH1231" i="1"/>
  <c r="A1231" i="1" s="1" a="1"/>
  <c r="A1231" i="1" s="1"/>
  <c r="AH1230" i="1"/>
  <c r="A1230" i="1" s="1" a="1"/>
  <c r="A1230" i="1" s="1"/>
  <c r="AH1229" i="1"/>
  <c r="A1229" i="1" s="1" a="1"/>
  <c r="A1229" i="1" s="1"/>
  <c r="M1229" i="1"/>
  <c r="S1229" i="1" s="1"/>
  <c r="AH1228" i="1"/>
  <c r="A1228" i="1" s="1" a="1"/>
  <c r="A1228" i="1" s="1"/>
  <c r="AH1227" i="1"/>
  <c r="A1227" i="1" s="1" a="1"/>
  <c r="A1227" i="1" s="1"/>
  <c r="M1227" i="1"/>
  <c r="AH1226" i="1"/>
  <c r="A1226" i="1" s="1" a="1"/>
  <c r="A1226" i="1" s="1"/>
  <c r="M1226" i="1"/>
  <c r="S1226" i="1" s="1"/>
  <c r="V1226" i="1" s="1"/>
  <c r="AH1225" i="1"/>
  <c r="A1225" i="1" s="1" a="1"/>
  <c r="A1225" i="1" s="1"/>
  <c r="M1225" i="1"/>
  <c r="S1225" i="1" s="1"/>
  <c r="AH1224" i="1"/>
  <c r="A1224" i="1" s="1" a="1"/>
  <c r="A1224" i="1" s="1"/>
  <c r="M1224" i="1"/>
  <c r="S1224" i="1" s="1"/>
  <c r="AH1223" i="1"/>
  <c r="A1223" i="1" s="1" a="1"/>
  <c r="A1223" i="1" s="1"/>
  <c r="S1223" i="1" s="1"/>
  <c r="V1223" i="1" s="1"/>
  <c r="M1223" i="1"/>
  <c r="AH1222" i="1"/>
  <c r="A1222" i="1" s="1" a="1"/>
  <c r="A1222" i="1" s="1"/>
  <c r="AH1221" i="1"/>
  <c r="A1221" i="1" s="1" a="1"/>
  <c r="A1221" i="1" s="1"/>
  <c r="M1221" i="1"/>
  <c r="AH1220" i="1"/>
  <c r="A1220" i="1" s="1" a="1"/>
  <c r="A1220" i="1" s="1"/>
  <c r="M1220" i="1"/>
  <c r="S1220" i="1" s="1"/>
  <c r="V1220" i="1" s="1"/>
  <c r="AH1219" i="1"/>
  <c r="A1219" i="1" s="1" a="1"/>
  <c r="A1219" i="1" s="1"/>
  <c r="AH1218" i="1"/>
  <c r="A1218" i="1" s="1" a="1"/>
  <c r="A1218" i="1" s="1"/>
  <c r="M1218" i="1"/>
  <c r="S1218" i="1" s="1"/>
  <c r="AH1217" i="1"/>
  <c r="A1217" i="1" s="1" a="1"/>
  <c r="A1217" i="1" s="1"/>
  <c r="AH1216" i="1"/>
  <c r="A1216" i="1" s="1" a="1"/>
  <c r="A1216" i="1" s="1"/>
  <c r="V1216" i="1"/>
  <c r="M1216" i="1"/>
  <c r="S1216" i="1" s="1"/>
  <c r="AH1215" i="1"/>
  <c r="A1215" i="1" s="1" a="1"/>
  <c r="A1215" i="1" s="1"/>
  <c r="M1215" i="1"/>
  <c r="AH1214" i="1"/>
  <c r="A1214" i="1" s="1" a="1"/>
  <c r="A1214" i="1" s="1"/>
  <c r="AH1213" i="1"/>
  <c r="A1213" i="1" s="1" a="1"/>
  <c r="A1213" i="1" s="1"/>
  <c r="AH1212" i="1"/>
  <c r="A1212" i="1" s="1" a="1"/>
  <c r="A1212" i="1" s="1"/>
  <c r="AH1211" i="1"/>
  <c r="A1211" i="1" s="1" a="1"/>
  <c r="A1211" i="1" s="1"/>
  <c r="M1211" i="1"/>
  <c r="S1211" i="1" s="1"/>
  <c r="AH1210" i="1"/>
  <c r="A1210" i="1" s="1" a="1"/>
  <c r="A1210" i="1" s="1"/>
  <c r="AH1209" i="1"/>
  <c r="A1209" i="1" s="1" a="1"/>
  <c r="A1209" i="1" s="1"/>
  <c r="M1209" i="1"/>
  <c r="S1209" i="1" s="1"/>
  <c r="AH1208" i="1"/>
  <c r="A1208" i="1" s="1" a="1"/>
  <c r="A1208" i="1" s="1"/>
  <c r="M1208" i="1"/>
  <c r="AH1207" i="1"/>
  <c r="A1207" i="1" s="1" a="1"/>
  <c r="A1207" i="1" s="1"/>
  <c r="AH1206" i="1"/>
  <c r="A1206" i="1" s="1" a="1"/>
  <c r="A1206" i="1" s="1"/>
  <c r="M1206" i="1"/>
  <c r="S1206" i="1" s="1"/>
  <c r="AH1205" i="1"/>
  <c r="A1205" i="1" s="1" a="1"/>
  <c r="A1205" i="1" s="1"/>
  <c r="S1205" i="1"/>
  <c r="M1205" i="1"/>
  <c r="AH1204" i="1"/>
  <c r="A1204" i="1" s="1" a="1"/>
  <c r="A1204" i="1" s="1"/>
  <c r="AH1203" i="1"/>
  <c r="A1203" i="1" s="1" a="1"/>
  <c r="A1203" i="1" s="1"/>
  <c r="V1203" i="1"/>
  <c r="M1203" i="1"/>
  <c r="S1203" i="1" s="1"/>
  <c r="AH1202" i="1"/>
  <c r="A1202" i="1" s="1" a="1"/>
  <c r="A1202" i="1" s="1"/>
  <c r="M1202" i="1"/>
  <c r="S1202" i="1" s="1"/>
  <c r="AH1201" i="1"/>
  <c r="A1201" i="1" s="1" a="1"/>
  <c r="A1201" i="1" s="1"/>
  <c r="AH1200" i="1"/>
  <c r="A1200" i="1" s="1" a="1"/>
  <c r="A1200" i="1" s="1"/>
  <c r="M1200" i="1"/>
  <c r="S1200" i="1" s="1"/>
  <c r="AH1199" i="1"/>
  <c r="A1199" i="1" s="1" a="1"/>
  <c r="A1199" i="1" s="1"/>
  <c r="AH1198" i="1"/>
  <c r="A1198" i="1" s="1" a="1"/>
  <c r="A1198" i="1" s="1"/>
  <c r="M1198" i="1"/>
  <c r="S1198" i="1" s="1"/>
  <c r="AH1197" i="1"/>
  <c r="A1197" i="1" s="1" a="1"/>
  <c r="A1197" i="1" s="1"/>
  <c r="AH1196" i="1"/>
  <c r="A1196" i="1" s="1" a="1"/>
  <c r="A1196" i="1" s="1"/>
  <c r="M1196" i="1"/>
  <c r="S1196" i="1" s="1"/>
  <c r="AH1195" i="1"/>
  <c r="A1195" i="1" s="1" a="1"/>
  <c r="A1195" i="1" s="1"/>
  <c r="AH1194" i="1"/>
  <c r="A1194" i="1" s="1" a="1"/>
  <c r="A1194" i="1" s="1"/>
  <c r="AH1193" i="1"/>
  <c r="A1193" i="1" s="1" a="1"/>
  <c r="A1193" i="1" s="1"/>
  <c r="M1193" i="1"/>
  <c r="S1193" i="1" s="1"/>
  <c r="V1193" i="1" s="1"/>
  <c r="AH1192" i="1"/>
  <c r="A1192" i="1" s="1" a="1"/>
  <c r="A1192" i="1" s="1"/>
  <c r="AH1191" i="1"/>
  <c r="A1191" i="1" s="1" a="1"/>
  <c r="A1191" i="1" s="1"/>
  <c r="M1191" i="1"/>
  <c r="S1191" i="1" s="1"/>
  <c r="AH1190" i="1"/>
  <c r="A1190" i="1" s="1" a="1"/>
  <c r="A1190" i="1" s="1"/>
  <c r="AH1189" i="1"/>
  <c r="A1189" i="1" s="1" a="1"/>
  <c r="A1189" i="1" s="1"/>
  <c r="S1189" i="1"/>
  <c r="M1189" i="1"/>
  <c r="AH1188" i="1"/>
  <c r="A1188" i="1" s="1" a="1"/>
  <c r="A1188" i="1" s="1"/>
  <c r="M1188" i="1"/>
  <c r="S1188" i="1" s="1"/>
  <c r="AH1187" i="1"/>
  <c r="A1187" i="1" s="1" a="1"/>
  <c r="A1187" i="1" s="1"/>
  <c r="M1187" i="1" s="1"/>
  <c r="AH1186" i="1"/>
  <c r="A1186" i="1" s="1" a="1"/>
  <c r="A1186" i="1" s="1"/>
  <c r="AH1185" i="1"/>
  <c r="A1185" i="1" s="1" a="1"/>
  <c r="A1185" i="1" s="1"/>
  <c r="M1185" i="1"/>
  <c r="S1185" i="1" s="1"/>
  <c r="AH1184" i="1"/>
  <c r="A1184" i="1" s="1" a="1"/>
  <c r="A1184" i="1" s="1"/>
  <c r="S1184" i="1"/>
  <c r="M1184" i="1"/>
  <c r="AH1183" i="1"/>
  <c r="A1183" i="1" s="1" a="1"/>
  <c r="A1183" i="1" s="1"/>
  <c r="S1183" i="1" s="1"/>
  <c r="V1183" i="1" s="1"/>
  <c r="M1183" i="1"/>
  <c r="AH1182" i="1"/>
  <c r="A1182" i="1" s="1" a="1"/>
  <c r="A1182" i="1" s="1"/>
  <c r="M1182" i="1"/>
  <c r="S1182" i="1" s="1"/>
  <c r="AH1181" i="1"/>
  <c r="A1181" i="1" s="1" a="1"/>
  <c r="A1181" i="1" s="1"/>
  <c r="M1181" i="1"/>
  <c r="AH1180" i="1"/>
  <c r="A1180" i="1" s="1" a="1"/>
  <c r="A1180" i="1" s="1"/>
  <c r="S1180" i="1"/>
  <c r="M1180" i="1"/>
  <c r="AH1179" i="1"/>
  <c r="A1179" i="1" s="1" a="1"/>
  <c r="A1179" i="1" s="1"/>
  <c r="AH1178" i="1"/>
  <c r="A1178" i="1" s="1" a="1"/>
  <c r="A1178" i="1" s="1"/>
  <c r="M1178" i="1"/>
  <c r="S1178" i="1" s="1"/>
  <c r="AH1177" i="1"/>
  <c r="A1177" i="1" s="1" a="1"/>
  <c r="A1177" i="1" s="1"/>
  <c r="AH1176" i="1"/>
  <c r="A1176" i="1" s="1" a="1"/>
  <c r="A1176" i="1" s="1"/>
  <c r="V1176" i="1"/>
  <c r="M1176" i="1"/>
  <c r="S1176" i="1" s="1"/>
  <c r="AH1175" i="1"/>
  <c r="A1175" i="1" s="1" a="1"/>
  <c r="A1175" i="1" s="1"/>
  <c r="AH1174" i="1"/>
  <c r="A1174" i="1" s="1" a="1"/>
  <c r="A1174" i="1" s="1"/>
  <c r="AH1173" i="1"/>
  <c r="A1173" i="1" s="1" a="1"/>
  <c r="A1173" i="1" s="1"/>
  <c r="M1173" i="1"/>
  <c r="S1173" i="1" s="1"/>
  <c r="AH1172" i="1"/>
  <c r="A1172" i="1" s="1" a="1"/>
  <c r="A1172" i="1" s="1"/>
  <c r="AH1171" i="1"/>
  <c r="A1171" i="1" s="1" a="1"/>
  <c r="A1171" i="1" s="1"/>
  <c r="AH1170" i="1"/>
  <c r="A1170" i="1" s="1" a="1"/>
  <c r="A1170" i="1" s="1"/>
  <c r="AH1169" i="1"/>
  <c r="A1169" i="1" s="1" a="1"/>
  <c r="A1169" i="1" s="1"/>
  <c r="M1169" i="1"/>
  <c r="S1169" i="1" s="1"/>
  <c r="AH1168" i="1"/>
  <c r="A1168" i="1" s="1" a="1"/>
  <c r="A1168" i="1" s="1"/>
  <c r="AH1167" i="1"/>
  <c r="A1167" i="1" s="1" a="1"/>
  <c r="A1167" i="1" s="1"/>
  <c r="M1167" i="1"/>
  <c r="AH1166" i="1"/>
  <c r="A1166" i="1" s="1" a="1"/>
  <c r="A1166" i="1" s="1"/>
  <c r="S1166" i="1"/>
  <c r="M1166" i="1"/>
  <c r="AH1165" i="1"/>
  <c r="A1165" i="1" s="1" a="1"/>
  <c r="A1165" i="1" s="1"/>
  <c r="M1165" i="1"/>
  <c r="S1165" i="1" s="1"/>
  <c r="AH1164" i="1"/>
  <c r="A1164" i="1" s="1" a="1"/>
  <c r="A1164" i="1" s="1"/>
  <c r="M1164" i="1"/>
  <c r="S1164" i="1" s="1"/>
  <c r="AH1163" i="1"/>
  <c r="A1163" i="1" s="1" a="1"/>
  <c r="A1163" i="1" s="1"/>
  <c r="S1163" i="1" s="1"/>
  <c r="M1163" i="1"/>
  <c r="AH1162" i="1"/>
  <c r="A1162" i="1" s="1" a="1"/>
  <c r="A1162" i="1" s="1"/>
  <c r="AH1161" i="1"/>
  <c r="A1161" i="1" s="1" a="1"/>
  <c r="A1161" i="1" s="1"/>
  <c r="AH1160" i="1"/>
  <c r="A1160" i="1" s="1" a="1"/>
  <c r="A1160" i="1" s="1"/>
  <c r="S1160" i="1"/>
  <c r="M1160" i="1"/>
  <c r="AH1159" i="1"/>
  <c r="A1159" i="1" s="1" a="1"/>
  <c r="A1159" i="1" s="1"/>
  <c r="AH1158" i="1"/>
  <c r="A1158" i="1" s="1" a="1"/>
  <c r="A1158" i="1" s="1"/>
  <c r="M1158" i="1"/>
  <c r="S1158" i="1" s="1"/>
  <c r="AH1157" i="1"/>
  <c r="A1157" i="1" s="1" a="1"/>
  <c r="A1157" i="1" s="1"/>
  <c r="AH1156" i="1"/>
  <c r="A1156" i="1" s="1" a="1"/>
  <c r="A1156" i="1" s="1"/>
  <c r="V1156" i="1"/>
  <c r="M1156" i="1"/>
  <c r="S1156" i="1" s="1"/>
  <c r="AH1155" i="1"/>
  <c r="A1155" i="1" s="1" a="1"/>
  <c r="A1155" i="1" s="1"/>
  <c r="S1155" i="1"/>
  <c r="M1155" i="1"/>
  <c r="AH1154" i="1"/>
  <c r="A1154" i="1" s="1" a="1"/>
  <c r="A1154" i="1" s="1"/>
  <c r="AH1153" i="1"/>
  <c r="A1153" i="1" s="1" a="1"/>
  <c r="A1153" i="1" s="1"/>
  <c r="AH1152" i="1"/>
  <c r="A1152" i="1" s="1" a="1"/>
  <c r="A1152" i="1" s="1"/>
  <c r="AH1151" i="1"/>
  <c r="A1151" i="1" s="1" a="1"/>
  <c r="A1151" i="1" s="1"/>
  <c r="M1151" i="1"/>
  <c r="S1151" i="1" s="1"/>
  <c r="AH1150" i="1"/>
  <c r="A1150" i="1" s="1" a="1"/>
  <c r="A1150" i="1" s="1"/>
  <c r="AH1149" i="1"/>
  <c r="A1149" i="1" s="1" a="1"/>
  <c r="A1149" i="1" s="1"/>
  <c r="S1149" i="1"/>
  <c r="M1149" i="1"/>
  <c r="AH1148" i="1"/>
  <c r="A1148" i="1" s="1" a="1"/>
  <c r="A1148" i="1" s="1"/>
  <c r="M1148" i="1"/>
  <c r="S1148" i="1" s="1"/>
  <c r="AH1147" i="1"/>
  <c r="A1147" i="1" s="1" a="1"/>
  <c r="A1147" i="1" s="1"/>
  <c r="AH1146" i="1"/>
  <c r="A1146" i="1" s="1" a="1"/>
  <c r="A1146" i="1" s="1"/>
  <c r="M1146" i="1"/>
  <c r="S1146" i="1" s="1"/>
  <c r="AH1145" i="1"/>
  <c r="A1145" i="1" s="1" a="1"/>
  <c r="A1145" i="1" s="1"/>
  <c r="S1145" i="1"/>
  <c r="M1145" i="1"/>
  <c r="AH1144" i="1"/>
  <c r="A1144" i="1" s="1" a="1"/>
  <c r="A1144" i="1" s="1"/>
  <c r="AH1143" i="1"/>
  <c r="A1143" i="1" s="1" a="1"/>
  <c r="A1143" i="1" s="1"/>
  <c r="S1143" i="1" s="1"/>
  <c r="V1143" i="1"/>
  <c r="M1143" i="1"/>
  <c r="AH1142" i="1"/>
  <c r="A1142" i="1" s="1" a="1"/>
  <c r="A1142" i="1" s="1"/>
  <c r="S1142" i="1"/>
  <c r="M1142" i="1"/>
  <c r="AH1141" i="1"/>
  <c r="A1141" i="1" s="1" a="1"/>
  <c r="A1141" i="1" s="1"/>
  <c r="AH1140" i="1"/>
  <c r="A1140" i="1" s="1" a="1"/>
  <c r="A1140" i="1" s="1"/>
  <c r="M1140" i="1"/>
  <c r="S1140" i="1" s="1"/>
  <c r="AH1139" i="1"/>
  <c r="A1139" i="1" s="1" a="1"/>
  <c r="A1139" i="1" s="1"/>
  <c r="AH1138" i="1"/>
  <c r="A1138" i="1" s="1" a="1"/>
  <c r="A1138" i="1" s="1"/>
  <c r="M1138" i="1"/>
  <c r="S1138" i="1" s="1"/>
  <c r="AH1137" i="1"/>
  <c r="A1137" i="1" s="1" a="1"/>
  <c r="A1137" i="1" s="1"/>
  <c r="AH1136" i="1"/>
  <c r="A1136" i="1" s="1" a="1"/>
  <c r="A1136" i="1" s="1"/>
  <c r="M1136" i="1"/>
  <c r="S1136" i="1" s="1"/>
  <c r="AH1135" i="1"/>
  <c r="A1135" i="1" s="1" a="1"/>
  <c r="A1135" i="1" s="1"/>
  <c r="AH1134" i="1"/>
  <c r="A1134" i="1" s="1" a="1"/>
  <c r="A1134" i="1" s="1"/>
  <c r="AH1133" i="1"/>
  <c r="A1133" i="1" s="1" a="1"/>
  <c r="A1133" i="1" s="1"/>
  <c r="S1133" i="1"/>
  <c r="M1133" i="1"/>
  <c r="AH1132" i="1"/>
  <c r="A1132" i="1" s="1" a="1"/>
  <c r="A1132" i="1" s="1"/>
  <c r="AH1131" i="1"/>
  <c r="A1131" i="1" s="1" a="1"/>
  <c r="A1131" i="1" s="1"/>
  <c r="S1131" i="1"/>
  <c r="M1131" i="1"/>
  <c r="AH1130" i="1"/>
  <c r="A1130" i="1" s="1" a="1"/>
  <c r="A1130" i="1" s="1"/>
  <c r="AH1129" i="1"/>
  <c r="A1129" i="1" s="1" a="1"/>
  <c r="A1129" i="1" s="1"/>
  <c r="M1129" i="1"/>
  <c r="S1129" i="1" s="1"/>
  <c r="AH1128" i="1"/>
  <c r="A1128" i="1" s="1" a="1"/>
  <c r="A1128" i="1" s="1"/>
  <c r="AH1127" i="1"/>
  <c r="A1127" i="1" s="1" a="1"/>
  <c r="A1127" i="1" s="1"/>
  <c r="M1127" i="1"/>
  <c r="AH1126" i="1"/>
  <c r="A1126" i="1" s="1" a="1"/>
  <c r="A1126" i="1" s="1"/>
  <c r="AH1125" i="1"/>
  <c r="A1125" i="1" s="1" a="1"/>
  <c r="A1125" i="1" s="1"/>
  <c r="M1125" i="1"/>
  <c r="S1125" i="1" s="1"/>
  <c r="AH1124" i="1"/>
  <c r="A1124" i="1" s="1" a="1"/>
  <c r="A1124" i="1" s="1"/>
  <c r="M1124" i="1"/>
  <c r="S1124" i="1" s="1"/>
  <c r="AH1123" i="1"/>
  <c r="A1123" i="1" s="1" a="1"/>
  <c r="A1123" i="1" s="1"/>
  <c r="S1123" i="1" s="1"/>
  <c r="V1123" i="1"/>
  <c r="M1123" i="1"/>
  <c r="AH1122" i="1"/>
  <c r="A1122" i="1" s="1" a="1"/>
  <c r="A1122" i="1" s="1"/>
  <c r="M1122" i="1"/>
  <c r="S1122" i="1" s="1"/>
  <c r="AH1121" i="1"/>
  <c r="A1121" i="1" s="1" a="1"/>
  <c r="A1121" i="1" s="1"/>
  <c r="M1121" i="1"/>
  <c r="AH1120" i="1"/>
  <c r="A1120" i="1" s="1" a="1"/>
  <c r="A1120" i="1" s="1"/>
  <c r="S1120" i="1"/>
  <c r="V1120" i="1" s="1"/>
  <c r="M1120" i="1"/>
  <c r="AH1119" i="1"/>
  <c r="A1119" i="1" s="1" a="1"/>
  <c r="A1119" i="1" s="1"/>
  <c r="AH1118" i="1"/>
  <c r="A1118" i="1" s="1" a="1"/>
  <c r="A1118" i="1" s="1"/>
  <c r="M1118" i="1"/>
  <c r="S1118" i="1" s="1"/>
  <c r="AH1117" i="1"/>
  <c r="A1117" i="1" s="1" a="1"/>
  <c r="A1117" i="1" s="1"/>
  <c r="AH1116" i="1"/>
  <c r="A1116" i="1" s="1" a="1"/>
  <c r="A1116" i="1" s="1"/>
  <c r="V1116" i="1"/>
  <c r="M1116" i="1"/>
  <c r="S1116" i="1" s="1"/>
  <c r="AH1115" i="1"/>
  <c r="A1115" i="1" s="1" a="1"/>
  <c r="A1115" i="1" s="1"/>
  <c r="M1115" i="1"/>
  <c r="S1115" i="1" s="1"/>
  <c r="V1115" i="1" s="1"/>
  <c r="AH1114" i="1"/>
  <c r="A1114" i="1" s="1" a="1"/>
  <c r="A1114" i="1" s="1"/>
  <c r="AH1113" i="1"/>
  <c r="A1113" i="1" s="1" a="1"/>
  <c r="A1113" i="1" s="1"/>
  <c r="M1113" i="1"/>
  <c r="S1113" i="1" s="1"/>
  <c r="AH1112" i="1"/>
  <c r="A1112" i="1" s="1" a="1"/>
  <c r="A1112" i="1" s="1"/>
  <c r="AH1111" i="1"/>
  <c r="A1111" i="1" s="1" a="1"/>
  <c r="A1111" i="1" s="1"/>
  <c r="S1111" i="1"/>
  <c r="V1111" i="1" s="1"/>
  <c r="M1111" i="1"/>
  <c r="AH1110" i="1"/>
  <c r="A1110" i="1" s="1" a="1"/>
  <c r="A1110" i="1" s="1"/>
  <c r="AH1109" i="1"/>
  <c r="A1109" i="1" s="1" a="1"/>
  <c r="A1109" i="1" s="1"/>
  <c r="S1109" i="1"/>
  <c r="M1109" i="1"/>
  <c r="AH1108" i="1"/>
  <c r="A1108" i="1" s="1" a="1"/>
  <c r="A1108" i="1" s="1"/>
  <c r="AH1107" i="1"/>
  <c r="A1107" i="1" s="1" a="1"/>
  <c r="A1107" i="1" s="1"/>
  <c r="M1107" i="1"/>
  <c r="AH1106" i="1"/>
  <c r="A1106" i="1" s="1" a="1"/>
  <c r="A1106" i="1" s="1"/>
  <c r="M1106" i="1"/>
  <c r="S1106" i="1" s="1"/>
  <c r="AH1105" i="1"/>
  <c r="A1105" i="1" s="1" a="1"/>
  <c r="A1105" i="1" s="1"/>
  <c r="M1105" i="1"/>
  <c r="S1105" i="1" s="1"/>
  <c r="AH1104" i="1"/>
  <c r="A1104" i="1" s="1" a="1"/>
  <c r="A1104" i="1" s="1"/>
  <c r="S1104" i="1"/>
  <c r="M1104" i="1"/>
  <c r="AH1103" i="1"/>
  <c r="A1103" i="1" s="1" a="1"/>
  <c r="A1103" i="1" s="1"/>
  <c r="S1103" i="1" s="1"/>
  <c r="V1103" i="1"/>
  <c r="M1103" i="1"/>
  <c r="AH1102" i="1"/>
  <c r="A1102" i="1" s="1" a="1"/>
  <c r="A1102" i="1" s="1"/>
  <c r="AH1101" i="1"/>
  <c r="A1101" i="1" s="1" a="1"/>
  <c r="A1101" i="1" s="1"/>
  <c r="M1101" i="1" s="1"/>
  <c r="AH1100" i="1"/>
  <c r="A1100" i="1" s="1" a="1"/>
  <c r="A1100" i="1" s="1"/>
  <c r="M1100" i="1"/>
  <c r="S1100" i="1" s="1"/>
  <c r="AH1099" i="1"/>
  <c r="A1099" i="1" s="1" a="1"/>
  <c r="A1099" i="1" s="1"/>
  <c r="AH1098" i="1"/>
  <c r="A1098" i="1" s="1" a="1"/>
  <c r="A1098" i="1" s="1"/>
  <c r="M1098" i="1"/>
  <c r="S1098" i="1" s="1"/>
  <c r="AH1097" i="1"/>
  <c r="A1097" i="1" s="1" a="1"/>
  <c r="A1097" i="1" s="1"/>
  <c r="AH1096" i="1"/>
  <c r="A1096" i="1" s="1" a="1"/>
  <c r="A1096" i="1" s="1"/>
  <c r="M1096" i="1"/>
  <c r="S1096" i="1" s="1"/>
  <c r="V1096" i="1" s="1"/>
  <c r="AH1095" i="1"/>
  <c r="A1095" i="1" s="1" a="1"/>
  <c r="A1095" i="1" s="1"/>
  <c r="M1095" i="1"/>
  <c r="S1095" i="1" s="1"/>
  <c r="AH1094" i="1"/>
  <c r="A1094" i="1" s="1" a="1"/>
  <c r="A1094" i="1" s="1"/>
  <c r="AH1093" i="1"/>
  <c r="A1093" i="1" s="1" a="1"/>
  <c r="A1093" i="1" s="1"/>
  <c r="AH1092" i="1"/>
  <c r="A1092" i="1" s="1" a="1"/>
  <c r="A1092" i="1" s="1"/>
  <c r="AH1091" i="1"/>
  <c r="A1091" i="1" s="1" a="1"/>
  <c r="A1091" i="1" s="1"/>
  <c r="S1091" i="1"/>
  <c r="M1091" i="1"/>
  <c r="AH1090" i="1"/>
  <c r="A1090" i="1" s="1" a="1"/>
  <c r="A1090" i="1" s="1"/>
  <c r="AH1089" i="1"/>
  <c r="A1089" i="1" s="1" a="1"/>
  <c r="A1089" i="1" s="1"/>
  <c r="M1089" i="1"/>
  <c r="S1089" i="1" s="1"/>
  <c r="AH1088" i="1"/>
  <c r="A1088" i="1" s="1" a="1"/>
  <c r="A1088" i="1" s="1"/>
  <c r="M1088" i="1"/>
  <c r="S1088" i="1" s="1"/>
  <c r="AH1087" i="1"/>
  <c r="A1087" i="1" s="1" a="1"/>
  <c r="A1087" i="1" s="1"/>
  <c r="AH1086" i="1"/>
  <c r="A1086" i="1" s="1" a="1"/>
  <c r="A1086" i="1" s="1"/>
  <c r="S1086" i="1"/>
  <c r="M1086" i="1"/>
  <c r="AH1085" i="1"/>
  <c r="A1085" i="1" s="1" a="1"/>
  <c r="A1085" i="1" s="1"/>
  <c r="M1085" i="1"/>
  <c r="S1085" i="1" s="1"/>
  <c r="AH1084" i="1"/>
  <c r="A1084" i="1" s="1" a="1"/>
  <c r="A1084" i="1" s="1"/>
  <c r="S1084" i="1" s="1"/>
  <c r="M1084" i="1"/>
  <c r="AH1083" i="1"/>
  <c r="A1083" i="1" s="1" a="1"/>
  <c r="A1083" i="1" s="1"/>
  <c r="S1083" i="1" s="1"/>
  <c r="V1083" i="1" s="1"/>
  <c r="M1083" i="1"/>
  <c r="AH1082" i="1"/>
  <c r="A1082" i="1" s="1" a="1"/>
  <c r="A1082" i="1" s="1"/>
  <c r="M1082" i="1"/>
  <c r="S1082" i="1" s="1"/>
  <c r="AH1081" i="1"/>
  <c r="A1081" i="1" s="1" a="1"/>
  <c r="A1081" i="1" s="1"/>
  <c r="M1081" i="1"/>
  <c r="AH1080" i="1"/>
  <c r="A1080" i="1" s="1" a="1"/>
  <c r="A1080" i="1" s="1"/>
  <c r="S1080" i="1"/>
  <c r="M1080" i="1"/>
  <c r="AH1079" i="1"/>
  <c r="A1079" i="1" s="1" a="1"/>
  <c r="A1079" i="1" s="1"/>
  <c r="AH1078" i="1"/>
  <c r="A1078" i="1" s="1" a="1"/>
  <c r="A1078" i="1" s="1"/>
  <c r="M1078" i="1"/>
  <c r="S1078" i="1" s="1"/>
  <c r="AH1077" i="1"/>
  <c r="A1077" i="1" s="1" a="1"/>
  <c r="A1077" i="1" s="1"/>
  <c r="AH1076" i="1"/>
  <c r="A1076" i="1" s="1" a="1"/>
  <c r="A1076" i="1" s="1"/>
  <c r="V1076" i="1"/>
  <c r="M1076" i="1"/>
  <c r="S1076" i="1" s="1"/>
  <c r="AH1075" i="1"/>
  <c r="A1075" i="1" s="1" a="1"/>
  <c r="A1075" i="1" s="1"/>
  <c r="AH1074" i="1"/>
  <c r="A1074" i="1" s="1" a="1"/>
  <c r="A1074" i="1" s="1"/>
  <c r="AH1073" i="1"/>
  <c r="A1073" i="1" s="1" a="1"/>
  <c r="A1073" i="1" s="1"/>
  <c r="M1073" i="1"/>
  <c r="S1073" i="1" s="1"/>
  <c r="AH1072" i="1"/>
  <c r="A1072" i="1" s="1" a="1"/>
  <c r="A1072" i="1" s="1"/>
  <c r="AH1071" i="1"/>
  <c r="A1071" i="1" s="1" a="1"/>
  <c r="A1071" i="1" s="1"/>
  <c r="AH1070" i="1"/>
  <c r="A1070" i="1" s="1" a="1"/>
  <c r="A1070" i="1" s="1"/>
  <c r="AH1069" i="1"/>
  <c r="A1069" i="1" s="1" a="1"/>
  <c r="A1069" i="1" s="1"/>
  <c r="M1069" i="1"/>
  <c r="S1069" i="1" s="1"/>
  <c r="AH1068" i="1"/>
  <c r="A1068" i="1" s="1" a="1"/>
  <c r="A1068" i="1" s="1"/>
  <c r="V1068" i="1"/>
  <c r="S1068" i="1"/>
  <c r="M1068" i="1"/>
  <c r="AH1067" i="1"/>
  <c r="A1067" i="1" s="1" a="1"/>
  <c r="A1067" i="1" s="1"/>
  <c r="M1067" i="1"/>
  <c r="AH1066" i="1"/>
  <c r="A1066" i="1" s="1" a="1"/>
  <c r="A1066" i="1" s="1"/>
  <c r="AH1065" i="1"/>
  <c r="A1065" i="1" s="1" a="1"/>
  <c r="A1065" i="1" s="1"/>
  <c r="S1065" i="1"/>
  <c r="M1065" i="1"/>
  <c r="AH1064" i="1"/>
  <c r="A1064" i="1" s="1" a="1"/>
  <c r="A1064" i="1" s="1"/>
  <c r="S1064" i="1"/>
  <c r="M1064" i="1"/>
  <c r="AH1063" i="1"/>
  <c r="A1063" i="1" s="1" a="1"/>
  <c r="A1063" i="1" s="1"/>
  <c r="M1063" i="1"/>
  <c r="S1063" i="1" s="1"/>
  <c r="AH1062" i="1"/>
  <c r="A1062" i="1" s="1" a="1"/>
  <c r="A1062" i="1" s="1"/>
  <c r="S1062" i="1"/>
  <c r="M1062" i="1"/>
  <c r="AH1061" i="1"/>
  <c r="A1061" i="1" s="1" a="1"/>
  <c r="A1061" i="1" s="1"/>
  <c r="M1061" i="1" s="1"/>
  <c r="AH1060" i="1"/>
  <c r="A1060" i="1" s="1" a="1"/>
  <c r="A1060" i="1" s="1"/>
  <c r="M1060" i="1"/>
  <c r="S1060" i="1" s="1"/>
  <c r="AH1059" i="1"/>
  <c r="A1059" i="1" s="1" a="1"/>
  <c r="A1059" i="1" s="1"/>
  <c r="AH1058" i="1"/>
  <c r="A1058" i="1" s="1" a="1"/>
  <c r="A1058" i="1" s="1"/>
  <c r="M1058" i="1"/>
  <c r="S1058" i="1" s="1"/>
  <c r="AH1057" i="1"/>
  <c r="A1057" i="1" s="1" a="1"/>
  <c r="A1057" i="1" s="1"/>
  <c r="AH1056" i="1"/>
  <c r="A1056" i="1" s="1" a="1"/>
  <c r="A1056" i="1" s="1"/>
  <c r="M1056" i="1"/>
  <c r="S1056" i="1" s="1"/>
  <c r="AH1055" i="1"/>
  <c r="A1055" i="1" s="1" a="1"/>
  <c r="A1055" i="1" s="1"/>
  <c r="S1055" i="1"/>
  <c r="M1055" i="1"/>
  <c r="AH1054" i="1"/>
  <c r="A1054" i="1" s="1" a="1"/>
  <c r="A1054" i="1" s="1"/>
  <c r="AH1053" i="1"/>
  <c r="A1053" i="1" s="1" a="1"/>
  <c r="A1053" i="1" s="1"/>
  <c r="S1053" i="1"/>
  <c r="M1053" i="1"/>
  <c r="AH1052" i="1"/>
  <c r="A1052" i="1" s="1" a="1"/>
  <c r="A1052" i="1" s="1"/>
  <c r="AH1051" i="1"/>
  <c r="A1051" i="1" s="1" a="1"/>
  <c r="A1051" i="1" s="1"/>
  <c r="S1051" i="1"/>
  <c r="M1051" i="1"/>
  <c r="AH1050" i="1"/>
  <c r="A1050" i="1" s="1" a="1"/>
  <c r="A1050" i="1" s="1"/>
  <c r="AH1049" i="1"/>
  <c r="A1049" i="1" s="1" a="1"/>
  <c r="A1049" i="1" s="1"/>
  <c r="M1049" i="1"/>
  <c r="S1049" i="1" s="1"/>
  <c r="AH1048" i="1"/>
  <c r="A1048" i="1" s="1" a="1"/>
  <c r="A1048" i="1" s="1"/>
  <c r="M1048" i="1" s="1"/>
  <c r="S1048" i="1" s="1"/>
  <c r="AH1047" i="1"/>
  <c r="A1047" i="1" s="1" a="1"/>
  <c r="A1047" i="1" s="1"/>
  <c r="M1047" i="1"/>
  <c r="AH1046" i="1"/>
  <c r="A1046" i="1" s="1" a="1"/>
  <c r="A1046" i="1" s="1"/>
  <c r="S1046" i="1"/>
  <c r="M1046" i="1"/>
  <c r="AH1045" i="1"/>
  <c r="A1045" i="1" s="1" a="1"/>
  <c r="A1045" i="1" s="1"/>
  <c r="S1045" i="1"/>
  <c r="M1045" i="1"/>
  <c r="AH1044" i="1"/>
  <c r="A1044" i="1" s="1" a="1"/>
  <c r="A1044" i="1" s="1"/>
  <c r="AH1043" i="1"/>
  <c r="A1043" i="1" s="1" a="1"/>
  <c r="A1043" i="1" s="1"/>
  <c r="M1043" i="1"/>
  <c r="S1043" i="1" s="1"/>
  <c r="AH1042" i="1"/>
  <c r="A1042" i="1" s="1" a="1"/>
  <c r="A1042" i="1" s="1"/>
  <c r="S1042" i="1" s="1"/>
  <c r="M1042" i="1"/>
  <c r="AH1041" i="1"/>
  <c r="A1041" i="1" s="1" a="1"/>
  <c r="A1041" i="1" s="1"/>
  <c r="M1041" i="1"/>
  <c r="AH1040" i="1"/>
  <c r="A1040" i="1" s="1" a="1"/>
  <c r="A1040" i="1" s="1"/>
  <c r="S1040" i="1"/>
  <c r="M1040" i="1"/>
  <c r="AH1039" i="1"/>
  <c r="A1039" i="1" s="1" a="1"/>
  <c r="A1039" i="1" s="1"/>
  <c r="AH1038" i="1"/>
  <c r="A1038" i="1" s="1" a="1"/>
  <c r="A1038" i="1" s="1"/>
  <c r="M1038" i="1"/>
  <c r="S1038" i="1" s="1"/>
  <c r="AH1037" i="1"/>
  <c r="A1037" i="1" s="1" a="1"/>
  <c r="A1037" i="1" s="1"/>
  <c r="AH1036" i="1"/>
  <c r="A1036" i="1" s="1" a="1"/>
  <c r="A1036" i="1" s="1"/>
  <c r="M1036" i="1"/>
  <c r="S1036" i="1" s="1"/>
  <c r="V1036" i="1" s="1"/>
  <c r="AH1035" i="1"/>
  <c r="A1035" i="1" s="1" a="1"/>
  <c r="A1035" i="1" s="1"/>
  <c r="M1035" i="1"/>
  <c r="S1035" i="1" s="1"/>
  <c r="AH1034" i="1"/>
  <c r="A1034" i="1" s="1" a="1"/>
  <c r="A1034" i="1" s="1"/>
  <c r="AH1033" i="1"/>
  <c r="A1033" i="1" s="1" a="1"/>
  <c r="A1033" i="1" s="1"/>
  <c r="S1033" i="1" s="1"/>
  <c r="M1033" i="1"/>
  <c r="AH1032" i="1"/>
  <c r="A1032" i="1" s="1" a="1"/>
  <c r="A1032" i="1" s="1"/>
  <c r="AH1031" i="1"/>
  <c r="A1031" i="1" s="1" a="1"/>
  <c r="A1031" i="1" s="1"/>
  <c r="S1031" i="1" s="1"/>
  <c r="M1031" i="1"/>
  <c r="AH1030" i="1"/>
  <c r="A1030" i="1" s="1" a="1"/>
  <c r="A1030" i="1" s="1"/>
  <c r="AH1029" i="1"/>
  <c r="A1029" i="1" s="1" a="1"/>
  <c r="A1029" i="1" s="1"/>
  <c r="M1029" i="1"/>
  <c r="S1029" i="1" s="1"/>
  <c r="AH1028" i="1"/>
  <c r="A1028" i="1" s="1" a="1"/>
  <c r="A1028" i="1" s="1"/>
  <c r="M1028" i="1" s="1"/>
  <c r="S1028" i="1" s="1"/>
  <c r="AH1027" i="1"/>
  <c r="A1027" i="1" s="1" a="1"/>
  <c r="A1027" i="1" s="1"/>
  <c r="M1027" i="1"/>
  <c r="AH1026" i="1"/>
  <c r="A1026" i="1" s="1" a="1"/>
  <c r="A1026" i="1" s="1"/>
  <c r="AH1025" i="1"/>
  <c r="A1025" i="1" s="1" a="1"/>
  <c r="A1025" i="1" s="1"/>
  <c r="S1025" i="1"/>
  <c r="M1025" i="1"/>
  <c r="AH1024" i="1"/>
  <c r="A1024" i="1" s="1" a="1"/>
  <c r="A1024" i="1" s="1"/>
  <c r="S1024" i="1"/>
  <c r="M1024" i="1"/>
  <c r="AH1023" i="1"/>
  <c r="A1023" i="1" s="1" a="1"/>
  <c r="A1023" i="1" s="1"/>
  <c r="V1023" i="1"/>
  <c r="M1023" i="1"/>
  <c r="S1023" i="1" s="1"/>
  <c r="AH1022" i="1"/>
  <c r="A1022" i="1" s="1" a="1"/>
  <c r="A1022" i="1" s="1"/>
  <c r="S1022" i="1"/>
  <c r="M1022" i="1"/>
  <c r="AH1021" i="1"/>
  <c r="A1021" i="1" s="1" a="1"/>
  <c r="A1021" i="1" s="1"/>
  <c r="M1021" i="1"/>
  <c r="AH1020" i="1"/>
  <c r="A1020" i="1" s="1" a="1"/>
  <c r="A1020" i="1" s="1"/>
  <c r="M1020" i="1"/>
  <c r="S1020" i="1" s="1"/>
  <c r="AH1019" i="1"/>
  <c r="A1019" i="1" s="1" a="1"/>
  <c r="A1019" i="1" s="1"/>
  <c r="AH1018" i="1"/>
  <c r="A1018" i="1" s="1" a="1"/>
  <c r="A1018" i="1" s="1"/>
  <c r="M1018" i="1"/>
  <c r="S1018" i="1" s="1"/>
  <c r="AH1017" i="1"/>
  <c r="A1017" i="1" s="1" a="1"/>
  <c r="A1017" i="1" s="1"/>
  <c r="AH1016" i="1"/>
  <c r="A1016" i="1" s="1" a="1"/>
  <c r="A1016" i="1" s="1"/>
  <c r="M1016" i="1"/>
  <c r="S1016" i="1" s="1"/>
  <c r="AH1015" i="1"/>
  <c r="A1015" i="1" s="1" a="1"/>
  <c r="A1015" i="1" s="1"/>
  <c r="AH1014" i="1"/>
  <c r="A1014" i="1" s="1" a="1"/>
  <c r="A1014" i="1" s="1"/>
  <c r="AH1013" i="1"/>
  <c r="A1013" i="1" s="1" a="1"/>
  <c r="A1013" i="1" s="1"/>
  <c r="M1013" i="1" s="1"/>
  <c r="S1013" i="1" s="1"/>
  <c r="AH1012" i="1"/>
  <c r="A1012" i="1" s="1" a="1"/>
  <c r="A1012" i="1" s="1"/>
  <c r="AH1011" i="1"/>
  <c r="A1011" i="1" s="1" a="1"/>
  <c r="A1011" i="1" s="1"/>
  <c r="AH1010" i="1"/>
  <c r="A1010" i="1" s="1" a="1"/>
  <c r="A1010" i="1" s="1"/>
  <c r="AH1009" i="1"/>
  <c r="A1009" i="1" s="1" a="1"/>
  <c r="A1009" i="1" s="1"/>
  <c r="M1009" i="1"/>
  <c r="S1009" i="1" s="1"/>
  <c r="AH1008" i="1"/>
  <c r="A1008" i="1" s="1" a="1"/>
  <c r="A1008" i="1" s="1"/>
  <c r="M1008" i="1"/>
  <c r="S1008" i="1" s="1"/>
  <c r="AH1007" i="1"/>
  <c r="A1007" i="1" s="1" a="1"/>
  <c r="A1007" i="1" s="1"/>
  <c r="M1007" i="1"/>
  <c r="AH1006" i="1"/>
  <c r="A1006" i="1" s="1" a="1"/>
  <c r="A1006" i="1" s="1"/>
  <c r="M1006" i="1"/>
  <c r="S1006" i="1" s="1"/>
  <c r="AH1005" i="1"/>
  <c r="A1005" i="1" s="1" a="1"/>
  <c r="A1005" i="1" s="1"/>
  <c r="M1005" i="1"/>
  <c r="S1005" i="1" s="1"/>
  <c r="AH1004" i="1"/>
  <c r="A1004" i="1" s="1" a="1"/>
  <c r="A1004" i="1" s="1"/>
  <c r="S1004" i="1" s="1"/>
  <c r="M1004" i="1"/>
  <c r="AH1003" i="1"/>
  <c r="A1003" i="1" s="1" a="1"/>
  <c r="A1003" i="1" s="1"/>
  <c r="S1003" i="1" s="1"/>
  <c r="M1003" i="1"/>
  <c r="AH1002" i="1"/>
  <c r="A1002" i="1" s="1" a="1"/>
  <c r="A1002" i="1" s="1"/>
  <c r="AH1001" i="1"/>
  <c r="A1001" i="1" s="1" a="1"/>
  <c r="A1001" i="1" s="1"/>
  <c r="M1001" i="1" s="1"/>
  <c r="AH1000" i="1"/>
  <c r="A1000" i="1" s="1" a="1"/>
  <c r="A1000" i="1" s="1"/>
  <c r="S1000" i="1"/>
  <c r="V1000" i="1" s="1"/>
  <c r="M1000" i="1"/>
  <c r="AH999" i="1"/>
  <c r="A999" i="1" s="1" a="1"/>
  <c r="A999" i="1" s="1"/>
  <c r="AH998" i="1"/>
  <c r="A998" i="1" s="1" a="1"/>
  <c r="A998" i="1" s="1"/>
  <c r="M998" i="1"/>
  <c r="S998" i="1" s="1"/>
  <c r="AH997" i="1"/>
  <c r="A997" i="1" s="1" a="1"/>
  <c r="A997" i="1" s="1"/>
  <c r="AH996" i="1"/>
  <c r="A996" i="1" s="1" a="1"/>
  <c r="A996" i="1" s="1"/>
  <c r="V996" i="1"/>
  <c r="M996" i="1"/>
  <c r="S996" i="1" s="1"/>
  <c r="AH995" i="1"/>
  <c r="A995" i="1" s="1" a="1"/>
  <c r="A995" i="1" s="1"/>
  <c r="M995" i="1"/>
  <c r="S995" i="1" s="1"/>
  <c r="AH994" i="1"/>
  <c r="A994" i="1" s="1" a="1"/>
  <c r="A994" i="1" s="1"/>
  <c r="AH993" i="1"/>
  <c r="A993" i="1" s="1" a="1"/>
  <c r="A993" i="1" s="1"/>
  <c r="AH992" i="1"/>
  <c r="A992" i="1" s="1" a="1"/>
  <c r="A992" i="1" s="1"/>
  <c r="AH991" i="1"/>
  <c r="A991" i="1" s="1" a="1"/>
  <c r="A991" i="1" s="1"/>
  <c r="M991" i="1"/>
  <c r="S991" i="1" s="1"/>
  <c r="AH990" i="1"/>
  <c r="A990" i="1" s="1" a="1"/>
  <c r="A990" i="1" s="1"/>
  <c r="AH989" i="1"/>
  <c r="A989" i="1" s="1" a="1"/>
  <c r="A989" i="1" s="1"/>
  <c r="M989" i="1"/>
  <c r="S989" i="1" s="1"/>
  <c r="AH988" i="1"/>
  <c r="A988" i="1" s="1" a="1"/>
  <c r="A988" i="1" s="1"/>
  <c r="S988" i="1" s="1"/>
  <c r="M988" i="1"/>
  <c r="AH987" i="1"/>
  <c r="A987" i="1" s="1" a="1"/>
  <c r="A987" i="1" s="1"/>
  <c r="AH986" i="1"/>
  <c r="A986" i="1" s="1" a="1"/>
  <c r="A986" i="1" s="1"/>
  <c r="S986" i="1" s="1"/>
  <c r="M986" i="1"/>
  <c r="AH985" i="1"/>
  <c r="A985" i="1" s="1" a="1"/>
  <c r="A985" i="1" s="1"/>
  <c r="S985" i="1"/>
  <c r="M985" i="1"/>
  <c r="AH984" i="1"/>
  <c r="A984" i="1" s="1" a="1"/>
  <c r="A984" i="1" s="1"/>
  <c r="AH983" i="1"/>
  <c r="A983" i="1" s="1" a="1"/>
  <c r="A983" i="1" s="1"/>
  <c r="M983" i="1"/>
  <c r="S983" i="1" s="1"/>
  <c r="AH982" i="1"/>
  <c r="A982" i="1" s="1" a="1"/>
  <c r="A982" i="1" s="1"/>
  <c r="M982" i="1"/>
  <c r="S982" i="1" s="1"/>
  <c r="AH981" i="1"/>
  <c r="A981" i="1" s="1" a="1"/>
  <c r="A981" i="1" s="1"/>
  <c r="M981" i="1"/>
  <c r="AH980" i="1"/>
  <c r="A980" i="1" s="1" a="1"/>
  <c r="A980" i="1" s="1"/>
  <c r="M980" i="1"/>
  <c r="S980" i="1" s="1"/>
  <c r="AH979" i="1"/>
  <c r="A979" i="1" s="1" a="1"/>
  <c r="A979" i="1" s="1"/>
  <c r="AH978" i="1"/>
  <c r="A978" i="1" s="1" a="1"/>
  <c r="A978" i="1" s="1"/>
  <c r="M978" i="1"/>
  <c r="S978" i="1" s="1"/>
  <c r="AH977" i="1"/>
  <c r="A977" i="1" s="1" a="1"/>
  <c r="A977" i="1" s="1"/>
  <c r="AH976" i="1"/>
  <c r="A976" i="1" s="1" a="1"/>
  <c r="A976" i="1" s="1"/>
  <c r="M976" i="1"/>
  <c r="S976" i="1" s="1"/>
  <c r="V976" i="1" s="1"/>
  <c r="AH975" i="1"/>
  <c r="A975" i="1" s="1" a="1"/>
  <c r="A975" i="1" s="1"/>
  <c r="S975" i="1"/>
  <c r="M975" i="1"/>
  <c r="AH974" i="1"/>
  <c r="A974" i="1" s="1" a="1"/>
  <c r="A974" i="1" s="1"/>
  <c r="AH973" i="1"/>
  <c r="A973" i="1" s="1" a="1"/>
  <c r="A973" i="1" s="1"/>
  <c r="M973" i="1"/>
  <c r="S973" i="1" s="1"/>
  <c r="AH972" i="1"/>
  <c r="A972" i="1" s="1" a="1"/>
  <c r="A972" i="1" s="1"/>
  <c r="AH971" i="1"/>
  <c r="A971" i="1" s="1" a="1"/>
  <c r="A971" i="1" s="1"/>
  <c r="M971" i="1"/>
  <c r="AH970" i="1"/>
  <c r="A970" i="1" s="1" a="1"/>
  <c r="A970" i="1" s="1"/>
  <c r="AH969" i="1"/>
  <c r="A969" i="1" s="1" a="1"/>
  <c r="A969" i="1" s="1"/>
  <c r="S969" i="1"/>
  <c r="M969" i="1"/>
  <c r="AH968" i="1"/>
  <c r="A968" i="1" s="1" a="1"/>
  <c r="A968" i="1" s="1"/>
  <c r="S968" i="1"/>
  <c r="M968" i="1"/>
  <c r="AH967" i="1"/>
  <c r="A967" i="1" s="1" a="1"/>
  <c r="A967" i="1" s="1"/>
  <c r="M967" i="1"/>
  <c r="AH966" i="1"/>
  <c r="A966" i="1" s="1" a="1"/>
  <c r="A966" i="1" s="1"/>
  <c r="AH965" i="1"/>
  <c r="A965" i="1" s="1" a="1"/>
  <c r="A965" i="1" s="1"/>
  <c r="M965" i="1"/>
  <c r="S965" i="1" s="1"/>
  <c r="AH964" i="1"/>
  <c r="A964" i="1" s="1" a="1"/>
  <c r="A964" i="1" s="1"/>
  <c r="M964" i="1"/>
  <c r="S964" i="1" s="1"/>
  <c r="AH963" i="1"/>
  <c r="A963" i="1" s="1" a="1"/>
  <c r="A963" i="1" s="1"/>
  <c r="S963" i="1" s="1"/>
  <c r="V963" i="1" s="1"/>
  <c r="M963" i="1"/>
  <c r="AH962" i="1"/>
  <c r="A962" i="1" s="1" a="1"/>
  <c r="A962" i="1" s="1"/>
  <c r="S962" i="1" s="1"/>
  <c r="M962" i="1"/>
  <c r="AH961" i="1"/>
  <c r="A961" i="1" s="1" a="1"/>
  <c r="A961" i="1" s="1"/>
  <c r="M961" i="1"/>
  <c r="AH960" i="1"/>
  <c r="A960" i="1" s="1" a="1"/>
  <c r="A960" i="1" s="1"/>
  <c r="V960" i="1"/>
  <c r="M960" i="1"/>
  <c r="S960" i="1" s="1"/>
  <c r="AH959" i="1"/>
  <c r="A959" i="1" s="1" a="1"/>
  <c r="A959" i="1" s="1"/>
  <c r="AH958" i="1"/>
  <c r="A958" i="1" s="1" a="1"/>
  <c r="A958" i="1" s="1"/>
  <c r="M958" i="1"/>
  <c r="S958" i="1" s="1"/>
  <c r="AH957" i="1"/>
  <c r="A957" i="1" s="1" a="1"/>
  <c r="A957" i="1" s="1"/>
  <c r="AH956" i="1"/>
  <c r="A956" i="1" s="1" a="1"/>
  <c r="A956" i="1" s="1"/>
  <c r="M956" i="1"/>
  <c r="S956" i="1" s="1"/>
  <c r="AH955" i="1"/>
  <c r="A955" i="1" s="1" a="1"/>
  <c r="A955" i="1" s="1"/>
  <c r="M955" i="1"/>
  <c r="S955" i="1" s="1"/>
  <c r="AH954" i="1"/>
  <c r="A954" i="1" s="1" a="1"/>
  <c r="A954" i="1" s="1"/>
  <c r="AH953" i="1"/>
  <c r="A953" i="1" s="1" a="1"/>
  <c r="A953" i="1" s="1"/>
  <c r="S953" i="1" s="1"/>
  <c r="M953" i="1"/>
  <c r="AH952" i="1"/>
  <c r="A952" i="1" s="1" a="1"/>
  <c r="A952" i="1" s="1"/>
  <c r="AH951" i="1"/>
  <c r="A951" i="1" s="1" a="1"/>
  <c r="A951" i="1" s="1"/>
  <c r="AH950" i="1"/>
  <c r="A950" i="1" s="1" a="1"/>
  <c r="A950" i="1" s="1"/>
  <c r="AH949" i="1"/>
  <c r="A949" i="1" s="1" a="1"/>
  <c r="A949" i="1" s="1"/>
  <c r="M949" i="1"/>
  <c r="S949" i="1" s="1"/>
  <c r="AH948" i="1"/>
  <c r="A948" i="1" s="1" a="1"/>
  <c r="A948" i="1" s="1"/>
  <c r="AH947" i="1"/>
  <c r="A947" i="1" s="1" a="1"/>
  <c r="A947" i="1" s="1"/>
  <c r="M947" i="1"/>
  <c r="AH946" i="1"/>
  <c r="A946" i="1" s="1" a="1"/>
  <c r="A946" i="1" s="1"/>
  <c r="M946" i="1"/>
  <c r="S946" i="1" s="1"/>
  <c r="AH945" i="1"/>
  <c r="A945" i="1" s="1" a="1"/>
  <c r="A945" i="1" s="1"/>
  <c r="S945" i="1"/>
  <c r="M945" i="1"/>
  <c r="AH944" i="1"/>
  <c r="A944" i="1" s="1" a="1"/>
  <c r="A944" i="1" s="1"/>
  <c r="M944" i="1"/>
  <c r="AH943" i="1"/>
  <c r="A943" i="1" s="1" a="1"/>
  <c r="A943" i="1" s="1"/>
  <c r="M943" i="1"/>
  <c r="S943" i="1" s="1"/>
  <c r="AH942" i="1"/>
  <c r="A942" i="1" s="1" a="1"/>
  <c r="A942" i="1" s="1"/>
  <c r="AH941" i="1"/>
  <c r="A941" i="1" s="1" a="1"/>
  <c r="A941" i="1" s="1"/>
  <c r="M941" i="1"/>
  <c r="AH940" i="1"/>
  <c r="A940" i="1" s="1" a="1"/>
  <c r="A940" i="1" s="1"/>
  <c r="M940" i="1"/>
  <c r="S940" i="1" s="1"/>
  <c r="AH939" i="1"/>
  <c r="A939" i="1" s="1" a="1"/>
  <c r="A939" i="1" s="1"/>
  <c r="AH938" i="1"/>
  <c r="A938" i="1" s="1" a="1"/>
  <c r="A938" i="1" s="1"/>
  <c r="M938" i="1"/>
  <c r="S938" i="1" s="1"/>
  <c r="AH937" i="1"/>
  <c r="A937" i="1" s="1" a="1"/>
  <c r="A937" i="1" s="1"/>
  <c r="AH936" i="1"/>
  <c r="A936" i="1" s="1" a="1"/>
  <c r="A936" i="1" s="1"/>
  <c r="M936" i="1"/>
  <c r="S936" i="1" s="1"/>
  <c r="AH935" i="1"/>
  <c r="A935" i="1" s="1" a="1"/>
  <c r="A935" i="1" s="1"/>
  <c r="M935" i="1" s="1"/>
  <c r="S935" i="1" s="1"/>
  <c r="AH934" i="1"/>
  <c r="A934" i="1" s="1" a="1"/>
  <c r="A934" i="1" s="1"/>
  <c r="AH933" i="1"/>
  <c r="A933" i="1" s="1" a="1"/>
  <c r="A933" i="1" s="1"/>
  <c r="AH932" i="1"/>
  <c r="A932" i="1" s="1" a="1"/>
  <c r="A932" i="1" s="1"/>
  <c r="AH931" i="1"/>
  <c r="A931" i="1" s="1" a="1"/>
  <c r="A931" i="1" s="1"/>
  <c r="M931" i="1"/>
  <c r="AH930" i="1"/>
  <c r="A930" i="1" s="1" a="1"/>
  <c r="A930" i="1" s="1"/>
  <c r="AH929" i="1"/>
  <c r="A929" i="1" s="1" a="1"/>
  <c r="A929" i="1" s="1"/>
  <c r="S929" i="1"/>
  <c r="M929" i="1"/>
  <c r="AH928" i="1"/>
  <c r="A928" i="1" s="1" a="1"/>
  <c r="A928" i="1" s="1"/>
  <c r="S928" i="1"/>
  <c r="V928" i="1" s="1"/>
  <c r="M928" i="1"/>
  <c r="AH927" i="1"/>
  <c r="A927" i="1" s="1" a="1"/>
  <c r="A927" i="1" s="1"/>
  <c r="AH926" i="1"/>
  <c r="A926" i="1" s="1" a="1"/>
  <c r="A926" i="1" s="1"/>
  <c r="M926" i="1"/>
  <c r="AH925" i="1"/>
  <c r="A925" i="1" s="1" a="1"/>
  <c r="A925" i="1" s="1"/>
  <c r="M925" i="1"/>
  <c r="S925" i="1" s="1"/>
  <c r="AH924" i="1"/>
  <c r="A924" i="1" s="1" a="1"/>
  <c r="A924" i="1" s="1"/>
  <c r="AH923" i="1"/>
  <c r="A923" i="1" s="1" a="1"/>
  <c r="A923" i="1" s="1"/>
  <c r="M923" i="1"/>
  <c r="S923" i="1" s="1"/>
  <c r="AH922" i="1"/>
  <c r="A922" i="1" s="1" a="1"/>
  <c r="A922" i="1" s="1"/>
  <c r="S922" i="1"/>
  <c r="M922" i="1"/>
  <c r="AH921" i="1"/>
  <c r="A921" i="1" s="1" a="1"/>
  <c r="A921" i="1" s="1"/>
  <c r="M921" i="1"/>
  <c r="AH920" i="1"/>
  <c r="A920" i="1" s="1" a="1"/>
  <c r="A920" i="1" s="1"/>
  <c r="M920" i="1"/>
  <c r="S920" i="1" s="1"/>
  <c r="AH919" i="1"/>
  <c r="A919" i="1" s="1" a="1"/>
  <c r="A919" i="1" s="1"/>
  <c r="AH918" i="1"/>
  <c r="A918" i="1" s="1" a="1"/>
  <c r="A918" i="1" s="1"/>
  <c r="M918" i="1"/>
  <c r="S918" i="1" s="1"/>
  <c r="AH917" i="1"/>
  <c r="A917" i="1" s="1" a="1"/>
  <c r="A917" i="1" s="1"/>
  <c r="AH916" i="1"/>
  <c r="A916" i="1" s="1" a="1"/>
  <c r="A916" i="1" s="1"/>
  <c r="V916" i="1"/>
  <c r="M916" i="1"/>
  <c r="S916" i="1" s="1"/>
  <c r="AH915" i="1"/>
  <c r="A915" i="1" s="1" a="1"/>
  <c r="A915" i="1" s="1"/>
  <c r="AH914" i="1"/>
  <c r="A914" i="1" s="1" a="1"/>
  <c r="A914" i="1" s="1"/>
  <c r="AH913" i="1"/>
  <c r="A913" i="1" s="1" a="1"/>
  <c r="A913" i="1" s="1"/>
  <c r="S913" i="1"/>
  <c r="M913" i="1"/>
  <c r="AH912" i="1"/>
  <c r="A912" i="1" s="1" a="1"/>
  <c r="A912" i="1" s="1"/>
  <c r="AH911" i="1"/>
  <c r="A911" i="1" s="1" a="1"/>
  <c r="A911" i="1" s="1"/>
  <c r="S911" i="1"/>
  <c r="M911" i="1"/>
  <c r="AH910" i="1"/>
  <c r="A910" i="1" s="1" a="1"/>
  <c r="A910" i="1" s="1"/>
  <c r="AH909" i="1"/>
  <c r="A909" i="1" s="1" a="1"/>
  <c r="A909" i="1" s="1"/>
  <c r="S909" i="1"/>
  <c r="M909" i="1"/>
  <c r="AH908" i="1"/>
  <c r="A908" i="1" s="1" a="1"/>
  <c r="A908" i="1" s="1"/>
  <c r="M908" i="1"/>
  <c r="AH907" i="1"/>
  <c r="A907" i="1" s="1" a="1"/>
  <c r="A907" i="1" s="1"/>
  <c r="M907" i="1"/>
  <c r="AH906" i="1"/>
  <c r="A906" i="1" s="1" a="1"/>
  <c r="A906" i="1" s="1"/>
  <c r="AH905" i="1"/>
  <c r="A905" i="1" s="1" a="1"/>
  <c r="A905" i="1" s="1"/>
  <c r="M905" i="1"/>
  <c r="S905" i="1" s="1"/>
  <c r="AH904" i="1"/>
  <c r="A904" i="1" s="1" a="1"/>
  <c r="A904" i="1" s="1"/>
  <c r="M904" i="1"/>
  <c r="AH903" i="1"/>
  <c r="A903" i="1" s="1" a="1"/>
  <c r="A903" i="1" s="1"/>
  <c r="M903" i="1"/>
  <c r="S903" i="1" s="1"/>
  <c r="AH902" i="1"/>
  <c r="A902" i="1" s="1" a="1"/>
  <c r="A902" i="1" s="1"/>
  <c r="S902" i="1" s="1"/>
  <c r="M902" i="1"/>
  <c r="AH901" i="1"/>
  <c r="A901" i="1" s="1" a="1"/>
  <c r="A901" i="1" s="1"/>
  <c r="M901" i="1"/>
  <c r="AH900" i="1"/>
  <c r="A900" i="1" s="1" a="1"/>
  <c r="A900" i="1" s="1"/>
  <c r="S900" i="1"/>
  <c r="V900" i="1" s="1"/>
  <c r="M900" i="1"/>
  <c r="AH899" i="1"/>
  <c r="A899" i="1" s="1" a="1"/>
  <c r="A899" i="1" s="1"/>
  <c r="AH898" i="1"/>
  <c r="A898" i="1" s="1" a="1"/>
  <c r="A898" i="1" s="1"/>
  <c r="M898" i="1"/>
  <c r="S898" i="1" s="1"/>
  <c r="AH897" i="1"/>
  <c r="A897" i="1" s="1" a="1"/>
  <c r="A897" i="1" s="1"/>
  <c r="AH896" i="1"/>
  <c r="A896" i="1" s="1" a="1"/>
  <c r="A896" i="1" s="1"/>
  <c r="M896" i="1"/>
  <c r="S896" i="1" s="1"/>
  <c r="AH895" i="1"/>
  <c r="A895" i="1" s="1" a="1"/>
  <c r="A895" i="1" s="1"/>
  <c r="M895" i="1"/>
  <c r="S895" i="1" s="1"/>
  <c r="AH894" i="1"/>
  <c r="A894" i="1" s="1" a="1"/>
  <c r="A894" i="1" s="1"/>
  <c r="AH893" i="1"/>
  <c r="A893" i="1" s="1" a="1"/>
  <c r="A893" i="1" s="1"/>
  <c r="M893" i="1"/>
  <c r="AH892" i="1"/>
  <c r="A892" i="1" s="1" a="1"/>
  <c r="A892" i="1" s="1"/>
  <c r="AH891" i="1"/>
  <c r="A891" i="1" s="1" a="1"/>
  <c r="A891" i="1" s="1"/>
  <c r="AH890" i="1"/>
  <c r="A890" i="1" s="1" a="1"/>
  <c r="A890" i="1" s="1"/>
  <c r="AH889" i="1"/>
  <c r="A889" i="1" s="1" a="1"/>
  <c r="A889" i="1" s="1"/>
  <c r="M889" i="1"/>
  <c r="S889" i="1" s="1"/>
  <c r="AH888" i="1"/>
  <c r="A888" i="1" s="1" a="1"/>
  <c r="A888" i="1" s="1"/>
  <c r="AH887" i="1"/>
  <c r="A887" i="1" s="1" a="1"/>
  <c r="A887" i="1" s="1"/>
  <c r="AH886" i="1"/>
  <c r="A886" i="1" s="1" a="1"/>
  <c r="A886" i="1" s="1"/>
  <c r="M886" i="1"/>
  <c r="AH885" i="1"/>
  <c r="A885" i="1" s="1" a="1"/>
  <c r="A885" i="1" s="1"/>
  <c r="S885" i="1"/>
  <c r="M885" i="1"/>
  <c r="AH884" i="1"/>
  <c r="A884" i="1" s="1" a="1"/>
  <c r="A884" i="1" s="1"/>
  <c r="S884" i="1"/>
  <c r="M884" i="1"/>
  <c r="AH883" i="1"/>
  <c r="A883" i="1" s="1" a="1"/>
  <c r="A883" i="1" s="1"/>
  <c r="M883" i="1"/>
  <c r="S883" i="1" s="1"/>
  <c r="V883" i="1" s="1"/>
  <c r="AH882" i="1"/>
  <c r="A882" i="1" s="1" a="1"/>
  <c r="A882" i="1" s="1"/>
  <c r="AH881" i="1"/>
  <c r="A881" i="1" s="1" a="1"/>
  <c r="A881" i="1" s="1"/>
  <c r="M881" i="1"/>
  <c r="AH880" i="1"/>
  <c r="A880" i="1" s="1" a="1"/>
  <c r="A880" i="1" s="1"/>
  <c r="M880" i="1"/>
  <c r="S880" i="1" s="1"/>
  <c r="AH879" i="1"/>
  <c r="A879" i="1" s="1" a="1"/>
  <c r="A879" i="1" s="1"/>
  <c r="AH878" i="1"/>
  <c r="A878" i="1" s="1" a="1"/>
  <c r="A878" i="1" s="1"/>
  <c r="M878" i="1"/>
  <c r="S878" i="1" s="1"/>
  <c r="AH877" i="1"/>
  <c r="A877" i="1" s="1" a="1"/>
  <c r="A877" i="1" s="1"/>
  <c r="AH876" i="1"/>
  <c r="A876" i="1" s="1" a="1"/>
  <c r="A876" i="1" s="1"/>
  <c r="M876" i="1"/>
  <c r="S876" i="1" s="1"/>
  <c r="AH875" i="1"/>
  <c r="A875" i="1" s="1" a="1"/>
  <c r="A875" i="1" s="1"/>
  <c r="S875" i="1" s="1"/>
  <c r="M875" i="1"/>
  <c r="AH874" i="1"/>
  <c r="A874" i="1" s="1" a="1"/>
  <c r="A874" i="1" s="1"/>
  <c r="AH873" i="1"/>
  <c r="A873" i="1" s="1" a="1"/>
  <c r="A873" i="1" s="1"/>
  <c r="AH872" i="1"/>
  <c r="A872" i="1" s="1" a="1"/>
  <c r="A872" i="1" s="1"/>
  <c r="AH871" i="1"/>
  <c r="A871" i="1" s="1" a="1"/>
  <c r="A871" i="1" s="1"/>
  <c r="M871" i="1"/>
  <c r="S871" i="1" s="1"/>
  <c r="AH870" i="1"/>
  <c r="A870" i="1" s="1" a="1"/>
  <c r="A870" i="1" s="1"/>
  <c r="AH869" i="1"/>
  <c r="A869" i="1" s="1" a="1"/>
  <c r="A869" i="1" s="1"/>
  <c r="M869" i="1"/>
  <c r="S869" i="1" s="1"/>
  <c r="AH868" i="1"/>
  <c r="A868" i="1" s="1" a="1"/>
  <c r="A868" i="1" s="1"/>
  <c r="S868" i="1"/>
  <c r="M868" i="1"/>
  <c r="AH867" i="1"/>
  <c r="A867" i="1" s="1" a="1"/>
  <c r="A867" i="1" s="1"/>
  <c r="AH866" i="1"/>
  <c r="A866" i="1" s="1" a="1"/>
  <c r="A866" i="1" s="1"/>
  <c r="S866" i="1"/>
  <c r="M866" i="1"/>
  <c r="AH865" i="1"/>
  <c r="A865" i="1" s="1" a="1"/>
  <c r="A865" i="1" s="1"/>
  <c r="M865" i="1"/>
  <c r="S865" i="1" s="1"/>
  <c r="AH864" i="1"/>
  <c r="A864" i="1" s="1" a="1"/>
  <c r="A864" i="1" s="1"/>
  <c r="AH863" i="1"/>
  <c r="A863" i="1" s="1" a="1"/>
  <c r="A863" i="1" s="1"/>
  <c r="M863" i="1"/>
  <c r="S863" i="1" s="1"/>
  <c r="AH862" i="1"/>
  <c r="A862" i="1" s="1" a="1"/>
  <c r="A862" i="1" s="1"/>
  <c r="M862" i="1"/>
  <c r="AH861" i="1"/>
  <c r="A861" i="1" s="1" a="1"/>
  <c r="A861" i="1" s="1"/>
  <c r="AH860" i="1"/>
  <c r="A860" i="1" s="1" a="1"/>
  <c r="A860" i="1" s="1"/>
  <c r="S860" i="1"/>
  <c r="M860" i="1"/>
  <c r="AH859" i="1"/>
  <c r="A859" i="1" s="1" a="1"/>
  <c r="A859" i="1" s="1"/>
  <c r="AH858" i="1"/>
  <c r="A858" i="1" s="1" a="1"/>
  <c r="A858" i="1" s="1"/>
  <c r="M858" i="1"/>
  <c r="S858" i="1" s="1"/>
  <c r="AH857" i="1"/>
  <c r="A857" i="1" s="1" a="1"/>
  <c r="A857" i="1" s="1"/>
  <c r="AH856" i="1"/>
  <c r="A856" i="1" s="1" a="1"/>
  <c r="A856" i="1" s="1"/>
  <c r="V856" i="1"/>
  <c r="M856" i="1"/>
  <c r="S856" i="1" s="1"/>
  <c r="AH855" i="1"/>
  <c r="A855" i="1" s="1" a="1"/>
  <c r="A855" i="1" s="1"/>
  <c r="AH854" i="1"/>
  <c r="A854" i="1" s="1" a="1"/>
  <c r="A854" i="1" s="1"/>
  <c r="AH853" i="1"/>
  <c r="A853" i="1" s="1" a="1"/>
  <c r="A853" i="1" s="1"/>
  <c r="M853" i="1"/>
  <c r="AH852" i="1"/>
  <c r="A852" i="1" s="1" a="1"/>
  <c r="A852" i="1" s="1"/>
  <c r="AH851" i="1"/>
  <c r="A851" i="1" s="1" a="1"/>
  <c r="A851" i="1" s="1"/>
  <c r="M851" i="1"/>
  <c r="S851" i="1" s="1"/>
  <c r="AH850" i="1"/>
  <c r="A850" i="1" s="1" a="1"/>
  <c r="A850" i="1" s="1"/>
  <c r="AH849" i="1"/>
  <c r="A849" i="1" s="1" a="1"/>
  <c r="A849" i="1" s="1"/>
  <c r="S849" i="1"/>
  <c r="M849" i="1"/>
  <c r="AH848" i="1"/>
  <c r="A848" i="1" s="1" a="1"/>
  <c r="A848" i="1" s="1"/>
  <c r="AH847" i="1"/>
  <c r="A847" i="1" s="1" a="1"/>
  <c r="A847" i="1" s="1"/>
  <c r="M847" i="1"/>
  <c r="AH846" i="1"/>
  <c r="A846" i="1" s="1" a="1"/>
  <c r="A846" i="1" s="1"/>
  <c r="AH845" i="1"/>
  <c r="A845" i="1" s="1" a="1"/>
  <c r="A845" i="1" s="1"/>
  <c r="S845" i="1"/>
  <c r="M845" i="1"/>
  <c r="AH844" i="1"/>
  <c r="A844" i="1" s="1" a="1"/>
  <c r="A844" i="1" s="1"/>
  <c r="M844" i="1"/>
  <c r="S844" i="1" s="1"/>
  <c r="V844" i="1" s="1"/>
  <c r="AH843" i="1"/>
  <c r="A843" i="1" s="1" a="1"/>
  <c r="A843" i="1" s="1"/>
  <c r="V843" i="1"/>
  <c r="M843" i="1"/>
  <c r="S843" i="1" s="1"/>
  <c r="AH842" i="1"/>
  <c r="A842" i="1" s="1" a="1"/>
  <c r="A842" i="1" s="1"/>
  <c r="S842" i="1"/>
  <c r="M842" i="1"/>
  <c r="AH841" i="1"/>
  <c r="A841" i="1" s="1" a="1"/>
  <c r="A841" i="1" s="1"/>
  <c r="M841" i="1"/>
  <c r="AH840" i="1"/>
  <c r="A840" i="1" s="1" a="1"/>
  <c r="A840" i="1" s="1"/>
  <c r="S840" i="1"/>
  <c r="M840" i="1"/>
  <c r="AH839" i="1"/>
  <c r="A839" i="1" s="1" a="1"/>
  <c r="A839" i="1" s="1"/>
  <c r="AH838" i="1"/>
  <c r="A838" i="1" s="1" a="1"/>
  <c r="A838" i="1" s="1"/>
  <c r="M838" i="1"/>
  <c r="S838" i="1" s="1"/>
  <c r="AH837" i="1"/>
  <c r="A837" i="1" s="1" a="1"/>
  <c r="A837" i="1" s="1"/>
  <c r="AH836" i="1"/>
  <c r="A836" i="1" s="1" a="1"/>
  <c r="A836" i="1" s="1"/>
  <c r="M836" i="1"/>
  <c r="S836" i="1" s="1"/>
  <c r="AH835" i="1"/>
  <c r="A835" i="1" s="1" a="1"/>
  <c r="A835" i="1" s="1"/>
  <c r="S835" i="1"/>
  <c r="M835" i="1"/>
  <c r="AH834" i="1"/>
  <c r="A834" i="1" s="1" a="1"/>
  <c r="A834" i="1" s="1"/>
  <c r="AH833" i="1"/>
  <c r="A833" i="1" s="1" a="1"/>
  <c r="A833" i="1" s="1"/>
  <c r="S833" i="1"/>
  <c r="M833" i="1"/>
  <c r="AH832" i="1"/>
  <c r="A832" i="1" s="1" a="1"/>
  <c r="A832" i="1" s="1"/>
  <c r="AH831" i="1"/>
  <c r="A831" i="1" s="1" a="1"/>
  <c r="A831" i="1" s="1"/>
  <c r="AH830" i="1"/>
  <c r="A830" i="1" s="1" a="1"/>
  <c r="A830" i="1" s="1"/>
  <c r="AH829" i="1"/>
  <c r="A829" i="1" s="1" a="1"/>
  <c r="A829" i="1" s="1"/>
  <c r="M829" i="1"/>
  <c r="S829" i="1" s="1"/>
  <c r="AH828" i="1"/>
  <c r="A828" i="1" s="1" a="1"/>
  <c r="A828" i="1" s="1"/>
  <c r="AH827" i="1"/>
  <c r="A827" i="1" s="1" a="1"/>
  <c r="A827" i="1" s="1"/>
  <c r="M827" i="1"/>
  <c r="AH826" i="1"/>
  <c r="A826" i="1" s="1" a="1"/>
  <c r="A826" i="1" s="1"/>
  <c r="M826" i="1"/>
  <c r="S826" i="1" s="1"/>
  <c r="V826" i="1" s="1"/>
  <c r="AH825" i="1"/>
  <c r="A825" i="1" s="1" a="1"/>
  <c r="A825" i="1" s="1"/>
  <c r="S825" i="1"/>
  <c r="M825" i="1"/>
  <c r="AH824" i="1"/>
  <c r="A824" i="1" s="1" a="1"/>
  <c r="A824" i="1" s="1"/>
  <c r="M824" i="1"/>
  <c r="S824" i="1" s="1"/>
  <c r="AH823" i="1"/>
  <c r="A823" i="1" s="1" a="1"/>
  <c r="A823" i="1" s="1"/>
  <c r="M823" i="1"/>
  <c r="S823" i="1" s="1"/>
  <c r="AH822" i="1"/>
  <c r="A822" i="1" s="1" a="1"/>
  <c r="A822" i="1" s="1"/>
  <c r="AH821" i="1"/>
  <c r="A821" i="1" s="1" a="1"/>
  <c r="A821" i="1" s="1"/>
  <c r="M821" i="1"/>
  <c r="AH820" i="1"/>
  <c r="A820" i="1" s="1" a="1"/>
  <c r="A820" i="1" s="1"/>
  <c r="M820" i="1"/>
  <c r="S820" i="1" s="1"/>
  <c r="V820" i="1" s="1"/>
  <c r="AH819" i="1"/>
  <c r="A819" i="1" s="1" a="1"/>
  <c r="A819" i="1" s="1"/>
  <c r="AH818" i="1"/>
  <c r="A818" i="1" s="1" a="1"/>
  <c r="A818" i="1" s="1"/>
  <c r="M818" i="1"/>
  <c r="S818" i="1" s="1"/>
  <c r="AH817" i="1"/>
  <c r="A817" i="1" s="1" a="1"/>
  <c r="A817" i="1" s="1"/>
  <c r="AH816" i="1"/>
  <c r="A816" i="1" s="1" a="1"/>
  <c r="A816" i="1" s="1"/>
  <c r="V816" i="1"/>
  <c r="M816" i="1"/>
  <c r="S816" i="1" s="1"/>
  <c r="AH815" i="1"/>
  <c r="A815" i="1" s="1" a="1"/>
  <c r="A815" i="1" s="1"/>
  <c r="M815" i="1"/>
  <c r="AH814" i="1"/>
  <c r="A814" i="1" s="1" a="1"/>
  <c r="A814" i="1" s="1"/>
  <c r="AH813" i="1"/>
  <c r="A813" i="1" s="1" a="1"/>
  <c r="A813" i="1" s="1"/>
  <c r="AH812" i="1"/>
  <c r="A812" i="1" s="1" a="1"/>
  <c r="A812" i="1" s="1"/>
  <c r="AH811" i="1"/>
  <c r="A811" i="1" s="1" a="1"/>
  <c r="A811" i="1" s="1"/>
  <c r="M811" i="1"/>
  <c r="S811" i="1" s="1"/>
  <c r="AH810" i="1"/>
  <c r="A810" i="1" s="1" a="1"/>
  <c r="A810" i="1" s="1"/>
  <c r="AH809" i="1"/>
  <c r="A809" i="1" s="1" a="1"/>
  <c r="A809" i="1" s="1"/>
  <c r="M809" i="1"/>
  <c r="S809" i="1" s="1"/>
  <c r="AH808" i="1"/>
  <c r="A808" i="1" s="1" a="1"/>
  <c r="A808" i="1" s="1"/>
  <c r="AH807" i="1"/>
  <c r="A807" i="1" s="1" a="1"/>
  <c r="A807" i="1" s="1"/>
  <c r="AH806" i="1"/>
  <c r="A806" i="1" s="1" a="1"/>
  <c r="A806" i="1" s="1"/>
  <c r="M806" i="1"/>
  <c r="AH805" i="1"/>
  <c r="A805" i="1" s="1" a="1"/>
  <c r="A805" i="1" s="1"/>
  <c r="S805" i="1"/>
  <c r="M805" i="1"/>
  <c r="AH804" i="1"/>
  <c r="A804" i="1" s="1" a="1"/>
  <c r="A804" i="1" s="1"/>
  <c r="AH803" i="1"/>
  <c r="A803" i="1" s="1" a="1"/>
  <c r="A803" i="1" s="1"/>
  <c r="M803" i="1"/>
  <c r="S803" i="1" s="1"/>
  <c r="AH802" i="1"/>
  <c r="A802" i="1" s="1" a="1"/>
  <c r="A802" i="1" s="1"/>
  <c r="AH801" i="1"/>
  <c r="A801" i="1" s="1" a="1"/>
  <c r="A801" i="1" s="1"/>
  <c r="M801" i="1"/>
  <c r="AH800" i="1"/>
  <c r="A800" i="1" s="1" a="1"/>
  <c r="A800" i="1" s="1"/>
  <c r="S800" i="1"/>
  <c r="M800" i="1"/>
  <c r="AH799" i="1"/>
  <c r="A799" i="1" s="1" a="1"/>
  <c r="A799" i="1" s="1"/>
  <c r="AH798" i="1"/>
  <c r="A798" i="1" s="1" a="1"/>
  <c r="A798" i="1" s="1"/>
  <c r="S798" i="1"/>
  <c r="M798" i="1"/>
  <c r="AH797" i="1"/>
  <c r="A797" i="1" s="1" a="1"/>
  <c r="A797" i="1" s="1"/>
  <c r="AH796" i="1"/>
  <c r="A796" i="1" s="1" a="1"/>
  <c r="A796" i="1" s="1"/>
  <c r="M796" i="1"/>
  <c r="S796" i="1" s="1"/>
  <c r="AH795" i="1"/>
  <c r="A795" i="1" s="1" a="1"/>
  <c r="A795" i="1" s="1"/>
  <c r="M795" i="1"/>
  <c r="S795" i="1" s="1"/>
  <c r="AH794" i="1"/>
  <c r="A794" i="1" s="1" a="1"/>
  <c r="A794" i="1" s="1"/>
  <c r="M794" i="1"/>
  <c r="AH793" i="1"/>
  <c r="A793" i="1" s="1" a="1"/>
  <c r="A793" i="1" s="1"/>
  <c r="M793" i="1"/>
  <c r="S793" i="1" s="1"/>
  <c r="AH792" i="1"/>
  <c r="A792" i="1" s="1" a="1"/>
  <c r="A792" i="1" s="1"/>
  <c r="AH791" i="1"/>
  <c r="A791" i="1" s="1" a="1"/>
  <c r="A791" i="1" s="1"/>
  <c r="AH790" i="1"/>
  <c r="A790" i="1" s="1" a="1"/>
  <c r="A790" i="1" s="1"/>
  <c r="AH789" i="1"/>
  <c r="A789" i="1" s="1" a="1"/>
  <c r="A789" i="1" s="1"/>
  <c r="M789" i="1"/>
  <c r="S789" i="1" s="1"/>
  <c r="AH788" i="1"/>
  <c r="A788" i="1" s="1" a="1"/>
  <c r="A788" i="1" s="1"/>
  <c r="AH787" i="1"/>
  <c r="A787" i="1" s="1" a="1"/>
  <c r="A787" i="1" s="1"/>
  <c r="AH786" i="1"/>
  <c r="A786" i="1" s="1" a="1"/>
  <c r="A786" i="1" s="1"/>
  <c r="M786" i="1"/>
  <c r="S786" i="1" s="1"/>
  <c r="AH785" i="1"/>
  <c r="A785" i="1" s="1" a="1"/>
  <c r="A785" i="1" s="1"/>
  <c r="M785" i="1"/>
  <c r="S785" i="1" s="1"/>
  <c r="AH784" i="1"/>
  <c r="A784" i="1" s="1" a="1"/>
  <c r="A784" i="1" s="1"/>
  <c r="M784" i="1"/>
  <c r="S784" i="1" s="1"/>
  <c r="AH783" i="1"/>
  <c r="A783" i="1" s="1" a="1"/>
  <c r="A783" i="1" s="1"/>
  <c r="M783" i="1"/>
  <c r="S783" i="1" s="1"/>
  <c r="AH782" i="1"/>
  <c r="A782" i="1" s="1" a="1"/>
  <c r="A782" i="1" s="1"/>
  <c r="M782" i="1"/>
  <c r="S782" i="1" s="1"/>
  <c r="AH781" i="1"/>
  <c r="A781" i="1" s="1" a="1"/>
  <c r="A781" i="1" s="1"/>
  <c r="M781" i="1"/>
  <c r="AH780" i="1"/>
  <c r="A780" i="1" s="1" a="1"/>
  <c r="A780" i="1" s="1"/>
  <c r="AH779" i="1"/>
  <c r="A779" i="1" s="1" a="1"/>
  <c r="A779" i="1" s="1"/>
  <c r="AH778" i="1"/>
  <c r="A778" i="1" s="1" a="1"/>
  <c r="A778" i="1" s="1"/>
  <c r="M778" i="1"/>
  <c r="S778" i="1" s="1"/>
  <c r="AH777" i="1"/>
  <c r="A777" i="1" s="1" a="1"/>
  <c r="A777" i="1" s="1"/>
  <c r="AH776" i="1"/>
  <c r="A776" i="1" s="1" a="1"/>
  <c r="A776" i="1" s="1"/>
  <c r="V776" i="1"/>
  <c r="M776" i="1"/>
  <c r="S776" i="1" s="1"/>
  <c r="AH775" i="1"/>
  <c r="A775" i="1" s="1" a="1"/>
  <c r="A775" i="1" s="1"/>
  <c r="AH774" i="1"/>
  <c r="A774" i="1" s="1" a="1"/>
  <c r="A774" i="1" s="1"/>
  <c r="M774" i="1"/>
  <c r="AH773" i="1"/>
  <c r="A773" i="1" s="1" a="1"/>
  <c r="A773" i="1" s="1"/>
  <c r="M773" i="1"/>
  <c r="S773" i="1" s="1"/>
  <c r="AH772" i="1"/>
  <c r="A772" i="1" s="1" a="1"/>
  <c r="A772" i="1" s="1"/>
  <c r="AH771" i="1"/>
  <c r="A771" i="1" s="1" a="1"/>
  <c r="A771" i="1" s="1"/>
  <c r="S771" i="1"/>
  <c r="M771" i="1"/>
  <c r="AH770" i="1"/>
  <c r="A770" i="1" s="1" a="1"/>
  <c r="A770" i="1" s="1"/>
  <c r="AH769" i="1"/>
  <c r="A769" i="1" s="1" a="1"/>
  <c r="A769" i="1" s="1"/>
  <c r="AH768" i="1"/>
  <c r="A768" i="1" s="1" a="1"/>
  <c r="A768" i="1" s="1"/>
  <c r="M768" i="1"/>
  <c r="S768" i="1" s="1"/>
  <c r="AH767" i="1"/>
  <c r="A767" i="1" s="1" a="1"/>
  <c r="A767" i="1" s="1"/>
  <c r="S767" i="1"/>
  <c r="M767" i="1"/>
  <c r="AH766" i="1"/>
  <c r="A766" i="1" s="1" a="1"/>
  <c r="A766" i="1" s="1"/>
  <c r="S766" i="1"/>
  <c r="M766" i="1"/>
  <c r="AH765" i="1"/>
  <c r="A765" i="1" s="1" a="1"/>
  <c r="A765" i="1" s="1"/>
  <c r="S765" i="1"/>
  <c r="M765" i="1"/>
  <c r="AH764" i="1"/>
  <c r="A764" i="1" s="1" a="1"/>
  <c r="A764" i="1" s="1"/>
  <c r="AH763" i="1"/>
  <c r="A763" i="1" s="1" a="1"/>
  <c r="A763" i="1" s="1"/>
  <c r="V763" i="1"/>
  <c r="M763" i="1"/>
  <c r="S763" i="1" s="1"/>
  <c r="AH762" i="1"/>
  <c r="A762" i="1" s="1" a="1"/>
  <c r="A762" i="1" s="1"/>
  <c r="M762" i="1"/>
  <c r="AH761" i="1"/>
  <c r="A761" i="1" s="1" a="1"/>
  <c r="A761" i="1" s="1"/>
  <c r="AH760" i="1"/>
  <c r="A760" i="1" s="1" a="1"/>
  <c r="A760" i="1" s="1"/>
  <c r="S760" i="1" s="1"/>
  <c r="M760" i="1"/>
  <c r="AH759" i="1"/>
  <c r="A759" i="1" s="1" a="1"/>
  <c r="A759" i="1" s="1"/>
  <c r="AH758" i="1"/>
  <c r="A758" i="1" s="1" a="1"/>
  <c r="A758" i="1" s="1"/>
  <c r="M758" i="1"/>
  <c r="S758" i="1" s="1"/>
  <c r="AH757" i="1"/>
  <c r="A757" i="1" s="1" a="1"/>
  <c r="A757" i="1" s="1"/>
  <c r="AH756" i="1"/>
  <c r="A756" i="1" s="1" a="1"/>
  <c r="A756" i="1" s="1"/>
  <c r="V756" i="1"/>
  <c r="M756" i="1"/>
  <c r="S756" i="1" s="1"/>
  <c r="AH755" i="1"/>
  <c r="A755" i="1" s="1" a="1"/>
  <c r="A755" i="1" s="1"/>
  <c r="S755" i="1"/>
  <c r="M755" i="1"/>
  <c r="AH754" i="1"/>
  <c r="A754" i="1" s="1" a="1"/>
  <c r="A754" i="1" s="1"/>
  <c r="M754" i="1"/>
  <c r="AH753" i="1"/>
  <c r="A753" i="1" s="1" a="1"/>
  <c r="A753" i="1" s="1"/>
  <c r="AH752" i="1"/>
  <c r="A752" i="1" s="1" a="1"/>
  <c r="A752" i="1" s="1"/>
  <c r="AH751" i="1"/>
  <c r="A751" i="1" s="1" a="1"/>
  <c r="A751" i="1" s="1"/>
  <c r="M751" i="1"/>
  <c r="S751" i="1" s="1"/>
  <c r="AH750" i="1"/>
  <c r="A750" i="1" s="1" a="1"/>
  <c r="A750" i="1" s="1"/>
  <c r="AH749" i="1"/>
  <c r="A749" i="1" s="1" a="1"/>
  <c r="A749" i="1" s="1"/>
  <c r="S749" i="1" s="1"/>
  <c r="M749" i="1"/>
  <c r="AH748" i="1"/>
  <c r="A748" i="1" s="1" a="1"/>
  <c r="A748" i="1" s="1"/>
  <c r="AH747" i="1"/>
  <c r="A747" i="1" s="1" a="1"/>
  <c r="A747" i="1" s="1"/>
  <c r="S747" i="1" s="1"/>
  <c r="M747" i="1"/>
  <c r="AH746" i="1"/>
  <c r="A746" i="1" s="1" a="1"/>
  <c r="A746" i="1" s="1"/>
  <c r="M746" i="1"/>
  <c r="S746" i="1" s="1"/>
  <c r="AH745" i="1"/>
  <c r="A745" i="1" s="1" a="1"/>
  <c r="A745" i="1" s="1"/>
  <c r="S745" i="1"/>
  <c r="M745" i="1"/>
  <c r="AH744" i="1"/>
  <c r="A744" i="1" s="1" a="1"/>
  <c r="A744" i="1" s="1"/>
  <c r="S744" i="1"/>
  <c r="M744" i="1"/>
  <c r="AH743" i="1"/>
  <c r="A743" i="1" s="1" a="1"/>
  <c r="A743" i="1" s="1"/>
  <c r="V743" i="1"/>
  <c r="M743" i="1"/>
  <c r="S743" i="1" s="1"/>
  <c r="AH742" i="1"/>
  <c r="A742" i="1" s="1" a="1"/>
  <c r="A742" i="1" s="1"/>
  <c r="AH741" i="1"/>
  <c r="A741" i="1" s="1" a="1"/>
  <c r="A741" i="1" s="1"/>
  <c r="M741" i="1"/>
  <c r="AH740" i="1"/>
  <c r="A740" i="1" s="1" a="1"/>
  <c r="A740" i="1" s="1"/>
  <c r="M740" i="1"/>
  <c r="S740" i="1" s="1"/>
  <c r="AH739" i="1"/>
  <c r="A739" i="1" s="1" a="1"/>
  <c r="A739" i="1" s="1"/>
  <c r="AH738" i="1"/>
  <c r="A738" i="1" s="1" a="1"/>
  <c r="A738" i="1" s="1"/>
  <c r="M738" i="1"/>
  <c r="S738" i="1" s="1"/>
  <c r="AH737" i="1"/>
  <c r="A737" i="1" s="1" a="1"/>
  <c r="A737" i="1" s="1"/>
  <c r="AH736" i="1"/>
  <c r="A736" i="1" s="1" a="1"/>
  <c r="A736" i="1" s="1"/>
  <c r="M736" i="1"/>
  <c r="S736" i="1" s="1"/>
  <c r="V736" i="1" s="1"/>
  <c r="AH735" i="1"/>
  <c r="A735" i="1" s="1" a="1"/>
  <c r="A735" i="1" s="1"/>
  <c r="M735" i="1"/>
  <c r="S735" i="1" s="1"/>
  <c r="AH734" i="1"/>
  <c r="A734" i="1" s="1" a="1"/>
  <c r="A734" i="1" s="1"/>
  <c r="AH733" i="1"/>
  <c r="A733" i="1" s="1" a="1"/>
  <c r="A733" i="1" s="1"/>
  <c r="S733" i="1" s="1"/>
  <c r="M733" i="1"/>
  <c r="AH732" i="1"/>
  <c r="A732" i="1" s="1" a="1"/>
  <c r="A732" i="1" s="1"/>
  <c r="AH731" i="1"/>
  <c r="A731" i="1" s="1" a="1"/>
  <c r="A731" i="1" s="1"/>
  <c r="AH730" i="1"/>
  <c r="A730" i="1" s="1" a="1"/>
  <c r="A730" i="1" s="1"/>
  <c r="AH729" i="1"/>
  <c r="A729" i="1" s="1" a="1"/>
  <c r="A729" i="1" s="1"/>
  <c r="M729" i="1"/>
  <c r="S729" i="1" s="1"/>
  <c r="AH728" i="1"/>
  <c r="A728" i="1" s="1" a="1"/>
  <c r="A728" i="1" s="1"/>
  <c r="AH727" i="1"/>
  <c r="A727" i="1" s="1" a="1"/>
  <c r="A727" i="1" s="1"/>
  <c r="S727" i="1" s="1"/>
  <c r="M727" i="1"/>
  <c r="AH726" i="1"/>
  <c r="A726" i="1" s="1" a="1"/>
  <c r="A726" i="1" s="1"/>
  <c r="AH725" i="1"/>
  <c r="A725" i="1" s="1" a="1"/>
  <c r="A725" i="1" s="1"/>
  <c r="M725" i="1"/>
  <c r="S725" i="1" s="1"/>
  <c r="AH724" i="1"/>
  <c r="A724" i="1" s="1" a="1"/>
  <c r="A724" i="1" s="1"/>
  <c r="M724" i="1"/>
  <c r="S724" i="1" s="1"/>
  <c r="AH723" i="1"/>
  <c r="A723" i="1" s="1" a="1"/>
  <c r="A723" i="1" s="1"/>
  <c r="M723" i="1"/>
  <c r="S723" i="1" s="1"/>
  <c r="AH722" i="1"/>
  <c r="A722" i="1" s="1" a="1"/>
  <c r="A722" i="1" s="1"/>
  <c r="M722" i="1" s="1"/>
  <c r="S722" i="1" s="1"/>
  <c r="AH721" i="1"/>
  <c r="A721" i="1" s="1" a="1"/>
  <c r="A721" i="1" s="1"/>
  <c r="M721" i="1"/>
  <c r="AH720" i="1"/>
  <c r="A720" i="1" s="1" a="1"/>
  <c r="A720" i="1" s="1"/>
  <c r="S720" i="1"/>
  <c r="M720" i="1"/>
  <c r="AH719" i="1"/>
  <c r="A719" i="1" s="1" a="1"/>
  <c r="A719" i="1" s="1"/>
  <c r="AH718" i="1"/>
  <c r="A718" i="1" s="1" a="1"/>
  <c r="A718" i="1" s="1"/>
  <c r="V718" i="1"/>
  <c r="S718" i="1"/>
  <c r="M718" i="1"/>
  <c r="AH717" i="1"/>
  <c r="A717" i="1" s="1" a="1"/>
  <c r="A717" i="1" s="1"/>
  <c r="AH716" i="1"/>
  <c r="A716" i="1" s="1" a="1"/>
  <c r="A716" i="1" s="1"/>
  <c r="M716" i="1"/>
  <c r="S716" i="1" s="1"/>
  <c r="AH715" i="1"/>
  <c r="A715" i="1" s="1" a="1"/>
  <c r="A715" i="1" s="1"/>
  <c r="AH714" i="1"/>
  <c r="A714" i="1" s="1" a="1"/>
  <c r="A714" i="1" s="1"/>
  <c r="M714" i="1"/>
  <c r="AH713" i="1"/>
  <c r="A713" i="1" s="1" a="1"/>
  <c r="A713" i="1" s="1"/>
  <c r="M713" i="1" s="1"/>
  <c r="S713" i="1" s="1"/>
  <c r="AH712" i="1"/>
  <c r="A712" i="1" s="1" a="1"/>
  <c r="A712" i="1" s="1"/>
  <c r="AH711" i="1"/>
  <c r="A711" i="1" s="1" a="1"/>
  <c r="A711" i="1" s="1"/>
  <c r="M711" i="1"/>
  <c r="S711" i="1" s="1"/>
  <c r="AH710" i="1"/>
  <c r="A710" i="1" s="1" a="1"/>
  <c r="A710" i="1" s="1"/>
  <c r="AH709" i="1"/>
  <c r="A709" i="1" s="1" a="1"/>
  <c r="A709" i="1" s="1"/>
  <c r="M709" i="1"/>
  <c r="S709" i="1" s="1"/>
  <c r="AH708" i="1"/>
  <c r="A708" i="1" s="1" a="1"/>
  <c r="A708" i="1" s="1"/>
  <c r="M708" i="1"/>
  <c r="AH707" i="1"/>
  <c r="A707" i="1" s="1" a="1"/>
  <c r="A707" i="1" s="1"/>
  <c r="AH706" i="1"/>
  <c r="A706" i="1" s="1" a="1"/>
  <c r="A706" i="1" s="1"/>
  <c r="M706" i="1"/>
  <c r="AH705" i="1"/>
  <c r="A705" i="1" s="1" a="1"/>
  <c r="A705" i="1" s="1"/>
  <c r="M705" i="1"/>
  <c r="S705" i="1" s="1"/>
  <c r="AH704" i="1"/>
  <c r="A704" i="1" s="1" a="1"/>
  <c r="A704" i="1" s="1"/>
  <c r="AH703" i="1"/>
  <c r="A703" i="1" s="1" a="1"/>
  <c r="A703" i="1" s="1"/>
  <c r="M703" i="1"/>
  <c r="S703" i="1" s="1"/>
  <c r="AH702" i="1"/>
  <c r="A702" i="1" s="1" a="1"/>
  <c r="A702" i="1" s="1"/>
  <c r="AH701" i="1"/>
  <c r="A701" i="1" s="1" a="1"/>
  <c r="A701" i="1" s="1"/>
  <c r="M701" i="1"/>
  <c r="AH700" i="1"/>
  <c r="A700" i="1" s="1" a="1"/>
  <c r="A700" i="1" s="1"/>
  <c r="M700" i="1"/>
  <c r="S700" i="1" s="1"/>
  <c r="AH699" i="1"/>
  <c r="A699" i="1" s="1" a="1"/>
  <c r="A699" i="1" s="1"/>
  <c r="AH698" i="1"/>
  <c r="A698" i="1" s="1" a="1"/>
  <c r="A698" i="1" s="1"/>
  <c r="S698" i="1"/>
  <c r="M698" i="1"/>
  <c r="AH697" i="1"/>
  <c r="A697" i="1" s="1" a="1"/>
  <c r="A697" i="1" s="1"/>
  <c r="AH696" i="1"/>
  <c r="A696" i="1" s="1" a="1"/>
  <c r="A696" i="1" s="1"/>
  <c r="M696" i="1"/>
  <c r="S696" i="1" s="1"/>
  <c r="AH695" i="1"/>
  <c r="A695" i="1" s="1" a="1"/>
  <c r="A695" i="1" s="1"/>
  <c r="M695" i="1"/>
  <c r="S695" i="1" s="1"/>
  <c r="AH694" i="1"/>
  <c r="A694" i="1" s="1" a="1"/>
  <c r="A694" i="1" s="1"/>
  <c r="M694" i="1"/>
  <c r="AH693" i="1"/>
  <c r="A693" i="1" s="1" a="1"/>
  <c r="A693" i="1" s="1"/>
  <c r="M693" i="1"/>
  <c r="S693" i="1" s="1"/>
  <c r="AH692" i="1"/>
  <c r="A692" i="1" s="1" a="1"/>
  <c r="A692" i="1" s="1"/>
  <c r="AH691" i="1"/>
  <c r="A691" i="1" s="1" a="1"/>
  <c r="A691" i="1" s="1"/>
  <c r="AH690" i="1"/>
  <c r="A690" i="1" s="1" a="1"/>
  <c r="A690" i="1" s="1"/>
  <c r="AH689" i="1"/>
  <c r="A689" i="1" s="1" a="1"/>
  <c r="A689" i="1" s="1"/>
  <c r="M689" i="1"/>
  <c r="S689" i="1" s="1"/>
  <c r="AH688" i="1"/>
  <c r="A688" i="1" s="1" a="1"/>
  <c r="A688" i="1" s="1"/>
  <c r="AH687" i="1"/>
  <c r="A687" i="1" s="1" a="1"/>
  <c r="A687" i="1" s="1"/>
  <c r="AH686" i="1"/>
  <c r="A686" i="1" s="1" a="1"/>
  <c r="A686" i="1" s="1"/>
  <c r="V686" i="1"/>
  <c r="S686" i="1"/>
  <c r="M686" i="1"/>
  <c r="AH685" i="1"/>
  <c r="A685" i="1" s="1" a="1"/>
  <c r="A685" i="1" s="1"/>
  <c r="M685" i="1"/>
  <c r="S685" i="1" s="1"/>
  <c r="AH684" i="1"/>
  <c r="A684" i="1" s="1" a="1"/>
  <c r="A684" i="1" s="1"/>
  <c r="M684" i="1"/>
  <c r="S684" i="1" s="1"/>
  <c r="AH683" i="1"/>
  <c r="A683" i="1" s="1" a="1"/>
  <c r="A683" i="1" s="1"/>
  <c r="M683" i="1"/>
  <c r="S683" i="1" s="1"/>
  <c r="AH682" i="1"/>
  <c r="A682" i="1" s="1" a="1"/>
  <c r="A682" i="1" s="1"/>
  <c r="M682" i="1"/>
  <c r="S682" i="1" s="1"/>
  <c r="AH681" i="1"/>
  <c r="A681" i="1" s="1" a="1"/>
  <c r="A681" i="1" s="1"/>
  <c r="M681" i="1"/>
  <c r="AH680" i="1"/>
  <c r="A680" i="1" s="1" a="1"/>
  <c r="A680" i="1" s="1"/>
  <c r="AH679" i="1"/>
  <c r="A679" i="1" s="1" a="1"/>
  <c r="A679" i="1" s="1"/>
  <c r="AH678" i="1"/>
  <c r="A678" i="1" s="1" a="1"/>
  <c r="A678" i="1" s="1"/>
  <c r="M678" i="1"/>
  <c r="S678" i="1" s="1"/>
  <c r="AH677" i="1"/>
  <c r="A677" i="1" s="1" a="1"/>
  <c r="A677" i="1" s="1"/>
  <c r="AH676" i="1"/>
  <c r="A676" i="1" s="1" a="1"/>
  <c r="A676" i="1" s="1"/>
  <c r="M676" i="1" s="1"/>
  <c r="AH675" i="1"/>
  <c r="A675" i="1" s="1" a="1"/>
  <c r="A675" i="1" s="1"/>
  <c r="AH674" i="1"/>
  <c r="A674" i="1" s="1" a="1"/>
  <c r="A674" i="1" s="1"/>
  <c r="M674" i="1"/>
  <c r="AH673" i="1"/>
  <c r="A673" i="1" s="1" a="1"/>
  <c r="A673" i="1" s="1"/>
  <c r="M673" i="1"/>
  <c r="S673" i="1" s="1"/>
  <c r="AH672" i="1"/>
  <c r="A672" i="1" s="1" a="1"/>
  <c r="A672" i="1" s="1"/>
  <c r="AH671" i="1"/>
  <c r="A671" i="1" s="1" a="1"/>
  <c r="A671" i="1" s="1"/>
  <c r="S671" i="1"/>
  <c r="M671" i="1"/>
  <c r="AH670" i="1"/>
  <c r="A670" i="1" s="1" a="1"/>
  <c r="A670" i="1" s="1"/>
  <c r="AH669" i="1"/>
  <c r="A669" i="1" s="1" a="1"/>
  <c r="A669" i="1" s="1"/>
  <c r="AH668" i="1"/>
  <c r="A668" i="1" s="1" a="1"/>
  <c r="A668" i="1" s="1"/>
  <c r="M668" i="1"/>
  <c r="S668" i="1" s="1"/>
  <c r="AH667" i="1"/>
  <c r="A667" i="1" s="1" a="1"/>
  <c r="A667" i="1" s="1"/>
  <c r="M667" i="1"/>
  <c r="S667" i="1" s="1"/>
  <c r="AH666" i="1"/>
  <c r="A666" i="1" s="1" a="1"/>
  <c r="A666" i="1" s="1"/>
  <c r="S666" i="1"/>
  <c r="M666" i="1"/>
  <c r="AH665" i="1"/>
  <c r="A665" i="1" s="1" a="1"/>
  <c r="A665" i="1" s="1"/>
  <c r="S665" i="1"/>
  <c r="M665" i="1"/>
  <c r="AH664" i="1"/>
  <c r="A664" i="1" s="1" a="1"/>
  <c r="A664" i="1" s="1"/>
  <c r="AH663" i="1"/>
  <c r="A663" i="1" s="1" a="1"/>
  <c r="A663" i="1" s="1"/>
  <c r="V663" i="1"/>
  <c r="M663" i="1"/>
  <c r="S663" i="1" s="1"/>
  <c r="AH662" i="1"/>
  <c r="A662" i="1" s="1" a="1"/>
  <c r="A662" i="1" s="1"/>
  <c r="AH661" i="1"/>
  <c r="A661" i="1" s="1" a="1"/>
  <c r="A661" i="1" s="1"/>
  <c r="AH660" i="1"/>
  <c r="A660" i="1" s="1" a="1"/>
  <c r="A660" i="1" s="1"/>
  <c r="M660" i="1"/>
  <c r="AH659" i="1"/>
  <c r="A659" i="1" s="1" a="1"/>
  <c r="A659" i="1" s="1"/>
  <c r="AH658" i="1"/>
  <c r="A658" i="1" s="1" a="1"/>
  <c r="A658" i="1" s="1"/>
  <c r="M658" i="1"/>
  <c r="S658" i="1" s="1"/>
  <c r="AH657" i="1"/>
  <c r="A657" i="1" s="1" a="1"/>
  <c r="A657" i="1" s="1"/>
  <c r="AH656" i="1"/>
  <c r="A656" i="1" s="1" a="1"/>
  <c r="A656" i="1" s="1"/>
  <c r="V656" i="1"/>
  <c r="M656" i="1"/>
  <c r="S656" i="1" s="1"/>
  <c r="AH655" i="1"/>
  <c r="A655" i="1" s="1" a="1"/>
  <c r="A655" i="1" s="1"/>
  <c r="S655" i="1"/>
  <c r="M655" i="1"/>
  <c r="AH654" i="1"/>
  <c r="A654" i="1" s="1" a="1"/>
  <c r="A654" i="1" s="1"/>
  <c r="M654" i="1"/>
  <c r="AH653" i="1"/>
  <c r="A653" i="1" s="1" a="1"/>
  <c r="A653" i="1" s="1"/>
  <c r="AH652" i="1"/>
  <c r="A652" i="1" s="1" a="1"/>
  <c r="A652" i="1" s="1"/>
  <c r="AH651" i="1"/>
  <c r="A651" i="1" s="1" a="1"/>
  <c r="A651" i="1" s="1"/>
  <c r="S651" i="1"/>
  <c r="M651" i="1"/>
  <c r="AH650" i="1"/>
  <c r="A650" i="1" s="1" a="1"/>
  <c r="A650" i="1" s="1"/>
  <c r="AH649" i="1"/>
  <c r="A649" i="1" s="1" a="1"/>
  <c r="A649" i="1" s="1"/>
  <c r="S649" i="1" s="1"/>
  <c r="M649" i="1"/>
  <c r="AH648" i="1"/>
  <c r="A648" i="1" s="1" a="1"/>
  <c r="A648" i="1" s="1"/>
  <c r="M648" i="1"/>
  <c r="S648" i="1" s="1"/>
  <c r="AH647" i="1"/>
  <c r="A647" i="1" s="1" a="1"/>
  <c r="A647" i="1" s="1"/>
  <c r="S647" i="1" s="1"/>
  <c r="M647" i="1"/>
  <c r="AH646" i="1"/>
  <c r="A646" i="1" s="1" a="1"/>
  <c r="A646" i="1" s="1"/>
  <c r="M646" i="1"/>
  <c r="S646" i="1" s="1"/>
  <c r="AH645" i="1"/>
  <c r="A645" i="1" s="1" a="1"/>
  <c r="A645" i="1" s="1"/>
  <c r="S645" i="1"/>
  <c r="M645" i="1"/>
  <c r="AH644" i="1"/>
  <c r="A644" i="1" s="1" a="1"/>
  <c r="A644" i="1" s="1"/>
  <c r="S644" i="1"/>
  <c r="M644" i="1"/>
  <c r="AH643" i="1"/>
  <c r="A643" i="1" s="1" a="1"/>
  <c r="A643" i="1" s="1"/>
  <c r="M643" i="1"/>
  <c r="S643" i="1" s="1"/>
  <c r="V643" i="1" s="1"/>
  <c r="AH642" i="1"/>
  <c r="A642" i="1" s="1" a="1"/>
  <c r="A642" i="1" s="1"/>
  <c r="AH641" i="1"/>
  <c r="A641" i="1" s="1" a="1"/>
  <c r="A641" i="1" s="1"/>
  <c r="M641" i="1"/>
  <c r="AH640" i="1"/>
  <c r="A640" i="1" s="1" a="1"/>
  <c r="A640" i="1" s="1"/>
  <c r="M640" i="1"/>
  <c r="S640" i="1" s="1"/>
  <c r="AH639" i="1"/>
  <c r="A639" i="1" s="1" a="1"/>
  <c r="A639" i="1" s="1"/>
  <c r="AH638" i="1"/>
  <c r="A638" i="1" s="1" a="1"/>
  <c r="A638" i="1" s="1"/>
  <c r="M638" i="1"/>
  <c r="S638" i="1" s="1"/>
  <c r="AH637" i="1"/>
  <c r="A637" i="1" s="1" a="1"/>
  <c r="A637" i="1" s="1"/>
  <c r="AH636" i="1"/>
  <c r="A636" i="1" s="1" a="1"/>
  <c r="A636" i="1" s="1"/>
  <c r="M636" i="1"/>
  <c r="S636" i="1" s="1"/>
  <c r="AH635" i="1"/>
  <c r="A635" i="1" s="1" a="1"/>
  <c r="A635" i="1" s="1"/>
  <c r="M635" i="1"/>
  <c r="S635" i="1" s="1"/>
  <c r="AH634" i="1"/>
  <c r="A634" i="1" s="1" a="1"/>
  <c r="A634" i="1" s="1"/>
  <c r="AH633" i="1"/>
  <c r="A633" i="1" s="1" a="1"/>
  <c r="A633" i="1" s="1"/>
  <c r="S633" i="1" s="1"/>
  <c r="M633" i="1"/>
  <c r="AH632" i="1"/>
  <c r="A632" i="1" s="1" a="1"/>
  <c r="A632" i="1" s="1"/>
  <c r="AH631" i="1"/>
  <c r="A631" i="1" s="1" a="1"/>
  <c r="A631" i="1" s="1"/>
  <c r="AH630" i="1"/>
  <c r="A630" i="1" s="1" a="1"/>
  <c r="A630" i="1" s="1"/>
  <c r="AH629" i="1"/>
  <c r="A629" i="1" s="1" a="1"/>
  <c r="A629" i="1" s="1"/>
  <c r="S629" i="1"/>
  <c r="V629" i="1" s="1"/>
  <c r="M629" i="1"/>
  <c r="AH628" i="1"/>
  <c r="A628" i="1" s="1" a="1"/>
  <c r="A628" i="1" s="1"/>
  <c r="AH627" i="1"/>
  <c r="A627" i="1" s="1" a="1"/>
  <c r="A627" i="1" s="1"/>
  <c r="M627" i="1"/>
  <c r="AH626" i="1"/>
  <c r="A626" i="1" s="1" a="1"/>
  <c r="A626" i="1" s="1"/>
  <c r="AH625" i="1"/>
  <c r="A625" i="1" s="1" a="1"/>
  <c r="A625" i="1" s="1"/>
  <c r="M625" i="1"/>
  <c r="S625" i="1" s="1"/>
  <c r="AH624" i="1"/>
  <c r="A624" i="1" s="1" a="1"/>
  <c r="A624" i="1" s="1"/>
  <c r="M624" i="1"/>
  <c r="S624" i="1" s="1"/>
  <c r="AH623" i="1"/>
  <c r="A623" i="1" s="1" a="1"/>
  <c r="A623" i="1" s="1"/>
  <c r="M623" i="1"/>
  <c r="S623" i="1" s="1"/>
  <c r="AH622" i="1"/>
  <c r="A622" i="1" s="1" a="1"/>
  <c r="A622" i="1" s="1"/>
  <c r="M622" i="1" s="1"/>
  <c r="S622" i="1" s="1"/>
  <c r="AH621" i="1"/>
  <c r="A621" i="1" s="1" a="1"/>
  <c r="A621" i="1" s="1"/>
  <c r="M621" i="1"/>
  <c r="AH620" i="1"/>
  <c r="A620" i="1" s="1" a="1"/>
  <c r="A620" i="1" s="1"/>
  <c r="S620" i="1"/>
  <c r="M620" i="1"/>
  <c r="AH619" i="1"/>
  <c r="A619" i="1" s="1" a="1"/>
  <c r="A619" i="1" s="1"/>
  <c r="AH618" i="1"/>
  <c r="A618" i="1" s="1" a="1"/>
  <c r="A618" i="1" s="1"/>
  <c r="S618" i="1"/>
  <c r="V618" i="1" s="1"/>
  <c r="M618" i="1"/>
  <c r="AH617" i="1"/>
  <c r="A617" i="1" s="1" a="1"/>
  <c r="A617" i="1" s="1"/>
  <c r="AH616" i="1"/>
  <c r="A616" i="1" s="1" a="1"/>
  <c r="A616" i="1" s="1"/>
  <c r="M616" i="1"/>
  <c r="S616" i="1" s="1"/>
  <c r="AH615" i="1"/>
  <c r="A615" i="1" s="1" a="1"/>
  <c r="A615" i="1" s="1"/>
  <c r="AH614" i="1"/>
  <c r="A614" i="1" s="1" a="1"/>
  <c r="A614" i="1" s="1"/>
  <c r="M614" i="1"/>
  <c r="AH613" i="1"/>
  <c r="A613" i="1" s="1" a="1"/>
  <c r="A613" i="1" s="1"/>
  <c r="S613" i="1" s="1"/>
  <c r="M613" i="1"/>
  <c r="AH612" i="1"/>
  <c r="A612" i="1" s="1" a="1"/>
  <c r="A612" i="1" s="1"/>
  <c r="AH611" i="1"/>
  <c r="A611" i="1" s="1" a="1"/>
  <c r="A611" i="1" s="1"/>
  <c r="M611" i="1"/>
  <c r="S611" i="1" s="1"/>
  <c r="AH610" i="1"/>
  <c r="A610" i="1" s="1" a="1"/>
  <c r="A610" i="1" s="1"/>
  <c r="AH609" i="1"/>
  <c r="A609" i="1" s="1" a="1"/>
  <c r="A609" i="1" s="1"/>
  <c r="M609" i="1"/>
  <c r="S609" i="1" s="1"/>
  <c r="AH608" i="1"/>
  <c r="A608" i="1" s="1" a="1"/>
  <c r="A608" i="1" s="1"/>
  <c r="AH607" i="1"/>
  <c r="A607" i="1" s="1" a="1"/>
  <c r="A607" i="1" s="1"/>
  <c r="AH606" i="1"/>
  <c r="A606" i="1" s="1" a="1"/>
  <c r="A606" i="1" s="1"/>
  <c r="M606" i="1"/>
  <c r="AH605" i="1"/>
  <c r="A605" i="1" s="1" a="1"/>
  <c r="A605" i="1" s="1"/>
  <c r="M605" i="1"/>
  <c r="S605" i="1" s="1"/>
  <c r="AH604" i="1"/>
  <c r="A604" i="1" s="1" a="1"/>
  <c r="A604" i="1" s="1"/>
  <c r="AH603" i="1"/>
  <c r="A603" i="1" s="1" a="1"/>
  <c r="A603" i="1" s="1"/>
  <c r="M603" i="1"/>
  <c r="S603" i="1" s="1"/>
  <c r="AH602" i="1"/>
  <c r="A602" i="1" s="1" a="1"/>
  <c r="A602" i="1" s="1"/>
  <c r="AH601" i="1"/>
  <c r="A601" i="1" s="1" a="1"/>
  <c r="A601" i="1" s="1"/>
  <c r="M601" i="1"/>
  <c r="AH600" i="1"/>
  <c r="A600" i="1" s="1" a="1"/>
  <c r="A600" i="1" s="1"/>
  <c r="M600" i="1"/>
  <c r="S600" i="1" s="1"/>
  <c r="AH599" i="1"/>
  <c r="A599" i="1" s="1" a="1"/>
  <c r="A599" i="1" s="1"/>
  <c r="AH598" i="1"/>
  <c r="A598" i="1" s="1" a="1"/>
  <c r="A598" i="1" s="1"/>
  <c r="S598" i="1"/>
  <c r="M598" i="1"/>
  <c r="AH597" i="1"/>
  <c r="A597" i="1" s="1" a="1"/>
  <c r="A597" i="1" s="1"/>
  <c r="AH596" i="1"/>
  <c r="A596" i="1" s="1" a="1"/>
  <c r="A596" i="1" s="1"/>
  <c r="M596" i="1"/>
  <c r="S596" i="1" s="1"/>
  <c r="AH595" i="1"/>
  <c r="A595" i="1" s="1" a="1"/>
  <c r="A595" i="1" s="1"/>
  <c r="M595" i="1"/>
  <c r="S595" i="1" s="1"/>
  <c r="AH594" i="1"/>
  <c r="A594" i="1" s="1" a="1"/>
  <c r="A594" i="1" s="1"/>
  <c r="M594" i="1"/>
  <c r="AH593" i="1"/>
  <c r="A593" i="1" s="1" a="1"/>
  <c r="A593" i="1" s="1"/>
  <c r="D593" i="1" s="1" a="1"/>
  <c r="D593" i="1" s="1"/>
  <c r="M593" i="1"/>
  <c r="S593" i="1" s="1"/>
  <c r="AH592" i="1"/>
  <c r="A592" i="1" s="1" a="1"/>
  <c r="A592" i="1" s="1"/>
  <c r="AH591" i="1"/>
  <c r="A591" i="1" s="1" a="1"/>
  <c r="A591" i="1" s="1"/>
  <c r="AH590" i="1"/>
  <c r="A590" i="1" s="1" a="1"/>
  <c r="A590" i="1" s="1"/>
  <c r="AH589" i="1"/>
  <c r="A589" i="1" s="1" a="1"/>
  <c r="A589" i="1" s="1"/>
  <c r="M589" i="1"/>
  <c r="S589" i="1" s="1"/>
  <c r="AH588" i="1"/>
  <c r="A588" i="1" s="1" a="1"/>
  <c r="A588" i="1" s="1"/>
  <c r="AH587" i="1"/>
  <c r="A587" i="1" s="1" a="1"/>
  <c r="A587" i="1" s="1"/>
  <c r="AH586" i="1"/>
  <c r="A586" i="1" s="1" a="1"/>
  <c r="A586" i="1" s="1"/>
  <c r="M586" i="1"/>
  <c r="S586" i="1" s="1"/>
  <c r="AH585" i="1"/>
  <c r="A585" i="1" s="1" a="1"/>
  <c r="A585" i="1" s="1"/>
  <c r="M585" i="1"/>
  <c r="S585" i="1" s="1"/>
  <c r="AH584" i="1"/>
  <c r="A584" i="1" s="1" a="1"/>
  <c r="A584" i="1" s="1"/>
  <c r="M584" i="1"/>
  <c r="S584" i="1" s="1"/>
  <c r="AH583" i="1"/>
  <c r="A583" i="1" s="1" a="1"/>
  <c r="A583" i="1" s="1"/>
  <c r="V583" i="1"/>
  <c r="M583" i="1"/>
  <c r="S583" i="1" s="1"/>
  <c r="AH582" i="1"/>
  <c r="A582" i="1" s="1" a="1"/>
  <c r="A582" i="1" s="1"/>
  <c r="M582" i="1"/>
  <c r="S582" i="1" s="1"/>
  <c r="AH581" i="1"/>
  <c r="A581" i="1" s="1" a="1"/>
  <c r="A581" i="1" s="1"/>
  <c r="M581" i="1"/>
  <c r="AH580" i="1"/>
  <c r="A580" i="1" s="1" a="1"/>
  <c r="A580" i="1" s="1"/>
  <c r="AH579" i="1"/>
  <c r="A579" i="1" s="1" a="1"/>
  <c r="A579" i="1" s="1"/>
  <c r="AH578" i="1"/>
  <c r="A578" i="1" s="1" a="1"/>
  <c r="A578" i="1" s="1"/>
  <c r="M578" i="1"/>
  <c r="S578" i="1" s="1"/>
  <c r="AH577" i="1"/>
  <c r="A577" i="1" s="1" a="1"/>
  <c r="A577" i="1" s="1"/>
  <c r="AH576" i="1"/>
  <c r="A576" i="1" s="1" a="1"/>
  <c r="A576" i="1" s="1"/>
  <c r="V576" i="1"/>
  <c r="M576" i="1"/>
  <c r="S576" i="1" s="1"/>
  <c r="AH575" i="1"/>
  <c r="A575" i="1" s="1" a="1"/>
  <c r="A575" i="1" s="1"/>
  <c r="AH574" i="1"/>
  <c r="A574" i="1" s="1" a="1"/>
  <c r="A574" i="1" s="1"/>
  <c r="M574" i="1"/>
  <c r="AH573" i="1"/>
  <c r="A573" i="1" s="1" a="1"/>
  <c r="A573" i="1" s="1"/>
  <c r="M573" i="1"/>
  <c r="S573" i="1" s="1"/>
  <c r="AH572" i="1"/>
  <c r="A572" i="1" s="1" a="1"/>
  <c r="A572" i="1" s="1"/>
  <c r="AH571" i="1"/>
  <c r="A571" i="1" s="1" a="1"/>
  <c r="A571" i="1" s="1"/>
  <c r="S571" i="1"/>
  <c r="M571" i="1"/>
  <c r="AH570" i="1"/>
  <c r="A570" i="1" s="1" a="1"/>
  <c r="A570" i="1" s="1"/>
  <c r="AH569" i="1"/>
  <c r="A569" i="1" s="1" a="1"/>
  <c r="A569" i="1" s="1"/>
  <c r="AH568" i="1"/>
  <c r="A568" i="1" s="1" a="1"/>
  <c r="A568" i="1" s="1"/>
  <c r="M568" i="1"/>
  <c r="S568" i="1" s="1"/>
  <c r="AH567" i="1"/>
  <c r="A567" i="1" s="1" a="1"/>
  <c r="A567" i="1" s="1"/>
  <c r="M567" i="1"/>
  <c r="S567" i="1" s="1"/>
  <c r="AH566" i="1"/>
  <c r="A566" i="1" s="1" a="1"/>
  <c r="A566" i="1" s="1"/>
  <c r="S566" i="1"/>
  <c r="M566" i="1"/>
  <c r="AH565" i="1"/>
  <c r="A565" i="1" s="1" a="1"/>
  <c r="A565" i="1" s="1"/>
  <c r="S565" i="1"/>
  <c r="M565" i="1"/>
  <c r="AH564" i="1"/>
  <c r="A564" i="1" s="1" a="1"/>
  <c r="A564" i="1" s="1"/>
  <c r="AH563" i="1"/>
  <c r="A563" i="1" s="1" a="1"/>
  <c r="A563" i="1" s="1"/>
  <c r="V563" i="1"/>
  <c r="M563" i="1"/>
  <c r="S563" i="1" s="1"/>
  <c r="AH562" i="1"/>
  <c r="A562" i="1" s="1" a="1"/>
  <c r="A562" i="1" s="1"/>
  <c r="AH561" i="1"/>
  <c r="A561" i="1" s="1" a="1"/>
  <c r="A561" i="1" s="1"/>
  <c r="AH560" i="1"/>
  <c r="A560" i="1" s="1" a="1"/>
  <c r="A560" i="1" s="1"/>
  <c r="M560" i="1"/>
  <c r="AH559" i="1"/>
  <c r="A559" i="1" s="1" a="1"/>
  <c r="A559" i="1" s="1"/>
  <c r="AH558" i="1"/>
  <c r="A558" i="1" s="1" a="1"/>
  <c r="A558" i="1" s="1"/>
  <c r="M558" i="1"/>
  <c r="S558" i="1" s="1"/>
  <c r="AH557" i="1"/>
  <c r="A557" i="1" s="1" a="1"/>
  <c r="A557" i="1" s="1"/>
  <c r="AH556" i="1"/>
  <c r="A556" i="1" s="1" a="1"/>
  <c r="A556" i="1" s="1"/>
  <c r="V556" i="1"/>
  <c r="M556" i="1"/>
  <c r="S556" i="1" s="1"/>
  <c r="AH555" i="1"/>
  <c r="A555" i="1" s="1" a="1"/>
  <c r="A555" i="1" s="1"/>
  <c r="L555" i="1" s="1"/>
  <c r="S555" i="1"/>
  <c r="M555" i="1"/>
  <c r="AH554" i="1"/>
  <c r="A554" i="1" s="1" a="1"/>
  <c r="A554" i="1" s="1"/>
  <c r="M554" i="1"/>
  <c r="AH553" i="1"/>
  <c r="A553" i="1" s="1" a="1"/>
  <c r="A553" i="1" s="1"/>
  <c r="AH552" i="1"/>
  <c r="A552" i="1" s="1" a="1"/>
  <c r="A552" i="1" s="1"/>
  <c r="AH551" i="1"/>
  <c r="A551" i="1" s="1" a="1"/>
  <c r="A551" i="1" s="1"/>
  <c r="S551" i="1"/>
  <c r="M551" i="1"/>
  <c r="AH550" i="1"/>
  <c r="A550" i="1" s="1" a="1"/>
  <c r="A550" i="1" s="1"/>
  <c r="AH549" i="1"/>
  <c r="A549" i="1" s="1" a="1"/>
  <c r="A549" i="1" s="1"/>
  <c r="S549" i="1" s="1"/>
  <c r="M549" i="1"/>
  <c r="AH548" i="1"/>
  <c r="A548" i="1" s="1" a="1"/>
  <c r="A548" i="1" s="1"/>
  <c r="S548" i="1" s="1"/>
  <c r="M548" i="1"/>
  <c r="AH547" i="1"/>
  <c r="A547" i="1" s="1" a="1"/>
  <c r="A547" i="1" s="1"/>
  <c r="S547" i="1" s="1"/>
  <c r="M547" i="1"/>
  <c r="AH546" i="1"/>
  <c r="A546" i="1" s="1" a="1"/>
  <c r="A546" i="1" s="1"/>
  <c r="S546" i="1"/>
  <c r="M546" i="1"/>
  <c r="AH545" i="1"/>
  <c r="A545" i="1" s="1" a="1"/>
  <c r="A545" i="1" s="1"/>
  <c r="S545" i="1"/>
  <c r="M545" i="1"/>
  <c r="AH544" i="1"/>
  <c r="A544" i="1" s="1" a="1"/>
  <c r="A544" i="1" s="1"/>
  <c r="S544" i="1"/>
  <c r="M544" i="1"/>
  <c r="AH543" i="1"/>
  <c r="A543" i="1" s="1" a="1"/>
  <c r="A543" i="1" s="1"/>
  <c r="M543" i="1"/>
  <c r="S543" i="1" s="1"/>
  <c r="V543" i="1" s="1"/>
  <c r="AH542" i="1"/>
  <c r="A542" i="1" s="1" a="1"/>
  <c r="A542" i="1" s="1"/>
  <c r="AH541" i="1"/>
  <c r="A541" i="1" s="1" a="1"/>
  <c r="A541" i="1" s="1"/>
  <c r="M541" i="1"/>
  <c r="AH540" i="1"/>
  <c r="A540" i="1" s="1" a="1"/>
  <c r="A540" i="1" s="1"/>
  <c r="M540" i="1"/>
  <c r="S540" i="1" s="1"/>
  <c r="AH539" i="1"/>
  <c r="A539" i="1" s="1" a="1"/>
  <c r="A539" i="1" s="1"/>
  <c r="AH538" i="1"/>
  <c r="A538" i="1" s="1" a="1"/>
  <c r="A538" i="1" s="1"/>
  <c r="M538" i="1"/>
  <c r="S538" i="1" s="1"/>
  <c r="AH537" i="1"/>
  <c r="A537" i="1" s="1" a="1"/>
  <c r="A537" i="1" s="1"/>
  <c r="AH536" i="1"/>
  <c r="A536" i="1" s="1" a="1"/>
  <c r="A536" i="1" s="1"/>
  <c r="M536" i="1"/>
  <c r="S536" i="1" s="1"/>
  <c r="V536" i="1" s="1"/>
  <c r="AH535" i="1"/>
  <c r="A535" i="1" s="1" a="1"/>
  <c r="A535" i="1" s="1"/>
  <c r="M535" i="1"/>
  <c r="S535" i="1" s="1"/>
  <c r="AH534" i="1"/>
  <c r="A534" i="1" s="1" a="1"/>
  <c r="A534" i="1" s="1"/>
  <c r="AH533" i="1"/>
  <c r="A533" i="1" s="1" a="1"/>
  <c r="A533" i="1" s="1"/>
  <c r="S533" i="1" s="1"/>
  <c r="M533" i="1"/>
  <c r="AH532" i="1"/>
  <c r="A532" i="1" s="1" a="1"/>
  <c r="A532" i="1" s="1"/>
  <c r="AH531" i="1"/>
  <c r="A531" i="1" s="1" a="1"/>
  <c r="A531" i="1" s="1"/>
  <c r="AH530" i="1"/>
  <c r="A530" i="1" s="1" a="1"/>
  <c r="A530" i="1" s="1"/>
  <c r="AH529" i="1"/>
  <c r="A529" i="1" s="1" a="1"/>
  <c r="A529" i="1" s="1"/>
  <c r="S529" i="1" s="1"/>
  <c r="M529" i="1"/>
  <c r="AH528" i="1"/>
  <c r="A528" i="1" s="1" a="1"/>
  <c r="A528" i="1" s="1"/>
  <c r="AH527" i="1"/>
  <c r="A527" i="1" s="1" a="1"/>
  <c r="A527" i="1" s="1"/>
  <c r="M527" i="1"/>
  <c r="AH526" i="1"/>
  <c r="A526" i="1" s="1" a="1"/>
  <c r="A526" i="1" s="1"/>
  <c r="AH525" i="1"/>
  <c r="A525" i="1" s="1" a="1"/>
  <c r="A525" i="1" s="1"/>
  <c r="M525" i="1"/>
  <c r="S525" i="1" s="1"/>
  <c r="AH524" i="1"/>
  <c r="A524" i="1" s="1" a="1"/>
  <c r="A524" i="1" s="1"/>
  <c r="M524" i="1"/>
  <c r="S524" i="1" s="1"/>
  <c r="AH523" i="1"/>
  <c r="A523" i="1" s="1" a="1"/>
  <c r="A523" i="1" s="1"/>
  <c r="M523" i="1"/>
  <c r="S523" i="1" s="1"/>
  <c r="AH522" i="1"/>
  <c r="A522" i="1" s="1" a="1"/>
  <c r="A522" i="1" s="1"/>
  <c r="M522" i="1" s="1"/>
  <c r="S522" i="1" s="1"/>
  <c r="AH521" i="1"/>
  <c r="A521" i="1" s="1" a="1"/>
  <c r="A521" i="1" s="1"/>
  <c r="AH520" i="1"/>
  <c r="A520" i="1" s="1" a="1"/>
  <c r="A520" i="1" s="1"/>
  <c r="S520" i="1"/>
  <c r="M520" i="1"/>
  <c r="AH519" i="1"/>
  <c r="A519" i="1" s="1" a="1"/>
  <c r="A519" i="1" s="1"/>
  <c r="AH518" i="1"/>
  <c r="A518" i="1" s="1" a="1"/>
  <c r="A518" i="1" s="1"/>
  <c r="V518" i="1"/>
  <c r="S518" i="1"/>
  <c r="M518" i="1"/>
  <c r="AH517" i="1"/>
  <c r="A517" i="1" s="1" a="1"/>
  <c r="A517" i="1" s="1"/>
  <c r="AH516" i="1"/>
  <c r="A516" i="1" s="1" a="1"/>
  <c r="A516" i="1" s="1"/>
  <c r="M516" i="1"/>
  <c r="S516" i="1" s="1"/>
  <c r="AH515" i="1"/>
  <c r="A515" i="1" s="1" a="1"/>
  <c r="A515" i="1" s="1"/>
  <c r="AH514" i="1"/>
  <c r="A514" i="1" s="1" a="1"/>
  <c r="A514" i="1" s="1"/>
  <c r="M514" i="1"/>
  <c r="AH513" i="1"/>
  <c r="A513" i="1" s="1" a="1"/>
  <c r="A513" i="1" s="1"/>
  <c r="S513" i="1"/>
  <c r="V513" i="1" s="1"/>
  <c r="M513" i="1"/>
  <c r="AH512" i="1"/>
  <c r="A512" i="1" s="1" a="1"/>
  <c r="A512" i="1" s="1"/>
  <c r="AH511" i="1"/>
  <c r="A511" i="1" s="1" a="1"/>
  <c r="A511" i="1" s="1"/>
  <c r="M511" i="1"/>
  <c r="S511" i="1" s="1"/>
  <c r="AH510" i="1"/>
  <c r="A510" i="1" s="1" a="1"/>
  <c r="A510" i="1" s="1"/>
  <c r="AH509" i="1"/>
  <c r="A509" i="1" s="1" a="1"/>
  <c r="A509" i="1" s="1"/>
  <c r="M509" i="1"/>
  <c r="S509" i="1" s="1"/>
  <c r="AH508" i="1"/>
  <c r="A508" i="1" s="1" a="1"/>
  <c r="A508" i="1" s="1"/>
  <c r="M508" i="1"/>
  <c r="AH507" i="1"/>
  <c r="A507" i="1" s="1" a="1"/>
  <c r="A507" i="1" s="1"/>
  <c r="AH506" i="1"/>
  <c r="A506" i="1" s="1" a="1"/>
  <c r="A506" i="1" s="1"/>
  <c r="M506" i="1"/>
  <c r="AH505" i="1"/>
  <c r="A505" i="1" s="1" a="1"/>
  <c r="A505" i="1" s="1"/>
  <c r="S505" i="1"/>
  <c r="M505" i="1"/>
  <c r="AH504" i="1"/>
  <c r="A504" i="1" s="1" a="1"/>
  <c r="A504" i="1" s="1"/>
  <c r="AH503" i="1"/>
  <c r="A503" i="1" s="1" a="1"/>
  <c r="A503" i="1" s="1"/>
  <c r="M503" i="1"/>
  <c r="S503" i="1" s="1"/>
  <c r="AH502" i="1"/>
  <c r="A502" i="1" s="1" a="1"/>
  <c r="A502" i="1" s="1"/>
  <c r="AH501" i="1"/>
  <c r="A501" i="1" s="1" a="1"/>
  <c r="A501" i="1" s="1"/>
  <c r="M501" i="1"/>
  <c r="AH500" i="1"/>
  <c r="A500" i="1" s="1" a="1"/>
  <c r="A500" i="1" s="1"/>
  <c r="S500" i="1"/>
  <c r="M500" i="1"/>
  <c r="AH499" i="1"/>
  <c r="A499" i="1" s="1" a="1"/>
  <c r="A499" i="1" s="1"/>
  <c r="AH498" i="1"/>
  <c r="A498" i="1" s="1" a="1"/>
  <c r="A498" i="1" s="1"/>
  <c r="S498" i="1"/>
  <c r="M498" i="1"/>
  <c r="AH497" i="1"/>
  <c r="A497" i="1" s="1" a="1"/>
  <c r="A497" i="1" s="1"/>
  <c r="AH496" i="1"/>
  <c r="A496" i="1" s="1" a="1"/>
  <c r="A496" i="1" s="1"/>
  <c r="M496" i="1"/>
  <c r="S496" i="1" s="1"/>
  <c r="AH495" i="1"/>
  <c r="A495" i="1" s="1" a="1"/>
  <c r="A495" i="1" s="1"/>
  <c r="M495" i="1"/>
  <c r="S495" i="1" s="1"/>
  <c r="AH494" i="1"/>
  <c r="A494" i="1" s="1" a="1"/>
  <c r="A494" i="1" s="1"/>
  <c r="M494" i="1"/>
  <c r="AH493" i="1"/>
  <c r="A493" i="1" s="1" a="1"/>
  <c r="A493" i="1" s="1"/>
  <c r="M493" i="1"/>
  <c r="S493" i="1" s="1"/>
  <c r="AH492" i="1"/>
  <c r="A492" i="1" s="1" a="1"/>
  <c r="A492" i="1" s="1"/>
  <c r="AH491" i="1"/>
  <c r="A491" i="1" s="1" a="1"/>
  <c r="A491" i="1" s="1"/>
  <c r="AH490" i="1"/>
  <c r="A490" i="1" s="1" a="1"/>
  <c r="A490" i="1" s="1"/>
  <c r="AH489" i="1"/>
  <c r="A489" i="1" s="1" a="1"/>
  <c r="A489" i="1" s="1"/>
  <c r="V489" i="1"/>
  <c r="M489" i="1"/>
  <c r="S489" i="1" s="1"/>
  <c r="AH488" i="1"/>
  <c r="A488" i="1" s="1" a="1"/>
  <c r="A488" i="1" s="1"/>
  <c r="AH487" i="1"/>
  <c r="A487" i="1" s="1" a="1"/>
  <c r="A487" i="1" s="1"/>
  <c r="AH486" i="1"/>
  <c r="A486" i="1" s="1" a="1"/>
  <c r="A486" i="1" s="1"/>
  <c r="M486" i="1"/>
  <c r="S486" i="1" s="1"/>
  <c r="AH485" i="1"/>
  <c r="A485" i="1" s="1" a="1"/>
  <c r="A485" i="1" s="1"/>
  <c r="M485" i="1"/>
  <c r="S485" i="1" s="1"/>
  <c r="AH484" i="1"/>
  <c r="A484" i="1" s="1" a="1"/>
  <c r="A484" i="1" s="1"/>
  <c r="M484" i="1"/>
  <c r="S484" i="1" s="1"/>
  <c r="AH483" i="1"/>
  <c r="A483" i="1" s="1" a="1"/>
  <c r="A483" i="1" s="1"/>
  <c r="M483" i="1"/>
  <c r="S483" i="1" s="1"/>
  <c r="AH482" i="1"/>
  <c r="A482" i="1" s="1" a="1"/>
  <c r="A482" i="1" s="1"/>
  <c r="M482" i="1"/>
  <c r="S482" i="1" s="1"/>
  <c r="AH481" i="1"/>
  <c r="A481" i="1" s="1" a="1"/>
  <c r="A481" i="1" s="1"/>
  <c r="M481" i="1"/>
  <c r="AH480" i="1"/>
  <c r="A480" i="1" s="1" a="1"/>
  <c r="A480" i="1" s="1"/>
  <c r="AH479" i="1"/>
  <c r="A479" i="1" s="1" a="1"/>
  <c r="A479" i="1" s="1"/>
  <c r="AH478" i="1"/>
  <c r="A478" i="1" s="1" a="1"/>
  <c r="A478" i="1" s="1"/>
  <c r="M478" i="1"/>
  <c r="S478" i="1" s="1"/>
  <c r="AH477" i="1"/>
  <c r="A477" i="1" s="1" a="1"/>
  <c r="A477" i="1" s="1"/>
  <c r="AH476" i="1"/>
  <c r="A476" i="1" s="1" a="1"/>
  <c r="A476" i="1" s="1"/>
  <c r="V476" i="1"/>
  <c r="M476" i="1"/>
  <c r="S476" i="1" s="1"/>
  <c r="AH475" i="1"/>
  <c r="A475" i="1" s="1" a="1"/>
  <c r="A475" i="1" s="1"/>
  <c r="AH474" i="1"/>
  <c r="A474" i="1" s="1" a="1"/>
  <c r="A474" i="1" s="1"/>
  <c r="M474" i="1"/>
  <c r="AH473" i="1"/>
  <c r="A473" i="1" s="1" a="1"/>
  <c r="A473" i="1" s="1"/>
  <c r="V473" i="1"/>
  <c r="M473" i="1"/>
  <c r="S473" i="1" s="1"/>
  <c r="AH472" i="1"/>
  <c r="A472" i="1" s="1" a="1"/>
  <c r="A472" i="1" s="1"/>
  <c r="AH471" i="1"/>
  <c r="A471" i="1" s="1" a="1"/>
  <c r="AH470" i="1"/>
  <c r="A470" i="1" s="1" a="1"/>
  <c r="A470" i="1" s="1"/>
  <c r="AH469" i="1"/>
  <c r="A469" i="1" s="1" a="1"/>
  <c r="A469" i="1" s="1"/>
  <c r="AH468" i="1"/>
  <c r="A468" i="1" s="1" a="1"/>
  <c r="A468" i="1" s="1"/>
  <c r="M468" i="1"/>
  <c r="S468" i="1" s="1"/>
  <c r="AH467" i="1"/>
  <c r="A467" i="1" s="1" a="1"/>
  <c r="A467" i="1" s="1"/>
  <c r="M467" i="1"/>
  <c r="S467" i="1" s="1"/>
  <c r="AH466" i="1"/>
  <c r="A466" i="1" s="1" a="1"/>
  <c r="A466" i="1" s="1"/>
  <c r="S466" i="1"/>
  <c r="V466" i="1" s="1"/>
  <c r="M466" i="1"/>
  <c r="AH465" i="1"/>
  <c r="A465" i="1" s="1" a="1"/>
  <c r="A465" i="1" s="1"/>
  <c r="S465" i="1"/>
  <c r="M465" i="1"/>
  <c r="AH464" i="1"/>
  <c r="A464" i="1" s="1" a="1"/>
  <c r="A464" i="1" s="1"/>
  <c r="AH463" i="1"/>
  <c r="A463" i="1" s="1" a="1"/>
  <c r="A463" i="1" s="1"/>
  <c r="V463" i="1"/>
  <c r="M463" i="1"/>
  <c r="S463" i="1" s="1"/>
  <c r="AH462" i="1"/>
  <c r="A462" i="1" s="1" a="1"/>
  <c r="A462" i="1" s="1"/>
  <c r="M462" i="1"/>
  <c r="AH461" i="1"/>
  <c r="A461" i="1" s="1" a="1"/>
  <c r="A461" i="1" s="1"/>
  <c r="AH460" i="1"/>
  <c r="A460" i="1" s="1" a="1"/>
  <c r="A460" i="1" s="1"/>
  <c r="S460" i="1" s="1"/>
  <c r="M460" i="1"/>
  <c r="AH459" i="1"/>
  <c r="A459" i="1" s="1" a="1"/>
  <c r="A459" i="1" s="1"/>
  <c r="AH458" i="1"/>
  <c r="A458" i="1" s="1" a="1"/>
  <c r="A458" i="1" s="1"/>
  <c r="M458" i="1"/>
  <c r="S458" i="1" s="1"/>
  <c r="AH457" i="1"/>
  <c r="A457" i="1" s="1" a="1"/>
  <c r="A457" i="1" s="1"/>
  <c r="AH456" i="1"/>
  <c r="A456" i="1" s="1" a="1"/>
  <c r="A456" i="1" s="1"/>
  <c r="V456" i="1"/>
  <c r="M456" i="1"/>
  <c r="S456" i="1" s="1"/>
  <c r="AH455" i="1"/>
  <c r="A455" i="1" s="1" a="1"/>
  <c r="A455" i="1" s="1"/>
  <c r="S455" i="1"/>
  <c r="M455" i="1"/>
  <c r="AH454" i="1"/>
  <c r="A454" i="1" s="1" a="1"/>
  <c r="A454" i="1" s="1"/>
  <c r="M454" i="1"/>
  <c r="AH453" i="1"/>
  <c r="A453" i="1" s="1" a="1"/>
  <c r="A453" i="1" s="1"/>
  <c r="AH452" i="1"/>
  <c r="A452" i="1" s="1" a="1"/>
  <c r="A452" i="1" s="1"/>
  <c r="AH451" i="1"/>
  <c r="A451" i="1" s="1" a="1"/>
  <c r="A451" i="1" s="1"/>
  <c r="M451" i="1"/>
  <c r="S451" i="1" s="1"/>
  <c r="AH450" i="1"/>
  <c r="A450" i="1" s="1" a="1"/>
  <c r="A450" i="1" s="1"/>
  <c r="AH449" i="1"/>
  <c r="A449" i="1" s="1" a="1"/>
  <c r="AH448" i="1"/>
  <c r="A448" i="1" s="1" a="1"/>
  <c r="A448" i="1" s="1"/>
  <c r="S448" i="1" s="1"/>
  <c r="M448" i="1"/>
  <c r="AH447" i="1"/>
  <c r="A447" i="1" s="1" a="1"/>
  <c r="A447" i="1" s="1"/>
  <c r="S447" i="1" s="1"/>
  <c r="M447" i="1"/>
  <c r="AH446" i="1"/>
  <c r="A446" i="1" s="1" a="1"/>
  <c r="A446" i="1" s="1"/>
  <c r="M446" i="1"/>
  <c r="S446" i="1" s="1"/>
  <c r="AH445" i="1"/>
  <c r="A445" i="1" s="1" a="1"/>
  <c r="A445" i="1" s="1"/>
  <c r="S445" i="1"/>
  <c r="M445" i="1"/>
  <c r="AH444" i="1"/>
  <c r="A444" i="1" s="1" a="1"/>
  <c r="A444" i="1" s="1"/>
  <c r="S444" i="1"/>
  <c r="M444" i="1"/>
  <c r="AH443" i="1"/>
  <c r="A443" i="1" s="1" a="1"/>
  <c r="A443" i="1" s="1"/>
  <c r="M443" i="1"/>
  <c r="S443" i="1" s="1"/>
  <c r="V443" i="1" s="1"/>
  <c r="AH442" i="1"/>
  <c r="A442" i="1" s="1" a="1"/>
  <c r="A442" i="1" s="1"/>
  <c r="AH441" i="1"/>
  <c r="A441" i="1" s="1" a="1"/>
  <c r="A441" i="1" s="1"/>
  <c r="M441" i="1"/>
  <c r="AH440" i="1"/>
  <c r="A440" i="1" s="1" a="1"/>
  <c r="A440" i="1" s="1"/>
  <c r="S440" i="1"/>
  <c r="V440" i="1" s="1"/>
  <c r="M440" i="1"/>
  <c r="AH439" i="1"/>
  <c r="A439" i="1" s="1" a="1"/>
  <c r="A439" i="1" s="1"/>
  <c r="AH438" i="1"/>
  <c r="A438" i="1" s="1" a="1"/>
  <c r="A438" i="1" s="1"/>
  <c r="M438" i="1"/>
  <c r="S438" i="1" s="1"/>
  <c r="AH437" i="1"/>
  <c r="A437" i="1" s="1" a="1"/>
  <c r="A437" i="1" s="1"/>
  <c r="AH436" i="1"/>
  <c r="A436" i="1" s="1" a="1"/>
  <c r="A436" i="1" s="1"/>
  <c r="M436" i="1"/>
  <c r="S436" i="1" s="1"/>
  <c r="V436" i="1" s="1"/>
  <c r="AH435" i="1"/>
  <c r="A435" i="1" s="1" a="1"/>
  <c r="A435" i="1" s="1"/>
  <c r="S435" i="1"/>
  <c r="M435" i="1"/>
  <c r="AH434" i="1"/>
  <c r="A434" i="1" s="1" a="1"/>
  <c r="A434" i="1" s="1"/>
  <c r="AH433" i="1"/>
  <c r="A433" i="1" s="1" a="1"/>
  <c r="A433" i="1" s="1"/>
  <c r="S433" i="1" s="1"/>
  <c r="M433" i="1"/>
  <c r="AH432" i="1"/>
  <c r="A432" i="1" s="1" a="1"/>
  <c r="A432" i="1" s="1"/>
  <c r="AH431" i="1"/>
  <c r="A431" i="1" s="1" a="1"/>
  <c r="A431" i="1" s="1"/>
  <c r="AH430" i="1"/>
  <c r="A430" i="1" s="1" a="1"/>
  <c r="A430" i="1" s="1"/>
  <c r="AH429" i="1"/>
  <c r="A429" i="1" s="1" a="1"/>
  <c r="A429" i="1" s="1"/>
  <c r="AH428" i="1"/>
  <c r="A428" i="1" s="1" a="1"/>
  <c r="A428" i="1" s="1"/>
  <c r="AH427" i="1"/>
  <c r="A427" i="1" s="1" a="1"/>
  <c r="A427" i="1" s="1"/>
  <c r="M427" i="1"/>
  <c r="AH426" i="1"/>
  <c r="A426" i="1" s="1" a="1"/>
  <c r="A426" i="1" s="1"/>
  <c r="AH425" i="1"/>
  <c r="A425" i="1" s="1" a="1"/>
  <c r="A425" i="1" s="1"/>
  <c r="M425" i="1"/>
  <c r="S425" i="1" s="1"/>
  <c r="AH424" i="1"/>
  <c r="A424" i="1" s="1" a="1"/>
  <c r="A424" i="1" s="1"/>
  <c r="S424" i="1"/>
  <c r="M424" i="1"/>
  <c r="AH423" i="1"/>
  <c r="A423" i="1" s="1" a="1"/>
  <c r="A423" i="1" s="1"/>
  <c r="M423" i="1"/>
  <c r="S423" i="1" s="1"/>
  <c r="AH422" i="1"/>
  <c r="A422" i="1" s="1" a="1"/>
  <c r="A422" i="1" s="1"/>
  <c r="S422" i="1"/>
  <c r="M422" i="1"/>
  <c r="AH421" i="1"/>
  <c r="A421" i="1" s="1" a="1"/>
  <c r="A421" i="1" s="1"/>
  <c r="M421" i="1"/>
  <c r="AH420" i="1"/>
  <c r="A420" i="1" s="1" a="1"/>
  <c r="A420" i="1" s="1"/>
  <c r="S420" i="1"/>
  <c r="V420" i="1" s="1"/>
  <c r="M420" i="1"/>
  <c r="AH419" i="1"/>
  <c r="A419" i="1" s="1" a="1"/>
  <c r="A419" i="1" s="1"/>
  <c r="AH418" i="1"/>
  <c r="A418" i="1" s="1" a="1"/>
  <c r="A418" i="1" s="1"/>
  <c r="S418" i="1"/>
  <c r="M418" i="1"/>
  <c r="AH417" i="1"/>
  <c r="A417" i="1" s="1" a="1"/>
  <c r="A417" i="1" s="1"/>
  <c r="AH416" i="1"/>
  <c r="A416" i="1" s="1" a="1"/>
  <c r="A416" i="1" s="1"/>
  <c r="M416" i="1"/>
  <c r="S416" i="1" s="1"/>
  <c r="AH415" i="1"/>
  <c r="A415" i="1" s="1" a="1"/>
  <c r="A415" i="1" s="1"/>
  <c r="AH414" i="1"/>
  <c r="A414" i="1" s="1" a="1"/>
  <c r="A414" i="1" s="1"/>
  <c r="M414" i="1"/>
  <c r="AH413" i="1"/>
  <c r="A413" i="1" s="1" a="1"/>
  <c r="A413" i="1" s="1"/>
  <c r="S413" i="1" s="1"/>
  <c r="M413" i="1"/>
  <c r="AH412" i="1"/>
  <c r="A412" i="1" s="1" a="1"/>
  <c r="A412" i="1" s="1"/>
  <c r="AH411" i="1"/>
  <c r="A411" i="1" s="1" a="1"/>
  <c r="A411" i="1" s="1"/>
  <c r="M411" i="1"/>
  <c r="S411" i="1" s="1"/>
  <c r="AH410" i="1"/>
  <c r="A410" i="1" s="1" a="1"/>
  <c r="A410" i="1" s="1"/>
  <c r="AH409" i="1"/>
  <c r="A409" i="1" s="1" a="1"/>
  <c r="A409" i="1" s="1"/>
  <c r="M409" i="1"/>
  <c r="S409" i="1" s="1"/>
  <c r="AH408" i="1"/>
  <c r="A408" i="1" s="1" a="1"/>
  <c r="A408" i="1" s="1"/>
  <c r="M408" i="1"/>
  <c r="AH407" i="1"/>
  <c r="A407" i="1" s="1" a="1"/>
  <c r="A407" i="1" s="1"/>
  <c r="AH406" i="1"/>
  <c r="A406" i="1" s="1" a="1"/>
  <c r="A406" i="1" s="1"/>
  <c r="S406" i="1" s="1"/>
  <c r="M406" i="1"/>
  <c r="AH405" i="1"/>
  <c r="A405" i="1" s="1" a="1"/>
  <c r="A405" i="1" s="1"/>
  <c r="M405" i="1"/>
  <c r="S405" i="1" s="1"/>
  <c r="AH404" i="1"/>
  <c r="A404" i="1" s="1" a="1"/>
  <c r="A404" i="1" s="1"/>
  <c r="AH403" i="1"/>
  <c r="A403" i="1" s="1" a="1"/>
  <c r="A403" i="1" s="1"/>
  <c r="M403" i="1"/>
  <c r="S403" i="1" s="1"/>
  <c r="AH402" i="1"/>
  <c r="A402" i="1" s="1" a="1"/>
  <c r="A402" i="1" s="1"/>
  <c r="AH401" i="1"/>
  <c r="A401" i="1" s="1" a="1"/>
  <c r="A401" i="1" s="1"/>
  <c r="M401" i="1" s="1"/>
  <c r="AH400" i="1"/>
  <c r="A400" i="1" s="1" a="1"/>
  <c r="A400" i="1" s="1"/>
  <c r="M400" i="1"/>
  <c r="S400" i="1" s="1"/>
  <c r="AH399" i="1"/>
  <c r="A399" i="1" s="1" a="1"/>
  <c r="A399" i="1" s="1"/>
  <c r="AH398" i="1"/>
  <c r="A398" i="1" s="1" a="1"/>
  <c r="A398" i="1" s="1"/>
  <c r="S398" i="1"/>
  <c r="M398" i="1"/>
  <c r="AH397" i="1"/>
  <c r="A397" i="1" s="1" a="1"/>
  <c r="A397" i="1" s="1"/>
  <c r="AH396" i="1"/>
  <c r="A396" i="1" s="1" a="1"/>
  <c r="A396" i="1" s="1"/>
  <c r="M396" i="1"/>
  <c r="S396" i="1" s="1"/>
  <c r="AH395" i="1"/>
  <c r="A395" i="1" s="1" a="1"/>
  <c r="A395" i="1" s="1"/>
  <c r="M395" i="1"/>
  <c r="S395" i="1" s="1"/>
  <c r="AH394" i="1"/>
  <c r="A394" i="1" s="1" a="1"/>
  <c r="A394" i="1" s="1"/>
  <c r="AH393" i="1"/>
  <c r="A393" i="1" s="1" a="1"/>
  <c r="A393" i="1" s="1"/>
  <c r="M393" i="1"/>
  <c r="S393" i="1" s="1"/>
  <c r="AH392" i="1"/>
  <c r="A392" i="1" s="1" a="1"/>
  <c r="A392" i="1" s="1"/>
  <c r="AH391" i="1"/>
  <c r="A391" i="1" s="1" a="1"/>
  <c r="A391" i="1" s="1"/>
  <c r="AH390" i="1"/>
  <c r="A390" i="1" s="1" a="1"/>
  <c r="A390" i="1" s="1"/>
  <c r="AH389" i="1"/>
  <c r="A389" i="1" s="1" a="1"/>
  <c r="A389" i="1" s="1"/>
  <c r="M389" i="1"/>
  <c r="S389" i="1" s="1"/>
  <c r="AH388" i="1"/>
  <c r="A388" i="1" s="1" a="1"/>
  <c r="A388" i="1" s="1"/>
  <c r="AH387" i="1"/>
  <c r="A387" i="1" s="1" a="1"/>
  <c r="A387" i="1" s="1"/>
  <c r="AH386" i="1"/>
  <c r="A386" i="1" s="1" a="1"/>
  <c r="A386" i="1" s="1"/>
  <c r="M386" i="1"/>
  <c r="S386" i="1" s="1"/>
  <c r="AH385" i="1"/>
  <c r="AH384" i="1"/>
  <c r="A384" i="1" s="1" a="1"/>
  <c r="A384" i="1" s="1"/>
  <c r="M384" i="1"/>
  <c r="S384" i="1" s="1"/>
  <c r="AH383" i="1"/>
  <c r="A383" i="1" s="1" a="1"/>
  <c r="A383" i="1" s="1"/>
  <c r="V383" i="1"/>
  <c r="M383" i="1"/>
  <c r="S383" i="1" s="1"/>
  <c r="AH382" i="1"/>
  <c r="A382" i="1" s="1" a="1"/>
  <c r="A382" i="1" s="1"/>
  <c r="M382" i="1"/>
  <c r="S382" i="1" s="1"/>
  <c r="AH381" i="1"/>
  <c r="A381" i="1" s="1" a="1"/>
  <c r="A381" i="1" s="1"/>
  <c r="M381" i="1"/>
  <c r="AH380" i="1"/>
  <c r="A380" i="1" s="1" a="1"/>
  <c r="A380" i="1" s="1"/>
  <c r="AH379" i="1"/>
  <c r="A379" i="1" s="1" a="1"/>
  <c r="A379" i="1" s="1"/>
  <c r="AH378" i="1"/>
  <c r="A378" i="1" s="1" a="1"/>
  <c r="A378" i="1" s="1"/>
  <c r="S378" i="1"/>
  <c r="M378" i="1"/>
  <c r="AH377" i="1"/>
  <c r="A377" i="1" s="1" a="1"/>
  <c r="A377" i="1" s="1"/>
  <c r="AH376" i="1"/>
  <c r="A376" i="1" s="1" a="1"/>
  <c r="A376" i="1" s="1"/>
  <c r="V376" i="1"/>
  <c r="M376" i="1"/>
  <c r="S376" i="1" s="1"/>
  <c r="AH375" i="1"/>
  <c r="A375" i="1" s="1" a="1"/>
  <c r="A375" i="1" s="1"/>
  <c r="AH374" i="1"/>
  <c r="A374" i="1" s="1" a="1"/>
  <c r="A374" i="1" s="1"/>
  <c r="M374" i="1" s="1"/>
  <c r="AH373" i="1"/>
  <c r="A373" i="1" s="1" a="1"/>
  <c r="A373" i="1" s="1"/>
  <c r="V373" i="1"/>
  <c r="M373" i="1"/>
  <c r="S373" i="1" s="1"/>
  <c r="AH372" i="1"/>
  <c r="A372" i="1" s="1" a="1"/>
  <c r="A372" i="1" s="1"/>
  <c r="AH371" i="1"/>
  <c r="A371" i="1" s="1" a="1"/>
  <c r="A371" i="1" s="1"/>
  <c r="S371" i="1"/>
  <c r="M371" i="1"/>
  <c r="AH370" i="1"/>
  <c r="A370" i="1" s="1" a="1"/>
  <c r="A370" i="1" s="1"/>
  <c r="AH369" i="1"/>
  <c r="A369" i="1" s="1" a="1"/>
  <c r="A369" i="1" s="1"/>
  <c r="AH368" i="1"/>
  <c r="A368" i="1" s="1" a="1"/>
  <c r="A368" i="1" s="1"/>
  <c r="M368" i="1"/>
  <c r="S368" i="1" s="1"/>
  <c r="AH367" i="1"/>
  <c r="A367" i="1" s="1" a="1"/>
  <c r="A367" i="1" s="1"/>
  <c r="S367" i="1"/>
  <c r="M367" i="1"/>
  <c r="AH366" i="1"/>
  <c r="A366" i="1" s="1" a="1"/>
  <c r="A366" i="1" s="1"/>
  <c r="S366" i="1"/>
  <c r="M366" i="1"/>
  <c r="AH365" i="1"/>
  <c r="A365" i="1" s="1" a="1"/>
  <c r="A365" i="1" s="1"/>
  <c r="S365" i="1"/>
  <c r="M365" i="1"/>
  <c r="AH364" i="1"/>
  <c r="A364" i="1" s="1" a="1"/>
  <c r="A364" i="1" s="1"/>
  <c r="AH363" i="1"/>
  <c r="A363" i="1" s="1" a="1"/>
  <c r="A363" i="1" s="1"/>
  <c r="V363" i="1"/>
  <c r="M363" i="1"/>
  <c r="S363" i="1" s="1"/>
  <c r="AH362" i="1"/>
  <c r="A362" i="1" s="1" a="1"/>
  <c r="A362" i="1" s="1"/>
  <c r="M362" i="1"/>
  <c r="AH361" i="1"/>
  <c r="A361" i="1" s="1" a="1"/>
  <c r="A361" i="1" s="1"/>
  <c r="AH360" i="1"/>
  <c r="A360" i="1" s="1" a="1"/>
  <c r="A360" i="1" s="1"/>
  <c r="M360" i="1"/>
  <c r="AH359" i="1"/>
  <c r="A359" i="1" s="1" a="1"/>
  <c r="A359" i="1" s="1"/>
  <c r="AH358" i="1"/>
  <c r="A358" i="1" s="1" a="1"/>
  <c r="A358" i="1" s="1"/>
  <c r="M358" i="1"/>
  <c r="S358" i="1" s="1"/>
  <c r="AH357" i="1"/>
  <c r="A357" i="1" s="1" a="1"/>
  <c r="A357" i="1" s="1"/>
  <c r="AH356" i="1"/>
  <c r="A356" i="1" s="1" a="1"/>
  <c r="A356" i="1" s="1"/>
  <c r="V356" i="1"/>
  <c r="M356" i="1"/>
  <c r="S356" i="1" s="1"/>
  <c r="AH355" i="1"/>
  <c r="A355" i="1" s="1" a="1"/>
  <c r="A355" i="1" s="1"/>
  <c r="S355" i="1"/>
  <c r="M355" i="1"/>
  <c r="AH354" i="1"/>
  <c r="A354" i="1" s="1" a="1"/>
  <c r="A354" i="1" s="1"/>
  <c r="M354" i="1"/>
  <c r="AH353" i="1"/>
  <c r="A353" i="1" s="1" a="1"/>
  <c r="A353" i="1" s="1"/>
  <c r="AH352" i="1"/>
  <c r="A352" i="1" s="1" a="1"/>
  <c r="A352" i="1" s="1"/>
  <c r="AH351" i="1"/>
  <c r="A351" i="1" s="1" a="1"/>
  <c r="A351" i="1" s="1"/>
  <c r="S351" i="1"/>
  <c r="M351" i="1"/>
  <c r="AH350" i="1"/>
  <c r="A350" i="1" s="1" a="1"/>
  <c r="A350" i="1" s="1"/>
  <c r="AH349" i="1"/>
  <c r="A349" i="1" s="1" a="1"/>
  <c r="A349" i="1" s="1"/>
  <c r="S349" i="1" s="1"/>
  <c r="M349" i="1"/>
  <c r="AH348" i="1"/>
  <c r="A348" i="1" s="1" a="1"/>
  <c r="A348" i="1" s="1"/>
  <c r="M348" i="1"/>
  <c r="S348" i="1" s="1"/>
  <c r="AH347" i="1"/>
  <c r="A347" i="1" s="1" a="1"/>
  <c r="A347" i="1" s="1"/>
  <c r="S347" i="1" s="1"/>
  <c r="M347" i="1"/>
  <c r="AH346" i="1"/>
  <c r="A346" i="1" s="1" a="1"/>
  <c r="A346" i="1" s="1"/>
  <c r="S346" i="1"/>
  <c r="M346" i="1"/>
  <c r="AH345" i="1"/>
  <c r="A345" i="1" s="1" a="1"/>
  <c r="A345" i="1" s="1"/>
  <c r="S345" i="1"/>
  <c r="M345" i="1"/>
  <c r="AH344" i="1"/>
  <c r="A344" i="1" s="1" a="1"/>
  <c r="A344" i="1" s="1"/>
  <c r="S344" i="1"/>
  <c r="M344" i="1"/>
  <c r="AH343" i="1"/>
  <c r="A343" i="1" s="1" a="1"/>
  <c r="A343" i="1" s="1"/>
  <c r="V343" i="1"/>
  <c r="M343" i="1"/>
  <c r="S343" i="1" s="1"/>
  <c r="AH342" i="1"/>
  <c r="A342" i="1" s="1" a="1"/>
  <c r="A342" i="1" s="1"/>
  <c r="AH341" i="1"/>
  <c r="A341" i="1" s="1" a="1"/>
  <c r="A341" i="1" s="1"/>
  <c r="M341" i="1"/>
  <c r="AH340" i="1"/>
  <c r="A340" i="1" s="1" a="1"/>
  <c r="A340" i="1" s="1"/>
  <c r="M340" i="1"/>
  <c r="S340" i="1" s="1"/>
  <c r="AH339" i="1"/>
  <c r="A339" i="1" s="1" a="1"/>
  <c r="A339" i="1" s="1"/>
  <c r="AH338" i="1"/>
  <c r="A338" i="1" s="1" a="1"/>
  <c r="A338" i="1" s="1"/>
  <c r="M338" i="1"/>
  <c r="S338" i="1" s="1"/>
  <c r="AH337" i="1"/>
  <c r="A337" i="1" s="1" a="1"/>
  <c r="A337" i="1" s="1"/>
  <c r="AH336" i="1"/>
  <c r="A336" i="1" s="1" a="1"/>
  <c r="A336" i="1" s="1"/>
  <c r="M336" i="1"/>
  <c r="S336" i="1" s="1"/>
  <c r="AH335" i="1"/>
  <c r="A335" i="1" s="1" a="1"/>
  <c r="A335" i="1" s="1"/>
  <c r="M335" i="1"/>
  <c r="S335" i="1" s="1"/>
  <c r="AH334" i="1"/>
  <c r="A334" i="1" s="1" a="1"/>
  <c r="A334" i="1" s="1"/>
  <c r="AH333" i="1"/>
  <c r="A333" i="1" s="1" a="1"/>
  <c r="A333" i="1" s="1"/>
  <c r="S333" i="1" s="1"/>
  <c r="M333" i="1"/>
  <c r="AH332" i="1"/>
  <c r="A332" i="1" s="1" a="1"/>
  <c r="A332" i="1" s="1"/>
  <c r="AH331" i="1"/>
  <c r="A331" i="1" s="1" a="1"/>
  <c r="A331" i="1" s="1"/>
  <c r="AH330" i="1"/>
  <c r="A330" i="1" s="1" a="1"/>
  <c r="A330" i="1" s="1"/>
  <c r="AH329" i="1"/>
  <c r="A329" i="1" s="1" a="1"/>
  <c r="A329" i="1" s="1"/>
  <c r="AH328" i="1"/>
  <c r="A328" i="1" s="1" a="1"/>
  <c r="A328" i="1" s="1"/>
  <c r="AH327" i="1"/>
  <c r="A327" i="1" s="1" a="1"/>
  <c r="A327" i="1" s="1"/>
  <c r="S327" i="1" s="1"/>
  <c r="M327" i="1"/>
  <c r="AH326" i="1"/>
  <c r="A326" i="1" s="1" a="1"/>
  <c r="A326" i="1" s="1"/>
  <c r="AH325" i="1"/>
  <c r="A325" i="1" s="1" a="1"/>
  <c r="A325" i="1" s="1"/>
  <c r="M325" i="1"/>
  <c r="S325" i="1" s="1"/>
  <c r="AH324" i="1"/>
  <c r="A324" i="1" s="1" a="1"/>
  <c r="A324" i="1" s="1"/>
  <c r="M324" i="1"/>
  <c r="S324" i="1" s="1"/>
  <c r="AH323" i="1"/>
  <c r="A323" i="1" s="1" a="1"/>
  <c r="A323" i="1" s="1"/>
  <c r="M323" i="1"/>
  <c r="S323" i="1" s="1"/>
  <c r="AH322" i="1"/>
  <c r="A322" i="1" s="1" a="1"/>
  <c r="A322" i="1" s="1"/>
  <c r="M322" i="1" s="1"/>
  <c r="S322" i="1" s="1"/>
  <c r="AH321" i="1"/>
  <c r="A321" i="1" s="1" a="1"/>
  <c r="A321" i="1" s="1"/>
  <c r="M321" i="1"/>
  <c r="AH320" i="1"/>
  <c r="A320" i="1" s="1" a="1"/>
  <c r="A320" i="1" s="1"/>
  <c r="S320" i="1"/>
  <c r="V320" i="1" s="1"/>
  <c r="M320" i="1"/>
  <c r="AH319" i="1"/>
  <c r="A319" i="1" s="1" a="1"/>
  <c r="A319" i="1" s="1"/>
  <c r="AH318" i="1"/>
  <c r="A318" i="1" s="1" a="1"/>
  <c r="A318" i="1" s="1"/>
  <c r="S318" i="1"/>
  <c r="M318" i="1"/>
  <c r="AH317" i="1"/>
  <c r="A317" i="1" s="1" a="1"/>
  <c r="A317" i="1" s="1"/>
  <c r="AH316" i="1"/>
  <c r="A316" i="1" s="1" a="1"/>
  <c r="A316" i="1" s="1"/>
  <c r="M316" i="1"/>
  <c r="S316" i="1" s="1"/>
  <c r="AH315" i="1"/>
  <c r="A315" i="1" s="1" a="1"/>
  <c r="A315" i="1" s="1"/>
  <c r="AH314" i="1"/>
  <c r="A314" i="1" s="1" a="1"/>
  <c r="A314" i="1" s="1"/>
  <c r="M314" i="1"/>
  <c r="AH313" i="1"/>
  <c r="A313" i="1" s="1" a="1"/>
  <c r="A313" i="1" s="1"/>
  <c r="M313" i="1" s="1"/>
  <c r="AH312" i="1"/>
  <c r="A312" i="1" s="1" a="1"/>
  <c r="A312" i="1" s="1"/>
  <c r="AH311" i="1"/>
  <c r="A311" i="1" s="1" a="1"/>
  <c r="A311" i="1" s="1"/>
  <c r="M311" i="1"/>
  <c r="S311" i="1" s="1"/>
  <c r="AH310" i="1"/>
  <c r="A310" i="1" s="1" a="1"/>
  <c r="A310" i="1" s="1"/>
  <c r="AH309" i="1"/>
  <c r="A309" i="1" s="1" a="1"/>
  <c r="A309" i="1" s="1"/>
  <c r="M309" i="1"/>
  <c r="S309" i="1" s="1"/>
  <c r="AH308" i="1"/>
  <c r="A308" i="1" s="1" a="1"/>
  <c r="A308" i="1" s="1"/>
  <c r="AH307" i="1"/>
  <c r="A307" i="1" s="1" a="1"/>
  <c r="A307" i="1" s="1"/>
  <c r="AH306" i="1"/>
  <c r="A306" i="1" s="1" a="1"/>
  <c r="A306" i="1" s="1"/>
  <c r="S306" i="1" s="1"/>
  <c r="M306" i="1"/>
  <c r="AH305" i="1"/>
  <c r="A305" i="1" s="1" a="1"/>
  <c r="A305" i="1" s="1"/>
  <c r="M305" i="1"/>
  <c r="S305" i="1" s="1"/>
  <c r="AH304" i="1"/>
  <c r="A304" i="1" s="1" a="1"/>
  <c r="A304" i="1" s="1"/>
  <c r="AH303" i="1"/>
  <c r="A303" i="1" s="1" a="1"/>
  <c r="A303" i="1" s="1"/>
  <c r="M303" i="1"/>
  <c r="S303" i="1" s="1"/>
  <c r="AH302" i="1"/>
  <c r="A302" i="1" s="1" a="1"/>
  <c r="A302" i="1" s="1"/>
  <c r="AH301" i="1"/>
  <c r="A301" i="1" s="1" a="1"/>
  <c r="A301" i="1" s="1"/>
  <c r="M301" i="1" s="1"/>
  <c r="AH300" i="1"/>
  <c r="A300" i="1" s="1" a="1"/>
  <c r="A300" i="1" s="1"/>
  <c r="M300" i="1"/>
  <c r="S300" i="1" s="1"/>
  <c r="AH299" i="1"/>
  <c r="A299" i="1" s="1" a="1"/>
  <c r="A299" i="1" s="1"/>
  <c r="AH298" i="1"/>
  <c r="A298" i="1" s="1" a="1"/>
  <c r="A298" i="1" s="1"/>
  <c r="S298" i="1"/>
  <c r="M298" i="1"/>
  <c r="AH297" i="1"/>
  <c r="A297" i="1" s="1" a="1"/>
  <c r="A297" i="1" s="1"/>
  <c r="AH296" i="1"/>
  <c r="A296" i="1" s="1" a="1"/>
  <c r="A296" i="1" s="1"/>
  <c r="M296" i="1"/>
  <c r="S296" i="1" s="1"/>
  <c r="AH295" i="1"/>
  <c r="A295" i="1" s="1" a="1"/>
  <c r="A295" i="1" s="1"/>
  <c r="M295" i="1"/>
  <c r="S295" i="1" s="1"/>
  <c r="AH294" i="1"/>
  <c r="A294" i="1" s="1" a="1"/>
  <c r="A294" i="1" s="1"/>
  <c r="M294" i="1"/>
  <c r="AH293" i="1"/>
  <c r="A293" i="1" s="1" a="1"/>
  <c r="A293" i="1" s="1"/>
  <c r="M293" i="1"/>
  <c r="S293" i="1" s="1"/>
  <c r="AH292" i="1"/>
  <c r="A292" i="1" s="1" a="1"/>
  <c r="A292" i="1" s="1"/>
  <c r="AH291" i="1"/>
  <c r="A291" i="1" s="1" a="1"/>
  <c r="A291" i="1" s="1"/>
  <c r="AH290" i="1"/>
  <c r="A290" i="1" s="1" a="1"/>
  <c r="A290" i="1" s="1"/>
  <c r="AH289" i="1"/>
  <c r="A289" i="1" s="1" a="1"/>
  <c r="A289" i="1" s="1"/>
  <c r="V289" i="1"/>
  <c r="M289" i="1"/>
  <c r="S289" i="1" s="1"/>
  <c r="AH288" i="1"/>
  <c r="A288" i="1" s="1" a="1"/>
  <c r="A288" i="1" s="1"/>
  <c r="AH287" i="1"/>
  <c r="A287" i="1" s="1" a="1"/>
  <c r="A287" i="1" s="1"/>
  <c r="S287" i="1"/>
  <c r="M287" i="1"/>
  <c r="AH286" i="1"/>
  <c r="A286" i="1" s="1" a="1"/>
  <c r="A286" i="1" s="1"/>
  <c r="M286" i="1"/>
  <c r="S286" i="1" s="1"/>
  <c r="AH285" i="1"/>
  <c r="A285" i="1" s="1" a="1"/>
  <c r="A285" i="1" s="1"/>
  <c r="M285" i="1"/>
  <c r="S285" i="1" s="1"/>
  <c r="AH284" i="1"/>
  <c r="A284" i="1" s="1" a="1"/>
  <c r="A284" i="1" s="1"/>
  <c r="M284" i="1"/>
  <c r="S284" i="1" s="1"/>
  <c r="AH283" i="1"/>
  <c r="A283" i="1" s="1" a="1"/>
  <c r="A283" i="1" s="1"/>
  <c r="M283" i="1"/>
  <c r="S283" i="1" s="1"/>
  <c r="AH282" i="1"/>
  <c r="A282" i="1" s="1" a="1"/>
  <c r="A282" i="1" s="1"/>
  <c r="M282" i="1"/>
  <c r="S282" i="1" s="1"/>
  <c r="AH281" i="1"/>
  <c r="A281" i="1" s="1" a="1"/>
  <c r="A281" i="1" s="1"/>
  <c r="M281" i="1"/>
  <c r="AH280" i="1"/>
  <c r="A280" i="1" s="1" a="1"/>
  <c r="A280" i="1" s="1"/>
  <c r="AH279" i="1"/>
  <c r="A279" i="1" s="1" a="1"/>
  <c r="A279" i="1" s="1"/>
  <c r="AH278" i="1"/>
  <c r="A278" i="1" s="1" a="1"/>
  <c r="A278" i="1" s="1"/>
  <c r="M278" i="1"/>
  <c r="S278" i="1" s="1"/>
  <c r="AH277" i="1"/>
  <c r="A277" i="1" s="1" a="1"/>
  <c r="A277" i="1" s="1"/>
  <c r="AH276" i="1"/>
  <c r="A276" i="1" s="1" a="1"/>
  <c r="A276" i="1" s="1"/>
  <c r="V276" i="1"/>
  <c r="M276" i="1"/>
  <c r="S276" i="1" s="1"/>
  <c r="AH275" i="1"/>
  <c r="A275" i="1" s="1" a="1"/>
  <c r="A275" i="1" s="1"/>
  <c r="AH274" i="1"/>
  <c r="A274" i="1" s="1" a="1"/>
  <c r="A274" i="1" s="1"/>
  <c r="M274" i="1" s="1"/>
  <c r="AH273" i="1"/>
  <c r="A273" i="1" s="1" a="1"/>
  <c r="A273" i="1" s="1"/>
  <c r="M273" i="1"/>
  <c r="S273" i="1" s="1"/>
  <c r="V273" i="1" s="1"/>
  <c r="AH272" i="1"/>
  <c r="A272" i="1" s="1" a="1"/>
  <c r="A272" i="1" s="1"/>
  <c r="AH271" i="1"/>
  <c r="A271" i="1" s="1" a="1"/>
  <c r="A271" i="1" s="1"/>
  <c r="S271" i="1"/>
  <c r="M271" i="1"/>
  <c r="AH270" i="1"/>
  <c r="A270" i="1" s="1" a="1"/>
  <c r="A270" i="1" s="1"/>
  <c r="AH269" i="1"/>
  <c r="A269" i="1" s="1" a="1"/>
  <c r="A269" i="1" s="1"/>
  <c r="AH268" i="1"/>
  <c r="A268" i="1" s="1" a="1"/>
  <c r="A268" i="1" s="1"/>
  <c r="M268" i="1"/>
  <c r="S268" i="1" s="1"/>
  <c r="AH267" i="1"/>
  <c r="A267" i="1" s="1" a="1"/>
  <c r="A267" i="1" s="1"/>
  <c r="S267" i="1"/>
  <c r="M267" i="1"/>
  <c r="AH266" i="1"/>
  <c r="A266" i="1" s="1" a="1"/>
  <c r="A266" i="1" s="1"/>
  <c r="S266" i="1"/>
  <c r="M266" i="1"/>
  <c r="AH265" i="1"/>
  <c r="A265" i="1" s="1" a="1"/>
  <c r="A265" i="1" s="1"/>
  <c r="S265" i="1"/>
  <c r="M265" i="1"/>
  <c r="AH264" i="1"/>
  <c r="A264" i="1" s="1" a="1"/>
  <c r="A264" i="1" s="1"/>
  <c r="AH263" i="1"/>
  <c r="A263" i="1" s="1" a="1"/>
  <c r="A263" i="1" s="1"/>
  <c r="V263" i="1"/>
  <c r="M263" i="1"/>
  <c r="S263" i="1" s="1"/>
  <c r="AH262" i="1"/>
  <c r="A262" i="1" s="1" a="1"/>
  <c r="A262" i="1" s="1"/>
  <c r="M262" i="1"/>
  <c r="AH261" i="1"/>
  <c r="A261" i="1" s="1" a="1"/>
  <c r="A261" i="1" s="1"/>
  <c r="AH260" i="1"/>
  <c r="A260" i="1" s="1" a="1"/>
  <c r="A260" i="1" s="1"/>
  <c r="S260" i="1" s="1"/>
  <c r="M260" i="1"/>
  <c r="AH259" i="1"/>
  <c r="A259" i="1" s="1" a="1"/>
  <c r="A259" i="1" s="1"/>
  <c r="AH258" i="1"/>
  <c r="A258" i="1" s="1" a="1"/>
  <c r="A258" i="1" s="1"/>
  <c r="M258" i="1"/>
  <c r="S258" i="1" s="1"/>
  <c r="AH257" i="1"/>
  <c r="A257" i="1" s="1" a="1"/>
  <c r="A257" i="1" s="1"/>
  <c r="AH256" i="1"/>
  <c r="A256" i="1" s="1" a="1"/>
  <c r="A256" i="1" s="1"/>
  <c r="V256" i="1"/>
  <c r="M256" i="1"/>
  <c r="S256" i="1" s="1"/>
  <c r="AH255" i="1"/>
  <c r="A255" i="1" s="1" a="1"/>
  <c r="A255" i="1" s="1"/>
  <c r="S255" i="1"/>
  <c r="Z255" i="1" s="1" a="1"/>
  <c r="Z255" i="1" s="1"/>
  <c r="M255" i="1"/>
  <c r="AH254" i="1"/>
  <c r="A254" i="1" s="1" a="1"/>
  <c r="A254" i="1" s="1"/>
  <c r="M254" i="1"/>
  <c r="AH253" i="1"/>
  <c r="A253" i="1" s="1" a="1"/>
  <c r="A253" i="1" s="1"/>
  <c r="AH252" i="1"/>
  <c r="A252" i="1" s="1" a="1"/>
  <c r="A252" i="1" s="1"/>
  <c r="AH251" i="1"/>
  <c r="A251" i="1" s="1" a="1"/>
  <c r="M251" i="1"/>
  <c r="S251" i="1" s="1"/>
  <c r="AH250" i="1"/>
  <c r="A250" i="1" s="1" a="1"/>
  <c r="A250" i="1" s="1"/>
  <c r="AH249" i="1"/>
  <c r="A249" i="1" s="1" a="1"/>
  <c r="A249" i="1" s="1"/>
  <c r="S249" i="1" s="1"/>
  <c r="M249" i="1"/>
  <c r="AH248" i="1"/>
  <c r="A248" i="1" s="1" a="1"/>
  <c r="A248" i="1" s="1"/>
  <c r="M248" i="1" s="1"/>
  <c r="AH247" i="1"/>
  <c r="A247" i="1" s="1" a="1"/>
  <c r="A247" i="1" s="1"/>
  <c r="S247" i="1" s="1"/>
  <c r="M247" i="1"/>
  <c r="AH246" i="1"/>
  <c r="A246" i="1" s="1" a="1"/>
  <c r="A246" i="1" s="1"/>
  <c r="M246" i="1"/>
  <c r="S246" i="1" s="1"/>
  <c r="AH245" i="1"/>
  <c r="A245" i="1" s="1" a="1"/>
  <c r="A245" i="1" s="1"/>
  <c r="K245" i="1" s="1" a="1"/>
  <c r="K245" i="1" s="1"/>
  <c r="S245" i="1"/>
  <c r="M245" i="1"/>
  <c r="AH244" i="1"/>
  <c r="A244" i="1" s="1" a="1"/>
  <c r="A244" i="1" s="1"/>
  <c r="S244" i="1"/>
  <c r="V244" i="1" s="1"/>
  <c r="M244" i="1"/>
  <c r="AH243" i="1"/>
  <c r="A243" i="1" s="1" a="1"/>
  <c r="A243" i="1" s="1"/>
  <c r="M243" i="1"/>
  <c r="S243" i="1" s="1"/>
  <c r="AH242" i="1"/>
  <c r="A242" i="1" s="1" a="1"/>
  <c r="A242" i="1" s="1"/>
  <c r="AH241" i="1"/>
  <c r="A241" i="1" s="1" a="1"/>
  <c r="A241" i="1" s="1"/>
  <c r="M241" i="1"/>
  <c r="AH240" i="1"/>
  <c r="A240" i="1" s="1" a="1"/>
  <c r="A240" i="1" s="1"/>
  <c r="M240" i="1"/>
  <c r="S240" i="1" s="1"/>
  <c r="AH239" i="1"/>
  <c r="A239" i="1" s="1" a="1"/>
  <c r="A239" i="1" s="1"/>
  <c r="AH238" i="1"/>
  <c r="A238" i="1" s="1" a="1"/>
  <c r="A238" i="1" s="1"/>
  <c r="M238" i="1"/>
  <c r="S238" i="1" s="1"/>
  <c r="AH237" i="1"/>
  <c r="A237" i="1" s="1" a="1"/>
  <c r="A237" i="1" s="1"/>
  <c r="AH236" i="1"/>
  <c r="M236" i="1"/>
  <c r="AH235" i="1"/>
  <c r="A235" i="1" s="1" a="1"/>
  <c r="A235" i="1" s="1"/>
  <c r="M235" i="1"/>
  <c r="S235" i="1" s="1"/>
  <c r="AH234" i="1"/>
  <c r="A234" i="1" s="1" a="1"/>
  <c r="A234" i="1" s="1"/>
  <c r="AH233" i="1"/>
  <c r="A233" i="1" s="1" a="1"/>
  <c r="A233" i="1" s="1"/>
  <c r="S233" i="1" s="1"/>
  <c r="M233" i="1"/>
  <c r="AH232" i="1"/>
  <c r="A232" i="1" s="1" a="1"/>
  <c r="A232" i="1" s="1"/>
  <c r="AH231" i="1"/>
  <c r="A231" i="1" s="1" a="1"/>
  <c r="A231" i="1" s="1"/>
  <c r="AH230" i="1"/>
  <c r="A230" i="1" s="1" a="1"/>
  <c r="A230" i="1" s="1"/>
  <c r="AH229" i="1"/>
  <c r="A229" i="1" s="1" a="1"/>
  <c r="A229" i="1" s="1"/>
  <c r="S229" i="1" s="1"/>
  <c r="M229" i="1"/>
  <c r="AH228" i="1"/>
  <c r="A228" i="1" s="1" a="1"/>
  <c r="A228" i="1" s="1"/>
  <c r="S228" i="1"/>
  <c r="V228" i="1" s="1"/>
  <c r="M228" i="1"/>
  <c r="AH227" i="1"/>
  <c r="A227" i="1" s="1" a="1"/>
  <c r="A227" i="1" s="1"/>
  <c r="M227" i="1"/>
  <c r="AH226" i="1"/>
  <c r="A226" i="1" s="1" a="1"/>
  <c r="A226" i="1" s="1"/>
  <c r="AH225" i="1"/>
  <c r="A225" i="1" s="1" a="1"/>
  <c r="A225" i="1" s="1"/>
  <c r="M225" i="1"/>
  <c r="S225" i="1" s="1"/>
  <c r="AH224" i="1"/>
  <c r="A224" i="1" s="1" a="1"/>
  <c r="A224" i="1" s="1"/>
  <c r="M224" i="1"/>
  <c r="S224" i="1" s="1"/>
  <c r="AH223" i="1"/>
  <c r="A223" i="1" s="1" a="1"/>
  <c r="A223" i="1" s="1"/>
  <c r="M223" i="1"/>
  <c r="S223" i="1" s="1"/>
  <c r="AH222" i="1"/>
  <c r="A222" i="1" s="1" a="1"/>
  <c r="A222" i="1" s="1"/>
  <c r="M222" i="1" s="1"/>
  <c r="S222" i="1" s="1"/>
  <c r="AH221" i="1"/>
  <c r="A221" i="1" s="1" a="1"/>
  <c r="A221" i="1" s="1"/>
  <c r="M221" i="1"/>
  <c r="AH220" i="1"/>
  <c r="A220" i="1" s="1" a="1"/>
  <c r="A220" i="1" s="1"/>
  <c r="M220" i="1"/>
  <c r="S220" i="1" s="1"/>
  <c r="AH219" i="1"/>
  <c r="A219" i="1" s="1" a="1"/>
  <c r="A219" i="1" s="1"/>
  <c r="AH218" i="1"/>
  <c r="A218" i="1" s="1" a="1"/>
  <c r="A218" i="1" s="1"/>
  <c r="V218" i="1"/>
  <c r="S218" i="1"/>
  <c r="M218" i="1"/>
  <c r="AH217" i="1"/>
  <c r="A217" i="1" s="1" a="1"/>
  <c r="A217" i="1" s="1"/>
  <c r="L217" i="1" s="1"/>
  <c r="AH216" i="1"/>
  <c r="A216" i="1" s="1" a="1"/>
  <c r="A216" i="1" s="1"/>
  <c r="M216" i="1"/>
  <c r="AH215" i="1"/>
  <c r="A215" i="1" s="1" a="1"/>
  <c r="A215" i="1" s="1"/>
  <c r="AH214" i="1"/>
  <c r="A214" i="1" s="1" a="1"/>
  <c r="A214" i="1" s="1"/>
  <c r="M214" i="1"/>
  <c r="AH213" i="1"/>
  <c r="A213" i="1" s="1" a="1"/>
  <c r="A213" i="1" s="1"/>
  <c r="M213" i="1" s="1"/>
  <c r="S213" i="1" s="1"/>
  <c r="AH212" i="1"/>
  <c r="A212" i="1" s="1" a="1"/>
  <c r="A212" i="1" s="1"/>
  <c r="AH211" i="1"/>
  <c r="A211" i="1" s="1" a="1"/>
  <c r="A211" i="1" s="1"/>
  <c r="M211" i="1"/>
  <c r="S211" i="1" s="1"/>
  <c r="AH210" i="1"/>
  <c r="A210" i="1" s="1" a="1"/>
  <c r="A210" i="1" s="1"/>
  <c r="AH209" i="1"/>
  <c r="A209" i="1" s="1" a="1"/>
  <c r="A209" i="1" s="1"/>
  <c r="M209" i="1"/>
  <c r="S209" i="1" s="1"/>
  <c r="AH208" i="1"/>
  <c r="A208" i="1" s="1" a="1"/>
  <c r="A208" i="1" s="1"/>
  <c r="M208" i="1"/>
  <c r="AH207" i="1"/>
  <c r="A207" i="1" s="1" a="1"/>
  <c r="A207" i="1" s="1"/>
  <c r="AH206" i="1"/>
  <c r="A206" i="1" s="1" a="1"/>
  <c r="A206" i="1" s="1"/>
  <c r="M206" i="1"/>
  <c r="AH205" i="1"/>
  <c r="A205" i="1" s="1" a="1"/>
  <c r="A205" i="1" s="1"/>
  <c r="K205" i="1" s="1" a="1"/>
  <c r="K205" i="1" s="1"/>
  <c r="M205" i="1"/>
  <c r="S205" i="1" s="1"/>
  <c r="AH204" i="1"/>
  <c r="A204" i="1" s="1" a="1"/>
  <c r="A204" i="1" s="1"/>
  <c r="AH203" i="1"/>
  <c r="A203" i="1" s="1" a="1"/>
  <c r="A203" i="1" s="1"/>
  <c r="M203" i="1"/>
  <c r="S203" i="1" s="1"/>
  <c r="AH202" i="1"/>
  <c r="A202" i="1" s="1" a="1"/>
  <c r="A202" i="1" s="1"/>
  <c r="AH201" i="1"/>
  <c r="A201" i="1" s="1" a="1"/>
  <c r="A201" i="1" s="1"/>
  <c r="M201" i="1" s="1"/>
  <c r="AH200" i="1"/>
  <c r="A200" i="1" s="1" a="1"/>
  <c r="A200" i="1" s="1"/>
  <c r="S200" i="1"/>
  <c r="M200" i="1"/>
  <c r="AH199" i="1"/>
  <c r="A199" i="1" s="1" a="1"/>
  <c r="A199" i="1" s="1"/>
  <c r="AH198" i="1"/>
  <c r="S198" i="1"/>
  <c r="M198" i="1"/>
  <c r="AH197" i="1"/>
  <c r="A197" i="1" s="1" a="1"/>
  <c r="A197" i="1" s="1"/>
  <c r="AH196" i="1"/>
  <c r="A196" i="1" s="1" a="1"/>
  <c r="A196" i="1" s="1"/>
  <c r="M196" i="1"/>
  <c r="S196" i="1" s="1"/>
  <c r="Z196" i="1" s="1" a="1"/>
  <c r="Z196" i="1" s="1"/>
  <c r="AH195" i="1"/>
  <c r="A195" i="1" s="1" a="1"/>
  <c r="A195" i="1" s="1"/>
  <c r="M195" i="1"/>
  <c r="S195" i="1" s="1"/>
  <c r="AH194" i="1"/>
  <c r="A194" i="1" s="1" a="1"/>
  <c r="A194" i="1" s="1"/>
  <c r="AH193" i="1"/>
  <c r="A193" i="1" s="1" a="1"/>
  <c r="A193" i="1" s="1"/>
  <c r="M193" i="1"/>
  <c r="S193" i="1" s="1"/>
  <c r="AH192" i="1"/>
  <c r="A192" i="1" s="1" a="1"/>
  <c r="A192" i="1" s="1"/>
  <c r="AH191" i="1"/>
  <c r="A191" i="1" s="1" a="1"/>
  <c r="A191" i="1" s="1"/>
  <c r="AH190" i="1"/>
  <c r="A190" i="1" s="1" a="1"/>
  <c r="A190" i="1" s="1"/>
  <c r="AH189" i="1"/>
  <c r="A189" i="1" s="1" a="1"/>
  <c r="A189" i="1" s="1"/>
  <c r="M189" i="1"/>
  <c r="S189" i="1" s="1"/>
  <c r="V189" i="1" s="1"/>
  <c r="AH188" i="1"/>
  <c r="A188" i="1" s="1" a="1"/>
  <c r="A188" i="1" s="1"/>
  <c r="AH187" i="1"/>
  <c r="A187" i="1" s="1" a="1"/>
  <c r="A187" i="1" s="1"/>
  <c r="S187" i="1"/>
  <c r="M187" i="1"/>
  <c r="AH186" i="1"/>
  <c r="A186" i="1" s="1" a="1"/>
  <c r="A186" i="1" s="1"/>
  <c r="M186" i="1"/>
  <c r="S186" i="1" s="1"/>
  <c r="AH185" i="1"/>
  <c r="A185" i="1" s="1" a="1"/>
  <c r="M185" i="1"/>
  <c r="S185" i="1" s="1"/>
  <c r="AH184" i="1"/>
  <c r="A184" i="1" s="1" a="1"/>
  <c r="A184" i="1" s="1"/>
  <c r="M184" i="1"/>
  <c r="S184" i="1" s="1"/>
  <c r="AH183" i="1"/>
  <c r="A183" i="1" s="1" a="1"/>
  <c r="A183" i="1" s="1"/>
  <c r="M183" i="1"/>
  <c r="S183" i="1" s="1"/>
  <c r="AH182" i="1"/>
  <c r="A182" i="1" s="1" a="1"/>
  <c r="A182" i="1" s="1"/>
  <c r="M182" i="1"/>
  <c r="S182" i="1" s="1"/>
  <c r="AH181" i="1"/>
  <c r="A181" i="1" s="1" a="1"/>
  <c r="A181" i="1" s="1"/>
  <c r="M181" i="1"/>
  <c r="AH180" i="1"/>
  <c r="A180" i="1" s="1" a="1"/>
  <c r="A180" i="1" s="1"/>
  <c r="AH179" i="1"/>
  <c r="A179" i="1" s="1" a="1"/>
  <c r="A179" i="1" s="1"/>
  <c r="AH178" i="1"/>
  <c r="A178" i="1" s="1" a="1"/>
  <c r="A178" i="1" s="1"/>
  <c r="M178" i="1"/>
  <c r="S178" i="1" s="1"/>
  <c r="AH177" i="1"/>
  <c r="A177" i="1" s="1" a="1"/>
  <c r="A177" i="1" s="1"/>
  <c r="AH176" i="1"/>
  <c r="A176" i="1" s="1" a="1"/>
  <c r="A176" i="1" s="1"/>
  <c r="V176" i="1"/>
  <c r="M176" i="1"/>
  <c r="S176" i="1" s="1"/>
  <c r="AH175" i="1"/>
  <c r="A175" i="1" s="1" a="1"/>
  <c r="A175" i="1" s="1"/>
  <c r="C175" i="1" s="1" a="1"/>
  <c r="C175" i="1" s="1"/>
  <c r="AH174" i="1"/>
  <c r="A174" i="1" s="1" a="1"/>
  <c r="A174" i="1" s="1"/>
  <c r="M174" i="1" s="1"/>
  <c r="AH173" i="1"/>
  <c r="A173" i="1" s="1" a="1"/>
  <c r="A173" i="1" s="1"/>
  <c r="M173" i="1"/>
  <c r="S173" i="1" s="1"/>
  <c r="V173" i="1" s="1"/>
  <c r="AH172" i="1"/>
  <c r="A172" i="1" s="1" a="1"/>
  <c r="A172" i="1" s="1"/>
  <c r="AH171" i="1"/>
  <c r="A171" i="1" s="1" a="1"/>
  <c r="A171" i="1" s="1"/>
  <c r="S171" i="1"/>
  <c r="M171" i="1"/>
  <c r="AH170" i="1"/>
  <c r="A170" i="1" s="1" a="1"/>
  <c r="A170" i="1" s="1"/>
  <c r="AH169" i="1"/>
  <c r="A169" i="1" s="1" a="1"/>
  <c r="A169" i="1" s="1"/>
  <c r="AH168" i="1"/>
  <c r="A168" i="1" s="1" a="1"/>
  <c r="A168" i="1" s="1"/>
  <c r="M168" i="1"/>
  <c r="S168" i="1" s="1"/>
  <c r="AH167" i="1"/>
  <c r="A167" i="1" s="1" a="1"/>
  <c r="A167" i="1" s="1"/>
  <c r="S167" i="1"/>
  <c r="M167" i="1"/>
  <c r="AH166" i="1"/>
  <c r="A166" i="1" s="1" a="1"/>
  <c r="A166" i="1" s="1"/>
  <c r="M166" i="1"/>
  <c r="S166" i="1" s="1"/>
  <c r="AH165" i="1"/>
  <c r="A165" i="1" s="1" a="1"/>
  <c r="A165" i="1" s="1"/>
  <c r="K165" i="1" s="1" a="1"/>
  <c r="K165" i="1" s="1"/>
  <c r="S165" i="1"/>
  <c r="M165" i="1"/>
  <c r="AH164" i="1"/>
  <c r="A164" i="1" s="1" a="1"/>
  <c r="A164" i="1" s="1"/>
  <c r="AH163" i="1"/>
  <c r="A163" i="1" s="1" a="1"/>
  <c r="A163" i="1" s="1"/>
  <c r="V163" i="1"/>
  <c r="M163" i="1"/>
  <c r="S163" i="1" s="1"/>
  <c r="AH162" i="1"/>
  <c r="A162" i="1" s="1" a="1"/>
  <c r="A162" i="1" s="1"/>
  <c r="AH161" i="1"/>
  <c r="A161" i="1" s="1" a="1"/>
  <c r="A161" i="1" s="1"/>
  <c r="AH160" i="1"/>
  <c r="A160" i="1" s="1" a="1"/>
  <c r="A160" i="1" s="1"/>
  <c r="S160" i="1" s="1"/>
  <c r="M160" i="1"/>
  <c r="AH159" i="1"/>
  <c r="A159" i="1" s="1" a="1"/>
  <c r="A159" i="1" s="1"/>
  <c r="AH158" i="1"/>
  <c r="A158" i="1" s="1" a="1"/>
  <c r="A158" i="1" s="1"/>
  <c r="M158" i="1"/>
  <c r="S158" i="1" s="1"/>
  <c r="AH157" i="1"/>
  <c r="A157" i="1" s="1" a="1"/>
  <c r="A157" i="1" s="1"/>
  <c r="AH156" i="1"/>
  <c r="A156" i="1" s="1" a="1"/>
  <c r="A156" i="1" s="1"/>
  <c r="L156" i="1" s="1"/>
  <c r="P156" i="1" s="1"/>
  <c r="S156" i="1"/>
  <c r="M156" i="1"/>
  <c r="AH155" i="1"/>
  <c r="A155" i="1" s="1" a="1"/>
  <c r="A155" i="1" s="1"/>
  <c r="S155" i="1" s="1"/>
  <c r="M155" i="1"/>
  <c r="AH154" i="1"/>
  <c r="A154" i="1" s="1" a="1"/>
  <c r="A154" i="1" s="1"/>
  <c r="M154" i="1"/>
  <c r="AH153" i="1"/>
  <c r="A153" i="1" s="1" a="1"/>
  <c r="A153" i="1" s="1"/>
  <c r="M153" i="1"/>
  <c r="S153" i="1" s="1"/>
  <c r="AH152" i="1"/>
  <c r="A152" i="1" s="1" a="1"/>
  <c r="A152" i="1" s="1"/>
  <c r="AH151" i="1"/>
  <c r="A151" i="1" s="1" a="1"/>
  <c r="A151" i="1" s="1"/>
  <c r="AH150" i="1"/>
  <c r="A150" i="1" s="1" a="1"/>
  <c r="A150" i="1" s="1"/>
  <c r="AH149" i="1"/>
  <c r="A149" i="1" s="1" a="1"/>
  <c r="A149" i="1" s="1"/>
  <c r="M149" i="1"/>
  <c r="AH148" i="1"/>
  <c r="A148" i="1" s="1" a="1"/>
  <c r="A148" i="1" s="1"/>
  <c r="AH147" i="1"/>
  <c r="A147" i="1" s="1" a="1"/>
  <c r="A147" i="1" s="1"/>
  <c r="S147" i="1" s="1"/>
  <c r="AF147" i="1" s="1" a="1"/>
  <c r="AF147" i="1" s="1"/>
  <c r="M147" i="1"/>
  <c r="AH146" i="1"/>
  <c r="A146" i="1" s="1" a="1"/>
  <c r="A146" i="1" s="1"/>
  <c r="AH145" i="1"/>
  <c r="A145" i="1" s="1" a="1"/>
  <c r="A145" i="1" s="1"/>
  <c r="M145" i="1"/>
  <c r="S145" i="1" s="1"/>
  <c r="AH144" i="1"/>
  <c r="A144" i="1" s="1" a="1"/>
  <c r="A144" i="1" s="1"/>
  <c r="M144" i="1"/>
  <c r="AH143" i="1"/>
  <c r="A143" i="1" s="1" a="1"/>
  <c r="A143" i="1" s="1"/>
  <c r="M143" i="1"/>
  <c r="S143" i="1" s="1"/>
  <c r="AH142" i="1"/>
  <c r="A142" i="1" s="1" a="1"/>
  <c r="A142" i="1" s="1"/>
  <c r="M142" i="1"/>
  <c r="S142" i="1" s="1"/>
  <c r="AH141" i="1"/>
  <c r="A141" i="1" s="1" a="1"/>
  <c r="A141" i="1" s="1"/>
  <c r="AH140" i="1"/>
  <c r="A140" i="1" s="1" a="1"/>
  <c r="A140" i="1" s="1"/>
  <c r="S140" i="1"/>
  <c r="V140" i="1" s="1"/>
  <c r="M140" i="1"/>
  <c r="AH139" i="1"/>
  <c r="A139" i="1" s="1" a="1"/>
  <c r="A139" i="1" s="1"/>
  <c r="M139" i="1"/>
  <c r="S139" i="1" s="1"/>
  <c r="AH138" i="1"/>
  <c r="A138" i="1" s="1" a="1"/>
  <c r="A138" i="1" s="1"/>
  <c r="AH137" i="1"/>
  <c r="A137" i="1" s="1" a="1"/>
  <c r="A137" i="1" s="1"/>
  <c r="AH136" i="1"/>
  <c r="A136" i="1" s="1" a="1"/>
  <c r="A136" i="1" s="1"/>
  <c r="S136" i="1"/>
  <c r="P136" i="1"/>
  <c r="M136" i="1"/>
  <c r="AH135" i="1"/>
  <c r="A135" i="1" s="1" a="1"/>
  <c r="A135" i="1" s="1"/>
  <c r="S135" i="1" s="1"/>
  <c r="M135" i="1"/>
  <c r="AH134" i="1"/>
  <c r="A134" i="1" s="1" a="1"/>
  <c r="A134" i="1" s="1"/>
  <c r="AH133" i="1"/>
  <c r="A133" i="1" s="1" a="1"/>
  <c r="A133" i="1" s="1"/>
  <c r="M133" i="1"/>
  <c r="S133" i="1" s="1"/>
  <c r="AH132" i="1"/>
  <c r="A132" i="1" s="1" a="1"/>
  <c r="A132" i="1" s="1"/>
  <c r="M132" i="1" s="1"/>
  <c r="AH131" i="1"/>
  <c r="A131" i="1" s="1" a="1"/>
  <c r="A131" i="1" s="1"/>
  <c r="AH130" i="1"/>
  <c r="A130" i="1" s="1" a="1"/>
  <c r="A130" i="1" s="1"/>
  <c r="AH129" i="1"/>
  <c r="A129" i="1" s="1" a="1"/>
  <c r="A129" i="1" s="1"/>
  <c r="AH128" i="1"/>
  <c r="A128" i="1" s="1" a="1"/>
  <c r="A128" i="1" s="1"/>
  <c r="S128" i="1"/>
  <c r="V128" i="1" s="1"/>
  <c r="M128" i="1"/>
  <c r="AH127" i="1"/>
  <c r="A127" i="1" s="1" a="1"/>
  <c r="A127" i="1" s="1"/>
  <c r="V127" i="1"/>
  <c r="M127" i="1"/>
  <c r="S127" i="1" s="1"/>
  <c r="AH126" i="1"/>
  <c r="A126" i="1" s="1" a="1"/>
  <c r="A126" i="1" s="1"/>
  <c r="AH125" i="1"/>
  <c r="A125" i="1" s="1" a="1"/>
  <c r="A125" i="1" s="1"/>
  <c r="M125" i="1"/>
  <c r="S125" i="1" s="1"/>
  <c r="AH124" i="1"/>
  <c r="A124" i="1" s="1" a="1"/>
  <c r="A124" i="1" s="1"/>
  <c r="AH123" i="1"/>
  <c r="A123" i="1" s="1" a="1"/>
  <c r="A123" i="1" s="1"/>
  <c r="R123" i="1" s="1" a="1"/>
  <c r="R123" i="1" s="1"/>
  <c r="M123" i="1"/>
  <c r="S123" i="1" s="1"/>
  <c r="AH122" i="1"/>
  <c r="A122" i="1" s="1" a="1"/>
  <c r="A122" i="1" s="1"/>
  <c r="M122" i="1"/>
  <c r="S122" i="1" s="1"/>
  <c r="AH121" i="1"/>
  <c r="A121" i="1" s="1" a="1"/>
  <c r="A121" i="1" s="1"/>
  <c r="M121" i="1"/>
  <c r="AH120" i="1"/>
  <c r="A120" i="1" s="1" a="1"/>
  <c r="A120" i="1" s="1"/>
  <c r="M120" i="1"/>
  <c r="S120" i="1" s="1"/>
  <c r="AH119" i="1"/>
  <c r="A119" i="1" s="1" a="1"/>
  <c r="A119" i="1" s="1"/>
  <c r="AH118" i="1"/>
  <c r="A118" i="1" s="1" a="1"/>
  <c r="A118" i="1" s="1"/>
  <c r="M118" i="1"/>
  <c r="S118" i="1" s="1"/>
  <c r="AH117" i="1"/>
  <c r="A117" i="1" s="1" a="1"/>
  <c r="A117" i="1" s="1"/>
  <c r="AH116" i="1"/>
  <c r="A116" i="1" s="1" a="1"/>
  <c r="A116" i="1" s="1"/>
  <c r="M116" i="1"/>
  <c r="S116" i="1" s="1"/>
  <c r="AH115" i="1"/>
  <c r="A115" i="1" s="1" a="1"/>
  <c r="A115" i="1" s="1"/>
  <c r="V115" i="1"/>
  <c r="M115" i="1"/>
  <c r="S115" i="1" s="1"/>
  <c r="AH114" i="1"/>
  <c r="A114" i="1" s="1" a="1"/>
  <c r="A114" i="1" s="1"/>
  <c r="AH113" i="1"/>
  <c r="A113" i="1" s="1" a="1"/>
  <c r="A113" i="1" s="1"/>
  <c r="S113" i="1" s="1"/>
  <c r="M113" i="1"/>
  <c r="AH112" i="1"/>
  <c r="A112" i="1" s="1" a="1"/>
  <c r="A112" i="1" s="1"/>
  <c r="S112" i="1" s="1"/>
  <c r="M112" i="1"/>
  <c r="AH111" i="1"/>
  <c r="A111" i="1" s="1" a="1"/>
  <c r="A111" i="1" s="1"/>
  <c r="M111" i="1"/>
  <c r="S111" i="1" s="1"/>
  <c r="AH110" i="1"/>
  <c r="A110" i="1" s="1" a="1"/>
  <c r="A110" i="1" s="1"/>
  <c r="AH109" i="1"/>
  <c r="A109" i="1" s="1" a="1"/>
  <c r="A109" i="1" s="1"/>
  <c r="AH108" i="1"/>
  <c r="A108" i="1" s="1" a="1"/>
  <c r="A108" i="1" s="1"/>
  <c r="M108" i="1"/>
  <c r="S108" i="1" s="1"/>
  <c r="AH107" i="1"/>
  <c r="A107" i="1" s="1" a="1"/>
  <c r="A107" i="1" s="1"/>
  <c r="S107" i="1" s="1"/>
  <c r="M107" i="1"/>
  <c r="AH106" i="1"/>
  <c r="A106" i="1" s="1" a="1"/>
  <c r="A106" i="1" s="1"/>
  <c r="K106" i="1" s="1" a="1"/>
  <c r="K106" i="1" s="1"/>
  <c r="M106" i="1"/>
  <c r="S106" i="1" s="1"/>
  <c r="AH105" i="1"/>
  <c r="A105" i="1" s="1" a="1"/>
  <c r="A105" i="1" s="1"/>
  <c r="M105" i="1" s="1"/>
  <c r="AH104" i="1"/>
  <c r="A104" i="1" s="1" a="1"/>
  <c r="A104" i="1" s="1"/>
  <c r="AH103" i="1"/>
  <c r="V103" i="1"/>
  <c r="S103" i="1"/>
  <c r="M103" i="1"/>
  <c r="AH102" i="1"/>
  <c r="A102" i="1" s="1" a="1"/>
  <c r="A102" i="1" s="1"/>
  <c r="AH101" i="1"/>
  <c r="A101" i="1" s="1" a="1"/>
  <c r="A101" i="1" s="1"/>
  <c r="M101" i="1"/>
  <c r="AH100" i="1"/>
  <c r="M100" i="1"/>
  <c r="S100" i="1" s="1"/>
  <c r="AH99" i="1"/>
  <c r="A99" i="1" s="1" a="1"/>
  <c r="A99" i="1" s="1"/>
  <c r="M99" i="1"/>
  <c r="S99" i="1" s="1"/>
  <c r="AH98" i="1"/>
  <c r="A98" i="1" s="1" a="1"/>
  <c r="A98" i="1" s="1"/>
  <c r="M98" i="1"/>
  <c r="S98" i="1" s="1"/>
  <c r="V98" i="1" s="1"/>
  <c r="AH97" i="1"/>
  <c r="A97" i="1" s="1" a="1"/>
  <c r="A97" i="1" s="1"/>
  <c r="AH96" i="1"/>
  <c r="A96" i="1" s="1" a="1"/>
  <c r="A96" i="1" s="1"/>
  <c r="M96" i="1" s="1"/>
  <c r="S96" i="1" s="1"/>
  <c r="AH95" i="1"/>
  <c r="A95" i="1" s="1" a="1"/>
  <c r="A95" i="1" s="1"/>
  <c r="AH94" i="1"/>
  <c r="A94" i="1" s="1" a="1"/>
  <c r="A94" i="1" s="1"/>
  <c r="M94" i="1"/>
  <c r="S94" i="1" s="1"/>
  <c r="AH93" i="1"/>
  <c r="A93" i="1" s="1" a="1"/>
  <c r="A93" i="1" s="1"/>
  <c r="M93" i="1"/>
  <c r="S93" i="1" s="1"/>
  <c r="AH92" i="1"/>
  <c r="A92" i="1" s="1" a="1"/>
  <c r="A92" i="1" s="1"/>
  <c r="M92" i="1"/>
  <c r="S92" i="1" s="1"/>
  <c r="AH91" i="1"/>
  <c r="A91" i="1" s="1" a="1"/>
  <c r="A91" i="1" s="1"/>
  <c r="V91" i="1"/>
  <c r="M91" i="1"/>
  <c r="S91" i="1" s="1"/>
  <c r="AH90" i="1"/>
  <c r="A90" i="1" s="1" a="1"/>
  <c r="A90" i="1" s="1"/>
  <c r="AH89" i="1"/>
  <c r="A89" i="1" s="1" a="1"/>
  <c r="A89" i="1" s="1"/>
  <c r="M89" i="1" s="1"/>
  <c r="S89" i="1" s="1"/>
  <c r="AH88" i="1"/>
  <c r="A88" i="1" s="1" a="1"/>
  <c r="A88" i="1" s="1"/>
  <c r="AH87" i="1"/>
  <c r="A87" i="1" s="1" a="1"/>
  <c r="A87" i="1" s="1"/>
  <c r="Q87" i="1" s="1" a="1"/>
  <c r="Q87" i="1" s="1"/>
  <c r="M87" i="1"/>
  <c r="S87" i="1" s="1"/>
  <c r="AH86" i="1"/>
  <c r="A86" i="1" s="1" a="1"/>
  <c r="A86" i="1" s="1"/>
  <c r="M86" i="1"/>
  <c r="S86" i="1" s="1"/>
  <c r="AH85" i="1"/>
  <c r="A85" i="1" s="1" a="1"/>
  <c r="A85" i="1" s="1"/>
  <c r="M85" i="1"/>
  <c r="S85" i="1" s="1"/>
  <c r="AH84" i="1"/>
  <c r="A84" i="1" s="1" a="1"/>
  <c r="A84" i="1" s="1"/>
  <c r="M84" i="1"/>
  <c r="AH83" i="1"/>
  <c r="A83" i="1" s="1" a="1"/>
  <c r="A83" i="1" s="1"/>
  <c r="AH82" i="1"/>
  <c r="A82" i="1" s="1" a="1"/>
  <c r="A82" i="1" s="1"/>
  <c r="M82" i="1"/>
  <c r="S82" i="1" s="1"/>
  <c r="AH81" i="1"/>
  <c r="A81" i="1" s="1" a="1"/>
  <c r="A81" i="1" s="1"/>
  <c r="AH80" i="1"/>
  <c r="A80" i="1" s="1" a="1"/>
  <c r="A80" i="1" s="1"/>
  <c r="M80" i="1" s="1"/>
  <c r="S80" i="1" s="1"/>
  <c r="AH79" i="1"/>
  <c r="A79" i="1" s="1" a="1"/>
  <c r="A79" i="1" s="1"/>
  <c r="AH78" i="1"/>
  <c r="A78" i="1" s="1" a="1"/>
  <c r="A78" i="1" s="1"/>
  <c r="M78" i="1"/>
  <c r="AH77" i="1"/>
  <c r="A77" i="1" s="1" a="1"/>
  <c r="A77" i="1" s="1"/>
  <c r="S77" i="1" s="1"/>
  <c r="M77" i="1"/>
  <c r="AH76" i="1"/>
  <c r="A76" i="1" s="1" a="1"/>
  <c r="A76" i="1" s="1"/>
  <c r="AH75" i="1"/>
  <c r="A75" i="1" s="1" a="1"/>
  <c r="A75" i="1" s="1"/>
  <c r="M75" i="1"/>
  <c r="S75" i="1" s="1"/>
  <c r="AH74" i="1"/>
  <c r="A74" i="1" s="1" a="1"/>
  <c r="A74" i="1" s="1"/>
  <c r="D74" i="1" s="1" a="1"/>
  <c r="D74" i="1" s="1"/>
  <c r="M74" i="1"/>
  <c r="S74" i="1" s="1"/>
  <c r="AH73" i="1"/>
  <c r="A73" i="1" s="1" a="1"/>
  <c r="A73" i="1" s="1"/>
  <c r="S73" i="1"/>
  <c r="M73" i="1"/>
  <c r="AH72" i="1"/>
  <c r="A72" i="1" s="1" a="1"/>
  <c r="A72" i="1" s="1"/>
  <c r="AH71" i="1"/>
  <c r="A71" i="1" s="1" a="1"/>
  <c r="AH70" i="1"/>
  <c r="A70" i="1" s="1" a="1"/>
  <c r="A70" i="1" s="1"/>
  <c r="AH69" i="1"/>
  <c r="A69" i="1" s="1" a="1"/>
  <c r="A69" i="1" s="1"/>
  <c r="M69" i="1"/>
  <c r="AH68" i="1"/>
  <c r="A68" i="1" s="1" a="1"/>
  <c r="A68" i="1" s="1"/>
  <c r="AH67" i="1"/>
  <c r="A67" i="1" s="1" a="1"/>
  <c r="A67" i="1" s="1"/>
  <c r="M67" i="1"/>
  <c r="S67" i="1" s="1"/>
  <c r="AH66" i="1"/>
  <c r="A66" i="1" s="1" a="1"/>
  <c r="A66" i="1" s="1"/>
  <c r="S66" i="1"/>
  <c r="V66" i="1" s="1"/>
  <c r="M66" i="1"/>
  <c r="AH65" i="1"/>
  <c r="A65" i="1" s="1" a="1"/>
  <c r="A65" i="1" s="1"/>
  <c r="M65" i="1"/>
  <c r="S65" i="1" s="1"/>
  <c r="AH64" i="1"/>
  <c r="A64" i="1" s="1" a="1"/>
  <c r="A64" i="1" s="1"/>
  <c r="M64" i="1"/>
  <c r="AH63" i="1"/>
  <c r="A63" i="1" s="1" a="1"/>
  <c r="A63" i="1" s="1"/>
  <c r="AH62" i="1"/>
  <c r="A62" i="1" s="1" a="1"/>
  <c r="A62" i="1" s="1"/>
  <c r="S62" i="1"/>
  <c r="M62" i="1"/>
  <c r="AH61" i="1"/>
  <c r="A61" i="1" s="1" a="1"/>
  <c r="A61" i="1" s="1"/>
  <c r="AH60" i="1"/>
  <c r="A60" i="1" s="1" a="1"/>
  <c r="A60" i="1" s="1"/>
  <c r="M60" i="1" s="1"/>
  <c r="S60" i="1" s="1"/>
  <c r="AH59" i="1"/>
  <c r="A59" i="1" s="1" a="1"/>
  <c r="A59" i="1" s="1"/>
  <c r="AH58" i="1"/>
  <c r="A58" i="1" s="1" a="1"/>
  <c r="A58" i="1" s="1"/>
  <c r="M58" i="1"/>
  <c r="AH57" i="1"/>
  <c r="A57" i="1" s="1" a="1"/>
  <c r="A57" i="1" s="1"/>
  <c r="AH56" i="1"/>
  <c r="A56" i="1" s="1" a="1"/>
  <c r="A56" i="1" s="1"/>
  <c r="Q56" i="1" s="1" a="1"/>
  <c r="Q56" i="1" s="1"/>
  <c r="M56" i="1"/>
  <c r="S56" i="1" s="1"/>
  <c r="AH55" i="1"/>
  <c r="A55" i="1" s="1" a="1"/>
  <c r="A55" i="1" s="1"/>
  <c r="S55" i="1"/>
  <c r="M55" i="1"/>
  <c r="AH54" i="1"/>
  <c r="A54" i="1" s="1" a="1"/>
  <c r="A54" i="1" s="1"/>
  <c r="M54" i="1"/>
  <c r="S54" i="1" s="1"/>
  <c r="AH53" i="1"/>
  <c r="A53" i="1" s="1" a="1"/>
  <c r="A53" i="1" s="1"/>
  <c r="M53" i="1"/>
  <c r="S53" i="1" s="1"/>
  <c r="AH52" i="1"/>
  <c r="A52" i="1" s="1" a="1"/>
  <c r="A52" i="1" s="1"/>
  <c r="AH51" i="1"/>
  <c r="A51" i="1" s="1" a="1"/>
  <c r="A51" i="1" s="1"/>
  <c r="M51" i="1"/>
  <c r="S51" i="1" s="1"/>
  <c r="AH50" i="1"/>
  <c r="A50" i="1" s="1" a="1"/>
  <c r="A50" i="1" s="1"/>
  <c r="AH49" i="1"/>
  <c r="A49" i="1" s="1" a="1"/>
  <c r="A49" i="1" s="1"/>
  <c r="AH48" i="1"/>
  <c r="A48" i="1" s="1" a="1"/>
  <c r="A48" i="1" s="1"/>
  <c r="AH47" i="1"/>
  <c r="A47" i="1" s="1" a="1"/>
  <c r="A47" i="1" s="1"/>
  <c r="M47" i="1"/>
  <c r="S47" i="1" s="1"/>
  <c r="AH46" i="1"/>
  <c r="A46" i="1" s="1" a="1"/>
  <c r="A46" i="1" s="1"/>
  <c r="M46" i="1"/>
  <c r="S46" i="1" s="1"/>
  <c r="AH45" i="1"/>
  <c r="A45" i="1" s="1" a="1"/>
  <c r="A45" i="1" s="1"/>
  <c r="M45" i="1"/>
  <c r="S45" i="1" s="1"/>
  <c r="AH44" i="1"/>
  <c r="A44" i="1" s="1" a="1"/>
  <c r="A44" i="1" s="1"/>
  <c r="M44" i="1"/>
  <c r="AH43" i="1"/>
  <c r="A43" i="1" s="1" a="1"/>
  <c r="A43" i="1" s="1"/>
  <c r="AH42" i="1"/>
  <c r="A42" i="1" s="1" a="1"/>
  <c r="A42" i="1" s="1"/>
  <c r="B42" i="1" s="1" a="1"/>
  <c r="B42" i="1" s="1"/>
  <c r="M42" i="1"/>
  <c r="S42" i="1" s="1"/>
  <c r="AH41" i="1"/>
  <c r="A41" i="1" s="1" a="1"/>
  <c r="A41" i="1" s="1"/>
  <c r="AH40" i="1"/>
  <c r="A40" i="1" s="1" a="1"/>
  <c r="A40" i="1" s="1"/>
  <c r="M40" i="1" s="1"/>
  <c r="S40" i="1" s="1"/>
  <c r="AH39" i="1"/>
  <c r="A39" i="1" s="1" a="1"/>
  <c r="A39" i="1" s="1"/>
  <c r="AH38" i="1"/>
  <c r="A38" i="1" s="1" a="1"/>
  <c r="A38" i="1" s="1"/>
  <c r="S38" i="1" s="1"/>
  <c r="M38" i="1"/>
  <c r="AH37" i="1"/>
  <c r="A37" i="1" s="1" a="1"/>
  <c r="A37" i="1" s="1"/>
  <c r="AH36" i="1"/>
  <c r="A36" i="1" s="1" a="1"/>
  <c r="A36" i="1" s="1"/>
  <c r="M36" i="1"/>
  <c r="S36" i="1" s="1"/>
  <c r="AH35" i="1"/>
  <c r="A35" i="1" s="1" a="1"/>
  <c r="A35" i="1" s="1"/>
  <c r="S35" i="1" s="1"/>
  <c r="M35" i="1"/>
  <c r="AH34" i="1"/>
  <c r="A34" i="1" s="1" a="1"/>
  <c r="A34" i="1" s="1"/>
  <c r="M34" i="1"/>
  <c r="S34" i="1" s="1"/>
  <c r="AH33" i="1"/>
  <c r="A33" i="1" s="1" a="1"/>
  <c r="A33" i="1" s="1"/>
  <c r="AH32" i="1"/>
  <c r="A32" i="1" s="1" a="1"/>
  <c r="A32" i="1" s="1"/>
  <c r="AH31" i="1"/>
  <c r="A31" i="1" s="1" a="1"/>
  <c r="A31" i="1" s="1"/>
  <c r="M31" i="1"/>
  <c r="S31" i="1" s="1"/>
  <c r="AH30" i="1"/>
  <c r="A30" i="1" s="1" a="1"/>
  <c r="A30" i="1" s="1"/>
  <c r="AH29" i="1"/>
  <c r="A29" i="1" s="1" a="1"/>
  <c r="A29" i="1" s="1"/>
  <c r="M29" i="1"/>
  <c r="AH28" i="1"/>
  <c r="A28" i="1" s="1" a="1"/>
  <c r="A28" i="1" s="1"/>
  <c r="AH27" i="1"/>
  <c r="A27" i="1" s="1" a="1"/>
  <c r="A27" i="1" s="1"/>
  <c r="M27" i="1"/>
  <c r="S27" i="1" s="1"/>
  <c r="AH26" i="1"/>
  <c r="A26" i="1" s="1" a="1"/>
  <c r="A26" i="1" s="1"/>
  <c r="M26" i="1"/>
  <c r="S26" i="1" s="1"/>
  <c r="AH25" i="1"/>
  <c r="A25" i="1" s="1" a="1"/>
  <c r="A25" i="1" s="1"/>
  <c r="K25" i="1" s="1" a="1"/>
  <c r="K25" i="1" s="1"/>
  <c r="M25" i="1"/>
  <c r="S25" i="1" s="1"/>
  <c r="AH24" i="1"/>
  <c r="A24" i="1" s="1" a="1"/>
  <c r="A24" i="1" s="1"/>
  <c r="M24" i="1" s="1"/>
  <c r="AH23" i="1"/>
  <c r="A23" i="1" s="1" a="1"/>
  <c r="A23" i="1" s="1"/>
  <c r="AH22" i="1"/>
  <c r="A22" i="1" s="1" a="1"/>
  <c r="A22" i="1" s="1"/>
  <c r="S22" i="1"/>
  <c r="M22" i="1"/>
  <c r="AH21" i="1"/>
  <c r="A21" i="1" s="1" a="1"/>
  <c r="A21" i="1" s="1"/>
  <c r="AH20" i="1"/>
  <c r="A20" i="1" s="1" a="1"/>
  <c r="A20" i="1" s="1"/>
  <c r="M20" i="1" s="1"/>
  <c r="S20" i="1" s="1"/>
  <c r="AH19" i="1"/>
  <c r="A19" i="1" s="1" a="1"/>
  <c r="A19" i="1" s="1"/>
  <c r="AH18" i="1"/>
  <c r="A18" i="1" s="1" a="1"/>
  <c r="A18" i="1" s="1"/>
  <c r="M18" i="1"/>
  <c r="AH17" i="1"/>
  <c r="A17" i="1" s="1" a="1"/>
  <c r="A17" i="1" s="1"/>
  <c r="S17" i="1" s="1"/>
  <c r="M17" i="1"/>
  <c r="AH16" i="1"/>
  <c r="A16" i="1" s="1" a="1"/>
  <c r="A16" i="1" s="1"/>
  <c r="M16" i="1"/>
  <c r="S16" i="1" s="1"/>
  <c r="AH15" i="1"/>
  <c r="A15" i="1" s="1" a="1"/>
  <c r="A15" i="1" s="1"/>
  <c r="S15" i="1"/>
  <c r="M15" i="1"/>
  <c r="AH14" i="1"/>
  <c r="A14" i="1" s="1" a="1"/>
  <c r="A14" i="1" s="1"/>
  <c r="M14" i="1"/>
  <c r="S14" i="1" s="1"/>
  <c r="AH13" i="1"/>
  <c r="A13" i="1" s="1" a="1"/>
  <c r="A13" i="1" s="1"/>
  <c r="M13" i="1"/>
  <c r="S13" i="1" s="1"/>
  <c r="AH12" i="1"/>
  <c r="A12" i="1" s="1" a="1"/>
  <c r="A12" i="1" s="1"/>
  <c r="AH11" i="1"/>
  <c r="A11" i="1" s="1" a="1"/>
  <c r="A11" i="1" s="1"/>
  <c r="M11" i="1"/>
  <c r="S11" i="1" s="1"/>
  <c r="AH10" i="1"/>
  <c r="A10" i="1" s="1" a="1"/>
  <c r="A10" i="1" s="1"/>
  <c r="AH9" i="1"/>
  <c r="A9" i="1" s="1" a="1"/>
  <c r="A9" i="1" s="1"/>
  <c r="S9" i="1" s="1"/>
  <c r="M9" i="1"/>
  <c r="AH8" i="1"/>
  <c r="A8" i="1" s="1" a="1"/>
  <c r="A8" i="1" s="1"/>
  <c r="AH7" i="1"/>
  <c r="A7" i="1" s="1" a="1"/>
  <c r="A7" i="1" s="1"/>
  <c r="M7" i="1"/>
  <c r="S7" i="1" s="1"/>
  <c r="AH6" i="1"/>
  <c r="A6" i="1" s="1" a="1"/>
  <c r="A6" i="1" s="1"/>
  <c r="M6" i="1"/>
  <c r="S6" i="1" s="1"/>
  <c r="AH5" i="1"/>
  <c r="A5" i="1" s="1" a="1"/>
  <c r="A5" i="1" s="1"/>
  <c r="M5" i="1"/>
  <c r="S5" i="1" s="1"/>
  <c r="AH4" i="1"/>
  <c r="A4" i="1" s="1" a="1"/>
  <c r="A4" i="1" s="1"/>
  <c r="AH3" i="1"/>
  <c r="A3" i="1" s="1" a="1"/>
  <c r="A3" i="1" s="1"/>
  <c r="AH2" i="1"/>
  <c r="A2" i="1" s="1" a="1"/>
  <c r="A2" i="1" s="1"/>
  <c r="S2" i="1"/>
  <c r="M2" i="1"/>
  <c r="AW7" i="10" l="1"/>
  <c r="BB7" i="10"/>
  <c r="AK7" i="10"/>
  <c r="AA33" i="10"/>
  <c r="AK33" i="10"/>
  <c r="AW33" i="10"/>
  <c r="AK59" i="10"/>
  <c r="AW59" i="10"/>
  <c r="AA59" i="10"/>
  <c r="Q59" i="10"/>
  <c r="AA23" i="10"/>
  <c r="AW23" i="10"/>
  <c r="AK23" i="10"/>
  <c r="AR50" i="6"/>
  <c r="BD50" i="6"/>
  <c r="AH50" i="6"/>
  <c r="X50" i="6"/>
  <c r="Q61" i="10"/>
  <c r="AW61" i="10"/>
  <c r="AA61" i="10"/>
  <c r="BB61" i="10"/>
  <c r="AK61" i="10"/>
  <c r="AW20" i="10"/>
  <c r="AK20" i="10"/>
  <c r="AA20" i="10"/>
  <c r="Q20" i="10"/>
  <c r="AA63" i="10"/>
  <c r="AK63" i="10"/>
  <c r="AW63" i="10"/>
  <c r="AR59" i="6"/>
  <c r="AH59" i="6"/>
  <c r="X59" i="6"/>
  <c r="BD59" i="6"/>
  <c r="AW60" i="10"/>
  <c r="AK60" i="10"/>
  <c r="AA60" i="10"/>
  <c r="AZ60" i="10"/>
  <c r="BA60" i="10" s="1"/>
  <c r="Q60" i="10"/>
  <c r="BB64" i="10"/>
  <c r="Q64" i="10"/>
  <c r="Q31" i="10"/>
  <c r="AW31" i="10"/>
  <c r="AK31" i="10"/>
  <c r="AA31" i="10"/>
  <c r="X16" i="6"/>
  <c r="BD16" i="6"/>
  <c r="AR16" i="6"/>
  <c r="AH16" i="6"/>
  <c r="BO16" i="6"/>
  <c r="BD22" i="6"/>
  <c r="AR22" i="6"/>
  <c r="AH22" i="6"/>
  <c r="BI22" i="6"/>
  <c r="BE13" i="5"/>
  <c r="BA58" i="5"/>
  <c r="BB58" i="5" s="1"/>
  <c r="BC58" i="5" s="1"/>
  <c r="F1655" i="1" s="1" a="1"/>
  <c r="F1655" i="1" s="1"/>
  <c r="AW43" i="10"/>
  <c r="AK51" i="10"/>
  <c r="AR39" i="6"/>
  <c r="X39" i="6"/>
  <c r="X31" i="6"/>
  <c r="BD51" i="6"/>
  <c r="BB14" i="10"/>
  <c r="AZ65" i="10"/>
  <c r="BA65" i="10" s="1"/>
  <c r="O17" i="4" a="1"/>
  <c r="O17" i="4" s="1"/>
  <c r="BA17" i="5"/>
  <c r="BB17" i="5" s="1"/>
  <c r="BC17" i="5" s="1"/>
  <c r="BD17" i="5"/>
  <c r="BD13" i="6"/>
  <c r="AR13" i="6"/>
  <c r="BD45" i="6"/>
  <c r="AR45" i="6"/>
  <c r="AW37" i="10"/>
  <c r="AK37" i="10"/>
  <c r="AA37" i="10"/>
  <c r="Q37" i="10"/>
  <c r="AH4" i="6"/>
  <c r="BD4" i="6"/>
  <c r="X13" i="6"/>
  <c r="X45" i="6"/>
  <c r="AW62" i="10"/>
  <c r="AX55" i="5"/>
  <c r="J1587" i="1" s="1" a="1"/>
  <c r="J1587" i="1" s="1"/>
  <c r="AZ61" i="10"/>
  <c r="BA61" i="10" s="1"/>
  <c r="BD17" i="6"/>
  <c r="BP17" i="6"/>
  <c r="BO17" i="6"/>
  <c r="BB27" i="10"/>
  <c r="AK27" i="10"/>
  <c r="BB55" i="10"/>
  <c r="X52" i="6"/>
  <c r="AR52" i="6"/>
  <c r="AW15" i="10"/>
  <c r="AZ15" i="10"/>
  <c r="BA15" i="10" s="1"/>
  <c r="AK39" i="10"/>
  <c r="AW39" i="10"/>
  <c r="AA39" i="10"/>
  <c r="AH5" i="6"/>
  <c r="X5" i="6"/>
  <c r="BD7" i="6"/>
  <c r="AH17" i="6"/>
  <c r="Q39" i="10"/>
  <c r="BD15" i="6"/>
  <c r="AH26" i="6"/>
  <c r="AH52" i="6"/>
  <c r="AZ4" i="10"/>
  <c r="BA4" i="10" s="1"/>
  <c r="BA43" i="5"/>
  <c r="BD5" i="6"/>
  <c r="BO15" i="6"/>
  <c r="AR17" i="6"/>
  <c r="BD39" i="6"/>
  <c r="X42" i="6"/>
  <c r="BB4" i="10"/>
  <c r="AW12" i="10"/>
  <c r="Q11" i="10"/>
  <c r="AK11" i="10"/>
  <c r="AA11" i="10"/>
  <c r="AZ21" i="10"/>
  <c r="BA21" i="10" s="1"/>
  <c r="AK29" i="10"/>
  <c r="AW29" i="10"/>
  <c r="AW45" i="10"/>
  <c r="BB45" i="10"/>
  <c r="AZ45" i="10"/>
  <c r="BA45" i="10" s="1"/>
  <c r="AA3" i="10"/>
  <c r="AW3" i="10"/>
  <c r="AA30" i="10"/>
  <c r="Q30" i="10"/>
  <c r="AK3" i="10"/>
  <c r="AH13" i="6"/>
  <c r="BD56" i="6"/>
  <c r="BI56" i="6"/>
  <c r="AK21" i="10"/>
  <c r="BA55" i="5"/>
  <c r="BB55" i="5" s="1"/>
  <c r="BC55" i="5" s="1"/>
  <c r="F1571" i="1" s="1" a="1"/>
  <c r="F1571" i="1" s="1"/>
  <c r="AR4" i="6"/>
  <c r="Q24" i="10"/>
  <c r="BC56" i="5"/>
  <c r="AA22" i="10"/>
  <c r="AW22" i="10"/>
  <c r="AK22" i="10"/>
  <c r="O61" i="4" a="1"/>
  <c r="O61" i="4" s="1"/>
  <c r="BA61" i="5"/>
  <c r="I1753" i="1" s="1" a="1"/>
  <c r="I1753" i="1" s="1"/>
  <c r="AR7" i="6"/>
  <c r="X26" i="6"/>
  <c r="AW30" i="10"/>
  <c r="AW51" i="10"/>
  <c r="AW4" i="10"/>
  <c r="AH3" i="6"/>
  <c r="AK12" i="10"/>
  <c r="BC43" i="5"/>
  <c r="AR3" i="6"/>
  <c r="AA13" i="10"/>
  <c r="AW13" i="10"/>
  <c r="AK13" i="10"/>
  <c r="AW44" i="10"/>
  <c r="Q50" i="10"/>
  <c r="BB54" i="10"/>
  <c r="BA22" i="5"/>
  <c r="BB22" i="5" s="1"/>
  <c r="BC22" i="5" s="1"/>
  <c r="AH27" i="6"/>
  <c r="Q29" i="10"/>
  <c r="AR38" i="6"/>
  <c r="BD38" i="6"/>
  <c r="AH45" i="6"/>
  <c r="X58" i="6"/>
  <c r="BB15" i="10"/>
  <c r="AW42" i="10"/>
  <c r="AK62" i="10"/>
  <c r="AR27" i="6"/>
  <c r="BD32" i="6"/>
  <c r="AA21" i="10"/>
  <c r="AA29" i="10"/>
  <c r="BB37" i="10"/>
  <c r="BA13" i="5"/>
  <c r="BB13" i="5" s="1"/>
  <c r="BC13" i="5" s="1"/>
  <c r="BA41" i="5"/>
  <c r="BB41" i="5" s="1"/>
  <c r="AG1151" i="1" s="1" a="1"/>
  <c r="AG1151" i="1" s="1"/>
  <c r="BD36" i="6"/>
  <c r="BI36" i="6"/>
  <c r="AR36" i="6"/>
  <c r="AH38" i="6"/>
  <c r="AK32" i="10"/>
  <c r="AA51" i="10"/>
  <c r="AK49" i="10"/>
  <c r="Q49" i="10"/>
  <c r="X17" i="6"/>
  <c r="X54" i="6"/>
  <c r="BD54" i="6"/>
  <c r="AR54" i="6"/>
  <c r="AW11" i="10"/>
  <c r="AW21" i="10"/>
  <c r="Q41" i="10"/>
  <c r="AW41" i="10"/>
  <c r="AK41" i="10"/>
  <c r="AK43" i="10"/>
  <c r="AZ55" i="10"/>
  <c r="BA55" i="10" s="1"/>
  <c r="AK53" i="10"/>
  <c r="BB5" i="10"/>
  <c r="F143" i="1" a="1"/>
  <c r="F143" i="1" s="1"/>
  <c r="Z1340" i="1" a="1"/>
  <c r="Z1340" i="1" s="1"/>
  <c r="Y1340" i="1" a="1"/>
  <c r="Y1340" i="1" s="1"/>
  <c r="X1340" i="1" a="1"/>
  <c r="X1340" i="1" s="1"/>
  <c r="AE1340" i="1" a="1"/>
  <c r="AE1340" i="1" s="1"/>
  <c r="AD1340" i="1" a="1"/>
  <c r="AD1340" i="1" s="1"/>
  <c r="AC1340" i="1" a="1"/>
  <c r="AC1340" i="1" s="1"/>
  <c r="AB1340" i="1" a="1"/>
  <c r="AB1340" i="1" s="1"/>
  <c r="U1340" i="1" a="1"/>
  <c r="U1340" i="1" s="1"/>
  <c r="AF1340" i="1" a="1"/>
  <c r="AF1340" i="1" s="1"/>
  <c r="AA1340" i="1" a="1"/>
  <c r="AA1340" i="1" s="1"/>
  <c r="W1340" i="1" a="1"/>
  <c r="W1340" i="1" s="1"/>
  <c r="T1340" i="1" a="1"/>
  <c r="T1340" i="1" s="1"/>
  <c r="V1340" i="1"/>
  <c r="AF1624" i="1" a="1"/>
  <c r="AF1624" i="1" s="1"/>
  <c r="U1624" i="1" a="1"/>
  <c r="U1624" i="1" s="1"/>
  <c r="AE1624" i="1" a="1"/>
  <c r="AE1624" i="1" s="1"/>
  <c r="T1624" i="1" a="1"/>
  <c r="T1624" i="1" s="1"/>
  <c r="AB1624" i="1" a="1"/>
  <c r="AB1624" i="1" s="1"/>
  <c r="Y1624" i="1" a="1"/>
  <c r="Y1624" i="1" s="1"/>
  <c r="X1624" i="1" a="1"/>
  <c r="X1624" i="1" s="1"/>
  <c r="W1624" i="1" a="1"/>
  <c r="W1624" i="1" s="1"/>
  <c r="AD1624" i="1" a="1"/>
  <c r="AD1624" i="1" s="1"/>
  <c r="AA1624" i="1" a="1"/>
  <c r="AA1624" i="1" s="1"/>
  <c r="Z1624" i="1" a="1"/>
  <c r="Z1624" i="1" s="1"/>
  <c r="AC1624" i="1" a="1"/>
  <c r="AC1624" i="1" s="1"/>
  <c r="V1624" i="1"/>
  <c r="AA35" i="1" a="1"/>
  <c r="AA35" i="1" s="1"/>
  <c r="Z35" i="1" a="1"/>
  <c r="Z35" i="1" s="1"/>
  <c r="Y35" i="1" a="1"/>
  <c r="Y35" i="1" s="1"/>
  <c r="X35" i="1" a="1"/>
  <c r="X35" i="1" s="1"/>
  <c r="W35" i="1" a="1"/>
  <c r="W35" i="1" s="1"/>
  <c r="AE35" i="1" a="1"/>
  <c r="AE35" i="1" s="1"/>
  <c r="T35" i="1" a="1"/>
  <c r="T35" i="1" s="1"/>
  <c r="AF35" i="1" a="1"/>
  <c r="AF35" i="1" s="1"/>
  <c r="AD35" i="1" a="1"/>
  <c r="AD35" i="1" s="1"/>
  <c r="AC35" i="1" a="1"/>
  <c r="AC35" i="1" s="1"/>
  <c r="AB35" i="1" a="1"/>
  <c r="AB35" i="1" s="1"/>
  <c r="U35" i="1" a="1"/>
  <c r="U35" i="1" s="1"/>
  <c r="V35" i="1"/>
  <c r="AD600" i="1" a="1"/>
  <c r="AD600" i="1" s="1"/>
  <c r="AC600" i="1" a="1"/>
  <c r="AC600" i="1" s="1"/>
  <c r="AB600" i="1" a="1"/>
  <c r="AB600" i="1" s="1"/>
  <c r="AA600" i="1" a="1"/>
  <c r="AA600" i="1" s="1"/>
  <c r="Y600" i="1" a="1"/>
  <c r="Y600" i="1" s="1"/>
  <c r="Z600" i="1" a="1"/>
  <c r="Z600" i="1" s="1"/>
  <c r="W600" i="1" a="1"/>
  <c r="W600" i="1" s="1"/>
  <c r="U600" i="1" a="1"/>
  <c r="U600" i="1" s="1"/>
  <c r="AF600" i="1" a="1"/>
  <c r="AF600" i="1" s="1"/>
  <c r="AE600" i="1" a="1"/>
  <c r="AE600" i="1" s="1"/>
  <c r="X600" i="1" a="1"/>
  <c r="X600" i="1" s="1"/>
  <c r="T600" i="1" a="1"/>
  <c r="T600" i="1" s="1"/>
  <c r="V600" i="1"/>
  <c r="U751" i="1" a="1"/>
  <c r="U751" i="1" s="1"/>
  <c r="T751" i="1" a="1"/>
  <c r="T751" i="1" s="1"/>
  <c r="AF751" i="1" a="1"/>
  <c r="AF751" i="1" s="1"/>
  <c r="AE751" i="1" a="1"/>
  <c r="AE751" i="1" s="1"/>
  <c r="AD751" i="1" a="1"/>
  <c r="AD751" i="1" s="1"/>
  <c r="AA751" i="1" a="1"/>
  <c r="AA751" i="1" s="1"/>
  <c r="AC751" i="1" a="1"/>
  <c r="AC751" i="1" s="1"/>
  <c r="AB751" i="1" a="1"/>
  <c r="AB751" i="1" s="1"/>
  <c r="Z751" i="1" a="1"/>
  <c r="Z751" i="1" s="1"/>
  <c r="Y751" i="1" a="1"/>
  <c r="Y751" i="1" s="1"/>
  <c r="X751" i="1" a="1"/>
  <c r="X751" i="1" s="1"/>
  <c r="W751" i="1" a="1"/>
  <c r="W751" i="1" s="1"/>
  <c r="V751" i="1"/>
  <c r="P1415" i="1"/>
  <c r="S1722" i="1"/>
  <c r="X305" i="1" a="1"/>
  <c r="X305" i="1" s="1"/>
  <c r="W305" i="1" a="1"/>
  <c r="W305" i="1" s="1"/>
  <c r="AF305" i="1" a="1"/>
  <c r="AF305" i="1" s="1"/>
  <c r="U305" i="1" a="1"/>
  <c r="U305" i="1" s="1"/>
  <c r="AD305" i="1" a="1"/>
  <c r="AD305" i="1" s="1"/>
  <c r="AB305" i="1" a="1"/>
  <c r="AB305" i="1" s="1"/>
  <c r="AA305" i="1" a="1"/>
  <c r="AA305" i="1" s="1"/>
  <c r="Z305" i="1" a="1"/>
  <c r="Z305" i="1" s="1"/>
  <c r="Y305" i="1" a="1"/>
  <c r="Y305" i="1" s="1"/>
  <c r="T305" i="1" a="1"/>
  <c r="T305" i="1" s="1"/>
  <c r="AE305" i="1" a="1"/>
  <c r="AE305" i="1" s="1"/>
  <c r="AC305" i="1" a="1"/>
  <c r="AC305" i="1" s="1"/>
  <c r="V305" i="1"/>
  <c r="AF613" i="1" a="1"/>
  <c r="AF613" i="1" s="1"/>
  <c r="U613" i="1" a="1"/>
  <c r="U613" i="1" s="1"/>
  <c r="AE613" i="1" a="1"/>
  <c r="AE613" i="1" s="1"/>
  <c r="T613" i="1" a="1"/>
  <c r="T613" i="1" s="1"/>
  <c r="AD613" i="1" a="1"/>
  <c r="AD613" i="1" s="1"/>
  <c r="AC613" i="1" a="1"/>
  <c r="AC613" i="1" s="1"/>
  <c r="AB613" i="1" a="1"/>
  <c r="AB613" i="1" s="1"/>
  <c r="Y613" i="1" a="1"/>
  <c r="Y613" i="1" s="1"/>
  <c r="AA613" i="1" a="1"/>
  <c r="AA613" i="1" s="1"/>
  <c r="Z613" i="1" a="1"/>
  <c r="Z613" i="1" s="1"/>
  <c r="X613" i="1" a="1"/>
  <c r="X613" i="1" s="1"/>
  <c r="W613" i="1" a="1"/>
  <c r="W613" i="1" s="1"/>
  <c r="V613" i="1"/>
  <c r="S1517" i="1"/>
  <c r="Z1565" i="1" a="1"/>
  <c r="Z1565" i="1" s="1"/>
  <c r="Y1565" i="1" a="1"/>
  <c r="Y1565" i="1" s="1"/>
  <c r="X1565" i="1" a="1"/>
  <c r="X1565" i="1" s="1"/>
  <c r="T1565" i="1" a="1"/>
  <c r="T1565" i="1" s="1"/>
  <c r="W1565" i="1" a="1"/>
  <c r="W1565" i="1" s="1"/>
  <c r="U1565" i="1" a="1"/>
  <c r="U1565" i="1" s="1"/>
  <c r="AF1565" i="1" a="1"/>
  <c r="AF1565" i="1" s="1"/>
  <c r="AD1565" i="1" a="1"/>
  <c r="AD1565" i="1" s="1"/>
  <c r="AC1565" i="1" a="1"/>
  <c r="AC1565" i="1" s="1"/>
  <c r="AB1565" i="1" a="1"/>
  <c r="AB1565" i="1" s="1"/>
  <c r="AA1565" i="1" a="1"/>
  <c r="AA1565" i="1" s="1"/>
  <c r="AE1565" i="1" a="1"/>
  <c r="AE1565" i="1" s="1"/>
  <c r="V1565" i="1"/>
  <c r="W535" i="1" a="1"/>
  <c r="W535" i="1" s="1"/>
  <c r="AF535" i="1" a="1"/>
  <c r="AF535" i="1" s="1"/>
  <c r="U535" i="1" a="1"/>
  <c r="U535" i="1" s="1"/>
  <c r="AE535" i="1" a="1"/>
  <c r="AE535" i="1" s="1"/>
  <c r="T535" i="1" a="1"/>
  <c r="T535" i="1" s="1"/>
  <c r="AD535" i="1" a="1"/>
  <c r="AD535" i="1" s="1"/>
  <c r="AC535" i="1" a="1"/>
  <c r="AC535" i="1" s="1"/>
  <c r="X535" i="1" a="1"/>
  <c r="X535" i="1" s="1"/>
  <c r="AB535" i="1" a="1"/>
  <c r="AB535" i="1" s="1"/>
  <c r="Z535" i="1" a="1"/>
  <c r="Z535" i="1" s="1"/>
  <c r="Y535" i="1" a="1"/>
  <c r="Y535" i="1" s="1"/>
  <c r="AA535" i="1" a="1"/>
  <c r="AA535" i="1" s="1"/>
  <c r="V535" i="1"/>
  <c r="AD648" i="1" a="1"/>
  <c r="AD648" i="1" s="1"/>
  <c r="Z648" i="1" a="1"/>
  <c r="Z648" i="1" s="1"/>
  <c r="AE648" i="1" a="1"/>
  <c r="AE648" i="1" s="1"/>
  <c r="AC648" i="1" a="1"/>
  <c r="AC648" i="1" s="1"/>
  <c r="AB648" i="1" a="1"/>
  <c r="AB648" i="1" s="1"/>
  <c r="AA648" i="1" a="1"/>
  <c r="AA648" i="1" s="1"/>
  <c r="AF648" i="1" a="1"/>
  <c r="AF648" i="1" s="1"/>
  <c r="Y648" i="1" a="1"/>
  <c r="Y648" i="1" s="1"/>
  <c r="X648" i="1" a="1"/>
  <c r="X648" i="1" s="1"/>
  <c r="W648" i="1" a="1"/>
  <c r="W648" i="1" s="1"/>
  <c r="U648" i="1" a="1"/>
  <c r="U648" i="1" s="1"/>
  <c r="T648" i="1" a="1"/>
  <c r="T648" i="1" s="1"/>
  <c r="V648" i="1"/>
  <c r="Y729" i="1" a="1"/>
  <c r="Y729" i="1" s="1"/>
  <c r="X729" i="1" a="1"/>
  <c r="X729" i="1" s="1"/>
  <c r="W729" i="1" a="1"/>
  <c r="W729" i="1" s="1"/>
  <c r="AD729" i="1" a="1"/>
  <c r="AD729" i="1" s="1"/>
  <c r="AA729" i="1" a="1"/>
  <c r="AA729" i="1" s="1"/>
  <c r="Z729" i="1" a="1"/>
  <c r="Z729" i="1" s="1"/>
  <c r="U729" i="1" a="1"/>
  <c r="U729" i="1" s="1"/>
  <c r="T729" i="1" a="1"/>
  <c r="T729" i="1" s="1"/>
  <c r="AF729" i="1" a="1"/>
  <c r="AF729" i="1" s="1"/>
  <c r="AC729" i="1" a="1"/>
  <c r="AC729" i="1" s="1"/>
  <c r="AE729" i="1" a="1"/>
  <c r="AE729" i="1" s="1"/>
  <c r="AB729" i="1" a="1"/>
  <c r="AB729" i="1" s="1"/>
  <c r="V729" i="1"/>
  <c r="Y1485" i="1" a="1"/>
  <c r="Y1485" i="1" s="1"/>
  <c r="X1485" i="1" a="1"/>
  <c r="X1485" i="1" s="1"/>
  <c r="W1485" i="1" a="1"/>
  <c r="W1485" i="1" s="1"/>
  <c r="AE1485" i="1" a="1"/>
  <c r="AE1485" i="1" s="1"/>
  <c r="T1485" i="1" a="1"/>
  <c r="T1485" i="1" s="1"/>
  <c r="AC1485" i="1" a="1"/>
  <c r="AC1485" i="1" s="1"/>
  <c r="AB1485" i="1" a="1"/>
  <c r="AB1485" i="1" s="1"/>
  <c r="AA1485" i="1" a="1"/>
  <c r="AA1485" i="1" s="1"/>
  <c r="U1485" i="1" a="1"/>
  <c r="U1485" i="1" s="1"/>
  <c r="AF1485" i="1" a="1"/>
  <c r="AF1485" i="1" s="1"/>
  <c r="AD1485" i="1" a="1"/>
  <c r="AD1485" i="1" s="1"/>
  <c r="Z1485" i="1" a="1"/>
  <c r="Z1485" i="1" s="1"/>
  <c r="V1485" i="1"/>
  <c r="Y678" i="1" a="1"/>
  <c r="Y678" i="1" s="1"/>
  <c r="X678" i="1" a="1"/>
  <c r="X678" i="1" s="1"/>
  <c r="AF678" i="1" a="1"/>
  <c r="AF678" i="1" s="1"/>
  <c r="U678" i="1" a="1"/>
  <c r="U678" i="1" s="1"/>
  <c r="AE678" i="1" a="1"/>
  <c r="AE678" i="1" s="1"/>
  <c r="T678" i="1" a="1"/>
  <c r="T678" i="1" s="1"/>
  <c r="AC678" i="1" a="1"/>
  <c r="AC678" i="1" s="1"/>
  <c r="AD678" i="1" a="1"/>
  <c r="AD678" i="1" s="1"/>
  <c r="AB678" i="1" a="1"/>
  <c r="AB678" i="1" s="1"/>
  <c r="AA678" i="1" a="1"/>
  <c r="AA678" i="1" s="1"/>
  <c r="W678" i="1" a="1"/>
  <c r="W678" i="1" s="1"/>
  <c r="Z678" i="1" a="1"/>
  <c r="Z678" i="1" s="1"/>
  <c r="V678" i="1"/>
  <c r="AE1165" i="1" a="1"/>
  <c r="AE1165" i="1" s="1"/>
  <c r="T1165" i="1" a="1"/>
  <c r="T1165" i="1" s="1"/>
  <c r="AD1165" i="1" a="1"/>
  <c r="AD1165" i="1" s="1"/>
  <c r="Z1165" i="1" a="1"/>
  <c r="Z1165" i="1" s="1"/>
  <c r="AF1165" i="1" a="1"/>
  <c r="AF1165" i="1" s="1"/>
  <c r="AC1165" i="1" a="1"/>
  <c r="AC1165" i="1" s="1"/>
  <c r="AB1165" i="1" a="1"/>
  <c r="AB1165" i="1" s="1"/>
  <c r="AA1165" i="1" a="1"/>
  <c r="AA1165" i="1" s="1"/>
  <c r="X1165" i="1" a="1"/>
  <c r="X1165" i="1" s="1"/>
  <c r="Y1165" i="1" a="1"/>
  <c r="Y1165" i="1" s="1"/>
  <c r="U1165" i="1" a="1"/>
  <c r="U1165" i="1" s="1"/>
  <c r="W1165" i="1" a="1"/>
  <c r="W1165" i="1" s="1"/>
  <c r="V1165" i="1"/>
  <c r="S1708" i="1"/>
  <c r="AF1088" i="1" a="1"/>
  <c r="AF1088" i="1" s="1"/>
  <c r="U1088" i="1" a="1"/>
  <c r="U1088" i="1" s="1"/>
  <c r="AE1088" i="1" a="1"/>
  <c r="AE1088" i="1" s="1"/>
  <c r="T1088" i="1" a="1"/>
  <c r="T1088" i="1" s="1"/>
  <c r="AC1088" i="1" a="1"/>
  <c r="AC1088" i="1" s="1"/>
  <c r="X1088" i="1" a="1"/>
  <c r="X1088" i="1" s="1"/>
  <c r="W1088" i="1" a="1"/>
  <c r="W1088" i="1" s="1"/>
  <c r="AB1088" i="1" a="1"/>
  <c r="AB1088" i="1" s="1"/>
  <c r="AD1088" i="1" a="1"/>
  <c r="AD1088" i="1" s="1"/>
  <c r="AA1088" i="1" a="1"/>
  <c r="AA1088" i="1" s="1"/>
  <c r="Y1088" i="1" a="1"/>
  <c r="Y1088" i="1" s="1"/>
  <c r="Z1088" i="1" a="1"/>
  <c r="Z1088" i="1" s="1"/>
  <c r="V1088" i="1"/>
  <c r="AF624" i="1" a="1"/>
  <c r="AF624" i="1" s="1"/>
  <c r="U624" i="1" a="1"/>
  <c r="U624" i="1" s="1"/>
  <c r="AE624" i="1" a="1"/>
  <c r="AE624" i="1" s="1"/>
  <c r="T624" i="1" a="1"/>
  <c r="T624" i="1" s="1"/>
  <c r="AD624" i="1" a="1"/>
  <c r="AD624" i="1" s="1"/>
  <c r="AC624" i="1" a="1"/>
  <c r="AC624" i="1" s="1"/>
  <c r="AA624" i="1" a="1"/>
  <c r="AA624" i="1" s="1"/>
  <c r="Y624" i="1" a="1"/>
  <c r="Y624" i="1" s="1"/>
  <c r="X624" i="1" a="1"/>
  <c r="X624" i="1" s="1"/>
  <c r="W624" i="1" a="1"/>
  <c r="W624" i="1" s="1"/>
  <c r="AB624" i="1" a="1"/>
  <c r="AB624" i="1" s="1"/>
  <c r="Z624" i="1" a="1"/>
  <c r="Z624" i="1" s="1"/>
  <c r="V624" i="1"/>
  <c r="S1758" i="1"/>
  <c r="Y178" i="1" a="1"/>
  <c r="Y178" i="1" s="1"/>
  <c r="X178" i="1" a="1"/>
  <c r="X178" i="1" s="1"/>
  <c r="W178" i="1" a="1"/>
  <c r="W178" i="1" s="1"/>
  <c r="AE178" i="1" a="1"/>
  <c r="AE178" i="1" s="1"/>
  <c r="T178" i="1" a="1"/>
  <c r="T178" i="1" s="1"/>
  <c r="AD178" i="1" a="1"/>
  <c r="AD178" i="1" s="1"/>
  <c r="AF178" i="1" a="1"/>
  <c r="AF178" i="1" s="1"/>
  <c r="AC178" i="1" a="1"/>
  <c r="AC178" i="1" s="1"/>
  <c r="AB178" i="1" a="1"/>
  <c r="AB178" i="1" s="1"/>
  <c r="Z178" i="1" a="1"/>
  <c r="Z178" i="1" s="1"/>
  <c r="U178" i="1" a="1"/>
  <c r="U178" i="1" s="1"/>
  <c r="AA178" i="1" a="1"/>
  <c r="AA178" i="1" s="1"/>
  <c r="V178" i="1"/>
  <c r="W705" i="1" a="1"/>
  <c r="W705" i="1" s="1"/>
  <c r="AF705" i="1" a="1"/>
  <c r="AF705" i="1" s="1"/>
  <c r="U705" i="1" a="1"/>
  <c r="U705" i="1" s="1"/>
  <c r="AE705" i="1" a="1"/>
  <c r="AE705" i="1" s="1"/>
  <c r="T705" i="1" a="1"/>
  <c r="T705" i="1" s="1"/>
  <c r="AB705" i="1" a="1"/>
  <c r="AB705" i="1" s="1"/>
  <c r="AD705" i="1" a="1"/>
  <c r="AD705" i="1" s="1"/>
  <c r="AC705" i="1" a="1"/>
  <c r="AC705" i="1" s="1"/>
  <c r="AA705" i="1" a="1"/>
  <c r="AA705" i="1" s="1"/>
  <c r="Z705" i="1" a="1"/>
  <c r="Z705" i="1" s="1"/>
  <c r="Y705" i="1" a="1"/>
  <c r="Y705" i="1" s="1"/>
  <c r="X705" i="1" a="1"/>
  <c r="X705" i="1" s="1"/>
  <c r="V705" i="1"/>
  <c r="O1190" i="1"/>
  <c r="AD1600" i="1" a="1"/>
  <c r="AD1600" i="1" s="1"/>
  <c r="AC1600" i="1" a="1"/>
  <c r="AC1600" i="1" s="1"/>
  <c r="X1600" i="1" a="1"/>
  <c r="X1600" i="1" s="1"/>
  <c r="Y1600" i="1" a="1"/>
  <c r="Y1600" i="1" s="1"/>
  <c r="W1600" i="1" a="1"/>
  <c r="W1600" i="1" s="1"/>
  <c r="U1600" i="1" a="1"/>
  <c r="U1600" i="1" s="1"/>
  <c r="T1600" i="1" a="1"/>
  <c r="T1600" i="1" s="1"/>
  <c r="AE1600" i="1" a="1"/>
  <c r="AE1600" i="1" s="1"/>
  <c r="AB1600" i="1" a="1"/>
  <c r="AB1600" i="1" s="1"/>
  <c r="AA1600" i="1" a="1"/>
  <c r="AA1600" i="1" s="1"/>
  <c r="Z1600" i="1" a="1"/>
  <c r="Z1600" i="1" s="1"/>
  <c r="AF1600" i="1" a="1"/>
  <c r="AF1600" i="1" s="1"/>
  <c r="V1600" i="1"/>
  <c r="Z13" i="1" a="1"/>
  <c r="Z13" i="1" s="1"/>
  <c r="Y13" i="1" a="1"/>
  <c r="Y13" i="1" s="1"/>
  <c r="X13" i="1" a="1"/>
  <c r="X13" i="1" s="1"/>
  <c r="W13" i="1" a="1"/>
  <c r="W13" i="1" s="1"/>
  <c r="AF13" i="1" a="1"/>
  <c r="AF13" i="1" s="1"/>
  <c r="U13" i="1" a="1"/>
  <c r="U13" i="1" s="1"/>
  <c r="AD13" i="1" a="1"/>
  <c r="AD13" i="1" s="1"/>
  <c r="AE13" i="1" a="1"/>
  <c r="AE13" i="1" s="1"/>
  <c r="AB13" i="1" a="1"/>
  <c r="AB13" i="1" s="1"/>
  <c r="AA13" i="1" a="1"/>
  <c r="AA13" i="1" s="1"/>
  <c r="T13" i="1" a="1"/>
  <c r="T13" i="1" s="1"/>
  <c r="AC13" i="1" a="1"/>
  <c r="AC13" i="1" s="1"/>
  <c r="V13" i="1"/>
  <c r="AC86" i="1" a="1"/>
  <c r="AC86" i="1" s="1"/>
  <c r="AB86" i="1" a="1"/>
  <c r="AB86" i="1" s="1"/>
  <c r="X86" i="1" a="1"/>
  <c r="X86" i="1" s="1"/>
  <c r="W86" i="1" a="1"/>
  <c r="W86" i="1" s="1"/>
  <c r="U86" i="1" a="1"/>
  <c r="U86" i="1" s="1"/>
  <c r="T86" i="1" a="1"/>
  <c r="T86" i="1" s="1"/>
  <c r="AE86" i="1" a="1"/>
  <c r="AE86" i="1" s="1"/>
  <c r="AF86" i="1" a="1"/>
  <c r="AF86" i="1" s="1"/>
  <c r="AD86" i="1" a="1"/>
  <c r="AD86" i="1" s="1"/>
  <c r="AA86" i="1" a="1"/>
  <c r="AA86" i="1" s="1"/>
  <c r="Z86" i="1" a="1"/>
  <c r="Z86" i="1" s="1"/>
  <c r="Y86" i="1" a="1"/>
  <c r="Y86" i="1" s="1"/>
  <c r="V86" i="1"/>
  <c r="AC578" i="1" a="1"/>
  <c r="AC578" i="1" s="1"/>
  <c r="AB578" i="1" a="1"/>
  <c r="AB578" i="1" s="1"/>
  <c r="AA578" i="1" a="1"/>
  <c r="AA578" i="1" s="1"/>
  <c r="Z578" i="1" a="1"/>
  <c r="Z578" i="1" s="1"/>
  <c r="X578" i="1" a="1"/>
  <c r="X578" i="1" s="1"/>
  <c r="Y578" i="1" a="1"/>
  <c r="Y578" i="1" s="1"/>
  <c r="AE578" i="1" a="1"/>
  <c r="AE578" i="1" s="1"/>
  <c r="AD578" i="1" a="1"/>
  <c r="AD578" i="1" s="1"/>
  <c r="AF578" i="1" a="1"/>
  <c r="AF578" i="1" s="1"/>
  <c r="W578" i="1" a="1"/>
  <c r="W578" i="1" s="1"/>
  <c r="U578" i="1" a="1"/>
  <c r="U578" i="1" s="1"/>
  <c r="T578" i="1" a="1"/>
  <c r="T578" i="1" s="1"/>
  <c r="V578" i="1"/>
  <c r="S659" i="1"/>
  <c r="P694" i="1"/>
  <c r="AA991" i="1" a="1"/>
  <c r="AA991" i="1" s="1"/>
  <c r="Z991" i="1" a="1"/>
  <c r="Z991" i="1" s="1"/>
  <c r="Y991" i="1" a="1"/>
  <c r="Y991" i="1" s="1"/>
  <c r="X991" i="1" a="1"/>
  <c r="X991" i="1" s="1"/>
  <c r="AE991" i="1" a="1"/>
  <c r="AE991" i="1" s="1"/>
  <c r="T991" i="1" a="1"/>
  <c r="T991" i="1" s="1"/>
  <c r="AF991" i="1" a="1"/>
  <c r="AF991" i="1" s="1"/>
  <c r="AD991" i="1" a="1"/>
  <c r="AD991" i="1" s="1"/>
  <c r="AB991" i="1" a="1"/>
  <c r="AB991" i="1" s="1"/>
  <c r="AC991" i="1" a="1"/>
  <c r="AC991" i="1" s="1"/>
  <c r="W991" i="1" a="1"/>
  <c r="W991" i="1" s="1"/>
  <c r="U991" i="1" a="1"/>
  <c r="U991" i="1" s="1"/>
  <c r="V991" i="1"/>
  <c r="AD1048" i="1" a="1"/>
  <c r="AD1048" i="1" s="1"/>
  <c r="AC1048" i="1" a="1"/>
  <c r="AC1048" i="1" s="1"/>
  <c r="AB1048" i="1" a="1"/>
  <c r="AB1048" i="1" s="1"/>
  <c r="AA1048" i="1" a="1"/>
  <c r="AA1048" i="1" s="1"/>
  <c r="Y1048" i="1" a="1"/>
  <c r="Y1048" i="1" s="1"/>
  <c r="U1048" i="1" a="1"/>
  <c r="U1048" i="1" s="1"/>
  <c r="T1048" i="1" a="1"/>
  <c r="T1048" i="1" s="1"/>
  <c r="AE1048" i="1" a="1"/>
  <c r="AE1048" i="1" s="1"/>
  <c r="AF1048" i="1" a="1"/>
  <c r="AF1048" i="1" s="1"/>
  <c r="W1048" i="1" a="1"/>
  <c r="W1048" i="1" s="1"/>
  <c r="Z1048" i="1" a="1"/>
  <c r="Z1048" i="1" s="1"/>
  <c r="X1048" i="1" a="1"/>
  <c r="X1048" i="1" s="1"/>
  <c r="V1048" i="1"/>
  <c r="Y240" i="1" a="1"/>
  <c r="Y240" i="1" s="1"/>
  <c r="X240" i="1" a="1"/>
  <c r="X240" i="1" s="1"/>
  <c r="AB240" i="1" a="1"/>
  <c r="AB240" i="1" s="1"/>
  <c r="AA240" i="1" a="1"/>
  <c r="AA240" i="1" s="1"/>
  <c r="Z240" i="1" a="1"/>
  <c r="Z240" i="1" s="1"/>
  <c r="U240" i="1" a="1"/>
  <c r="U240" i="1" s="1"/>
  <c r="T240" i="1" a="1"/>
  <c r="T240" i="1" s="1"/>
  <c r="AF240" i="1" a="1"/>
  <c r="AF240" i="1" s="1"/>
  <c r="AE240" i="1" a="1"/>
  <c r="AE240" i="1" s="1"/>
  <c r="AD240" i="1" a="1"/>
  <c r="AD240" i="1" s="1"/>
  <c r="AC240" i="1" a="1"/>
  <c r="AC240" i="1" s="1"/>
  <c r="W240" i="1" a="1"/>
  <c r="W240" i="1" s="1"/>
  <c r="V240" i="1"/>
  <c r="AC567" i="1" a="1"/>
  <c r="AC567" i="1" s="1"/>
  <c r="AB567" i="1" a="1"/>
  <c r="AB567" i="1" s="1"/>
  <c r="AA567" i="1" a="1"/>
  <c r="AA567" i="1" s="1"/>
  <c r="Z567" i="1" a="1"/>
  <c r="Z567" i="1" s="1"/>
  <c r="Y567" i="1" a="1"/>
  <c r="Y567" i="1" s="1"/>
  <c r="AF567" i="1" a="1"/>
  <c r="AF567" i="1" s="1"/>
  <c r="AE567" i="1" a="1"/>
  <c r="AE567" i="1" s="1"/>
  <c r="AD567" i="1" a="1"/>
  <c r="AD567" i="1" s="1"/>
  <c r="T567" i="1" a="1"/>
  <c r="T567" i="1" s="1"/>
  <c r="X567" i="1" a="1"/>
  <c r="X567" i="1" s="1"/>
  <c r="W567" i="1" a="1"/>
  <c r="W567" i="1" s="1"/>
  <c r="U567" i="1" a="1"/>
  <c r="U567" i="1" s="1"/>
  <c r="V567" i="1"/>
  <c r="Z1060" i="1" a="1"/>
  <c r="Z1060" i="1" s="1"/>
  <c r="Y1060" i="1" a="1"/>
  <c r="Y1060" i="1" s="1"/>
  <c r="X1060" i="1" a="1"/>
  <c r="X1060" i="1" s="1"/>
  <c r="W1060" i="1" a="1"/>
  <c r="W1060" i="1" s="1"/>
  <c r="AE1060" i="1" a="1"/>
  <c r="AE1060" i="1" s="1"/>
  <c r="T1060" i="1" a="1"/>
  <c r="T1060" i="1" s="1"/>
  <c r="AB1060" i="1" a="1"/>
  <c r="AB1060" i="1" s="1"/>
  <c r="AA1060" i="1" a="1"/>
  <c r="AA1060" i="1" s="1"/>
  <c r="U1060" i="1" a="1"/>
  <c r="U1060" i="1" s="1"/>
  <c r="AC1060" i="1" a="1"/>
  <c r="AC1060" i="1" s="1"/>
  <c r="AD1060" i="1" a="1"/>
  <c r="AD1060" i="1" s="1"/>
  <c r="AF1060" i="1" a="1"/>
  <c r="AF1060" i="1" s="1"/>
  <c r="V1060" i="1"/>
  <c r="AA26" i="1" a="1"/>
  <c r="AA26" i="1" s="1"/>
  <c r="Z26" i="1" a="1"/>
  <c r="Z26" i="1" s="1"/>
  <c r="Y26" i="1" a="1"/>
  <c r="Y26" i="1" s="1"/>
  <c r="X26" i="1" a="1"/>
  <c r="X26" i="1" s="1"/>
  <c r="AF26" i="1" a="1"/>
  <c r="AF26" i="1" s="1"/>
  <c r="U26" i="1" a="1"/>
  <c r="U26" i="1" s="1"/>
  <c r="AE26" i="1" a="1"/>
  <c r="AE26" i="1" s="1"/>
  <c r="AD26" i="1" a="1"/>
  <c r="AD26" i="1" s="1"/>
  <c r="AC26" i="1" a="1"/>
  <c r="AC26" i="1" s="1"/>
  <c r="W26" i="1" a="1"/>
  <c r="W26" i="1" s="1"/>
  <c r="AB26" i="1" a="1"/>
  <c r="AB26" i="1" s="1"/>
  <c r="T26" i="1" a="1"/>
  <c r="T26" i="1" s="1"/>
  <c r="V26" i="1"/>
  <c r="AC75" i="1" a="1"/>
  <c r="AC75" i="1" s="1"/>
  <c r="Y75" i="1" a="1"/>
  <c r="Y75" i="1" s="1"/>
  <c r="AF75" i="1" a="1"/>
  <c r="AF75" i="1" s="1"/>
  <c r="AE75" i="1" a="1"/>
  <c r="AE75" i="1" s="1"/>
  <c r="AD75" i="1" a="1"/>
  <c r="AD75" i="1" s="1"/>
  <c r="AB75" i="1" a="1"/>
  <c r="AB75" i="1" s="1"/>
  <c r="AA75" i="1" a="1"/>
  <c r="AA75" i="1" s="1"/>
  <c r="X75" i="1" a="1"/>
  <c r="X75" i="1" s="1"/>
  <c r="Z75" i="1" a="1"/>
  <c r="Z75" i="1" s="1"/>
  <c r="W75" i="1" a="1"/>
  <c r="W75" i="1" s="1"/>
  <c r="T75" i="1" a="1"/>
  <c r="T75" i="1" s="1"/>
  <c r="U75" i="1" a="1"/>
  <c r="U75" i="1" s="1"/>
  <c r="V75" i="1"/>
  <c r="Z100" i="1" a="1"/>
  <c r="Z100" i="1" s="1"/>
  <c r="Y100" i="1" a="1"/>
  <c r="Y100" i="1" s="1"/>
  <c r="AE100" i="1" a="1"/>
  <c r="AE100" i="1" s="1"/>
  <c r="AD100" i="1" a="1"/>
  <c r="AD100" i="1" s="1"/>
  <c r="AC100" i="1" a="1"/>
  <c r="AC100" i="1" s="1"/>
  <c r="AB100" i="1" a="1"/>
  <c r="AB100" i="1" s="1"/>
  <c r="X100" i="1" a="1"/>
  <c r="X100" i="1" s="1"/>
  <c r="T100" i="1" a="1"/>
  <c r="T100" i="1" s="1"/>
  <c r="AF100" i="1" a="1"/>
  <c r="AF100" i="1" s="1"/>
  <c r="AA100" i="1" a="1"/>
  <c r="AA100" i="1" s="1"/>
  <c r="U100" i="1" a="1"/>
  <c r="U100" i="1" s="1"/>
  <c r="V100" i="1"/>
  <c r="W100" i="1" a="1"/>
  <c r="W100" i="1" s="1"/>
  <c r="AA251" i="1" a="1"/>
  <c r="AA251" i="1" s="1"/>
  <c r="Y251" i="1" a="1"/>
  <c r="Y251" i="1" s="1"/>
  <c r="U251" i="1" a="1"/>
  <c r="U251" i="1" s="1"/>
  <c r="AF251" i="1" a="1"/>
  <c r="AF251" i="1" s="1"/>
  <c r="T251" i="1" a="1"/>
  <c r="T251" i="1" s="1"/>
  <c r="AE251" i="1" a="1"/>
  <c r="AE251" i="1" s="1"/>
  <c r="AD251" i="1" a="1"/>
  <c r="AD251" i="1" s="1"/>
  <c r="AC251" i="1" a="1"/>
  <c r="AC251" i="1" s="1"/>
  <c r="AB251" i="1" a="1"/>
  <c r="AB251" i="1" s="1"/>
  <c r="Z251" i="1" a="1"/>
  <c r="Z251" i="1" s="1"/>
  <c r="X251" i="1" a="1"/>
  <c r="X251" i="1" s="1"/>
  <c r="W251" i="1" a="1"/>
  <c r="W251" i="1" s="1"/>
  <c r="V251" i="1"/>
  <c r="AE478" i="1" a="1"/>
  <c r="AE478" i="1" s="1"/>
  <c r="T478" i="1" a="1"/>
  <c r="T478" i="1" s="1"/>
  <c r="AD478" i="1" a="1"/>
  <c r="AD478" i="1" s="1"/>
  <c r="Y478" i="1" a="1"/>
  <c r="Y478" i="1" s="1"/>
  <c r="W478" i="1" a="1"/>
  <c r="W478" i="1" s="1"/>
  <c r="U478" i="1" a="1"/>
  <c r="U478" i="1" s="1"/>
  <c r="X478" i="1" a="1"/>
  <c r="X478" i="1" s="1"/>
  <c r="AF478" i="1" a="1"/>
  <c r="AF478" i="1" s="1"/>
  <c r="AC478" i="1" a="1"/>
  <c r="AC478" i="1" s="1"/>
  <c r="AB478" i="1" a="1"/>
  <c r="AB478" i="1" s="1"/>
  <c r="Z478" i="1" a="1"/>
  <c r="Z478" i="1" s="1"/>
  <c r="AA478" i="1" a="1"/>
  <c r="AA478" i="1" s="1"/>
  <c r="V478" i="1"/>
  <c r="AD640" i="1" a="1"/>
  <c r="AD640" i="1" s="1"/>
  <c r="AC640" i="1" a="1"/>
  <c r="AC640" i="1" s="1"/>
  <c r="AB640" i="1" a="1"/>
  <c r="AB640" i="1" s="1"/>
  <c r="AA640" i="1" a="1"/>
  <c r="AA640" i="1" s="1"/>
  <c r="Y640" i="1" a="1"/>
  <c r="Y640" i="1" s="1"/>
  <c r="AF640" i="1" a="1"/>
  <c r="AF640" i="1" s="1"/>
  <c r="AE640" i="1" a="1"/>
  <c r="AE640" i="1" s="1"/>
  <c r="Z640" i="1" a="1"/>
  <c r="Z640" i="1" s="1"/>
  <c r="W640" i="1" a="1"/>
  <c r="W640" i="1" s="1"/>
  <c r="T640" i="1" a="1"/>
  <c r="T640" i="1" s="1"/>
  <c r="X640" i="1" a="1"/>
  <c r="X640" i="1" s="1"/>
  <c r="U640" i="1" a="1"/>
  <c r="U640" i="1" s="1"/>
  <c r="V640" i="1"/>
  <c r="X786" i="1" a="1"/>
  <c r="X786" i="1" s="1"/>
  <c r="W786" i="1" a="1"/>
  <c r="W786" i="1" s="1"/>
  <c r="AE786" i="1" a="1"/>
  <c r="AE786" i="1" s="1"/>
  <c r="AD786" i="1" a="1"/>
  <c r="AD786" i="1" s="1"/>
  <c r="AC786" i="1" a="1"/>
  <c r="AC786" i="1" s="1"/>
  <c r="AB786" i="1" a="1"/>
  <c r="AB786" i="1" s="1"/>
  <c r="AA786" i="1" a="1"/>
  <c r="AA786" i="1" s="1"/>
  <c r="Y786" i="1" a="1"/>
  <c r="Y786" i="1" s="1"/>
  <c r="AF786" i="1" a="1"/>
  <c r="AF786" i="1" s="1"/>
  <c r="T786" i="1" a="1"/>
  <c r="T786" i="1" s="1"/>
  <c r="U786" i="1" a="1"/>
  <c r="U786" i="1" s="1"/>
  <c r="Z786" i="1" a="1"/>
  <c r="Z786" i="1" s="1"/>
  <c r="V786" i="1"/>
  <c r="Z1069" i="1" a="1"/>
  <c r="Z1069" i="1" s="1"/>
  <c r="Y1069" i="1" a="1"/>
  <c r="Y1069" i="1" s="1"/>
  <c r="X1069" i="1" a="1"/>
  <c r="X1069" i="1" s="1"/>
  <c r="W1069" i="1" a="1"/>
  <c r="W1069" i="1" s="1"/>
  <c r="AD1069" i="1" a="1"/>
  <c r="AD1069" i="1" s="1"/>
  <c r="AA1069" i="1" a="1"/>
  <c r="AA1069" i="1" s="1"/>
  <c r="U1069" i="1" a="1"/>
  <c r="U1069" i="1" s="1"/>
  <c r="T1069" i="1" a="1"/>
  <c r="T1069" i="1" s="1"/>
  <c r="AF1069" i="1" a="1"/>
  <c r="AF1069" i="1" s="1"/>
  <c r="AE1069" i="1" a="1"/>
  <c r="AE1069" i="1" s="1"/>
  <c r="AB1069" i="1" a="1"/>
  <c r="AB1069" i="1" s="1"/>
  <c r="AC1069" i="1" a="1"/>
  <c r="AC1069" i="1" s="1"/>
  <c r="V1069" i="1"/>
  <c r="X1229" i="1" a="1"/>
  <c r="X1229" i="1" s="1"/>
  <c r="W1229" i="1" a="1"/>
  <c r="W1229" i="1" s="1"/>
  <c r="AC1229" i="1" a="1"/>
  <c r="AC1229" i="1" s="1"/>
  <c r="Y1229" i="1" a="1"/>
  <c r="Y1229" i="1" s="1"/>
  <c r="U1229" i="1" a="1"/>
  <c r="U1229" i="1" s="1"/>
  <c r="T1229" i="1" a="1"/>
  <c r="T1229" i="1" s="1"/>
  <c r="AE1229" i="1" a="1"/>
  <c r="AE1229" i="1" s="1"/>
  <c r="AD1229" i="1" a="1"/>
  <c r="AD1229" i="1" s="1"/>
  <c r="AA1229" i="1" a="1"/>
  <c r="AA1229" i="1" s="1"/>
  <c r="Z1229" i="1" a="1"/>
  <c r="Z1229" i="1" s="1"/>
  <c r="AF1229" i="1" a="1"/>
  <c r="AF1229" i="1" s="1"/>
  <c r="AB1229" i="1" a="1"/>
  <c r="AB1229" i="1" s="1"/>
  <c r="V1229" i="1"/>
  <c r="AC1520" i="1" a="1"/>
  <c r="AC1520" i="1" s="1"/>
  <c r="U1520" i="1" a="1"/>
  <c r="U1520" i="1" s="1"/>
  <c r="AE1520" i="1" a="1"/>
  <c r="AE1520" i="1" s="1"/>
  <c r="AD1520" i="1" a="1"/>
  <c r="AD1520" i="1" s="1"/>
  <c r="AB1520" i="1" a="1"/>
  <c r="AB1520" i="1" s="1"/>
  <c r="Z1520" i="1" a="1"/>
  <c r="Z1520" i="1" s="1"/>
  <c r="AF1520" i="1" a="1"/>
  <c r="AF1520" i="1" s="1"/>
  <c r="AA1520" i="1" a="1"/>
  <c r="AA1520" i="1" s="1"/>
  <c r="X1520" i="1" a="1"/>
  <c r="X1520" i="1" s="1"/>
  <c r="Y1520" i="1" a="1"/>
  <c r="Y1520" i="1" s="1"/>
  <c r="W1520" i="1" a="1"/>
  <c r="W1520" i="1" s="1"/>
  <c r="T1520" i="1" a="1"/>
  <c r="T1520" i="1" s="1"/>
  <c r="V1520" i="1"/>
  <c r="S152" i="1"/>
  <c r="S380" i="1"/>
  <c r="AB1033" i="1" a="1"/>
  <c r="AB1033" i="1" s="1"/>
  <c r="AA1033" i="1" a="1"/>
  <c r="AA1033" i="1" s="1"/>
  <c r="Z1033" i="1" a="1"/>
  <c r="Z1033" i="1" s="1"/>
  <c r="Y1033" i="1" a="1"/>
  <c r="Y1033" i="1" s="1"/>
  <c r="AF1033" i="1" a="1"/>
  <c r="AF1033" i="1" s="1"/>
  <c r="U1033" i="1" a="1"/>
  <c r="U1033" i="1" s="1"/>
  <c r="AC1033" i="1" a="1"/>
  <c r="AC1033" i="1" s="1"/>
  <c r="X1033" i="1" a="1"/>
  <c r="X1033" i="1" s="1"/>
  <c r="W1033" i="1" a="1"/>
  <c r="W1033" i="1" s="1"/>
  <c r="T1033" i="1" a="1"/>
  <c r="T1033" i="1" s="1"/>
  <c r="AD1033" i="1" a="1"/>
  <c r="AD1033" i="1" s="1"/>
  <c r="AE1033" i="1" a="1"/>
  <c r="AE1033" i="1" s="1"/>
  <c r="V1033" i="1"/>
  <c r="AA46" i="1" a="1"/>
  <c r="AA46" i="1" s="1"/>
  <c r="Z46" i="1" a="1"/>
  <c r="Z46" i="1" s="1"/>
  <c r="Y46" i="1" a="1"/>
  <c r="Y46" i="1" s="1"/>
  <c r="X46" i="1" a="1"/>
  <c r="X46" i="1" s="1"/>
  <c r="AF46" i="1" a="1"/>
  <c r="AF46" i="1" s="1"/>
  <c r="U46" i="1" a="1"/>
  <c r="U46" i="1" s="1"/>
  <c r="AE46" i="1" a="1"/>
  <c r="AE46" i="1" s="1"/>
  <c r="AD46" i="1" a="1"/>
  <c r="AD46" i="1" s="1"/>
  <c r="AC46" i="1" a="1"/>
  <c r="AC46" i="1" s="1"/>
  <c r="AB46" i="1" a="1"/>
  <c r="AB46" i="1" s="1"/>
  <c r="T46" i="1" a="1"/>
  <c r="T46" i="1" s="1"/>
  <c r="W46" i="1" a="1"/>
  <c r="W46" i="1" s="1"/>
  <c r="V46" i="1"/>
  <c r="S507" i="1"/>
  <c r="AD829" i="1" a="1"/>
  <c r="AD829" i="1" s="1"/>
  <c r="AC829" i="1" a="1"/>
  <c r="AC829" i="1" s="1"/>
  <c r="AA829" i="1" a="1"/>
  <c r="AA829" i="1" s="1"/>
  <c r="Y829" i="1" a="1"/>
  <c r="Y829" i="1" s="1"/>
  <c r="AF829" i="1" a="1"/>
  <c r="AF829" i="1" s="1"/>
  <c r="AE829" i="1" a="1"/>
  <c r="AE829" i="1" s="1"/>
  <c r="AB829" i="1" a="1"/>
  <c r="AB829" i="1" s="1"/>
  <c r="Z829" i="1" a="1"/>
  <c r="Z829" i="1" s="1"/>
  <c r="W829" i="1" a="1"/>
  <c r="W829" i="1" s="1"/>
  <c r="T829" i="1" a="1"/>
  <c r="T829" i="1" s="1"/>
  <c r="X829" i="1" a="1"/>
  <c r="X829" i="1" s="1"/>
  <c r="U829" i="1" a="1"/>
  <c r="U829" i="1" s="1"/>
  <c r="V829" i="1"/>
  <c r="AC955" i="1" a="1"/>
  <c r="AC955" i="1" s="1"/>
  <c r="AB955" i="1" a="1"/>
  <c r="AB955" i="1" s="1"/>
  <c r="AA955" i="1" a="1"/>
  <c r="AA955" i="1" s="1"/>
  <c r="Z955" i="1" a="1"/>
  <c r="Z955" i="1" s="1"/>
  <c r="W955" i="1" a="1"/>
  <c r="W955" i="1" s="1"/>
  <c r="AF955" i="1" a="1"/>
  <c r="AF955" i="1" s="1"/>
  <c r="AD955" i="1" a="1"/>
  <c r="AD955" i="1" s="1"/>
  <c r="AE955" i="1" a="1"/>
  <c r="AE955" i="1" s="1"/>
  <c r="Y955" i="1" a="1"/>
  <c r="Y955" i="1" s="1"/>
  <c r="X955" i="1" a="1"/>
  <c r="X955" i="1" s="1"/>
  <c r="T955" i="1" a="1"/>
  <c r="T955" i="1" s="1"/>
  <c r="U955" i="1" a="1"/>
  <c r="U955" i="1" s="1"/>
  <c r="V955" i="1"/>
  <c r="W586" i="1" a="1"/>
  <c r="W586" i="1" s="1"/>
  <c r="AF586" i="1" a="1"/>
  <c r="AF586" i="1" s="1"/>
  <c r="U586" i="1" a="1"/>
  <c r="U586" i="1" s="1"/>
  <c r="AE586" i="1" a="1"/>
  <c r="AE586" i="1" s="1"/>
  <c r="T586" i="1" a="1"/>
  <c r="T586" i="1" s="1"/>
  <c r="AD586" i="1" a="1"/>
  <c r="AD586" i="1" s="1"/>
  <c r="AB586" i="1" a="1"/>
  <c r="AB586" i="1" s="1"/>
  <c r="AC586" i="1" a="1"/>
  <c r="AC586" i="1" s="1"/>
  <c r="X586" i="1" a="1"/>
  <c r="X586" i="1" s="1"/>
  <c r="Y586" i="1" a="1"/>
  <c r="Y586" i="1" s="1"/>
  <c r="AA586" i="1" a="1"/>
  <c r="AA586" i="1" s="1"/>
  <c r="Z586" i="1" a="1"/>
  <c r="Z586" i="1" s="1"/>
  <c r="V586" i="1"/>
  <c r="AB213" i="1" a="1"/>
  <c r="AB213" i="1" s="1"/>
  <c r="AA213" i="1" a="1"/>
  <c r="AA213" i="1" s="1"/>
  <c r="Z213" i="1" a="1"/>
  <c r="Z213" i="1" s="1"/>
  <c r="Y213" i="1" a="1"/>
  <c r="Y213" i="1" s="1"/>
  <c r="X213" i="1" a="1"/>
  <c r="X213" i="1" s="1"/>
  <c r="AD213" i="1" a="1"/>
  <c r="AD213" i="1" s="1"/>
  <c r="AC213" i="1" a="1"/>
  <c r="AC213" i="1" s="1"/>
  <c r="W213" i="1" a="1"/>
  <c r="W213" i="1" s="1"/>
  <c r="U213" i="1" a="1"/>
  <c r="U213" i="1" s="1"/>
  <c r="T213" i="1" a="1"/>
  <c r="T213" i="1" s="1"/>
  <c r="AE213" i="1" a="1"/>
  <c r="AE213" i="1" s="1"/>
  <c r="AF213" i="1" a="1"/>
  <c r="AF213" i="1" s="1"/>
  <c r="V213" i="1"/>
  <c r="AB1355" i="1" a="1"/>
  <c r="AB1355" i="1" s="1"/>
  <c r="AA1355" i="1" a="1"/>
  <c r="AA1355" i="1" s="1"/>
  <c r="Z1355" i="1" a="1"/>
  <c r="Z1355" i="1" s="1"/>
  <c r="Y1355" i="1" a="1"/>
  <c r="Y1355" i="1" s="1"/>
  <c r="U1355" i="1" a="1"/>
  <c r="U1355" i="1" s="1"/>
  <c r="X1355" i="1" a="1"/>
  <c r="X1355" i="1" s="1"/>
  <c r="W1355" i="1" a="1"/>
  <c r="W1355" i="1" s="1"/>
  <c r="T1355" i="1" a="1"/>
  <c r="T1355" i="1" s="1"/>
  <c r="AF1355" i="1" a="1"/>
  <c r="AF1355" i="1" s="1"/>
  <c r="AE1355" i="1" a="1"/>
  <c r="AE1355" i="1" s="1"/>
  <c r="AC1355" i="1" a="1"/>
  <c r="AC1355" i="1" s="1"/>
  <c r="AD1355" i="1" a="1"/>
  <c r="AD1355" i="1" s="1"/>
  <c r="V1355" i="1"/>
  <c r="AB53" i="1" a="1"/>
  <c r="AB53" i="1" s="1"/>
  <c r="X53" i="1" a="1"/>
  <c r="X53" i="1" s="1"/>
  <c r="W53" i="1" a="1"/>
  <c r="W53" i="1" s="1"/>
  <c r="U53" i="1" a="1"/>
  <c r="U53" i="1" s="1"/>
  <c r="AF53" i="1" a="1"/>
  <c r="AF53" i="1" s="1"/>
  <c r="T53" i="1" a="1"/>
  <c r="T53" i="1" s="1"/>
  <c r="AD53" i="1" a="1"/>
  <c r="AD53" i="1" s="1"/>
  <c r="Z53" i="1" a="1"/>
  <c r="Z53" i="1" s="1"/>
  <c r="Y53" i="1" a="1"/>
  <c r="Y53" i="1" s="1"/>
  <c r="AA53" i="1" a="1"/>
  <c r="AA53" i="1" s="1"/>
  <c r="AE53" i="1" a="1"/>
  <c r="AE53" i="1" s="1"/>
  <c r="AC53" i="1" a="1"/>
  <c r="AC53" i="1" s="1"/>
  <c r="V53" i="1"/>
  <c r="X205" i="1" a="1"/>
  <c r="X205" i="1" s="1"/>
  <c r="W205" i="1" a="1"/>
  <c r="W205" i="1" s="1"/>
  <c r="U205" i="1" a="1"/>
  <c r="U205" i="1" s="1"/>
  <c r="AF205" i="1" a="1"/>
  <c r="AF205" i="1" s="1"/>
  <c r="T205" i="1" a="1"/>
  <c r="T205" i="1" s="1"/>
  <c r="AD205" i="1" a="1"/>
  <c r="AD205" i="1" s="1"/>
  <c r="AC205" i="1" a="1"/>
  <c r="AC205" i="1" s="1"/>
  <c r="AE205" i="1" a="1"/>
  <c r="AE205" i="1" s="1"/>
  <c r="AB205" i="1" a="1"/>
  <c r="AB205" i="1" s="1"/>
  <c r="AA205" i="1" a="1"/>
  <c r="AA205" i="1" s="1"/>
  <c r="Y205" i="1" a="1"/>
  <c r="Y205" i="1" s="1"/>
  <c r="Z205" i="1" a="1"/>
  <c r="Z205" i="1" s="1"/>
  <c r="V205" i="1"/>
  <c r="AC386" i="1" a="1"/>
  <c r="AC386" i="1" s="1"/>
  <c r="AB386" i="1" a="1"/>
  <c r="AB386" i="1" s="1"/>
  <c r="AA386" i="1" a="1"/>
  <c r="AA386" i="1" s="1"/>
  <c r="Z386" i="1" a="1"/>
  <c r="Z386" i="1" s="1"/>
  <c r="X386" i="1" a="1"/>
  <c r="X386" i="1" s="1"/>
  <c r="T386" i="1" a="1"/>
  <c r="T386" i="1" s="1"/>
  <c r="AF386" i="1" a="1"/>
  <c r="AF386" i="1" s="1"/>
  <c r="AE386" i="1" a="1"/>
  <c r="AE386" i="1" s="1"/>
  <c r="AD386" i="1" a="1"/>
  <c r="AD386" i="1" s="1"/>
  <c r="Y386" i="1" a="1"/>
  <c r="Y386" i="1" s="1"/>
  <c r="W386" i="1" a="1"/>
  <c r="W386" i="1" s="1"/>
  <c r="U386" i="1" a="1"/>
  <c r="U386" i="1" s="1"/>
  <c r="V386" i="1"/>
  <c r="AF524" i="1" a="1"/>
  <c r="AF524" i="1" s="1"/>
  <c r="U524" i="1" a="1"/>
  <c r="U524" i="1" s="1"/>
  <c r="AE524" i="1" a="1"/>
  <c r="AE524" i="1" s="1"/>
  <c r="T524" i="1" a="1"/>
  <c r="T524" i="1" s="1"/>
  <c r="AC524" i="1" a="1"/>
  <c r="AC524" i="1" s="1"/>
  <c r="AA524" i="1" a="1"/>
  <c r="AA524" i="1" s="1"/>
  <c r="W524" i="1" a="1"/>
  <c r="W524" i="1" s="1"/>
  <c r="X524" i="1" a="1"/>
  <c r="X524" i="1" s="1"/>
  <c r="AD524" i="1" a="1"/>
  <c r="AD524" i="1" s="1"/>
  <c r="AB524" i="1" a="1"/>
  <c r="AB524" i="1" s="1"/>
  <c r="Y524" i="1" a="1"/>
  <c r="Y524" i="1" s="1"/>
  <c r="Z524" i="1" a="1"/>
  <c r="Z524" i="1" s="1"/>
  <c r="V524" i="1"/>
  <c r="AC811" i="1" a="1"/>
  <c r="AC811" i="1" s="1"/>
  <c r="AB811" i="1" a="1"/>
  <c r="AB811" i="1" s="1"/>
  <c r="AA811" i="1" a="1"/>
  <c r="AA811" i="1" s="1"/>
  <c r="X811" i="1" a="1"/>
  <c r="X811" i="1" s="1"/>
  <c r="Y811" i="1" a="1"/>
  <c r="Y811" i="1" s="1"/>
  <c r="W811" i="1" a="1"/>
  <c r="W811" i="1" s="1"/>
  <c r="U811" i="1" a="1"/>
  <c r="U811" i="1" s="1"/>
  <c r="T811" i="1" a="1"/>
  <c r="T811" i="1" s="1"/>
  <c r="AF811" i="1" a="1"/>
  <c r="AF811" i="1" s="1"/>
  <c r="AD811" i="1" a="1"/>
  <c r="AD811" i="1" s="1"/>
  <c r="Z811" i="1" a="1"/>
  <c r="Z811" i="1" s="1"/>
  <c r="AE811" i="1" a="1"/>
  <c r="AE811" i="1" s="1"/>
  <c r="V811" i="1"/>
  <c r="O1027" i="1"/>
  <c r="P1331" i="1"/>
  <c r="N1392" i="1"/>
  <c r="AD1405" i="1" a="1"/>
  <c r="AD1405" i="1" s="1"/>
  <c r="AC1405" i="1" a="1"/>
  <c r="AC1405" i="1" s="1"/>
  <c r="AB1405" i="1" a="1"/>
  <c r="AB1405" i="1" s="1"/>
  <c r="Z1405" i="1" a="1"/>
  <c r="Z1405" i="1" s="1"/>
  <c r="U1405" i="1" a="1"/>
  <c r="U1405" i="1" s="1"/>
  <c r="T1405" i="1" a="1"/>
  <c r="T1405" i="1" s="1"/>
  <c r="AF1405" i="1" a="1"/>
  <c r="AF1405" i="1" s="1"/>
  <c r="AA1405" i="1" a="1"/>
  <c r="AA1405" i="1" s="1"/>
  <c r="W1405" i="1" a="1"/>
  <c r="W1405" i="1" s="1"/>
  <c r="AE1405" i="1" a="1"/>
  <c r="AE1405" i="1" s="1"/>
  <c r="Y1405" i="1" a="1"/>
  <c r="Y1405" i="1" s="1"/>
  <c r="X1405" i="1" a="1"/>
  <c r="X1405" i="1" s="1"/>
  <c r="V1405" i="1"/>
  <c r="Z340" i="1" a="1"/>
  <c r="Z340" i="1" s="1"/>
  <c r="Y340" i="1" a="1"/>
  <c r="Y340" i="1" s="1"/>
  <c r="X340" i="1" a="1"/>
  <c r="X340" i="1" s="1"/>
  <c r="W340" i="1" a="1"/>
  <c r="W340" i="1" s="1"/>
  <c r="AE340" i="1" a="1"/>
  <c r="AE340" i="1" s="1"/>
  <c r="T340" i="1" a="1"/>
  <c r="T340" i="1" s="1"/>
  <c r="AB340" i="1" a="1"/>
  <c r="AB340" i="1" s="1"/>
  <c r="AA340" i="1" a="1"/>
  <c r="AA340" i="1" s="1"/>
  <c r="U340" i="1" a="1"/>
  <c r="U340" i="1" s="1"/>
  <c r="AF340" i="1" a="1"/>
  <c r="AF340" i="1" s="1"/>
  <c r="AD340" i="1" a="1"/>
  <c r="AD340" i="1" s="1"/>
  <c r="AC340" i="1" a="1"/>
  <c r="AC340" i="1" s="1"/>
  <c r="V340" i="1"/>
  <c r="W246" i="1" a="1"/>
  <c r="W246" i="1" s="1"/>
  <c r="U246" i="1" a="1"/>
  <c r="U246" i="1" s="1"/>
  <c r="AA246" i="1" a="1"/>
  <c r="AA246" i="1" s="1"/>
  <c r="Z246" i="1" a="1"/>
  <c r="Z246" i="1" s="1"/>
  <c r="Y246" i="1" a="1"/>
  <c r="Y246" i="1" s="1"/>
  <c r="X246" i="1" a="1"/>
  <c r="X246" i="1" s="1"/>
  <c r="T246" i="1" a="1"/>
  <c r="T246" i="1" s="1"/>
  <c r="AF246" i="1" a="1"/>
  <c r="AF246" i="1" s="1"/>
  <c r="AE246" i="1" a="1"/>
  <c r="AE246" i="1" s="1"/>
  <c r="AD246" i="1" a="1"/>
  <c r="AD246" i="1" s="1"/>
  <c r="AB246" i="1" a="1"/>
  <c r="AB246" i="1" s="1"/>
  <c r="AC246" i="1" a="1"/>
  <c r="AC246" i="1" s="1"/>
  <c r="V246" i="1"/>
  <c r="AA224" i="1" a="1"/>
  <c r="AA224" i="1" s="1"/>
  <c r="U224" i="1" a="1"/>
  <c r="U224" i="1" s="1"/>
  <c r="AF224" i="1" a="1"/>
  <c r="AF224" i="1" s="1"/>
  <c r="T224" i="1" a="1"/>
  <c r="T224" i="1" s="1"/>
  <c r="AE224" i="1" a="1"/>
  <c r="AE224" i="1" s="1"/>
  <c r="AD224" i="1" a="1"/>
  <c r="AD224" i="1" s="1"/>
  <c r="AB224" i="1" a="1"/>
  <c r="AB224" i="1" s="1"/>
  <c r="AC224" i="1" a="1"/>
  <c r="AC224" i="1" s="1"/>
  <c r="Z224" i="1" a="1"/>
  <c r="Z224" i="1" s="1"/>
  <c r="Y224" i="1" a="1"/>
  <c r="Y224" i="1" s="1"/>
  <c r="X224" i="1" a="1"/>
  <c r="X224" i="1" s="1"/>
  <c r="W224" i="1" a="1"/>
  <c r="W224" i="1" s="1"/>
  <c r="V224" i="1"/>
  <c r="S1697" i="1"/>
  <c r="S119" i="1"/>
  <c r="AB486" i="1" a="1"/>
  <c r="AB486" i="1" s="1"/>
  <c r="AA486" i="1" a="1"/>
  <c r="AA486" i="1" s="1"/>
  <c r="AE486" i="1" a="1"/>
  <c r="AE486" i="1" s="1"/>
  <c r="AD486" i="1" a="1"/>
  <c r="AD486" i="1" s="1"/>
  <c r="AC486" i="1" a="1"/>
  <c r="AC486" i="1" s="1"/>
  <c r="Z486" i="1" a="1"/>
  <c r="Z486" i="1" s="1"/>
  <c r="Y486" i="1" a="1"/>
  <c r="Y486" i="1" s="1"/>
  <c r="X486" i="1" a="1"/>
  <c r="X486" i="1" s="1"/>
  <c r="U486" i="1" a="1"/>
  <c r="U486" i="1" s="1"/>
  <c r="AF486" i="1" a="1"/>
  <c r="AF486" i="1" s="1"/>
  <c r="W486" i="1" a="1"/>
  <c r="W486" i="1" s="1"/>
  <c r="T486" i="1" a="1"/>
  <c r="T486" i="1" s="1"/>
  <c r="V486" i="1"/>
  <c r="AD988" i="1" a="1"/>
  <c r="AD988" i="1" s="1"/>
  <c r="AC988" i="1" a="1"/>
  <c r="AC988" i="1" s="1"/>
  <c r="AB988" i="1" a="1"/>
  <c r="AB988" i="1" s="1"/>
  <c r="AA988" i="1" a="1"/>
  <c r="AA988" i="1" s="1"/>
  <c r="Y988" i="1" a="1"/>
  <c r="Y988" i="1" s="1"/>
  <c r="AF988" i="1" a="1"/>
  <c r="AF988" i="1" s="1"/>
  <c r="AE988" i="1" a="1"/>
  <c r="AE988" i="1" s="1"/>
  <c r="Z988" i="1" a="1"/>
  <c r="Z988" i="1" s="1"/>
  <c r="X988" i="1" a="1"/>
  <c r="X988" i="1" s="1"/>
  <c r="T988" i="1" a="1"/>
  <c r="T988" i="1" s="1"/>
  <c r="W988" i="1" a="1"/>
  <c r="W988" i="1" s="1"/>
  <c r="U988" i="1" a="1"/>
  <c r="U988" i="1" s="1"/>
  <c r="V988" i="1"/>
  <c r="AA122" i="1" a="1"/>
  <c r="AA122" i="1" s="1"/>
  <c r="Z122" i="1" a="1"/>
  <c r="Z122" i="1" s="1"/>
  <c r="W122" i="1" a="1"/>
  <c r="W122" i="1" s="1"/>
  <c r="AF122" i="1" a="1"/>
  <c r="AF122" i="1" s="1"/>
  <c r="X122" i="1" a="1"/>
  <c r="X122" i="1" s="1"/>
  <c r="T122" i="1" a="1"/>
  <c r="T122" i="1" s="1"/>
  <c r="AE122" i="1" a="1"/>
  <c r="AE122" i="1" s="1"/>
  <c r="AD122" i="1" a="1"/>
  <c r="AD122" i="1" s="1"/>
  <c r="AC122" i="1" a="1"/>
  <c r="AC122" i="1" s="1"/>
  <c r="AB122" i="1" a="1"/>
  <c r="AB122" i="1" s="1"/>
  <c r="Y122" i="1" a="1"/>
  <c r="Y122" i="1" s="1"/>
  <c r="AC946" i="1" a="1"/>
  <c r="AC946" i="1" s="1"/>
  <c r="AB946" i="1" a="1"/>
  <c r="AB946" i="1" s="1"/>
  <c r="AA946" i="1" a="1"/>
  <c r="AA946" i="1" s="1"/>
  <c r="Z946" i="1" a="1"/>
  <c r="Z946" i="1" s="1"/>
  <c r="X946" i="1" a="1"/>
  <c r="X946" i="1" s="1"/>
  <c r="T946" i="1" a="1"/>
  <c r="T946" i="1" s="1"/>
  <c r="AD946" i="1" a="1"/>
  <c r="AD946" i="1" s="1"/>
  <c r="U946" i="1" a="1"/>
  <c r="U946" i="1" s="1"/>
  <c r="AE946" i="1" a="1"/>
  <c r="AE946" i="1" s="1"/>
  <c r="AF946" i="1" a="1"/>
  <c r="AF946" i="1" s="1"/>
  <c r="Y946" i="1" a="1"/>
  <c r="Y946" i="1" s="1"/>
  <c r="W946" i="1" a="1"/>
  <c r="W946" i="1" s="1"/>
  <c r="V946" i="1"/>
  <c r="AF112" i="1" a="1"/>
  <c r="AF112" i="1" s="1"/>
  <c r="U112" i="1" a="1"/>
  <c r="U112" i="1" s="1"/>
  <c r="AE112" i="1" a="1"/>
  <c r="AE112" i="1" s="1"/>
  <c r="T112" i="1" a="1"/>
  <c r="T112" i="1" s="1"/>
  <c r="AB112" i="1" a="1"/>
  <c r="AB112" i="1" s="1"/>
  <c r="AA112" i="1" a="1"/>
  <c r="AA112" i="1" s="1"/>
  <c r="AD112" i="1" a="1"/>
  <c r="AD112" i="1" s="1"/>
  <c r="Z112" i="1" a="1"/>
  <c r="Z112" i="1" s="1"/>
  <c r="Y112" i="1" a="1"/>
  <c r="Y112" i="1" s="1"/>
  <c r="X112" i="1" a="1"/>
  <c r="X112" i="1" s="1"/>
  <c r="W112" i="1" a="1"/>
  <c r="W112" i="1" s="1"/>
  <c r="V112" i="1"/>
  <c r="AC112" i="1" a="1"/>
  <c r="AC112" i="1" s="1"/>
  <c r="AC335" i="1" a="1"/>
  <c r="AC335" i="1" s="1"/>
  <c r="AB335" i="1" a="1"/>
  <c r="AB335" i="1" s="1"/>
  <c r="AA335" i="1" a="1"/>
  <c r="AA335" i="1" s="1"/>
  <c r="Z335" i="1" a="1"/>
  <c r="Z335" i="1" s="1"/>
  <c r="Y335" i="1" a="1"/>
  <c r="Y335" i="1" s="1"/>
  <c r="AD335" i="1" a="1"/>
  <c r="AD335" i="1" s="1"/>
  <c r="X335" i="1" a="1"/>
  <c r="X335" i="1" s="1"/>
  <c r="W335" i="1" a="1"/>
  <c r="W335" i="1" s="1"/>
  <c r="T335" i="1" a="1"/>
  <c r="T335" i="1" s="1"/>
  <c r="U335" i="1" a="1"/>
  <c r="U335" i="1" s="1"/>
  <c r="AF335" i="1" a="1"/>
  <c r="AF335" i="1" s="1"/>
  <c r="AE335" i="1" a="1"/>
  <c r="AE335" i="1" s="1"/>
  <c r="V335" i="1"/>
  <c r="Z400" i="1" a="1"/>
  <c r="Z400" i="1" s="1"/>
  <c r="Y400" i="1" a="1"/>
  <c r="Y400" i="1" s="1"/>
  <c r="X400" i="1" a="1"/>
  <c r="X400" i="1" s="1"/>
  <c r="W400" i="1" a="1"/>
  <c r="W400" i="1" s="1"/>
  <c r="AE400" i="1" a="1"/>
  <c r="AE400" i="1" s="1"/>
  <c r="T400" i="1" a="1"/>
  <c r="T400" i="1" s="1"/>
  <c r="AF400" i="1" a="1"/>
  <c r="AF400" i="1" s="1"/>
  <c r="AD400" i="1" a="1"/>
  <c r="AD400" i="1" s="1"/>
  <c r="AC400" i="1" a="1"/>
  <c r="AC400" i="1" s="1"/>
  <c r="AB400" i="1" a="1"/>
  <c r="AB400" i="1" s="1"/>
  <c r="AA400" i="1" a="1"/>
  <c r="AA400" i="1" s="1"/>
  <c r="U400" i="1" a="1"/>
  <c r="U400" i="1" s="1"/>
  <c r="V400" i="1"/>
  <c r="AE467" i="1" a="1"/>
  <c r="AE467" i="1" s="1"/>
  <c r="T467" i="1" a="1"/>
  <c r="T467" i="1" s="1"/>
  <c r="AD467" i="1" a="1"/>
  <c r="AD467" i="1" s="1"/>
  <c r="AC467" i="1" a="1"/>
  <c r="AC467" i="1" s="1"/>
  <c r="U467" i="1" a="1"/>
  <c r="U467" i="1" s="1"/>
  <c r="AF467" i="1" a="1"/>
  <c r="AF467" i="1" s="1"/>
  <c r="AA467" i="1" a="1"/>
  <c r="AA467" i="1" s="1"/>
  <c r="AB467" i="1" a="1"/>
  <c r="AB467" i="1" s="1"/>
  <c r="Z467" i="1" a="1"/>
  <c r="Z467" i="1" s="1"/>
  <c r="Y467" i="1" a="1"/>
  <c r="Y467" i="1" s="1"/>
  <c r="X467" i="1" a="1"/>
  <c r="X467" i="1" s="1"/>
  <c r="W467" i="1" a="1"/>
  <c r="W467" i="1" s="1"/>
  <c r="V467" i="1"/>
  <c r="AA982" i="1" a="1"/>
  <c r="AA982" i="1" s="1"/>
  <c r="Z982" i="1" a="1"/>
  <c r="Z982" i="1" s="1"/>
  <c r="Y982" i="1" a="1"/>
  <c r="Y982" i="1" s="1"/>
  <c r="X982" i="1" a="1"/>
  <c r="X982" i="1" s="1"/>
  <c r="AF982" i="1" a="1"/>
  <c r="AF982" i="1" s="1"/>
  <c r="U982" i="1" a="1"/>
  <c r="U982" i="1" s="1"/>
  <c r="AE982" i="1" a="1"/>
  <c r="AE982" i="1" s="1"/>
  <c r="AB982" i="1" a="1"/>
  <c r="AB982" i="1" s="1"/>
  <c r="AC982" i="1" a="1"/>
  <c r="AC982" i="1" s="1"/>
  <c r="W982" i="1" a="1"/>
  <c r="W982" i="1" s="1"/>
  <c r="T982" i="1" a="1"/>
  <c r="T982" i="1" s="1"/>
  <c r="AD982" i="1" a="1"/>
  <c r="AD982" i="1" s="1"/>
  <c r="V982" i="1"/>
  <c r="AE1105" i="1" a="1"/>
  <c r="AE1105" i="1" s="1"/>
  <c r="T1105" i="1" a="1"/>
  <c r="T1105" i="1" s="1"/>
  <c r="AC1105" i="1" a="1"/>
  <c r="AC1105" i="1" s="1"/>
  <c r="AB1105" i="1" a="1"/>
  <c r="AB1105" i="1" s="1"/>
  <c r="AA1105" i="1" a="1"/>
  <c r="AA1105" i="1" s="1"/>
  <c r="Y1105" i="1" a="1"/>
  <c r="Y1105" i="1" s="1"/>
  <c r="Z1105" i="1" a="1"/>
  <c r="Z1105" i="1" s="1"/>
  <c r="X1105" i="1" a="1"/>
  <c r="X1105" i="1" s="1"/>
  <c r="W1105" i="1" a="1"/>
  <c r="W1105" i="1" s="1"/>
  <c r="U1105" i="1" a="1"/>
  <c r="U1105" i="1" s="1"/>
  <c r="AD1105" i="1" a="1"/>
  <c r="AD1105" i="1" s="1"/>
  <c r="AF1105" i="1" a="1"/>
  <c r="AF1105" i="1" s="1"/>
  <c r="V1105" i="1"/>
  <c r="S1171" i="1"/>
  <c r="S1379" i="1"/>
  <c r="AB1440" i="1" a="1"/>
  <c r="AB1440" i="1" s="1"/>
  <c r="Z1440" i="1" a="1"/>
  <c r="Z1440" i="1" s="1"/>
  <c r="Y1440" i="1" a="1"/>
  <c r="Y1440" i="1" s="1"/>
  <c r="X1440" i="1" a="1"/>
  <c r="X1440" i="1" s="1"/>
  <c r="U1440" i="1" a="1"/>
  <c r="U1440" i="1" s="1"/>
  <c r="AF1440" i="1" a="1"/>
  <c r="AF1440" i="1" s="1"/>
  <c r="AE1440" i="1" a="1"/>
  <c r="AE1440" i="1" s="1"/>
  <c r="T1440" i="1" a="1"/>
  <c r="T1440" i="1" s="1"/>
  <c r="W1440" i="1" a="1"/>
  <c r="W1440" i="1" s="1"/>
  <c r="AC1440" i="1" a="1"/>
  <c r="AC1440" i="1" s="1"/>
  <c r="AD1440" i="1" a="1"/>
  <c r="AD1440" i="1" s="1"/>
  <c r="AA1440" i="1" a="1"/>
  <c r="AA1440" i="1" s="1"/>
  <c r="V1440" i="1"/>
  <c r="H111" i="1"/>
  <c r="G111" i="1"/>
  <c r="S253" i="1"/>
  <c r="W446" i="1" a="1"/>
  <c r="W446" i="1" s="1"/>
  <c r="U446" i="1" a="1"/>
  <c r="U446" i="1" s="1"/>
  <c r="AF446" i="1" a="1"/>
  <c r="AF446" i="1" s="1"/>
  <c r="T446" i="1" a="1"/>
  <c r="T446" i="1" s="1"/>
  <c r="AE446" i="1" a="1"/>
  <c r="AE446" i="1" s="1"/>
  <c r="AC446" i="1" a="1"/>
  <c r="AC446" i="1" s="1"/>
  <c r="AD446" i="1" a="1"/>
  <c r="AD446" i="1" s="1"/>
  <c r="AB446" i="1" a="1"/>
  <c r="AB446" i="1" s="1"/>
  <c r="AA446" i="1" a="1"/>
  <c r="AA446" i="1" s="1"/>
  <c r="Y446" i="1" a="1"/>
  <c r="Y446" i="1" s="1"/>
  <c r="Z446" i="1" a="1"/>
  <c r="Z446" i="1" s="1"/>
  <c r="X446" i="1" a="1"/>
  <c r="X446" i="1" s="1"/>
  <c r="V446" i="1"/>
  <c r="S569" i="1"/>
  <c r="AB605" i="1" a="1"/>
  <c r="AB605" i="1" s="1"/>
  <c r="AA605" i="1" a="1"/>
  <c r="AA605" i="1" s="1"/>
  <c r="Z605" i="1" a="1"/>
  <c r="Z605" i="1" s="1"/>
  <c r="Y605" i="1" a="1"/>
  <c r="Y605" i="1" s="1"/>
  <c r="X605" i="1" a="1"/>
  <c r="X605" i="1" s="1"/>
  <c r="AC605" i="1" a="1"/>
  <c r="AC605" i="1" s="1"/>
  <c r="AF605" i="1" a="1"/>
  <c r="AF605" i="1" s="1"/>
  <c r="AE605" i="1" a="1"/>
  <c r="AE605" i="1" s="1"/>
  <c r="T605" i="1" a="1"/>
  <c r="T605" i="1" s="1"/>
  <c r="AD605" i="1" a="1"/>
  <c r="AD605" i="1" s="1"/>
  <c r="W605" i="1" a="1"/>
  <c r="W605" i="1" s="1"/>
  <c r="U605" i="1" a="1"/>
  <c r="U605" i="1" s="1"/>
  <c r="V605" i="1"/>
  <c r="X925" i="1" a="1"/>
  <c r="X925" i="1" s="1"/>
  <c r="W925" i="1" a="1"/>
  <c r="W925" i="1" s="1"/>
  <c r="AF925" i="1" a="1"/>
  <c r="AF925" i="1" s="1"/>
  <c r="U925" i="1" a="1"/>
  <c r="U925" i="1" s="1"/>
  <c r="AB925" i="1" a="1"/>
  <c r="AB925" i="1" s="1"/>
  <c r="AE925" i="1" a="1"/>
  <c r="AE925" i="1" s="1"/>
  <c r="AD925" i="1" a="1"/>
  <c r="AD925" i="1" s="1"/>
  <c r="AC925" i="1" a="1"/>
  <c r="AC925" i="1" s="1"/>
  <c r="AA925" i="1" a="1"/>
  <c r="AA925" i="1" s="1"/>
  <c r="Z925" i="1" a="1"/>
  <c r="Z925" i="1" s="1"/>
  <c r="T925" i="1" a="1"/>
  <c r="T925" i="1" s="1"/>
  <c r="Y925" i="1" a="1"/>
  <c r="Y925" i="1" s="1"/>
  <c r="V925" i="1"/>
  <c r="AC1006" i="1" a="1"/>
  <c r="AC1006" i="1" s="1"/>
  <c r="AB1006" i="1" a="1"/>
  <c r="AB1006" i="1" s="1"/>
  <c r="AA1006" i="1" a="1"/>
  <c r="AA1006" i="1" s="1"/>
  <c r="Z1006" i="1" a="1"/>
  <c r="Z1006" i="1" s="1"/>
  <c r="X1006" i="1" a="1"/>
  <c r="X1006" i="1" s="1"/>
  <c r="AE1006" i="1" a="1"/>
  <c r="AE1006" i="1" s="1"/>
  <c r="AD1006" i="1" a="1"/>
  <c r="AD1006" i="1" s="1"/>
  <c r="Y1006" i="1" a="1"/>
  <c r="Y1006" i="1" s="1"/>
  <c r="W1006" i="1" a="1"/>
  <c r="W1006" i="1" s="1"/>
  <c r="AF1006" i="1" a="1"/>
  <c r="AF1006" i="1" s="1"/>
  <c r="U1006" i="1" a="1"/>
  <c r="U1006" i="1" s="1"/>
  <c r="T1006" i="1" a="1"/>
  <c r="T1006" i="1" s="1"/>
  <c r="V1006" i="1"/>
  <c r="AA1322" i="1" a="1"/>
  <c r="AA1322" i="1" s="1"/>
  <c r="Z1322" i="1" a="1"/>
  <c r="Z1322" i="1" s="1"/>
  <c r="W1322" i="1" a="1"/>
  <c r="W1322" i="1" s="1"/>
  <c r="U1322" i="1" a="1"/>
  <c r="U1322" i="1" s="1"/>
  <c r="AF1322" i="1" a="1"/>
  <c r="AF1322" i="1" s="1"/>
  <c r="AE1322" i="1" a="1"/>
  <c r="AE1322" i="1" s="1"/>
  <c r="AB1322" i="1" a="1"/>
  <c r="AB1322" i="1" s="1"/>
  <c r="Y1322" i="1" a="1"/>
  <c r="Y1322" i="1" s="1"/>
  <c r="AD1322" i="1" a="1"/>
  <c r="AD1322" i="1" s="1"/>
  <c r="AC1322" i="1" a="1"/>
  <c r="AC1322" i="1" s="1"/>
  <c r="W1642" i="1" a="1"/>
  <c r="W1642" i="1" s="1"/>
  <c r="AE1642" i="1" a="1"/>
  <c r="AE1642" i="1" s="1"/>
  <c r="T1642" i="1" a="1"/>
  <c r="T1642" i="1" s="1"/>
  <c r="U1642" i="1" a="1"/>
  <c r="U1642" i="1" s="1"/>
  <c r="AF1642" i="1" a="1"/>
  <c r="AF1642" i="1" s="1"/>
  <c r="AB1642" i="1" a="1"/>
  <c r="AB1642" i="1" s="1"/>
  <c r="AD1642" i="1" a="1"/>
  <c r="AD1642" i="1" s="1"/>
  <c r="AA1642" i="1" a="1"/>
  <c r="AA1642" i="1" s="1"/>
  <c r="AC1642" i="1" a="1"/>
  <c r="AC1642" i="1" s="1"/>
  <c r="Z1642" i="1" a="1"/>
  <c r="Z1642" i="1" s="1"/>
  <c r="X1642" i="1" a="1"/>
  <c r="X1642" i="1" s="1"/>
  <c r="Y1642" i="1" a="1"/>
  <c r="Y1642" i="1" s="1"/>
  <c r="V1642" i="1"/>
  <c r="AF1655" i="1" a="1"/>
  <c r="AF1655" i="1" s="1"/>
  <c r="U1655" i="1" a="1"/>
  <c r="U1655" i="1" s="1"/>
  <c r="AC1655" i="1" a="1"/>
  <c r="AC1655" i="1" s="1"/>
  <c r="AD1655" i="1" a="1"/>
  <c r="AD1655" i="1" s="1"/>
  <c r="AB1655" i="1" a="1"/>
  <c r="AB1655" i="1" s="1"/>
  <c r="AA1655" i="1" a="1"/>
  <c r="AA1655" i="1" s="1"/>
  <c r="Z1655" i="1" a="1"/>
  <c r="Z1655" i="1" s="1"/>
  <c r="AE1655" i="1" a="1"/>
  <c r="AE1655" i="1" s="1"/>
  <c r="X1655" i="1" a="1"/>
  <c r="X1655" i="1" s="1"/>
  <c r="W1655" i="1" a="1"/>
  <c r="W1655" i="1" s="1"/>
  <c r="Y1655" i="1" a="1"/>
  <c r="Y1655" i="1" s="1"/>
  <c r="T1655" i="1" a="1"/>
  <c r="T1655" i="1" s="1"/>
  <c r="V1655" i="1"/>
  <c r="AC186" i="1" a="1"/>
  <c r="AC186" i="1" s="1"/>
  <c r="AB186" i="1" a="1"/>
  <c r="AB186" i="1" s="1"/>
  <c r="AA186" i="1" a="1"/>
  <c r="AA186" i="1" s="1"/>
  <c r="Y186" i="1" a="1"/>
  <c r="Y186" i="1" s="1"/>
  <c r="X186" i="1" a="1"/>
  <c r="X186" i="1" s="1"/>
  <c r="T186" i="1" a="1"/>
  <c r="T186" i="1" s="1"/>
  <c r="AF186" i="1" a="1"/>
  <c r="AF186" i="1" s="1"/>
  <c r="AD186" i="1" a="1"/>
  <c r="AD186" i="1" s="1"/>
  <c r="Z186" i="1" a="1"/>
  <c r="Z186" i="1" s="1"/>
  <c r="AE186" i="1" a="1"/>
  <c r="AE186" i="1" s="1"/>
  <c r="W186" i="1" a="1"/>
  <c r="W186" i="1" s="1"/>
  <c r="V186" i="1"/>
  <c r="U186" i="1" a="1"/>
  <c r="U186" i="1" s="1"/>
  <c r="Y278" i="1" a="1"/>
  <c r="Y278" i="1" s="1"/>
  <c r="X278" i="1" a="1"/>
  <c r="X278" i="1" s="1"/>
  <c r="W278" i="1" a="1"/>
  <c r="W278" i="1" s="1"/>
  <c r="AD278" i="1" a="1"/>
  <c r="AD278" i="1" s="1"/>
  <c r="U278" i="1" a="1"/>
  <c r="U278" i="1" s="1"/>
  <c r="T278" i="1" a="1"/>
  <c r="T278" i="1" s="1"/>
  <c r="AF278" i="1" a="1"/>
  <c r="AF278" i="1" s="1"/>
  <c r="AE278" i="1" a="1"/>
  <c r="AE278" i="1" s="1"/>
  <c r="AC278" i="1" a="1"/>
  <c r="AC278" i="1" s="1"/>
  <c r="AB278" i="1" a="1"/>
  <c r="AB278" i="1" s="1"/>
  <c r="Z278" i="1" a="1"/>
  <c r="Z278" i="1" s="1"/>
  <c r="AA278" i="1" a="1"/>
  <c r="AA278" i="1" s="1"/>
  <c r="V278" i="1"/>
  <c r="Z1211" i="1" a="1"/>
  <c r="Z1211" i="1" s="1"/>
  <c r="Y1211" i="1" a="1"/>
  <c r="Y1211" i="1" s="1"/>
  <c r="W1211" i="1" a="1"/>
  <c r="W1211" i="1" s="1"/>
  <c r="U1211" i="1" a="1"/>
  <c r="U1211" i="1" s="1"/>
  <c r="AE1211" i="1" a="1"/>
  <c r="AE1211" i="1" s="1"/>
  <c r="AF1211" i="1" a="1"/>
  <c r="AF1211" i="1" s="1"/>
  <c r="AD1211" i="1" a="1"/>
  <c r="AD1211" i="1" s="1"/>
  <c r="AC1211" i="1" a="1"/>
  <c r="AC1211" i="1" s="1"/>
  <c r="AA1211" i="1" a="1"/>
  <c r="AA1211" i="1" s="1"/>
  <c r="AB1211" i="1" a="1"/>
  <c r="AB1211" i="1" s="1"/>
  <c r="X1211" i="1" a="1"/>
  <c r="X1211" i="1" s="1"/>
  <c r="T1211" i="1" a="1"/>
  <c r="T1211" i="1" s="1"/>
  <c r="V1211" i="1"/>
  <c r="S1337" i="1"/>
  <c r="AA235" i="1" a="1"/>
  <c r="AA235" i="1" s="1"/>
  <c r="T235" i="1" a="1"/>
  <c r="T235" i="1" s="1"/>
  <c r="AF235" i="1" a="1"/>
  <c r="AF235" i="1" s="1"/>
  <c r="AE235" i="1" a="1"/>
  <c r="AE235" i="1" s="1"/>
  <c r="AD235" i="1" a="1"/>
  <c r="AD235" i="1" s="1"/>
  <c r="AB235" i="1" a="1"/>
  <c r="AB235" i="1" s="1"/>
  <c r="U235" i="1" a="1"/>
  <c r="U235" i="1" s="1"/>
  <c r="AC235" i="1" a="1"/>
  <c r="AC235" i="1" s="1"/>
  <c r="X235" i="1" a="1"/>
  <c r="X235" i="1" s="1"/>
  <c r="Z235" i="1" a="1"/>
  <c r="Z235" i="1" s="1"/>
  <c r="Y235" i="1" a="1"/>
  <c r="Y235" i="1" s="1"/>
  <c r="W235" i="1" a="1"/>
  <c r="W235" i="1" s="1"/>
  <c r="V235" i="1"/>
  <c r="AB413" i="1" a="1"/>
  <c r="AB413" i="1" s="1"/>
  <c r="AA413" i="1" a="1"/>
  <c r="AA413" i="1" s="1"/>
  <c r="Z413" i="1" a="1"/>
  <c r="Z413" i="1" s="1"/>
  <c r="Y413" i="1" a="1"/>
  <c r="Y413" i="1" s="1"/>
  <c r="X413" i="1" a="1"/>
  <c r="X413" i="1" s="1"/>
  <c r="AF413" i="1" a="1"/>
  <c r="AF413" i="1" s="1"/>
  <c r="AD413" i="1" a="1"/>
  <c r="AD413" i="1" s="1"/>
  <c r="AC413" i="1" a="1"/>
  <c r="AC413" i="1" s="1"/>
  <c r="AE413" i="1" a="1"/>
  <c r="AE413" i="1" s="1"/>
  <c r="W413" i="1" a="1"/>
  <c r="W413" i="1" s="1"/>
  <c r="U413" i="1" a="1"/>
  <c r="U413" i="1" s="1"/>
  <c r="T413" i="1" a="1"/>
  <c r="T413" i="1" s="1"/>
  <c r="V413" i="1"/>
  <c r="Q19" i="1" a="1"/>
  <c r="Q19" i="1" s="1"/>
  <c r="L19" i="1"/>
  <c r="K19" i="1" a="1"/>
  <c r="K19" i="1" s="1"/>
  <c r="E19" i="1" a="1"/>
  <c r="E19" i="1" s="1"/>
  <c r="D19" i="1" a="1"/>
  <c r="D19" i="1" s="1"/>
  <c r="C19" i="1" a="1"/>
  <c r="C19" i="1" s="1"/>
  <c r="N19" i="1"/>
  <c r="M19" i="1"/>
  <c r="S19" i="1" s="1"/>
  <c r="B19" i="1" a="1"/>
  <c r="B19" i="1" s="1"/>
  <c r="AD529" i="1" a="1"/>
  <c r="AD529" i="1" s="1"/>
  <c r="AC529" i="1" a="1"/>
  <c r="AC529" i="1" s="1"/>
  <c r="AB529" i="1" a="1"/>
  <c r="AB529" i="1" s="1"/>
  <c r="AA529" i="1" a="1"/>
  <c r="AA529" i="1" s="1"/>
  <c r="Z529" i="1" a="1"/>
  <c r="Z529" i="1" s="1"/>
  <c r="AE529" i="1" a="1"/>
  <c r="AE529" i="1" s="1"/>
  <c r="Y529" i="1" a="1"/>
  <c r="Y529" i="1" s="1"/>
  <c r="X529" i="1" a="1"/>
  <c r="X529" i="1" s="1"/>
  <c r="AF529" i="1" a="1"/>
  <c r="AF529" i="1" s="1"/>
  <c r="W529" i="1" a="1"/>
  <c r="W529" i="1" s="1"/>
  <c r="U529" i="1" a="1"/>
  <c r="U529" i="1" s="1"/>
  <c r="T529" i="1" a="1"/>
  <c r="T529" i="1" s="1"/>
  <c r="V529" i="1"/>
  <c r="W635" i="1" a="1"/>
  <c r="W635" i="1" s="1"/>
  <c r="AF635" i="1" a="1"/>
  <c r="AF635" i="1" s="1"/>
  <c r="U635" i="1" a="1"/>
  <c r="U635" i="1" s="1"/>
  <c r="AE635" i="1" a="1"/>
  <c r="AE635" i="1" s="1"/>
  <c r="T635" i="1" a="1"/>
  <c r="T635" i="1" s="1"/>
  <c r="AD635" i="1" a="1"/>
  <c r="AD635" i="1" s="1"/>
  <c r="AC635" i="1" a="1"/>
  <c r="AC635" i="1" s="1"/>
  <c r="AA635" i="1" a="1"/>
  <c r="AA635" i="1" s="1"/>
  <c r="X635" i="1" a="1"/>
  <c r="X635" i="1" s="1"/>
  <c r="AB635" i="1" a="1"/>
  <c r="AB635" i="1" s="1"/>
  <c r="Z635" i="1" a="1"/>
  <c r="Z635" i="1" s="1"/>
  <c r="Y635" i="1" a="1"/>
  <c r="Y635" i="1" s="1"/>
  <c r="V635" i="1"/>
  <c r="AC646" i="1" a="1"/>
  <c r="AC646" i="1" s="1"/>
  <c r="Y646" i="1" a="1"/>
  <c r="Y646" i="1" s="1"/>
  <c r="X646" i="1" a="1"/>
  <c r="X646" i="1" s="1"/>
  <c r="W646" i="1" a="1"/>
  <c r="W646" i="1" s="1"/>
  <c r="U646" i="1" a="1"/>
  <c r="U646" i="1" s="1"/>
  <c r="AF646" i="1" a="1"/>
  <c r="AF646" i="1" s="1"/>
  <c r="T646" i="1" a="1"/>
  <c r="T646" i="1" s="1"/>
  <c r="AE646" i="1" a="1"/>
  <c r="AE646" i="1" s="1"/>
  <c r="AD646" i="1" a="1"/>
  <c r="AD646" i="1" s="1"/>
  <c r="AA646" i="1" a="1"/>
  <c r="AA646" i="1" s="1"/>
  <c r="AB646" i="1" a="1"/>
  <c r="AB646" i="1" s="1"/>
  <c r="Z646" i="1" a="1"/>
  <c r="Z646" i="1" s="1"/>
  <c r="V646" i="1"/>
  <c r="AC1295" i="1" a="1"/>
  <c r="AC1295" i="1" s="1"/>
  <c r="AB1295" i="1" a="1"/>
  <c r="AB1295" i="1" s="1"/>
  <c r="AA1295" i="1" a="1"/>
  <c r="AA1295" i="1" s="1"/>
  <c r="Z1295" i="1" a="1"/>
  <c r="Z1295" i="1" s="1"/>
  <c r="Y1295" i="1" a="1"/>
  <c r="Y1295" i="1" s="1"/>
  <c r="X1295" i="1" a="1"/>
  <c r="X1295" i="1" s="1"/>
  <c r="W1295" i="1" a="1"/>
  <c r="W1295" i="1" s="1"/>
  <c r="U1295" i="1" a="1"/>
  <c r="U1295" i="1" s="1"/>
  <c r="AD1295" i="1" a="1"/>
  <c r="AD1295" i="1" s="1"/>
  <c r="T1295" i="1" a="1"/>
  <c r="T1295" i="1" s="1"/>
  <c r="AE1295" i="1" a="1"/>
  <c r="AE1295" i="1" s="1"/>
  <c r="AF1295" i="1" a="1"/>
  <c r="AF1295" i="1" s="1"/>
  <c r="V1295" i="1"/>
  <c r="Y107" i="1" a="1"/>
  <c r="Y107" i="1" s="1"/>
  <c r="X107" i="1" a="1"/>
  <c r="X107" i="1" s="1"/>
  <c r="W107" i="1" a="1"/>
  <c r="W107" i="1" s="1"/>
  <c r="AE107" i="1" a="1"/>
  <c r="AE107" i="1" s="1"/>
  <c r="T107" i="1" a="1"/>
  <c r="T107" i="1" s="1"/>
  <c r="AD107" i="1" a="1"/>
  <c r="AD107" i="1" s="1"/>
  <c r="AC107" i="1" a="1"/>
  <c r="AC107" i="1" s="1"/>
  <c r="AB107" i="1" a="1"/>
  <c r="AB107" i="1" s="1"/>
  <c r="AA107" i="1" a="1"/>
  <c r="AA107" i="1" s="1"/>
  <c r="U107" i="1" a="1"/>
  <c r="U107" i="1" s="1"/>
  <c r="AF107" i="1" a="1"/>
  <c r="AF107" i="1" s="1"/>
  <c r="Z107" i="1" a="1"/>
  <c r="Z107" i="1" s="1"/>
  <c r="V107" i="1"/>
  <c r="AD1328" i="1" a="1"/>
  <c r="AD1328" i="1" s="1"/>
  <c r="AC1328" i="1" a="1"/>
  <c r="AC1328" i="1" s="1"/>
  <c r="AB1328" i="1" a="1"/>
  <c r="AB1328" i="1" s="1"/>
  <c r="Y1328" i="1" a="1"/>
  <c r="Y1328" i="1" s="1"/>
  <c r="X1328" i="1" a="1"/>
  <c r="X1328" i="1" s="1"/>
  <c r="W1328" i="1" a="1"/>
  <c r="W1328" i="1" s="1"/>
  <c r="U1328" i="1" a="1"/>
  <c r="U1328" i="1" s="1"/>
  <c r="AE1328" i="1" a="1"/>
  <c r="AE1328" i="1" s="1"/>
  <c r="AA1328" i="1" a="1"/>
  <c r="AA1328" i="1" s="1"/>
  <c r="Z1328" i="1" a="1"/>
  <c r="Z1328" i="1" s="1"/>
  <c r="T1328" i="1" a="1"/>
  <c r="T1328" i="1" s="1"/>
  <c r="AF1328" i="1" a="1"/>
  <c r="AF1328" i="1" s="1"/>
  <c r="V1328" i="1"/>
  <c r="Y42" i="1" a="1"/>
  <c r="Y42" i="1" s="1"/>
  <c r="X42" i="1" a="1"/>
  <c r="X42" i="1" s="1"/>
  <c r="W42" i="1" a="1"/>
  <c r="W42" i="1" s="1"/>
  <c r="AF42" i="1" a="1"/>
  <c r="AF42" i="1" s="1"/>
  <c r="U42" i="1" a="1"/>
  <c r="U42" i="1" s="1"/>
  <c r="AD42" i="1" a="1"/>
  <c r="AD42" i="1" s="1"/>
  <c r="AE42" i="1" a="1"/>
  <c r="AE42" i="1" s="1"/>
  <c r="AB42" i="1" a="1"/>
  <c r="AB42" i="1" s="1"/>
  <c r="AC42" i="1" a="1"/>
  <c r="AC42" i="1" s="1"/>
  <c r="AA42" i="1" a="1"/>
  <c r="AA42" i="1" s="1"/>
  <c r="Z42" i="1" a="1"/>
  <c r="Z42" i="1" s="1"/>
  <c r="T42" i="1" a="1"/>
  <c r="T42" i="1" s="1"/>
  <c r="V42" i="1"/>
  <c r="AD77" i="1" a="1"/>
  <c r="AD77" i="1" s="1"/>
  <c r="Z77" i="1" a="1"/>
  <c r="Z77" i="1" s="1"/>
  <c r="T77" i="1" a="1"/>
  <c r="T77" i="1" s="1"/>
  <c r="AF77" i="1" a="1"/>
  <c r="AF77" i="1" s="1"/>
  <c r="AE77" i="1" a="1"/>
  <c r="AE77" i="1" s="1"/>
  <c r="AC77" i="1" a="1"/>
  <c r="AC77" i="1" s="1"/>
  <c r="AB77" i="1" a="1"/>
  <c r="AB77" i="1" s="1"/>
  <c r="Y77" i="1" a="1"/>
  <c r="Y77" i="1" s="1"/>
  <c r="AA77" i="1" a="1"/>
  <c r="AA77" i="1" s="1"/>
  <c r="X77" i="1" a="1"/>
  <c r="X77" i="1" s="1"/>
  <c r="W77" i="1" a="1"/>
  <c r="W77" i="1" s="1"/>
  <c r="U77" i="1" a="1"/>
  <c r="U77" i="1" s="1"/>
  <c r="V77" i="1"/>
  <c r="X229" i="1" a="1"/>
  <c r="X229" i="1" s="1"/>
  <c r="AA229" i="1" a="1"/>
  <c r="AA229" i="1" s="1"/>
  <c r="Z229" i="1" a="1"/>
  <c r="Z229" i="1" s="1"/>
  <c r="Y229" i="1" a="1"/>
  <c r="Y229" i="1" s="1"/>
  <c r="W229" i="1" a="1"/>
  <c r="W229" i="1" s="1"/>
  <c r="T229" i="1" a="1"/>
  <c r="T229" i="1" s="1"/>
  <c r="AB229" i="1" a="1"/>
  <c r="AB229" i="1" s="1"/>
  <c r="U229" i="1" a="1"/>
  <c r="U229" i="1" s="1"/>
  <c r="AD229" i="1" a="1"/>
  <c r="AD229" i="1" s="1"/>
  <c r="AF229" i="1" a="1"/>
  <c r="AF229" i="1" s="1"/>
  <c r="AE229" i="1" a="1"/>
  <c r="AE229" i="1" s="1"/>
  <c r="AC229" i="1" a="1"/>
  <c r="AC229" i="1" s="1"/>
  <c r="V229" i="1"/>
  <c r="AC286" i="1" a="1"/>
  <c r="AC286" i="1" s="1"/>
  <c r="AB286" i="1" a="1"/>
  <c r="AB286" i="1" s="1"/>
  <c r="AA286" i="1" a="1"/>
  <c r="AA286" i="1" s="1"/>
  <c r="X286" i="1" a="1"/>
  <c r="X286" i="1" s="1"/>
  <c r="Z286" i="1" a="1"/>
  <c r="Z286" i="1" s="1"/>
  <c r="Y286" i="1" a="1"/>
  <c r="Y286" i="1" s="1"/>
  <c r="W286" i="1" a="1"/>
  <c r="W286" i="1" s="1"/>
  <c r="T286" i="1" a="1"/>
  <c r="T286" i="1" s="1"/>
  <c r="U286" i="1" a="1"/>
  <c r="U286" i="1" s="1"/>
  <c r="AF286" i="1" a="1"/>
  <c r="AF286" i="1" s="1"/>
  <c r="AD286" i="1" a="1"/>
  <c r="AD286" i="1" s="1"/>
  <c r="AE286" i="1" a="1"/>
  <c r="AE286" i="1" s="1"/>
  <c r="V286" i="1"/>
  <c r="X548" i="1" a="1"/>
  <c r="X548" i="1" s="1"/>
  <c r="W548" i="1" a="1"/>
  <c r="W548" i="1" s="1"/>
  <c r="AF548" i="1" a="1"/>
  <c r="AF548" i="1" s="1"/>
  <c r="U548" i="1" a="1"/>
  <c r="U548" i="1" s="1"/>
  <c r="AE548" i="1" a="1"/>
  <c r="AE548" i="1" s="1"/>
  <c r="T548" i="1" a="1"/>
  <c r="T548" i="1" s="1"/>
  <c r="AC548" i="1" a="1"/>
  <c r="AC548" i="1" s="1"/>
  <c r="AD548" i="1" a="1"/>
  <c r="AD548" i="1" s="1"/>
  <c r="AB548" i="1" a="1"/>
  <c r="AB548" i="1" s="1"/>
  <c r="AA548" i="1" a="1"/>
  <c r="AA548" i="1" s="1"/>
  <c r="Z548" i="1" a="1"/>
  <c r="Z548" i="1" s="1"/>
  <c r="Y548" i="1" a="1"/>
  <c r="Y548" i="1" s="1"/>
  <c r="V548" i="1"/>
  <c r="P114" i="1"/>
  <c r="S402" i="1"/>
  <c r="AD540" i="1" a="1"/>
  <c r="AD540" i="1" s="1"/>
  <c r="AC540" i="1" a="1"/>
  <c r="AC540" i="1" s="1"/>
  <c r="AB540" i="1" a="1"/>
  <c r="AB540" i="1" s="1"/>
  <c r="AA540" i="1" a="1"/>
  <c r="AA540" i="1" s="1"/>
  <c r="Y540" i="1" a="1"/>
  <c r="Y540" i="1" s="1"/>
  <c r="Z540" i="1" a="1"/>
  <c r="Z540" i="1" s="1"/>
  <c r="X540" i="1" a="1"/>
  <c r="X540" i="1" s="1"/>
  <c r="AF540" i="1" a="1"/>
  <c r="AF540" i="1" s="1"/>
  <c r="AE540" i="1" a="1"/>
  <c r="AE540" i="1" s="1"/>
  <c r="U540" i="1" a="1"/>
  <c r="U540" i="1" s="1"/>
  <c r="W540" i="1" a="1"/>
  <c r="W540" i="1" s="1"/>
  <c r="T540" i="1" a="1"/>
  <c r="T540" i="1" s="1"/>
  <c r="V540" i="1"/>
  <c r="AB735" i="1" a="1"/>
  <c r="AB735" i="1" s="1"/>
  <c r="AA735" i="1" a="1"/>
  <c r="AA735" i="1" s="1"/>
  <c r="Z735" i="1" a="1"/>
  <c r="Z735" i="1" s="1"/>
  <c r="W735" i="1" a="1"/>
  <c r="W735" i="1" s="1"/>
  <c r="AF735" i="1" a="1"/>
  <c r="AF735" i="1" s="1"/>
  <c r="AE735" i="1" a="1"/>
  <c r="AE735" i="1" s="1"/>
  <c r="T735" i="1" a="1"/>
  <c r="T735" i="1" s="1"/>
  <c r="X735" i="1" a="1"/>
  <c r="X735" i="1" s="1"/>
  <c r="U735" i="1" a="1"/>
  <c r="U735" i="1" s="1"/>
  <c r="AD735" i="1" a="1"/>
  <c r="AD735" i="1" s="1"/>
  <c r="AC735" i="1" a="1"/>
  <c r="AC735" i="1" s="1"/>
  <c r="Y735" i="1" a="1"/>
  <c r="Y735" i="1" s="1"/>
  <c r="V735" i="1"/>
  <c r="AB1346" i="1" a="1"/>
  <c r="AB1346" i="1" s="1"/>
  <c r="Z1346" i="1" a="1"/>
  <c r="Z1346" i="1" s="1"/>
  <c r="Y1346" i="1" a="1"/>
  <c r="Y1346" i="1" s="1"/>
  <c r="X1346" i="1" a="1"/>
  <c r="X1346" i="1" s="1"/>
  <c r="W1346" i="1" a="1"/>
  <c r="W1346" i="1" s="1"/>
  <c r="U1346" i="1" a="1"/>
  <c r="U1346" i="1" s="1"/>
  <c r="AA1346" i="1" a="1"/>
  <c r="AA1346" i="1" s="1"/>
  <c r="T1346" i="1" a="1"/>
  <c r="T1346" i="1" s="1"/>
  <c r="AC1346" i="1" a="1"/>
  <c r="AC1346" i="1" s="1"/>
  <c r="AE1346" i="1" a="1"/>
  <c r="AE1346" i="1" s="1"/>
  <c r="AD1346" i="1" a="1"/>
  <c r="AD1346" i="1" s="1"/>
  <c r="AF1346" i="1" a="1"/>
  <c r="AF1346" i="1" s="1"/>
  <c r="V1346" i="1"/>
  <c r="AC1571" i="1" a="1"/>
  <c r="AC1571" i="1" s="1"/>
  <c r="T1571" i="1" a="1"/>
  <c r="T1571" i="1" s="1"/>
  <c r="AF1571" i="1" a="1"/>
  <c r="AF1571" i="1" s="1"/>
  <c r="AE1571" i="1" a="1"/>
  <c r="AE1571" i="1" s="1"/>
  <c r="AA1571" i="1" a="1"/>
  <c r="AA1571" i="1" s="1"/>
  <c r="AD1571" i="1" a="1"/>
  <c r="AD1571" i="1" s="1"/>
  <c r="AB1571" i="1" a="1"/>
  <c r="AB1571" i="1" s="1"/>
  <c r="Z1571" i="1" a="1"/>
  <c r="Z1571" i="1" s="1"/>
  <c r="Y1571" i="1" a="1"/>
  <c r="Y1571" i="1" s="1"/>
  <c r="W1571" i="1" a="1"/>
  <c r="W1571" i="1" s="1"/>
  <c r="X1571" i="1" a="1"/>
  <c r="X1571" i="1" s="1"/>
  <c r="U1571" i="1" a="1"/>
  <c r="U1571" i="1" s="1"/>
  <c r="V1571" i="1"/>
  <c r="P1704" i="1"/>
  <c r="S1610" i="1"/>
  <c r="AF667" i="1" a="1"/>
  <c r="AF667" i="1" s="1"/>
  <c r="T667" i="1" a="1"/>
  <c r="T667" i="1" s="1"/>
  <c r="AE667" i="1" a="1"/>
  <c r="AE667" i="1" s="1"/>
  <c r="AD667" i="1" a="1"/>
  <c r="AD667" i="1" s="1"/>
  <c r="AC667" i="1" a="1"/>
  <c r="AC667" i="1" s="1"/>
  <c r="AB667" i="1" a="1"/>
  <c r="AB667" i="1" s="1"/>
  <c r="Z667" i="1" a="1"/>
  <c r="Z667" i="1" s="1"/>
  <c r="AA667" i="1" a="1"/>
  <c r="AA667" i="1" s="1"/>
  <c r="U667" i="1" a="1"/>
  <c r="U667" i="1" s="1"/>
  <c r="Y667" i="1" a="1"/>
  <c r="Y667" i="1" s="1"/>
  <c r="X667" i="1" a="1"/>
  <c r="X667" i="1" s="1"/>
  <c r="W667" i="1" a="1"/>
  <c r="W667" i="1" s="1"/>
  <c r="V667" i="1"/>
  <c r="AA6" i="1" a="1"/>
  <c r="AA6" i="1" s="1"/>
  <c r="Z6" i="1" a="1"/>
  <c r="Z6" i="1" s="1"/>
  <c r="Y6" i="1" a="1"/>
  <c r="Y6" i="1" s="1"/>
  <c r="X6" i="1" a="1"/>
  <c r="X6" i="1" s="1"/>
  <c r="AF6" i="1" a="1"/>
  <c r="AF6" i="1" s="1"/>
  <c r="U6" i="1" a="1"/>
  <c r="U6" i="1" s="1"/>
  <c r="AE6" i="1" a="1"/>
  <c r="AE6" i="1" s="1"/>
  <c r="AD6" i="1" a="1"/>
  <c r="AD6" i="1" s="1"/>
  <c r="AC6" i="1" a="1"/>
  <c r="AC6" i="1" s="1"/>
  <c r="AB6" i="1" a="1"/>
  <c r="AB6" i="1" s="1"/>
  <c r="W6" i="1" a="1"/>
  <c r="W6" i="1" s="1"/>
  <c r="T6" i="1" a="1"/>
  <c r="T6" i="1" s="1"/>
  <c r="V6" i="1"/>
  <c r="AD778" i="1" a="1"/>
  <c r="AD778" i="1" s="1"/>
  <c r="AC778" i="1" a="1"/>
  <c r="AC778" i="1" s="1"/>
  <c r="AA778" i="1" a="1"/>
  <c r="AA778" i="1" s="1"/>
  <c r="Z778" i="1" a="1"/>
  <c r="Z778" i="1" s="1"/>
  <c r="Y778" i="1" a="1"/>
  <c r="Y778" i="1" s="1"/>
  <c r="X778" i="1" a="1"/>
  <c r="X778" i="1" s="1"/>
  <c r="W778" i="1" a="1"/>
  <c r="W778" i="1" s="1"/>
  <c r="AF778" i="1" a="1"/>
  <c r="AF778" i="1" s="1"/>
  <c r="T778" i="1" a="1"/>
  <c r="T778" i="1" s="1"/>
  <c r="AB778" i="1" a="1"/>
  <c r="AB778" i="1" s="1"/>
  <c r="AE778" i="1" a="1"/>
  <c r="AE778" i="1" s="1"/>
  <c r="U778" i="1" a="1"/>
  <c r="U778" i="1" s="1"/>
  <c r="V778" i="1"/>
  <c r="AB973" i="1" a="1"/>
  <c r="AB973" i="1" s="1"/>
  <c r="AA973" i="1" a="1"/>
  <c r="AA973" i="1" s="1"/>
  <c r="Z973" i="1" a="1"/>
  <c r="Z973" i="1" s="1"/>
  <c r="Y973" i="1" a="1"/>
  <c r="Y973" i="1" s="1"/>
  <c r="AF973" i="1" a="1"/>
  <c r="AF973" i="1" s="1"/>
  <c r="U973" i="1" a="1"/>
  <c r="U973" i="1" s="1"/>
  <c r="AE973" i="1" a="1"/>
  <c r="AE973" i="1" s="1"/>
  <c r="AC973" i="1" a="1"/>
  <c r="AC973" i="1" s="1"/>
  <c r="AD973" i="1" a="1"/>
  <c r="AD973" i="1" s="1"/>
  <c r="X973" i="1" a="1"/>
  <c r="X973" i="1" s="1"/>
  <c r="W973" i="1" a="1"/>
  <c r="W973" i="1" s="1"/>
  <c r="T973" i="1" a="1"/>
  <c r="T973" i="1" s="1"/>
  <c r="V973" i="1"/>
  <c r="AA1042" i="1" a="1"/>
  <c r="AA1042" i="1" s="1"/>
  <c r="Z1042" i="1" a="1"/>
  <c r="Z1042" i="1" s="1"/>
  <c r="Y1042" i="1" a="1"/>
  <c r="Y1042" i="1" s="1"/>
  <c r="X1042" i="1" a="1"/>
  <c r="X1042" i="1" s="1"/>
  <c r="AF1042" i="1" a="1"/>
  <c r="AF1042" i="1" s="1"/>
  <c r="U1042" i="1" a="1"/>
  <c r="U1042" i="1" s="1"/>
  <c r="AC1042" i="1" a="1"/>
  <c r="AC1042" i="1" s="1"/>
  <c r="AB1042" i="1" a="1"/>
  <c r="AB1042" i="1" s="1"/>
  <c r="W1042" i="1" a="1"/>
  <c r="W1042" i="1" s="1"/>
  <c r="T1042" i="1" a="1"/>
  <c r="T1042" i="1" s="1"/>
  <c r="AD1042" i="1" a="1"/>
  <c r="AD1042" i="1" s="1"/>
  <c r="AE1042" i="1" a="1"/>
  <c r="AE1042" i="1" s="1"/>
  <c r="V1042" i="1"/>
  <c r="AD1084" i="1" a="1"/>
  <c r="AD1084" i="1" s="1"/>
  <c r="T1084" i="1" a="1"/>
  <c r="T1084" i="1" s="1"/>
  <c r="AF1084" i="1" a="1"/>
  <c r="AF1084" i="1" s="1"/>
  <c r="AE1084" i="1" a="1"/>
  <c r="AE1084" i="1" s="1"/>
  <c r="AC1084" i="1" a="1"/>
  <c r="AC1084" i="1" s="1"/>
  <c r="AB1084" i="1" a="1"/>
  <c r="AB1084" i="1" s="1"/>
  <c r="Y1084" i="1" a="1"/>
  <c r="Y1084" i="1" s="1"/>
  <c r="U1084" i="1" a="1"/>
  <c r="U1084" i="1" s="1"/>
  <c r="X1084" i="1" a="1"/>
  <c r="X1084" i="1" s="1"/>
  <c r="W1084" i="1" a="1"/>
  <c r="W1084" i="1" s="1"/>
  <c r="Z1084" i="1" a="1"/>
  <c r="Z1084" i="1" s="1"/>
  <c r="AA1084" i="1" a="1"/>
  <c r="AA1084" i="1" s="1"/>
  <c r="V1084" i="1"/>
  <c r="AC1453" i="1" a="1"/>
  <c r="AC1453" i="1" s="1"/>
  <c r="AA1453" i="1" a="1"/>
  <c r="AA1453" i="1" s="1"/>
  <c r="T1453" i="1" a="1"/>
  <c r="T1453" i="1" s="1"/>
  <c r="AF1453" i="1" a="1"/>
  <c r="AF1453" i="1" s="1"/>
  <c r="AE1453" i="1" a="1"/>
  <c r="AE1453" i="1" s="1"/>
  <c r="AD1453" i="1" a="1"/>
  <c r="AD1453" i="1" s="1"/>
  <c r="AB1453" i="1" a="1"/>
  <c r="AB1453" i="1" s="1"/>
  <c r="Z1453" i="1" a="1"/>
  <c r="Z1453" i="1" s="1"/>
  <c r="Y1453" i="1" a="1"/>
  <c r="Y1453" i="1" s="1"/>
  <c r="X1453" i="1" a="1"/>
  <c r="X1453" i="1" s="1"/>
  <c r="W1453" i="1" a="1"/>
  <c r="W1453" i="1" s="1"/>
  <c r="U1453" i="1" a="1"/>
  <c r="U1453" i="1" s="1"/>
  <c r="V1453" i="1"/>
  <c r="AB1491" i="1" a="1"/>
  <c r="AB1491" i="1" s="1"/>
  <c r="AA1491" i="1" a="1"/>
  <c r="AA1491" i="1" s="1"/>
  <c r="Z1491" i="1" a="1"/>
  <c r="Z1491" i="1" s="1"/>
  <c r="X1491" i="1" a="1"/>
  <c r="X1491" i="1" s="1"/>
  <c r="AF1491" i="1" a="1"/>
  <c r="AF1491" i="1" s="1"/>
  <c r="AE1491" i="1" a="1"/>
  <c r="AE1491" i="1" s="1"/>
  <c r="AD1491" i="1" a="1"/>
  <c r="AD1491" i="1" s="1"/>
  <c r="Y1491" i="1" a="1"/>
  <c r="Y1491" i="1" s="1"/>
  <c r="AC1491" i="1" a="1"/>
  <c r="AC1491" i="1" s="1"/>
  <c r="W1491" i="1" a="1"/>
  <c r="W1491" i="1" s="1"/>
  <c r="U1491" i="1" a="1"/>
  <c r="U1491" i="1" s="1"/>
  <c r="T1491" i="1" a="1"/>
  <c r="T1491" i="1" s="1"/>
  <c r="V1491" i="1"/>
  <c r="Z1545" i="1" a="1"/>
  <c r="Z1545" i="1" s="1"/>
  <c r="T1545" i="1" a="1"/>
  <c r="T1545" i="1" s="1"/>
  <c r="AF1545" i="1" a="1"/>
  <c r="AF1545" i="1" s="1"/>
  <c r="AC1545" i="1" a="1"/>
  <c r="AC1545" i="1" s="1"/>
  <c r="Y1545" i="1" a="1"/>
  <c r="Y1545" i="1" s="1"/>
  <c r="X1545" i="1" a="1"/>
  <c r="X1545" i="1" s="1"/>
  <c r="W1545" i="1" a="1"/>
  <c r="W1545" i="1" s="1"/>
  <c r="AB1545" i="1" a="1"/>
  <c r="AB1545" i="1" s="1"/>
  <c r="AA1545" i="1" a="1"/>
  <c r="AA1545" i="1" s="1"/>
  <c r="U1545" i="1" a="1"/>
  <c r="U1545" i="1" s="1"/>
  <c r="AE1545" i="1" a="1"/>
  <c r="AE1545" i="1" s="1"/>
  <c r="AD1545" i="1" a="1"/>
  <c r="AD1545" i="1" s="1"/>
  <c r="V1545" i="1"/>
  <c r="AA82" i="1" a="1"/>
  <c r="AA82" i="1" s="1"/>
  <c r="Z82" i="1" a="1"/>
  <c r="Z82" i="1" s="1"/>
  <c r="U82" i="1" a="1"/>
  <c r="U82" i="1" s="1"/>
  <c r="T82" i="1" a="1"/>
  <c r="T82" i="1" s="1"/>
  <c r="AF82" i="1" a="1"/>
  <c r="AF82" i="1" s="1"/>
  <c r="AE82" i="1" a="1"/>
  <c r="AE82" i="1" s="1"/>
  <c r="AC82" i="1" a="1"/>
  <c r="AC82" i="1" s="1"/>
  <c r="Y82" i="1" a="1"/>
  <c r="Y82" i="1" s="1"/>
  <c r="X82" i="1" a="1"/>
  <c r="X82" i="1" s="1"/>
  <c r="W82" i="1" a="1"/>
  <c r="W82" i="1" s="1"/>
  <c r="AD82" i="1" a="1"/>
  <c r="AD82" i="1" s="1"/>
  <c r="AB82" i="1" a="1"/>
  <c r="AB82" i="1" s="1"/>
  <c r="V82" i="1"/>
  <c r="P462" i="1"/>
  <c r="Z1373" i="1" a="1"/>
  <c r="Z1373" i="1" s="1"/>
  <c r="Y1373" i="1" a="1"/>
  <c r="Y1373" i="1" s="1"/>
  <c r="AF1373" i="1" a="1"/>
  <c r="AF1373" i="1" s="1"/>
  <c r="AE1373" i="1" a="1"/>
  <c r="AE1373" i="1" s="1"/>
  <c r="AC1373" i="1" a="1"/>
  <c r="AC1373" i="1" s="1"/>
  <c r="AD1373" i="1" a="1"/>
  <c r="AD1373" i="1" s="1"/>
  <c r="AB1373" i="1" a="1"/>
  <c r="AB1373" i="1" s="1"/>
  <c r="AA1373" i="1" a="1"/>
  <c r="AA1373" i="1" s="1"/>
  <c r="X1373" i="1" a="1"/>
  <c r="X1373" i="1" s="1"/>
  <c r="W1373" i="1" a="1"/>
  <c r="W1373" i="1" s="1"/>
  <c r="U1373" i="1" a="1"/>
  <c r="U1373" i="1" s="1"/>
  <c r="T1373" i="1" a="1"/>
  <c r="T1373" i="1" s="1"/>
  <c r="V1373" i="1"/>
  <c r="S575" i="1"/>
  <c r="Z740" i="1" a="1"/>
  <c r="Z740" i="1" s="1"/>
  <c r="Y740" i="1" a="1"/>
  <c r="Y740" i="1" s="1"/>
  <c r="X740" i="1" a="1"/>
  <c r="X740" i="1" s="1"/>
  <c r="W740" i="1" a="1"/>
  <c r="W740" i="1" s="1"/>
  <c r="AF740" i="1" a="1"/>
  <c r="AF740" i="1" s="1"/>
  <c r="U740" i="1" a="1"/>
  <c r="U740" i="1" s="1"/>
  <c r="AD740" i="1" a="1"/>
  <c r="AD740" i="1" s="1"/>
  <c r="AE740" i="1" a="1"/>
  <c r="AE740" i="1" s="1"/>
  <c r="AC740" i="1" a="1"/>
  <c r="AC740" i="1" s="1"/>
  <c r="AA740" i="1" a="1"/>
  <c r="AA740" i="1" s="1"/>
  <c r="AB740" i="1" a="1"/>
  <c r="AB740" i="1" s="1"/>
  <c r="T740" i="1" a="1"/>
  <c r="T740" i="1" s="1"/>
  <c r="V740" i="1"/>
  <c r="AF1225" i="1" a="1"/>
  <c r="AF1225" i="1" s="1"/>
  <c r="U1225" i="1" a="1"/>
  <c r="U1225" i="1" s="1"/>
  <c r="AE1225" i="1" a="1"/>
  <c r="AE1225" i="1" s="1"/>
  <c r="T1225" i="1" a="1"/>
  <c r="T1225" i="1" s="1"/>
  <c r="AA1225" i="1" a="1"/>
  <c r="AA1225" i="1" s="1"/>
  <c r="AC1225" i="1" a="1"/>
  <c r="AC1225" i="1" s="1"/>
  <c r="AB1225" i="1" a="1"/>
  <c r="AB1225" i="1" s="1"/>
  <c r="Z1225" i="1" a="1"/>
  <c r="Z1225" i="1" s="1"/>
  <c r="W1225" i="1" a="1"/>
  <c r="W1225" i="1" s="1"/>
  <c r="AD1225" i="1" a="1"/>
  <c r="AD1225" i="1" s="1"/>
  <c r="Y1225" i="1" a="1"/>
  <c r="Y1225" i="1" s="1"/>
  <c r="X1225" i="1" a="1"/>
  <c r="X1225" i="1" s="1"/>
  <c r="V1225" i="1"/>
  <c r="AF1611" i="1" a="1"/>
  <c r="AF1611" i="1" s="1"/>
  <c r="U1611" i="1" a="1"/>
  <c r="U1611" i="1" s="1"/>
  <c r="AE1611" i="1" a="1"/>
  <c r="AE1611" i="1" s="1"/>
  <c r="T1611" i="1" a="1"/>
  <c r="T1611" i="1" s="1"/>
  <c r="AD1611" i="1" a="1"/>
  <c r="AD1611" i="1" s="1"/>
  <c r="AC1611" i="1" a="1"/>
  <c r="AC1611" i="1" s="1"/>
  <c r="AA1611" i="1" a="1"/>
  <c r="AA1611" i="1" s="1"/>
  <c r="X1611" i="1" a="1"/>
  <c r="X1611" i="1" s="1"/>
  <c r="W1611" i="1" a="1"/>
  <c r="W1611" i="1" s="1"/>
  <c r="AB1611" i="1" a="1"/>
  <c r="AB1611" i="1" s="1"/>
  <c r="Y1611" i="1" a="1"/>
  <c r="Y1611" i="1" s="1"/>
  <c r="Z1611" i="1" a="1"/>
  <c r="Z1611" i="1" s="1"/>
  <c r="V1611" i="1"/>
  <c r="Z1662" i="1" a="1"/>
  <c r="Z1662" i="1" s="1"/>
  <c r="AA1662" i="1" a="1"/>
  <c r="AA1662" i="1" s="1"/>
  <c r="Y1662" i="1" a="1"/>
  <c r="Y1662" i="1" s="1"/>
  <c r="X1662" i="1" a="1"/>
  <c r="X1662" i="1" s="1"/>
  <c r="W1662" i="1" a="1"/>
  <c r="W1662" i="1" s="1"/>
  <c r="AF1662" i="1" a="1"/>
  <c r="AF1662" i="1" s="1"/>
  <c r="AB1662" i="1" a="1"/>
  <c r="AB1662" i="1" s="1"/>
  <c r="U1662" i="1" a="1"/>
  <c r="U1662" i="1" s="1"/>
  <c r="T1662" i="1" a="1"/>
  <c r="T1662" i="1" s="1"/>
  <c r="AC1662" i="1" a="1"/>
  <c r="AC1662" i="1" s="1"/>
  <c r="AE1662" i="1" a="1"/>
  <c r="AE1662" i="1" s="1"/>
  <c r="AD1662" i="1" a="1"/>
  <c r="AD1662" i="1" s="1"/>
  <c r="V1662" i="1"/>
  <c r="AB17" i="1" a="1"/>
  <c r="AB17" i="1" s="1"/>
  <c r="AA17" i="1" a="1"/>
  <c r="AA17" i="1" s="1"/>
  <c r="Z17" i="1" a="1"/>
  <c r="Z17" i="1" s="1"/>
  <c r="Y17" i="1" a="1"/>
  <c r="Y17" i="1" s="1"/>
  <c r="X17" i="1" a="1"/>
  <c r="X17" i="1" s="1"/>
  <c r="AF17" i="1" a="1"/>
  <c r="AF17" i="1" s="1"/>
  <c r="U17" i="1" a="1"/>
  <c r="U17" i="1" s="1"/>
  <c r="AE17" i="1" a="1"/>
  <c r="AE17" i="1" s="1"/>
  <c r="AD17" i="1" a="1"/>
  <c r="AD17" i="1" s="1"/>
  <c r="AC17" i="1" a="1"/>
  <c r="AC17" i="1" s="1"/>
  <c r="T17" i="1" a="1"/>
  <c r="T17" i="1" s="1"/>
  <c r="W17" i="1" a="1"/>
  <c r="W17" i="1" s="1"/>
  <c r="V17" i="1"/>
  <c r="AB324" i="1" a="1"/>
  <c r="AB324" i="1" s="1"/>
  <c r="AA324" i="1" a="1"/>
  <c r="AA324" i="1" s="1"/>
  <c r="Z324" i="1" a="1"/>
  <c r="Z324" i="1" s="1"/>
  <c r="Y324" i="1" a="1"/>
  <c r="Y324" i="1" s="1"/>
  <c r="W324" i="1" a="1"/>
  <c r="W324" i="1" s="1"/>
  <c r="AF324" i="1" a="1"/>
  <c r="AF324" i="1" s="1"/>
  <c r="AE324" i="1" a="1"/>
  <c r="AE324" i="1" s="1"/>
  <c r="AD324" i="1" a="1"/>
  <c r="AD324" i="1" s="1"/>
  <c r="AC324" i="1" a="1"/>
  <c r="AC324" i="1" s="1"/>
  <c r="X324" i="1" a="1"/>
  <c r="X324" i="1" s="1"/>
  <c r="U324" i="1" a="1"/>
  <c r="U324" i="1" s="1"/>
  <c r="T324" i="1" a="1"/>
  <c r="T324" i="1" s="1"/>
  <c r="V324" i="1"/>
  <c r="AC746" i="1" a="1"/>
  <c r="AC746" i="1" s="1"/>
  <c r="AB746" i="1" a="1"/>
  <c r="AB746" i="1" s="1"/>
  <c r="AA746" i="1" a="1"/>
  <c r="AA746" i="1" s="1"/>
  <c r="Z746" i="1" a="1"/>
  <c r="Z746" i="1" s="1"/>
  <c r="Y746" i="1" a="1"/>
  <c r="Y746" i="1" s="1"/>
  <c r="W746" i="1" a="1"/>
  <c r="W746" i="1" s="1"/>
  <c r="AD746" i="1" a="1"/>
  <c r="AD746" i="1" s="1"/>
  <c r="X746" i="1" a="1"/>
  <c r="X746" i="1" s="1"/>
  <c r="U746" i="1" a="1"/>
  <c r="U746" i="1" s="1"/>
  <c r="AF746" i="1" a="1"/>
  <c r="AF746" i="1" s="1"/>
  <c r="AE746" i="1" a="1"/>
  <c r="AE746" i="1" s="1"/>
  <c r="T746" i="1" a="1"/>
  <c r="T746" i="1" s="1"/>
  <c r="V746" i="1"/>
  <c r="S802" i="1"/>
  <c r="AC895" i="1" a="1"/>
  <c r="AC895" i="1" s="1"/>
  <c r="AB895" i="1" a="1"/>
  <c r="AB895" i="1" s="1"/>
  <c r="AA895" i="1" a="1"/>
  <c r="AA895" i="1" s="1"/>
  <c r="W895" i="1" a="1"/>
  <c r="W895" i="1" s="1"/>
  <c r="AF895" i="1" a="1"/>
  <c r="AF895" i="1" s="1"/>
  <c r="AE895" i="1" a="1"/>
  <c r="AE895" i="1" s="1"/>
  <c r="AD895" i="1" a="1"/>
  <c r="AD895" i="1" s="1"/>
  <c r="X895" i="1" a="1"/>
  <c r="X895" i="1" s="1"/>
  <c r="Z895" i="1" a="1"/>
  <c r="Z895" i="1" s="1"/>
  <c r="Y895" i="1" a="1"/>
  <c r="Y895" i="1" s="1"/>
  <c r="U895" i="1" a="1"/>
  <c r="U895" i="1" s="1"/>
  <c r="T895" i="1" a="1"/>
  <c r="T895" i="1" s="1"/>
  <c r="V895" i="1"/>
  <c r="Z940" i="1" a="1"/>
  <c r="Z940" i="1" s="1"/>
  <c r="Y940" i="1" a="1"/>
  <c r="Y940" i="1" s="1"/>
  <c r="W940" i="1" a="1"/>
  <c r="W940" i="1" s="1"/>
  <c r="AE940" i="1" a="1"/>
  <c r="AE940" i="1" s="1"/>
  <c r="T940" i="1" a="1"/>
  <c r="T940" i="1" s="1"/>
  <c r="AD940" i="1" a="1"/>
  <c r="AD940" i="1" s="1"/>
  <c r="AC940" i="1" a="1"/>
  <c r="AC940" i="1" s="1"/>
  <c r="AB940" i="1" a="1"/>
  <c r="AB940" i="1" s="1"/>
  <c r="AA940" i="1" a="1"/>
  <c r="AA940" i="1" s="1"/>
  <c r="X940" i="1" a="1"/>
  <c r="X940" i="1" s="1"/>
  <c r="AF940" i="1" a="1"/>
  <c r="AF940" i="1" s="1"/>
  <c r="U940" i="1" a="1"/>
  <c r="U940" i="1" s="1"/>
  <c r="V940" i="1"/>
  <c r="W1129" i="1" a="1"/>
  <c r="W1129" i="1" s="1"/>
  <c r="AD1129" i="1" a="1"/>
  <c r="AD1129" i="1" s="1"/>
  <c r="AC1129" i="1" a="1"/>
  <c r="AC1129" i="1" s="1"/>
  <c r="AB1129" i="1" a="1"/>
  <c r="AB1129" i="1" s="1"/>
  <c r="Z1129" i="1" a="1"/>
  <c r="Z1129" i="1" s="1"/>
  <c r="AE1129" i="1" a="1"/>
  <c r="AE1129" i="1" s="1"/>
  <c r="AA1129" i="1" a="1"/>
  <c r="AA1129" i="1" s="1"/>
  <c r="Y1129" i="1" a="1"/>
  <c r="Y1129" i="1" s="1"/>
  <c r="X1129" i="1" a="1"/>
  <c r="X1129" i="1" s="1"/>
  <c r="T1129" i="1" a="1"/>
  <c r="T1129" i="1" s="1"/>
  <c r="AF1129" i="1" a="1"/>
  <c r="AF1129" i="1" s="1"/>
  <c r="U1129" i="1" a="1"/>
  <c r="U1129" i="1" s="1"/>
  <c r="V1129" i="1"/>
  <c r="AE1584" i="1" a="1"/>
  <c r="AE1584" i="1" s="1"/>
  <c r="T1584" i="1" a="1"/>
  <c r="T1584" i="1" s="1"/>
  <c r="AD1584" i="1" a="1"/>
  <c r="AD1584" i="1" s="1"/>
  <c r="AF1584" i="1" a="1"/>
  <c r="AF1584" i="1" s="1"/>
  <c r="AC1584" i="1" a="1"/>
  <c r="AC1584" i="1" s="1"/>
  <c r="Z1584" i="1" a="1"/>
  <c r="Z1584" i="1" s="1"/>
  <c r="AB1584" i="1" a="1"/>
  <c r="AB1584" i="1" s="1"/>
  <c r="Y1584" i="1" a="1"/>
  <c r="Y1584" i="1" s="1"/>
  <c r="AA1584" i="1" a="1"/>
  <c r="AA1584" i="1" s="1"/>
  <c r="X1584" i="1" a="1"/>
  <c r="X1584" i="1" s="1"/>
  <c r="W1584" i="1" a="1"/>
  <c r="W1584" i="1" s="1"/>
  <c r="U1584" i="1" a="1"/>
  <c r="U1584" i="1" s="1"/>
  <c r="V1584" i="1"/>
  <c r="S1644" i="1"/>
  <c r="AC1669" i="1" a="1"/>
  <c r="AC1669" i="1" s="1"/>
  <c r="W1669" i="1" a="1"/>
  <c r="W1669" i="1" s="1"/>
  <c r="AF1669" i="1" a="1"/>
  <c r="AF1669" i="1" s="1"/>
  <c r="AD1669" i="1" a="1"/>
  <c r="AD1669" i="1" s="1"/>
  <c r="X1669" i="1" a="1"/>
  <c r="X1669" i="1" s="1"/>
  <c r="U1669" i="1" a="1"/>
  <c r="U1669" i="1" s="1"/>
  <c r="T1669" i="1" a="1"/>
  <c r="T1669" i="1" s="1"/>
  <c r="AB1669" i="1" a="1"/>
  <c r="AB1669" i="1" s="1"/>
  <c r="AA1669" i="1" a="1"/>
  <c r="AA1669" i="1" s="1"/>
  <c r="Z1669" i="1" a="1"/>
  <c r="Z1669" i="1" s="1"/>
  <c r="AE1669" i="1" a="1"/>
  <c r="AE1669" i="1" s="1"/>
  <c r="Y1669" i="1" a="1"/>
  <c r="Y1669" i="1" s="1"/>
  <c r="V1669" i="1"/>
  <c r="Z700" i="1" a="1"/>
  <c r="Z700" i="1" s="1"/>
  <c r="Y700" i="1" a="1"/>
  <c r="Y700" i="1" s="1"/>
  <c r="X700" i="1" a="1"/>
  <c r="X700" i="1" s="1"/>
  <c r="W700" i="1" a="1"/>
  <c r="W700" i="1" s="1"/>
  <c r="AF700" i="1" a="1"/>
  <c r="AF700" i="1" s="1"/>
  <c r="U700" i="1" a="1"/>
  <c r="U700" i="1" s="1"/>
  <c r="AD700" i="1" a="1"/>
  <c r="AD700" i="1" s="1"/>
  <c r="AE700" i="1" a="1"/>
  <c r="AE700" i="1" s="1"/>
  <c r="AC700" i="1" a="1"/>
  <c r="AC700" i="1" s="1"/>
  <c r="AA700" i="1" a="1"/>
  <c r="AA700" i="1" s="1"/>
  <c r="AB700" i="1" a="1"/>
  <c r="AB700" i="1" s="1"/>
  <c r="T700" i="1" a="1"/>
  <c r="T700" i="1" s="1"/>
  <c r="V700" i="1"/>
  <c r="S1075" i="1"/>
  <c r="W451" i="1" a="1"/>
  <c r="W451" i="1" s="1"/>
  <c r="AF451" i="1" a="1"/>
  <c r="AF451" i="1" s="1"/>
  <c r="U451" i="1" a="1"/>
  <c r="U451" i="1" s="1"/>
  <c r="X451" i="1" a="1"/>
  <c r="X451" i="1" s="1"/>
  <c r="T451" i="1" a="1"/>
  <c r="T451" i="1" s="1"/>
  <c r="AE451" i="1" a="1"/>
  <c r="AE451" i="1" s="1"/>
  <c r="AD451" i="1" a="1"/>
  <c r="AD451" i="1" s="1"/>
  <c r="Y451" i="1" a="1"/>
  <c r="Y451" i="1" s="1"/>
  <c r="AC451" i="1" a="1"/>
  <c r="AC451" i="1" s="1"/>
  <c r="AB451" i="1" a="1"/>
  <c r="AB451" i="1" s="1"/>
  <c r="Z451" i="1" a="1"/>
  <c r="Z451" i="1" s="1"/>
  <c r="AA451" i="1" a="1"/>
  <c r="AA451" i="1" s="1"/>
  <c r="V451" i="1"/>
  <c r="AE139" i="1" a="1"/>
  <c r="AE139" i="1" s="1"/>
  <c r="T139" i="1" a="1"/>
  <c r="T139" i="1" s="1"/>
  <c r="AD139" i="1" a="1"/>
  <c r="AD139" i="1" s="1"/>
  <c r="AC139" i="1" a="1"/>
  <c r="AC139" i="1" s="1"/>
  <c r="AA139" i="1" a="1"/>
  <c r="AA139" i="1" s="1"/>
  <c r="X139" i="1" a="1"/>
  <c r="X139" i="1" s="1"/>
  <c r="W139" i="1" a="1"/>
  <c r="W139" i="1" s="1"/>
  <c r="U139" i="1" a="1"/>
  <c r="U139" i="1" s="1"/>
  <c r="AF139" i="1" a="1"/>
  <c r="AF139" i="1" s="1"/>
  <c r="AB139" i="1" a="1"/>
  <c r="AB139" i="1" s="1"/>
  <c r="Z139" i="1" a="1"/>
  <c r="Z139" i="1" s="1"/>
  <c r="Y139" i="1" a="1"/>
  <c r="Y139" i="1" s="1"/>
  <c r="V139" i="1"/>
  <c r="AD448" i="1" a="1"/>
  <c r="AD448" i="1" s="1"/>
  <c r="AC448" i="1" a="1"/>
  <c r="AC448" i="1" s="1"/>
  <c r="AB448" i="1" a="1"/>
  <c r="AB448" i="1" s="1"/>
  <c r="AA448" i="1" a="1"/>
  <c r="AA448" i="1" s="1"/>
  <c r="Z448" i="1" a="1"/>
  <c r="Z448" i="1" s="1"/>
  <c r="X448" i="1" a="1"/>
  <c r="X448" i="1" s="1"/>
  <c r="AF448" i="1" a="1"/>
  <c r="AF448" i="1" s="1"/>
  <c r="AE448" i="1" a="1"/>
  <c r="AE448" i="1" s="1"/>
  <c r="Y448" i="1" a="1"/>
  <c r="Y448" i="1" s="1"/>
  <c r="W448" i="1" a="1"/>
  <c r="W448" i="1" s="1"/>
  <c r="U448" i="1" a="1"/>
  <c r="U448" i="1" s="1"/>
  <c r="T448" i="1" a="1"/>
  <c r="T448" i="1" s="1"/>
  <c r="V448" i="1"/>
  <c r="AB93" i="1" a="1"/>
  <c r="AB93" i="1" s="1"/>
  <c r="X93" i="1" a="1"/>
  <c r="X93" i="1" s="1"/>
  <c r="AC93" i="1" a="1"/>
  <c r="AC93" i="1" s="1"/>
  <c r="AA93" i="1" a="1"/>
  <c r="AA93" i="1" s="1"/>
  <c r="Z93" i="1" a="1"/>
  <c r="Z93" i="1" s="1"/>
  <c r="Y93" i="1" a="1"/>
  <c r="Y93" i="1" s="1"/>
  <c r="W93" i="1" a="1"/>
  <c r="W93" i="1" s="1"/>
  <c r="T93" i="1" a="1"/>
  <c r="T93" i="1" s="1"/>
  <c r="AF93" i="1" a="1"/>
  <c r="AF93" i="1" s="1"/>
  <c r="AE93" i="1" a="1"/>
  <c r="AE93" i="1" s="1"/>
  <c r="AD93" i="1" a="1"/>
  <c r="AD93" i="1" s="1"/>
  <c r="U93" i="1" a="1"/>
  <c r="U93" i="1" s="1"/>
  <c r="V93" i="1"/>
  <c r="Z300" i="1" a="1"/>
  <c r="Z300" i="1" s="1"/>
  <c r="Y300" i="1" a="1"/>
  <c r="Y300" i="1" s="1"/>
  <c r="X300" i="1" a="1"/>
  <c r="X300" i="1" s="1"/>
  <c r="AE300" i="1" a="1"/>
  <c r="AE300" i="1" s="1"/>
  <c r="T300" i="1" a="1"/>
  <c r="T300" i="1" s="1"/>
  <c r="AF300" i="1" a="1"/>
  <c r="AF300" i="1" s="1"/>
  <c r="AD300" i="1" a="1"/>
  <c r="AD300" i="1" s="1"/>
  <c r="AB300" i="1" a="1"/>
  <c r="AB300" i="1" s="1"/>
  <c r="AA300" i="1" a="1"/>
  <c r="AA300" i="1" s="1"/>
  <c r="AC300" i="1" a="1"/>
  <c r="AC300" i="1" s="1"/>
  <c r="W300" i="1" a="1"/>
  <c r="W300" i="1" s="1"/>
  <c r="U300" i="1" a="1"/>
  <c r="U300" i="1" s="1"/>
  <c r="V300" i="1"/>
  <c r="AD348" i="1" a="1"/>
  <c r="AD348" i="1" s="1"/>
  <c r="AC348" i="1" a="1"/>
  <c r="AC348" i="1" s="1"/>
  <c r="AB348" i="1" a="1"/>
  <c r="AB348" i="1" s="1"/>
  <c r="AA348" i="1" a="1"/>
  <c r="AA348" i="1" s="1"/>
  <c r="Y348" i="1" a="1"/>
  <c r="Y348" i="1" s="1"/>
  <c r="AF348" i="1" a="1"/>
  <c r="AF348" i="1" s="1"/>
  <c r="AE348" i="1" a="1"/>
  <c r="AE348" i="1" s="1"/>
  <c r="Z348" i="1" a="1"/>
  <c r="Z348" i="1" s="1"/>
  <c r="X348" i="1" a="1"/>
  <c r="X348" i="1" s="1"/>
  <c r="W348" i="1" a="1"/>
  <c r="W348" i="1" s="1"/>
  <c r="U348" i="1" a="1"/>
  <c r="U348" i="1" s="1"/>
  <c r="T348" i="1" a="1"/>
  <c r="T348" i="1" s="1"/>
  <c r="V348" i="1"/>
  <c r="X405" i="1" a="1"/>
  <c r="X405" i="1" s="1"/>
  <c r="W405" i="1" a="1"/>
  <c r="W405" i="1" s="1"/>
  <c r="AF405" i="1" a="1"/>
  <c r="AF405" i="1" s="1"/>
  <c r="U405" i="1" a="1"/>
  <c r="U405" i="1" s="1"/>
  <c r="AE405" i="1" a="1"/>
  <c r="AE405" i="1" s="1"/>
  <c r="T405" i="1" a="1"/>
  <c r="T405" i="1" s="1"/>
  <c r="AD405" i="1" a="1"/>
  <c r="AD405" i="1" s="1"/>
  <c r="AC405" i="1" a="1"/>
  <c r="AC405" i="1" s="1"/>
  <c r="AB405" i="1" a="1"/>
  <c r="AB405" i="1" s="1"/>
  <c r="Z405" i="1" a="1"/>
  <c r="Z405" i="1" s="1"/>
  <c r="Y405" i="1" a="1"/>
  <c r="Y405" i="1" s="1"/>
  <c r="AA405" i="1" a="1"/>
  <c r="AA405" i="1" s="1"/>
  <c r="V405" i="1"/>
  <c r="AA713" i="1" a="1"/>
  <c r="AA713" i="1" s="1"/>
  <c r="Z713" i="1" a="1"/>
  <c r="Z713" i="1" s="1"/>
  <c r="Y713" i="1" a="1"/>
  <c r="Y713" i="1" s="1"/>
  <c r="AF713" i="1" a="1"/>
  <c r="AF713" i="1" s="1"/>
  <c r="U713" i="1" a="1"/>
  <c r="U713" i="1" s="1"/>
  <c r="AE713" i="1" a="1"/>
  <c r="AE713" i="1" s="1"/>
  <c r="AD713" i="1" a="1"/>
  <c r="AD713" i="1" s="1"/>
  <c r="AC713" i="1" a="1"/>
  <c r="AC713" i="1" s="1"/>
  <c r="AB713" i="1" a="1"/>
  <c r="AB713" i="1" s="1"/>
  <c r="X713" i="1" a="1"/>
  <c r="X713" i="1" s="1"/>
  <c r="W713" i="1" a="1"/>
  <c r="W713" i="1" s="1"/>
  <c r="T713" i="1" a="1"/>
  <c r="T713" i="1" s="1"/>
  <c r="V713" i="1"/>
  <c r="AB724" i="1" a="1"/>
  <c r="AB724" i="1" s="1"/>
  <c r="AA724" i="1" a="1"/>
  <c r="AA724" i="1" s="1"/>
  <c r="Z724" i="1" a="1"/>
  <c r="Z724" i="1" s="1"/>
  <c r="Y724" i="1" a="1"/>
  <c r="Y724" i="1" s="1"/>
  <c r="X724" i="1" a="1"/>
  <c r="X724" i="1" s="1"/>
  <c r="AF724" i="1" a="1"/>
  <c r="AF724" i="1" s="1"/>
  <c r="U724" i="1" a="1"/>
  <c r="U724" i="1" s="1"/>
  <c r="AC724" i="1" a="1"/>
  <c r="AC724" i="1" s="1"/>
  <c r="W724" i="1" a="1"/>
  <c r="W724" i="1" s="1"/>
  <c r="T724" i="1" a="1"/>
  <c r="T724" i="1" s="1"/>
  <c r="AE724" i="1" a="1"/>
  <c r="AE724" i="1" s="1"/>
  <c r="AD724" i="1" a="1"/>
  <c r="AD724" i="1" s="1"/>
  <c r="V724" i="1"/>
  <c r="AB964" i="1" a="1"/>
  <c r="AB964" i="1" s="1"/>
  <c r="AA964" i="1" a="1"/>
  <c r="AA964" i="1" s="1"/>
  <c r="Z964" i="1" a="1"/>
  <c r="Z964" i="1" s="1"/>
  <c r="Y964" i="1" a="1"/>
  <c r="Y964" i="1" s="1"/>
  <c r="W964" i="1" a="1"/>
  <c r="W964" i="1" s="1"/>
  <c r="AF964" i="1" a="1"/>
  <c r="AF964" i="1" s="1"/>
  <c r="AC964" i="1" a="1"/>
  <c r="AC964" i="1" s="1"/>
  <c r="T964" i="1" a="1"/>
  <c r="T964" i="1" s="1"/>
  <c r="X964" i="1" a="1"/>
  <c r="X964" i="1" s="1"/>
  <c r="U964" i="1" a="1"/>
  <c r="U964" i="1" s="1"/>
  <c r="AE964" i="1" a="1"/>
  <c r="AE964" i="1" s="1"/>
  <c r="AD964" i="1" a="1"/>
  <c r="AD964" i="1" s="1"/>
  <c r="V964" i="1"/>
  <c r="Z1009" i="1" a="1"/>
  <c r="Z1009" i="1" s="1"/>
  <c r="Y1009" i="1" a="1"/>
  <c r="Y1009" i="1" s="1"/>
  <c r="X1009" i="1" a="1"/>
  <c r="X1009" i="1" s="1"/>
  <c r="W1009" i="1" a="1"/>
  <c r="W1009" i="1" s="1"/>
  <c r="AD1009" i="1" a="1"/>
  <c r="AD1009" i="1" s="1"/>
  <c r="AF1009" i="1" a="1"/>
  <c r="AF1009" i="1" s="1"/>
  <c r="AE1009" i="1" a="1"/>
  <c r="AE1009" i="1" s="1"/>
  <c r="AC1009" i="1" a="1"/>
  <c r="AC1009" i="1" s="1"/>
  <c r="AA1009" i="1" a="1"/>
  <c r="AA1009" i="1" s="1"/>
  <c r="AB1009" i="1" a="1"/>
  <c r="AB1009" i="1" s="1"/>
  <c r="U1009" i="1" a="1"/>
  <c r="U1009" i="1" s="1"/>
  <c r="T1009" i="1" a="1"/>
  <c r="T1009" i="1" s="1"/>
  <c r="V1009" i="1"/>
  <c r="P1054" i="1"/>
  <c r="S1210" i="1"/>
  <c r="X1325" i="1" a="1"/>
  <c r="X1325" i="1" s="1"/>
  <c r="W1325" i="1" a="1"/>
  <c r="W1325" i="1" s="1"/>
  <c r="AF1325" i="1" a="1"/>
  <c r="AF1325" i="1" s="1"/>
  <c r="U1325" i="1" a="1"/>
  <c r="U1325" i="1" s="1"/>
  <c r="AE1325" i="1" a="1"/>
  <c r="AE1325" i="1" s="1"/>
  <c r="T1325" i="1" a="1"/>
  <c r="T1325" i="1" s="1"/>
  <c r="AD1325" i="1" a="1"/>
  <c r="AD1325" i="1" s="1"/>
  <c r="AC1325" i="1" a="1"/>
  <c r="AC1325" i="1" s="1"/>
  <c r="AB1325" i="1" a="1"/>
  <c r="AB1325" i="1" s="1"/>
  <c r="AA1325" i="1" a="1"/>
  <c r="AA1325" i="1" s="1"/>
  <c r="Z1325" i="1" a="1"/>
  <c r="Z1325" i="1" s="1"/>
  <c r="Y1325" i="1" a="1"/>
  <c r="Y1325" i="1" s="1"/>
  <c r="V1325" i="1"/>
  <c r="S1719" i="1"/>
  <c r="E57" i="1" a="1"/>
  <c r="E57" i="1" s="1"/>
  <c r="D57" i="1" a="1"/>
  <c r="D57" i="1" s="1"/>
  <c r="C57" i="1" a="1"/>
  <c r="C57" i="1" s="1"/>
  <c r="Q57" i="1" a="1"/>
  <c r="Q57" i="1" s="1"/>
  <c r="L57" i="1"/>
  <c r="B57" i="1" a="1"/>
  <c r="B57" i="1" s="1"/>
  <c r="K57" i="1" a="1"/>
  <c r="K57" i="1" s="1"/>
  <c r="Z233" i="1" a="1"/>
  <c r="Z233" i="1" s="1"/>
  <c r="U233" i="1" a="1"/>
  <c r="U233" i="1" s="1"/>
  <c r="T233" i="1" a="1"/>
  <c r="T233" i="1" s="1"/>
  <c r="AF233" i="1" a="1"/>
  <c r="AF233" i="1" s="1"/>
  <c r="AE233" i="1" a="1"/>
  <c r="AE233" i="1" s="1"/>
  <c r="AD233" i="1" a="1"/>
  <c r="AD233" i="1" s="1"/>
  <c r="X233" i="1" a="1"/>
  <c r="X233" i="1" s="1"/>
  <c r="W233" i="1" a="1"/>
  <c r="W233" i="1" s="1"/>
  <c r="AA233" i="1" a="1"/>
  <c r="AA233" i="1" s="1"/>
  <c r="AC233" i="1" a="1"/>
  <c r="AC233" i="1" s="1"/>
  <c r="AB233" i="1" a="1"/>
  <c r="AB233" i="1" s="1"/>
  <c r="Y233" i="1" a="1"/>
  <c r="Y233" i="1" s="1"/>
  <c r="V233" i="1"/>
  <c r="W283" i="1" a="1"/>
  <c r="W283" i="1" s="1"/>
  <c r="AF283" i="1" a="1"/>
  <c r="AF283" i="1" s="1"/>
  <c r="U283" i="1" a="1"/>
  <c r="U283" i="1" s="1"/>
  <c r="AE283" i="1" a="1"/>
  <c r="AE283" i="1" s="1"/>
  <c r="T283" i="1" a="1"/>
  <c r="T283" i="1" s="1"/>
  <c r="AC283" i="1" a="1"/>
  <c r="AC283" i="1" s="1"/>
  <c r="AD283" i="1" a="1"/>
  <c r="AD283" i="1" s="1"/>
  <c r="AA283" i="1" a="1"/>
  <c r="AA283" i="1" s="1"/>
  <c r="AB283" i="1" a="1"/>
  <c r="AB283" i="1" s="1"/>
  <c r="Z283" i="1" a="1"/>
  <c r="Z283" i="1" s="1"/>
  <c r="Y283" i="1" a="1"/>
  <c r="Y283" i="1" s="1"/>
  <c r="X283" i="1" a="1"/>
  <c r="X283" i="1" s="1"/>
  <c r="AA783" i="1" a="1"/>
  <c r="AA783" i="1" s="1"/>
  <c r="Z783" i="1" a="1"/>
  <c r="Z783" i="1" s="1"/>
  <c r="Y783" i="1" a="1"/>
  <c r="Y783" i="1" s="1"/>
  <c r="X783" i="1" a="1"/>
  <c r="X783" i="1" s="1"/>
  <c r="AF783" i="1" a="1"/>
  <c r="AF783" i="1" s="1"/>
  <c r="T783" i="1" a="1"/>
  <c r="T783" i="1" s="1"/>
  <c r="AE783" i="1" a="1"/>
  <c r="AE783" i="1" s="1"/>
  <c r="AD783" i="1" a="1"/>
  <c r="AD783" i="1" s="1"/>
  <c r="AB783" i="1" a="1"/>
  <c r="AB783" i="1" s="1"/>
  <c r="AC783" i="1" a="1"/>
  <c r="AC783" i="1" s="1"/>
  <c r="W783" i="1" a="1"/>
  <c r="W783" i="1" s="1"/>
  <c r="U783" i="1" a="1"/>
  <c r="U783" i="1" s="1"/>
  <c r="Y1142" i="1" a="1"/>
  <c r="Y1142" i="1" s="1"/>
  <c r="U1142" i="1" a="1"/>
  <c r="U1142" i="1" s="1"/>
  <c r="AF1142" i="1" a="1"/>
  <c r="AF1142" i="1" s="1"/>
  <c r="T1142" i="1" a="1"/>
  <c r="T1142" i="1" s="1"/>
  <c r="AE1142" i="1" a="1"/>
  <c r="AE1142" i="1" s="1"/>
  <c r="AD1142" i="1" a="1"/>
  <c r="AD1142" i="1" s="1"/>
  <c r="AB1142" i="1" a="1"/>
  <c r="AB1142" i="1" s="1"/>
  <c r="AA1142" i="1" a="1"/>
  <c r="AA1142" i="1" s="1"/>
  <c r="Z1142" i="1" a="1"/>
  <c r="Z1142" i="1" s="1"/>
  <c r="X1142" i="1" a="1"/>
  <c r="X1142" i="1" s="1"/>
  <c r="W1142" i="1" a="1"/>
  <c r="W1142" i="1" s="1"/>
  <c r="AC1142" i="1" a="1"/>
  <c r="AC1142" i="1" s="1"/>
  <c r="V1142" i="1"/>
  <c r="X1369" i="1" a="1"/>
  <c r="X1369" i="1" s="1"/>
  <c r="AB1369" i="1" a="1"/>
  <c r="AB1369" i="1" s="1"/>
  <c r="AA1369" i="1" a="1"/>
  <c r="AA1369" i="1" s="1"/>
  <c r="Z1369" i="1" a="1"/>
  <c r="Z1369" i="1" s="1"/>
  <c r="Y1369" i="1" a="1"/>
  <c r="Y1369" i="1" s="1"/>
  <c r="T1369" i="1" a="1"/>
  <c r="T1369" i="1" s="1"/>
  <c r="W1369" i="1" a="1"/>
  <c r="W1369" i="1" s="1"/>
  <c r="U1369" i="1" a="1"/>
  <c r="U1369" i="1" s="1"/>
  <c r="AC1369" i="1" a="1"/>
  <c r="AC1369" i="1" s="1"/>
  <c r="AE1369" i="1" a="1"/>
  <c r="AE1369" i="1" s="1"/>
  <c r="AF1369" i="1" a="1"/>
  <c r="AF1369" i="1" s="1"/>
  <c r="AD1369" i="1" a="1"/>
  <c r="AD1369" i="1" s="1"/>
  <c r="V1369" i="1"/>
  <c r="AB1518" i="1" a="1"/>
  <c r="AB1518" i="1" s="1"/>
  <c r="Z1518" i="1" a="1"/>
  <c r="Z1518" i="1" s="1"/>
  <c r="U1518" i="1" a="1"/>
  <c r="U1518" i="1" s="1"/>
  <c r="T1518" i="1" a="1"/>
  <c r="T1518" i="1" s="1"/>
  <c r="AF1518" i="1" a="1"/>
  <c r="AF1518" i="1" s="1"/>
  <c r="AE1518" i="1" a="1"/>
  <c r="AE1518" i="1" s="1"/>
  <c r="AC1518" i="1" a="1"/>
  <c r="AC1518" i="1" s="1"/>
  <c r="W1518" i="1" a="1"/>
  <c r="W1518" i="1" s="1"/>
  <c r="AA1518" i="1" a="1"/>
  <c r="AA1518" i="1" s="1"/>
  <c r="AD1518" i="1" a="1"/>
  <c r="AD1518" i="1" s="1"/>
  <c r="Y1518" i="1" a="1"/>
  <c r="Y1518" i="1" s="1"/>
  <c r="X1518" i="1" a="1"/>
  <c r="X1518" i="1" s="1"/>
  <c r="V1518" i="1"/>
  <c r="Y1729" i="1" a="1"/>
  <c r="Y1729" i="1" s="1"/>
  <c r="X1729" i="1" a="1"/>
  <c r="X1729" i="1" s="1"/>
  <c r="W1729" i="1" a="1"/>
  <c r="W1729" i="1" s="1"/>
  <c r="U1729" i="1" a="1"/>
  <c r="U1729" i="1" s="1"/>
  <c r="AA1729" i="1" a="1"/>
  <c r="AA1729" i="1" s="1"/>
  <c r="Z1729" i="1" a="1"/>
  <c r="Z1729" i="1" s="1"/>
  <c r="T1729" i="1" a="1"/>
  <c r="T1729" i="1" s="1"/>
  <c r="AF1729" i="1" a="1"/>
  <c r="AF1729" i="1" s="1"/>
  <c r="AE1729" i="1" a="1"/>
  <c r="AE1729" i="1" s="1"/>
  <c r="AD1729" i="1" a="1"/>
  <c r="AD1729" i="1" s="1"/>
  <c r="AC1729" i="1" a="1"/>
  <c r="AC1729" i="1" s="1"/>
  <c r="AB1729" i="1" a="1"/>
  <c r="AB1729" i="1" s="1"/>
  <c r="V1729" i="1"/>
  <c r="B399" i="1" a="1"/>
  <c r="B399" i="1" s="1"/>
  <c r="L399" i="1"/>
  <c r="K399" i="1" a="1"/>
  <c r="K399" i="1" s="1"/>
  <c r="E399" i="1" a="1"/>
  <c r="E399" i="1" s="1"/>
  <c r="D399" i="1" a="1"/>
  <c r="D399" i="1" s="1"/>
  <c r="C399" i="1" a="1"/>
  <c r="C399" i="1" s="1"/>
  <c r="M399" i="1"/>
  <c r="Z909" i="1" a="1"/>
  <c r="Z909" i="1" s="1"/>
  <c r="Y909" i="1" a="1"/>
  <c r="Y909" i="1" s="1"/>
  <c r="X909" i="1" a="1"/>
  <c r="X909" i="1" s="1"/>
  <c r="AD909" i="1" a="1"/>
  <c r="AD909" i="1" s="1"/>
  <c r="W909" i="1" a="1"/>
  <c r="W909" i="1" s="1"/>
  <c r="U909" i="1" a="1"/>
  <c r="U909" i="1" s="1"/>
  <c r="T909" i="1" a="1"/>
  <c r="T909" i="1" s="1"/>
  <c r="AE909" i="1" a="1"/>
  <c r="AE909" i="1" s="1"/>
  <c r="AA909" i="1" a="1"/>
  <c r="AA909" i="1" s="1"/>
  <c r="AB909" i="1" a="1"/>
  <c r="AB909" i="1" s="1"/>
  <c r="AF909" i="1" a="1"/>
  <c r="AF909" i="1" s="1"/>
  <c r="AC909" i="1" a="1"/>
  <c r="AC909" i="1" s="1"/>
  <c r="V909" i="1"/>
  <c r="AC986" i="1" a="1"/>
  <c r="AC986" i="1" s="1"/>
  <c r="AB986" i="1" a="1"/>
  <c r="AB986" i="1" s="1"/>
  <c r="AA986" i="1" a="1"/>
  <c r="AA986" i="1" s="1"/>
  <c r="Z986" i="1" a="1"/>
  <c r="Z986" i="1" s="1"/>
  <c r="X986" i="1" a="1"/>
  <c r="X986" i="1" s="1"/>
  <c r="T986" i="1" a="1"/>
  <c r="T986" i="1" s="1"/>
  <c r="AD986" i="1" a="1"/>
  <c r="AD986" i="1" s="1"/>
  <c r="AF986" i="1" a="1"/>
  <c r="AF986" i="1" s="1"/>
  <c r="AE986" i="1" a="1"/>
  <c r="AE986" i="1" s="1"/>
  <c r="U986" i="1" a="1"/>
  <c r="U986" i="1" s="1"/>
  <c r="Y986" i="1" a="1"/>
  <c r="Y986" i="1" s="1"/>
  <c r="W986" i="1" a="1"/>
  <c r="W986" i="1" s="1"/>
  <c r="V986" i="1"/>
  <c r="E1087" i="1" a="1"/>
  <c r="E1087" i="1" s="1"/>
  <c r="L1087" i="1"/>
  <c r="O1087" i="1" s="1"/>
  <c r="K1087" i="1" a="1"/>
  <c r="K1087" i="1" s="1"/>
  <c r="D1087" i="1" a="1"/>
  <c r="D1087" i="1" s="1"/>
  <c r="C1087" i="1" a="1"/>
  <c r="C1087" i="1" s="1"/>
  <c r="B1087" i="1" a="1"/>
  <c r="B1087" i="1" s="1"/>
  <c r="P1087" i="1"/>
  <c r="J1175" i="1" a="1"/>
  <c r="J1175" i="1" s="1"/>
  <c r="I1175" i="1" a="1"/>
  <c r="I1175" i="1" s="1"/>
  <c r="E1175" i="1" a="1"/>
  <c r="E1175" i="1" s="1"/>
  <c r="D1175" i="1" a="1"/>
  <c r="D1175" i="1" s="1"/>
  <c r="B1175" i="1" a="1"/>
  <c r="B1175" i="1" s="1"/>
  <c r="R1175" i="1" a="1"/>
  <c r="R1175" i="1" s="1"/>
  <c r="L1175" i="1"/>
  <c r="P1175" i="1" s="1"/>
  <c r="AG1175" i="1" a="1"/>
  <c r="AG1175" i="1" s="1"/>
  <c r="K1175" i="1" a="1"/>
  <c r="K1175" i="1" s="1"/>
  <c r="F1175" i="1" a="1"/>
  <c r="F1175" i="1" s="1"/>
  <c r="C1175" i="1" a="1"/>
  <c r="C1175" i="1" s="1"/>
  <c r="G1175" i="1"/>
  <c r="AB1598" i="1" a="1"/>
  <c r="AB1598" i="1" s="1"/>
  <c r="W1598" i="1" a="1"/>
  <c r="W1598" i="1" s="1"/>
  <c r="U1598" i="1" a="1"/>
  <c r="U1598" i="1" s="1"/>
  <c r="T1598" i="1" a="1"/>
  <c r="T1598" i="1" s="1"/>
  <c r="AE1598" i="1" a="1"/>
  <c r="AE1598" i="1" s="1"/>
  <c r="AA1598" i="1" a="1"/>
  <c r="AA1598" i="1" s="1"/>
  <c r="AC1598" i="1" a="1"/>
  <c r="AC1598" i="1" s="1"/>
  <c r="Z1598" i="1" a="1"/>
  <c r="Z1598" i="1" s="1"/>
  <c r="Y1598" i="1" a="1"/>
  <c r="Y1598" i="1" s="1"/>
  <c r="AF1598" i="1" a="1"/>
  <c r="AF1598" i="1" s="1"/>
  <c r="AD1598" i="1" a="1"/>
  <c r="AD1598" i="1" s="1"/>
  <c r="X1598" i="1" a="1"/>
  <c r="X1598" i="1" s="1"/>
  <c r="V1598" i="1"/>
  <c r="X1698" i="1" a="1"/>
  <c r="X1698" i="1" s="1"/>
  <c r="W1698" i="1" a="1"/>
  <c r="W1698" i="1" s="1"/>
  <c r="U1698" i="1" a="1"/>
  <c r="U1698" i="1" s="1"/>
  <c r="T1698" i="1" a="1"/>
  <c r="T1698" i="1" s="1"/>
  <c r="Y1698" i="1" a="1"/>
  <c r="Y1698" i="1" s="1"/>
  <c r="AE1698" i="1" a="1"/>
  <c r="AE1698" i="1" s="1"/>
  <c r="AF1698" i="1" a="1"/>
  <c r="AF1698" i="1" s="1"/>
  <c r="AC1698" i="1" a="1"/>
  <c r="AC1698" i="1" s="1"/>
  <c r="AB1698" i="1" a="1"/>
  <c r="AB1698" i="1" s="1"/>
  <c r="AA1698" i="1" a="1"/>
  <c r="AA1698" i="1" s="1"/>
  <c r="Z1698" i="1" a="1"/>
  <c r="Z1698" i="1" s="1"/>
  <c r="AD1698" i="1" a="1"/>
  <c r="AD1698" i="1" s="1"/>
  <c r="V1698" i="1"/>
  <c r="AA1784" i="1" a="1"/>
  <c r="AA1784" i="1" s="1"/>
  <c r="Z1784" i="1" a="1"/>
  <c r="Z1784" i="1" s="1"/>
  <c r="Y1784" i="1" a="1"/>
  <c r="Y1784" i="1" s="1"/>
  <c r="X1784" i="1" a="1"/>
  <c r="X1784" i="1" s="1"/>
  <c r="AE1784" i="1" a="1"/>
  <c r="AE1784" i="1" s="1"/>
  <c r="AD1784" i="1" a="1"/>
  <c r="AD1784" i="1" s="1"/>
  <c r="AB1784" i="1" a="1"/>
  <c r="AB1784" i="1" s="1"/>
  <c r="AF1784" i="1" a="1"/>
  <c r="AF1784" i="1" s="1"/>
  <c r="AC1784" i="1" a="1"/>
  <c r="AC1784" i="1" s="1"/>
  <c r="W1784" i="1" a="1"/>
  <c r="W1784" i="1" s="1"/>
  <c r="U1784" i="1" a="1"/>
  <c r="U1784" i="1" s="1"/>
  <c r="T1784" i="1" a="1"/>
  <c r="T1784" i="1" s="1"/>
  <c r="V1784" i="1"/>
  <c r="BD12" i="8"/>
  <c r="AR12" i="8"/>
  <c r="AH12" i="8"/>
  <c r="X12" i="8"/>
  <c r="L124" i="1"/>
  <c r="K124" i="1" a="1"/>
  <c r="K124" i="1" s="1"/>
  <c r="F124" i="1" a="1"/>
  <c r="F124" i="1" s="1"/>
  <c r="AG124" i="1" a="1"/>
  <c r="AG124" i="1" s="1"/>
  <c r="R124" i="1" a="1"/>
  <c r="R124" i="1" s="1"/>
  <c r="I124" i="1" a="1"/>
  <c r="I124" i="1" s="1"/>
  <c r="C124" i="1" a="1"/>
  <c r="C124" i="1" s="1"/>
  <c r="E124" i="1" a="1"/>
  <c r="E124" i="1" s="1"/>
  <c r="D124" i="1" a="1"/>
  <c r="D124" i="1" s="1"/>
  <c r="B124" i="1" a="1"/>
  <c r="B124" i="1" s="1"/>
  <c r="M124" i="1"/>
  <c r="S124" i="1" s="1"/>
  <c r="D192" i="1" a="1"/>
  <c r="D192" i="1" s="1"/>
  <c r="C192" i="1" a="1"/>
  <c r="C192" i="1" s="1"/>
  <c r="B192" i="1" a="1"/>
  <c r="B192" i="1" s="1"/>
  <c r="L192" i="1"/>
  <c r="O192" i="1" s="1"/>
  <c r="E192" i="1" a="1"/>
  <c r="E192" i="1" s="1"/>
  <c r="Q192" i="1" a="1"/>
  <c r="Q192" i="1" s="1"/>
  <c r="K192" i="1" a="1"/>
  <c r="K192" i="1" s="1"/>
  <c r="P192" i="1"/>
  <c r="M192" i="1"/>
  <c r="S192" i="1" s="1"/>
  <c r="Z349" i="1" a="1"/>
  <c r="Z349" i="1" s="1"/>
  <c r="Y349" i="1" a="1"/>
  <c r="Y349" i="1" s="1"/>
  <c r="X349" i="1" a="1"/>
  <c r="X349" i="1" s="1"/>
  <c r="W349" i="1" a="1"/>
  <c r="W349" i="1" s="1"/>
  <c r="AF349" i="1" a="1"/>
  <c r="AF349" i="1" s="1"/>
  <c r="U349" i="1" a="1"/>
  <c r="U349" i="1" s="1"/>
  <c r="AA349" i="1" a="1"/>
  <c r="AA349" i="1" s="1"/>
  <c r="T349" i="1" a="1"/>
  <c r="T349" i="1" s="1"/>
  <c r="AE349" i="1" a="1"/>
  <c r="AE349" i="1" s="1"/>
  <c r="AD349" i="1" a="1"/>
  <c r="AD349" i="1" s="1"/>
  <c r="AB349" i="1" a="1"/>
  <c r="AB349" i="1" s="1"/>
  <c r="AC349" i="1" a="1"/>
  <c r="AC349" i="1" s="1"/>
  <c r="V349" i="1"/>
  <c r="E987" i="1" a="1"/>
  <c r="E987" i="1" s="1"/>
  <c r="D987" i="1" a="1"/>
  <c r="D987" i="1" s="1"/>
  <c r="C987" i="1" a="1"/>
  <c r="C987" i="1" s="1"/>
  <c r="B987" i="1" a="1"/>
  <c r="B987" i="1" s="1"/>
  <c r="L987" i="1"/>
  <c r="P987" i="1" s="1"/>
  <c r="K987" i="1" a="1"/>
  <c r="K987" i="1" s="1"/>
  <c r="M987" i="1"/>
  <c r="Q987" i="1" s="1" a="1"/>
  <c r="Q987" i="1" s="1"/>
  <c r="E532" i="1" a="1"/>
  <c r="E532" i="1" s="1"/>
  <c r="D532" i="1" a="1"/>
  <c r="D532" i="1" s="1"/>
  <c r="K532" i="1" a="1"/>
  <c r="K532" i="1" s="1"/>
  <c r="C532" i="1" a="1"/>
  <c r="C532" i="1" s="1"/>
  <c r="B532" i="1" a="1"/>
  <c r="B532" i="1" s="1"/>
  <c r="Q532" i="1" a="1"/>
  <c r="Q532" i="1" s="1"/>
  <c r="L532" i="1"/>
  <c r="P532" i="1" s="1"/>
  <c r="M532" i="1"/>
  <c r="S532" i="1" s="1"/>
  <c r="Q915" i="1" a="1"/>
  <c r="Q915" i="1" s="1"/>
  <c r="L915" i="1"/>
  <c r="K915" i="1" a="1"/>
  <c r="K915" i="1" s="1"/>
  <c r="E915" i="1" a="1"/>
  <c r="E915" i="1" s="1"/>
  <c r="B915" i="1" a="1"/>
  <c r="B915" i="1" s="1"/>
  <c r="C915" i="1" a="1"/>
  <c r="C915" i="1" s="1"/>
  <c r="D915" i="1" a="1"/>
  <c r="D915" i="1" s="1"/>
  <c r="S915" i="1"/>
  <c r="M915" i="1"/>
  <c r="Y1298" i="1" a="1"/>
  <c r="Y1298" i="1" s="1"/>
  <c r="X1298" i="1" a="1"/>
  <c r="X1298" i="1" s="1"/>
  <c r="AF1298" i="1" a="1"/>
  <c r="AF1298" i="1" s="1"/>
  <c r="AE1298" i="1" a="1"/>
  <c r="AE1298" i="1" s="1"/>
  <c r="AD1298" i="1" a="1"/>
  <c r="AD1298" i="1" s="1"/>
  <c r="AC1298" i="1" a="1"/>
  <c r="AC1298" i="1" s="1"/>
  <c r="AA1298" i="1" a="1"/>
  <c r="AA1298" i="1" s="1"/>
  <c r="AB1298" i="1" a="1"/>
  <c r="AB1298" i="1" s="1"/>
  <c r="Z1298" i="1" a="1"/>
  <c r="Z1298" i="1" s="1"/>
  <c r="T1298" i="1" a="1"/>
  <c r="T1298" i="1" s="1"/>
  <c r="W1298" i="1" a="1"/>
  <c r="W1298" i="1" s="1"/>
  <c r="U1298" i="1" a="1"/>
  <c r="U1298" i="1" s="1"/>
  <c r="V1298" i="1"/>
  <c r="AE1742" i="1" a="1"/>
  <c r="AE1742" i="1" s="1"/>
  <c r="T1742" i="1" a="1"/>
  <c r="T1742" i="1" s="1"/>
  <c r="AD1742" i="1" a="1"/>
  <c r="AD1742" i="1" s="1"/>
  <c r="AC1742" i="1" a="1"/>
  <c r="AC1742" i="1" s="1"/>
  <c r="AF1742" i="1" a="1"/>
  <c r="AF1742" i="1" s="1"/>
  <c r="AB1742" i="1" a="1"/>
  <c r="AB1742" i="1" s="1"/>
  <c r="W1742" i="1" a="1"/>
  <c r="W1742" i="1" s="1"/>
  <c r="U1742" i="1" a="1"/>
  <c r="U1742" i="1" s="1"/>
  <c r="V1742" i="1" s="1"/>
  <c r="AA1742" i="1" a="1"/>
  <c r="AA1742" i="1" s="1"/>
  <c r="Z1742" i="1" a="1"/>
  <c r="Z1742" i="1" s="1"/>
  <c r="Y1742" i="1" a="1"/>
  <c r="Y1742" i="1" s="1"/>
  <c r="C63" i="1" a="1"/>
  <c r="C63" i="1" s="1"/>
  <c r="E63" i="1" a="1"/>
  <c r="E63" i="1" s="1"/>
  <c r="D63" i="1" a="1"/>
  <c r="D63" i="1" s="1"/>
  <c r="B63" i="1" a="1"/>
  <c r="B63" i="1" s="1"/>
  <c r="L63" i="1"/>
  <c r="O63" i="1" s="1"/>
  <c r="K63" i="1" a="1"/>
  <c r="K63" i="1" s="1"/>
  <c r="P63" i="1"/>
  <c r="M63" i="1"/>
  <c r="N63" i="1"/>
  <c r="S627" i="1"/>
  <c r="Q708" i="1" a="1"/>
  <c r="Q708" i="1" s="1"/>
  <c r="L708" i="1"/>
  <c r="N708" i="1" s="1"/>
  <c r="K708" i="1" a="1"/>
  <c r="K708" i="1" s="1"/>
  <c r="E708" i="1" a="1"/>
  <c r="E708" i="1" s="1"/>
  <c r="D708" i="1" a="1"/>
  <c r="D708" i="1" s="1"/>
  <c r="B708" i="1" a="1"/>
  <c r="B708" i="1" s="1"/>
  <c r="C708" i="1" a="1"/>
  <c r="C708" i="1" s="1"/>
  <c r="S708" i="1"/>
  <c r="E931" i="1" a="1"/>
  <c r="E931" i="1" s="1"/>
  <c r="C931" i="1" a="1"/>
  <c r="C931" i="1" s="1"/>
  <c r="L931" i="1"/>
  <c r="K931" i="1" a="1"/>
  <c r="K931" i="1" s="1"/>
  <c r="D931" i="1" a="1"/>
  <c r="D931" i="1" s="1"/>
  <c r="Q931" i="1" a="1"/>
  <c r="Q931" i="1" s="1"/>
  <c r="B931" i="1" a="1"/>
  <c r="B931" i="1" s="1"/>
  <c r="S931" i="1"/>
  <c r="AB1004" i="1" a="1"/>
  <c r="AB1004" i="1" s="1"/>
  <c r="AA1004" i="1" a="1"/>
  <c r="AA1004" i="1" s="1"/>
  <c r="Z1004" i="1" a="1"/>
  <c r="Z1004" i="1" s="1"/>
  <c r="Y1004" i="1" a="1"/>
  <c r="Y1004" i="1" s="1"/>
  <c r="W1004" i="1" a="1"/>
  <c r="W1004" i="1" s="1"/>
  <c r="AF1004" i="1" a="1"/>
  <c r="AF1004" i="1" s="1"/>
  <c r="AC1004" i="1" a="1"/>
  <c r="AC1004" i="1" s="1"/>
  <c r="AE1004" i="1" a="1"/>
  <c r="AE1004" i="1" s="1"/>
  <c r="AD1004" i="1" a="1"/>
  <c r="AD1004" i="1" s="1"/>
  <c r="T1004" i="1" a="1"/>
  <c r="T1004" i="1" s="1"/>
  <c r="X1004" i="1" a="1"/>
  <c r="X1004" i="1" s="1"/>
  <c r="U1004" i="1" a="1"/>
  <c r="U1004" i="1" s="1"/>
  <c r="V1004" i="1"/>
  <c r="Y1182" i="1" a="1"/>
  <c r="Y1182" i="1" s="1"/>
  <c r="X1182" i="1" a="1"/>
  <c r="X1182" i="1" s="1"/>
  <c r="AF1182" i="1" a="1"/>
  <c r="AF1182" i="1" s="1"/>
  <c r="U1182" i="1" a="1"/>
  <c r="U1182" i="1" s="1"/>
  <c r="AE1182" i="1" a="1"/>
  <c r="AE1182" i="1" s="1"/>
  <c r="T1182" i="1" a="1"/>
  <c r="T1182" i="1" s="1"/>
  <c r="AC1182" i="1" a="1"/>
  <c r="AC1182" i="1" s="1"/>
  <c r="AD1182" i="1" a="1"/>
  <c r="AD1182" i="1" s="1"/>
  <c r="AB1182" i="1" a="1"/>
  <c r="AB1182" i="1" s="1"/>
  <c r="AA1182" i="1" a="1"/>
  <c r="AA1182" i="1" s="1"/>
  <c r="Z1182" i="1" a="1"/>
  <c r="Z1182" i="1" s="1"/>
  <c r="W1182" i="1" a="1"/>
  <c r="W1182" i="1" s="1"/>
  <c r="V1182" i="1"/>
  <c r="C1427" i="1" a="1"/>
  <c r="C1427" i="1" s="1"/>
  <c r="B1427" i="1" a="1"/>
  <c r="B1427" i="1" s="1"/>
  <c r="Q1427" i="1" a="1"/>
  <c r="Q1427" i="1" s="1"/>
  <c r="K1427" i="1" a="1"/>
  <c r="K1427" i="1" s="1"/>
  <c r="E1427" i="1" a="1"/>
  <c r="E1427" i="1" s="1"/>
  <c r="D1427" i="1" a="1"/>
  <c r="D1427" i="1" s="1"/>
  <c r="L1427" i="1"/>
  <c r="S1427" i="1"/>
  <c r="P1427" i="1"/>
  <c r="AW58" i="10"/>
  <c r="AK58" i="10"/>
  <c r="AA58" i="10"/>
  <c r="AF5" i="1" a="1"/>
  <c r="AF5" i="1" s="1"/>
  <c r="U5" i="1" a="1"/>
  <c r="U5" i="1" s="1"/>
  <c r="AE5" i="1" a="1"/>
  <c r="AE5" i="1" s="1"/>
  <c r="T5" i="1" a="1"/>
  <c r="T5" i="1" s="1"/>
  <c r="AD5" i="1" a="1"/>
  <c r="AD5" i="1" s="1"/>
  <c r="AC5" i="1" a="1"/>
  <c r="AC5" i="1" s="1"/>
  <c r="AB5" i="1" a="1"/>
  <c r="AB5" i="1" s="1"/>
  <c r="Z5" i="1" a="1"/>
  <c r="Z5" i="1" s="1"/>
  <c r="AA5" i="1" a="1"/>
  <c r="AA5" i="1" s="1"/>
  <c r="X5" i="1" a="1"/>
  <c r="X5" i="1" s="1"/>
  <c r="Y5" i="1" a="1"/>
  <c r="Y5" i="1" s="1"/>
  <c r="W5" i="1" a="1"/>
  <c r="W5" i="1" s="1"/>
  <c r="V5" i="1"/>
  <c r="K102" i="1" a="1"/>
  <c r="K102" i="1" s="1"/>
  <c r="E102" i="1" a="1"/>
  <c r="E102" i="1" s="1"/>
  <c r="L102" i="1"/>
  <c r="D102" i="1" a="1"/>
  <c r="D102" i="1" s="1"/>
  <c r="F102" i="1" a="1"/>
  <c r="F102" i="1" s="1"/>
  <c r="G102" i="1" s="1"/>
  <c r="C102" i="1" a="1"/>
  <c r="C102" i="1" s="1"/>
  <c r="B102" i="1" a="1"/>
  <c r="B102" i="1" s="1"/>
  <c r="N102" i="1"/>
  <c r="M102" i="1"/>
  <c r="S102" i="1" s="1"/>
  <c r="AG102" i="1" a="1"/>
  <c r="AG102" i="1" s="1"/>
  <c r="I329" i="1" a="1"/>
  <c r="I329" i="1" s="1"/>
  <c r="F329" i="1" a="1"/>
  <c r="F329" i="1" s="1"/>
  <c r="H329" i="1" s="1"/>
  <c r="E329" i="1" a="1"/>
  <c r="E329" i="1" s="1"/>
  <c r="AG329" i="1" a="1"/>
  <c r="AG329" i="1" s="1"/>
  <c r="D329" i="1" a="1"/>
  <c r="D329" i="1" s="1"/>
  <c r="B329" i="1" a="1"/>
  <c r="B329" i="1" s="1"/>
  <c r="K329" i="1" a="1"/>
  <c r="K329" i="1" s="1"/>
  <c r="C329" i="1" a="1"/>
  <c r="C329" i="1" s="1"/>
  <c r="Q329" i="1" a="1"/>
  <c r="Q329" i="1" s="1"/>
  <c r="L329" i="1"/>
  <c r="R329" i="1" a="1"/>
  <c r="R329" i="1" s="1"/>
  <c r="G329" i="1"/>
  <c r="N384" i="1"/>
  <c r="AE522" i="1" a="1"/>
  <c r="AE522" i="1" s="1"/>
  <c r="T522" i="1" a="1"/>
  <c r="T522" i="1" s="1"/>
  <c r="AD522" i="1" a="1"/>
  <c r="AD522" i="1" s="1"/>
  <c r="AB522" i="1" a="1"/>
  <c r="AB522" i="1" s="1"/>
  <c r="Z522" i="1" a="1"/>
  <c r="Z522" i="1" s="1"/>
  <c r="U522" i="1" a="1"/>
  <c r="U522" i="1" s="1"/>
  <c r="W522" i="1" a="1"/>
  <c r="W522" i="1" s="1"/>
  <c r="AF522" i="1" a="1"/>
  <c r="AF522" i="1" s="1"/>
  <c r="X522" i="1" a="1"/>
  <c r="X522" i="1" s="1"/>
  <c r="AA522" i="1" a="1"/>
  <c r="AA522" i="1" s="1"/>
  <c r="Y522" i="1" a="1"/>
  <c r="Y522" i="1" s="1"/>
  <c r="AC522" i="1" a="1"/>
  <c r="AC522" i="1" s="1"/>
  <c r="V522" i="1"/>
  <c r="AC538" i="1" a="1"/>
  <c r="AC538" i="1" s="1"/>
  <c r="AB538" i="1" a="1"/>
  <c r="AB538" i="1" s="1"/>
  <c r="AA538" i="1" a="1"/>
  <c r="AA538" i="1" s="1"/>
  <c r="Z538" i="1" a="1"/>
  <c r="Z538" i="1" s="1"/>
  <c r="X538" i="1" a="1"/>
  <c r="X538" i="1" s="1"/>
  <c r="Y538" i="1" a="1"/>
  <c r="Y538" i="1" s="1"/>
  <c r="AF538" i="1" a="1"/>
  <c r="AF538" i="1" s="1"/>
  <c r="AE538" i="1" a="1"/>
  <c r="AE538" i="1" s="1"/>
  <c r="AD538" i="1" a="1"/>
  <c r="AD538" i="1" s="1"/>
  <c r="T538" i="1" a="1"/>
  <c r="T538" i="1" s="1"/>
  <c r="U538" i="1" a="1"/>
  <c r="U538" i="1" s="1"/>
  <c r="W538" i="1" a="1"/>
  <c r="W538" i="1" s="1"/>
  <c r="V538" i="1"/>
  <c r="E759" i="1" a="1"/>
  <c r="E759" i="1" s="1"/>
  <c r="D759" i="1" a="1"/>
  <c r="D759" i="1" s="1"/>
  <c r="C759" i="1" a="1"/>
  <c r="C759" i="1" s="1"/>
  <c r="B759" i="1" a="1"/>
  <c r="B759" i="1" s="1"/>
  <c r="L759" i="1"/>
  <c r="O759" i="1" s="1"/>
  <c r="K759" i="1" a="1"/>
  <c r="K759" i="1" s="1"/>
  <c r="M759" i="1"/>
  <c r="X789" i="1" a="1"/>
  <c r="X789" i="1" s="1"/>
  <c r="W789" i="1" a="1"/>
  <c r="W789" i="1" s="1"/>
  <c r="U789" i="1" a="1"/>
  <c r="U789" i="1" s="1"/>
  <c r="AC789" i="1" a="1"/>
  <c r="AC789" i="1" s="1"/>
  <c r="Z789" i="1" a="1"/>
  <c r="Z789" i="1" s="1"/>
  <c r="AF789" i="1" a="1"/>
  <c r="AF789" i="1" s="1"/>
  <c r="AE789" i="1" a="1"/>
  <c r="AE789" i="1" s="1"/>
  <c r="AD789" i="1" a="1"/>
  <c r="AD789" i="1" s="1"/>
  <c r="AA789" i="1" a="1"/>
  <c r="AA789" i="1" s="1"/>
  <c r="AB789" i="1" a="1"/>
  <c r="AB789" i="1" s="1"/>
  <c r="Y789" i="1" a="1"/>
  <c r="Y789" i="1" s="1"/>
  <c r="T789" i="1" a="1"/>
  <c r="T789" i="1" s="1"/>
  <c r="C961" i="1" a="1"/>
  <c r="C961" i="1" s="1"/>
  <c r="B961" i="1" a="1"/>
  <c r="B961" i="1" s="1"/>
  <c r="Q961" i="1" a="1"/>
  <c r="Q961" i="1" s="1"/>
  <c r="E961" i="1" a="1"/>
  <c r="E961" i="1" s="1"/>
  <c r="D961" i="1" a="1"/>
  <c r="D961" i="1" s="1"/>
  <c r="K961" i="1" a="1"/>
  <c r="K961" i="1" s="1"/>
  <c r="L961" i="1"/>
  <c r="P961" i="1" s="1"/>
  <c r="S961" i="1"/>
  <c r="O961" i="1"/>
  <c r="N961" i="1"/>
  <c r="W1063" i="1" a="1"/>
  <c r="W1063" i="1" s="1"/>
  <c r="AF1063" i="1" a="1"/>
  <c r="AF1063" i="1" s="1"/>
  <c r="U1063" i="1" a="1"/>
  <c r="U1063" i="1" s="1"/>
  <c r="AE1063" i="1" a="1"/>
  <c r="AE1063" i="1" s="1"/>
  <c r="T1063" i="1" a="1"/>
  <c r="T1063" i="1" s="1"/>
  <c r="AD1063" i="1" a="1"/>
  <c r="AD1063" i="1" s="1"/>
  <c r="AA1063" i="1" a="1"/>
  <c r="AA1063" i="1" s="1"/>
  <c r="AC1063" i="1" a="1"/>
  <c r="AC1063" i="1" s="1"/>
  <c r="AB1063" i="1" a="1"/>
  <c r="AB1063" i="1" s="1"/>
  <c r="Z1063" i="1" a="1"/>
  <c r="Z1063" i="1" s="1"/>
  <c r="X1063" i="1" a="1"/>
  <c r="X1063" i="1" s="1"/>
  <c r="Y1063" i="1" a="1"/>
  <c r="Y1063" i="1" s="1"/>
  <c r="D1132" i="1" a="1"/>
  <c r="D1132" i="1" s="1"/>
  <c r="C1132" i="1" a="1"/>
  <c r="C1132" i="1" s="1"/>
  <c r="B1132" i="1" a="1"/>
  <c r="B1132" i="1" s="1"/>
  <c r="Q1132" i="1" a="1"/>
  <c r="Q1132" i="1" s="1"/>
  <c r="E1132" i="1" a="1"/>
  <c r="E1132" i="1" s="1"/>
  <c r="L1132" i="1"/>
  <c r="K1132" i="1" a="1"/>
  <c r="K1132" i="1" s="1"/>
  <c r="O1132" i="1"/>
  <c r="M1132" i="1"/>
  <c r="S1132" i="1" s="1"/>
  <c r="I1231" i="1" a="1"/>
  <c r="I1231" i="1" s="1"/>
  <c r="F1231" i="1" a="1"/>
  <c r="F1231" i="1" s="1"/>
  <c r="H1231" i="1" s="1"/>
  <c r="E1231" i="1" a="1"/>
  <c r="E1231" i="1" s="1"/>
  <c r="C1231" i="1" a="1"/>
  <c r="C1231" i="1" s="1"/>
  <c r="R1231" i="1" a="1"/>
  <c r="R1231" i="1" s="1"/>
  <c r="L1231" i="1"/>
  <c r="N1231" i="1" s="1"/>
  <c r="AG1231" i="1" a="1"/>
  <c r="AG1231" i="1" s="1"/>
  <c r="D1231" i="1" a="1"/>
  <c r="D1231" i="1" s="1"/>
  <c r="B1231" i="1" a="1"/>
  <c r="B1231" i="1" s="1"/>
  <c r="K1231" i="1" a="1"/>
  <c r="K1231" i="1" s="1"/>
  <c r="M1231" i="1"/>
  <c r="S1231" i="1" s="1"/>
  <c r="Q1315" i="1" a="1"/>
  <c r="Q1315" i="1" s="1"/>
  <c r="L1315" i="1"/>
  <c r="K1315" i="1" a="1"/>
  <c r="K1315" i="1" s="1"/>
  <c r="C1315" i="1" a="1"/>
  <c r="C1315" i="1" s="1"/>
  <c r="B1315" i="1" a="1"/>
  <c r="B1315" i="1" s="1"/>
  <c r="D1315" i="1" a="1"/>
  <c r="D1315" i="1" s="1"/>
  <c r="E1315" i="1" a="1"/>
  <c r="E1315" i="1" s="1"/>
  <c r="R1315" i="1" a="1"/>
  <c r="R1315" i="1" s="1"/>
  <c r="S1315" i="1"/>
  <c r="P1315" i="1"/>
  <c r="O1315" i="1"/>
  <c r="N1315" i="1"/>
  <c r="M1315" i="1"/>
  <c r="AE1376" i="1" a="1"/>
  <c r="AE1376" i="1" s="1"/>
  <c r="T1376" i="1" a="1"/>
  <c r="T1376" i="1" s="1"/>
  <c r="AC1376" i="1" a="1"/>
  <c r="AC1376" i="1" s="1"/>
  <c r="AD1376" i="1" a="1"/>
  <c r="AD1376" i="1" s="1"/>
  <c r="Z1376" i="1" a="1"/>
  <c r="Z1376" i="1" s="1"/>
  <c r="X1376" i="1" a="1"/>
  <c r="X1376" i="1" s="1"/>
  <c r="AF1376" i="1" a="1"/>
  <c r="AF1376" i="1" s="1"/>
  <c r="AB1376" i="1" a="1"/>
  <c r="AB1376" i="1" s="1"/>
  <c r="AA1376" i="1" a="1"/>
  <c r="AA1376" i="1" s="1"/>
  <c r="W1376" i="1" a="1"/>
  <c r="W1376" i="1" s="1"/>
  <c r="Y1376" i="1" a="1"/>
  <c r="Y1376" i="1" s="1"/>
  <c r="U1376" i="1" a="1"/>
  <c r="U1376" i="1" s="1"/>
  <c r="W1400" i="1" a="1"/>
  <c r="W1400" i="1" s="1"/>
  <c r="AF1400" i="1" a="1"/>
  <c r="AF1400" i="1" s="1"/>
  <c r="U1400" i="1" a="1"/>
  <c r="U1400" i="1" s="1"/>
  <c r="AE1400" i="1" a="1"/>
  <c r="AE1400" i="1" s="1"/>
  <c r="T1400" i="1" a="1"/>
  <c r="T1400" i="1" s="1"/>
  <c r="AC1400" i="1" a="1"/>
  <c r="AC1400" i="1" s="1"/>
  <c r="AA1400" i="1" a="1"/>
  <c r="AA1400" i="1" s="1"/>
  <c r="Z1400" i="1" a="1"/>
  <c r="Z1400" i="1" s="1"/>
  <c r="Y1400" i="1" a="1"/>
  <c r="Y1400" i="1" s="1"/>
  <c r="X1400" i="1" a="1"/>
  <c r="X1400" i="1" s="1"/>
  <c r="AD1400" i="1" a="1"/>
  <c r="AD1400" i="1" s="1"/>
  <c r="AB1400" i="1" a="1"/>
  <c r="AB1400" i="1" s="1"/>
  <c r="V1400" i="1"/>
  <c r="B1593" i="1" a="1"/>
  <c r="B1593" i="1" s="1"/>
  <c r="F1593" i="1" a="1"/>
  <c r="F1593" i="1" s="1"/>
  <c r="G1593" i="1" s="1"/>
  <c r="R1593" i="1" a="1"/>
  <c r="R1593" i="1" s="1"/>
  <c r="L1593" i="1"/>
  <c r="P1593" i="1" s="1"/>
  <c r="K1593" i="1" a="1"/>
  <c r="K1593" i="1" s="1"/>
  <c r="D1593" i="1" a="1"/>
  <c r="D1593" i="1" s="1"/>
  <c r="C1593" i="1" a="1"/>
  <c r="C1593" i="1" s="1"/>
  <c r="E1593" i="1" a="1"/>
  <c r="E1593" i="1" s="1"/>
  <c r="N1593" i="1"/>
  <c r="M1593" i="1"/>
  <c r="H1593" i="1"/>
  <c r="AC1749" i="1" a="1"/>
  <c r="AC1749" i="1" s="1"/>
  <c r="AB1749" i="1" a="1"/>
  <c r="AB1749" i="1" s="1"/>
  <c r="U1749" i="1" a="1"/>
  <c r="U1749" i="1" s="1"/>
  <c r="AF1749" i="1" a="1"/>
  <c r="AF1749" i="1" s="1"/>
  <c r="AE1749" i="1" a="1"/>
  <c r="AE1749" i="1" s="1"/>
  <c r="T1749" i="1" a="1"/>
  <c r="T1749" i="1" s="1"/>
  <c r="AD1749" i="1" a="1"/>
  <c r="AD1749" i="1" s="1"/>
  <c r="AA1749" i="1" a="1"/>
  <c r="AA1749" i="1" s="1"/>
  <c r="Z1749" i="1" a="1"/>
  <c r="Z1749" i="1" s="1"/>
  <c r="Y1749" i="1" a="1"/>
  <c r="Y1749" i="1" s="1"/>
  <c r="W1749" i="1" a="1"/>
  <c r="W1749" i="1" s="1"/>
  <c r="X1749" i="1" a="1"/>
  <c r="X1749" i="1" s="1"/>
  <c r="BI7" i="13"/>
  <c r="BF7" i="13"/>
  <c r="BG7" i="13"/>
  <c r="BH7" i="13" s="1"/>
  <c r="X43" i="17"/>
  <c r="AU47" i="5"/>
  <c r="X58" i="17"/>
  <c r="AU50" i="5"/>
  <c r="BD52" i="9"/>
  <c r="AR52" i="9"/>
  <c r="AH52" i="9"/>
  <c r="X52" i="9"/>
  <c r="X63" i="17"/>
  <c r="AU52" i="5"/>
  <c r="X66" i="17"/>
  <c r="AU54" i="5"/>
  <c r="Q75" i="1" a="1"/>
  <c r="Q75" i="1" s="1"/>
  <c r="K75" i="1" a="1"/>
  <c r="K75" i="1" s="1"/>
  <c r="L75" i="1"/>
  <c r="D75" i="1" a="1"/>
  <c r="D75" i="1" s="1"/>
  <c r="E75" i="1" a="1"/>
  <c r="E75" i="1" s="1"/>
  <c r="C75" i="1" a="1"/>
  <c r="C75" i="1" s="1"/>
  <c r="B75" i="1" a="1"/>
  <c r="B75" i="1" s="1"/>
  <c r="X85" i="1" a="1"/>
  <c r="X85" i="1" s="1"/>
  <c r="AD85" i="1" a="1"/>
  <c r="AD85" i="1" s="1"/>
  <c r="Y85" i="1" a="1"/>
  <c r="Y85" i="1" s="1"/>
  <c r="W85" i="1" a="1"/>
  <c r="W85" i="1" s="1"/>
  <c r="U85" i="1" a="1"/>
  <c r="U85" i="1" s="1"/>
  <c r="T85" i="1" a="1"/>
  <c r="T85" i="1" s="1"/>
  <c r="AF85" i="1" a="1"/>
  <c r="AF85" i="1" s="1"/>
  <c r="AC85" i="1" a="1"/>
  <c r="AC85" i="1" s="1"/>
  <c r="AE85" i="1" a="1"/>
  <c r="AE85" i="1" s="1"/>
  <c r="AB85" i="1" a="1"/>
  <c r="AB85" i="1" s="1"/>
  <c r="Z85" i="1" a="1"/>
  <c r="Z85" i="1" s="1"/>
  <c r="AA85" i="1" a="1"/>
  <c r="AA85" i="1" s="1"/>
  <c r="V85" i="1"/>
  <c r="E154" i="1" a="1"/>
  <c r="E154" i="1" s="1"/>
  <c r="D154" i="1" a="1"/>
  <c r="D154" i="1" s="1"/>
  <c r="C154" i="1" a="1"/>
  <c r="C154" i="1" s="1"/>
  <c r="Q154" i="1" a="1"/>
  <c r="Q154" i="1" s="1"/>
  <c r="L154" i="1"/>
  <c r="K154" i="1" a="1"/>
  <c r="K154" i="1" s="1"/>
  <c r="B154" i="1" a="1"/>
  <c r="B154" i="1" s="1"/>
  <c r="S154" i="1"/>
  <c r="B188" i="1" a="1"/>
  <c r="B188" i="1" s="1"/>
  <c r="L188" i="1"/>
  <c r="K188" i="1" a="1"/>
  <c r="K188" i="1" s="1"/>
  <c r="C188" i="1" a="1"/>
  <c r="C188" i="1" s="1"/>
  <c r="E188" i="1" a="1"/>
  <c r="E188" i="1" s="1"/>
  <c r="D188" i="1" a="1"/>
  <c r="D188" i="1" s="1"/>
  <c r="M188" i="1"/>
  <c r="M194" i="1"/>
  <c r="Q194" i="1" s="1" a="1"/>
  <c r="Q194" i="1" s="1"/>
  <c r="K215" i="1" a="1"/>
  <c r="K215" i="1" s="1"/>
  <c r="B215" i="1" a="1"/>
  <c r="B215" i="1" s="1"/>
  <c r="Q215" i="1" a="1"/>
  <c r="Q215" i="1" s="1"/>
  <c r="L215" i="1"/>
  <c r="O215" i="1" s="1"/>
  <c r="E215" i="1" a="1"/>
  <c r="E215" i="1" s="1"/>
  <c r="C215" i="1" a="1"/>
  <c r="C215" i="1" s="1"/>
  <c r="D215" i="1" a="1"/>
  <c r="D215" i="1" s="1"/>
  <c r="N215" i="1"/>
  <c r="S215" i="1"/>
  <c r="P215" i="1"/>
  <c r="M215" i="1"/>
  <c r="Y220" i="1" a="1"/>
  <c r="Y220" i="1" s="1"/>
  <c r="X220" i="1" a="1"/>
  <c r="X220" i="1" s="1"/>
  <c r="W220" i="1" a="1"/>
  <c r="W220" i="1" s="1"/>
  <c r="U220" i="1" a="1"/>
  <c r="U220" i="1" s="1"/>
  <c r="T220" i="1" a="1"/>
  <c r="T220" i="1" s="1"/>
  <c r="AE220" i="1" a="1"/>
  <c r="AE220" i="1" s="1"/>
  <c r="AD220" i="1" a="1"/>
  <c r="AD220" i="1" s="1"/>
  <c r="AA220" i="1" a="1"/>
  <c r="AA220" i="1" s="1"/>
  <c r="Z220" i="1" a="1"/>
  <c r="Z220" i="1" s="1"/>
  <c r="AF220" i="1" a="1"/>
  <c r="AF220" i="1" s="1"/>
  <c r="AC220" i="1" a="1"/>
  <c r="AC220" i="1" s="1"/>
  <c r="V220" i="1"/>
  <c r="Q259" i="1" a="1"/>
  <c r="Q259" i="1" s="1"/>
  <c r="C259" i="1" a="1"/>
  <c r="C259" i="1" s="1"/>
  <c r="D259" i="1" a="1"/>
  <c r="D259" i="1" s="1"/>
  <c r="B259" i="1" a="1"/>
  <c r="B259" i="1" s="1"/>
  <c r="R259" i="1" a="1"/>
  <c r="R259" i="1" s="1"/>
  <c r="J259" i="1" a="1"/>
  <c r="J259" i="1" s="1"/>
  <c r="E259" i="1" a="1"/>
  <c r="E259" i="1" s="1"/>
  <c r="AG259" i="1" a="1"/>
  <c r="AG259" i="1" s="1"/>
  <c r="L259" i="1"/>
  <c r="O259" i="1"/>
  <c r="K259" i="1" a="1"/>
  <c r="K259" i="1" s="1"/>
  <c r="M259" i="1"/>
  <c r="S259" i="1" s="1"/>
  <c r="AB284" i="1" a="1"/>
  <c r="AB284" i="1" s="1"/>
  <c r="AA284" i="1" a="1"/>
  <c r="AA284" i="1" s="1"/>
  <c r="Z284" i="1" a="1"/>
  <c r="Z284" i="1" s="1"/>
  <c r="W284" i="1" a="1"/>
  <c r="W284" i="1" s="1"/>
  <c r="Y284" i="1" a="1"/>
  <c r="Y284" i="1" s="1"/>
  <c r="X284" i="1" a="1"/>
  <c r="X284" i="1" s="1"/>
  <c r="U284" i="1" a="1"/>
  <c r="U284" i="1" s="1"/>
  <c r="AF284" i="1" a="1"/>
  <c r="AF284" i="1" s="1"/>
  <c r="AE284" i="1" a="1"/>
  <c r="AE284" i="1" s="1"/>
  <c r="AC284" i="1" a="1"/>
  <c r="AC284" i="1" s="1"/>
  <c r="AD284" i="1" a="1"/>
  <c r="AD284" i="1" s="1"/>
  <c r="T284" i="1" a="1"/>
  <c r="T284" i="1" s="1"/>
  <c r="V284" i="1"/>
  <c r="C361" i="1" a="1"/>
  <c r="C361" i="1" s="1"/>
  <c r="B361" i="1" a="1"/>
  <c r="B361" i="1" s="1"/>
  <c r="Q361" i="1" a="1"/>
  <c r="Q361" i="1" s="1"/>
  <c r="L361" i="1"/>
  <c r="P361" i="1" s="1"/>
  <c r="E361" i="1" a="1"/>
  <c r="E361" i="1" s="1"/>
  <c r="D361" i="1" a="1"/>
  <c r="D361" i="1" s="1"/>
  <c r="K361" i="1" a="1"/>
  <c r="K361" i="1" s="1"/>
  <c r="O361" i="1"/>
  <c r="N361" i="1"/>
  <c r="M361" i="1"/>
  <c r="S361" i="1" s="1"/>
  <c r="H432" i="1"/>
  <c r="K442" i="1" a="1"/>
  <c r="K442" i="1" s="1"/>
  <c r="I442" i="1" a="1"/>
  <c r="I442" i="1" s="1"/>
  <c r="F442" i="1" a="1"/>
  <c r="F442" i="1" s="1"/>
  <c r="H442" i="1" s="1"/>
  <c r="E442" i="1" a="1"/>
  <c r="E442" i="1" s="1"/>
  <c r="R442" i="1" a="1"/>
  <c r="R442" i="1" s="1"/>
  <c r="AG442" i="1" a="1"/>
  <c r="AG442" i="1" s="1"/>
  <c r="L442" i="1"/>
  <c r="D442" i="1" a="1"/>
  <c r="D442" i="1" s="1"/>
  <c r="C442" i="1" a="1"/>
  <c r="C442" i="1" s="1"/>
  <c r="B442" i="1" a="1"/>
  <c r="B442" i="1" s="1"/>
  <c r="S442" i="1"/>
  <c r="P442" i="1"/>
  <c r="O442" i="1"/>
  <c r="N442" i="1"/>
  <c r="M442" i="1"/>
  <c r="Q442" i="1" s="1" a="1"/>
  <c r="Q442" i="1" s="1"/>
  <c r="K491" i="1" a="1"/>
  <c r="K491" i="1" s="1"/>
  <c r="Q491" i="1" a="1"/>
  <c r="Q491" i="1" s="1"/>
  <c r="L491" i="1"/>
  <c r="E491" i="1" a="1"/>
  <c r="E491" i="1" s="1"/>
  <c r="D491" i="1" a="1"/>
  <c r="D491" i="1" s="1"/>
  <c r="B491" i="1" a="1"/>
  <c r="B491" i="1" s="1"/>
  <c r="C491" i="1" a="1"/>
  <c r="C491" i="1" s="1"/>
  <c r="N491" i="1"/>
  <c r="M491" i="1"/>
  <c r="S491" i="1" s="1"/>
  <c r="P507" i="1"/>
  <c r="C553" i="1" a="1"/>
  <c r="C553" i="1" s="1"/>
  <c r="B553" i="1" a="1"/>
  <c r="B553" i="1" s="1"/>
  <c r="Q553" i="1" a="1"/>
  <c r="Q553" i="1" s="1"/>
  <c r="L553" i="1"/>
  <c r="K553" i="1" a="1"/>
  <c r="K553" i="1" s="1"/>
  <c r="E553" i="1" a="1"/>
  <c r="E553" i="1" s="1"/>
  <c r="D553" i="1" a="1"/>
  <c r="D553" i="1" s="1"/>
  <c r="P553" i="1"/>
  <c r="O553" i="1"/>
  <c r="N553" i="1"/>
  <c r="M553" i="1"/>
  <c r="S553" i="1" s="1"/>
  <c r="AC558" i="1" a="1"/>
  <c r="AC558" i="1" s="1"/>
  <c r="AB558" i="1" a="1"/>
  <c r="AB558" i="1" s="1"/>
  <c r="AA558" i="1" a="1"/>
  <c r="AA558" i="1" s="1"/>
  <c r="Z558" i="1" a="1"/>
  <c r="Z558" i="1" s="1"/>
  <c r="X558" i="1" a="1"/>
  <c r="X558" i="1" s="1"/>
  <c r="AE558" i="1" a="1"/>
  <c r="AE558" i="1" s="1"/>
  <c r="AD558" i="1" a="1"/>
  <c r="AD558" i="1" s="1"/>
  <c r="Y558" i="1" a="1"/>
  <c r="Y558" i="1" s="1"/>
  <c r="T558" i="1" a="1"/>
  <c r="T558" i="1" s="1"/>
  <c r="AF558" i="1" a="1"/>
  <c r="AF558" i="1" s="1"/>
  <c r="W558" i="1" a="1"/>
  <c r="W558" i="1" s="1"/>
  <c r="U558" i="1" a="1"/>
  <c r="U558" i="1" s="1"/>
  <c r="V558" i="1"/>
  <c r="AE582" i="1" a="1"/>
  <c r="AE582" i="1" s="1"/>
  <c r="T582" i="1" a="1"/>
  <c r="T582" i="1" s="1"/>
  <c r="AD582" i="1" a="1"/>
  <c r="AD582" i="1" s="1"/>
  <c r="AC582" i="1" a="1"/>
  <c r="AC582" i="1" s="1"/>
  <c r="AB582" i="1" a="1"/>
  <c r="AB582" i="1" s="1"/>
  <c r="Z582" i="1" a="1"/>
  <c r="Z582" i="1" s="1"/>
  <c r="AA582" i="1" a="1"/>
  <c r="AA582" i="1" s="1"/>
  <c r="U582" i="1" a="1"/>
  <c r="U582" i="1" s="1"/>
  <c r="AF582" i="1" a="1"/>
  <c r="AF582" i="1" s="1"/>
  <c r="Y582" i="1" a="1"/>
  <c r="Y582" i="1" s="1"/>
  <c r="W582" i="1" a="1"/>
  <c r="W582" i="1" s="1"/>
  <c r="X582" i="1" a="1"/>
  <c r="X582" i="1" s="1"/>
  <c r="V582" i="1"/>
  <c r="J592" i="1" a="1"/>
  <c r="J592" i="1" s="1"/>
  <c r="I592" i="1" a="1"/>
  <c r="I592" i="1" s="1"/>
  <c r="F592" i="1" a="1"/>
  <c r="F592" i="1" s="1"/>
  <c r="E592" i="1" a="1"/>
  <c r="E592" i="1" s="1"/>
  <c r="AG592" i="1" a="1"/>
  <c r="AG592" i="1" s="1"/>
  <c r="D592" i="1" a="1"/>
  <c r="D592" i="1" s="1"/>
  <c r="L592" i="1"/>
  <c r="P592" i="1" s="1"/>
  <c r="K592" i="1" a="1"/>
  <c r="K592" i="1" s="1"/>
  <c r="R592" i="1" a="1"/>
  <c r="R592" i="1" s="1"/>
  <c r="C592" i="1" a="1"/>
  <c r="C592" i="1" s="1"/>
  <c r="B592" i="1" a="1"/>
  <c r="B592" i="1" s="1"/>
  <c r="M592" i="1"/>
  <c r="Q592" i="1" s="1" a="1"/>
  <c r="Q592" i="1" s="1"/>
  <c r="N592" i="1"/>
  <c r="M608" i="1"/>
  <c r="N659" i="1"/>
  <c r="AD668" i="1" a="1"/>
  <c r="AD668" i="1" s="1"/>
  <c r="Z668" i="1" a="1"/>
  <c r="Z668" i="1" s="1"/>
  <c r="T668" i="1" a="1"/>
  <c r="T668" i="1" s="1"/>
  <c r="AF668" i="1" a="1"/>
  <c r="AF668" i="1" s="1"/>
  <c r="AE668" i="1" a="1"/>
  <c r="AE668" i="1" s="1"/>
  <c r="AC668" i="1" a="1"/>
  <c r="AC668" i="1" s="1"/>
  <c r="AB668" i="1" a="1"/>
  <c r="AB668" i="1" s="1"/>
  <c r="AA668" i="1" a="1"/>
  <c r="AA668" i="1" s="1"/>
  <c r="Y668" i="1" a="1"/>
  <c r="Y668" i="1" s="1"/>
  <c r="X668" i="1" a="1"/>
  <c r="X668" i="1" s="1"/>
  <c r="W668" i="1" a="1"/>
  <c r="W668" i="1" s="1"/>
  <c r="U668" i="1" a="1"/>
  <c r="U668" i="1" s="1"/>
  <c r="V668" i="1"/>
  <c r="L715" i="1"/>
  <c r="K715" i="1" a="1"/>
  <c r="K715" i="1" s="1"/>
  <c r="D715" i="1" a="1"/>
  <c r="D715" i="1" s="1"/>
  <c r="E715" i="1" a="1"/>
  <c r="E715" i="1" s="1"/>
  <c r="C715" i="1" a="1"/>
  <c r="C715" i="1" s="1"/>
  <c r="B715" i="1" a="1"/>
  <c r="B715" i="1" s="1"/>
  <c r="P715" i="1"/>
  <c r="O715" i="1"/>
  <c r="N715" i="1"/>
  <c r="M715" i="1"/>
  <c r="Q715" i="1" s="1" a="1"/>
  <c r="Q715" i="1" s="1"/>
  <c r="W745" i="1" a="1"/>
  <c r="W745" i="1" s="1"/>
  <c r="AF745" i="1" a="1"/>
  <c r="AF745" i="1" s="1"/>
  <c r="U745" i="1" a="1"/>
  <c r="U745" i="1" s="1"/>
  <c r="AE745" i="1" a="1"/>
  <c r="AE745" i="1" s="1"/>
  <c r="T745" i="1" a="1"/>
  <c r="T745" i="1" s="1"/>
  <c r="AB745" i="1" a="1"/>
  <c r="AB745" i="1" s="1"/>
  <c r="AD745" i="1" a="1"/>
  <c r="AD745" i="1" s="1"/>
  <c r="AC745" i="1" a="1"/>
  <c r="AC745" i="1" s="1"/>
  <c r="AA745" i="1" a="1"/>
  <c r="AA745" i="1" s="1"/>
  <c r="Z745" i="1" a="1"/>
  <c r="Z745" i="1" s="1"/>
  <c r="X745" i="1" a="1"/>
  <c r="X745" i="1" s="1"/>
  <c r="Y745" i="1" a="1"/>
  <c r="Y745" i="1" s="1"/>
  <c r="V745" i="1"/>
  <c r="B769" i="1" a="1"/>
  <c r="B769" i="1" s="1"/>
  <c r="E769" i="1" a="1"/>
  <c r="E769" i="1" s="1"/>
  <c r="D769" i="1" a="1"/>
  <c r="D769" i="1" s="1"/>
  <c r="C769" i="1" a="1"/>
  <c r="C769" i="1" s="1"/>
  <c r="Q769" i="1" a="1"/>
  <c r="Q769" i="1" s="1"/>
  <c r="L769" i="1"/>
  <c r="K769" i="1" a="1"/>
  <c r="K769" i="1" s="1"/>
  <c r="M769" i="1"/>
  <c r="S769" i="1" s="1"/>
  <c r="W784" i="1" a="1"/>
  <c r="W784" i="1" s="1"/>
  <c r="AF784" i="1" a="1"/>
  <c r="AF784" i="1" s="1"/>
  <c r="U784" i="1" a="1"/>
  <c r="U784" i="1" s="1"/>
  <c r="Y784" i="1" a="1"/>
  <c r="Y784" i="1" s="1"/>
  <c r="X784" i="1" a="1"/>
  <c r="X784" i="1" s="1"/>
  <c r="T784" i="1" a="1"/>
  <c r="T784" i="1" s="1"/>
  <c r="AE784" i="1" a="1"/>
  <c r="AE784" i="1" s="1"/>
  <c r="AC784" i="1" a="1"/>
  <c r="AC784" i="1" s="1"/>
  <c r="AD784" i="1" a="1"/>
  <c r="AD784" i="1" s="1"/>
  <c r="Z784" i="1" a="1"/>
  <c r="Z784" i="1" s="1"/>
  <c r="AA784" i="1" a="1"/>
  <c r="AA784" i="1" s="1"/>
  <c r="AB784" i="1" a="1"/>
  <c r="AB784" i="1" s="1"/>
  <c r="V784" i="1"/>
  <c r="Q810" i="1" a="1"/>
  <c r="Q810" i="1" s="1"/>
  <c r="L810" i="1"/>
  <c r="F810" i="1" a="1"/>
  <c r="F810" i="1" s="1"/>
  <c r="G810" i="1" s="1"/>
  <c r="K810" i="1" a="1"/>
  <c r="K810" i="1" s="1"/>
  <c r="E810" i="1" a="1"/>
  <c r="E810" i="1" s="1"/>
  <c r="D810" i="1" a="1"/>
  <c r="D810" i="1" s="1"/>
  <c r="C810" i="1" a="1"/>
  <c r="C810" i="1" s="1"/>
  <c r="B810" i="1" a="1"/>
  <c r="B810" i="1" s="1"/>
  <c r="M810" i="1"/>
  <c r="S810" i="1" s="1"/>
  <c r="AD838" i="1" a="1"/>
  <c r="AD838" i="1" s="1"/>
  <c r="AC838" i="1" a="1"/>
  <c r="AC838" i="1" s="1"/>
  <c r="AB838" i="1" a="1"/>
  <c r="AB838" i="1" s="1"/>
  <c r="X838" i="1" a="1"/>
  <c r="X838" i="1" s="1"/>
  <c r="AA838" i="1" a="1"/>
  <c r="AA838" i="1" s="1"/>
  <c r="Z838" i="1" a="1"/>
  <c r="Z838" i="1" s="1"/>
  <c r="Y838" i="1" a="1"/>
  <c r="Y838" i="1" s="1"/>
  <c r="T838" i="1" a="1"/>
  <c r="T838" i="1" s="1"/>
  <c r="U838" i="1" a="1"/>
  <c r="U838" i="1" s="1"/>
  <c r="AF838" i="1" a="1"/>
  <c r="AF838" i="1" s="1"/>
  <c r="AE838" i="1" a="1"/>
  <c r="AE838" i="1" s="1"/>
  <c r="W838" i="1" a="1"/>
  <c r="W838" i="1" s="1"/>
  <c r="V838" i="1"/>
  <c r="D853" i="1" a="1"/>
  <c r="D853" i="1" s="1"/>
  <c r="C853" i="1" a="1"/>
  <c r="C853" i="1" s="1"/>
  <c r="B853" i="1" a="1"/>
  <c r="B853" i="1" s="1"/>
  <c r="Q853" i="1" a="1"/>
  <c r="Q853" i="1" s="1"/>
  <c r="L853" i="1"/>
  <c r="K853" i="1" a="1"/>
  <c r="K853" i="1" s="1"/>
  <c r="E853" i="1" a="1"/>
  <c r="E853" i="1" s="1"/>
  <c r="S853" i="1"/>
  <c r="Q886" i="1" a="1"/>
  <c r="Q886" i="1" s="1"/>
  <c r="L886" i="1"/>
  <c r="K886" i="1" a="1"/>
  <c r="K886" i="1" s="1"/>
  <c r="E886" i="1" a="1"/>
  <c r="E886" i="1" s="1"/>
  <c r="C886" i="1" a="1"/>
  <c r="C886" i="1" s="1"/>
  <c r="D886" i="1" a="1"/>
  <c r="D886" i="1" s="1"/>
  <c r="B886" i="1" a="1"/>
  <c r="B886" i="1" s="1"/>
  <c r="S886" i="1"/>
  <c r="L904" i="1"/>
  <c r="K904" i="1" a="1"/>
  <c r="K904" i="1" s="1"/>
  <c r="D904" i="1" a="1"/>
  <c r="D904" i="1" s="1"/>
  <c r="C904" i="1" a="1"/>
  <c r="C904" i="1" s="1"/>
  <c r="B904" i="1" a="1"/>
  <c r="B904" i="1" s="1"/>
  <c r="E904" i="1" a="1"/>
  <c r="E904" i="1" s="1"/>
  <c r="Q904" i="1" a="1"/>
  <c r="Q904" i="1" s="1"/>
  <c r="S904" i="1"/>
  <c r="X916" i="1" a="1"/>
  <c r="X916" i="1" s="1"/>
  <c r="W916" i="1" a="1"/>
  <c r="W916" i="1" s="1"/>
  <c r="AE916" i="1" a="1"/>
  <c r="AE916" i="1" s="1"/>
  <c r="T916" i="1" a="1"/>
  <c r="T916" i="1" s="1"/>
  <c r="AC916" i="1" a="1"/>
  <c r="AC916" i="1" s="1"/>
  <c r="AF916" i="1" a="1"/>
  <c r="AF916" i="1" s="1"/>
  <c r="AD916" i="1" a="1"/>
  <c r="AD916" i="1" s="1"/>
  <c r="Z916" i="1" a="1"/>
  <c r="Z916" i="1" s="1"/>
  <c r="AA916" i="1" a="1"/>
  <c r="AA916" i="1" s="1"/>
  <c r="AB916" i="1" a="1"/>
  <c r="AB916" i="1" s="1"/>
  <c r="U916" i="1" a="1"/>
  <c r="U916" i="1" s="1"/>
  <c r="Y916" i="1" a="1"/>
  <c r="Y916" i="1" s="1"/>
  <c r="E927" i="1" a="1"/>
  <c r="E927" i="1" s="1"/>
  <c r="C927" i="1" a="1"/>
  <c r="C927" i="1" s="1"/>
  <c r="D927" i="1" a="1"/>
  <c r="D927" i="1" s="1"/>
  <c r="B927" i="1" a="1"/>
  <c r="B927" i="1" s="1"/>
  <c r="L927" i="1"/>
  <c r="O927" i="1" s="1"/>
  <c r="K927" i="1" a="1"/>
  <c r="K927" i="1" s="1"/>
  <c r="S927" i="1"/>
  <c r="P927" i="1"/>
  <c r="N927" i="1"/>
  <c r="M927" i="1"/>
  <c r="Q927" i="1" s="1" a="1"/>
  <c r="Q927" i="1" s="1"/>
  <c r="Q955" i="1" a="1"/>
  <c r="Q955" i="1" s="1"/>
  <c r="L955" i="1"/>
  <c r="K955" i="1" a="1"/>
  <c r="K955" i="1" s="1"/>
  <c r="E955" i="1" a="1"/>
  <c r="E955" i="1" s="1"/>
  <c r="D955" i="1" a="1"/>
  <c r="D955" i="1" s="1"/>
  <c r="B955" i="1" a="1"/>
  <c r="B955" i="1" s="1"/>
  <c r="C955" i="1" a="1"/>
  <c r="C955" i="1" s="1"/>
  <c r="E994" i="1" a="1"/>
  <c r="E994" i="1" s="1"/>
  <c r="D994" i="1" a="1"/>
  <c r="D994" i="1" s="1"/>
  <c r="C994" i="1" a="1"/>
  <c r="C994" i="1" s="1"/>
  <c r="B994" i="1" a="1"/>
  <c r="B994" i="1" s="1"/>
  <c r="L994" i="1"/>
  <c r="P994" i="1" s="1"/>
  <c r="K994" i="1" a="1"/>
  <c r="K994" i="1" s="1"/>
  <c r="S994" i="1"/>
  <c r="O994" i="1"/>
  <c r="N994" i="1"/>
  <c r="M994" i="1"/>
  <c r="Q994" i="1" s="1" a="1"/>
  <c r="Q994" i="1" s="1"/>
  <c r="AA1031" i="1" a="1"/>
  <c r="AA1031" i="1" s="1"/>
  <c r="Z1031" i="1" a="1"/>
  <c r="Z1031" i="1" s="1"/>
  <c r="Y1031" i="1" a="1"/>
  <c r="Y1031" i="1" s="1"/>
  <c r="X1031" i="1" a="1"/>
  <c r="X1031" i="1" s="1"/>
  <c r="AE1031" i="1" a="1"/>
  <c r="AE1031" i="1" s="1"/>
  <c r="T1031" i="1" a="1"/>
  <c r="T1031" i="1" s="1"/>
  <c r="AF1031" i="1" a="1"/>
  <c r="AF1031" i="1" s="1"/>
  <c r="AD1031" i="1" a="1"/>
  <c r="AD1031" i="1" s="1"/>
  <c r="AB1031" i="1" a="1"/>
  <c r="AB1031" i="1" s="1"/>
  <c r="U1031" i="1" a="1"/>
  <c r="U1031" i="1" s="1"/>
  <c r="AC1031" i="1" a="1"/>
  <c r="AC1031" i="1" s="1"/>
  <c r="W1031" i="1" a="1"/>
  <c r="W1031" i="1" s="1"/>
  <c r="V1031" i="1"/>
  <c r="AB1073" i="1" a="1"/>
  <c r="AB1073" i="1" s="1"/>
  <c r="AA1073" i="1" a="1"/>
  <c r="AA1073" i="1" s="1"/>
  <c r="Z1073" i="1" a="1"/>
  <c r="Z1073" i="1" s="1"/>
  <c r="Y1073" i="1" a="1"/>
  <c r="Y1073" i="1" s="1"/>
  <c r="AF1073" i="1" a="1"/>
  <c r="AF1073" i="1" s="1"/>
  <c r="U1073" i="1" a="1"/>
  <c r="U1073" i="1" s="1"/>
  <c r="AC1073" i="1" a="1"/>
  <c r="AC1073" i="1" s="1"/>
  <c r="X1073" i="1" a="1"/>
  <c r="X1073" i="1" s="1"/>
  <c r="W1073" i="1" a="1"/>
  <c r="W1073" i="1" s="1"/>
  <c r="T1073" i="1" a="1"/>
  <c r="T1073" i="1" s="1"/>
  <c r="AE1073" i="1" a="1"/>
  <c r="AE1073" i="1" s="1"/>
  <c r="AD1073" i="1" a="1"/>
  <c r="AD1073" i="1" s="1"/>
  <c r="V1073" i="1"/>
  <c r="E1094" i="1" a="1"/>
  <c r="E1094" i="1" s="1"/>
  <c r="C1094" i="1" a="1"/>
  <c r="C1094" i="1" s="1"/>
  <c r="D1094" i="1" a="1"/>
  <c r="D1094" i="1" s="1"/>
  <c r="B1094" i="1" a="1"/>
  <c r="B1094" i="1" s="1"/>
  <c r="L1094" i="1"/>
  <c r="P1094" i="1" s="1"/>
  <c r="K1094" i="1" a="1"/>
  <c r="K1094" i="1" s="1"/>
  <c r="O1094" i="1"/>
  <c r="N1094" i="1"/>
  <c r="M1094" i="1"/>
  <c r="X1100" i="1" a="1"/>
  <c r="X1100" i="1" s="1"/>
  <c r="AC1100" i="1" a="1"/>
  <c r="AC1100" i="1" s="1"/>
  <c r="AB1100" i="1" a="1"/>
  <c r="AB1100" i="1" s="1"/>
  <c r="Z1100" i="1" a="1"/>
  <c r="Z1100" i="1" s="1"/>
  <c r="W1100" i="1" a="1"/>
  <c r="W1100" i="1" s="1"/>
  <c r="AF1100" i="1" a="1"/>
  <c r="AF1100" i="1" s="1"/>
  <c r="AA1100" i="1" a="1"/>
  <c r="AA1100" i="1" s="1"/>
  <c r="AE1100" i="1" a="1"/>
  <c r="AE1100" i="1" s="1"/>
  <c r="AD1100" i="1" a="1"/>
  <c r="AD1100" i="1" s="1"/>
  <c r="Y1100" i="1" a="1"/>
  <c r="Y1100" i="1" s="1"/>
  <c r="T1100" i="1" a="1"/>
  <c r="T1100" i="1" s="1"/>
  <c r="U1100" i="1" a="1"/>
  <c r="U1100" i="1" s="1"/>
  <c r="V1100" i="1"/>
  <c r="Q1121" i="1" a="1"/>
  <c r="Q1121" i="1" s="1"/>
  <c r="E1121" i="1" a="1"/>
  <c r="E1121" i="1" s="1"/>
  <c r="C1121" i="1" a="1"/>
  <c r="C1121" i="1" s="1"/>
  <c r="L1121" i="1"/>
  <c r="K1121" i="1" a="1"/>
  <c r="K1121" i="1" s="1"/>
  <c r="D1121" i="1" a="1"/>
  <c r="D1121" i="1" s="1"/>
  <c r="B1121" i="1" a="1"/>
  <c r="B1121" i="1" s="1"/>
  <c r="S1121" i="1"/>
  <c r="E1264" i="1" a="1"/>
  <c r="E1264" i="1" s="1"/>
  <c r="C1264" i="1" a="1"/>
  <c r="C1264" i="1" s="1"/>
  <c r="K1264" i="1" a="1"/>
  <c r="K1264" i="1" s="1"/>
  <c r="D1264" i="1" a="1"/>
  <c r="D1264" i="1" s="1"/>
  <c r="B1264" i="1" a="1"/>
  <c r="B1264" i="1" s="1"/>
  <c r="L1264" i="1"/>
  <c r="P1264" i="1" s="1"/>
  <c r="N1264" i="1"/>
  <c r="M1264" i="1"/>
  <c r="S1264" i="1" s="1"/>
  <c r="O1286" i="1"/>
  <c r="AD1349" i="1" a="1"/>
  <c r="AD1349" i="1" s="1"/>
  <c r="AC1349" i="1" a="1"/>
  <c r="AC1349" i="1" s="1"/>
  <c r="AB1349" i="1" a="1"/>
  <c r="AB1349" i="1" s="1"/>
  <c r="Y1349" i="1" a="1"/>
  <c r="Y1349" i="1" s="1"/>
  <c r="X1349" i="1" a="1"/>
  <c r="X1349" i="1" s="1"/>
  <c r="W1349" i="1" a="1"/>
  <c r="W1349" i="1" s="1"/>
  <c r="U1349" i="1" a="1"/>
  <c r="U1349" i="1" s="1"/>
  <c r="T1349" i="1" a="1"/>
  <c r="T1349" i="1" s="1"/>
  <c r="AE1349" i="1" a="1"/>
  <c r="AE1349" i="1" s="1"/>
  <c r="AA1349" i="1" a="1"/>
  <c r="AA1349" i="1" s="1"/>
  <c r="Z1349" i="1" a="1"/>
  <c r="Z1349" i="1" s="1"/>
  <c r="AF1349" i="1" a="1"/>
  <c r="AF1349" i="1" s="1"/>
  <c r="V1349" i="1"/>
  <c r="M1361" i="1"/>
  <c r="L1370" i="1"/>
  <c r="O1370" i="1" s="1"/>
  <c r="B1370" i="1" a="1"/>
  <c r="B1370" i="1" s="1"/>
  <c r="E1370" i="1" a="1"/>
  <c r="E1370" i="1" s="1"/>
  <c r="D1370" i="1" a="1"/>
  <c r="D1370" i="1" s="1"/>
  <c r="C1370" i="1" a="1"/>
  <c r="C1370" i="1" s="1"/>
  <c r="Q1370" i="1" a="1"/>
  <c r="Q1370" i="1" s="1"/>
  <c r="K1370" i="1" a="1"/>
  <c r="K1370" i="1" s="1"/>
  <c r="AG1370" i="1" a="1"/>
  <c r="AG1370" i="1" s="1"/>
  <c r="P1370" i="1"/>
  <c r="M1370" i="1"/>
  <c r="S1370" i="1" s="1"/>
  <c r="Z1456" i="1" a="1"/>
  <c r="Z1456" i="1" s="1"/>
  <c r="X1456" i="1" a="1"/>
  <c r="X1456" i="1" s="1"/>
  <c r="AF1456" i="1" a="1"/>
  <c r="AF1456" i="1" s="1"/>
  <c r="U1456" i="1" a="1"/>
  <c r="U1456" i="1" s="1"/>
  <c r="AB1456" i="1" a="1"/>
  <c r="AB1456" i="1" s="1"/>
  <c r="AE1456" i="1" a="1"/>
  <c r="AE1456" i="1" s="1"/>
  <c r="AC1456" i="1" a="1"/>
  <c r="AC1456" i="1" s="1"/>
  <c r="AA1456" i="1" a="1"/>
  <c r="AA1456" i="1" s="1"/>
  <c r="Y1456" i="1" a="1"/>
  <c r="Y1456" i="1" s="1"/>
  <c r="W1456" i="1" a="1"/>
  <c r="W1456" i="1" s="1"/>
  <c r="T1456" i="1" a="1"/>
  <c r="T1456" i="1" s="1"/>
  <c r="AD1456" i="1" a="1"/>
  <c r="AD1456" i="1" s="1"/>
  <c r="AB1480" i="1" a="1"/>
  <c r="AB1480" i="1" s="1"/>
  <c r="AA1480" i="1" a="1"/>
  <c r="AA1480" i="1" s="1"/>
  <c r="Z1480" i="1" a="1"/>
  <c r="Z1480" i="1" s="1"/>
  <c r="X1480" i="1" a="1"/>
  <c r="X1480" i="1" s="1"/>
  <c r="AF1480" i="1" a="1"/>
  <c r="AF1480" i="1" s="1"/>
  <c r="AD1480" i="1" a="1"/>
  <c r="AD1480" i="1" s="1"/>
  <c r="Y1480" i="1" a="1"/>
  <c r="Y1480" i="1" s="1"/>
  <c r="T1480" i="1" a="1"/>
  <c r="T1480" i="1" s="1"/>
  <c r="AC1480" i="1" a="1"/>
  <c r="AC1480" i="1" s="1"/>
  <c r="U1480" i="1" a="1"/>
  <c r="U1480" i="1" s="1"/>
  <c r="AE1480" i="1" a="1"/>
  <c r="AE1480" i="1" s="1"/>
  <c r="W1480" i="1" a="1"/>
  <c r="W1480" i="1" s="1"/>
  <c r="V1480" i="1"/>
  <c r="L1491" i="1"/>
  <c r="K1491" i="1" a="1"/>
  <c r="K1491" i="1" s="1"/>
  <c r="E1491" i="1" a="1"/>
  <c r="E1491" i="1" s="1"/>
  <c r="D1491" i="1" a="1"/>
  <c r="D1491" i="1" s="1"/>
  <c r="B1491" i="1" a="1"/>
  <c r="B1491" i="1" s="1"/>
  <c r="Q1491" i="1" a="1"/>
  <c r="Q1491" i="1" s="1"/>
  <c r="C1491" i="1" a="1"/>
  <c r="C1491" i="1" s="1"/>
  <c r="Y1498" i="1" a="1"/>
  <c r="Y1498" i="1" s="1"/>
  <c r="AA1498" i="1" a="1"/>
  <c r="AA1498" i="1" s="1"/>
  <c r="Z1498" i="1" a="1"/>
  <c r="Z1498" i="1" s="1"/>
  <c r="W1498" i="1" a="1"/>
  <c r="W1498" i="1" s="1"/>
  <c r="AC1498" i="1" a="1"/>
  <c r="AC1498" i="1" s="1"/>
  <c r="AB1498" i="1" a="1"/>
  <c r="AB1498" i="1" s="1"/>
  <c r="X1498" i="1" a="1"/>
  <c r="X1498" i="1" s="1"/>
  <c r="T1498" i="1" a="1"/>
  <c r="T1498" i="1" s="1"/>
  <c r="AF1498" i="1" a="1"/>
  <c r="AF1498" i="1" s="1"/>
  <c r="AE1498" i="1" a="1"/>
  <c r="AE1498" i="1" s="1"/>
  <c r="AD1498" i="1" a="1"/>
  <c r="AD1498" i="1" s="1"/>
  <c r="U1498" i="1" a="1"/>
  <c r="U1498" i="1" s="1"/>
  <c r="V1498" i="1"/>
  <c r="Z1525" i="1" a="1"/>
  <c r="Z1525" i="1" s="1"/>
  <c r="Y1525" i="1" a="1"/>
  <c r="Y1525" i="1" s="1"/>
  <c r="X1525" i="1" a="1"/>
  <c r="X1525" i="1" s="1"/>
  <c r="W1525" i="1" a="1"/>
  <c r="W1525" i="1" s="1"/>
  <c r="T1525" i="1" a="1"/>
  <c r="T1525" i="1" s="1"/>
  <c r="AF1525" i="1" a="1"/>
  <c r="AF1525" i="1" s="1"/>
  <c r="AB1525" i="1" a="1"/>
  <c r="AB1525" i="1" s="1"/>
  <c r="AA1525" i="1" a="1"/>
  <c r="AA1525" i="1" s="1"/>
  <c r="U1525" i="1" a="1"/>
  <c r="U1525" i="1" s="1"/>
  <c r="AE1525" i="1" a="1"/>
  <c r="AE1525" i="1" s="1"/>
  <c r="AD1525" i="1" a="1"/>
  <c r="AD1525" i="1" s="1"/>
  <c r="AC1525" i="1" a="1"/>
  <c r="AC1525" i="1" s="1"/>
  <c r="V1525" i="1"/>
  <c r="D1548" i="1" a="1"/>
  <c r="D1548" i="1" s="1"/>
  <c r="L1548" i="1"/>
  <c r="N1548" i="1" s="1"/>
  <c r="K1548" i="1" a="1"/>
  <c r="K1548" i="1" s="1"/>
  <c r="Q1548" i="1" a="1"/>
  <c r="Q1548" i="1" s="1"/>
  <c r="E1548" i="1" a="1"/>
  <c r="E1548" i="1" s="1"/>
  <c r="C1548" i="1" a="1"/>
  <c r="C1548" i="1" s="1"/>
  <c r="B1548" i="1" a="1"/>
  <c r="B1548" i="1" s="1"/>
  <c r="M1548" i="1"/>
  <c r="S1548" i="1"/>
  <c r="P1548" i="1"/>
  <c r="O1548" i="1"/>
  <c r="K1587" i="1" a="1"/>
  <c r="K1587" i="1" s="1"/>
  <c r="R1587" i="1" a="1"/>
  <c r="R1587" i="1" s="1"/>
  <c r="Q1587" i="1" a="1"/>
  <c r="Q1587" i="1" s="1"/>
  <c r="L1587" i="1"/>
  <c r="E1587" i="1" a="1"/>
  <c r="E1587" i="1" s="1"/>
  <c r="C1587" i="1" a="1"/>
  <c r="C1587" i="1" s="1"/>
  <c r="D1587" i="1" a="1"/>
  <c r="D1587" i="1" s="1"/>
  <c r="B1587" i="1" a="1"/>
  <c r="B1587" i="1" s="1"/>
  <c r="S1587" i="1"/>
  <c r="F1606" i="1" a="1"/>
  <c r="F1606" i="1" s="1"/>
  <c r="H1606" i="1" s="1"/>
  <c r="E1606" i="1" a="1"/>
  <c r="E1606" i="1" s="1"/>
  <c r="D1606" i="1" a="1"/>
  <c r="D1606" i="1" s="1"/>
  <c r="Q1606" i="1" a="1"/>
  <c r="Q1606" i="1" s="1"/>
  <c r="C1606" i="1" a="1"/>
  <c r="C1606" i="1" s="1"/>
  <c r="B1606" i="1" a="1"/>
  <c r="B1606" i="1" s="1"/>
  <c r="L1606" i="1"/>
  <c r="R1606" i="1" a="1"/>
  <c r="R1606" i="1" s="1"/>
  <c r="K1606" i="1" a="1"/>
  <c r="K1606" i="1" s="1"/>
  <c r="M1606" i="1"/>
  <c r="S1606" i="1" s="1"/>
  <c r="AE1649" i="1" a="1"/>
  <c r="AE1649" i="1" s="1"/>
  <c r="AF1649" i="1" a="1"/>
  <c r="AF1649" i="1" s="1"/>
  <c r="AD1649" i="1" a="1"/>
  <c r="AD1649" i="1" s="1"/>
  <c r="AC1649" i="1" a="1"/>
  <c r="AC1649" i="1" s="1"/>
  <c r="AB1649" i="1" a="1"/>
  <c r="AB1649" i="1" s="1"/>
  <c r="X1649" i="1" a="1"/>
  <c r="X1649" i="1" s="1"/>
  <c r="Y1649" i="1" a="1"/>
  <c r="Y1649" i="1" s="1"/>
  <c r="W1649" i="1" a="1"/>
  <c r="W1649" i="1" s="1"/>
  <c r="AA1649" i="1" a="1"/>
  <c r="AA1649" i="1" s="1"/>
  <c r="T1649" i="1" a="1"/>
  <c r="T1649" i="1" s="1"/>
  <c r="Z1649" i="1" a="1"/>
  <c r="Z1649" i="1" s="1"/>
  <c r="U1649" i="1" a="1"/>
  <c r="U1649" i="1" s="1"/>
  <c r="V1649" i="1"/>
  <c r="Q1655" i="1" a="1"/>
  <c r="Q1655" i="1" s="1"/>
  <c r="L1655" i="1"/>
  <c r="I1655" i="1" a="1"/>
  <c r="I1655" i="1" s="1"/>
  <c r="E1655" i="1" a="1"/>
  <c r="E1655" i="1" s="1"/>
  <c r="D1655" i="1" a="1"/>
  <c r="D1655" i="1" s="1"/>
  <c r="R1655" i="1" a="1"/>
  <c r="R1655" i="1" s="1"/>
  <c r="K1655" i="1" a="1"/>
  <c r="K1655" i="1" s="1"/>
  <c r="B1655" i="1" a="1"/>
  <c r="B1655" i="1" s="1"/>
  <c r="C1655" i="1" a="1"/>
  <c r="C1655" i="1" s="1"/>
  <c r="E1668" i="1" a="1"/>
  <c r="E1668" i="1" s="1"/>
  <c r="R1668" i="1" a="1"/>
  <c r="R1668" i="1" s="1"/>
  <c r="Q1668" i="1" a="1"/>
  <c r="Q1668" i="1" s="1"/>
  <c r="L1668" i="1"/>
  <c r="N1668" i="1" s="1"/>
  <c r="K1668" i="1" a="1"/>
  <c r="K1668" i="1" s="1"/>
  <c r="C1668" i="1" a="1"/>
  <c r="C1668" i="1" s="1"/>
  <c r="B1668" i="1" a="1"/>
  <c r="B1668" i="1" s="1"/>
  <c r="D1668" i="1" a="1"/>
  <c r="D1668" i="1" s="1"/>
  <c r="M1668" i="1"/>
  <c r="S1668" i="1" s="1"/>
  <c r="Z1700" i="1" a="1"/>
  <c r="Z1700" i="1" s="1"/>
  <c r="Y1700" i="1" a="1"/>
  <c r="Y1700" i="1" s="1"/>
  <c r="AC1700" i="1" a="1"/>
  <c r="AC1700" i="1" s="1"/>
  <c r="AB1700" i="1" a="1"/>
  <c r="AB1700" i="1" s="1"/>
  <c r="AA1700" i="1" a="1"/>
  <c r="AA1700" i="1" s="1"/>
  <c r="X1700" i="1" a="1"/>
  <c r="X1700" i="1" s="1"/>
  <c r="W1700" i="1" a="1"/>
  <c r="W1700" i="1" s="1"/>
  <c r="U1700" i="1" a="1"/>
  <c r="U1700" i="1" s="1"/>
  <c r="AF1700" i="1" a="1"/>
  <c r="AF1700" i="1" s="1"/>
  <c r="AD1700" i="1" a="1"/>
  <c r="AD1700" i="1" s="1"/>
  <c r="AE1700" i="1" a="1"/>
  <c r="AE1700" i="1" s="1"/>
  <c r="T1700" i="1" a="1"/>
  <c r="T1700" i="1" s="1"/>
  <c r="L1712" i="1"/>
  <c r="K1712" i="1" a="1"/>
  <c r="K1712" i="1" s="1"/>
  <c r="E1712" i="1" a="1"/>
  <c r="E1712" i="1" s="1"/>
  <c r="D1712" i="1" a="1"/>
  <c r="D1712" i="1" s="1"/>
  <c r="C1712" i="1" a="1"/>
  <c r="C1712" i="1" s="1"/>
  <c r="B1712" i="1" a="1"/>
  <c r="B1712" i="1" s="1"/>
  <c r="P1712" i="1"/>
  <c r="O1712" i="1"/>
  <c r="N1712" i="1"/>
  <c r="M1712" i="1"/>
  <c r="Q1712" i="1" s="1" a="1"/>
  <c r="Q1712" i="1" s="1"/>
  <c r="V1749" i="1"/>
  <c r="D18" i="2" a="1"/>
  <c r="D18" i="2" s="1"/>
  <c r="F18" i="2" a="1"/>
  <c r="F18" i="2" s="1"/>
  <c r="E18" i="2" a="1"/>
  <c r="E18" i="2" s="1"/>
  <c r="C18" i="2" a="1"/>
  <c r="C18" i="2" s="1"/>
  <c r="B18" i="2" a="1"/>
  <c r="B18" i="2" s="1"/>
  <c r="E372" i="2" a="1"/>
  <c r="E372" i="2" s="1"/>
  <c r="D372" i="2" a="1"/>
  <c r="D372" i="2" s="1"/>
  <c r="B372" i="2" a="1"/>
  <c r="B372" i="2" s="1"/>
  <c r="F372" i="2" a="1"/>
  <c r="F372" i="2" s="1"/>
  <c r="C372" i="2" a="1"/>
  <c r="C372" i="2" s="1"/>
  <c r="BE37" i="8"/>
  <c r="BI39" i="8"/>
  <c r="BG39" i="8"/>
  <c r="BH39" i="8" s="1"/>
  <c r="BF39" i="8"/>
  <c r="BD52" i="8"/>
  <c r="AR52" i="8"/>
  <c r="AH52" i="8"/>
  <c r="X52" i="8"/>
  <c r="BB63" i="8"/>
  <c r="BB67" i="8" s="1"/>
  <c r="BG38" i="12"/>
  <c r="BH38" i="12" s="1"/>
  <c r="BF38" i="12"/>
  <c r="BI38" i="12"/>
  <c r="AG40" i="12"/>
  <c r="BI53" i="12"/>
  <c r="BG53" i="12"/>
  <c r="BH53" i="12" s="1"/>
  <c r="BF53" i="12"/>
  <c r="AQ7" i="13"/>
  <c r="BG38" i="13"/>
  <c r="BH38" i="13" s="1"/>
  <c r="BF38" i="13"/>
  <c r="C70" i="1" a="1"/>
  <c r="C70" i="1" s="1"/>
  <c r="L70" i="1"/>
  <c r="K70" i="1" a="1"/>
  <c r="K70" i="1" s="1"/>
  <c r="E70" i="1" a="1"/>
  <c r="E70" i="1" s="1"/>
  <c r="D70" i="1" a="1"/>
  <c r="D70" i="1" s="1"/>
  <c r="B70" i="1" a="1"/>
  <c r="B70" i="1" s="1"/>
  <c r="O70" i="1"/>
  <c r="N70" i="1"/>
  <c r="M70" i="1"/>
  <c r="AA182" i="1" a="1"/>
  <c r="AA182" i="1" s="1"/>
  <c r="Z182" i="1" a="1"/>
  <c r="Z182" i="1" s="1"/>
  <c r="Y182" i="1" a="1"/>
  <c r="Y182" i="1" s="1"/>
  <c r="W182" i="1" a="1"/>
  <c r="W182" i="1" s="1"/>
  <c r="AF182" i="1" a="1"/>
  <c r="AF182" i="1" s="1"/>
  <c r="U182" i="1" a="1"/>
  <c r="U182" i="1" s="1"/>
  <c r="AE182" i="1" a="1"/>
  <c r="AE182" i="1" s="1"/>
  <c r="AD182" i="1" a="1"/>
  <c r="AD182" i="1" s="1"/>
  <c r="AB182" i="1" a="1"/>
  <c r="AB182" i="1" s="1"/>
  <c r="AC182" i="1" a="1"/>
  <c r="AC182" i="1" s="1"/>
  <c r="AB1024" i="1" a="1"/>
  <c r="AB1024" i="1" s="1"/>
  <c r="AA1024" i="1" a="1"/>
  <c r="AA1024" i="1" s="1"/>
  <c r="Z1024" i="1" a="1"/>
  <c r="Z1024" i="1" s="1"/>
  <c r="Y1024" i="1" a="1"/>
  <c r="Y1024" i="1" s="1"/>
  <c r="W1024" i="1" a="1"/>
  <c r="W1024" i="1" s="1"/>
  <c r="AD1024" i="1" a="1"/>
  <c r="AD1024" i="1" s="1"/>
  <c r="AC1024" i="1" a="1"/>
  <c r="AC1024" i="1" s="1"/>
  <c r="X1024" i="1" a="1"/>
  <c r="X1024" i="1" s="1"/>
  <c r="U1024" i="1" a="1"/>
  <c r="U1024" i="1" s="1"/>
  <c r="AE1024" i="1" a="1"/>
  <c r="AE1024" i="1" s="1"/>
  <c r="T1024" i="1" a="1"/>
  <c r="T1024" i="1" s="1"/>
  <c r="AF1024" i="1" a="1"/>
  <c r="AF1024" i="1" s="1"/>
  <c r="R1297" i="1" a="1"/>
  <c r="R1297" i="1" s="1"/>
  <c r="L1297" i="1"/>
  <c r="E1297" i="1" a="1"/>
  <c r="E1297" i="1" s="1"/>
  <c r="C1297" i="1" a="1"/>
  <c r="C1297" i="1" s="1"/>
  <c r="K1297" i="1" a="1"/>
  <c r="K1297" i="1" s="1"/>
  <c r="B1297" i="1" a="1"/>
  <c r="B1297" i="1" s="1"/>
  <c r="D1297" i="1" a="1"/>
  <c r="D1297" i="1" s="1"/>
  <c r="M1297" i="1"/>
  <c r="K1775" i="1" a="1"/>
  <c r="K1775" i="1" s="1"/>
  <c r="L1775" i="1"/>
  <c r="AG1775" i="1" a="1"/>
  <c r="AG1775" i="1" s="1"/>
  <c r="Q1775" i="1" a="1"/>
  <c r="Q1775" i="1" s="1"/>
  <c r="E1775" i="1" a="1"/>
  <c r="E1775" i="1" s="1"/>
  <c r="D1775" i="1" a="1"/>
  <c r="D1775" i="1" s="1"/>
  <c r="C1775" i="1" a="1"/>
  <c r="C1775" i="1" s="1"/>
  <c r="B1775" i="1" a="1"/>
  <c r="B1775" i="1" s="1"/>
  <c r="F1775" i="1" a="1"/>
  <c r="F1775" i="1" s="1"/>
  <c r="H1775" i="1" s="1"/>
  <c r="BD49" i="12"/>
  <c r="AR49" i="12"/>
  <c r="AH49" i="12"/>
  <c r="X49" i="12"/>
  <c r="AC106" i="1" a="1"/>
  <c r="AC106" i="1" s="1"/>
  <c r="AB106" i="1" a="1"/>
  <c r="AB106" i="1" s="1"/>
  <c r="AA106" i="1" a="1"/>
  <c r="AA106" i="1" s="1"/>
  <c r="Z106" i="1" a="1"/>
  <c r="Z106" i="1" s="1"/>
  <c r="Y106" i="1" a="1"/>
  <c r="Y106" i="1" s="1"/>
  <c r="X106" i="1" a="1"/>
  <c r="X106" i="1" s="1"/>
  <c r="W106" i="1" a="1"/>
  <c r="W106" i="1" s="1"/>
  <c r="T106" i="1" a="1"/>
  <c r="T106" i="1" s="1"/>
  <c r="AF106" i="1" a="1"/>
  <c r="AF106" i="1" s="1"/>
  <c r="AE106" i="1" a="1"/>
  <c r="AE106" i="1" s="1"/>
  <c r="AD106" i="1" a="1"/>
  <c r="AD106" i="1" s="1"/>
  <c r="U106" i="1" a="1"/>
  <c r="U106" i="1" s="1"/>
  <c r="V106" i="1"/>
  <c r="C234" i="1" a="1"/>
  <c r="C234" i="1" s="1"/>
  <c r="L234" i="1"/>
  <c r="N234" i="1" s="1"/>
  <c r="K234" i="1" a="1"/>
  <c r="K234" i="1" s="1"/>
  <c r="E234" i="1" a="1"/>
  <c r="E234" i="1" s="1"/>
  <c r="B234" i="1" a="1"/>
  <c r="B234" i="1" s="1"/>
  <c r="S234" i="1"/>
  <c r="O234" i="1"/>
  <c r="P234" i="1"/>
  <c r="M234" i="1"/>
  <c r="Q234" i="1" s="1" a="1"/>
  <c r="Q234" i="1" s="1"/>
  <c r="D234" i="1" a="1"/>
  <c r="D234" i="1" s="1"/>
  <c r="O1142" i="1"/>
  <c r="B1564" i="1" a="1"/>
  <c r="B1564" i="1" s="1"/>
  <c r="R1564" i="1" a="1"/>
  <c r="R1564" i="1" s="1"/>
  <c r="C1564" i="1" a="1"/>
  <c r="C1564" i="1" s="1"/>
  <c r="AG1564" i="1" a="1"/>
  <c r="AG1564" i="1" s="1"/>
  <c r="K1564" i="1" a="1"/>
  <c r="K1564" i="1" s="1"/>
  <c r="J1564" i="1" a="1"/>
  <c r="J1564" i="1" s="1"/>
  <c r="I1564" i="1" a="1"/>
  <c r="I1564" i="1" s="1"/>
  <c r="E1564" i="1" a="1"/>
  <c r="E1564" i="1" s="1"/>
  <c r="Q1564" i="1" a="1"/>
  <c r="Q1564" i="1" s="1"/>
  <c r="L1564" i="1"/>
  <c r="D1564" i="1" a="1"/>
  <c r="D1564" i="1" s="1"/>
  <c r="P1564" i="1"/>
  <c r="O1564" i="1"/>
  <c r="N1564" i="1"/>
  <c r="M1564" i="1"/>
  <c r="E526" i="1" a="1"/>
  <c r="E526" i="1" s="1"/>
  <c r="D526" i="1" a="1"/>
  <c r="D526" i="1" s="1"/>
  <c r="C526" i="1" a="1"/>
  <c r="C526" i="1" s="1"/>
  <c r="L526" i="1"/>
  <c r="B526" i="1" a="1"/>
  <c r="B526" i="1" s="1"/>
  <c r="K526" i="1" a="1"/>
  <c r="K526" i="1" s="1"/>
  <c r="O526" i="1"/>
  <c r="N526" i="1"/>
  <c r="M526" i="1"/>
  <c r="S526" i="1" s="1"/>
  <c r="C702" i="1" a="1"/>
  <c r="C702" i="1" s="1"/>
  <c r="L702" i="1"/>
  <c r="K702" i="1" a="1"/>
  <c r="K702" i="1" s="1"/>
  <c r="D702" i="1" a="1"/>
  <c r="D702" i="1" s="1"/>
  <c r="B702" i="1" a="1"/>
  <c r="B702" i="1" s="1"/>
  <c r="E702" i="1" a="1"/>
  <c r="E702" i="1" s="1"/>
  <c r="M702" i="1"/>
  <c r="S702" i="1" s="1"/>
  <c r="Z949" i="1" a="1"/>
  <c r="Z949" i="1" s="1"/>
  <c r="Y949" i="1" a="1"/>
  <c r="Y949" i="1" s="1"/>
  <c r="X949" i="1" a="1"/>
  <c r="X949" i="1" s="1"/>
  <c r="W949" i="1" a="1"/>
  <c r="W949" i="1" s="1"/>
  <c r="AD949" i="1" a="1"/>
  <c r="AD949" i="1" s="1"/>
  <c r="AA949" i="1" a="1"/>
  <c r="AA949" i="1" s="1"/>
  <c r="U949" i="1" a="1"/>
  <c r="U949" i="1" s="1"/>
  <c r="T949" i="1" a="1"/>
  <c r="T949" i="1" s="1"/>
  <c r="AC949" i="1" a="1"/>
  <c r="AC949" i="1" s="1"/>
  <c r="AB949" i="1" a="1"/>
  <c r="AB949" i="1" s="1"/>
  <c r="AF949" i="1" a="1"/>
  <c r="AF949" i="1" s="1"/>
  <c r="AE949" i="1" a="1"/>
  <c r="AE949" i="1" s="1"/>
  <c r="V949" i="1"/>
  <c r="AA1502" i="1" a="1"/>
  <c r="AA1502" i="1" s="1"/>
  <c r="W1502" i="1" a="1"/>
  <c r="W1502" i="1" s="1"/>
  <c r="U1502" i="1" a="1"/>
  <c r="U1502" i="1" s="1"/>
  <c r="AF1502" i="1" a="1"/>
  <c r="AF1502" i="1" s="1"/>
  <c r="AD1502" i="1" a="1"/>
  <c r="AD1502" i="1" s="1"/>
  <c r="AE1502" i="1" a="1"/>
  <c r="AE1502" i="1" s="1"/>
  <c r="AB1502" i="1" a="1"/>
  <c r="AB1502" i="1" s="1"/>
  <c r="Z1502" i="1" a="1"/>
  <c r="Z1502" i="1" s="1"/>
  <c r="AC1502" i="1" a="1"/>
  <c r="AC1502" i="1" s="1"/>
  <c r="Y1502" i="1" a="1"/>
  <c r="Y1502" i="1" s="1"/>
  <c r="AB1723" i="1" a="1"/>
  <c r="AB1723" i="1" s="1"/>
  <c r="U1723" i="1" a="1"/>
  <c r="U1723" i="1" s="1"/>
  <c r="Y1723" i="1" a="1"/>
  <c r="Y1723" i="1" s="1"/>
  <c r="AA1723" i="1" a="1"/>
  <c r="AA1723" i="1" s="1"/>
  <c r="Z1723" i="1" a="1"/>
  <c r="Z1723" i="1" s="1"/>
  <c r="X1723" i="1" a="1"/>
  <c r="X1723" i="1" s="1"/>
  <c r="W1723" i="1" a="1"/>
  <c r="W1723" i="1" s="1"/>
  <c r="T1723" i="1" a="1"/>
  <c r="T1723" i="1" s="1"/>
  <c r="AF1723" i="1" a="1"/>
  <c r="AF1723" i="1" s="1"/>
  <c r="AE1723" i="1" a="1"/>
  <c r="AE1723" i="1" s="1"/>
  <c r="AD1723" i="1" a="1"/>
  <c r="AD1723" i="1" s="1"/>
  <c r="AC1723" i="1" a="1"/>
  <c r="AC1723" i="1" s="1"/>
  <c r="V1723" i="1"/>
  <c r="Y98" i="1" a="1"/>
  <c r="Y98" i="1" s="1"/>
  <c r="X98" i="1" a="1"/>
  <c r="X98" i="1" s="1"/>
  <c r="AD98" i="1" a="1"/>
  <c r="AD98" i="1" s="1"/>
  <c r="AC98" i="1" a="1"/>
  <c r="AC98" i="1" s="1"/>
  <c r="AB98" i="1" a="1"/>
  <c r="AB98" i="1" s="1"/>
  <c r="AA98" i="1" a="1"/>
  <c r="AA98" i="1" s="1"/>
  <c r="W98" i="1" a="1"/>
  <c r="W98" i="1" s="1"/>
  <c r="AF98" i="1" a="1"/>
  <c r="AF98" i="1" s="1"/>
  <c r="AE98" i="1" a="1"/>
  <c r="AE98" i="1" s="1"/>
  <c r="Z98" i="1" a="1"/>
  <c r="Z98" i="1" s="1"/>
  <c r="U98" i="1" a="1"/>
  <c r="U98" i="1" s="1"/>
  <c r="T98" i="1" a="1"/>
  <c r="T98" i="1" s="1"/>
  <c r="AB384" i="1" a="1"/>
  <c r="AB384" i="1" s="1"/>
  <c r="AA384" i="1" a="1"/>
  <c r="AA384" i="1" s="1"/>
  <c r="Z384" i="1" a="1"/>
  <c r="Z384" i="1" s="1"/>
  <c r="Y384" i="1" a="1"/>
  <c r="Y384" i="1" s="1"/>
  <c r="W384" i="1" a="1"/>
  <c r="W384" i="1" s="1"/>
  <c r="AD384" i="1" a="1"/>
  <c r="AD384" i="1" s="1"/>
  <c r="AC384" i="1" a="1"/>
  <c r="AC384" i="1" s="1"/>
  <c r="X384" i="1" a="1"/>
  <c r="X384" i="1" s="1"/>
  <c r="U384" i="1" a="1"/>
  <c r="U384" i="1" s="1"/>
  <c r="T384" i="1" a="1"/>
  <c r="T384" i="1" s="1"/>
  <c r="AE384" i="1" a="1"/>
  <c r="AE384" i="1" s="1"/>
  <c r="AF384" i="1" a="1"/>
  <c r="AF384" i="1" s="1"/>
  <c r="V384" i="1"/>
  <c r="R1153" i="1" a="1"/>
  <c r="R1153" i="1" s="1"/>
  <c r="Q1153" i="1" a="1"/>
  <c r="Q1153" i="1" s="1"/>
  <c r="L1153" i="1"/>
  <c r="P1153" i="1" s="1"/>
  <c r="K1153" i="1" a="1"/>
  <c r="K1153" i="1" s="1"/>
  <c r="J1153" i="1" a="1"/>
  <c r="J1153" i="1" s="1"/>
  <c r="E1153" i="1" a="1"/>
  <c r="E1153" i="1" s="1"/>
  <c r="B1153" i="1" a="1"/>
  <c r="B1153" i="1" s="1"/>
  <c r="F1153" i="1" a="1"/>
  <c r="F1153" i="1" s="1"/>
  <c r="C1153" i="1" a="1"/>
  <c r="C1153" i="1" s="1"/>
  <c r="D1153" i="1" a="1"/>
  <c r="D1153" i="1" s="1"/>
  <c r="N1153" i="1"/>
  <c r="M1153" i="1"/>
  <c r="S1153" i="1" s="1"/>
  <c r="H1153" i="1"/>
  <c r="G1153" i="1"/>
  <c r="Y1360" i="1" a="1"/>
  <c r="Y1360" i="1" s="1"/>
  <c r="W1360" i="1" a="1"/>
  <c r="W1360" i="1" s="1"/>
  <c r="AB1360" i="1" a="1"/>
  <c r="AB1360" i="1" s="1"/>
  <c r="AA1360" i="1" a="1"/>
  <c r="AA1360" i="1" s="1"/>
  <c r="Z1360" i="1" a="1"/>
  <c r="Z1360" i="1" s="1"/>
  <c r="AF1360" i="1" a="1"/>
  <c r="AF1360" i="1" s="1"/>
  <c r="T1360" i="1" a="1"/>
  <c r="T1360" i="1" s="1"/>
  <c r="AE1360" i="1" a="1"/>
  <c r="AE1360" i="1" s="1"/>
  <c r="AD1360" i="1" a="1"/>
  <c r="AD1360" i="1" s="1"/>
  <c r="AC1360" i="1" a="1"/>
  <c r="AC1360" i="1" s="1"/>
  <c r="X1360" i="1" a="1"/>
  <c r="X1360" i="1" s="1"/>
  <c r="U1360" i="1" a="1"/>
  <c r="U1360" i="1" s="1"/>
  <c r="C1497" i="1" a="1"/>
  <c r="C1497" i="1" s="1"/>
  <c r="B1497" i="1" a="1"/>
  <c r="B1497" i="1" s="1"/>
  <c r="K1497" i="1" a="1"/>
  <c r="K1497" i="1" s="1"/>
  <c r="L1497" i="1"/>
  <c r="N1497" i="1" s="1"/>
  <c r="E1497" i="1" a="1"/>
  <c r="E1497" i="1" s="1"/>
  <c r="D1497" i="1" a="1"/>
  <c r="D1497" i="1" s="1"/>
  <c r="M1497" i="1"/>
  <c r="P1497" i="1"/>
  <c r="O1497" i="1"/>
  <c r="C50" i="1" a="1"/>
  <c r="C50" i="1" s="1"/>
  <c r="L50" i="1"/>
  <c r="P50" i="1" s="1"/>
  <c r="K50" i="1" a="1"/>
  <c r="K50" i="1" s="1"/>
  <c r="E50" i="1" a="1"/>
  <c r="E50" i="1" s="1"/>
  <c r="B50" i="1" a="1"/>
  <c r="B50" i="1" s="1"/>
  <c r="M50" i="1"/>
  <c r="N50" i="1"/>
  <c r="D50" i="1" a="1"/>
  <c r="D50" i="1" s="1"/>
  <c r="P254" i="1"/>
  <c r="Z749" i="1" a="1"/>
  <c r="Z749" i="1" s="1"/>
  <c r="Y749" i="1" a="1"/>
  <c r="Y749" i="1" s="1"/>
  <c r="X749" i="1" a="1"/>
  <c r="X749" i="1" s="1"/>
  <c r="AF749" i="1" a="1"/>
  <c r="AF749" i="1" s="1"/>
  <c r="T749" i="1" a="1"/>
  <c r="T749" i="1" s="1"/>
  <c r="AE749" i="1" a="1"/>
  <c r="AE749" i="1" s="1"/>
  <c r="AD749" i="1" a="1"/>
  <c r="AD749" i="1" s="1"/>
  <c r="AC749" i="1" a="1"/>
  <c r="AC749" i="1" s="1"/>
  <c r="AB749" i="1" a="1"/>
  <c r="AB749" i="1" s="1"/>
  <c r="AA749" i="1" a="1"/>
  <c r="AA749" i="1" s="1"/>
  <c r="W749" i="1" a="1"/>
  <c r="W749" i="1" s="1"/>
  <c r="U749" i="1" a="1"/>
  <c r="U749" i="1" s="1"/>
  <c r="V749" i="1"/>
  <c r="AC1618" i="1" a="1"/>
  <c r="AC1618" i="1" s="1"/>
  <c r="AB1618" i="1" a="1"/>
  <c r="AB1618" i="1" s="1"/>
  <c r="W1618" i="1" a="1"/>
  <c r="W1618" i="1" s="1"/>
  <c r="U1618" i="1" a="1"/>
  <c r="U1618" i="1" s="1"/>
  <c r="AF1618" i="1" a="1"/>
  <c r="AF1618" i="1" s="1"/>
  <c r="AD1618" i="1" a="1"/>
  <c r="AD1618" i="1" s="1"/>
  <c r="AA1618" i="1" a="1"/>
  <c r="AA1618" i="1" s="1"/>
  <c r="Z1618" i="1" a="1"/>
  <c r="Z1618" i="1" s="1"/>
  <c r="Y1618" i="1" a="1"/>
  <c r="Y1618" i="1" s="1"/>
  <c r="AE1618" i="1" a="1"/>
  <c r="AE1618" i="1" s="1"/>
  <c r="X1618" i="1" a="1"/>
  <c r="X1618" i="1" s="1"/>
  <c r="T1618" i="1" a="1"/>
  <c r="T1618" i="1" s="1"/>
  <c r="V1618" i="1"/>
  <c r="AF1771" i="1" a="1"/>
  <c r="AF1771" i="1" s="1"/>
  <c r="T1771" i="1" a="1"/>
  <c r="T1771" i="1" s="1"/>
  <c r="AE1771" i="1" a="1"/>
  <c r="AE1771" i="1" s="1"/>
  <c r="AD1771" i="1" a="1"/>
  <c r="AD1771" i="1" s="1"/>
  <c r="AB1771" i="1" a="1"/>
  <c r="AB1771" i="1" s="1"/>
  <c r="AA1771" i="1" a="1"/>
  <c r="AA1771" i="1" s="1"/>
  <c r="Z1771" i="1" a="1"/>
  <c r="Z1771" i="1" s="1"/>
  <c r="Y1771" i="1" a="1"/>
  <c r="Y1771" i="1" s="1"/>
  <c r="X1771" i="1" a="1"/>
  <c r="X1771" i="1" s="1"/>
  <c r="U1771" i="1" a="1"/>
  <c r="U1771" i="1" s="1"/>
  <c r="AC1771" i="1" a="1"/>
  <c r="AC1771" i="1" s="1"/>
  <c r="W1771" i="1" a="1"/>
  <c r="W1771" i="1" s="1"/>
  <c r="V1771" i="1"/>
  <c r="BI20" i="12"/>
  <c r="BG20" i="12"/>
  <c r="BH20" i="12" s="1"/>
  <c r="BF20" i="12"/>
  <c r="BI49" i="13"/>
  <c r="BF49" i="13"/>
  <c r="BG49" i="13"/>
  <c r="BH49" i="13" s="1"/>
  <c r="Y67" i="1" a="1"/>
  <c r="Y67" i="1" s="1"/>
  <c r="Z67" i="1" a="1"/>
  <c r="Z67" i="1" s="1"/>
  <c r="X67" i="1" a="1"/>
  <c r="X67" i="1" s="1"/>
  <c r="W67" i="1" a="1"/>
  <c r="W67" i="1" s="1"/>
  <c r="U67" i="1" a="1"/>
  <c r="U67" i="1" s="1"/>
  <c r="AE67" i="1" a="1"/>
  <c r="AE67" i="1" s="1"/>
  <c r="AB67" i="1" a="1"/>
  <c r="AB67" i="1" s="1"/>
  <c r="AA67" i="1" a="1"/>
  <c r="AA67" i="1" s="1"/>
  <c r="T67" i="1" a="1"/>
  <c r="T67" i="1" s="1"/>
  <c r="AC67" i="1" a="1"/>
  <c r="AC67" i="1" s="1"/>
  <c r="V67" i="1"/>
  <c r="AF67" i="1" a="1"/>
  <c r="AF67" i="1" s="1"/>
  <c r="AD67" i="1" a="1"/>
  <c r="AD67" i="1" s="1"/>
  <c r="P71" i="1"/>
  <c r="O107" i="1"/>
  <c r="T209" i="1" a="1"/>
  <c r="T209" i="1" s="1"/>
  <c r="AE209" i="1" a="1"/>
  <c r="AE209" i="1" s="1"/>
  <c r="AD209" i="1" a="1"/>
  <c r="AD209" i="1" s="1"/>
  <c r="AC209" i="1" a="1"/>
  <c r="AC209" i="1" s="1"/>
  <c r="AA209" i="1" a="1"/>
  <c r="AA209" i="1" s="1"/>
  <c r="Z209" i="1" a="1"/>
  <c r="Z209" i="1" s="1"/>
  <c r="U209" i="1" a="1"/>
  <c r="U209" i="1" s="1"/>
  <c r="AF209" i="1" a="1"/>
  <c r="AF209" i="1" s="1"/>
  <c r="AB209" i="1" a="1"/>
  <c r="AB209" i="1" s="1"/>
  <c r="X209" i="1" a="1"/>
  <c r="X209" i="1" s="1"/>
  <c r="Y209" i="1" a="1"/>
  <c r="Y209" i="1" s="1"/>
  <c r="W209" i="1" a="1"/>
  <c r="W209" i="1" s="1"/>
  <c r="V209" i="1"/>
  <c r="Z249" i="1" a="1"/>
  <c r="Z249" i="1" s="1"/>
  <c r="X249" i="1" a="1"/>
  <c r="X249" i="1" s="1"/>
  <c r="AA249" i="1" a="1"/>
  <c r="AA249" i="1" s="1"/>
  <c r="T249" i="1" a="1"/>
  <c r="T249" i="1" s="1"/>
  <c r="AF249" i="1" a="1"/>
  <c r="AF249" i="1" s="1"/>
  <c r="AD249" i="1" a="1"/>
  <c r="AD249" i="1" s="1"/>
  <c r="AC249" i="1" a="1"/>
  <c r="AC249" i="1" s="1"/>
  <c r="W249" i="1" a="1"/>
  <c r="W249" i="1" s="1"/>
  <c r="U249" i="1" a="1"/>
  <c r="U249" i="1" s="1"/>
  <c r="AE249" i="1" a="1"/>
  <c r="AE249" i="1" s="1"/>
  <c r="Y249" i="1" a="1"/>
  <c r="Y249" i="1" s="1"/>
  <c r="AB249" i="1" a="1"/>
  <c r="AB249" i="1" s="1"/>
  <c r="V249" i="1"/>
  <c r="L304" i="1"/>
  <c r="K304" i="1" a="1"/>
  <c r="K304" i="1" s="1"/>
  <c r="F304" i="1" a="1"/>
  <c r="F304" i="1" s="1"/>
  <c r="H304" i="1" s="1"/>
  <c r="AG304" i="1" a="1"/>
  <c r="AG304" i="1" s="1"/>
  <c r="R304" i="1" a="1"/>
  <c r="R304" i="1" s="1"/>
  <c r="Q304" i="1" a="1"/>
  <c r="Q304" i="1" s="1"/>
  <c r="I304" i="1" a="1"/>
  <c r="I304" i="1" s="1"/>
  <c r="D304" i="1" a="1"/>
  <c r="D304" i="1" s="1"/>
  <c r="E304" i="1" a="1"/>
  <c r="E304" i="1" s="1"/>
  <c r="C304" i="1" a="1"/>
  <c r="C304" i="1" s="1"/>
  <c r="B304" i="1" a="1"/>
  <c r="B304" i="1" s="1"/>
  <c r="S304" i="1"/>
  <c r="M304" i="1"/>
  <c r="S360" i="1"/>
  <c r="AA411" i="1" a="1"/>
  <c r="AA411" i="1" s="1"/>
  <c r="Z411" i="1" a="1"/>
  <c r="Z411" i="1" s="1"/>
  <c r="Y411" i="1" a="1"/>
  <c r="Y411" i="1" s="1"/>
  <c r="X411" i="1" a="1"/>
  <c r="X411" i="1" s="1"/>
  <c r="W411" i="1" a="1"/>
  <c r="W411" i="1" s="1"/>
  <c r="AB411" i="1" a="1"/>
  <c r="AB411" i="1" s="1"/>
  <c r="U411" i="1" a="1"/>
  <c r="U411" i="1" s="1"/>
  <c r="T411" i="1" a="1"/>
  <c r="T411" i="1" s="1"/>
  <c r="AF411" i="1" a="1"/>
  <c r="AF411" i="1" s="1"/>
  <c r="AE411" i="1" a="1"/>
  <c r="AE411" i="1" s="1"/>
  <c r="AC411" i="1" a="1"/>
  <c r="AC411" i="1" s="1"/>
  <c r="AD411" i="1" a="1"/>
  <c r="AD411" i="1" s="1"/>
  <c r="V411" i="1"/>
  <c r="J572" i="1" a="1"/>
  <c r="J572" i="1" s="1"/>
  <c r="I572" i="1" a="1"/>
  <c r="I572" i="1" s="1"/>
  <c r="F572" i="1" a="1"/>
  <c r="F572" i="1" s="1"/>
  <c r="E572" i="1" a="1"/>
  <c r="E572" i="1" s="1"/>
  <c r="AG572" i="1" a="1"/>
  <c r="AG572" i="1" s="1"/>
  <c r="D572" i="1" a="1"/>
  <c r="D572" i="1" s="1"/>
  <c r="K572" i="1" a="1"/>
  <c r="K572" i="1" s="1"/>
  <c r="R572" i="1" a="1"/>
  <c r="R572" i="1" s="1"/>
  <c r="Q572" i="1" a="1"/>
  <c r="Q572" i="1" s="1"/>
  <c r="C572" i="1" a="1"/>
  <c r="C572" i="1" s="1"/>
  <c r="L572" i="1"/>
  <c r="N572" i="1" s="1"/>
  <c r="B572" i="1" a="1"/>
  <c r="B572" i="1" s="1"/>
  <c r="P572" i="1"/>
  <c r="O572" i="1"/>
  <c r="M572" i="1"/>
  <c r="S572" i="1" s="1"/>
  <c r="H572" i="1"/>
  <c r="G572" i="1"/>
  <c r="Q648" i="1" a="1"/>
  <c r="Q648" i="1" s="1"/>
  <c r="L648" i="1"/>
  <c r="N648" i="1" s="1"/>
  <c r="K648" i="1" a="1"/>
  <c r="K648" i="1" s="1"/>
  <c r="E648" i="1" a="1"/>
  <c r="E648" i="1" s="1"/>
  <c r="B648" i="1" a="1"/>
  <c r="B648" i="1" s="1"/>
  <c r="D648" i="1" a="1"/>
  <c r="D648" i="1" s="1"/>
  <c r="C648" i="1" a="1"/>
  <c r="C648" i="1" s="1"/>
  <c r="Q688" i="1" a="1"/>
  <c r="Q688" i="1" s="1"/>
  <c r="L688" i="1"/>
  <c r="K688" i="1" a="1"/>
  <c r="K688" i="1" s="1"/>
  <c r="C688" i="1" a="1"/>
  <c r="C688" i="1" s="1"/>
  <c r="B688" i="1" a="1"/>
  <c r="B688" i="1" s="1"/>
  <c r="D688" i="1" a="1"/>
  <c r="D688" i="1" s="1"/>
  <c r="E688" i="1" a="1"/>
  <c r="E688" i="1" s="1"/>
  <c r="N688" i="1"/>
  <c r="S688" i="1"/>
  <c r="P688" i="1"/>
  <c r="O688" i="1"/>
  <c r="M688" i="1"/>
  <c r="L794" i="1"/>
  <c r="D794" i="1" a="1"/>
  <c r="D794" i="1" s="1"/>
  <c r="C794" i="1" a="1"/>
  <c r="C794" i="1" s="1"/>
  <c r="B794" i="1" a="1"/>
  <c r="B794" i="1" s="1"/>
  <c r="K794" i="1" a="1"/>
  <c r="K794" i="1" s="1"/>
  <c r="F794" i="1" a="1"/>
  <c r="F794" i="1" s="1"/>
  <c r="H794" i="1" s="1"/>
  <c r="Q794" i="1" a="1"/>
  <c r="Q794" i="1" s="1"/>
  <c r="E794" i="1" a="1"/>
  <c r="E794" i="1" s="1"/>
  <c r="S794" i="1"/>
  <c r="O794" i="1"/>
  <c r="Q847" i="1" a="1"/>
  <c r="Q847" i="1" s="1"/>
  <c r="L847" i="1"/>
  <c r="P847" i="1" s="1"/>
  <c r="K847" i="1" a="1"/>
  <c r="K847" i="1" s="1"/>
  <c r="E847" i="1" a="1"/>
  <c r="E847" i="1" s="1"/>
  <c r="D847" i="1" a="1"/>
  <c r="D847" i="1" s="1"/>
  <c r="C847" i="1" a="1"/>
  <c r="C847" i="1" s="1"/>
  <c r="B847" i="1" a="1"/>
  <c r="B847" i="1" s="1"/>
  <c r="S847" i="1"/>
  <c r="S944" i="1"/>
  <c r="X1005" i="1" a="1"/>
  <c r="X1005" i="1" s="1"/>
  <c r="W1005" i="1" a="1"/>
  <c r="W1005" i="1" s="1"/>
  <c r="AF1005" i="1" a="1"/>
  <c r="AF1005" i="1" s="1"/>
  <c r="U1005" i="1" a="1"/>
  <c r="U1005" i="1" s="1"/>
  <c r="AE1005" i="1" a="1"/>
  <c r="AE1005" i="1" s="1"/>
  <c r="T1005" i="1" a="1"/>
  <c r="T1005" i="1" s="1"/>
  <c r="AB1005" i="1" a="1"/>
  <c r="AB1005" i="1" s="1"/>
  <c r="AD1005" i="1" a="1"/>
  <c r="AD1005" i="1" s="1"/>
  <c r="AC1005" i="1" a="1"/>
  <c r="AC1005" i="1" s="1"/>
  <c r="AA1005" i="1" a="1"/>
  <c r="AA1005" i="1" s="1"/>
  <c r="Y1005" i="1" a="1"/>
  <c r="Y1005" i="1" s="1"/>
  <c r="Z1005" i="1" a="1"/>
  <c r="Z1005" i="1" s="1"/>
  <c r="V1005" i="1"/>
  <c r="C1021" i="1" a="1"/>
  <c r="C1021" i="1" s="1"/>
  <c r="B1021" i="1" a="1"/>
  <c r="B1021" i="1" s="1"/>
  <c r="Q1021" i="1" a="1"/>
  <c r="Q1021" i="1" s="1"/>
  <c r="L1021" i="1"/>
  <c r="P1021" i="1" s="1"/>
  <c r="K1021" i="1" a="1"/>
  <c r="K1021" i="1" s="1"/>
  <c r="D1021" i="1" a="1"/>
  <c r="D1021" i="1" s="1"/>
  <c r="E1021" i="1" a="1"/>
  <c r="E1021" i="1" s="1"/>
  <c r="S1021" i="1"/>
  <c r="N1021" i="1"/>
  <c r="L1057" i="1"/>
  <c r="K1057" i="1" a="1"/>
  <c r="K1057" i="1" s="1"/>
  <c r="E1057" i="1" a="1"/>
  <c r="E1057" i="1" s="1"/>
  <c r="B1057" i="1" a="1"/>
  <c r="B1057" i="1" s="1"/>
  <c r="D1057" i="1" a="1"/>
  <c r="D1057" i="1" s="1"/>
  <c r="C1057" i="1" a="1"/>
  <c r="C1057" i="1" s="1"/>
  <c r="M1057" i="1"/>
  <c r="E1126" i="1" a="1"/>
  <c r="E1126" i="1" s="1"/>
  <c r="D1126" i="1" a="1"/>
  <c r="D1126" i="1" s="1"/>
  <c r="B1126" i="1" a="1"/>
  <c r="B1126" i="1" s="1"/>
  <c r="C1126" i="1" a="1"/>
  <c r="C1126" i="1" s="1"/>
  <c r="L1126" i="1"/>
  <c r="K1126" i="1" a="1"/>
  <c r="K1126" i="1" s="1"/>
  <c r="M1126" i="1"/>
  <c r="S1126" i="1" s="1"/>
  <c r="L1237" i="1"/>
  <c r="K1237" i="1" a="1"/>
  <c r="K1237" i="1" s="1"/>
  <c r="AG1237" i="1" a="1"/>
  <c r="AG1237" i="1" s="1"/>
  <c r="B1237" i="1" a="1"/>
  <c r="B1237" i="1" s="1"/>
  <c r="Q1237" i="1" a="1"/>
  <c r="Q1237" i="1" s="1"/>
  <c r="D1237" i="1" a="1"/>
  <c r="D1237" i="1" s="1"/>
  <c r="C1237" i="1" a="1"/>
  <c r="C1237" i="1" s="1"/>
  <c r="E1237" i="1" a="1"/>
  <c r="E1237" i="1" s="1"/>
  <c r="M1237" i="1"/>
  <c r="S1237" i="1"/>
  <c r="AC1275" i="1" a="1"/>
  <c r="AC1275" i="1" s="1"/>
  <c r="AA1275" i="1" a="1"/>
  <c r="AA1275" i="1" s="1"/>
  <c r="AE1275" i="1" a="1"/>
  <c r="AE1275" i="1" s="1"/>
  <c r="AD1275" i="1" a="1"/>
  <c r="AD1275" i="1" s="1"/>
  <c r="Z1275" i="1" a="1"/>
  <c r="Z1275" i="1" s="1"/>
  <c r="X1275" i="1" a="1"/>
  <c r="X1275" i="1" s="1"/>
  <c r="W1275" i="1" a="1"/>
  <c r="W1275" i="1" s="1"/>
  <c r="U1275" i="1" a="1"/>
  <c r="U1275" i="1" s="1"/>
  <c r="T1275" i="1" a="1"/>
  <c r="T1275" i="1" s="1"/>
  <c r="Y1275" i="1" a="1"/>
  <c r="Y1275" i="1" s="1"/>
  <c r="AF1275" i="1" a="1"/>
  <c r="AF1275" i="1" s="1"/>
  <c r="AB1275" i="1" a="1"/>
  <c r="AB1275" i="1" s="1"/>
  <c r="V1275" i="1"/>
  <c r="AE1365" i="1" a="1"/>
  <c r="AE1365" i="1" s="1"/>
  <c r="AA1365" i="1" a="1"/>
  <c r="AA1365" i="1" s="1"/>
  <c r="Z1365" i="1" a="1"/>
  <c r="Z1365" i="1" s="1"/>
  <c r="Y1365" i="1" a="1"/>
  <c r="Y1365" i="1" s="1"/>
  <c r="T1365" i="1" a="1"/>
  <c r="T1365" i="1" s="1"/>
  <c r="X1365" i="1" a="1"/>
  <c r="X1365" i="1" s="1"/>
  <c r="W1365" i="1" a="1"/>
  <c r="W1365" i="1" s="1"/>
  <c r="U1365" i="1" a="1"/>
  <c r="U1365" i="1" s="1"/>
  <c r="AC1365" i="1" a="1"/>
  <c r="AC1365" i="1" s="1"/>
  <c r="AB1365" i="1" a="1"/>
  <c r="AB1365" i="1" s="1"/>
  <c r="AF1365" i="1" a="1"/>
  <c r="AF1365" i="1" s="1"/>
  <c r="AD1365" i="1" a="1"/>
  <c r="AD1365" i="1" s="1"/>
  <c r="V1365" i="1"/>
  <c r="AF1418" i="1" a="1"/>
  <c r="AF1418" i="1" s="1"/>
  <c r="U1418" i="1" a="1"/>
  <c r="U1418" i="1" s="1"/>
  <c r="AE1418" i="1" a="1"/>
  <c r="AE1418" i="1" s="1"/>
  <c r="T1418" i="1" a="1"/>
  <c r="T1418" i="1" s="1"/>
  <c r="AD1418" i="1" a="1"/>
  <c r="AD1418" i="1" s="1"/>
  <c r="AB1418" i="1" a="1"/>
  <c r="AB1418" i="1" s="1"/>
  <c r="AC1418" i="1" a="1"/>
  <c r="AC1418" i="1" s="1"/>
  <c r="AA1418" i="1" a="1"/>
  <c r="AA1418" i="1" s="1"/>
  <c r="Z1418" i="1" a="1"/>
  <c r="Z1418" i="1" s="1"/>
  <c r="Y1418" i="1" a="1"/>
  <c r="Y1418" i="1" s="1"/>
  <c r="X1418" i="1" a="1"/>
  <c r="X1418" i="1" s="1"/>
  <c r="W1418" i="1" a="1"/>
  <c r="W1418" i="1" s="1"/>
  <c r="V1418" i="1"/>
  <c r="Y1445" i="1" a="1"/>
  <c r="Y1445" i="1" s="1"/>
  <c r="Z1445" i="1" a="1"/>
  <c r="Z1445" i="1" s="1"/>
  <c r="X1445" i="1" a="1"/>
  <c r="X1445" i="1" s="1"/>
  <c r="W1445" i="1" a="1"/>
  <c r="W1445" i="1" s="1"/>
  <c r="AF1445" i="1" a="1"/>
  <c r="AF1445" i="1" s="1"/>
  <c r="T1445" i="1" a="1"/>
  <c r="T1445" i="1" s="1"/>
  <c r="AB1445" i="1" a="1"/>
  <c r="AB1445" i="1" s="1"/>
  <c r="AA1445" i="1" a="1"/>
  <c r="AA1445" i="1" s="1"/>
  <c r="U1445" i="1" a="1"/>
  <c r="U1445" i="1" s="1"/>
  <c r="AC1445" i="1" a="1"/>
  <c r="AC1445" i="1" s="1"/>
  <c r="AE1445" i="1" a="1"/>
  <c r="AE1445" i="1" s="1"/>
  <c r="AD1445" i="1" a="1"/>
  <c r="AD1445" i="1" s="1"/>
  <c r="V1445" i="1"/>
  <c r="K1507" i="1" a="1"/>
  <c r="K1507" i="1" s="1"/>
  <c r="D1507" i="1" a="1"/>
  <c r="D1507" i="1" s="1"/>
  <c r="Q1507" i="1" a="1"/>
  <c r="Q1507" i="1" s="1"/>
  <c r="L1507" i="1"/>
  <c r="E1507" i="1" a="1"/>
  <c r="E1507" i="1" s="1"/>
  <c r="B1507" i="1" a="1"/>
  <c r="B1507" i="1" s="1"/>
  <c r="C1507" i="1" a="1"/>
  <c r="C1507" i="1" s="1"/>
  <c r="S1507" i="1"/>
  <c r="E1637" i="1" a="1"/>
  <c r="E1637" i="1" s="1"/>
  <c r="B1637" i="1" a="1"/>
  <c r="B1637" i="1" s="1"/>
  <c r="K1637" i="1" a="1"/>
  <c r="K1637" i="1" s="1"/>
  <c r="D1637" i="1" a="1"/>
  <c r="D1637" i="1" s="1"/>
  <c r="C1637" i="1" a="1"/>
  <c r="C1637" i="1" s="1"/>
  <c r="L1637" i="1"/>
  <c r="P1637" i="1" s="1"/>
  <c r="M1637" i="1"/>
  <c r="N1637" i="1"/>
  <c r="C17" i="2" a="1"/>
  <c r="C17" i="2" s="1"/>
  <c r="B17" i="2" a="1"/>
  <c r="B17" i="2" s="1"/>
  <c r="F17" i="2" a="1"/>
  <c r="F17" i="2" s="1"/>
  <c r="H17" i="2" s="1"/>
  <c r="E17" i="2" a="1"/>
  <c r="E17" i="2" s="1"/>
  <c r="D17" i="2" a="1"/>
  <c r="D17" i="2" s="1"/>
  <c r="G17" i="2" a="1"/>
  <c r="G17" i="2" s="1"/>
  <c r="I17" i="2" s="1"/>
  <c r="C216" i="2" a="1"/>
  <c r="C216" i="2" s="1"/>
  <c r="E216" i="2" a="1"/>
  <c r="E216" i="2" s="1"/>
  <c r="G216" i="2" s="1" a="1"/>
  <c r="G216" i="2" s="1"/>
  <c r="D216" i="2" a="1"/>
  <c r="D216" i="2" s="1"/>
  <c r="F216" i="2" a="1"/>
  <c r="F216" i="2" s="1"/>
  <c r="H216" i="2" s="1"/>
  <c r="B216" i="2" a="1"/>
  <c r="B216" i="2" s="1"/>
  <c r="E435" i="2" a="1"/>
  <c r="E435" i="2" s="1"/>
  <c r="G435" i="2" s="1" a="1"/>
  <c r="G435" i="2" s="1"/>
  <c r="I435" i="2" s="1"/>
  <c r="C435" i="2" a="1"/>
  <c r="C435" i="2" s="1"/>
  <c r="B435" i="2" a="1"/>
  <c r="B435" i="2" s="1"/>
  <c r="F435" i="2" a="1"/>
  <c r="F435" i="2" s="1"/>
  <c r="D435" i="2" a="1"/>
  <c r="D435" i="2" s="1"/>
  <c r="AM63" i="5"/>
  <c r="AT49" i="5"/>
  <c r="W38" i="1" a="1"/>
  <c r="W38" i="1" s="1"/>
  <c r="AF38" i="1" a="1"/>
  <c r="AF38" i="1" s="1"/>
  <c r="U38" i="1" a="1"/>
  <c r="U38" i="1" s="1"/>
  <c r="AE38" i="1" a="1"/>
  <c r="AE38" i="1" s="1"/>
  <c r="T38" i="1" a="1"/>
  <c r="T38" i="1" s="1"/>
  <c r="AD38" i="1" a="1"/>
  <c r="AD38" i="1" s="1"/>
  <c r="AB38" i="1" a="1"/>
  <c r="AB38" i="1" s="1"/>
  <c r="AA38" i="1" a="1"/>
  <c r="AA38" i="1" s="1"/>
  <c r="Z38" i="1" a="1"/>
  <c r="Z38" i="1" s="1"/>
  <c r="Y38" i="1" a="1"/>
  <c r="Y38" i="1" s="1"/>
  <c r="X38" i="1" a="1"/>
  <c r="X38" i="1" s="1"/>
  <c r="AC38" i="1" a="1"/>
  <c r="AC38" i="1" s="1"/>
  <c r="V38" i="1"/>
  <c r="AA51" i="1" a="1"/>
  <c r="AA51" i="1" s="1"/>
  <c r="AC51" i="1" a="1"/>
  <c r="AC51" i="1" s="1"/>
  <c r="AB51" i="1" a="1"/>
  <c r="AB51" i="1" s="1"/>
  <c r="Z51" i="1" a="1"/>
  <c r="Z51" i="1" s="1"/>
  <c r="Y51" i="1" a="1"/>
  <c r="Y51" i="1" s="1"/>
  <c r="W51" i="1" a="1"/>
  <c r="W51" i="1" s="1"/>
  <c r="U51" i="1" a="1"/>
  <c r="U51" i="1" s="1"/>
  <c r="T51" i="1" a="1"/>
  <c r="T51" i="1" s="1"/>
  <c r="AF51" i="1" a="1"/>
  <c r="AF51" i="1" s="1"/>
  <c r="AE51" i="1" a="1"/>
  <c r="AE51" i="1" s="1"/>
  <c r="X51" i="1" a="1"/>
  <c r="X51" i="1" s="1"/>
  <c r="V51" i="1"/>
  <c r="Z89" i="1" a="1"/>
  <c r="Z89" i="1" s="1"/>
  <c r="AF89" i="1" a="1"/>
  <c r="AF89" i="1" s="1"/>
  <c r="U89" i="1" a="1"/>
  <c r="U89" i="1" s="1"/>
  <c r="AA89" i="1" a="1"/>
  <c r="AA89" i="1" s="1"/>
  <c r="Y89" i="1" a="1"/>
  <c r="Y89" i="1" s="1"/>
  <c r="X89" i="1" a="1"/>
  <c r="X89" i="1" s="1"/>
  <c r="W89" i="1" a="1"/>
  <c r="W89" i="1" s="1"/>
  <c r="T89" i="1" a="1"/>
  <c r="T89" i="1" s="1"/>
  <c r="AE89" i="1" a="1"/>
  <c r="AE89" i="1" s="1"/>
  <c r="AD89" i="1" a="1"/>
  <c r="AD89" i="1" s="1"/>
  <c r="AC89" i="1" a="1"/>
  <c r="AC89" i="1" s="1"/>
  <c r="AB89" i="1" a="1"/>
  <c r="AB89" i="1" s="1"/>
  <c r="V89" i="1"/>
  <c r="AC135" i="1" a="1"/>
  <c r="AC135" i="1" s="1"/>
  <c r="AB135" i="1" a="1"/>
  <c r="AB135" i="1" s="1"/>
  <c r="AA135" i="1" a="1"/>
  <c r="AA135" i="1" s="1"/>
  <c r="Y135" i="1" a="1"/>
  <c r="Y135" i="1" s="1"/>
  <c r="U135" i="1" a="1"/>
  <c r="U135" i="1" s="1"/>
  <c r="T135" i="1" a="1"/>
  <c r="T135" i="1" s="1"/>
  <c r="AE135" i="1" a="1"/>
  <c r="AE135" i="1" s="1"/>
  <c r="AD135" i="1" a="1"/>
  <c r="AD135" i="1" s="1"/>
  <c r="AF135" i="1" a="1"/>
  <c r="AF135" i="1" s="1"/>
  <c r="Z135" i="1" a="1"/>
  <c r="Z135" i="1" s="1"/>
  <c r="X135" i="1" a="1"/>
  <c r="X135" i="1" s="1"/>
  <c r="W135" i="1" a="1"/>
  <c r="W135" i="1" s="1"/>
  <c r="V135" i="1"/>
  <c r="L144" i="1"/>
  <c r="P144" i="1" s="1"/>
  <c r="K144" i="1" a="1"/>
  <c r="K144" i="1" s="1"/>
  <c r="F144" i="1" a="1"/>
  <c r="F144" i="1" s="1"/>
  <c r="AG144" i="1" a="1"/>
  <c r="AG144" i="1" s="1"/>
  <c r="R144" i="1" a="1"/>
  <c r="R144" i="1" s="1"/>
  <c r="Q144" i="1" a="1"/>
  <c r="Q144" i="1" s="1"/>
  <c r="I144" i="1" a="1"/>
  <c r="I144" i="1" s="1"/>
  <c r="E144" i="1" a="1"/>
  <c r="E144" i="1" s="1"/>
  <c r="D144" i="1" a="1"/>
  <c r="D144" i="1" s="1"/>
  <c r="B144" i="1" a="1"/>
  <c r="B144" i="1" s="1"/>
  <c r="C144" i="1" a="1"/>
  <c r="C144" i="1" s="1"/>
  <c r="S144" i="1"/>
  <c r="I149" i="1" a="1"/>
  <c r="I149" i="1" s="1"/>
  <c r="F149" i="1" a="1"/>
  <c r="F149" i="1" s="1"/>
  <c r="C149" i="1" a="1"/>
  <c r="C149" i="1" s="1"/>
  <c r="B149" i="1" a="1"/>
  <c r="B149" i="1" s="1"/>
  <c r="D149" i="1" a="1"/>
  <c r="D149" i="1" s="1"/>
  <c r="R149" i="1" a="1"/>
  <c r="R149" i="1" s="1"/>
  <c r="Q149" i="1" a="1"/>
  <c r="Q149" i="1" s="1"/>
  <c r="L149" i="1"/>
  <c r="K149" i="1" a="1"/>
  <c r="K149" i="1" s="1"/>
  <c r="E149" i="1" a="1"/>
  <c r="E149" i="1" s="1"/>
  <c r="S149" i="1"/>
  <c r="AG149" i="1" a="1"/>
  <c r="AG149" i="1" s="1"/>
  <c r="B159" i="1" a="1"/>
  <c r="B159" i="1" s="1"/>
  <c r="Q159" i="1" a="1"/>
  <c r="Q159" i="1" s="1"/>
  <c r="L159" i="1"/>
  <c r="K159" i="1" a="1"/>
  <c r="K159" i="1" s="1"/>
  <c r="E159" i="1" a="1"/>
  <c r="E159" i="1" s="1"/>
  <c r="C159" i="1" a="1"/>
  <c r="C159" i="1" s="1"/>
  <c r="O159" i="1"/>
  <c r="M159" i="1"/>
  <c r="S159" i="1" s="1"/>
  <c r="D159" i="1" a="1"/>
  <c r="D159" i="1" s="1"/>
  <c r="L164" i="1"/>
  <c r="K164" i="1" a="1"/>
  <c r="K164" i="1" s="1"/>
  <c r="E164" i="1" a="1"/>
  <c r="E164" i="1" s="1"/>
  <c r="D164" i="1" a="1"/>
  <c r="D164" i="1" s="1"/>
  <c r="C164" i="1" a="1"/>
  <c r="C164" i="1" s="1"/>
  <c r="B164" i="1" a="1"/>
  <c r="B164" i="1" s="1"/>
  <c r="M164" i="1"/>
  <c r="L204" i="1"/>
  <c r="K204" i="1" a="1"/>
  <c r="K204" i="1" s="1"/>
  <c r="E204" i="1" a="1"/>
  <c r="E204" i="1" s="1"/>
  <c r="D204" i="1" a="1"/>
  <c r="D204" i="1" s="1"/>
  <c r="C204" i="1" a="1"/>
  <c r="C204" i="1" s="1"/>
  <c r="B204" i="1" a="1"/>
  <c r="B204" i="1" s="1"/>
  <c r="P204" i="1"/>
  <c r="N204" i="1"/>
  <c r="M204" i="1"/>
  <c r="O204" i="1"/>
  <c r="X245" i="1" a="1"/>
  <c r="X245" i="1" s="1"/>
  <c r="AF245" i="1" a="1"/>
  <c r="AF245" i="1" s="1"/>
  <c r="U245" i="1" a="1"/>
  <c r="U245" i="1" s="1"/>
  <c r="Y245" i="1" a="1"/>
  <c r="Y245" i="1" s="1"/>
  <c r="Z245" i="1" a="1"/>
  <c r="Z245" i="1" s="1"/>
  <c r="W245" i="1" a="1"/>
  <c r="W245" i="1" s="1"/>
  <c r="T245" i="1" a="1"/>
  <c r="T245" i="1" s="1"/>
  <c r="AE245" i="1" a="1"/>
  <c r="AE245" i="1" s="1"/>
  <c r="AD245" i="1" a="1"/>
  <c r="AD245" i="1" s="1"/>
  <c r="AC245" i="1" a="1"/>
  <c r="AC245" i="1" s="1"/>
  <c r="AA245" i="1" a="1"/>
  <c r="AA245" i="1" s="1"/>
  <c r="V245" i="1"/>
  <c r="AB245" i="1" a="1"/>
  <c r="AB245" i="1" s="1"/>
  <c r="L269" i="1"/>
  <c r="O269" i="1" s="1"/>
  <c r="K269" i="1" a="1"/>
  <c r="K269" i="1" s="1"/>
  <c r="J269" i="1" a="1"/>
  <c r="J269" i="1" s="1"/>
  <c r="R269" i="1" a="1"/>
  <c r="R269" i="1" s="1"/>
  <c r="E269" i="1" a="1"/>
  <c r="E269" i="1" s="1"/>
  <c r="D269" i="1" a="1"/>
  <c r="D269" i="1" s="1"/>
  <c r="B269" i="1" a="1"/>
  <c r="B269" i="1" s="1"/>
  <c r="AG269" i="1" a="1"/>
  <c r="AG269" i="1" s="1"/>
  <c r="C269" i="1" a="1"/>
  <c r="C269" i="1" s="1"/>
  <c r="P269" i="1"/>
  <c r="N269" i="1"/>
  <c r="M269" i="1"/>
  <c r="S269" i="1" s="1"/>
  <c r="Z289" i="1" a="1"/>
  <c r="Z289" i="1" s="1"/>
  <c r="Y289" i="1" a="1"/>
  <c r="Y289" i="1" s="1"/>
  <c r="X289" i="1" a="1"/>
  <c r="X289" i="1" s="1"/>
  <c r="AF289" i="1" a="1"/>
  <c r="AF289" i="1" s="1"/>
  <c r="U289" i="1" a="1"/>
  <c r="U289" i="1" s="1"/>
  <c r="AD289" i="1" a="1"/>
  <c r="AD289" i="1" s="1"/>
  <c r="AC289" i="1" a="1"/>
  <c r="AC289" i="1" s="1"/>
  <c r="AE289" i="1" a="1"/>
  <c r="AE289" i="1" s="1"/>
  <c r="AB289" i="1" a="1"/>
  <c r="AB289" i="1" s="1"/>
  <c r="AA289" i="1" a="1"/>
  <c r="AA289" i="1" s="1"/>
  <c r="W289" i="1" a="1"/>
  <c r="W289" i="1" s="1"/>
  <c r="T289" i="1" a="1"/>
  <c r="T289" i="1" s="1"/>
  <c r="E294" i="1" a="1"/>
  <c r="E294" i="1" s="1"/>
  <c r="D294" i="1" a="1"/>
  <c r="D294" i="1" s="1"/>
  <c r="C294" i="1" a="1"/>
  <c r="C294" i="1" s="1"/>
  <c r="L294" i="1"/>
  <c r="N294" i="1" s="1"/>
  <c r="B294" i="1" a="1"/>
  <c r="B294" i="1" s="1"/>
  <c r="Q294" i="1" a="1"/>
  <c r="Q294" i="1" s="1"/>
  <c r="K294" i="1" a="1"/>
  <c r="K294" i="1" s="1"/>
  <c r="S294" i="1"/>
  <c r="O294" i="1"/>
  <c r="B299" i="1" a="1"/>
  <c r="B299" i="1" s="1"/>
  <c r="Q299" i="1" a="1"/>
  <c r="Q299" i="1" s="1"/>
  <c r="L299" i="1"/>
  <c r="K299" i="1" a="1"/>
  <c r="K299" i="1" s="1"/>
  <c r="D299" i="1" a="1"/>
  <c r="D299" i="1" s="1"/>
  <c r="C299" i="1" a="1"/>
  <c r="C299" i="1" s="1"/>
  <c r="E299" i="1" a="1"/>
  <c r="E299" i="1" s="1"/>
  <c r="M299" i="1"/>
  <c r="S299" i="1" s="1"/>
  <c r="X316" i="1" a="1"/>
  <c r="X316" i="1" s="1"/>
  <c r="W316" i="1" a="1"/>
  <c r="W316" i="1" s="1"/>
  <c r="AF316" i="1" a="1"/>
  <c r="AF316" i="1" s="1"/>
  <c r="U316" i="1" a="1"/>
  <c r="U316" i="1" s="1"/>
  <c r="AE316" i="1" a="1"/>
  <c r="AE316" i="1" s="1"/>
  <c r="T316" i="1" a="1"/>
  <c r="T316" i="1" s="1"/>
  <c r="AC316" i="1" a="1"/>
  <c r="AC316" i="1" s="1"/>
  <c r="AD316" i="1" a="1"/>
  <c r="AD316" i="1" s="1"/>
  <c r="AB316" i="1" a="1"/>
  <c r="AB316" i="1" s="1"/>
  <c r="AA316" i="1" a="1"/>
  <c r="AA316" i="1" s="1"/>
  <c r="Z316" i="1" a="1"/>
  <c r="Z316" i="1" s="1"/>
  <c r="Y316" i="1" a="1"/>
  <c r="Y316" i="1" s="1"/>
  <c r="V316" i="1"/>
  <c r="X325" i="1" a="1"/>
  <c r="X325" i="1" s="1"/>
  <c r="W325" i="1" a="1"/>
  <c r="W325" i="1" s="1"/>
  <c r="AF325" i="1" a="1"/>
  <c r="AF325" i="1" s="1"/>
  <c r="U325" i="1" a="1"/>
  <c r="U325" i="1" s="1"/>
  <c r="AE325" i="1" a="1"/>
  <c r="AE325" i="1" s="1"/>
  <c r="T325" i="1" a="1"/>
  <c r="T325" i="1" s="1"/>
  <c r="AD325" i="1" a="1"/>
  <c r="AD325" i="1" s="1"/>
  <c r="AC325" i="1" a="1"/>
  <c r="AC325" i="1" s="1"/>
  <c r="AB325" i="1" a="1"/>
  <c r="AB325" i="1" s="1"/>
  <c r="Z325" i="1" a="1"/>
  <c r="Z325" i="1" s="1"/>
  <c r="Y325" i="1" a="1"/>
  <c r="Y325" i="1" s="1"/>
  <c r="AA325" i="1" a="1"/>
  <c r="AA325" i="1" s="1"/>
  <c r="V325" i="1"/>
  <c r="N432" i="1"/>
  <c r="AC518" i="1" a="1"/>
  <c r="AC518" i="1" s="1"/>
  <c r="AB518" i="1" a="1"/>
  <c r="AB518" i="1" s="1"/>
  <c r="Z518" i="1" a="1"/>
  <c r="Z518" i="1" s="1"/>
  <c r="X518" i="1" a="1"/>
  <c r="X518" i="1" s="1"/>
  <c r="AF518" i="1" a="1"/>
  <c r="AF518" i="1" s="1"/>
  <c r="W518" i="1" a="1"/>
  <c r="W518" i="1" s="1"/>
  <c r="U518" i="1" a="1"/>
  <c r="U518" i="1" s="1"/>
  <c r="T518" i="1" a="1"/>
  <c r="T518" i="1" s="1"/>
  <c r="Y518" i="1" a="1"/>
  <c r="Y518" i="1" s="1"/>
  <c r="AE518" i="1" a="1"/>
  <c r="AE518" i="1" s="1"/>
  <c r="AD518" i="1" a="1"/>
  <c r="AD518" i="1" s="1"/>
  <c r="AA518" i="1" a="1"/>
  <c r="AA518" i="1" s="1"/>
  <c r="S527" i="1"/>
  <c r="AF533" i="1" a="1"/>
  <c r="AF533" i="1" s="1"/>
  <c r="U533" i="1" a="1"/>
  <c r="U533" i="1" s="1"/>
  <c r="AE533" i="1" a="1"/>
  <c r="AE533" i="1" s="1"/>
  <c r="T533" i="1" a="1"/>
  <c r="T533" i="1" s="1"/>
  <c r="AD533" i="1" a="1"/>
  <c r="AD533" i="1" s="1"/>
  <c r="AC533" i="1" a="1"/>
  <c r="AC533" i="1" s="1"/>
  <c r="AB533" i="1" a="1"/>
  <c r="AB533" i="1" s="1"/>
  <c r="AA533" i="1" a="1"/>
  <c r="AA533" i="1" s="1"/>
  <c r="Z533" i="1" a="1"/>
  <c r="Z533" i="1" s="1"/>
  <c r="W533" i="1" a="1"/>
  <c r="W533" i="1" s="1"/>
  <c r="Y533" i="1" a="1"/>
  <c r="Y533" i="1" s="1"/>
  <c r="X533" i="1" a="1"/>
  <c r="X533" i="1" s="1"/>
  <c r="V533" i="1"/>
  <c r="AF593" i="1" a="1"/>
  <c r="AF593" i="1" s="1"/>
  <c r="U593" i="1" a="1"/>
  <c r="U593" i="1" s="1"/>
  <c r="AE593" i="1" a="1"/>
  <c r="AE593" i="1" s="1"/>
  <c r="T593" i="1" a="1"/>
  <c r="T593" i="1" s="1"/>
  <c r="AD593" i="1" a="1"/>
  <c r="AD593" i="1" s="1"/>
  <c r="AC593" i="1" a="1"/>
  <c r="AC593" i="1" s="1"/>
  <c r="AB593" i="1" a="1"/>
  <c r="AB593" i="1" s="1"/>
  <c r="W593" i="1" a="1"/>
  <c r="W593" i="1" s="1"/>
  <c r="AA593" i="1" a="1"/>
  <c r="AA593" i="1" s="1"/>
  <c r="Z593" i="1" a="1"/>
  <c r="Z593" i="1" s="1"/>
  <c r="Y593" i="1" a="1"/>
  <c r="Y593" i="1" s="1"/>
  <c r="X593" i="1" a="1"/>
  <c r="X593" i="1" s="1"/>
  <c r="V593" i="1"/>
  <c r="C602" i="1" a="1"/>
  <c r="C602" i="1" s="1"/>
  <c r="B602" i="1" a="1"/>
  <c r="B602" i="1" s="1"/>
  <c r="L602" i="1"/>
  <c r="K602" i="1" a="1"/>
  <c r="K602" i="1" s="1"/>
  <c r="E602" i="1" a="1"/>
  <c r="E602" i="1" s="1"/>
  <c r="D602" i="1" a="1"/>
  <c r="D602" i="1" s="1"/>
  <c r="M602" i="1"/>
  <c r="P659" i="1"/>
  <c r="L704" i="1"/>
  <c r="K704" i="1" a="1"/>
  <c r="K704" i="1" s="1"/>
  <c r="D704" i="1" a="1"/>
  <c r="D704" i="1" s="1"/>
  <c r="E704" i="1" a="1"/>
  <c r="E704" i="1" s="1"/>
  <c r="C704" i="1" a="1"/>
  <c r="C704" i="1" s="1"/>
  <c r="B704" i="1" a="1"/>
  <c r="B704" i="1" s="1"/>
  <c r="N704" i="1"/>
  <c r="M704" i="1"/>
  <c r="O710" i="1"/>
  <c r="E729" i="1" a="1"/>
  <c r="E729" i="1" s="1"/>
  <c r="D729" i="1" a="1"/>
  <c r="D729" i="1" s="1"/>
  <c r="C729" i="1" a="1"/>
  <c r="C729" i="1" s="1"/>
  <c r="Q729" i="1" a="1"/>
  <c r="Q729" i="1" s="1"/>
  <c r="L729" i="1"/>
  <c r="K729" i="1" a="1"/>
  <c r="K729" i="1" s="1"/>
  <c r="B729" i="1" a="1"/>
  <c r="B729" i="1" s="1"/>
  <c r="AE760" i="1" a="1"/>
  <c r="AE760" i="1" s="1"/>
  <c r="T760" i="1" a="1"/>
  <c r="T760" i="1" s="1"/>
  <c r="AD760" i="1" a="1"/>
  <c r="AD760" i="1" s="1"/>
  <c r="X760" i="1" a="1"/>
  <c r="X760" i="1" s="1"/>
  <c r="W760" i="1" a="1"/>
  <c r="W760" i="1" s="1"/>
  <c r="U760" i="1" a="1"/>
  <c r="U760" i="1" s="1"/>
  <c r="AF760" i="1" a="1"/>
  <c r="AF760" i="1" s="1"/>
  <c r="AB760" i="1" a="1"/>
  <c r="AB760" i="1" s="1"/>
  <c r="AC760" i="1" a="1"/>
  <c r="AC760" i="1" s="1"/>
  <c r="AA760" i="1" a="1"/>
  <c r="AA760" i="1" s="1"/>
  <c r="Y760" i="1" a="1"/>
  <c r="Y760" i="1" s="1"/>
  <c r="Z760" i="1" a="1"/>
  <c r="Z760" i="1" s="1"/>
  <c r="V760" i="1"/>
  <c r="AF795" i="1" a="1"/>
  <c r="AF795" i="1" s="1"/>
  <c r="T795" i="1" a="1"/>
  <c r="T795" i="1" s="1"/>
  <c r="AE795" i="1" a="1"/>
  <c r="AE795" i="1" s="1"/>
  <c r="AD795" i="1" a="1"/>
  <c r="AD795" i="1" s="1"/>
  <c r="AA795" i="1" a="1"/>
  <c r="AA795" i="1" s="1"/>
  <c r="X795" i="1" a="1"/>
  <c r="X795" i="1" s="1"/>
  <c r="W795" i="1" a="1"/>
  <c r="W795" i="1" s="1"/>
  <c r="U795" i="1" a="1"/>
  <c r="U795" i="1" s="1"/>
  <c r="AC795" i="1" a="1"/>
  <c r="AC795" i="1" s="1"/>
  <c r="Z795" i="1" a="1"/>
  <c r="Z795" i="1" s="1"/>
  <c r="AB795" i="1" a="1"/>
  <c r="AB795" i="1" s="1"/>
  <c r="Y795" i="1" a="1"/>
  <c r="Y795" i="1" s="1"/>
  <c r="V795" i="1"/>
  <c r="AB865" i="1" a="1"/>
  <c r="AB865" i="1" s="1"/>
  <c r="AA865" i="1" a="1"/>
  <c r="AA865" i="1" s="1"/>
  <c r="Y865" i="1" a="1"/>
  <c r="Y865" i="1" s="1"/>
  <c r="W865" i="1" a="1"/>
  <c r="W865" i="1" s="1"/>
  <c r="AF865" i="1" a="1"/>
  <c r="AF865" i="1" s="1"/>
  <c r="AE865" i="1" a="1"/>
  <c r="AE865" i="1" s="1"/>
  <c r="AD865" i="1" a="1"/>
  <c r="AD865" i="1" s="1"/>
  <c r="AC865" i="1" a="1"/>
  <c r="AC865" i="1" s="1"/>
  <c r="X865" i="1" a="1"/>
  <c r="X865" i="1" s="1"/>
  <c r="Z865" i="1" a="1"/>
  <c r="Z865" i="1" s="1"/>
  <c r="U865" i="1" a="1"/>
  <c r="U865" i="1" s="1"/>
  <c r="T865" i="1" a="1"/>
  <c r="T865" i="1" s="1"/>
  <c r="V865" i="1"/>
  <c r="X905" i="1" a="1"/>
  <c r="X905" i="1" s="1"/>
  <c r="W905" i="1" a="1"/>
  <c r="W905" i="1" s="1"/>
  <c r="AF905" i="1" a="1"/>
  <c r="AF905" i="1" s="1"/>
  <c r="U905" i="1" a="1"/>
  <c r="U905" i="1" s="1"/>
  <c r="AB905" i="1" a="1"/>
  <c r="AB905" i="1" s="1"/>
  <c r="T905" i="1" a="1"/>
  <c r="T905" i="1" s="1"/>
  <c r="AC905" i="1" a="1"/>
  <c r="AC905" i="1" s="1"/>
  <c r="Y905" i="1" a="1"/>
  <c r="Y905" i="1" s="1"/>
  <c r="AE905" i="1" a="1"/>
  <c r="AE905" i="1" s="1"/>
  <c r="AD905" i="1" a="1"/>
  <c r="AD905" i="1" s="1"/>
  <c r="AA905" i="1" a="1"/>
  <c r="AA905" i="1" s="1"/>
  <c r="Z905" i="1" a="1"/>
  <c r="Z905" i="1" s="1"/>
  <c r="V905" i="1"/>
  <c r="L933" i="1"/>
  <c r="K933" i="1" a="1"/>
  <c r="K933" i="1" s="1"/>
  <c r="D933" i="1" a="1"/>
  <c r="D933" i="1" s="1"/>
  <c r="Q933" i="1" a="1"/>
  <c r="Q933" i="1" s="1"/>
  <c r="E933" i="1" a="1"/>
  <c r="E933" i="1" s="1"/>
  <c r="B933" i="1" a="1"/>
  <c r="B933" i="1" s="1"/>
  <c r="C933" i="1" a="1"/>
  <c r="C933" i="1" s="1"/>
  <c r="S933" i="1"/>
  <c r="M933" i="1"/>
  <c r="X956" i="1" a="1"/>
  <c r="X956" i="1" s="1"/>
  <c r="W956" i="1" a="1"/>
  <c r="W956" i="1" s="1"/>
  <c r="AF956" i="1" a="1"/>
  <c r="AF956" i="1" s="1"/>
  <c r="U956" i="1" a="1"/>
  <c r="U956" i="1" s="1"/>
  <c r="AE956" i="1" a="1"/>
  <c r="AE956" i="1" s="1"/>
  <c r="T956" i="1" a="1"/>
  <c r="T956" i="1" s="1"/>
  <c r="AC956" i="1" a="1"/>
  <c r="AC956" i="1" s="1"/>
  <c r="AD956" i="1" a="1"/>
  <c r="AD956" i="1" s="1"/>
  <c r="AB956" i="1" a="1"/>
  <c r="AB956" i="1" s="1"/>
  <c r="Y956" i="1" a="1"/>
  <c r="Y956" i="1" s="1"/>
  <c r="Z956" i="1" a="1"/>
  <c r="Z956" i="1" s="1"/>
  <c r="AA956" i="1" a="1"/>
  <c r="AA956" i="1" s="1"/>
  <c r="V956" i="1"/>
  <c r="L1026" i="1"/>
  <c r="K1026" i="1" a="1"/>
  <c r="K1026" i="1" s="1"/>
  <c r="E1026" i="1" a="1"/>
  <c r="E1026" i="1" s="1"/>
  <c r="D1026" i="1" a="1"/>
  <c r="D1026" i="1" s="1"/>
  <c r="B1026" i="1" a="1"/>
  <c r="B1026" i="1" s="1"/>
  <c r="C1026" i="1" a="1"/>
  <c r="C1026" i="1" s="1"/>
  <c r="S1026" i="1"/>
  <c r="P1026" i="1"/>
  <c r="O1026" i="1"/>
  <c r="N1026" i="1"/>
  <c r="M1026" i="1"/>
  <c r="Q1026" i="1" s="1" a="1"/>
  <c r="Q1026" i="1" s="1"/>
  <c r="V1063" i="1"/>
  <c r="AE1095" i="1" a="1"/>
  <c r="AE1095" i="1" s="1"/>
  <c r="T1095" i="1" a="1"/>
  <c r="T1095" i="1" s="1"/>
  <c r="AD1095" i="1" a="1"/>
  <c r="AD1095" i="1" s="1"/>
  <c r="AC1095" i="1" a="1"/>
  <c r="AC1095" i="1" s="1"/>
  <c r="AA1095" i="1" a="1"/>
  <c r="AA1095" i="1" s="1"/>
  <c r="X1095" i="1" a="1"/>
  <c r="X1095" i="1" s="1"/>
  <c r="W1095" i="1" a="1"/>
  <c r="W1095" i="1" s="1"/>
  <c r="U1095" i="1" a="1"/>
  <c r="U1095" i="1" s="1"/>
  <c r="Z1095" i="1" a="1"/>
  <c r="Z1095" i="1" s="1"/>
  <c r="Y1095" i="1" a="1"/>
  <c r="Y1095" i="1" s="1"/>
  <c r="AB1095" i="1" a="1"/>
  <c r="AB1095" i="1" s="1"/>
  <c r="AF1095" i="1" a="1"/>
  <c r="AF1095" i="1" s="1"/>
  <c r="V1095" i="1"/>
  <c r="Y1122" i="1" a="1"/>
  <c r="Y1122" i="1" s="1"/>
  <c r="W1122" i="1" a="1"/>
  <c r="W1122" i="1" s="1"/>
  <c r="U1122" i="1" a="1"/>
  <c r="U1122" i="1" s="1"/>
  <c r="AE1122" i="1" a="1"/>
  <c r="AE1122" i="1" s="1"/>
  <c r="AC1122" i="1" a="1"/>
  <c r="AC1122" i="1" s="1"/>
  <c r="AF1122" i="1" a="1"/>
  <c r="AF1122" i="1" s="1"/>
  <c r="AD1122" i="1" a="1"/>
  <c r="AD1122" i="1" s="1"/>
  <c r="Z1122" i="1" a="1"/>
  <c r="Z1122" i="1" s="1"/>
  <c r="AB1122" i="1" a="1"/>
  <c r="AB1122" i="1" s="1"/>
  <c r="AA1122" i="1" a="1"/>
  <c r="AA1122" i="1" s="1"/>
  <c r="T1122" i="1" a="1"/>
  <c r="T1122" i="1" s="1"/>
  <c r="X1122" i="1" a="1"/>
  <c r="X1122" i="1" s="1"/>
  <c r="V1122" i="1"/>
  <c r="K1177" i="1" a="1"/>
  <c r="K1177" i="1" s="1"/>
  <c r="J1177" i="1" a="1"/>
  <c r="J1177" i="1" s="1"/>
  <c r="F1177" i="1" a="1"/>
  <c r="F1177" i="1" s="1"/>
  <c r="E1177" i="1" a="1"/>
  <c r="E1177" i="1" s="1"/>
  <c r="C1177" i="1" a="1"/>
  <c r="C1177" i="1" s="1"/>
  <c r="R1177" i="1" a="1"/>
  <c r="R1177" i="1" s="1"/>
  <c r="Q1177" i="1" a="1"/>
  <c r="Q1177" i="1" s="1"/>
  <c r="AG1177" i="1" a="1"/>
  <c r="AG1177" i="1" s="1"/>
  <c r="L1177" i="1"/>
  <c r="I1177" i="1" a="1"/>
  <c r="I1177" i="1" s="1"/>
  <c r="D1177" i="1" a="1"/>
  <c r="D1177" i="1" s="1"/>
  <c r="B1177" i="1" a="1"/>
  <c r="B1177" i="1" s="1"/>
  <c r="M1177" i="1"/>
  <c r="S1177" i="1" s="1"/>
  <c r="P1177" i="1"/>
  <c r="O1177" i="1"/>
  <c r="N1177" i="1"/>
  <c r="AB1188" i="1" a="1"/>
  <c r="AB1188" i="1" s="1"/>
  <c r="AA1188" i="1" a="1"/>
  <c r="AA1188" i="1" s="1"/>
  <c r="Y1188" i="1" a="1"/>
  <c r="Y1188" i="1" s="1"/>
  <c r="X1188" i="1" a="1"/>
  <c r="X1188" i="1" s="1"/>
  <c r="AF1188" i="1" a="1"/>
  <c r="AF1188" i="1" s="1"/>
  <c r="U1188" i="1" a="1"/>
  <c r="U1188" i="1" s="1"/>
  <c r="AE1188" i="1" a="1"/>
  <c r="AE1188" i="1" s="1"/>
  <c r="AD1188" i="1" a="1"/>
  <c r="AD1188" i="1" s="1"/>
  <c r="T1188" i="1" a="1"/>
  <c r="T1188" i="1" s="1"/>
  <c r="W1188" i="1" a="1"/>
  <c r="W1188" i="1" s="1"/>
  <c r="AC1188" i="1" a="1"/>
  <c r="AC1188" i="1" s="1"/>
  <c r="Z1188" i="1" a="1"/>
  <c r="Z1188" i="1" s="1"/>
  <c r="V1188" i="1"/>
  <c r="E1247" i="1" a="1"/>
  <c r="E1247" i="1" s="1"/>
  <c r="AG1247" i="1" a="1"/>
  <c r="AG1247" i="1" s="1"/>
  <c r="D1247" i="1" a="1"/>
  <c r="D1247" i="1" s="1"/>
  <c r="C1247" i="1" a="1"/>
  <c r="C1247" i="1" s="1"/>
  <c r="L1247" i="1"/>
  <c r="P1247" i="1" s="1"/>
  <c r="B1247" i="1" a="1"/>
  <c r="B1247" i="1" s="1"/>
  <c r="K1247" i="1" a="1"/>
  <c r="K1247" i="1" s="1"/>
  <c r="Q1247" i="1" a="1"/>
  <c r="Q1247" i="1" s="1"/>
  <c r="S1247" i="1"/>
  <c r="O1247" i="1"/>
  <c r="N1247" i="1"/>
  <c r="L1270" i="1"/>
  <c r="P1270" i="1" s="1"/>
  <c r="K1270" i="1" a="1"/>
  <c r="K1270" i="1" s="1"/>
  <c r="E1270" i="1" a="1"/>
  <c r="E1270" i="1" s="1"/>
  <c r="D1270" i="1" a="1"/>
  <c r="D1270" i="1" s="1"/>
  <c r="B1270" i="1" a="1"/>
  <c r="B1270" i="1" s="1"/>
  <c r="C1270" i="1" a="1"/>
  <c r="C1270" i="1" s="1"/>
  <c r="M1270" i="1"/>
  <c r="Q1270" i="1" s="1" a="1"/>
  <c r="Q1270" i="1" s="1"/>
  <c r="AB1293" i="1" a="1"/>
  <c r="AB1293" i="1" s="1"/>
  <c r="AA1293" i="1" a="1"/>
  <c r="AA1293" i="1" s="1"/>
  <c r="Z1293" i="1" a="1"/>
  <c r="Z1293" i="1" s="1"/>
  <c r="U1293" i="1" a="1"/>
  <c r="U1293" i="1" s="1"/>
  <c r="T1293" i="1" a="1"/>
  <c r="T1293" i="1" s="1"/>
  <c r="AF1293" i="1" a="1"/>
  <c r="AF1293" i="1" s="1"/>
  <c r="AE1293" i="1" a="1"/>
  <c r="AE1293" i="1" s="1"/>
  <c r="X1293" i="1" a="1"/>
  <c r="X1293" i="1" s="1"/>
  <c r="W1293" i="1" a="1"/>
  <c r="W1293" i="1" s="1"/>
  <c r="AD1293" i="1" a="1"/>
  <c r="AD1293" i="1" s="1"/>
  <c r="AC1293" i="1" a="1"/>
  <c r="AC1293" i="1" s="1"/>
  <c r="Y1293" i="1" a="1"/>
  <c r="Y1293" i="1" s="1"/>
  <c r="V1293" i="1"/>
  <c r="AC1326" i="1" a="1"/>
  <c r="AC1326" i="1" s="1"/>
  <c r="AB1326" i="1" a="1"/>
  <c r="AB1326" i="1" s="1"/>
  <c r="AA1326" i="1" a="1"/>
  <c r="AA1326" i="1" s="1"/>
  <c r="X1326" i="1" a="1"/>
  <c r="X1326" i="1" s="1"/>
  <c r="W1326" i="1" a="1"/>
  <c r="W1326" i="1" s="1"/>
  <c r="U1326" i="1" a="1"/>
  <c r="U1326" i="1" s="1"/>
  <c r="T1326" i="1" a="1"/>
  <c r="T1326" i="1" s="1"/>
  <c r="AF1326" i="1" a="1"/>
  <c r="AF1326" i="1" s="1"/>
  <c r="AE1326" i="1" a="1"/>
  <c r="AE1326" i="1" s="1"/>
  <c r="Z1326" i="1" a="1"/>
  <c r="Z1326" i="1" s="1"/>
  <c r="Y1326" i="1" a="1"/>
  <c r="Y1326" i="1" s="1"/>
  <c r="AD1326" i="1" a="1"/>
  <c r="AD1326" i="1" s="1"/>
  <c r="V1326" i="1"/>
  <c r="Q1331" i="1" a="1"/>
  <c r="Q1331" i="1" s="1"/>
  <c r="L1331" i="1"/>
  <c r="K1331" i="1" a="1"/>
  <c r="K1331" i="1" s="1"/>
  <c r="E1331" i="1" a="1"/>
  <c r="E1331" i="1" s="1"/>
  <c r="D1331" i="1" a="1"/>
  <c r="D1331" i="1" s="1"/>
  <c r="B1331" i="1" a="1"/>
  <c r="B1331" i="1" s="1"/>
  <c r="C1331" i="1" a="1"/>
  <c r="C1331" i="1" s="1"/>
  <c r="S1331" i="1"/>
  <c r="V1376" i="1"/>
  <c r="AF1389" i="1" a="1"/>
  <c r="AF1389" i="1" s="1"/>
  <c r="U1389" i="1" a="1"/>
  <c r="U1389" i="1" s="1"/>
  <c r="AE1389" i="1" a="1"/>
  <c r="AE1389" i="1" s="1"/>
  <c r="T1389" i="1" a="1"/>
  <c r="T1389" i="1" s="1"/>
  <c r="X1389" i="1" a="1"/>
  <c r="X1389" i="1" s="1"/>
  <c r="W1389" i="1" a="1"/>
  <c r="W1389" i="1" s="1"/>
  <c r="AC1389" i="1" a="1"/>
  <c r="AC1389" i="1" s="1"/>
  <c r="AD1389" i="1" a="1"/>
  <c r="AD1389" i="1" s="1"/>
  <c r="AB1389" i="1" a="1"/>
  <c r="AB1389" i="1" s="1"/>
  <c r="AA1389" i="1" a="1"/>
  <c r="AA1389" i="1" s="1"/>
  <c r="Y1389" i="1" a="1"/>
  <c r="Y1389" i="1" s="1"/>
  <c r="Z1389" i="1" a="1"/>
  <c r="Z1389" i="1" s="1"/>
  <c r="V1389" i="1"/>
  <c r="L1401" i="1"/>
  <c r="K1401" i="1" a="1"/>
  <c r="K1401" i="1" s="1"/>
  <c r="R1401" i="1" a="1"/>
  <c r="R1401" i="1" s="1"/>
  <c r="Q1401" i="1" a="1"/>
  <c r="Q1401" i="1" s="1"/>
  <c r="E1401" i="1" a="1"/>
  <c r="E1401" i="1" s="1"/>
  <c r="D1401" i="1" a="1"/>
  <c r="D1401" i="1" s="1"/>
  <c r="C1401" i="1" a="1"/>
  <c r="C1401" i="1" s="1"/>
  <c r="B1401" i="1" a="1"/>
  <c r="B1401" i="1" s="1"/>
  <c r="P1401" i="1"/>
  <c r="O1401" i="1"/>
  <c r="N1401" i="1"/>
  <c r="M1401" i="1"/>
  <c r="S1401" i="1" s="1"/>
  <c r="Z1406" i="1" a="1"/>
  <c r="Z1406" i="1" s="1"/>
  <c r="Y1406" i="1" a="1"/>
  <c r="Y1406" i="1" s="1"/>
  <c r="X1406" i="1" a="1"/>
  <c r="X1406" i="1" s="1"/>
  <c r="AF1406" i="1" a="1"/>
  <c r="AF1406" i="1" s="1"/>
  <c r="U1406" i="1" a="1"/>
  <c r="U1406" i="1" s="1"/>
  <c r="AC1406" i="1" a="1"/>
  <c r="AC1406" i="1" s="1"/>
  <c r="AB1406" i="1" a="1"/>
  <c r="AB1406" i="1" s="1"/>
  <c r="AA1406" i="1" a="1"/>
  <c r="AA1406" i="1" s="1"/>
  <c r="W1406" i="1" a="1"/>
  <c r="W1406" i="1" s="1"/>
  <c r="AE1406" i="1" a="1"/>
  <c r="AE1406" i="1" s="1"/>
  <c r="AD1406" i="1" a="1"/>
  <c r="AD1406" i="1" s="1"/>
  <c r="T1406" i="1" a="1"/>
  <c r="T1406" i="1" s="1"/>
  <c r="V1406" i="1"/>
  <c r="AA1536" i="1" a="1"/>
  <c r="AA1536" i="1" s="1"/>
  <c r="AD1536" i="1" a="1"/>
  <c r="AD1536" i="1" s="1"/>
  <c r="Y1536" i="1" a="1"/>
  <c r="Y1536" i="1" s="1"/>
  <c r="X1536" i="1" a="1"/>
  <c r="X1536" i="1" s="1"/>
  <c r="W1536" i="1" a="1"/>
  <c r="W1536" i="1" s="1"/>
  <c r="T1536" i="1" a="1"/>
  <c r="T1536" i="1" s="1"/>
  <c r="AF1536" i="1" a="1"/>
  <c r="AF1536" i="1" s="1"/>
  <c r="AC1536" i="1" a="1"/>
  <c r="AC1536" i="1" s="1"/>
  <c r="AB1536" i="1" a="1"/>
  <c r="AB1536" i="1" s="1"/>
  <c r="U1536" i="1" a="1"/>
  <c r="U1536" i="1" s="1"/>
  <c r="AE1536" i="1" a="1"/>
  <c r="AE1536" i="1" s="1"/>
  <c r="Z1536" i="1" a="1"/>
  <c r="Z1536" i="1" s="1"/>
  <c r="AC1560" i="1" a="1"/>
  <c r="AC1560" i="1" s="1"/>
  <c r="AB1560" i="1" a="1"/>
  <c r="AB1560" i="1" s="1"/>
  <c r="AE1560" i="1" a="1"/>
  <c r="AE1560" i="1" s="1"/>
  <c r="AD1560" i="1" a="1"/>
  <c r="AD1560" i="1" s="1"/>
  <c r="Z1560" i="1" a="1"/>
  <c r="Z1560" i="1" s="1"/>
  <c r="U1560" i="1" a="1"/>
  <c r="U1560" i="1" s="1"/>
  <c r="T1560" i="1" a="1"/>
  <c r="T1560" i="1" s="1"/>
  <c r="AF1560" i="1" a="1"/>
  <c r="AF1560" i="1" s="1"/>
  <c r="W1560" i="1" a="1"/>
  <c r="W1560" i="1" s="1"/>
  <c r="AA1560" i="1" a="1"/>
  <c r="AA1560" i="1" s="1"/>
  <c r="Y1560" i="1" a="1"/>
  <c r="Y1560" i="1" s="1"/>
  <c r="X1560" i="1" a="1"/>
  <c r="X1560" i="1" s="1"/>
  <c r="V1560" i="1"/>
  <c r="Q1571" i="1" a="1"/>
  <c r="Q1571" i="1" s="1"/>
  <c r="R1571" i="1" a="1"/>
  <c r="R1571" i="1" s="1"/>
  <c r="L1571" i="1"/>
  <c r="K1571" i="1" a="1"/>
  <c r="K1571" i="1" s="1"/>
  <c r="I1571" i="1" a="1"/>
  <c r="I1571" i="1" s="1"/>
  <c r="D1571" i="1" a="1"/>
  <c r="D1571" i="1" s="1"/>
  <c r="C1571" i="1" a="1"/>
  <c r="C1571" i="1" s="1"/>
  <c r="B1571" i="1" a="1"/>
  <c r="B1571" i="1" s="1"/>
  <c r="E1571" i="1" a="1"/>
  <c r="E1571" i="1" s="1"/>
  <c r="AB1578" i="1" a="1"/>
  <c r="AB1578" i="1" s="1"/>
  <c r="AA1578" i="1" a="1"/>
  <c r="AA1578" i="1" s="1"/>
  <c r="Y1578" i="1" a="1"/>
  <c r="Y1578" i="1" s="1"/>
  <c r="X1578" i="1" a="1"/>
  <c r="X1578" i="1" s="1"/>
  <c r="W1578" i="1" a="1"/>
  <c r="W1578" i="1" s="1"/>
  <c r="T1578" i="1" a="1"/>
  <c r="T1578" i="1" s="1"/>
  <c r="AF1578" i="1" a="1"/>
  <c r="AF1578" i="1" s="1"/>
  <c r="AE1578" i="1" a="1"/>
  <c r="AE1578" i="1" s="1"/>
  <c r="AD1578" i="1" a="1"/>
  <c r="AD1578" i="1" s="1"/>
  <c r="AC1578" i="1" a="1"/>
  <c r="AC1578" i="1" s="1"/>
  <c r="Z1578" i="1" a="1"/>
  <c r="Z1578" i="1" s="1"/>
  <c r="U1578" i="1" a="1"/>
  <c r="U1578" i="1" s="1"/>
  <c r="V1578" i="1"/>
  <c r="E1624" i="1" a="1"/>
  <c r="E1624" i="1" s="1"/>
  <c r="D1624" i="1" a="1"/>
  <c r="D1624" i="1" s="1"/>
  <c r="C1624" i="1" a="1"/>
  <c r="C1624" i="1" s="1"/>
  <c r="L1624" i="1"/>
  <c r="K1624" i="1" a="1"/>
  <c r="K1624" i="1" s="1"/>
  <c r="Q1624" i="1" a="1"/>
  <c r="Q1624" i="1" s="1"/>
  <c r="B1624" i="1" a="1"/>
  <c r="B1624" i="1" s="1"/>
  <c r="Z1656" i="1" a="1"/>
  <c r="Z1656" i="1" s="1"/>
  <c r="Y1656" i="1" a="1"/>
  <c r="Y1656" i="1" s="1"/>
  <c r="X1656" i="1" a="1"/>
  <c r="X1656" i="1" s="1"/>
  <c r="U1656" i="1" a="1"/>
  <c r="U1656" i="1" s="1"/>
  <c r="AF1656" i="1" a="1"/>
  <c r="AF1656" i="1" s="1"/>
  <c r="AE1656" i="1" a="1"/>
  <c r="AE1656" i="1" s="1"/>
  <c r="AD1656" i="1" a="1"/>
  <c r="AD1656" i="1" s="1"/>
  <c r="AC1656" i="1" a="1"/>
  <c r="AC1656" i="1" s="1"/>
  <c r="AB1656" i="1" a="1"/>
  <c r="AB1656" i="1" s="1"/>
  <c r="W1656" i="1" a="1"/>
  <c r="W1656" i="1" s="1"/>
  <c r="AA1656" i="1" a="1"/>
  <c r="AA1656" i="1" s="1"/>
  <c r="T1656" i="1" a="1"/>
  <c r="T1656" i="1" s="1"/>
  <c r="V1656" i="1"/>
  <c r="K1675" i="1" a="1"/>
  <c r="K1675" i="1" s="1"/>
  <c r="Q1675" i="1" a="1"/>
  <c r="Q1675" i="1" s="1"/>
  <c r="L1675" i="1"/>
  <c r="P1675" i="1" s="1"/>
  <c r="R1675" i="1" a="1"/>
  <c r="R1675" i="1" s="1"/>
  <c r="E1675" i="1" a="1"/>
  <c r="E1675" i="1" s="1"/>
  <c r="C1675" i="1" a="1"/>
  <c r="C1675" i="1" s="1"/>
  <c r="B1675" i="1" a="1"/>
  <c r="B1675" i="1" s="1"/>
  <c r="F1675" i="1" a="1"/>
  <c r="F1675" i="1" s="1"/>
  <c r="G1675" i="1" s="1"/>
  <c r="D1675" i="1" a="1"/>
  <c r="D1675" i="1" s="1"/>
  <c r="N1675" i="1"/>
  <c r="M1675" i="1"/>
  <c r="S1675" i="1" s="1"/>
  <c r="AF1687" i="1" a="1"/>
  <c r="AF1687" i="1" s="1"/>
  <c r="U1687" i="1" a="1"/>
  <c r="U1687" i="1" s="1"/>
  <c r="X1687" i="1" a="1"/>
  <c r="X1687" i="1" s="1"/>
  <c r="W1687" i="1" a="1"/>
  <c r="W1687" i="1" s="1"/>
  <c r="AC1687" i="1" a="1"/>
  <c r="AC1687" i="1" s="1"/>
  <c r="AB1687" i="1" a="1"/>
  <c r="AB1687" i="1" s="1"/>
  <c r="AA1687" i="1" a="1"/>
  <c r="AA1687" i="1" s="1"/>
  <c r="Z1687" i="1" a="1"/>
  <c r="Z1687" i="1" s="1"/>
  <c r="Y1687" i="1" a="1"/>
  <c r="Y1687" i="1" s="1"/>
  <c r="T1687" i="1" a="1"/>
  <c r="T1687" i="1" s="1"/>
  <c r="AD1687" i="1" a="1"/>
  <c r="AD1687" i="1" s="1"/>
  <c r="AE1687" i="1" a="1"/>
  <c r="AE1687" i="1" s="1"/>
  <c r="V1687" i="1"/>
  <c r="AB1706" i="1" a="1"/>
  <c r="AB1706" i="1" s="1"/>
  <c r="Z1706" i="1" a="1"/>
  <c r="Z1706" i="1" s="1"/>
  <c r="W1706" i="1" a="1"/>
  <c r="W1706" i="1" s="1"/>
  <c r="AD1706" i="1" a="1"/>
  <c r="AD1706" i="1" s="1"/>
  <c r="AC1706" i="1" a="1"/>
  <c r="AC1706" i="1" s="1"/>
  <c r="AA1706" i="1" a="1"/>
  <c r="AA1706" i="1" s="1"/>
  <c r="Y1706" i="1" a="1"/>
  <c r="Y1706" i="1" s="1"/>
  <c r="X1706" i="1" a="1"/>
  <c r="X1706" i="1" s="1"/>
  <c r="U1706" i="1" a="1"/>
  <c r="U1706" i="1" s="1"/>
  <c r="AF1706" i="1" a="1"/>
  <c r="AF1706" i="1" s="1"/>
  <c r="AE1706" i="1" a="1"/>
  <c r="AE1706" i="1" s="1"/>
  <c r="T1706" i="1" a="1"/>
  <c r="T1706" i="1" s="1"/>
  <c r="V1706" i="1"/>
  <c r="S1757" i="1"/>
  <c r="Z1793" i="1" a="1"/>
  <c r="Z1793" i="1" s="1"/>
  <c r="Y1793" i="1" a="1"/>
  <c r="Y1793" i="1" s="1"/>
  <c r="AC1793" i="1" a="1"/>
  <c r="AC1793" i="1" s="1"/>
  <c r="AB1793" i="1" a="1"/>
  <c r="AB1793" i="1" s="1"/>
  <c r="AE1793" i="1" a="1"/>
  <c r="AE1793" i="1" s="1"/>
  <c r="AD1793" i="1" a="1"/>
  <c r="AD1793" i="1" s="1"/>
  <c r="AA1793" i="1" a="1"/>
  <c r="AA1793" i="1" s="1"/>
  <c r="X1793" i="1" a="1"/>
  <c r="X1793" i="1" s="1"/>
  <c r="W1793" i="1" a="1"/>
  <c r="W1793" i="1" s="1"/>
  <c r="U1793" i="1" a="1"/>
  <c r="U1793" i="1" s="1"/>
  <c r="T1793" i="1" a="1"/>
  <c r="T1793" i="1" s="1"/>
  <c r="AF1793" i="1" a="1"/>
  <c r="AF1793" i="1" s="1"/>
  <c r="V1793" i="1"/>
  <c r="B217" i="2" a="1"/>
  <c r="B217" i="2" s="1"/>
  <c r="C217" i="2" a="1"/>
  <c r="C217" i="2" s="1"/>
  <c r="F217" i="2" a="1"/>
  <c r="F217" i="2" s="1"/>
  <c r="E217" i="2" a="1"/>
  <c r="E217" i="2" s="1"/>
  <c r="G217" i="2" s="1" a="1"/>
  <c r="G217" i="2" s="1"/>
  <c r="D217" i="2" a="1"/>
  <c r="D217" i="2" s="1"/>
  <c r="E388" i="2" a="1"/>
  <c r="E388" i="2" s="1"/>
  <c r="D388" i="2" a="1"/>
  <c r="D388" i="2" s="1"/>
  <c r="C388" i="2" a="1"/>
  <c r="C388" i="2" s="1"/>
  <c r="B388" i="2" a="1"/>
  <c r="B388" i="2" s="1"/>
  <c r="F388" i="2" a="1"/>
  <c r="F388" i="2" s="1"/>
  <c r="B156" i="4" a="1"/>
  <c r="B156" i="4" s="1"/>
  <c r="AC147" i="4"/>
  <c r="BE38" i="6"/>
  <c r="BI42" i="8"/>
  <c r="BG42" i="8"/>
  <c r="BH42" i="8" s="1"/>
  <c r="BF42" i="8"/>
  <c r="BE52" i="8"/>
  <c r="BE55" i="9"/>
  <c r="BB52" i="10"/>
  <c r="AZ52" i="10"/>
  <c r="BA52" i="10" s="1"/>
  <c r="AY52" i="10"/>
  <c r="BI36" i="11"/>
  <c r="BG36" i="11"/>
  <c r="BH36" i="11" s="1"/>
  <c r="BF36" i="11"/>
  <c r="BE32" i="13"/>
  <c r="W32" i="13"/>
  <c r="BG40" i="13"/>
  <c r="BH40" i="13" s="1"/>
  <c r="BF40" i="13"/>
  <c r="D100" i="1" a="1"/>
  <c r="D100" i="1" s="1"/>
  <c r="Q100" i="1" a="1"/>
  <c r="Q100" i="1" s="1"/>
  <c r="L100" i="1"/>
  <c r="K100" i="1" a="1"/>
  <c r="K100" i="1" s="1"/>
  <c r="F100" i="1" a="1"/>
  <c r="F100" i="1" s="1"/>
  <c r="H100" i="1" s="1"/>
  <c r="C100" i="1" a="1"/>
  <c r="C100" i="1" s="1"/>
  <c r="AG100" i="1" a="1"/>
  <c r="AG100" i="1" s="1"/>
  <c r="E100" i="1" a="1"/>
  <c r="E100" i="1" s="1"/>
  <c r="B100" i="1" a="1"/>
  <c r="B100" i="1" s="1"/>
  <c r="E49" i="1" a="1"/>
  <c r="E49" i="1" s="1"/>
  <c r="D49" i="1" a="1"/>
  <c r="D49" i="1" s="1"/>
  <c r="C49" i="1" a="1"/>
  <c r="C49" i="1" s="1"/>
  <c r="B49" i="1" a="1"/>
  <c r="B49" i="1" s="1"/>
  <c r="L49" i="1"/>
  <c r="P49" i="1" s="1"/>
  <c r="K49" i="1" a="1"/>
  <c r="K49" i="1" s="1"/>
  <c r="O49" i="1"/>
  <c r="B580" i="1" a="1"/>
  <c r="B580" i="1" s="1"/>
  <c r="R580" i="1" a="1"/>
  <c r="R580" i="1" s="1"/>
  <c r="Q580" i="1" a="1"/>
  <c r="Q580" i="1" s="1"/>
  <c r="L580" i="1"/>
  <c r="K580" i="1" a="1"/>
  <c r="K580" i="1" s="1"/>
  <c r="J580" i="1" a="1"/>
  <c r="J580" i="1" s="1"/>
  <c r="D580" i="1" a="1"/>
  <c r="D580" i="1" s="1"/>
  <c r="AG580" i="1" a="1"/>
  <c r="AG580" i="1" s="1"/>
  <c r="I580" i="1" a="1"/>
  <c r="I580" i="1" s="1"/>
  <c r="F580" i="1" a="1"/>
  <c r="F580" i="1" s="1"/>
  <c r="G580" i="1" s="1"/>
  <c r="E580" i="1" a="1"/>
  <c r="E580" i="1" s="1"/>
  <c r="C580" i="1" a="1"/>
  <c r="C580" i="1" s="1"/>
  <c r="O580" i="1"/>
  <c r="M580" i="1"/>
  <c r="N580" i="1"/>
  <c r="H580" i="1"/>
  <c r="AE643" i="1" a="1"/>
  <c r="AE643" i="1" s="1"/>
  <c r="AD643" i="1" a="1"/>
  <c r="AD643" i="1" s="1"/>
  <c r="AC643" i="1" a="1"/>
  <c r="AC643" i="1" s="1"/>
  <c r="AB643" i="1" a="1"/>
  <c r="AB643" i="1" s="1"/>
  <c r="AA643" i="1" a="1"/>
  <c r="AA643" i="1" s="1"/>
  <c r="Y643" i="1" a="1"/>
  <c r="Y643" i="1" s="1"/>
  <c r="T643" i="1" a="1"/>
  <c r="T643" i="1" s="1"/>
  <c r="Z643" i="1" a="1"/>
  <c r="Z643" i="1" s="1"/>
  <c r="AF643" i="1" a="1"/>
  <c r="AF643" i="1" s="1"/>
  <c r="W643" i="1" a="1"/>
  <c r="W643" i="1" s="1"/>
  <c r="U643" i="1" a="1"/>
  <c r="U643" i="1" s="1"/>
  <c r="X643" i="1" a="1"/>
  <c r="X643" i="1" s="1"/>
  <c r="AA773" i="1" a="1"/>
  <c r="AA773" i="1" s="1"/>
  <c r="Z773" i="1" a="1"/>
  <c r="Z773" i="1" s="1"/>
  <c r="Y773" i="1" a="1"/>
  <c r="Y773" i="1" s="1"/>
  <c r="T773" i="1" a="1"/>
  <c r="T773" i="1" s="1"/>
  <c r="AF773" i="1" a="1"/>
  <c r="AF773" i="1" s="1"/>
  <c r="AE773" i="1" a="1"/>
  <c r="AE773" i="1" s="1"/>
  <c r="AD773" i="1" a="1"/>
  <c r="AD773" i="1" s="1"/>
  <c r="AC773" i="1" a="1"/>
  <c r="AC773" i="1" s="1"/>
  <c r="X773" i="1" a="1"/>
  <c r="X773" i="1" s="1"/>
  <c r="W773" i="1" a="1"/>
  <c r="W773" i="1" s="1"/>
  <c r="AB773" i="1" a="1"/>
  <c r="AB773" i="1" s="1"/>
  <c r="U773" i="1" a="1"/>
  <c r="U773" i="1" s="1"/>
  <c r="W943" i="1" a="1"/>
  <c r="W943" i="1" s="1"/>
  <c r="AF943" i="1" a="1"/>
  <c r="AF943" i="1" s="1"/>
  <c r="U943" i="1" a="1"/>
  <c r="U943" i="1" s="1"/>
  <c r="AE943" i="1" a="1"/>
  <c r="AE943" i="1" s="1"/>
  <c r="T943" i="1" a="1"/>
  <c r="T943" i="1" s="1"/>
  <c r="AA943" i="1" a="1"/>
  <c r="AA943" i="1" s="1"/>
  <c r="X943" i="1" a="1"/>
  <c r="X943" i="1" s="1"/>
  <c r="AD943" i="1" a="1"/>
  <c r="AD943" i="1" s="1"/>
  <c r="Z943" i="1" a="1"/>
  <c r="Z943" i="1" s="1"/>
  <c r="Y943" i="1" a="1"/>
  <c r="Y943" i="1" s="1"/>
  <c r="AB943" i="1" a="1"/>
  <c r="AB943" i="1" s="1"/>
  <c r="AC943" i="1" a="1"/>
  <c r="AC943" i="1" s="1"/>
  <c r="Z1164" i="1" a="1"/>
  <c r="Z1164" i="1" s="1"/>
  <c r="Y1164" i="1" a="1"/>
  <c r="Y1164" i="1" s="1"/>
  <c r="W1164" i="1" a="1"/>
  <c r="W1164" i="1" s="1"/>
  <c r="AF1164" i="1" a="1"/>
  <c r="AF1164" i="1" s="1"/>
  <c r="U1164" i="1" a="1"/>
  <c r="U1164" i="1" s="1"/>
  <c r="AD1164" i="1" a="1"/>
  <c r="AD1164" i="1" s="1"/>
  <c r="X1164" i="1" a="1"/>
  <c r="X1164" i="1" s="1"/>
  <c r="T1164" i="1" a="1"/>
  <c r="T1164" i="1" s="1"/>
  <c r="AE1164" i="1" a="1"/>
  <c r="AE1164" i="1" s="1"/>
  <c r="AC1164" i="1" a="1"/>
  <c r="AC1164" i="1" s="1"/>
  <c r="AA1164" i="1" a="1"/>
  <c r="AA1164" i="1" s="1"/>
  <c r="AB1164" i="1" a="1"/>
  <c r="AB1164" i="1" s="1"/>
  <c r="V1164" i="1"/>
  <c r="Y1523" i="1" a="1"/>
  <c r="Y1523" i="1" s="1"/>
  <c r="AB1523" i="1" a="1"/>
  <c r="AB1523" i="1" s="1"/>
  <c r="AA1523" i="1" a="1"/>
  <c r="AA1523" i="1" s="1"/>
  <c r="Z1523" i="1" a="1"/>
  <c r="Z1523" i="1" s="1"/>
  <c r="W1523" i="1" a="1"/>
  <c r="W1523" i="1" s="1"/>
  <c r="AF1523" i="1" a="1"/>
  <c r="AF1523" i="1" s="1"/>
  <c r="AD1523" i="1" a="1"/>
  <c r="AD1523" i="1" s="1"/>
  <c r="X1523" i="1" a="1"/>
  <c r="X1523" i="1" s="1"/>
  <c r="AC1523" i="1" a="1"/>
  <c r="AC1523" i="1" s="1"/>
  <c r="U1523" i="1" a="1"/>
  <c r="U1523" i="1" s="1"/>
  <c r="T1523" i="1" a="1"/>
  <c r="T1523" i="1" s="1"/>
  <c r="AE1523" i="1" a="1"/>
  <c r="AE1523" i="1" s="1"/>
  <c r="V1523" i="1"/>
  <c r="AE1762" i="1" a="1"/>
  <c r="AE1762" i="1" s="1"/>
  <c r="T1762" i="1" a="1"/>
  <c r="T1762" i="1" s="1"/>
  <c r="AD1762" i="1" a="1"/>
  <c r="AD1762" i="1" s="1"/>
  <c r="AC1762" i="1" a="1"/>
  <c r="AC1762" i="1" s="1"/>
  <c r="Y1762" i="1" a="1"/>
  <c r="Y1762" i="1" s="1"/>
  <c r="X1762" i="1" a="1"/>
  <c r="X1762" i="1" s="1"/>
  <c r="AB1762" i="1" a="1"/>
  <c r="AB1762" i="1" s="1"/>
  <c r="AA1762" i="1" a="1"/>
  <c r="AA1762" i="1" s="1"/>
  <c r="Z1762" i="1" a="1"/>
  <c r="Z1762" i="1" s="1"/>
  <c r="W1762" i="1" a="1"/>
  <c r="W1762" i="1" s="1"/>
  <c r="AF1762" i="1" a="1"/>
  <c r="AF1762" i="1" s="1"/>
  <c r="U1762" i="1" a="1"/>
  <c r="U1762" i="1" s="1"/>
  <c r="E846" i="1" a="1"/>
  <c r="E846" i="1" s="1"/>
  <c r="D846" i="1" a="1"/>
  <c r="D846" i="1" s="1"/>
  <c r="B846" i="1" a="1"/>
  <c r="B846" i="1" s="1"/>
  <c r="L846" i="1"/>
  <c r="C846" i="1" a="1"/>
  <c r="C846" i="1" s="1"/>
  <c r="Q846" i="1" a="1"/>
  <c r="Q846" i="1" s="1"/>
  <c r="K846" i="1" a="1"/>
  <c r="K846" i="1" s="1"/>
  <c r="O846" i="1"/>
  <c r="N846" i="1"/>
  <c r="M846" i="1"/>
  <c r="X47" i="17"/>
  <c r="K47" i="17" s="1"/>
  <c r="G18" i="5" s="1"/>
  <c r="F18" i="6" s="1"/>
  <c r="N18" i="6" s="1"/>
  <c r="AU18" i="5"/>
  <c r="Y167" i="1" a="1"/>
  <c r="Y167" i="1" s="1"/>
  <c r="X167" i="1" a="1"/>
  <c r="X167" i="1" s="1"/>
  <c r="W167" i="1" a="1"/>
  <c r="W167" i="1" s="1"/>
  <c r="AF167" i="1" a="1"/>
  <c r="AF167" i="1" s="1"/>
  <c r="U167" i="1" a="1"/>
  <c r="U167" i="1" s="1"/>
  <c r="AE167" i="1" a="1"/>
  <c r="AE167" i="1" s="1"/>
  <c r="T167" i="1" a="1"/>
  <c r="T167" i="1" s="1"/>
  <c r="Z167" i="1" a="1"/>
  <c r="Z167" i="1" s="1"/>
  <c r="AB167" i="1" a="1"/>
  <c r="AB167" i="1" s="1"/>
  <c r="V167" i="1"/>
  <c r="AD167" i="1" a="1"/>
  <c r="AD167" i="1" s="1"/>
  <c r="AC167" i="1" a="1"/>
  <c r="AC167" i="1" s="1"/>
  <c r="AA167" i="1" a="1"/>
  <c r="AA167" i="1" s="1"/>
  <c r="V783" i="1"/>
  <c r="J1186" i="1" a="1"/>
  <c r="J1186" i="1" s="1"/>
  <c r="I1186" i="1" a="1"/>
  <c r="I1186" i="1" s="1"/>
  <c r="AG1186" i="1" a="1"/>
  <c r="AG1186" i="1" s="1"/>
  <c r="C1186" i="1" a="1"/>
  <c r="C1186" i="1" s="1"/>
  <c r="Q1186" i="1" a="1"/>
  <c r="Q1186" i="1" s="1"/>
  <c r="L1186" i="1"/>
  <c r="N1186" i="1" s="1"/>
  <c r="K1186" i="1" a="1"/>
  <c r="K1186" i="1" s="1"/>
  <c r="F1186" i="1" a="1"/>
  <c r="F1186" i="1" s="1"/>
  <c r="E1186" i="1" a="1"/>
  <c r="E1186" i="1" s="1"/>
  <c r="D1186" i="1" a="1"/>
  <c r="D1186" i="1" s="1"/>
  <c r="R1186" i="1" a="1"/>
  <c r="R1186" i="1" s="1"/>
  <c r="B1186" i="1" a="1"/>
  <c r="B1186" i="1" s="1"/>
  <c r="H1186" i="1"/>
  <c r="M1186" i="1"/>
  <c r="S1186" i="1" s="1"/>
  <c r="G1186" i="1"/>
  <c r="D1635" i="1" a="1"/>
  <c r="D1635" i="1" s="1"/>
  <c r="B1635" i="1" a="1"/>
  <c r="B1635" i="1" s="1"/>
  <c r="L1635" i="1"/>
  <c r="E1635" i="1" a="1"/>
  <c r="E1635" i="1" s="1"/>
  <c r="C1635" i="1" a="1"/>
  <c r="C1635" i="1" s="1"/>
  <c r="K1635" i="1" a="1"/>
  <c r="K1635" i="1" s="1"/>
  <c r="BI45" i="8"/>
  <c r="BG45" i="8"/>
  <c r="BH45" i="8" s="1"/>
  <c r="BF45" i="8"/>
  <c r="B591" i="1" a="1"/>
  <c r="B591" i="1" s="1"/>
  <c r="R591" i="1" a="1"/>
  <c r="R591" i="1" s="1"/>
  <c r="L591" i="1"/>
  <c r="P591" i="1" s="1"/>
  <c r="K591" i="1" a="1"/>
  <c r="K591" i="1" s="1"/>
  <c r="I591" i="1" a="1"/>
  <c r="I591" i="1" s="1"/>
  <c r="J591" i="1" a="1"/>
  <c r="J591" i="1" s="1"/>
  <c r="D591" i="1" a="1"/>
  <c r="D591" i="1" s="1"/>
  <c r="AG591" i="1" a="1"/>
  <c r="AG591" i="1" s="1"/>
  <c r="C591" i="1" a="1"/>
  <c r="C591" i="1" s="1"/>
  <c r="E591" i="1" a="1"/>
  <c r="E591" i="1" s="1"/>
  <c r="F591" i="1" a="1"/>
  <c r="F591" i="1" s="1"/>
  <c r="N591" i="1"/>
  <c r="M591" i="1"/>
  <c r="AF683" i="1" a="1"/>
  <c r="AF683" i="1" s="1"/>
  <c r="U683" i="1" a="1"/>
  <c r="U683" i="1" s="1"/>
  <c r="AE683" i="1" a="1"/>
  <c r="AE683" i="1" s="1"/>
  <c r="T683" i="1" a="1"/>
  <c r="T683" i="1" s="1"/>
  <c r="AD683" i="1" a="1"/>
  <c r="AD683" i="1" s="1"/>
  <c r="AA683" i="1" a="1"/>
  <c r="AA683" i="1" s="1"/>
  <c r="AC683" i="1" a="1"/>
  <c r="AC683" i="1" s="1"/>
  <c r="AB683" i="1" a="1"/>
  <c r="AB683" i="1" s="1"/>
  <c r="Z683" i="1" a="1"/>
  <c r="Z683" i="1" s="1"/>
  <c r="Y683" i="1" a="1"/>
  <c r="Y683" i="1" s="1"/>
  <c r="X683" i="1" a="1"/>
  <c r="X683" i="1" s="1"/>
  <c r="W683" i="1" a="1"/>
  <c r="W683" i="1" s="1"/>
  <c r="D1072" i="1" a="1"/>
  <c r="D1072" i="1" s="1"/>
  <c r="C1072" i="1" a="1"/>
  <c r="C1072" i="1" s="1"/>
  <c r="B1072" i="1" a="1"/>
  <c r="B1072" i="1" s="1"/>
  <c r="Q1072" i="1" a="1"/>
  <c r="Q1072" i="1" s="1"/>
  <c r="E1072" i="1" a="1"/>
  <c r="E1072" i="1" s="1"/>
  <c r="L1072" i="1"/>
  <c r="N1072" i="1" s="1"/>
  <c r="K1072" i="1" a="1"/>
  <c r="K1072" i="1" s="1"/>
  <c r="O1072" i="1"/>
  <c r="M1072" i="1"/>
  <c r="S1072" i="1" s="1"/>
  <c r="AD1582" i="1" a="1"/>
  <c r="AD1582" i="1" s="1"/>
  <c r="AC1582" i="1" a="1"/>
  <c r="AC1582" i="1" s="1"/>
  <c r="U1582" i="1" a="1"/>
  <c r="U1582" i="1" s="1"/>
  <c r="T1582" i="1" a="1"/>
  <c r="T1582" i="1" s="1"/>
  <c r="AF1582" i="1" a="1"/>
  <c r="AF1582" i="1" s="1"/>
  <c r="AB1582" i="1" a="1"/>
  <c r="AB1582" i="1" s="1"/>
  <c r="AE1582" i="1" a="1"/>
  <c r="AE1582" i="1" s="1"/>
  <c r="AA1582" i="1" a="1"/>
  <c r="AA1582" i="1" s="1"/>
  <c r="Y1582" i="1" a="1"/>
  <c r="Y1582" i="1" s="1"/>
  <c r="X1582" i="1" a="1"/>
  <c r="X1582" i="1" s="1"/>
  <c r="W1582" i="1" a="1"/>
  <c r="W1582" i="1" s="1"/>
  <c r="Z1582" i="1" a="1"/>
  <c r="Z1582" i="1" s="1"/>
  <c r="V1582" i="1"/>
  <c r="N5" i="8"/>
  <c r="G63" i="8"/>
  <c r="B288" i="1" a="1"/>
  <c r="B288" i="1" s="1"/>
  <c r="Q288" i="1" a="1"/>
  <c r="Q288" i="1" s="1"/>
  <c r="L288" i="1"/>
  <c r="N288" i="1" s="1"/>
  <c r="D288" i="1" a="1"/>
  <c r="D288" i="1" s="1"/>
  <c r="C288" i="1" a="1"/>
  <c r="C288" i="1" s="1"/>
  <c r="E288" i="1" a="1"/>
  <c r="E288" i="1" s="1"/>
  <c r="K288" i="1" a="1"/>
  <c r="K288" i="1" s="1"/>
  <c r="S288" i="1"/>
  <c r="O288" i="1"/>
  <c r="P288" i="1"/>
  <c r="M288" i="1"/>
  <c r="X69" i="17"/>
  <c r="AX58" i="5"/>
  <c r="AV58" i="5"/>
  <c r="AW58" i="5" s="1"/>
  <c r="AU58" i="5"/>
  <c r="AE34" i="1" a="1"/>
  <c r="AE34" i="1" s="1"/>
  <c r="T34" i="1" a="1"/>
  <c r="T34" i="1" s="1"/>
  <c r="AD34" i="1" a="1"/>
  <c r="AD34" i="1" s="1"/>
  <c r="AC34" i="1" a="1"/>
  <c r="AC34" i="1" s="1"/>
  <c r="AB34" i="1" a="1"/>
  <c r="AB34" i="1" s="1"/>
  <c r="Z34" i="1" a="1"/>
  <c r="Z34" i="1" s="1"/>
  <c r="AA34" i="1" a="1"/>
  <c r="AA34" i="1" s="1"/>
  <c r="X34" i="1" a="1"/>
  <c r="X34" i="1" s="1"/>
  <c r="U34" i="1" a="1"/>
  <c r="U34" i="1" s="1"/>
  <c r="V34" i="1"/>
  <c r="L84" i="1"/>
  <c r="C84" i="1" a="1"/>
  <c r="C84" i="1" s="1"/>
  <c r="B84" i="1" a="1"/>
  <c r="B84" i="1" s="1"/>
  <c r="Q84" i="1" a="1"/>
  <c r="Q84" i="1" s="1"/>
  <c r="D84" i="1" a="1"/>
  <c r="D84" i="1" s="1"/>
  <c r="S84" i="1"/>
  <c r="I129" i="1" a="1"/>
  <c r="I129" i="1" s="1"/>
  <c r="F129" i="1" a="1"/>
  <c r="F129" i="1" s="1"/>
  <c r="H129" i="1" s="1"/>
  <c r="C129" i="1" a="1"/>
  <c r="C129" i="1" s="1"/>
  <c r="B129" i="1" a="1"/>
  <c r="B129" i="1" s="1"/>
  <c r="Q129" i="1" a="1"/>
  <c r="Q129" i="1" s="1"/>
  <c r="L129" i="1"/>
  <c r="AG129" i="1" a="1"/>
  <c r="AG129" i="1" s="1"/>
  <c r="K129" i="1" a="1"/>
  <c r="K129" i="1" s="1"/>
  <c r="E129" i="1" a="1"/>
  <c r="E129" i="1" s="1"/>
  <c r="R129" i="1" a="1"/>
  <c r="R129" i="1" s="1"/>
  <c r="D129" i="1" a="1"/>
  <c r="D129" i="1" s="1"/>
  <c r="C421" i="1" a="1"/>
  <c r="C421" i="1" s="1"/>
  <c r="B421" i="1" a="1"/>
  <c r="B421" i="1" s="1"/>
  <c r="Q421" i="1" a="1"/>
  <c r="Q421" i="1" s="1"/>
  <c r="L421" i="1"/>
  <c r="P421" i="1" s="1"/>
  <c r="K421" i="1" a="1"/>
  <c r="K421" i="1" s="1"/>
  <c r="E421" i="1" a="1"/>
  <c r="E421" i="1" s="1"/>
  <c r="D421" i="1" a="1"/>
  <c r="D421" i="1" s="1"/>
  <c r="S421" i="1"/>
  <c r="O421" i="1"/>
  <c r="N421" i="1"/>
  <c r="Q607" i="1" a="1"/>
  <c r="Q607" i="1" s="1"/>
  <c r="L607" i="1"/>
  <c r="K607" i="1" a="1"/>
  <c r="K607" i="1" s="1"/>
  <c r="E607" i="1" a="1"/>
  <c r="E607" i="1" s="1"/>
  <c r="D607" i="1" a="1"/>
  <c r="D607" i="1" s="1"/>
  <c r="C607" i="1" a="1"/>
  <c r="C607" i="1" s="1"/>
  <c r="B607" i="1" a="1"/>
  <c r="B607" i="1" s="1"/>
  <c r="M607" i="1"/>
  <c r="S607" i="1" s="1"/>
  <c r="K634" i="1" a="1"/>
  <c r="K634" i="1" s="1"/>
  <c r="E634" i="1" a="1"/>
  <c r="E634" i="1" s="1"/>
  <c r="C634" i="1" a="1"/>
  <c r="C634" i="1" s="1"/>
  <c r="B634" i="1" a="1"/>
  <c r="B634" i="1" s="1"/>
  <c r="L634" i="1"/>
  <c r="D634" i="1" a="1"/>
  <c r="D634" i="1" s="1"/>
  <c r="O634" i="1"/>
  <c r="P634" i="1"/>
  <c r="M634" i="1"/>
  <c r="N634" i="1"/>
  <c r="AA673" i="1" a="1"/>
  <c r="AA673" i="1" s="1"/>
  <c r="Z673" i="1" a="1"/>
  <c r="Z673" i="1" s="1"/>
  <c r="AF673" i="1" a="1"/>
  <c r="AF673" i="1" s="1"/>
  <c r="U673" i="1" a="1"/>
  <c r="U673" i="1" s="1"/>
  <c r="X673" i="1" a="1"/>
  <c r="X673" i="1" s="1"/>
  <c r="W673" i="1" a="1"/>
  <c r="W673" i="1" s="1"/>
  <c r="T673" i="1" a="1"/>
  <c r="T673" i="1" s="1"/>
  <c r="AE673" i="1" a="1"/>
  <c r="AE673" i="1" s="1"/>
  <c r="AC673" i="1" a="1"/>
  <c r="AC673" i="1" s="1"/>
  <c r="Y673" i="1" a="1"/>
  <c r="Y673" i="1" s="1"/>
  <c r="AD673" i="1" a="1"/>
  <c r="AD673" i="1" s="1"/>
  <c r="AB673" i="1" a="1"/>
  <c r="AB673" i="1" s="1"/>
  <c r="V683" i="1"/>
  <c r="Y709" i="1" a="1"/>
  <c r="Y709" i="1" s="1"/>
  <c r="X709" i="1" a="1"/>
  <c r="X709" i="1" s="1"/>
  <c r="W709" i="1" a="1"/>
  <c r="W709" i="1" s="1"/>
  <c r="AD709" i="1" a="1"/>
  <c r="AD709" i="1" s="1"/>
  <c r="AF709" i="1" a="1"/>
  <c r="AF709" i="1" s="1"/>
  <c r="AE709" i="1" a="1"/>
  <c r="AE709" i="1" s="1"/>
  <c r="AC709" i="1" a="1"/>
  <c r="AC709" i="1" s="1"/>
  <c r="AB709" i="1" a="1"/>
  <c r="AB709" i="1" s="1"/>
  <c r="AA709" i="1" a="1"/>
  <c r="AA709" i="1" s="1"/>
  <c r="Z709" i="1" a="1"/>
  <c r="Z709" i="1" s="1"/>
  <c r="U709" i="1" a="1"/>
  <c r="U709" i="1" s="1"/>
  <c r="T709" i="1" a="1"/>
  <c r="T709" i="1" s="1"/>
  <c r="V709" i="1"/>
  <c r="F799" i="1" a="1"/>
  <c r="F799" i="1" s="1"/>
  <c r="G799" i="1" s="1"/>
  <c r="D799" i="1" a="1"/>
  <c r="D799" i="1" s="1"/>
  <c r="C799" i="1" a="1"/>
  <c r="C799" i="1" s="1"/>
  <c r="B799" i="1" a="1"/>
  <c r="B799" i="1" s="1"/>
  <c r="L799" i="1"/>
  <c r="K799" i="1" a="1"/>
  <c r="K799" i="1" s="1"/>
  <c r="Q799" i="1" a="1"/>
  <c r="Q799" i="1" s="1"/>
  <c r="E799" i="1" a="1"/>
  <c r="E799" i="1" s="1"/>
  <c r="O799" i="1"/>
  <c r="M799" i="1"/>
  <c r="S799" i="1" s="1"/>
  <c r="H799" i="1"/>
  <c r="P799" i="1"/>
  <c r="N799" i="1"/>
  <c r="D870" i="1" a="1"/>
  <c r="D870" i="1" s="1"/>
  <c r="B870" i="1" a="1"/>
  <c r="B870" i="1" s="1"/>
  <c r="C870" i="1" a="1"/>
  <c r="C870" i="1" s="1"/>
  <c r="L870" i="1"/>
  <c r="K870" i="1" a="1"/>
  <c r="K870" i="1" s="1"/>
  <c r="E870" i="1" a="1"/>
  <c r="E870" i="1" s="1"/>
  <c r="P870" i="1"/>
  <c r="N870" i="1"/>
  <c r="M870" i="1"/>
  <c r="Q870" i="1" s="1" a="1"/>
  <c r="Q870" i="1" s="1"/>
  <c r="O870" i="1"/>
  <c r="S893" i="1"/>
  <c r="L1015" i="1"/>
  <c r="K1015" i="1" a="1"/>
  <c r="K1015" i="1" s="1"/>
  <c r="E1015" i="1" a="1"/>
  <c r="E1015" i="1" s="1"/>
  <c r="B1015" i="1" a="1"/>
  <c r="B1015" i="1" s="1"/>
  <c r="C1015" i="1" a="1"/>
  <c r="C1015" i="1" s="1"/>
  <c r="D1015" i="1" a="1"/>
  <c r="D1015" i="1" s="1"/>
  <c r="M1015" i="1"/>
  <c r="AB1089" i="1" a="1"/>
  <c r="AB1089" i="1" s="1"/>
  <c r="AA1089" i="1" a="1"/>
  <c r="AA1089" i="1" s="1"/>
  <c r="Z1089" i="1" a="1"/>
  <c r="Z1089" i="1" s="1"/>
  <c r="X1089" i="1" a="1"/>
  <c r="X1089" i="1" s="1"/>
  <c r="AD1089" i="1" a="1"/>
  <c r="AD1089" i="1" s="1"/>
  <c r="AC1089" i="1" a="1"/>
  <c r="AC1089" i="1" s="1"/>
  <c r="Y1089" i="1" a="1"/>
  <c r="Y1089" i="1" s="1"/>
  <c r="W1089" i="1" a="1"/>
  <c r="W1089" i="1" s="1"/>
  <c r="T1089" i="1" a="1"/>
  <c r="T1089" i="1" s="1"/>
  <c r="AE1089" i="1" a="1"/>
  <c r="AE1089" i="1" s="1"/>
  <c r="AF1089" i="1" a="1"/>
  <c r="AF1089" i="1" s="1"/>
  <c r="U1089" i="1" a="1"/>
  <c r="U1089" i="1" s="1"/>
  <c r="V1089" i="1"/>
  <c r="S1215" i="1"/>
  <c r="D1292" i="1" a="1"/>
  <c r="D1292" i="1" s="1"/>
  <c r="C1292" i="1" a="1"/>
  <c r="C1292" i="1" s="1"/>
  <c r="B1292" i="1" a="1"/>
  <c r="B1292" i="1" s="1"/>
  <c r="Q1292" i="1" a="1"/>
  <c r="Q1292" i="1" s="1"/>
  <c r="L1292" i="1"/>
  <c r="K1292" i="1" a="1"/>
  <c r="K1292" i="1" s="1"/>
  <c r="R1292" i="1" a="1"/>
  <c r="R1292" i="1" s="1"/>
  <c r="E1292" i="1" a="1"/>
  <c r="E1292" i="1" s="1"/>
  <c r="M1292" i="1"/>
  <c r="S1292" i="1" s="1"/>
  <c r="E1411" i="1" a="1"/>
  <c r="E1411" i="1" s="1"/>
  <c r="D1411" i="1" a="1"/>
  <c r="D1411" i="1" s="1"/>
  <c r="C1411" i="1" a="1"/>
  <c r="C1411" i="1" s="1"/>
  <c r="R1411" i="1" a="1"/>
  <c r="R1411" i="1" s="1"/>
  <c r="L1411" i="1"/>
  <c r="K1411" i="1" a="1"/>
  <c r="K1411" i="1" s="1"/>
  <c r="B1411" i="1" a="1"/>
  <c r="B1411" i="1" s="1"/>
  <c r="C1468" i="1" a="1"/>
  <c r="C1468" i="1" s="1"/>
  <c r="B1468" i="1" a="1"/>
  <c r="B1468" i="1" s="1"/>
  <c r="R1468" i="1" a="1"/>
  <c r="R1468" i="1" s="1"/>
  <c r="L1468" i="1"/>
  <c r="K1468" i="1" a="1"/>
  <c r="K1468" i="1" s="1"/>
  <c r="E1468" i="1" a="1"/>
  <c r="E1468" i="1" s="1"/>
  <c r="D1468" i="1" a="1"/>
  <c r="D1468" i="1" s="1"/>
  <c r="N1468" i="1"/>
  <c r="M1468" i="1"/>
  <c r="P1468" i="1"/>
  <c r="O1468" i="1"/>
  <c r="L1711" i="1"/>
  <c r="P1711" i="1" s="1"/>
  <c r="K1711" i="1" a="1"/>
  <c r="K1711" i="1" s="1"/>
  <c r="E1711" i="1" a="1"/>
  <c r="E1711" i="1" s="1"/>
  <c r="D1711" i="1" a="1"/>
  <c r="D1711" i="1" s="1"/>
  <c r="C1711" i="1" a="1"/>
  <c r="C1711" i="1" s="1"/>
  <c r="B1711" i="1" a="1"/>
  <c r="B1711" i="1" s="1"/>
  <c r="O1711" i="1"/>
  <c r="M1711" i="1"/>
  <c r="BF44" i="6"/>
  <c r="AG44" i="8"/>
  <c r="AK34" i="10"/>
  <c r="AA34" i="10"/>
  <c r="AW34" i="10"/>
  <c r="AQ34" i="11"/>
  <c r="BD39" i="11"/>
  <c r="AR39" i="11"/>
  <c r="AH39" i="11"/>
  <c r="X39" i="11"/>
  <c r="BE17" i="12"/>
  <c r="W17" i="12"/>
  <c r="BI40" i="12"/>
  <c r="BG40" i="12"/>
  <c r="BH40" i="12" s="1"/>
  <c r="BF40" i="12"/>
  <c r="BC49" i="13"/>
  <c r="K53" i="13"/>
  <c r="N53" i="13" s="1"/>
  <c r="I18" i="4" a="1"/>
  <c r="I18" i="4" s="1"/>
  <c r="L1" i="5"/>
  <c r="X9" i="1" a="1"/>
  <c r="X9" i="1" s="1"/>
  <c r="W9" i="1" a="1"/>
  <c r="W9" i="1" s="1"/>
  <c r="AF9" i="1" a="1"/>
  <c r="AF9" i="1" s="1"/>
  <c r="U9" i="1" a="1"/>
  <c r="U9" i="1" s="1"/>
  <c r="AE9" i="1" a="1"/>
  <c r="AE9" i="1" s="1"/>
  <c r="T9" i="1" a="1"/>
  <c r="T9" i="1" s="1"/>
  <c r="AD9" i="1" a="1"/>
  <c r="AD9" i="1" s="1"/>
  <c r="AB9" i="1" a="1"/>
  <c r="AB9" i="1" s="1"/>
  <c r="AA9" i="1" a="1"/>
  <c r="AA9" i="1" s="1"/>
  <c r="Z9" i="1" a="1"/>
  <c r="Z9" i="1" s="1"/>
  <c r="Y9" i="1" a="1"/>
  <c r="Y9" i="1" s="1"/>
  <c r="AC9" i="1" a="1"/>
  <c r="AC9" i="1" s="1"/>
  <c r="V9" i="1"/>
  <c r="L17" i="1"/>
  <c r="K17" i="1" a="1"/>
  <c r="K17" i="1" s="1"/>
  <c r="D17" i="1" a="1"/>
  <c r="D17" i="1" s="1"/>
  <c r="Q17" i="1" a="1"/>
  <c r="Q17" i="1" s="1"/>
  <c r="E17" i="1" a="1"/>
  <c r="E17" i="1" s="1"/>
  <c r="C17" i="1" a="1"/>
  <c r="C17" i="1" s="1"/>
  <c r="B17" i="1" a="1"/>
  <c r="B17" i="1" s="1"/>
  <c r="Q30" i="1" a="1"/>
  <c r="Q30" i="1" s="1"/>
  <c r="L30" i="1"/>
  <c r="K30" i="1" a="1"/>
  <c r="K30" i="1" s="1"/>
  <c r="E30" i="1" a="1"/>
  <c r="E30" i="1" s="1"/>
  <c r="C30" i="1" a="1"/>
  <c r="C30" i="1" s="1"/>
  <c r="M30" i="1"/>
  <c r="S30" i="1" s="1"/>
  <c r="D30" i="1" a="1"/>
  <c r="D30" i="1" s="1"/>
  <c r="B43" i="1" a="1"/>
  <c r="B43" i="1" s="1"/>
  <c r="Q43" i="1" a="1"/>
  <c r="Q43" i="1" s="1"/>
  <c r="L43" i="1"/>
  <c r="O43" i="1" s="1"/>
  <c r="K43" i="1" a="1"/>
  <c r="K43" i="1" s="1"/>
  <c r="E43" i="1" a="1"/>
  <c r="E43" i="1" s="1"/>
  <c r="D43" i="1" a="1"/>
  <c r="D43" i="1" s="1"/>
  <c r="C43" i="1" a="1"/>
  <c r="C43" i="1" s="1"/>
  <c r="S43" i="1"/>
  <c r="P43" i="1"/>
  <c r="N43" i="1"/>
  <c r="M43" i="1"/>
  <c r="C59" i="1" a="1"/>
  <c r="C59" i="1" s="1"/>
  <c r="B59" i="1" a="1"/>
  <c r="B59" i="1" s="1"/>
  <c r="L59" i="1"/>
  <c r="K59" i="1" a="1"/>
  <c r="K59" i="1" s="1"/>
  <c r="E59" i="1" a="1"/>
  <c r="E59" i="1" s="1"/>
  <c r="D59" i="1" a="1"/>
  <c r="D59" i="1" s="1"/>
  <c r="N59" i="1"/>
  <c r="M59" i="1"/>
  <c r="Q59" i="1" s="1" a="1"/>
  <c r="Q59" i="1" s="1"/>
  <c r="D72" i="1" a="1"/>
  <c r="D72" i="1" s="1"/>
  <c r="E72" i="1" a="1"/>
  <c r="E72" i="1" s="1"/>
  <c r="C72" i="1" a="1"/>
  <c r="C72" i="1" s="1"/>
  <c r="B72" i="1" a="1"/>
  <c r="B72" i="1" s="1"/>
  <c r="L72" i="1"/>
  <c r="K72" i="1" a="1"/>
  <c r="K72" i="1" s="1"/>
  <c r="M72" i="1"/>
  <c r="B76" i="1" a="1"/>
  <c r="B76" i="1" s="1"/>
  <c r="L76" i="1"/>
  <c r="P76" i="1" s="1"/>
  <c r="K76" i="1" a="1"/>
  <c r="K76" i="1" s="1"/>
  <c r="D76" i="1" a="1"/>
  <c r="D76" i="1" s="1"/>
  <c r="E76" i="1" a="1"/>
  <c r="E76" i="1" s="1"/>
  <c r="C76" i="1" a="1"/>
  <c r="C76" i="1" s="1"/>
  <c r="S76" i="1"/>
  <c r="M76" i="1"/>
  <c r="Q76" i="1" s="1" a="1"/>
  <c r="Q76" i="1" s="1"/>
  <c r="N76" i="1"/>
  <c r="Z80" i="1" a="1"/>
  <c r="Z80" i="1" s="1"/>
  <c r="Y80" i="1" a="1"/>
  <c r="Y80" i="1" s="1"/>
  <c r="T80" i="1" a="1"/>
  <c r="T80" i="1" s="1"/>
  <c r="AF80" i="1" a="1"/>
  <c r="AF80" i="1" s="1"/>
  <c r="AE80" i="1" a="1"/>
  <c r="AE80" i="1" s="1"/>
  <c r="AD80" i="1" a="1"/>
  <c r="AD80" i="1" s="1"/>
  <c r="AB80" i="1" a="1"/>
  <c r="AB80" i="1" s="1"/>
  <c r="U80" i="1" a="1"/>
  <c r="U80" i="1" s="1"/>
  <c r="AC80" i="1" a="1"/>
  <c r="AC80" i="1" s="1"/>
  <c r="AA80" i="1" a="1"/>
  <c r="AA80" i="1" s="1"/>
  <c r="X80" i="1" a="1"/>
  <c r="X80" i="1" s="1"/>
  <c r="W80" i="1" a="1"/>
  <c r="W80" i="1" s="1"/>
  <c r="V80" i="1"/>
  <c r="W94" i="1" a="1"/>
  <c r="W94" i="1" s="1"/>
  <c r="AF94" i="1" a="1"/>
  <c r="AF94" i="1" s="1"/>
  <c r="U94" i="1" a="1"/>
  <c r="U94" i="1" s="1"/>
  <c r="AB94" i="1" a="1"/>
  <c r="AB94" i="1" s="1"/>
  <c r="AA94" i="1" a="1"/>
  <c r="AA94" i="1" s="1"/>
  <c r="Z94" i="1" a="1"/>
  <c r="Z94" i="1" s="1"/>
  <c r="Y94" i="1" a="1"/>
  <c r="Y94" i="1" s="1"/>
  <c r="T94" i="1" a="1"/>
  <c r="T94" i="1" s="1"/>
  <c r="AE94" i="1" a="1"/>
  <c r="AE94" i="1" s="1"/>
  <c r="AC94" i="1" a="1"/>
  <c r="AC94" i="1" s="1"/>
  <c r="X94" i="1" a="1"/>
  <c r="X94" i="1" s="1"/>
  <c r="AD94" i="1" a="1"/>
  <c r="AD94" i="1" s="1"/>
  <c r="V94" i="1"/>
  <c r="AE99" i="1" a="1"/>
  <c r="AE99" i="1" s="1"/>
  <c r="T99" i="1" a="1"/>
  <c r="T99" i="1" s="1"/>
  <c r="AA99" i="1" a="1"/>
  <c r="AA99" i="1" s="1"/>
  <c r="AF99" i="1" a="1"/>
  <c r="AF99" i="1" s="1"/>
  <c r="AD99" i="1" a="1"/>
  <c r="AD99" i="1" s="1"/>
  <c r="AC99" i="1" a="1"/>
  <c r="AC99" i="1" s="1"/>
  <c r="AB99" i="1" a="1"/>
  <c r="AB99" i="1" s="1"/>
  <c r="Z99" i="1" a="1"/>
  <c r="Z99" i="1" s="1"/>
  <c r="X99" i="1" a="1"/>
  <c r="X99" i="1" s="1"/>
  <c r="Y99" i="1" a="1"/>
  <c r="Y99" i="1" s="1"/>
  <c r="W99" i="1" a="1"/>
  <c r="W99" i="1" s="1"/>
  <c r="U99" i="1" a="1"/>
  <c r="U99" i="1" s="1"/>
  <c r="V99" i="1"/>
  <c r="D112" i="1" a="1"/>
  <c r="D112" i="1" s="1"/>
  <c r="C112" i="1" a="1"/>
  <c r="C112" i="1" s="1"/>
  <c r="B112" i="1" a="1"/>
  <c r="B112" i="1" s="1"/>
  <c r="L112" i="1"/>
  <c r="Q112" i="1" a="1"/>
  <c r="Q112" i="1" s="1"/>
  <c r="K112" i="1" a="1"/>
  <c r="K112" i="1" s="1"/>
  <c r="AG112" i="1" a="1"/>
  <c r="AG112" i="1" s="1"/>
  <c r="F112" i="1" a="1"/>
  <c r="F112" i="1" s="1"/>
  <c r="H112" i="1" s="1"/>
  <c r="E112" i="1" a="1"/>
  <c r="E112" i="1" s="1"/>
  <c r="Q126" i="1" a="1"/>
  <c r="Q126" i="1" s="1"/>
  <c r="L126" i="1"/>
  <c r="K126" i="1" a="1"/>
  <c r="K126" i="1" s="1"/>
  <c r="I126" i="1" a="1"/>
  <c r="I126" i="1" s="1"/>
  <c r="B126" i="1" a="1"/>
  <c r="B126" i="1" s="1"/>
  <c r="AG126" i="1" a="1"/>
  <c r="AG126" i="1" s="1"/>
  <c r="D126" i="1" a="1"/>
  <c r="D126" i="1" s="1"/>
  <c r="F126" i="1" a="1"/>
  <c r="F126" i="1" s="1"/>
  <c r="H126" i="1" s="1"/>
  <c r="E126" i="1" a="1"/>
  <c r="E126" i="1" s="1"/>
  <c r="C126" i="1" a="1"/>
  <c r="C126" i="1" s="1"/>
  <c r="S126" i="1"/>
  <c r="M126" i="1"/>
  <c r="R126" i="1" a="1"/>
  <c r="R126" i="1" s="1"/>
  <c r="X145" i="1" a="1"/>
  <c r="X145" i="1" s="1"/>
  <c r="W145" i="1" a="1"/>
  <c r="W145" i="1" s="1"/>
  <c r="AF145" i="1" a="1"/>
  <c r="AF145" i="1" s="1"/>
  <c r="U145" i="1" a="1"/>
  <c r="U145" i="1" s="1"/>
  <c r="AD145" i="1" a="1"/>
  <c r="AD145" i="1" s="1"/>
  <c r="AA145" i="1" a="1"/>
  <c r="AA145" i="1" s="1"/>
  <c r="Z145" i="1" a="1"/>
  <c r="Z145" i="1" s="1"/>
  <c r="Y145" i="1" a="1"/>
  <c r="Y145" i="1" s="1"/>
  <c r="T145" i="1" a="1"/>
  <c r="T145" i="1" s="1"/>
  <c r="AC145" i="1" a="1"/>
  <c r="AC145" i="1" s="1"/>
  <c r="AB145" i="1" a="1"/>
  <c r="AB145" i="1" s="1"/>
  <c r="V145" i="1"/>
  <c r="C150" i="1" a="1"/>
  <c r="C150" i="1" s="1"/>
  <c r="B150" i="1" a="1"/>
  <c r="B150" i="1" s="1"/>
  <c r="R150" i="1" a="1"/>
  <c r="R150" i="1" s="1"/>
  <c r="K150" i="1" a="1"/>
  <c r="K150" i="1" s="1"/>
  <c r="L150" i="1"/>
  <c r="N150" i="1" s="1"/>
  <c r="I150" i="1" a="1"/>
  <c r="I150" i="1" s="1"/>
  <c r="AG150" i="1" a="1"/>
  <c r="AG150" i="1" s="1"/>
  <c r="E150" i="1" a="1"/>
  <c r="E150" i="1" s="1"/>
  <c r="D150" i="1" a="1"/>
  <c r="D150" i="1" s="1"/>
  <c r="F150" i="1" a="1"/>
  <c r="F150" i="1" s="1"/>
  <c r="P150" i="1"/>
  <c r="M150" i="1"/>
  <c r="Q150" i="1" s="1" a="1"/>
  <c r="Q150" i="1" s="1"/>
  <c r="H150" i="1"/>
  <c r="O150" i="1"/>
  <c r="G150" i="1"/>
  <c r="AB184" i="1" a="1"/>
  <c r="AB184" i="1" s="1"/>
  <c r="AA184" i="1" a="1"/>
  <c r="AA184" i="1" s="1"/>
  <c r="Z184" i="1" a="1"/>
  <c r="Z184" i="1" s="1"/>
  <c r="X184" i="1" a="1"/>
  <c r="X184" i="1" s="1"/>
  <c r="W184" i="1" a="1"/>
  <c r="W184" i="1" s="1"/>
  <c r="AD184" i="1" a="1"/>
  <c r="AD184" i="1" s="1"/>
  <c r="AC184" i="1" a="1"/>
  <c r="AC184" i="1" s="1"/>
  <c r="Y184" i="1" a="1"/>
  <c r="Y184" i="1" s="1"/>
  <c r="U184" i="1" a="1"/>
  <c r="U184" i="1" s="1"/>
  <c r="T184" i="1" a="1"/>
  <c r="T184" i="1" s="1"/>
  <c r="AF184" i="1" a="1"/>
  <c r="AF184" i="1" s="1"/>
  <c r="AE184" i="1" a="1"/>
  <c r="AE184" i="1" s="1"/>
  <c r="V184" i="1"/>
  <c r="AF225" i="1" a="1"/>
  <c r="AF225" i="1" s="1"/>
  <c r="U225" i="1" a="1"/>
  <c r="U225" i="1" s="1"/>
  <c r="AD225" i="1" a="1"/>
  <c r="AD225" i="1" s="1"/>
  <c r="AC225" i="1" a="1"/>
  <c r="AC225" i="1" s="1"/>
  <c r="AB225" i="1" a="1"/>
  <c r="AB225" i="1" s="1"/>
  <c r="AA225" i="1" a="1"/>
  <c r="AA225" i="1" s="1"/>
  <c r="Z225" i="1" a="1"/>
  <c r="Z225" i="1" s="1"/>
  <c r="AE225" i="1" a="1"/>
  <c r="AE225" i="1" s="1"/>
  <c r="Y225" i="1" a="1"/>
  <c r="Y225" i="1" s="1"/>
  <c r="X225" i="1" a="1"/>
  <c r="X225" i="1" s="1"/>
  <c r="W225" i="1" a="1"/>
  <c r="W225" i="1" s="1"/>
  <c r="T225" i="1" a="1"/>
  <c r="T225" i="1" s="1"/>
  <c r="V225" i="1"/>
  <c r="E229" i="1" a="1"/>
  <c r="E229" i="1" s="1"/>
  <c r="D229" i="1" a="1"/>
  <c r="D229" i="1" s="1"/>
  <c r="C229" i="1" a="1"/>
  <c r="C229" i="1" s="1"/>
  <c r="Q229" i="1" a="1"/>
  <c r="Q229" i="1" s="1"/>
  <c r="L229" i="1"/>
  <c r="K229" i="1" a="1"/>
  <c r="K229" i="1" s="1"/>
  <c r="B229" i="1" a="1"/>
  <c r="B229" i="1" s="1"/>
  <c r="X260" i="1" a="1"/>
  <c r="X260" i="1" s="1"/>
  <c r="W260" i="1" a="1"/>
  <c r="W260" i="1" s="1"/>
  <c r="AE260" i="1" a="1"/>
  <c r="AE260" i="1" s="1"/>
  <c r="AF260" i="1" a="1"/>
  <c r="AF260" i="1" s="1"/>
  <c r="AD260" i="1" a="1"/>
  <c r="AD260" i="1" s="1"/>
  <c r="AC260" i="1" a="1"/>
  <c r="AC260" i="1" s="1"/>
  <c r="AB260" i="1" a="1"/>
  <c r="AB260" i="1" s="1"/>
  <c r="Z260" i="1" a="1"/>
  <c r="Z260" i="1" s="1"/>
  <c r="U260" i="1" a="1"/>
  <c r="U260" i="1" s="1"/>
  <c r="Y260" i="1" a="1"/>
  <c r="Y260" i="1" s="1"/>
  <c r="AA260" i="1" a="1"/>
  <c r="AA260" i="1" s="1"/>
  <c r="T260" i="1" a="1"/>
  <c r="T260" i="1" s="1"/>
  <c r="V260" i="1"/>
  <c r="N284" i="1"/>
  <c r="C310" i="1" a="1"/>
  <c r="C310" i="1" s="1"/>
  <c r="B310" i="1" a="1"/>
  <c r="B310" i="1" s="1"/>
  <c r="R310" i="1" a="1"/>
  <c r="R310" i="1" s="1"/>
  <c r="K310" i="1" a="1"/>
  <c r="K310" i="1" s="1"/>
  <c r="L310" i="1"/>
  <c r="O310" i="1" s="1"/>
  <c r="I310" i="1" a="1"/>
  <c r="I310" i="1" s="1"/>
  <c r="AG310" i="1" a="1"/>
  <c r="AG310" i="1" s="1"/>
  <c r="F310" i="1" a="1"/>
  <c r="F310" i="1" s="1"/>
  <c r="D310" i="1" a="1"/>
  <c r="D310" i="1" s="1"/>
  <c r="E310" i="1" a="1"/>
  <c r="E310" i="1" s="1"/>
  <c r="P310" i="1"/>
  <c r="N310" i="1"/>
  <c r="M310" i="1"/>
  <c r="S310" i="1" s="1"/>
  <c r="G310" i="1"/>
  <c r="H310" i="1"/>
  <c r="I331" i="1" a="1"/>
  <c r="I331" i="1" s="1"/>
  <c r="F331" i="1" a="1"/>
  <c r="F331" i="1" s="1"/>
  <c r="G331" i="1" s="1"/>
  <c r="E331" i="1" a="1"/>
  <c r="E331" i="1" s="1"/>
  <c r="AG331" i="1" a="1"/>
  <c r="AG331" i="1" s="1"/>
  <c r="C331" i="1" a="1"/>
  <c r="C331" i="1" s="1"/>
  <c r="Q331" i="1" a="1"/>
  <c r="Q331" i="1" s="1"/>
  <c r="L331" i="1"/>
  <c r="R331" i="1" a="1"/>
  <c r="R331" i="1" s="1"/>
  <c r="K331" i="1" a="1"/>
  <c r="K331" i="1" s="1"/>
  <c r="D331" i="1" a="1"/>
  <c r="D331" i="1" s="1"/>
  <c r="B331" i="1" a="1"/>
  <c r="B331" i="1" s="1"/>
  <c r="O331" i="1"/>
  <c r="M331" i="1"/>
  <c r="S331" i="1" s="1"/>
  <c r="H331" i="1"/>
  <c r="Q375" i="1" a="1"/>
  <c r="Q375" i="1" s="1"/>
  <c r="L375" i="1"/>
  <c r="K375" i="1" a="1"/>
  <c r="K375" i="1" s="1"/>
  <c r="E375" i="1" a="1"/>
  <c r="E375" i="1" s="1"/>
  <c r="B375" i="1" a="1"/>
  <c r="B375" i="1" s="1"/>
  <c r="C375" i="1" a="1"/>
  <c r="C375" i="1" s="1"/>
  <c r="D375" i="1" a="1"/>
  <c r="D375" i="1" s="1"/>
  <c r="M375" i="1"/>
  <c r="S375" i="1" s="1"/>
  <c r="AC406" i="1" a="1"/>
  <c r="AC406" i="1" s="1"/>
  <c r="AB406" i="1" a="1"/>
  <c r="AB406" i="1" s="1"/>
  <c r="AA406" i="1" a="1"/>
  <c r="AA406" i="1" s="1"/>
  <c r="Z406" i="1" a="1"/>
  <c r="Z406" i="1" s="1"/>
  <c r="X406" i="1" a="1"/>
  <c r="X406" i="1" s="1"/>
  <c r="AE406" i="1" a="1"/>
  <c r="AE406" i="1" s="1"/>
  <c r="AD406" i="1" a="1"/>
  <c r="AD406" i="1" s="1"/>
  <c r="Y406" i="1" a="1"/>
  <c r="Y406" i="1" s="1"/>
  <c r="W406" i="1" a="1"/>
  <c r="W406" i="1" s="1"/>
  <c r="U406" i="1" a="1"/>
  <c r="U406" i="1" s="1"/>
  <c r="AF406" i="1" a="1"/>
  <c r="AF406" i="1" s="1"/>
  <c r="T406" i="1" a="1"/>
  <c r="T406" i="1" s="1"/>
  <c r="V406" i="1"/>
  <c r="L426" i="1"/>
  <c r="P426" i="1" s="1"/>
  <c r="K426" i="1" a="1"/>
  <c r="K426" i="1" s="1"/>
  <c r="I426" i="1" a="1"/>
  <c r="I426" i="1" s="1"/>
  <c r="R426" i="1" a="1"/>
  <c r="R426" i="1" s="1"/>
  <c r="F426" i="1" a="1"/>
  <c r="F426" i="1" s="1"/>
  <c r="E426" i="1" a="1"/>
  <c r="E426" i="1" s="1"/>
  <c r="AG426" i="1" a="1"/>
  <c r="AG426" i="1" s="1"/>
  <c r="C426" i="1" a="1"/>
  <c r="C426" i="1" s="1"/>
  <c r="B426" i="1" a="1"/>
  <c r="B426" i="1" s="1"/>
  <c r="D426" i="1" a="1"/>
  <c r="D426" i="1" s="1"/>
  <c r="O426" i="1"/>
  <c r="M426" i="1"/>
  <c r="Q426" i="1" s="1" a="1"/>
  <c r="Q426" i="1" s="1"/>
  <c r="N426" i="1"/>
  <c r="R437" i="1" a="1"/>
  <c r="R437" i="1" s="1"/>
  <c r="L437" i="1"/>
  <c r="P437" i="1" s="1"/>
  <c r="K437" i="1" a="1"/>
  <c r="K437" i="1" s="1"/>
  <c r="F437" i="1" a="1"/>
  <c r="F437" i="1" s="1"/>
  <c r="H437" i="1" s="1"/>
  <c r="C437" i="1" a="1"/>
  <c r="C437" i="1" s="1"/>
  <c r="B437" i="1" a="1"/>
  <c r="B437" i="1" s="1"/>
  <c r="D437" i="1" a="1"/>
  <c r="D437" i="1" s="1"/>
  <c r="AG437" i="1" a="1"/>
  <c r="AG437" i="1" s="1"/>
  <c r="E437" i="1" a="1"/>
  <c r="E437" i="1" s="1"/>
  <c r="I437" i="1" a="1"/>
  <c r="I437" i="1" s="1"/>
  <c r="M437" i="1"/>
  <c r="S437" i="1" s="1"/>
  <c r="G437" i="1"/>
  <c r="O437" i="1"/>
  <c r="N437" i="1"/>
  <c r="AE447" i="1" a="1"/>
  <c r="AE447" i="1" s="1"/>
  <c r="T447" i="1" a="1"/>
  <c r="T447" i="1" s="1"/>
  <c r="AD447" i="1" a="1"/>
  <c r="AD447" i="1" s="1"/>
  <c r="U447" i="1" a="1"/>
  <c r="U447" i="1" s="1"/>
  <c r="AF447" i="1" a="1"/>
  <c r="AF447" i="1" s="1"/>
  <c r="AC447" i="1" a="1"/>
  <c r="AC447" i="1" s="1"/>
  <c r="AB447" i="1" a="1"/>
  <c r="AB447" i="1" s="1"/>
  <c r="AA447" i="1" a="1"/>
  <c r="AA447" i="1" s="1"/>
  <c r="Z447" i="1" a="1"/>
  <c r="Z447" i="1" s="1"/>
  <c r="X447" i="1" a="1"/>
  <c r="X447" i="1" s="1"/>
  <c r="W447" i="1" a="1"/>
  <c r="W447" i="1" s="1"/>
  <c r="V447" i="1"/>
  <c r="Y447" i="1" a="1"/>
  <c r="Y447" i="1" s="1"/>
  <c r="E462" i="1" a="1"/>
  <c r="E462" i="1" s="1"/>
  <c r="D462" i="1" a="1"/>
  <c r="D462" i="1" s="1"/>
  <c r="Q462" i="1" a="1"/>
  <c r="Q462" i="1" s="1"/>
  <c r="L462" i="1"/>
  <c r="N462" i="1" s="1"/>
  <c r="K462" i="1" a="1"/>
  <c r="K462" i="1" s="1"/>
  <c r="C462" i="1" a="1"/>
  <c r="C462" i="1" s="1"/>
  <c r="B462" i="1" a="1"/>
  <c r="B462" i="1" s="1"/>
  <c r="S462" i="1"/>
  <c r="L472" i="1"/>
  <c r="P472" i="1" s="1"/>
  <c r="K472" i="1" a="1"/>
  <c r="K472" i="1" s="1"/>
  <c r="D472" i="1" a="1"/>
  <c r="D472" i="1" s="1"/>
  <c r="C472" i="1" a="1"/>
  <c r="C472" i="1" s="1"/>
  <c r="B472" i="1" a="1"/>
  <c r="B472" i="1" s="1"/>
  <c r="E472" i="1" a="1"/>
  <c r="E472" i="1" s="1"/>
  <c r="O472" i="1"/>
  <c r="M472" i="1"/>
  <c r="S472" i="1" s="1"/>
  <c r="N472" i="1"/>
  <c r="Q507" i="1" a="1"/>
  <c r="Q507" i="1" s="1"/>
  <c r="L507" i="1"/>
  <c r="O507" i="1" s="1"/>
  <c r="K507" i="1" a="1"/>
  <c r="K507" i="1" s="1"/>
  <c r="E507" i="1" a="1"/>
  <c r="E507" i="1" s="1"/>
  <c r="C507" i="1" a="1"/>
  <c r="C507" i="1" s="1"/>
  <c r="B507" i="1" a="1"/>
  <c r="B507" i="1" s="1"/>
  <c r="D507" i="1" a="1"/>
  <c r="D507" i="1" s="1"/>
  <c r="N507" i="1"/>
  <c r="M507" i="1"/>
  <c r="K534" i="1" a="1"/>
  <c r="K534" i="1" s="1"/>
  <c r="E534" i="1" a="1"/>
  <c r="E534" i="1" s="1"/>
  <c r="D534" i="1" a="1"/>
  <c r="D534" i="1" s="1"/>
  <c r="L534" i="1"/>
  <c r="C534" i="1" a="1"/>
  <c r="C534" i="1" s="1"/>
  <c r="B534" i="1" a="1"/>
  <c r="B534" i="1" s="1"/>
  <c r="S534" i="1"/>
  <c r="O534" i="1"/>
  <c r="P534" i="1"/>
  <c r="N534" i="1"/>
  <c r="M534" i="1"/>
  <c r="Q534" i="1" s="1" a="1"/>
  <c r="Q534" i="1" s="1"/>
  <c r="E548" i="1" a="1"/>
  <c r="E548" i="1" s="1"/>
  <c r="D548" i="1" a="1"/>
  <c r="D548" i="1" s="1"/>
  <c r="C548" i="1" a="1"/>
  <c r="C548" i="1" s="1"/>
  <c r="B548" i="1" a="1"/>
  <c r="B548" i="1" s="1"/>
  <c r="Q548" i="1" a="1"/>
  <c r="Q548" i="1" s="1"/>
  <c r="L548" i="1"/>
  <c r="K548" i="1" a="1"/>
  <c r="K548" i="1" s="1"/>
  <c r="N548" i="1"/>
  <c r="AF573" i="1" a="1"/>
  <c r="AF573" i="1" s="1"/>
  <c r="U573" i="1" a="1"/>
  <c r="U573" i="1" s="1"/>
  <c r="AE573" i="1" a="1"/>
  <c r="AE573" i="1" s="1"/>
  <c r="T573" i="1" a="1"/>
  <c r="T573" i="1" s="1"/>
  <c r="AD573" i="1" a="1"/>
  <c r="AD573" i="1" s="1"/>
  <c r="AC573" i="1" a="1"/>
  <c r="AC573" i="1" s="1"/>
  <c r="AB573" i="1" a="1"/>
  <c r="AB573" i="1" s="1"/>
  <c r="AA573" i="1" a="1"/>
  <c r="AA573" i="1" s="1"/>
  <c r="Z573" i="1" a="1"/>
  <c r="Z573" i="1" s="1"/>
  <c r="Y573" i="1" a="1"/>
  <c r="Y573" i="1" s="1"/>
  <c r="X573" i="1" a="1"/>
  <c r="X573" i="1" s="1"/>
  <c r="W573" i="1" a="1"/>
  <c r="W573" i="1" s="1"/>
  <c r="AA583" i="1" a="1"/>
  <c r="AA583" i="1" s="1"/>
  <c r="Z583" i="1" a="1"/>
  <c r="Z583" i="1" s="1"/>
  <c r="Y583" i="1" a="1"/>
  <c r="Y583" i="1" s="1"/>
  <c r="X583" i="1" a="1"/>
  <c r="X583" i="1" s="1"/>
  <c r="W583" i="1" a="1"/>
  <c r="W583" i="1" s="1"/>
  <c r="AB583" i="1" a="1"/>
  <c r="AB583" i="1" s="1"/>
  <c r="AC583" i="1" a="1"/>
  <c r="AC583" i="1" s="1"/>
  <c r="U583" i="1" a="1"/>
  <c r="U583" i="1" s="1"/>
  <c r="T583" i="1" a="1"/>
  <c r="T583" i="1" s="1"/>
  <c r="AD583" i="1" a="1"/>
  <c r="AD583" i="1" s="1"/>
  <c r="AE583" i="1" a="1"/>
  <c r="AE583" i="1" s="1"/>
  <c r="AF583" i="1" a="1"/>
  <c r="AF583" i="1" s="1"/>
  <c r="C613" i="1" a="1"/>
  <c r="C613" i="1" s="1"/>
  <c r="B613" i="1" a="1"/>
  <c r="B613" i="1" s="1"/>
  <c r="Q613" i="1" a="1"/>
  <c r="Q613" i="1" s="1"/>
  <c r="L613" i="1"/>
  <c r="K613" i="1" a="1"/>
  <c r="K613" i="1" s="1"/>
  <c r="E613" i="1" a="1"/>
  <c r="E613" i="1" s="1"/>
  <c r="D613" i="1" a="1"/>
  <c r="D613" i="1" s="1"/>
  <c r="P654" i="1"/>
  <c r="L664" i="1"/>
  <c r="E664" i="1" a="1"/>
  <c r="E664" i="1" s="1"/>
  <c r="D664" i="1" a="1"/>
  <c r="D664" i="1" s="1"/>
  <c r="B664" i="1" a="1"/>
  <c r="B664" i="1" s="1"/>
  <c r="K664" i="1" a="1"/>
  <c r="K664" i="1" s="1"/>
  <c r="C664" i="1" a="1"/>
  <c r="C664" i="1" s="1"/>
  <c r="Q664" i="1" a="1"/>
  <c r="Q664" i="1" s="1"/>
  <c r="M664" i="1"/>
  <c r="S664" i="1" s="1"/>
  <c r="V673" i="1"/>
  <c r="Y689" i="1" a="1"/>
  <c r="Y689" i="1" s="1"/>
  <c r="X689" i="1" a="1"/>
  <c r="X689" i="1" s="1"/>
  <c r="W689" i="1" a="1"/>
  <c r="W689" i="1" s="1"/>
  <c r="AD689" i="1" a="1"/>
  <c r="AD689" i="1" s="1"/>
  <c r="AA689" i="1" a="1"/>
  <c r="AA689" i="1" s="1"/>
  <c r="Z689" i="1" a="1"/>
  <c r="Z689" i="1" s="1"/>
  <c r="U689" i="1" a="1"/>
  <c r="U689" i="1" s="1"/>
  <c r="T689" i="1" a="1"/>
  <c r="T689" i="1" s="1"/>
  <c r="AB689" i="1" a="1"/>
  <c r="AB689" i="1" s="1"/>
  <c r="AF689" i="1" a="1"/>
  <c r="AF689" i="1" s="1"/>
  <c r="AE689" i="1" a="1"/>
  <c r="AE689" i="1" s="1"/>
  <c r="AC689" i="1" a="1"/>
  <c r="AC689" i="1" s="1"/>
  <c r="D694" i="1" a="1"/>
  <c r="D694" i="1" s="1"/>
  <c r="C694" i="1" a="1"/>
  <c r="C694" i="1" s="1"/>
  <c r="B694" i="1" a="1"/>
  <c r="B694" i="1" s="1"/>
  <c r="Q694" i="1" a="1"/>
  <c r="Q694" i="1" s="1"/>
  <c r="K694" i="1" a="1"/>
  <c r="K694" i="1" s="1"/>
  <c r="L694" i="1"/>
  <c r="N694" i="1" s="1"/>
  <c r="E694" i="1" a="1"/>
  <c r="E694" i="1" s="1"/>
  <c r="S694" i="1"/>
  <c r="O694" i="1"/>
  <c r="B699" i="1" a="1"/>
  <c r="B699" i="1" s="1"/>
  <c r="L699" i="1"/>
  <c r="K699" i="1" a="1"/>
  <c r="K699" i="1" s="1"/>
  <c r="E699" i="1" a="1"/>
  <c r="E699" i="1" s="1"/>
  <c r="C699" i="1" a="1"/>
  <c r="C699" i="1" s="1"/>
  <c r="D699" i="1" a="1"/>
  <c r="D699" i="1" s="1"/>
  <c r="O699" i="1"/>
  <c r="M699" i="1"/>
  <c r="S699" i="1" s="1"/>
  <c r="P699" i="1"/>
  <c r="N699" i="1"/>
  <c r="B761" i="1" a="1"/>
  <c r="B761" i="1" s="1"/>
  <c r="Q761" i="1" a="1"/>
  <c r="Q761" i="1" s="1"/>
  <c r="K761" i="1" a="1"/>
  <c r="K761" i="1" s="1"/>
  <c r="C761" i="1" a="1"/>
  <c r="C761" i="1" s="1"/>
  <c r="E761" i="1" a="1"/>
  <c r="E761" i="1" s="1"/>
  <c r="D761" i="1" a="1"/>
  <c r="D761" i="1" s="1"/>
  <c r="L761" i="1"/>
  <c r="O761" i="1" s="1"/>
  <c r="N761" i="1"/>
  <c r="P761" i="1"/>
  <c r="M761" i="1"/>
  <c r="S761" i="1" s="1"/>
  <c r="V789" i="1"/>
  <c r="AE871" i="1" a="1"/>
  <c r="AE871" i="1" s="1"/>
  <c r="T871" i="1" a="1"/>
  <c r="T871" i="1" s="1"/>
  <c r="AD871" i="1" a="1"/>
  <c r="AD871" i="1" s="1"/>
  <c r="AB871" i="1" a="1"/>
  <c r="AB871" i="1" s="1"/>
  <c r="Z871" i="1" a="1"/>
  <c r="Z871" i="1" s="1"/>
  <c r="U871" i="1" a="1"/>
  <c r="U871" i="1" s="1"/>
  <c r="AF871" i="1" a="1"/>
  <c r="AF871" i="1" s="1"/>
  <c r="AA871" i="1" a="1"/>
  <c r="AA871" i="1" s="1"/>
  <c r="AC871" i="1" a="1"/>
  <c r="AC871" i="1" s="1"/>
  <c r="X871" i="1" a="1"/>
  <c r="X871" i="1" s="1"/>
  <c r="Y871" i="1" a="1"/>
  <c r="Y871" i="1" s="1"/>
  <c r="W871" i="1" a="1"/>
  <c r="W871" i="1" s="1"/>
  <c r="K882" i="1" a="1"/>
  <c r="K882" i="1" s="1"/>
  <c r="D882" i="1" a="1"/>
  <c r="D882" i="1" s="1"/>
  <c r="C882" i="1" a="1"/>
  <c r="C882" i="1" s="1"/>
  <c r="B882" i="1" a="1"/>
  <c r="B882" i="1" s="1"/>
  <c r="L882" i="1"/>
  <c r="N882" i="1" s="1"/>
  <c r="E882" i="1" a="1"/>
  <c r="E882" i="1" s="1"/>
  <c r="P882" i="1"/>
  <c r="O882" i="1"/>
  <c r="M882" i="1"/>
  <c r="S882" i="1" s="1"/>
  <c r="B988" i="1" a="1"/>
  <c r="B988" i="1" s="1"/>
  <c r="Q988" i="1" a="1"/>
  <c r="Q988" i="1" s="1"/>
  <c r="L988" i="1"/>
  <c r="K988" i="1" a="1"/>
  <c r="K988" i="1" s="1"/>
  <c r="C988" i="1" a="1"/>
  <c r="C988" i="1" s="1"/>
  <c r="D988" i="1" a="1"/>
  <c r="D988" i="1" s="1"/>
  <c r="E988" i="1" a="1"/>
  <c r="E988" i="1" s="1"/>
  <c r="N988" i="1"/>
  <c r="AC995" i="1" a="1"/>
  <c r="AC995" i="1" s="1"/>
  <c r="AB995" i="1" a="1"/>
  <c r="AB995" i="1" s="1"/>
  <c r="AA995" i="1" a="1"/>
  <c r="AA995" i="1" s="1"/>
  <c r="Z995" i="1" a="1"/>
  <c r="Z995" i="1" s="1"/>
  <c r="W995" i="1" a="1"/>
  <c r="W995" i="1" s="1"/>
  <c r="AF995" i="1" a="1"/>
  <c r="AF995" i="1" s="1"/>
  <c r="AD995" i="1" a="1"/>
  <c r="AD995" i="1" s="1"/>
  <c r="U995" i="1" a="1"/>
  <c r="U995" i="1" s="1"/>
  <c r="T995" i="1" a="1"/>
  <c r="T995" i="1" s="1"/>
  <c r="AE995" i="1" a="1"/>
  <c r="AE995" i="1" s="1"/>
  <c r="Y995" i="1" a="1"/>
  <c r="Y995" i="1" s="1"/>
  <c r="X995" i="1" a="1"/>
  <c r="X995" i="1" s="1"/>
  <c r="V995" i="1"/>
  <c r="F1171" i="1" a="1"/>
  <c r="F1171" i="1" s="1"/>
  <c r="E1171" i="1" a="1"/>
  <c r="E1171" i="1" s="1"/>
  <c r="AG1171" i="1" a="1"/>
  <c r="AG1171" i="1" s="1"/>
  <c r="C1171" i="1" a="1"/>
  <c r="C1171" i="1" s="1"/>
  <c r="B1171" i="1" a="1"/>
  <c r="B1171" i="1" s="1"/>
  <c r="Q1171" i="1" a="1"/>
  <c r="Q1171" i="1" s="1"/>
  <c r="L1171" i="1"/>
  <c r="K1171" i="1" a="1"/>
  <c r="K1171" i="1" s="1"/>
  <c r="J1171" i="1" a="1"/>
  <c r="J1171" i="1" s="1"/>
  <c r="I1171" i="1" a="1"/>
  <c r="I1171" i="1" s="1"/>
  <c r="D1171" i="1" a="1"/>
  <c r="D1171" i="1" s="1"/>
  <c r="R1171" i="1" a="1"/>
  <c r="R1171" i="1" s="1"/>
  <c r="M1171" i="1"/>
  <c r="I1204" i="1" a="1"/>
  <c r="I1204" i="1" s="1"/>
  <c r="F1204" i="1" a="1"/>
  <c r="F1204" i="1" s="1"/>
  <c r="H1204" i="1" s="1"/>
  <c r="AG1204" i="1" a="1"/>
  <c r="AG1204" i="1" s="1"/>
  <c r="B1204" i="1" a="1"/>
  <c r="B1204" i="1" s="1"/>
  <c r="R1204" i="1" a="1"/>
  <c r="R1204" i="1" s="1"/>
  <c r="Q1204" i="1" a="1"/>
  <c r="Q1204" i="1" s="1"/>
  <c r="L1204" i="1"/>
  <c r="K1204" i="1" a="1"/>
  <c r="K1204" i="1" s="1"/>
  <c r="D1204" i="1" a="1"/>
  <c r="D1204" i="1" s="1"/>
  <c r="C1204" i="1" a="1"/>
  <c r="C1204" i="1" s="1"/>
  <c r="E1204" i="1" a="1"/>
  <c r="E1204" i="1" s="1"/>
  <c r="M1204" i="1"/>
  <c r="S1204" i="1" s="1"/>
  <c r="R1210" i="1" a="1"/>
  <c r="R1210" i="1" s="1"/>
  <c r="K1210" i="1" a="1"/>
  <c r="K1210" i="1" s="1"/>
  <c r="I1210" i="1" a="1"/>
  <c r="I1210" i="1" s="1"/>
  <c r="C1210" i="1" a="1"/>
  <c r="C1210" i="1" s="1"/>
  <c r="AG1210" i="1" a="1"/>
  <c r="AG1210" i="1" s="1"/>
  <c r="L1210" i="1"/>
  <c r="D1210" i="1" a="1"/>
  <c r="D1210" i="1" s="1"/>
  <c r="F1210" i="1" a="1"/>
  <c r="F1210" i="1" s="1"/>
  <c r="E1210" i="1" a="1"/>
  <c r="E1210" i="1" s="1"/>
  <c r="B1210" i="1" a="1"/>
  <c r="B1210" i="1" s="1"/>
  <c r="P1210" i="1"/>
  <c r="M1210" i="1"/>
  <c r="Q1210" i="1" s="1" a="1"/>
  <c r="Q1210" i="1" s="1"/>
  <c r="X1238" i="1" a="1"/>
  <c r="X1238" i="1" s="1"/>
  <c r="W1238" i="1" a="1"/>
  <c r="W1238" i="1" s="1"/>
  <c r="AF1238" i="1" a="1"/>
  <c r="AF1238" i="1" s="1"/>
  <c r="U1238" i="1" a="1"/>
  <c r="U1238" i="1" s="1"/>
  <c r="AD1238" i="1" a="1"/>
  <c r="AD1238" i="1" s="1"/>
  <c r="AE1238" i="1" a="1"/>
  <c r="AE1238" i="1" s="1"/>
  <c r="AC1238" i="1" a="1"/>
  <c r="AC1238" i="1" s="1"/>
  <c r="AA1238" i="1" a="1"/>
  <c r="AA1238" i="1" s="1"/>
  <c r="AB1238" i="1" a="1"/>
  <c r="AB1238" i="1" s="1"/>
  <c r="Z1238" i="1" a="1"/>
  <c r="Z1238" i="1" s="1"/>
  <c r="Y1238" i="1" a="1"/>
  <c r="Y1238" i="1" s="1"/>
  <c r="T1238" i="1" a="1"/>
  <c r="T1238" i="1" s="1"/>
  <c r="V1238" i="1"/>
  <c r="AG1253" i="1" a="1"/>
  <c r="AG1253" i="1" s="1"/>
  <c r="D1253" i="1" a="1"/>
  <c r="D1253" i="1" s="1"/>
  <c r="Q1253" i="1" a="1"/>
  <c r="Q1253" i="1" s="1"/>
  <c r="L1253" i="1"/>
  <c r="K1253" i="1" a="1"/>
  <c r="K1253" i="1" s="1"/>
  <c r="E1253" i="1" a="1"/>
  <c r="E1253" i="1" s="1"/>
  <c r="C1253" i="1" a="1"/>
  <c r="C1253" i="1" s="1"/>
  <c r="B1253" i="1" a="1"/>
  <c r="B1253" i="1" s="1"/>
  <c r="S1253" i="1"/>
  <c r="Q1286" i="1" a="1"/>
  <c r="Q1286" i="1" s="1"/>
  <c r="L1286" i="1"/>
  <c r="K1286" i="1" a="1"/>
  <c r="K1286" i="1" s="1"/>
  <c r="C1286" i="1" a="1"/>
  <c r="C1286" i="1" s="1"/>
  <c r="B1286" i="1" a="1"/>
  <c r="B1286" i="1" s="1"/>
  <c r="E1286" i="1" a="1"/>
  <c r="E1286" i="1" s="1"/>
  <c r="D1286" i="1" a="1"/>
  <c r="D1286" i="1" s="1"/>
  <c r="S1286" i="1"/>
  <c r="L1304" i="1"/>
  <c r="P1304" i="1" s="1"/>
  <c r="K1304" i="1" a="1"/>
  <c r="K1304" i="1" s="1"/>
  <c r="R1304" i="1" a="1"/>
  <c r="R1304" i="1" s="1"/>
  <c r="Q1304" i="1" a="1"/>
  <c r="Q1304" i="1" s="1"/>
  <c r="E1304" i="1" a="1"/>
  <c r="E1304" i="1" s="1"/>
  <c r="D1304" i="1" a="1"/>
  <c r="D1304" i="1" s="1"/>
  <c r="B1304" i="1" a="1"/>
  <c r="B1304" i="1" s="1"/>
  <c r="C1304" i="1" a="1"/>
  <c r="C1304" i="1" s="1"/>
  <c r="S1304" i="1"/>
  <c r="X1316" i="1" a="1"/>
  <c r="X1316" i="1" s="1"/>
  <c r="W1316" i="1" a="1"/>
  <c r="W1316" i="1" s="1"/>
  <c r="AC1316" i="1" a="1"/>
  <c r="AC1316" i="1" s="1"/>
  <c r="AB1316" i="1" a="1"/>
  <c r="AB1316" i="1" s="1"/>
  <c r="AA1316" i="1" a="1"/>
  <c r="AA1316" i="1" s="1"/>
  <c r="Z1316" i="1" a="1"/>
  <c r="Z1316" i="1" s="1"/>
  <c r="Y1316" i="1" a="1"/>
  <c r="Y1316" i="1" s="1"/>
  <c r="AF1316" i="1" a="1"/>
  <c r="AF1316" i="1" s="1"/>
  <c r="AD1316" i="1" a="1"/>
  <c r="AD1316" i="1" s="1"/>
  <c r="AE1316" i="1" a="1"/>
  <c r="AE1316" i="1" s="1"/>
  <c r="U1316" i="1" a="1"/>
  <c r="U1316" i="1" s="1"/>
  <c r="T1316" i="1" a="1"/>
  <c r="T1316" i="1" s="1"/>
  <c r="Q1337" i="1" a="1"/>
  <c r="Q1337" i="1" s="1"/>
  <c r="L1337" i="1"/>
  <c r="K1337" i="1" a="1"/>
  <c r="K1337" i="1" s="1"/>
  <c r="E1337" i="1" a="1"/>
  <c r="E1337" i="1" s="1"/>
  <c r="B1337" i="1" a="1"/>
  <c r="B1337" i="1" s="1"/>
  <c r="C1337" i="1" a="1"/>
  <c r="C1337" i="1" s="1"/>
  <c r="D1337" i="1" a="1"/>
  <c r="D1337" i="1" s="1"/>
  <c r="M1337" i="1"/>
  <c r="W1343" i="1" a="1"/>
  <c r="W1343" i="1" s="1"/>
  <c r="U1343" i="1" a="1"/>
  <c r="U1343" i="1" s="1"/>
  <c r="AF1343" i="1" a="1"/>
  <c r="AF1343" i="1" s="1"/>
  <c r="AE1343" i="1" a="1"/>
  <c r="AE1343" i="1" s="1"/>
  <c r="T1343" i="1" a="1"/>
  <c r="T1343" i="1" s="1"/>
  <c r="AD1343" i="1" a="1"/>
  <c r="AD1343" i="1" s="1"/>
  <c r="AC1343" i="1" a="1"/>
  <c r="AC1343" i="1" s="1"/>
  <c r="Z1343" i="1" a="1"/>
  <c r="Z1343" i="1" s="1"/>
  <c r="Y1343" i="1" a="1"/>
  <c r="Y1343" i="1" s="1"/>
  <c r="X1343" i="1" a="1"/>
  <c r="X1343" i="1" s="1"/>
  <c r="AA1343" i="1" a="1"/>
  <c r="AA1343" i="1" s="1"/>
  <c r="AB1343" i="1" a="1"/>
  <c r="AB1343" i="1" s="1"/>
  <c r="K1366" i="1" a="1"/>
  <c r="K1366" i="1" s="1"/>
  <c r="E1366" i="1" a="1"/>
  <c r="E1366" i="1" s="1"/>
  <c r="D1366" i="1" a="1"/>
  <c r="D1366" i="1" s="1"/>
  <c r="C1366" i="1" a="1"/>
  <c r="C1366" i="1" s="1"/>
  <c r="B1366" i="1" a="1"/>
  <c r="B1366" i="1" s="1"/>
  <c r="AG1366" i="1" a="1"/>
  <c r="AG1366" i="1" s="1"/>
  <c r="Q1366" i="1" a="1"/>
  <c r="Q1366" i="1" s="1"/>
  <c r="L1366" i="1"/>
  <c r="M1366" i="1"/>
  <c r="S1366" i="1" s="1"/>
  <c r="AD1371" i="1" a="1"/>
  <c r="AD1371" i="1" s="1"/>
  <c r="AB1371" i="1" a="1"/>
  <c r="AB1371" i="1" s="1"/>
  <c r="AA1371" i="1" a="1"/>
  <c r="AA1371" i="1" s="1"/>
  <c r="Z1371" i="1" a="1"/>
  <c r="Z1371" i="1" s="1"/>
  <c r="Y1371" i="1" a="1"/>
  <c r="Y1371" i="1" s="1"/>
  <c r="X1371" i="1" a="1"/>
  <c r="X1371" i="1" s="1"/>
  <c r="U1371" i="1" a="1"/>
  <c r="U1371" i="1" s="1"/>
  <c r="T1371" i="1" a="1"/>
  <c r="T1371" i="1" s="1"/>
  <c r="W1371" i="1" a="1"/>
  <c r="W1371" i="1" s="1"/>
  <c r="AC1371" i="1" a="1"/>
  <c r="AC1371" i="1" s="1"/>
  <c r="AF1371" i="1" a="1"/>
  <c r="AF1371" i="1" s="1"/>
  <c r="AE1371" i="1" a="1"/>
  <c r="AE1371" i="1" s="1"/>
  <c r="V1371" i="1"/>
  <c r="D1382" i="1" a="1"/>
  <c r="D1382" i="1" s="1"/>
  <c r="C1382" i="1" a="1"/>
  <c r="C1382" i="1" s="1"/>
  <c r="B1382" i="1" a="1"/>
  <c r="B1382" i="1" s="1"/>
  <c r="R1382" i="1" a="1"/>
  <c r="R1382" i="1" s="1"/>
  <c r="L1382" i="1"/>
  <c r="N1382" i="1" s="1"/>
  <c r="K1382" i="1" a="1"/>
  <c r="K1382" i="1" s="1"/>
  <c r="E1382" i="1" a="1"/>
  <c r="E1382" i="1" s="1"/>
  <c r="M1382" i="1"/>
  <c r="S1382" i="1" s="1"/>
  <c r="E1395" i="1" a="1"/>
  <c r="E1395" i="1" s="1"/>
  <c r="C1395" i="1" a="1"/>
  <c r="C1395" i="1" s="1"/>
  <c r="B1395" i="1" a="1"/>
  <c r="B1395" i="1" s="1"/>
  <c r="R1395" i="1" a="1"/>
  <c r="R1395" i="1" s="1"/>
  <c r="L1395" i="1"/>
  <c r="D1395" i="1" a="1"/>
  <c r="D1395" i="1" s="1"/>
  <c r="K1395" i="1" a="1"/>
  <c r="K1395" i="1" s="1"/>
  <c r="M1395" i="1"/>
  <c r="S1395" i="1" s="1"/>
  <c r="C1407" i="1" a="1"/>
  <c r="C1407" i="1" s="1"/>
  <c r="B1407" i="1" a="1"/>
  <c r="B1407" i="1" s="1"/>
  <c r="R1407" i="1" a="1"/>
  <c r="R1407" i="1" s="1"/>
  <c r="Q1407" i="1" a="1"/>
  <c r="Q1407" i="1" s="1"/>
  <c r="K1407" i="1" a="1"/>
  <c r="K1407" i="1" s="1"/>
  <c r="L1407" i="1"/>
  <c r="P1407" i="1" s="1"/>
  <c r="E1407" i="1" a="1"/>
  <c r="E1407" i="1" s="1"/>
  <c r="D1407" i="1" a="1"/>
  <c r="D1407" i="1" s="1"/>
  <c r="S1407" i="1"/>
  <c r="N1407" i="1"/>
  <c r="M1407" i="1"/>
  <c r="AA1469" i="1" a="1"/>
  <c r="AA1469" i="1" s="1"/>
  <c r="Z1469" i="1" a="1"/>
  <c r="Z1469" i="1" s="1"/>
  <c r="Y1469" i="1" a="1"/>
  <c r="Y1469" i="1" s="1"/>
  <c r="W1469" i="1" a="1"/>
  <c r="W1469" i="1" s="1"/>
  <c r="T1469" i="1" a="1"/>
  <c r="T1469" i="1" s="1"/>
  <c r="AE1469" i="1" a="1"/>
  <c r="AE1469" i="1" s="1"/>
  <c r="AD1469" i="1" a="1"/>
  <c r="AD1469" i="1" s="1"/>
  <c r="AC1469" i="1" a="1"/>
  <c r="AC1469" i="1" s="1"/>
  <c r="X1469" i="1" a="1"/>
  <c r="X1469" i="1" s="1"/>
  <c r="AF1469" i="1" a="1"/>
  <c r="AF1469" i="1" s="1"/>
  <c r="AB1469" i="1" a="1"/>
  <c r="AB1469" i="1" s="1"/>
  <c r="U1469" i="1" a="1"/>
  <c r="U1469" i="1" s="1"/>
  <c r="V1469" i="1"/>
  <c r="E1481" i="1" a="1"/>
  <c r="E1481" i="1" s="1"/>
  <c r="D1481" i="1" a="1"/>
  <c r="D1481" i="1" s="1"/>
  <c r="C1481" i="1" a="1"/>
  <c r="C1481" i="1" s="1"/>
  <c r="K1481" i="1" a="1"/>
  <c r="K1481" i="1" s="1"/>
  <c r="L1481" i="1"/>
  <c r="B1481" i="1" a="1"/>
  <c r="B1481" i="1" s="1"/>
  <c r="P1481" i="1"/>
  <c r="O1481" i="1"/>
  <c r="N1481" i="1"/>
  <c r="M1481" i="1"/>
  <c r="Q1481" i="1" s="1" a="1"/>
  <c r="Q1481" i="1" s="1"/>
  <c r="AE1486" i="1" a="1"/>
  <c r="AE1486" i="1" s="1"/>
  <c r="T1486" i="1" a="1"/>
  <c r="T1486" i="1" s="1"/>
  <c r="AD1486" i="1" a="1"/>
  <c r="AD1486" i="1" s="1"/>
  <c r="AC1486" i="1" a="1"/>
  <c r="AC1486" i="1" s="1"/>
  <c r="AA1486" i="1" a="1"/>
  <c r="AA1486" i="1" s="1"/>
  <c r="U1486" i="1" a="1"/>
  <c r="U1486" i="1" s="1"/>
  <c r="AB1486" i="1" a="1"/>
  <c r="AB1486" i="1" s="1"/>
  <c r="AF1486" i="1" a="1"/>
  <c r="AF1486" i="1" s="1"/>
  <c r="Z1486" i="1" a="1"/>
  <c r="Z1486" i="1" s="1"/>
  <c r="Y1486" i="1" a="1"/>
  <c r="Y1486" i="1" s="1"/>
  <c r="X1486" i="1" a="1"/>
  <c r="X1486" i="1" s="1"/>
  <c r="W1486" i="1" a="1"/>
  <c r="W1486" i="1" s="1"/>
  <c r="V1486" i="1"/>
  <c r="C1613" i="1" a="1"/>
  <c r="C1613" i="1" s="1"/>
  <c r="B1613" i="1" a="1"/>
  <c r="B1613" i="1" s="1"/>
  <c r="E1613" i="1" a="1"/>
  <c r="E1613" i="1" s="1"/>
  <c r="D1613" i="1" a="1"/>
  <c r="D1613" i="1" s="1"/>
  <c r="R1613" i="1" a="1"/>
  <c r="R1613" i="1" s="1"/>
  <c r="L1613" i="1"/>
  <c r="P1613" i="1" s="1"/>
  <c r="F1613" i="1" a="1"/>
  <c r="F1613" i="1" s="1"/>
  <c r="H1613" i="1" s="1"/>
  <c r="K1613" i="1" a="1"/>
  <c r="K1613" i="1" s="1"/>
  <c r="N1613" i="1"/>
  <c r="M1613" i="1"/>
  <c r="AC1625" i="1" a="1"/>
  <c r="AC1625" i="1" s="1"/>
  <c r="AB1625" i="1" a="1"/>
  <c r="AB1625" i="1" s="1"/>
  <c r="AA1625" i="1" a="1"/>
  <c r="AA1625" i="1" s="1"/>
  <c r="W1625" i="1" a="1"/>
  <c r="W1625" i="1" s="1"/>
  <c r="AE1625" i="1" a="1"/>
  <c r="AE1625" i="1" s="1"/>
  <c r="AD1625" i="1" a="1"/>
  <c r="AD1625" i="1" s="1"/>
  <c r="Y1625" i="1" a="1"/>
  <c r="Y1625" i="1" s="1"/>
  <c r="Z1625" i="1" a="1"/>
  <c r="Z1625" i="1" s="1"/>
  <c r="AF1625" i="1" a="1"/>
  <c r="AF1625" i="1" s="1"/>
  <c r="X1625" i="1" a="1"/>
  <c r="X1625" i="1" s="1"/>
  <c r="T1625" i="1" a="1"/>
  <c r="T1625" i="1" s="1"/>
  <c r="U1625" i="1" a="1"/>
  <c r="U1625" i="1" s="1"/>
  <c r="V1625" i="1"/>
  <c r="AE1638" i="1" a="1"/>
  <c r="AE1638" i="1" s="1"/>
  <c r="T1638" i="1" a="1"/>
  <c r="T1638" i="1" s="1"/>
  <c r="AC1638" i="1" a="1"/>
  <c r="AC1638" i="1" s="1"/>
  <c r="AD1638" i="1" a="1"/>
  <c r="AD1638" i="1" s="1"/>
  <c r="Z1638" i="1" a="1"/>
  <c r="Z1638" i="1" s="1"/>
  <c r="AF1638" i="1" a="1"/>
  <c r="AF1638" i="1" s="1"/>
  <c r="AB1638" i="1" a="1"/>
  <c r="AB1638" i="1" s="1"/>
  <c r="Y1638" i="1" a="1"/>
  <c r="Y1638" i="1" s="1"/>
  <c r="AA1638" i="1" a="1"/>
  <c r="AA1638" i="1" s="1"/>
  <c r="X1638" i="1" a="1"/>
  <c r="X1638" i="1" s="1"/>
  <c r="W1638" i="1" a="1"/>
  <c r="W1638" i="1" s="1"/>
  <c r="U1638" i="1" a="1"/>
  <c r="U1638" i="1" s="1"/>
  <c r="V1638" i="1"/>
  <c r="E1719" i="1" a="1"/>
  <c r="E1719" i="1" s="1"/>
  <c r="C1719" i="1" a="1"/>
  <c r="C1719" i="1" s="1"/>
  <c r="L1719" i="1"/>
  <c r="P1719" i="1" s="1"/>
  <c r="K1719" i="1" a="1"/>
  <c r="K1719" i="1" s="1"/>
  <c r="D1719" i="1" a="1"/>
  <c r="D1719" i="1" s="1"/>
  <c r="B1719" i="1" a="1"/>
  <c r="B1719" i="1" s="1"/>
  <c r="O1719" i="1"/>
  <c r="N1719" i="1"/>
  <c r="M1719" i="1"/>
  <c r="Q1719" i="1" s="1" a="1"/>
  <c r="Q1719" i="1" s="1"/>
  <c r="E1737" i="1" a="1"/>
  <c r="E1737" i="1" s="1"/>
  <c r="D1737" i="1" a="1"/>
  <c r="D1737" i="1" s="1"/>
  <c r="L1737" i="1"/>
  <c r="Q1737" i="1" a="1"/>
  <c r="Q1737" i="1" s="1"/>
  <c r="C1737" i="1" a="1"/>
  <c r="C1737" i="1" s="1"/>
  <c r="K1737" i="1" a="1"/>
  <c r="K1737" i="1" s="1"/>
  <c r="B1737" i="1" a="1"/>
  <c r="B1737" i="1" s="1"/>
  <c r="M1737" i="1"/>
  <c r="S1737" i="1" s="1"/>
  <c r="N1737" i="1"/>
  <c r="O1772" i="1"/>
  <c r="C19" i="2" a="1"/>
  <c r="C19" i="2" s="1"/>
  <c r="B19" i="2" a="1"/>
  <c r="B19" i="2" s="1"/>
  <c r="F19" i="2" a="1"/>
  <c r="F19" i="2" s="1"/>
  <c r="H19" i="2" s="1"/>
  <c r="E19" i="2" a="1"/>
  <c r="E19" i="2" s="1"/>
  <c r="G19" i="2" s="1" a="1"/>
  <c r="G19" i="2" s="1"/>
  <c r="D19" i="2" a="1"/>
  <c r="D19" i="2" s="1"/>
  <c r="B80" i="2" a="1"/>
  <c r="B80" i="2" s="1"/>
  <c r="C80" i="2" a="1"/>
  <c r="C80" i="2" s="1"/>
  <c r="F80" i="2" a="1"/>
  <c r="F80" i="2" s="1"/>
  <c r="E80" i="2" a="1"/>
  <c r="E80" i="2" s="1"/>
  <c r="G80" i="2" s="1" a="1"/>
  <c r="G80" i="2" s="1"/>
  <c r="D80" i="2" a="1"/>
  <c r="D80" i="2" s="1"/>
  <c r="G158" i="2" a="1"/>
  <c r="G158" i="2" s="1"/>
  <c r="F158" i="2" a="1"/>
  <c r="F158" i="2" s="1"/>
  <c r="H158" i="2" s="1"/>
  <c r="E158" i="2" a="1"/>
  <c r="E158" i="2" s="1"/>
  <c r="D158" i="2" a="1"/>
  <c r="D158" i="2" s="1"/>
  <c r="C158" i="2" a="1"/>
  <c r="C158" i="2" s="1"/>
  <c r="B158" i="2" a="1"/>
  <c r="B158" i="2" s="1"/>
  <c r="E218" i="2" a="1"/>
  <c r="E218" i="2" s="1"/>
  <c r="G218" i="2" s="1" a="1"/>
  <c r="G218" i="2" s="1"/>
  <c r="I218" i="2" s="1"/>
  <c r="D218" i="2" a="1"/>
  <c r="D218" i="2" s="1"/>
  <c r="F218" i="2" a="1"/>
  <c r="F218" i="2" s="1"/>
  <c r="C218" i="2" a="1"/>
  <c r="C218" i="2" s="1"/>
  <c r="B218" i="2" a="1"/>
  <c r="B218" i="2" s="1"/>
  <c r="B389" i="2" a="1"/>
  <c r="B389" i="2" s="1"/>
  <c r="E389" i="2" a="1"/>
  <c r="E389" i="2" s="1"/>
  <c r="D389" i="2" a="1"/>
  <c r="D389" i="2" s="1"/>
  <c r="C389" i="2" a="1"/>
  <c r="C389" i="2" s="1"/>
  <c r="F389" i="2" a="1"/>
  <c r="F389" i="2" s="1"/>
  <c r="B147" i="4" a="1"/>
  <c r="B147" i="4" s="1"/>
  <c r="AC138" i="4"/>
  <c r="BI10" i="6"/>
  <c r="BG10" i="6"/>
  <c r="BH10" i="6" s="1"/>
  <c r="BE5" i="8"/>
  <c r="AQ5" i="8"/>
  <c r="BI34" i="8"/>
  <c r="BF34" i="8"/>
  <c r="BG34" i="8"/>
  <c r="BH34" i="8" s="1"/>
  <c r="W42" i="8"/>
  <c r="W52" i="8"/>
  <c r="BI13" i="9"/>
  <c r="BG13" i="9"/>
  <c r="BH13" i="9" s="1"/>
  <c r="BF13" i="9"/>
  <c r="BI26" i="9"/>
  <c r="BG26" i="9"/>
  <c r="BH26" i="9" s="1"/>
  <c r="BF26" i="9"/>
  <c r="BG54" i="9"/>
  <c r="BH54" i="9" s="1"/>
  <c r="BI54" i="9"/>
  <c r="BF54" i="9"/>
  <c r="AX39" i="10"/>
  <c r="Z39" i="10"/>
  <c r="BI43" i="15"/>
  <c r="BG43" i="15"/>
  <c r="BH43" i="15" s="1"/>
  <c r="BF43" i="15"/>
  <c r="G8" i="5"/>
  <c r="T7" i="17"/>
  <c r="G12" i="5"/>
  <c r="F12" i="6" s="1"/>
  <c r="N12" i="6" s="1"/>
  <c r="T15" i="17"/>
  <c r="O32" i="5"/>
  <c r="R882" i="1" s="1" a="1"/>
  <c r="R882" i="1" s="1"/>
  <c r="U32" i="17"/>
  <c r="D172" i="1" a="1"/>
  <c r="D172" i="1" s="1"/>
  <c r="C172" i="1" a="1"/>
  <c r="C172" i="1" s="1"/>
  <c r="B172" i="1" a="1"/>
  <c r="B172" i="1" s="1"/>
  <c r="L172" i="1"/>
  <c r="O172" i="1" s="1"/>
  <c r="Q172" i="1" a="1"/>
  <c r="Q172" i="1" s="1"/>
  <c r="K172" i="1" a="1"/>
  <c r="K172" i="1" s="1"/>
  <c r="E172" i="1" a="1"/>
  <c r="E172" i="1" s="1"/>
  <c r="P172" i="1"/>
  <c r="M172" i="1"/>
  <c r="N172" i="1"/>
  <c r="AB485" i="1" a="1"/>
  <c r="AB485" i="1" s="1"/>
  <c r="X485" i="1" a="1"/>
  <c r="X485" i="1" s="1"/>
  <c r="AE485" i="1" a="1"/>
  <c r="AE485" i="1" s="1"/>
  <c r="AD485" i="1" a="1"/>
  <c r="AD485" i="1" s="1"/>
  <c r="AC485" i="1" a="1"/>
  <c r="AC485" i="1" s="1"/>
  <c r="W485" i="1" a="1"/>
  <c r="W485" i="1" s="1"/>
  <c r="U485" i="1" a="1"/>
  <c r="U485" i="1" s="1"/>
  <c r="T485" i="1" a="1"/>
  <c r="T485" i="1" s="1"/>
  <c r="Y485" i="1" a="1"/>
  <c r="Y485" i="1" s="1"/>
  <c r="AF485" i="1" a="1"/>
  <c r="AF485" i="1" s="1"/>
  <c r="Z485" i="1" a="1"/>
  <c r="Z485" i="1" s="1"/>
  <c r="AA485" i="1" a="1"/>
  <c r="AA485" i="1" s="1"/>
  <c r="V485" i="1"/>
  <c r="AE820" i="1" a="1"/>
  <c r="AE820" i="1" s="1"/>
  <c r="T820" i="1" a="1"/>
  <c r="T820" i="1" s="1"/>
  <c r="AD820" i="1" a="1"/>
  <c r="AD820" i="1" s="1"/>
  <c r="AC820" i="1" a="1"/>
  <c r="AC820" i="1" s="1"/>
  <c r="Y820" i="1" a="1"/>
  <c r="Y820" i="1" s="1"/>
  <c r="AA820" i="1" a="1"/>
  <c r="AA820" i="1" s="1"/>
  <c r="W820" i="1" a="1"/>
  <c r="W820" i="1" s="1"/>
  <c r="U820" i="1" a="1"/>
  <c r="U820" i="1" s="1"/>
  <c r="AF820" i="1" a="1"/>
  <c r="AF820" i="1" s="1"/>
  <c r="AB820" i="1" a="1"/>
  <c r="AB820" i="1" s="1"/>
  <c r="Z820" i="1" a="1"/>
  <c r="Z820" i="1" s="1"/>
  <c r="X820" i="1" a="1"/>
  <c r="X820" i="1" s="1"/>
  <c r="Z920" i="1" a="1"/>
  <c r="Z920" i="1" s="1"/>
  <c r="Y920" i="1" a="1"/>
  <c r="Y920" i="1" s="1"/>
  <c r="W920" i="1" a="1"/>
  <c r="W920" i="1" s="1"/>
  <c r="AE920" i="1" a="1"/>
  <c r="AE920" i="1" s="1"/>
  <c r="T920" i="1" a="1"/>
  <c r="T920" i="1" s="1"/>
  <c r="AF920" i="1" a="1"/>
  <c r="AF920" i="1" s="1"/>
  <c r="AB920" i="1" a="1"/>
  <c r="AB920" i="1" s="1"/>
  <c r="U920" i="1" a="1"/>
  <c r="U920" i="1" s="1"/>
  <c r="AA920" i="1" a="1"/>
  <c r="AA920" i="1" s="1"/>
  <c r="X920" i="1" a="1"/>
  <c r="X920" i="1" s="1"/>
  <c r="AD920" i="1" a="1"/>
  <c r="AD920" i="1" s="1"/>
  <c r="AC920" i="1" a="1"/>
  <c r="AC920" i="1" s="1"/>
  <c r="V920" i="1"/>
  <c r="Z1020" i="1" a="1"/>
  <c r="Z1020" i="1" s="1"/>
  <c r="Y1020" i="1" a="1"/>
  <c r="Y1020" i="1" s="1"/>
  <c r="X1020" i="1" a="1"/>
  <c r="X1020" i="1" s="1"/>
  <c r="W1020" i="1" a="1"/>
  <c r="W1020" i="1" s="1"/>
  <c r="AE1020" i="1" a="1"/>
  <c r="AE1020" i="1" s="1"/>
  <c r="T1020" i="1" a="1"/>
  <c r="T1020" i="1" s="1"/>
  <c r="AB1020" i="1" a="1"/>
  <c r="AB1020" i="1" s="1"/>
  <c r="AA1020" i="1" a="1"/>
  <c r="AA1020" i="1" s="1"/>
  <c r="U1020" i="1" a="1"/>
  <c r="U1020" i="1" s="1"/>
  <c r="AC1020" i="1" a="1"/>
  <c r="AC1020" i="1" s="1"/>
  <c r="AF1020" i="1" a="1"/>
  <c r="AF1020" i="1" s="1"/>
  <c r="AD1020" i="1" a="1"/>
  <c r="AD1020" i="1" s="1"/>
  <c r="V1020" i="1"/>
  <c r="D1262" i="1" a="1"/>
  <c r="D1262" i="1" s="1"/>
  <c r="B1262" i="1" a="1"/>
  <c r="B1262" i="1" s="1"/>
  <c r="E1262" i="1" a="1"/>
  <c r="E1262" i="1" s="1"/>
  <c r="C1262" i="1" a="1"/>
  <c r="C1262" i="1" s="1"/>
  <c r="L1262" i="1"/>
  <c r="K1262" i="1" a="1"/>
  <c r="K1262" i="1" s="1"/>
  <c r="S1262" i="1"/>
  <c r="Y1673" i="1" a="1"/>
  <c r="Y1673" i="1" s="1"/>
  <c r="X1673" i="1" a="1"/>
  <c r="X1673" i="1" s="1"/>
  <c r="W1673" i="1" a="1"/>
  <c r="W1673" i="1" s="1"/>
  <c r="U1673" i="1" a="1"/>
  <c r="U1673" i="1" s="1"/>
  <c r="AF1673" i="1" a="1"/>
  <c r="AF1673" i="1" s="1"/>
  <c r="T1673" i="1" a="1"/>
  <c r="T1673" i="1" s="1"/>
  <c r="AD1673" i="1" a="1"/>
  <c r="AD1673" i="1" s="1"/>
  <c r="AA1673" i="1" a="1"/>
  <c r="AA1673" i="1" s="1"/>
  <c r="Z1673" i="1" a="1"/>
  <c r="Z1673" i="1" s="1"/>
  <c r="AC1673" i="1" a="1"/>
  <c r="AC1673" i="1" s="1"/>
  <c r="AB1673" i="1" a="1"/>
  <c r="AB1673" i="1" s="1"/>
  <c r="AE1673" i="1" a="1"/>
  <c r="AE1673" i="1" s="1"/>
  <c r="V1673" i="1"/>
  <c r="L364" i="1"/>
  <c r="K364" i="1" a="1"/>
  <c r="K364" i="1" s="1"/>
  <c r="E364" i="1" a="1"/>
  <c r="E364" i="1" s="1"/>
  <c r="D364" i="1" a="1"/>
  <c r="D364" i="1" s="1"/>
  <c r="B364" i="1" a="1"/>
  <c r="B364" i="1" s="1"/>
  <c r="C364" i="1" a="1"/>
  <c r="C364" i="1" s="1"/>
  <c r="N364" i="1"/>
  <c r="M364" i="1"/>
  <c r="C692" i="1" a="1"/>
  <c r="C692" i="1" s="1"/>
  <c r="B692" i="1" a="1"/>
  <c r="B692" i="1" s="1"/>
  <c r="L692" i="1"/>
  <c r="E692" i="1" a="1"/>
  <c r="E692" i="1" s="1"/>
  <c r="D692" i="1" a="1"/>
  <c r="D692" i="1" s="1"/>
  <c r="K692" i="1" a="1"/>
  <c r="K692" i="1" s="1"/>
  <c r="P692" i="1"/>
  <c r="O692" i="1"/>
  <c r="M692" i="1"/>
  <c r="Q692" i="1" s="1" a="1"/>
  <c r="Q692" i="1" s="1"/>
  <c r="N692" i="1"/>
  <c r="Y768" i="1" a="1"/>
  <c r="Y768" i="1" s="1"/>
  <c r="X768" i="1" a="1"/>
  <c r="X768" i="1" s="1"/>
  <c r="AB768" i="1" a="1"/>
  <c r="AB768" i="1" s="1"/>
  <c r="AA768" i="1" a="1"/>
  <c r="AA768" i="1" s="1"/>
  <c r="Z768" i="1" a="1"/>
  <c r="Z768" i="1" s="1"/>
  <c r="W768" i="1" a="1"/>
  <c r="W768" i="1" s="1"/>
  <c r="AF768" i="1" a="1"/>
  <c r="AF768" i="1" s="1"/>
  <c r="T768" i="1" a="1"/>
  <c r="T768" i="1" s="1"/>
  <c r="AC768" i="1" a="1"/>
  <c r="AC768" i="1" s="1"/>
  <c r="AD768" i="1" a="1"/>
  <c r="AD768" i="1" s="1"/>
  <c r="AE768" i="1" a="1"/>
  <c r="AE768" i="1" s="1"/>
  <c r="U768" i="1" a="1"/>
  <c r="U768" i="1" s="1"/>
  <c r="V768" i="1"/>
  <c r="X1285" i="1" a="1"/>
  <c r="X1285" i="1" s="1"/>
  <c r="AF1285" i="1" a="1"/>
  <c r="AF1285" i="1" s="1"/>
  <c r="U1285" i="1" a="1"/>
  <c r="U1285" i="1" s="1"/>
  <c r="W1285" i="1" a="1"/>
  <c r="W1285" i="1" s="1"/>
  <c r="T1285" i="1" a="1"/>
  <c r="T1285" i="1" s="1"/>
  <c r="AE1285" i="1" a="1"/>
  <c r="AE1285" i="1" s="1"/>
  <c r="AC1285" i="1" a="1"/>
  <c r="AC1285" i="1" s="1"/>
  <c r="AB1285" i="1" a="1"/>
  <c r="AB1285" i="1" s="1"/>
  <c r="AA1285" i="1" a="1"/>
  <c r="AA1285" i="1" s="1"/>
  <c r="Z1285" i="1" a="1"/>
  <c r="Z1285" i="1" s="1"/>
  <c r="Y1285" i="1" a="1"/>
  <c r="Y1285" i="1" s="1"/>
  <c r="AD1285" i="1" a="1"/>
  <c r="AD1285" i="1" s="1"/>
  <c r="V1285" i="1"/>
  <c r="B1386" i="1" a="1"/>
  <c r="B1386" i="1" s="1"/>
  <c r="R1386" i="1" a="1"/>
  <c r="R1386" i="1" s="1"/>
  <c r="L1386" i="1"/>
  <c r="D1386" i="1" a="1"/>
  <c r="D1386" i="1" s="1"/>
  <c r="K1386" i="1" a="1"/>
  <c r="K1386" i="1" s="1"/>
  <c r="E1386" i="1" a="1"/>
  <c r="E1386" i="1" s="1"/>
  <c r="C1386" i="1" a="1"/>
  <c r="C1386" i="1" s="1"/>
  <c r="AE1705" i="1" a="1"/>
  <c r="AE1705" i="1" s="1"/>
  <c r="T1705" i="1" a="1"/>
  <c r="T1705" i="1" s="1"/>
  <c r="AB1705" i="1" a="1"/>
  <c r="AB1705" i="1" s="1"/>
  <c r="AA1705" i="1" a="1"/>
  <c r="AA1705" i="1" s="1"/>
  <c r="W1705" i="1" a="1"/>
  <c r="W1705" i="1" s="1"/>
  <c r="U1705" i="1" a="1"/>
  <c r="U1705" i="1" s="1"/>
  <c r="AF1705" i="1" a="1"/>
  <c r="AF1705" i="1" s="1"/>
  <c r="Z1705" i="1" a="1"/>
  <c r="Z1705" i="1" s="1"/>
  <c r="Y1705" i="1" a="1"/>
  <c r="Y1705" i="1" s="1"/>
  <c r="X1705" i="1" a="1"/>
  <c r="X1705" i="1" s="1"/>
  <c r="AC1705" i="1" a="1"/>
  <c r="AC1705" i="1" s="1"/>
  <c r="AD1705" i="1" a="1"/>
  <c r="AD1705" i="1" s="1"/>
  <c r="V1705" i="1"/>
  <c r="L8" i="1"/>
  <c r="K8" i="1" a="1"/>
  <c r="K8" i="1" s="1"/>
  <c r="D8" i="1" a="1"/>
  <c r="D8" i="1" s="1"/>
  <c r="B8" i="1" a="1"/>
  <c r="B8" i="1" s="1"/>
  <c r="M8" i="1"/>
  <c r="E8" i="1" a="1"/>
  <c r="E8" i="1" s="1"/>
  <c r="C8" i="1" a="1"/>
  <c r="C8" i="1" s="1"/>
  <c r="E369" i="1" a="1"/>
  <c r="E369" i="1" s="1"/>
  <c r="D369" i="1" a="1"/>
  <c r="D369" i="1" s="1"/>
  <c r="B369" i="1" a="1"/>
  <c r="B369" i="1" s="1"/>
  <c r="K369" i="1" a="1"/>
  <c r="K369" i="1" s="1"/>
  <c r="C369" i="1" a="1"/>
  <c r="C369" i="1" s="1"/>
  <c r="L369" i="1"/>
  <c r="P369" i="1" s="1"/>
  <c r="M369" i="1"/>
  <c r="D804" i="1" a="1"/>
  <c r="D804" i="1" s="1"/>
  <c r="C804" i="1" a="1"/>
  <c r="C804" i="1" s="1"/>
  <c r="B804" i="1" a="1"/>
  <c r="B804" i="1" s="1"/>
  <c r="Q804" i="1" a="1"/>
  <c r="Q804" i="1" s="1"/>
  <c r="K804" i="1" a="1"/>
  <c r="K804" i="1" s="1"/>
  <c r="F804" i="1" a="1"/>
  <c r="F804" i="1" s="1"/>
  <c r="G804" i="1" s="1"/>
  <c r="L804" i="1"/>
  <c r="E804" i="1" a="1"/>
  <c r="E804" i="1" s="1"/>
  <c r="S804" i="1"/>
  <c r="M804" i="1"/>
  <c r="H804" i="1"/>
  <c r="AC55" i="1" a="1"/>
  <c r="AC55" i="1" s="1"/>
  <c r="AE55" i="1" a="1"/>
  <c r="AE55" i="1" s="1"/>
  <c r="AD55" i="1" a="1"/>
  <c r="AD55" i="1" s="1"/>
  <c r="AB55" i="1" a="1"/>
  <c r="AB55" i="1" s="1"/>
  <c r="AA55" i="1" a="1"/>
  <c r="AA55" i="1" s="1"/>
  <c r="Y55" i="1" a="1"/>
  <c r="Y55" i="1" s="1"/>
  <c r="X55" i="1" a="1"/>
  <c r="X55" i="1" s="1"/>
  <c r="W55" i="1" a="1"/>
  <c r="W55" i="1" s="1"/>
  <c r="U55" i="1" a="1"/>
  <c r="U55" i="1" s="1"/>
  <c r="T55" i="1" a="1"/>
  <c r="T55" i="1" s="1"/>
  <c r="AF55" i="1" a="1"/>
  <c r="AF55" i="1" s="1"/>
  <c r="Z55" i="1" a="1"/>
  <c r="Z55" i="1" s="1"/>
  <c r="V55" i="1"/>
  <c r="AC295" i="1" a="1"/>
  <c r="AC295" i="1" s="1"/>
  <c r="AB295" i="1" a="1"/>
  <c r="AB295" i="1" s="1"/>
  <c r="AA295" i="1" a="1"/>
  <c r="AA295" i="1" s="1"/>
  <c r="Y295" i="1" a="1"/>
  <c r="Y295" i="1" s="1"/>
  <c r="W295" i="1" a="1"/>
  <c r="W295" i="1" s="1"/>
  <c r="U295" i="1" a="1"/>
  <c r="U295" i="1" s="1"/>
  <c r="T295" i="1" a="1"/>
  <c r="T295" i="1" s="1"/>
  <c r="AF295" i="1" a="1"/>
  <c r="AF295" i="1" s="1"/>
  <c r="AE295" i="1" a="1"/>
  <c r="AE295" i="1" s="1"/>
  <c r="AD295" i="1" a="1"/>
  <c r="AD295" i="1" s="1"/>
  <c r="Z295" i="1" a="1"/>
  <c r="Z295" i="1" s="1"/>
  <c r="X295" i="1" a="1"/>
  <c r="X295" i="1" s="1"/>
  <c r="V295" i="1"/>
  <c r="AC346" i="1" a="1"/>
  <c r="AC346" i="1" s="1"/>
  <c r="AB346" i="1" a="1"/>
  <c r="AB346" i="1" s="1"/>
  <c r="AA346" i="1" a="1"/>
  <c r="AA346" i="1" s="1"/>
  <c r="Z346" i="1" a="1"/>
  <c r="Z346" i="1" s="1"/>
  <c r="X346" i="1" a="1"/>
  <c r="X346" i="1" s="1"/>
  <c r="T346" i="1" a="1"/>
  <c r="T346" i="1" s="1"/>
  <c r="AF346" i="1" a="1"/>
  <c r="AF346" i="1" s="1"/>
  <c r="AE346" i="1" a="1"/>
  <c r="AE346" i="1" s="1"/>
  <c r="AD346" i="1" a="1"/>
  <c r="AD346" i="1" s="1"/>
  <c r="Y346" i="1" a="1"/>
  <c r="Y346" i="1" s="1"/>
  <c r="W346" i="1" a="1"/>
  <c r="W346" i="1" s="1"/>
  <c r="U346" i="1" a="1"/>
  <c r="U346" i="1" s="1"/>
  <c r="V346" i="1"/>
  <c r="X716" i="1" a="1"/>
  <c r="X716" i="1" s="1"/>
  <c r="W716" i="1" a="1"/>
  <c r="W716" i="1" s="1"/>
  <c r="AF716" i="1" a="1"/>
  <c r="AF716" i="1" s="1"/>
  <c r="U716" i="1" a="1"/>
  <c r="U716" i="1" s="1"/>
  <c r="AE716" i="1" a="1"/>
  <c r="AE716" i="1" s="1"/>
  <c r="T716" i="1" a="1"/>
  <c r="T716" i="1" s="1"/>
  <c r="AD716" i="1" a="1"/>
  <c r="AD716" i="1" s="1"/>
  <c r="AB716" i="1" a="1"/>
  <c r="AB716" i="1" s="1"/>
  <c r="Y716" i="1" a="1"/>
  <c r="Y716" i="1" s="1"/>
  <c r="AC716" i="1" a="1"/>
  <c r="AC716" i="1" s="1"/>
  <c r="AA716" i="1" a="1"/>
  <c r="AA716" i="1" s="1"/>
  <c r="Z716" i="1" a="1"/>
  <c r="Z716" i="1" s="1"/>
  <c r="V716" i="1"/>
  <c r="X1160" i="1" a="1"/>
  <c r="X1160" i="1" s="1"/>
  <c r="W1160" i="1" a="1"/>
  <c r="W1160" i="1" s="1"/>
  <c r="AE1160" i="1" a="1"/>
  <c r="AE1160" i="1" s="1"/>
  <c r="T1160" i="1" a="1"/>
  <c r="T1160" i="1" s="1"/>
  <c r="AD1160" i="1" a="1"/>
  <c r="AD1160" i="1" s="1"/>
  <c r="AB1160" i="1" a="1"/>
  <c r="AB1160" i="1" s="1"/>
  <c r="U1160" i="1" a="1"/>
  <c r="U1160" i="1" s="1"/>
  <c r="AF1160" i="1" a="1"/>
  <c r="AF1160" i="1" s="1"/>
  <c r="AC1160" i="1" a="1"/>
  <c r="AC1160" i="1" s="1"/>
  <c r="AA1160" i="1" a="1"/>
  <c r="AA1160" i="1" s="1"/>
  <c r="Y1160" i="1" a="1"/>
  <c r="Y1160" i="1" s="1"/>
  <c r="Z1160" i="1" a="1"/>
  <c r="Z1160" i="1" s="1"/>
  <c r="V1160" i="1"/>
  <c r="B1475" i="1" a="1"/>
  <c r="B1475" i="1" s="1"/>
  <c r="L1475" i="1"/>
  <c r="K1475" i="1" a="1"/>
  <c r="K1475" i="1" s="1"/>
  <c r="E1475" i="1" a="1"/>
  <c r="E1475" i="1" s="1"/>
  <c r="D1475" i="1" a="1"/>
  <c r="D1475" i="1" s="1"/>
  <c r="C1475" i="1" a="1"/>
  <c r="C1475" i="1" s="1"/>
  <c r="N1475" i="1"/>
  <c r="M1475" i="1"/>
  <c r="AB1549" i="1" a="1"/>
  <c r="AB1549" i="1" s="1"/>
  <c r="AC1549" i="1" a="1"/>
  <c r="AC1549" i="1" s="1"/>
  <c r="X1549" i="1" a="1"/>
  <c r="X1549" i="1" s="1"/>
  <c r="W1549" i="1" a="1"/>
  <c r="W1549" i="1" s="1"/>
  <c r="U1549" i="1" a="1"/>
  <c r="U1549" i="1" s="1"/>
  <c r="AE1549" i="1" a="1"/>
  <c r="AE1549" i="1" s="1"/>
  <c r="AF1549" i="1" a="1"/>
  <c r="AF1549" i="1" s="1"/>
  <c r="AD1549" i="1" a="1"/>
  <c r="AD1549" i="1" s="1"/>
  <c r="AA1549" i="1" a="1"/>
  <c r="AA1549" i="1" s="1"/>
  <c r="Z1549" i="1" a="1"/>
  <c r="Z1549" i="1" s="1"/>
  <c r="Y1549" i="1" a="1"/>
  <c r="Y1549" i="1" s="1"/>
  <c r="T1549" i="1" a="1"/>
  <c r="T1549" i="1" s="1"/>
  <c r="V1549" i="1"/>
  <c r="AD108" i="1" a="1"/>
  <c r="AD108" i="1" s="1"/>
  <c r="AC108" i="1" a="1"/>
  <c r="AC108" i="1" s="1"/>
  <c r="Z108" i="1" a="1"/>
  <c r="Z108" i="1" s="1"/>
  <c r="W108" i="1" a="1"/>
  <c r="W108" i="1" s="1"/>
  <c r="U108" i="1" a="1"/>
  <c r="U108" i="1" s="1"/>
  <c r="T108" i="1" a="1"/>
  <c r="T108" i="1" s="1"/>
  <c r="AE108" i="1" a="1"/>
  <c r="AE108" i="1" s="1"/>
  <c r="AB108" i="1" a="1"/>
  <c r="AB108" i="1" s="1"/>
  <c r="AF108" i="1" a="1"/>
  <c r="AF108" i="1" s="1"/>
  <c r="AA108" i="1" a="1"/>
  <c r="AA108" i="1" s="1"/>
  <c r="Y108" i="1" a="1"/>
  <c r="Y108" i="1" s="1"/>
  <c r="X108" i="1" a="1"/>
  <c r="X108" i="1" s="1"/>
  <c r="V108" i="1"/>
  <c r="K210" i="1" a="1"/>
  <c r="K210" i="1" s="1"/>
  <c r="E210" i="1" a="1"/>
  <c r="E210" i="1" s="1"/>
  <c r="L210" i="1"/>
  <c r="D210" i="1" a="1"/>
  <c r="D210" i="1" s="1"/>
  <c r="C210" i="1" a="1"/>
  <c r="C210" i="1" s="1"/>
  <c r="B210" i="1" a="1"/>
  <c r="B210" i="1" s="1"/>
  <c r="M210" i="1"/>
  <c r="Q210" i="1" s="1" a="1"/>
  <c r="Q210" i="1" s="1"/>
  <c r="W983" i="1" a="1"/>
  <c r="W983" i="1" s="1"/>
  <c r="AF983" i="1" a="1"/>
  <c r="AF983" i="1" s="1"/>
  <c r="U983" i="1" a="1"/>
  <c r="U983" i="1" s="1"/>
  <c r="AE983" i="1" a="1"/>
  <c r="AE983" i="1" s="1"/>
  <c r="T983" i="1" a="1"/>
  <c r="T983" i="1" s="1"/>
  <c r="AD983" i="1" a="1"/>
  <c r="AD983" i="1" s="1"/>
  <c r="AA983" i="1" a="1"/>
  <c r="AA983" i="1" s="1"/>
  <c r="AC983" i="1" a="1"/>
  <c r="AC983" i="1" s="1"/>
  <c r="AB983" i="1" a="1"/>
  <c r="AB983" i="1" s="1"/>
  <c r="Z983" i="1" a="1"/>
  <c r="Z983" i="1" s="1"/>
  <c r="X983" i="1" a="1"/>
  <c r="X983" i="1" s="1"/>
  <c r="Y983" i="1" a="1"/>
  <c r="Y983" i="1" s="1"/>
  <c r="V983" i="1"/>
  <c r="L1139" i="1"/>
  <c r="P1139" i="1" s="1"/>
  <c r="Q1139" i="1" a="1"/>
  <c r="Q1139" i="1" s="1"/>
  <c r="K1139" i="1" a="1"/>
  <c r="K1139" i="1" s="1"/>
  <c r="D1139" i="1" a="1"/>
  <c r="D1139" i="1" s="1"/>
  <c r="B1139" i="1" a="1"/>
  <c r="B1139" i="1" s="1"/>
  <c r="C1139" i="1" a="1"/>
  <c r="C1139" i="1" s="1"/>
  <c r="E1139" i="1" a="1"/>
  <c r="E1139" i="1" s="1"/>
  <c r="M1139" i="1"/>
  <c r="S1139" i="1"/>
  <c r="K1282" i="1" a="1"/>
  <c r="K1282" i="1" s="1"/>
  <c r="L1282" i="1"/>
  <c r="O1282" i="1" s="1"/>
  <c r="E1282" i="1" a="1"/>
  <c r="E1282" i="1" s="1"/>
  <c r="D1282" i="1" a="1"/>
  <c r="D1282" i="1" s="1"/>
  <c r="B1282" i="1" a="1"/>
  <c r="B1282" i="1" s="1"/>
  <c r="C1282" i="1" a="1"/>
  <c r="C1282" i="1" s="1"/>
  <c r="P1282" i="1"/>
  <c r="M1282" i="1"/>
  <c r="S1282" i="1" s="1"/>
  <c r="AB1504" i="1" a="1"/>
  <c r="AB1504" i="1" s="1"/>
  <c r="AA1504" i="1" a="1"/>
  <c r="AA1504" i="1" s="1"/>
  <c r="Z1504" i="1" a="1"/>
  <c r="Z1504" i="1" s="1"/>
  <c r="Y1504" i="1" a="1"/>
  <c r="Y1504" i="1" s="1"/>
  <c r="W1504" i="1" a="1"/>
  <c r="W1504" i="1" s="1"/>
  <c r="T1504" i="1" a="1"/>
  <c r="T1504" i="1" s="1"/>
  <c r="AF1504" i="1" a="1"/>
  <c r="AF1504" i="1" s="1"/>
  <c r="AD1504" i="1" a="1"/>
  <c r="AD1504" i="1" s="1"/>
  <c r="U1504" i="1" a="1"/>
  <c r="U1504" i="1" s="1"/>
  <c r="AE1504" i="1" a="1"/>
  <c r="AE1504" i="1" s="1"/>
  <c r="AC1504" i="1" a="1"/>
  <c r="AC1504" i="1" s="1"/>
  <c r="X1504" i="1" a="1"/>
  <c r="X1504" i="1" s="1"/>
  <c r="AD1573" i="1" a="1"/>
  <c r="AD1573" i="1" s="1"/>
  <c r="AE1573" i="1" a="1"/>
  <c r="AE1573" i="1" s="1"/>
  <c r="AC1573" i="1" a="1"/>
  <c r="AC1573" i="1" s="1"/>
  <c r="AB1573" i="1" a="1"/>
  <c r="AB1573" i="1" s="1"/>
  <c r="Y1573" i="1" a="1"/>
  <c r="Y1573" i="1" s="1"/>
  <c r="AA1573" i="1" a="1"/>
  <c r="AA1573" i="1" s="1"/>
  <c r="AF1573" i="1" a="1"/>
  <c r="AF1573" i="1" s="1"/>
  <c r="X1573" i="1" a="1"/>
  <c r="X1573" i="1" s="1"/>
  <c r="U1573" i="1" a="1"/>
  <c r="U1573" i="1" s="1"/>
  <c r="T1573" i="1" a="1"/>
  <c r="T1573" i="1" s="1"/>
  <c r="W1573" i="1" a="1"/>
  <c r="W1573" i="1" s="1"/>
  <c r="Z1573" i="1" a="1"/>
  <c r="Z1573" i="1" s="1"/>
  <c r="V1573" i="1"/>
  <c r="AA1676" i="1" a="1"/>
  <c r="AA1676" i="1" s="1"/>
  <c r="W1676" i="1" a="1"/>
  <c r="W1676" i="1" s="1"/>
  <c r="AB1676" i="1" a="1"/>
  <c r="AB1676" i="1" s="1"/>
  <c r="Z1676" i="1" a="1"/>
  <c r="Z1676" i="1" s="1"/>
  <c r="Y1676" i="1" a="1"/>
  <c r="Y1676" i="1" s="1"/>
  <c r="X1676" i="1" a="1"/>
  <c r="X1676" i="1" s="1"/>
  <c r="U1676" i="1" a="1"/>
  <c r="U1676" i="1" s="1"/>
  <c r="T1676" i="1" a="1"/>
  <c r="T1676" i="1" s="1"/>
  <c r="AF1676" i="1" a="1"/>
  <c r="AF1676" i="1" s="1"/>
  <c r="AC1676" i="1" a="1"/>
  <c r="AC1676" i="1" s="1"/>
  <c r="AE1676" i="1" a="1"/>
  <c r="AE1676" i="1" s="1"/>
  <c r="AD1676" i="1" a="1"/>
  <c r="AD1676" i="1" s="1"/>
  <c r="V1676" i="1"/>
  <c r="AD1781" i="1" a="1"/>
  <c r="AD1781" i="1" s="1"/>
  <c r="AF1781" i="1" a="1"/>
  <c r="AF1781" i="1" s="1"/>
  <c r="T1781" i="1" a="1"/>
  <c r="T1781" i="1" s="1"/>
  <c r="AE1781" i="1" a="1"/>
  <c r="AE1781" i="1" s="1"/>
  <c r="AC1781" i="1" a="1"/>
  <c r="AC1781" i="1" s="1"/>
  <c r="AA1781" i="1" a="1"/>
  <c r="AA1781" i="1" s="1"/>
  <c r="Z1781" i="1" a="1"/>
  <c r="Z1781" i="1" s="1"/>
  <c r="X1781" i="1" a="1"/>
  <c r="X1781" i="1" s="1"/>
  <c r="W1781" i="1" a="1"/>
  <c r="W1781" i="1" s="1"/>
  <c r="U1781" i="1" a="1"/>
  <c r="U1781" i="1" s="1"/>
  <c r="AB1781" i="1" a="1"/>
  <c r="AB1781" i="1" s="1"/>
  <c r="Y1781" i="1" a="1"/>
  <c r="Y1781" i="1" s="1"/>
  <c r="Z160" i="1" a="1"/>
  <c r="Z160" i="1" s="1"/>
  <c r="Y160" i="1" a="1"/>
  <c r="Y160" i="1" s="1"/>
  <c r="X160" i="1" a="1"/>
  <c r="X160" i="1" s="1"/>
  <c r="AF160" i="1" a="1"/>
  <c r="AF160" i="1" s="1"/>
  <c r="U160" i="1" a="1"/>
  <c r="U160" i="1" s="1"/>
  <c r="AE160" i="1" a="1"/>
  <c r="AE160" i="1" s="1"/>
  <c r="T160" i="1" a="1"/>
  <c r="T160" i="1" s="1"/>
  <c r="AD160" i="1" a="1"/>
  <c r="AD160" i="1" s="1"/>
  <c r="AC160" i="1" a="1"/>
  <c r="AC160" i="1" s="1"/>
  <c r="AA160" i="1" a="1"/>
  <c r="AA160" i="1" s="1"/>
  <c r="W160" i="1" a="1"/>
  <c r="W160" i="1" s="1"/>
  <c r="V160" i="1"/>
  <c r="X185" i="1" a="1"/>
  <c r="X185" i="1" s="1"/>
  <c r="W185" i="1" a="1"/>
  <c r="W185" i="1" s="1"/>
  <c r="AF185" i="1" a="1"/>
  <c r="AF185" i="1" s="1"/>
  <c r="U185" i="1" a="1"/>
  <c r="U185" i="1" s="1"/>
  <c r="AE185" i="1" a="1"/>
  <c r="AE185" i="1" s="1"/>
  <c r="T185" i="1" a="1"/>
  <c r="T185" i="1" s="1"/>
  <c r="AD185" i="1" a="1"/>
  <c r="AD185" i="1" s="1"/>
  <c r="Y185" i="1" a="1"/>
  <c r="Y185" i="1" s="1"/>
  <c r="AA185" i="1" a="1"/>
  <c r="AA185" i="1" s="1"/>
  <c r="AC185" i="1" a="1"/>
  <c r="AC185" i="1" s="1"/>
  <c r="AB185" i="1" a="1"/>
  <c r="AB185" i="1" s="1"/>
  <c r="Z185" i="1" a="1"/>
  <c r="Z185" i="1" s="1"/>
  <c r="V185" i="1"/>
  <c r="AC195" i="1" a="1"/>
  <c r="AC195" i="1" s="1"/>
  <c r="AB195" i="1" a="1"/>
  <c r="AB195" i="1" s="1"/>
  <c r="AA195" i="1" a="1"/>
  <c r="AA195" i="1" s="1"/>
  <c r="Z195" i="1" a="1"/>
  <c r="Z195" i="1" s="1"/>
  <c r="Y195" i="1" a="1"/>
  <c r="Y195" i="1" s="1"/>
  <c r="AF195" i="1" a="1"/>
  <c r="AF195" i="1" s="1"/>
  <c r="AE195" i="1" a="1"/>
  <c r="AE195" i="1" s="1"/>
  <c r="AD195" i="1" a="1"/>
  <c r="AD195" i="1" s="1"/>
  <c r="U195" i="1" a="1"/>
  <c r="U195" i="1" s="1"/>
  <c r="X195" i="1" a="1"/>
  <c r="X195" i="1" s="1"/>
  <c r="W195" i="1" a="1"/>
  <c r="W195" i="1" s="1"/>
  <c r="T195" i="1" a="1"/>
  <c r="T195" i="1" s="1"/>
  <c r="V195" i="1"/>
  <c r="D231" i="1" a="1"/>
  <c r="D231" i="1" s="1"/>
  <c r="C231" i="1" a="1"/>
  <c r="C231" i="1" s="1"/>
  <c r="B231" i="1" a="1"/>
  <c r="B231" i="1" s="1"/>
  <c r="L231" i="1"/>
  <c r="K231" i="1" a="1"/>
  <c r="K231" i="1" s="1"/>
  <c r="E231" i="1" a="1"/>
  <c r="E231" i="1" s="1"/>
  <c r="M231" i="1"/>
  <c r="S231" i="1" s="1"/>
  <c r="Q275" i="1" a="1"/>
  <c r="Q275" i="1" s="1"/>
  <c r="L275" i="1"/>
  <c r="K275" i="1" a="1"/>
  <c r="K275" i="1" s="1"/>
  <c r="E275" i="1" a="1"/>
  <c r="E275" i="1" s="1"/>
  <c r="D275" i="1" a="1"/>
  <c r="D275" i="1" s="1"/>
  <c r="C275" i="1" a="1"/>
  <c r="C275" i="1" s="1"/>
  <c r="B275" i="1" a="1"/>
  <c r="B275" i="1" s="1"/>
  <c r="N275" i="1"/>
  <c r="M275" i="1"/>
  <c r="S275" i="1" s="1"/>
  <c r="P289" i="1"/>
  <c r="AA311" i="1" a="1"/>
  <c r="AA311" i="1" s="1"/>
  <c r="Z311" i="1" a="1"/>
  <c r="Z311" i="1" s="1"/>
  <c r="Y311" i="1" a="1"/>
  <c r="Y311" i="1" s="1"/>
  <c r="X311" i="1" a="1"/>
  <c r="X311" i="1" s="1"/>
  <c r="W311" i="1" a="1"/>
  <c r="W311" i="1" s="1"/>
  <c r="AF311" i="1" a="1"/>
  <c r="AF311" i="1" s="1"/>
  <c r="AE311" i="1" a="1"/>
  <c r="AE311" i="1" s="1"/>
  <c r="AC311" i="1" a="1"/>
  <c r="AC311" i="1" s="1"/>
  <c r="AB311" i="1" a="1"/>
  <c r="AB311" i="1" s="1"/>
  <c r="AD311" i="1" a="1"/>
  <c r="AD311" i="1" s="1"/>
  <c r="U311" i="1" a="1"/>
  <c r="U311" i="1" s="1"/>
  <c r="T311" i="1" a="1"/>
  <c r="T311" i="1" s="1"/>
  <c r="V311" i="1"/>
  <c r="C321" i="1" a="1"/>
  <c r="C321" i="1" s="1"/>
  <c r="B321" i="1" a="1"/>
  <c r="B321" i="1" s="1"/>
  <c r="R321" i="1" a="1"/>
  <c r="R321" i="1" s="1"/>
  <c r="Q321" i="1" a="1"/>
  <c r="Q321" i="1" s="1"/>
  <c r="L321" i="1"/>
  <c r="P321" i="1" s="1"/>
  <c r="E321" i="1" a="1"/>
  <c r="E321" i="1" s="1"/>
  <c r="AG321" i="1" a="1"/>
  <c r="AG321" i="1" s="1"/>
  <c r="D321" i="1" a="1"/>
  <c r="D321" i="1" s="1"/>
  <c r="K321" i="1" a="1"/>
  <c r="K321" i="1" s="1"/>
  <c r="I321" i="1" a="1"/>
  <c r="I321" i="1" s="1"/>
  <c r="F321" i="1" a="1"/>
  <c r="F321" i="1" s="1"/>
  <c r="G321" i="1" s="1"/>
  <c r="S321" i="1"/>
  <c r="O321" i="1"/>
  <c r="E391" i="1" a="1"/>
  <c r="E391" i="1" s="1"/>
  <c r="C391" i="1" a="1"/>
  <c r="C391" i="1" s="1"/>
  <c r="L391" i="1"/>
  <c r="N391" i="1" s="1"/>
  <c r="K391" i="1" a="1"/>
  <c r="K391" i="1" s="1"/>
  <c r="D391" i="1" a="1"/>
  <c r="D391" i="1" s="1"/>
  <c r="B391" i="1" a="1"/>
  <c r="B391" i="1" s="1"/>
  <c r="M391" i="1"/>
  <c r="Y418" i="1" a="1"/>
  <c r="Y418" i="1" s="1"/>
  <c r="X418" i="1" a="1"/>
  <c r="X418" i="1" s="1"/>
  <c r="W418" i="1" a="1"/>
  <c r="W418" i="1" s="1"/>
  <c r="AF418" i="1" a="1"/>
  <c r="AF418" i="1" s="1"/>
  <c r="U418" i="1" a="1"/>
  <c r="U418" i="1" s="1"/>
  <c r="AD418" i="1" a="1"/>
  <c r="AD418" i="1" s="1"/>
  <c r="AE418" i="1" a="1"/>
  <c r="AE418" i="1" s="1"/>
  <c r="AC418" i="1" a="1"/>
  <c r="AC418" i="1" s="1"/>
  <c r="AB418" i="1" a="1"/>
  <c r="AB418" i="1" s="1"/>
  <c r="AA418" i="1" a="1"/>
  <c r="AA418" i="1" s="1"/>
  <c r="Z418" i="1" a="1"/>
  <c r="Z418" i="1" s="1"/>
  <c r="T418" i="1" a="1"/>
  <c r="T418" i="1" s="1"/>
  <c r="Y438" i="1" a="1"/>
  <c r="Y438" i="1" s="1"/>
  <c r="X438" i="1" a="1"/>
  <c r="X438" i="1" s="1"/>
  <c r="W438" i="1" a="1"/>
  <c r="W438" i="1" s="1"/>
  <c r="AF438" i="1" a="1"/>
  <c r="AF438" i="1" s="1"/>
  <c r="U438" i="1" a="1"/>
  <c r="U438" i="1" s="1"/>
  <c r="AD438" i="1" a="1"/>
  <c r="AD438" i="1" s="1"/>
  <c r="AA438" i="1" a="1"/>
  <c r="AA438" i="1" s="1"/>
  <c r="Z438" i="1" a="1"/>
  <c r="Z438" i="1" s="1"/>
  <c r="T438" i="1" a="1"/>
  <c r="T438" i="1" s="1"/>
  <c r="AE438" i="1" a="1"/>
  <c r="AE438" i="1" s="1"/>
  <c r="AC438" i="1" a="1"/>
  <c r="AC438" i="1" s="1"/>
  <c r="AB438" i="1" a="1"/>
  <c r="AB438" i="1" s="1"/>
  <c r="V438" i="1"/>
  <c r="P448" i="1"/>
  <c r="Q453" i="1" a="1"/>
  <c r="Q453" i="1" s="1"/>
  <c r="L453" i="1"/>
  <c r="K453" i="1" a="1"/>
  <c r="K453" i="1" s="1"/>
  <c r="D453" i="1" a="1"/>
  <c r="D453" i="1" s="1"/>
  <c r="E453" i="1" a="1"/>
  <c r="E453" i="1" s="1"/>
  <c r="C453" i="1" a="1"/>
  <c r="C453" i="1" s="1"/>
  <c r="B453" i="1" a="1"/>
  <c r="B453" i="1" s="1"/>
  <c r="M453" i="1"/>
  <c r="S453" i="1" s="1"/>
  <c r="AC458" i="1" a="1"/>
  <c r="AC458" i="1" s="1"/>
  <c r="AB458" i="1" a="1"/>
  <c r="AB458" i="1" s="1"/>
  <c r="AA458" i="1" a="1"/>
  <c r="AA458" i="1" s="1"/>
  <c r="Z458" i="1" a="1"/>
  <c r="Z458" i="1" s="1"/>
  <c r="X458" i="1" a="1"/>
  <c r="X458" i="1" s="1"/>
  <c r="AF458" i="1" a="1"/>
  <c r="AF458" i="1" s="1"/>
  <c r="AE458" i="1" a="1"/>
  <c r="AE458" i="1" s="1"/>
  <c r="AD458" i="1" a="1"/>
  <c r="AD458" i="1" s="1"/>
  <c r="Y458" i="1" a="1"/>
  <c r="Y458" i="1" s="1"/>
  <c r="W458" i="1" a="1"/>
  <c r="W458" i="1" s="1"/>
  <c r="U458" i="1" a="1"/>
  <c r="U458" i="1" s="1"/>
  <c r="T458" i="1" a="1"/>
  <c r="T458" i="1" s="1"/>
  <c r="V458" i="1"/>
  <c r="X473" i="1" a="1"/>
  <c r="X473" i="1" s="1"/>
  <c r="W473" i="1" a="1"/>
  <c r="W473" i="1" s="1"/>
  <c r="AF473" i="1" a="1"/>
  <c r="AF473" i="1" s="1"/>
  <c r="U473" i="1" a="1"/>
  <c r="U473" i="1" s="1"/>
  <c r="AD473" i="1" a="1"/>
  <c r="AD473" i="1" s="1"/>
  <c r="AC473" i="1" a="1"/>
  <c r="AC473" i="1" s="1"/>
  <c r="AB473" i="1" a="1"/>
  <c r="AB473" i="1" s="1"/>
  <c r="AA473" i="1" a="1"/>
  <c r="AA473" i="1" s="1"/>
  <c r="Z473" i="1" a="1"/>
  <c r="Z473" i="1" s="1"/>
  <c r="AE473" i="1" a="1"/>
  <c r="AE473" i="1" s="1"/>
  <c r="Y473" i="1" a="1"/>
  <c r="Y473" i="1" s="1"/>
  <c r="T473" i="1" a="1"/>
  <c r="T473" i="1" s="1"/>
  <c r="AC483" i="1" a="1"/>
  <c r="AC483" i="1" s="1"/>
  <c r="AB483" i="1" a="1"/>
  <c r="AB483" i="1" s="1"/>
  <c r="AA483" i="1" a="1"/>
  <c r="AA483" i="1" s="1"/>
  <c r="AD483" i="1" a="1"/>
  <c r="AD483" i="1" s="1"/>
  <c r="Z483" i="1" a="1"/>
  <c r="Z483" i="1" s="1"/>
  <c r="Y483" i="1" a="1"/>
  <c r="Y483" i="1" s="1"/>
  <c r="X483" i="1" a="1"/>
  <c r="X483" i="1" s="1"/>
  <c r="AF483" i="1" a="1"/>
  <c r="AF483" i="1" s="1"/>
  <c r="AE483" i="1" a="1"/>
  <c r="AE483" i="1" s="1"/>
  <c r="W483" i="1" a="1"/>
  <c r="W483" i="1" s="1"/>
  <c r="U483" i="1" a="1"/>
  <c r="U483" i="1" s="1"/>
  <c r="T483" i="1" a="1"/>
  <c r="T483" i="1" s="1"/>
  <c r="C513" i="1" a="1"/>
  <c r="C513" i="1" s="1"/>
  <c r="B513" i="1" a="1"/>
  <c r="B513" i="1" s="1"/>
  <c r="L513" i="1"/>
  <c r="Q513" i="1" a="1"/>
  <c r="Q513" i="1" s="1"/>
  <c r="K513" i="1" a="1"/>
  <c r="K513" i="1" s="1"/>
  <c r="E513" i="1" a="1"/>
  <c r="E513" i="1" s="1"/>
  <c r="D513" i="1" a="1"/>
  <c r="D513" i="1" s="1"/>
  <c r="P554" i="1"/>
  <c r="D564" i="1" a="1"/>
  <c r="D564" i="1" s="1"/>
  <c r="C564" i="1" a="1"/>
  <c r="C564" i="1" s="1"/>
  <c r="B564" i="1" a="1"/>
  <c r="B564" i="1" s="1"/>
  <c r="E564" i="1" a="1"/>
  <c r="E564" i="1" s="1"/>
  <c r="L564" i="1"/>
  <c r="K564" i="1" a="1"/>
  <c r="K564" i="1" s="1"/>
  <c r="M564" i="1"/>
  <c r="S564" i="1" s="1"/>
  <c r="V573" i="1"/>
  <c r="D615" i="1" a="1"/>
  <c r="D615" i="1" s="1"/>
  <c r="C615" i="1" a="1"/>
  <c r="C615" i="1" s="1"/>
  <c r="B615" i="1" a="1"/>
  <c r="B615" i="1" s="1"/>
  <c r="K615" i="1" a="1"/>
  <c r="K615" i="1" s="1"/>
  <c r="E615" i="1" a="1"/>
  <c r="E615" i="1" s="1"/>
  <c r="L615" i="1"/>
  <c r="P615" i="1"/>
  <c r="O615" i="1"/>
  <c r="N615" i="1"/>
  <c r="M615" i="1"/>
  <c r="Q615" i="1" s="1" a="1"/>
  <c r="Q615" i="1" s="1"/>
  <c r="Z645" i="1" a="1"/>
  <c r="Z645" i="1" s="1"/>
  <c r="Y645" i="1" a="1"/>
  <c r="Y645" i="1" s="1"/>
  <c r="X645" i="1" a="1"/>
  <c r="X645" i="1" s="1"/>
  <c r="W645" i="1" a="1"/>
  <c r="W645" i="1" s="1"/>
  <c r="U645" i="1" a="1"/>
  <c r="U645" i="1" s="1"/>
  <c r="AF645" i="1" a="1"/>
  <c r="AF645" i="1" s="1"/>
  <c r="AE645" i="1" a="1"/>
  <c r="AE645" i="1" s="1"/>
  <c r="AC645" i="1" a="1"/>
  <c r="AC645" i="1" s="1"/>
  <c r="AA645" i="1" a="1"/>
  <c r="AA645" i="1" s="1"/>
  <c r="T645" i="1" a="1"/>
  <c r="T645" i="1" s="1"/>
  <c r="AD645" i="1" a="1"/>
  <c r="AD645" i="1" s="1"/>
  <c r="AB645" i="1" a="1"/>
  <c r="AB645" i="1" s="1"/>
  <c r="V645" i="1"/>
  <c r="C669" i="1" a="1"/>
  <c r="C669" i="1" s="1"/>
  <c r="Q669" i="1" a="1"/>
  <c r="Q669" i="1" s="1"/>
  <c r="L669" i="1"/>
  <c r="K669" i="1" a="1"/>
  <c r="K669" i="1" s="1"/>
  <c r="E669" i="1" a="1"/>
  <c r="E669" i="1" s="1"/>
  <c r="D669" i="1" a="1"/>
  <c r="D669" i="1" s="1"/>
  <c r="B669" i="1" a="1"/>
  <c r="B669" i="1" s="1"/>
  <c r="M669" i="1"/>
  <c r="S669" i="1" s="1"/>
  <c r="V689" i="1"/>
  <c r="P726" i="1"/>
  <c r="E775" i="1" a="1"/>
  <c r="E775" i="1" s="1"/>
  <c r="D775" i="1" a="1"/>
  <c r="D775" i="1" s="1"/>
  <c r="C775" i="1" a="1"/>
  <c r="C775" i="1" s="1"/>
  <c r="B775" i="1" a="1"/>
  <c r="B775" i="1" s="1"/>
  <c r="L775" i="1"/>
  <c r="K775" i="1" a="1"/>
  <c r="K775" i="1" s="1"/>
  <c r="M775" i="1"/>
  <c r="S775" i="1" s="1"/>
  <c r="F828" i="1" a="1"/>
  <c r="F828" i="1" s="1"/>
  <c r="E828" i="1" a="1"/>
  <c r="E828" i="1" s="1"/>
  <c r="AG828" i="1" a="1"/>
  <c r="AG828" i="1" s="1"/>
  <c r="C828" i="1" a="1"/>
  <c r="C828" i="1" s="1"/>
  <c r="Q828" i="1" a="1"/>
  <c r="Q828" i="1" s="1"/>
  <c r="K828" i="1" a="1"/>
  <c r="K828" i="1" s="1"/>
  <c r="B828" i="1" a="1"/>
  <c r="B828" i="1" s="1"/>
  <c r="D828" i="1" a="1"/>
  <c r="D828" i="1" s="1"/>
  <c r="L828" i="1"/>
  <c r="P828" i="1" s="1"/>
  <c r="N828" i="1"/>
  <c r="O828" i="1"/>
  <c r="M828" i="1"/>
  <c r="S828" i="1" s="1"/>
  <c r="L834" i="1"/>
  <c r="K834" i="1" a="1"/>
  <c r="K834" i="1" s="1"/>
  <c r="F834" i="1" a="1"/>
  <c r="F834" i="1" s="1"/>
  <c r="D834" i="1" a="1"/>
  <c r="D834" i="1" s="1"/>
  <c r="B834" i="1" a="1"/>
  <c r="B834" i="1" s="1"/>
  <c r="C834" i="1" a="1"/>
  <c r="C834" i="1" s="1"/>
  <c r="AG834" i="1" a="1"/>
  <c r="AG834" i="1" s="1"/>
  <c r="E834" i="1" a="1"/>
  <c r="E834" i="1" s="1"/>
  <c r="S834" i="1"/>
  <c r="M834" i="1"/>
  <c r="Q834" i="1" s="1" a="1"/>
  <c r="Q834" i="1" s="1"/>
  <c r="B861" i="1" a="1"/>
  <c r="B861" i="1" s="1"/>
  <c r="E861" i="1" a="1"/>
  <c r="E861" i="1" s="1"/>
  <c r="D861" i="1" a="1"/>
  <c r="D861" i="1" s="1"/>
  <c r="C861" i="1" a="1"/>
  <c r="C861" i="1" s="1"/>
  <c r="L861" i="1"/>
  <c r="K861" i="1" a="1"/>
  <c r="K861" i="1" s="1"/>
  <c r="Q861" i="1" a="1"/>
  <c r="Q861" i="1" s="1"/>
  <c r="S861" i="1"/>
  <c r="M861" i="1"/>
  <c r="V871" i="1"/>
  <c r="Q906" i="1" a="1"/>
  <c r="Q906" i="1" s="1"/>
  <c r="L906" i="1"/>
  <c r="K906" i="1" a="1"/>
  <c r="K906" i="1" s="1"/>
  <c r="E906" i="1" a="1"/>
  <c r="E906" i="1" s="1"/>
  <c r="D906" i="1" a="1"/>
  <c r="D906" i="1" s="1"/>
  <c r="C906" i="1" a="1"/>
  <c r="C906" i="1" s="1"/>
  <c r="B906" i="1" a="1"/>
  <c r="B906" i="1" s="1"/>
  <c r="M906" i="1"/>
  <c r="S906" i="1" s="1"/>
  <c r="E934" i="1" a="1"/>
  <c r="E934" i="1" s="1"/>
  <c r="D934" i="1" a="1"/>
  <c r="D934" i="1" s="1"/>
  <c r="C934" i="1" a="1"/>
  <c r="C934" i="1" s="1"/>
  <c r="L934" i="1"/>
  <c r="P934" i="1" s="1"/>
  <c r="K934" i="1" a="1"/>
  <c r="K934" i="1" s="1"/>
  <c r="B934" i="1" a="1"/>
  <c r="B934" i="1" s="1"/>
  <c r="S934" i="1"/>
  <c r="O934" i="1"/>
  <c r="M934" i="1"/>
  <c r="Q934" i="1" s="1" a="1"/>
  <c r="Q934" i="1" s="1"/>
  <c r="E951" i="1" a="1"/>
  <c r="E951" i="1" s="1"/>
  <c r="C951" i="1" a="1"/>
  <c r="C951" i="1" s="1"/>
  <c r="L951" i="1"/>
  <c r="K951" i="1" a="1"/>
  <c r="K951" i="1" s="1"/>
  <c r="D951" i="1" a="1"/>
  <c r="D951" i="1" s="1"/>
  <c r="B951" i="1" a="1"/>
  <c r="B951" i="1" s="1"/>
  <c r="Q951" i="1" a="1"/>
  <c r="Q951" i="1" s="1"/>
  <c r="P951" i="1"/>
  <c r="O951" i="1"/>
  <c r="N951" i="1"/>
  <c r="M951" i="1"/>
  <c r="S951" i="1" s="1"/>
  <c r="E1011" i="1" a="1"/>
  <c r="E1011" i="1" s="1"/>
  <c r="C1011" i="1" a="1"/>
  <c r="C1011" i="1" s="1"/>
  <c r="L1011" i="1"/>
  <c r="K1011" i="1" a="1"/>
  <c r="K1011" i="1" s="1"/>
  <c r="D1011" i="1" a="1"/>
  <c r="D1011" i="1" s="1"/>
  <c r="B1011" i="1" a="1"/>
  <c r="B1011" i="1" s="1"/>
  <c r="P1011" i="1"/>
  <c r="O1011" i="1"/>
  <c r="N1011" i="1"/>
  <c r="M1011" i="1"/>
  <c r="S1011" i="1" s="1"/>
  <c r="P1033" i="1"/>
  <c r="B1048" i="1" a="1"/>
  <c r="B1048" i="1" s="1"/>
  <c r="Q1048" i="1" a="1"/>
  <c r="Q1048" i="1" s="1"/>
  <c r="L1048" i="1"/>
  <c r="K1048" i="1" a="1"/>
  <c r="K1048" i="1" s="1"/>
  <c r="E1048" i="1" a="1"/>
  <c r="E1048" i="1" s="1"/>
  <c r="C1048" i="1" a="1"/>
  <c r="C1048" i="1" s="1"/>
  <c r="D1048" i="1" a="1"/>
  <c r="D1048" i="1" s="1"/>
  <c r="N1048" i="1"/>
  <c r="Z1085" i="1" a="1"/>
  <c r="Z1085" i="1" s="1"/>
  <c r="Y1085" i="1" a="1"/>
  <c r="Y1085" i="1" s="1"/>
  <c r="X1085" i="1" a="1"/>
  <c r="X1085" i="1" s="1"/>
  <c r="AF1085" i="1" a="1"/>
  <c r="AF1085" i="1" s="1"/>
  <c r="U1085" i="1" a="1"/>
  <c r="U1085" i="1" s="1"/>
  <c r="T1085" i="1" a="1"/>
  <c r="T1085" i="1" s="1"/>
  <c r="AE1085" i="1" a="1"/>
  <c r="AE1085" i="1" s="1"/>
  <c r="AD1085" i="1" a="1"/>
  <c r="AD1085" i="1" s="1"/>
  <c r="AB1085" i="1" a="1"/>
  <c r="AB1085" i="1" s="1"/>
  <c r="W1085" i="1" a="1"/>
  <c r="W1085" i="1" s="1"/>
  <c r="AC1085" i="1" a="1"/>
  <c r="AC1085" i="1" s="1"/>
  <c r="AA1085" i="1" a="1"/>
  <c r="AA1085" i="1" s="1"/>
  <c r="V1085" i="1"/>
  <c r="E1090" i="1" a="1"/>
  <c r="E1090" i="1" s="1"/>
  <c r="D1090" i="1" a="1"/>
  <c r="D1090" i="1" s="1"/>
  <c r="C1090" i="1" a="1"/>
  <c r="C1090" i="1" s="1"/>
  <c r="Q1090" i="1" a="1"/>
  <c r="Q1090" i="1" s="1"/>
  <c r="L1090" i="1"/>
  <c r="O1090" i="1" s="1"/>
  <c r="K1090" i="1" a="1"/>
  <c r="K1090" i="1" s="1"/>
  <c r="B1090" i="1" a="1"/>
  <c r="B1090" i="1" s="1"/>
  <c r="M1090" i="1"/>
  <c r="S1090" i="1" s="1"/>
  <c r="N1106" i="1"/>
  <c r="K1117" i="1" a="1"/>
  <c r="K1117" i="1" s="1"/>
  <c r="D1117" i="1" a="1"/>
  <c r="D1117" i="1" s="1"/>
  <c r="C1117" i="1" a="1"/>
  <c r="C1117" i="1" s="1"/>
  <c r="L1117" i="1"/>
  <c r="P1117" i="1" s="1"/>
  <c r="Q1117" i="1" a="1"/>
  <c r="Q1117" i="1" s="1"/>
  <c r="E1117" i="1" a="1"/>
  <c r="E1117" i="1" s="1"/>
  <c r="B1117" i="1" a="1"/>
  <c r="B1117" i="1" s="1"/>
  <c r="M1117" i="1"/>
  <c r="S1117" i="1" s="1"/>
  <c r="O1117" i="1"/>
  <c r="X1140" i="1" a="1"/>
  <c r="X1140" i="1" s="1"/>
  <c r="AA1140" i="1" a="1"/>
  <c r="AA1140" i="1" s="1"/>
  <c r="Z1140" i="1" a="1"/>
  <c r="Z1140" i="1" s="1"/>
  <c r="W1140" i="1" a="1"/>
  <c r="W1140" i="1" s="1"/>
  <c r="AF1140" i="1" a="1"/>
  <c r="AF1140" i="1" s="1"/>
  <c r="T1140" i="1" a="1"/>
  <c r="T1140" i="1" s="1"/>
  <c r="AC1140" i="1" a="1"/>
  <c r="AC1140" i="1" s="1"/>
  <c r="U1140" i="1" a="1"/>
  <c r="U1140" i="1" s="1"/>
  <c r="AE1140" i="1" a="1"/>
  <c r="AE1140" i="1" s="1"/>
  <c r="AD1140" i="1" a="1"/>
  <c r="AD1140" i="1" s="1"/>
  <c r="Y1140" i="1" a="1"/>
  <c r="Y1140" i="1" s="1"/>
  <c r="AB1140" i="1" a="1"/>
  <c r="AB1140" i="1" s="1"/>
  <c r="V1140" i="1"/>
  <c r="K1255" i="1" a="1"/>
  <c r="K1255" i="1" s="1"/>
  <c r="E1255" i="1" a="1"/>
  <c r="E1255" i="1" s="1"/>
  <c r="AG1255" i="1" a="1"/>
  <c r="AG1255" i="1" s="1"/>
  <c r="L1255" i="1"/>
  <c r="D1255" i="1" a="1"/>
  <c r="D1255" i="1" s="1"/>
  <c r="B1255" i="1" a="1"/>
  <c r="B1255" i="1" s="1"/>
  <c r="C1255" i="1" a="1"/>
  <c r="C1255" i="1" s="1"/>
  <c r="S1255" i="1"/>
  <c r="P1255" i="1"/>
  <c r="O1255" i="1"/>
  <c r="N1255" i="1"/>
  <c r="M1255" i="1"/>
  <c r="Q1255" i="1" s="1" a="1"/>
  <c r="Q1255" i="1" s="1"/>
  <c r="B1288" i="1" a="1"/>
  <c r="B1288" i="1" s="1"/>
  <c r="D1288" i="1" a="1"/>
  <c r="D1288" i="1" s="1"/>
  <c r="C1288" i="1" a="1"/>
  <c r="C1288" i="1" s="1"/>
  <c r="K1288" i="1" a="1"/>
  <c r="K1288" i="1" s="1"/>
  <c r="L1288" i="1"/>
  <c r="E1288" i="1" a="1"/>
  <c r="E1288" i="1" s="1"/>
  <c r="N1288" i="1"/>
  <c r="S1288" i="1"/>
  <c r="P1288" i="1"/>
  <c r="O1288" i="1"/>
  <c r="M1288" i="1"/>
  <c r="Q1288" i="1" s="1" a="1"/>
  <c r="Q1288" i="1" s="1"/>
  <c r="Z1300" i="1" a="1"/>
  <c r="Z1300" i="1" s="1"/>
  <c r="Y1300" i="1" a="1"/>
  <c r="Y1300" i="1" s="1"/>
  <c r="W1300" i="1" a="1"/>
  <c r="W1300" i="1" s="1"/>
  <c r="U1300" i="1" a="1"/>
  <c r="U1300" i="1" s="1"/>
  <c r="T1300" i="1" a="1"/>
  <c r="T1300" i="1" s="1"/>
  <c r="AF1300" i="1" a="1"/>
  <c r="AF1300" i="1" s="1"/>
  <c r="AE1300" i="1" a="1"/>
  <c r="AE1300" i="1" s="1"/>
  <c r="AD1300" i="1" a="1"/>
  <c r="AD1300" i="1" s="1"/>
  <c r="AA1300" i="1" a="1"/>
  <c r="AA1300" i="1" s="1"/>
  <c r="X1300" i="1" a="1"/>
  <c r="X1300" i="1" s="1"/>
  <c r="AC1300" i="1" a="1"/>
  <c r="AC1300" i="1" s="1"/>
  <c r="AB1300" i="1" a="1"/>
  <c r="AB1300" i="1" s="1"/>
  <c r="AB1345" i="1" a="1"/>
  <c r="AB1345" i="1" s="1"/>
  <c r="AA1345" i="1" a="1"/>
  <c r="AA1345" i="1" s="1"/>
  <c r="Z1345" i="1" a="1"/>
  <c r="Z1345" i="1" s="1"/>
  <c r="AF1345" i="1" a="1"/>
  <c r="AF1345" i="1" s="1"/>
  <c r="AE1345" i="1" a="1"/>
  <c r="AE1345" i="1" s="1"/>
  <c r="AD1345" i="1" a="1"/>
  <c r="AD1345" i="1" s="1"/>
  <c r="AC1345" i="1" a="1"/>
  <c r="AC1345" i="1" s="1"/>
  <c r="Y1345" i="1" a="1"/>
  <c r="Y1345" i="1" s="1"/>
  <c r="X1345" i="1" a="1"/>
  <c r="X1345" i="1" s="1"/>
  <c r="W1345" i="1" a="1"/>
  <c r="W1345" i="1" s="1"/>
  <c r="U1345" i="1" a="1"/>
  <c r="U1345" i="1" s="1"/>
  <c r="T1345" i="1" a="1"/>
  <c r="T1345" i="1" s="1"/>
  <c r="V1345" i="1"/>
  <c r="W1356" i="1" a="1"/>
  <c r="W1356" i="1" s="1"/>
  <c r="AE1356" i="1" a="1"/>
  <c r="AE1356" i="1" s="1"/>
  <c r="T1356" i="1" a="1"/>
  <c r="T1356" i="1" s="1"/>
  <c r="Z1356" i="1" a="1"/>
  <c r="Z1356" i="1" s="1"/>
  <c r="Y1356" i="1" a="1"/>
  <c r="Y1356" i="1" s="1"/>
  <c r="X1356" i="1" a="1"/>
  <c r="X1356" i="1" s="1"/>
  <c r="AD1356" i="1" a="1"/>
  <c r="AD1356" i="1" s="1"/>
  <c r="U1356" i="1" a="1"/>
  <c r="U1356" i="1" s="1"/>
  <c r="AF1356" i="1" a="1"/>
  <c r="AF1356" i="1" s="1"/>
  <c r="AA1356" i="1" a="1"/>
  <c r="AA1356" i="1" s="1"/>
  <c r="AC1356" i="1" a="1"/>
  <c r="AC1356" i="1" s="1"/>
  <c r="AB1356" i="1" a="1"/>
  <c r="AB1356" i="1" s="1"/>
  <c r="V1356" i="1"/>
  <c r="B1446" i="1" a="1"/>
  <c r="B1446" i="1" s="1"/>
  <c r="D1446" i="1" a="1"/>
  <c r="D1446" i="1" s="1"/>
  <c r="C1446" i="1" a="1"/>
  <c r="C1446" i="1" s="1"/>
  <c r="L1446" i="1"/>
  <c r="K1446" i="1" a="1"/>
  <c r="K1446" i="1" s="1"/>
  <c r="R1446" i="1" a="1"/>
  <c r="R1446" i="1" s="1"/>
  <c r="E1446" i="1" a="1"/>
  <c r="E1446" i="1" s="1"/>
  <c r="N1446" i="1"/>
  <c r="M1446" i="1"/>
  <c r="P1488" i="1"/>
  <c r="V1504" i="1"/>
  <c r="AE1515" i="1" a="1"/>
  <c r="AE1515" i="1" s="1"/>
  <c r="T1515" i="1" a="1"/>
  <c r="T1515" i="1" s="1"/>
  <c r="Y1515" i="1" a="1"/>
  <c r="Y1515" i="1" s="1"/>
  <c r="X1515" i="1" a="1"/>
  <c r="X1515" i="1" s="1"/>
  <c r="W1515" i="1" a="1"/>
  <c r="W1515" i="1" s="1"/>
  <c r="AF1515" i="1" a="1"/>
  <c r="AF1515" i="1" s="1"/>
  <c r="AC1515" i="1" a="1"/>
  <c r="AC1515" i="1" s="1"/>
  <c r="U1515" i="1" a="1"/>
  <c r="U1515" i="1" s="1"/>
  <c r="AA1515" i="1" a="1"/>
  <c r="AA1515" i="1" s="1"/>
  <c r="Z1515" i="1" a="1"/>
  <c r="Z1515" i="1" s="1"/>
  <c r="AD1515" i="1" a="1"/>
  <c r="AD1515" i="1" s="1"/>
  <c r="AB1515" i="1" a="1"/>
  <c r="AB1515" i="1" s="1"/>
  <c r="V1515" i="1"/>
  <c r="W1689" i="1" a="1"/>
  <c r="W1689" i="1" s="1"/>
  <c r="AF1689" i="1" a="1"/>
  <c r="AF1689" i="1" s="1"/>
  <c r="AD1689" i="1" a="1"/>
  <c r="AD1689" i="1" s="1"/>
  <c r="AC1689" i="1" a="1"/>
  <c r="AC1689" i="1" s="1"/>
  <c r="AB1689" i="1" a="1"/>
  <c r="AB1689" i="1" s="1"/>
  <c r="Z1689" i="1" a="1"/>
  <c r="Z1689" i="1" s="1"/>
  <c r="AE1689" i="1" a="1"/>
  <c r="AE1689" i="1" s="1"/>
  <c r="AA1689" i="1" a="1"/>
  <c r="AA1689" i="1" s="1"/>
  <c r="Y1689" i="1" a="1"/>
  <c r="Y1689" i="1" s="1"/>
  <c r="U1689" i="1" a="1"/>
  <c r="U1689" i="1" s="1"/>
  <c r="X1689" i="1" a="1"/>
  <c r="X1689" i="1" s="1"/>
  <c r="T1689" i="1" a="1"/>
  <c r="T1689" i="1" s="1"/>
  <c r="V1689" i="1"/>
  <c r="F52" i="2" a="1"/>
  <c r="F52" i="2" s="1"/>
  <c r="E52" i="2" a="1"/>
  <c r="E52" i="2" s="1"/>
  <c r="G52" i="2" s="1" a="1"/>
  <c r="G52" i="2" s="1"/>
  <c r="D52" i="2" a="1"/>
  <c r="D52" i="2" s="1"/>
  <c r="C52" i="2" a="1"/>
  <c r="C52" i="2" s="1"/>
  <c r="B52" i="2" a="1"/>
  <c r="B52" i="2" s="1"/>
  <c r="I52" i="2"/>
  <c r="E160" i="2" a="1"/>
  <c r="E160" i="2" s="1"/>
  <c r="G160" i="2" s="1" a="1"/>
  <c r="G160" i="2" s="1"/>
  <c r="I160" i="2" s="1"/>
  <c r="D160" i="2" a="1"/>
  <c r="D160" i="2" s="1"/>
  <c r="C160" i="2" a="1"/>
  <c r="C160" i="2" s="1"/>
  <c r="F160" i="2" a="1"/>
  <c r="F160" i="2" s="1"/>
  <c r="B160" i="2" a="1"/>
  <c r="B160" i="2" s="1"/>
  <c r="D267" i="2" a="1"/>
  <c r="D267" i="2" s="1"/>
  <c r="B267" i="2" a="1"/>
  <c r="B267" i="2" s="1"/>
  <c r="C267" i="2" a="1"/>
  <c r="C267" i="2" s="1"/>
  <c r="F267" i="2" a="1"/>
  <c r="F267" i="2" s="1"/>
  <c r="E267" i="2" a="1"/>
  <c r="E267" i="2" s="1"/>
  <c r="G267" i="2" s="1" a="1"/>
  <c r="G267" i="2" s="1"/>
  <c r="I267" i="2" s="1"/>
  <c r="B457" i="2" a="1"/>
  <c r="B457" i="2" s="1"/>
  <c r="F457" i="2" a="1"/>
  <c r="F457" i="2" s="1"/>
  <c r="E457" i="2" a="1"/>
  <c r="E457" i="2" s="1"/>
  <c r="G457" i="2" a="1"/>
  <c r="G457" i="2" s="1"/>
  <c r="I457" i="2" s="1"/>
  <c r="C457" i="2" a="1"/>
  <c r="C457" i="2" s="1"/>
  <c r="D457" i="2" a="1"/>
  <c r="D457" i="2" s="1"/>
  <c r="BE15" i="9"/>
  <c r="BC15" i="9"/>
  <c r="BF46" i="9"/>
  <c r="BG25" i="11"/>
  <c r="BH25" i="11" s="1"/>
  <c r="BI25" i="11"/>
  <c r="BF25" i="11"/>
  <c r="BI27" i="11"/>
  <c r="BF27" i="11"/>
  <c r="BG27" i="11"/>
  <c r="BH27" i="11" s="1"/>
  <c r="BI23" i="15"/>
  <c r="BG23" i="15"/>
  <c r="BH23" i="15" s="1"/>
  <c r="BF23" i="15"/>
  <c r="AE145" i="1" a="1"/>
  <c r="AE145" i="1" s="1"/>
  <c r="L41" i="1"/>
  <c r="K41" i="1" a="1"/>
  <c r="K41" i="1" s="1"/>
  <c r="E41" i="1" a="1"/>
  <c r="E41" i="1" s="1"/>
  <c r="D41" i="1" a="1"/>
  <c r="D41" i="1" s="1"/>
  <c r="B41" i="1" a="1"/>
  <c r="B41" i="1" s="1"/>
  <c r="M41" i="1"/>
  <c r="K302" i="1" a="1"/>
  <c r="K302" i="1" s="1"/>
  <c r="I302" i="1" a="1"/>
  <c r="I302" i="1" s="1"/>
  <c r="E302" i="1" a="1"/>
  <c r="E302" i="1" s="1"/>
  <c r="AG302" i="1" a="1"/>
  <c r="AG302" i="1" s="1"/>
  <c r="L302" i="1"/>
  <c r="P302" i="1" s="1"/>
  <c r="F302" i="1" a="1"/>
  <c r="F302" i="1" s="1"/>
  <c r="C302" i="1" a="1"/>
  <c r="C302" i="1" s="1"/>
  <c r="R302" i="1" a="1"/>
  <c r="R302" i="1" s="1"/>
  <c r="B302" i="1" a="1"/>
  <c r="B302" i="1" s="1"/>
  <c r="D302" i="1" a="1"/>
  <c r="D302" i="1" s="1"/>
  <c r="M302" i="1"/>
  <c r="E632" i="1" a="1"/>
  <c r="E632" i="1" s="1"/>
  <c r="D632" i="1" a="1"/>
  <c r="D632" i="1" s="1"/>
  <c r="L632" i="1"/>
  <c r="K632" i="1" a="1"/>
  <c r="K632" i="1" s="1"/>
  <c r="C632" i="1" a="1"/>
  <c r="C632" i="1" s="1"/>
  <c r="B632" i="1" a="1"/>
  <c r="B632" i="1" s="1"/>
  <c r="Q632" i="1" a="1"/>
  <c r="Q632" i="1" s="1"/>
  <c r="P632" i="1"/>
  <c r="M632" i="1"/>
  <c r="S632" i="1" s="1"/>
  <c r="E707" i="1" a="1"/>
  <c r="E707" i="1" s="1"/>
  <c r="D707" i="1" a="1"/>
  <c r="D707" i="1" s="1"/>
  <c r="C707" i="1" a="1"/>
  <c r="C707" i="1" s="1"/>
  <c r="B707" i="1" a="1"/>
  <c r="B707" i="1" s="1"/>
  <c r="L707" i="1"/>
  <c r="K707" i="1" a="1"/>
  <c r="K707" i="1" s="1"/>
  <c r="M707" i="1"/>
  <c r="Q707" i="1" s="1" a="1"/>
  <c r="Q707" i="1" s="1"/>
  <c r="L1324" i="1"/>
  <c r="K1324" i="1" a="1"/>
  <c r="K1324" i="1" s="1"/>
  <c r="E1324" i="1" a="1"/>
  <c r="E1324" i="1" s="1"/>
  <c r="B1324" i="1" a="1"/>
  <c r="B1324" i="1" s="1"/>
  <c r="D1324" i="1" a="1"/>
  <c r="D1324" i="1" s="1"/>
  <c r="C1324" i="1" a="1"/>
  <c r="C1324" i="1" s="1"/>
  <c r="M1324" i="1"/>
  <c r="Q1324" i="1" s="1" a="1"/>
  <c r="Q1324" i="1" s="1"/>
  <c r="AF1591" i="1" a="1"/>
  <c r="AF1591" i="1" s="1"/>
  <c r="U1591" i="1" a="1"/>
  <c r="U1591" i="1" s="1"/>
  <c r="AE1591" i="1" a="1"/>
  <c r="AE1591" i="1" s="1"/>
  <c r="T1591" i="1" a="1"/>
  <c r="T1591" i="1" s="1"/>
  <c r="AD1591" i="1" a="1"/>
  <c r="AD1591" i="1" s="1"/>
  <c r="AA1591" i="1" a="1"/>
  <c r="AA1591" i="1" s="1"/>
  <c r="Y1591" i="1" a="1"/>
  <c r="Y1591" i="1" s="1"/>
  <c r="W1591" i="1" a="1"/>
  <c r="W1591" i="1" s="1"/>
  <c r="X1591" i="1" a="1"/>
  <c r="X1591" i="1" s="1"/>
  <c r="AC1591" i="1" a="1"/>
  <c r="AC1591" i="1" s="1"/>
  <c r="AB1591" i="1" a="1"/>
  <c r="AB1591" i="1" s="1"/>
  <c r="Z1591" i="1" a="1"/>
  <c r="Z1591" i="1" s="1"/>
  <c r="V1591" i="1"/>
  <c r="B399" i="2" a="1"/>
  <c r="B399" i="2" s="1"/>
  <c r="E399" i="2" a="1"/>
  <c r="E399" i="2" s="1"/>
  <c r="F399" i="2" a="1"/>
  <c r="F399" i="2" s="1"/>
  <c r="D399" i="2" a="1"/>
  <c r="D399" i="2" s="1"/>
  <c r="C399" i="2" a="1"/>
  <c r="C399" i="2" s="1"/>
  <c r="E394" i="1" a="1"/>
  <c r="E394" i="1" s="1"/>
  <c r="D394" i="1" a="1"/>
  <c r="D394" i="1" s="1"/>
  <c r="C394" i="1" a="1"/>
  <c r="C394" i="1" s="1"/>
  <c r="B394" i="1" a="1"/>
  <c r="B394" i="1" s="1"/>
  <c r="L394" i="1"/>
  <c r="P394" i="1" s="1"/>
  <c r="K394" i="1" a="1"/>
  <c r="K394" i="1" s="1"/>
  <c r="O394" i="1"/>
  <c r="AB505" i="1" a="1"/>
  <c r="AB505" i="1" s="1"/>
  <c r="AA505" i="1" a="1"/>
  <c r="AA505" i="1" s="1"/>
  <c r="Z505" i="1" a="1"/>
  <c r="Z505" i="1" s="1"/>
  <c r="X505" i="1" a="1"/>
  <c r="X505" i="1" s="1"/>
  <c r="AE505" i="1" a="1"/>
  <c r="AE505" i="1" s="1"/>
  <c r="AD505" i="1" a="1"/>
  <c r="AD505" i="1" s="1"/>
  <c r="AC505" i="1" a="1"/>
  <c r="AC505" i="1" s="1"/>
  <c r="Y505" i="1" a="1"/>
  <c r="Y505" i="1" s="1"/>
  <c r="W505" i="1" a="1"/>
  <c r="W505" i="1" s="1"/>
  <c r="T505" i="1" a="1"/>
  <c r="T505" i="1" s="1"/>
  <c r="AF505" i="1" a="1"/>
  <c r="AF505" i="1" s="1"/>
  <c r="U505" i="1" a="1"/>
  <c r="U505" i="1" s="1"/>
  <c r="V505" i="1"/>
  <c r="F808" i="1" a="1"/>
  <c r="F808" i="1" s="1"/>
  <c r="H808" i="1" s="1"/>
  <c r="E808" i="1" a="1"/>
  <c r="E808" i="1" s="1"/>
  <c r="D808" i="1" a="1"/>
  <c r="D808" i="1" s="1"/>
  <c r="C808" i="1" a="1"/>
  <c r="C808" i="1" s="1"/>
  <c r="Q808" i="1" a="1"/>
  <c r="Q808" i="1" s="1"/>
  <c r="L808" i="1"/>
  <c r="K808" i="1" a="1"/>
  <c r="K808" i="1" s="1"/>
  <c r="B808" i="1" a="1"/>
  <c r="B808" i="1" s="1"/>
  <c r="Y898" i="1" a="1"/>
  <c r="Y898" i="1" s="1"/>
  <c r="X898" i="1" a="1"/>
  <c r="X898" i="1" s="1"/>
  <c r="AF898" i="1" a="1"/>
  <c r="AF898" i="1" s="1"/>
  <c r="U898" i="1" a="1"/>
  <c r="U898" i="1" s="1"/>
  <c r="AD898" i="1" a="1"/>
  <c r="AD898" i="1" s="1"/>
  <c r="AA898" i="1" a="1"/>
  <c r="AA898" i="1" s="1"/>
  <c r="Z898" i="1" a="1"/>
  <c r="Z898" i="1" s="1"/>
  <c r="W898" i="1" a="1"/>
  <c r="W898" i="1" s="1"/>
  <c r="T898" i="1" a="1"/>
  <c r="T898" i="1" s="1"/>
  <c r="AB898" i="1" a="1"/>
  <c r="AB898" i="1" s="1"/>
  <c r="AE898" i="1" a="1"/>
  <c r="AE898" i="1" s="1"/>
  <c r="AC898" i="1" a="1"/>
  <c r="AC898" i="1" s="1"/>
  <c r="V898" i="1"/>
  <c r="AC1268" i="1" a="1"/>
  <c r="AC1268" i="1" s="1"/>
  <c r="AB1268" i="1" a="1"/>
  <c r="AB1268" i="1" s="1"/>
  <c r="AA1268" i="1" a="1"/>
  <c r="AA1268" i="1" s="1"/>
  <c r="Y1268" i="1" a="1"/>
  <c r="Y1268" i="1" s="1"/>
  <c r="AF1268" i="1" a="1"/>
  <c r="AF1268" i="1" s="1"/>
  <c r="AE1268" i="1" a="1"/>
  <c r="AE1268" i="1" s="1"/>
  <c r="X1268" i="1" a="1"/>
  <c r="X1268" i="1" s="1"/>
  <c r="AD1268" i="1" a="1"/>
  <c r="AD1268" i="1" s="1"/>
  <c r="Z1268" i="1" a="1"/>
  <c r="Z1268" i="1" s="1"/>
  <c r="W1268" i="1" a="1"/>
  <c r="W1268" i="1" s="1"/>
  <c r="U1268" i="1" a="1"/>
  <c r="U1268" i="1" s="1"/>
  <c r="T1268" i="1" a="1"/>
  <c r="T1268" i="1" s="1"/>
  <c r="V1268" i="1"/>
  <c r="X1422" i="1" a="1"/>
  <c r="X1422" i="1" s="1"/>
  <c r="W1422" i="1" a="1"/>
  <c r="W1422" i="1" s="1"/>
  <c r="AF1422" i="1" a="1"/>
  <c r="AF1422" i="1" s="1"/>
  <c r="U1422" i="1" a="1"/>
  <c r="U1422" i="1" s="1"/>
  <c r="AD1422" i="1" a="1"/>
  <c r="AD1422" i="1" s="1"/>
  <c r="AE1422" i="1" a="1"/>
  <c r="AE1422" i="1" s="1"/>
  <c r="AC1422" i="1" a="1"/>
  <c r="AC1422" i="1" s="1"/>
  <c r="AB1422" i="1" a="1"/>
  <c r="AB1422" i="1" s="1"/>
  <c r="AA1422" i="1" a="1"/>
  <c r="AA1422" i="1" s="1"/>
  <c r="Z1422" i="1" a="1"/>
  <c r="Z1422" i="1" s="1"/>
  <c r="T1422" i="1" a="1"/>
  <c r="T1422" i="1" s="1"/>
  <c r="Y1422" i="1" a="1"/>
  <c r="Y1422" i="1" s="1"/>
  <c r="V1422" i="1"/>
  <c r="AE1792" i="1" a="1"/>
  <c r="AE1792" i="1" s="1"/>
  <c r="T1792" i="1" a="1"/>
  <c r="T1792" i="1" s="1"/>
  <c r="AD1792" i="1" a="1"/>
  <c r="AD1792" i="1" s="1"/>
  <c r="AC1792" i="1" a="1"/>
  <c r="AC1792" i="1" s="1"/>
  <c r="AB1792" i="1" a="1"/>
  <c r="AB1792" i="1" s="1"/>
  <c r="W1792" i="1" a="1"/>
  <c r="W1792" i="1" s="1"/>
  <c r="U1792" i="1" a="1"/>
  <c r="U1792" i="1" s="1"/>
  <c r="AA1792" i="1" a="1"/>
  <c r="AA1792" i="1" s="1"/>
  <c r="Z1792" i="1" a="1"/>
  <c r="Z1792" i="1" s="1"/>
  <c r="Y1792" i="1" a="1"/>
  <c r="Y1792" i="1" s="1"/>
  <c r="X1792" i="1" a="1"/>
  <c r="X1792" i="1" s="1"/>
  <c r="AF1792" i="1" a="1"/>
  <c r="AF1792" i="1" s="1"/>
  <c r="V1792" i="1"/>
  <c r="BI55" i="8"/>
  <c r="BG55" i="8"/>
  <c r="BH55" i="8" s="1"/>
  <c r="BF55" i="8"/>
  <c r="BD28" i="9"/>
  <c r="AR28" i="9"/>
  <c r="AH28" i="9"/>
  <c r="K202" i="1" a="1"/>
  <c r="K202" i="1" s="1"/>
  <c r="E202" i="1" a="1"/>
  <c r="E202" i="1" s="1"/>
  <c r="L202" i="1"/>
  <c r="B202" i="1" a="1"/>
  <c r="B202" i="1" s="1"/>
  <c r="D202" i="1" a="1"/>
  <c r="D202" i="1" s="1"/>
  <c r="C202" i="1" a="1"/>
  <c r="C202" i="1" s="1"/>
  <c r="M202" i="1"/>
  <c r="E537" i="1" a="1"/>
  <c r="E537" i="1" s="1"/>
  <c r="D537" i="1" a="1"/>
  <c r="D537" i="1" s="1"/>
  <c r="C537" i="1" a="1"/>
  <c r="C537" i="1" s="1"/>
  <c r="B537" i="1" a="1"/>
  <c r="B537" i="1" s="1"/>
  <c r="Q537" i="1" a="1"/>
  <c r="Q537" i="1" s="1"/>
  <c r="L537" i="1"/>
  <c r="K537" i="1" a="1"/>
  <c r="K537" i="1" s="1"/>
  <c r="M537" i="1"/>
  <c r="S537" i="1" s="1"/>
  <c r="O537" i="1"/>
  <c r="N537" i="1"/>
  <c r="C672" i="1" a="1"/>
  <c r="C672" i="1" s="1"/>
  <c r="B672" i="1" a="1"/>
  <c r="B672" i="1" s="1"/>
  <c r="L672" i="1"/>
  <c r="P672" i="1" s="1"/>
  <c r="Q672" i="1" a="1"/>
  <c r="Q672" i="1" s="1"/>
  <c r="K672" i="1" a="1"/>
  <c r="K672" i="1" s="1"/>
  <c r="D672" i="1" a="1"/>
  <c r="D672" i="1" s="1"/>
  <c r="E672" i="1" a="1"/>
  <c r="E672" i="1" s="1"/>
  <c r="O672" i="1"/>
  <c r="M672" i="1"/>
  <c r="S672" i="1" s="1"/>
  <c r="AD1553" i="1" a="1"/>
  <c r="AD1553" i="1" s="1"/>
  <c r="Y1553" i="1" a="1"/>
  <c r="Y1553" i="1" s="1"/>
  <c r="W1553" i="1" a="1"/>
  <c r="W1553" i="1" s="1"/>
  <c r="U1553" i="1" a="1"/>
  <c r="U1553" i="1" s="1"/>
  <c r="T1553" i="1" a="1"/>
  <c r="T1553" i="1" s="1"/>
  <c r="AF1553" i="1" a="1"/>
  <c r="AF1553" i="1" s="1"/>
  <c r="AB1553" i="1" a="1"/>
  <c r="AB1553" i="1" s="1"/>
  <c r="AE1553" i="1" a="1"/>
  <c r="AE1553" i="1" s="1"/>
  <c r="AC1553" i="1" a="1"/>
  <c r="AC1553" i="1" s="1"/>
  <c r="AA1553" i="1" a="1"/>
  <c r="AA1553" i="1" s="1"/>
  <c r="Z1553" i="1" a="1"/>
  <c r="Z1553" i="1" s="1"/>
  <c r="X1553" i="1" a="1"/>
  <c r="X1553" i="1" s="1"/>
  <c r="V1553" i="1"/>
  <c r="BF6" i="11"/>
  <c r="M71" i="1"/>
  <c r="C562" i="1" a="1"/>
  <c r="C562" i="1" s="1"/>
  <c r="B562" i="1" a="1"/>
  <c r="B562" i="1" s="1"/>
  <c r="Q562" i="1" a="1"/>
  <c r="Q562" i="1" s="1"/>
  <c r="L562" i="1"/>
  <c r="K562" i="1" a="1"/>
  <c r="K562" i="1" s="1"/>
  <c r="E562" i="1" a="1"/>
  <c r="E562" i="1" s="1"/>
  <c r="D562" i="1" a="1"/>
  <c r="D562" i="1" s="1"/>
  <c r="S562" i="1"/>
  <c r="P783" i="1"/>
  <c r="B1466" i="1" a="1"/>
  <c r="B1466" i="1" s="1"/>
  <c r="R1466" i="1" a="1"/>
  <c r="R1466" i="1" s="1"/>
  <c r="K1466" i="1" a="1"/>
  <c r="K1466" i="1" s="1"/>
  <c r="E1466" i="1" a="1"/>
  <c r="E1466" i="1" s="1"/>
  <c r="C1466" i="1" a="1"/>
  <c r="C1466" i="1" s="1"/>
  <c r="D1466" i="1" a="1"/>
  <c r="D1466" i="1" s="1"/>
  <c r="L1466" i="1"/>
  <c r="S1466" i="1"/>
  <c r="B154" i="4" a="1"/>
  <c r="B154" i="4" s="1"/>
  <c r="AC145" i="4"/>
  <c r="Q21" i="1" a="1"/>
  <c r="Q21" i="1" s="1"/>
  <c r="L21" i="1"/>
  <c r="K21" i="1" a="1"/>
  <c r="K21" i="1" s="1"/>
  <c r="D21" i="1" a="1"/>
  <c r="D21" i="1" s="1"/>
  <c r="C21" i="1" a="1"/>
  <c r="C21" i="1" s="1"/>
  <c r="B21" i="1" a="1"/>
  <c r="B21" i="1" s="1"/>
  <c r="P21" i="1"/>
  <c r="N21" i="1"/>
  <c r="O21" i="1"/>
  <c r="M21" i="1"/>
  <c r="S21" i="1" s="1"/>
  <c r="E21" i="1" a="1"/>
  <c r="E21" i="1" s="1"/>
  <c r="K1513" i="1" a="1"/>
  <c r="K1513" i="1" s="1"/>
  <c r="L1513" i="1"/>
  <c r="E1513" i="1" a="1"/>
  <c r="E1513" i="1" s="1"/>
  <c r="B1513" i="1" a="1"/>
  <c r="B1513" i="1" s="1"/>
  <c r="C1513" i="1" a="1"/>
  <c r="C1513" i="1" s="1"/>
  <c r="D1513" i="1" a="1"/>
  <c r="D1513" i="1" s="1"/>
  <c r="P1513" i="1"/>
  <c r="O1513" i="1"/>
  <c r="N1513" i="1"/>
  <c r="M1513" i="1"/>
  <c r="S1513" i="1" s="1"/>
  <c r="C468" i="2" a="1"/>
  <c r="C468" i="2" s="1"/>
  <c r="E468" i="2" a="1"/>
  <c r="E468" i="2" s="1"/>
  <c r="G468" i="2" s="1" a="1"/>
  <c r="G468" i="2" s="1"/>
  <c r="F468" i="2" a="1"/>
  <c r="F468" i="2" s="1"/>
  <c r="D468" i="2" a="1"/>
  <c r="D468" i="2" s="1"/>
  <c r="B468" i="2" a="1"/>
  <c r="B468" i="2" s="1"/>
  <c r="B199" i="1" a="1"/>
  <c r="B199" i="1" s="1"/>
  <c r="L199" i="1"/>
  <c r="N199" i="1" s="1"/>
  <c r="K199" i="1" a="1"/>
  <c r="K199" i="1" s="1"/>
  <c r="E199" i="1" a="1"/>
  <c r="E199" i="1" s="1"/>
  <c r="C199" i="1" a="1"/>
  <c r="C199" i="1" s="1"/>
  <c r="O199" i="1"/>
  <c r="M199" i="1"/>
  <c r="Q199" i="1" s="1" a="1"/>
  <c r="Q199" i="1" s="1"/>
  <c r="D199" i="1" a="1"/>
  <c r="D199" i="1" s="1"/>
  <c r="P199" i="1"/>
  <c r="D432" i="1" a="1"/>
  <c r="D432" i="1" s="1"/>
  <c r="C432" i="1" a="1"/>
  <c r="C432" i="1" s="1"/>
  <c r="B432" i="1" a="1"/>
  <c r="B432" i="1" s="1"/>
  <c r="R432" i="1" a="1"/>
  <c r="R432" i="1" s="1"/>
  <c r="E432" i="1" a="1"/>
  <c r="E432" i="1" s="1"/>
  <c r="AG432" i="1" a="1"/>
  <c r="AG432" i="1" s="1"/>
  <c r="L432" i="1"/>
  <c r="K432" i="1" a="1"/>
  <c r="K432" i="1" s="1"/>
  <c r="F432" i="1" a="1"/>
  <c r="F432" i="1" s="1"/>
  <c r="G432" i="1" s="1"/>
  <c r="M432" i="1"/>
  <c r="I432" i="1" a="1"/>
  <c r="I432" i="1" s="1"/>
  <c r="AF513" i="1" a="1"/>
  <c r="AF513" i="1" s="1"/>
  <c r="U513" i="1" a="1"/>
  <c r="U513" i="1" s="1"/>
  <c r="AE513" i="1" a="1"/>
  <c r="AE513" i="1" s="1"/>
  <c r="T513" i="1" a="1"/>
  <c r="T513" i="1" s="1"/>
  <c r="AD513" i="1" a="1"/>
  <c r="AD513" i="1" s="1"/>
  <c r="AB513" i="1" a="1"/>
  <c r="AB513" i="1" s="1"/>
  <c r="X513" i="1" a="1"/>
  <c r="X513" i="1" s="1"/>
  <c r="W513" i="1" a="1"/>
  <c r="W513" i="1" s="1"/>
  <c r="AA513" i="1" a="1"/>
  <c r="AA513" i="1" s="1"/>
  <c r="Z513" i="1" a="1"/>
  <c r="Z513" i="1" s="1"/>
  <c r="Y513" i="1" a="1"/>
  <c r="Y513" i="1" s="1"/>
  <c r="AC513" i="1" a="1"/>
  <c r="AC513" i="1" s="1"/>
  <c r="P673" i="1"/>
  <c r="N795" i="1"/>
  <c r="K1042" i="1" a="1"/>
  <c r="K1042" i="1" s="1"/>
  <c r="C1042" i="1" a="1"/>
  <c r="C1042" i="1" s="1"/>
  <c r="L1042" i="1"/>
  <c r="O1042" i="1" s="1"/>
  <c r="Q1042" i="1" a="1"/>
  <c r="Q1042" i="1" s="1"/>
  <c r="E1042" i="1" a="1"/>
  <c r="E1042" i="1" s="1"/>
  <c r="D1042" i="1" a="1"/>
  <c r="D1042" i="1" s="1"/>
  <c r="B1042" i="1" a="1"/>
  <c r="B1042" i="1" s="1"/>
  <c r="C1744" i="1" a="1"/>
  <c r="C1744" i="1" s="1"/>
  <c r="B1744" i="1" a="1"/>
  <c r="B1744" i="1" s="1"/>
  <c r="R1744" i="1" a="1"/>
  <c r="R1744" i="1" s="1"/>
  <c r="E1744" i="1" a="1"/>
  <c r="E1744" i="1" s="1"/>
  <c r="D1744" i="1" a="1"/>
  <c r="D1744" i="1" s="1"/>
  <c r="F1744" i="1" a="1"/>
  <c r="F1744" i="1" s="1"/>
  <c r="G1744" i="1" s="1"/>
  <c r="K1744" i="1" a="1"/>
  <c r="K1744" i="1" s="1"/>
  <c r="L1744" i="1"/>
  <c r="AG1744" i="1" a="1"/>
  <c r="AG1744" i="1" s="1"/>
  <c r="M1744" i="1"/>
  <c r="H1744" i="1"/>
  <c r="C374" i="2" a="1"/>
  <c r="C374" i="2" s="1"/>
  <c r="F374" i="2" a="1"/>
  <c r="F374" i="2" s="1"/>
  <c r="E374" i="2" a="1"/>
  <c r="E374" i="2" s="1"/>
  <c r="D374" i="2" a="1"/>
  <c r="D374" i="2" s="1"/>
  <c r="B374" i="2" a="1"/>
  <c r="B374" i="2" s="1"/>
  <c r="AP63" i="8"/>
  <c r="AP67" i="8" s="1"/>
  <c r="AQ3" i="8"/>
  <c r="I131" i="1" a="1"/>
  <c r="I131" i="1" s="1"/>
  <c r="AG131" i="1" a="1"/>
  <c r="AG131" i="1" s="1"/>
  <c r="D131" i="1" a="1"/>
  <c r="D131" i="1" s="1"/>
  <c r="C131" i="1" a="1"/>
  <c r="C131" i="1" s="1"/>
  <c r="R131" i="1" a="1"/>
  <c r="R131" i="1" s="1"/>
  <c r="Q131" i="1" a="1"/>
  <c r="Q131" i="1" s="1"/>
  <c r="L131" i="1"/>
  <c r="K131" i="1" a="1"/>
  <c r="K131" i="1" s="1"/>
  <c r="F131" i="1" a="1"/>
  <c r="F131" i="1" s="1"/>
  <c r="G131" i="1" s="1"/>
  <c r="B131" i="1" a="1"/>
  <c r="B131" i="1" s="1"/>
  <c r="E131" i="1" a="1"/>
  <c r="E131" i="1" s="1"/>
  <c r="P131" i="1"/>
  <c r="O131" i="1"/>
  <c r="M131" i="1"/>
  <c r="S131" i="1" s="1"/>
  <c r="N131" i="1"/>
  <c r="B659" i="1" a="1"/>
  <c r="B659" i="1" s="1"/>
  <c r="E659" i="1" a="1"/>
  <c r="E659" i="1" s="1"/>
  <c r="D659" i="1" a="1"/>
  <c r="D659" i="1" s="1"/>
  <c r="K659" i="1" a="1"/>
  <c r="K659" i="1" s="1"/>
  <c r="C659" i="1" a="1"/>
  <c r="C659" i="1" s="1"/>
  <c r="L659" i="1"/>
  <c r="O659" i="1" s="1"/>
  <c r="M659" i="1"/>
  <c r="Q659" i="1" s="1" a="1"/>
  <c r="Q659" i="1" s="1"/>
  <c r="AB695" i="1" a="1"/>
  <c r="AB695" i="1" s="1"/>
  <c r="AA695" i="1" a="1"/>
  <c r="AA695" i="1" s="1"/>
  <c r="Z695" i="1" a="1"/>
  <c r="Z695" i="1" s="1"/>
  <c r="W695" i="1" a="1"/>
  <c r="W695" i="1" s="1"/>
  <c r="AF695" i="1" a="1"/>
  <c r="AF695" i="1" s="1"/>
  <c r="AE695" i="1" a="1"/>
  <c r="AE695" i="1" s="1"/>
  <c r="AD695" i="1" a="1"/>
  <c r="AD695" i="1" s="1"/>
  <c r="AC695" i="1" a="1"/>
  <c r="AC695" i="1" s="1"/>
  <c r="T695" i="1" a="1"/>
  <c r="T695" i="1" s="1"/>
  <c r="Y695" i="1" a="1"/>
  <c r="Y695" i="1" s="1"/>
  <c r="X695" i="1" a="1"/>
  <c r="X695" i="1" s="1"/>
  <c r="U695" i="1" a="1"/>
  <c r="U695" i="1" s="1"/>
  <c r="V695" i="1"/>
  <c r="X1111" i="1" a="1"/>
  <c r="X1111" i="1" s="1"/>
  <c r="AA1111" i="1" a="1"/>
  <c r="AA1111" i="1" s="1"/>
  <c r="Z1111" i="1" a="1"/>
  <c r="Z1111" i="1" s="1"/>
  <c r="Y1111" i="1" a="1"/>
  <c r="Y1111" i="1" s="1"/>
  <c r="U1111" i="1" a="1"/>
  <c r="U1111" i="1" s="1"/>
  <c r="AB1111" i="1" a="1"/>
  <c r="AB1111" i="1" s="1"/>
  <c r="W1111" i="1" a="1"/>
  <c r="W1111" i="1" s="1"/>
  <c r="T1111" i="1" a="1"/>
  <c r="T1111" i="1" s="1"/>
  <c r="AD1111" i="1" a="1"/>
  <c r="AD1111" i="1" s="1"/>
  <c r="AC1111" i="1" a="1"/>
  <c r="AC1111" i="1" s="1"/>
  <c r="AF1111" i="1" a="1"/>
  <c r="AF1111" i="1" s="1"/>
  <c r="AE1111" i="1" a="1"/>
  <c r="AE1111" i="1" s="1"/>
  <c r="X1200" i="1" a="1"/>
  <c r="X1200" i="1" s="1"/>
  <c r="W1200" i="1" a="1"/>
  <c r="W1200" i="1" s="1"/>
  <c r="AE1200" i="1" a="1"/>
  <c r="AE1200" i="1" s="1"/>
  <c r="T1200" i="1" a="1"/>
  <c r="T1200" i="1" s="1"/>
  <c r="AD1200" i="1" a="1"/>
  <c r="AD1200" i="1" s="1"/>
  <c r="AB1200" i="1" a="1"/>
  <c r="AB1200" i="1" s="1"/>
  <c r="Z1200" i="1" a="1"/>
  <c r="Z1200" i="1" s="1"/>
  <c r="Y1200" i="1" a="1"/>
  <c r="Y1200" i="1" s="1"/>
  <c r="U1200" i="1" a="1"/>
  <c r="U1200" i="1" s="1"/>
  <c r="AA1200" i="1" a="1"/>
  <c r="AA1200" i="1" s="1"/>
  <c r="AC1200" i="1" a="1"/>
  <c r="AC1200" i="1" s="1"/>
  <c r="AF1200" i="1" a="1"/>
  <c r="AF1200" i="1" s="1"/>
  <c r="V1200" i="1"/>
  <c r="AD1620" i="1" a="1"/>
  <c r="AD1620" i="1" s="1"/>
  <c r="AC1620" i="1" a="1"/>
  <c r="AC1620" i="1" s="1"/>
  <c r="AA1620" i="1" a="1"/>
  <c r="AA1620" i="1" s="1"/>
  <c r="Z1620" i="1" a="1"/>
  <c r="Z1620" i="1" s="1"/>
  <c r="Y1620" i="1" a="1"/>
  <c r="Y1620" i="1" s="1"/>
  <c r="W1620" i="1" a="1"/>
  <c r="W1620" i="1" s="1"/>
  <c r="T1620" i="1" a="1"/>
  <c r="T1620" i="1" s="1"/>
  <c r="X1620" i="1" a="1"/>
  <c r="X1620" i="1" s="1"/>
  <c r="U1620" i="1" a="1"/>
  <c r="U1620" i="1" s="1"/>
  <c r="AF1620" i="1" a="1"/>
  <c r="AF1620" i="1" s="1"/>
  <c r="AB1620" i="1" a="1"/>
  <c r="AB1620" i="1" s="1"/>
  <c r="AE1620" i="1" a="1"/>
  <c r="AE1620" i="1" s="1"/>
  <c r="AC1738" i="1" a="1"/>
  <c r="AC1738" i="1" s="1"/>
  <c r="AB1738" i="1" a="1"/>
  <c r="AB1738" i="1" s="1"/>
  <c r="AA1738" i="1" a="1"/>
  <c r="AA1738" i="1" s="1"/>
  <c r="X1738" i="1" a="1"/>
  <c r="X1738" i="1" s="1"/>
  <c r="W1738" i="1" a="1"/>
  <c r="W1738" i="1" s="1"/>
  <c r="U1738" i="1" a="1"/>
  <c r="U1738" i="1" s="1"/>
  <c r="T1738" i="1" a="1"/>
  <c r="T1738" i="1" s="1"/>
  <c r="AF1738" i="1" a="1"/>
  <c r="AF1738" i="1" s="1"/>
  <c r="AE1738" i="1" a="1"/>
  <c r="AE1738" i="1" s="1"/>
  <c r="AD1738" i="1" a="1"/>
  <c r="AD1738" i="1" s="1"/>
  <c r="Z1738" i="1" a="1"/>
  <c r="Z1738" i="1" s="1"/>
  <c r="Y1738" i="1" a="1"/>
  <c r="Y1738" i="1" s="1"/>
  <c r="V1738" i="1"/>
  <c r="Y31" i="1" a="1"/>
  <c r="Y31" i="1" s="1"/>
  <c r="X31" i="1" a="1"/>
  <c r="X31" i="1" s="1"/>
  <c r="W31" i="1" a="1"/>
  <c r="W31" i="1" s="1"/>
  <c r="AF31" i="1" a="1"/>
  <c r="AF31" i="1" s="1"/>
  <c r="U31" i="1" a="1"/>
  <c r="U31" i="1" s="1"/>
  <c r="AE31" i="1" a="1"/>
  <c r="AE31" i="1" s="1"/>
  <c r="T31" i="1" a="1"/>
  <c r="T31" i="1" s="1"/>
  <c r="AC31" i="1" a="1"/>
  <c r="AC31" i="1" s="1"/>
  <c r="AD31" i="1" a="1"/>
  <c r="AD31" i="1" s="1"/>
  <c r="AB31" i="1" a="1"/>
  <c r="AB31" i="1" s="1"/>
  <c r="AA31" i="1" a="1"/>
  <c r="AA31" i="1" s="1"/>
  <c r="Z31" i="1" a="1"/>
  <c r="Z31" i="1" s="1"/>
  <c r="V31" i="1"/>
  <c r="Y127" i="1" a="1"/>
  <c r="Y127" i="1" s="1"/>
  <c r="X127" i="1" a="1"/>
  <c r="X127" i="1" s="1"/>
  <c r="W127" i="1" a="1"/>
  <c r="W127" i="1" s="1"/>
  <c r="AE127" i="1" a="1"/>
  <c r="AE127" i="1" s="1"/>
  <c r="T127" i="1" a="1"/>
  <c r="T127" i="1" s="1"/>
  <c r="AF127" i="1" a="1"/>
  <c r="AF127" i="1" s="1"/>
  <c r="AD127" i="1" a="1"/>
  <c r="AD127" i="1" s="1"/>
  <c r="AC127" i="1" a="1"/>
  <c r="AC127" i="1" s="1"/>
  <c r="AA127" i="1" a="1"/>
  <c r="AA127" i="1" s="1"/>
  <c r="Z127" i="1" a="1"/>
  <c r="Z127" i="1" s="1"/>
  <c r="AB127" i="1" a="1"/>
  <c r="AB127" i="1" s="1"/>
  <c r="U127" i="1" a="1"/>
  <c r="U127" i="1" s="1"/>
  <c r="Q10" i="1" a="1"/>
  <c r="Q10" i="1" s="1"/>
  <c r="L10" i="1"/>
  <c r="P10" i="1" s="1"/>
  <c r="K10" i="1" a="1"/>
  <c r="K10" i="1" s="1"/>
  <c r="E10" i="1" a="1"/>
  <c r="E10" i="1" s="1"/>
  <c r="D10" i="1" a="1"/>
  <c r="D10" i="1" s="1"/>
  <c r="C10" i="1" a="1"/>
  <c r="C10" i="1" s="1"/>
  <c r="B10" i="1" a="1"/>
  <c r="B10" i="1" s="1"/>
  <c r="O10" i="1"/>
  <c r="M10" i="1"/>
  <c r="S10" i="1" s="1"/>
  <c r="N10" i="1"/>
  <c r="B23" i="1" a="1"/>
  <c r="B23" i="1" s="1"/>
  <c r="L23" i="1"/>
  <c r="K23" i="1" a="1"/>
  <c r="K23" i="1" s="1"/>
  <c r="E23" i="1" a="1"/>
  <c r="E23" i="1" s="1"/>
  <c r="D23" i="1" a="1"/>
  <c r="D23" i="1" s="1"/>
  <c r="C23" i="1" a="1"/>
  <c r="C23" i="1" s="1"/>
  <c r="M23" i="1"/>
  <c r="Q39" i="1" a="1"/>
  <c r="Q39" i="1" s="1"/>
  <c r="L39" i="1"/>
  <c r="K39" i="1" a="1"/>
  <c r="K39" i="1" s="1"/>
  <c r="E39" i="1" a="1"/>
  <c r="E39" i="1" s="1"/>
  <c r="D39" i="1" a="1"/>
  <c r="D39" i="1" s="1"/>
  <c r="C39" i="1" a="1"/>
  <c r="C39" i="1" s="1"/>
  <c r="M39" i="1"/>
  <c r="S39" i="1" s="1"/>
  <c r="B39" i="1" a="1"/>
  <c r="B39" i="1" s="1"/>
  <c r="D52" i="1" a="1"/>
  <c r="D52" i="1" s="1"/>
  <c r="E52" i="1" a="1"/>
  <c r="E52" i="1" s="1"/>
  <c r="C52" i="1" a="1"/>
  <c r="C52" i="1" s="1"/>
  <c r="Q52" i="1" a="1"/>
  <c r="Q52" i="1" s="1"/>
  <c r="L52" i="1"/>
  <c r="K52" i="1" a="1"/>
  <c r="K52" i="1" s="1"/>
  <c r="B52" i="1" a="1"/>
  <c r="B52" i="1" s="1"/>
  <c r="M52" i="1"/>
  <c r="S52" i="1" s="1"/>
  <c r="W56" i="1" a="1"/>
  <c r="W56" i="1" s="1"/>
  <c r="AC56" i="1" a="1"/>
  <c r="AC56" i="1" s="1"/>
  <c r="AB56" i="1" a="1"/>
  <c r="AB56" i="1" s="1"/>
  <c r="AA56" i="1" a="1"/>
  <c r="AA56" i="1" s="1"/>
  <c r="Z56" i="1" a="1"/>
  <c r="Z56" i="1" s="1"/>
  <c r="Y56" i="1" a="1"/>
  <c r="Y56" i="1" s="1"/>
  <c r="U56" i="1" a="1"/>
  <c r="U56" i="1" s="1"/>
  <c r="X56" i="1" a="1"/>
  <c r="X56" i="1" s="1"/>
  <c r="T56" i="1" a="1"/>
  <c r="T56" i="1" s="1"/>
  <c r="AF56" i="1" a="1"/>
  <c r="AF56" i="1" s="1"/>
  <c r="AE56" i="1" a="1"/>
  <c r="AE56" i="1" s="1"/>
  <c r="V56" i="1"/>
  <c r="AD56" i="1" a="1"/>
  <c r="AD56" i="1" s="1"/>
  <c r="B64" i="1" a="1"/>
  <c r="B64" i="1" s="1"/>
  <c r="Q64" i="1" a="1"/>
  <c r="Q64" i="1" s="1"/>
  <c r="L64" i="1"/>
  <c r="K64" i="1" a="1"/>
  <c r="K64" i="1" s="1"/>
  <c r="E64" i="1" a="1"/>
  <c r="E64" i="1" s="1"/>
  <c r="D64" i="1" a="1"/>
  <c r="D64" i="1" s="1"/>
  <c r="C64" i="1" a="1"/>
  <c r="C64" i="1" s="1"/>
  <c r="S64" i="1"/>
  <c r="B68" i="1" a="1"/>
  <c r="B68" i="1" s="1"/>
  <c r="Q68" i="1" a="1"/>
  <c r="Q68" i="1" s="1"/>
  <c r="D68" i="1" a="1"/>
  <c r="D68" i="1" s="1"/>
  <c r="C68" i="1" a="1"/>
  <c r="C68" i="1" s="1"/>
  <c r="K68" i="1" a="1"/>
  <c r="K68" i="1" s="1"/>
  <c r="M68" i="1"/>
  <c r="S68" i="1" s="1"/>
  <c r="L68" i="1"/>
  <c r="E68" i="1" a="1"/>
  <c r="E68" i="1" s="1"/>
  <c r="AA91" i="1" a="1"/>
  <c r="AA91" i="1" s="1"/>
  <c r="W91" i="1" a="1"/>
  <c r="W91" i="1" s="1"/>
  <c r="AB91" i="1" a="1"/>
  <c r="AB91" i="1" s="1"/>
  <c r="Z91" i="1" a="1"/>
  <c r="Z91" i="1" s="1"/>
  <c r="Y91" i="1" a="1"/>
  <c r="Y91" i="1" s="1"/>
  <c r="X91" i="1" a="1"/>
  <c r="X91" i="1" s="1"/>
  <c r="U91" i="1" a="1"/>
  <c r="U91" i="1" s="1"/>
  <c r="AF91" i="1" a="1"/>
  <c r="AF91" i="1" s="1"/>
  <c r="AC91" i="1" a="1"/>
  <c r="AC91" i="1" s="1"/>
  <c r="T91" i="1" a="1"/>
  <c r="T91" i="1" s="1"/>
  <c r="AE91" i="1" a="1"/>
  <c r="AE91" i="1" s="1"/>
  <c r="AD91" i="1" a="1"/>
  <c r="AD91" i="1" s="1"/>
  <c r="AB113" i="1" a="1"/>
  <c r="AB113" i="1" s="1"/>
  <c r="AA113" i="1" a="1"/>
  <c r="AA113" i="1" s="1"/>
  <c r="Z113" i="1" a="1"/>
  <c r="Z113" i="1" s="1"/>
  <c r="X113" i="1" a="1"/>
  <c r="X113" i="1" s="1"/>
  <c r="AC113" i="1" a="1"/>
  <c r="AC113" i="1" s="1"/>
  <c r="Y113" i="1" a="1"/>
  <c r="Y113" i="1" s="1"/>
  <c r="W113" i="1" a="1"/>
  <c r="W113" i="1" s="1"/>
  <c r="U113" i="1" a="1"/>
  <c r="U113" i="1" s="1"/>
  <c r="AE113" i="1" a="1"/>
  <c r="AE113" i="1" s="1"/>
  <c r="T113" i="1" a="1"/>
  <c r="T113" i="1" s="1"/>
  <c r="AF113" i="1" a="1"/>
  <c r="AF113" i="1" s="1"/>
  <c r="AD113" i="1" a="1"/>
  <c r="AD113" i="1" s="1"/>
  <c r="V113" i="1"/>
  <c r="X156" i="1" a="1"/>
  <c r="X156" i="1" s="1"/>
  <c r="W156" i="1" a="1"/>
  <c r="W156" i="1" s="1"/>
  <c r="AF156" i="1" a="1"/>
  <c r="AF156" i="1" s="1"/>
  <c r="U156" i="1" a="1"/>
  <c r="U156" i="1" s="1"/>
  <c r="AD156" i="1" a="1"/>
  <c r="AD156" i="1" s="1"/>
  <c r="AC156" i="1" a="1"/>
  <c r="AC156" i="1" s="1"/>
  <c r="AE156" i="1" a="1"/>
  <c r="AE156" i="1" s="1"/>
  <c r="AB156" i="1" a="1"/>
  <c r="AB156" i="1" s="1"/>
  <c r="AA156" i="1" a="1"/>
  <c r="AA156" i="1" s="1"/>
  <c r="Y156" i="1" a="1"/>
  <c r="Y156" i="1" s="1"/>
  <c r="T156" i="1" a="1"/>
  <c r="T156" i="1" s="1"/>
  <c r="Z156" i="1" a="1"/>
  <c r="Z156" i="1" s="1"/>
  <c r="C161" i="1" a="1"/>
  <c r="C161" i="1" s="1"/>
  <c r="B161" i="1" a="1"/>
  <c r="B161" i="1" s="1"/>
  <c r="Q161" i="1" a="1"/>
  <c r="Q161" i="1" s="1"/>
  <c r="L161" i="1"/>
  <c r="K161" i="1" a="1"/>
  <c r="K161" i="1" s="1"/>
  <c r="E161" i="1" a="1"/>
  <c r="E161" i="1" s="1"/>
  <c r="D161" i="1" a="1"/>
  <c r="D161" i="1" s="1"/>
  <c r="S161" i="1"/>
  <c r="M161" i="1"/>
  <c r="B221" i="1" a="1"/>
  <c r="B221" i="1" s="1"/>
  <c r="C221" i="1" a="1"/>
  <c r="C221" i="1" s="1"/>
  <c r="Q221" i="1" a="1"/>
  <c r="Q221" i="1" s="1"/>
  <c r="K221" i="1" a="1"/>
  <c r="K221" i="1" s="1"/>
  <c r="L221" i="1"/>
  <c r="E221" i="1" a="1"/>
  <c r="E221" i="1" s="1"/>
  <c r="D221" i="1" a="1"/>
  <c r="D221" i="1" s="1"/>
  <c r="S221" i="1"/>
  <c r="D280" i="1" a="1"/>
  <c r="D280" i="1" s="1"/>
  <c r="L280" i="1"/>
  <c r="P280" i="1" s="1"/>
  <c r="K280" i="1" a="1"/>
  <c r="K280" i="1" s="1"/>
  <c r="C280" i="1" a="1"/>
  <c r="C280" i="1" s="1"/>
  <c r="B280" i="1" a="1"/>
  <c r="B280" i="1" s="1"/>
  <c r="Q280" i="1" a="1"/>
  <c r="Q280" i="1" s="1"/>
  <c r="E280" i="1" a="1"/>
  <c r="E280" i="1" s="1"/>
  <c r="O280" i="1"/>
  <c r="N280" i="1"/>
  <c r="M280" i="1"/>
  <c r="S280" i="1" s="1"/>
  <c r="L326" i="1"/>
  <c r="P326" i="1" s="1"/>
  <c r="K326" i="1" a="1"/>
  <c r="K326" i="1" s="1"/>
  <c r="I326" i="1" a="1"/>
  <c r="I326" i="1" s="1"/>
  <c r="B326" i="1" a="1"/>
  <c r="B326" i="1" s="1"/>
  <c r="AG326" i="1" a="1"/>
  <c r="AG326" i="1" s="1"/>
  <c r="D326" i="1" a="1"/>
  <c r="D326" i="1" s="1"/>
  <c r="C326" i="1" a="1"/>
  <c r="C326" i="1" s="1"/>
  <c r="F326" i="1" a="1"/>
  <c r="F326" i="1" s="1"/>
  <c r="G326" i="1" s="1"/>
  <c r="E326" i="1" a="1"/>
  <c r="E326" i="1" s="1"/>
  <c r="R326" i="1" a="1"/>
  <c r="R326" i="1" s="1"/>
  <c r="H326" i="1"/>
  <c r="M326" i="1"/>
  <c r="N326" i="1"/>
  <c r="Q337" i="1" a="1"/>
  <c r="Q337" i="1" s="1"/>
  <c r="L337" i="1"/>
  <c r="P337" i="1" s="1"/>
  <c r="K337" i="1" a="1"/>
  <c r="K337" i="1" s="1"/>
  <c r="E337" i="1" a="1"/>
  <c r="E337" i="1" s="1"/>
  <c r="D337" i="1" a="1"/>
  <c r="D337" i="1" s="1"/>
  <c r="C337" i="1" a="1"/>
  <c r="C337" i="1" s="1"/>
  <c r="B337" i="1" a="1"/>
  <c r="B337" i="1" s="1"/>
  <c r="M337" i="1"/>
  <c r="S337" i="1" s="1"/>
  <c r="O337" i="1"/>
  <c r="N337" i="1"/>
  <c r="Y347" i="1" a="1"/>
  <c r="Y347" i="1" s="1"/>
  <c r="X347" i="1" a="1"/>
  <c r="X347" i="1" s="1"/>
  <c r="W347" i="1" a="1"/>
  <c r="W347" i="1" s="1"/>
  <c r="AF347" i="1" a="1"/>
  <c r="AF347" i="1" s="1"/>
  <c r="U347" i="1" a="1"/>
  <c r="U347" i="1" s="1"/>
  <c r="AE347" i="1" a="1"/>
  <c r="AE347" i="1" s="1"/>
  <c r="T347" i="1" a="1"/>
  <c r="T347" i="1" s="1"/>
  <c r="AD347" i="1" a="1"/>
  <c r="AD347" i="1" s="1"/>
  <c r="AC347" i="1" a="1"/>
  <c r="AC347" i="1" s="1"/>
  <c r="AA347" i="1" a="1"/>
  <c r="AA347" i="1" s="1"/>
  <c r="Z347" i="1" a="1"/>
  <c r="Z347" i="1" s="1"/>
  <c r="AB347" i="1" a="1"/>
  <c r="AB347" i="1" s="1"/>
  <c r="V347" i="1"/>
  <c r="E407" i="1" a="1"/>
  <c r="E407" i="1" s="1"/>
  <c r="D407" i="1" a="1"/>
  <c r="D407" i="1" s="1"/>
  <c r="C407" i="1" a="1"/>
  <c r="C407" i="1" s="1"/>
  <c r="Q407" i="1" a="1"/>
  <c r="Q407" i="1" s="1"/>
  <c r="K407" i="1" a="1"/>
  <c r="K407" i="1" s="1"/>
  <c r="L407" i="1"/>
  <c r="B407" i="1" a="1"/>
  <c r="B407" i="1" s="1"/>
  <c r="N407" i="1"/>
  <c r="M407" i="1"/>
  <c r="S407" i="1" s="1"/>
  <c r="P413" i="1"/>
  <c r="V418" i="1"/>
  <c r="E508" i="1" a="1"/>
  <c r="E508" i="1" s="1"/>
  <c r="D508" i="1" a="1"/>
  <c r="D508" i="1" s="1"/>
  <c r="B508" i="1" a="1"/>
  <c r="B508" i="1" s="1"/>
  <c r="Q508" i="1" a="1"/>
  <c r="Q508" i="1" s="1"/>
  <c r="C508" i="1" a="1"/>
  <c r="C508" i="1" s="1"/>
  <c r="K508" i="1" a="1"/>
  <c r="K508" i="1" s="1"/>
  <c r="L508" i="1"/>
  <c r="S508" i="1"/>
  <c r="AD549" i="1" a="1"/>
  <c r="AD549" i="1" s="1"/>
  <c r="AC549" i="1" a="1"/>
  <c r="AC549" i="1" s="1"/>
  <c r="AB549" i="1" a="1"/>
  <c r="AB549" i="1" s="1"/>
  <c r="AA549" i="1" a="1"/>
  <c r="AA549" i="1" s="1"/>
  <c r="Z549" i="1" a="1"/>
  <c r="Z549" i="1" s="1"/>
  <c r="T549" i="1" a="1"/>
  <c r="T549" i="1" s="1"/>
  <c r="AE549" i="1" a="1"/>
  <c r="AE549" i="1" s="1"/>
  <c r="Y549" i="1" a="1"/>
  <c r="Y549" i="1" s="1"/>
  <c r="X549" i="1" a="1"/>
  <c r="X549" i="1" s="1"/>
  <c r="AF549" i="1" a="1"/>
  <c r="AF549" i="1" s="1"/>
  <c r="W549" i="1" a="1"/>
  <c r="W549" i="1" s="1"/>
  <c r="U549" i="1" a="1"/>
  <c r="U549" i="1" s="1"/>
  <c r="V549" i="1"/>
  <c r="D604" i="1" a="1"/>
  <c r="D604" i="1" s="1"/>
  <c r="C604" i="1" a="1"/>
  <c r="C604" i="1" s="1"/>
  <c r="B604" i="1" a="1"/>
  <c r="B604" i="1" s="1"/>
  <c r="Q604" i="1" a="1"/>
  <c r="Q604" i="1" s="1"/>
  <c r="E604" i="1" a="1"/>
  <c r="E604" i="1" s="1"/>
  <c r="L604" i="1"/>
  <c r="P604" i="1" s="1"/>
  <c r="K604" i="1" a="1"/>
  <c r="K604" i="1" s="1"/>
  <c r="S604" i="1"/>
  <c r="N604" i="1"/>
  <c r="M604" i="1"/>
  <c r="Q629" i="1" a="1"/>
  <c r="Q629" i="1" s="1"/>
  <c r="L629" i="1"/>
  <c r="K629" i="1" a="1"/>
  <c r="K629" i="1" s="1"/>
  <c r="D629" i="1" a="1"/>
  <c r="D629" i="1" s="1"/>
  <c r="C629" i="1" a="1"/>
  <c r="C629" i="1" s="1"/>
  <c r="B629" i="1" a="1"/>
  <c r="B629" i="1" s="1"/>
  <c r="E629" i="1" a="1"/>
  <c r="E629" i="1" s="1"/>
  <c r="S660" i="1"/>
  <c r="P680" i="1"/>
  <c r="W685" i="1" a="1"/>
  <c r="W685" i="1" s="1"/>
  <c r="AF685" i="1" a="1"/>
  <c r="AF685" i="1" s="1"/>
  <c r="U685" i="1" a="1"/>
  <c r="U685" i="1" s="1"/>
  <c r="AE685" i="1" a="1"/>
  <c r="AE685" i="1" s="1"/>
  <c r="T685" i="1" a="1"/>
  <c r="T685" i="1" s="1"/>
  <c r="AB685" i="1" a="1"/>
  <c r="AB685" i="1" s="1"/>
  <c r="Y685" i="1" a="1"/>
  <c r="Y685" i="1" s="1"/>
  <c r="X685" i="1" a="1"/>
  <c r="X685" i="1" s="1"/>
  <c r="AC685" i="1" a="1"/>
  <c r="AC685" i="1" s="1"/>
  <c r="AA685" i="1" a="1"/>
  <c r="AA685" i="1" s="1"/>
  <c r="Z685" i="1" a="1"/>
  <c r="Z685" i="1" s="1"/>
  <c r="AD685" i="1" a="1"/>
  <c r="AD685" i="1" s="1"/>
  <c r="V685" i="1"/>
  <c r="P689" i="1"/>
  <c r="C742" i="1" a="1"/>
  <c r="C742" i="1" s="1"/>
  <c r="L742" i="1"/>
  <c r="D742" i="1" a="1"/>
  <c r="D742" i="1" s="1"/>
  <c r="B742" i="1" a="1"/>
  <c r="B742" i="1" s="1"/>
  <c r="K742" i="1" a="1"/>
  <c r="K742" i="1" s="1"/>
  <c r="E742" i="1" a="1"/>
  <c r="E742" i="1" s="1"/>
  <c r="N742" i="1"/>
  <c r="M742" i="1"/>
  <c r="C780" i="1" a="1"/>
  <c r="C780" i="1" s="1"/>
  <c r="B780" i="1" a="1"/>
  <c r="B780" i="1" s="1"/>
  <c r="Q780" i="1" a="1"/>
  <c r="Q780" i="1" s="1"/>
  <c r="L780" i="1"/>
  <c r="P780" i="1" s="1"/>
  <c r="K780" i="1" a="1"/>
  <c r="K780" i="1" s="1"/>
  <c r="E780" i="1" a="1"/>
  <c r="E780" i="1" s="1"/>
  <c r="D780" i="1" a="1"/>
  <c r="D780" i="1" s="1"/>
  <c r="N780" i="1"/>
  <c r="M780" i="1"/>
  <c r="S780" i="1" s="1"/>
  <c r="AA823" i="1" a="1"/>
  <c r="AA823" i="1" s="1"/>
  <c r="Z823" i="1" a="1"/>
  <c r="Z823" i="1" s="1"/>
  <c r="X823" i="1" a="1"/>
  <c r="X823" i="1" s="1"/>
  <c r="AF823" i="1" a="1"/>
  <c r="AF823" i="1" s="1"/>
  <c r="U823" i="1" a="1"/>
  <c r="U823" i="1" s="1"/>
  <c r="AD823" i="1" a="1"/>
  <c r="AD823" i="1" s="1"/>
  <c r="AC823" i="1" a="1"/>
  <c r="AC823" i="1" s="1"/>
  <c r="AB823" i="1" a="1"/>
  <c r="AB823" i="1" s="1"/>
  <c r="Y823" i="1" a="1"/>
  <c r="Y823" i="1" s="1"/>
  <c r="W823" i="1" a="1"/>
  <c r="W823" i="1" s="1"/>
  <c r="AE823" i="1" a="1"/>
  <c r="AE823" i="1" s="1"/>
  <c r="T823" i="1" a="1"/>
  <c r="T823" i="1" s="1"/>
  <c r="V823" i="1"/>
  <c r="AC856" i="1" a="1"/>
  <c r="AC856" i="1" s="1"/>
  <c r="AB856" i="1" a="1"/>
  <c r="AB856" i="1" s="1"/>
  <c r="AA856" i="1" a="1"/>
  <c r="AA856" i="1" s="1"/>
  <c r="W856" i="1" a="1"/>
  <c r="W856" i="1" s="1"/>
  <c r="T856" i="1" a="1"/>
  <c r="T856" i="1" s="1"/>
  <c r="AD856" i="1" a="1"/>
  <c r="AD856" i="1" s="1"/>
  <c r="Y856" i="1" a="1"/>
  <c r="Y856" i="1" s="1"/>
  <c r="X856" i="1" a="1"/>
  <c r="X856" i="1" s="1"/>
  <c r="U856" i="1" a="1"/>
  <c r="U856" i="1" s="1"/>
  <c r="AF856" i="1" a="1"/>
  <c r="AF856" i="1" s="1"/>
  <c r="AE856" i="1" a="1"/>
  <c r="AE856" i="1" s="1"/>
  <c r="Z856" i="1" a="1"/>
  <c r="Z856" i="1" s="1"/>
  <c r="Z889" i="1" a="1"/>
  <c r="Z889" i="1" s="1"/>
  <c r="Y889" i="1" a="1"/>
  <c r="Y889" i="1" s="1"/>
  <c r="X889" i="1" a="1"/>
  <c r="X889" i="1" s="1"/>
  <c r="AD889" i="1" a="1"/>
  <c r="AD889" i="1" s="1"/>
  <c r="AC889" i="1" a="1"/>
  <c r="AC889" i="1" s="1"/>
  <c r="AB889" i="1" a="1"/>
  <c r="AB889" i="1" s="1"/>
  <c r="AA889" i="1" a="1"/>
  <c r="AA889" i="1" s="1"/>
  <c r="T889" i="1" a="1"/>
  <c r="T889" i="1" s="1"/>
  <c r="AE889" i="1" a="1"/>
  <c r="AE889" i="1" s="1"/>
  <c r="AF889" i="1" a="1"/>
  <c r="AF889" i="1" s="1"/>
  <c r="W889" i="1" a="1"/>
  <c r="W889" i="1" s="1"/>
  <c r="U889" i="1" a="1"/>
  <c r="U889" i="1" s="1"/>
  <c r="V889" i="1"/>
  <c r="Y958" i="1" a="1"/>
  <c r="Y958" i="1" s="1"/>
  <c r="X958" i="1" a="1"/>
  <c r="X958" i="1" s="1"/>
  <c r="W958" i="1" a="1"/>
  <c r="W958" i="1" s="1"/>
  <c r="AF958" i="1" a="1"/>
  <c r="AF958" i="1" s="1"/>
  <c r="U958" i="1" a="1"/>
  <c r="U958" i="1" s="1"/>
  <c r="AD958" i="1" a="1"/>
  <c r="AD958" i="1" s="1"/>
  <c r="AA958" i="1" a="1"/>
  <c r="AA958" i="1" s="1"/>
  <c r="Z958" i="1" a="1"/>
  <c r="Z958" i="1" s="1"/>
  <c r="T958" i="1" a="1"/>
  <c r="T958" i="1" s="1"/>
  <c r="AB958" i="1" a="1"/>
  <c r="AB958" i="1" s="1"/>
  <c r="AE958" i="1" a="1"/>
  <c r="AE958" i="1" s="1"/>
  <c r="AC958" i="1" a="1"/>
  <c r="AC958" i="1" s="1"/>
  <c r="V958" i="1"/>
  <c r="Y1018" i="1" a="1"/>
  <c r="Y1018" i="1" s="1"/>
  <c r="X1018" i="1" a="1"/>
  <c r="X1018" i="1" s="1"/>
  <c r="W1018" i="1" a="1"/>
  <c r="W1018" i="1" s="1"/>
  <c r="AF1018" i="1" a="1"/>
  <c r="AF1018" i="1" s="1"/>
  <c r="U1018" i="1" a="1"/>
  <c r="U1018" i="1" s="1"/>
  <c r="AD1018" i="1" a="1"/>
  <c r="AD1018" i="1" s="1"/>
  <c r="AE1018" i="1" a="1"/>
  <c r="AE1018" i="1" s="1"/>
  <c r="AC1018" i="1" a="1"/>
  <c r="AC1018" i="1" s="1"/>
  <c r="Z1018" i="1" a="1"/>
  <c r="Z1018" i="1" s="1"/>
  <c r="AA1018" i="1" a="1"/>
  <c r="AA1018" i="1" s="1"/>
  <c r="AB1018" i="1" a="1"/>
  <c r="AB1018" i="1" s="1"/>
  <c r="T1018" i="1" a="1"/>
  <c r="T1018" i="1" s="1"/>
  <c r="V1018" i="1"/>
  <c r="E1111" i="1" a="1"/>
  <c r="E1111" i="1" s="1"/>
  <c r="C1111" i="1" a="1"/>
  <c r="C1111" i="1" s="1"/>
  <c r="L1111" i="1"/>
  <c r="K1111" i="1" a="1"/>
  <c r="K1111" i="1" s="1"/>
  <c r="Q1111" i="1" a="1"/>
  <c r="Q1111" i="1" s="1"/>
  <c r="D1111" i="1" a="1"/>
  <c r="D1111" i="1" s="1"/>
  <c r="B1111" i="1" a="1"/>
  <c r="B1111" i="1" s="1"/>
  <c r="AD1123" i="1" a="1"/>
  <c r="AD1123" i="1" s="1"/>
  <c r="U1123" i="1" a="1"/>
  <c r="U1123" i="1" s="1"/>
  <c r="AF1123" i="1" a="1"/>
  <c r="AF1123" i="1" s="1"/>
  <c r="T1123" i="1" a="1"/>
  <c r="T1123" i="1" s="1"/>
  <c r="AE1123" i="1" a="1"/>
  <c r="AE1123" i="1" s="1"/>
  <c r="AB1123" i="1" a="1"/>
  <c r="AB1123" i="1" s="1"/>
  <c r="AC1123" i="1" a="1"/>
  <c r="AC1123" i="1" s="1"/>
  <c r="AA1123" i="1" a="1"/>
  <c r="AA1123" i="1" s="1"/>
  <c r="Z1123" i="1" a="1"/>
  <c r="Z1123" i="1" s="1"/>
  <c r="Y1123" i="1" a="1"/>
  <c r="Y1123" i="1" s="1"/>
  <c r="X1123" i="1" a="1"/>
  <c r="X1123" i="1" s="1"/>
  <c r="W1123" i="1" a="1"/>
  <c r="W1123" i="1" s="1"/>
  <c r="I1150" i="1" a="1"/>
  <c r="I1150" i="1" s="1"/>
  <c r="F1150" i="1" a="1"/>
  <c r="F1150" i="1" s="1"/>
  <c r="E1150" i="1" a="1"/>
  <c r="E1150" i="1" s="1"/>
  <c r="D1150" i="1" a="1"/>
  <c r="D1150" i="1" s="1"/>
  <c r="C1150" i="1" a="1"/>
  <c r="C1150" i="1" s="1"/>
  <c r="J1150" i="1" a="1"/>
  <c r="J1150" i="1" s="1"/>
  <c r="B1150" i="1" a="1"/>
  <c r="B1150" i="1" s="1"/>
  <c r="L1150" i="1"/>
  <c r="N1150" i="1" s="1"/>
  <c r="K1150" i="1" a="1"/>
  <c r="K1150" i="1" s="1"/>
  <c r="R1150" i="1" a="1"/>
  <c r="R1150" i="1" s="1"/>
  <c r="M1150" i="1"/>
  <c r="Y1173" i="1" a="1"/>
  <c r="Y1173" i="1" s="1"/>
  <c r="X1173" i="1" a="1"/>
  <c r="X1173" i="1" s="1"/>
  <c r="AD1173" i="1" a="1"/>
  <c r="AD1173" i="1" s="1"/>
  <c r="AF1173" i="1" a="1"/>
  <c r="AF1173" i="1" s="1"/>
  <c r="AE1173" i="1" a="1"/>
  <c r="AE1173" i="1" s="1"/>
  <c r="AB1173" i="1" a="1"/>
  <c r="AB1173" i="1" s="1"/>
  <c r="W1173" i="1" a="1"/>
  <c r="W1173" i="1" s="1"/>
  <c r="U1173" i="1" a="1"/>
  <c r="U1173" i="1" s="1"/>
  <c r="T1173" i="1" a="1"/>
  <c r="T1173" i="1" s="1"/>
  <c r="AC1173" i="1" a="1"/>
  <c r="AC1173" i="1" s="1"/>
  <c r="Z1173" i="1" a="1"/>
  <c r="Z1173" i="1" s="1"/>
  <c r="AA1173" i="1" a="1"/>
  <c r="AA1173" i="1" s="1"/>
  <c r="V1173" i="1"/>
  <c r="J1195" i="1" a="1"/>
  <c r="J1195" i="1" s="1"/>
  <c r="I1195" i="1" a="1"/>
  <c r="I1195" i="1" s="1"/>
  <c r="E1195" i="1" a="1"/>
  <c r="E1195" i="1" s="1"/>
  <c r="D1195" i="1" a="1"/>
  <c r="D1195" i="1" s="1"/>
  <c r="B1195" i="1" a="1"/>
  <c r="B1195" i="1" s="1"/>
  <c r="F1195" i="1" a="1"/>
  <c r="F1195" i="1" s="1"/>
  <c r="G1195" i="1" s="1"/>
  <c r="C1195" i="1" a="1"/>
  <c r="C1195" i="1" s="1"/>
  <c r="L1195" i="1"/>
  <c r="K1195" i="1" a="1"/>
  <c r="K1195" i="1" s="1"/>
  <c r="AG1195" i="1" a="1"/>
  <c r="AG1195" i="1" s="1"/>
  <c r="R1195" i="1" a="1"/>
  <c r="R1195" i="1" s="1"/>
  <c r="P1195" i="1"/>
  <c r="O1195" i="1"/>
  <c r="N1195" i="1"/>
  <c r="M1195" i="1"/>
  <c r="S1195" i="1" s="1"/>
  <c r="H1195" i="1"/>
  <c r="I1222" i="1" a="1"/>
  <c r="I1222" i="1" s="1"/>
  <c r="B1222" i="1" a="1"/>
  <c r="B1222" i="1" s="1"/>
  <c r="D1222" i="1" a="1"/>
  <c r="D1222" i="1" s="1"/>
  <c r="C1222" i="1" a="1"/>
  <c r="C1222" i="1" s="1"/>
  <c r="AG1222" i="1" a="1"/>
  <c r="AG1222" i="1" s="1"/>
  <c r="F1222" i="1" a="1"/>
  <c r="F1222" i="1" s="1"/>
  <c r="G1222" i="1" s="1"/>
  <c r="E1222" i="1" a="1"/>
  <c r="E1222" i="1" s="1"/>
  <c r="K1222" i="1" a="1"/>
  <c r="K1222" i="1" s="1"/>
  <c r="R1222" i="1" a="1"/>
  <c r="R1222" i="1" s="1"/>
  <c r="L1222" i="1"/>
  <c r="P1222" i="1" s="1"/>
  <c r="N1222" i="1"/>
  <c r="M1222" i="1"/>
  <c r="S1222" i="1" s="1"/>
  <c r="H1222" i="1"/>
  <c r="AA1244" i="1" a="1"/>
  <c r="AA1244" i="1" s="1"/>
  <c r="Z1244" i="1" a="1"/>
  <c r="Z1244" i="1" s="1"/>
  <c r="Y1244" i="1" a="1"/>
  <c r="Y1244" i="1" s="1"/>
  <c r="W1244" i="1" a="1"/>
  <c r="W1244" i="1" s="1"/>
  <c r="U1244" i="1" a="1"/>
  <c r="U1244" i="1" s="1"/>
  <c r="T1244" i="1" a="1"/>
  <c r="T1244" i="1" s="1"/>
  <c r="AF1244" i="1" a="1"/>
  <c r="AF1244" i="1" s="1"/>
  <c r="AD1244" i="1" a="1"/>
  <c r="AD1244" i="1" s="1"/>
  <c r="X1244" i="1" a="1"/>
  <c r="X1244" i="1" s="1"/>
  <c r="AB1244" i="1" a="1"/>
  <c r="AB1244" i="1" s="1"/>
  <c r="AC1244" i="1" a="1"/>
  <c r="AC1244" i="1" s="1"/>
  <c r="AE1244" i="1" a="1"/>
  <c r="AE1244" i="1" s="1"/>
  <c r="X1249" i="1" a="1"/>
  <c r="X1249" i="1" s="1"/>
  <c r="W1249" i="1" a="1"/>
  <c r="W1249" i="1" s="1"/>
  <c r="AE1249" i="1" a="1"/>
  <c r="AE1249" i="1" s="1"/>
  <c r="T1249" i="1" a="1"/>
  <c r="T1249" i="1" s="1"/>
  <c r="AC1249" i="1" a="1"/>
  <c r="AC1249" i="1" s="1"/>
  <c r="AF1249" i="1" a="1"/>
  <c r="AF1249" i="1" s="1"/>
  <c r="AD1249" i="1" a="1"/>
  <c r="AD1249" i="1" s="1"/>
  <c r="AB1249" i="1" a="1"/>
  <c r="AB1249" i="1" s="1"/>
  <c r="AA1249" i="1" a="1"/>
  <c r="AA1249" i="1" s="1"/>
  <c r="Y1249" i="1" a="1"/>
  <c r="Y1249" i="1" s="1"/>
  <c r="Z1249" i="1" a="1"/>
  <c r="Z1249" i="1" s="1"/>
  <c r="U1249" i="1" a="1"/>
  <c r="U1249" i="1" s="1"/>
  <c r="V1249" i="1"/>
  <c r="V1300" i="1"/>
  <c r="W1420" i="1" a="1"/>
  <c r="W1420" i="1" s="1"/>
  <c r="AF1420" i="1" a="1"/>
  <c r="AF1420" i="1" s="1"/>
  <c r="U1420" i="1" a="1"/>
  <c r="U1420" i="1" s="1"/>
  <c r="AE1420" i="1" a="1"/>
  <c r="AE1420" i="1" s="1"/>
  <c r="T1420" i="1" a="1"/>
  <c r="T1420" i="1" s="1"/>
  <c r="AC1420" i="1" a="1"/>
  <c r="AC1420" i="1" s="1"/>
  <c r="AD1420" i="1" a="1"/>
  <c r="AD1420" i="1" s="1"/>
  <c r="X1420" i="1" a="1"/>
  <c r="X1420" i="1" s="1"/>
  <c r="AB1420" i="1" a="1"/>
  <c r="AB1420" i="1" s="1"/>
  <c r="AA1420" i="1" a="1"/>
  <c r="AA1420" i="1" s="1"/>
  <c r="Y1420" i="1" a="1"/>
  <c r="Y1420" i="1" s="1"/>
  <c r="Z1420" i="1" a="1"/>
  <c r="Z1420" i="1" s="1"/>
  <c r="C1526" i="1" a="1"/>
  <c r="C1526" i="1" s="1"/>
  <c r="E1526" i="1" a="1"/>
  <c r="E1526" i="1" s="1"/>
  <c r="D1526" i="1" a="1"/>
  <c r="D1526" i="1" s="1"/>
  <c r="B1526" i="1" a="1"/>
  <c r="B1526" i="1" s="1"/>
  <c r="L1526" i="1"/>
  <c r="K1526" i="1" a="1"/>
  <c r="K1526" i="1" s="1"/>
  <c r="N1526" i="1"/>
  <c r="M1526" i="1"/>
  <c r="S1526" i="1" s="1"/>
  <c r="X1595" i="1" a="1"/>
  <c r="X1595" i="1" s="1"/>
  <c r="W1595" i="1" a="1"/>
  <c r="W1595" i="1" s="1"/>
  <c r="AF1595" i="1" a="1"/>
  <c r="AF1595" i="1" s="1"/>
  <c r="U1595" i="1" a="1"/>
  <c r="U1595" i="1" s="1"/>
  <c r="AC1595" i="1" a="1"/>
  <c r="AC1595" i="1" s="1"/>
  <c r="T1595" i="1" a="1"/>
  <c r="T1595" i="1" s="1"/>
  <c r="AD1595" i="1" a="1"/>
  <c r="AD1595" i="1" s="1"/>
  <c r="AA1595" i="1" a="1"/>
  <c r="AA1595" i="1" s="1"/>
  <c r="AE1595" i="1" a="1"/>
  <c r="AE1595" i="1" s="1"/>
  <c r="AB1595" i="1" a="1"/>
  <c r="AB1595" i="1" s="1"/>
  <c r="Z1595" i="1" a="1"/>
  <c r="Z1595" i="1" s="1"/>
  <c r="Y1595" i="1" a="1"/>
  <c r="Y1595" i="1" s="1"/>
  <c r="V1595" i="1"/>
  <c r="S1607" i="1"/>
  <c r="K1632" i="1" a="1"/>
  <c r="K1632" i="1" s="1"/>
  <c r="C1632" i="1" a="1"/>
  <c r="C1632" i="1" s="1"/>
  <c r="E1632" i="1" a="1"/>
  <c r="E1632" i="1" s="1"/>
  <c r="D1632" i="1" a="1"/>
  <c r="D1632" i="1" s="1"/>
  <c r="B1632" i="1" a="1"/>
  <c r="B1632" i="1" s="1"/>
  <c r="L1632" i="1"/>
  <c r="P1632" i="1" s="1"/>
  <c r="Q1632" i="1" a="1"/>
  <c r="Q1632" i="1" s="1"/>
  <c r="S1632" i="1"/>
  <c r="M1632" i="1"/>
  <c r="AA1745" i="1" a="1"/>
  <c r="AA1745" i="1" s="1"/>
  <c r="Z1745" i="1" a="1"/>
  <c r="Z1745" i="1" s="1"/>
  <c r="AC1745" i="1" a="1"/>
  <c r="AC1745" i="1" s="1"/>
  <c r="AB1745" i="1" a="1"/>
  <c r="AB1745" i="1" s="1"/>
  <c r="Y1745" i="1" a="1"/>
  <c r="Y1745" i="1" s="1"/>
  <c r="U1745" i="1" a="1"/>
  <c r="U1745" i="1" s="1"/>
  <c r="T1745" i="1" a="1"/>
  <c r="T1745" i="1" s="1"/>
  <c r="AD1745" i="1" a="1"/>
  <c r="AD1745" i="1" s="1"/>
  <c r="X1745" i="1" a="1"/>
  <c r="X1745" i="1" s="1"/>
  <c r="W1745" i="1" a="1"/>
  <c r="W1745" i="1" s="1"/>
  <c r="AE1745" i="1" a="1"/>
  <c r="AE1745" i="1" s="1"/>
  <c r="AF1745" i="1" a="1"/>
  <c r="AF1745" i="1" s="1"/>
  <c r="V1745" i="1"/>
  <c r="Z1752" i="1" a="1"/>
  <c r="Z1752" i="1" s="1"/>
  <c r="Y1752" i="1" a="1"/>
  <c r="Y1752" i="1" s="1"/>
  <c r="X1752" i="1" a="1"/>
  <c r="X1752" i="1" s="1"/>
  <c r="AD1752" i="1" a="1"/>
  <c r="AD1752" i="1" s="1"/>
  <c r="AC1752" i="1" a="1"/>
  <c r="AC1752" i="1" s="1"/>
  <c r="U1752" i="1" a="1"/>
  <c r="U1752" i="1" s="1"/>
  <c r="T1752" i="1" a="1"/>
  <c r="T1752" i="1" s="1"/>
  <c r="AF1752" i="1" a="1"/>
  <c r="AF1752" i="1" s="1"/>
  <c r="AE1752" i="1" a="1"/>
  <c r="AE1752" i="1" s="1"/>
  <c r="AB1752" i="1" a="1"/>
  <c r="AB1752" i="1" s="1"/>
  <c r="W1752" i="1" a="1"/>
  <c r="W1752" i="1" s="1"/>
  <c r="AA1752" i="1" a="1"/>
  <c r="AA1752" i="1" s="1"/>
  <c r="V1752" i="1"/>
  <c r="V1781" i="1"/>
  <c r="X1789" i="1" a="1"/>
  <c r="X1789" i="1" s="1"/>
  <c r="W1789" i="1" a="1"/>
  <c r="W1789" i="1" s="1"/>
  <c r="T1789" i="1" a="1"/>
  <c r="T1789" i="1" s="1"/>
  <c r="AF1789" i="1" a="1"/>
  <c r="AF1789" i="1" s="1"/>
  <c r="AE1789" i="1" a="1"/>
  <c r="AE1789" i="1" s="1"/>
  <c r="AD1789" i="1" a="1"/>
  <c r="AD1789" i="1" s="1"/>
  <c r="AC1789" i="1" a="1"/>
  <c r="AC1789" i="1" s="1"/>
  <c r="AB1789" i="1" a="1"/>
  <c r="AB1789" i="1" s="1"/>
  <c r="AA1789" i="1" a="1"/>
  <c r="AA1789" i="1" s="1"/>
  <c r="Z1789" i="1" a="1"/>
  <c r="Z1789" i="1" s="1"/>
  <c r="Y1789" i="1" a="1"/>
  <c r="Y1789" i="1" s="1"/>
  <c r="U1789" i="1" a="1"/>
  <c r="U1789" i="1" s="1"/>
  <c r="F252" i="2" a="1"/>
  <c r="F252" i="2" s="1"/>
  <c r="E252" i="2" a="1"/>
  <c r="E252" i="2" s="1"/>
  <c r="C252" i="2" a="1"/>
  <c r="C252" i="2" s="1"/>
  <c r="D252" i="2" a="1"/>
  <c r="D252" i="2" s="1"/>
  <c r="B252" i="2" a="1"/>
  <c r="B252" i="2" s="1"/>
  <c r="G252" i="2" a="1"/>
  <c r="G252" i="2" s="1"/>
  <c r="E268" i="2" a="1"/>
  <c r="E268" i="2" s="1"/>
  <c r="G268" i="2" s="1" a="1"/>
  <c r="G268" i="2" s="1"/>
  <c r="I268" i="2" s="1"/>
  <c r="D268" i="2" a="1"/>
  <c r="D268" i="2" s="1"/>
  <c r="F268" i="2" a="1"/>
  <c r="F268" i="2" s="1"/>
  <c r="C268" i="2" a="1"/>
  <c r="C268" i="2" s="1"/>
  <c r="B268" i="2" a="1"/>
  <c r="B268" i="2" s="1"/>
  <c r="C362" i="2" a="1"/>
  <c r="C362" i="2" s="1"/>
  <c r="F362" i="2" a="1"/>
  <c r="F362" i="2" s="1"/>
  <c r="E362" i="2" a="1"/>
  <c r="E362" i="2" s="1"/>
  <c r="D362" i="2" a="1"/>
  <c r="D362" i="2" s="1"/>
  <c r="B362" i="2" a="1"/>
  <c r="B362" i="2" s="1"/>
  <c r="C409" i="2" a="1"/>
  <c r="C409" i="2" s="1"/>
  <c r="F409" i="2" a="1"/>
  <c r="F409" i="2" s="1"/>
  <c r="H409" i="2" s="1"/>
  <c r="E409" i="2" a="1"/>
  <c r="E409" i="2" s="1"/>
  <c r="G409" i="2" s="1" a="1"/>
  <c r="G409" i="2" s="1"/>
  <c r="D409" i="2" a="1"/>
  <c r="D409" i="2" s="1"/>
  <c r="B409" i="2" a="1"/>
  <c r="B409" i="2" s="1"/>
  <c r="C458" i="2" a="1"/>
  <c r="C458" i="2" s="1"/>
  <c r="F458" i="2" a="1"/>
  <c r="F458" i="2" s="1"/>
  <c r="H458" i="2" s="1"/>
  <c r="E458" i="2" a="1"/>
  <c r="E458" i="2" s="1"/>
  <c r="G458" i="2" s="1" a="1"/>
  <c r="G458" i="2" s="1"/>
  <c r="D458" i="2" a="1"/>
  <c r="D458" i="2" s="1"/>
  <c r="B458" i="2" a="1"/>
  <c r="B458" i="2" s="1"/>
  <c r="BI4" i="6"/>
  <c r="BG4" i="6"/>
  <c r="BH4" i="6" s="1"/>
  <c r="BF4" i="6"/>
  <c r="V25" i="5"/>
  <c r="AT25" i="5" s="1"/>
  <c r="V25" i="6"/>
  <c r="BI29" i="6"/>
  <c r="BG29" i="6"/>
  <c r="BH29" i="6" s="1"/>
  <c r="BF29" i="6"/>
  <c r="BG46" i="9"/>
  <c r="BH46" i="9" s="1"/>
  <c r="BE52" i="9"/>
  <c r="W52" i="9"/>
  <c r="BG64" i="9"/>
  <c r="BB60" i="10"/>
  <c r="AY60" i="10"/>
  <c r="BI23" i="11"/>
  <c r="BG23" i="11"/>
  <c r="BH23" i="11" s="1"/>
  <c r="BF23" i="11"/>
  <c r="BC25" i="11"/>
  <c r="BE37" i="13"/>
  <c r="AQ37" i="13"/>
  <c r="BF59" i="13"/>
  <c r="BD62" i="13"/>
  <c r="AR62" i="13"/>
  <c r="AH62" i="13"/>
  <c r="X62" i="13"/>
  <c r="W23" i="15"/>
  <c r="E84" i="1" a="1"/>
  <c r="E84" i="1" s="1"/>
  <c r="H143" i="1"/>
  <c r="G143" i="1"/>
  <c r="Y460" i="1" a="1"/>
  <c r="Y460" i="1" s="1"/>
  <c r="X460" i="1" a="1"/>
  <c r="X460" i="1" s="1"/>
  <c r="W460" i="1" a="1"/>
  <c r="W460" i="1" s="1"/>
  <c r="U460" i="1" a="1"/>
  <c r="U460" i="1" s="1"/>
  <c r="T460" i="1" a="1"/>
  <c r="T460" i="1" s="1"/>
  <c r="AF460" i="1" a="1"/>
  <c r="AF460" i="1" s="1"/>
  <c r="AD460" i="1" a="1"/>
  <c r="AD460" i="1" s="1"/>
  <c r="AA460" i="1" a="1"/>
  <c r="AA460" i="1" s="1"/>
  <c r="Z460" i="1" a="1"/>
  <c r="Z460" i="1" s="1"/>
  <c r="AE460" i="1" a="1"/>
  <c r="AE460" i="1" s="1"/>
  <c r="AC460" i="1" a="1"/>
  <c r="AC460" i="1" s="1"/>
  <c r="AB460" i="1" a="1"/>
  <c r="AB460" i="1" s="1"/>
  <c r="V460" i="1"/>
  <c r="L748" i="1"/>
  <c r="N748" i="1" s="1"/>
  <c r="K748" i="1" a="1"/>
  <c r="K748" i="1" s="1"/>
  <c r="E748" i="1" a="1"/>
  <c r="E748" i="1" s="1"/>
  <c r="D748" i="1" a="1"/>
  <c r="D748" i="1" s="1"/>
  <c r="C748" i="1" a="1"/>
  <c r="C748" i="1" s="1"/>
  <c r="B748" i="1" a="1"/>
  <c r="B748" i="1" s="1"/>
  <c r="W1003" i="1" a="1"/>
  <c r="W1003" i="1" s="1"/>
  <c r="AF1003" i="1" a="1"/>
  <c r="AF1003" i="1" s="1"/>
  <c r="U1003" i="1" a="1"/>
  <c r="U1003" i="1" s="1"/>
  <c r="AE1003" i="1" a="1"/>
  <c r="AE1003" i="1" s="1"/>
  <c r="T1003" i="1" a="1"/>
  <c r="T1003" i="1" s="1"/>
  <c r="AD1003" i="1" a="1"/>
  <c r="AD1003" i="1" s="1"/>
  <c r="AA1003" i="1" a="1"/>
  <c r="AA1003" i="1" s="1"/>
  <c r="X1003" i="1" a="1"/>
  <c r="X1003" i="1" s="1"/>
  <c r="Z1003" i="1" a="1"/>
  <c r="Z1003" i="1" s="1"/>
  <c r="Y1003" i="1" a="1"/>
  <c r="Y1003" i="1" s="1"/>
  <c r="AB1003" i="1" a="1"/>
  <c r="AB1003" i="1" s="1"/>
  <c r="AC1003" i="1" a="1"/>
  <c r="AC1003" i="1" s="1"/>
  <c r="AA1449" i="1" a="1"/>
  <c r="AA1449" i="1" s="1"/>
  <c r="AB1449" i="1" a="1"/>
  <c r="AB1449" i="1" s="1"/>
  <c r="Z1449" i="1" a="1"/>
  <c r="Z1449" i="1" s="1"/>
  <c r="Y1449" i="1" a="1"/>
  <c r="Y1449" i="1" s="1"/>
  <c r="W1449" i="1" a="1"/>
  <c r="W1449" i="1" s="1"/>
  <c r="T1449" i="1" a="1"/>
  <c r="T1449" i="1" s="1"/>
  <c r="AF1449" i="1" a="1"/>
  <c r="AF1449" i="1" s="1"/>
  <c r="AD1449" i="1" a="1"/>
  <c r="AD1449" i="1" s="1"/>
  <c r="U1449" i="1" a="1"/>
  <c r="U1449" i="1" s="1"/>
  <c r="X1449" i="1" a="1"/>
  <c r="X1449" i="1" s="1"/>
  <c r="AE1449" i="1" a="1"/>
  <c r="AE1449" i="1" s="1"/>
  <c r="AC1449" i="1" a="1"/>
  <c r="AC1449" i="1" s="1"/>
  <c r="V1449" i="1"/>
  <c r="W1666" i="1" a="1"/>
  <c r="W1666" i="1" s="1"/>
  <c r="U1666" i="1" a="1"/>
  <c r="U1666" i="1" s="1"/>
  <c r="T1666" i="1" a="1"/>
  <c r="T1666" i="1" s="1"/>
  <c r="AA1666" i="1" a="1"/>
  <c r="AA1666" i="1" s="1"/>
  <c r="Z1666" i="1" a="1"/>
  <c r="Z1666" i="1" s="1"/>
  <c r="Y1666" i="1" a="1"/>
  <c r="Y1666" i="1" s="1"/>
  <c r="X1666" i="1" a="1"/>
  <c r="X1666" i="1" s="1"/>
  <c r="AF1666" i="1" a="1"/>
  <c r="AF1666" i="1" s="1"/>
  <c r="AD1666" i="1" a="1"/>
  <c r="AD1666" i="1" s="1"/>
  <c r="AC1666" i="1" a="1"/>
  <c r="AC1666" i="1" s="1"/>
  <c r="AE1666" i="1" a="1"/>
  <c r="AE1666" i="1" s="1"/>
  <c r="AB1666" i="1" a="1"/>
  <c r="AB1666" i="1" s="1"/>
  <c r="V1666" i="1"/>
  <c r="BE30" i="9"/>
  <c r="W30" i="9"/>
  <c r="AF25" i="1" a="1"/>
  <c r="AF25" i="1" s="1"/>
  <c r="U25" i="1" a="1"/>
  <c r="U25" i="1" s="1"/>
  <c r="AE25" i="1" a="1"/>
  <c r="AE25" i="1" s="1"/>
  <c r="T25" i="1" a="1"/>
  <c r="T25" i="1" s="1"/>
  <c r="AD25" i="1" a="1"/>
  <c r="AD25" i="1" s="1"/>
  <c r="AC25" i="1" a="1"/>
  <c r="AC25" i="1" s="1"/>
  <c r="AB25" i="1" a="1"/>
  <c r="AB25" i="1" s="1"/>
  <c r="Z25" i="1" a="1"/>
  <c r="Z25" i="1" s="1"/>
  <c r="Y25" i="1" a="1"/>
  <c r="Y25" i="1" s="1"/>
  <c r="X25" i="1" a="1"/>
  <c r="X25" i="1" s="1"/>
  <c r="W25" i="1" a="1"/>
  <c r="W25" i="1" s="1"/>
  <c r="V25" i="1"/>
  <c r="AA25" i="1" a="1"/>
  <c r="AA25" i="1" s="1"/>
  <c r="AE511" i="1" a="1"/>
  <c r="AE511" i="1" s="1"/>
  <c r="T511" i="1" a="1"/>
  <c r="T511" i="1" s="1"/>
  <c r="AD511" i="1" a="1"/>
  <c r="AD511" i="1" s="1"/>
  <c r="AC511" i="1" a="1"/>
  <c r="AC511" i="1" s="1"/>
  <c r="AA511" i="1" a="1"/>
  <c r="AA511" i="1" s="1"/>
  <c r="W511" i="1" a="1"/>
  <c r="W511" i="1" s="1"/>
  <c r="U511" i="1" a="1"/>
  <c r="U511" i="1" s="1"/>
  <c r="AB511" i="1" a="1"/>
  <c r="AB511" i="1" s="1"/>
  <c r="Z511" i="1" a="1"/>
  <c r="Z511" i="1" s="1"/>
  <c r="Y511" i="1" a="1"/>
  <c r="Y511" i="1" s="1"/>
  <c r="X511" i="1" a="1"/>
  <c r="X511" i="1" s="1"/>
  <c r="AF511" i="1" a="1"/>
  <c r="AF511" i="1" s="1"/>
  <c r="V511" i="1"/>
  <c r="S606" i="1"/>
  <c r="AA682" i="1" a="1"/>
  <c r="AA682" i="1" s="1"/>
  <c r="Z682" i="1" a="1"/>
  <c r="Z682" i="1" s="1"/>
  <c r="Y682" i="1" a="1"/>
  <c r="Y682" i="1" s="1"/>
  <c r="X682" i="1" a="1"/>
  <c r="X682" i="1" s="1"/>
  <c r="W682" i="1" a="1"/>
  <c r="W682" i="1" s="1"/>
  <c r="AE682" i="1" a="1"/>
  <c r="AE682" i="1" s="1"/>
  <c r="T682" i="1" a="1"/>
  <c r="T682" i="1" s="1"/>
  <c r="AF682" i="1" a="1"/>
  <c r="AF682" i="1" s="1"/>
  <c r="AD682" i="1" a="1"/>
  <c r="AD682" i="1" s="1"/>
  <c r="AB682" i="1" a="1"/>
  <c r="AB682" i="1" s="1"/>
  <c r="AC682" i="1" a="1"/>
  <c r="AC682" i="1" s="1"/>
  <c r="U682" i="1" a="1"/>
  <c r="U682" i="1" s="1"/>
  <c r="V682" i="1"/>
  <c r="X976" i="1" a="1"/>
  <c r="X976" i="1" s="1"/>
  <c r="W976" i="1" a="1"/>
  <c r="W976" i="1" s="1"/>
  <c r="AF976" i="1" a="1"/>
  <c r="AF976" i="1" s="1"/>
  <c r="U976" i="1" a="1"/>
  <c r="U976" i="1" s="1"/>
  <c r="AE976" i="1" a="1"/>
  <c r="AE976" i="1" s="1"/>
  <c r="T976" i="1" a="1"/>
  <c r="T976" i="1" s="1"/>
  <c r="AC976" i="1" a="1"/>
  <c r="AC976" i="1" s="1"/>
  <c r="Z976" i="1" a="1"/>
  <c r="Z976" i="1" s="1"/>
  <c r="Y976" i="1" a="1"/>
  <c r="Y976" i="1" s="1"/>
  <c r="AA976" i="1" a="1"/>
  <c r="AA976" i="1" s="1"/>
  <c r="AD976" i="1" a="1"/>
  <c r="AD976" i="1" s="1"/>
  <c r="AB976" i="1" a="1"/>
  <c r="AB976" i="1" s="1"/>
  <c r="B1319" i="1" a="1"/>
  <c r="B1319" i="1" s="1"/>
  <c r="R1319" i="1" a="1"/>
  <c r="R1319" i="1" s="1"/>
  <c r="L1319" i="1"/>
  <c r="E1319" i="1" a="1"/>
  <c r="E1319" i="1" s="1"/>
  <c r="D1319" i="1" a="1"/>
  <c r="D1319" i="1" s="1"/>
  <c r="C1319" i="1" a="1"/>
  <c r="C1319" i="1" s="1"/>
  <c r="K1319" i="1" a="1"/>
  <c r="K1319" i="1" s="1"/>
  <c r="O1319" i="1"/>
  <c r="M1319" i="1"/>
  <c r="D183" i="2" a="1"/>
  <c r="D183" i="2" s="1"/>
  <c r="C183" i="2" a="1"/>
  <c r="C183" i="2" s="1"/>
  <c r="B183" i="2" a="1"/>
  <c r="B183" i="2" s="1"/>
  <c r="F183" i="2" a="1"/>
  <c r="F183" i="2" s="1"/>
  <c r="E183" i="2" a="1"/>
  <c r="E183" i="2" s="1"/>
  <c r="BB49" i="10"/>
  <c r="AZ49" i="10"/>
  <c r="BA49" i="10" s="1"/>
  <c r="AY49" i="10"/>
  <c r="Y378" i="1" a="1"/>
  <c r="Y378" i="1" s="1"/>
  <c r="X378" i="1" a="1"/>
  <c r="X378" i="1" s="1"/>
  <c r="W378" i="1" a="1"/>
  <c r="W378" i="1" s="1"/>
  <c r="AF378" i="1" a="1"/>
  <c r="AF378" i="1" s="1"/>
  <c r="U378" i="1" a="1"/>
  <c r="U378" i="1" s="1"/>
  <c r="AD378" i="1" a="1"/>
  <c r="AD378" i="1" s="1"/>
  <c r="AE378" i="1" a="1"/>
  <c r="AE378" i="1" s="1"/>
  <c r="AC378" i="1" a="1"/>
  <c r="AC378" i="1" s="1"/>
  <c r="AB378" i="1" a="1"/>
  <c r="AB378" i="1" s="1"/>
  <c r="AA378" i="1" a="1"/>
  <c r="AA378" i="1" s="1"/>
  <c r="Z378" i="1" a="1"/>
  <c r="Z378" i="1" s="1"/>
  <c r="T378" i="1" a="1"/>
  <c r="T378" i="1" s="1"/>
  <c r="V378" i="1"/>
  <c r="C970" i="1" a="1"/>
  <c r="C970" i="1" s="1"/>
  <c r="B970" i="1" a="1"/>
  <c r="B970" i="1" s="1"/>
  <c r="L970" i="1"/>
  <c r="D970" i="1" a="1"/>
  <c r="D970" i="1" s="1"/>
  <c r="K970" i="1" a="1"/>
  <c r="K970" i="1" s="1"/>
  <c r="E970" i="1" a="1"/>
  <c r="E970" i="1" s="1"/>
  <c r="P970" i="1"/>
  <c r="N970" i="1"/>
  <c r="M970" i="1"/>
  <c r="D1417" i="1" a="1"/>
  <c r="D1417" i="1" s="1"/>
  <c r="L1417" i="1"/>
  <c r="Q1417" i="1" a="1"/>
  <c r="Q1417" i="1" s="1"/>
  <c r="K1417" i="1" a="1"/>
  <c r="K1417" i="1" s="1"/>
  <c r="E1417" i="1" a="1"/>
  <c r="E1417" i="1" s="1"/>
  <c r="B1417" i="1" a="1"/>
  <c r="B1417" i="1" s="1"/>
  <c r="C1417" i="1" a="1"/>
  <c r="C1417" i="1" s="1"/>
  <c r="M1417" i="1"/>
  <c r="S1417" i="1"/>
  <c r="D337" i="2" a="1"/>
  <c r="D337" i="2" s="1"/>
  <c r="F337" i="2" a="1"/>
  <c r="F337" i="2" s="1"/>
  <c r="B337" i="2" a="1"/>
  <c r="B337" i="2" s="1"/>
  <c r="E337" i="2" a="1"/>
  <c r="E337" i="2" s="1"/>
  <c r="G337" i="2" s="1" a="1"/>
  <c r="G337" i="2" s="1"/>
  <c r="C337" i="2" a="1"/>
  <c r="C337" i="2" s="1"/>
  <c r="I337" i="2"/>
  <c r="W51" i="5"/>
  <c r="AT51" i="5" s="1"/>
  <c r="AF51" i="6"/>
  <c r="AB193" i="1" a="1"/>
  <c r="AB193" i="1" s="1"/>
  <c r="AA193" i="1" a="1"/>
  <c r="AA193" i="1" s="1"/>
  <c r="Z193" i="1" a="1"/>
  <c r="Z193" i="1" s="1"/>
  <c r="Y193" i="1" a="1"/>
  <c r="Y193" i="1" s="1"/>
  <c r="X193" i="1" a="1"/>
  <c r="X193" i="1" s="1"/>
  <c r="AC193" i="1" a="1"/>
  <c r="AC193" i="1" s="1"/>
  <c r="W193" i="1" a="1"/>
  <c r="W193" i="1" s="1"/>
  <c r="U193" i="1" a="1"/>
  <c r="U193" i="1" s="1"/>
  <c r="T193" i="1" a="1"/>
  <c r="T193" i="1" s="1"/>
  <c r="AE193" i="1" a="1"/>
  <c r="AE193" i="1" s="1"/>
  <c r="AD193" i="1" a="1"/>
  <c r="AD193" i="1" s="1"/>
  <c r="AF193" i="1" a="1"/>
  <c r="AF193" i="1" s="1"/>
  <c r="V193" i="1"/>
  <c r="K653" i="1" a="1"/>
  <c r="K653" i="1" s="1"/>
  <c r="E653" i="1" a="1"/>
  <c r="E653" i="1" s="1"/>
  <c r="L653" i="1"/>
  <c r="D653" i="1" a="1"/>
  <c r="D653" i="1" s="1"/>
  <c r="C653" i="1" a="1"/>
  <c r="C653" i="1" s="1"/>
  <c r="B653" i="1" a="1"/>
  <c r="B653" i="1" s="1"/>
  <c r="P653" i="1"/>
  <c r="O653" i="1"/>
  <c r="N653" i="1"/>
  <c r="M653" i="1"/>
  <c r="V773" i="1"/>
  <c r="L1246" i="1"/>
  <c r="P1246" i="1" s="1"/>
  <c r="K1246" i="1" a="1"/>
  <c r="K1246" i="1" s="1"/>
  <c r="D1246" i="1" a="1"/>
  <c r="D1246" i="1" s="1"/>
  <c r="AG1246" i="1" a="1"/>
  <c r="AG1246" i="1" s="1"/>
  <c r="E1246" i="1" a="1"/>
  <c r="E1246" i="1" s="1"/>
  <c r="B1246" i="1" a="1"/>
  <c r="B1246" i="1" s="1"/>
  <c r="C1246" i="1" a="1"/>
  <c r="C1246" i="1" s="1"/>
  <c r="M1246" i="1"/>
  <c r="K1342" i="1" a="1"/>
  <c r="K1342" i="1" s="1"/>
  <c r="E1342" i="1" a="1"/>
  <c r="E1342" i="1" s="1"/>
  <c r="L1342" i="1"/>
  <c r="D1342" i="1" a="1"/>
  <c r="D1342" i="1" s="1"/>
  <c r="C1342" i="1" a="1"/>
  <c r="C1342" i="1" s="1"/>
  <c r="B1342" i="1" a="1"/>
  <c r="B1342" i="1" s="1"/>
  <c r="M1342" i="1"/>
  <c r="AE1524" i="1" a="1"/>
  <c r="AE1524" i="1" s="1"/>
  <c r="T1524" i="1" a="1"/>
  <c r="T1524" i="1" s="1"/>
  <c r="X1524" i="1" a="1"/>
  <c r="X1524" i="1" s="1"/>
  <c r="AA1524" i="1" a="1"/>
  <c r="AA1524" i="1" s="1"/>
  <c r="Z1524" i="1" a="1"/>
  <c r="Z1524" i="1" s="1"/>
  <c r="Y1524" i="1" a="1"/>
  <c r="Y1524" i="1" s="1"/>
  <c r="U1524" i="1" a="1"/>
  <c r="U1524" i="1" s="1"/>
  <c r="AD1524" i="1" a="1"/>
  <c r="AD1524" i="1" s="1"/>
  <c r="AC1524" i="1" a="1"/>
  <c r="AC1524" i="1" s="1"/>
  <c r="W1524" i="1" a="1"/>
  <c r="W1524" i="1" s="1"/>
  <c r="AB1524" i="1" a="1"/>
  <c r="AB1524" i="1" s="1"/>
  <c r="AF1524" i="1" a="1"/>
  <c r="AF1524" i="1" s="1"/>
  <c r="V1524" i="1"/>
  <c r="B338" i="2" a="1"/>
  <c r="B338" i="2" s="1"/>
  <c r="D338" i="2" a="1"/>
  <c r="D338" i="2" s="1"/>
  <c r="C338" i="2" a="1"/>
  <c r="C338" i="2" s="1"/>
  <c r="E338" i="2" a="1"/>
  <c r="E338" i="2" s="1"/>
  <c r="F338" i="2" a="1"/>
  <c r="F338" i="2" s="1"/>
  <c r="BI7" i="9"/>
  <c r="BG7" i="9"/>
  <c r="BH7" i="9" s="1"/>
  <c r="BF7" i="9"/>
  <c r="E134" i="1" a="1"/>
  <c r="E134" i="1" s="1"/>
  <c r="AG134" i="1" a="1"/>
  <c r="AG134" i="1" s="1"/>
  <c r="D134" i="1" a="1"/>
  <c r="D134" i="1" s="1"/>
  <c r="C134" i="1" a="1"/>
  <c r="C134" i="1" s="1"/>
  <c r="Q134" i="1" a="1"/>
  <c r="Q134" i="1" s="1"/>
  <c r="L134" i="1"/>
  <c r="F134" i="1" a="1"/>
  <c r="F134" i="1" s="1"/>
  <c r="G134" i="1" s="1"/>
  <c r="B134" i="1" a="1"/>
  <c r="B134" i="1" s="1"/>
  <c r="R134" i="1" a="1"/>
  <c r="R134" i="1" s="1"/>
  <c r="I134" i="1" a="1"/>
  <c r="I134" i="1" s="1"/>
  <c r="K134" i="1" a="1"/>
  <c r="K134" i="1" s="1"/>
  <c r="Q315" i="1" a="1"/>
  <c r="Q315" i="1" s="1"/>
  <c r="L315" i="1"/>
  <c r="K315" i="1" a="1"/>
  <c r="K315" i="1" s="1"/>
  <c r="I315" i="1" a="1"/>
  <c r="I315" i="1" s="1"/>
  <c r="E315" i="1" a="1"/>
  <c r="E315" i="1" s="1"/>
  <c r="R315" i="1" a="1"/>
  <c r="R315" i="1" s="1"/>
  <c r="F315" i="1" a="1"/>
  <c r="F315" i="1" s="1"/>
  <c r="AG315" i="1" a="1"/>
  <c r="AG315" i="1" s="1"/>
  <c r="D315" i="1" a="1"/>
  <c r="D315" i="1" s="1"/>
  <c r="C315" i="1" a="1"/>
  <c r="C315" i="1" s="1"/>
  <c r="B315" i="1" a="1"/>
  <c r="B315" i="1" s="1"/>
  <c r="S315" i="1"/>
  <c r="M315" i="1"/>
  <c r="AZ41" i="10"/>
  <c r="BA41" i="10" s="1"/>
  <c r="BB41" i="10"/>
  <c r="AY41" i="10"/>
  <c r="BI34" i="11"/>
  <c r="BF34" i="11"/>
  <c r="BG34" i="11"/>
  <c r="BH34" i="11" s="1"/>
  <c r="AC155" i="1" a="1"/>
  <c r="AC155" i="1" s="1"/>
  <c r="AB155" i="1" a="1"/>
  <c r="AB155" i="1" s="1"/>
  <c r="AA155" i="1" a="1"/>
  <c r="AA155" i="1" s="1"/>
  <c r="Z155" i="1" a="1"/>
  <c r="Z155" i="1" s="1"/>
  <c r="Y155" i="1" a="1"/>
  <c r="Y155" i="1" s="1"/>
  <c r="AF155" i="1" a="1"/>
  <c r="AF155" i="1" s="1"/>
  <c r="AD155" i="1" a="1"/>
  <c r="AD155" i="1" s="1"/>
  <c r="U155" i="1" a="1"/>
  <c r="U155" i="1" s="1"/>
  <c r="W155" i="1" a="1"/>
  <c r="W155" i="1" s="1"/>
  <c r="T155" i="1" a="1"/>
  <c r="T155" i="1" s="1"/>
  <c r="AE155" i="1" a="1"/>
  <c r="AE155" i="1" s="1"/>
  <c r="X155" i="1" a="1"/>
  <c r="X155" i="1" s="1"/>
  <c r="V155" i="1"/>
  <c r="Z189" i="1" a="1"/>
  <c r="Z189" i="1" s="1"/>
  <c r="Y189" i="1" a="1"/>
  <c r="Y189" i="1" s="1"/>
  <c r="X189" i="1" a="1"/>
  <c r="X189" i="1" s="1"/>
  <c r="W189" i="1" a="1"/>
  <c r="W189" i="1" s="1"/>
  <c r="AF189" i="1" a="1"/>
  <c r="AF189" i="1" s="1"/>
  <c r="U189" i="1" a="1"/>
  <c r="U189" i="1" s="1"/>
  <c r="AA189" i="1" a="1"/>
  <c r="AA189" i="1" s="1"/>
  <c r="T189" i="1" a="1"/>
  <c r="T189" i="1" s="1"/>
  <c r="AC189" i="1" a="1"/>
  <c r="AC189" i="1" s="1"/>
  <c r="AE189" i="1" a="1"/>
  <c r="AE189" i="1" s="1"/>
  <c r="W443" i="1" a="1"/>
  <c r="W443" i="1" s="1"/>
  <c r="AF443" i="1" a="1"/>
  <c r="AF443" i="1" s="1"/>
  <c r="U443" i="1" a="1"/>
  <c r="U443" i="1" s="1"/>
  <c r="AE443" i="1" a="1"/>
  <c r="AE443" i="1" s="1"/>
  <c r="T443" i="1" a="1"/>
  <c r="T443" i="1" s="1"/>
  <c r="AD443" i="1" a="1"/>
  <c r="AD443" i="1" s="1"/>
  <c r="AC443" i="1" a="1"/>
  <c r="AC443" i="1" s="1"/>
  <c r="X443" i="1" a="1"/>
  <c r="X443" i="1" s="1"/>
  <c r="Z443" i="1" a="1"/>
  <c r="Z443" i="1" s="1"/>
  <c r="Y443" i="1" a="1"/>
  <c r="Y443" i="1" s="1"/>
  <c r="AB443" i="1" a="1"/>
  <c r="AB443" i="1" s="1"/>
  <c r="AA443" i="1" a="1"/>
  <c r="AA443" i="1" s="1"/>
  <c r="AB649" i="1" a="1"/>
  <c r="AB649" i="1" s="1"/>
  <c r="AA649" i="1" a="1"/>
  <c r="AA649" i="1" s="1"/>
  <c r="Z649" i="1" a="1"/>
  <c r="Z649" i="1" s="1"/>
  <c r="Y649" i="1" a="1"/>
  <c r="Y649" i="1" s="1"/>
  <c r="X649" i="1" a="1"/>
  <c r="X649" i="1" s="1"/>
  <c r="AD649" i="1" a="1"/>
  <c r="AD649" i="1" s="1"/>
  <c r="AC649" i="1" a="1"/>
  <c r="AC649" i="1" s="1"/>
  <c r="W649" i="1" a="1"/>
  <c r="W649" i="1" s="1"/>
  <c r="U649" i="1" a="1"/>
  <c r="U649" i="1" s="1"/>
  <c r="AF649" i="1" a="1"/>
  <c r="AF649" i="1" s="1"/>
  <c r="T649" i="1" a="1"/>
  <c r="T649" i="1" s="1"/>
  <c r="AE649" i="1" a="1"/>
  <c r="AE649" i="1" s="1"/>
  <c r="V649" i="1"/>
  <c r="X136" i="1" a="1"/>
  <c r="X136" i="1" s="1"/>
  <c r="W136" i="1" a="1"/>
  <c r="W136" i="1" s="1"/>
  <c r="AD136" i="1" a="1"/>
  <c r="AD136" i="1" s="1"/>
  <c r="AC136" i="1" a="1"/>
  <c r="AC136" i="1" s="1"/>
  <c r="AE136" i="1" a="1"/>
  <c r="AE136" i="1" s="1"/>
  <c r="AB136" i="1" a="1"/>
  <c r="AB136" i="1" s="1"/>
  <c r="AA136" i="1" a="1"/>
  <c r="AA136" i="1" s="1"/>
  <c r="Z136" i="1" a="1"/>
  <c r="Z136" i="1" s="1"/>
  <c r="U136" i="1" a="1"/>
  <c r="U136" i="1" s="1"/>
  <c r="T136" i="1" a="1"/>
  <c r="T136" i="1" s="1"/>
  <c r="AF136" i="1" a="1"/>
  <c r="AF136" i="1" s="1"/>
  <c r="Y136" i="1" a="1"/>
  <c r="Y136" i="1" s="1"/>
  <c r="AF493" i="1" a="1"/>
  <c r="AF493" i="1" s="1"/>
  <c r="U493" i="1" a="1"/>
  <c r="U493" i="1" s="1"/>
  <c r="AB493" i="1" a="1"/>
  <c r="AB493" i="1" s="1"/>
  <c r="X493" i="1" a="1"/>
  <c r="X493" i="1" s="1"/>
  <c r="W493" i="1" a="1"/>
  <c r="W493" i="1" s="1"/>
  <c r="AE493" i="1" a="1"/>
  <c r="AE493" i="1" s="1"/>
  <c r="AD493" i="1" a="1"/>
  <c r="AD493" i="1" s="1"/>
  <c r="AC493" i="1" a="1"/>
  <c r="AC493" i="1" s="1"/>
  <c r="AA493" i="1" a="1"/>
  <c r="AA493" i="1" s="1"/>
  <c r="Z493" i="1" a="1"/>
  <c r="Z493" i="1" s="1"/>
  <c r="Y493" i="1" a="1"/>
  <c r="Y493" i="1" s="1"/>
  <c r="T493" i="1" a="1"/>
  <c r="T493" i="1" s="1"/>
  <c r="V493" i="1"/>
  <c r="F588" i="1" a="1"/>
  <c r="F588" i="1" s="1"/>
  <c r="H588" i="1" s="1"/>
  <c r="E588" i="1" a="1"/>
  <c r="E588" i="1" s="1"/>
  <c r="AG588" i="1" a="1"/>
  <c r="AG588" i="1" s="1"/>
  <c r="D588" i="1" a="1"/>
  <c r="D588" i="1" s="1"/>
  <c r="C588" i="1" a="1"/>
  <c r="C588" i="1" s="1"/>
  <c r="B588" i="1" a="1"/>
  <c r="B588" i="1" s="1"/>
  <c r="R588" i="1" a="1"/>
  <c r="R588" i="1" s="1"/>
  <c r="J588" i="1" a="1"/>
  <c r="J588" i="1" s="1"/>
  <c r="K588" i="1" a="1"/>
  <c r="K588" i="1" s="1"/>
  <c r="I588" i="1" a="1"/>
  <c r="I588" i="1" s="1"/>
  <c r="L588" i="1"/>
  <c r="N588" i="1" s="1"/>
  <c r="O588" i="1"/>
  <c r="P588" i="1"/>
  <c r="M588" i="1"/>
  <c r="AD849" i="1" a="1"/>
  <c r="AD849" i="1" s="1"/>
  <c r="AC849" i="1" a="1"/>
  <c r="AC849" i="1" s="1"/>
  <c r="AA849" i="1" a="1"/>
  <c r="AA849" i="1" s="1"/>
  <c r="Y849" i="1" a="1"/>
  <c r="Y849" i="1" s="1"/>
  <c r="Z849" i="1" a="1"/>
  <c r="Z849" i="1" s="1"/>
  <c r="X849" i="1" a="1"/>
  <c r="X849" i="1" s="1"/>
  <c r="W849" i="1" a="1"/>
  <c r="W849" i="1" s="1"/>
  <c r="U849" i="1" a="1"/>
  <c r="U849" i="1" s="1"/>
  <c r="T849" i="1" a="1"/>
  <c r="T849" i="1" s="1"/>
  <c r="AE849" i="1" a="1"/>
  <c r="AE849" i="1" s="1"/>
  <c r="AF849" i="1" a="1"/>
  <c r="AF849" i="1" s="1"/>
  <c r="AB849" i="1" a="1"/>
  <c r="AB849" i="1" s="1"/>
  <c r="V849" i="1"/>
  <c r="Z1000" i="1" a="1"/>
  <c r="Z1000" i="1" s="1"/>
  <c r="Y1000" i="1" a="1"/>
  <c r="Y1000" i="1" s="1"/>
  <c r="X1000" i="1" a="1"/>
  <c r="X1000" i="1" s="1"/>
  <c r="W1000" i="1" a="1"/>
  <c r="W1000" i="1" s="1"/>
  <c r="AE1000" i="1" a="1"/>
  <c r="AE1000" i="1" s="1"/>
  <c r="T1000" i="1" a="1"/>
  <c r="T1000" i="1" s="1"/>
  <c r="AF1000" i="1" a="1"/>
  <c r="AF1000" i="1" s="1"/>
  <c r="AD1000" i="1" a="1"/>
  <c r="AD1000" i="1" s="1"/>
  <c r="AA1000" i="1" a="1"/>
  <c r="AA1000" i="1" s="1"/>
  <c r="U1000" i="1" a="1"/>
  <c r="U1000" i="1" s="1"/>
  <c r="AC1000" i="1" a="1"/>
  <c r="AC1000" i="1" s="1"/>
  <c r="AB1000" i="1" a="1"/>
  <c r="AB1000" i="1" s="1"/>
  <c r="Y1133" i="1" a="1"/>
  <c r="Y1133" i="1" s="1"/>
  <c r="AF1133" i="1" a="1"/>
  <c r="AF1133" i="1" s="1"/>
  <c r="T1133" i="1" a="1"/>
  <c r="T1133" i="1" s="1"/>
  <c r="AE1133" i="1" a="1"/>
  <c r="AE1133" i="1" s="1"/>
  <c r="AD1133" i="1" a="1"/>
  <c r="AD1133" i="1" s="1"/>
  <c r="AB1133" i="1" a="1"/>
  <c r="AB1133" i="1" s="1"/>
  <c r="X1133" i="1" a="1"/>
  <c r="X1133" i="1" s="1"/>
  <c r="W1133" i="1" a="1"/>
  <c r="W1133" i="1" s="1"/>
  <c r="U1133" i="1" a="1"/>
  <c r="U1133" i="1" s="1"/>
  <c r="AA1133" i="1" a="1"/>
  <c r="AA1133" i="1" s="1"/>
  <c r="Z1133" i="1" a="1"/>
  <c r="Z1133" i="1" s="1"/>
  <c r="AC1133" i="1" a="1"/>
  <c r="AC1133" i="1" s="1"/>
  <c r="V1133" i="1"/>
  <c r="W1626" i="1" a="1"/>
  <c r="W1626" i="1" s="1"/>
  <c r="AF1626" i="1" a="1"/>
  <c r="AF1626" i="1" s="1"/>
  <c r="U1626" i="1" a="1"/>
  <c r="U1626" i="1" s="1"/>
  <c r="AC1626" i="1" a="1"/>
  <c r="AC1626" i="1" s="1"/>
  <c r="T1626" i="1" a="1"/>
  <c r="T1626" i="1" s="1"/>
  <c r="AE1626" i="1" a="1"/>
  <c r="AE1626" i="1" s="1"/>
  <c r="AA1626" i="1" a="1"/>
  <c r="AA1626" i="1" s="1"/>
  <c r="AD1626" i="1" a="1"/>
  <c r="AD1626" i="1" s="1"/>
  <c r="AB1626" i="1" a="1"/>
  <c r="AB1626" i="1" s="1"/>
  <c r="Z1626" i="1" a="1"/>
  <c r="Z1626" i="1" s="1"/>
  <c r="Y1626" i="1" a="1"/>
  <c r="Y1626" i="1" s="1"/>
  <c r="X1626" i="1" a="1"/>
  <c r="X1626" i="1" s="1"/>
  <c r="V1626" i="1"/>
  <c r="AC1788" i="1" a="1"/>
  <c r="AC1788" i="1" s="1"/>
  <c r="U1788" i="1" a="1"/>
  <c r="U1788" i="1" s="1"/>
  <c r="T1788" i="1" a="1"/>
  <c r="T1788" i="1" s="1"/>
  <c r="AF1788" i="1" a="1"/>
  <c r="AF1788" i="1" s="1"/>
  <c r="Z1788" i="1" a="1"/>
  <c r="Z1788" i="1" s="1"/>
  <c r="Y1788" i="1" a="1"/>
  <c r="Y1788" i="1" s="1"/>
  <c r="X1788" i="1" a="1"/>
  <c r="X1788" i="1" s="1"/>
  <c r="W1788" i="1" a="1"/>
  <c r="W1788" i="1" s="1"/>
  <c r="AD1788" i="1" a="1"/>
  <c r="AD1788" i="1" s="1"/>
  <c r="AB1788" i="1" a="1"/>
  <c r="AB1788" i="1" s="1"/>
  <c r="AA1788" i="1" a="1"/>
  <c r="AA1788" i="1" s="1"/>
  <c r="AE1788" i="1" a="1"/>
  <c r="AE1788" i="1" s="1"/>
  <c r="V1788" i="1"/>
  <c r="BB65" i="10"/>
  <c r="AY65" i="10"/>
  <c r="BI13" i="12"/>
  <c r="BG13" i="12"/>
  <c r="BH13" i="12" s="1"/>
  <c r="BF13" i="12"/>
  <c r="BI15" i="12"/>
  <c r="BG15" i="12"/>
  <c r="BH15" i="12" s="1"/>
  <c r="BG41" i="13"/>
  <c r="BH41" i="13" s="1"/>
  <c r="BF41" i="13"/>
  <c r="BI41" i="13"/>
  <c r="AG33" i="15"/>
  <c r="O60" i="5"/>
  <c r="R1737" i="1" s="1" a="1"/>
  <c r="R1737" i="1" s="1"/>
  <c r="U60" i="17"/>
  <c r="S18" i="1"/>
  <c r="C81" i="1" a="1"/>
  <c r="C81" i="1" s="1"/>
  <c r="B81" i="1" a="1"/>
  <c r="B81" i="1" s="1"/>
  <c r="L81" i="1"/>
  <c r="K81" i="1" a="1"/>
  <c r="K81" i="1" s="1"/>
  <c r="D81" i="1" a="1"/>
  <c r="D81" i="1" s="1"/>
  <c r="M81" i="1"/>
  <c r="S81" i="1" s="1"/>
  <c r="E81" i="1" a="1"/>
  <c r="E81" i="1" s="1"/>
  <c r="V136" i="1"/>
  <c r="W27" i="1" a="1"/>
  <c r="W27" i="1" s="1"/>
  <c r="AF27" i="1" a="1"/>
  <c r="AF27" i="1" s="1"/>
  <c r="U27" i="1" a="1"/>
  <c r="U27" i="1" s="1"/>
  <c r="AE27" i="1" a="1"/>
  <c r="AE27" i="1" s="1"/>
  <c r="T27" i="1" a="1"/>
  <c r="T27" i="1" s="1"/>
  <c r="AD27" i="1" a="1"/>
  <c r="AD27" i="1" s="1"/>
  <c r="AC27" i="1" a="1"/>
  <c r="AC27" i="1" s="1"/>
  <c r="AA27" i="1" a="1"/>
  <c r="AA27" i="1" s="1"/>
  <c r="AB27" i="1" a="1"/>
  <c r="AB27" i="1" s="1"/>
  <c r="Z27" i="1" a="1"/>
  <c r="Z27" i="1" s="1"/>
  <c r="Y27" i="1" a="1"/>
  <c r="Y27" i="1" s="1"/>
  <c r="X27" i="1" a="1"/>
  <c r="X27" i="1" s="1"/>
  <c r="V27" i="1"/>
  <c r="Y60" i="1" a="1"/>
  <c r="Y60" i="1" s="1"/>
  <c r="AE60" i="1" a="1"/>
  <c r="AE60" i="1" s="1"/>
  <c r="AD60" i="1" a="1"/>
  <c r="AD60" i="1" s="1"/>
  <c r="AC60" i="1" a="1"/>
  <c r="AC60" i="1" s="1"/>
  <c r="AB60" i="1" a="1"/>
  <c r="AB60" i="1" s="1"/>
  <c r="AA60" i="1" a="1"/>
  <c r="AA60" i="1" s="1"/>
  <c r="X60" i="1" a="1"/>
  <c r="X60" i="1" s="1"/>
  <c r="W60" i="1" a="1"/>
  <c r="W60" i="1" s="1"/>
  <c r="U60" i="1" a="1"/>
  <c r="U60" i="1" s="1"/>
  <c r="T60" i="1" a="1"/>
  <c r="T60" i="1" s="1"/>
  <c r="V60" i="1"/>
  <c r="AF60" i="1" a="1"/>
  <c r="AF60" i="1" s="1"/>
  <c r="Z60" i="1" a="1"/>
  <c r="Z60" i="1" s="1"/>
  <c r="X65" i="1" a="1"/>
  <c r="X65" i="1" s="1"/>
  <c r="AD65" i="1" a="1"/>
  <c r="AD65" i="1" s="1"/>
  <c r="AC65" i="1" a="1"/>
  <c r="AC65" i="1" s="1"/>
  <c r="AB65" i="1" a="1"/>
  <c r="AB65" i="1" s="1"/>
  <c r="AA65" i="1" a="1"/>
  <c r="AA65" i="1" s="1"/>
  <c r="Y65" i="1" a="1"/>
  <c r="Y65" i="1" s="1"/>
  <c r="Z65" i="1" a="1"/>
  <c r="Z65" i="1" s="1"/>
  <c r="W65" i="1" a="1"/>
  <c r="W65" i="1" s="1"/>
  <c r="U65" i="1" a="1"/>
  <c r="U65" i="1" s="1"/>
  <c r="T65" i="1" a="1"/>
  <c r="T65" i="1" s="1"/>
  <c r="V65" i="1"/>
  <c r="AF65" i="1" a="1"/>
  <c r="AF65" i="1" s="1"/>
  <c r="S109" i="1"/>
  <c r="Y118" i="1" a="1"/>
  <c r="Y118" i="1" s="1"/>
  <c r="X118" i="1" a="1"/>
  <c r="X118" i="1" s="1"/>
  <c r="AE118" i="1" a="1"/>
  <c r="AE118" i="1" s="1"/>
  <c r="T118" i="1" a="1"/>
  <c r="T118" i="1" s="1"/>
  <c r="AD118" i="1" a="1"/>
  <c r="AD118" i="1" s="1"/>
  <c r="U118" i="1" a="1"/>
  <c r="U118" i="1" s="1"/>
  <c r="AC118" i="1" a="1"/>
  <c r="AC118" i="1" s="1"/>
  <c r="Z118" i="1" a="1"/>
  <c r="Z118" i="1" s="1"/>
  <c r="W118" i="1" a="1"/>
  <c r="W118" i="1" s="1"/>
  <c r="AF118" i="1" a="1"/>
  <c r="AF118" i="1" s="1"/>
  <c r="AB118" i="1" a="1"/>
  <c r="AB118" i="1" s="1"/>
  <c r="AA118" i="1" a="1"/>
  <c r="AA118" i="1" s="1"/>
  <c r="V118" i="1"/>
  <c r="C141" i="1" a="1"/>
  <c r="C141" i="1" s="1"/>
  <c r="B141" i="1" a="1"/>
  <c r="B141" i="1" s="1"/>
  <c r="R141" i="1" a="1"/>
  <c r="R141" i="1" s="1"/>
  <c r="L141" i="1"/>
  <c r="K141" i="1" a="1"/>
  <c r="K141" i="1" s="1"/>
  <c r="Q141" i="1" a="1"/>
  <c r="Q141" i="1" s="1"/>
  <c r="I141" i="1" a="1"/>
  <c r="I141" i="1" s="1"/>
  <c r="AG141" i="1" a="1"/>
  <c r="AG141" i="1" s="1"/>
  <c r="F141" i="1" a="1"/>
  <c r="F141" i="1" s="1"/>
  <c r="G141" i="1" s="1"/>
  <c r="E141" i="1" a="1"/>
  <c r="E141" i="1" s="1"/>
  <c r="D141" i="1" a="1"/>
  <c r="D141" i="1" s="1"/>
  <c r="M141" i="1"/>
  <c r="S141" i="1" s="1"/>
  <c r="H141" i="1"/>
  <c r="I151" i="1" a="1"/>
  <c r="I151" i="1" s="1"/>
  <c r="AG151" i="1" a="1"/>
  <c r="AG151" i="1" s="1"/>
  <c r="D151" i="1" a="1"/>
  <c r="D151" i="1" s="1"/>
  <c r="C151" i="1" a="1"/>
  <c r="C151" i="1" s="1"/>
  <c r="E151" i="1" a="1"/>
  <c r="E151" i="1" s="1"/>
  <c r="B151" i="1" a="1"/>
  <c r="B151" i="1" s="1"/>
  <c r="R151" i="1" a="1"/>
  <c r="R151" i="1" s="1"/>
  <c r="L151" i="1"/>
  <c r="Q151" i="1" a="1"/>
  <c r="Q151" i="1" s="1"/>
  <c r="K151" i="1" a="1"/>
  <c r="K151" i="1" s="1"/>
  <c r="F151" i="1" a="1"/>
  <c r="F151" i="1" s="1"/>
  <c r="H151" i="1" s="1"/>
  <c r="M151" i="1"/>
  <c r="S151" i="1" s="1"/>
  <c r="G151" i="1"/>
  <c r="V156" i="1"/>
  <c r="Q175" i="1" a="1"/>
  <c r="Q175" i="1" s="1"/>
  <c r="L175" i="1"/>
  <c r="K175" i="1" a="1"/>
  <c r="K175" i="1" s="1"/>
  <c r="E175" i="1" a="1"/>
  <c r="E175" i="1" s="1"/>
  <c r="B175" i="1" a="1"/>
  <c r="B175" i="1" s="1"/>
  <c r="D175" i="1" a="1"/>
  <c r="D175" i="1" s="1"/>
  <c r="N175" i="1"/>
  <c r="M175" i="1"/>
  <c r="S175" i="1" s="1"/>
  <c r="P189" i="1"/>
  <c r="X211" i="1" a="1"/>
  <c r="X211" i="1" s="1"/>
  <c r="W211" i="1" a="1"/>
  <c r="W211" i="1" s="1"/>
  <c r="U211" i="1" a="1"/>
  <c r="U211" i="1" s="1"/>
  <c r="AF211" i="1" a="1"/>
  <c r="AF211" i="1" s="1"/>
  <c r="AE211" i="1" a="1"/>
  <c r="AE211" i="1" s="1"/>
  <c r="AD211" i="1" a="1"/>
  <c r="AD211" i="1" s="1"/>
  <c r="AC211" i="1" a="1"/>
  <c r="AC211" i="1" s="1"/>
  <c r="AB211" i="1" a="1"/>
  <c r="AB211" i="1" s="1"/>
  <c r="AA211" i="1" a="1"/>
  <c r="AA211" i="1" s="1"/>
  <c r="Z211" i="1" a="1"/>
  <c r="Z211" i="1" s="1"/>
  <c r="Y211" i="1" a="1"/>
  <c r="Y211" i="1" s="1"/>
  <c r="T211" i="1" a="1"/>
  <c r="T211" i="1" s="1"/>
  <c r="V211" i="1"/>
  <c r="L226" i="1"/>
  <c r="K226" i="1" a="1"/>
  <c r="K226" i="1" s="1"/>
  <c r="D226" i="1" a="1"/>
  <c r="D226" i="1" s="1"/>
  <c r="C226" i="1" a="1"/>
  <c r="C226" i="1" s="1"/>
  <c r="Q226" i="1" a="1"/>
  <c r="Q226" i="1" s="1"/>
  <c r="E226" i="1" a="1"/>
  <c r="E226" i="1" s="1"/>
  <c r="M226" i="1"/>
  <c r="S226" i="1" s="1"/>
  <c r="B226" i="1" a="1"/>
  <c r="B226" i="1" s="1"/>
  <c r="E242" i="1" a="1"/>
  <c r="E242" i="1" s="1"/>
  <c r="D242" i="1" a="1"/>
  <c r="D242" i="1" s="1"/>
  <c r="C242" i="1" a="1"/>
  <c r="C242" i="1" s="1"/>
  <c r="B242" i="1" a="1"/>
  <c r="B242" i="1" s="1"/>
  <c r="J242" i="1" a="1"/>
  <c r="J242" i="1" s="1"/>
  <c r="AG242" i="1" a="1"/>
  <c r="AG242" i="1" s="1"/>
  <c r="L242" i="1"/>
  <c r="N242" i="1" s="1"/>
  <c r="R242" i="1" a="1"/>
  <c r="R242" i="1" s="1"/>
  <c r="K242" i="1" a="1"/>
  <c r="K242" i="1" s="1"/>
  <c r="P242" i="1"/>
  <c r="O242" i="1"/>
  <c r="M242" i="1"/>
  <c r="S242" i="1" s="1"/>
  <c r="D332" i="1" a="1"/>
  <c r="D332" i="1" s="1"/>
  <c r="C332" i="1" a="1"/>
  <c r="C332" i="1" s="1"/>
  <c r="B332" i="1" a="1"/>
  <c r="B332" i="1" s="1"/>
  <c r="Q332" i="1" a="1"/>
  <c r="Q332" i="1" s="1"/>
  <c r="L332" i="1"/>
  <c r="K332" i="1" a="1"/>
  <c r="K332" i="1" s="1"/>
  <c r="E332" i="1" a="1"/>
  <c r="E332" i="1" s="1"/>
  <c r="M332" i="1"/>
  <c r="S332" i="1" s="1"/>
  <c r="W343" i="1" a="1"/>
  <c r="W343" i="1" s="1"/>
  <c r="AF343" i="1" a="1"/>
  <c r="AF343" i="1" s="1"/>
  <c r="U343" i="1" a="1"/>
  <c r="U343" i="1" s="1"/>
  <c r="AE343" i="1" a="1"/>
  <c r="AE343" i="1" s="1"/>
  <c r="T343" i="1" a="1"/>
  <c r="T343" i="1" s="1"/>
  <c r="AD343" i="1" a="1"/>
  <c r="AD343" i="1" s="1"/>
  <c r="AC343" i="1" a="1"/>
  <c r="AC343" i="1" s="1"/>
  <c r="AB343" i="1" a="1"/>
  <c r="AB343" i="1" s="1"/>
  <c r="AA343" i="1" a="1"/>
  <c r="AA343" i="1" s="1"/>
  <c r="Y343" i="1" a="1"/>
  <c r="Y343" i="1" s="1"/>
  <c r="X343" i="1" a="1"/>
  <c r="X343" i="1" s="1"/>
  <c r="Z343" i="1" a="1"/>
  <c r="Z343" i="1" s="1"/>
  <c r="K362" i="1" a="1"/>
  <c r="K362" i="1" s="1"/>
  <c r="E362" i="1" a="1"/>
  <c r="E362" i="1" s="1"/>
  <c r="Q362" i="1" a="1"/>
  <c r="Q362" i="1" s="1"/>
  <c r="B362" i="1" a="1"/>
  <c r="B362" i="1" s="1"/>
  <c r="D362" i="1" a="1"/>
  <c r="D362" i="1" s="1"/>
  <c r="C362" i="1" a="1"/>
  <c r="C362" i="1" s="1"/>
  <c r="L362" i="1"/>
  <c r="S362" i="1"/>
  <c r="S427" i="1"/>
  <c r="AB433" i="1" a="1"/>
  <c r="AB433" i="1" s="1"/>
  <c r="AA433" i="1" a="1"/>
  <c r="AA433" i="1" s="1"/>
  <c r="Z433" i="1" a="1"/>
  <c r="Z433" i="1" s="1"/>
  <c r="Y433" i="1" a="1"/>
  <c r="Y433" i="1" s="1"/>
  <c r="X433" i="1" a="1"/>
  <c r="X433" i="1" s="1"/>
  <c r="AC433" i="1" a="1"/>
  <c r="AC433" i="1" s="1"/>
  <c r="W433" i="1" a="1"/>
  <c r="W433" i="1" s="1"/>
  <c r="U433" i="1" a="1"/>
  <c r="U433" i="1" s="1"/>
  <c r="T433" i="1" a="1"/>
  <c r="T433" i="1" s="1"/>
  <c r="AE433" i="1" a="1"/>
  <c r="AE433" i="1" s="1"/>
  <c r="AD433" i="1" a="1"/>
  <c r="AD433" i="1" s="1"/>
  <c r="AF433" i="1" a="1"/>
  <c r="AF433" i="1" s="1"/>
  <c r="V433" i="1"/>
  <c r="V483" i="1"/>
  <c r="B488" i="1" a="1"/>
  <c r="B488" i="1" s="1"/>
  <c r="D488" i="1" a="1"/>
  <c r="D488" i="1" s="1"/>
  <c r="C488" i="1" a="1"/>
  <c r="C488" i="1" s="1"/>
  <c r="E488" i="1" a="1"/>
  <c r="E488" i="1" s="1"/>
  <c r="Q488" i="1" a="1"/>
  <c r="Q488" i="1" s="1"/>
  <c r="K488" i="1" a="1"/>
  <c r="K488" i="1" s="1"/>
  <c r="L488" i="1"/>
  <c r="M488" i="1"/>
  <c r="S488" i="1" s="1"/>
  <c r="AD509" i="1" a="1"/>
  <c r="AD509" i="1" s="1"/>
  <c r="AC509" i="1" a="1"/>
  <c r="AC509" i="1" s="1"/>
  <c r="AB509" i="1" a="1"/>
  <c r="AB509" i="1" s="1"/>
  <c r="Z509" i="1" a="1"/>
  <c r="Z509" i="1" s="1"/>
  <c r="U509" i="1" a="1"/>
  <c r="U509" i="1" s="1"/>
  <c r="T509" i="1" a="1"/>
  <c r="T509" i="1" s="1"/>
  <c r="AE509" i="1" a="1"/>
  <c r="AE509" i="1" s="1"/>
  <c r="AA509" i="1" a="1"/>
  <c r="AA509" i="1" s="1"/>
  <c r="Y509" i="1" a="1"/>
  <c r="Y509" i="1" s="1"/>
  <c r="X509" i="1" a="1"/>
  <c r="X509" i="1" s="1"/>
  <c r="W509" i="1" a="1"/>
  <c r="W509" i="1" s="1"/>
  <c r="AF509" i="1" a="1"/>
  <c r="AF509" i="1" s="1"/>
  <c r="V509" i="1"/>
  <c r="E559" i="1" a="1"/>
  <c r="E559" i="1" s="1"/>
  <c r="D559" i="1" a="1"/>
  <c r="D559" i="1" s="1"/>
  <c r="C559" i="1" a="1"/>
  <c r="C559" i="1" s="1"/>
  <c r="B559" i="1" a="1"/>
  <c r="B559" i="1" s="1"/>
  <c r="K559" i="1" a="1"/>
  <c r="K559" i="1" s="1"/>
  <c r="Q559" i="1" a="1"/>
  <c r="Q559" i="1" s="1"/>
  <c r="L559" i="1"/>
  <c r="R559" i="1" a="1"/>
  <c r="R559" i="1" s="1"/>
  <c r="M559" i="1"/>
  <c r="S559" i="1" s="1"/>
  <c r="AD589" i="1" a="1"/>
  <c r="AD589" i="1" s="1"/>
  <c r="AC589" i="1" a="1"/>
  <c r="AC589" i="1" s="1"/>
  <c r="AB589" i="1" a="1"/>
  <c r="AB589" i="1" s="1"/>
  <c r="AA589" i="1" a="1"/>
  <c r="AA589" i="1" s="1"/>
  <c r="Z589" i="1" a="1"/>
  <c r="Z589" i="1" s="1"/>
  <c r="T589" i="1" a="1"/>
  <c r="T589" i="1" s="1"/>
  <c r="Y589" i="1" a="1"/>
  <c r="Y589" i="1" s="1"/>
  <c r="X589" i="1" a="1"/>
  <c r="X589" i="1" s="1"/>
  <c r="W589" i="1" a="1"/>
  <c r="W589" i="1" s="1"/>
  <c r="U589" i="1" a="1"/>
  <c r="U589" i="1" s="1"/>
  <c r="AF589" i="1" a="1"/>
  <c r="AF589" i="1" s="1"/>
  <c r="AE589" i="1" a="1"/>
  <c r="AE589" i="1" s="1"/>
  <c r="K594" i="1" a="1"/>
  <c r="K594" i="1" s="1"/>
  <c r="J594" i="1" a="1"/>
  <c r="J594" i="1" s="1"/>
  <c r="I594" i="1" a="1"/>
  <c r="I594" i="1" s="1"/>
  <c r="F594" i="1" a="1"/>
  <c r="F594" i="1" s="1"/>
  <c r="E594" i="1" a="1"/>
  <c r="E594" i="1" s="1"/>
  <c r="AG594" i="1" a="1"/>
  <c r="AG594" i="1" s="1"/>
  <c r="L594" i="1"/>
  <c r="N594" i="1" s="1"/>
  <c r="D594" i="1" a="1"/>
  <c r="D594" i="1" s="1"/>
  <c r="C594" i="1" a="1"/>
  <c r="C594" i="1" s="1"/>
  <c r="B594" i="1" a="1"/>
  <c r="B594" i="1" s="1"/>
  <c r="Q594" i="1" a="1"/>
  <c r="Q594" i="1" s="1"/>
  <c r="R594" i="1" a="1"/>
  <c r="R594" i="1" s="1"/>
  <c r="S594" i="1"/>
  <c r="O594" i="1"/>
  <c r="F599" i="1" a="1"/>
  <c r="F599" i="1" s="1"/>
  <c r="G599" i="1" s="1"/>
  <c r="E599" i="1" a="1"/>
  <c r="E599" i="1" s="1"/>
  <c r="AG599" i="1" a="1"/>
  <c r="AG599" i="1" s="1"/>
  <c r="D599" i="1" a="1"/>
  <c r="D599" i="1" s="1"/>
  <c r="C599" i="1" a="1"/>
  <c r="C599" i="1" s="1"/>
  <c r="B599" i="1" a="1"/>
  <c r="B599" i="1" s="1"/>
  <c r="J599" i="1" a="1"/>
  <c r="J599" i="1" s="1"/>
  <c r="I599" i="1" a="1"/>
  <c r="I599" i="1" s="1"/>
  <c r="R599" i="1" a="1"/>
  <c r="R599" i="1" s="1"/>
  <c r="L599" i="1"/>
  <c r="O599" i="1" s="1"/>
  <c r="K599" i="1" a="1"/>
  <c r="K599" i="1" s="1"/>
  <c r="M599" i="1"/>
  <c r="H599" i="1"/>
  <c r="P599" i="1"/>
  <c r="N599" i="1"/>
  <c r="C661" i="1" a="1"/>
  <c r="C661" i="1" s="1"/>
  <c r="K661" i="1" a="1"/>
  <c r="K661" i="1" s="1"/>
  <c r="D661" i="1" a="1"/>
  <c r="D661" i="1" s="1"/>
  <c r="B661" i="1" a="1"/>
  <c r="B661" i="1" s="1"/>
  <c r="Q661" i="1" a="1"/>
  <c r="Q661" i="1" s="1"/>
  <c r="L661" i="1"/>
  <c r="O661" i="1" s="1"/>
  <c r="E661" i="1" a="1"/>
  <c r="E661" i="1" s="1"/>
  <c r="S661" i="1"/>
  <c r="N661" i="1"/>
  <c r="M661" i="1"/>
  <c r="S690" i="1"/>
  <c r="Z711" i="1" a="1"/>
  <c r="Z711" i="1" s="1"/>
  <c r="Y711" i="1" a="1"/>
  <c r="Y711" i="1" s="1"/>
  <c r="X711" i="1" a="1"/>
  <c r="X711" i="1" s="1"/>
  <c r="AE711" i="1" a="1"/>
  <c r="AE711" i="1" s="1"/>
  <c r="T711" i="1" a="1"/>
  <c r="T711" i="1" s="1"/>
  <c r="AB711" i="1" a="1"/>
  <c r="AB711" i="1" s="1"/>
  <c r="AA711" i="1" a="1"/>
  <c r="AA711" i="1" s="1"/>
  <c r="W711" i="1" a="1"/>
  <c r="W711" i="1" s="1"/>
  <c r="U711" i="1" a="1"/>
  <c r="U711" i="1" s="1"/>
  <c r="AC711" i="1" a="1"/>
  <c r="AC711" i="1" s="1"/>
  <c r="AD711" i="1" a="1"/>
  <c r="AD711" i="1" s="1"/>
  <c r="AF711" i="1" a="1"/>
  <c r="AF711" i="1" s="1"/>
  <c r="V711" i="1"/>
  <c r="C721" i="1" a="1"/>
  <c r="C721" i="1" s="1"/>
  <c r="B721" i="1" a="1"/>
  <c r="B721" i="1" s="1"/>
  <c r="Q721" i="1" a="1"/>
  <c r="Q721" i="1" s="1"/>
  <c r="K721" i="1" a="1"/>
  <c r="K721" i="1" s="1"/>
  <c r="L721" i="1"/>
  <c r="D721" i="1" a="1"/>
  <c r="D721" i="1" s="1"/>
  <c r="E721" i="1" a="1"/>
  <c r="E721" i="1" s="1"/>
  <c r="S721" i="1"/>
  <c r="S806" i="1"/>
  <c r="L984" i="1"/>
  <c r="P984" i="1" s="1"/>
  <c r="K984" i="1" a="1"/>
  <c r="K984" i="1" s="1"/>
  <c r="D984" i="1" a="1"/>
  <c r="D984" i="1" s="1"/>
  <c r="C984" i="1" a="1"/>
  <c r="C984" i="1" s="1"/>
  <c r="B984" i="1" a="1"/>
  <c r="B984" i="1" s="1"/>
  <c r="E984" i="1" a="1"/>
  <c r="E984" i="1" s="1"/>
  <c r="M984" i="1"/>
  <c r="E1027" i="1" a="1"/>
  <c r="E1027" i="1" s="1"/>
  <c r="D1027" i="1" a="1"/>
  <c r="D1027" i="1" s="1"/>
  <c r="C1027" i="1" a="1"/>
  <c r="C1027" i="1" s="1"/>
  <c r="Q1027" i="1" a="1"/>
  <c r="Q1027" i="1" s="1"/>
  <c r="B1027" i="1" a="1"/>
  <c r="B1027" i="1" s="1"/>
  <c r="K1027" i="1" a="1"/>
  <c r="K1027" i="1" s="1"/>
  <c r="L1027" i="1"/>
  <c r="N1027" i="1" s="1"/>
  <c r="S1027" i="1"/>
  <c r="L1044" i="1"/>
  <c r="K1044" i="1" a="1"/>
  <c r="K1044" i="1" s="1"/>
  <c r="D1044" i="1" a="1"/>
  <c r="D1044" i="1" s="1"/>
  <c r="Q1044" i="1" a="1"/>
  <c r="Q1044" i="1" s="1"/>
  <c r="E1044" i="1" a="1"/>
  <c r="E1044" i="1" s="1"/>
  <c r="C1044" i="1" a="1"/>
  <c r="C1044" i="1" s="1"/>
  <c r="B1044" i="1" a="1"/>
  <c r="B1044" i="1" s="1"/>
  <c r="S1044" i="1"/>
  <c r="P1044" i="1"/>
  <c r="O1044" i="1"/>
  <c r="N1044" i="1"/>
  <c r="M1044" i="1"/>
  <c r="Z1049" i="1" a="1"/>
  <c r="Z1049" i="1" s="1"/>
  <c r="Y1049" i="1" a="1"/>
  <c r="Y1049" i="1" s="1"/>
  <c r="X1049" i="1" a="1"/>
  <c r="X1049" i="1" s="1"/>
  <c r="W1049" i="1" a="1"/>
  <c r="W1049" i="1" s="1"/>
  <c r="AD1049" i="1" a="1"/>
  <c r="AD1049" i="1" s="1"/>
  <c r="AF1049" i="1" a="1"/>
  <c r="AF1049" i="1" s="1"/>
  <c r="AE1049" i="1" a="1"/>
  <c r="AE1049" i="1" s="1"/>
  <c r="AC1049" i="1" a="1"/>
  <c r="AC1049" i="1" s="1"/>
  <c r="AA1049" i="1" a="1"/>
  <c r="AA1049" i="1" s="1"/>
  <c r="T1049" i="1" a="1"/>
  <c r="T1049" i="1" s="1"/>
  <c r="U1049" i="1" a="1"/>
  <c r="U1049" i="1" s="1"/>
  <c r="AB1049" i="1" a="1"/>
  <c r="AB1049" i="1" s="1"/>
  <c r="V1049" i="1"/>
  <c r="E1054" i="1" a="1"/>
  <c r="E1054" i="1" s="1"/>
  <c r="D1054" i="1" a="1"/>
  <c r="D1054" i="1" s="1"/>
  <c r="C1054" i="1" a="1"/>
  <c r="C1054" i="1" s="1"/>
  <c r="B1054" i="1" a="1"/>
  <c r="B1054" i="1" s="1"/>
  <c r="L1054" i="1"/>
  <c r="K1054" i="1" a="1"/>
  <c r="K1054" i="1" s="1"/>
  <c r="Q1054" i="1" a="1"/>
  <c r="Q1054" i="1" s="1"/>
  <c r="S1054" i="1"/>
  <c r="O1054" i="1"/>
  <c r="N1054" i="1"/>
  <c r="M1054" i="1"/>
  <c r="E1112" i="1" a="1"/>
  <c r="E1112" i="1" s="1"/>
  <c r="D1112" i="1" a="1"/>
  <c r="D1112" i="1" s="1"/>
  <c r="C1112" i="1" a="1"/>
  <c r="C1112" i="1" s="1"/>
  <c r="L1112" i="1"/>
  <c r="K1112" i="1" a="1"/>
  <c r="K1112" i="1" s="1"/>
  <c r="B1112" i="1" a="1"/>
  <c r="B1112" i="1" s="1"/>
  <c r="M1112" i="1"/>
  <c r="Q1112" i="1" s="1" a="1"/>
  <c r="Q1112" i="1" s="1"/>
  <c r="S1112" i="1"/>
  <c r="N1112" i="1"/>
  <c r="AE1145" i="1" a="1"/>
  <c r="AE1145" i="1" s="1"/>
  <c r="T1145" i="1" a="1"/>
  <c r="T1145" i="1" s="1"/>
  <c r="AA1145" i="1" a="1"/>
  <c r="AA1145" i="1" s="1"/>
  <c r="Z1145" i="1" a="1"/>
  <c r="Z1145" i="1" s="1"/>
  <c r="Y1145" i="1" a="1"/>
  <c r="Y1145" i="1" s="1"/>
  <c r="W1145" i="1" a="1"/>
  <c r="W1145" i="1" s="1"/>
  <c r="AF1145" i="1" a="1"/>
  <c r="AF1145" i="1" s="1"/>
  <c r="AD1145" i="1" a="1"/>
  <c r="AD1145" i="1" s="1"/>
  <c r="AC1145" i="1" a="1"/>
  <c r="AC1145" i="1" s="1"/>
  <c r="X1145" i="1" a="1"/>
  <c r="X1145" i="1" s="1"/>
  <c r="AB1145" i="1" a="1"/>
  <c r="AB1145" i="1" s="1"/>
  <c r="U1145" i="1" a="1"/>
  <c r="U1145" i="1" s="1"/>
  <c r="V1145" i="1"/>
  <c r="W1189" i="1" a="1"/>
  <c r="W1189" i="1" s="1"/>
  <c r="AF1189" i="1" a="1"/>
  <c r="AF1189" i="1" s="1"/>
  <c r="U1189" i="1" a="1"/>
  <c r="U1189" i="1" s="1"/>
  <c r="AB1189" i="1" a="1"/>
  <c r="AB1189" i="1" s="1"/>
  <c r="AA1189" i="1" a="1"/>
  <c r="AA1189" i="1" s="1"/>
  <c r="Z1189" i="1" a="1"/>
  <c r="Z1189" i="1" s="1"/>
  <c r="Y1189" i="1" a="1"/>
  <c r="Y1189" i="1" s="1"/>
  <c r="X1189" i="1" a="1"/>
  <c r="X1189" i="1" s="1"/>
  <c r="AE1189" i="1" a="1"/>
  <c r="AE1189" i="1" s="1"/>
  <c r="AD1189" i="1" a="1"/>
  <c r="AD1189" i="1" s="1"/>
  <c r="AC1189" i="1" a="1"/>
  <c r="AC1189" i="1" s="1"/>
  <c r="T1189" i="1" a="1"/>
  <c r="T1189" i="1" s="1"/>
  <c r="V1189" i="1"/>
  <c r="Q1201" i="1" a="1"/>
  <c r="Q1201" i="1" s="1"/>
  <c r="L1201" i="1"/>
  <c r="J1201" i="1" a="1"/>
  <c r="J1201" i="1" s="1"/>
  <c r="I1201" i="1" a="1"/>
  <c r="I1201" i="1" s="1"/>
  <c r="E1201" i="1" a="1"/>
  <c r="E1201" i="1" s="1"/>
  <c r="K1201" i="1" a="1"/>
  <c r="K1201" i="1" s="1"/>
  <c r="AG1201" i="1" a="1"/>
  <c r="AG1201" i="1" s="1"/>
  <c r="F1201" i="1" a="1"/>
  <c r="F1201" i="1" s="1"/>
  <c r="D1201" i="1" a="1"/>
  <c r="D1201" i="1" s="1"/>
  <c r="C1201" i="1" a="1"/>
  <c r="C1201" i="1" s="1"/>
  <c r="R1201" i="1" a="1"/>
  <c r="R1201" i="1" s="1"/>
  <c r="B1201" i="1" a="1"/>
  <c r="B1201" i="1" s="1"/>
  <c r="S1201" i="1"/>
  <c r="O1201" i="1"/>
  <c r="N1201" i="1"/>
  <c r="H1201" i="1"/>
  <c r="G1201" i="1"/>
  <c r="P1201" i="1"/>
  <c r="M1201" i="1"/>
  <c r="L1228" i="1"/>
  <c r="P1228" i="1" s="1"/>
  <c r="K1228" i="1" a="1"/>
  <c r="K1228" i="1" s="1"/>
  <c r="E1228" i="1" a="1"/>
  <c r="E1228" i="1" s="1"/>
  <c r="AG1228" i="1" a="1"/>
  <c r="AG1228" i="1" s="1"/>
  <c r="I1228" i="1" a="1"/>
  <c r="I1228" i="1" s="1"/>
  <c r="F1228" i="1" a="1"/>
  <c r="F1228" i="1" s="1"/>
  <c r="G1228" i="1" s="1"/>
  <c r="B1228" i="1" a="1"/>
  <c r="B1228" i="1" s="1"/>
  <c r="R1228" i="1" a="1"/>
  <c r="R1228" i="1" s="1"/>
  <c r="D1228" i="1" a="1"/>
  <c r="D1228" i="1" s="1"/>
  <c r="C1228" i="1" a="1"/>
  <c r="C1228" i="1" s="1"/>
  <c r="N1228" i="1"/>
  <c r="H1228" i="1"/>
  <c r="O1228" i="1"/>
  <c r="M1228" i="1"/>
  <c r="S1228" i="1" s="1"/>
  <c r="C1234" i="1" a="1"/>
  <c r="C1234" i="1" s="1"/>
  <c r="B1234" i="1" a="1"/>
  <c r="B1234" i="1" s="1"/>
  <c r="L1234" i="1"/>
  <c r="P1234" i="1" s="1"/>
  <c r="AG1234" i="1" a="1"/>
  <c r="AG1234" i="1" s="1"/>
  <c r="E1234" i="1" a="1"/>
  <c r="E1234" i="1" s="1"/>
  <c r="D1234" i="1" a="1"/>
  <c r="D1234" i="1" s="1"/>
  <c r="K1234" i="1" a="1"/>
  <c r="K1234" i="1" s="1"/>
  <c r="S1234" i="1"/>
  <c r="O1234" i="1"/>
  <c r="N1234" i="1"/>
  <c r="M1234" i="1"/>
  <c r="Q1234" i="1" s="1" a="1"/>
  <c r="Q1234" i="1" s="1"/>
  <c r="B1261" i="1" a="1"/>
  <c r="B1261" i="1" s="1"/>
  <c r="Q1261" i="1" a="1"/>
  <c r="Q1261" i="1" s="1"/>
  <c r="L1261" i="1"/>
  <c r="K1261" i="1" a="1"/>
  <c r="K1261" i="1" s="1"/>
  <c r="AG1261" i="1" a="1"/>
  <c r="AG1261" i="1" s="1"/>
  <c r="E1261" i="1" a="1"/>
  <c r="E1261" i="1" s="1"/>
  <c r="C1261" i="1" a="1"/>
  <c r="C1261" i="1" s="1"/>
  <c r="D1261" i="1" a="1"/>
  <c r="D1261" i="1" s="1"/>
  <c r="S1261" i="1"/>
  <c r="O1261" i="1"/>
  <c r="N1261" i="1"/>
  <c r="P1261" i="1"/>
  <c r="M1261" i="1"/>
  <c r="Q1306" i="1" a="1"/>
  <c r="Q1306" i="1" s="1"/>
  <c r="L1306" i="1"/>
  <c r="N1306" i="1" s="1"/>
  <c r="K1306" i="1" a="1"/>
  <c r="K1306" i="1" s="1"/>
  <c r="E1306" i="1" a="1"/>
  <c r="E1306" i="1" s="1"/>
  <c r="D1306" i="1" a="1"/>
  <c r="D1306" i="1" s="1"/>
  <c r="B1306" i="1" a="1"/>
  <c r="B1306" i="1" s="1"/>
  <c r="R1306" i="1" a="1"/>
  <c r="R1306" i="1" s="1"/>
  <c r="C1306" i="1" a="1"/>
  <c r="C1306" i="1" s="1"/>
  <c r="P1306" i="1"/>
  <c r="O1306" i="1"/>
  <c r="M1306" i="1"/>
  <c r="S1306" i="1" s="1"/>
  <c r="Z1362" i="1" a="1"/>
  <c r="Z1362" i="1" s="1"/>
  <c r="X1362" i="1" a="1"/>
  <c r="X1362" i="1" s="1"/>
  <c r="W1362" i="1" a="1"/>
  <c r="W1362" i="1" s="1"/>
  <c r="U1362" i="1" a="1"/>
  <c r="U1362" i="1" s="1"/>
  <c r="AF1362" i="1" a="1"/>
  <c r="AF1362" i="1" s="1"/>
  <c r="T1362" i="1" a="1"/>
  <c r="T1362" i="1" s="1"/>
  <c r="AE1362" i="1" a="1"/>
  <c r="AE1362" i="1" s="1"/>
  <c r="AD1362" i="1" a="1"/>
  <c r="AD1362" i="1" s="1"/>
  <c r="AB1362" i="1" a="1"/>
  <c r="AB1362" i="1" s="1"/>
  <c r="AC1362" i="1" a="1"/>
  <c r="AC1362" i="1" s="1"/>
  <c r="AA1362" i="1" a="1"/>
  <c r="AA1362" i="1" s="1"/>
  <c r="Y1362" i="1" a="1"/>
  <c r="Y1362" i="1" s="1"/>
  <c r="V1362" i="1"/>
  <c r="D1408" i="1" a="1"/>
  <c r="D1408" i="1" s="1"/>
  <c r="E1408" i="1" a="1"/>
  <c r="E1408" i="1" s="1"/>
  <c r="C1408" i="1" a="1"/>
  <c r="C1408" i="1" s="1"/>
  <c r="B1408" i="1" a="1"/>
  <c r="B1408" i="1" s="1"/>
  <c r="L1408" i="1"/>
  <c r="N1408" i="1" s="1"/>
  <c r="K1408" i="1" a="1"/>
  <c r="K1408" i="1" s="1"/>
  <c r="R1408" i="1" a="1"/>
  <c r="R1408" i="1" s="1"/>
  <c r="M1408" i="1"/>
  <c r="M1415" i="1"/>
  <c r="L1430" i="1"/>
  <c r="K1430" i="1" a="1"/>
  <c r="K1430" i="1" s="1"/>
  <c r="E1430" i="1" a="1"/>
  <c r="E1430" i="1" s="1"/>
  <c r="B1430" i="1" a="1"/>
  <c r="B1430" i="1" s="1"/>
  <c r="D1430" i="1" a="1"/>
  <c r="D1430" i="1" s="1"/>
  <c r="C1430" i="1" a="1"/>
  <c r="C1430" i="1" s="1"/>
  <c r="P1430" i="1"/>
  <c r="O1430" i="1"/>
  <c r="N1430" i="1"/>
  <c r="M1430" i="1"/>
  <c r="Z1500" i="1" a="1"/>
  <c r="Z1500" i="1" s="1"/>
  <c r="AE1500" i="1" a="1"/>
  <c r="AE1500" i="1" s="1"/>
  <c r="AD1500" i="1" a="1"/>
  <c r="AD1500" i="1" s="1"/>
  <c r="AC1500" i="1" a="1"/>
  <c r="AC1500" i="1" s="1"/>
  <c r="AA1500" i="1" a="1"/>
  <c r="AA1500" i="1" s="1"/>
  <c r="AF1500" i="1" a="1"/>
  <c r="AF1500" i="1" s="1"/>
  <c r="AB1500" i="1" a="1"/>
  <c r="AB1500" i="1" s="1"/>
  <c r="X1500" i="1" a="1"/>
  <c r="X1500" i="1" s="1"/>
  <c r="Y1500" i="1" a="1"/>
  <c r="Y1500" i="1" s="1"/>
  <c r="T1500" i="1" a="1"/>
  <c r="T1500" i="1" s="1"/>
  <c r="W1500" i="1" a="1"/>
  <c r="W1500" i="1" s="1"/>
  <c r="U1500" i="1" a="1"/>
  <c r="U1500" i="1" s="1"/>
  <c r="AE1602" i="1" a="1"/>
  <c r="AE1602" i="1" s="1"/>
  <c r="T1602" i="1" a="1"/>
  <c r="T1602" i="1" s="1"/>
  <c r="AD1602" i="1" a="1"/>
  <c r="AD1602" i="1" s="1"/>
  <c r="AB1602" i="1" a="1"/>
  <c r="AB1602" i="1" s="1"/>
  <c r="AA1602" i="1" a="1"/>
  <c r="AA1602" i="1" s="1"/>
  <c r="Z1602" i="1" a="1"/>
  <c r="Z1602" i="1" s="1"/>
  <c r="X1602" i="1" a="1"/>
  <c r="X1602" i="1" s="1"/>
  <c r="AF1602" i="1" a="1"/>
  <c r="AF1602" i="1" s="1"/>
  <c r="AC1602" i="1" a="1"/>
  <c r="AC1602" i="1" s="1"/>
  <c r="W1602" i="1" a="1"/>
  <c r="W1602" i="1" s="1"/>
  <c r="Y1602" i="1" a="1"/>
  <c r="Y1602" i="1" s="1"/>
  <c r="U1602" i="1" a="1"/>
  <c r="U1602" i="1" s="1"/>
  <c r="V1602" i="1"/>
  <c r="X1615" i="1" a="1"/>
  <c r="X1615" i="1" s="1"/>
  <c r="W1615" i="1" a="1"/>
  <c r="W1615" i="1" s="1"/>
  <c r="AF1615" i="1" a="1"/>
  <c r="AF1615" i="1" s="1"/>
  <c r="U1615" i="1" a="1"/>
  <c r="U1615" i="1" s="1"/>
  <c r="AC1615" i="1" a="1"/>
  <c r="AC1615" i="1" s="1"/>
  <c r="AB1615" i="1" a="1"/>
  <c r="AB1615" i="1" s="1"/>
  <c r="Z1615" i="1" a="1"/>
  <c r="Z1615" i="1" s="1"/>
  <c r="AE1615" i="1" a="1"/>
  <c r="AE1615" i="1" s="1"/>
  <c r="Y1615" i="1" a="1"/>
  <c r="Y1615" i="1" s="1"/>
  <c r="AD1615" i="1" a="1"/>
  <c r="AD1615" i="1" s="1"/>
  <c r="AA1615" i="1" a="1"/>
  <c r="AA1615" i="1" s="1"/>
  <c r="T1615" i="1" a="1"/>
  <c r="T1615" i="1" s="1"/>
  <c r="V1615" i="1"/>
  <c r="W1633" i="1" a="1"/>
  <c r="W1633" i="1" s="1"/>
  <c r="AF1633" i="1" a="1"/>
  <c r="AF1633" i="1" s="1"/>
  <c r="U1633" i="1" a="1"/>
  <c r="U1633" i="1" s="1"/>
  <c r="AE1633" i="1" a="1"/>
  <c r="AE1633" i="1" s="1"/>
  <c r="T1633" i="1" a="1"/>
  <c r="T1633" i="1" s="1"/>
  <c r="AA1633" i="1" a="1"/>
  <c r="AA1633" i="1" s="1"/>
  <c r="AC1633" i="1" a="1"/>
  <c r="AC1633" i="1" s="1"/>
  <c r="Y1633" i="1" a="1"/>
  <c r="Y1633" i="1" s="1"/>
  <c r="X1633" i="1" a="1"/>
  <c r="X1633" i="1" s="1"/>
  <c r="AD1633" i="1" a="1"/>
  <c r="AD1633" i="1" s="1"/>
  <c r="AB1633" i="1" a="1"/>
  <c r="AB1633" i="1" s="1"/>
  <c r="Z1633" i="1" a="1"/>
  <c r="Z1633" i="1" s="1"/>
  <c r="V1633" i="1"/>
  <c r="AA1645" i="1" a="1"/>
  <c r="AA1645" i="1" s="1"/>
  <c r="Z1645" i="1" a="1"/>
  <c r="Z1645" i="1" s="1"/>
  <c r="Y1645" i="1" a="1"/>
  <c r="Y1645" i="1" s="1"/>
  <c r="AF1645" i="1" a="1"/>
  <c r="AF1645" i="1" s="1"/>
  <c r="T1645" i="1" a="1"/>
  <c r="T1645" i="1" s="1"/>
  <c r="AE1645" i="1" a="1"/>
  <c r="AE1645" i="1" s="1"/>
  <c r="AD1645" i="1" a="1"/>
  <c r="AD1645" i="1" s="1"/>
  <c r="AC1645" i="1" a="1"/>
  <c r="AC1645" i="1" s="1"/>
  <c r="X1645" i="1" a="1"/>
  <c r="X1645" i="1" s="1"/>
  <c r="AB1645" i="1" a="1"/>
  <c r="AB1645" i="1" s="1"/>
  <c r="W1645" i="1" a="1"/>
  <c r="W1645" i="1" s="1"/>
  <c r="U1645" i="1" a="1"/>
  <c r="U1645" i="1" s="1"/>
  <c r="V1645" i="1"/>
  <c r="C1664" i="1" a="1"/>
  <c r="C1664" i="1" s="1"/>
  <c r="Q1664" i="1" a="1"/>
  <c r="Q1664" i="1" s="1"/>
  <c r="K1664" i="1" a="1"/>
  <c r="K1664" i="1" s="1"/>
  <c r="R1664" i="1" a="1"/>
  <c r="R1664" i="1" s="1"/>
  <c r="AG1664" i="1" a="1"/>
  <c r="AG1664" i="1" s="1"/>
  <c r="L1664" i="1"/>
  <c r="P1664" i="1" s="1"/>
  <c r="J1664" i="1" a="1"/>
  <c r="J1664" i="1" s="1"/>
  <c r="D1664" i="1" a="1"/>
  <c r="D1664" i="1" s="1"/>
  <c r="E1664" i="1" a="1"/>
  <c r="E1664" i="1" s="1"/>
  <c r="F1664" i="1" a="1"/>
  <c r="F1664" i="1" s="1"/>
  <c r="H1664" i="1" s="1"/>
  <c r="B1664" i="1" a="1"/>
  <c r="B1664" i="1" s="1"/>
  <c r="S1664" i="1"/>
  <c r="N1664" i="1"/>
  <c r="M1664" i="1"/>
  <c r="AD1683" i="1" a="1"/>
  <c r="AD1683" i="1" s="1"/>
  <c r="AF1683" i="1" a="1"/>
  <c r="AF1683" i="1" s="1"/>
  <c r="W1683" i="1" a="1"/>
  <c r="W1683" i="1" s="1"/>
  <c r="U1683" i="1" a="1"/>
  <c r="U1683" i="1" s="1"/>
  <c r="T1683" i="1" a="1"/>
  <c r="T1683" i="1" s="1"/>
  <c r="AE1683" i="1" a="1"/>
  <c r="AE1683" i="1" s="1"/>
  <c r="Y1683" i="1" a="1"/>
  <c r="Y1683" i="1" s="1"/>
  <c r="X1683" i="1" a="1"/>
  <c r="X1683" i="1" s="1"/>
  <c r="AC1683" i="1" a="1"/>
  <c r="AC1683" i="1" s="1"/>
  <c r="AB1683" i="1" a="1"/>
  <c r="AB1683" i="1" s="1"/>
  <c r="Z1683" i="1" a="1"/>
  <c r="Z1683" i="1" s="1"/>
  <c r="AA1683" i="1" a="1"/>
  <c r="AA1683" i="1" s="1"/>
  <c r="V1683" i="1"/>
  <c r="D1726" i="1" a="1"/>
  <c r="D1726" i="1" s="1"/>
  <c r="C1726" i="1" a="1"/>
  <c r="C1726" i="1" s="1"/>
  <c r="L1726" i="1"/>
  <c r="K1726" i="1" a="1"/>
  <c r="K1726" i="1" s="1"/>
  <c r="E1726" i="1" a="1"/>
  <c r="E1726" i="1" s="1"/>
  <c r="B1726" i="1" a="1"/>
  <c r="B1726" i="1" s="1"/>
  <c r="N1726" i="1"/>
  <c r="M1726" i="1"/>
  <c r="C1733" i="1" a="1"/>
  <c r="C1733" i="1" s="1"/>
  <c r="B1733" i="1" a="1"/>
  <c r="B1733" i="1" s="1"/>
  <c r="K1733" i="1" a="1"/>
  <c r="K1733" i="1" s="1"/>
  <c r="E1733" i="1" a="1"/>
  <c r="E1733" i="1" s="1"/>
  <c r="D1733" i="1" a="1"/>
  <c r="D1733" i="1" s="1"/>
  <c r="L1733" i="1"/>
  <c r="P1733" i="1" s="1"/>
  <c r="S1733" i="1"/>
  <c r="N1733" i="1"/>
  <c r="M1733" i="1"/>
  <c r="Q1733" i="1" s="1" a="1"/>
  <c r="Q1733" i="1" s="1"/>
  <c r="P1781" i="1"/>
  <c r="D8" i="2" a="1"/>
  <c r="D8" i="2" s="1"/>
  <c r="F8" i="2" a="1"/>
  <c r="F8" i="2" s="1"/>
  <c r="E8" i="2" a="1"/>
  <c r="E8" i="2" s="1"/>
  <c r="G8" i="2" s="1" a="1"/>
  <c r="G8" i="2" s="1"/>
  <c r="I8" i="2" s="1"/>
  <c r="C8" i="2" a="1"/>
  <c r="C8" i="2" s="1"/>
  <c r="B8" i="2" a="1"/>
  <c r="B8" i="2" s="1"/>
  <c r="BE11" i="9"/>
  <c r="BD18" i="9"/>
  <c r="AR18" i="9"/>
  <c r="AH18" i="9"/>
  <c r="X18" i="9"/>
  <c r="AV71" i="10"/>
  <c r="AW73" i="10" s="1"/>
  <c r="AX32" i="10"/>
  <c r="AJ32" i="10"/>
  <c r="BB34" i="10"/>
  <c r="AZ34" i="10"/>
  <c r="BA34" i="10" s="1"/>
  <c r="AY34" i="10"/>
  <c r="Q58" i="10"/>
  <c r="Z60" i="10"/>
  <c r="BE19" i="11"/>
  <c r="W19" i="11"/>
  <c r="BG59" i="13"/>
  <c r="BH59" i="13" s="1"/>
  <c r="K84" i="1" a="1"/>
  <c r="K84" i="1" s="1"/>
  <c r="AB189" i="1" a="1"/>
  <c r="AB189" i="1" s="1"/>
  <c r="I449" i="1" a="1"/>
  <c r="I449" i="1" s="1"/>
  <c r="F449" i="1" a="1"/>
  <c r="F449" i="1" s="1"/>
  <c r="E449" i="1" a="1"/>
  <c r="E449" i="1" s="1"/>
  <c r="B449" i="1" a="1"/>
  <c r="B449" i="1" s="1"/>
  <c r="L449" i="1"/>
  <c r="N449" i="1" s="1"/>
  <c r="AG449" i="1" a="1"/>
  <c r="AG449" i="1" s="1"/>
  <c r="R449" i="1" a="1"/>
  <c r="R449" i="1" s="1"/>
  <c r="K449" i="1" a="1"/>
  <c r="K449" i="1" s="1"/>
  <c r="D449" i="1" a="1"/>
  <c r="D449" i="1" s="1"/>
  <c r="C449" i="1" a="1"/>
  <c r="C449" i="1" s="1"/>
  <c r="S449" i="1"/>
  <c r="M449" i="1"/>
  <c r="Q449" i="1" s="1" a="1"/>
  <c r="Q449" i="1" s="1"/>
  <c r="L28" i="1"/>
  <c r="K28" i="1" a="1"/>
  <c r="K28" i="1" s="1"/>
  <c r="D28" i="1" a="1"/>
  <c r="D28" i="1" s="1"/>
  <c r="E28" i="1" a="1"/>
  <c r="E28" i="1" s="1"/>
  <c r="C28" i="1" a="1"/>
  <c r="C28" i="1" s="1"/>
  <c r="M28" i="1"/>
  <c r="Q28" i="1" s="1" a="1"/>
  <c r="Q28" i="1" s="1"/>
  <c r="B28" i="1" a="1"/>
  <c r="B28" i="1" s="1"/>
  <c r="C110" i="1" a="1"/>
  <c r="C110" i="1" s="1"/>
  <c r="B110" i="1" a="1"/>
  <c r="B110" i="1" s="1"/>
  <c r="K110" i="1" a="1"/>
  <c r="K110" i="1" s="1"/>
  <c r="L110" i="1"/>
  <c r="AG110" i="1" a="1"/>
  <c r="AG110" i="1" s="1"/>
  <c r="F110" i="1" a="1"/>
  <c r="F110" i="1" s="1"/>
  <c r="H110" i="1" s="1"/>
  <c r="D110" i="1" a="1"/>
  <c r="D110" i="1" s="1"/>
  <c r="E110" i="1" a="1"/>
  <c r="E110" i="1" s="1"/>
  <c r="P110" i="1"/>
  <c r="M110" i="1"/>
  <c r="Q110" i="1" s="1" a="1"/>
  <c r="Q110" i="1" s="1"/>
  <c r="AC435" i="1" a="1"/>
  <c r="AC435" i="1" s="1"/>
  <c r="AB435" i="1" a="1"/>
  <c r="AB435" i="1" s="1"/>
  <c r="AA435" i="1" a="1"/>
  <c r="AA435" i="1" s="1"/>
  <c r="Z435" i="1" a="1"/>
  <c r="Z435" i="1" s="1"/>
  <c r="Y435" i="1" a="1"/>
  <c r="Y435" i="1" s="1"/>
  <c r="AE435" i="1" a="1"/>
  <c r="AE435" i="1" s="1"/>
  <c r="AD435" i="1" a="1"/>
  <c r="AD435" i="1" s="1"/>
  <c r="AF435" i="1" a="1"/>
  <c r="AF435" i="1" s="1"/>
  <c r="X435" i="1" a="1"/>
  <c r="X435" i="1" s="1"/>
  <c r="W435" i="1" a="1"/>
  <c r="W435" i="1" s="1"/>
  <c r="T435" i="1" a="1"/>
  <c r="T435" i="1" s="1"/>
  <c r="U435" i="1" a="1"/>
  <c r="U435" i="1" s="1"/>
  <c r="V435" i="1"/>
  <c r="P1202" i="1"/>
  <c r="AD1308" i="1" a="1"/>
  <c r="AD1308" i="1" s="1"/>
  <c r="AC1308" i="1" a="1"/>
  <c r="AC1308" i="1" s="1"/>
  <c r="Y1308" i="1" a="1"/>
  <c r="Y1308" i="1" s="1"/>
  <c r="X1308" i="1" a="1"/>
  <c r="X1308" i="1" s="1"/>
  <c r="W1308" i="1" a="1"/>
  <c r="W1308" i="1" s="1"/>
  <c r="U1308" i="1" a="1"/>
  <c r="U1308" i="1" s="1"/>
  <c r="T1308" i="1" a="1"/>
  <c r="T1308" i="1" s="1"/>
  <c r="AF1308" i="1" a="1"/>
  <c r="AF1308" i="1" s="1"/>
  <c r="AB1308" i="1" a="1"/>
  <c r="AB1308" i="1" s="1"/>
  <c r="Z1308" i="1" a="1"/>
  <c r="Z1308" i="1" s="1"/>
  <c r="AE1308" i="1" a="1"/>
  <c r="AE1308" i="1" s="1"/>
  <c r="AA1308" i="1" a="1"/>
  <c r="AA1308" i="1" s="1"/>
  <c r="V1308" i="1"/>
  <c r="AB273" i="1" a="1"/>
  <c r="AB273" i="1" s="1"/>
  <c r="AA273" i="1" a="1"/>
  <c r="AA273" i="1" s="1"/>
  <c r="Z273" i="1" a="1"/>
  <c r="Z273" i="1" s="1"/>
  <c r="X273" i="1" a="1"/>
  <c r="X273" i="1" s="1"/>
  <c r="AD273" i="1" a="1"/>
  <c r="AD273" i="1" s="1"/>
  <c r="AC273" i="1" a="1"/>
  <c r="AC273" i="1" s="1"/>
  <c r="Y273" i="1" a="1"/>
  <c r="Y273" i="1" s="1"/>
  <c r="U273" i="1" a="1"/>
  <c r="U273" i="1" s="1"/>
  <c r="W273" i="1" a="1"/>
  <c r="W273" i="1" s="1"/>
  <c r="T273" i="1" a="1"/>
  <c r="T273" i="1" s="1"/>
  <c r="AF273" i="1" a="1"/>
  <c r="AF273" i="1" s="1"/>
  <c r="AE273" i="1" a="1"/>
  <c r="AE273" i="1" s="1"/>
  <c r="Z389" i="1" a="1"/>
  <c r="Z389" i="1" s="1"/>
  <c r="Y389" i="1" a="1"/>
  <c r="Y389" i="1" s="1"/>
  <c r="X389" i="1" a="1"/>
  <c r="X389" i="1" s="1"/>
  <c r="W389" i="1" a="1"/>
  <c r="W389" i="1" s="1"/>
  <c r="AF389" i="1" a="1"/>
  <c r="AF389" i="1" s="1"/>
  <c r="U389" i="1" a="1"/>
  <c r="U389" i="1" s="1"/>
  <c r="AA389" i="1" a="1"/>
  <c r="AA389" i="1" s="1"/>
  <c r="T389" i="1" a="1"/>
  <c r="T389" i="1" s="1"/>
  <c r="AE389" i="1" a="1"/>
  <c r="AE389" i="1" s="1"/>
  <c r="AD389" i="1" a="1"/>
  <c r="AD389" i="1" s="1"/>
  <c r="AB389" i="1" a="1"/>
  <c r="AB389" i="1" s="1"/>
  <c r="AC389" i="1" a="1"/>
  <c r="AC389" i="1" s="1"/>
  <c r="D1147" i="1" a="1"/>
  <c r="D1147" i="1" s="1"/>
  <c r="B1147" i="1" a="1"/>
  <c r="B1147" i="1" s="1"/>
  <c r="R1147" i="1" a="1"/>
  <c r="R1147" i="1" s="1"/>
  <c r="L1147" i="1"/>
  <c r="O1147" i="1" s="1"/>
  <c r="J1147" i="1" a="1"/>
  <c r="J1147" i="1" s="1"/>
  <c r="C1147" i="1" a="1"/>
  <c r="C1147" i="1" s="1"/>
  <c r="K1147" i="1" a="1"/>
  <c r="K1147" i="1" s="1"/>
  <c r="E1147" i="1" a="1"/>
  <c r="E1147" i="1" s="1"/>
  <c r="F1147" i="1" a="1"/>
  <c r="F1147" i="1" s="1"/>
  <c r="G1147" i="1" s="1"/>
  <c r="P1147" i="1"/>
  <c r="Z1280" i="1" a="1"/>
  <c r="Z1280" i="1" s="1"/>
  <c r="Y1280" i="1" a="1"/>
  <c r="Y1280" i="1" s="1"/>
  <c r="T1280" i="1" a="1"/>
  <c r="T1280" i="1" s="1"/>
  <c r="AF1280" i="1" a="1"/>
  <c r="AF1280" i="1" s="1"/>
  <c r="AE1280" i="1" a="1"/>
  <c r="AE1280" i="1" s="1"/>
  <c r="AC1280" i="1" a="1"/>
  <c r="AC1280" i="1" s="1"/>
  <c r="AB1280" i="1" a="1"/>
  <c r="AB1280" i="1" s="1"/>
  <c r="AA1280" i="1" a="1"/>
  <c r="AA1280" i="1" s="1"/>
  <c r="X1280" i="1" a="1"/>
  <c r="X1280" i="1" s="1"/>
  <c r="W1280" i="1" a="1"/>
  <c r="W1280" i="1" s="1"/>
  <c r="AD1280" i="1" a="1"/>
  <c r="AD1280" i="1" s="1"/>
  <c r="U1280" i="1" a="1"/>
  <c r="U1280" i="1" s="1"/>
  <c r="V1280" i="1"/>
  <c r="AC1473" i="1" a="1"/>
  <c r="AC1473" i="1" s="1"/>
  <c r="AB1473" i="1" a="1"/>
  <c r="AB1473" i="1" s="1"/>
  <c r="AA1473" i="1" a="1"/>
  <c r="AA1473" i="1" s="1"/>
  <c r="Y1473" i="1" a="1"/>
  <c r="Y1473" i="1" s="1"/>
  <c r="W1473" i="1" a="1"/>
  <c r="W1473" i="1" s="1"/>
  <c r="U1473" i="1" a="1"/>
  <c r="U1473" i="1" s="1"/>
  <c r="Z1473" i="1" a="1"/>
  <c r="Z1473" i="1" s="1"/>
  <c r="X1473" i="1" a="1"/>
  <c r="X1473" i="1" s="1"/>
  <c r="AF1473" i="1" a="1"/>
  <c r="AF1473" i="1" s="1"/>
  <c r="AE1473" i="1" a="1"/>
  <c r="AE1473" i="1" s="1"/>
  <c r="AD1473" i="1" a="1"/>
  <c r="AD1473" i="1" s="1"/>
  <c r="T1473" i="1" a="1"/>
  <c r="T1473" i="1" s="1"/>
  <c r="V1473" i="1"/>
  <c r="F136" i="2" a="1"/>
  <c r="F136" i="2" s="1"/>
  <c r="H136" i="2" s="1"/>
  <c r="E136" i="2" a="1"/>
  <c r="E136" i="2" s="1"/>
  <c r="G136" i="2" s="1" a="1"/>
  <c r="G136" i="2" s="1"/>
  <c r="C136" i="2" a="1"/>
  <c r="C136" i="2" s="1"/>
  <c r="B136" i="2" a="1"/>
  <c r="B136" i="2" s="1"/>
  <c r="D136" i="2" a="1"/>
  <c r="D136" i="2" s="1"/>
  <c r="BG25" i="9"/>
  <c r="BH25" i="9" s="1"/>
  <c r="BI25" i="9"/>
  <c r="BF25" i="9"/>
  <c r="X116" i="1" a="1"/>
  <c r="X116" i="1" s="1"/>
  <c r="W116" i="1" a="1"/>
  <c r="W116" i="1" s="1"/>
  <c r="AD116" i="1" a="1"/>
  <c r="AD116" i="1" s="1"/>
  <c r="AC116" i="1" a="1"/>
  <c r="AC116" i="1" s="1"/>
  <c r="T116" i="1" a="1"/>
  <c r="T116" i="1" s="1"/>
  <c r="AF116" i="1" a="1"/>
  <c r="AF116" i="1" s="1"/>
  <c r="AB116" i="1" a="1"/>
  <c r="AB116" i="1" s="1"/>
  <c r="Z116" i="1" a="1"/>
  <c r="Z116" i="1" s="1"/>
  <c r="Y116" i="1" a="1"/>
  <c r="Y116" i="1" s="1"/>
  <c r="U116" i="1" a="1"/>
  <c r="U116" i="1" s="1"/>
  <c r="V116" i="1"/>
  <c r="AE116" i="1" a="1"/>
  <c r="AE116" i="1" s="1"/>
  <c r="AA116" i="1" a="1"/>
  <c r="AA116" i="1" s="1"/>
  <c r="AB1148" i="1" a="1"/>
  <c r="AB1148" i="1" s="1"/>
  <c r="AE1148" i="1" a="1"/>
  <c r="AE1148" i="1" s="1"/>
  <c r="AD1148" i="1" a="1"/>
  <c r="AD1148" i="1" s="1"/>
  <c r="AC1148" i="1" a="1"/>
  <c r="AC1148" i="1" s="1"/>
  <c r="AA1148" i="1" a="1"/>
  <c r="AA1148" i="1" s="1"/>
  <c r="Y1148" i="1" a="1"/>
  <c r="Y1148" i="1" s="1"/>
  <c r="W1148" i="1" a="1"/>
  <c r="W1148" i="1" s="1"/>
  <c r="U1148" i="1" a="1"/>
  <c r="U1148" i="1" s="1"/>
  <c r="T1148" i="1" a="1"/>
  <c r="T1148" i="1" s="1"/>
  <c r="X1148" i="1" a="1"/>
  <c r="X1148" i="1" s="1"/>
  <c r="Z1148" i="1" a="1"/>
  <c r="Z1148" i="1" s="1"/>
  <c r="AF1148" i="1" a="1"/>
  <c r="AF1148" i="1" s="1"/>
  <c r="Z1320" i="1" a="1"/>
  <c r="Z1320" i="1" s="1"/>
  <c r="Y1320" i="1" a="1"/>
  <c r="Y1320" i="1" s="1"/>
  <c r="AE1320" i="1" a="1"/>
  <c r="AE1320" i="1" s="1"/>
  <c r="AD1320" i="1" a="1"/>
  <c r="AD1320" i="1" s="1"/>
  <c r="AC1320" i="1" a="1"/>
  <c r="AC1320" i="1" s="1"/>
  <c r="AB1320" i="1" a="1"/>
  <c r="AB1320" i="1" s="1"/>
  <c r="AA1320" i="1" a="1"/>
  <c r="AA1320" i="1" s="1"/>
  <c r="AF1320" i="1" a="1"/>
  <c r="AF1320" i="1" s="1"/>
  <c r="X1320" i="1" a="1"/>
  <c r="X1320" i="1" s="1"/>
  <c r="W1320" i="1" a="1"/>
  <c r="W1320" i="1" s="1"/>
  <c r="U1320" i="1" a="1"/>
  <c r="U1320" i="1" s="1"/>
  <c r="T1320" i="1" a="1"/>
  <c r="T1320" i="1" s="1"/>
  <c r="V1320" i="1"/>
  <c r="X14" i="6"/>
  <c r="BD14" i="6"/>
  <c r="AH14" i="6"/>
  <c r="AR14" i="6"/>
  <c r="BE12" i="8"/>
  <c r="W12" i="8"/>
  <c r="BG64" i="8"/>
  <c r="AB173" i="1" a="1"/>
  <c r="AB173" i="1" s="1"/>
  <c r="AA173" i="1" a="1"/>
  <c r="AA173" i="1" s="1"/>
  <c r="Z173" i="1" a="1"/>
  <c r="Z173" i="1" s="1"/>
  <c r="Y173" i="1" a="1"/>
  <c r="Y173" i="1" s="1"/>
  <c r="X173" i="1" a="1"/>
  <c r="X173" i="1" s="1"/>
  <c r="AF173" i="1" a="1"/>
  <c r="AF173" i="1" s="1"/>
  <c r="AE173" i="1" a="1"/>
  <c r="AE173" i="1" s="1"/>
  <c r="AC173" i="1" a="1"/>
  <c r="AC173" i="1" s="1"/>
  <c r="T173" i="1" a="1"/>
  <c r="T173" i="1" s="1"/>
  <c r="AD173" i="1" a="1"/>
  <c r="AD173" i="1" s="1"/>
  <c r="W173" i="1" a="1"/>
  <c r="W173" i="1" s="1"/>
  <c r="U173" i="1" a="1"/>
  <c r="U173" i="1" s="1"/>
  <c r="X425" i="1" a="1"/>
  <c r="X425" i="1" s="1"/>
  <c r="W425" i="1" a="1"/>
  <c r="W425" i="1" s="1"/>
  <c r="AF425" i="1" a="1"/>
  <c r="AF425" i="1" s="1"/>
  <c r="U425" i="1" a="1"/>
  <c r="U425" i="1" s="1"/>
  <c r="AE425" i="1" a="1"/>
  <c r="AE425" i="1" s="1"/>
  <c r="T425" i="1" a="1"/>
  <c r="T425" i="1" s="1"/>
  <c r="AD425" i="1" a="1"/>
  <c r="AD425" i="1" s="1"/>
  <c r="Y425" i="1" a="1"/>
  <c r="Y425" i="1" s="1"/>
  <c r="AC425" i="1" a="1"/>
  <c r="AC425" i="1" s="1"/>
  <c r="AB425" i="1" a="1"/>
  <c r="AB425" i="1" s="1"/>
  <c r="Z425" i="1" a="1"/>
  <c r="Z425" i="1" s="1"/>
  <c r="AA425" i="1" a="1"/>
  <c r="AA425" i="1" s="1"/>
  <c r="V425" i="1"/>
  <c r="S815" i="1"/>
  <c r="Q1208" i="1" a="1"/>
  <c r="Q1208" i="1" s="1"/>
  <c r="AG1208" i="1" a="1"/>
  <c r="AG1208" i="1" s="1"/>
  <c r="B1208" i="1" a="1"/>
  <c r="B1208" i="1" s="1"/>
  <c r="K1208" i="1" a="1"/>
  <c r="K1208" i="1" s="1"/>
  <c r="I1208" i="1" a="1"/>
  <c r="I1208" i="1" s="1"/>
  <c r="F1208" i="1" a="1"/>
  <c r="F1208" i="1" s="1"/>
  <c r="E1208" i="1" a="1"/>
  <c r="E1208" i="1" s="1"/>
  <c r="D1208" i="1" a="1"/>
  <c r="D1208" i="1" s="1"/>
  <c r="C1208" i="1" a="1"/>
  <c r="C1208" i="1" s="1"/>
  <c r="L1208" i="1"/>
  <c r="R1208" i="1" a="1"/>
  <c r="R1208" i="1" s="1"/>
  <c r="N1208" i="1"/>
  <c r="S1208" i="1"/>
  <c r="S29" i="1"/>
  <c r="X345" i="1" a="1"/>
  <c r="X345" i="1" s="1"/>
  <c r="W345" i="1" a="1"/>
  <c r="W345" i="1" s="1"/>
  <c r="AF345" i="1" a="1"/>
  <c r="AF345" i="1" s="1"/>
  <c r="U345" i="1" a="1"/>
  <c r="U345" i="1" s="1"/>
  <c r="AE345" i="1" a="1"/>
  <c r="AE345" i="1" s="1"/>
  <c r="T345" i="1" a="1"/>
  <c r="T345" i="1" s="1"/>
  <c r="AD345" i="1" a="1"/>
  <c r="AD345" i="1" s="1"/>
  <c r="Y345" i="1" a="1"/>
  <c r="Y345" i="1" s="1"/>
  <c r="AA345" i="1" a="1"/>
  <c r="AA345" i="1" s="1"/>
  <c r="Z345" i="1" a="1"/>
  <c r="Z345" i="1" s="1"/>
  <c r="AC345" i="1" a="1"/>
  <c r="AC345" i="1" s="1"/>
  <c r="AB345" i="1" a="1"/>
  <c r="AB345" i="1" s="1"/>
  <c r="V345" i="1"/>
  <c r="V389" i="1"/>
  <c r="S506" i="1"/>
  <c r="AF633" i="1" a="1"/>
  <c r="AF633" i="1" s="1"/>
  <c r="U633" i="1" a="1"/>
  <c r="U633" i="1" s="1"/>
  <c r="AE633" i="1" a="1"/>
  <c r="AE633" i="1" s="1"/>
  <c r="T633" i="1" a="1"/>
  <c r="T633" i="1" s="1"/>
  <c r="AD633" i="1" a="1"/>
  <c r="AD633" i="1" s="1"/>
  <c r="AC633" i="1" a="1"/>
  <c r="AC633" i="1" s="1"/>
  <c r="AB633" i="1" a="1"/>
  <c r="AB633" i="1" s="1"/>
  <c r="W633" i="1" a="1"/>
  <c r="W633" i="1" s="1"/>
  <c r="Y633" i="1" a="1"/>
  <c r="Y633" i="1" s="1"/>
  <c r="Z633" i="1" a="1"/>
  <c r="Z633" i="1" s="1"/>
  <c r="X633" i="1" a="1"/>
  <c r="X633" i="1" s="1"/>
  <c r="AA633" i="1" a="1"/>
  <c r="AA633" i="1" s="1"/>
  <c r="V633" i="1"/>
  <c r="AB1226" i="1" a="1"/>
  <c r="AB1226" i="1" s="1"/>
  <c r="AA1226" i="1" a="1"/>
  <c r="AA1226" i="1" s="1"/>
  <c r="Z1226" i="1" a="1"/>
  <c r="Z1226" i="1" s="1"/>
  <c r="X1226" i="1" a="1"/>
  <c r="X1226" i="1" s="1"/>
  <c r="T1226" i="1" a="1"/>
  <c r="T1226" i="1" s="1"/>
  <c r="AF1226" i="1" a="1"/>
  <c r="AF1226" i="1" s="1"/>
  <c r="AC1226" i="1" a="1"/>
  <c r="AC1226" i="1" s="1"/>
  <c r="AE1226" i="1" a="1"/>
  <c r="AE1226" i="1" s="1"/>
  <c r="AD1226" i="1" a="1"/>
  <c r="AD1226" i="1" s="1"/>
  <c r="Y1226" i="1" a="1"/>
  <c r="Y1226" i="1" s="1"/>
  <c r="U1226" i="1" a="1"/>
  <c r="U1226" i="1" s="1"/>
  <c r="W1226" i="1" a="1"/>
  <c r="W1226" i="1" s="1"/>
  <c r="X1269" i="1" a="1"/>
  <c r="X1269" i="1" s="1"/>
  <c r="W1269" i="1" a="1"/>
  <c r="W1269" i="1" s="1"/>
  <c r="AE1269" i="1" a="1"/>
  <c r="AE1269" i="1" s="1"/>
  <c r="T1269" i="1" a="1"/>
  <c r="T1269" i="1" s="1"/>
  <c r="AC1269" i="1" a="1"/>
  <c r="AC1269" i="1" s="1"/>
  <c r="AA1269" i="1" a="1"/>
  <c r="AA1269" i="1" s="1"/>
  <c r="Z1269" i="1" a="1"/>
  <c r="Z1269" i="1" s="1"/>
  <c r="Y1269" i="1" a="1"/>
  <c r="Y1269" i="1" s="1"/>
  <c r="U1269" i="1" a="1"/>
  <c r="U1269" i="1" s="1"/>
  <c r="AF1269" i="1" a="1"/>
  <c r="AF1269" i="1" s="1"/>
  <c r="AD1269" i="1" a="1"/>
  <c r="AD1269" i="1" s="1"/>
  <c r="AB1269" i="1" a="1"/>
  <c r="AB1269" i="1" s="1"/>
  <c r="V1269" i="1"/>
  <c r="V1360" i="1"/>
  <c r="E276" i="2" a="1"/>
  <c r="E276" i="2" s="1"/>
  <c r="D276" i="2" a="1"/>
  <c r="D276" i="2" s="1"/>
  <c r="C276" i="2" a="1"/>
  <c r="C276" i="2" s="1"/>
  <c r="B276" i="2" a="1"/>
  <c r="B276" i="2" s="1"/>
  <c r="F276" i="2" a="1"/>
  <c r="F276" i="2" s="1"/>
  <c r="BI44" i="8"/>
  <c r="BG44" i="8"/>
  <c r="BH44" i="8" s="1"/>
  <c r="BF44" i="8"/>
  <c r="X568" i="1" a="1"/>
  <c r="X568" i="1" s="1"/>
  <c r="W568" i="1" a="1"/>
  <c r="W568" i="1" s="1"/>
  <c r="AF568" i="1" a="1"/>
  <c r="AF568" i="1" s="1"/>
  <c r="U568" i="1" a="1"/>
  <c r="U568" i="1" s="1"/>
  <c r="AE568" i="1" a="1"/>
  <c r="AE568" i="1" s="1"/>
  <c r="T568" i="1" a="1"/>
  <c r="T568" i="1" s="1"/>
  <c r="AC568" i="1" a="1"/>
  <c r="AC568" i="1" s="1"/>
  <c r="AD568" i="1" a="1"/>
  <c r="AD568" i="1" s="1"/>
  <c r="AB568" i="1" a="1"/>
  <c r="AB568" i="1" s="1"/>
  <c r="AA568" i="1" a="1"/>
  <c r="AA568" i="1" s="1"/>
  <c r="Z568" i="1" a="1"/>
  <c r="Z568" i="1" s="1"/>
  <c r="Y568" i="1" a="1"/>
  <c r="Y568" i="1" s="1"/>
  <c r="V568" i="1"/>
  <c r="W725" i="1" a="1"/>
  <c r="W725" i="1" s="1"/>
  <c r="AF725" i="1" a="1"/>
  <c r="AF725" i="1" s="1"/>
  <c r="U725" i="1" a="1"/>
  <c r="U725" i="1" s="1"/>
  <c r="AE725" i="1" a="1"/>
  <c r="AE725" i="1" s="1"/>
  <c r="T725" i="1" a="1"/>
  <c r="T725" i="1" s="1"/>
  <c r="AB725" i="1" a="1"/>
  <c r="AB725" i="1" s="1"/>
  <c r="Y725" i="1" a="1"/>
  <c r="Y725" i="1" s="1"/>
  <c r="X725" i="1" a="1"/>
  <c r="X725" i="1" s="1"/>
  <c r="Z725" i="1" a="1"/>
  <c r="Z725" i="1" s="1"/>
  <c r="AC725" i="1" a="1"/>
  <c r="AC725" i="1" s="1"/>
  <c r="AA725" i="1" a="1"/>
  <c r="AA725" i="1" s="1"/>
  <c r="AD725" i="1" a="1"/>
  <c r="AD725" i="1" s="1"/>
  <c r="V725" i="1"/>
  <c r="B888" i="1" a="1"/>
  <c r="B888" i="1" s="1"/>
  <c r="R888" i="1" a="1"/>
  <c r="R888" i="1" s="1"/>
  <c r="L888" i="1"/>
  <c r="P888" i="1" s="1"/>
  <c r="K888" i="1" a="1"/>
  <c r="K888" i="1" s="1"/>
  <c r="D888" i="1" a="1"/>
  <c r="D888" i="1" s="1"/>
  <c r="C888" i="1" a="1"/>
  <c r="C888" i="1" s="1"/>
  <c r="E888" i="1" a="1"/>
  <c r="E888" i="1" s="1"/>
  <c r="N888" i="1"/>
  <c r="O888" i="1"/>
  <c r="M888" i="1"/>
  <c r="Y1338" i="1" a="1"/>
  <c r="Y1338" i="1" s="1"/>
  <c r="X1338" i="1" a="1"/>
  <c r="X1338" i="1" s="1"/>
  <c r="W1338" i="1" a="1"/>
  <c r="W1338" i="1" s="1"/>
  <c r="AD1338" i="1" a="1"/>
  <c r="AD1338" i="1" s="1"/>
  <c r="AC1338" i="1" a="1"/>
  <c r="AC1338" i="1" s="1"/>
  <c r="AB1338" i="1" a="1"/>
  <c r="AB1338" i="1" s="1"/>
  <c r="AA1338" i="1" a="1"/>
  <c r="AA1338" i="1" s="1"/>
  <c r="T1338" i="1" a="1"/>
  <c r="T1338" i="1" s="1"/>
  <c r="AF1338" i="1" a="1"/>
  <c r="AF1338" i="1" s="1"/>
  <c r="AE1338" i="1" a="1"/>
  <c r="AE1338" i="1" s="1"/>
  <c r="U1338" i="1" a="1"/>
  <c r="U1338" i="1" s="1"/>
  <c r="Z1338" i="1" a="1"/>
  <c r="Z1338" i="1" s="1"/>
  <c r="V1338" i="1"/>
  <c r="D1487" i="1" a="1"/>
  <c r="D1487" i="1" s="1"/>
  <c r="C1487" i="1" a="1"/>
  <c r="C1487" i="1" s="1"/>
  <c r="B1487" i="1" a="1"/>
  <c r="B1487" i="1" s="1"/>
  <c r="K1487" i="1" a="1"/>
  <c r="K1487" i="1" s="1"/>
  <c r="E1487" i="1" a="1"/>
  <c r="E1487" i="1" s="1"/>
  <c r="L1487" i="1"/>
  <c r="P1487" i="1"/>
  <c r="O1487" i="1"/>
  <c r="N1487" i="1"/>
  <c r="M1487" i="1"/>
  <c r="AF1566" i="1" a="1"/>
  <c r="AF1566" i="1" s="1"/>
  <c r="U1566" i="1" a="1"/>
  <c r="U1566" i="1" s="1"/>
  <c r="AE1566" i="1" a="1"/>
  <c r="AE1566" i="1" s="1"/>
  <c r="T1566" i="1" a="1"/>
  <c r="T1566" i="1" s="1"/>
  <c r="Y1566" i="1" a="1"/>
  <c r="Y1566" i="1" s="1"/>
  <c r="X1566" i="1" a="1"/>
  <c r="X1566" i="1" s="1"/>
  <c r="AD1566" i="1" a="1"/>
  <c r="AD1566" i="1" s="1"/>
  <c r="AC1566" i="1" a="1"/>
  <c r="AC1566" i="1" s="1"/>
  <c r="AB1566" i="1" a="1"/>
  <c r="AB1566" i="1" s="1"/>
  <c r="Z1566" i="1" a="1"/>
  <c r="Z1566" i="1" s="1"/>
  <c r="AA1566" i="1" a="1"/>
  <c r="AA1566" i="1" s="1"/>
  <c r="W1566" i="1" a="1"/>
  <c r="W1566" i="1" s="1"/>
  <c r="V1566" i="1"/>
  <c r="F127" i="2" a="1"/>
  <c r="F127" i="2" s="1"/>
  <c r="B127" i="2" a="1"/>
  <c r="B127" i="2" s="1"/>
  <c r="E127" i="2" a="1"/>
  <c r="E127" i="2" s="1"/>
  <c r="D127" i="2" a="1"/>
  <c r="D127" i="2" s="1"/>
  <c r="C127" i="2" a="1"/>
  <c r="C127" i="2" s="1"/>
  <c r="AG30" i="13"/>
  <c r="BE30" i="13"/>
  <c r="K342" i="1" a="1"/>
  <c r="K342" i="1" s="1"/>
  <c r="E342" i="1" a="1"/>
  <c r="E342" i="1" s="1"/>
  <c r="Q342" i="1" a="1"/>
  <c r="Q342" i="1" s="1"/>
  <c r="L342" i="1"/>
  <c r="D342" i="1" a="1"/>
  <c r="D342" i="1" s="1"/>
  <c r="C342" i="1" a="1"/>
  <c r="C342" i="1" s="1"/>
  <c r="B342" i="1" a="1"/>
  <c r="B342" i="1" s="1"/>
  <c r="S342" i="1"/>
  <c r="O342" i="1"/>
  <c r="P342" i="1"/>
  <c r="N342" i="1"/>
  <c r="M342" i="1"/>
  <c r="O482" i="1"/>
  <c r="B1084" i="1" a="1"/>
  <c r="B1084" i="1" s="1"/>
  <c r="Q1084" i="1" a="1"/>
  <c r="Q1084" i="1" s="1"/>
  <c r="L1084" i="1"/>
  <c r="N1084" i="1" s="1"/>
  <c r="K1084" i="1" a="1"/>
  <c r="K1084" i="1" s="1"/>
  <c r="E1084" i="1" a="1"/>
  <c r="E1084" i="1" s="1"/>
  <c r="D1084" i="1" a="1"/>
  <c r="D1084" i="1" s="1"/>
  <c r="C1084" i="1" a="1"/>
  <c r="C1084" i="1" s="1"/>
  <c r="Q95" i="1" a="1"/>
  <c r="Q95" i="1" s="1"/>
  <c r="K95" i="1" a="1"/>
  <c r="K95" i="1" s="1"/>
  <c r="F95" i="1" a="1"/>
  <c r="F95" i="1" s="1"/>
  <c r="E95" i="1" a="1"/>
  <c r="E95" i="1" s="1"/>
  <c r="D95" i="1" a="1"/>
  <c r="D95" i="1" s="1"/>
  <c r="B95" i="1" a="1"/>
  <c r="B95" i="1" s="1"/>
  <c r="L95" i="1"/>
  <c r="O95" i="1" s="1"/>
  <c r="C95" i="1" a="1"/>
  <c r="C95" i="1" s="1"/>
  <c r="M95" i="1"/>
  <c r="S95" i="1" s="1"/>
  <c r="AG95" i="1" a="1"/>
  <c r="AG95" i="1" s="1"/>
  <c r="Z200" i="1" a="1"/>
  <c r="Z200" i="1" s="1"/>
  <c r="Y200" i="1" a="1"/>
  <c r="Y200" i="1" s="1"/>
  <c r="X200" i="1" a="1"/>
  <c r="X200" i="1" s="1"/>
  <c r="AF200" i="1" a="1"/>
  <c r="AF200" i="1" s="1"/>
  <c r="U200" i="1" a="1"/>
  <c r="U200" i="1" s="1"/>
  <c r="AE200" i="1" a="1"/>
  <c r="AE200" i="1" s="1"/>
  <c r="T200" i="1" a="1"/>
  <c r="T200" i="1" s="1"/>
  <c r="AD200" i="1" a="1"/>
  <c r="AD200" i="1" s="1"/>
  <c r="AC200" i="1" a="1"/>
  <c r="AC200" i="1" s="1"/>
  <c r="AA200" i="1" a="1"/>
  <c r="AA200" i="1" s="1"/>
  <c r="W200" i="1" a="1"/>
  <c r="W200" i="1" s="1"/>
  <c r="AB200" i="1" a="1"/>
  <c r="AB200" i="1" s="1"/>
  <c r="V200" i="1"/>
  <c r="AC306" i="1" a="1"/>
  <c r="AC306" i="1" s="1"/>
  <c r="AB306" i="1" a="1"/>
  <c r="AB306" i="1" s="1"/>
  <c r="AA306" i="1" a="1"/>
  <c r="AA306" i="1" s="1"/>
  <c r="X306" i="1" a="1"/>
  <c r="X306" i="1" s="1"/>
  <c r="T306" i="1" a="1"/>
  <c r="T306" i="1" s="1"/>
  <c r="AE306" i="1" a="1"/>
  <c r="AE306" i="1" s="1"/>
  <c r="AD306" i="1" a="1"/>
  <c r="AD306" i="1" s="1"/>
  <c r="AF306" i="1" a="1"/>
  <c r="AF306" i="1" s="1"/>
  <c r="Z306" i="1" a="1"/>
  <c r="Z306" i="1" s="1"/>
  <c r="Y306" i="1" a="1"/>
  <c r="Y306" i="1" s="1"/>
  <c r="U306" i="1" a="1"/>
  <c r="U306" i="1" s="1"/>
  <c r="W306" i="1" a="1"/>
  <c r="W306" i="1" s="1"/>
  <c r="V306" i="1"/>
  <c r="I448" i="1" a="1"/>
  <c r="I448" i="1" s="1"/>
  <c r="Q448" i="1" a="1"/>
  <c r="Q448" i="1" s="1"/>
  <c r="L448" i="1"/>
  <c r="O448" i="1" s="1"/>
  <c r="K448" i="1" a="1"/>
  <c r="K448" i="1" s="1"/>
  <c r="F448" i="1" a="1"/>
  <c r="F448" i="1" s="1"/>
  <c r="G448" i="1" s="1"/>
  <c r="R448" i="1" a="1"/>
  <c r="R448" i="1" s="1"/>
  <c r="E448" i="1" a="1"/>
  <c r="E448" i="1" s="1"/>
  <c r="D448" i="1" a="1"/>
  <c r="D448" i="1" s="1"/>
  <c r="B448" i="1" a="1"/>
  <c r="B448" i="1" s="1"/>
  <c r="AG448" i="1" a="1"/>
  <c r="AG448" i="1" s="1"/>
  <c r="C448" i="1" a="1"/>
  <c r="C448" i="1" s="1"/>
  <c r="N448" i="1"/>
  <c r="H448" i="1"/>
  <c r="D515" i="1" a="1"/>
  <c r="D515" i="1" s="1"/>
  <c r="C515" i="1" a="1"/>
  <c r="C515" i="1" s="1"/>
  <c r="K515" i="1" a="1"/>
  <c r="K515" i="1" s="1"/>
  <c r="L515" i="1"/>
  <c r="E515" i="1" a="1"/>
  <c r="E515" i="1" s="1"/>
  <c r="B515" i="1" a="1"/>
  <c r="B515" i="1" s="1"/>
  <c r="M515" i="1"/>
  <c r="AB545" i="1" a="1"/>
  <c r="AB545" i="1" s="1"/>
  <c r="AA545" i="1" a="1"/>
  <c r="AA545" i="1" s="1"/>
  <c r="Z545" i="1" a="1"/>
  <c r="Z545" i="1" s="1"/>
  <c r="Y545" i="1" a="1"/>
  <c r="Y545" i="1" s="1"/>
  <c r="X545" i="1" a="1"/>
  <c r="X545" i="1" s="1"/>
  <c r="AF545" i="1" a="1"/>
  <c r="AF545" i="1" s="1"/>
  <c r="W545" i="1" a="1"/>
  <c r="W545" i="1" s="1"/>
  <c r="AD545" i="1" a="1"/>
  <c r="AD545" i="1" s="1"/>
  <c r="AC545" i="1" a="1"/>
  <c r="AC545" i="1" s="1"/>
  <c r="U545" i="1" a="1"/>
  <c r="U545" i="1" s="1"/>
  <c r="T545" i="1" a="1"/>
  <c r="T545" i="1" s="1"/>
  <c r="AE545" i="1" a="1"/>
  <c r="AE545" i="1" s="1"/>
  <c r="V545" i="1"/>
  <c r="L569" i="1"/>
  <c r="K569" i="1" a="1"/>
  <c r="K569" i="1" s="1"/>
  <c r="E569" i="1" a="1"/>
  <c r="E569" i="1" s="1"/>
  <c r="D569" i="1" a="1"/>
  <c r="D569" i="1" s="1"/>
  <c r="B569" i="1" a="1"/>
  <c r="B569" i="1" s="1"/>
  <c r="C569" i="1" a="1"/>
  <c r="C569" i="1" s="1"/>
  <c r="P569" i="1"/>
  <c r="N569" i="1"/>
  <c r="O569" i="1"/>
  <c r="M569" i="1"/>
  <c r="Q569" i="1" s="1" a="1"/>
  <c r="Q569" i="1" s="1"/>
  <c r="AF584" i="1" a="1"/>
  <c r="AF584" i="1" s="1"/>
  <c r="U584" i="1" a="1"/>
  <c r="U584" i="1" s="1"/>
  <c r="AE584" i="1" a="1"/>
  <c r="AE584" i="1" s="1"/>
  <c r="T584" i="1" a="1"/>
  <c r="T584" i="1" s="1"/>
  <c r="AD584" i="1" a="1"/>
  <c r="AD584" i="1" s="1"/>
  <c r="AC584" i="1" a="1"/>
  <c r="AC584" i="1" s="1"/>
  <c r="AA584" i="1" a="1"/>
  <c r="AA584" i="1" s="1"/>
  <c r="Z584" i="1" a="1"/>
  <c r="Z584" i="1" s="1"/>
  <c r="Y584" i="1" a="1"/>
  <c r="Y584" i="1" s="1"/>
  <c r="AB584" i="1" a="1"/>
  <c r="AB584" i="1" s="1"/>
  <c r="X584" i="1" a="1"/>
  <c r="X584" i="1" s="1"/>
  <c r="W584" i="1" a="1"/>
  <c r="W584" i="1" s="1"/>
  <c r="V584" i="1"/>
  <c r="AB616" i="1" a="1"/>
  <c r="AB616" i="1" s="1"/>
  <c r="AA616" i="1" a="1"/>
  <c r="AA616" i="1" s="1"/>
  <c r="Z616" i="1" a="1"/>
  <c r="Z616" i="1" s="1"/>
  <c r="Y616" i="1" a="1"/>
  <c r="Y616" i="1" s="1"/>
  <c r="W616" i="1" a="1"/>
  <c r="W616" i="1" s="1"/>
  <c r="AE616" i="1" a="1"/>
  <c r="AE616" i="1" s="1"/>
  <c r="AD616" i="1" a="1"/>
  <c r="AD616" i="1" s="1"/>
  <c r="T616" i="1" a="1"/>
  <c r="T616" i="1" s="1"/>
  <c r="AF616" i="1" a="1"/>
  <c r="AF616" i="1" s="1"/>
  <c r="AC616" i="1" a="1"/>
  <c r="AC616" i="1" s="1"/>
  <c r="X616" i="1" a="1"/>
  <c r="X616" i="1" s="1"/>
  <c r="U616" i="1" a="1"/>
  <c r="U616" i="1" s="1"/>
  <c r="V616" i="1"/>
  <c r="AB625" i="1" a="1"/>
  <c r="AB625" i="1" s="1"/>
  <c r="AA625" i="1" a="1"/>
  <c r="AA625" i="1" s="1"/>
  <c r="Z625" i="1" a="1"/>
  <c r="Z625" i="1" s="1"/>
  <c r="Y625" i="1" a="1"/>
  <c r="Y625" i="1" s="1"/>
  <c r="X625" i="1" a="1"/>
  <c r="X625" i="1" s="1"/>
  <c r="AF625" i="1" a="1"/>
  <c r="AF625" i="1" s="1"/>
  <c r="AE625" i="1" a="1"/>
  <c r="AE625" i="1" s="1"/>
  <c r="AD625" i="1" a="1"/>
  <c r="AD625" i="1" s="1"/>
  <c r="T625" i="1" a="1"/>
  <c r="T625" i="1" s="1"/>
  <c r="AC625" i="1" a="1"/>
  <c r="AC625" i="1" s="1"/>
  <c r="W625" i="1" a="1"/>
  <c r="W625" i="1" s="1"/>
  <c r="U625" i="1" a="1"/>
  <c r="U625" i="1" s="1"/>
  <c r="V625" i="1"/>
  <c r="Q726" i="1" a="1"/>
  <c r="Q726" i="1" s="1"/>
  <c r="L726" i="1"/>
  <c r="K726" i="1" a="1"/>
  <c r="K726" i="1" s="1"/>
  <c r="E726" i="1" a="1"/>
  <c r="E726" i="1" s="1"/>
  <c r="D726" i="1" a="1"/>
  <c r="D726" i="1" s="1"/>
  <c r="C726" i="1" a="1"/>
  <c r="C726" i="1" s="1"/>
  <c r="B726" i="1" a="1"/>
  <c r="B726" i="1" s="1"/>
  <c r="O726" i="1"/>
  <c r="N726" i="1"/>
  <c r="M726" i="1"/>
  <c r="S726" i="1" s="1"/>
  <c r="Q737" i="1" a="1"/>
  <c r="Q737" i="1" s="1"/>
  <c r="L737" i="1"/>
  <c r="P737" i="1" s="1"/>
  <c r="K737" i="1" a="1"/>
  <c r="K737" i="1" s="1"/>
  <c r="E737" i="1" a="1"/>
  <c r="E737" i="1" s="1"/>
  <c r="B737" i="1" a="1"/>
  <c r="B737" i="1" s="1"/>
  <c r="D737" i="1" a="1"/>
  <c r="D737" i="1" s="1"/>
  <c r="C737" i="1" a="1"/>
  <c r="C737" i="1" s="1"/>
  <c r="M737" i="1"/>
  <c r="S737" i="1" s="1"/>
  <c r="O737" i="1"/>
  <c r="N737" i="1"/>
  <c r="X747" i="1" a="1"/>
  <c r="X747" i="1" s="1"/>
  <c r="W747" i="1" a="1"/>
  <c r="W747" i="1" s="1"/>
  <c r="AF747" i="1" a="1"/>
  <c r="AF747" i="1" s="1"/>
  <c r="U747" i="1" a="1"/>
  <c r="U747" i="1" s="1"/>
  <c r="AC747" i="1" a="1"/>
  <c r="AC747" i="1" s="1"/>
  <c r="Z747" i="1" a="1"/>
  <c r="Z747" i="1" s="1"/>
  <c r="Y747" i="1" a="1"/>
  <c r="Y747" i="1" s="1"/>
  <c r="T747" i="1" a="1"/>
  <c r="T747" i="1" s="1"/>
  <c r="AE747" i="1" a="1"/>
  <c r="AE747" i="1" s="1"/>
  <c r="AB747" i="1" a="1"/>
  <c r="AB747" i="1" s="1"/>
  <c r="AD747" i="1" a="1"/>
  <c r="AD747" i="1" s="1"/>
  <c r="AA747" i="1" a="1"/>
  <c r="AA747" i="1" s="1"/>
  <c r="V747" i="1"/>
  <c r="AE840" i="1" a="1"/>
  <c r="AE840" i="1" s="1"/>
  <c r="T840" i="1" a="1"/>
  <c r="T840" i="1" s="1"/>
  <c r="AD840" i="1" a="1"/>
  <c r="AD840" i="1" s="1"/>
  <c r="AC840" i="1" a="1"/>
  <c r="AC840" i="1" s="1"/>
  <c r="Y840" i="1" a="1"/>
  <c r="Y840" i="1" s="1"/>
  <c r="AB840" i="1" a="1"/>
  <c r="AB840" i="1" s="1"/>
  <c r="AA840" i="1" a="1"/>
  <c r="AA840" i="1" s="1"/>
  <c r="Z840" i="1" a="1"/>
  <c r="Z840" i="1" s="1"/>
  <c r="U840" i="1" a="1"/>
  <c r="U840" i="1" s="1"/>
  <c r="X840" i="1" a="1"/>
  <c r="X840" i="1" s="1"/>
  <c r="W840" i="1" a="1"/>
  <c r="W840" i="1" s="1"/>
  <c r="AF840" i="1" a="1"/>
  <c r="AF840" i="1" s="1"/>
  <c r="AC935" i="1" a="1"/>
  <c r="AC935" i="1" s="1"/>
  <c r="AB935" i="1" a="1"/>
  <c r="AB935" i="1" s="1"/>
  <c r="AA935" i="1" a="1"/>
  <c r="AA935" i="1" s="1"/>
  <c r="W935" i="1" a="1"/>
  <c r="W935" i="1" s="1"/>
  <c r="AF935" i="1" a="1"/>
  <c r="AF935" i="1" s="1"/>
  <c r="AE935" i="1" a="1"/>
  <c r="AE935" i="1" s="1"/>
  <c r="Z935" i="1" a="1"/>
  <c r="Z935" i="1" s="1"/>
  <c r="U935" i="1" a="1"/>
  <c r="U935" i="1" s="1"/>
  <c r="T935" i="1" a="1"/>
  <c r="T935" i="1" s="1"/>
  <c r="Y935" i="1" a="1"/>
  <c r="Y935" i="1" s="1"/>
  <c r="AD935" i="1" a="1"/>
  <c r="AD935" i="1" s="1"/>
  <c r="X935" i="1" a="1"/>
  <c r="X935" i="1" s="1"/>
  <c r="V935" i="1"/>
  <c r="D952" i="1" a="1"/>
  <c r="D952" i="1" s="1"/>
  <c r="C952" i="1" a="1"/>
  <c r="C952" i="1" s="1"/>
  <c r="B952" i="1" a="1"/>
  <c r="B952" i="1" s="1"/>
  <c r="E952" i="1" a="1"/>
  <c r="E952" i="1" s="1"/>
  <c r="K952" i="1" a="1"/>
  <c r="K952" i="1" s="1"/>
  <c r="L952" i="1"/>
  <c r="M952" i="1"/>
  <c r="Q952" i="1" s="1" a="1"/>
  <c r="Q952" i="1" s="1"/>
  <c r="D1012" i="1" a="1"/>
  <c r="D1012" i="1" s="1"/>
  <c r="C1012" i="1" a="1"/>
  <c r="C1012" i="1" s="1"/>
  <c r="B1012" i="1" a="1"/>
  <c r="B1012" i="1" s="1"/>
  <c r="L1012" i="1"/>
  <c r="N1012" i="1" s="1"/>
  <c r="K1012" i="1" a="1"/>
  <c r="K1012" i="1" s="1"/>
  <c r="E1012" i="1" a="1"/>
  <c r="E1012" i="1" s="1"/>
  <c r="P1012" i="1"/>
  <c r="O1012" i="1"/>
  <c r="M1012" i="1"/>
  <c r="L1033" i="1"/>
  <c r="K1033" i="1" a="1"/>
  <c r="K1033" i="1" s="1"/>
  <c r="D1033" i="1" a="1"/>
  <c r="D1033" i="1" s="1"/>
  <c r="Q1033" i="1" a="1"/>
  <c r="Q1033" i="1" s="1"/>
  <c r="B1033" i="1" a="1"/>
  <c r="B1033" i="1" s="1"/>
  <c r="E1033" i="1" a="1"/>
  <c r="E1033" i="1" s="1"/>
  <c r="C1033" i="1" a="1"/>
  <c r="C1033" i="1" s="1"/>
  <c r="B1039" i="1" a="1"/>
  <c r="B1039" i="1" s="1"/>
  <c r="L1039" i="1"/>
  <c r="K1039" i="1" a="1"/>
  <c r="K1039" i="1" s="1"/>
  <c r="C1039" i="1" a="1"/>
  <c r="C1039" i="1" s="1"/>
  <c r="E1039" i="1" a="1"/>
  <c r="E1039" i="1" s="1"/>
  <c r="D1039" i="1" a="1"/>
  <c r="D1039" i="1" s="1"/>
  <c r="M1039" i="1"/>
  <c r="S1039" i="1" s="1"/>
  <c r="L1075" i="1"/>
  <c r="O1075" i="1" s="1"/>
  <c r="K1075" i="1" a="1"/>
  <c r="K1075" i="1" s="1"/>
  <c r="E1075" i="1" a="1"/>
  <c r="E1075" i="1" s="1"/>
  <c r="D1075" i="1" a="1"/>
  <c r="D1075" i="1" s="1"/>
  <c r="C1075" i="1" a="1"/>
  <c r="C1075" i="1" s="1"/>
  <c r="B1075" i="1" a="1"/>
  <c r="B1075" i="1" s="1"/>
  <c r="N1075" i="1"/>
  <c r="M1075" i="1"/>
  <c r="Q1075" i="1" s="1" a="1"/>
  <c r="Q1075" i="1" s="1"/>
  <c r="Y1113" i="1" a="1"/>
  <c r="Y1113" i="1" s="1"/>
  <c r="U1113" i="1" a="1"/>
  <c r="U1113" i="1" s="1"/>
  <c r="AF1113" i="1" a="1"/>
  <c r="AF1113" i="1" s="1"/>
  <c r="T1113" i="1" a="1"/>
  <c r="T1113" i="1" s="1"/>
  <c r="AE1113" i="1" a="1"/>
  <c r="AE1113" i="1" s="1"/>
  <c r="AC1113" i="1" a="1"/>
  <c r="AC1113" i="1" s="1"/>
  <c r="AD1113" i="1" a="1"/>
  <c r="AD1113" i="1" s="1"/>
  <c r="AB1113" i="1" a="1"/>
  <c r="AB1113" i="1" s="1"/>
  <c r="AA1113" i="1" a="1"/>
  <c r="AA1113" i="1" s="1"/>
  <c r="X1113" i="1" a="1"/>
  <c r="X1113" i="1" s="1"/>
  <c r="Z1113" i="1" a="1"/>
  <c r="Z1113" i="1" s="1"/>
  <c r="W1113" i="1" a="1"/>
  <c r="W1113" i="1" s="1"/>
  <c r="V1113" i="1"/>
  <c r="W1118" i="1" a="1"/>
  <c r="W1118" i="1" s="1"/>
  <c r="AF1118" i="1" a="1"/>
  <c r="AF1118" i="1" s="1"/>
  <c r="T1118" i="1" a="1"/>
  <c r="T1118" i="1" s="1"/>
  <c r="AE1118" i="1" a="1"/>
  <c r="AE1118" i="1" s="1"/>
  <c r="AC1118" i="1" a="1"/>
  <c r="AC1118" i="1" s="1"/>
  <c r="AA1118" i="1" a="1"/>
  <c r="AA1118" i="1" s="1"/>
  <c r="X1118" i="1" a="1"/>
  <c r="X1118" i="1" s="1"/>
  <c r="U1118" i="1" a="1"/>
  <c r="U1118" i="1" s="1"/>
  <c r="AD1118" i="1" a="1"/>
  <c r="AD1118" i="1" s="1"/>
  <c r="AB1118" i="1" a="1"/>
  <c r="AB1118" i="1" s="1"/>
  <c r="Y1118" i="1" a="1"/>
  <c r="Y1118" i="1" s="1"/>
  <c r="Z1118" i="1" a="1"/>
  <c r="Z1118" i="1" s="1"/>
  <c r="V1118" i="1"/>
  <c r="Z1184" i="1" a="1"/>
  <c r="Z1184" i="1" s="1"/>
  <c r="Y1184" i="1" a="1"/>
  <c r="Y1184" i="1" s="1"/>
  <c r="W1184" i="1" a="1"/>
  <c r="W1184" i="1" s="1"/>
  <c r="AF1184" i="1" a="1"/>
  <c r="AF1184" i="1" s="1"/>
  <c r="U1184" i="1" a="1"/>
  <c r="U1184" i="1" s="1"/>
  <c r="AD1184" i="1" a="1"/>
  <c r="AD1184" i="1" s="1"/>
  <c r="AE1184" i="1" a="1"/>
  <c r="AE1184" i="1" s="1"/>
  <c r="AC1184" i="1" a="1"/>
  <c r="AC1184" i="1" s="1"/>
  <c r="AB1184" i="1" a="1"/>
  <c r="AB1184" i="1" s="1"/>
  <c r="AA1184" i="1" a="1"/>
  <c r="AA1184" i="1" s="1"/>
  <c r="T1184" i="1" a="1"/>
  <c r="T1184" i="1" s="1"/>
  <c r="X1184" i="1" a="1"/>
  <c r="X1184" i="1" s="1"/>
  <c r="V1184" i="1"/>
  <c r="AA1206" i="1" a="1"/>
  <c r="AA1206" i="1" s="1"/>
  <c r="Z1206" i="1" a="1"/>
  <c r="Z1206" i="1" s="1"/>
  <c r="X1206" i="1" a="1"/>
  <c r="X1206" i="1" s="1"/>
  <c r="W1206" i="1" a="1"/>
  <c r="W1206" i="1" s="1"/>
  <c r="AE1206" i="1" a="1"/>
  <c r="AE1206" i="1" s="1"/>
  <c r="T1206" i="1" a="1"/>
  <c r="T1206" i="1" s="1"/>
  <c r="AC1206" i="1" a="1"/>
  <c r="AC1206" i="1" s="1"/>
  <c r="AB1206" i="1" a="1"/>
  <c r="AB1206" i="1" s="1"/>
  <c r="Y1206" i="1" a="1"/>
  <c r="Y1206" i="1" s="1"/>
  <c r="U1206" i="1" a="1"/>
  <c r="U1206" i="1" s="1"/>
  <c r="AD1206" i="1" a="1"/>
  <c r="AD1206" i="1" s="1"/>
  <c r="AF1206" i="1" a="1"/>
  <c r="AF1206" i="1" s="1"/>
  <c r="V1206" i="1"/>
  <c r="O1211" i="1"/>
  <c r="W1256" i="1" a="1"/>
  <c r="W1256" i="1" s="1"/>
  <c r="AF1256" i="1" a="1"/>
  <c r="AF1256" i="1" s="1"/>
  <c r="U1256" i="1" a="1"/>
  <c r="U1256" i="1" s="1"/>
  <c r="AE1256" i="1" a="1"/>
  <c r="AE1256" i="1" s="1"/>
  <c r="T1256" i="1" a="1"/>
  <c r="T1256" i="1" s="1"/>
  <c r="AC1256" i="1" a="1"/>
  <c r="AC1256" i="1" s="1"/>
  <c r="AB1256" i="1" a="1"/>
  <c r="AB1256" i="1" s="1"/>
  <c r="AA1256" i="1" a="1"/>
  <c r="AA1256" i="1" s="1"/>
  <c r="Z1256" i="1" a="1"/>
  <c r="Z1256" i="1" s="1"/>
  <c r="Y1256" i="1" a="1"/>
  <c r="Y1256" i="1" s="1"/>
  <c r="AD1256" i="1" a="1"/>
  <c r="AD1256" i="1" s="1"/>
  <c r="X1256" i="1" a="1"/>
  <c r="X1256" i="1" s="1"/>
  <c r="Z1289" i="1" a="1"/>
  <c r="Z1289" i="1" s="1"/>
  <c r="Y1289" i="1" a="1"/>
  <c r="Y1289" i="1" s="1"/>
  <c r="X1289" i="1" a="1"/>
  <c r="X1289" i="1" s="1"/>
  <c r="AB1289" i="1" a="1"/>
  <c r="AB1289" i="1" s="1"/>
  <c r="AA1289" i="1" a="1"/>
  <c r="AA1289" i="1" s="1"/>
  <c r="U1289" i="1" a="1"/>
  <c r="U1289" i="1" s="1"/>
  <c r="AF1289" i="1" a="1"/>
  <c r="AF1289" i="1" s="1"/>
  <c r="AC1289" i="1" a="1"/>
  <c r="AC1289" i="1" s="1"/>
  <c r="AE1289" i="1" a="1"/>
  <c r="AE1289" i="1" s="1"/>
  <c r="AD1289" i="1" a="1"/>
  <c r="AD1289" i="1" s="1"/>
  <c r="W1289" i="1" a="1"/>
  <c r="W1289" i="1" s="1"/>
  <c r="T1289" i="1" a="1"/>
  <c r="T1289" i="1" s="1"/>
  <c r="V1289" i="1"/>
  <c r="E1334" i="1" a="1"/>
  <c r="E1334" i="1" s="1"/>
  <c r="D1334" i="1" a="1"/>
  <c r="D1334" i="1" s="1"/>
  <c r="C1334" i="1" a="1"/>
  <c r="C1334" i="1" s="1"/>
  <c r="B1334" i="1" a="1"/>
  <c r="B1334" i="1" s="1"/>
  <c r="L1334" i="1"/>
  <c r="K1334" i="1" a="1"/>
  <c r="K1334" i="1" s="1"/>
  <c r="S1334" i="1"/>
  <c r="M1334" i="1"/>
  <c r="Q1334" i="1" s="1" a="1"/>
  <c r="Q1334" i="1" s="1"/>
  <c r="Y1384" i="1" a="1"/>
  <c r="Y1384" i="1" s="1"/>
  <c r="X1384" i="1" a="1"/>
  <c r="X1384" i="1" s="1"/>
  <c r="W1384" i="1" a="1"/>
  <c r="W1384" i="1" s="1"/>
  <c r="AE1384" i="1" a="1"/>
  <c r="AE1384" i="1" s="1"/>
  <c r="AD1384" i="1" a="1"/>
  <c r="AD1384" i="1" s="1"/>
  <c r="AC1384" i="1" a="1"/>
  <c r="AC1384" i="1" s="1"/>
  <c r="AA1384" i="1" a="1"/>
  <c r="AA1384" i="1" s="1"/>
  <c r="Z1384" i="1" a="1"/>
  <c r="Z1384" i="1" s="1"/>
  <c r="U1384" i="1" a="1"/>
  <c r="U1384" i="1" s="1"/>
  <c r="T1384" i="1" a="1"/>
  <c r="T1384" i="1" s="1"/>
  <c r="AB1384" i="1" a="1"/>
  <c r="AB1384" i="1" s="1"/>
  <c r="AF1384" i="1" a="1"/>
  <c r="AF1384" i="1" s="1"/>
  <c r="V1384" i="1"/>
  <c r="P1397" i="1"/>
  <c r="E1402" i="1" a="1"/>
  <c r="E1402" i="1" s="1"/>
  <c r="D1402" i="1" a="1"/>
  <c r="D1402" i="1" s="1"/>
  <c r="C1402" i="1" a="1"/>
  <c r="C1402" i="1" s="1"/>
  <c r="R1402" i="1" a="1"/>
  <c r="R1402" i="1" s="1"/>
  <c r="B1402" i="1" a="1"/>
  <c r="B1402" i="1" s="1"/>
  <c r="K1402" i="1" a="1"/>
  <c r="K1402" i="1" s="1"/>
  <c r="Q1402" i="1" a="1"/>
  <c r="Q1402" i="1" s="1"/>
  <c r="L1402" i="1"/>
  <c r="S1402" i="1"/>
  <c r="C1488" i="1" a="1"/>
  <c r="C1488" i="1" s="1"/>
  <c r="B1488" i="1" a="1"/>
  <c r="B1488" i="1" s="1"/>
  <c r="L1488" i="1"/>
  <c r="O1488" i="1" s="1"/>
  <c r="K1488" i="1" a="1"/>
  <c r="K1488" i="1" s="1"/>
  <c r="E1488" i="1" a="1"/>
  <c r="E1488" i="1" s="1"/>
  <c r="D1488" i="1" a="1"/>
  <c r="D1488" i="1" s="1"/>
  <c r="N1488" i="1"/>
  <c r="M1488" i="1"/>
  <c r="K1510" i="1" a="1"/>
  <c r="K1510" i="1" s="1"/>
  <c r="E1510" i="1" a="1"/>
  <c r="E1510" i="1" s="1"/>
  <c r="D1510" i="1" a="1"/>
  <c r="D1510" i="1" s="1"/>
  <c r="C1510" i="1" a="1"/>
  <c r="C1510" i="1" s="1"/>
  <c r="B1510" i="1" a="1"/>
  <c r="B1510" i="1" s="1"/>
  <c r="L1510" i="1"/>
  <c r="P1510" i="1"/>
  <c r="O1510" i="1"/>
  <c r="N1510" i="1"/>
  <c r="M1510" i="1"/>
  <c r="S1510" i="1" s="1"/>
  <c r="N1517" i="1"/>
  <c r="AC1580" i="1" a="1"/>
  <c r="AC1580" i="1" s="1"/>
  <c r="AB1580" i="1" a="1"/>
  <c r="AB1580" i="1" s="1"/>
  <c r="W1580" i="1" a="1"/>
  <c r="W1580" i="1" s="1"/>
  <c r="U1580" i="1" a="1"/>
  <c r="U1580" i="1" s="1"/>
  <c r="AE1580" i="1" a="1"/>
  <c r="AE1580" i="1" s="1"/>
  <c r="Z1580" i="1" a="1"/>
  <c r="Z1580" i="1" s="1"/>
  <c r="Y1580" i="1" a="1"/>
  <c r="Y1580" i="1" s="1"/>
  <c r="X1580" i="1" a="1"/>
  <c r="X1580" i="1" s="1"/>
  <c r="AD1580" i="1" a="1"/>
  <c r="AD1580" i="1" s="1"/>
  <c r="AF1580" i="1" a="1"/>
  <c r="AF1580" i="1" s="1"/>
  <c r="AA1580" i="1" a="1"/>
  <c r="AA1580" i="1" s="1"/>
  <c r="T1580" i="1" a="1"/>
  <c r="T1580" i="1" s="1"/>
  <c r="F1621" i="1" a="1"/>
  <c r="F1621" i="1" s="1"/>
  <c r="K1621" i="1" a="1"/>
  <c r="K1621" i="1" s="1"/>
  <c r="E1621" i="1" a="1"/>
  <c r="E1621" i="1" s="1"/>
  <c r="C1621" i="1" a="1"/>
  <c r="C1621" i="1" s="1"/>
  <c r="R1621" i="1" a="1"/>
  <c r="R1621" i="1" s="1"/>
  <c r="Q1621" i="1" a="1"/>
  <c r="Q1621" i="1" s="1"/>
  <c r="B1621" i="1" a="1"/>
  <c r="B1621" i="1" s="1"/>
  <c r="L1621" i="1"/>
  <c r="P1621" i="1" s="1"/>
  <c r="D1621" i="1" a="1"/>
  <c r="D1621" i="1" s="1"/>
  <c r="O1621" i="1"/>
  <c r="M1621" i="1"/>
  <c r="S1621" i="1" s="1"/>
  <c r="H1621" i="1"/>
  <c r="G1621" i="1"/>
  <c r="P1639" i="1"/>
  <c r="Z1702" i="1" a="1"/>
  <c r="Z1702" i="1" s="1"/>
  <c r="X1702" i="1" a="1"/>
  <c r="X1702" i="1" s="1"/>
  <c r="T1702" i="1" a="1"/>
  <c r="T1702" i="1" s="1"/>
  <c r="AE1702" i="1" a="1"/>
  <c r="AE1702" i="1" s="1"/>
  <c r="AD1702" i="1" a="1"/>
  <c r="AD1702" i="1" s="1"/>
  <c r="AF1702" i="1" a="1"/>
  <c r="AF1702" i="1" s="1"/>
  <c r="AC1702" i="1" a="1"/>
  <c r="AC1702" i="1" s="1"/>
  <c r="AA1702" i="1" a="1"/>
  <c r="AA1702" i="1" s="1"/>
  <c r="U1702" i="1" a="1"/>
  <c r="U1702" i="1" s="1"/>
  <c r="W1702" i="1" a="1"/>
  <c r="W1702" i="1" s="1"/>
  <c r="Y1702" i="1" a="1"/>
  <c r="Y1702" i="1" s="1"/>
  <c r="AB1702" i="1" a="1"/>
  <c r="AB1702" i="1" s="1"/>
  <c r="V1702" i="1"/>
  <c r="K1708" i="1" a="1"/>
  <c r="K1708" i="1" s="1"/>
  <c r="E1708" i="1" a="1"/>
  <c r="E1708" i="1" s="1"/>
  <c r="D1708" i="1" a="1"/>
  <c r="D1708" i="1" s="1"/>
  <c r="C1708" i="1" a="1"/>
  <c r="C1708" i="1" s="1"/>
  <c r="B1708" i="1" a="1"/>
  <c r="B1708" i="1" s="1"/>
  <c r="L1708" i="1"/>
  <c r="O1708" i="1" s="1"/>
  <c r="M1708" i="1"/>
  <c r="Q1708" i="1" s="1" a="1"/>
  <c r="Q1708" i="1" s="1"/>
  <c r="Y1715" i="1" a="1"/>
  <c r="Y1715" i="1" s="1"/>
  <c r="AF1715" i="1" a="1"/>
  <c r="AF1715" i="1" s="1"/>
  <c r="T1715" i="1" a="1"/>
  <c r="T1715" i="1" s="1"/>
  <c r="X1715" i="1" a="1"/>
  <c r="X1715" i="1" s="1"/>
  <c r="AE1715" i="1" a="1"/>
  <c r="AE1715" i="1" s="1"/>
  <c r="AD1715" i="1" a="1"/>
  <c r="AD1715" i="1" s="1"/>
  <c r="AC1715" i="1" a="1"/>
  <c r="AC1715" i="1" s="1"/>
  <c r="U1715" i="1" a="1"/>
  <c r="U1715" i="1" s="1"/>
  <c r="AB1715" i="1" a="1"/>
  <c r="AB1715" i="1" s="1"/>
  <c r="AA1715" i="1" a="1"/>
  <c r="AA1715" i="1" s="1"/>
  <c r="Z1715" i="1" a="1"/>
  <c r="Z1715" i="1" s="1"/>
  <c r="W1715" i="1" a="1"/>
  <c r="W1715" i="1" s="1"/>
  <c r="F1761" i="1" a="1"/>
  <c r="F1761" i="1" s="1"/>
  <c r="G1761" i="1" s="1"/>
  <c r="E1761" i="1" a="1"/>
  <c r="E1761" i="1" s="1"/>
  <c r="AG1761" i="1" a="1"/>
  <c r="AG1761" i="1" s="1"/>
  <c r="R1761" i="1" a="1"/>
  <c r="R1761" i="1" s="1"/>
  <c r="L1761" i="1"/>
  <c r="K1761" i="1" a="1"/>
  <c r="K1761" i="1" s="1"/>
  <c r="C1761" i="1" a="1"/>
  <c r="C1761" i="1" s="1"/>
  <c r="D1761" i="1" a="1"/>
  <c r="D1761" i="1" s="1"/>
  <c r="B1761" i="1" a="1"/>
  <c r="B1761" i="1" s="1"/>
  <c r="M1761" i="1"/>
  <c r="Q1761" i="1" s="1" a="1"/>
  <c r="Q1761" i="1" s="1"/>
  <c r="S1761" i="1"/>
  <c r="P1761" i="1"/>
  <c r="M1775" i="1"/>
  <c r="B101" i="2" a="1"/>
  <c r="B101" i="2" s="1"/>
  <c r="E101" i="2" a="1"/>
  <c r="E101" i="2" s="1"/>
  <c r="G101" i="2" s="1" a="1"/>
  <c r="G101" i="2" s="1"/>
  <c r="I101" i="2" s="1"/>
  <c r="D101" i="2" a="1"/>
  <c r="D101" i="2" s="1"/>
  <c r="F101" i="2" a="1"/>
  <c r="F101" i="2" s="1"/>
  <c r="C101" i="2" a="1"/>
  <c r="C101" i="2" s="1"/>
  <c r="F161" i="2" a="1"/>
  <c r="F161" i="2" s="1"/>
  <c r="H161" i="2" s="1"/>
  <c r="E161" i="2" a="1"/>
  <c r="E161" i="2" s="1"/>
  <c r="G161" i="2" s="1" a="1"/>
  <c r="G161" i="2" s="1"/>
  <c r="I161" i="2" s="1"/>
  <c r="D161" i="2" a="1"/>
  <c r="D161" i="2" s="1"/>
  <c r="C161" i="2" a="1"/>
  <c r="C161" i="2" s="1"/>
  <c r="B161" i="2" a="1"/>
  <c r="B161" i="2" s="1"/>
  <c r="E348" i="2" a="1"/>
  <c r="E348" i="2" s="1"/>
  <c r="D348" i="2" a="1"/>
  <c r="D348" i="2" s="1"/>
  <c r="G348" i="2" a="1"/>
  <c r="G348" i="2" s="1"/>
  <c r="F348" i="2" a="1"/>
  <c r="F348" i="2" s="1"/>
  <c r="C348" i="2" a="1"/>
  <c r="C348" i="2" s="1"/>
  <c r="B348" i="2" a="1"/>
  <c r="B348" i="2" s="1"/>
  <c r="F459" i="2" a="1"/>
  <c r="F459" i="2" s="1"/>
  <c r="D459" i="2" a="1"/>
  <c r="D459" i="2" s="1"/>
  <c r="E459" i="2" a="1"/>
  <c r="E459" i="2" s="1"/>
  <c r="G459" i="2" s="1" a="1"/>
  <c r="G459" i="2" s="1"/>
  <c r="I459" i="2" s="1"/>
  <c r="C459" i="2" a="1"/>
  <c r="C459" i="2" s="1"/>
  <c r="B459" i="2" a="1"/>
  <c r="B459" i="2" s="1"/>
  <c r="W30" i="6"/>
  <c r="BE30" i="6"/>
  <c r="BI23" i="8"/>
  <c r="BG23" i="8"/>
  <c r="BH23" i="8" s="1"/>
  <c r="BF23" i="8"/>
  <c r="BI4" i="9"/>
  <c r="BG4" i="9"/>
  <c r="BH4" i="9" s="1"/>
  <c r="BF4" i="9"/>
  <c r="BE41" i="9"/>
  <c r="W41" i="9"/>
  <c r="BE55" i="11"/>
  <c r="AQ55" i="11"/>
  <c r="AH58" i="13"/>
  <c r="X58" i="13"/>
  <c r="AR58" i="13"/>
  <c r="BD58" i="13"/>
  <c r="BE62" i="15"/>
  <c r="W62" i="15"/>
  <c r="AD189" i="1" a="1"/>
  <c r="AD189" i="1" s="1"/>
  <c r="Q242" i="1" a="1"/>
  <c r="Q242" i="1" s="1"/>
  <c r="D292" i="1" a="1"/>
  <c r="D292" i="1" s="1"/>
  <c r="C292" i="1" a="1"/>
  <c r="C292" i="1" s="1"/>
  <c r="B292" i="1" a="1"/>
  <c r="B292" i="1" s="1"/>
  <c r="E292" i="1" a="1"/>
  <c r="E292" i="1" s="1"/>
  <c r="L292" i="1"/>
  <c r="N292" i="1" s="1"/>
  <c r="K292" i="1" a="1"/>
  <c r="K292" i="1" s="1"/>
  <c r="P292" i="1"/>
  <c r="M292" i="1"/>
  <c r="Q292" i="1" s="1" a="1"/>
  <c r="Q292" i="1" s="1"/>
  <c r="S292" i="1"/>
  <c r="AD445" i="1" a="1"/>
  <c r="AD445" i="1" s="1"/>
  <c r="AC445" i="1" a="1"/>
  <c r="AC445" i="1" s="1"/>
  <c r="Z445" i="1" a="1"/>
  <c r="Z445" i="1" s="1"/>
  <c r="Y445" i="1" a="1"/>
  <c r="Y445" i="1" s="1"/>
  <c r="X445" i="1" a="1"/>
  <c r="X445" i="1" s="1"/>
  <c r="W445" i="1" a="1"/>
  <c r="W445" i="1" s="1"/>
  <c r="U445" i="1" a="1"/>
  <c r="U445" i="1" s="1"/>
  <c r="AF445" i="1" a="1"/>
  <c r="AF445" i="1" s="1"/>
  <c r="AE445" i="1" a="1"/>
  <c r="AE445" i="1" s="1"/>
  <c r="AB445" i="1" a="1"/>
  <c r="AB445" i="1" s="1"/>
  <c r="AA445" i="1" a="1"/>
  <c r="AA445" i="1" s="1"/>
  <c r="T445" i="1" a="1"/>
  <c r="T445" i="1" s="1"/>
  <c r="V445" i="1"/>
  <c r="AE551" i="1" a="1"/>
  <c r="AE551" i="1" s="1"/>
  <c r="T551" i="1" a="1"/>
  <c r="T551" i="1" s="1"/>
  <c r="AD551" i="1" a="1"/>
  <c r="AD551" i="1" s="1"/>
  <c r="AC551" i="1" a="1"/>
  <c r="AC551" i="1" s="1"/>
  <c r="AB551" i="1" a="1"/>
  <c r="AB551" i="1" s="1"/>
  <c r="AA551" i="1" a="1"/>
  <c r="AA551" i="1" s="1"/>
  <c r="AF551" i="1" a="1"/>
  <c r="AF551" i="1" s="1"/>
  <c r="X551" i="1" a="1"/>
  <c r="X551" i="1" s="1"/>
  <c r="W551" i="1" a="1"/>
  <c r="W551" i="1" s="1"/>
  <c r="U551" i="1" a="1"/>
  <c r="U551" i="1" s="1"/>
  <c r="Z551" i="1" a="1"/>
  <c r="Z551" i="1" s="1"/>
  <c r="Y551" i="1" a="1"/>
  <c r="Y551" i="1" s="1"/>
  <c r="V551" i="1"/>
  <c r="X1036" i="1" a="1"/>
  <c r="X1036" i="1" s="1"/>
  <c r="W1036" i="1" a="1"/>
  <c r="W1036" i="1" s="1"/>
  <c r="AF1036" i="1" a="1"/>
  <c r="AF1036" i="1" s="1"/>
  <c r="U1036" i="1" a="1"/>
  <c r="U1036" i="1" s="1"/>
  <c r="AE1036" i="1" a="1"/>
  <c r="AE1036" i="1" s="1"/>
  <c r="T1036" i="1" a="1"/>
  <c r="T1036" i="1" s="1"/>
  <c r="AC1036" i="1" a="1"/>
  <c r="AC1036" i="1" s="1"/>
  <c r="AD1036" i="1" a="1"/>
  <c r="AD1036" i="1" s="1"/>
  <c r="AB1036" i="1" a="1"/>
  <c r="AB1036" i="1" s="1"/>
  <c r="Y1036" i="1" a="1"/>
  <c r="Y1036" i="1" s="1"/>
  <c r="AA1036" i="1" a="1"/>
  <c r="AA1036" i="1" s="1"/>
  <c r="Z1036" i="1" a="1"/>
  <c r="Z1036" i="1" s="1"/>
  <c r="BD59" i="9"/>
  <c r="AR59" i="9"/>
  <c r="AH59" i="9"/>
  <c r="X59" i="9"/>
  <c r="Z120" i="1" a="1"/>
  <c r="Z120" i="1" s="1"/>
  <c r="Y120" i="1" a="1"/>
  <c r="Y120" i="1" s="1"/>
  <c r="AF120" i="1" a="1"/>
  <c r="AF120" i="1" s="1"/>
  <c r="U120" i="1" a="1"/>
  <c r="U120" i="1" s="1"/>
  <c r="AE120" i="1" a="1"/>
  <c r="AE120" i="1" s="1"/>
  <c r="T120" i="1" a="1"/>
  <c r="T120" i="1" s="1"/>
  <c r="W120" i="1" a="1"/>
  <c r="W120" i="1" s="1"/>
  <c r="AD120" i="1" a="1"/>
  <c r="AD120" i="1" s="1"/>
  <c r="X120" i="1" a="1"/>
  <c r="X120" i="1" s="1"/>
  <c r="AB120" i="1" a="1"/>
  <c r="AB120" i="1" s="1"/>
  <c r="AA120" i="1" a="1"/>
  <c r="AA120" i="1" s="1"/>
  <c r="AC120" i="1" a="1"/>
  <c r="AC120" i="1" s="1"/>
  <c r="V120" i="1"/>
  <c r="D521" i="1" a="1"/>
  <c r="D521" i="1" s="1"/>
  <c r="B521" i="1" a="1"/>
  <c r="B521" i="1" s="1"/>
  <c r="L521" i="1"/>
  <c r="K521" i="1" a="1"/>
  <c r="K521" i="1" s="1"/>
  <c r="E521" i="1" a="1"/>
  <c r="E521" i="1" s="1"/>
  <c r="C521" i="1" a="1"/>
  <c r="C521" i="1" s="1"/>
  <c r="O521" i="1"/>
  <c r="N521" i="1"/>
  <c r="V1024" i="1"/>
  <c r="R1192" i="1" a="1"/>
  <c r="R1192" i="1" s="1"/>
  <c r="Q1192" i="1" a="1"/>
  <c r="Q1192" i="1" s="1"/>
  <c r="F1192" i="1" a="1"/>
  <c r="F1192" i="1" s="1"/>
  <c r="L1192" i="1"/>
  <c r="K1192" i="1" a="1"/>
  <c r="K1192" i="1" s="1"/>
  <c r="AG1192" i="1" a="1"/>
  <c r="AG1192" i="1" s="1"/>
  <c r="J1192" i="1" a="1"/>
  <c r="J1192" i="1" s="1"/>
  <c r="I1192" i="1" a="1"/>
  <c r="I1192" i="1" s="1"/>
  <c r="D1192" i="1" a="1"/>
  <c r="D1192" i="1" s="1"/>
  <c r="E1192" i="1" a="1"/>
  <c r="E1192" i="1" s="1"/>
  <c r="C1192" i="1" a="1"/>
  <c r="C1192" i="1" s="1"/>
  <c r="B1192" i="1" a="1"/>
  <c r="B1192" i="1" s="1"/>
  <c r="P1192" i="1"/>
  <c r="O1192" i="1"/>
  <c r="M1192" i="1"/>
  <c r="S1192" i="1" s="1"/>
  <c r="H1192" i="1"/>
  <c r="G1192" i="1"/>
  <c r="N1192" i="1"/>
  <c r="AB1313" i="1" a="1"/>
  <c r="AB1313" i="1" s="1"/>
  <c r="AA1313" i="1" a="1"/>
  <c r="AA1313" i="1" s="1"/>
  <c r="Z1313" i="1" a="1"/>
  <c r="Z1313" i="1" s="1"/>
  <c r="Y1313" i="1" a="1"/>
  <c r="Y1313" i="1" s="1"/>
  <c r="AE1313" i="1" a="1"/>
  <c r="AE1313" i="1" s="1"/>
  <c r="AD1313" i="1" a="1"/>
  <c r="AD1313" i="1" s="1"/>
  <c r="AC1313" i="1" a="1"/>
  <c r="AC1313" i="1" s="1"/>
  <c r="W1313" i="1" a="1"/>
  <c r="W1313" i="1" s="1"/>
  <c r="AF1313" i="1" a="1"/>
  <c r="AF1313" i="1" s="1"/>
  <c r="X1313" i="1" a="1"/>
  <c r="X1313" i="1" s="1"/>
  <c r="U1313" i="1" a="1"/>
  <c r="U1313" i="1" s="1"/>
  <c r="T1313" i="1" a="1"/>
  <c r="T1313" i="1" s="1"/>
  <c r="V1313" i="1"/>
  <c r="E1617" i="1" a="1"/>
  <c r="E1617" i="1" s="1"/>
  <c r="D1617" i="1" a="1"/>
  <c r="D1617" i="1" s="1"/>
  <c r="R1617" i="1" a="1"/>
  <c r="R1617" i="1" s="1"/>
  <c r="Q1617" i="1" a="1"/>
  <c r="Q1617" i="1" s="1"/>
  <c r="F1617" i="1" a="1"/>
  <c r="F1617" i="1" s="1"/>
  <c r="K1617" i="1" a="1"/>
  <c r="K1617" i="1" s="1"/>
  <c r="L1617" i="1"/>
  <c r="O1617" i="1" s="1"/>
  <c r="B1617" i="1" a="1"/>
  <c r="B1617" i="1" s="1"/>
  <c r="C1617" i="1" a="1"/>
  <c r="C1617" i="1" s="1"/>
  <c r="M1617" i="1"/>
  <c r="N1617" i="1"/>
  <c r="F275" i="2" a="1"/>
  <c r="F275" i="2" s="1"/>
  <c r="B275" i="2" a="1"/>
  <c r="B275" i="2" s="1"/>
  <c r="E275" i="2" a="1"/>
  <c r="E275" i="2" s="1"/>
  <c r="G275" i="2" s="1" a="1"/>
  <c r="G275" i="2" s="1"/>
  <c r="D275" i="2" a="1"/>
  <c r="D275" i="2" s="1"/>
  <c r="C275" i="2" a="1"/>
  <c r="C275" i="2" s="1"/>
  <c r="BB42" i="10"/>
  <c r="AZ42" i="10"/>
  <c r="BA42" i="10" s="1"/>
  <c r="AY42" i="10"/>
  <c r="W20" i="13"/>
  <c r="BE20" i="13"/>
  <c r="V283" i="1"/>
  <c r="AC547" i="1" a="1"/>
  <c r="AC547" i="1" s="1"/>
  <c r="AB547" i="1" a="1"/>
  <c r="AB547" i="1" s="1"/>
  <c r="AA547" i="1" a="1"/>
  <c r="AA547" i="1" s="1"/>
  <c r="Z547" i="1" a="1"/>
  <c r="Z547" i="1" s="1"/>
  <c r="Y547" i="1" a="1"/>
  <c r="Y547" i="1" s="1"/>
  <c r="AD547" i="1" a="1"/>
  <c r="AD547" i="1" s="1"/>
  <c r="AF547" i="1" a="1"/>
  <c r="AF547" i="1" s="1"/>
  <c r="AE547" i="1" a="1"/>
  <c r="AE547" i="1" s="1"/>
  <c r="T547" i="1" a="1"/>
  <c r="T547" i="1" s="1"/>
  <c r="U547" i="1" a="1"/>
  <c r="U547" i="1" s="1"/>
  <c r="X547" i="1" a="1"/>
  <c r="X547" i="1" s="1"/>
  <c r="W547" i="1" a="1"/>
  <c r="W547" i="1" s="1"/>
  <c r="V547" i="1"/>
  <c r="F788" i="1" a="1"/>
  <c r="F788" i="1" s="1"/>
  <c r="H788" i="1" s="1"/>
  <c r="E788" i="1" a="1"/>
  <c r="E788" i="1" s="1"/>
  <c r="D788" i="1" a="1"/>
  <c r="D788" i="1" s="1"/>
  <c r="Q788" i="1" a="1"/>
  <c r="Q788" i="1" s="1"/>
  <c r="L788" i="1"/>
  <c r="N788" i="1" s="1"/>
  <c r="K788" i="1" a="1"/>
  <c r="K788" i="1" s="1"/>
  <c r="C788" i="1" a="1"/>
  <c r="C788" i="1" s="1"/>
  <c r="B788" i="1" a="1"/>
  <c r="B788" i="1" s="1"/>
  <c r="M788" i="1"/>
  <c r="S788" i="1" s="1"/>
  <c r="AA1051" i="1" a="1"/>
  <c r="AA1051" i="1" s="1"/>
  <c r="Z1051" i="1" a="1"/>
  <c r="Z1051" i="1" s="1"/>
  <c r="Y1051" i="1" a="1"/>
  <c r="Y1051" i="1" s="1"/>
  <c r="X1051" i="1" a="1"/>
  <c r="X1051" i="1" s="1"/>
  <c r="AE1051" i="1" a="1"/>
  <c r="AE1051" i="1" s="1"/>
  <c r="T1051" i="1" a="1"/>
  <c r="T1051" i="1" s="1"/>
  <c r="AB1051" i="1" a="1"/>
  <c r="AB1051" i="1" s="1"/>
  <c r="W1051" i="1" a="1"/>
  <c r="W1051" i="1" s="1"/>
  <c r="U1051" i="1" a="1"/>
  <c r="U1051" i="1" s="1"/>
  <c r="AF1051" i="1" a="1"/>
  <c r="AF1051" i="1" s="1"/>
  <c r="AC1051" i="1" a="1"/>
  <c r="AC1051" i="1" s="1"/>
  <c r="AD1051" i="1" a="1"/>
  <c r="AD1051" i="1" s="1"/>
  <c r="E1274" i="1" a="1"/>
  <c r="E1274" i="1" s="1"/>
  <c r="C1274" i="1" a="1"/>
  <c r="C1274" i="1" s="1"/>
  <c r="L1274" i="1"/>
  <c r="P1274" i="1" s="1"/>
  <c r="K1274" i="1" a="1"/>
  <c r="K1274" i="1" s="1"/>
  <c r="D1274" i="1" a="1"/>
  <c r="D1274" i="1" s="1"/>
  <c r="B1274" i="1" a="1"/>
  <c r="B1274" i="1" s="1"/>
  <c r="O1274" i="1"/>
  <c r="M1274" i="1"/>
  <c r="Q1274" i="1" s="1" a="1"/>
  <c r="Q1274" i="1" s="1"/>
  <c r="AD1444" i="1" a="1"/>
  <c r="AD1444" i="1" s="1"/>
  <c r="AB1444" i="1" a="1"/>
  <c r="AB1444" i="1" s="1"/>
  <c r="AA1444" i="1" a="1"/>
  <c r="AA1444" i="1" s="1"/>
  <c r="Z1444" i="1" a="1"/>
  <c r="Z1444" i="1" s="1"/>
  <c r="X1444" i="1" a="1"/>
  <c r="X1444" i="1" s="1"/>
  <c r="AF1444" i="1" a="1"/>
  <c r="AF1444" i="1" s="1"/>
  <c r="AE1444" i="1" a="1"/>
  <c r="AE1444" i="1" s="1"/>
  <c r="AC1444" i="1" a="1"/>
  <c r="AC1444" i="1" s="1"/>
  <c r="Y1444" i="1" a="1"/>
  <c r="Y1444" i="1" s="1"/>
  <c r="W1444" i="1" a="1"/>
  <c r="W1444" i="1" s="1"/>
  <c r="U1444" i="1" a="1"/>
  <c r="U1444" i="1" s="1"/>
  <c r="T1444" i="1" a="1"/>
  <c r="T1444" i="1" s="1"/>
  <c r="V1444" i="1"/>
  <c r="F1770" i="1" a="1"/>
  <c r="F1770" i="1" s="1"/>
  <c r="H1770" i="1" s="1"/>
  <c r="E1770" i="1" a="1"/>
  <c r="E1770" i="1" s="1"/>
  <c r="D1770" i="1" a="1"/>
  <c r="D1770" i="1" s="1"/>
  <c r="R1770" i="1" a="1"/>
  <c r="R1770" i="1" s="1"/>
  <c r="AG1770" i="1" a="1"/>
  <c r="AG1770" i="1" s="1"/>
  <c r="L1770" i="1"/>
  <c r="O1770" i="1" s="1"/>
  <c r="C1770" i="1" a="1"/>
  <c r="C1770" i="1" s="1"/>
  <c r="K1770" i="1" a="1"/>
  <c r="K1770" i="1" s="1"/>
  <c r="B1770" i="1" a="1"/>
  <c r="B1770" i="1" s="1"/>
  <c r="N1770" i="1"/>
  <c r="P1770" i="1"/>
  <c r="M1770" i="1"/>
  <c r="S1770" i="1" s="1"/>
  <c r="Z309" i="1" a="1"/>
  <c r="Z309" i="1" s="1"/>
  <c r="Y309" i="1" a="1"/>
  <c r="Y309" i="1" s="1"/>
  <c r="X309" i="1" a="1"/>
  <c r="X309" i="1" s="1"/>
  <c r="AF309" i="1" a="1"/>
  <c r="AF309" i="1" s="1"/>
  <c r="U309" i="1" a="1"/>
  <c r="U309" i="1" s="1"/>
  <c r="AD309" i="1" a="1"/>
  <c r="AD309" i="1" s="1"/>
  <c r="AC309" i="1" a="1"/>
  <c r="AC309" i="1" s="1"/>
  <c r="AB309" i="1" a="1"/>
  <c r="AB309" i="1" s="1"/>
  <c r="AA309" i="1" a="1"/>
  <c r="AA309" i="1" s="1"/>
  <c r="W309" i="1" a="1"/>
  <c r="W309" i="1" s="1"/>
  <c r="T309" i="1" a="1"/>
  <c r="T309" i="1" s="1"/>
  <c r="AE309" i="1" a="1"/>
  <c r="AE309" i="1" s="1"/>
  <c r="V309" i="1"/>
  <c r="AC395" i="1" a="1"/>
  <c r="AC395" i="1" s="1"/>
  <c r="AB395" i="1" a="1"/>
  <c r="AB395" i="1" s="1"/>
  <c r="AA395" i="1" a="1"/>
  <c r="AA395" i="1" s="1"/>
  <c r="Z395" i="1" a="1"/>
  <c r="Z395" i="1" s="1"/>
  <c r="Y395" i="1" a="1"/>
  <c r="Y395" i="1" s="1"/>
  <c r="AE395" i="1" a="1"/>
  <c r="AE395" i="1" s="1"/>
  <c r="AD395" i="1" a="1"/>
  <c r="AD395" i="1" s="1"/>
  <c r="AF395" i="1" a="1"/>
  <c r="AF395" i="1" s="1"/>
  <c r="X395" i="1" a="1"/>
  <c r="X395" i="1" s="1"/>
  <c r="W395" i="1" a="1"/>
  <c r="W395" i="1" s="1"/>
  <c r="T395" i="1" a="1"/>
  <c r="T395" i="1" s="1"/>
  <c r="U395" i="1" a="1"/>
  <c r="U395" i="1" s="1"/>
  <c r="V395" i="1"/>
  <c r="D480" i="1" a="1"/>
  <c r="D480" i="1" s="1"/>
  <c r="C480" i="1" a="1"/>
  <c r="C480" i="1" s="1"/>
  <c r="B480" i="1" a="1"/>
  <c r="B480" i="1" s="1"/>
  <c r="E480" i="1" a="1"/>
  <c r="E480" i="1" s="1"/>
  <c r="L480" i="1"/>
  <c r="K480" i="1" a="1"/>
  <c r="K480" i="1" s="1"/>
  <c r="M480" i="1"/>
  <c r="AA543" i="1" a="1"/>
  <c r="AA543" i="1" s="1"/>
  <c r="Z543" i="1" a="1"/>
  <c r="Z543" i="1" s="1"/>
  <c r="Y543" i="1" a="1"/>
  <c r="Y543" i="1" s="1"/>
  <c r="X543" i="1" a="1"/>
  <c r="X543" i="1" s="1"/>
  <c r="W543" i="1" a="1"/>
  <c r="W543" i="1" s="1"/>
  <c r="AB543" i="1" a="1"/>
  <c r="AB543" i="1" s="1"/>
  <c r="AD543" i="1" a="1"/>
  <c r="AD543" i="1" s="1"/>
  <c r="AF543" i="1" a="1"/>
  <c r="AF543" i="1" s="1"/>
  <c r="AE543" i="1" a="1"/>
  <c r="AE543" i="1" s="1"/>
  <c r="AC543" i="1" a="1"/>
  <c r="AC543" i="1" s="1"/>
  <c r="T543" i="1" a="1"/>
  <c r="T543" i="1" s="1"/>
  <c r="U543" i="1" a="1"/>
  <c r="U543" i="1" s="1"/>
  <c r="E764" i="1" a="1"/>
  <c r="E764" i="1" s="1"/>
  <c r="D764" i="1" a="1"/>
  <c r="D764" i="1" s="1"/>
  <c r="C764" i="1" a="1"/>
  <c r="C764" i="1" s="1"/>
  <c r="Q764" i="1" a="1"/>
  <c r="Q764" i="1" s="1"/>
  <c r="L764" i="1"/>
  <c r="K764" i="1" a="1"/>
  <c r="K764" i="1" s="1"/>
  <c r="B764" i="1" a="1"/>
  <c r="B764" i="1" s="1"/>
  <c r="N764" i="1"/>
  <c r="M764" i="1"/>
  <c r="S764" i="1" s="1"/>
  <c r="L937" i="1"/>
  <c r="P937" i="1" s="1"/>
  <c r="K937" i="1" a="1"/>
  <c r="K937" i="1" s="1"/>
  <c r="C937" i="1" a="1"/>
  <c r="C937" i="1" s="1"/>
  <c r="B937" i="1" a="1"/>
  <c r="B937" i="1" s="1"/>
  <c r="E937" i="1" a="1"/>
  <c r="E937" i="1" s="1"/>
  <c r="D937" i="1" a="1"/>
  <c r="D937" i="1" s="1"/>
  <c r="M937" i="1"/>
  <c r="V1051" i="1"/>
  <c r="F76" i="2" a="1"/>
  <c r="F76" i="2" s="1"/>
  <c r="B76" i="2" a="1"/>
  <c r="B76" i="2" s="1"/>
  <c r="E76" i="2" a="1"/>
  <c r="E76" i="2" s="1"/>
  <c r="D76" i="2" a="1"/>
  <c r="D76" i="2" s="1"/>
  <c r="C76" i="2" a="1"/>
  <c r="C76" i="2" s="1"/>
  <c r="AN57" i="5"/>
  <c r="BB57" i="6"/>
  <c r="Q208" i="1" a="1"/>
  <c r="Q208" i="1" s="1"/>
  <c r="E208" i="1" a="1"/>
  <c r="E208" i="1" s="1"/>
  <c r="D208" i="1" a="1"/>
  <c r="D208" i="1" s="1"/>
  <c r="C208" i="1" a="1"/>
  <c r="C208" i="1" s="1"/>
  <c r="L208" i="1"/>
  <c r="K208" i="1" a="1"/>
  <c r="K208" i="1" s="1"/>
  <c r="B208" i="1" a="1"/>
  <c r="B208" i="1" s="1"/>
  <c r="S208" i="1"/>
  <c r="I431" i="1" a="1"/>
  <c r="I431" i="1" s="1"/>
  <c r="F431" i="1" a="1"/>
  <c r="F431" i="1" s="1"/>
  <c r="E431" i="1" a="1"/>
  <c r="E431" i="1" s="1"/>
  <c r="AG431" i="1" a="1"/>
  <c r="AG431" i="1" s="1"/>
  <c r="C431" i="1" a="1"/>
  <c r="C431" i="1" s="1"/>
  <c r="L431" i="1"/>
  <c r="N431" i="1" s="1"/>
  <c r="K431" i="1" a="1"/>
  <c r="K431" i="1" s="1"/>
  <c r="D431" i="1" a="1"/>
  <c r="D431" i="1" s="1"/>
  <c r="B431" i="1" a="1"/>
  <c r="B431" i="1" s="1"/>
  <c r="Q431" i="1" a="1"/>
  <c r="Q431" i="1" s="1"/>
  <c r="R431" i="1" a="1"/>
  <c r="R431" i="1" s="1"/>
  <c r="P431" i="1"/>
  <c r="O431" i="1"/>
  <c r="M431" i="1"/>
  <c r="S431" i="1" s="1"/>
  <c r="S926" i="1"/>
  <c r="E194" i="1" a="1"/>
  <c r="E194" i="1" s="1"/>
  <c r="D194" i="1" a="1"/>
  <c r="D194" i="1" s="1"/>
  <c r="C194" i="1" a="1"/>
  <c r="C194" i="1" s="1"/>
  <c r="B194" i="1" a="1"/>
  <c r="B194" i="1" s="1"/>
  <c r="L194" i="1"/>
  <c r="P194" i="1" s="1"/>
  <c r="K194" i="1" a="1"/>
  <c r="K194" i="1" s="1"/>
  <c r="S194" i="1"/>
  <c r="O194" i="1"/>
  <c r="W482" i="1" a="1"/>
  <c r="W482" i="1" s="1"/>
  <c r="AF482" i="1" a="1"/>
  <c r="AF482" i="1" s="1"/>
  <c r="AA482" i="1" a="1"/>
  <c r="AA482" i="1" s="1"/>
  <c r="AE482" i="1" a="1"/>
  <c r="AE482" i="1" s="1"/>
  <c r="AD482" i="1" a="1"/>
  <c r="AD482" i="1" s="1"/>
  <c r="AB482" i="1" a="1"/>
  <c r="AB482" i="1" s="1"/>
  <c r="AC482" i="1" a="1"/>
  <c r="AC482" i="1" s="1"/>
  <c r="Z482" i="1" a="1"/>
  <c r="Z482" i="1" s="1"/>
  <c r="AB684" i="1" a="1"/>
  <c r="AB684" i="1" s="1"/>
  <c r="AA684" i="1" a="1"/>
  <c r="AA684" i="1" s="1"/>
  <c r="Z684" i="1" a="1"/>
  <c r="Z684" i="1" s="1"/>
  <c r="Y684" i="1" a="1"/>
  <c r="Y684" i="1" s="1"/>
  <c r="X684" i="1" a="1"/>
  <c r="X684" i="1" s="1"/>
  <c r="AF684" i="1" a="1"/>
  <c r="AF684" i="1" s="1"/>
  <c r="U684" i="1" a="1"/>
  <c r="U684" i="1" s="1"/>
  <c r="AC684" i="1" a="1"/>
  <c r="AC684" i="1" s="1"/>
  <c r="W684" i="1" a="1"/>
  <c r="W684" i="1" s="1"/>
  <c r="T684" i="1" a="1"/>
  <c r="T684" i="1" s="1"/>
  <c r="AE684" i="1" a="1"/>
  <c r="AE684" i="1" s="1"/>
  <c r="AD684" i="1" a="1"/>
  <c r="AD684" i="1" s="1"/>
  <c r="V684" i="1"/>
  <c r="B1361" i="1" a="1"/>
  <c r="B1361" i="1" s="1"/>
  <c r="E1361" i="1" a="1"/>
  <c r="E1361" i="1" s="1"/>
  <c r="D1361" i="1" a="1"/>
  <c r="D1361" i="1" s="1"/>
  <c r="C1361" i="1" a="1"/>
  <c r="C1361" i="1" s="1"/>
  <c r="Q1361" i="1" a="1"/>
  <c r="Q1361" i="1" s="1"/>
  <c r="AG1361" i="1" a="1"/>
  <c r="AG1361" i="1" s="1"/>
  <c r="L1361" i="1"/>
  <c r="K1361" i="1" a="1"/>
  <c r="K1361" i="1" s="1"/>
  <c r="S1361" i="1"/>
  <c r="Q55" i="1" a="1"/>
  <c r="Q55" i="1" s="1"/>
  <c r="K55" i="1" a="1"/>
  <c r="K55" i="1" s="1"/>
  <c r="L55" i="1"/>
  <c r="E55" i="1" a="1"/>
  <c r="E55" i="1" s="1"/>
  <c r="C55" i="1" a="1"/>
  <c r="C55" i="1" s="1"/>
  <c r="B55" i="1" a="1"/>
  <c r="B55" i="1" s="1"/>
  <c r="D55" i="1" a="1"/>
  <c r="D55" i="1" s="1"/>
  <c r="E731" i="1" a="1"/>
  <c r="E731" i="1" s="1"/>
  <c r="D731" i="1" a="1"/>
  <c r="D731" i="1" s="1"/>
  <c r="B731" i="1" a="1"/>
  <c r="B731" i="1" s="1"/>
  <c r="L731" i="1"/>
  <c r="N731" i="1" s="1"/>
  <c r="K731" i="1" a="1"/>
  <c r="K731" i="1" s="1"/>
  <c r="C731" i="1" a="1"/>
  <c r="C731" i="1" s="1"/>
  <c r="Q731" i="1" a="1"/>
  <c r="Q731" i="1" s="1"/>
  <c r="S731" i="1"/>
  <c r="P731" i="1"/>
  <c r="O731" i="1"/>
  <c r="M731" i="1"/>
  <c r="S790" i="1"/>
  <c r="W883" i="1" a="1"/>
  <c r="W883" i="1" s="1"/>
  <c r="AE883" i="1" a="1"/>
  <c r="AE883" i="1" s="1"/>
  <c r="T883" i="1" a="1"/>
  <c r="T883" i="1" s="1"/>
  <c r="AA883" i="1" a="1"/>
  <c r="AA883" i="1" s="1"/>
  <c r="AC883" i="1" a="1"/>
  <c r="AC883" i="1" s="1"/>
  <c r="AB883" i="1" a="1"/>
  <c r="AB883" i="1" s="1"/>
  <c r="Z883" i="1" a="1"/>
  <c r="Z883" i="1" s="1"/>
  <c r="Y883" i="1" a="1"/>
  <c r="Y883" i="1" s="1"/>
  <c r="U883" i="1" a="1"/>
  <c r="U883" i="1" s="1"/>
  <c r="AF883" i="1" a="1"/>
  <c r="AF883" i="1" s="1"/>
  <c r="AD883" i="1" a="1"/>
  <c r="AD883" i="1" s="1"/>
  <c r="X883" i="1" a="1"/>
  <c r="X883" i="1" s="1"/>
  <c r="Y1271" i="1" a="1"/>
  <c r="Y1271" i="1" s="1"/>
  <c r="X1271" i="1" a="1"/>
  <c r="X1271" i="1" s="1"/>
  <c r="AF1271" i="1" a="1"/>
  <c r="AF1271" i="1" s="1"/>
  <c r="U1271" i="1" a="1"/>
  <c r="U1271" i="1" s="1"/>
  <c r="AD1271" i="1" a="1"/>
  <c r="AD1271" i="1" s="1"/>
  <c r="AB1271" i="1" a="1"/>
  <c r="AB1271" i="1" s="1"/>
  <c r="AA1271" i="1" a="1"/>
  <c r="AA1271" i="1" s="1"/>
  <c r="Z1271" i="1" a="1"/>
  <c r="Z1271" i="1" s="1"/>
  <c r="W1271" i="1" a="1"/>
  <c r="W1271" i="1" s="1"/>
  <c r="AC1271" i="1" a="1"/>
  <c r="AC1271" i="1" s="1"/>
  <c r="T1271" i="1" a="1"/>
  <c r="T1271" i="1" s="1"/>
  <c r="AE1271" i="1" a="1"/>
  <c r="AE1271" i="1" s="1"/>
  <c r="AD1658" i="1" a="1"/>
  <c r="AD1658" i="1" s="1"/>
  <c r="AC1658" i="1" a="1"/>
  <c r="AC1658" i="1" s="1"/>
  <c r="Z1658" i="1" a="1"/>
  <c r="Z1658" i="1" s="1"/>
  <c r="Y1658" i="1" a="1"/>
  <c r="Y1658" i="1" s="1"/>
  <c r="X1658" i="1" a="1"/>
  <c r="X1658" i="1" s="1"/>
  <c r="W1658" i="1" a="1"/>
  <c r="W1658" i="1" s="1"/>
  <c r="AE1658" i="1" a="1"/>
  <c r="AE1658" i="1" s="1"/>
  <c r="AB1658" i="1" a="1"/>
  <c r="AB1658" i="1" s="1"/>
  <c r="AA1658" i="1" a="1"/>
  <c r="AA1658" i="1" s="1"/>
  <c r="T1658" i="1" a="1"/>
  <c r="T1658" i="1" s="1"/>
  <c r="AF1658" i="1" a="1"/>
  <c r="AF1658" i="1" s="1"/>
  <c r="U1658" i="1" a="1"/>
  <c r="U1658" i="1" s="1"/>
  <c r="V1658" i="1"/>
  <c r="G328" i="2" a="1"/>
  <c r="G328" i="2" s="1"/>
  <c r="C328" i="2" a="1"/>
  <c r="C328" i="2" s="1"/>
  <c r="B328" i="2" a="1"/>
  <c r="B328" i="2" s="1"/>
  <c r="D328" i="2" a="1"/>
  <c r="D328" i="2" s="1"/>
  <c r="E328" i="2" a="1"/>
  <c r="E328" i="2" s="1"/>
  <c r="F328" i="2" a="1"/>
  <c r="F328" i="2" s="1"/>
  <c r="BB63" i="10"/>
  <c r="AZ63" i="10"/>
  <c r="BA63" i="10" s="1"/>
  <c r="K402" i="1" a="1"/>
  <c r="K402" i="1" s="1"/>
  <c r="E402" i="1" a="1"/>
  <c r="E402" i="1" s="1"/>
  <c r="L402" i="1"/>
  <c r="D402" i="1" a="1"/>
  <c r="D402" i="1" s="1"/>
  <c r="C402" i="1" a="1"/>
  <c r="C402" i="1" s="1"/>
  <c r="B402" i="1" a="1"/>
  <c r="B402" i="1" s="1"/>
  <c r="M402" i="1"/>
  <c r="Q402" i="1" s="1" a="1"/>
  <c r="Q402" i="1" s="1"/>
  <c r="Z468" i="1" a="1"/>
  <c r="Z468" i="1" s="1"/>
  <c r="Y468" i="1" a="1"/>
  <c r="Y468" i="1" s="1"/>
  <c r="AD468" i="1" a="1"/>
  <c r="AD468" i="1" s="1"/>
  <c r="X468" i="1" a="1"/>
  <c r="X468" i="1" s="1"/>
  <c r="W468" i="1" a="1"/>
  <c r="W468" i="1" s="1"/>
  <c r="U468" i="1" a="1"/>
  <c r="U468" i="1" s="1"/>
  <c r="T468" i="1" a="1"/>
  <c r="T468" i="1" s="1"/>
  <c r="AF468" i="1" a="1"/>
  <c r="AF468" i="1" s="1"/>
  <c r="AE468" i="1" a="1"/>
  <c r="AE468" i="1" s="1"/>
  <c r="AC468" i="1" a="1"/>
  <c r="AC468" i="1" s="1"/>
  <c r="AB468" i="1" a="1"/>
  <c r="AB468" i="1" s="1"/>
  <c r="AA468" i="1" a="1"/>
  <c r="AA468" i="1" s="1"/>
  <c r="V468" i="1"/>
  <c r="Q77" i="1" a="1"/>
  <c r="Q77" i="1" s="1"/>
  <c r="L77" i="1"/>
  <c r="K77" i="1" a="1"/>
  <c r="K77" i="1" s="1"/>
  <c r="E77" i="1" a="1"/>
  <c r="E77" i="1" s="1"/>
  <c r="B77" i="1" a="1"/>
  <c r="B77" i="1" s="1"/>
  <c r="D77" i="1" a="1"/>
  <c r="D77" i="1" s="1"/>
  <c r="C77" i="1" a="1"/>
  <c r="C77" i="1" s="1"/>
  <c r="F109" i="1" a="1"/>
  <c r="F109" i="1" s="1"/>
  <c r="C109" i="1" a="1"/>
  <c r="C109" i="1" s="1"/>
  <c r="D109" i="1" a="1"/>
  <c r="D109" i="1" s="1"/>
  <c r="B109" i="1" a="1"/>
  <c r="B109" i="1" s="1"/>
  <c r="Q109" i="1" a="1"/>
  <c r="Q109" i="1" s="1"/>
  <c r="AG109" i="1" a="1"/>
  <c r="AG109" i="1" s="1"/>
  <c r="L109" i="1"/>
  <c r="P109" i="1" s="1"/>
  <c r="K109" i="1" a="1"/>
  <c r="K109" i="1" s="1"/>
  <c r="E109" i="1" a="1"/>
  <c r="E109" i="1" s="1"/>
  <c r="O109" i="1"/>
  <c r="M109" i="1"/>
  <c r="D132" i="1" a="1"/>
  <c r="D132" i="1" s="1"/>
  <c r="C132" i="1" a="1"/>
  <c r="C132" i="1" s="1"/>
  <c r="B132" i="1" a="1"/>
  <c r="B132" i="1" s="1"/>
  <c r="L132" i="1"/>
  <c r="E132" i="1" a="1"/>
  <c r="E132" i="1" s="1"/>
  <c r="R132" i="1" a="1"/>
  <c r="R132" i="1" s="1"/>
  <c r="Q132" i="1" a="1"/>
  <c r="Q132" i="1" s="1"/>
  <c r="I132" i="1" a="1"/>
  <c r="I132" i="1" s="1"/>
  <c r="F132" i="1" a="1"/>
  <c r="F132" i="1" s="1"/>
  <c r="G132" i="1" s="1"/>
  <c r="AG132" i="1" a="1"/>
  <c r="AG132" i="1" s="1"/>
  <c r="K132" i="1" a="1"/>
  <c r="K132" i="1" s="1"/>
  <c r="S132" i="1"/>
  <c r="L146" i="1"/>
  <c r="P146" i="1" s="1"/>
  <c r="K146" i="1" a="1"/>
  <c r="K146" i="1" s="1"/>
  <c r="I146" i="1" a="1"/>
  <c r="I146" i="1" s="1"/>
  <c r="R146" i="1" a="1"/>
  <c r="R146" i="1" s="1"/>
  <c r="AG146" i="1" a="1"/>
  <c r="AG146" i="1" s="1"/>
  <c r="F146" i="1" a="1"/>
  <c r="F146" i="1" s="1"/>
  <c r="H146" i="1" s="1"/>
  <c r="E146" i="1" a="1"/>
  <c r="E146" i="1" s="1"/>
  <c r="C146" i="1" a="1"/>
  <c r="C146" i="1" s="1"/>
  <c r="B146" i="1" a="1"/>
  <c r="B146" i="1" s="1"/>
  <c r="D146" i="1" a="1"/>
  <c r="D146" i="1" s="1"/>
  <c r="M146" i="1"/>
  <c r="M162" i="1"/>
  <c r="O191" i="1"/>
  <c r="O217" i="1"/>
  <c r="N217" i="1"/>
  <c r="L237" i="1"/>
  <c r="P237" i="1" s="1"/>
  <c r="K237" i="1" a="1"/>
  <c r="K237" i="1" s="1"/>
  <c r="E237" i="1" a="1"/>
  <c r="E237" i="1" s="1"/>
  <c r="D237" i="1" a="1"/>
  <c r="D237" i="1" s="1"/>
  <c r="C237" i="1" a="1"/>
  <c r="C237" i="1" s="1"/>
  <c r="B237" i="1" a="1"/>
  <c r="B237" i="1" s="1"/>
  <c r="M237" i="1"/>
  <c r="Q237" i="1" s="1" a="1"/>
  <c r="Q237" i="1" s="1"/>
  <c r="O237" i="1"/>
  <c r="N237" i="1"/>
  <c r="Y247" i="1" a="1"/>
  <c r="Y247" i="1" s="1"/>
  <c r="W247" i="1" a="1"/>
  <c r="W247" i="1" s="1"/>
  <c r="AE247" i="1" a="1"/>
  <c r="AE247" i="1" s="1"/>
  <c r="AB247" i="1" a="1"/>
  <c r="AB247" i="1" s="1"/>
  <c r="AA247" i="1" a="1"/>
  <c r="AA247" i="1" s="1"/>
  <c r="Z247" i="1" a="1"/>
  <c r="Z247" i="1" s="1"/>
  <c r="X247" i="1" a="1"/>
  <c r="X247" i="1" s="1"/>
  <c r="U247" i="1" a="1"/>
  <c r="U247" i="1" s="1"/>
  <c r="AF247" i="1" a="1"/>
  <c r="AF247" i="1" s="1"/>
  <c r="AC247" i="1" a="1"/>
  <c r="AC247" i="1" s="1"/>
  <c r="AD247" i="1" a="1"/>
  <c r="AD247" i="1" s="1"/>
  <c r="T247" i="1" a="1"/>
  <c r="T247" i="1" s="1"/>
  <c r="V247" i="1"/>
  <c r="N302" i="1"/>
  <c r="AA322" i="1" a="1"/>
  <c r="AA322" i="1" s="1"/>
  <c r="Z322" i="1" a="1"/>
  <c r="Z322" i="1" s="1"/>
  <c r="Y322" i="1" a="1"/>
  <c r="Y322" i="1" s="1"/>
  <c r="X322" i="1" a="1"/>
  <c r="X322" i="1" s="1"/>
  <c r="AF322" i="1" a="1"/>
  <c r="AF322" i="1" s="1"/>
  <c r="U322" i="1" a="1"/>
  <c r="U322" i="1" s="1"/>
  <c r="AC322" i="1" a="1"/>
  <c r="AC322" i="1" s="1"/>
  <c r="AB322" i="1" a="1"/>
  <c r="AB322" i="1" s="1"/>
  <c r="W322" i="1" a="1"/>
  <c r="W322" i="1" s="1"/>
  <c r="T322" i="1" a="1"/>
  <c r="T322" i="1" s="1"/>
  <c r="AD322" i="1" a="1"/>
  <c r="AD322" i="1" s="1"/>
  <c r="AE322" i="1" a="1"/>
  <c r="AE322" i="1" s="1"/>
  <c r="V322" i="1"/>
  <c r="Y338" i="1" a="1"/>
  <c r="Y338" i="1" s="1"/>
  <c r="X338" i="1" a="1"/>
  <c r="X338" i="1" s="1"/>
  <c r="W338" i="1" a="1"/>
  <c r="W338" i="1" s="1"/>
  <c r="AF338" i="1" a="1"/>
  <c r="AF338" i="1" s="1"/>
  <c r="U338" i="1" a="1"/>
  <c r="U338" i="1" s="1"/>
  <c r="AD338" i="1" a="1"/>
  <c r="AD338" i="1" s="1"/>
  <c r="AE338" i="1" a="1"/>
  <c r="AE338" i="1" s="1"/>
  <c r="AC338" i="1" a="1"/>
  <c r="AC338" i="1" s="1"/>
  <c r="AB338" i="1" a="1"/>
  <c r="AB338" i="1" s="1"/>
  <c r="AA338" i="1" a="1"/>
  <c r="AA338" i="1" s="1"/>
  <c r="Z338" i="1" a="1"/>
  <c r="Z338" i="1" s="1"/>
  <c r="T338" i="1" a="1"/>
  <c r="T338" i="1" s="1"/>
  <c r="V338" i="1"/>
  <c r="D372" i="1" a="1"/>
  <c r="D372" i="1" s="1"/>
  <c r="C372" i="1" a="1"/>
  <c r="C372" i="1" s="1"/>
  <c r="B372" i="1" a="1"/>
  <c r="B372" i="1" s="1"/>
  <c r="L372" i="1"/>
  <c r="K372" i="1" a="1"/>
  <c r="K372" i="1" s="1"/>
  <c r="E372" i="1" a="1"/>
  <c r="E372" i="1" s="1"/>
  <c r="P372" i="1"/>
  <c r="M372" i="1"/>
  <c r="AA382" i="1" a="1"/>
  <c r="AA382" i="1" s="1"/>
  <c r="Z382" i="1" a="1"/>
  <c r="Z382" i="1" s="1"/>
  <c r="Y382" i="1" a="1"/>
  <c r="Y382" i="1" s="1"/>
  <c r="X382" i="1" a="1"/>
  <c r="X382" i="1" s="1"/>
  <c r="AF382" i="1" a="1"/>
  <c r="AF382" i="1" s="1"/>
  <c r="U382" i="1" a="1"/>
  <c r="U382" i="1" s="1"/>
  <c r="AE382" i="1" a="1"/>
  <c r="AE382" i="1" s="1"/>
  <c r="AD382" i="1" a="1"/>
  <c r="AD382" i="1" s="1"/>
  <c r="AC382" i="1" a="1"/>
  <c r="AC382" i="1" s="1"/>
  <c r="AB382" i="1" a="1"/>
  <c r="AB382" i="1" s="1"/>
  <c r="W382" i="1" a="1"/>
  <c r="W382" i="1" s="1"/>
  <c r="T382" i="1" a="1"/>
  <c r="T382" i="1" s="1"/>
  <c r="V382" i="1"/>
  <c r="AB393" i="1" a="1"/>
  <c r="AB393" i="1" s="1"/>
  <c r="AA393" i="1" a="1"/>
  <c r="AA393" i="1" s="1"/>
  <c r="Z393" i="1" a="1"/>
  <c r="Z393" i="1" s="1"/>
  <c r="Y393" i="1" a="1"/>
  <c r="Y393" i="1" s="1"/>
  <c r="X393" i="1" a="1"/>
  <c r="X393" i="1" s="1"/>
  <c r="AC393" i="1" a="1"/>
  <c r="AC393" i="1" s="1"/>
  <c r="W393" i="1" a="1"/>
  <c r="W393" i="1" s="1"/>
  <c r="U393" i="1" a="1"/>
  <c r="U393" i="1" s="1"/>
  <c r="AF393" i="1" a="1"/>
  <c r="AF393" i="1" s="1"/>
  <c r="AD393" i="1" a="1"/>
  <c r="AD393" i="1" s="1"/>
  <c r="AE393" i="1" a="1"/>
  <c r="AE393" i="1" s="1"/>
  <c r="T393" i="1" a="1"/>
  <c r="T393" i="1" s="1"/>
  <c r="V393" i="1"/>
  <c r="L413" i="1"/>
  <c r="K413" i="1" a="1"/>
  <c r="K413" i="1" s="1"/>
  <c r="D413" i="1" a="1"/>
  <c r="D413" i="1" s="1"/>
  <c r="Q413" i="1" a="1"/>
  <c r="Q413" i="1" s="1"/>
  <c r="E413" i="1" a="1"/>
  <c r="E413" i="1" s="1"/>
  <c r="C413" i="1" a="1"/>
  <c r="C413" i="1" s="1"/>
  <c r="B413" i="1" a="1"/>
  <c r="B413" i="1" s="1"/>
  <c r="M429" i="1"/>
  <c r="D504" i="1" a="1"/>
  <c r="D504" i="1" s="1"/>
  <c r="C504" i="1" a="1"/>
  <c r="C504" i="1" s="1"/>
  <c r="B504" i="1" a="1"/>
  <c r="B504" i="1" s="1"/>
  <c r="E504" i="1" a="1"/>
  <c r="E504" i="1" s="1"/>
  <c r="L504" i="1"/>
  <c r="K504" i="1" a="1"/>
  <c r="K504" i="1" s="1"/>
  <c r="O504" i="1"/>
  <c r="M504" i="1"/>
  <c r="Q529" i="1" a="1"/>
  <c r="Q529" i="1" s="1"/>
  <c r="L529" i="1"/>
  <c r="P529" i="1" s="1"/>
  <c r="K529" i="1" a="1"/>
  <c r="K529" i="1" s="1"/>
  <c r="B529" i="1" a="1"/>
  <c r="B529" i="1" s="1"/>
  <c r="E529" i="1" a="1"/>
  <c r="E529" i="1" s="1"/>
  <c r="D529" i="1" a="1"/>
  <c r="D529" i="1" s="1"/>
  <c r="C529" i="1" a="1"/>
  <c r="C529" i="1" s="1"/>
  <c r="P555" i="1"/>
  <c r="O555" i="1"/>
  <c r="N555" i="1"/>
  <c r="S560" i="1"/>
  <c r="O575" i="1"/>
  <c r="W595" i="1" a="1"/>
  <c r="W595" i="1" s="1"/>
  <c r="AF595" i="1" a="1"/>
  <c r="AF595" i="1" s="1"/>
  <c r="U595" i="1" a="1"/>
  <c r="U595" i="1" s="1"/>
  <c r="AE595" i="1" a="1"/>
  <c r="AE595" i="1" s="1"/>
  <c r="T595" i="1" a="1"/>
  <c r="T595" i="1" s="1"/>
  <c r="AD595" i="1" a="1"/>
  <c r="AD595" i="1" s="1"/>
  <c r="AC595" i="1" a="1"/>
  <c r="AC595" i="1" s="1"/>
  <c r="X595" i="1" a="1"/>
  <c r="X595" i="1" s="1"/>
  <c r="Z595" i="1" a="1"/>
  <c r="Z595" i="1" s="1"/>
  <c r="Y595" i="1" a="1"/>
  <c r="Y595" i="1" s="1"/>
  <c r="AB595" i="1" a="1"/>
  <c r="AB595" i="1" s="1"/>
  <c r="AA595" i="1" a="1"/>
  <c r="AA595" i="1" s="1"/>
  <c r="V595" i="1"/>
  <c r="E610" i="1" a="1"/>
  <c r="E610" i="1" s="1"/>
  <c r="D610" i="1" a="1"/>
  <c r="D610" i="1" s="1"/>
  <c r="C610" i="1" a="1"/>
  <c r="C610" i="1" s="1"/>
  <c r="B610" i="1" a="1"/>
  <c r="B610" i="1" s="1"/>
  <c r="L610" i="1"/>
  <c r="O610" i="1" s="1"/>
  <c r="K610" i="1" a="1"/>
  <c r="K610" i="1" s="1"/>
  <c r="M610" i="1"/>
  <c r="B631" i="1" a="1"/>
  <c r="B631" i="1" s="1"/>
  <c r="L631" i="1"/>
  <c r="P631" i="1" s="1"/>
  <c r="K631" i="1" a="1"/>
  <c r="K631" i="1" s="1"/>
  <c r="E631" i="1" a="1"/>
  <c r="E631" i="1" s="1"/>
  <c r="D631" i="1" a="1"/>
  <c r="D631" i="1" s="1"/>
  <c r="C631" i="1" a="1"/>
  <c r="C631" i="1" s="1"/>
  <c r="S631" i="1"/>
  <c r="N631" i="1"/>
  <c r="M631" i="1"/>
  <c r="Q631" i="1" s="1" a="1"/>
  <c r="Q631" i="1" s="1"/>
  <c r="E680" i="1" a="1"/>
  <c r="E680" i="1" s="1"/>
  <c r="B680" i="1" a="1"/>
  <c r="B680" i="1" s="1"/>
  <c r="Q680" i="1" a="1"/>
  <c r="Q680" i="1" s="1"/>
  <c r="L680" i="1"/>
  <c r="N680" i="1" s="1"/>
  <c r="K680" i="1" a="1"/>
  <c r="K680" i="1" s="1"/>
  <c r="D680" i="1" a="1"/>
  <c r="D680" i="1" s="1"/>
  <c r="C680" i="1" a="1"/>
  <c r="C680" i="1" s="1"/>
  <c r="O680" i="1"/>
  <c r="M680" i="1"/>
  <c r="S680" i="1" s="1"/>
  <c r="C732" i="1" a="1"/>
  <c r="C732" i="1" s="1"/>
  <c r="B732" i="1" a="1"/>
  <c r="B732" i="1" s="1"/>
  <c r="Q732" i="1" a="1"/>
  <c r="Q732" i="1" s="1"/>
  <c r="L732" i="1"/>
  <c r="N732" i="1" s="1"/>
  <c r="E732" i="1" a="1"/>
  <c r="E732" i="1" s="1"/>
  <c r="D732" i="1" a="1"/>
  <c r="D732" i="1" s="1"/>
  <c r="K732" i="1" a="1"/>
  <c r="K732" i="1" s="1"/>
  <c r="P732" i="1"/>
  <c r="O732" i="1"/>
  <c r="M732" i="1"/>
  <c r="S732" i="1" s="1"/>
  <c r="AF743" i="1" a="1"/>
  <c r="AF743" i="1" s="1"/>
  <c r="U743" i="1" a="1"/>
  <c r="U743" i="1" s="1"/>
  <c r="AE743" i="1" a="1"/>
  <c r="AE743" i="1" s="1"/>
  <c r="T743" i="1" a="1"/>
  <c r="T743" i="1" s="1"/>
  <c r="AD743" i="1" a="1"/>
  <c r="AD743" i="1" s="1"/>
  <c r="AA743" i="1" a="1"/>
  <c r="AA743" i="1" s="1"/>
  <c r="X743" i="1" a="1"/>
  <c r="X743" i="1" s="1"/>
  <c r="W743" i="1" a="1"/>
  <c r="W743" i="1" s="1"/>
  <c r="Y743" i="1" a="1"/>
  <c r="Y743" i="1" s="1"/>
  <c r="Z743" i="1" a="1"/>
  <c r="Z743" i="1" s="1"/>
  <c r="AC743" i="1" a="1"/>
  <c r="AC743" i="1" s="1"/>
  <c r="AB743" i="1" a="1"/>
  <c r="AB743" i="1" s="1"/>
  <c r="M748" i="1"/>
  <c r="S748" i="1" s="1"/>
  <c r="Q762" i="1" a="1"/>
  <c r="Q762" i="1" s="1"/>
  <c r="L762" i="1"/>
  <c r="K762" i="1" a="1"/>
  <c r="K762" i="1" s="1"/>
  <c r="E762" i="1" a="1"/>
  <c r="E762" i="1" s="1"/>
  <c r="D762" i="1" a="1"/>
  <c r="D762" i="1" s="1"/>
  <c r="C762" i="1" a="1"/>
  <c r="C762" i="1" s="1"/>
  <c r="B762" i="1" a="1"/>
  <c r="B762" i="1" s="1"/>
  <c r="S762" i="1"/>
  <c r="C791" i="1" a="1"/>
  <c r="C791" i="1" s="1"/>
  <c r="B791" i="1" a="1"/>
  <c r="B791" i="1" s="1"/>
  <c r="Q791" i="1" a="1"/>
  <c r="Q791" i="1" s="1"/>
  <c r="L791" i="1"/>
  <c r="K791" i="1" a="1"/>
  <c r="K791" i="1" s="1"/>
  <c r="E791" i="1" a="1"/>
  <c r="E791" i="1" s="1"/>
  <c r="F791" i="1" a="1"/>
  <c r="F791" i="1" s="1"/>
  <c r="D791" i="1" a="1"/>
  <c r="D791" i="1" s="1"/>
  <c r="N791" i="1"/>
  <c r="M791" i="1"/>
  <c r="S791" i="1" s="1"/>
  <c r="V840" i="1"/>
  <c r="Q867" i="1" a="1"/>
  <c r="Q867" i="1" s="1"/>
  <c r="L867" i="1"/>
  <c r="K867" i="1" a="1"/>
  <c r="K867" i="1" s="1"/>
  <c r="E867" i="1" a="1"/>
  <c r="E867" i="1" s="1"/>
  <c r="B867" i="1" a="1"/>
  <c r="B867" i="1" s="1"/>
  <c r="D867" i="1" a="1"/>
  <c r="D867" i="1" s="1"/>
  <c r="C867" i="1" a="1"/>
  <c r="C867" i="1" s="1"/>
  <c r="S867" i="1"/>
  <c r="M867" i="1"/>
  <c r="C901" i="1" a="1"/>
  <c r="C901" i="1" s="1"/>
  <c r="B901" i="1" a="1"/>
  <c r="B901" i="1" s="1"/>
  <c r="Q901" i="1" a="1"/>
  <c r="Q901" i="1" s="1"/>
  <c r="L901" i="1"/>
  <c r="P901" i="1" s="1"/>
  <c r="K901" i="1" a="1"/>
  <c r="K901" i="1" s="1"/>
  <c r="E901" i="1" a="1"/>
  <c r="E901" i="1" s="1"/>
  <c r="D901" i="1" a="1"/>
  <c r="D901" i="1" s="1"/>
  <c r="S901" i="1"/>
  <c r="O901" i="1"/>
  <c r="B979" i="1" a="1"/>
  <c r="B979" i="1" s="1"/>
  <c r="L979" i="1"/>
  <c r="K979" i="1" a="1"/>
  <c r="K979" i="1" s="1"/>
  <c r="D979" i="1" a="1"/>
  <c r="D979" i="1" s="1"/>
  <c r="C979" i="1" a="1"/>
  <c r="C979" i="1" s="1"/>
  <c r="E979" i="1" a="1"/>
  <c r="E979" i="1" s="1"/>
  <c r="M979" i="1"/>
  <c r="S979" i="1" s="1"/>
  <c r="K1002" i="1" a="1"/>
  <c r="K1002" i="1" s="1"/>
  <c r="C1002" i="1" a="1"/>
  <c r="C1002" i="1" s="1"/>
  <c r="L1002" i="1"/>
  <c r="B1002" i="1" a="1"/>
  <c r="B1002" i="1" s="1"/>
  <c r="Q1002" i="1" a="1"/>
  <c r="Q1002" i="1" s="1"/>
  <c r="E1002" i="1" a="1"/>
  <c r="E1002" i="1" s="1"/>
  <c r="D1002" i="1" a="1"/>
  <c r="D1002" i="1" s="1"/>
  <c r="S1002" i="1"/>
  <c r="P1002" i="1"/>
  <c r="O1002" i="1"/>
  <c r="N1002" i="1"/>
  <c r="M1002" i="1"/>
  <c r="AD1028" i="1" a="1"/>
  <c r="AD1028" i="1" s="1"/>
  <c r="AC1028" i="1" a="1"/>
  <c r="AC1028" i="1" s="1"/>
  <c r="AB1028" i="1" a="1"/>
  <c r="AB1028" i="1" s="1"/>
  <c r="AA1028" i="1" a="1"/>
  <c r="AA1028" i="1" s="1"/>
  <c r="Y1028" i="1" a="1"/>
  <c r="Y1028" i="1" s="1"/>
  <c r="AF1028" i="1" a="1"/>
  <c r="AF1028" i="1" s="1"/>
  <c r="AE1028" i="1" a="1"/>
  <c r="AE1028" i="1" s="1"/>
  <c r="Z1028" i="1" a="1"/>
  <c r="Z1028" i="1" s="1"/>
  <c r="X1028" i="1" a="1"/>
  <c r="X1028" i="1" s="1"/>
  <c r="T1028" i="1" a="1"/>
  <c r="T1028" i="1" s="1"/>
  <c r="U1028" i="1" a="1"/>
  <c r="U1028" i="1" s="1"/>
  <c r="W1028" i="1" a="1"/>
  <c r="W1028" i="1" s="1"/>
  <c r="V1028" i="1"/>
  <c r="E1102" i="1" a="1"/>
  <c r="E1102" i="1" s="1"/>
  <c r="D1102" i="1" a="1"/>
  <c r="D1102" i="1" s="1"/>
  <c r="C1102" i="1" a="1"/>
  <c r="C1102" i="1" s="1"/>
  <c r="L1102" i="1"/>
  <c r="K1102" i="1" a="1"/>
  <c r="K1102" i="1" s="1"/>
  <c r="B1102" i="1" a="1"/>
  <c r="B1102" i="1" s="1"/>
  <c r="M1102" i="1"/>
  <c r="S1102" i="1" s="1"/>
  <c r="Z1124" i="1" a="1"/>
  <c r="Z1124" i="1" s="1"/>
  <c r="AD1124" i="1" a="1"/>
  <c r="AD1124" i="1" s="1"/>
  <c r="AC1124" i="1" a="1"/>
  <c r="AC1124" i="1" s="1"/>
  <c r="AA1124" i="1" a="1"/>
  <c r="AA1124" i="1" s="1"/>
  <c r="X1124" i="1" a="1"/>
  <c r="X1124" i="1" s="1"/>
  <c r="W1124" i="1" a="1"/>
  <c r="W1124" i="1" s="1"/>
  <c r="U1124" i="1" a="1"/>
  <c r="U1124" i="1" s="1"/>
  <c r="T1124" i="1" a="1"/>
  <c r="T1124" i="1" s="1"/>
  <c r="AF1124" i="1" a="1"/>
  <c r="AF1124" i="1" s="1"/>
  <c r="AE1124" i="1" a="1"/>
  <c r="AE1124" i="1" s="1"/>
  <c r="Y1124" i="1" a="1"/>
  <c r="Y1124" i="1" s="1"/>
  <c r="AB1124" i="1" a="1"/>
  <c r="AB1124" i="1" s="1"/>
  <c r="V1124" i="1"/>
  <c r="E1141" i="1" a="1"/>
  <c r="E1141" i="1" s="1"/>
  <c r="D1141" i="1" a="1"/>
  <c r="D1141" i="1" s="1"/>
  <c r="B1141" i="1" a="1"/>
  <c r="B1141" i="1" s="1"/>
  <c r="C1141" i="1" a="1"/>
  <c r="C1141" i="1" s="1"/>
  <c r="L1141" i="1"/>
  <c r="P1141" i="1" s="1"/>
  <c r="K1141" i="1" a="1"/>
  <c r="K1141" i="1" s="1"/>
  <c r="O1141" i="1"/>
  <c r="N1141" i="1"/>
  <c r="M1141" i="1"/>
  <c r="Q1141" i="1" s="1" a="1"/>
  <c r="Q1141" i="1" s="1"/>
  <c r="AA1146" i="1" a="1"/>
  <c r="AA1146" i="1" s="1"/>
  <c r="X1146" i="1" a="1"/>
  <c r="X1146" i="1" s="1"/>
  <c r="W1146" i="1" a="1"/>
  <c r="W1146" i="1" s="1"/>
  <c r="U1146" i="1" a="1"/>
  <c r="U1146" i="1" s="1"/>
  <c r="AF1146" i="1" a="1"/>
  <c r="AF1146" i="1" s="1"/>
  <c r="T1146" i="1" a="1"/>
  <c r="T1146" i="1" s="1"/>
  <c r="AD1146" i="1" a="1"/>
  <c r="AD1146" i="1" s="1"/>
  <c r="AC1146" i="1" a="1"/>
  <c r="AC1146" i="1" s="1"/>
  <c r="AB1146" i="1" a="1"/>
  <c r="AB1146" i="1" s="1"/>
  <c r="Z1146" i="1" a="1"/>
  <c r="Z1146" i="1" s="1"/>
  <c r="AE1146" i="1" a="1"/>
  <c r="AE1146" i="1" s="1"/>
  <c r="Y1146" i="1" a="1"/>
  <c r="Y1146" i="1" s="1"/>
  <c r="V1146" i="1"/>
  <c r="X1151" i="1" a="1"/>
  <c r="X1151" i="1" s="1"/>
  <c r="Y1151" i="1" a="1"/>
  <c r="Y1151" i="1" s="1"/>
  <c r="W1151" i="1" a="1"/>
  <c r="W1151" i="1" s="1"/>
  <c r="U1151" i="1" a="1"/>
  <c r="U1151" i="1" s="1"/>
  <c r="AF1151" i="1" a="1"/>
  <c r="AF1151" i="1" s="1"/>
  <c r="T1151" i="1" a="1"/>
  <c r="T1151" i="1" s="1"/>
  <c r="AE1151" i="1" a="1"/>
  <c r="AE1151" i="1" s="1"/>
  <c r="AD1151" i="1" a="1"/>
  <c r="AD1151" i="1" s="1"/>
  <c r="AC1151" i="1" a="1"/>
  <c r="AC1151" i="1" s="1"/>
  <c r="AB1151" i="1" a="1"/>
  <c r="AB1151" i="1" s="1"/>
  <c r="Z1151" i="1" a="1"/>
  <c r="Z1151" i="1" s="1"/>
  <c r="AA1151" i="1" a="1"/>
  <c r="AA1151" i="1" s="1"/>
  <c r="V1151" i="1"/>
  <c r="B1174" i="1" a="1"/>
  <c r="B1174" i="1" s="1"/>
  <c r="R1174" i="1" a="1"/>
  <c r="R1174" i="1" s="1"/>
  <c r="L1174" i="1"/>
  <c r="I1174" i="1" a="1"/>
  <c r="I1174" i="1" s="1"/>
  <c r="D1174" i="1" a="1"/>
  <c r="D1174" i="1" s="1"/>
  <c r="C1174" i="1" a="1"/>
  <c r="C1174" i="1" s="1"/>
  <c r="K1174" i="1" a="1"/>
  <c r="K1174" i="1" s="1"/>
  <c r="E1174" i="1" a="1"/>
  <c r="E1174" i="1" s="1"/>
  <c r="AG1174" i="1" a="1"/>
  <c r="AG1174" i="1" s="1"/>
  <c r="J1174" i="1" a="1"/>
  <c r="J1174" i="1" s="1"/>
  <c r="F1174" i="1" a="1"/>
  <c r="F1174" i="1" s="1"/>
  <c r="S1174" i="1"/>
  <c r="M1174" i="1"/>
  <c r="Q1174" i="1" s="1" a="1"/>
  <c r="Q1174" i="1" s="1"/>
  <c r="AF1196" i="1" a="1"/>
  <c r="AF1196" i="1" s="1"/>
  <c r="U1196" i="1" a="1"/>
  <c r="U1196" i="1" s="1"/>
  <c r="AE1196" i="1" a="1"/>
  <c r="AE1196" i="1" s="1"/>
  <c r="T1196" i="1" a="1"/>
  <c r="T1196" i="1" s="1"/>
  <c r="AC1196" i="1" a="1"/>
  <c r="AC1196" i="1" s="1"/>
  <c r="AB1196" i="1" a="1"/>
  <c r="AB1196" i="1" s="1"/>
  <c r="Z1196" i="1" a="1"/>
  <c r="Z1196" i="1" s="1"/>
  <c r="X1196" i="1" a="1"/>
  <c r="X1196" i="1" s="1"/>
  <c r="W1196" i="1" a="1"/>
  <c r="W1196" i="1" s="1"/>
  <c r="Y1196" i="1" a="1"/>
  <c r="Y1196" i="1" s="1"/>
  <c r="AA1196" i="1" a="1"/>
  <c r="AA1196" i="1" s="1"/>
  <c r="AD1196" i="1" a="1"/>
  <c r="AD1196" i="1" s="1"/>
  <c r="V1196" i="1"/>
  <c r="V1244" i="1"/>
  <c r="E1351" i="1" a="1"/>
  <c r="E1351" i="1" s="1"/>
  <c r="D1351" i="1" a="1"/>
  <c r="D1351" i="1" s="1"/>
  <c r="C1351" i="1" a="1"/>
  <c r="C1351" i="1" s="1"/>
  <c r="B1351" i="1" a="1"/>
  <c r="B1351" i="1" s="1"/>
  <c r="L1351" i="1"/>
  <c r="P1351" i="1" s="1"/>
  <c r="K1351" i="1" a="1"/>
  <c r="K1351" i="1" s="1"/>
  <c r="Q1351" i="1" a="1"/>
  <c r="Q1351" i="1" s="1"/>
  <c r="O1351" i="1"/>
  <c r="N1351" i="1"/>
  <c r="M1351" i="1"/>
  <c r="S1351" i="1" s="1"/>
  <c r="E1391" i="1" a="1"/>
  <c r="E1391" i="1" s="1"/>
  <c r="D1391" i="1" a="1"/>
  <c r="D1391" i="1" s="1"/>
  <c r="C1391" i="1" a="1"/>
  <c r="C1391" i="1" s="1"/>
  <c r="K1391" i="1" a="1"/>
  <c r="K1391" i="1" s="1"/>
  <c r="L1391" i="1"/>
  <c r="O1391" i="1" s="1"/>
  <c r="B1391" i="1" a="1"/>
  <c r="B1391" i="1" s="1"/>
  <c r="R1391" i="1" a="1"/>
  <c r="R1391" i="1" s="1"/>
  <c r="S1391" i="1"/>
  <c r="P1391" i="1"/>
  <c r="N1391" i="1"/>
  <c r="M1391" i="1"/>
  <c r="Q1391" i="1" s="1" a="1"/>
  <c r="Q1391" i="1" s="1"/>
  <c r="AF1409" i="1" a="1"/>
  <c r="AF1409" i="1" s="1"/>
  <c r="U1409" i="1" a="1"/>
  <c r="U1409" i="1" s="1"/>
  <c r="AE1409" i="1" a="1"/>
  <c r="AE1409" i="1" s="1"/>
  <c r="T1409" i="1" a="1"/>
  <c r="T1409" i="1" s="1"/>
  <c r="AD1409" i="1" a="1"/>
  <c r="AD1409" i="1" s="1"/>
  <c r="AB1409" i="1" a="1"/>
  <c r="AB1409" i="1" s="1"/>
  <c r="X1409" i="1" a="1"/>
  <c r="X1409" i="1" s="1"/>
  <c r="W1409" i="1" a="1"/>
  <c r="W1409" i="1" s="1"/>
  <c r="AC1409" i="1" a="1"/>
  <c r="AC1409" i="1" s="1"/>
  <c r="Y1409" i="1" a="1"/>
  <c r="Y1409" i="1" s="1"/>
  <c r="Z1409" i="1" a="1"/>
  <c r="Z1409" i="1" s="1"/>
  <c r="AA1409" i="1" a="1"/>
  <c r="AA1409" i="1" s="1"/>
  <c r="V1409" i="1"/>
  <c r="O1415" i="1"/>
  <c r="P1437" i="1"/>
  <c r="AD1464" i="1" a="1"/>
  <c r="AD1464" i="1" s="1"/>
  <c r="AC1464" i="1" a="1"/>
  <c r="AC1464" i="1" s="1"/>
  <c r="AB1464" i="1" a="1"/>
  <c r="AB1464" i="1" s="1"/>
  <c r="Z1464" i="1" a="1"/>
  <c r="Z1464" i="1" s="1"/>
  <c r="T1464" i="1" a="1"/>
  <c r="T1464" i="1" s="1"/>
  <c r="AF1464" i="1" a="1"/>
  <c r="AF1464" i="1" s="1"/>
  <c r="AE1464" i="1" a="1"/>
  <c r="AE1464" i="1" s="1"/>
  <c r="AA1464" i="1" a="1"/>
  <c r="AA1464" i="1" s="1"/>
  <c r="Y1464" i="1" a="1"/>
  <c r="Y1464" i="1" s="1"/>
  <c r="U1464" i="1" a="1"/>
  <c r="U1464" i="1" s="1"/>
  <c r="W1464" i="1" a="1"/>
  <c r="W1464" i="1" s="1"/>
  <c r="X1464" i="1" a="1"/>
  <c r="X1464" i="1" s="1"/>
  <c r="V1464" i="1"/>
  <c r="Q1482" i="1" a="1"/>
  <c r="Q1482" i="1" s="1"/>
  <c r="L1482" i="1"/>
  <c r="K1482" i="1" a="1"/>
  <c r="K1482" i="1" s="1"/>
  <c r="D1482" i="1" a="1"/>
  <c r="D1482" i="1" s="1"/>
  <c r="E1482" i="1" a="1"/>
  <c r="E1482" i="1" s="1"/>
  <c r="B1482" i="1" a="1"/>
  <c r="B1482" i="1" s="1"/>
  <c r="C1482" i="1" a="1"/>
  <c r="C1482" i="1" s="1"/>
  <c r="S1482" i="1"/>
  <c r="D1568" i="1" a="1"/>
  <c r="D1568" i="1" s="1"/>
  <c r="B1568" i="1" a="1"/>
  <c r="B1568" i="1" s="1"/>
  <c r="L1568" i="1"/>
  <c r="E1568" i="1" a="1"/>
  <c r="E1568" i="1" s="1"/>
  <c r="C1568" i="1" a="1"/>
  <c r="C1568" i="1" s="1"/>
  <c r="R1568" i="1" a="1"/>
  <c r="R1568" i="1" s="1"/>
  <c r="Q1568" i="1" a="1"/>
  <c r="Q1568" i="1" s="1"/>
  <c r="K1568" i="1" a="1"/>
  <c r="K1568" i="1" s="1"/>
  <c r="J1568" i="1" a="1"/>
  <c r="J1568" i="1" s="1"/>
  <c r="I1568" i="1" a="1"/>
  <c r="I1568" i="1" s="1"/>
  <c r="N1568" i="1"/>
  <c r="M1568" i="1"/>
  <c r="S1568" i="1" s="1"/>
  <c r="M1575" i="1"/>
  <c r="V1580" i="1"/>
  <c r="Q1590" i="1" a="1"/>
  <c r="Q1590" i="1" s="1"/>
  <c r="L1590" i="1"/>
  <c r="P1590" i="1" s="1"/>
  <c r="E1590" i="1" a="1"/>
  <c r="E1590" i="1" s="1"/>
  <c r="C1590" i="1" a="1"/>
  <c r="C1590" i="1" s="1"/>
  <c r="B1590" i="1" a="1"/>
  <c r="B1590" i="1" s="1"/>
  <c r="K1590" i="1" a="1"/>
  <c r="K1590" i="1" s="1"/>
  <c r="D1590" i="1" a="1"/>
  <c r="D1590" i="1" s="1"/>
  <c r="AG1590" i="1" a="1"/>
  <c r="AG1590" i="1" s="1"/>
  <c r="R1590" i="1" a="1"/>
  <c r="R1590" i="1" s="1"/>
  <c r="O1590" i="1"/>
  <c r="N1590" i="1"/>
  <c r="M1590" i="1"/>
  <c r="S1590" i="1" s="1"/>
  <c r="AE1609" i="1" a="1"/>
  <c r="AE1609" i="1" s="1"/>
  <c r="T1609" i="1" a="1"/>
  <c r="T1609" i="1" s="1"/>
  <c r="AD1609" i="1" a="1"/>
  <c r="AD1609" i="1" s="1"/>
  <c r="AC1609" i="1" a="1"/>
  <c r="AC1609" i="1" s="1"/>
  <c r="AB1609" i="1" a="1"/>
  <c r="AB1609" i="1" s="1"/>
  <c r="AA1609" i="1" a="1"/>
  <c r="AA1609" i="1" s="1"/>
  <c r="Y1609" i="1" a="1"/>
  <c r="Y1609" i="1" s="1"/>
  <c r="Z1609" i="1" a="1"/>
  <c r="Z1609" i="1" s="1"/>
  <c r="X1609" i="1" a="1"/>
  <c r="X1609" i="1" s="1"/>
  <c r="W1609" i="1" a="1"/>
  <c r="W1609" i="1" s="1"/>
  <c r="AF1609" i="1" a="1"/>
  <c r="AF1609" i="1" s="1"/>
  <c r="U1609" i="1" a="1"/>
  <c r="U1609" i="1" s="1"/>
  <c r="V1609" i="1"/>
  <c r="S1627" i="1"/>
  <c r="AF1640" i="1" a="1"/>
  <c r="AF1640" i="1" s="1"/>
  <c r="U1640" i="1" a="1"/>
  <c r="U1640" i="1" s="1"/>
  <c r="AD1640" i="1" a="1"/>
  <c r="AD1640" i="1" s="1"/>
  <c r="Z1640" i="1" a="1"/>
  <c r="Z1640" i="1" s="1"/>
  <c r="Y1640" i="1" a="1"/>
  <c r="Y1640" i="1" s="1"/>
  <c r="T1640" i="1" a="1"/>
  <c r="T1640" i="1" s="1"/>
  <c r="AE1640" i="1" a="1"/>
  <c r="AE1640" i="1" s="1"/>
  <c r="AC1640" i="1" a="1"/>
  <c r="AC1640" i="1" s="1"/>
  <c r="W1640" i="1" a="1"/>
  <c r="W1640" i="1" s="1"/>
  <c r="AB1640" i="1" a="1"/>
  <c r="AB1640" i="1" s="1"/>
  <c r="AA1640" i="1" a="1"/>
  <c r="AA1640" i="1" s="1"/>
  <c r="X1640" i="1" a="1"/>
  <c r="X1640" i="1" s="1"/>
  <c r="V1640" i="1"/>
  <c r="D1651" i="1" a="1"/>
  <c r="D1651" i="1" s="1"/>
  <c r="C1651" i="1" a="1"/>
  <c r="C1651" i="1" s="1"/>
  <c r="B1651" i="1" a="1"/>
  <c r="B1651" i="1" s="1"/>
  <c r="Q1651" i="1" a="1"/>
  <c r="Q1651" i="1" s="1"/>
  <c r="L1651" i="1"/>
  <c r="K1651" i="1" a="1"/>
  <c r="K1651" i="1" s="1"/>
  <c r="E1651" i="1" a="1"/>
  <c r="E1651" i="1" s="1"/>
  <c r="M1651" i="1"/>
  <c r="S1651" i="1" s="1"/>
  <c r="AE1684" i="1" a="1"/>
  <c r="AE1684" i="1" s="1"/>
  <c r="AD1684" i="1" a="1"/>
  <c r="AD1684" i="1" s="1"/>
  <c r="AC1684" i="1" a="1"/>
  <c r="AC1684" i="1" s="1"/>
  <c r="AF1684" i="1" a="1"/>
  <c r="AF1684" i="1" s="1"/>
  <c r="AB1684" i="1" a="1"/>
  <c r="AB1684" i="1" s="1"/>
  <c r="AA1684" i="1" a="1"/>
  <c r="AA1684" i="1" s="1"/>
  <c r="X1684" i="1" a="1"/>
  <c r="X1684" i="1" s="1"/>
  <c r="Z1684" i="1" a="1"/>
  <c r="Z1684" i="1" s="1"/>
  <c r="Y1684" i="1" a="1"/>
  <c r="Y1684" i="1" s="1"/>
  <c r="T1684" i="1" a="1"/>
  <c r="T1684" i="1" s="1"/>
  <c r="W1684" i="1" a="1"/>
  <c r="W1684" i="1" s="1"/>
  <c r="U1684" i="1" a="1"/>
  <c r="U1684" i="1" s="1"/>
  <c r="V1684" i="1"/>
  <c r="L1690" i="1"/>
  <c r="D1690" i="1" a="1"/>
  <c r="D1690" i="1" s="1"/>
  <c r="E1690" i="1" a="1"/>
  <c r="E1690" i="1" s="1"/>
  <c r="C1690" i="1" a="1"/>
  <c r="C1690" i="1" s="1"/>
  <c r="B1690" i="1" a="1"/>
  <c r="B1690" i="1" s="1"/>
  <c r="K1690" i="1" a="1"/>
  <c r="K1690" i="1" s="1"/>
  <c r="P1690" i="1"/>
  <c r="O1690" i="1"/>
  <c r="N1690" i="1"/>
  <c r="M1690" i="1"/>
  <c r="V1715" i="1"/>
  <c r="AD1740" i="1" a="1"/>
  <c r="AD1740" i="1" s="1"/>
  <c r="AC1740" i="1" a="1"/>
  <c r="AC1740" i="1" s="1"/>
  <c r="AB1740" i="1" a="1"/>
  <c r="AB1740" i="1" s="1"/>
  <c r="T1740" i="1" a="1"/>
  <c r="T1740" i="1" s="1"/>
  <c r="AF1740" i="1" a="1"/>
  <c r="AF1740" i="1" s="1"/>
  <c r="W1740" i="1" a="1"/>
  <c r="W1740" i="1" s="1"/>
  <c r="U1740" i="1" a="1"/>
  <c r="U1740" i="1" s="1"/>
  <c r="AE1740" i="1" a="1"/>
  <c r="AE1740" i="1" s="1"/>
  <c r="AA1740" i="1" a="1"/>
  <c r="AA1740" i="1" s="1"/>
  <c r="Z1740" i="1" a="1"/>
  <c r="Z1740" i="1" s="1"/>
  <c r="Y1740" i="1" a="1"/>
  <c r="Y1740" i="1" s="1"/>
  <c r="X1740" i="1" a="1"/>
  <c r="X1740" i="1" s="1"/>
  <c r="N1775" i="1"/>
  <c r="N1798" i="1"/>
  <c r="B54" i="2" a="1"/>
  <c r="B54" i="2" s="1"/>
  <c r="D54" i="2" a="1"/>
  <c r="D54" i="2" s="1"/>
  <c r="C54" i="2" a="1"/>
  <c r="C54" i="2" s="1"/>
  <c r="F54" i="2" a="1"/>
  <c r="F54" i="2" s="1"/>
  <c r="E54" i="2" a="1"/>
  <c r="E54" i="2" s="1"/>
  <c r="F87" i="2" a="1"/>
  <c r="F87" i="2" s="1"/>
  <c r="E87" i="2" a="1"/>
  <c r="E87" i="2" s="1"/>
  <c r="D87" i="2" a="1"/>
  <c r="D87" i="2" s="1"/>
  <c r="C87" i="2" a="1"/>
  <c r="C87" i="2" s="1"/>
  <c r="B87" i="2" a="1"/>
  <c r="B87" i="2" s="1"/>
  <c r="E301" i="2" a="1"/>
  <c r="E301" i="2" s="1"/>
  <c r="B301" i="2" a="1"/>
  <c r="B301" i="2" s="1"/>
  <c r="C301" i="2" a="1"/>
  <c r="C301" i="2" s="1"/>
  <c r="F301" i="2" a="1"/>
  <c r="F301" i="2" s="1"/>
  <c r="D301" i="2" a="1"/>
  <c r="D301" i="2" s="1"/>
  <c r="B363" i="2" a="1"/>
  <c r="B363" i="2" s="1"/>
  <c r="E363" i="2" a="1"/>
  <c r="E363" i="2" s="1"/>
  <c r="D363" i="2" a="1"/>
  <c r="D363" i="2" s="1"/>
  <c r="C363" i="2" a="1"/>
  <c r="C363" i="2" s="1"/>
  <c r="G363" i="2" a="1"/>
  <c r="G363" i="2" s="1"/>
  <c r="F363" i="2" a="1"/>
  <c r="F363" i="2" s="1"/>
  <c r="B396" i="2" a="1"/>
  <c r="B396" i="2" s="1"/>
  <c r="F396" i="2" a="1"/>
  <c r="F396" i="2" s="1"/>
  <c r="H396" i="2" s="1"/>
  <c r="E396" i="2" a="1"/>
  <c r="E396" i="2" s="1"/>
  <c r="G396" i="2" s="1" a="1"/>
  <c r="G396" i="2" s="1"/>
  <c r="D396" i="2" a="1"/>
  <c r="D396" i="2" s="1"/>
  <c r="C396" i="2" a="1"/>
  <c r="C396" i="2" s="1"/>
  <c r="BG56" i="6"/>
  <c r="BH56" i="6" s="1"/>
  <c r="BG64" i="6"/>
  <c r="BD22" i="8"/>
  <c r="AR22" i="8"/>
  <c r="AH22" i="8"/>
  <c r="AR28" i="8"/>
  <c r="AH28" i="8"/>
  <c r="BD28" i="8"/>
  <c r="X28" i="8"/>
  <c r="BG3" i="9"/>
  <c r="BI3" i="9"/>
  <c r="BF3" i="9"/>
  <c r="BI26" i="13"/>
  <c r="BG26" i="13"/>
  <c r="BH26" i="13" s="1"/>
  <c r="BF26" i="13"/>
  <c r="BE16" i="15"/>
  <c r="AQ16" i="15"/>
  <c r="D471" i="1" a="1"/>
  <c r="D471" i="1" s="1"/>
  <c r="C471" i="1" a="1"/>
  <c r="C471" i="1" s="1"/>
  <c r="L471" i="1"/>
  <c r="K471" i="1" a="1"/>
  <c r="K471" i="1" s="1"/>
  <c r="E471" i="1" a="1"/>
  <c r="E471" i="1" s="1"/>
  <c r="B471" i="1" a="1"/>
  <c r="B471" i="1" s="1"/>
  <c r="N471" i="1"/>
  <c r="S471" i="1"/>
  <c r="P471" i="1"/>
  <c r="O471" i="1"/>
  <c r="M471" i="1"/>
  <c r="Q471" i="1" s="1" a="1"/>
  <c r="Q471" i="1" s="1"/>
  <c r="E24" i="1" a="1"/>
  <c r="E24" i="1" s="1"/>
  <c r="D24" i="1" a="1"/>
  <c r="D24" i="1" s="1"/>
  <c r="B24" i="1" a="1"/>
  <c r="B24" i="1" s="1"/>
  <c r="K24" i="1" a="1"/>
  <c r="K24" i="1" s="1"/>
  <c r="C24" i="1" a="1"/>
  <c r="C24" i="1" s="1"/>
  <c r="Q24" i="1" a="1"/>
  <c r="Q24" i="1" s="1"/>
  <c r="L24" i="1"/>
  <c r="S24" i="1"/>
  <c r="AB66" i="1" a="1"/>
  <c r="AB66" i="1" s="1"/>
  <c r="AA66" i="1" a="1"/>
  <c r="AA66" i="1" s="1"/>
  <c r="Z66" i="1" a="1"/>
  <c r="Z66" i="1" s="1"/>
  <c r="Y66" i="1" a="1"/>
  <c r="Y66" i="1" s="1"/>
  <c r="X66" i="1" a="1"/>
  <c r="X66" i="1" s="1"/>
  <c r="U66" i="1" a="1"/>
  <c r="U66" i="1" s="1"/>
  <c r="AD66" i="1" a="1"/>
  <c r="AD66" i="1" s="1"/>
  <c r="AC66" i="1" a="1"/>
  <c r="AC66" i="1" s="1"/>
  <c r="W66" i="1" a="1"/>
  <c r="W66" i="1" s="1"/>
  <c r="T66" i="1" a="1"/>
  <c r="T66" i="1" s="1"/>
  <c r="AF66" i="1" a="1"/>
  <c r="AF66" i="1" s="1"/>
  <c r="AE66" i="1" a="1"/>
  <c r="AE66" i="1" s="1"/>
  <c r="E207" i="1" a="1"/>
  <c r="E207" i="1" s="1"/>
  <c r="K207" i="1" a="1"/>
  <c r="K207" i="1" s="1"/>
  <c r="D207" i="1" a="1"/>
  <c r="D207" i="1" s="1"/>
  <c r="C207" i="1" a="1"/>
  <c r="C207" i="1" s="1"/>
  <c r="L207" i="1"/>
  <c r="B207" i="1" a="1"/>
  <c r="B207" i="1" s="1"/>
  <c r="Q207" i="1" a="1"/>
  <c r="Q207" i="1" s="1"/>
  <c r="N207" i="1"/>
  <c r="M207" i="1"/>
  <c r="Y267" i="1" a="1"/>
  <c r="Y267" i="1" s="1"/>
  <c r="W267" i="1" a="1"/>
  <c r="W267" i="1" s="1"/>
  <c r="AE267" i="1" a="1"/>
  <c r="AE267" i="1" s="1"/>
  <c r="T267" i="1" a="1"/>
  <c r="T267" i="1" s="1"/>
  <c r="AD267" i="1" a="1"/>
  <c r="AD267" i="1" s="1"/>
  <c r="AC267" i="1" a="1"/>
  <c r="AC267" i="1" s="1"/>
  <c r="AB267" i="1" a="1"/>
  <c r="AB267" i="1" s="1"/>
  <c r="AA267" i="1" a="1"/>
  <c r="AA267" i="1" s="1"/>
  <c r="Z267" i="1" a="1"/>
  <c r="Z267" i="1" s="1"/>
  <c r="X267" i="1" a="1"/>
  <c r="X267" i="1" s="1"/>
  <c r="U267" i="1" a="1"/>
  <c r="U267" i="1" s="1"/>
  <c r="AF267" i="1" a="1"/>
  <c r="AF267" i="1" s="1"/>
  <c r="V267" i="1"/>
  <c r="AB424" i="1" a="1"/>
  <c r="AB424" i="1" s="1"/>
  <c r="AA424" i="1" a="1"/>
  <c r="AA424" i="1" s="1"/>
  <c r="Z424" i="1" a="1"/>
  <c r="Z424" i="1" s="1"/>
  <c r="Y424" i="1" a="1"/>
  <c r="Y424" i="1" s="1"/>
  <c r="W424" i="1" a="1"/>
  <c r="W424" i="1" s="1"/>
  <c r="AD424" i="1" a="1"/>
  <c r="AD424" i="1" s="1"/>
  <c r="AC424" i="1" a="1"/>
  <c r="AC424" i="1" s="1"/>
  <c r="X424" i="1" a="1"/>
  <c r="X424" i="1" s="1"/>
  <c r="U424" i="1" a="1"/>
  <c r="U424" i="1" s="1"/>
  <c r="T424" i="1" a="1"/>
  <c r="T424" i="1" s="1"/>
  <c r="AF424" i="1" a="1"/>
  <c r="AF424" i="1" s="1"/>
  <c r="AE424" i="1" a="1"/>
  <c r="AE424" i="1" s="1"/>
  <c r="V424" i="1"/>
  <c r="C542" i="1" a="1"/>
  <c r="C542" i="1" s="1"/>
  <c r="B542" i="1" a="1"/>
  <c r="B542" i="1" s="1"/>
  <c r="L542" i="1"/>
  <c r="K542" i="1" a="1"/>
  <c r="K542" i="1" s="1"/>
  <c r="D542" i="1" a="1"/>
  <c r="D542" i="1" s="1"/>
  <c r="E542" i="1" a="1"/>
  <c r="E542" i="1" s="1"/>
  <c r="O542" i="1"/>
  <c r="P542" i="1"/>
  <c r="N542" i="1"/>
  <c r="M542" i="1"/>
  <c r="N611" i="1"/>
  <c r="E1071" i="1" a="1"/>
  <c r="E1071" i="1" s="1"/>
  <c r="C1071" i="1" a="1"/>
  <c r="C1071" i="1" s="1"/>
  <c r="L1071" i="1"/>
  <c r="P1071" i="1" s="1"/>
  <c r="K1071" i="1" a="1"/>
  <c r="K1071" i="1" s="1"/>
  <c r="D1071" i="1" a="1"/>
  <c r="D1071" i="1" s="1"/>
  <c r="B1071" i="1" a="1"/>
  <c r="B1071" i="1" s="1"/>
  <c r="Q1071" i="1" a="1"/>
  <c r="Q1071" i="1" s="1"/>
  <c r="O1071" i="1"/>
  <c r="N1071" i="1"/>
  <c r="M1071" i="1"/>
  <c r="S1071" i="1" s="1"/>
  <c r="W1380" i="1" a="1"/>
  <c r="W1380" i="1" s="1"/>
  <c r="AE1380" i="1" a="1"/>
  <c r="AE1380" i="1" s="1"/>
  <c r="T1380" i="1" a="1"/>
  <c r="T1380" i="1" s="1"/>
  <c r="AF1380" i="1" a="1"/>
  <c r="AF1380" i="1" s="1"/>
  <c r="AD1380" i="1" a="1"/>
  <c r="AD1380" i="1" s="1"/>
  <c r="AB1380" i="1" a="1"/>
  <c r="AB1380" i="1" s="1"/>
  <c r="Z1380" i="1" a="1"/>
  <c r="Z1380" i="1" s="1"/>
  <c r="Y1380" i="1" a="1"/>
  <c r="Y1380" i="1" s="1"/>
  <c r="X1380" i="1" a="1"/>
  <c r="X1380" i="1" s="1"/>
  <c r="U1380" i="1" a="1"/>
  <c r="U1380" i="1" s="1"/>
  <c r="AC1380" i="1" a="1"/>
  <c r="AC1380" i="1" s="1"/>
  <c r="AA1380" i="1" a="1"/>
  <c r="AA1380" i="1" s="1"/>
  <c r="V1380" i="1"/>
  <c r="L1484" i="1"/>
  <c r="K1484" i="1" a="1"/>
  <c r="K1484" i="1" s="1"/>
  <c r="E1484" i="1" a="1"/>
  <c r="E1484" i="1" s="1"/>
  <c r="B1484" i="1" a="1"/>
  <c r="B1484" i="1" s="1"/>
  <c r="D1484" i="1" a="1"/>
  <c r="D1484" i="1" s="1"/>
  <c r="C1484" i="1" a="1"/>
  <c r="C1484" i="1" s="1"/>
  <c r="M1484" i="1"/>
  <c r="Q1484" i="1" s="1" a="1"/>
  <c r="Q1484" i="1" s="1"/>
  <c r="F195" i="2" a="1"/>
  <c r="F195" i="2" s="1"/>
  <c r="E195" i="2" a="1"/>
  <c r="E195" i="2" s="1"/>
  <c r="D195" i="2" a="1"/>
  <c r="D195" i="2" s="1"/>
  <c r="C195" i="2" a="1"/>
  <c r="C195" i="2" s="1"/>
  <c r="B195" i="2" a="1"/>
  <c r="B195" i="2" s="1"/>
  <c r="AA111" i="1" a="1"/>
  <c r="AA111" i="1" s="1"/>
  <c r="Z111" i="1" a="1"/>
  <c r="Z111" i="1" s="1"/>
  <c r="Y111" i="1" a="1"/>
  <c r="Y111" i="1" s="1"/>
  <c r="W111" i="1" a="1"/>
  <c r="W111" i="1" s="1"/>
  <c r="AB111" i="1" a="1"/>
  <c r="AB111" i="1" s="1"/>
  <c r="X111" i="1" a="1"/>
  <c r="X111" i="1" s="1"/>
  <c r="U111" i="1" a="1"/>
  <c r="U111" i="1" s="1"/>
  <c r="T111" i="1" a="1"/>
  <c r="T111" i="1" s="1"/>
  <c r="AD111" i="1" a="1"/>
  <c r="AD111" i="1" s="1"/>
  <c r="AE111" i="1" a="1"/>
  <c r="AE111" i="1" s="1"/>
  <c r="AC111" i="1" a="1"/>
  <c r="AC111" i="1" s="1"/>
  <c r="V111" i="1"/>
  <c r="AF111" i="1" a="1"/>
  <c r="AF111" i="1" s="1"/>
  <c r="L313" i="1"/>
  <c r="K313" i="1" a="1"/>
  <c r="K313" i="1" s="1"/>
  <c r="I313" i="1" a="1"/>
  <c r="I313" i="1" s="1"/>
  <c r="F313" i="1" a="1"/>
  <c r="F313" i="1" s="1"/>
  <c r="D313" i="1" a="1"/>
  <c r="D313" i="1" s="1"/>
  <c r="R313" i="1" a="1"/>
  <c r="R313" i="1" s="1"/>
  <c r="Q313" i="1" a="1"/>
  <c r="Q313" i="1" s="1"/>
  <c r="AG313" i="1" a="1"/>
  <c r="AG313" i="1" s="1"/>
  <c r="B313" i="1" a="1"/>
  <c r="B313" i="1" s="1"/>
  <c r="C313" i="1" a="1"/>
  <c r="C313" i="1" s="1"/>
  <c r="E313" i="1" a="1"/>
  <c r="E313" i="1" s="1"/>
  <c r="L461" i="1"/>
  <c r="C461" i="1" a="1"/>
  <c r="C461" i="1" s="1"/>
  <c r="B461" i="1" a="1"/>
  <c r="B461" i="1" s="1"/>
  <c r="Q461" i="1" a="1"/>
  <c r="Q461" i="1" s="1"/>
  <c r="K461" i="1" a="1"/>
  <c r="K461" i="1" s="1"/>
  <c r="E461" i="1" a="1"/>
  <c r="E461" i="1" s="1"/>
  <c r="D461" i="1" a="1"/>
  <c r="D461" i="1" s="1"/>
  <c r="O461" i="1"/>
  <c r="N461" i="1"/>
  <c r="M461" i="1"/>
  <c r="S461" i="1" s="1"/>
  <c r="P461" i="1"/>
  <c r="AD1078" i="1" a="1"/>
  <c r="AD1078" i="1" s="1"/>
  <c r="AC1078" i="1" a="1"/>
  <c r="AC1078" i="1" s="1"/>
  <c r="AB1078" i="1" a="1"/>
  <c r="AB1078" i="1" s="1"/>
  <c r="AA1078" i="1" a="1"/>
  <c r="AA1078" i="1" s="1"/>
  <c r="X1078" i="1" a="1"/>
  <c r="X1078" i="1" s="1"/>
  <c r="W1078" i="1" a="1"/>
  <c r="W1078" i="1" s="1"/>
  <c r="AE1078" i="1" a="1"/>
  <c r="AE1078" i="1" s="1"/>
  <c r="Z1078" i="1" a="1"/>
  <c r="Z1078" i="1" s="1"/>
  <c r="Y1078" i="1" a="1"/>
  <c r="Y1078" i="1" s="1"/>
  <c r="U1078" i="1" a="1"/>
  <c r="U1078" i="1" s="1"/>
  <c r="AF1078" i="1" a="1"/>
  <c r="AF1078" i="1" s="1"/>
  <c r="T1078" i="1" a="1"/>
  <c r="T1078" i="1" s="1"/>
  <c r="V1078" i="1"/>
  <c r="B1252" i="1" a="1"/>
  <c r="B1252" i="1" s="1"/>
  <c r="Q1252" i="1" a="1"/>
  <c r="Q1252" i="1" s="1"/>
  <c r="K1252" i="1" a="1"/>
  <c r="K1252" i="1" s="1"/>
  <c r="C1252" i="1" a="1"/>
  <c r="C1252" i="1" s="1"/>
  <c r="L1252" i="1"/>
  <c r="D1252" i="1" a="1"/>
  <c r="D1252" i="1" s="1"/>
  <c r="E1252" i="1" a="1"/>
  <c r="E1252" i="1" s="1"/>
  <c r="AG1252" i="1" a="1"/>
  <c r="AG1252" i="1" s="1"/>
  <c r="P1252" i="1"/>
  <c r="O1252" i="1"/>
  <c r="M1252" i="1"/>
  <c r="S1252" i="1"/>
  <c r="N1252" i="1"/>
  <c r="AG1776" i="1" a="1"/>
  <c r="AG1776" i="1" s="1"/>
  <c r="F1776" i="1" a="1"/>
  <c r="F1776" i="1" s="1"/>
  <c r="G1776" i="1" s="1"/>
  <c r="E1776" i="1" a="1"/>
  <c r="E1776" i="1" s="1"/>
  <c r="D1776" i="1" a="1"/>
  <c r="D1776" i="1" s="1"/>
  <c r="L1776" i="1"/>
  <c r="O1776" i="1" s="1"/>
  <c r="C1776" i="1" a="1"/>
  <c r="C1776" i="1" s="1"/>
  <c r="B1776" i="1" a="1"/>
  <c r="B1776" i="1" s="1"/>
  <c r="K1776" i="1" a="1"/>
  <c r="K1776" i="1" s="1"/>
  <c r="P1776" i="1"/>
  <c r="N1776" i="1"/>
  <c r="M1776" i="1"/>
  <c r="Q1776" i="1" s="1" a="1"/>
  <c r="Q1776" i="1" s="1"/>
  <c r="S1776" i="1"/>
  <c r="B288" i="2" a="1"/>
  <c r="B288" i="2" s="1"/>
  <c r="C288" i="2" a="1"/>
  <c r="C288" i="2" s="1"/>
  <c r="F288" i="2" a="1"/>
  <c r="F288" i="2" s="1"/>
  <c r="H288" i="2" s="1"/>
  <c r="E288" i="2" a="1"/>
  <c r="E288" i="2" s="1"/>
  <c r="G288" i="2" s="1" a="1"/>
  <c r="G288" i="2" s="1"/>
  <c r="D288" i="2" a="1"/>
  <c r="D288" i="2" s="1"/>
  <c r="BI11" i="13"/>
  <c r="BG11" i="13"/>
  <c r="BH11" i="13" s="1"/>
  <c r="BF11" i="13"/>
  <c r="K71" i="1" a="1"/>
  <c r="K71" i="1" s="1"/>
  <c r="E71" i="1" a="1"/>
  <c r="E71" i="1" s="1"/>
  <c r="D71" i="1" a="1"/>
  <c r="D71" i="1" s="1"/>
  <c r="B71" i="1" a="1"/>
  <c r="B71" i="1" s="1"/>
  <c r="Q71" i="1" a="1"/>
  <c r="Q71" i="1" s="1"/>
  <c r="L71" i="1"/>
  <c r="O71" i="1" s="1"/>
  <c r="C71" i="1" a="1"/>
  <c r="C71" i="1" s="1"/>
  <c r="S71" i="1"/>
  <c r="N71" i="1"/>
  <c r="W183" i="1" a="1"/>
  <c r="W183" i="1" s="1"/>
  <c r="AF183" i="1" a="1"/>
  <c r="AF183" i="1" s="1"/>
  <c r="U183" i="1" a="1"/>
  <c r="U183" i="1" s="1"/>
  <c r="AE183" i="1" a="1"/>
  <c r="AE183" i="1" s="1"/>
  <c r="T183" i="1" a="1"/>
  <c r="T183" i="1" s="1"/>
  <c r="AD183" i="1" a="1"/>
  <c r="AD183" i="1" s="1"/>
  <c r="AC183" i="1" a="1"/>
  <c r="AC183" i="1" s="1"/>
  <c r="AB183" i="1" a="1"/>
  <c r="AB183" i="1" s="1"/>
  <c r="AA183" i="1" a="1"/>
  <c r="AA183" i="1" s="1"/>
  <c r="Z183" i="1" a="1"/>
  <c r="Z183" i="1" s="1"/>
  <c r="X183" i="1" a="1"/>
  <c r="X183" i="1" s="1"/>
  <c r="Y183" i="1" a="1"/>
  <c r="Y183" i="1" s="1"/>
  <c r="AE622" i="1" a="1"/>
  <c r="AE622" i="1" s="1"/>
  <c r="T622" i="1" a="1"/>
  <c r="T622" i="1" s="1"/>
  <c r="AD622" i="1" a="1"/>
  <c r="AD622" i="1" s="1"/>
  <c r="AC622" i="1" a="1"/>
  <c r="AC622" i="1" s="1"/>
  <c r="AB622" i="1" a="1"/>
  <c r="AB622" i="1" s="1"/>
  <c r="Z622" i="1" a="1"/>
  <c r="Z622" i="1" s="1"/>
  <c r="AA622" i="1" a="1"/>
  <c r="AA622" i="1" s="1"/>
  <c r="Y622" i="1" a="1"/>
  <c r="Y622" i="1" s="1"/>
  <c r="AF622" i="1" a="1"/>
  <c r="AF622" i="1" s="1"/>
  <c r="X622" i="1" a="1"/>
  <c r="X622" i="1" s="1"/>
  <c r="W622" i="1" a="1"/>
  <c r="W622" i="1" s="1"/>
  <c r="U622" i="1" a="1"/>
  <c r="U622" i="1" s="1"/>
  <c r="V622" i="1"/>
  <c r="AA693" i="1" a="1"/>
  <c r="AA693" i="1" s="1"/>
  <c r="Z693" i="1" a="1"/>
  <c r="Z693" i="1" s="1"/>
  <c r="Y693" i="1" a="1"/>
  <c r="Y693" i="1" s="1"/>
  <c r="AF693" i="1" a="1"/>
  <c r="AF693" i="1" s="1"/>
  <c r="U693" i="1" a="1"/>
  <c r="U693" i="1" s="1"/>
  <c r="AC693" i="1" a="1"/>
  <c r="AC693" i="1" s="1"/>
  <c r="AB693" i="1" a="1"/>
  <c r="AB693" i="1" s="1"/>
  <c r="X693" i="1" a="1"/>
  <c r="X693" i="1" s="1"/>
  <c r="W693" i="1" a="1"/>
  <c r="W693" i="1" s="1"/>
  <c r="T693" i="1" a="1"/>
  <c r="T693" i="1" s="1"/>
  <c r="AE693" i="1" a="1"/>
  <c r="AE693" i="1" s="1"/>
  <c r="AD693" i="1" a="1"/>
  <c r="AD693" i="1" s="1"/>
  <c r="V693" i="1"/>
  <c r="X826" i="1" a="1"/>
  <c r="X826" i="1" s="1"/>
  <c r="W826" i="1" a="1"/>
  <c r="W826" i="1" s="1"/>
  <c r="AF826" i="1" a="1"/>
  <c r="AF826" i="1" s="1"/>
  <c r="U826" i="1" a="1"/>
  <c r="U826" i="1" s="1"/>
  <c r="AB826" i="1" a="1"/>
  <c r="AB826" i="1" s="1"/>
  <c r="T826" i="1" a="1"/>
  <c r="T826" i="1" s="1"/>
  <c r="AD826" i="1" a="1"/>
  <c r="AD826" i="1" s="1"/>
  <c r="Y826" i="1" a="1"/>
  <c r="Y826" i="1" s="1"/>
  <c r="AE826" i="1" a="1"/>
  <c r="AE826" i="1" s="1"/>
  <c r="AA826" i="1" a="1"/>
  <c r="AA826" i="1" s="1"/>
  <c r="AC826" i="1" a="1"/>
  <c r="AC826" i="1" s="1"/>
  <c r="Z826" i="1" a="1"/>
  <c r="Z826" i="1" s="1"/>
  <c r="AD869" i="1" a="1"/>
  <c r="AD869" i="1" s="1"/>
  <c r="AC869" i="1" a="1"/>
  <c r="AC869" i="1" s="1"/>
  <c r="AA869" i="1" a="1"/>
  <c r="AA869" i="1" s="1"/>
  <c r="Y869" i="1" a="1"/>
  <c r="Y869" i="1" s="1"/>
  <c r="T869" i="1" a="1"/>
  <c r="T869" i="1" s="1"/>
  <c r="AF869" i="1" a="1"/>
  <c r="AF869" i="1" s="1"/>
  <c r="AE869" i="1" a="1"/>
  <c r="AE869" i="1" s="1"/>
  <c r="Z869" i="1" a="1"/>
  <c r="Z869" i="1" s="1"/>
  <c r="U869" i="1" a="1"/>
  <c r="U869" i="1" s="1"/>
  <c r="AB869" i="1" a="1"/>
  <c r="AB869" i="1" s="1"/>
  <c r="X869" i="1" a="1"/>
  <c r="X869" i="1" s="1"/>
  <c r="W869" i="1" a="1"/>
  <c r="W869" i="1" s="1"/>
  <c r="V869" i="1"/>
  <c r="V943" i="1"/>
  <c r="L1291" i="1"/>
  <c r="K1291" i="1" a="1"/>
  <c r="K1291" i="1" s="1"/>
  <c r="E1291" i="1" a="1"/>
  <c r="E1291" i="1" s="1"/>
  <c r="D1291" i="1" a="1"/>
  <c r="D1291" i="1" s="1"/>
  <c r="C1291" i="1" a="1"/>
  <c r="C1291" i="1" s="1"/>
  <c r="B1291" i="1" a="1"/>
  <c r="B1291" i="1" s="1"/>
  <c r="O1291" i="1"/>
  <c r="N1291" i="1"/>
  <c r="M1291" i="1"/>
  <c r="AA1364" i="1" a="1"/>
  <c r="AA1364" i="1" s="1"/>
  <c r="Y1364" i="1" a="1"/>
  <c r="Y1364" i="1" s="1"/>
  <c r="AD1364" i="1" a="1"/>
  <c r="AD1364" i="1" s="1"/>
  <c r="AC1364" i="1" a="1"/>
  <c r="AC1364" i="1" s="1"/>
  <c r="AB1364" i="1" a="1"/>
  <c r="AB1364" i="1" s="1"/>
  <c r="W1364" i="1" a="1"/>
  <c r="W1364" i="1" s="1"/>
  <c r="Z1364" i="1" a="1"/>
  <c r="Z1364" i="1" s="1"/>
  <c r="X1364" i="1" a="1"/>
  <c r="X1364" i="1" s="1"/>
  <c r="U1364" i="1" a="1"/>
  <c r="U1364" i="1" s="1"/>
  <c r="T1364" i="1" a="1"/>
  <c r="T1364" i="1" s="1"/>
  <c r="AE1364" i="1" a="1"/>
  <c r="AE1364" i="1" s="1"/>
  <c r="AF1364" i="1" a="1"/>
  <c r="AF1364" i="1" s="1"/>
  <c r="V1364" i="1"/>
  <c r="AF1764" i="1" a="1"/>
  <c r="AF1764" i="1" s="1"/>
  <c r="U1764" i="1" a="1"/>
  <c r="U1764" i="1" s="1"/>
  <c r="AE1764" i="1" a="1"/>
  <c r="AE1764" i="1" s="1"/>
  <c r="T1764" i="1" a="1"/>
  <c r="T1764" i="1" s="1"/>
  <c r="AD1764" i="1" a="1"/>
  <c r="AD1764" i="1" s="1"/>
  <c r="AA1764" i="1" a="1"/>
  <c r="AA1764" i="1" s="1"/>
  <c r="Z1764" i="1" a="1"/>
  <c r="Z1764" i="1" s="1"/>
  <c r="Y1764" i="1" a="1"/>
  <c r="Y1764" i="1" s="1"/>
  <c r="X1764" i="1" a="1"/>
  <c r="X1764" i="1" s="1"/>
  <c r="AC1764" i="1" a="1"/>
  <c r="AC1764" i="1" s="1"/>
  <c r="AB1764" i="1" a="1"/>
  <c r="AB1764" i="1" s="1"/>
  <c r="W1764" i="1" a="1"/>
  <c r="W1764" i="1" s="1"/>
  <c r="V1764" i="1"/>
  <c r="D892" i="1" a="1"/>
  <c r="D892" i="1" s="1"/>
  <c r="C892" i="1" a="1"/>
  <c r="C892" i="1" s="1"/>
  <c r="B892" i="1" a="1"/>
  <c r="B892" i="1" s="1"/>
  <c r="Q892" i="1" a="1"/>
  <c r="Q892" i="1" s="1"/>
  <c r="L892" i="1"/>
  <c r="N892" i="1" s="1"/>
  <c r="K892" i="1" a="1"/>
  <c r="K892" i="1" s="1"/>
  <c r="E892" i="1" a="1"/>
  <c r="E892" i="1" s="1"/>
  <c r="P892" i="1"/>
  <c r="M892" i="1"/>
  <c r="S892" i="1" s="1"/>
  <c r="X11" i="17"/>
  <c r="AG54" i="8"/>
  <c r="L37" i="1"/>
  <c r="K37" i="1" a="1"/>
  <c r="K37" i="1" s="1"/>
  <c r="D37" i="1" a="1"/>
  <c r="D37" i="1" s="1"/>
  <c r="E37" i="1" a="1"/>
  <c r="E37" i="1" s="1"/>
  <c r="C37" i="1" a="1"/>
  <c r="C37" i="1" s="1"/>
  <c r="B37" i="1" a="1"/>
  <c r="B37" i="1" s="1"/>
  <c r="AD168" i="1" a="1"/>
  <c r="AD168" i="1" s="1"/>
  <c r="AC168" i="1" a="1"/>
  <c r="AC168" i="1" s="1"/>
  <c r="AB168" i="1" a="1"/>
  <c r="AB168" i="1" s="1"/>
  <c r="Z168" i="1" a="1"/>
  <c r="Z168" i="1" s="1"/>
  <c r="Y168" i="1" a="1"/>
  <c r="Y168" i="1" s="1"/>
  <c r="U168" i="1" a="1"/>
  <c r="U168" i="1" s="1"/>
  <c r="T168" i="1" a="1"/>
  <c r="T168" i="1" s="1"/>
  <c r="AE168" i="1" a="1"/>
  <c r="AE168" i="1" s="1"/>
  <c r="AA168" i="1" a="1"/>
  <c r="AA168" i="1" s="1"/>
  <c r="AF168" i="1" a="1"/>
  <c r="AF168" i="1" s="1"/>
  <c r="X168" i="1" a="1"/>
  <c r="X168" i="1" s="1"/>
  <c r="W168" i="1" a="1"/>
  <c r="W168" i="1" s="1"/>
  <c r="V168" i="1"/>
  <c r="AC618" i="1" a="1"/>
  <c r="AC618" i="1" s="1"/>
  <c r="AB618" i="1" a="1"/>
  <c r="AB618" i="1" s="1"/>
  <c r="AA618" i="1" a="1"/>
  <c r="AA618" i="1" s="1"/>
  <c r="Z618" i="1" a="1"/>
  <c r="Z618" i="1" s="1"/>
  <c r="X618" i="1" a="1"/>
  <c r="X618" i="1" s="1"/>
  <c r="Y618" i="1" a="1"/>
  <c r="Y618" i="1" s="1"/>
  <c r="AD618" i="1" a="1"/>
  <c r="AD618" i="1" s="1"/>
  <c r="W618" i="1" a="1"/>
  <c r="W618" i="1" s="1"/>
  <c r="AE618" i="1" a="1"/>
  <c r="AE618" i="1" s="1"/>
  <c r="T618" i="1" a="1"/>
  <c r="T618" i="1" s="1"/>
  <c r="U618" i="1" a="1"/>
  <c r="U618" i="1" s="1"/>
  <c r="AF618" i="1" a="1"/>
  <c r="AF618" i="1" s="1"/>
  <c r="Q966" i="1" a="1"/>
  <c r="Q966" i="1" s="1"/>
  <c r="L966" i="1"/>
  <c r="P966" i="1" s="1"/>
  <c r="K966" i="1" a="1"/>
  <c r="K966" i="1" s="1"/>
  <c r="E966" i="1" a="1"/>
  <c r="E966" i="1" s="1"/>
  <c r="B966" i="1" a="1"/>
  <c r="B966" i="1" s="1"/>
  <c r="D966" i="1" a="1"/>
  <c r="D966" i="1" s="1"/>
  <c r="C966" i="1" a="1"/>
  <c r="C966" i="1" s="1"/>
  <c r="O966" i="1"/>
  <c r="N966" i="1"/>
  <c r="M966" i="1"/>
  <c r="S966" i="1" s="1"/>
  <c r="L1066" i="1"/>
  <c r="K1066" i="1" a="1"/>
  <c r="K1066" i="1" s="1"/>
  <c r="E1066" i="1" a="1"/>
  <c r="E1066" i="1" s="1"/>
  <c r="D1066" i="1" a="1"/>
  <c r="D1066" i="1" s="1"/>
  <c r="B1066" i="1" a="1"/>
  <c r="B1066" i="1" s="1"/>
  <c r="C1066" i="1" a="1"/>
  <c r="C1066" i="1" s="1"/>
  <c r="L1159" i="1"/>
  <c r="K1159" i="1" a="1"/>
  <c r="K1159" i="1" s="1"/>
  <c r="F1159" i="1" a="1"/>
  <c r="F1159" i="1" s="1"/>
  <c r="G1159" i="1" s="1"/>
  <c r="D1159" i="1" a="1"/>
  <c r="D1159" i="1" s="1"/>
  <c r="E1159" i="1" a="1"/>
  <c r="E1159" i="1" s="1"/>
  <c r="C1159" i="1" a="1"/>
  <c r="C1159" i="1" s="1"/>
  <c r="B1159" i="1" a="1"/>
  <c r="B1159" i="1" s="1"/>
  <c r="R1159" i="1" a="1"/>
  <c r="R1159" i="1" s="1"/>
  <c r="J1159" i="1" a="1"/>
  <c r="J1159" i="1" s="1"/>
  <c r="O1159" i="1"/>
  <c r="M1159" i="1"/>
  <c r="P1159" i="1"/>
  <c r="N1159" i="1"/>
  <c r="R1388" i="1" a="1"/>
  <c r="R1388" i="1" s="1"/>
  <c r="L1388" i="1"/>
  <c r="K1388" i="1" a="1"/>
  <c r="K1388" i="1" s="1"/>
  <c r="E1388" i="1" a="1"/>
  <c r="E1388" i="1" s="1"/>
  <c r="D1388" i="1" a="1"/>
  <c r="D1388" i="1" s="1"/>
  <c r="C1388" i="1" a="1"/>
  <c r="C1388" i="1" s="1"/>
  <c r="B1388" i="1" a="1"/>
  <c r="B1388" i="1" s="1"/>
  <c r="N1388" i="1"/>
  <c r="M1388" i="1"/>
  <c r="P1388" i="1"/>
  <c r="O1388" i="1"/>
  <c r="C1546" i="1" a="1"/>
  <c r="C1546" i="1" s="1"/>
  <c r="Q1546" i="1" a="1"/>
  <c r="Q1546" i="1" s="1"/>
  <c r="E1546" i="1" a="1"/>
  <c r="E1546" i="1" s="1"/>
  <c r="D1546" i="1" a="1"/>
  <c r="D1546" i="1" s="1"/>
  <c r="K1546" i="1" a="1"/>
  <c r="K1546" i="1" s="1"/>
  <c r="B1546" i="1" a="1"/>
  <c r="B1546" i="1" s="1"/>
  <c r="L1546" i="1"/>
  <c r="S1546" i="1"/>
  <c r="L1648" i="1"/>
  <c r="E1648" i="1" a="1"/>
  <c r="E1648" i="1" s="1"/>
  <c r="C1648" i="1" a="1"/>
  <c r="C1648" i="1" s="1"/>
  <c r="B1648" i="1" a="1"/>
  <c r="B1648" i="1" s="1"/>
  <c r="K1648" i="1" a="1"/>
  <c r="K1648" i="1" s="1"/>
  <c r="D1648" i="1" a="1"/>
  <c r="D1648" i="1" s="1"/>
  <c r="N1648" i="1"/>
  <c r="M1648" i="1"/>
  <c r="AF1724" i="1" a="1"/>
  <c r="AF1724" i="1" s="1"/>
  <c r="U1724" i="1" a="1"/>
  <c r="U1724" i="1" s="1"/>
  <c r="AE1724" i="1" a="1"/>
  <c r="AE1724" i="1" s="1"/>
  <c r="T1724" i="1" a="1"/>
  <c r="T1724" i="1" s="1"/>
  <c r="AA1724" i="1" a="1"/>
  <c r="AA1724" i="1" s="1"/>
  <c r="X1724" i="1" a="1"/>
  <c r="X1724" i="1" s="1"/>
  <c r="Z1724" i="1" a="1"/>
  <c r="Z1724" i="1" s="1"/>
  <c r="AC1724" i="1" a="1"/>
  <c r="AC1724" i="1" s="1"/>
  <c r="AB1724" i="1" a="1"/>
  <c r="AB1724" i="1" s="1"/>
  <c r="AD1724" i="1" a="1"/>
  <c r="AD1724" i="1" s="1"/>
  <c r="Y1724" i="1" a="1"/>
  <c r="Y1724" i="1" s="1"/>
  <c r="W1724" i="1" a="1"/>
  <c r="W1724" i="1" s="1"/>
  <c r="V1724" i="1"/>
  <c r="D229" i="2" a="1"/>
  <c r="D229" i="2" s="1"/>
  <c r="B229" i="2" a="1"/>
  <c r="B229" i="2" s="1"/>
  <c r="F229" i="2" a="1"/>
  <c r="F229" i="2" s="1"/>
  <c r="E229" i="2" a="1"/>
  <c r="E229" i="2" s="1"/>
  <c r="C229" i="2" a="1"/>
  <c r="C229" i="2" s="1"/>
  <c r="AU6" i="5"/>
  <c r="Z989" i="1" a="1"/>
  <c r="Z989" i="1" s="1"/>
  <c r="Y989" i="1" a="1"/>
  <c r="Y989" i="1" s="1"/>
  <c r="X989" i="1" a="1"/>
  <c r="X989" i="1" s="1"/>
  <c r="W989" i="1" a="1"/>
  <c r="W989" i="1" s="1"/>
  <c r="AD989" i="1" a="1"/>
  <c r="AD989" i="1" s="1"/>
  <c r="AA989" i="1" a="1"/>
  <c r="AA989" i="1" s="1"/>
  <c r="U989" i="1" a="1"/>
  <c r="U989" i="1" s="1"/>
  <c r="T989" i="1" a="1"/>
  <c r="T989" i="1" s="1"/>
  <c r="AF989" i="1" a="1"/>
  <c r="AF989" i="1" s="1"/>
  <c r="AE989" i="1" a="1"/>
  <c r="AE989" i="1" s="1"/>
  <c r="AB989" i="1" a="1"/>
  <c r="AB989" i="1" s="1"/>
  <c r="AC989" i="1" a="1"/>
  <c r="AC989" i="1" s="1"/>
  <c r="V989" i="1"/>
  <c r="Z1096" i="1" a="1"/>
  <c r="Z1096" i="1" s="1"/>
  <c r="Y1096" i="1" a="1"/>
  <c r="Y1096" i="1" s="1"/>
  <c r="W1096" i="1" a="1"/>
  <c r="W1096" i="1" s="1"/>
  <c r="AE1096" i="1" a="1"/>
  <c r="AE1096" i="1" s="1"/>
  <c r="T1096" i="1" a="1"/>
  <c r="T1096" i="1" s="1"/>
  <c r="AF1096" i="1" a="1"/>
  <c r="AF1096" i="1" s="1"/>
  <c r="AD1096" i="1" a="1"/>
  <c r="AD1096" i="1" s="1"/>
  <c r="AC1096" i="1" a="1"/>
  <c r="AC1096" i="1" s="1"/>
  <c r="X1096" i="1" a="1"/>
  <c r="X1096" i="1" s="1"/>
  <c r="AB1096" i="1" a="1"/>
  <c r="AB1096" i="1" s="1"/>
  <c r="AA1096" i="1" a="1"/>
  <c r="AA1096" i="1" s="1"/>
  <c r="U1096" i="1" a="1"/>
  <c r="U1096" i="1" s="1"/>
  <c r="AD1183" i="1" a="1"/>
  <c r="AD1183" i="1" s="1"/>
  <c r="AC1183" i="1" a="1"/>
  <c r="AC1183" i="1" s="1"/>
  <c r="Y1183" i="1" a="1"/>
  <c r="Y1183" i="1" s="1"/>
  <c r="X1183" i="1" a="1"/>
  <c r="X1183" i="1" s="1"/>
  <c r="W1183" i="1" a="1"/>
  <c r="W1183" i="1" s="1"/>
  <c r="U1183" i="1" a="1"/>
  <c r="U1183" i="1" s="1"/>
  <c r="T1183" i="1" a="1"/>
  <c r="T1183" i="1" s="1"/>
  <c r="AF1183" i="1" a="1"/>
  <c r="AF1183" i="1" s="1"/>
  <c r="AA1183" i="1" a="1"/>
  <c r="AA1183" i="1" s="1"/>
  <c r="Z1183" i="1" a="1"/>
  <c r="Z1183" i="1" s="1"/>
  <c r="AB1183" i="1" a="1"/>
  <c r="AB1183" i="1" s="1"/>
  <c r="AE1183" i="1" a="1"/>
  <c r="AE1183" i="1" s="1"/>
  <c r="E1327" i="1" a="1"/>
  <c r="E1327" i="1" s="1"/>
  <c r="D1327" i="1" a="1"/>
  <c r="D1327" i="1" s="1"/>
  <c r="L1327" i="1"/>
  <c r="O1327" i="1" s="1"/>
  <c r="K1327" i="1" a="1"/>
  <c r="K1327" i="1" s="1"/>
  <c r="C1327" i="1" a="1"/>
  <c r="C1327" i="1" s="1"/>
  <c r="B1327" i="1" a="1"/>
  <c r="B1327" i="1" s="1"/>
  <c r="Q1327" i="1" a="1"/>
  <c r="Q1327" i="1" s="1"/>
  <c r="P1327" i="1"/>
  <c r="N1327" i="1"/>
  <c r="M1327" i="1"/>
  <c r="S1327" i="1" s="1"/>
  <c r="X1413" i="1" a="1"/>
  <c r="X1413" i="1" s="1"/>
  <c r="W1413" i="1" a="1"/>
  <c r="W1413" i="1" s="1"/>
  <c r="AF1413" i="1" a="1"/>
  <c r="AF1413" i="1" s="1"/>
  <c r="U1413" i="1" a="1"/>
  <c r="U1413" i="1" s="1"/>
  <c r="AD1413" i="1" a="1"/>
  <c r="AD1413" i="1" s="1"/>
  <c r="Z1413" i="1" a="1"/>
  <c r="Z1413" i="1" s="1"/>
  <c r="Y1413" i="1" a="1"/>
  <c r="Y1413" i="1" s="1"/>
  <c r="T1413" i="1" a="1"/>
  <c r="T1413" i="1" s="1"/>
  <c r="AE1413" i="1" a="1"/>
  <c r="AE1413" i="1" s="1"/>
  <c r="AA1413" i="1" a="1"/>
  <c r="AA1413" i="1" s="1"/>
  <c r="AC1413" i="1" a="1"/>
  <c r="AC1413" i="1" s="1"/>
  <c r="AB1413" i="1" a="1"/>
  <c r="AB1413" i="1" s="1"/>
  <c r="V1413" i="1"/>
  <c r="Q1758" i="1" a="1"/>
  <c r="Q1758" i="1" s="1"/>
  <c r="L1758" i="1"/>
  <c r="K1758" i="1" a="1"/>
  <c r="K1758" i="1" s="1"/>
  <c r="F1758" i="1" a="1"/>
  <c r="F1758" i="1" s="1"/>
  <c r="AG1758" i="1" a="1"/>
  <c r="AG1758" i="1" s="1"/>
  <c r="E1758" i="1" a="1"/>
  <c r="E1758" i="1" s="1"/>
  <c r="D1758" i="1" a="1"/>
  <c r="D1758" i="1" s="1"/>
  <c r="R1758" i="1" a="1"/>
  <c r="R1758" i="1" s="1"/>
  <c r="C1758" i="1" a="1"/>
  <c r="C1758" i="1" s="1"/>
  <c r="B1758" i="1" a="1"/>
  <c r="B1758" i="1" s="1"/>
  <c r="O1758" i="1"/>
  <c r="M1758" i="1"/>
  <c r="P1758" i="1"/>
  <c r="N1758" i="1"/>
  <c r="H1758" i="1"/>
  <c r="G1758" i="1"/>
  <c r="C423" i="2" a="1"/>
  <c r="C423" i="2" s="1"/>
  <c r="B423" i="2" a="1"/>
  <c r="B423" i="2" s="1"/>
  <c r="D423" i="2" a="1"/>
  <c r="D423" i="2" s="1"/>
  <c r="E423" i="2" a="1"/>
  <c r="E423" i="2" s="1"/>
  <c r="G423" i="2" a="1"/>
  <c r="G423" i="2" s="1"/>
  <c r="F423" i="2" a="1"/>
  <c r="F423" i="2" s="1"/>
  <c r="H423" i="2" s="1"/>
  <c r="C41" i="1" a="1"/>
  <c r="C41" i="1" s="1"/>
  <c r="Y22" i="1" a="1"/>
  <c r="Y22" i="1" s="1"/>
  <c r="X22" i="1" a="1"/>
  <c r="X22" i="1" s="1"/>
  <c r="W22" i="1" a="1"/>
  <c r="W22" i="1" s="1"/>
  <c r="AF22" i="1" a="1"/>
  <c r="AF22" i="1" s="1"/>
  <c r="U22" i="1" a="1"/>
  <c r="U22" i="1" s="1"/>
  <c r="AD22" i="1" a="1"/>
  <c r="AD22" i="1" s="1"/>
  <c r="AE22" i="1" a="1"/>
  <c r="AE22" i="1" s="1"/>
  <c r="AC22" i="1" a="1"/>
  <c r="AC22" i="1" s="1"/>
  <c r="AB22" i="1" a="1"/>
  <c r="AB22" i="1" s="1"/>
  <c r="AA22" i="1" a="1"/>
  <c r="AA22" i="1" s="1"/>
  <c r="Z22" i="1" a="1"/>
  <c r="Z22" i="1" s="1"/>
  <c r="T22" i="1" a="1"/>
  <c r="T22" i="1" s="1"/>
  <c r="V22" i="1"/>
  <c r="AF805" i="1" a="1"/>
  <c r="AF805" i="1" s="1"/>
  <c r="T805" i="1" a="1"/>
  <c r="T805" i="1" s="1"/>
  <c r="AE805" i="1" a="1"/>
  <c r="AE805" i="1" s="1"/>
  <c r="AD805" i="1" a="1"/>
  <c r="AD805" i="1" s="1"/>
  <c r="AB805" i="1" a="1"/>
  <c r="AB805" i="1" s="1"/>
  <c r="Z805" i="1" a="1"/>
  <c r="Z805" i="1" s="1"/>
  <c r="X805" i="1" a="1"/>
  <c r="X805" i="1" s="1"/>
  <c r="W805" i="1" a="1"/>
  <c r="W805" i="1" s="1"/>
  <c r="U805" i="1" a="1"/>
  <c r="U805" i="1" s="1"/>
  <c r="AC805" i="1" a="1"/>
  <c r="AC805" i="1" s="1"/>
  <c r="AA805" i="1" a="1"/>
  <c r="AA805" i="1" s="1"/>
  <c r="Y805" i="1" a="1"/>
  <c r="Y805" i="1" s="1"/>
  <c r="V805" i="1"/>
  <c r="W844" i="1" a="1"/>
  <c r="W844" i="1" s="1"/>
  <c r="AF844" i="1" a="1"/>
  <c r="AF844" i="1" s="1"/>
  <c r="U844" i="1" a="1"/>
  <c r="U844" i="1" s="1"/>
  <c r="AE844" i="1" a="1"/>
  <c r="AE844" i="1" s="1"/>
  <c r="T844" i="1" a="1"/>
  <c r="T844" i="1" s="1"/>
  <c r="AA844" i="1" a="1"/>
  <c r="AA844" i="1" s="1"/>
  <c r="AD844" i="1" a="1"/>
  <c r="AD844" i="1" s="1"/>
  <c r="AC844" i="1" a="1"/>
  <c r="AC844" i="1" s="1"/>
  <c r="AB844" i="1" a="1"/>
  <c r="AB844" i="1" s="1"/>
  <c r="X844" i="1" a="1"/>
  <c r="X844" i="1" s="1"/>
  <c r="Z844" i="1" a="1"/>
  <c r="Z844" i="1" s="1"/>
  <c r="Y844" i="1" a="1"/>
  <c r="Y844" i="1" s="1"/>
  <c r="W1178" i="1" a="1"/>
  <c r="W1178" i="1" s="1"/>
  <c r="AF1178" i="1" a="1"/>
  <c r="AF1178" i="1" s="1"/>
  <c r="U1178" i="1" a="1"/>
  <c r="U1178" i="1" s="1"/>
  <c r="AD1178" i="1" a="1"/>
  <c r="AD1178" i="1" s="1"/>
  <c r="AC1178" i="1" a="1"/>
  <c r="AC1178" i="1" s="1"/>
  <c r="AA1178" i="1" a="1"/>
  <c r="AA1178" i="1" s="1"/>
  <c r="AE1178" i="1" a="1"/>
  <c r="AE1178" i="1" s="1"/>
  <c r="AB1178" i="1" a="1"/>
  <c r="AB1178" i="1" s="1"/>
  <c r="Z1178" i="1" a="1"/>
  <c r="Z1178" i="1" s="1"/>
  <c r="Y1178" i="1" a="1"/>
  <c r="Y1178" i="1" s="1"/>
  <c r="X1178" i="1" a="1"/>
  <c r="X1178" i="1" s="1"/>
  <c r="T1178" i="1" a="1"/>
  <c r="T1178" i="1" s="1"/>
  <c r="V1178" i="1"/>
  <c r="L1333" i="1"/>
  <c r="K1333" i="1" a="1"/>
  <c r="K1333" i="1" s="1"/>
  <c r="E1333" i="1" a="1"/>
  <c r="E1333" i="1" s="1"/>
  <c r="C1333" i="1" a="1"/>
  <c r="C1333" i="1" s="1"/>
  <c r="B1333" i="1" a="1"/>
  <c r="B1333" i="1" s="1"/>
  <c r="D1333" i="1" a="1"/>
  <c r="D1333" i="1" s="1"/>
  <c r="S1333" i="1"/>
  <c r="P1333" i="1"/>
  <c r="O1333" i="1"/>
  <c r="N1333" i="1"/>
  <c r="M1333" i="1"/>
  <c r="Q1333" i="1" s="1" a="1"/>
  <c r="Q1333" i="1" s="1"/>
  <c r="AD1435" i="1" a="1"/>
  <c r="AD1435" i="1" s="1"/>
  <c r="Z1435" i="1" a="1"/>
  <c r="Z1435" i="1" s="1"/>
  <c r="Y1435" i="1" a="1"/>
  <c r="Y1435" i="1" s="1"/>
  <c r="X1435" i="1" a="1"/>
  <c r="X1435" i="1" s="1"/>
  <c r="U1435" i="1" a="1"/>
  <c r="U1435" i="1" s="1"/>
  <c r="AE1435" i="1" a="1"/>
  <c r="AE1435" i="1" s="1"/>
  <c r="AC1435" i="1" a="1"/>
  <c r="AC1435" i="1" s="1"/>
  <c r="AB1435" i="1" a="1"/>
  <c r="AB1435" i="1" s="1"/>
  <c r="AA1435" i="1" a="1"/>
  <c r="AA1435" i="1" s="1"/>
  <c r="W1435" i="1" a="1"/>
  <c r="W1435" i="1" s="1"/>
  <c r="AF1435" i="1" a="1"/>
  <c r="AF1435" i="1" s="1"/>
  <c r="T1435" i="1" a="1"/>
  <c r="T1435" i="1" s="1"/>
  <c r="V1435" i="1"/>
  <c r="C1555" i="1" a="1"/>
  <c r="C1555" i="1" s="1"/>
  <c r="B1555" i="1" a="1"/>
  <c r="B1555" i="1" s="1"/>
  <c r="D1555" i="1" a="1"/>
  <c r="D1555" i="1" s="1"/>
  <c r="Q1555" i="1" a="1"/>
  <c r="Q1555" i="1" s="1"/>
  <c r="K1555" i="1" a="1"/>
  <c r="K1555" i="1" s="1"/>
  <c r="E1555" i="1" a="1"/>
  <c r="E1555" i="1" s="1"/>
  <c r="L1555" i="1"/>
  <c r="M1555" i="1"/>
  <c r="S1555" i="1" s="1"/>
  <c r="AF1631" i="1" a="1"/>
  <c r="AF1631" i="1" s="1"/>
  <c r="U1631" i="1" a="1"/>
  <c r="U1631" i="1" s="1"/>
  <c r="AE1631" i="1" a="1"/>
  <c r="AE1631" i="1" s="1"/>
  <c r="T1631" i="1" a="1"/>
  <c r="T1631" i="1" s="1"/>
  <c r="AD1631" i="1" a="1"/>
  <c r="AD1631" i="1" s="1"/>
  <c r="Z1631" i="1" a="1"/>
  <c r="Z1631" i="1" s="1"/>
  <c r="W1631" i="1" a="1"/>
  <c r="W1631" i="1" s="1"/>
  <c r="AC1631" i="1" a="1"/>
  <c r="AC1631" i="1" s="1"/>
  <c r="Y1631" i="1" a="1"/>
  <c r="Y1631" i="1" s="1"/>
  <c r="X1631" i="1" a="1"/>
  <c r="X1631" i="1" s="1"/>
  <c r="AA1631" i="1" a="1"/>
  <c r="AA1631" i="1" s="1"/>
  <c r="AB1631" i="1" a="1"/>
  <c r="AB1631" i="1" s="1"/>
  <c r="V1631" i="1"/>
  <c r="D112" i="2" a="1"/>
  <c r="D112" i="2" s="1"/>
  <c r="B112" i="2" a="1"/>
  <c r="B112" i="2" s="1"/>
  <c r="C112" i="2" a="1"/>
  <c r="C112" i="2" s="1"/>
  <c r="E112" i="2" a="1"/>
  <c r="E112" i="2" s="1"/>
  <c r="G112" i="2" a="1"/>
  <c r="G112" i="2" s="1"/>
  <c r="F112" i="2" a="1"/>
  <c r="F112" i="2" s="1"/>
  <c r="Y2" i="1" a="1"/>
  <c r="Y2" i="1" s="1"/>
  <c r="W2" i="1" a="1"/>
  <c r="W2" i="1" s="1"/>
  <c r="AF2" i="1" a="1"/>
  <c r="AF2" i="1" s="1"/>
  <c r="U2" i="1" a="1"/>
  <c r="U2" i="1" s="1"/>
  <c r="AD2" i="1" a="1"/>
  <c r="AD2" i="1" s="1"/>
  <c r="AC2" i="1" a="1"/>
  <c r="AC2" i="1" s="1"/>
  <c r="Z2" i="1" a="1"/>
  <c r="Z2" i="1" s="1"/>
  <c r="AB2" i="1" a="1"/>
  <c r="AB2" i="1" s="1"/>
  <c r="AE2" i="1" a="1"/>
  <c r="AE2" i="1" s="1"/>
  <c r="AA2" i="1" a="1"/>
  <c r="AA2" i="1" s="1"/>
  <c r="E35" i="1" a="1"/>
  <c r="E35" i="1" s="1"/>
  <c r="C35" i="1" a="1"/>
  <c r="C35" i="1" s="1"/>
  <c r="B35" i="1" a="1"/>
  <c r="B35" i="1" s="1"/>
  <c r="Q35" i="1" a="1"/>
  <c r="Q35" i="1" s="1"/>
  <c r="L35" i="1"/>
  <c r="K35" i="1" a="1"/>
  <c r="K35" i="1" s="1"/>
  <c r="D35" i="1" a="1"/>
  <c r="D35" i="1" s="1"/>
  <c r="AB73" i="1" a="1"/>
  <c r="AB73" i="1" s="1"/>
  <c r="W73" i="1" a="1"/>
  <c r="W73" i="1" s="1"/>
  <c r="U73" i="1" a="1"/>
  <c r="U73" i="1" s="1"/>
  <c r="AF73" i="1" a="1"/>
  <c r="AF73" i="1" s="1"/>
  <c r="T73" i="1" a="1"/>
  <c r="T73" i="1" s="1"/>
  <c r="AE73" i="1" a="1"/>
  <c r="AE73" i="1" s="1"/>
  <c r="AC73" i="1" a="1"/>
  <c r="AC73" i="1" s="1"/>
  <c r="AA73" i="1" a="1"/>
  <c r="AA73" i="1" s="1"/>
  <c r="Z73" i="1" a="1"/>
  <c r="Z73" i="1" s="1"/>
  <c r="Y73" i="1" a="1"/>
  <c r="Y73" i="1" s="1"/>
  <c r="X73" i="1" a="1"/>
  <c r="X73" i="1" s="1"/>
  <c r="AD73" i="1" a="1"/>
  <c r="AD73" i="1" s="1"/>
  <c r="O156" i="1"/>
  <c r="N156" i="1"/>
  <c r="AC166" i="1" a="1"/>
  <c r="AC166" i="1" s="1"/>
  <c r="AB166" i="1" a="1"/>
  <c r="AB166" i="1" s="1"/>
  <c r="AA166" i="1" a="1"/>
  <c r="AA166" i="1" s="1"/>
  <c r="Y166" i="1" a="1"/>
  <c r="Y166" i="1" s="1"/>
  <c r="X166" i="1" a="1"/>
  <c r="X166" i="1" s="1"/>
  <c r="AE166" i="1" a="1"/>
  <c r="AE166" i="1" s="1"/>
  <c r="AD166" i="1" a="1"/>
  <c r="AD166" i="1" s="1"/>
  <c r="Z166" i="1" a="1"/>
  <c r="Z166" i="1" s="1"/>
  <c r="W166" i="1" a="1"/>
  <c r="W166" i="1" s="1"/>
  <c r="U166" i="1" a="1"/>
  <c r="U166" i="1" s="1"/>
  <c r="AF166" i="1" a="1"/>
  <c r="AF166" i="1" s="1"/>
  <c r="V166" i="1"/>
  <c r="T166" i="1" a="1"/>
  <c r="T166" i="1" s="1"/>
  <c r="Y11" i="1" a="1"/>
  <c r="Y11" i="1" s="1"/>
  <c r="X11" i="1" a="1"/>
  <c r="X11" i="1" s="1"/>
  <c r="W11" i="1" a="1"/>
  <c r="W11" i="1" s="1"/>
  <c r="AF11" i="1" a="1"/>
  <c r="AF11" i="1" s="1"/>
  <c r="U11" i="1" a="1"/>
  <c r="U11" i="1" s="1"/>
  <c r="AE11" i="1" a="1"/>
  <c r="AE11" i="1" s="1"/>
  <c r="T11" i="1" a="1"/>
  <c r="T11" i="1" s="1"/>
  <c r="AC11" i="1" a="1"/>
  <c r="AC11" i="1" s="1"/>
  <c r="AD11" i="1" a="1"/>
  <c r="AD11" i="1" s="1"/>
  <c r="Z11" i="1" a="1"/>
  <c r="Z11" i="1" s="1"/>
  <c r="AA11" i="1" a="1"/>
  <c r="AA11" i="1" s="1"/>
  <c r="V11" i="1"/>
  <c r="N28" i="1"/>
  <c r="N57" i="1"/>
  <c r="V73" i="1"/>
  <c r="E114" i="1" a="1"/>
  <c r="E114" i="1" s="1"/>
  <c r="AG114" i="1" a="1"/>
  <c r="AG114" i="1" s="1"/>
  <c r="D114" i="1" a="1"/>
  <c r="D114" i="1" s="1"/>
  <c r="C114" i="1" a="1"/>
  <c r="C114" i="1" s="1"/>
  <c r="Q114" i="1" a="1"/>
  <c r="Q114" i="1" s="1"/>
  <c r="L114" i="1"/>
  <c r="K114" i="1" a="1"/>
  <c r="K114" i="1" s="1"/>
  <c r="B114" i="1" a="1"/>
  <c r="B114" i="1" s="1"/>
  <c r="F114" i="1" a="1"/>
  <c r="F114" i="1" s="1"/>
  <c r="S114" i="1"/>
  <c r="O114" i="1"/>
  <c r="H114" i="1"/>
  <c r="G114" i="1"/>
  <c r="N114" i="1"/>
  <c r="M114" i="1"/>
  <c r="W123" i="1" a="1"/>
  <c r="W123" i="1" s="1"/>
  <c r="AF123" i="1" a="1"/>
  <c r="AF123" i="1" s="1"/>
  <c r="U123" i="1" a="1"/>
  <c r="U123" i="1" s="1"/>
  <c r="AE123" i="1" a="1"/>
  <c r="AE123" i="1" s="1"/>
  <c r="T123" i="1" a="1"/>
  <c r="T123" i="1" s="1"/>
  <c r="AC123" i="1" a="1"/>
  <c r="AC123" i="1" s="1"/>
  <c r="AD123" i="1" a="1"/>
  <c r="AD123" i="1" s="1"/>
  <c r="AB123" i="1" a="1"/>
  <c r="AB123" i="1" s="1"/>
  <c r="AA123" i="1" a="1"/>
  <c r="AA123" i="1" s="1"/>
  <c r="Y123" i="1" a="1"/>
  <c r="Y123" i="1" s="1"/>
  <c r="X123" i="1" a="1"/>
  <c r="X123" i="1" s="1"/>
  <c r="Z123" i="1" a="1"/>
  <c r="Z123" i="1" s="1"/>
  <c r="V123" i="1"/>
  <c r="B3" i="1" a="1"/>
  <c r="B3" i="1" s="1"/>
  <c r="Q3" i="1" a="1"/>
  <c r="Q3" i="1" s="1"/>
  <c r="L3" i="1"/>
  <c r="K3" i="1" a="1"/>
  <c r="K3" i="1" s="1"/>
  <c r="E3" i="1" a="1"/>
  <c r="E3" i="1" s="1"/>
  <c r="C3" i="1" a="1"/>
  <c r="C3" i="1" s="1"/>
  <c r="S3" i="1"/>
  <c r="M3" i="1"/>
  <c r="D3" i="1" a="1"/>
  <c r="D3" i="1" s="1"/>
  <c r="N24" i="1"/>
  <c r="O28" i="1"/>
  <c r="B32" i="1" a="1"/>
  <c r="B32" i="1" s="1"/>
  <c r="Q32" i="1" a="1"/>
  <c r="Q32" i="1" s="1"/>
  <c r="L32" i="1"/>
  <c r="K32" i="1" a="1"/>
  <c r="K32" i="1" s="1"/>
  <c r="E32" i="1" a="1"/>
  <c r="E32" i="1" s="1"/>
  <c r="C32" i="1" a="1"/>
  <c r="C32" i="1" s="1"/>
  <c r="S32" i="1"/>
  <c r="P32" i="1"/>
  <c r="M32" i="1"/>
  <c r="D32" i="1" a="1"/>
  <c r="D32" i="1" s="1"/>
  <c r="AF36" i="1" a="1"/>
  <c r="AF36" i="1" s="1"/>
  <c r="U36" i="1" a="1"/>
  <c r="U36" i="1" s="1"/>
  <c r="AE36" i="1" a="1"/>
  <c r="AE36" i="1" s="1"/>
  <c r="T36" i="1" a="1"/>
  <c r="T36" i="1" s="1"/>
  <c r="AD36" i="1" a="1"/>
  <c r="AD36" i="1" s="1"/>
  <c r="AC36" i="1" a="1"/>
  <c r="AC36" i="1" s="1"/>
  <c r="AA36" i="1" a="1"/>
  <c r="AA36" i="1" s="1"/>
  <c r="AB36" i="1" a="1"/>
  <c r="AB36" i="1" s="1"/>
  <c r="Z36" i="1" a="1"/>
  <c r="Z36" i="1" s="1"/>
  <c r="X36" i="1" a="1"/>
  <c r="X36" i="1" s="1"/>
  <c r="W36" i="1" a="1"/>
  <c r="W36" i="1" s="1"/>
  <c r="V36" i="1"/>
  <c r="Y36" i="1" a="1"/>
  <c r="Y36" i="1" s="1"/>
  <c r="E44" i="1" a="1"/>
  <c r="E44" i="1" s="1"/>
  <c r="D44" i="1" a="1"/>
  <c r="D44" i="1" s="1"/>
  <c r="B44" i="1" a="1"/>
  <c r="B44" i="1" s="1"/>
  <c r="C44" i="1" a="1"/>
  <c r="C44" i="1" s="1"/>
  <c r="L44" i="1"/>
  <c r="K44" i="1" a="1"/>
  <c r="K44" i="1" s="1"/>
  <c r="Q44" i="1" a="1"/>
  <c r="Q44" i="1" s="1"/>
  <c r="S44" i="1"/>
  <c r="L48" i="1"/>
  <c r="K48" i="1" a="1"/>
  <c r="K48" i="1" s="1"/>
  <c r="D48" i="1" a="1"/>
  <c r="D48" i="1" s="1"/>
  <c r="E48" i="1" a="1"/>
  <c r="E48" i="1" s="1"/>
  <c r="M48" i="1"/>
  <c r="S48" i="1" s="1"/>
  <c r="C48" i="1" a="1"/>
  <c r="C48" i="1" s="1"/>
  <c r="B48" i="1" a="1"/>
  <c r="B48" i="1" s="1"/>
  <c r="O57" i="1"/>
  <c r="B61" i="1" a="1"/>
  <c r="B61" i="1" s="1"/>
  <c r="K61" i="1" a="1"/>
  <c r="K61" i="1" s="1"/>
  <c r="E61" i="1" a="1"/>
  <c r="E61" i="1" s="1"/>
  <c r="C61" i="1" a="1"/>
  <c r="C61" i="1" s="1"/>
  <c r="L61" i="1"/>
  <c r="D61" i="1" a="1"/>
  <c r="D61" i="1" s="1"/>
  <c r="M61" i="1"/>
  <c r="S61" i="1" s="1"/>
  <c r="S69" i="1"/>
  <c r="G110" i="1"/>
  <c r="AB133" i="1" a="1"/>
  <c r="AB133" i="1" s="1"/>
  <c r="AA133" i="1" a="1"/>
  <c r="AA133" i="1" s="1"/>
  <c r="Z133" i="1" a="1"/>
  <c r="Z133" i="1" s="1"/>
  <c r="X133" i="1" a="1"/>
  <c r="X133" i="1" s="1"/>
  <c r="T133" i="1" a="1"/>
  <c r="T133" i="1" s="1"/>
  <c r="AF133" i="1" a="1"/>
  <c r="AF133" i="1" s="1"/>
  <c r="AD133" i="1" a="1"/>
  <c r="AD133" i="1" s="1"/>
  <c r="AC133" i="1" a="1"/>
  <c r="AC133" i="1" s="1"/>
  <c r="AE133" i="1" a="1"/>
  <c r="AE133" i="1" s="1"/>
  <c r="Y133" i="1" a="1"/>
  <c r="Y133" i="1" s="1"/>
  <c r="W133" i="1" a="1"/>
  <c r="W133" i="1" s="1"/>
  <c r="U133" i="1" a="1"/>
  <c r="U133" i="1" s="1"/>
  <c r="V133" i="1"/>
  <c r="AA142" i="1" a="1"/>
  <c r="AA142" i="1" s="1"/>
  <c r="Z142" i="1" a="1"/>
  <c r="Z142" i="1" s="1"/>
  <c r="W142" i="1" a="1"/>
  <c r="W142" i="1" s="1"/>
  <c r="AF142" i="1" a="1"/>
  <c r="AF142" i="1" s="1"/>
  <c r="U142" i="1" a="1"/>
  <c r="U142" i="1" s="1"/>
  <c r="AE142" i="1" a="1"/>
  <c r="AE142" i="1" s="1"/>
  <c r="AD142" i="1" a="1"/>
  <c r="AD142" i="1" s="1"/>
  <c r="AC142" i="1" a="1"/>
  <c r="AC142" i="1" s="1"/>
  <c r="Y142" i="1" a="1"/>
  <c r="Y142" i="1" s="1"/>
  <c r="X142" i="1" a="1"/>
  <c r="X142" i="1" s="1"/>
  <c r="AB142" i="1" a="1"/>
  <c r="AB142" i="1" s="1"/>
  <c r="T142" i="1" a="1"/>
  <c r="T142" i="1" s="1"/>
  <c r="V142" i="1"/>
  <c r="P191" i="1"/>
  <c r="S206" i="1"/>
  <c r="Z222" i="1" a="1"/>
  <c r="Z222" i="1" s="1"/>
  <c r="AC222" i="1" a="1"/>
  <c r="AC222" i="1" s="1"/>
  <c r="AB222" i="1" a="1"/>
  <c r="AB222" i="1" s="1"/>
  <c r="AA222" i="1" a="1"/>
  <c r="AA222" i="1" s="1"/>
  <c r="X222" i="1" a="1"/>
  <c r="X222" i="1" s="1"/>
  <c r="W222" i="1" a="1"/>
  <c r="W222" i="1" s="1"/>
  <c r="AF222" i="1" a="1"/>
  <c r="AF222" i="1" s="1"/>
  <c r="AE222" i="1" a="1"/>
  <c r="AE222" i="1" s="1"/>
  <c r="AD222" i="1" a="1"/>
  <c r="AD222" i="1" s="1"/>
  <c r="Y222" i="1" a="1"/>
  <c r="Y222" i="1" s="1"/>
  <c r="U222" i="1" a="1"/>
  <c r="U222" i="1" s="1"/>
  <c r="T222" i="1" a="1"/>
  <c r="T222" i="1" s="1"/>
  <c r="V222" i="1"/>
  <c r="B232" i="1" a="1"/>
  <c r="B232" i="1" s="1"/>
  <c r="D232" i="1" a="1"/>
  <c r="D232" i="1" s="1"/>
  <c r="C232" i="1" a="1"/>
  <c r="C232" i="1" s="1"/>
  <c r="L232" i="1"/>
  <c r="K232" i="1" a="1"/>
  <c r="K232" i="1" s="1"/>
  <c r="E232" i="1" a="1"/>
  <c r="E232" i="1" s="1"/>
  <c r="O232" i="1"/>
  <c r="M232" i="1"/>
  <c r="AE243" i="1" a="1"/>
  <c r="AE243" i="1" s="1"/>
  <c r="T243" i="1" a="1"/>
  <c r="T243" i="1" s="1"/>
  <c r="Y243" i="1" a="1"/>
  <c r="Y243" i="1" s="1"/>
  <c r="X243" i="1" a="1"/>
  <c r="X243" i="1" s="1"/>
  <c r="W243" i="1" a="1"/>
  <c r="W243" i="1" s="1"/>
  <c r="U243" i="1" a="1"/>
  <c r="U243" i="1" s="1"/>
  <c r="AF243" i="1" a="1"/>
  <c r="AF243" i="1" s="1"/>
  <c r="AD243" i="1" a="1"/>
  <c r="AD243" i="1" s="1"/>
  <c r="AC243" i="1" a="1"/>
  <c r="AC243" i="1" s="1"/>
  <c r="AB243" i="1" a="1"/>
  <c r="AB243" i="1" s="1"/>
  <c r="AA243" i="1" a="1"/>
  <c r="AA243" i="1" s="1"/>
  <c r="Z243" i="1" a="1"/>
  <c r="Z243" i="1" s="1"/>
  <c r="K262" i="1" a="1"/>
  <c r="K262" i="1" s="1"/>
  <c r="R262" i="1" a="1"/>
  <c r="R262" i="1" s="1"/>
  <c r="Q262" i="1" a="1"/>
  <c r="Q262" i="1" s="1"/>
  <c r="E262" i="1" a="1"/>
  <c r="E262" i="1" s="1"/>
  <c r="D262" i="1" a="1"/>
  <c r="D262" i="1" s="1"/>
  <c r="C262" i="1" a="1"/>
  <c r="C262" i="1" s="1"/>
  <c r="B262" i="1" a="1"/>
  <c r="B262" i="1" s="1"/>
  <c r="L262" i="1"/>
  <c r="J262" i="1" a="1"/>
  <c r="J262" i="1" s="1"/>
  <c r="AG262" i="1" a="1"/>
  <c r="AG262" i="1" s="1"/>
  <c r="S262" i="1"/>
  <c r="O302" i="1"/>
  <c r="N313" i="1"/>
  <c r="L353" i="1"/>
  <c r="K353" i="1" a="1"/>
  <c r="K353" i="1" s="1"/>
  <c r="D353" i="1" a="1"/>
  <c r="D353" i="1" s="1"/>
  <c r="E353" i="1" a="1"/>
  <c r="E353" i="1" s="1"/>
  <c r="C353" i="1" a="1"/>
  <c r="C353" i="1" s="1"/>
  <c r="B353" i="1" a="1"/>
  <c r="B353" i="1" s="1"/>
  <c r="P353" i="1"/>
  <c r="O353" i="1"/>
  <c r="N353" i="1"/>
  <c r="M353" i="1"/>
  <c r="S353" i="1" s="1"/>
  <c r="Y358" i="1" a="1"/>
  <c r="Y358" i="1" s="1"/>
  <c r="X358" i="1" a="1"/>
  <c r="X358" i="1" s="1"/>
  <c r="W358" i="1" a="1"/>
  <c r="W358" i="1" s="1"/>
  <c r="AF358" i="1" a="1"/>
  <c r="AF358" i="1" s="1"/>
  <c r="U358" i="1" a="1"/>
  <c r="U358" i="1" s="1"/>
  <c r="AD358" i="1" a="1"/>
  <c r="AD358" i="1" s="1"/>
  <c r="AA358" i="1" a="1"/>
  <c r="AA358" i="1" s="1"/>
  <c r="Z358" i="1" a="1"/>
  <c r="Z358" i="1" s="1"/>
  <c r="T358" i="1" a="1"/>
  <c r="T358" i="1" s="1"/>
  <c r="AB358" i="1" a="1"/>
  <c r="AB358" i="1" s="1"/>
  <c r="AC358" i="1" a="1"/>
  <c r="AC358" i="1" s="1"/>
  <c r="AE358" i="1" a="1"/>
  <c r="AE358" i="1" s="1"/>
  <c r="V358" i="1"/>
  <c r="B408" i="1" a="1"/>
  <c r="B408" i="1" s="1"/>
  <c r="Q408" i="1" a="1"/>
  <c r="Q408" i="1" s="1"/>
  <c r="L408" i="1"/>
  <c r="K408" i="1" a="1"/>
  <c r="K408" i="1" s="1"/>
  <c r="D408" i="1" a="1"/>
  <c r="D408" i="1" s="1"/>
  <c r="C408" i="1" a="1"/>
  <c r="C408" i="1" s="1"/>
  <c r="N408" i="1"/>
  <c r="E408" i="1" a="1"/>
  <c r="E408" i="1" s="1"/>
  <c r="S408" i="1"/>
  <c r="P454" i="1"/>
  <c r="E464" i="1" a="1"/>
  <c r="E464" i="1" s="1"/>
  <c r="D464" i="1" a="1"/>
  <c r="D464" i="1" s="1"/>
  <c r="L464" i="1"/>
  <c r="Q464" i="1" a="1"/>
  <c r="Q464" i="1" s="1"/>
  <c r="K464" i="1" a="1"/>
  <c r="K464" i="1" s="1"/>
  <c r="C464" i="1" a="1"/>
  <c r="C464" i="1" s="1"/>
  <c r="B464" i="1" a="1"/>
  <c r="B464" i="1" s="1"/>
  <c r="M464" i="1"/>
  <c r="S464" i="1" s="1"/>
  <c r="AD489" i="1" a="1"/>
  <c r="AD489" i="1" s="1"/>
  <c r="Z489" i="1" a="1"/>
  <c r="Z489" i="1" s="1"/>
  <c r="U489" i="1" a="1"/>
  <c r="U489" i="1" s="1"/>
  <c r="AF489" i="1" a="1"/>
  <c r="AF489" i="1" s="1"/>
  <c r="T489" i="1" a="1"/>
  <c r="T489" i="1" s="1"/>
  <c r="AE489" i="1" a="1"/>
  <c r="AE489" i="1" s="1"/>
  <c r="AC489" i="1" a="1"/>
  <c r="AC489" i="1" s="1"/>
  <c r="W489" i="1" a="1"/>
  <c r="W489" i="1" s="1"/>
  <c r="Y489" i="1" a="1"/>
  <c r="Y489" i="1" s="1"/>
  <c r="X489" i="1" a="1"/>
  <c r="X489" i="1" s="1"/>
  <c r="AB489" i="1" a="1"/>
  <c r="AB489" i="1" s="1"/>
  <c r="AA489" i="1" a="1"/>
  <c r="AA489" i="1" s="1"/>
  <c r="K494" i="1" a="1"/>
  <c r="K494" i="1" s="1"/>
  <c r="E494" i="1" a="1"/>
  <c r="E494" i="1" s="1"/>
  <c r="B494" i="1" a="1"/>
  <c r="B494" i="1" s="1"/>
  <c r="Q494" i="1" a="1"/>
  <c r="Q494" i="1" s="1"/>
  <c r="L494" i="1"/>
  <c r="D494" i="1" a="1"/>
  <c r="D494" i="1" s="1"/>
  <c r="C494" i="1" a="1"/>
  <c r="C494" i="1" s="1"/>
  <c r="S494" i="1"/>
  <c r="O494" i="1"/>
  <c r="C499" i="1" a="1"/>
  <c r="C499" i="1" s="1"/>
  <c r="B499" i="1" a="1"/>
  <c r="B499" i="1" s="1"/>
  <c r="E499" i="1" a="1"/>
  <c r="E499" i="1" s="1"/>
  <c r="D499" i="1" a="1"/>
  <c r="D499" i="1" s="1"/>
  <c r="Q499" i="1" a="1"/>
  <c r="Q499" i="1" s="1"/>
  <c r="L499" i="1"/>
  <c r="K499" i="1" a="1"/>
  <c r="K499" i="1" s="1"/>
  <c r="O499" i="1"/>
  <c r="M499" i="1"/>
  <c r="S499" i="1" s="1"/>
  <c r="P499" i="1"/>
  <c r="N499" i="1"/>
  <c r="E561" i="1" a="1"/>
  <c r="E561" i="1" s="1"/>
  <c r="D561" i="1" a="1"/>
  <c r="D561" i="1" s="1"/>
  <c r="B561" i="1" a="1"/>
  <c r="B561" i="1" s="1"/>
  <c r="Q561" i="1" a="1"/>
  <c r="Q561" i="1" s="1"/>
  <c r="K561" i="1" a="1"/>
  <c r="K561" i="1" s="1"/>
  <c r="C561" i="1" a="1"/>
  <c r="C561" i="1" s="1"/>
  <c r="L561" i="1"/>
  <c r="S561" i="1"/>
  <c r="O561" i="1"/>
  <c r="N561" i="1"/>
  <c r="P561" i="1"/>
  <c r="M561" i="1"/>
  <c r="P575" i="1"/>
  <c r="N584" i="1"/>
  <c r="V589" i="1"/>
  <c r="P637" i="1"/>
  <c r="M662" i="1"/>
  <c r="L675" i="1"/>
  <c r="K675" i="1" a="1"/>
  <c r="K675" i="1" s="1"/>
  <c r="D675" i="1" a="1"/>
  <c r="D675" i="1" s="1"/>
  <c r="E675" i="1" a="1"/>
  <c r="E675" i="1" s="1"/>
  <c r="C675" i="1" a="1"/>
  <c r="C675" i="1" s="1"/>
  <c r="B675" i="1" a="1"/>
  <c r="B675" i="1" s="1"/>
  <c r="M675" i="1"/>
  <c r="S706" i="1"/>
  <c r="O748" i="1"/>
  <c r="P802" i="1"/>
  <c r="W824" i="1" a="1"/>
  <c r="W824" i="1" s="1"/>
  <c r="AF824" i="1" a="1"/>
  <c r="AF824" i="1" s="1"/>
  <c r="U824" i="1" a="1"/>
  <c r="U824" i="1" s="1"/>
  <c r="AE824" i="1" a="1"/>
  <c r="AE824" i="1" s="1"/>
  <c r="T824" i="1" a="1"/>
  <c r="T824" i="1" s="1"/>
  <c r="AA824" i="1" a="1"/>
  <c r="AA824" i="1" s="1"/>
  <c r="AC824" i="1" a="1"/>
  <c r="AC824" i="1" s="1"/>
  <c r="Y824" i="1" a="1"/>
  <c r="Y824" i="1" s="1"/>
  <c r="AD824" i="1" a="1"/>
  <c r="AD824" i="1" s="1"/>
  <c r="AB824" i="1" a="1"/>
  <c r="AB824" i="1" s="1"/>
  <c r="Z824" i="1" a="1"/>
  <c r="Z824" i="1" s="1"/>
  <c r="X824" i="1" a="1"/>
  <c r="X824" i="1" s="1"/>
  <c r="V824" i="1"/>
  <c r="D873" i="1" a="1"/>
  <c r="D873" i="1" s="1"/>
  <c r="C873" i="1" a="1"/>
  <c r="C873" i="1" s="1"/>
  <c r="B873" i="1" a="1"/>
  <c r="B873" i="1" s="1"/>
  <c r="Q873" i="1" a="1"/>
  <c r="Q873" i="1" s="1"/>
  <c r="L873" i="1"/>
  <c r="K873" i="1" a="1"/>
  <c r="K873" i="1" s="1"/>
  <c r="E873" i="1" a="1"/>
  <c r="E873" i="1" s="1"/>
  <c r="M873" i="1"/>
  <c r="S873" i="1" s="1"/>
  <c r="E879" i="1" a="1"/>
  <c r="E879" i="1" s="1"/>
  <c r="D879" i="1" a="1"/>
  <c r="D879" i="1" s="1"/>
  <c r="R879" i="1" a="1"/>
  <c r="R879" i="1" s="1"/>
  <c r="C879" i="1" a="1"/>
  <c r="C879" i="1" s="1"/>
  <c r="B879" i="1" a="1"/>
  <c r="B879" i="1" s="1"/>
  <c r="L879" i="1"/>
  <c r="Q879" i="1" a="1"/>
  <c r="Q879" i="1" s="1"/>
  <c r="K879" i="1" a="1"/>
  <c r="K879" i="1" s="1"/>
  <c r="M879" i="1"/>
  <c r="S879" i="1"/>
  <c r="Z969" i="1" a="1"/>
  <c r="Z969" i="1" s="1"/>
  <c r="Y969" i="1" a="1"/>
  <c r="Y969" i="1" s="1"/>
  <c r="X969" i="1" a="1"/>
  <c r="X969" i="1" s="1"/>
  <c r="W969" i="1" a="1"/>
  <c r="W969" i="1" s="1"/>
  <c r="AD969" i="1" a="1"/>
  <c r="AD969" i="1" s="1"/>
  <c r="AF969" i="1" a="1"/>
  <c r="AF969" i="1" s="1"/>
  <c r="AE969" i="1" a="1"/>
  <c r="AE969" i="1" s="1"/>
  <c r="AC969" i="1" a="1"/>
  <c r="AC969" i="1" s="1"/>
  <c r="AA969" i="1" a="1"/>
  <c r="AA969" i="1" s="1"/>
  <c r="U969" i="1" a="1"/>
  <c r="U969" i="1" s="1"/>
  <c r="T969" i="1" a="1"/>
  <c r="T969" i="1" s="1"/>
  <c r="AB969" i="1" a="1"/>
  <c r="AB969" i="1" s="1"/>
  <c r="V969" i="1"/>
  <c r="Z1029" i="1" a="1"/>
  <c r="Z1029" i="1" s="1"/>
  <c r="Y1029" i="1" a="1"/>
  <c r="Y1029" i="1" s="1"/>
  <c r="X1029" i="1" a="1"/>
  <c r="X1029" i="1" s="1"/>
  <c r="W1029" i="1" a="1"/>
  <c r="W1029" i="1" s="1"/>
  <c r="AD1029" i="1" a="1"/>
  <c r="AD1029" i="1" s="1"/>
  <c r="AA1029" i="1" a="1"/>
  <c r="AA1029" i="1" s="1"/>
  <c r="U1029" i="1" a="1"/>
  <c r="U1029" i="1" s="1"/>
  <c r="T1029" i="1" a="1"/>
  <c r="T1029" i="1" s="1"/>
  <c r="AC1029" i="1" a="1"/>
  <c r="AC1029" i="1" s="1"/>
  <c r="AB1029" i="1" a="1"/>
  <c r="AB1029" i="1" s="1"/>
  <c r="AE1029" i="1" a="1"/>
  <c r="AE1029" i="1" s="1"/>
  <c r="AF1029" i="1" a="1"/>
  <c r="AF1029" i="1" s="1"/>
  <c r="V1029" i="1"/>
  <c r="D1081" i="1" a="1"/>
  <c r="D1081" i="1" s="1"/>
  <c r="C1081" i="1" a="1"/>
  <c r="C1081" i="1" s="1"/>
  <c r="B1081" i="1" a="1"/>
  <c r="B1081" i="1" s="1"/>
  <c r="Q1081" i="1" a="1"/>
  <c r="Q1081" i="1" s="1"/>
  <c r="L1081" i="1"/>
  <c r="P1081" i="1" s="1"/>
  <c r="K1081" i="1" a="1"/>
  <c r="K1081" i="1" s="1"/>
  <c r="E1081" i="1" a="1"/>
  <c r="E1081" i="1" s="1"/>
  <c r="S1081" i="1"/>
  <c r="O1081" i="1"/>
  <c r="N1081" i="1"/>
  <c r="D1135" i="1" a="1"/>
  <c r="D1135" i="1" s="1"/>
  <c r="B1135" i="1" a="1"/>
  <c r="B1135" i="1" s="1"/>
  <c r="C1135" i="1" a="1"/>
  <c r="C1135" i="1" s="1"/>
  <c r="K1135" i="1" a="1"/>
  <c r="K1135" i="1" s="1"/>
  <c r="E1135" i="1" a="1"/>
  <c r="E1135" i="1" s="1"/>
  <c r="L1135" i="1"/>
  <c r="P1135" i="1" s="1"/>
  <c r="O1135" i="1"/>
  <c r="N1135" i="1"/>
  <c r="M1135" i="1"/>
  <c r="F1162" i="1" a="1"/>
  <c r="F1162" i="1" s="1"/>
  <c r="E1162" i="1" a="1"/>
  <c r="E1162" i="1" s="1"/>
  <c r="Q1162" i="1" a="1"/>
  <c r="Q1162" i="1" s="1"/>
  <c r="R1162" i="1" a="1"/>
  <c r="R1162" i="1" s="1"/>
  <c r="L1162" i="1"/>
  <c r="K1162" i="1" a="1"/>
  <c r="K1162" i="1" s="1"/>
  <c r="AG1162" i="1" a="1"/>
  <c r="AG1162" i="1" s="1"/>
  <c r="I1162" i="1" a="1"/>
  <c r="I1162" i="1" s="1"/>
  <c r="J1162" i="1" a="1"/>
  <c r="J1162" i="1" s="1"/>
  <c r="D1162" i="1" a="1"/>
  <c r="D1162" i="1" s="1"/>
  <c r="C1162" i="1" a="1"/>
  <c r="C1162" i="1" s="1"/>
  <c r="B1162" i="1" a="1"/>
  <c r="B1162" i="1" s="1"/>
  <c r="N1162" i="1"/>
  <c r="M1162" i="1"/>
  <c r="S1162" i="1" s="1"/>
  <c r="H1162" i="1"/>
  <c r="G1162" i="1"/>
  <c r="L1168" i="1"/>
  <c r="K1168" i="1" a="1"/>
  <c r="K1168" i="1" s="1"/>
  <c r="J1168" i="1" a="1"/>
  <c r="J1168" i="1" s="1"/>
  <c r="D1168" i="1" a="1"/>
  <c r="D1168" i="1" s="1"/>
  <c r="R1168" i="1" a="1"/>
  <c r="R1168" i="1" s="1"/>
  <c r="C1168" i="1" a="1"/>
  <c r="C1168" i="1" s="1"/>
  <c r="B1168" i="1" a="1"/>
  <c r="B1168" i="1" s="1"/>
  <c r="E1168" i="1" a="1"/>
  <c r="E1168" i="1" s="1"/>
  <c r="F1168" i="1" a="1"/>
  <c r="F1168" i="1" s="1"/>
  <c r="I1168" i="1" a="1"/>
  <c r="I1168" i="1" s="1"/>
  <c r="M1168" i="1"/>
  <c r="S1168" i="1" s="1"/>
  <c r="H1175" i="1"/>
  <c r="AE1185" i="1" a="1"/>
  <c r="AE1185" i="1" s="1"/>
  <c r="T1185" i="1" a="1"/>
  <c r="T1185" i="1" s="1"/>
  <c r="AD1185" i="1" a="1"/>
  <c r="AD1185" i="1" s="1"/>
  <c r="Z1185" i="1" a="1"/>
  <c r="Z1185" i="1" s="1"/>
  <c r="Y1185" i="1" a="1"/>
  <c r="Y1185" i="1" s="1"/>
  <c r="X1185" i="1" a="1"/>
  <c r="X1185" i="1" s="1"/>
  <c r="W1185" i="1" a="1"/>
  <c r="W1185" i="1" s="1"/>
  <c r="U1185" i="1" a="1"/>
  <c r="U1185" i="1" s="1"/>
  <c r="AC1185" i="1" a="1"/>
  <c r="AC1185" i="1" s="1"/>
  <c r="AB1185" i="1" a="1"/>
  <c r="AB1185" i="1" s="1"/>
  <c r="AA1185" i="1" a="1"/>
  <c r="AA1185" i="1" s="1"/>
  <c r="AF1185" i="1" a="1"/>
  <c r="AF1185" i="1" s="1"/>
  <c r="V1185" i="1"/>
  <c r="Y1202" i="1" a="1"/>
  <c r="Y1202" i="1" s="1"/>
  <c r="X1202" i="1" a="1"/>
  <c r="X1202" i="1" s="1"/>
  <c r="AF1202" i="1" a="1"/>
  <c r="AF1202" i="1" s="1"/>
  <c r="U1202" i="1" a="1"/>
  <c r="U1202" i="1" s="1"/>
  <c r="AE1202" i="1" a="1"/>
  <c r="AE1202" i="1" s="1"/>
  <c r="T1202" i="1" a="1"/>
  <c r="T1202" i="1" s="1"/>
  <c r="V1202" i="1" s="1"/>
  <c r="AC1202" i="1" a="1"/>
  <c r="AC1202" i="1" s="1"/>
  <c r="AA1202" i="1" a="1"/>
  <c r="AA1202" i="1" s="1"/>
  <c r="Z1202" i="1" a="1"/>
  <c r="Z1202" i="1" s="1"/>
  <c r="W1202" i="1" a="1"/>
  <c r="W1202" i="1" s="1"/>
  <c r="AB1202" i="1" a="1"/>
  <c r="AB1202" i="1" s="1"/>
  <c r="AD1202" i="1" a="1"/>
  <c r="AD1202" i="1" s="1"/>
  <c r="M1207" i="1"/>
  <c r="Y1240" i="1" a="1"/>
  <c r="Y1240" i="1" s="1"/>
  <c r="X1240" i="1" a="1"/>
  <c r="X1240" i="1" s="1"/>
  <c r="W1240" i="1" a="1"/>
  <c r="W1240" i="1" s="1"/>
  <c r="AE1240" i="1" a="1"/>
  <c r="AE1240" i="1" s="1"/>
  <c r="T1240" i="1" a="1"/>
  <c r="T1240" i="1" s="1"/>
  <c r="AF1240" i="1" a="1"/>
  <c r="AF1240" i="1" s="1"/>
  <c r="AD1240" i="1" a="1"/>
  <c r="AD1240" i="1" s="1"/>
  <c r="AB1240" i="1" a="1"/>
  <c r="AB1240" i="1" s="1"/>
  <c r="U1240" i="1" a="1"/>
  <c r="U1240" i="1" s="1"/>
  <c r="AC1240" i="1" a="1"/>
  <c r="AC1240" i="1" s="1"/>
  <c r="Z1240" i="1" a="1"/>
  <c r="Z1240" i="1" s="1"/>
  <c r="AA1240" i="1" a="1"/>
  <c r="AA1240" i="1" s="1"/>
  <c r="V1256" i="1"/>
  <c r="M1262" i="1"/>
  <c r="Q1262" i="1" s="1" a="1"/>
  <c r="Q1262" i="1" s="1"/>
  <c r="X1358" i="1" a="1"/>
  <c r="X1358" i="1" s="1"/>
  <c r="AF1358" i="1" a="1"/>
  <c r="AF1358" i="1" s="1"/>
  <c r="U1358" i="1" a="1"/>
  <c r="U1358" i="1" s="1"/>
  <c r="T1358" i="1" a="1"/>
  <c r="T1358" i="1" s="1"/>
  <c r="AE1358" i="1" a="1"/>
  <c r="AE1358" i="1" s="1"/>
  <c r="AD1358" i="1" a="1"/>
  <c r="AD1358" i="1" s="1"/>
  <c r="AC1358" i="1" a="1"/>
  <c r="AC1358" i="1" s="1"/>
  <c r="AB1358" i="1" a="1"/>
  <c r="AB1358" i="1" s="1"/>
  <c r="Z1358" i="1" a="1"/>
  <c r="Z1358" i="1" s="1"/>
  <c r="W1358" i="1" a="1"/>
  <c r="W1358" i="1" s="1"/>
  <c r="AA1358" i="1" a="1"/>
  <c r="AA1358" i="1" s="1"/>
  <c r="Y1358" i="1" a="1"/>
  <c r="Y1358" i="1" s="1"/>
  <c r="V1358" i="1"/>
  <c r="AD1385" i="1" a="1"/>
  <c r="AD1385" i="1" s="1"/>
  <c r="AC1385" i="1" a="1"/>
  <c r="AC1385" i="1" s="1"/>
  <c r="U1385" i="1" a="1"/>
  <c r="U1385" i="1" s="1"/>
  <c r="T1385" i="1" a="1"/>
  <c r="T1385" i="1" s="1"/>
  <c r="AA1385" i="1" a="1"/>
  <c r="AA1385" i="1" s="1"/>
  <c r="Y1385" i="1" a="1"/>
  <c r="Y1385" i="1" s="1"/>
  <c r="X1385" i="1" a="1"/>
  <c r="X1385" i="1" s="1"/>
  <c r="W1385" i="1" a="1"/>
  <c r="W1385" i="1" s="1"/>
  <c r="AF1385" i="1" a="1"/>
  <c r="AF1385" i="1" s="1"/>
  <c r="AE1385" i="1" a="1"/>
  <c r="AE1385" i="1" s="1"/>
  <c r="AB1385" i="1" a="1"/>
  <c r="AB1385" i="1" s="1"/>
  <c r="Z1385" i="1" a="1"/>
  <c r="Z1385" i="1" s="1"/>
  <c r="V1385" i="1"/>
  <c r="S1448" i="1"/>
  <c r="L1471" i="1"/>
  <c r="K1471" i="1" a="1"/>
  <c r="K1471" i="1" s="1"/>
  <c r="R1471" i="1" a="1"/>
  <c r="R1471" i="1" s="1"/>
  <c r="Q1471" i="1" a="1"/>
  <c r="Q1471" i="1" s="1"/>
  <c r="E1471" i="1" a="1"/>
  <c r="E1471" i="1" s="1"/>
  <c r="C1471" i="1" a="1"/>
  <c r="C1471" i="1" s="1"/>
  <c r="D1471" i="1" a="1"/>
  <c r="D1471" i="1" s="1"/>
  <c r="B1471" i="1" a="1"/>
  <c r="B1471" i="1" s="1"/>
  <c r="S1471" i="1"/>
  <c r="P1471" i="1"/>
  <c r="O1471" i="1"/>
  <c r="N1471" i="1"/>
  <c r="M1471" i="1"/>
  <c r="AA1489" i="1" a="1"/>
  <c r="AA1489" i="1" s="1"/>
  <c r="Z1489" i="1" a="1"/>
  <c r="Z1489" i="1" s="1"/>
  <c r="Y1489" i="1" a="1"/>
  <c r="Y1489" i="1" s="1"/>
  <c r="W1489" i="1" a="1"/>
  <c r="W1489" i="1" s="1"/>
  <c r="AE1489" i="1" a="1"/>
  <c r="AE1489" i="1" s="1"/>
  <c r="AD1489" i="1" a="1"/>
  <c r="AD1489" i="1" s="1"/>
  <c r="AC1489" i="1" a="1"/>
  <c r="AC1489" i="1" s="1"/>
  <c r="X1489" i="1" a="1"/>
  <c r="X1489" i="1" s="1"/>
  <c r="U1489" i="1" a="1"/>
  <c r="U1489" i="1" s="1"/>
  <c r="T1489" i="1" a="1"/>
  <c r="T1489" i="1" s="1"/>
  <c r="AB1489" i="1" a="1"/>
  <c r="AB1489" i="1" s="1"/>
  <c r="AF1489" i="1" a="1"/>
  <c r="AF1489" i="1" s="1"/>
  <c r="V1489" i="1"/>
  <c r="P1517" i="1"/>
  <c r="P1539" i="1"/>
  <c r="AE1544" i="1" a="1"/>
  <c r="AE1544" i="1" s="1"/>
  <c r="T1544" i="1" a="1"/>
  <c r="T1544" i="1" s="1"/>
  <c r="W1544" i="1" a="1"/>
  <c r="W1544" i="1" s="1"/>
  <c r="X1544" i="1" a="1"/>
  <c r="X1544" i="1" s="1"/>
  <c r="U1544" i="1" a="1"/>
  <c r="U1544" i="1" s="1"/>
  <c r="AD1544" i="1" a="1"/>
  <c r="AD1544" i="1" s="1"/>
  <c r="AA1544" i="1" a="1"/>
  <c r="AA1544" i="1" s="1"/>
  <c r="Z1544" i="1" a="1"/>
  <c r="Z1544" i="1" s="1"/>
  <c r="AF1544" i="1" a="1"/>
  <c r="AF1544" i="1" s="1"/>
  <c r="AC1544" i="1" a="1"/>
  <c r="AC1544" i="1" s="1"/>
  <c r="AB1544" i="1" a="1"/>
  <c r="AB1544" i="1" s="1"/>
  <c r="Y1544" i="1" a="1"/>
  <c r="Y1544" i="1" s="1"/>
  <c r="V1544" i="1"/>
  <c r="R1562" i="1" a="1"/>
  <c r="R1562" i="1" s="1"/>
  <c r="Q1562" i="1" a="1"/>
  <c r="Q1562" i="1" s="1"/>
  <c r="D1562" i="1" a="1"/>
  <c r="D1562" i="1" s="1"/>
  <c r="L1562" i="1"/>
  <c r="K1562" i="1" a="1"/>
  <c r="K1562" i="1" s="1"/>
  <c r="E1562" i="1" a="1"/>
  <c r="E1562" i="1" s="1"/>
  <c r="F1562" i="1" a="1"/>
  <c r="F1562" i="1" s="1"/>
  <c r="B1562" i="1" a="1"/>
  <c r="B1562" i="1" s="1"/>
  <c r="C1562" i="1" a="1"/>
  <c r="C1562" i="1" s="1"/>
  <c r="S1562" i="1"/>
  <c r="N1575" i="1"/>
  <c r="AB1603" i="1" a="1"/>
  <c r="AB1603" i="1" s="1"/>
  <c r="AA1603" i="1" a="1"/>
  <c r="AA1603" i="1" s="1"/>
  <c r="Z1603" i="1" a="1"/>
  <c r="Z1603" i="1" s="1"/>
  <c r="AE1603" i="1" a="1"/>
  <c r="AE1603" i="1" s="1"/>
  <c r="AD1603" i="1" a="1"/>
  <c r="AD1603" i="1" s="1"/>
  <c r="AC1603" i="1" a="1"/>
  <c r="AC1603" i="1" s="1"/>
  <c r="Y1603" i="1" a="1"/>
  <c r="Y1603" i="1" s="1"/>
  <c r="X1603" i="1" a="1"/>
  <c r="X1603" i="1" s="1"/>
  <c r="W1603" i="1" a="1"/>
  <c r="W1603" i="1" s="1"/>
  <c r="U1603" i="1" a="1"/>
  <c r="U1603" i="1" s="1"/>
  <c r="T1603" i="1" a="1"/>
  <c r="T1603" i="1" s="1"/>
  <c r="AF1603" i="1" a="1"/>
  <c r="AF1603" i="1" s="1"/>
  <c r="V1603" i="1"/>
  <c r="Q1652" i="1" a="1"/>
  <c r="Q1652" i="1" s="1"/>
  <c r="L1652" i="1"/>
  <c r="N1652" i="1" s="1"/>
  <c r="AG1652" i="1" a="1"/>
  <c r="AG1652" i="1" s="1"/>
  <c r="R1652" i="1" a="1"/>
  <c r="R1652" i="1" s="1"/>
  <c r="K1652" i="1" a="1"/>
  <c r="K1652" i="1" s="1"/>
  <c r="E1652" i="1" a="1"/>
  <c r="E1652" i="1" s="1"/>
  <c r="F1652" i="1" a="1"/>
  <c r="F1652" i="1" s="1"/>
  <c r="H1652" i="1" s="1"/>
  <c r="D1652" i="1" a="1"/>
  <c r="D1652" i="1" s="1"/>
  <c r="C1652" i="1" a="1"/>
  <c r="C1652" i="1" s="1"/>
  <c r="B1652" i="1" a="1"/>
  <c r="B1652" i="1" s="1"/>
  <c r="P1652" i="1"/>
  <c r="O1652" i="1"/>
  <c r="M1652" i="1"/>
  <c r="S1652" i="1" s="1"/>
  <c r="AA1665" i="1" a="1"/>
  <c r="AA1665" i="1" s="1"/>
  <c r="Z1665" i="1" a="1"/>
  <c r="Z1665" i="1" s="1"/>
  <c r="W1665" i="1" a="1"/>
  <c r="W1665" i="1" s="1"/>
  <c r="U1665" i="1" a="1"/>
  <c r="U1665" i="1" s="1"/>
  <c r="T1665" i="1" a="1"/>
  <c r="T1665" i="1" s="1"/>
  <c r="AF1665" i="1" a="1"/>
  <c r="AF1665" i="1" s="1"/>
  <c r="AD1665" i="1" a="1"/>
  <c r="AD1665" i="1" s="1"/>
  <c r="AE1665" i="1" a="1"/>
  <c r="AE1665" i="1" s="1"/>
  <c r="AC1665" i="1" a="1"/>
  <c r="AC1665" i="1" s="1"/>
  <c r="Y1665" i="1" a="1"/>
  <c r="Y1665" i="1" s="1"/>
  <c r="X1665" i="1" a="1"/>
  <c r="X1665" i="1" s="1"/>
  <c r="AB1665" i="1" a="1"/>
  <c r="AB1665" i="1" s="1"/>
  <c r="V1665" i="1"/>
  <c r="D1671" i="1" a="1"/>
  <c r="D1671" i="1" s="1"/>
  <c r="L1671" i="1"/>
  <c r="O1671" i="1" s="1"/>
  <c r="K1671" i="1" a="1"/>
  <c r="K1671" i="1" s="1"/>
  <c r="I1671" i="1" a="1"/>
  <c r="I1671" i="1" s="1"/>
  <c r="F1671" i="1" a="1"/>
  <c r="F1671" i="1" s="1"/>
  <c r="G1671" i="1" s="1"/>
  <c r="E1671" i="1" a="1"/>
  <c r="E1671" i="1" s="1"/>
  <c r="C1671" i="1" a="1"/>
  <c r="C1671" i="1" s="1"/>
  <c r="B1671" i="1" a="1"/>
  <c r="B1671" i="1" s="1"/>
  <c r="Q1671" i="1" a="1"/>
  <c r="Q1671" i="1" s="1"/>
  <c r="R1671" i="1" a="1"/>
  <c r="R1671" i="1" s="1"/>
  <c r="M1671" i="1"/>
  <c r="S1671" i="1" s="1"/>
  <c r="AD1727" i="1" a="1"/>
  <c r="AD1727" i="1" s="1"/>
  <c r="X1727" i="1" a="1"/>
  <c r="X1727" i="1" s="1"/>
  <c r="W1727" i="1" a="1"/>
  <c r="W1727" i="1" s="1"/>
  <c r="Z1727" i="1" a="1"/>
  <c r="Z1727" i="1" s="1"/>
  <c r="AF1727" i="1" a="1"/>
  <c r="AF1727" i="1" s="1"/>
  <c r="AE1727" i="1" a="1"/>
  <c r="AE1727" i="1" s="1"/>
  <c r="AC1727" i="1" a="1"/>
  <c r="AC1727" i="1" s="1"/>
  <c r="AA1727" i="1" a="1"/>
  <c r="AA1727" i="1" s="1"/>
  <c r="Y1727" i="1" a="1"/>
  <c r="Y1727" i="1" s="1"/>
  <c r="AB1727" i="1" a="1"/>
  <c r="AB1727" i="1" s="1"/>
  <c r="U1727" i="1" a="1"/>
  <c r="U1727" i="1" s="1"/>
  <c r="T1727" i="1" a="1"/>
  <c r="T1727" i="1" s="1"/>
  <c r="V1727" i="1"/>
  <c r="W1746" i="1" a="1"/>
  <c r="W1746" i="1" s="1"/>
  <c r="AF1746" i="1" a="1"/>
  <c r="AF1746" i="1" s="1"/>
  <c r="U1746" i="1" a="1"/>
  <c r="U1746" i="1" s="1"/>
  <c r="AE1746" i="1" a="1"/>
  <c r="AE1746" i="1" s="1"/>
  <c r="T1746" i="1" a="1"/>
  <c r="T1746" i="1" s="1"/>
  <c r="AB1746" i="1" a="1"/>
  <c r="AB1746" i="1" s="1"/>
  <c r="AC1746" i="1" a="1"/>
  <c r="AC1746" i="1" s="1"/>
  <c r="AA1746" i="1" a="1"/>
  <c r="AA1746" i="1" s="1"/>
  <c r="Z1746" i="1" a="1"/>
  <c r="Z1746" i="1" s="1"/>
  <c r="Y1746" i="1" a="1"/>
  <c r="Y1746" i="1" s="1"/>
  <c r="AD1746" i="1" a="1"/>
  <c r="AD1746" i="1" s="1"/>
  <c r="X1746" i="1" a="1"/>
  <c r="X1746" i="1" s="1"/>
  <c r="V1746" i="1"/>
  <c r="O1775" i="1"/>
  <c r="F42" i="2" a="1"/>
  <c r="F42" i="2" s="1"/>
  <c r="E42" i="2" a="1"/>
  <c r="E42" i="2" s="1"/>
  <c r="C42" i="2" a="1"/>
  <c r="C42" i="2" s="1"/>
  <c r="B42" i="2" a="1"/>
  <c r="B42" i="2" s="1"/>
  <c r="D42" i="2" a="1"/>
  <c r="D42" i="2" s="1"/>
  <c r="X65" i="17"/>
  <c r="BI52" i="6"/>
  <c r="BG52" i="6"/>
  <c r="BH52" i="6" s="1"/>
  <c r="BF52" i="6"/>
  <c r="BI22" i="8"/>
  <c r="BG22" i="8"/>
  <c r="BH22" i="8" s="1"/>
  <c r="BF22" i="8"/>
  <c r="BE30" i="12"/>
  <c r="W30" i="12"/>
  <c r="BE28" i="13"/>
  <c r="BC28" i="13"/>
  <c r="AE65" i="1" a="1"/>
  <c r="AE65" i="1" s="1"/>
  <c r="Q191" i="1" a="1"/>
  <c r="Q191" i="1" s="1"/>
  <c r="B12" i="1" a="1"/>
  <c r="B12" i="1" s="1"/>
  <c r="Q12" i="1" a="1"/>
  <c r="Q12" i="1" s="1"/>
  <c r="L12" i="1"/>
  <c r="K12" i="1" a="1"/>
  <c r="K12" i="1" s="1"/>
  <c r="E12" i="1" a="1"/>
  <c r="E12" i="1" s="1"/>
  <c r="D12" i="1" a="1"/>
  <c r="D12" i="1" s="1"/>
  <c r="M12" i="1"/>
  <c r="S12" i="1" s="1"/>
  <c r="P12" i="1"/>
  <c r="O12" i="1"/>
  <c r="N12" i="1"/>
  <c r="K97" i="1" a="1"/>
  <c r="K97" i="1" s="1"/>
  <c r="F97" i="1" a="1"/>
  <c r="F97" i="1" s="1"/>
  <c r="H97" i="1" s="1"/>
  <c r="E97" i="1" a="1"/>
  <c r="E97" i="1" s="1"/>
  <c r="C97" i="1" a="1"/>
  <c r="C97" i="1" s="1"/>
  <c r="B97" i="1" a="1"/>
  <c r="B97" i="1" s="1"/>
  <c r="AG97" i="1" a="1"/>
  <c r="AG97" i="1" s="1"/>
  <c r="Q97" i="1" a="1"/>
  <c r="Q97" i="1" s="1"/>
  <c r="L97" i="1"/>
  <c r="M97" i="1"/>
  <c r="S97" i="1"/>
  <c r="D97" i="1" a="1"/>
  <c r="D97" i="1" s="1"/>
  <c r="G97" i="1"/>
  <c r="B148" i="1" a="1"/>
  <c r="B148" i="1" s="1"/>
  <c r="R148" i="1" a="1"/>
  <c r="R148" i="1" s="1"/>
  <c r="L148" i="1"/>
  <c r="P148" i="1" s="1"/>
  <c r="K148" i="1" a="1"/>
  <c r="K148" i="1" s="1"/>
  <c r="AG148" i="1" a="1"/>
  <c r="AG148" i="1" s="1"/>
  <c r="I148" i="1" a="1"/>
  <c r="I148" i="1" s="1"/>
  <c r="F148" i="1" a="1"/>
  <c r="F148" i="1" s="1"/>
  <c r="H148" i="1" s="1"/>
  <c r="D148" i="1" a="1"/>
  <c r="D148" i="1" s="1"/>
  <c r="C148" i="1" a="1"/>
  <c r="C148" i="1" s="1"/>
  <c r="N148" i="1"/>
  <c r="E148" i="1" a="1"/>
  <c r="E148" i="1" s="1"/>
  <c r="O148" i="1"/>
  <c r="M148" i="1"/>
  <c r="S148" i="1" s="1"/>
  <c r="E891" i="1" a="1"/>
  <c r="E891" i="1" s="1"/>
  <c r="C891" i="1" a="1"/>
  <c r="C891" i="1" s="1"/>
  <c r="D891" i="1" a="1"/>
  <c r="D891" i="1" s="1"/>
  <c r="B891" i="1" a="1"/>
  <c r="B891" i="1" s="1"/>
  <c r="K891" i="1" a="1"/>
  <c r="K891" i="1" s="1"/>
  <c r="L891" i="1"/>
  <c r="O891" i="1"/>
  <c r="N891" i="1"/>
  <c r="M891" i="1"/>
  <c r="X1393" i="1" a="1"/>
  <c r="X1393" i="1" s="1"/>
  <c r="W1393" i="1" a="1"/>
  <c r="W1393" i="1" s="1"/>
  <c r="AF1393" i="1" a="1"/>
  <c r="AF1393" i="1" s="1"/>
  <c r="U1393" i="1" a="1"/>
  <c r="U1393" i="1" s="1"/>
  <c r="AC1393" i="1" a="1"/>
  <c r="AC1393" i="1" s="1"/>
  <c r="AB1393" i="1" a="1"/>
  <c r="AB1393" i="1" s="1"/>
  <c r="AA1393" i="1" a="1"/>
  <c r="AA1393" i="1" s="1"/>
  <c r="Z1393" i="1" a="1"/>
  <c r="Z1393" i="1" s="1"/>
  <c r="Y1393" i="1" a="1"/>
  <c r="Y1393" i="1" s="1"/>
  <c r="AE1393" i="1" a="1"/>
  <c r="AE1393" i="1" s="1"/>
  <c r="AD1393" i="1" a="1"/>
  <c r="AD1393" i="1" s="1"/>
  <c r="T1393" i="1" a="1"/>
  <c r="T1393" i="1" s="1"/>
  <c r="V1393" i="1"/>
  <c r="F75" i="2" a="1"/>
  <c r="F75" i="2" s="1"/>
  <c r="E75" i="2" a="1"/>
  <c r="E75" i="2" s="1"/>
  <c r="G75" i="2" s="1" a="1"/>
  <c r="G75" i="2" s="1"/>
  <c r="I75" i="2" s="1"/>
  <c r="D75" i="2" a="1"/>
  <c r="D75" i="2" s="1"/>
  <c r="C75" i="2" a="1"/>
  <c r="C75" i="2" s="1"/>
  <c r="B75" i="2" a="1"/>
  <c r="B75" i="2" s="1"/>
  <c r="B248" i="1" a="1"/>
  <c r="B248" i="1" s="1"/>
  <c r="L248" i="1"/>
  <c r="K248" i="1" a="1"/>
  <c r="K248" i="1" s="1"/>
  <c r="J248" i="1" a="1"/>
  <c r="J248" i="1" s="1"/>
  <c r="E248" i="1" a="1"/>
  <c r="E248" i="1" s="1"/>
  <c r="D248" i="1" a="1"/>
  <c r="D248" i="1" s="1"/>
  <c r="R248" i="1" a="1"/>
  <c r="R248" i="1" s="1"/>
  <c r="Q248" i="1" a="1"/>
  <c r="Q248" i="1" s="1"/>
  <c r="C248" i="1" a="1"/>
  <c r="C248" i="1" s="1"/>
  <c r="AG248" i="1" a="1"/>
  <c r="AG248" i="1" s="1"/>
  <c r="I429" i="1" a="1"/>
  <c r="I429" i="1" s="1"/>
  <c r="F429" i="1" a="1"/>
  <c r="F429" i="1" s="1"/>
  <c r="E429" i="1" a="1"/>
  <c r="E429" i="1" s="1"/>
  <c r="AG429" i="1" a="1"/>
  <c r="AG429" i="1" s="1"/>
  <c r="D429" i="1" a="1"/>
  <c r="D429" i="1" s="1"/>
  <c r="B429" i="1" a="1"/>
  <c r="B429" i="1" s="1"/>
  <c r="R429" i="1" a="1"/>
  <c r="R429" i="1" s="1"/>
  <c r="L429" i="1"/>
  <c r="K429" i="1" a="1"/>
  <c r="K429" i="1" s="1"/>
  <c r="Q429" i="1" a="1"/>
  <c r="Q429" i="1" s="1"/>
  <c r="C429" i="1" a="1"/>
  <c r="C429" i="1" s="1"/>
  <c r="AD500" i="1" a="1"/>
  <c r="AD500" i="1" s="1"/>
  <c r="Y500" i="1" a="1"/>
  <c r="Y500" i="1" s="1"/>
  <c r="AA500" i="1" a="1"/>
  <c r="AA500" i="1" s="1"/>
  <c r="Z500" i="1" a="1"/>
  <c r="Z500" i="1" s="1"/>
  <c r="X500" i="1" a="1"/>
  <c r="X500" i="1" s="1"/>
  <c r="AE500" i="1" a="1"/>
  <c r="AE500" i="1" s="1"/>
  <c r="AC500" i="1" a="1"/>
  <c r="AC500" i="1" s="1"/>
  <c r="AB500" i="1" a="1"/>
  <c r="AB500" i="1" s="1"/>
  <c r="W500" i="1" a="1"/>
  <c r="W500" i="1" s="1"/>
  <c r="U500" i="1" a="1"/>
  <c r="U500" i="1" s="1"/>
  <c r="AF500" i="1" a="1"/>
  <c r="AF500" i="1" s="1"/>
  <c r="T500" i="1" a="1"/>
  <c r="T500" i="1" s="1"/>
  <c r="V500" i="1"/>
  <c r="Z62" i="1" a="1"/>
  <c r="Z62" i="1" s="1"/>
  <c r="Y62" i="1" a="1"/>
  <c r="Y62" i="1" s="1"/>
  <c r="W62" i="1" a="1"/>
  <c r="W62" i="1" s="1"/>
  <c r="U62" i="1" a="1"/>
  <c r="U62" i="1" s="1"/>
  <c r="AE62" i="1" a="1"/>
  <c r="AE62" i="1" s="1"/>
  <c r="AB62" i="1" a="1"/>
  <c r="AB62" i="1" s="1"/>
  <c r="AA62" i="1" a="1"/>
  <c r="AA62" i="1" s="1"/>
  <c r="AC62" i="1" a="1"/>
  <c r="AC62" i="1" s="1"/>
  <c r="AD62" i="1" a="1"/>
  <c r="AD62" i="1" s="1"/>
  <c r="E475" i="1" a="1"/>
  <c r="E475" i="1" s="1"/>
  <c r="B475" i="1" a="1"/>
  <c r="B475" i="1" s="1"/>
  <c r="K475" i="1" a="1"/>
  <c r="K475" i="1" s="1"/>
  <c r="C475" i="1" a="1"/>
  <c r="C475" i="1" s="1"/>
  <c r="D475" i="1" a="1"/>
  <c r="D475" i="1" s="1"/>
  <c r="L475" i="1"/>
  <c r="Q475" i="1" a="1"/>
  <c r="Q475" i="1" s="1"/>
  <c r="M475" i="1"/>
  <c r="S475" i="1" s="1"/>
  <c r="AC638" i="1" a="1"/>
  <c r="AC638" i="1" s="1"/>
  <c r="AB638" i="1" a="1"/>
  <c r="AB638" i="1" s="1"/>
  <c r="AA638" i="1" a="1"/>
  <c r="AA638" i="1" s="1"/>
  <c r="Z638" i="1" a="1"/>
  <c r="Z638" i="1" s="1"/>
  <c r="X638" i="1" a="1"/>
  <c r="X638" i="1" s="1"/>
  <c r="T638" i="1" a="1"/>
  <c r="T638" i="1" s="1"/>
  <c r="AF638" i="1" a="1"/>
  <c r="AF638" i="1" s="1"/>
  <c r="Y638" i="1" a="1"/>
  <c r="Y638" i="1" s="1"/>
  <c r="U638" i="1" a="1"/>
  <c r="U638" i="1" s="1"/>
  <c r="AD638" i="1" a="1"/>
  <c r="AD638" i="1" s="1"/>
  <c r="W638" i="1" a="1"/>
  <c r="W638" i="1" s="1"/>
  <c r="AE638" i="1" a="1"/>
  <c r="AE638" i="1" s="1"/>
  <c r="V638" i="1"/>
  <c r="F449" i="2" a="1"/>
  <c r="F449" i="2" s="1"/>
  <c r="H449" i="2" s="1"/>
  <c r="B449" i="2" a="1"/>
  <c r="B449" i="2" s="1"/>
  <c r="D449" i="2" a="1"/>
  <c r="D449" i="2" s="1"/>
  <c r="G449" i="2" a="1"/>
  <c r="G449" i="2" s="1"/>
  <c r="E449" i="2" a="1"/>
  <c r="E449" i="2" s="1"/>
  <c r="C449" i="2" a="1"/>
  <c r="C449" i="2" s="1"/>
  <c r="B79" i="1" a="1"/>
  <c r="B79" i="1" s="1"/>
  <c r="Q79" i="1" a="1"/>
  <c r="Q79" i="1" s="1"/>
  <c r="L79" i="1"/>
  <c r="P79" i="1" s="1"/>
  <c r="K79" i="1" a="1"/>
  <c r="K79" i="1" s="1"/>
  <c r="E79" i="1" a="1"/>
  <c r="E79" i="1" s="1"/>
  <c r="D79" i="1" a="1"/>
  <c r="D79" i="1" s="1"/>
  <c r="C79" i="1" a="1"/>
  <c r="C79" i="1" s="1"/>
  <c r="N79" i="1"/>
  <c r="M79" i="1"/>
  <c r="S79" i="1" s="1"/>
  <c r="C831" i="1" a="1"/>
  <c r="C831" i="1" s="1"/>
  <c r="B831" i="1" a="1"/>
  <c r="B831" i="1" s="1"/>
  <c r="L831" i="1"/>
  <c r="P831" i="1" s="1"/>
  <c r="AG831" i="1" a="1"/>
  <c r="AG831" i="1" s="1"/>
  <c r="F831" i="1" a="1"/>
  <c r="F831" i="1" s="1"/>
  <c r="H831" i="1" s="1"/>
  <c r="E831" i="1" a="1"/>
  <c r="E831" i="1" s="1"/>
  <c r="D831" i="1" a="1"/>
  <c r="D831" i="1" s="1"/>
  <c r="K831" i="1" a="1"/>
  <c r="K831" i="1" s="1"/>
  <c r="N831" i="1"/>
  <c r="M831" i="1"/>
  <c r="P943" i="1"/>
  <c r="L1433" i="1"/>
  <c r="P1433" i="1" s="1"/>
  <c r="K1433" i="1" a="1"/>
  <c r="K1433" i="1" s="1"/>
  <c r="B1433" i="1" a="1"/>
  <c r="B1433" i="1" s="1"/>
  <c r="E1433" i="1" a="1"/>
  <c r="E1433" i="1" s="1"/>
  <c r="D1433" i="1" a="1"/>
  <c r="D1433" i="1" s="1"/>
  <c r="C1433" i="1" a="1"/>
  <c r="C1433" i="1" s="1"/>
  <c r="N1433" i="1"/>
  <c r="M1433" i="1"/>
  <c r="Y938" i="1" a="1"/>
  <c r="Y938" i="1" s="1"/>
  <c r="X938" i="1" a="1"/>
  <c r="X938" i="1" s="1"/>
  <c r="AF938" i="1" a="1"/>
  <c r="AF938" i="1" s="1"/>
  <c r="U938" i="1" a="1"/>
  <c r="U938" i="1" s="1"/>
  <c r="AD938" i="1" a="1"/>
  <c r="AD938" i="1" s="1"/>
  <c r="AC938" i="1" a="1"/>
  <c r="AC938" i="1" s="1"/>
  <c r="AB938" i="1" a="1"/>
  <c r="AB938" i="1" s="1"/>
  <c r="AA938" i="1" a="1"/>
  <c r="AA938" i="1" s="1"/>
  <c r="Z938" i="1" a="1"/>
  <c r="Z938" i="1" s="1"/>
  <c r="W938" i="1" a="1"/>
  <c r="W938" i="1" s="1"/>
  <c r="AE938" i="1" a="1"/>
  <c r="AE938" i="1" s="1"/>
  <c r="T938" i="1" a="1"/>
  <c r="T938" i="1" s="1"/>
  <c r="V938" i="1"/>
  <c r="Q1093" i="1" a="1"/>
  <c r="Q1093" i="1" s="1"/>
  <c r="L1093" i="1"/>
  <c r="K1093" i="1" a="1"/>
  <c r="K1093" i="1" s="1"/>
  <c r="C1093" i="1" a="1"/>
  <c r="C1093" i="1" s="1"/>
  <c r="B1093" i="1" a="1"/>
  <c r="B1093" i="1" s="1"/>
  <c r="D1093" i="1" a="1"/>
  <c r="D1093" i="1" s="1"/>
  <c r="E1093" i="1" a="1"/>
  <c r="E1093" i="1" s="1"/>
  <c r="M1093" i="1"/>
  <c r="S1093" i="1" s="1"/>
  <c r="Y1193" i="1" a="1"/>
  <c r="Y1193" i="1" s="1"/>
  <c r="X1193" i="1" a="1"/>
  <c r="X1193" i="1" s="1"/>
  <c r="AD1193" i="1" a="1"/>
  <c r="AD1193" i="1" s="1"/>
  <c r="AC1193" i="1" a="1"/>
  <c r="AC1193" i="1" s="1"/>
  <c r="AB1193" i="1" a="1"/>
  <c r="AB1193" i="1" s="1"/>
  <c r="AA1193" i="1" a="1"/>
  <c r="AA1193" i="1" s="1"/>
  <c r="Z1193" i="1" a="1"/>
  <c r="Z1193" i="1" s="1"/>
  <c r="T1193" i="1" a="1"/>
  <c r="T1193" i="1" s="1"/>
  <c r="AF1193" i="1" a="1"/>
  <c r="AF1193" i="1" s="1"/>
  <c r="AE1193" i="1" a="1"/>
  <c r="AE1193" i="1" s="1"/>
  <c r="W1193" i="1" a="1"/>
  <c r="W1193" i="1" s="1"/>
  <c r="U1193" i="1" a="1"/>
  <c r="U1193" i="1" s="1"/>
  <c r="B1693" i="1" a="1"/>
  <c r="B1693" i="1" s="1"/>
  <c r="L1693" i="1"/>
  <c r="P1693" i="1" s="1"/>
  <c r="K1693" i="1" a="1"/>
  <c r="K1693" i="1" s="1"/>
  <c r="D1693" i="1" a="1"/>
  <c r="D1693" i="1" s="1"/>
  <c r="C1693" i="1" a="1"/>
  <c r="C1693" i="1" s="1"/>
  <c r="E1693" i="1" a="1"/>
  <c r="E1693" i="1" s="1"/>
  <c r="O1693" i="1"/>
  <c r="N1693" i="1"/>
  <c r="M1693" i="1"/>
  <c r="X285" i="1" a="1"/>
  <c r="X285" i="1" s="1"/>
  <c r="W285" i="1" a="1"/>
  <c r="W285" i="1" s="1"/>
  <c r="AF285" i="1" a="1"/>
  <c r="AF285" i="1" s="1"/>
  <c r="U285" i="1" a="1"/>
  <c r="U285" i="1" s="1"/>
  <c r="AD285" i="1" a="1"/>
  <c r="AD285" i="1" s="1"/>
  <c r="AE285" i="1" a="1"/>
  <c r="AE285" i="1" s="1"/>
  <c r="AB285" i="1" a="1"/>
  <c r="AB285" i="1" s="1"/>
  <c r="AA285" i="1" a="1"/>
  <c r="AA285" i="1" s="1"/>
  <c r="Y285" i="1" a="1"/>
  <c r="Y285" i="1" s="1"/>
  <c r="T285" i="1" a="1"/>
  <c r="T285" i="1" s="1"/>
  <c r="AC285" i="1" a="1"/>
  <c r="AC285" i="1" s="1"/>
  <c r="Z285" i="1" a="1"/>
  <c r="Z285" i="1" s="1"/>
  <c r="V285" i="1"/>
  <c r="E380" i="1" a="1"/>
  <c r="E380" i="1" s="1"/>
  <c r="D380" i="1" a="1"/>
  <c r="D380" i="1" s="1"/>
  <c r="K380" i="1" a="1"/>
  <c r="K380" i="1" s="1"/>
  <c r="L380" i="1"/>
  <c r="C380" i="1" a="1"/>
  <c r="C380" i="1" s="1"/>
  <c r="B380" i="1" a="1"/>
  <c r="B380" i="1" s="1"/>
  <c r="M380" i="1"/>
  <c r="Q380" i="1" s="1" a="1"/>
  <c r="Q380" i="1" s="1"/>
  <c r="Z900" i="1" a="1"/>
  <c r="Z900" i="1" s="1"/>
  <c r="Y900" i="1" a="1"/>
  <c r="Y900" i="1" s="1"/>
  <c r="W900" i="1" a="1"/>
  <c r="W900" i="1" s="1"/>
  <c r="AE900" i="1" a="1"/>
  <c r="AE900" i="1" s="1"/>
  <c r="T900" i="1" a="1"/>
  <c r="T900" i="1" s="1"/>
  <c r="AB900" i="1" a="1"/>
  <c r="AB900" i="1" s="1"/>
  <c r="AA900" i="1" a="1"/>
  <c r="AA900" i="1" s="1"/>
  <c r="X900" i="1" a="1"/>
  <c r="X900" i="1" s="1"/>
  <c r="U900" i="1" a="1"/>
  <c r="U900" i="1" s="1"/>
  <c r="AC900" i="1" a="1"/>
  <c r="AC900" i="1" s="1"/>
  <c r="AF900" i="1" a="1"/>
  <c r="AF900" i="1" s="1"/>
  <c r="AD900" i="1" a="1"/>
  <c r="AD900" i="1" s="1"/>
  <c r="AA1106" i="1" a="1"/>
  <c r="AA1106" i="1" s="1"/>
  <c r="Z1106" i="1" a="1"/>
  <c r="Z1106" i="1" s="1"/>
  <c r="Y1106" i="1" a="1"/>
  <c r="Y1106" i="1" s="1"/>
  <c r="W1106" i="1" a="1"/>
  <c r="W1106" i="1" s="1"/>
  <c r="AF1106" i="1" a="1"/>
  <c r="AF1106" i="1" s="1"/>
  <c r="T1106" i="1" a="1"/>
  <c r="T1106" i="1" s="1"/>
  <c r="AC1106" i="1" a="1"/>
  <c r="AC1106" i="1" s="1"/>
  <c r="AE1106" i="1" a="1"/>
  <c r="AE1106" i="1" s="1"/>
  <c r="AD1106" i="1" a="1"/>
  <c r="AD1106" i="1" s="1"/>
  <c r="AB1106" i="1" a="1"/>
  <c r="AB1106" i="1" s="1"/>
  <c r="U1106" i="1" a="1"/>
  <c r="U1106" i="1" s="1"/>
  <c r="X1106" i="1" a="1"/>
  <c r="X1106" i="1" s="1"/>
  <c r="V1106" i="1"/>
  <c r="AE1243" i="1" a="1"/>
  <c r="AE1243" i="1" s="1"/>
  <c r="T1243" i="1" a="1"/>
  <c r="T1243" i="1" s="1"/>
  <c r="AD1243" i="1" a="1"/>
  <c r="AD1243" i="1" s="1"/>
  <c r="AB1243" i="1" a="1"/>
  <c r="AB1243" i="1" s="1"/>
  <c r="Z1243" i="1" a="1"/>
  <c r="Z1243" i="1" s="1"/>
  <c r="AF1243" i="1" a="1"/>
  <c r="AF1243" i="1" s="1"/>
  <c r="AC1243" i="1" a="1"/>
  <c r="AC1243" i="1" s="1"/>
  <c r="AA1243" i="1" a="1"/>
  <c r="AA1243" i="1" s="1"/>
  <c r="Y1243" i="1" a="1"/>
  <c r="Y1243" i="1" s="1"/>
  <c r="X1243" i="1" a="1"/>
  <c r="X1243" i="1" s="1"/>
  <c r="U1243" i="1" a="1"/>
  <c r="U1243" i="1" s="1"/>
  <c r="W1243" i="1" a="1"/>
  <c r="W1243" i="1" s="1"/>
  <c r="AC1493" i="1" a="1"/>
  <c r="AC1493" i="1" s="1"/>
  <c r="AB1493" i="1" a="1"/>
  <c r="AB1493" i="1" s="1"/>
  <c r="AA1493" i="1" a="1"/>
  <c r="AA1493" i="1" s="1"/>
  <c r="Y1493" i="1" a="1"/>
  <c r="Y1493" i="1" s="1"/>
  <c r="AF1493" i="1" a="1"/>
  <c r="AF1493" i="1" s="1"/>
  <c r="AE1493" i="1" a="1"/>
  <c r="AE1493" i="1" s="1"/>
  <c r="Z1493" i="1" a="1"/>
  <c r="Z1493" i="1" s="1"/>
  <c r="AD1493" i="1" a="1"/>
  <c r="AD1493" i="1" s="1"/>
  <c r="U1493" i="1" a="1"/>
  <c r="U1493" i="1" s="1"/>
  <c r="X1493" i="1" a="1"/>
  <c r="X1493" i="1" s="1"/>
  <c r="T1493" i="1" a="1"/>
  <c r="T1493" i="1" s="1"/>
  <c r="W1493" i="1" a="1"/>
  <c r="W1493" i="1" s="1"/>
  <c r="V1493" i="1"/>
  <c r="X28" i="17"/>
  <c r="AA351" i="1" a="1"/>
  <c r="AA351" i="1" s="1"/>
  <c r="Z351" i="1" a="1"/>
  <c r="Z351" i="1" s="1"/>
  <c r="Y351" i="1" a="1"/>
  <c r="Y351" i="1" s="1"/>
  <c r="X351" i="1" a="1"/>
  <c r="X351" i="1" s="1"/>
  <c r="W351" i="1" a="1"/>
  <c r="W351" i="1" s="1"/>
  <c r="AF351" i="1" a="1"/>
  <c r="AF351" i="1" s="1"/>
  <c r="AE351" i="1" a="1"/>
  <c r="AE351" i="1" s="1"/>
  <c r="AC351" i="1" a="1"/>
  <c r="AC351" i="1" s="1"/>
  <c r="AB351" i="1" a="1"/>
  <c r="AB351" i="1" s="1"/>
  <c r="AD351" i="1" a="1"/>
  <c r="AD351" i="1" s="1"/>
  <c r="U351" i="1" a="1"/>
  <c r="U351" i="1" s="1"/>
  <c r="T351" i="1" a="1"/>
  <c r="T351" i="1" s="1"/>
  <c r="V351" i="1"/>
  <c r="AD609" i="1" a="1"/>
  <c r="AD609" i="1" s="1"/>
  <c r="AC609" i="1" a="1"/>
  <c r="AC609" i="1" s="1"/>
  <c r="AB609" i="1" a="1"/>
  <c r="AB609" i="1" s="1"/>
  <c r="AA609" i="1" a="1"/>
  <c r="AA609" i="1" s="1"/>
  <c r="Z609" i="1" a="1"/>
  <c r="Z609" i="1" s="1"/>
  <c r="AE609" i="1" a="1"/>
  <c r="AE609" i="1" s="1"/>
  <c r="X609" i="1" a="1"/>
  <c r="X609" i="1" s="1"/>
  <c r="W609" i="1" a="1"/>
  <c r="W609" i="1" s="1"/>
  <c r="U609" i="1" a="1"/>
  <c r="U609" i="1" s="1"/>
  <c r="AF609" i="1" a="1"/>
  <c r="AF609" i="1" s="1"/>
  <c r="Y609" i="1" a="1"/>
  <c r="Y609" i="1" s="1"/>
  <c r="T609" i="1" a="1"/>
  <c r="T609" i="1" s="1"/>
  <c r="V609" i="1"/>
  <c r="AD629" i="1" a="1"/>
  <c r="AD629" i="1" s="1"/>
  <c r="AC629" i="1" a="1"/>
  <c r="AC629" i="1" s="1"/>
  <c r="AB629" i="1" a="1"/>
  <c r="AB629" i="1" s="1"/>
  <c r="AA629" i="1" a="1"/>
  <c r="AA629" i="1" s="1"/>
  <c r="Z629" i="1" a="1"/>
  <c r="Z629" i="1" s="1"/>
  <c r="T629" i="1" a="1"/>
  <c r="T629" i="1" s="1"/>
  <c r="X629" i="1" a="1"/>
  <c r="X629" i="1" s="1"/>
  <c r="W629" i="1" a="1"/>
  <c r="W629" i="1" s="1"/>
  <c r="U629" i="1" a="1"/>
  <c r="U629" i="1" s="1"/>
  <c r="AF629" i="1" a="1"/>
  <c r="AF629" i="1" s="1"/>
  <c r="Y629" i="1" a="1"/>
  <c r="Y629" i="1" s="1"/>
  <c r="AE629" i="1" a="1"/>
  <c r="AE629" i="1" s="1"/>
  <c r="AE800" i="1" a="1"/>
  <c r="AE800" i="1" s="1"/>
  <c r="T800" i="1" a="1"/>
  <c r="T800" i="1" s="1"/>
  <c r="AD800" i="1" a="1"/>
  <c r="AD800" i="1" s="1"/>
  <c r="U800" i="1" a="1"/>
  <c r="U800" i="1" s="1"/>
  <c r="AF800" i="1" a="1"/>
  <c r="AF800" i="1" s="1"/>
  <c r="AC800" i="1" a="1"/>
  <c r="AC800" i="1" s="1"/>
  <c r="AB800" i="1" a="1"/>
  <c r="AB800" i="1" s="1"/>
  <c r="Z800" i="1" a="1"/>
  <c r="Z800" i="1" s="1"/>
  <c r="W800" i="1" a="1"/>
  <c r="W800" i="1" s="1"/>
  <c r="X800" i="1" a="1"/>
  <c r="X800" i="1" s="1"/>
  <c r="AA800" i="1" a="1"/>
  <c r="AA800" i="1" s="1"/>
  <c r="Y800" i="1" a="1"/>
  <c r="Y800" i="1" s="1"/>
  <c r="V800" i="1"/>
  <c r="AD928" i="1" a="1"/>
  <c r="AD928" i="1" s="1"/>
  <c r="AC928" i="1" a="1"/>
  <c r="AC928" i="1" s="1"/>
  <c r="AA928" i="1" a="1"/>
  <c r="AA928" i="1" s="1"/>
  <c r="Y928" i="1" a="1"/>
  <c r="Y928" i="1" s="1"/>
  <c r="X928" i="1" a="1"/>
  <c r="X928" i="1" s="1"/>
  <c r="W928" i="1" a="1"/>
  <c r="W928" i="1" s="1"/>
  <c r="U928" i="1" a="1"/>
  <c r="U928" i="1" s="1"/>
  <c r="T928" i="1" a="1"/>
  <c r="T928" i="1" s="1"/>
  <c r="AF928" i="1" a="1"/>
  <c r="AF928" i="1" s="1"/>
  <c r="Z928" i="1" a="1"/>
  <c r="Z928" i="1" s="1"/>
  <c r="AE928" i="1" a="1"/>
  <c r="AE928" i="1" s="1"/>
  <c r="AB928" i="1" a="1"/>
  <c r="AB928" i="1" s="1"/>
  <c r="I1144" i="1" a="1"/>
  <c r="I1144" i="1" s="1"/>
  <c r="L1144" i="1"/>
  <c r="K1144" i="1" a="1"/>
  <c r="K1144" i="1" s="1"/>
  <c r="J1144" i="1" a="1"/>
  <c r="J1144" i="1" s="1"/>
  <c r="E1144" i="1" a="1"/>
  <c r="E1144" i="1" s="1"/>
  <c r="R1144" i="1" a="1"/>
  <c r="R1144" i="1" s="1"/>
  <c r="F1144" i="1" a="1"/>
  <c r="F1144" i="1" s="1"/>
  <c r="G1144" i="1" s="1"/>
  <c r="D1144" i="1" a="1"/>
  <c r="D1144" i="1" s="1"/>
  <c r="C1144" i="1" a="1"/>
  <c r="C1144" i="1" s="1"/>
  <c r="B1144" i="1" a="1"/>
  <c r="B1144" i="1" s="1"/>
  <c r="M1144" i="1"/>
  <c r="Q1144" i="1" s="1" a="1"/>
  <c r="Q1144" i="1" s="1"/>
  <c r="D1542" i="1" a="1"/>
  <c r="D1542" i="1" s="1"/>
  <c r="L1542" i="1"/>
  <c r="P1542" i="1" s="1"/>
  <c r="K1542" i="1" a="1"/>
  <c r="K1542" i="1" s="1"/>
  <c r="C1542" i="1" a="1"/>
  <c r="C1542" i="1" s="1"/>
  <c r="B1542" i="1" a="1"/>
  <c r="B1542" i="1" s="1"/>
  <c r="E1542" i="1" a="1"/>
  <c r="E1542" i="1" s="1"/>
  <c r="M1542" i="1"/>
  <c r="K1644" i="1" a="1"/>
  <c r="K1644" i="1" s="1"/>
  <c r="D1644" i="1" a="1"/>
  <c r="D1644" i="1" s="1"/>
  <c r="C1644" i="1" a="1"/>
  <c r="C1644" i="1" s="1"/>
  <c r="B1644" i="1" a="1"/>
  <c r="B1644" i="1" s="1"/>
  <c r="Q1644" i="1" a="1"/>
  <c r="Q1644" i="1" s="1"/>
  <c r="L1644" i="1"/>
  <c r="P1644" i="1" s="1"/>
  <c r="E1644" i="1" a="1"/>
  <c r="E1644" i="1" s="1"/>
  <c r="O1644" i="1"/>
  <c r="N1644" i="1"/>
  <c r="M1644" i="1"/>
  <c r="Q1701" i="1" a="1"/>
  <c r="Q1701" i="1" s="1"/>
  <c r="E1701" i="1" a="1"/>
  <c r="E1701" i="1" s="1"/>
  <c r="D1701" i="1" a="1"/>
  <c r="D1701" i="1" s="1"/>
  <c r="B1701" i="1" a="1"/>
  <c r="B1701" i="1" s="1"/>
  <c r="L1701" i="1"/>
  <c r="K1701" i="1" a="1"/>
  <c r="K1701" i="1" s="1"/>
  <c r="C1701" i="1" a="1"/>
  <c r="C1701" i="1" s="1"/>
  <c r="P1701" i="1"/>
  <c r="O1701" i="1"/>
  <c r="N1701" i="1"/>
  <c r="M1701" i="1"/>
  <c r="S1701" i="1" s="1"/>
  <c r="AG1766" i="1" a="1"/>
  <c r="AG1766" i="1" s="1"/>
  <c r="D1766" i="1" a="1"/>
  <c r="D1766" i="1" s="1"/>
  <c r="C1766" i="1" a="1"/>
  <c r="C1766" i="1" s="1"/>
  <c r="L1766" i="1"/>
  <c r="E1766" i="1" a="1"/>
  <c r="E1766" i="1" s="1"/>
  <c r="R1766" i="1" a="1"/>
  <c r="R1766" i="1" s="1"/>
  <c r="K1766" i="1" a="1"/>
  <c r="K1766" i="1" s="1"/>
  <c r="F1766" i="1" a="1"/>
  <c r="F1766" i="1" s="1"/>
  <c r="H1766" i="1" s="1"/>
  <c r="B1766" i="1" a="1"/>
  <c r="B1766" i="1" s="1"/>
  <c r="M1766" i="1"/>
  <c r="C159" i="2" a="1"/>
  <c r="C159" i="2" s="1"/>
  <c r="B159" i="2" a="1"/>
  <c r="B159" i="2" s="1"/>
  <c r="F159" i="2" a="1"/>
  <c r="F159" i="2" s="1"/>
  <c r="E159" i="2" a="1"/>
  <c r="E159" i="2" s="1"/>
  <c r="D159" i="2" a="1"/>
  <c r="D159" i="2" s="1"/>
  <c r="AU38" i="5"/>
  <c r="AQ33" i="12"/>
  <c r="BE33" i="12"/>
  <c r="M57" i="1"/>
  <c r="S57" i="1" s="1"/>
  <c r="E434" i="1" a="1"/>
  <c r="E434" i="1" s="1"/>
  <c r="AG434" i="1" a="1"/>
  <c r="AG434" i="1" s="1"/>
  <c r="D434" i="1" a="1"/>
  <c r="D434" i="1" s="1"/>
  <c r="C434" i="1" a="1"/>
  <c r="C434" i="1" s="1"/>
  <c r="B434" i="1" a="1"/>
  <c r="B434" i="1" s="1"/>
  <c r="R434" i="1" a="1"/>
  <c r="R434" i="1" s="1"/>
  <c r="L434" i="1"/>
  <c r="P434" i="1" s="1"/>
  <c r="Q434" i="1" a="1"/>
  <c r="Q434" i="1" s="1"/>
  <c r="K434" i="1" a="1"/>
  <c r="K434" i="1" s="1"/>
  <c r="I434" i="1" a="1"/>
  <c r="I434" i="1" s="1"/>
  <c r="F434" i="1" a="1"/>
  <c r="F434" i="1" s="1"/>
  <c r="H434" i="1" s="1"/>
  <c r="S434" i="1"/>
  <c r="O434" i="1"/>
  <c r="M434" i="1"/>
  <c r="W7" i="1" a="1"/>
  <c r="W7" i="1" s="1"/>
  <c r="AF7" i="1" a="1"/>
  <c r="AF7" i="1" s="1"/>
  <c r="U7" i="1" a="1"/>
  <c r="U7" i="1" s="1"/>
  <c r="AE7" i="1" a="1"/>
  <c r="AE7" i="1" s="1"/>
  <c r="T7" i="1" a="1"/>
  <c r="T7" i="1" s="1"/>
  <c r="AD7" i="1" a="1"/>
  <c r="AD7" i="1" s="1"/>
  <c r="AC7" i="1" a="1"/>
  <c r="AC7" i="1" s="1"/>
  <c r="AA7" i="1" a="1"/>
  <c r="AA7" i="1" s="1"/>
  <c r="AB7" i="1" a="1"/>
  <c r="AB7" i="1" s="1"/>
  <c r="Z7" i="1" a="1"/>
  <c r="Z7" i="1" s="1"/>
  <c r="X7" i="1" a="1"/>
  <c r="X7" i="1" s="1"/>
  <c r="V7" i="1"/>
  <c r="Y7" i="1" a="1"/>
  <c r="Y7" i="1" s="1"/>
  <c r="X40" i="1" a="1"/>
  <c r="X40" i="1" s="1"/>
  <c r="W40" i="1" a="1"/>
  <c r="W40" i="1" s="1"/>
  <c r="AF40" i="1" a="1"/>
  <c r="AF40" i="1" s="1"/>
  <c r="U40" i="1" a="1"/>
  <c r="U40" i="1" s="1"/>
  <c r="AE40" i="1" a="1"/>
  <c r="AE40" i="1" s="1"/>
  <c r="T40" i="1" a="1"/>
  <c r="T40" i="1" s="1"/>
  <c r="AC40" i="1" a="1"/>
  <c r="AC40" i="1" s="1"/>
  <c r="Y40" i="1" a="1"/>
  <c r="Y40" i="1" s="1"/>
  <c r="AD40" i="1" a="1"/>
  <c r="AD40" i="1" s="1"/>
  <c r="AB40" i="1" a="1"/>
  <c r="AB40" i="1" s="1"/>
  <c r="AA40" i="1" a="1"/>
  <c r="AA40" i="1" s="1"/>
  <c r="Z40" i="1" a="1"/>
  <c r="Z40" i="1" s="1"/>
  <c r="V40" i="1"/>
  <c r="AF74" i="1" a="1"/>
  <c r="AF74" i="1" s="1"/>
  <c r="U74" i="1" a="1"/>
  <c r="U74" i="1" s="1"/>
  <c r="T74" i="1" a="1"/>
  <c r="T74" i="1" s="1"/>
  <c r="AE74" i="1" a="1"/>
  <c r="AE74" i="1" s="1"/>
  <c r="AD74" i="1" a="1"/>
  <c r="AD74" i="1" s="1"/>
  <c r="AC74" i="1" a="1"/>
  <c r="AC74" i="1" s="1"/>
  <c r="AB74" i="1" a="1"/>
  <c r="AB74" i="1" s="1"/>
  <c r="Z74" i="1" a="1"/>
  <c r="Z74" i="1" s="1"/>
  <c r="AA74" i="1" a="1"/>
  <c r="AA74" i="1" s="1"/>
  <c r="Y74" i="1" a="1"/>
  <c r="Y74" i="1" s="1"/>
  <c r="X74" i="1" a="1"/>
  <c r="X74" i="1" s="1"/>
  <c r="W74" i="1" a="1"/>
  <c r="W74" i="1" s="1"/>
  <c r="V74" i="1"/>
  <c r="N202" i="1"/>
  <c r="O207" i="1"/>
  <c r="C291" i="1" a="1"/>
  <c r="C291" i="1" s="1"/>
  <c r="Q291" i="1" a="1"/>
  <c r="Q291" i="1" s="1"/>
  <c r="L291" i="1"/>
  <c r="E291" i="1" a="1"/>
  <c r="E291" i="1" s="1"/>
  <c r="D291" i="1" a="1"/>
  <c r="D291" i="1" s="1"/>
  <c r="K291" i="1" a="1"/>
  <c r="K291" i="1" s="1"/>
  <c r="B291" i="1" a="1"/>
  <c r="B291" i="1" s="1"/>
  <c r="M291" i="1"/>
  <c r="S291" i="1" s="1"/>
  <c r="O313" i="1"/>
  <c r="Y318" i="1" a="1"/>
  <c r="Y318" i="1" s="1"/>
  <c r="X318" i="1" a="1"/>
  <c r="X318" i="1" s="1"/>
  <c r="W318" i="1" a="1"/>
  <c r="W318" i="1" s="1"/>
  <c r="AF318" i="1" a="1"/>
  <c r="AF318" i="1" s="1"/>
  <c r="U318" i="1" a="1"/>
  <c r="U318" i="1" s="1"/>
  <c r="AD318" i="1" a="1"/>
  <c r="AD318" i="1" s="1"/>
  <c r="AA318" i="1" a="1"/>
  <c r="AA318" i="1" s="1"/>
  <c r="Z318" i="1" a="1"/>
  <c r="Z318" i="1" s="1"/>
  <c r="T318" i="1" a="1"/>
  <c r="T318" i="1" s="1"/>
  <c r="AE318" i="1" a="1"/>
  <c r="AE318" i="1" s="1"/>
  <c r="AC318" i="1" a="1"/>
  <c r="AC318" i="1" s="1"/>
  <c r="AB318" i="1" a="1"/>
  <c r="AB318" i="1" s="1"/>
  <c r="Y327" i="1" a="1"/>
  <c r="Y327" i="1" s="1"/>
  <c r="X327" i="1" a="1"/>
  <c r="X327" i="1" s="1"/>
  <c r="W327" i="1" a="1"/>
  <c r="W327" i="1" s="1"/>
  <c r="AF327" i="1" a="1"/>
  <c r="AF327" i="1" s="1"/>
  <c r="U327" i="1" a="1"/>
  <c r="U327" i="1" s="1"/>
  <c r="AE327" i="1" a="1"/>
  <c r="AE327" i="1" s="1"/>
  <c r="T327" i="1" a="1"/>
  <c r="T327" i="1" s="1"/>
  <c r="Z327" i="1" a="1"/>
  <c r="Z327" i="1" s="1"/>
  <c r="AD327" i="1" a="1"/>
  <c r="AD327" i="1" s="1"/>
  <c r="AC327" i="1" a="1"/>
  <c r="AC327" i="1" s="1"/>
  <c r="AA327" i="1" a="1"/>
  <c r="AA327" i="1" s="1"/>
  <c r="AB327" i="1" a="1"/>
  <c r="AB327" i="1" s="1"/>
  <c r="V327" i="1"/>
  <c r="AB333" i="1" a="1"/>
  <c r="AB333" i="1" s="1"/>
  <c r="AA333" i="1" a="1"/>
  <c r="AA333" i="1" s="1"/>
  <c r="Z333" i="1" a="1"/>
  <c r="Z333" i="1" s="1"/>
  <c r="Y333" i="1" a="1"/>
  <c r="Y333" i="1" s="1"/>
  <c r="X333" i="1" a="1"/>
  <c r="X333" i="1" s="1"/>
  <c r="AF333" i="1" a="1"/>
  <c r="AF333" i="1" s="1"/>
  <c r="AD333" i="1" a="1"/>
  <c r="AD333" i="1" s="1"/>
  <c r="AC333" i="1" a="1"/>
  <c r="AC333" i="1" s="1"/>
  <c r="AE333" i="1" a="1"/>
  <c r="AE333" i="1" s="1"/>
  <c r="W333" i="1" a="1"/>
  <c r="W333" i="1" s="1"/>
  <c r="U333" i="1" a="1"/>
  <c r="U333" i="1" s="1"/>
  <c r="T333" i="1" a="1"/>
  <c r="T333" i="1" s="1"/>
  <c r="V333" i="1"/>
  <c r="O364" i="1"/>
  <c r="Y367" i="1" a="1"/>
  <c r="Y367" i="1" s="1"/>
  <c r="X367" i="1" a="1"/>
  <c r="X367" i="1" s="1"/>
  <c r="W367" i="1" a="1"/>
  <c r="W367" i="1" s="1"/>
  <c r="AF367" i="1" a="1"/>
  <c r="AF367" i="1" s="1"/>
  <c r="U367" i="1" a="1"/>
  <c r="U367" i="1" s="1"/>
  <c r="AE367" i="1" a="1"/>
  <c r="AE367" i="1" s="1"/>
  <c r="T367" i="1" a="1"/>
  <c r="T367" i="1" s="1"/>
  <c r="Z367" i="1" a="1"/>
  <c r="Z367" i="1" s="1"/>
  <c r="AD367" i="1" a="1"/>
  <c r="AD367" i="1" s="1"/>
  <c r="AC367" i="1" a="1"/>
  <c r="AC367" i="1" s="1"/>
  <c r="AA367" i="1" a="1"/>
  <c r="AA367" i="1" s="1"/>
  <c r="AB367" i="1" a="1"/>
  <c r="AB367" i="1" s="1"/>
  <c r="V367" i="1"/>
  <c r="W383" i="1" a="1"/>
  <c r="W383" i="1" s="1"/>
  <c r="AF383" i="1" a="1"/>
  <c r="AF383" i="1" s="1"/>
  <c r="U383" i="1" a="1"/>
  <c r="U383" i="1" s="1"/>
  <c r="AE383" i="1" a="1"/>
  <c r="AE383" i="1" s="1"/>
  <c r="T383" i="1" a="1"/>
  <c r="T383" i="1" s="1"/>
  <c r="AD383" i="1" a="1"/>
  <c r="AD383" i="1" s="1"/>
  <c r="AC383" i="1" a="1"/>
  <c r="AC383" i="1" s="1"/>
  <c r="AB383" i="1" a="1"/>
  <c r="AB383" i="1" s="1"/>
  <c r="AA383" i="1" a="1"/>
  <c r="AA383" i="1" s="1"/>
  <c r="Y383" i="1" a="1"/>
  <c r="Y383" i="1" s="1"/>
  <c r="X383" i="1" a="1"/>
  <c r="X383" i="1" s="1"/>
  <c r="Z383" i="1" a="1"/>
  <c r="Z383" i="1" s="1"/>
  <c r="Z409" i="1" a="1"/>
  <c r="Z409" i="1" s="1"/>
  <c r="Y409" i="1" a="1"/>
  <c r="Y409" i="1" s="1"/>
  <c r="X409" i="1" a="1"/>
  <c r="X409" i="1" s="1"/>
  <c r="W409" i="1" a="1"/>
  <c r="W409" i="1" s="1"/>
  <c r="AF409" i="1" a="1"/>
  <c r="AF409" i="1" s="1"/>
  <c r="U409" i="1" a="1"/>
  <c r="U409" i="1" s="1"/>
  <c r="AE409" i="1" a="1"/>
  <c r="AE409" i="1" s="1"/>
  <c r="AD409" i="1" a="1"/>
  <c r="AD409" i="1" s="1"/>
  <c r="AB409" i="1" a="1"/>
  <c r="AB409" i="1" s="1"/>
  <c r="AA409" i="1" a="1"/>
  <c r="AA409" i="1" s="1"/>
  <c r="AC409" i="1" a="1"/>
  <c r="AC409" i="1" s="1"/>
  <c r="T409" i="1" a="1"/>
  <c r="T409" i="1" s="1"/>
  <c r="V409" i="1"/>
  <c r="X484" i="1" a="1"/>
  <c r="X484" i="1" s="1"/>
  <c r="W484" i="1" a="1"/>
  <c r="W484" i="1" s="1"/>
  <c r="AB484" i="1" a="1"/>
  <c r="AB484" i="1" s="1"/>
  <c r="AF484" i="1" a="1"/>
  <c r="AF484" i="1" s="1"/>
  <c r="AE484" i="1" a="1"/>
  <c r="AE484" i="1" s="1"/>
  <c r="AD484" i="1" a="1"/>
  <c r="AD484" i="1" s="1"/>
  <c r="AC484" i="1" a="1"/>
  <c r="AC484" i="1" s="1"/>
  <c r="Z484" i="1" a="1"/>
  <c r="Z484" i="1" s="1"/>
  <c r="U484" i="1" a="1"/>
  <c r="U484" i="1" s="1"/>
  <c r="T484" i="1" a="1"/>
  <c r="T484" i="1" s="1"/>
  <c r="Y484" i="1" a="1"/>
  <c r="Y484" i="1" s="1"/>
  <c r="AA484" i="1" a="1"/>
  <c r="AA484" i="1" s="1"/>
  <c r="V484" i="1"/>
  <c r="AB516" i="1" a="1"/>
  <c r="AB516" i="1" s="1"/>
  <c r="AA516" i="1" a="1"/>
  <c r="AA516" i="1" s="1"/>
  <c r="Y516" i="1" a="1"/>
  <c r="Y516" i="1" s="1"/>
  <c r="W516" i="1" a="1"/>
  <c r="W516" i="1" s="1"/>
  <c r="AF516" i="1" a="1"/>
  <c r="AF516" i="1" s="1"/>
  <c r="AE516" i="1" a="1"/>
  <c r="AE516" i="1" s="1"/>
  <c r="X516" i="1" a="1"/>
  <c r="X516" i="1" s="1"/>
  <c r="U516" i="1" a="1"/>
  <c r="U516" i="1" s="1"/>
  <c r="T516" i="1" a="1"/>
  <c r="T516" i="1" s="1"/>
  <c r="AC516" i="1" a="1"/>
  <c r="AC516" i="1" s="1"/>
  <c r="Z516" i="1" a="1"/>
  <c r="Z516" i="1" s="1"/>
  <c r="AD516" i="1" a="1"/>
  <c r="AD516" i="1" s="1"/>
  <c r="V516" i="1"/>
  <c r="AB525" i="1" a="1"/>
  <c r="AB525" i="1" s="1"/>
  <c r="AA525" i="1" a="1"/>
  <c r="AA525" i="1" s="1"/>
  <c r="Z525" i="1" a="1"/>
  <c r="Z525" i="1" s="1"/>
  <c r="X525" i="1" a="1"/>
  <c r="X525" i="1" s="1"/>
  <c r="AD525" i="1" a="1"/>
  <c r="AD525" i="1" s="1"/>
  <c r="AC525" i="1" a="1"/>
  <c r="AC525" i="1" s="1"/>
  <c r="AE525" i="1" a="1"/>
  <c r="AE525" i="1" s="1"/>
  <c r="AF525" i="1" a="1"/>
  <c r="AF525" i="1" s="1"/>
  <c r="Y525" i="1" a="1"/>
  <c r="Y525" i="1" s="1"/>
  <c r="W525" i="1" a="1"/>
  <c r="W525" i="1" s="1"/>
  <c r="U525" i="1" a="1"/>
  <c r="U525" i="1" s="1"/>
  <c r="T525" i="1" a="1"/>
  <c r="T525" i="1" s="1"/>
  <c r="V525" i="1"/>
  <c r="P580" i="1"/>
  <c r="AB585" i="1" a="1"/>
  <c r="AB585" i="1" s="1"/>
  <c r="AA585" i="1" a="1"/>
  <c r="AA585" i="1" s="1"/>
  <c r="Z585" i="1" a="1"/>
  <c r="Z585" i="1" s="1"/>
  <c r="Y585" i="1" a="1"/>
  <c r="Y585" i="1" s="1"/>
  <c r="X585" i="1" a="1"/>
  <c r="X585" i="1" s="1"/>
  <c r="AF585" i="1" a="1"/>
  <c r="AF585" i="1" s="1"/>
  <c r="AE585" i="1" a="1"/>
  <c r="AE585" i="1" s="1"/>
  <c r="W585" i="1" a="1"/>
  <c r="W585" i="1" s="1"/>
  <c r="U585" i="1" a="1"/>
  <c r="U585" i="1" s="1"/>
  <c r="AD585" i="1" a="1"/>
  <c r="AD585" i="1" s="1"/>
  <c r="AC585" i="1" a="1"/>
  <c r="AC585" i="1" s="1"/>
  <c r="T585" i="1" a="1"/>
  <c r="T585" i="1" s="1"/>
  <c r="V585" i="1"/>
  <c r="C642" i="1" a="1"/>
  <c r="C642" i="1" s="1"/>
  <c r="B642" i="1" a="1"/>
  <c r="B642" i="1" s="1"/>
  <c r="Q642" i="1" a="1"/>
  <c r="Q642" i="1" s="1"/>
  <c r="L642" i="1"/>
  <c r="O642" i="1" s="1"/>
  <c r="K642" i="1" a="1"/>
  <c r="K642" i="1" s="1"/>
  <c r="D642" i="1" a="1"/>
  <c r="D642" i="1" s="1"/>
  <c r="E642" i="1" a="1"/>
  <c r="E642" i="1" s="1"/>
  <c r="S642" i="1"/>
  <c r="P642" i="1"/>
  <c r="N642" i="1"/>
  <c r="M642" i="1"/>
  <c r="X651" i="1" a="1"/>
  <c r="X651" i="1" s="1"/>
  <c r="W651" i="1" a="1"/>
  <c r="W651" i="1" s="1"/>
  <c r="U651" i="1" a="1"/>
  <c r="U651" i="1" s="1"/>
  <c r="AF651" i="1" a="1"/>
  <c r="AF651" i="1" s="1"/>
  <c r="T651" i="1" a="1"/>
  <c r="T651" i="1" s="1"/>
  <c r="AE651" i="1" a="1"/>
  <c r="AE651" i="1" s="1"/>
  <c r="AC651" i="1" a="1"/>
  <c r="AC651" i="1" s="1"/>
  <c r="Y651" i="1" a="1"/>
  <c r="Y651" i="1" s="1"/>
  <c r="AD651" i="1" a="1"/>
  <c r="AD651" i="1" s="1"/>
  <c r="AA651" i="1" a="1"/>
  <c r="AA651" i="1" s="1"/>
  <c r="Z651" i="1" a="1"/>
  <c r="Z651" i="1" s="1"/>
  <c r="AB651" i="1" a="1"/>
  <c r="AB651" i="1" s="1"/>
  <c r="V651" i="1"/>
  <c r="N702" i="1"/>
  <c r="AA722" i="1" a="1"/>
  <c r="AA722" i="1" s="1"/>
  <c r="Z722" i="1" a="1"/>
  <c r="Z722" i="1" s="1"/>
  <c r="Y722" i="1" a="1"/>
  <c r="Y722" i="1" s="1"/>
  <c r="W722" i="1" a="1"/>
  <c r="W722" i="1" s="1"/>
  <c r="AE722" i="1" a="1"/>
  <c r="AE722" i="1" s="1"/>
  <c r="AF722" i="1" a="1"/>
  <c r="AF722" i="1" s="1"/>
  <c r="AD722" i="1" a="1"/>
  <c r="AD722" i="1" s="1"/>
  <c r="AB722" i="1" a="1"/>
  <c r="AB722" i="1" s="1"/>
  <c r="AC722" i="1" a="1"/>
  <c r="AC722" i="1" s="1"/>
  <c r="U722" i="1" a="1"/>
  <c r="U722" i="1" s="1"/>
  <c r="Y738" i="1" a="1"/>
  <c r="Y738" i="1" s="1"/>
  <c r="X738" i="1" a="1"/>
  <c r="X738" i="1" s="1"/>
  <c r="W738" i="1" a="1"/>
  <c r="W738" i="1" s="1"/>
  <c r="AF738" i="1" a="1"/>
  <c r="AF738" i="1" s="1"/>
  <c r="U738" i="1" a="1"/>
  <c r="U738" i="1" s="1"/>
  <c r="AE738" i="1" a="1"/>
  <c r="AE738" i="1" s="1"/>
  <c r="T738" i="1" a="1"/>
  <c r="T738" i="1" s="1"/>
  <c r="AC738" i="1" a="1"/>
  <c r="AC738" i="1" s="1"/>
  <c r="Z738" i="1" a="1"/>
  <c r="Z738" i="1" s="1"/>
  <c r="AB738" i="1" a="1"/>
  <c r="AB738" i="1" s="1"/>
  <c r="AA738" i="1" a="1"/>
  <c r="AA738" i="1" s="1"/>
  <c r="AD738" i="1" a="1"/>
  <c r="AD738" i="1" s="1"/>
  <c r="V738" i="1"/>
  <c r="P748" i="1"/>
  <c r="Q772" i="1" a="1"/>
  <c r="Q772" i="1" s="1"/>
  <c r="L772" i="1"/>
  <c r="K772" i="1" a="1"/>
  <c r="K772" i="1" s="1"/>
  <c r="D772" i="1" a="1"/>
  <c r="D772" i="1" s="1"/>
  <c r="E772" i="1" a="1"/>
  <c r="E772" i="1" s="1"/>
  <c r="C772" i="1" a="1"/>
  <c r="C772" i="1" s="1"/>
  <c r="B772" i="1" a="1"/>
  <c r="B772" i="1" s="1"/>
  <c r="M772" i="1"/>
  <c r="S772" i="1" s="1"/>
  <c r="F807" i="1" a="1"/>
  <c r="F807" i="1" s="1"/>
  <c r="E807" i="1" a="1"/>
  <c r="E807" i="1" s="1"/>
  <c r="D807" i="1" a="1"/>
  <c r="D807" i="1" s="1"/>
  <c r="B807" i="1" a="1"/>
  <c r="B807" i="1" s="1"/>
  <c r="Q807" i="1" a="1"/>
  <c r="Q807" i="1" s="1"/>
  <c r="L807" i="1"/>
  <c r="O807" i="1" s="1"/>
  <c r="K807" i="1" a="1"/>
  <c r="K807" i="1" s="1"/>
  <c r="C807" i="1" a="1"/>
  <c r="C807" i="1" s="1"/>
  <c r="N807" i="1"/>
  <c r="M807" i="1"/>
  <c r="S807" i="1" s="1"/>
  <c r="D813" i="1" a="1"/>
  <c r="D813" i="1" s="1"/>
  <c r="C813" i="1" a="1"/>
  <c r="C813" i="1" s="1"/>
  <c r="B813" i="1" a="1"/>
  <c r="B813" i="1" s="1"/>
  <c r="Q813" i="1" a="1"/>
  <c r="Q813" i="1" s="1"/>
  <c r="L813" i="1"/>
  <c r="P813" i="1" s="1"/>
  <c r="AG813" i="1" a="1"/>
  <c r="AG813" i="1" s="1"/>
  <c r="E813" i="1" a="1"/>
  <c r="E813" i="1" s="1"/>
  <c r="F813" i="1" a="1"/>
  <c r="F813" i="1" s="1"/>
  <c r="G813" i="1" s="1"/>
  <c r="K813" i="1" a="1"/>
  <c r="K813" i="1" s="1"/>
  <c r="O813" i="1"/>
  <c r="M813" i="1"/>
  <c r="S813" i="1" s="1"/>
  <c r="H813" i="1"/>
  <c r="F819" i="1" a="1"/>
  <c r="F819" i="1" s="1"/>
  <c r="H819" i="1" s="1"/>
  <c r="E819" i="1" a="1"/>
  <c r="E819" i="1" s="1"/>
  <c r="B819" i="1" a="1"/>
  <c r="B819" i="1" s="1"/>
  <c r="L819" i="1"/>
  <c r="O819" i="1" s="1"/>
  <c r="D819" i="1" a="1"/>
  <c r="D819" i="1" s="1"/>
  <c r="AG819" i="1" a="1"/>
  <c r="AG819" i="1" s="1"/>
  <c r="C819" i="1" a="1"/>
  <c r="C819" i="1" s="1"/>
  <c r="Q819" i="1" a="1"/>
  <c r="Q819" i="1" s="1"/>
  <c r="K819" i="1" a="1"/>
  <c r="K819" i="1" s="1"/>
  <c r="M819" i="1"/>
  <c r="S819" i="1"/>
  <c r="P819" i="1"/>
  <c r="W835" i="1" a="1"/>
  <c r="W835" i="1" s="1"/>
  <c r="AF835" i="1" a="1"/>
  <c r="AF835" i="1" s="1"/>
  <c r="U835" i="1" a="1"/>
  <c r="U835" i="1" s="1"/>
  <c r="AD835" i="1" a="1"/>
  <c r="AD835" i="1" s="1"/>
  <c r="AB835" i="1" a="1"/>
  <c r="AB835" i="1" s="1"/>
  <c r="AE835" i="1" a="1"/>
  <c r="AE835" i="1" s="1"/>
  <c r="AC835" i="1" a="1"/>
  <c r="AC835" i="1" s="1"/>
  <c r="Z835" i="1" a="1"/>
  <c r="Z835" i="1" s="1"/>
  <c r="T835" i="1" a="1"/>
  <c r="T835" i="1" s="1"/>
  <c r="X835" i="1" a="1"/>
  <c r="X835" i="1" s="1"/>
  <c r="Y835" i="1" a="1"/>
  <c r="Y835" i="1" s="1"/>
  <c r="AA835" i="1" a="1"/>
  <c r="AA835" i="1" s="1"/>
  <c r="V835" i="1"/>
  <c r="AE851" i="1" a="1"/>
  <c r="AE851" i="1" s="1"/>
  <c r="T851" i="1" a="1"/>
  <c r="T851" i="1" s="1"/>
  <c r="AD851" i="1" a="1"/>
  <c r="AD851" i="1" s="1"/>
  <c r="AB851" i="1" a="1"/>
  <c r="AB851" i="1" s="1"/>
  <c r="Z851" i="1" a="1"/>
  <c r="Z851" i="1" s="1"/>
  <c r="AA851" i="1" a="1"/>
  <c r="AA851" i="1" s="1"/>
  <c r="Y851" i="1" a="1"/>
  <c r="Y851" i="1" s="1"/>
  <c r="X851" i="1" a="1"/>
  <c r="X851" i="1" s="1"/>
  <c r="W851" i="1" a="1"/>
  <c r="W851" i="1" s="1"/>
  <c r="U851" i="1" a="1"/>
  <c r="U851" i="1" s="1"/>
  <c r="AC851" i="1" a="1"/>
  <c r="AC851" i="1" s="1"/>
  <c r="AF851" i="1" a="1"/>
  <c r="AF851" i="1" s="1"/>
  <c r="V851" i="1"/>
  <c r="P891" i="1"/>
  <c r="AA902" i="1" a="1"/>
  <c r="AA902" i="1" s="1"/>
  <c r="Z902" i="1" a="1"/>
  <c r="Z902" i="1" s="1"/>
  <c r="AF902" i="1" a="1"/>
  <c r="AF902" i="1" s="1"/>
  <c r="U902" i="1" a="1"/>
  <c r="U902" i="1" s="1"/>
  <c r="AC902" i="1" a="1"/>
  <c r="AC902" i="1" s="1"/>
  <c r="AB902" i="1" a="1"/>
  <c r="AB902" i="1" s="1"/>
  <c r="Y902" i="1" a="1"/>
  <c r="Y902" i="1" s="1"/>
  <c r="W902" i="1" a="1"/>
  <c r="W902" i="1" s="1"/>
  <c r="AD902" i="1" a="1"/>
  <c r="AD902" i="1" s="1"/>
  <c r="AE902" i="1" a="1"/>
  <c r="AE902" i="1" s="1"/>
  <c r="L924" i="1"/>
  <c r="P924" i="1" s="1"/>
  <c r="K924" i="1" a="1"/>
  <c r="K924" i="1" s="1"/>
  <c r="D924" i="1" a="1"/>
  <c r="D924" i="1" s="1"/>
  <c r="E924" i="1" a="1"/>
  <c r="E924" i="1" s="1"/>
  <c r="C924" i="1" a="1"/>
  <c r="C924" i="1" s="1"/>
  <c r="B924" i="1" a="1"/>
  <c r="B924" i="1" s="1"/>
  <c r="O924" i="1"/>
  <c r="N924" i="1"/>
  <c r="M924" i="1"/>
  <c r="C930" i="1" a="1"/>
  <c r="C930" i="1" s="1"/>
  <c r="B930" i="1" a="1"/>
  <c r="B930" i="1" s="1"/>
  <c r="L930" i="1"/>
  <c r="P930" i="1" s="1"/>
  <c r="D930" i="1" a="1"/>
  <c r="D930" i="1" s="1"/>
  <c r="E930" i="1" a="1"/>
  <c r="E930" i="1" s="1"/>
  <c r="K930" i="1" a="1"/>
  <c r="K930" i="1" s="1"/>
  <c r="M930" i="1"/>
  <c r="Q930" i="1" s="1" a="1"/>
  <c r="Q930" i="1" s="1"/>
  <c r="S930" i="1"/>
  <c r="O930" i="1"/>
  <c r="Z980" i="1" a="1"/>
  <c r="Z980" i="1" s="1"/>
  <c r="Y980" i="1" a="1"/>
  <c r="Y980" i="1" s="1"/>
  <c r="X980" i="1" a="1"/>
  <c r="X980" i="1" s="1"/>
  <c r="W980" i="1" a="1"/>
  <c r="W980" i="1" s="1"/>
  <c r="AE980" i="1" a="1"/>
  <c r="AE980" i="1" s="1"/>
  <c r="T980" i="1" a="1"/>
  <c r="T980" i="1" s="1"/>
  <c r="AB980" i="1" a="1"/>
  <c r="AB980" i="1" s="1"/>
  <c r="AA980" i="1" a="1"/>
  <c r="AA980" i="1" s="1"/>
  <c r="U980" i="1" a="1"/>
  <c r="U980" i="1" s="1"/>
  <c r="AC980" i="1" a="1"/>
  <c r="AC980" i="1" s="1"/>
  <c r="AF980" i="1" a="1"/>
  <c r="AF980" i="1" s="1"/>
  <c r="AD980" i="1" a="1"/>
  <c r="AD980" i="1" s="1"/>
  <c r="V980" i="1"/>
  <c r="X985" i="1" a="1"/>
  <c r="X985" i="1" s="1"/>
  <c r="W985" i="1" a="1"/>
  <c r="W985" i="1" s="1"/>
  <c r="AF985" i="1" a="1"/>
  <c r="AF985" i="1" s="1"/>
  <c r="U985" i="1" a="1"/>
  <c r="U985" i="1" s="1"/>
  <c r="AE985" i="1" a="1"/>
  <c r="AE985" i="1" s="1"/>
  <c r="T985" i="1" a="1"/>
  <c r="T985" i="1" s="1"/>
  <c r="AB985" i="1" a="1"/>
  <c r="AB985" i="1" s="1"/>
  <c r="Y985" i="1" a="1"/>
  <c r="Y985" i="1" s="1"/>
  <c r="AA985" i="1" a="1"/>
  <c r="AA985" i="1" s="1"/>
  <c r="Z985" i="1" a="1"/>
  <c r="Z985" i="1" s="1"/>
  <c r="AD985" i="1" a="1"/>
  <c r="AD985" i="1" s="1"/>
  <c r="AC985" i="1" a="1"/>
  <c r="AC985" i="1" s="1"/>
  <c r="V985" i="1"/>
  <c r="AC1035" i="1" a="1"/>
  <c r="AC1035" i="1" s="1"/>
  <c r="AB1035" i="1" a="1"/>
  <c r="AB1035" i="1" s="1"/>
  <c r="AA1035" i="1" a="1"/>
  <c r="AA1035" i="1" s="1"/>
  <c r="Z1035" i="1" a="1"/>
  <c r="Z1035" i="1" s="1"/>
  <c r="W1035" i="1" a="1"/>
  <c r="W1035" i="1" s="1"/>
  <c r="AF1035" i="1" a="1"/>
  <c r="AF1035" i="1" s="1"/>
  <c r="AD1035" i="1" a="1"/>
  <c r="AD1035" i="1" s="1"/>
  <c r="AE1035" i="1" a="1"/>
  <c r="AE1035" i="1" s="1"/>
  <c r="Y1035" i="1" a="1"/>
  <c r="Y1035" i="1" s="1"/>
  <c r="X1035" i="1" a="1"/>
  <c r="X1035" i="1" s="1"/>
  <c r="T1035" i="1" a="1"/>
  <c r="T1035" i="1" s="1"/>
  <c r="U1035" i="1" a="1"/>
  <c r="U1035" i="1" s="1"/>
  <c r="V1035" i="1"/>
  <c r="X1045" i="1" a="1"/>
  <c r="X1045" i="1" s="1"/>
  <c r="W1045" i="1" a="1"/>
  <c r="W1045" i="1" s="1"/>
  <c r="AF1045" i="1" a="1"/>
  <c r="AF1045" i="1" s="1"/>
  <c r="U1045" i="1" a="1"/>
  <c r="U1045" i="1" s="1"/>
  <c r="AE1045" i="1" a="1"/>
  <c r="AE1045" i="1" s="1"/>
  <c r="T1045" i="1" a="1"/>
  <c r="T1045" i="1" s="1"/>
  <c r="AB1045" i="1" a="1"/>
  <c r="AB1045" i="1" s="1"/>
  <c r="AD1045" i="1" a="1"/>
  <c r="AD1045" i="1" s="1"/>
  <c r="AC1045" i="1" a="1"/>
  <c r="AC1045" i="1" s="1"/>
  <c r="AA1045" i="1" a="1"/>
  <c r="AA1045" i="1" s="1"/>
  <c r="Y1045" i="1" a="1"/>
  <c r="Y1045" i="1" s="1"/>
  <c r="Z1045" i="1" a="1"/>
  <c r="Z1045" i="1" s="1"/>
  <c r="V1045" i="1"/>
  <c r="AC1055" i="1" a="1"/>
  <c r="AC1055" i="1" s="1"/>
  <c r="AB1055" i="1" a="1"/>
  <c r="AB1055" i="1" s="1"/>
  <c r="AA1055" i="1" a="1"/>
  <c r="AA1055" i="1" s="1"/>
  <c r="Z1055" i="1" a="1"/>
  <c r="Z1055" i="1" s="1"/>
  <c r="W1055" i="1" a="1"/>
  <c r="W1055" i="1" s="1"/>
  <c r="AD1055" i="1" a="1"/>
  <c r="AD1055" i="1" s="1"/>
  <c r="Y1055" i="1" a="1"/>
  <c r="Y1055" i="1" s="1"/>
  <c r="X1055" i="1" a="1"/>
  <c r="X1055" i="1" s="1"/>
  <c r="U1055" i="1" a="1"/>
  <c r="U1055" i="1" s="1"/>
  <c r="AF1055" i="1" a="1"/>
  <c r="AF1055" i="1" s="1"/>
  <c r="AE1055" i="1" a="1"/>
  <c r="AE1055" i="1" s="1"/>
  <c r="T1055" i="1" a="1"/>
  <c r="T1055" i="1" s="1"/>
  <c r="V1055" i="1"/>
  <c r="O1157" i="1"/>
  <c r="M1175" i="1"/>
  <c r="Q1175" i="1" s="1" a="1"/>
  <c r="Q1175" i="1" s="1"/>
  <c r="X1180" i="1" a="1"/>
  <c r="X1180" i="1" s="1"/>
  <c r="W1180" i="1" a="1"/>
  <c r="W1180" i="1" s="1"/>
  <c r="AE1180" i="1" a="1"/>
  <c r="AE1180" i="1" s="1"/>
  <c r="T1180" i="1" a="1"/>
  <c r="T1180" i="1" s="1"/>
  <c r="AD1180" i="1" a="1"/>
  <c r="AD1180" i="1" s="1"/>
  <c r="AB1180" i="1" a="1"/>
  <c r="AB1180" i="1" s="1"/>
  <c r="AF1180" i="1" a="1"/>
  <c r="AF1180" i="1" s="1"/>
  <c r="AC1180" i="1" a="1"/>
  <c r="AC1180" i="1" s="1"/>
  <c r="AA1180" i="1" a="1"/>
  <c r="AA1180" i="1" s="1"/>
  <c r="Z1180" i="1" a="1"/>
  <c r="Z1180" i="1" s="1"/>
  <c r="U1180" i="1" a="1"/>
  <c r="U1180" i="1" s="1"/>
  <c r="Y1180" i="1" a="1"/>
  <c r="Y1180" i="1" s="1"/>
  <c r="L1190" i="1"/>
  <c r="N1190" i="1" s="1"/>
  <c r="K1190" i="1" a="1"/>
  <c r="K1190" i="1" s="1"/>
  <c r="E1190" i="1" a="1"/>
  <c r="E1190" i="1" s="1"/>
  <c r="AG1190" i="1" a="1"/>
  <c r="AG1190" i="1" s="1"/>
  <c r="R1190" i="1" a="1"/>
  <c r="R1190" i="1" s="1"/>
  <c r="J1190" i="1" a="1"/>
  <c r="J1190" i="1" s="1"/>
  <c r="I1190" i="1" a="1"/>
  <c r="I1190" i="1" s="1"/>
  <c r="F1190" i="1" a="1"/>
  <c r="F1190" i="1" s="1"/>
  <c r="H1190" i="1" s="1"/>
  <c r="C1190" i="1" a="1"/>
  <c r="C1190" i="1" s="1"/>
  <c r="D1190" i="1" a="1"/>
  <c r="D1190" i="1" s="1"/>
  <c r="B1190" i="1" a="1"/>
  <c r="B1190" i="1" s="1"/>
  <c r="P1190" i="1"/>
  <c r="M1190" i="1"/>
  <c r="G1190" i="1"/>
  <c r="N1262" i="1"/>
  <c r="E1267" i="1" a="1"/>
  <c r="E1267" i="1" s="1"/>
  <c r="D1267" i="1" a="1"/>
  <c r="D1267" i="1" s="1"/>
  <c r="C1267" i="1" a="1"/>
  <c r="C1267" i="1" s="1"/>
  <c r="L1267" i="1"/>
  <c r="N1267" i="1" s="1"/>
  <c r="Q1267" i="1" a="1"/>
  <c r="Q1267" i="1" s="1"/>
  <c r="K1267" i="1" a="1"/>
  <c r="K1267" i="1" s="1"/>
  <c r="B1267" i="1" a="1"/>
  <c r="B1267" i="1" s="1"/>
  <c r="S1267" i="1"/>
  <c r="P1267" i="1"/>
  <c r="M1267" i="1"/>
  <c r="C1301" i="1" a="1"/>
  <c r="C1301" i="1" s="1"/>
  <c r="B1301" i="1" a="1"/>
  <c r="B1301" i="1" s="1"/>
  <c r="R1301" i="1" a="1"/>
  <c r="R1301" i="1" s="1"/>
  <c r="E1301" i="1" a="1"/>
  <c r="E1301" i="1" s="1"/>
  <c r="D1301" i="1" a="1"/>
  <c r="D1301" i="1" s="1"/>
  <c r="Q1301" i="1" a="1"/>
  <c r="Q1301" i="1" s="1"/>
  <c r="L1301" i="1"/>
  <c r="K1301" i="1" a="1"/>
  <c r="K1301" i="1" s="1"/>
  <c r="S1301" i="1"/>
  <c r="N1301" i="1"/>
  <c r="N1319" i="1"/>
  <c r="K1379" i="1" a="1"/>
  <c r="K1379" i="1" s="1"/>
  <c r="D1379" i="1" a="1"/>
  <c r="D1379" i="1" s="1"/>
  <c r="C1379" i="1" a="1"/>
  <c r="C1379" i="1" s="1"/>
  <c r="AG1379" i="1" a="1"/>
  <c r="AG1379" i="1" s="1"/>
  <c r="B1379" i="1" a="1"/>
  <c r="B1379" i="1" s="1"/>
  <c r="E1379" i="1" a="1"/>
  <c r="E1379" i="1" s="1"/>
  <c r="Q1379" i="1" a="1"/>
  <c r="Q1379" i="1" s="1"/>
  <c r="L1379" i="1"/>
  <c r="M1379" i="1"/>
  <c r="L1392" i="1"/>
  <c r="K1392" i="1" a="1"/>
  <c r="K1392" i="1" s="1"/>
  <c r="R1392" i="1" a="1"/>
  <c r="R1392" i="1" s="1"/>
  <c r="E1392" i="1" a="1"/>
  <c r="E1392" i="1" s="1"/>
  <c r="B1392" i="1" a="1"/>
  <c r="B1392" i="1" s="1"/>
  <c r="C1392" i="1" a="1"/>
  <c r="C1392" i="1" s="1"/>
  <c r="D1392" i="1" a="1"/>
  <c r="D1392" i="1" s="1"/>
  <c r="P1392" i="1"/>
  <c r="O1392" i="1"/>
  <c r="M1392" i="1"/>
  <c r="E1415" i="1" a="1"/>
  <c r="E1415" i="1" s="1"/>
  <c r="C1415" i="1" a="1"/>
  <c r="C1415" i="1" s="1"/>
  <c r="Q1415" i="1" a="1"/>
  <c r="Q1415" i="1" s="1"/>
  <c r="B1415" i="1" a="1"/>
  <c r="B1415" i="1" s="1"/>
  <c r="K1415" i="1" a="1"/>
  <c r="K1415" i="1" s="1"/>
  <c r="D1415" i="1" a="1"/>
  <c r="D1415" i="1" s="1"/>
  <c r="L1415" i="1"/>
  <c r="N1415" i="1" s="1"/>
  <c r="S1415" i="1"/>
  <c r="L1421" i="1"/>
  <c r="K1421" i="1" a="1"/>
  <c r="K1421" i="1" s="1"/>
  <c r="C1421" i="1" a="1"/>
  <c r="C1421" i="1" s="1"/>
  <c r="B1421" i="1" a="1"/>
  <c r="B1421" i="1" s="1"/>
  <c r="D1421" i="1" a="1"/>
  <c r="D1421" i="1" s="1"/>
  <c r="Q1421" i="1" a="1"/>
  <c r="Q1421" i="1" s="1"/>
  <c r="E1421" i="1" a="1"/>
  <c r="E1421" i="1" s="1"/>
  <c r="S1421" i="1"/>
  <c r="Y1465" i="1" a="1"/>
  <c r="Y1465" i="1" s="1"/>
  <c r="X1465" i="1" a="1"/>
  <c r="X1465" i="1" s="1"/>
  <c r="W1465" i="1" a="1"/>
  <c r="W1465" i="1" s="1"/>
  <c r="AA1465" i="1" a="1"/>
  <c r="AA1465" i="1" s="1"/>
  <c r="Z1465" i="1" a="1"/>
  <c r="Z1465" i="1" s="1"/>
  <c r="U1465" i="1" a="1"/>
  <c r="U1465" i="1" s="1"/>
  <c r="T1465" i="1" a="1"/>
  <c r="T1465" i="1" s="1"/>
  <c r="AB1465" i="1" a="1"/>
  <c r="AB1465" i="1" s="1"/>
  <c r="AD1465" i="1" a="1"/>
  <c r="AD1465" i="1" s="1"/>
  <c r="AC1465" i="1" a="1"/>
  <c r="AC1465" i="1" s="1"/>
  <c r="AE1465" i="1" a="1"/>
  <c r="AE1465" i="1" s="1"/>
  <c r="AF1465" i="1" a="1"/>
  <c r="AF1465" i="1" s="1"/>
  <c r="V1465" i="1"/>
  <c r="AD1533" i="1" a="1"/>
  <c r="AD1533" i="1" s="1"/>
  <c r="AB1533" i="1" a="1"/>
  <c r="AB1533" i="1" s="1"/>
  <c r="AA1533" i="1" a="1"/>
  <c r="AA1533" i="1" s="1"/>
  <c r="Z1533" i="1" a="1"/>
  <c r="Z1533" i="1" s="1"/>
  <c r="X1533" i="1" a="1"/>
  <c r="X1533" i="1" s="1"/>
  <c r="W1533" i="1" a="1"/>
  <c r="W1533" i="1" s="1"/>
  <c r="U1533" i="1" a="1"/>
  <c r="U1533" i="1" s="1"/>
  <c r="AF1533" i="1" a="1"/>
  <c r="AF1533" i="1" s="1"/>
  <c r="AE1533" i="1" a="1"/>
  <c r="AE1533" i="1" s="1"/>
  <c r="AC1533" i="1" a="1"/>
  <c r="AC1533" i="1" s="1"/>
  <c r="Y1533" i="1" a="1"/>
  <c r="Y1533" i="1" s="1"/>
  <c r="T1533" i="1" a="1"/>
  <c r="T1533" i="1" s="1"/>
  <c r="C1551" i="1" a="1"/>
  <c r="C1551" i="1" s="1"/>
  <c r="E1551" i="1" a="1"/>
  <c r="E1551" i="1" s="1"/>
  <c r="L1551" i="1"/>
  <c r="K1551" i="1" a="1"/>
  <c r="K1551" i="1" s="1"/>
  <c r="D1551" i="1" a="1"/>
  <c r="D1551" i="1" s="1"/>
  <c r="B1551" i="1" a="1"/>
  <c r="B1551" i="1" s="1"/>
  <c r="M1551" i="1"/>
  <c r="AB1569" i="1" a="1"/>
  <c r="AB1569" i="1" s="1"/>
  <c r="U1569" i="1" a="1"/>
  <c r="U1569" i="1" s="1"/>
  <c r="T1569" i="1" a="1"/>
  <c r="T1569" i="1" s="1"/>
  <c r="AF1569" i="1" a="1"/>
  <c r="AF1569" i="1" s="1"/>
  <c r="AD1569" i="1" a="1"/>
  <c r="AD1569" i="1" s="1"/>
  <c r="Y1569" i="1" a="1"/>
  <c r="Y1569" i="1" s="1"/>
  <c r="X1569" i="1" a="1"/>
  <c r="X1569" i="1" s="1"/>
  <c r="W1569" i="1" a="1"/>
  <c r="W1569" i="1" s="1"/>
  <c r="AE1569" i="1" a="1"/>
  <c r="AE1569" i="1" s="1"/>
  <c r="AA1569" i="1" a="1"/>
  <c r="AA1569" i="1" s="1"/>
  <c r="Z1569" i="1" a="1"/>
  <c r="Z1569" i="1" s="1"/>
  <c r="AC1569" i="1" a="1"/>
  <c r="AC1569" i="1" s="1"/>
  <c r="V1569" i="1"/>
  <c r="Y1646" i="1" a="1"/>
  <c r="Y1646" i="1" s="1"/>
  <c r="W1646" i="1" a="1"/>
  <c r="W1646" i="1" s="1"/>
  <c r="X1646" i="1" a="1"/>
  <c r="X1646" i="1" s="1"/>
  <c r="U1646" i="1" a="1"/>
  <c r="U1646" i="1" s="1"/>
  <c r="AD1646" i="1" a="1"/>
  <c r="AD1646" i="1" s="1"/>
  <c r="Z1646" i="1" a="1"/>
  <c r="Z1646" i="1" s="1"/>
  <c r="T1646" i="1" a="1"/>
  <c r="T1646" i="1" s="1"/>
  <c r="AA1646" i="1" a="1"/>
  <c r="AA1646" i="1" s="1"/>
  <c r="AF1646" i="1" a="1"/>
  <c r="AF1646" i="1" s="1"/>
  <c r="AE1646" i="1" a="1"/>
  <c r="AE1646" i="1" s="1"/>
  <c r="AC1646" i="1" a="1"/>
  <c r="AC1646" i="1" s="1"/>
  <c r="AB1646" i="1" a="1"/>
  <c r="AB1646" i="1" s="1"/>
  <c r="V1646" i="1"/>
  <c r="F1672" i="1" a="1"/>
  <c r="F1672" i="1" s="1"/>
  <c r="G1672" i="1" s="1"/>
  <c r="E1672" i="1" a="1"/>
  <c r="E1672" i="1" s="1"/>
  <c r="D1672" i="1" a="1"/>
  <c r="D1672" i="1" s="1"/>
  <c r="B1672" i="1" a="1"/>
  <c r="B1672" i="1" s="1"/>
  <c r="R1672" i="1" a="1"/>
  <c r="R1672" i="1" s="1"/>
  <c r="AG1672" i="1" a="1"/>
  <c r="AG1672" i="1" s="1"/>
  <c r="L1672" i="1"/>
  <c r="P1672" i="1" s="1"/>
  <c r="K1672" i="1" a="1"/>
  <c r="K1672" i="1" s="1"/>
  <c r="J1672" i="1" a="1"/>
  <c r="J1672" i="1" s="1"/>
  <c r="I1672" i="1" a="1"/>
  <c r="I1672" i="1" s="1"/>
  <c r="C1672" i="1" a="1"/>
  <c r="C1672" i="1" s="1"/>
  <c r="N1672" i="1"/>
  <c r="M1672" i="1"/>
  <c r="O1704" i="1"/>
  <c r="P1775" i="1"/>
  <c r="AD1790" i="1" a="1"/>
  <c r="AD1790" i="1" s="1"/>
  <c r="T1790" i="1" a="1"/>
  <c r="T1790" i="1" s="1"/>
  <c r="AF1790" i="1" a="1"/>
  <c r="AF1790" i="1" s="1"/>
  <c r="AE1790" i="1" a="1"/>
  <c r="AE1790" i="1" s="1"/>
  <c r="Y1790" i="1" a="1"/>
  <c r="Y1790" i="1" s="1"/>
  <c r="X1790" i="1" a="1"/>
  <c r="X1790" i="1" s="1"/>
  <c r="U1790" i="1" a="1"/>
  <c r="U1790" i="1" s="1"/>
  <c r="AB1790" i="1" a="1"/>
  <c r="AB1790" i="1" s="1"/>
  <c r="AA1790" i="1" a="1"/>
  <c r="AA1790" i="1" s="1"/>
  <c r="Z1790" i="1" a="1"/>
  <c r="Z1790" i="1" s="1"/>
  <c r="W1790" i="1" a="1"/>
  <c r="W1790" i="1" s="1"/>
  <c r="AC1790" i="1" a="1"/>
  <c r="AC1790" i="1" s="1"/>
  <c r="V1790" i="1"/>
  <c r="D1798" i="1" a="1"/>
  <c r="D1798" i="1" s="1"/>
  <c r="AG1798" i="1" a="1"/>
  <c r="AG1798" i="1" s="1"/>
  <c r="L1798" i="1"/>
  <c r="K1798" i="1" a="1"/>
  <c r="K1798" i="1" s="1"/>
  <c r="B1798" i="1" a="1"/>
  <c r="B1798" i="1" s="1"/>
  <c r="F1798" i="1" a="1"/>
  <c r="F1798" i="1" s="1"/>
  <c r="H1798" i="1" s="1"/>
  <c r="E1798" i="1" a="1"/>
  <c r="E1798" i="1" s="1"/>
  <c r="C1798" i="1" a="1"/>
  <c r="C1798" i="1" s="1"/>
  <c r="P1798" i="1"/>
  <c r="O1798" i="1"/>
  <c r="M1798" i="1"/>
  <c r="G1798" i="1"/>
  <c r="C134" i="2" a="1"/>
  <c r="C134" i="2" s="1"/>
  <c r="F134" i="2" a="1"/>
  <c r="F134" i="2" s="1"/>
  <c r="E134" i="2" a="1"/>
  <c r="E134" i="2" s="1"/>
  <c r="G134" i="2" s="1" a="1"/>
  <c r="G134" i="2" s="1"/>
  <c r="H134" i="2" s="1"/>
  <c r="B134" i="2" a="1"/>
  <c r="B134" i="2" s="1"/>
  <c r="D134" i="2" a="1"/>
  <c r="D134" i="2" s="1"/>
  <c r="D397" i="2" a="1"/>
  <c r="D397" i="2" s="1"/>
  <c r="G397" i="2" a="1"/>
  <c r="G397" i="2" s="1"/>
  <c r="I397" i="2" s="1"/>
  <c r="B397" i="2" a="1"/>
  <c r="B397" i="2" s="1"/>
  <c r="C397" i="2" a="1"/>
  <c r="C397" i="2" s="1"/>
  <c r="F397" i="2" a="1"/>
  <c r="F397" i="2" s="1"/>
  <c r="H397" i="2" s="1"/>
  <c r="E397" i="2" a="1"/>
  <c r="E397" i="2" s="1"/>
  <c r="BE10" i="9"/>
  <c r="W10" i="9"/>
  <c r="BI36" i="9"/>
  <c r="BG36" i="9"/>
  <c r="BH36" i="9" s="1"/>
  <c r="W17" i="11"/>
  <c r="BE17" i="11"/>
  <c r="BI46" i="11"/>
  <c r="BF46" i="11"/>
  <c r="BD7" i="12"/>
  <c r="AR7" i="12"/>
  <c r="AH7" i="12"/>
  <c r="X7" i="12"/>
  <c r="BD57" i="12"/>
  <c r="AR57" i="12"/>
  <c r="AH57" i="12"/>
  <c r="X57" i="12"/>
  <c r="BI51" i="13"/>
  <c r="BG51" i="13"/>
  <c r="BH51" i="13" s="1"/>
  <c r="BF51" i="13"/>
  <c r="BI57" i="15"/>
  <c r="BG57" i="15"/>
  <c r="BH57" i="15" s="1"/>
  <c r="BI66" i="15"/>
  <c r="BG66" i="15"/>
  <c r="BH66" i="15" s="1"/>
  <c r="BF66" i="15"/>
  <c r="AB11" i="1" a="1"/>
  <c r="AB11" i="1" s="1"/>
  <c r="Q251" i="1" a="1"/>
  <c r="Q251" i="1" s="1"/>
  <c r="AF16" i="1" a="1"/>
  <c r="AF16" i="1" s="1"/>
  <c r="U16" i="1" a="1"/>
  <c r="U16" i="1" s="1"/>
  <c r="AE16" i="1" a="1"/>
  <c r="AE16" i="1" s="1"/>
  <c r="T16" i="1" a="1"/>
  <c r="T16" i="1" s="1"/>
  <c r="AD16" i="1" a="1"/>
  <c r="AD16" i="1" s="1"/>
  <c r="AC16" i="1" a="1"/>
  <c r="AC16" i="1" s="1"/>
  <c r="AA16" i="1" a="1"/>
  <c r="AA16" i="1" s="1"/>
  <c r="AB16" i="1" a="1"/>
  <c r="AB16" i="1" s="1"/>
  <c r="Z16" i="1" a="1"/>
  <c r="Z16" i="1" s="1"/>
  <c r="Y16" i="1" a="1"/>
  <c r="Y16" i="1" s="1"/>
  <c r="W16" i="1" a="1"/>
  <c r="W16" i="1" s="1"/>
  <c r="X16" i="1" a="1"/>
  <c r="X16" i="1" s="1"/>
  <c r="V16" i="1"/>
  <c r="E105" i="1" a="1"/>
  <c r="E105" i="1" s="1"/>
  <c r="AG105" i="1" a="1"/>
  <c r="AG105" i="1" s="1"/>
  <c r="D105" i="1" a="1"/>
  <c r="D105" i="1" s="1"/>
  <c r="C105" i="1" a="1"/>
  <c r="C105" i="1" s="1"/>
  <c r="B105" i="1" a="1"/>
  <c r="B105" i="1" s="1"/>
  <c r="L105" i="1"/>
  <c r="P105" i="1" s="1"/>
  <c r="K105" i="1" a="1"/>
  <c r="K105" i="1" s="1"/>
  <c r="Q105" i="1" a="1"/>
  <c r="Q105" i="1" s="1"/>
  <c r="F105" i="1" a="1"/>
  <c r="F105" i="1" s="1"/>
  <c r="S105" i="1"/>
  <c r="Y158" i="1" a="1"/>
  <c r="Y158" i="1" s="1"/>
  <c r="X158" i="1" a="1"/>
  <c r="X158" i="1" s="1"/>
  <c r="W158" i="1" a="1"/>
  <c r="W158" i="1" s="1"/>
  <c r="AE158" i="1" a="1"/>
  <c r="AE158" i="1" s="1"/>
  <c r="T158" i="1" a="1"/>
  <c r="T158" i="1" s="1"/>
  <c r="AD158" i="1" a="1"/>
  <c r="AD158" i="1" s="1"/>
  <c r="AA158" i="1" a="1"/>
  <c r="AA158" i="1" s="1"/>
  <c r="Z158" i="1" a="1"/>
  <c r="Z158" i="1" s="1"/>
  <c r="U158" i="1" a="1"/>
  <c r="U158" i="1" s="1"/>
  <c r="AF158" i="1" a="1"/>
  <c r="AF158" i="1" s="1"/>
  <c r="AC158" i="1" a="1"/>
  <c r="AC158" i="1" s="1"/>
  <c r="AB158" i="1" a="1"/>
  <c r="AB158" i="1" s="1"/>
  <c r="V158" i="1"/>
  <c r="Z440" i="1" a="1"/>
  <c r="Z440" i="1" s="1"/>
  <c r="Y440" i="1" a="1"/>
  <c r="Y440" i="1" s="1"/>
  <c r="X440" i="1" a="1"/>
  <c r="X440" i="1" s="1"/>
  <c r="W440" i="1" a="1"/>
  <c r="W440" i="1" s="1"/>
  <c r="AE440" i="1" a="1"/>
  <c r="AE440" i="1" s="1"/>
  <c r="T440" i="1" a="1"/>
  <c r="T440" i="1" s="1"/>
  <c r="AF440" i="1" a="1"/>
  <c r="AF440" i="1" s="1"/>
  <c r="AD440" i="1" a="1"/>
  <c r="AD440" i="1" s="1"/>
  <c r="AC440" i="1" a="1"/>
  <c r="AC440" i="1" s="1"/>
  <c r="AB440" i="1" a="1"/>
  <c r="AB440" i="1" s="1"/>
  <c r="AA440" i="1" a="1"/>
  <c r="AA440" i="1" s="1"/>
  <c r="U440" i="1" a="1"/>
  <c r="U440" i="1" s="1"/>
  <c r="Q662" i="1" a="1"/>
  <c r="Q662" i="1" s="1"/>
  <c r="L662" i="1"/>
  <c r="K662" i="1" a="1"/>
  <c r="K662" i="1" s="1"/>
  <c r="D662" i="1" a="1"/>
  <c r="D662" i="1" s="1"/>
  <c r="E662" i="1" a="1"/>
  <c r="E662" i="1" s="1"/>
  <c r="C662" i="1" a="1"/>
  <c r="C662" i="1" s="1"/>
  <c r="B662" i="1" a="1"/>
  <c r="B662" i="1" s="1"/>
  <c r="S662" i="1"/>
  <c r="L874" i="1"/>
  <c r="K874" i="1" a="1"/>
  <c r="K874" i="1" s="1"/>
  <c r="D874" i="1" a="1"/>
  <c r="D874" i="1" s="1"/>
  <c r="E874" i="1" a="1"/>
  <c r="E874" i="1" s="1"/>
  <c r="C874" i="1" a="1"/>
  <c r="C874" i="1" s="1"/>
  <c r="B874" i="1" a="1"/>
  <c r="B874" i="1" s="1"/>
  <c r="M874" i="1"/>
  <c r="C1330" i="1" a="1"/>
  <c r="C1330" i="1" s="1"/>
  <c r="B1330" i="1" a="1"/>
  <c r="B1330" i="1" s="1"/>
  <c r="K1330" i="1" a="1"/>
  <c r="K1330" i="1" s="1"/>
  <c r="D1330" i="1" a="1"/>
  <c r="D1330" i="1" s="1"/>
  <c r="E1330" i="1" a="1"/>
  <c r="E1330" i="1" s="1"/>
  <c r="L1330" i="1"/>
  <c r="O1330" i="1" s="1"/>
  <c r="P1330" i="1"/>
  <c r="N1330" i="1"/>
  <c r="M1330" i="1"/>
  <c r="S1330" i="1" s="1"/>
  <c r="D336" i="2" a="1"/>
  <c r="D336" i="2" s="1"/>
  <c r="C336" i="2" a="1"/>
  <c r="C336" i="2" s="1"/>
  <c r="B336" i="2" a="1"/>
  <c r="B336" i="2" s="1"/>
  <c r="F336" i="2" a="1"/>
  <c r="F336" i="2" s="1"/>
  <c r="E336" i="2" a="1"/>
  <c r="E336" i="2" s="1"/>
  <c r="BB23" i="10"/>
  <c r="AZ23" i="10"/>
  <c r="BA23" i="10" s="1"/>
  <c r="AY23" i="10"/>
  <c r="BF10" i="15"/>
  <c r="BG10" i="15"/>
  <c r="BH10" i="15" s="1"/>
  <c r="BI10" i="15"/>
  <c r="X20" i="1" a="1"/>
  <c r="X20" i="1" s="1"/>
  <c r="W20" i="1" a="1"/>
  <c r="W20" i="1" s="1"/>
  <c r="AF20" i="1" a="1"/>
  <c r="AF20" i="1" s="1"/>
  <c r="U20" i="1" a="1"/>
  <c r="U20" i="1" s="1"/>
  <c r="AE20" i="1" a="1"/>
  <c r="AE20" i="1" s="1"/>
  <c r="T20" i="1" a="1"/>
  <c r="T20" i="1" s="1"/>
  <c r="AC20" i="1" a="1"/>
  <c r="AC20" i="1" s="1"/>
  <c r="Z20" i="1" a="1"/>
  <c r="Z20" i="1" s="1"/>
  <c r="Y20" i="1" a="1"/>
  <c r="Y20" i="1" s="1"/>
  <c r="AA20" i="1" a="1"/>
  <c r="AA20" i="1" s="1"/>
  <c r="AD20" i="1" a="1"/>
  <c r="AD20" i="1" s="1"/>
  <c r="V20" i="1"/>
  <c r="AB20" i="1" a="1"/>
  <c r="AB20" i="1" s="1"/>
  <c r="AF54" i="1" a="1"/>
  <c r="AF54" i="1" s="1"/>
  <c r="U54" i="1" a="1"/>
  <c r="U54" i="1" s="1"/>
  <c r="T54" i="1" a="1"/>
  <c r="T54" i="1" s="1"/>
  <c r="AE54" i="1" a="1"/>
  <c r="AE54" i="1" s="1"/>
  <c r="AD54" i="1" a="1"/>
  <c r="AD54" i="1" s="1"/>
  <c r="AC54" i="1" a="1"/>
  <c r="AC54" i="1" s="1"/>
  <c r="AA54" i="1" a="1"/>
  <c r="AA54" i="1" s="1"/>
  <c r="Y54" i="1" a="1"/>
  <c r="Y54" i="1" s="1"/>
  <c r="X54" i="1" a="1"/>
  <c r="X54" i="1" s="1"/>
  <c r="W54" i="1" a="1"/>
  <c r="W54" i="1" s="1"/>
  <c r="AB54" i="1" a="1"/>
  <c r="AB54" i="1" s="1"/>
  <c r="Z54" i="1" a="1"/>
  <c r="Z54" i="1" s="1"/>
  <c r="V54" i="1"/>
  <c r="AB293" i="1" a="1"/>
  <c r="AB293" i="1" s="1"/>
  <c r="AA293" i="1" a="1"/>
  <c r="AA293" i="1" s="1"/>
  <c r="Z293" i="1" a="1"/>
  <c r="Z293" i="1" s="1"/>
  <c r="X293" i="1" a="1"/>
  <c r="X293" i="1" s="1"/>
  <c r="U293" i="1" a="1"/>
  <c r="U293" i="1" s="1"/>
  <c r="T293" i="1" a="1"/>
  <c r="T293" i="1" s="1"/>
  <c r="AF293" i="1" a="1"/>
  <c r="AF293" i="1" s="1"/>
  <c r="AE293" i="1" a="1"/>
  <c r="AE293" i="1" s="1"/>
  <c r="W293" i="1" a="1"/>
  <c r="W293" i="1" s="1"/>
  <c r="AC293" i="1" a="1"/>
  <c r="AC293" i="1" s="1"/>
  <c r="Y293" i="1" a="1"/>
  <c r="Y293" i="1" s="1"/>
  <c r="AD293" i="1" a="1"/>
  <c r="AD293" i="1" s="1"/>
  <c r="V293" i="1"/>
  <c r="X416" i="1" a="1"/>
  <c r="X416" i="1" s="1"/>
  <c r="W416" i="1" a="1"/>
  <c r="W416" i="1" s="1"/>
  <c r="AF416" i="1" a="1"/>
  <c r="AF416" i="1" s="1"/>
  <c r="U416" i="1" a="1"/>
  <c r="U416" i="1" s="1"/>
  <c r="AE416" i="1" a="1"/>
  <c r="AE416" i="1" s="1"/>
  <c r="T416" i="1" a="1"/>
  <c r="T416" i="1" s="1"/>
  <c r="AC416" i="1" a="1"/>
  <c r="AC416" i="1" s="1"/>
  <c r="Z416" i="1" a="1"/>
  <c r="Z416" i="1" s="1"/>
  <c r="Y416" i="1" a="1"/>
  <c r="Y416" i="1" s="1"/>
  <c r="AD416" i="1" a="1"/>
  <c r="AD416" i="1" s="1"/>
  <c r="AB416" i="1" a="1"/>
  <c r="AB416" i="1" s="1"/>
  <c r="AA416" i="1" a="1"/>
  <c r="AA416" i="1" s="1"/>
  <c r="V416" i="1"/>
  <c r="P1137" i="1"/>
  <c r="W1303" i="1" a="1"/>
  <c r="W1303" i="1" s="1"/>
  <c r="AF1303" i="1" a="1"/>
  <c r="AF1303" i="1" s="1"/>
  <c r="U1303" i="1" a="1"/>
  <c r="U1303" i="1" s="1"/>
  <c r="AE1303" i="1" a="1"/>
  <c r="AE1303" i="1" s="1"/>
  <c r="T1303" i="1" a="1"/>
  <c r="T1303" i="1" s="1"/>
  <c r="AD1303" i="1" a="1"/>
  <c r="AD1303" i="1" s="1"/>
  <c r="AC1303" i="1" a="1"/>
  <c r="AC1303" i="1" s="1"/>
  <c r="AB1303" i="1" a="1"/>
  <c r="AB1303" i="1" s="1"/>
  <c r="Z1303" i="1" a="1"/>
  <c r="Z1303" i="1" s="1"/>
  <c r="X1303" i="1" a="1"/>
  <c r="X1303" i="1" s="1"/>
  <c r="Y1303" i="1" a="1"/>
  <c r="Y1303" i="1" s="1"/>
  <c r="AA1303" i="1" a="1"/>
  <c r="AA1303" i="1" s="1"/>
  <c r="V1303" i="1"/>
  <c r="AB1460" i="1" a="1"/>
  <c r="AB1460" i="1" s="1"/>
  <c r="Z1460" i="1" a="1"/>
  <c r="Z1460" i="1" s="1"/>
  <c r="X1460" i="1" a="1"/>
  <c r="X1460" i="1" s="1"/>
  <c r="AD1460" i="1" a="1"/>
  <c r="AD1460" i="1" s="1"/>
  <c r="AF1460" i="1" a="1"/>
  <c r="AF1460" i="1" s="1"/>
  <c r="AE1460" i="1" a="1"/>
  <c r="AE1460" i="1" s="1"/>
  <c r="AC1460" i="1" a="1"/>
  <c r="AC1460" i="1" s="1"/>
  <c r="AA1460" i="1" a="1"/>
  <c r="AA1460" i="1" s="1"/>
  <c r="Y1460" i="1" a="1"/>
  <c r="Y1460" i="1" s="1"/>
  <c r="W1460" i="1" a="1"/>
  <c r="W1460" i="1" s="1"/>
  <c r="U1460" i="1" a="1"/>
  <c r="U1460" i="1" s="1"/>
  <c r="T1460" i="1" a="1"/>
  <c r="T1460" i="1" s="1"/>
  <c r="V1460" i="1"/>
  <c r="F29" i="2" a="1"/>
  <c r="F29" i="2" s="1"/>
  <c r="B29" i="2" a="1"/>
  <c r="B29" i="2" s="1"/>
  <c r="C29" i="2" a="1"/>
  <c r="C29" i="2" s="1"/>
  <c r="E29" i="2" a="1"/>
  <c r="E29" i="2" s="1"/>
  <c r="D29" i="2" a="1"/>
  <c r="D29" i="2" s="1"/>
  <c r="AE268" i="1" a="1"/>
  <c r="AE268" i="1" s="1"/>
  <c r="AD268" i="1" a="1"/>
  <c r="AD268" i="1" s="1"/>
  <c r="AC268" i="1" a="1"/>
  <c r="AC268" i="1" s="1"/>
  <c r="AB268" i="1" a="1"/>
  <c r="AB268" i="1" s="1"/>
  <c r="AA268" i="1" a="1"/>
  <c r="AA268" i="1" s="1"/>
  <c r="X268" i="1" a="1"/>
  <c r="X268" i="1" s="1"/>
  <c r="W268" i="1" a="1"/>
  <c r="W268" i="1" s="1"/>
  <c r="U268" i="1" a="1"/>
  <c r="U268" i="1" s="1"/>
  <c r="T268" i="1" a="1"/>
  <c r="T268" i="1" s="1"/>
  <c r="Z268" i="1" a="1"/>
  <c r="Z268" i="1" s="1"/>
  <c r="Y268" i="1" a="1"/>
  <c r="Y268" i="1" s="1"/>
  <c r="AF268" i="1" a="1"/>
  <c r="AF268" i="1" s="1"/>
  <c r="V268" i="1"/>
  <c r="C1030" i="1" a="1"/>
  <c r="C1030" i="1" s="1"/>
  <c r="B1030" i="1" a="1"/>
  <c r="B1030" i="1" s="1"/>
  <c r="L1030" i="1"/>
  <c r="P1030" i="1" s="1"/>
  <c r="K1030" i="1" a="1"/>
  <c r="K1030" i="1" s="1"/>
  <c r="D1030" i="1" a="1"/>
  <c r="D1030" i="1" s="1"/>
  <c r="E1030" i="1" a="1"/>
  <c r="E1030" i="1" s="1"/>
  <c r="N1030" i="1"/>
  <c r="M1030" i="1"/>
  <c r="S1030" i="1" s="1"/>
  <c r="Y1220" i="1" a="1"/>
  <c r="Y1220" i="1" s="1"/>
  <c r="X1220" i="1" a="1"/>
  <c r="X1220" i="1" s="1"/>
  <c r="W1220" i="1" a="1"/>
  <c r="W1220" i="1" s="1"/>
  <c r="AE1220" i="1" a="1"/>
  <c r="AE1220" i="1" s="1"/>
  <c r="T1220" i="1" a="1"/>
  <c r="T1220" i="1" s="1"/>
  <c r="AF1220" i="1" a="1"/>
  <c r="AF1220" i="1" s="1"/>
  <c r="AD1220" i="1" a="1"/>
  <c r="AD1220" i="1" s="1"/>
  <c r="AC1220" i="1" a="1"/>
  <c r="AC1220" i="1" s="1"/>
  <c r="AB1220" i="1" a="1"/>
  <c r="AB1220" i="1" s="1"/>
  <c r="Z1220" i="1" a="1"/>
  <c r="Z1220" i="1" s="1"/>
  <c r="AA1220" i="1" a="1"/>
  <c r="AA1220" i="1" s="1"/>
  <c r="U1220" i="1" a="1"/>
  <c r="U1220" i="1" s="1"/>
  <c r="AF1353" i="1" a="1"/>
  <c r="AF1353" i="1" s="1"/>
  <c r="T1353" i="1" a="1"/>
  <c r="T1353" i="1" s="1"/>
  <c r="AE1353" i="1" a="1"/>
  <c r="AE1353" i="1" s="1"/>
  <c r="AD1353" i="1" a="1"/>
  <c r="AD1353" i="1" s="1"/>
  <c r="AA1353" i="1" a="1"/>
  <c r="AA1353" i="1" s="1"/>
  <c r="Z1353" i="1" a="1"/>
  <c r="Z1353" i="1" s="1"/>
  <c r="AC1353" i="1" a="1"/>
  <c r="AC1353" i="1" s="1"/>
  <c r="AB1353" i="1" a="1"/>
  <c r="AB1353" i="1" s="1"/>
  <c r="Y1353" i="1" a="1"/>
  <c r="Y1353" i="1" s="1"/>
  <c r="X1353" i="1" a="1"/>
  <c r="X1353" i="1" s="1"/>
  <c r="W1353" i="1" a="1"/>
  <c r="W1353" i="1" s="1"/>
  <c r="U1353" i="1" a="1"/>
  <c r="U1353" i="1" s="1"/>
  <c r="V1353" i="1"/>
  <c r="AC1540" i="1" a="1"/>
  <c r="AC1540" i="1" s="1"/>
  <c r="AF1540" i="1" a="1"/>
  <c r="AF1540" i="1" s="1"/>
  <c r="T1540" i="1" a="1"/>
  <c r="T1540" i="1" s="1"/>
  <c r="AD1540" i="1" a="1"/>
  <c r="AD1540" i="1" s="1"/>
  <c r="AB1540" i="1" a="1"/>
  <c r="AB1540" i="1" s="1"/>
  <c r="AA1540" i="1" a="1"/>
  <c r="AA1540" i="1" s="1"/>
  <c r="Z1540" i="1" a="1"/>
  <c r="Z1540" i="1" s="1"/>
  <c r="X1540" i="1" a="1"/>
  <c r="X1540" i="1" s="1"/>
  <c r="AE1540" i="1" a="1"/>
  <c r="AE1540" i="1" s="1"/>
  <c r="Y1540" i="1" a="1"/>
  <c r="Y1540" i="1" s="1"/>
  <c r="W1540" i="1" a="1"/>
  <c r="W1540" i="1" s="1"/>
  <c r="U1540" i="1" a="1"/>
  <c r="U1540" i="1" s="1"/>
  <c r="V1540" i="1"/>
  <c r="E1748" i="1" a="1"/>
  <c r="E1748" i="1" s="1"/>
  <c r="AG1748" i="1" a="1"/>
  <c r="AG1748" i="1" s="1"/>
  <c r="D1748" i="1" a="1"/>
  <c r="D1748" i="1" s="1"/>
  <c r="B1748" i="1" a="1"/>
  <c r="B1748" i="1" s="1"/>
  <c r="R1748" i="1" a="1"/>
  <c r="R1748" i="1" s="1"/>
  <c r="L1748" i="1"/>
  <c r="P1748" i="1" s="1"/>
  <c r="K1748" i="1" a="1"/>
  <c r="K1748" i="1" s="1"/>
  <c r="F1748" i="1" a="1"/>
  <c r="F1748" i="1" s="1"/>
  <c r="H1748" i="1" s="1"/>
  <c r="C1748" i="1" a="1"/>
  <c r="C1748" i="1" s="1"/>
  <c r="M1748" i="1"/>
  <c r="S58" i="1"/>
  <c r="L213" i="1"/>
  <c r="P213" i="1" s="1"/>
  <c r="K213" i="1" a="1"/>
  <c r="K213" i="1" s="1"/>
  <c r="E213" i="1" a="1"/>
  <c r="E213" i="1" s="1"/>
  <c r="Q213" i="1" a="1"/>
  <c r="Q213" i="1" s="1"/>
  <c r="B213" i="1" a="1"/>
  <c r="B213" i="1" s="1"/>
  <c r="D213" i="1" a="1"/>
  <c r="D213" i="1" s="1"/>
  <c r="C213" i="1" a="1"/>
  <c r="C213" i="1" s="1"/>
  <c r="B359" i="1" a="1"/>
  <c r="B359" i="1" s="1"/>
  <c r="L359" i="1"/>
  <c r="P359" i="1" s="1"/>
  <c r="K359" i="1" a="1"/>
  <c r="K359" i="1" s="1"/>
  <c r="E359" i="1" a="1"/>
  <c r="E359" i="1" s="1"/>
  <c r="D359" i="1" a="1"/>
  <c r="D359" i="1" s="1"/>
  <c r="C359" i="1" a="1"/>
  <c r="C359" i="1" s="1"/>
  <c r="O359" i="1"/>
  <c r="M359" i="1"/>
  <c r="S359" i="1" s="1"/>
  <c r="K713" i="1" a="1"/>
  <c r="K713" i="1" s="1"/>
  <c r="E713" i="1" a="1"/>
  <c r="E713" i="1" s="1"/>
  <c r="C713" i="1" a="1"/>
  <c r="C713" i="1" s="1"/>
  <c r="Q713" i="1" a="1"/>
  <c r="Q713" i="1" s="1"/>
  <c r="L713" i="1"/>
  <c r="P713" i="1" s="1"/>
  <c r="D713" i="1" a="1"/>
  <c r="D713" i="1" s="1"/>
  <c r="B713" i="1" a="1"/>
  <c r="B713" i="1" s="1"/>
  <c r="F837" i="1" a="1"/>
  <c r="F837" i="1" s="1"/>
  <c r="E837" i="1" a="1"/>
  <c r="E837" i="1" s="1"/>
  <c r="AG837" i="1" a="1"/>
  <c r="AG837" i="1" s="1"/>
  <c r="D837" i="1" a="1"/>
  <c r="D837" i="1" s="1"/>
  <c r="L837" i="1"/>
  <c r="O837" i="1" s="1"/>
  <c r="K837" i="1" a="1"/>
  <c r="K837" i="1" s="1"/>
  <c r="B837" i="1" a="1"/>
  <c r="B837" i="1" s="1"/>
  <c r="C837" i="1" a="1"/>
  <c r="C837" i="1" s="1"/>
  <c r="M837" i="1"/>
  <c r="P837" i="1"/>
  <c r="D1099" i="1" a="1"/>
  <c r="D1099" i="1" s="1"/>
  <c r="C1099" i="1" a="1"/>
  <c r="C1099" i="1" s="1"/>
  <c r="Q1099" i="1" a="1"/>
  <c r="Q1099" i="1" s="1"/>
  <c r="K1099" i="1" a="1"/>
  <c r="K1099" i="1" s="1"/>
  <c r="L1099" i="1"/>
  <c r="P1099" i="1" s="1"/>
  <c r="E1099" i="1" a="1"/>
  <c r="E1099" i="1" s="1"/>
  <c r="B1099" i="1" a="1"/>
  <c r="B1099" i="1" s="1"/>
  <c r="O1099" i="1"/>
  <c r="M1099" i="1"/>
  <c r="S1099" i="1" s="1"/>
  <c r="N1099" i="1"/>
  <c r="B1348" i="1" a="1"/>
  <c r="B1348" i="1" s="1"/>
  <c r="K1348" i="1" a="1"/>
  <c r="K1348" i="1" s="1"/>
  <c r="E1348" i="1" a="1"/>
  <c r="E1348" i="1" s="1"/>
  <c r="D1348" i="1" a="1"/>
  <c r="D1348" i="1" s="1"/>
  <c r="C1348" i="1" a="1"/>
  <c r="C1348" i="1" s="1"/>
  <c r="L1348" i="1"/>
  <c r="O1348" i="1" s="1"/>
  <c r="N1348" i="1"/>
  <c r="S1348" i="1"/>
  <c r="P1348" i="1"/>
  <c r="M1348" i="1"/>
  <c r="Q1348" i="1" s="1" a="1"/>
  <c r="Q1348" i="1" s="1"/>
  <c r="E1604" i="1" a="1"/>
  <c r="E1604" i="1" s="1"/>
  <c r="D1604" i="1" a="1"/>
  <c r="D1604" i="1" s="1"/>
  <c r="C1604" i="1" a="1"/>
  <c r="C1604" i="1" s="1"/>
  <c r="L1604" i="1"/>
  <c r="R1604" i="1" a="1"/>
  <c r="R1604" i="1" s="1"/>
  <c r="K1604" i="1" a="1"/>
  <c r="K1604" i="1" s="1"/>
  <c r="B1604" i="1" a="1"/>
  <c r="B1604" i="1" s="1"/>
  <c r="F1604" i="1" a="1"/>
  <c r="F1604" i="1" s="1"/>
  <c r="G1604" i="1" s="1"/>
  <c r="S1604" i="1"/>
  <c r="BG22" i="12"/>
  <c r="BH22" i="12" s="1"/>
  <c r="BI22" i="12"/>
  <c r="BF22" i="12"/>
  <c r="V183" i="1"/>
  <c r="J264" i="1" a="1"/>
  <c r="J264" i="1" s="1"/>
  <c r="E264" i="1" a="1"/>
  <c r="E264" i="1" s="1"/>
  <c r="AG264" i="1" a="1"/>
  <c r="AG264" i="1" s="1"/>
  <c r="C264" i="1" a="1"/>
  <c r="C264" i="1" s="1"/>
  <c r="B264" i="1" a="1"/>
  <c r="B264" i="1" s="1"/>
  <c r="D264" i="1" a="1"/>
  <c r="D264" i="1" s="1"/>
  <c r="K264" i="1" a="1"/>
  <c r="K264" i="1" s="1"/>
  <c r="R264" i="1" a="1"/>
  <c r="R264" i="1" s="1"/>
  <c r="Q264" i="1" a="1"/>
  <c r="Q264" i="1" s="1"/>
  <c r="N264" i="1"/>
  <c r="M264" i="1"/>
  <c r="S264" i="1" s="1"/>
  <c r="V1148" i="1"/>
  <c r="D1577" i="1" a="1"/>
  <c r="D1577" i="1" s="1"/>
  <c r="C1577" i="1" a="1"/>
  <c r="C1577" i="1" s="1"/>
  <c r="E1577" i="1" a="1"/>
  <c r="E1577" i="1" s="1"/>
  <c r="R1577" i="1" a="1"/>
  <c r="R1577" i="1" s="1"/>
  <c r="K1577" i="1" a="1"/>
  <c r="K1577" i="1" s="1"/>
  <c r="L1577" i="1"/>
  <c r="B1577" i="1" a="1"/>
  <c r="B1577" i="1" s="1"/>
  <c r="AG1577" i="1" a="1"/>
  <c r="AG1577" i="1" s="1"/>
  <c r="M1577" i="1"/>
  <c r="P1577" i="1"/>
  <c r="O1577" i="1"/>
  <c r="N1577" i="1"/>
  <c r="P1642" i="1"/>
  <c r="C1730" i="1" a="1"/>
  <c r="C1730" i="1" s="1"/>
  <c r="D1730" i="1" a="1"/>
  <c r="D1730" i="1" s="1"/>
  <c r="B1730" i="1" a="1"/>
  <c r="B1730" i="1" s="1"/>
  <c r="Q1730" i="1" a="1"/>
  <c r="Q1730" i="1" s="1"/>
  <c r="L1730" i="1"/>
  <c r="K1730" i="1" a="1"/>
  <c r="K1730" i="1" s="1"/>
  <c r="E1730" i="1" a="1"/>
  <c r="E1730" i="1" s="1"/>
  <c r="P1730" i="1"/>
  <c r="O1730" i="1"/>
  <c r="N1730" i="1"/>
  <c r="M1730" i="1"/>
  <c r="S1730" i="1" s="1"/>
  <c r="BE51" i="9"/>
  <c r="W51" i="9"/>
  <c r="W47" i="1" a="1"/>
  <c r="W47" i="1" s="1"/>
  <c r="AF47" i="1" a="1"/>
  <c r="AF47" i="1" s="1"/>
  <c r="U47" i="1" a="1"/>
  <c r="U47" i="1" s="1"/>
  <c r="AE47" i="1" a="1"/>
  <c r="AE47" i="1" s="1"/>
  <c r="T47" i="1" a="1"/>
  <c r="T47" i="1" s="1"/>
  <c r="AD47" i="1" a="1"/>
  <c r="AD47" i="1" s="1"/>
  <c r="AC47" i="1" a="1"/>
  <c r="AC47" i="1" s="1"/>
  <c r="AA47" i="1" a="1"/>
  <c r="AA47" i="1" s="1"/>
  <c r="AB47" i="1" a="1"/>
  <c r="AB47" i="1" s="1"/>
  <c r="Z47" i="1" a="1"/>
  <c r="Z47" i="1" s="1"/>
  <c r="Y47" i="1" a="1"/>
  <c r="Y47" i="1" s="1"/>
  <c r="X47" i="1" a="1"/>
  <c r="X47" i="1" s="1"/>
  <c r="V47" i="1"/>
  <c r="F107" i="1" a="1"/>
  <c r="F107" i="1" s="1"/>
  <c r="G107" i="1" s="1"/>
  <c r="E107" i="1" a="1"/>
  <c r="E107" i="1" s="1"/>
  <c r="AG107" i="1" a="1"/>
  <c r="AG107" i="1" s="1"/>
  <c r="D107" i="1" a="1"/>
  <c r="D107" i="1" s="1"/>
  <c r="C107" i="1" a="1"/>
  <c r="C107" i="1" s="1"/>
  <c r="B107" i="1" a="1"/>
  <c r="B107" i="1" s="1"/>
  <c r="K107" i="1" a="1"/>
  <c r="K107" i="1" s="1"/>
  <c r="H107" i="1"/>
  <c r="Q107" i="1" a="1"/>
  <c r="Q107" i="1" s="1"/>
  <c r="L107" i="1"/>
  <c r="N107" i="1" s="1"/>
  <c r="U785" i="1" a="1"/>
  <c r="U785" i="1" s="1"/>
  <c r="AF785" i="1" a="1"/>
  <c r="AF785" i="1" s="1"/>
  <c r="T785" i="1" a="1"/>
  <c r="T785" i="1" s="1"/>
  <c r="AE785" i="1" a="1"/>
  <c r="AE785" i="1" s="1"/>
  <c r="AA785" i="1" a="1"/>
  <c r="AA785" i="1" s="1"/>
  <c r="W785" i="1" a="1"/>
  <c r="W785" i="1" s="1"/>
  <c r="AD785" i="1" a="1"/>
  <c r="AD785" i="1" s="1"/>
  <c r="AC785" i="1" a="1"/>
  <c r="AC785" i="1" s="1"/>
  <c r="AB785" i="1" a="1"/>
  <c r="AB785" i="1" s="1"/>
  <c r="Y785" i="1" a="1"/>
  <c r="Y785" i="1" s="1"/>
  <c r="Z785" i="1" a="1"/>
  <c r="Z785" i="1" s="1"/>
  <c r="X785" i="1" a="1"/>
  <c r="X785" i="1" s="1"/>
  <c r="V785" i="1"/>
  <c r="AA1166" i="1" a="1"/>
  <c r="AA1166" i="1" s="1"/>
  <c r="Z1166" i="1" a="1"/>
  <c r="Z1166" i="1" s="1"/>
  <c r="X1166" i="1" a="1"/>
  <c r="X1166" i="1" s="1"/>
  <c r="W1166" i="1" a="1"/>
  <c r="W1166" i="1" s="1"/>
  <c r="AE1166" i="1" a="1"/>
  <c r="AE1166" i="1" s="1"/>
  <c r="T1166" i="1" a="1"/>
  <c r="T1166" i="1" s="1"/>
  <c r="Y1166" i="1" a="1"/>
  <c r="Y1166" i="1" s="1"/>
  <c r="U1166" i="1" a="1"/>
  <c r="U1166" i="1" s="1"/>
  <c r="AB1166" i="1" a="1"/>
  <c r="AB1166" i="1" s="1"/>
  <c r="AD1166" i="1" a="1"/>
  <c r="AD1166" i="1" s="1"/>
  <c r="AC1166" i="1" a="1"/>
  <c r="AC1166" i="1" s="1"/>
  <c r="AF1166" i="1" a="1"/>
  <c r="AF1166" i="1" s="1"/>
  <c r="V1166" i="1"/>
  <c r="AF1265" i="1" a="1"/>
  <c r="AF1265" i="1" s="1"/>
  <c r="U1265" i="1" a="1"/>
  <c r="U1265" i="1" s="1"/>
  <c r="AE1265" i="1" a="1"/>
  <c r="AE1265" i="1" s="1"/>
  <c r="T1265" i="1" a="1"/>
  <c r="T1265" i="1" s="1"/>
  <c r="AC1265" i="1" a="1"/>
  <c r="AC1265" i="1" s="1"/>
  <c r="AA1265" i="1" a="1"/>
  <c r="AA1265" i="1" s="1"/>
  <c r="Y1265" i="1" a="1"/>
  <c r="Y1265" i="1" s="1"/>
  <c r="X1265" i="1" a="1"/>
  <c r="X1265" i="1" s="1"/>
  <c r="W1265" i="1" a="1"/>
  <c r="W1265" i="1" s="1"/>
  <c r="AD1265" i="1" a="1"/>
  <c r="AD1265" i="1" s="1"/>
  <c r="AB1265" i="1" a="1"/>
  <c r="AB1265" i="1" s="1"/>
  <c r="Z1265" i="1" a="1"/>
  <c r="Z1265" i="1" s="1"/>
  <c r="V1265" i="1"/>
  <c r="X1305" i="1" a="1"/>
  <c r="X1305" i="1" s="1"/>
  <c r="W1305" i="1" a="1"/>
  <c r="W1305" i="1" s="1"/>
  <c r="AF1305" i="1" a="1"/>
  <c r="AF1305" i="1" s="1"/>
  <c r="U1305" i="1" a="1"/>
  <c r="U1305" i="1" s="1"/>
  <c r="AE1305" i="1" a="1"/>
  <c r="AE1305" i="1" s="1"/>
  <c r="T1305" i="1" a="1"/>
  <c r="T1305" i="1" s="1"/>
  <c r="AA1305" i="1" a="1"/>
  <c r="AA1305" i="1" s="1"/>
  <c r="Z1305" i="1" a="1"/>
  <c r="Z1305" i="1" s="1"/>
  <c r="Y1305" i="1" a="1"/>
  <c r="Y1305" i="1" s="1"/>
  <c r="AC1305" i="1" a="1"/>
  <c r="AC1305" i="1" s="1"/>
  <c r="AB1305" i="1" a="1"/>
  <c r="AB1305" i="1" s="1"/>
  <c r="AD1305" i="1" a="1"/>
  <c r="AD1305" i="1" s="1"/>
  <c r="V1305" i="1"/>
  <c r="Y1424" i="1" a="1"/>
  <c r="Y1424" i="1" s="1"/>
  <c r="X1424" i="1" a="1"/>
  <c r="X1424" i="1" s="1"/>
  <c r="W1424" i="1" a="1"/>
  <c r="W1424" i="1" s="1"/>
  <c r="AE1424" i="1" a="1"/>
  <c r="AE1424" i="1" s="1"/>
  <c r="T1424" i="1" a="1"/>
  <c r="T1424" i="1" s="1"/>
  <c r="AF1424" i="1" a="1"/>
  <c r="AF1424" i="1" s="1"/>
  <c r="Z1424" i="1" a="1"/>
  <c r="Z1424" i="1" s="1"/>
  <c r="U1424" i="1" a="1"/>
  <c r="U1424" i="1" s="1"/>
  <c r="AD1424" i="1" a="1"/>
  <c r="AD1424" i="1" s="1"/>
  <c r="AC1424" i="1" a="1"/>
  <c r="AC1424" i="1" s="1"/>
  <c r="AB1424" i="1" a="1"/>
  <c r="AB1424" i="1" s="1"/>
  <c r="AA1424" i="1" a="1"/>
  <c r="AA1424" i="1" s="1"/>
  <c r="E1561" i="1" a="1"/>
  <c r="E1561" i="1" s="1"/>
  <c r="L1561" i="1"/>
  <c r="O1561" i="1" s="1"/>
  <c r="K1561" i="1" a="1"/>
  <c r="K1561" i="1" s="1"/>
  <c r="D1561" i="1" a="1"/>
  <c r="D1561" i="1" s="1"/>
  <c r="C1561" i="1" a="1"/>
  <c r="C1561" i="1" s="1"/>
  <c r="B1561" i="1" a="1"/>
  <c r="B1561" i="1" s="1"/>
  <c r="P1561" i="1"/>
  <c r="M1561" i="1"/>
  <c r="AD1751" i="1" a="1"/>
  <c r="AD1751" i="1" s="1"/>
  <c r="AC1751" i="1" a="1"/>
  <c r="AC1751" i="1" s="1"/>
  <c r="AA1751" i="1" a="1"/>
  <c r="AA1751" i="1" s="1"/>
  <c r="Z1751" i="1" a="1"/>
  <c r="Z1751" i="1" s="1"/>
  <c r="AF1751" i="1" a="1"/>
  <c r="AF1751" i="1" s="1"/>
  <c r="AE1751" i="1" a="1"/>
  <c r="AE1751" i="1" s="1"/>
  <c r="AB1751" i="1" a="1"/>
  <c r="AB1751" i="1" s="1"/>
  <c r="Y1751" i="1" a="1"/>
  <c r="Y1751" i="1" s="1"/>
  <c r="W1751" i="1" a="1"/>
  <c r="W1751" i="1" s="1"/>
  <c r="U1751" i="1" a="1"/>
  <c r="U1751" i="1" s="1"/>
  <c r="T1751" i="1" a="1"/>
  <c r="T1751" i="1" s="1"/>
  <c r="X1751" i="1" a="1"/>
  <c r="X1751" i="1" s="1"/>
  <c r="V1751" i="1"/>
  <c r="C327" i="2" a="1"/>
  <c r="C327" i="2" s="1"/>
  <c r="B327" i="2" a="1"/>
  <c r="B327" i="2" s="1"/>
  <c r="F327" i="2" a="1"/>
  <c r="F327" i="2" s="1"/>
  <c r="E327" i="2" a="1"/>
  <c r="E327" i="2" s="1"/>
  <c r="G327" i="2" s="1" a="1"/>
  <c r="G327" i="2" s="1"/>
  <c r="D327" i="2" a="1"/>
  <c r="D327" i="2" s="1"/>
  <c r="AX13" i="10"/>
  <c r="BI33" i="15"/>
  <c r="BG33" i="15"/>
  <c r="BH33" i="15" s="1"/>
  <c r="BF33" i="15"/>
  <c r="C502" i="1" a="1"/>
  <c r="C502" i="1" s="1"/>
  <c r="B502" i="1" a="1"/>
  <c r="B502" i="1" s="1"/>
  <c r="K502" i="1" a="1"/>
  <c r="K502" i="1" s="1"/>
  <c r="L502" i="1"/>
  <c r="O502" i="1" s="1"/>
  <c r="D502" i="1" a="1"/>
  <c r="D502" i="1" s="1"/>
  <c r="E502" i="1" a="1"/>
  <c r="E502" i="1" s="1"/>
  <c r="M502" i="1"/>
  <c r="S502" i="1" s="1"/>
  <c r="B710" i="1" a="1"/>
  <c r="B710" i="1" s="1"/>
  <c r="Q710" i="1" a="1"/>
  <c r="Q710" i="1" s="1"/>
  <c r="L710" i="1"/>
  <c r="P710" i="1" s="1"/>
  <c r="D710" i="1" a="1"/>
  <c r="D710" i="1" s="1"/>
  <c r="C710" i="1" a="1"/>
  <c r="C710" i="1" s="1"/>
  <c r="E710" i="1" a="1"/>
  <c r="E710" i="1" s="1"/>
  <c r="K710" i="1" a="1"/>
  <c r="K710" i="1" s="1"/>
  <c r="N710" i="1"/>
  <c r="M710" i="1"/>
  <c r="S710" i="1" s="1"/>
  <c r="C822" i="1" a="1"/>
  <c r="C822" i="1" s="1"/>
  <c r="B822" i="1" a="1"/>
  <c r="B822" i="1" s="1"/>
  <c r="L822" i="1"/>
  <c r="K822" i="1" a="1"/>
  <c r="K822" i="1" s="1"/>
  <c r="F822" i="1" a="1"/>
  <c r="F822" i="1" s="1"/>
  <c r="H822" i="1" s="1"/>
  <c r="D822" i="1" a="1"/>
  <c r="D822" i="1" s="1"/>
  <c r="AG822" i="1" a="1"/>
  <c r="AG822" i="1" s="1"/>
  <c r="E822" i="1" a="1"/>
  <c r="E822" i="1" s="1"/>
  <c r="M822" i="1"/>
  <c r="S822" i="1" s="1"/>
  <c r="N822" i="1"/>
  <c r="AA922" i="1" a="1"/>
  <c r="AA922" i="1" s="1"/>
  <c r="Z922" i="1" a="1"/>
  <c r="Z922" i="1" s="1"/>
  <c r="X922" i="1" a="1"/>
  <c r="X922" i="1" s="1"/>
  <c r="AF922" i="1" a="1"/>
  <c r="AF922" i="1" s="1"/>
  <c r="U922" i="1" a="1"/>
  <c r="U922" i="1" s="1"/>
  <c r="T922" i="1" a="1"/>
  <c r="T922" i="1" s="1"/>
  <c r="AC922" i="1" a="1"/>
  <c r="AC922" i="1" s="1"/>
  <c r="AE922" i="1" a="1"/>
  <c r="AE922" i="1" s="1"/>
  <c r="AD922" i="1" a="1"/>
  <c r="AD922" i="1" s="1"/>
  <c r="Y922" i="1" a="1"/>
  <c r="Y922" i="1" s="1"/>
  <c r="W922" i="1" a="1"/>
  <c r="W922" i="1" s="1"/>
  <c r="AB922" i="1" a="1"/>
  <c r="AB922" i="1" s="1"/>
  <c r="V922" i="1"/>
  <c r="K1355" i="1" a="1"/>
  <c r="K1355" i="1" s="1"/>
  <c r="E1355" i="1" a="1"/>
  <c r="E1355" i="1" s="1"/>
  <c r="D1355" i="1" a="1"/>
  <c r="D1355" i="1" s="1"/>
  <c r="AG1355" i="1" a="1"/>
  <c r="AG1355" i="1" s="1"/>
  <c r="B1355" i="1" a="1"/>
  <c r="B1355" i="1" s="1"/>
  <c r="Q1355" i="1" a="1"/>
  <c r="Q1355" i="1" s="1"/>
  <c r="L1355" i="1"/>
  <c r="P1355" i="1" s="1"/>
  <c r="C1355" i="1" a="1"/>
  <c r="C1355" i="1" s="1"/>
  <c r="K1567" i="1" a="1"/>
  <c r="K1567" i="1" s="1"/>
  <c r="C1567" i="1" a="1"/>
  <c r="C1567" i="1" s="1"/>
  <c r="R1567" i="1" a="1"/>
  <c r="R1567" i="1" s="1"/>
  <c r="L1567" i="1"/>
  <c r="P1567" i="1" s="1"/>
  <c r="E1567" i="1" a="1"/>
  <c r="E1567" i="1" s="1"/>
  <c r="D1567" i="1" a="1"/>
  <c r="D1567" i="1" s="1"/>
  <c r="B1567" i="1" a="1"/>
  <c r="B1567" i="1" s="1"/>
  <c r="O1567" i="1"/>
  <c r="N1567" i="1"/>
  <c r="M1567" i="1"/>
  <c r="E1682" i="1" a="1"/>
  <c r="E1682" i="1" s="1"/>
  <c r="D1682" i="1" a="1"/>
  <c r="D1682" i="1" s="1"/>
  <c r="C1682" i="1" a="1"/>
  <c r="C1682" i="1" s="1"/>
  <c r="B1682" i="1" a="1"/>
  <c r="B1682" i="1" s="1"/>
  <c r="Q1682" i="1" a="1"/>
  <c r="Q1682" i="1" s="1"/>
  <c r="L1682" i="1"/>
  <c r="N1682" i="1" s="1"/>
  <c r="K1682" i="1" a="1"/>
  <c r="K1682" i="1" s="1"/>
  <c r="P1682" i="1"/>
  <c r="O1682" i="1"/>
  <c r="M1682" i="1"/>
  <c r="S1682" i="1" s="1"/>
  <c r="L104" i="1"/>
  <c r="K104" i="1" a="1"/>
  <c r="K104" i="1" s="1"/>
  <c r="F104" i="1" a="1"/>
  <c r="F104" i="1" s="1"/>
  <c r="H104" i="1" s="1"/>
  <c r="B104" i="1" a="1"/>
  <c r="B104" i="1" s="1"/>
  <c r="AG104" i="1" a="1"/>
  <c r="AG104" i="1" s="1"/>
  <c r="Q104" i="1" a="1"/>
  <c r="Q104" i="1" s="1"/>
  <c r="D104" i="1" a="1"/>
  <c r="D104" i="1" s="1"/>
  <c r="C104" i="1" a="1"/>
  <c r="C104" i="1" s="1"/>
  <c r="E104" i="1" a="1"/>
  <c r="E104" i="1" s="1"/>
  <c r="M104" i="1"/>
  <c r="S104" i="1" s="1"/>
  <c r="G104" i="1"/>
  <c r="E180" i="1" a="1"/>
  <c r="E180" i="1" s="1"/>
  <c r="D180" i="1" a="1"/>
  <c r="D180" i="1" s="1"/>
  <c r="Q180" i="1" a="1"/>
  <c r="Q180" i="1" s="1"/>
  <c r="K180" i="1" a="1"/>
  <c r="K180" i="1" s="1"/>
  <c r="L180" i="1"/>
  <c r="O180" i="1" s="1"/>
  <c r="C180" i="1" a="1"/>
  <c r="C180" i="1" s="1"/>
  <c r="B180" i="1" a="1"/>
  <c r="B180" i="1" s="1"/>
  <c r="N180" i="1"/>
  <c r="M180" i="1"/>
  <c r="S180" i="1" s="1"/>
  <c r="D392" i="1" a="1"/>
  <c r="D392" i="1" s="1"/>
  <c r="C392" i="1" a="1"/>
  <c r="C392" i="1" s="1"/>
  <c r="B392" i="1" a="1"/>
  <c r="B392" i="1" s="1"/>
  <c r="E392" i="1" a="1"/>
  <c r="E392" i="1" s="1"/>
  <c r="L392" i="1"/>
  <c r="K392" i="1" a="1"/>
  <c r="K392" i="1" s="1"/>
  <c r="P392" i="1"/>
  <c r="M392" i="1"/>
  <c r="Q392" i="1" s="1" a="1"/>
  <c r="Q392" i="1" s="1"/>
  <c r="S392" i="1"/>
  <c r="AA15" i="1" a="1"/>
  <c r="AA15" i="1" s="1"/>
  <c r="Z15" i="1" a="1"/>
  <c r="Z15" i="1" s="1"/>
  <c r="Y15" i="1" a="1"/>
  <c r="Y15" i="1" s="1"/>
  <c r="X15" i="1" a="1"/>
  <c r="X15" i="1" s="1"/>
  <c r="W15" i="1" a="1"/>
  <c r="W15" i="1" s="1"/>
  <c r="AE15" i="1" a="1"/>
  <c r="AE15" i="1" s="1"/>
  <c r="T15" i="1" a="1"/>
  <c r="T15" i="1" s="1"/>
  <c r="AF15" i="1" a="1"/>
  <c r="AF15" i="1" s="1"/>
  <c r="AD15" i="1" a="1"/>
  <c r="AD15" i="1" s="1"/>
  <c r="AB15" i="1" a="1"/>
  <c r="AB15" i="1" s="1"/>
  <c r="U15" i="1" a="1"/>
  <c r="U15" i="1" s="1"/>
  <c r="AC15" i="1" a="1"/>
  <c r="AC15" i="1" s="1"/>
  <c r="V15" i="1"/>
  <c r="O24" i="1"/>
  <c r="P28" i="1"/>
  <c r="AF45" i="1" a="1"/>
  <c r="AF45" i="1" s="1"/>
  <c r="U45" i="1" a="1"/>
  <c r="U45" i="1" s="1"/>
  <c r="AE45" i="1" a="1"/>
  <c r="AE45" i="1" s="1"/>
  <c r="T45" i="1" a="1"/>
  <c r="T45" i="1" s="1"/>
  <c r="AD45" i="1" a="1"/>
  <c r="AD45" i="1" s="1"/>
  <c r="AC45" i="1" a="1"/>
  <c r="AC45" i="1" s="1"/>
  <c r="AB45" i="1" a="1"/>
  <c r="AB45" i="1" s="1"/>
  <c r="Z45" i="1" a="1"/>
  <c r="Z45" i="1" s="1"/>
  <c r="AA45" i="1" a="1"/>
  <c r="AA45" i="1" s="1"/>
  <c r="Y45" i="1" a="1"/>
  <c r="Y45" i="1" s="1"/>
  <c r="W45" i="1" a="1"/>
  <c r="W45" i="1" s="1"/>
  <c r="V45" i="1"/>
  <c r="X45" i="1" a="1"/>
  <c r="X45" i="1" s="1"/>
  <c r="P57" i="1"/>
  <c r="P70" i="1"/>
  <c r="Y87" i="1" a="1"/>
  <c r="Y87" i="1" s="1"/>
  <c r="AE87" i="1" a="1"/>
  <c r="AE87" i="1" s="1"/>
  <c r="T87" i="1" a="1"/>
  <c r="T87" i="1" s="1"/>
  <c r="Z87" i="1" a="1"/>
  <c r="Z87" i="1" s="1"/>
  <c r="X87" i="1" a="1"/>
  <c r="X87" i="1" s="1"/>
  <c r="W87" i="1" a="1"/>
  <c r="W87" i="1" s="1"/>
  <c r="U87" i="1" a="1"/>
  <c r="U87" i="1" s="1"/>
  <c r="AD87" i="1" a="1"/>
  <c r="AD87" i="1" s="1"/>
  <c r="AF87" i="1" a="1"/>
  <c r="AF87" i="1" s="1"/>
  <c r="AC87" i="1" a="1"/>
  <c r="AC87" i="1" s="1"/>
  <c r="AB87" i="1" a="1"/>
  <c r="AB87" i="1" s="1"/>
  <c r="AA87" i="1" a="1"/>
  <c r="AA87" i="1" s="1"/>
  <c r="V87" i="1"/>
  <c r="AF92" i="1" a="1"/>
  <c r="AF92" i="1" s="1"/>
  <c r="U92" i="1" a="1"/>
  <c r="U92" i="1" s="1"/>
  <c r="AE92" i="1" a="1"/>
  <c r="AE92" i="1" s="1"/>
  <c r="AA92" i="1" a="1"/>
  <c r="AA92" i="1" s="1"/>
  <c r="Z92" i="1" a="1"/>
  <c r="Z92" i="1" s="1"/>
  <c r="Y92" i="1" a="1"/>
  <c r="Y92" i="1" s="1"/>
  <c r="AD92" i="1" a="1"/>
  <c r="AD92" i="1" s="1"/>
  <c r="AC92" i="1" a="1"/>
  <c r="AC92" i="1" s="1"/>
  <c r="AB92" i="1" a="1"/>
  <c r="AB92" i="1" s="1"/>
  <c r="W92" i="1" a="1"/>
  <c r="W92" i="1" s="1"/>
  <c r="AC115" i="1" a="1"/>
  <c r="AC115" i="1" s="1"/>
  <c r="AB115" i="1" a="1"/>
  <c r="AB115" i="1" s="1"/>
  <c r="AA115" i="1" a="1"/>
  <c r="AA115" i="1" s="1"/>
  <c r="Y115" i="1" a="1"/>
  <c r="Y115" i="1" s="1"/>
  <c r="AD115" i="1" a="1"/>
  <c r="AD115" i="1" s="1"/>
  <c r="Z115" i="1" a="1"/>
  <c r="Z115" i="1" s="1"/>
  <c r="X115" i="1" a="1"/>
  <c r="X115" i="1" s="1"/>
  <c r="W115" i="1" a="1"/>
  <c r="W115" i="1" s="1"/>
  <c r="T115" i="1" a="1"/>
  <c r="T115" i="1" s="1"/>
  <c r="AF115" i="1" a="1"/>
  <c r="AF115" i="1" s="1"/>
  <c r="AE115" i="1" a="1"/>
  <c r="AE115" i="1" s="1"/>
  <c r="U115" i="1" a="1"/>
  <c r="U115" i="1" s="1"/>
  <c r="N124" i="1"/>
  <c r="D152" i="1" a="1"/>
  <c r="D152" i="1" s="1"/>
  <c r="C152" i="1" a="1"/>
  <c r="C152" i="1" s="1"/>
  <c r="B152" i="1" a="1"/>
  <c r="B152" i="1" s="1"/>
  <c r="L152" i="1"/>
  <c r="Q152" i="1" a="1"/>
  <c r="Q152" i="1" s="1"/>
  <c r="K152" i="1" a="1"/>
  <c r="K152" i="1" s="1"/>
  <c r="E152" i="1" a="1"/>
  <c r="E152" i="1" s="1"/>
  <c r="P152" i="1"/>
  <c r="O152" i="1"/>
  <c r="N152" i="1"/>
  <c r="M152" i="1"/>
  <c r="E15" i="1" a="1"/>
  <c r="E15" i="1" s="1"/>
  <c r="C15" i="1" a="1"/>
  <c r="C15" i="1" s="1"/>
  <c r="D15" i="1" a="1"/>
  <c r="D15" i="1" s="1"/>
  <c r="B15" i="1" a="1"/>
  <c r="B15" i="1" s="1"/>
  <c r="Q15" i="1" a="1"/>
  <c r="Q15" i="1" s="1"/>
  <c r="K15" i="1" a="1"/>
  <c r="K15" i="1" s="1"/>
  <c r="L15" i="1"/>
  <c r="P15" i="1" s="1"/>
  <c r="P24" i="1"/>
  <c r="S28" i="1"/>
  <c r="M37" i="1"/>
  <c r="S37" i="1" s="1"/>
  <c r="M49" i="1"/>
  <c r="S78" i="1"/>
  <c r="D83" i="1" a="1"/>
  <c r="D83" i="1" s="1"/>
  <c r="C83" i="1" a="1"/>
  <c r="C83" i="1" s="1"/>
  <c r="B83" i="1" a="1"/>
  <c r="B83" i="1" s="1"/>
  <c r="L83" i="1"/>
  <c r="E83" i="1" a="1"/>
  <c r="E83" i="1" s="1"/>
  <c r="K83" i="1" a="1"/>
  <c r="K83" i="1" s="1"/>
  <c r="O83" i="1"/>
  <c r="N83" i="1"/>
  <c r="P83" i="1"/>
  <c r="M83" i="1"/>
  <c r="X96" i="1" a="1"/>
  <c r="X96" i="1" s="1"/>
  <c r="W96" i="1" a="1"/>
  <c r="W96" i="1" s="1"/>
  <c r="AC96" i="1" a="1"/>
  <c r="AC96" i="1" s="1"/>
  <c r="AB96" i="1" a="1"/>
  <c r="AB96" i="1" s="1"/>
  <c r="AA96" i="1" a="1"/>
  <c r="AA96" i="1" s="1"/>
  <c r="Z96" i="1" a="1"/>
  <c r="Z96" i="1" s="1"/>
  <c r="U96" i="1" a="1"/>
  <c r="U96" i="1" s="1"/>
  <c r="AD96" i="1" a="1"/>
  <c r="AD96" i="1" s="1"/>
  <c r="Y96" i="1" a="1"/>
  <c r="Y96" i="1" s="1"/>
  <c r="T96" i="1" a="1"/>
  <c r="T96" i="1" s="1"/>
  <c r="AF96" i="1" a="1"/>
  <c r="AF96" i="1" s="1"/>
  <c r="AE96" i="1" a="1"/>
  <c r="AE96" i="1" s="1"/>
  <c r="V96" i="1"/>
  <c r="H101" i="1"/>
  <c r="N105" i="1"/>
  <c r="N110" i="1"/>
  <c r="B119" i="1" a="1"/>
  <c r="B119" i="1" s="1"/>
  <c r="Q119" i="1" a="1"/>
  <c r="Q119" i="1" s="1"/>
  <c r="F119" i="1" a="1"/>
  <c r="F119" i="1" s="1"/>
  <c r="E119" i="1" a="1"/>
  <c r="E119" i="1" s="1"/>
  <c r="D119" i="1" a="1"/>
  <c r="D119" i="1" s="1"/>
  <c r="C119" i="1" a="1"/>
  <c r="C119" i="1" s="1"/>
  <c r="K119" i="1" a="1"/>
  <c r="K119" i="1" s="1"/>
  <c r="L119" i="1"/>
  <c r="AG119" i="1" a="1"/>
  <c r="AG119" i="1" s="1"/>
  <c r="M119" i="1"/>
  <c r="O124" i="1"/>
  <c r="H134" i="1"/>
  <c r="I138" i="1" a="1"/>
  <c r="I138" i="1" s="1"/>
  <c r="F138" i="1" a="1"/>
  <c r="F138" i="1" s="1"/>
  <c r="E138" i="1" a="1"/>
  <c r="E138" i="1" s="1"/>
  <c r="C138" i="1" a="1"/>
  <c r="C138" i="1" s="1"/>
  <c r="R138" i="1" a="1"/>
  <c r="R138" i="1" s="1"/>
  <c r="D138" i="1" a="1"/>
  <c r="D138" i="1" s="1"/>
  <c r="B138" i="1" a="1"/>
  <c r="B138" i="1" s="1"/>
  <c r="AG138" i="1" a="1"/>
  <c r="AG138" i="1" s="1"/>
  <c r="L138" i="1"/>
  <c r="N138" i="1"/>
  <c r="M138" i="1"/>
  <c r="S138" i="1" s="1"/>
  <c r="K138" i="1" a="1"/>
  <c r="K138" i="1" s="1"/>
  <c r="AB153" i="1" a="1"/>
  <c r="AB153" i="1" s="1"/>
  <c r="AA153" i="1" a="1"/>
  <c r="AA153" i="1" s="1"/>
  <c r="Z153" i="1" a="1"/>
  <c r="Z153" i="1" s="1"/>
  <c r="X153" i="1" a="1"/>
  <c r="X153" i="1" s="1"/>
  <c r="AE153" i="1" a="1"/>
  <c r="AE153" i="1" s="1"/>
  <c r="AD153" i="1" a="1"/>
  <c r="AD153" i="1" s="1"/>
  <c r="AC153" i="1" a="1"/>
  <c r="AC153" i="1" s="1"/>
  <c r="Y153" i="1" a="1"/>
  <c r="Y153" i="1" s="1"/>
  <c r="U153" i="1" a="1"/>
  <c r="U153" i="1" s="1"/>
  <c r="T153" i="1" a="1"/>
  <c r="T153" i="1" s="1"/>
  <c r="AF153" i="1" a="1"/>
  <c r="AF153" i="1" s="1"/>
  <c r="W153" i="1" a="1"/>
  <c r="W153" i="1" s="1"/>
  <c r="V153" i="1"/>
  <c r="O202" i="1"/>
  <c r="P207" i="1"/>
  <c r="N213" i="1"/>
  <c r="S227" i="1"/>
  <c r="X238" i="1" a="1"/>
  <c r="X238" i="1" s="1"/>
  <c r="W238" i="1" a="1"/>
  <c r="W238" i="1" s="1"/>
  <c r="AC238" i="1" a="1"/>
  <c r="AC238" i="1" s="1"/>
  <c r="AB238" i="1" a="1"/>
  <c r="AB238" i="1" s="1"/>
  <c r="AA238" i="1" a="1"/>
  <c r="AA238" i="1" s="1"/>
  <c r="Y238" i="1" a="1"/>
  <c r="Y238" i="1" s="1"/>
  <c r="AF238" i="1" a="1"/>
  <c r="AF238" i="1" s="1"/>
  <c r="AD238" i="1" a="1"/>
  <c r="AD238" i="1" s="1"/>
  <c r="Z238" i="1" a="1"/>
  <c r="Z238" i="1" s="1"/>
  <c r="T238" i="1" a="1"/>
  <c r="T238" i="1" s="1"/>
  <c r="AE238" i="1" a="1"/>
  <c r="AE238" i="1" s="1"/>
  <c r="U238" i="1" a="1"/>
  <c r="U238" i="1" s="1"/>
  <c r="V238" i="1"/>
  <c r="V243" i="1"/>
  <c r="D272" i="1" a="1"/>
  <c r="D272" i="1" s="1"/>
  <c r="C272" i="1" a="1"/>
  <c r="C272" i="1" s="1"/>
  <c r="B272" i="1" a="1"/>
  <c r="B272" i="1" s="1"/>
  <c r="L272" i="1"/>
  <c r="N272" i="1" s="1"/>
  <c r="K272" i="1" a="1"/>
  <c r="K272" i="1" s="1"/>
  <c r="E272" i="1" a="1"/>
  <c r="E272" i="1" s="1"/>
  <c r="P272" i="1"/>
  <c r="M272" i="1"/>
  <c r="AA282" i="1" a="1"/>
  <c r="AA282" i="1" s="1"/>
  <c r="Z282" i="1" a="1"/>
  <c r="Z282" i="1" s="1"/>
  <c r="Y282" i="1" a="1"/>
  <c r="Y282" i="1" s="1"/>
  <c r="AF282" i="1" a="1"/>
  <c r="AF282" i="1" s="1"/>
  <c r="U282" i="1" a="1"/>
  <c r="U282" i="1" s="1"/>
  <c r="X282" i="1" a="1"/>
  <c r="X282" i="1" s="1"/>
  <c r="W282" i="1" a="1"/>
  <c r="W282" i="1" s="1"/>
  <c r="T282" i="1" a="1"/>
  <c r="T282" i="1" s="1"/>
  <c r="AC282" i="1" a="1"/>
  <c r="AC282" i="1" s="1"/>
  <c r="AB282" i="1" a="1"/>
  <c r="AB282" i="1" s="1"/>
  <c r="AD282" i="1" a="1"/>
  <c r="AD282" i="1" s="1"/>
  <c r="AE282" i="1" a="1"/>
  <c r="AE282" i="1" s="1"/>
  <c r="V282" i="1"/>
  <c r="S302" i="1"/>
  <c r="F307" i="1" a="1"/>
  <c r="F307" i="1" s="1"/>
  <c r="H307" i="1" s="1"/>
  <c r="E307" i="1" a="1"/>
  <c r="E307" i="1" s="1"/>
  <c r="AG307" i="1" a="1"/>
  <c r="AG307" i="1" s="1"/>
  <c r="D307" i="1" a="1"/>
  <c r="D307" i="1" s="1"/>
  <c r="C307" i="1" a="1"/>
  <c r="C307" i="1" s="1"/>
  <c r="B307" i="1" a="1"/>
  <c r="B307" i="1" s="1"/>
  <c r="R307" i="1" a="1"/>
  <c r="R307" i="1" s="1"/>
  <c r="I307" i="1" a="1"/>
  <c r="I307" i="1" s="1"/>
  <c r="L307" i="1"/>
  <c r="O307" i="1" s="1"/>
  <c r="K307" i="1" a="1"/>
  <c r="K307" i="1" s="1"/>
  <c r="N307" i="1"/>
  <c r="M307" i="1"/>
  <c r="P313" i="1"/>
  <c r="V318" i="1"/>
  <c r="E334" i="1" a="1"/>
  <c r="E334" i="1" s="1"/>
  <c r="D334" i="1" a="1"/>
  <c r="D334" i="1" s="1"/>
  <c r="C334" i="1" a="1"/>
  <c r="C334" i="1" s="1"/>
  <c r="B334" i="1" a="1"/>
  <c r="B334" i="1" s="1"/>
  <c r="L334" i="1"/>
  <c r="K334" i="1" a="1"/>
  <c r="K334" i="1" s="1"/>
  <c r="O334" i="1"/>
  <c r="P334" i="1"/>
  <c r="N334" i="1"/>
  <c r="M334" i="1"/>
  <c r="B348" i="1" a="1"/>
  <c r="B348" i="1" s="1"/>
  <c r="Q348" i="1" a="1"/>
  <c r="Q348" i="1" s="1"/>
  <c r="L348" i="1"/>
  <c r="K348" i="1" a="1"/>
  <c r="K348" i="1" s="1"/>
  <c r="C348" i="1" a="1"/>
  <c r="C348" i="1" s="1"/>
  <c r="D348" i="1" a="1"/>
  <c r="D348" i="1" s="1"/>
  <c r="E348" i="1" a="1"/>
  <c r="E348" i="1" s="1"/>
  <c r="P364" i="1"/>
  <c r="AB373" i="1" a="1"/>
  <c r="AB373" i="1" s="1"/>
  <c r="AA373" i="1" a="1"/>
  <c r="AA373" i="1" s="1"/>
  <c r="Z373" i="1" a="1"/>
  <c r="Z373" i="1" s="1"/>
  <c r="Y373" i="1" a="1"/>
  <c r="Y373" i="1" s="1"/>
  <c r="X373" i="1" a="1"/>
  <c r="X373" i="1" s="1"/>
  <c r="AF373" i="1" a="1"/>
  <c r="AF373" i="1" s="1"/>
  <c r="AD373" i="1" a="1"/>
  <c r="AD373" i="1" s="1"/>
  <c r="AC373" i="1" a="1"/>
  <c r="AC373" i="1" s="1"/>
  <c r="AE373" i="1" a="1"/>
  <c r="AE373" i="1" s="1"/>
  <c r="W373" i="1" a="1"/>
  <c r="W373" i="1" s="1"/>
  <c r="U373" i="1" a="1"/>
  <c r="U373" i="1" s="1"/>
  <c r="T373" i="1" a="1"/>
  <c r="T373" i="1" s="1"/>
  <c r="B388" i="1" a="1"/>
  <c r="B388" i="1" s="1"/>
  <c r="Q388" i="1" a="1"/>
  <c r="Q388" i="1" s="1"/>
  <c r="L388" i="1"/>
  <c r="K388" i="1" a="1"/>
  <c r="K388" i="1" s="1"/>
  <c r="C388" i="1" a="1"/>
  <c r="C388" i="1" s="1"/>
  <c r="E388" i="1" a="1"/>
  <c r="E388" i="1" s="1"/>
  <c r="D388" i="1" a="1"/>
  <c r="D388" i="1" s="1"/>
  <c r="N388" i="1"/>
  <c r="S388" i="1"/>
  <c r="P388" i="1"/>
  <c r="O388" i="1"/>
  <c r="M388" i="1"/>
  <c r="M394" i="1"/>
  <c r="Q394" i="1" s="1" a="1"/>
  <c r="Q394" i="1" s="1"/>
  <c r="L415" i="1"/>
  <c r="K415" i="1" a="1"/>
  <c r="K415" i="1" s="1"/>
  <c r="E415" i="1" a="1"/>
  <c r="E415" i="1" s="1"/>
  <c r="B415" i="1" a="1"/>
  <c r="B415" i="1" s="1"/>
  <c r="D415" i="1" a="1"/>
  <c r="D415" i="1" s="1"/>
  <c r="C415" i="1" a="1"/>
  <c r="C415" i="1" s="1"/>
  <c r="P415" i="1"/>
  <c r="O415" i="1"/>
  <c r="N415" i="1"/>
  <c r="M415" i="1"/>
  <c r="Q415" i="1" s="1" a="1"/>
  <c r="Q415" i="1" s="1"/>
  <c r="E459" i="1" a="1"/>
  <c r="E459" i="1" s="1"/>
  <c r="D459" i="1" a="1"/>
  <c r="D459" i="1" s="1"/>
  <c r="B459" i="1" a="1"/>
  <c r="B459" i="1" s="1"/>
  <c r="Q459" i="1" a="1"/>
  <c r="Q459" i="1" s="1"/>
  <c r="L459" i="1"/>
  <c r="K459" i="1" a="1"/>
  <c r="K459" i="1" s="1"/>
  <c r="C459" i="1" a="1"/>
  <c r="C459" i="1" s="1"/>
  <c r="O459" i="1"/>
  <c r="M459" i="1"/>
  <c r="S459" i="1" s="1"/>
  <c r="W495" i="1" a="1"/>
  <c r="W495" i="1" s="1"/>
  <c r="AC495" i="1" a="1"/>
  <c r="AC495" i="1" s="1"/>
  <c r="AD495" i="1" a="1"/>
  <c r="AD495" i="1" s="1"/>
  <c r="AB495" i="1" a="1"/>
  <c r="AB495" i="1" s="1"/>
  <c r="AF495" i="1" a="1"/>
  <c r="AF495" i="1" s="1"/>
  <c r="AE495" i="1" a="1"/>
  <c r="AE495" i="1" s="1"/>
  <c r="AA495" i="1" a="1"/>
  <c r="AA495" i="1" s="1"/>
  <c r="Z495" i="1" a="1"/>
  <c r="Z495" i="1" s="1"/>
  <c r="X495" i="1" a="1"/>
  <c r="X495" i="1" s="1"/>
  <c r="Y495" i="1" a="1"/>
  <c r="Y495" i="1" s="1"/>
  <c r="U495" i="1" a="1"/>
  <c r="U495" i="1" s="1"/>
  <c r="T495" i="1" a="1"/>
  <c r="T495" i="1" s="1"/>
  <c r="V495" i="1"/>
  <c r="E510" i="1" a="1"/>
  <c r="E510" i="1" s="1"/>
  <c r="C510" i="1" a="1"/>
  <c r="C510" i="1" s="1"/>
  <c r="D510" i="1" a="1"/>
  <c r="D510" i="1" s="1"/>
  <c r="B510" i="1" a="1"/>
  <c r="B510" i="1" s="1"/>
  <c r="Q510" i="1" a="1"/>
  <c r="Q510" i="1" s="1"/>
  <c r="K510" i="1" a="1"/>
  <c r="K510" i="1" s="1"/>
  <c r="L510" i="1"/>
  <c r="O510" i="1" s="1"/>
  <c r="M510" i="1"/>
  <c r="S510" i="1" s="1"/>
  <c r="M521" i="1"/>
  <c r="B531" i="1" a="1"/>
  <c r="B531" i="1" s="1"/>
  <c r="L531" i="1"/>
  <c r="O531" i="1" s="1"/>
  <c r="K531" i="1" a="1"/>
  <c r="K531" i="1" s="1"/>
  <c r="C531" i="1" a="1"/>
  <c r="C531" i="1" s="1"/>
  <c r="D531" i="1" a="1"/>
  <c r="D531" i="1" s="1"/>
  <c r="E531" i="1" a="1"/>
  <c r="E531" i="1" s="1"/>
  <c r="S531" i="1"/>
  <c r="P531" i="1"/>
  <c r="M531" i="1"/>
  <c r="Q531" i="1" s="1" a="1"/>
  <c r="Q531" i="1" s="1"/>
  <c r="S580" i="1"/>
  <c r="AE611" i="1" a="1"/>
  <c r="AE611" i="1" s="1"/>
  <c r="T611" i="1" a="1"/>
  <c r="T611" i="1" s="1"/>
  <c r="AD611" i="1" a="1"/>
  <c r="AD611" i="1" s="1"/>
  <c r="AC611" i="1" a="1"/>
  <c r="AC611" i="1" s="1"/>
  <c r="AB611" i="1" a="1"/>
  <c r="AB611" i="1" s="1"/>
  <c r="AA611" i="1" a="1"/>
  <c r="AA611" i="1" s="1"/>
  <c r="U611" i="1" a="1"/>
  <c r="U611" i="1" s="1"/>
  <c r="W611" i="1" a="1"/>
  <c r="W611" i="1" s="1"/>
  <c r="AF611" i="1" a="1"/>
  <c r="AF611" i="1" s="1"/>
  <c r="Z611" i="1" a="1"/>
  <c r="Z611" i="1" s="1"/>
  <c r="X611" i="1" a="1"/>
  <c r="X611" i="1" s="1"/>
  <c r="Y611" i="1" a="1"/>
  <c r="Y611" i="1" s="1"/>
  <c r="V611" i="1"/>
  <c r="E621" i="1" a="1"/>
  <c r="E621" i="1" s="1"/>
  <c r="D621" i="1" a="1"/>
  <c r="D621" i="1" s="1"/>
  <c r="B621" i="1" a="1"/>
  <c r="B621" i="1" s="1"/>
  <c r="C621" i="1" a="1"/>
  <c r="C621" i="1" s="1"/>
  <c r="L621" i="1"/>
  <c r="P621" i="1" s="1"/>
  <c r="K621" i="1" a="1"/>
  <c r="K621" i="1" s="1"/>
  <c r="S621" i="1"/>
  <c r="N621" i="1"/>
  <c r="E691" i="1" a="1"/>
  <c r="E691" i="1" s="1"/>
  <c r="D691" i="1" a="1"/>
  <c r="D691" i="1" s="1"/>
  <c r="B691" i="1" a="1"/>
  <c r="B691" i="1" s="1"/>
  <c r="L691" i="1"/>
  <c r="K691" i="1" a="1"/>
  <c r="K691" i="1" s="1"/>
  <c r="C691" i="1" a="1"/>
  <c r="C691" i="1" s="1"/>
  <c r="N691" i="1"/>
  <c r="M691" i="1"/>
  <c r="O702" i="1"/>
  <c r="P707" i="1"/>
  <c r="N713" i="1"/>
  <c r="D753" i="1" a="1"/>
  <c r="D753" i="1" s="1"/>
  <c r="C753" i="1" a="1"/>
  <c r="C753" i="1" s="1"/>
  <c r="K753" i="1" a="1"/>
  <c r="K753" i="1" s="1"/>
  <c r="E753" i="1" a="1"/>
  <c r="E753" i="1" s="1"/>
  <c r="B753" i="1" a="1"/>
  <c r="B753" i="1" s="1"/>
  <c r="Q753" i="1" a="1"/>
  <c r="Q753" i="1" s="1"/>
  <c r="L753" i="1"/>
  <c r="P753" i="1"/>
  <c r="O753" i="1"/>
  <c r="N753" i="1"/>
  <c r="M753" i="1"/>
  <c r="S753" i="1" s="1"/>
  <c r="AD758" i="1" a="1"/>
  <c r="AD758" i="1" s="1"/>
  <c r="AC758" i="1" a="1"/>
  <c r="AC758" i="1" s="1"/>
  <c r="AB758" i="1" a="1"/>
  <c r="AB758" i="1" s="1"/>
  <c r="AA758" i="1" a="1"/>
  <c r="AA758" i="1" s="1"/>
  <c r="Z758" i="1" a="1"/>
  <c r="Z758" i="1" s="1"/>
  <c r="Y758" i="1" a="1"/>
  <c r="Y758" i="1" s="1"/>
  <c r="X758" i="1" a="1"/>
  <c r="X758" i="1" s="1"/>
  <c r="U758" i="1" a="1"/>
  <c r="U758" i="1" s="1"/>
  <c r="AF758" i="1" a="1"/>
  <c r="AF758" i="1" s="1"/>
  <c r="AE758" i="1" a="1"/>
  <c r="AE758" i="1" s="1"/>
  <c r="W758" i="1" a="1"/>
  <c r="W758" i="1" s="1"/>
  <c r="T758" i="1" a="1"/>
  <c r="T758" i="1" s="1"/>
  <c r="V758" i="1"/>
  <c r="AF782" i="1" a="1"/>
  <c r="AF782" i="1" s="1"/>
  <c r="U782" i="1" a="1"/>
  <c r="U782" i="1" s="1"/>
  <c r="AE782" i="1" a="1"/>
  <c r="AE782" i="1" s="1"/>
  <c r="AC782" i="1" a="1"/>
  <c r="AC782" i="1" s="1"/>
  <c r="AB782" i="1" a="1"/>
  <c r="AB782" i="1" s="1"/>
  <c r="AA782" i="1" a="1"/>
  <c r="AA782" i="1" s="1"/>
  <c r="Z782" i="1" a="1"/>
  <c r="Z782" i="1" s="1"/>
  <c r="Y782" i="1" a="1"/>
  <c r="Y782" i="1" s="1"/>
  <c r="W782" i="1" a="1"/>
  <c r="W782" i="1" s="1"/>
  <c r="AD782" i="1" a="1"/>
  <c r="AD782" i="1" s="1"/>
  <c r="L792" i="1"/>
  <c r="K792" i="1" a="1"/>
  <c r="K792" i="1" s="1"/>
  <c r="F792" i="1" a="1"/>
  <c r="F792" i="1" s="1"/>
  <c r="C792" i="1" a="1"/>
  <c r="C792" i="1" s="1"/>
  <c r="Q792" i="1" a="1"/>
  <c r="Q792" i="1" s="1"/>
  <c r="E792" i="1" a="1"/>
  <c r="E792" i="1" s="1"/>
  <c r="D792" i="1" a="1"/>
  <c r="D792" i="1" s="1"/>
  <c r="B792" i="1" a="1"/>
  <c r="B792" i="1" s="1"/>
  <c r="P792" i="1"/>
  <c r="O792" i="1"/>
  <c r="M792" i="1"/>
  <c r="S792" i="1"/>
  <c r="N792" i="1"/>
  <c r="M808" i="1"/>
  <c r="S808" i="1" s="1"/>
  <c r="P846" i="1"/>
  <c r="C862" i="1" a="1"/>
  <c r="C862" i="1" s="1"/>
  <c r="B862" i="1" a="1"/>
  <c r="B862" i="1" s="1"/>
  <c r="Q862" i="1" a="1"/>
  <c r="Q862" i="1" s="1"/>
  <c r="K862" i="1" a="1"/>
  <c r="K862" i="1" s="1"/>
  <c r="L862" i="1"/>
  <c r="E862" i="1" a="1"/>
  <c r="E862" i="1" s="1"/>
  <c r="D862" i="1" a="1"/>
  <c r="D862" i="1" s="1"/>
  <c r="S862" i="1"/>
  <c r="L897" i="1"/>
  <c r="E897" i="1" a="1"/>
  <c r="E897" i="1" s="1"/>
  <c r="D897" i="1" a="1"/>
  <c r="D897" i="1" s="1"/>
  <c r="K897" i="1" a="1"/>
  <c r="K897" i="1" s="1"/>
  <c r="C897" i="1" a="1"/>
  <c r="C897" i="1" s="1"/>
  <c r="B897" i="1" a="1"/>
  <c r="B897" i="1" s="1"/>
  <c r="M897" i="1"/>
  <c r="Q897" i="1" s="1" a="1"/>
  <c r="Q897" i="1" s="1"/>
  <c r="S897" i="1"/>
  <c r="P897" i="1"/>
  <c r="O897" i="1"/>
  <c r="N897" i="1"/>
  <c r="S908" i="1"/>
  <c r="N937" i="1"/>
  <c r="K942" i="1" a="1"/>
  <c r="K942" i="1" s="1"/>
  <c r="C942" i="1" a="1"/>
  <c r="C942" i="1" s="1"/>
  <c r="E942" i="1" a="1"/>
  <c r="E942" i="1" s="1"/>
  <c r="D942" i="1" a="1"/>
  <c r="D942" i="1" s="1"/>
  <c r="B942" i="1" a="1"/>
  <c r="B942" i="1" s="1"/>
  <c r="L942" i="1"/>
  <c r="P942" i="1" s="1"/>
  <c r="Q942" i="1" a="1"/>
  <c r="Q942" i="1" s="1"/>
  <c r="S942" i="1"/>
  <c r="O942" i="1"/>
  <c r="N942" i="1"/>
  <c r="M942" i="1"/>
  <c r="AB953" i="1" a="1"/>
  <c r="AB953" i="1" s="1"/>
  <c r="AA953" i="1" a="1"/>
  <c r="AA953" i="1" s="1"/>
  <c r="Z953" i="1" a="1"/>
  <c r="Z953" i="1" s="1"/>
  <c r="Y953" i="1" a="1"/>
  <c r="Y953" i="1" s="1"/>
  <c r="AF953" i="1" a="1"/>
  <c r="AF953" i="1" s="1"/>
  <c r="U953" i="1" a="1"/>
  <c r="U953" i="1" s="1"/>
  <c r="AC953" i="1" a="1"/>
  <c r="AC953" i="1" s="1"/>
  <c r="X953" i="1" a="1"/>
  <c r="X953" i="1" s="1"/>
  <c r="W953" i="1" a="1"/>
  <c r="W953" i="1" s="1"/>
  <c r="T953" i="1" a="1"/>
  <c r="T953" i="1" s="1"/>
  <c r="AD953" i="1" a="1"/>
  <c r="AD953" i="1" s="1"/>
  <c r="AE953" i="1" a="1"/>
  <c r="AE953" i="1" s="1"/>
  <c r="V953" i="1"/>
  <c r="AD1008" i="1" a="1"/>
  <c r="AD1008" i="1" s="1"/>
  <c r="AC1008" i="1" a="1"/>
  <c r="AC1008" i="1" s="1"/>
  <c r="AB1008" i="1" a="1"/>
  <c r="AB1008" i="1" s="1"/>
  <c r="AA1008" i="1" a="1"/>
  <c r="AA1008" i="1" s="1"/>
  <c r="Y1008" i="1" a="1"/>
  <c r="Y1008" i="1" s="1"/>
  <c r="U1008" i="1" a="1"/>
  <c r="U1008" i="1" s="1"/>
  <c r="T1008" i="1" a="1"/>
  <c r="T1008" i="1" s="1"/>
  <c r="AE1008" i="1" a="1"/>
  <c r="AE1008" i="1" s="1"/>
  <c r="W1008" i="1" a="1"/>
  <c r="W1008" i="1" s="1"/>
  <c r="AF1008" i="1" a="1"/>
  <c r="AF1008" i="1" s="1"/>
  <c r="X1008" i="1" a="1"/>
  <c r="X1008" i="1" s="1"/>
  <c r="Z1008" i="1" a="1"/>
  <c r="Z1008" i="1" s="1"/>
  <c r="V1008" i="1"/>
  <c r="AB1013" i="1" a="1"/>
  <c r="AB1013" i="1" s="1"/>
  <c r="AA1013" i="1" a="1"/>
  <c r="AA1013" i="1" s="1"/>
  <c r="Z1013" i="1" a="1"/>
  <c r="Z1013" i="1" s="1"/>
  <c r="Y1013" i="1" a="1"/>
  <c r="Y1013" i="1" s="1"/>
  <c r="AF1013" i="1" a="1"/>
  <c r="AF1013" i="1" s="1"/>
  <c r="U1013" i="1" a="1"/>
  <c r="U1013" i="1" s="1"/>
  <c r="AE1013" i="1" a="1"/>
  <c r="AE1013" i="1" s="1"/>
  <c r="AC1013" i="1" a="1"/>
  <c r="AC1013" i="1" s="1"/>
  <c r="T1013" i="1" a="1"/>
  <c r="T1013" i="1" s="1"/>
  <c r="W1013" i="1" a="1"/>
  <c r="W1013" i="1" s="1"/>
  <c r="AD1013" i="1" a="1"/>
  <c r="AD1013" i="1" s="1"/>
  <c r="X1013" i="1" a="1"/>
  <c r="X1013" i="1" s="1"/>
  <c r="V1013" i="1"/>
  <c r="M1066" i="1"/>
  <c r="S1066" i="1" s="1"/>
  <c r="M1087" i="1"/>
  <c r="L1108" i="1"/>
  <c r="K1108" i="1" a="1"/>
  <c r="K1108" i="1" s="1"/>
  <c r="C1108" i="1" a="1"/>
  <c r="C1108" i="1" s="1"/>
  <c r="B1108" i="1" a="1"/>
  <c r="B1108" i="1" s="1"/>
  <c r="Q1108" i="1" a="1"/>
  <c r="Q1108" i="1" s="1"/>
  <c r="E1108" i="1" a="1"/>
  <c r="E1108" i="1" s="1"/>
  <c r="D1108" i="1" a="1"/>
  <c r="D1108" i="1" s="1"/>
  <c r="M1108" i="1"/>
  <c r="S1108" i="1" s="1"/>
  <c r="B1114" i="1" a="1"/>
  <c r="B1114" i="1" s="1"/>
  <c r="Q1114" i="1" a="1"/>
  <c r="Q1114" i="1" s="1"/>
  <c r="L1114" i="1"/>
  <c r="K1114" i="1" a="1"/>
  <c r="K1114" i="1" s="1"/>
  <c r="C1114" i="1" a="1"/>
  <c r="C1114" i="1" s="1"/>
  <c r="E1114" i="1" a="1"/>
  <c r="E1114" i="1" s="1"/>
  <c r="D1114" i="1" a="1"/>
  <c r="D1114" i="1" s="1"/>
  <c r="S1114" i="1"/>
  <c r="O1114" i="1"/>
  <c r="M1114" i="1"/>
  <c r="AE1125" i="1" a="1"/>
  <c r="AE1125" i="1" s="1"/>
  <c r="T1125" i="1" a="1"/>
  <c r="T1125" i="1" s="1"/>
  <c r="AB1125" i="1" a="1"/>
  <c r="AB1125" i="1" s="1"/>
  <c r="AA1125" i="1" a="1"/>
  <c r="AA1125" i="1" s="1"/>
  <c r="Z1125" i="1" a="1"/>
  <c r="Z1125" i="1" s="1"/>
  <c r="X1125" i="1" a="1"/>
  <c r="X1125" i="1" s="1"/>
  <c r="AF1125" i="1" a="1"/>
  <c r="AF1125" i="1" s="1"/>
  <c r="AD1125" i="1" a="1"/>
  <c r="AD1125" i="1" s="1"/>
  <c r="Y1125" i="1" a="1"/>
  <c r="Y1125" i="1" s="1"/>
  <c r="U1125" i="1" a="1"/>
  <c r="U1125" i="1" s="1"/>
  <c r="AC1125" i="1" a="1"/>
  <c r="AC1125" i="1" s="1"/>
  <c r="W1125" i="1" a="1"/>
  <c r="W1125" i="1" s="1"/>
  <c r="V1125" i="1"/>
  <c r="M1147" i="1"/>
  <c r="N1175" i="1"/>
  <c r="V1180" i="1"/>
  <c r="O1186" i="1"/>
  <c r="X1191" i="1" a="1"/>
  <c r="X1191" i="1" s="1"/>
  <c r="W1191" i="1" a="1"/>
  <c r="W1191" i="1" s="1"/>
  <c r="AC1191" i="1" a="1"/>
  <c r="AC1191" i="1" s="1"/>
  <c r="AB1191" i="1" a="1"/>
  <c r="AB1191" i="1" s="1"/>
  <c r="AA1191" i="1" a="1"/>
  <c r="AA1191" i="1" s="1"/>
  <c r="Z1191" i="1" a="1"/>
  <c r="Z1191" i="1" s="1"/>
  <c r="Y1191" i="1" a="1"/>
  <c r="Y1191" i="1" s="1"/>
  <c r="AE1191" i="1" a="1"/>
  <c r="AE1191" i="1" s="1"/>
  <c r="AD1191" i="1" a="1"/>
  <c r="AD1191" i="1" s="1"/>
  <c r="AF1191" i="1" a="1"/>
  <c r="AF1191" i="1" s="1"/>
  <c r="U1191" i="1" a="1"/>
  <c r="U1191" i="1" s="1"/>
  <c r="T1191" i="1" a="1"/>
  <c r="T1191" i="1" s="1"/>
  <c r="V1191" i="1"/>
  <c r="AA1224" i="1" a="1"/>
  <c r="AA1224" i="1" s="1"/>
  <c r="Z1224" i="1" a="1"/>
  <c r="Z1224" i="1" s="1"/>
  <c r="Y1224" i="1" a="1"/>
  <c r="Y1224" i="1" s="1"/>
  <c r="W1224" i="1" a="1"/>
  <c r="W1224" i="1" s="1"/>
  <c r="U1224" i="1" a="1"/>
  <c r="U1224" i="1" s="1"/>
  <c r="T1224" i="1" a="1"/>
  <c r="T1224" i="1" s="1"/>
  <c r="AD1224" i="1" a="1"/>
  <c r="AD1224" i="1" s="1"/>
  <c r="X1224" i="1" a="1"/>
  <c r="X1224" i="1" s="1"/>
  <c r="AF1224" i="1" a="1"/>
  <c r="AF1224" i="1" s="1"/>
  <c r="AB1224" i="1" a="1"/>
  <c r="AB1224" i="1" s="1"/>
  <c r="AE1224" i="1" a="1"/>
  <c r="AE1224" i="1" s="1"/>
  <c r="AC1224" i="1" a="1"/>
  <c r="AC1224" i="1" s="1"/>
  <c r="V1224" i="1"/>
  <c r="O1262" i="1"/>
  <c r="L1273" i="1"/>
  <c r="Q1273" i="1" a="1"/>
  <c r="Q1273" i="1" s="1"/>
  <c r="K1273" i="1" a="1"/>
  <c r="K1273" i="1" s="1"/>
  <c r="E1273" i="1" a="1"/>
  <c r="E1273" i="1" s="1"/>
  <c r="D1273" i="1" a="1"/>
  <c r="D1273" i="1" s="1"/>
  <c r="C1273" i="1" a="1"/>
  <c r="C1273" i="1" s="1"/>
  <c r="B1273" i="1" a="1"/>
  <c r="B1273" i="1" s="1"/>
  <c r="M1273" i="1"/>
  <c r="S1273" i="1" s="1"/>
  <c r="B1279" i="1" a="1"/>
  <c r="B1279" i="1" s="1"/>
  <c r="L1279" i="1"/>
  <c r="K1279" i="1" a="1"/>
  <c r="K1279" i="1" s="1"/>
  <c r="C1279" i="1" a="1"/>
  <c r="C1279" i="1" s="1"/>
  <c r="E1279" i="1" a="1"/>
  <c r="E1279" i="1" s="1"/>
  <c r="D1279" i="1" a="1"/>
  <c r="D1279" i="1" s="1"/>
  <c r="M1279" i="1"/>
  <c r="P1319" i="1"/>
  <c r="S1324" i="1"/>
  <c r="Q1352" i="1" a="1"/>
  <c r="Q1352" i="1" s="1"/>
  <c r="D1352" i="1" a="1"/>
  <c r="D1352" i="1" s="1"/>
  <c r="C1352" i="1" a="1"/>
  <c r="C1352" i="1" s="1"/>
  <c r="AG1352" i="1" a="1"/>
  <c r="AG1352" i="1" s="1"/>
  <c r="B1352" i="1" a="1"/>
  <c r="B1352" i="1" s="1"/>
  <c r="K1352" i="1" a="1"/>
  <c r="K1352" i="1" s="1"/>
  <c r="L1352" i="1"/>
  <c r="E1352" i="1" a="1"/>
  <c r="E1352" i="1" s="1"/>
  <c r="M1352" i="1"/>
  <c r="S1352" i="1" s="1"/>
  <c r="M1386" i="1"/>
  <c r="S1386" i="1" s="1"/>
  <c r="AB1431" i="1" a="1"/>
  <c r="AB1431" i="1" s="1"/>
  <c r="X1431" i="1" a="1"/>
  <c r="X1431" i="1" s="1"/>
  <c r="W1431" i="1" a="1"/>
  <c r="W1431" i="1" s="1"/>
  <c r="U1431" i="1" a="1"/>
  <c r="U1431" i="1" s="1"/>
  <c r="AE1431" i="1" a="1"/>
  <c r="AE1431" i="1" s="1"/>
  <c r="AF1431" i="1" a="1"/>
  <c r="AF1431" i="1" s="1"/>
  <c r="AD1431" i="1" a="1"/>
  <c r="AD1431" i="1" s="1"/>
  <c r="AC1431" i="1" a="1"/>
  <c r="AC1431" i="1" s="1"/>
  <c r="Z1431" i="1" a="1"/>
  <c r="Z1431" i="1" s="1"/>
  <c r="T1431" i="1" a="1"/>
  <c r="T1431" i="1" s="1"/>
  <c r="AA1431" i="1" a="1"/>
  <c r="AA1431" i="1" s="1"/>
  <c r="Y1431" i="1" a="1"/>
  <c r="Y1431" i="1" s="1"/>
  <c r="V1431" i="1"/>
  <c r="C1437" i="1" a="1"/>
  <c r="C1437" i="1" s="1"/>
  <c r="B1437" i="1" a="1"/>
  <c r="B1437" i="1" s="1"/>
  <c r="K1437" i="1" a="1"/>
  <c r="K1437" i="1" s="1"/>
  <c r="L1437" i="1"/>
  <c r="E1437" i="1" a="1"/>
  <c r="E1437" i="1" s="1"/>
  <c r="D1437" i="1" a="1"/>
  <c r="D1437" i="1" s="1"/>
  <c r="M1437" i="1"/>
  <c r="S1437" i="1" s="1"/>
  <c r="D1459" i="1" a="1"/>
  <c r="D1459" i="1" s="1"/>
  <c r="B1459" i="1" a="1"/>
  <c r="B1459" i="1" s="1"/>
  <c r="R1459" i="1" a="1"/>
  <c r="R1459" i="1" s="1"/>
  <c r="C1459" i="1" a="1"/>
  <c r="C1459" i="1" s="1"/>
  <c r="K1459" i="1" a="1"/>
  <c r="K1459" i="1" s="1"/>
  <c r="L1459" i="1"/>
  <c r="P1459" i="1" s="1"/>
  <c r="E1459" i="1" a="1"/>
  <c r="E1459" i="1" s="1"/>
  <c r="O1459" i="1"/>
  <c r="N1459" i="1"/>
  <c r="M1459" i="1"/>
  <c r="E1472" i="1" a="1"/>
  <c r="E1472" i="1" s="1"/>
  <c r="D1472" i="1" a="1"/>
  <c r="D1472" i="1" s="1"/>
  <c r="C1472" i="1" a="1"/>
  <c r="C1472" i="1" s="1"/>
  <c r="B1472" i="1" a="1"/>
  <c r="B1472" i="1" s="1"/>
  <c r="L1472" i="1"/>
  <c r="N1472" i="1" s="1"/>
  <c r="K1472" i="1" a="1"/>
  <c r="K1472" i="1" s="1"/>
  <c r="M1472" i="1"/>
  <c r="S1484" i="1"/>
  <c r="B1495" i="1" a="1"/>
  <c r="B1495" i="1" s="1"/>
  <c r="Q1495" i="1" a="1"/>
  <c r="Q1495" i="1" s="1"/>
  <c r="L1495" i="1"/>
  <c r="D1495" i="1" a="1"/>
  <c r="D1495" i="1" s="1"/>
  <c r="C1495" i="1" a="1"/>
  <c r="C1495" i="1" s="1"/>
  <c r="K1495" i="1" a="1"/>
  <c r="K1495" i="1" s="1"/>
  <c r="E1495" i="1" a="1"/>
  <c r="E1495" i="1" s="1"/>
  <c r="S1495" i="1"/>
  <c r="C1501" i="1" a="1"/>
  <c r="C1501" i="1" s="1"/>
  <c r="D1501" i="1" a="1"/>
  <c r="D1501" i="1" s="1"/>
  <c r="Q1501" i="1" a="1"/>
  <c r="Q1501" i="1" s="1"/>
  <c r="B1501" i="1" a="1"/>
  <c r="B1501" i="1" s="1"/>
  <c r="E1501" i="1" a="1"/>
  <c r="E1501" i="1" s="1"/>
  <c r="L1501" i="1"/>
  <c r="N1501" i="1" s="1"/>
  <c r="K1501" i="1" a="1"/>
  <c r="K1501" i="1" s="1"/>
  <c r="S1501" i="1"/>
  <c r="P1501" i="1"/>
  <c r="O1501" i="1"/>
  <c r="V1533" i="1"/>
  <c r="P1617" i="1"/>
  <c r="AE1622" i="1" a="1"/>
  <c r="AE1622" i="1" s="1"/>
  <c r="AD1622" i="1" a="1"/>
  <c r="AD1622" i="1" s="1"/>
  <c r="AF1622" i="1" a="1"/>
  <c r="AF1622" i="1" s="1"/>
  <c r="AC1622" i="1" a="1"/>
  <c r="AC1622" i="1" s="1"/>
  <c r="AA1622" i="1" a="1"/>
  <c r="AA1622" i="1" s="1"/>
  <c r="Z1622" i="1" a="1"/>
  <c r="Z1622" i="1" s="1"/>
  <c r="W1622" i="1" a="1"/>
  <c r="W1622" i="1" s="1"/>
  <c r="AB1622" i="1" a="1"/>
  <c r="AB1622" i="1" s="1"/>
  <c r="M1635" i="1"/>
  <c r="K1641" i="1" a="1"/>
  <c r="K1641" i="1" s="1"/>
  <c r="D1641" i="1" a="1"/>
  <c r="D1641" i="1" s="1"/>
  <c r="C1641" i="1" a="1"/>
  <c r="C1641" i="1" s="1"/>
  <c r="L1641" i="1"/>
  <c r="P1641" i="1" s="1"/>
  <c r="E1641" i="1" a="1"/>
  <c r="E1641" i="1" s="1"/>
  <c r="B1641" i="1" a="1"/>
  <c r="B1641" i="1" s="1"/>
  <c r="O1641" i="1"/>
  <c r="N1641" i="1"/>
  <c r="M1641" i="1"/>
  <c r="S1653" i="1"/>
  <c r="S1775" i="1"/>
  <c r="B180" i="2" a="1"/>
  <c r="B180" i="2" s="1"/>
  <c r="F180" i="2" a="1"/>
  <c r="F180" i="2" s="1"/>
  <c r="E180" i="2" a="1"/>
  <c r="E180" i="2" s="1"/>
  <c r="D180" i="2" a="1"/>
  <c r="D180" i="2" s="1"/>
  <c r="G180" i="2" a="1"/>
  <c r="G180" i="2" s="1"/>
  <c r="C180" i="2" a="1"/>
  <c r="C180" i="2" s="1"/>
  <c r="C242" i="2" a="1"/>
  <c r="C242" i="2" s="1"/>
  <c r="E242" i="2" a="1"/>
  <c r="E242" i="2" s="1"/>
  <c r="D242" i="2" a="1"/>
  <c r="D242" i="2" s="1"/>
  <c r="B242" i="2" a="1"/>
  <c r="B242" i="2" s="1"/>
  <c r="F242" i="2" a="1"/>
  <c r="F242" i="2" s="1"/>
  <c r="B398" i="2" a="1"/>
  <c r="B398" i="2" s="1"/>
  <c r="E398" i="2" a="1"/>
  <c r="E398" i="2" s="1"/>
  <c r="C398" i="2" a="1"/>
  <c r="C398" i="2" s="1"/>
  <c r="F398" i="2" a="1"/>
  <c r="F398" i="2" s="1"/>
  <c r="D398" i="2" a="1"/>
  <c r="D398" i="2" s="1"/>
  <c r="B414" i="2" a="1"/>
  <c r="B414" i="2" s="1"/>
  <c r="F414" i="2" a="1"/>
  <c r="F414" i="2" s="1"/>
  <c r="E414" i="2" a="1"/>
  <c r="E414" i="2" s="1"/>
  <c r="D414" i="2" a="1"/>
  <c r="D414" i="2" s="1"/>
  <c r="C414" i="2" a="1"/>
  <c r="C414" i="2" s="1"/>
  <c r="E479" i="2" a="1"/>
  <c r="E479" i="2" s="1"/>
  <c r="G479" i="2" s="1" a="1"/>
  <c r="G479" i="2" s="1"/>
  <c r="D479" i="2" a="1"/>
  <c r="D479" i="2" s="1"/>
  <c r="B479" i="2" a="1"/>
  <c r="B479" i="2" s="1"/>
  <c r="F479" i="2" a="1"/>
  <c r="F479" i="2" s="1"/>
  <c r="C479" i="2" a="1"/>
  <c r="C479" i="2" s="1"/>
  <c r="BE13" i="8"/>
  <c r="BE24" i="8"/>
  <c r="AG24" i="8"/>
  <c r="BF36" i="9"/>
  <c r="BE43" i="9"/>
  <c r="AQ43" i="9"/>
  <c r="BB53" i="10"/>
  <c r="AY53" i="10"/>
  <c r="BG46" i="11"/>
  <c r="BH46" i="11" s="1"/>
  <c r="BD49" i="11"/>
  <c r="AR49" i="11"/>
  <c r="AH49" i="11"/>
  <c r="X49" i="11"/>
  <c r="BE7" i="12"/>
  <c r="W7" i="12"/>
  <c r="BE23" i="12"/>
  <c r="AQ23" i="12"/>
  <c r="BF57" i="12"/>
  <c r="BI57" i="12"/>
  <c r="BG57" i="12"/>
  <c r="BH57" i="12" s="1"/>
  <c r="BI60" i="12"/>
  <c r="BG60" i="12"/>
  <c r="BH60" i="12" s="1"/>
  <c r="BF60" i="12"/>
  <c r="BE4" i="15"/>
  <c r="AG4" i="15"/>
  <c r="BF57" i="15"/>
  <c r="AQ66" i="15"/>
  <c r="D734" i="1" a="1"/>
  <c r="D734" i="1" s="1"/>
  <c r="C734" i="1" a="1"/>
  <c r="C734" i="1" s="1"/>
  <c r="B734" i="1" a="1"/>
  <c r="B734" i="1" s="1"/>
  <c r="Q734" i="1" a="1"/>
  <c r="Q734" i="1" s="1"/>
  <c r="K734" i="1" a="1"/>
  <c r="K734" i="1" s="1"/>
  <c r="L734" i="1"/>
  <c r="E734" i="1" a="1"/>
  <c r="E734" i="1" s="1"/>
  <c r="S734" i="1"/>
  <c r="O734" i="1"/>
  <c r="P734" i="1"/>
  <c r="N734" i="1"/>
  <c r="M734" i="1"/>
  <c r="Z1115" i="1" a="1"/>
  <c r="Z1115" i="1" s="1"/>
  <c r="AC1115" i="1" a="1"/>
  <c r="AC1115" i="1" s="1"/>
  <c r="AB1115" i="1" a="1"/>
  <c r="AB1115" i="1" s="1"/>
  <c r="AA1115" i="1" a="1"/>
  <c r="AA1115" i="1" s="1"/>
  <c r="X1115" i="1" a="1"/>
  <c r="X1115" i="1" s="1"/>
  <c r="T1115" i="1" a="1"/>
  <c r="T1115" i="1" s="1"/>
  <c r="AE1115" i="1" a="1"/>
  <c r="AE1115" i="1" s="1"/>
  <c r="AF1115" i="1" a="1"/>
  <c r="AF1115" i="1" s="1"/>
  <c r="AD1115" i="1" a="1"/>
  <c r="AD1115" i="1" s="1"/>
  <c r="W1115" i="1" a="1"/>
  <c r="W1115" i="1" s="1"/>
  <c r="U1115" i="1" a="1"/>
  <c r="U1115" i="1" s="1"/>
  <c r="Y1115" i="1" a="1"/>
  <c r="Y1115" i="1" s="1"/>
  <c r="D1597" i="1" a="1"/>
  <c r="D1597" i="1" s="1"/>
  <c r="L1597" i="1"/>
  <c r="K1597" i="1" a="1"/>
  <c r="K1597" i="1" s="1"/>
  <c r="F1597" i="1" a="1"/>
  <c r="F1597" i="1" s="1"/>
  <c r="H1597" i="1" s="1"/>
  <c r="E1597" i="1" a="1"/>
  <c r="E1597" i="1" s="1"/>
  <c r="C1597" i="1" a="1"/>
  <c r="C1597" i="1" s="1"/>
  <c r="B1597" i="1" a="1"/>
  <c r="B1597" i="1" s="1"/>
  <c r="R1597" i="1" a="1"/>
  <c r="R1597" i="1" s="1"/>
  <c r="M1597" i="1"/>
  <c r="L1704" i="1"/>
  <c r="E1704" i="1" a="1"/>
  <c r="E1704" i="1" s="1"/>
  <c r="D1704" i="1" a="1"/>
  <c r="D1704" i="1" s="1"/>
  <c r="C1704" i="1" a="1"/>
  <c r="C1704" i="1" s="1"/>
  <c r="B1704" i="1" a="1"/>
  <c r="B1704" i="1" s="1"/>
  <c r="K1704" i="1" a="1"/>
  <c r="K1704" i="1" s="1"/>
  <c r="N1704" i="1"/>
  <c r="M1704" i="1"/>
  <c r="E135" i="2" a="1"/>
  <c r="E135" i="2" s="1"/>
  <c r="G135" i="2" s="1" a="1"/>
  <c r="G135" i="2" s="1"/>
  <c r="D135" i="2" a="1"/>
  <c r="D135" i="2" s="1"/>
  <c r="C135" i="2" a="1"/>
  <c r="C135" i="2" s="1"/>
  <c r="F135" i="2" a="1"/>
  <c r="F135" i="2" s="1"/>
  <c r="I135" i="2" s="1"/>
  <c r="B135" i="2" a="1"/>
  <c r="B135" i="2" s="1"/>
  <c r="X965" i="1" a="1"/>
  <c r="X965" i="1" s="1"/>
  <c r="W965" i="1" a="1"/>
  <c r="W965" i="1" s="1"/>
  <c r="AF965" i="1" a="1"/>
  <c r="AF965" i="1" s="1"/>
  <c r="U965" i="1" a="1"/>
  <c r="U965" i="1" s="1"/>
  <c r="AE965" i="1" a="1"/>
  <c r="AE965" i="1" s="1"/>
  <c r="T965" i="1" a="1"/>
  <c r="T965" i="1" s="1"/>
  <c r="AB965" i="1" a="1"/>
  <c r="AB965" i="1" s="1"/>
  <c r="AD965" i="1" a="1"/>
  <c r="AD965" i="1" s="1"/>
  <c r="AC965" i="1" a="1"/>
  <c r="AC965" i="1" s="1"/>
  <c r="AA965" i="1" a="1"/>
  <c r="AA965" i="1" s="1"/>
  <c r="Y965" i="1" a="1"/>
  <c r="Y965" i="1" s="1"/>
  <c r="Z965" i="1" a="1"/>
  <c r="Z965" i="1" s="1"/>
  <c r="V965" i="1"/>
  <c r="AB1529" i="1" a="1"/>
  <c r="AB1529" i="1" s="1"/>
  <c r="T1529" i="1" a="1"/>
  <c r="T1529" i="1" s="1"/>
  <c r="AF1529" i="1" a="1"/>
  <c r="AF1529" i="1" s="1"/>
  <c r="AE1529" i="1" a="1"/>
  <c r="AE1529" i="1" s="1"/>
  <c r="AC1529" i="1" a="1"/>
  <c r="AC1529" i="1" s="1"/>
  <c r="Y1529" i="1" a="1"/>
  <c r="Y1529" i="1" s="1"/>
  <c r="X1529" i="1" a="1"/>
  <c r="X1529" i="1" s="1"/>
  <c r="W1529" i="1" a="1"/>
  <c r="W1529" i="1" s="1"/>
  <c r="AD1529" i="1" a="1"/>
  <c r="AD1529" i="1" s="1"/>
  <c r="AA1529" i="1" a="1"/>
  <c r="AA1529" i="1" s="1"/>
  <c r="Z1529" i="1" a="1"/>
  <c r="Z1529" i="1" s="1"/>
  <c r="U1529" i="1" a="1"/>
  <c r="U1529" i="1" s="1"/>
  <c r="V1529" i="1"/>
  <c r="AE1629" i="1" a="1"/>
  <c r="AE1629" i="1" s="1"/>
  <c r="T1629" i="1" a="1"/>
  <c r="T1629" i="1" s="1"/>
  <c r="AD1629" i="1" a="1"/>
  <c r="AD1629" i="1" s="1"/>
  <c r="AC1629" i="1" a="1"/>
  <c r="AC1629" i="1" s="1"/>
  <c r="Y1629" i="1" a="1"/>
  <c r="Y1629" i="1" s="1"/>
  <c r="Z1629" i="1" a="1"/>
  <c r="Z1629" i="1" s="1"/>
  <c r="X1629" i="1" a="1"/>
  <c r="X1629" i="1" s="1"/>
  <c r="W1629" i="1" a="1"/>
  <c r="W1629" i="1" s="1"/>
  <c r="U1629" i="1" a="1"/>
  <c r="U1629" i="1" s="1"/>
  <c r="AF1629" i="1" a="1"/>
  <c r="AF1629" i="1" s="1"/>
  <c r="AA1629" i="1" a="1"/>
  <c r="AA1629" i="1" s="1"/>
  <c r="AB1629" i="1" a="1"/>
  <c r="AB1629" i="1" s="1"/>
  <c r="V1629" i="1"/>
  <c r="B308" i="1" a="1"/>
  <c r="B308" i="1" s="1"/>
  <c r="R308" i="1" a="1"/>
  <c r="R308" i="1" s="1"/>
  <c r="Q308" i="1" a="1"/>
  <c r="Q308" i="1" s="1"/>
  <c r="L308" i="1"/>
  <c r="K308" i="1" a="1"/>
  <c r="K308" i="1" s="1"/>
  <c r="F308" i="1" a="1"/>
  <c r="F308" i="1" s="1"/>
  <c r="H308" i="1" s="1"/>
  <c r="I308" i="1" a="1"/>
  <c r="I308" i="1" s="1"/>
  <c r="E308" i="1" a="1"/>
  <c r="E308" i="1" s="1"/>
  <c r="D308" i="1" a="1"/>
  <c r="D308" i="1" s="1"/>
  <c r="C308" i="1" a="1"/>
  <c r="C308" i="1" s="1"/>
  <c r="AG308" i="1" a="1"/>
  <c r="AG308" i="1" s="1"/>
  <c r="C410" i="1" a="1"/>
  <c r="C410" i="1" s="1"/>
  <c r="B410" i="1" a="1"/>
  <c r="B410" i="1" s="1"/>
  <c r="L410" i="1"/>
  <c r="P410" i="1" s="1"/>
  <c r="K410" i="1" a="1"/>
  <c r="K410" i="1" s="1"/>
  <c r="D410" i="1" a="1"/>
  <c r="D410" i="1" s="1"/>
  <c r="E410" i="1" a="1"/>
  <c r="E410" i="1" s="1"/>
  <c r="N410" i="1"/>
  <c r="M410" i="1"/>
  <c r="W809" i="1" a="1"/>
  <c r="W809" i="1" s="1"/>
  <c r="U809" i="1" a="1"/>
  <c r="U809" i="1" s="1"/>
  <c r="AF809" i="1" a="1"/>
  <c r="AF809" i="1" s="1"/>
  <c r="T809" i="1" a="1"/>
  <c r="T809" i="1" s="1"/>
  <c r="AD809" i="1" a="1"/>
  <c r="AD809" i="1" s="1"/>
  <c r="AB809" i="1" a="1"/>
  <c r="AB809" i="1" s="1"/>
  <c r="Y809" i="1" a="1"/>
  <c r="Y809" i="1" s="1"/>
  <c r="Z809" i="1" a="1"/>
  <c r="Z809" i="1" s="1"/>
  <c r="X809" i="1" a="1"/>
  <c r="X809" i="1" s="1"/>
  <c r="AE809" i="1" a="1"/>
  <c r="AE809" i="1" s="1"/>
  <c r="AC809" i="1" a="1"/>
  <c r="AC809" i="1" s="1"/>
  <c r="AA809" i="1" a="1"/>
  <c r="AA809" i="1" s="1"/>
  <c r="V809" i="1"/>
  <c r="L993" i="1"/>
  <c r="P993" i="1" s="1"/>
  <c r="K993" i="1" a="1"/>
  <c r="K993" i="1" s="1"/>
  <c r="D993" i="1" a="1"/>
  <c r="D993" i="1" s="1"/>
  <c r="B993" i="1" a="1"/>
  <c r="B993" i="1" s="1"/>
  <c r="E993" i="1" a="1"/>
  <c r="E993" i="1" s="1"/>
  <c r="C993" i="1" a="1"/>
  <c r="C993" i="1" s="1"/>
  <c r="N993" i="1"/>
  <c r="M993" i="1"/>
  <c r="X1120" i="1" a="1"/>
  <c r="X1120" i="1" s="1"/>
  <c r="AB1120" i="1" a="1"/>
  <c r="AB1120" i="1" s="1"/>
  <c r="AA1120" i="1" a="1"/>
  <c r="AA1120" i="1" s="1"/>
  <c r="Y1120" i="1" a="1"/>
  <c r="Y1120" i="1" s="1"/>
  <c r="U1120" i="1" a="1"/>
  <c r="U1120" i="1" s="1"/>
  <c r="AD1120" i="1" a="1"/>
  <c r="AD1120" i="1" s="1"/>
  <c r="AC1120" i="1" a="1"/>
  <c r="AC1120" i="1" s="1"/>
  <c r="Z1120" i="1" a="1"/>
  <c r="Z1120" i="1" s="1"/>
  <c r="W1120" i="1" a="1"/>
  <c r="W1120" i="1" s="1"/>
  <c r="AE1120" i="1" a="1"/>
  <c r="AE1120" i="1" s="1"/>
  <c r="T1120" i="1" a="1"/>
  <c r="T1120" i="1" s="1"/>
  <c r="AF1120" i="1" a="1"/>
  <c r="AF1120" i="1" s="1"/>
  <c r="AB1756" i="1" a="1"/>
  <c r="AB1756" i="1" s="1"/>
  <c r="AA1756" i="1" a="1"/>
  <c r="AA1756" i="1" s="1"/>
  <c r="Z1756" i="1" a="1"/>
  <c r="Z1756" i="1" s="1"/>
  <c r="W1756" i="1" a="1"/>
  <c r="W1756" i="1" s="1"/>
  <c r="AF1756" i="1" a="1"/>
  <c r="AF1756" i="1" s="1"/>
  <c r="AE1756" i="1" a="1"/>
  <c r="AE1756" i="1" s="1"/>
  <c r="U1756" i="1" a="1"/>
  <c r="U1756" i="1" s="1"/>
  <c r="T1756" i="1" a="1"/>
  <c r="T1756" i="1" s="1"/>
  <c r="AC1756" i="1" a="1"/>
  <c r="AC1756" i="1" s="1"/>
  <c r="AD1756" i="1" a="1"/>
  <c r="AD1756" i="1" s="1"/>
  <c r="Y1756" i="1" a="1"/>
  <c r="Y1756" i="1" s="1"/>
  <c r="X1756" i="1" a="1"/>
  <c r="X1756" i="1" s="1"/>
  <c r="V1756" i="1"/>
  <c r="V18" i="6"/>
  <c r="BI54" i="8"/>
  <c r="BG54" i="8"/>
  <c r="BH54" i="8" s="1"/>
  <c r="BI28" i="9"/>
  <c r="BG28" i="9"/>
  <c r="BH28" i="9" s="1"/>
  <c r="BF28" i="9"/>
  <c r="AX56" i="10"/>
  <c r="P56" i="10"/>
  <c r="B88" i="1" a="1"/>
  <c r="B88" i="1" s="1"/>
  <c r="Q88" i="1" a="1"/>
  <c r="Q88" i="1" s="1"/>
  <c r="E88" i="1" a="1"/>
  <c r="E88" i="1" s="1"/>
  <c r="D88" i="1" a="1"/>
  <c r="D88" i="1" s="1"/>
  <c r="C88" i="1" a="1"/>
  <c r="C88" i="1" s="1"/>
  <c r="L88" i="1"/>
  <c r="P88" i="1" s="1"/>
  <c r="K88" i="1" a="1"/>
  <c r="K88" i="1" s="1"/>
  <c r="M88" i="1"/>
  <c r="S88" i="1" s="1"/>
  <c r="Y658" i="1" a="1"/>
  <c r="Y658" i="1" s="1"/>
  <c r="AE658" i="1" a="1"/>
  <c r="AE658" i="1" s="1"/>
  <c r="T658" i="1" a="1"/>
  <c r="T658" i="1" s="1"/>
  <c r="AD658" i="1" a="1"/>
  <c r="AD658" i="1" s="1"/>
  <c r="AC658" i="1" a="1"/>
  <c r="AC658" i="1" s="1"/>
  <c r="AB658" i="1" a="1"/>
  <c r="AB658" i="1" s="1"/>
  <c r="AA658" i="1" a="1"/>
  <c r="AA658" i="1" s="1"/>
  <c r="Z658" i="1" a="1"/>
  <c r="Z658" i="1" s="1"/>
  <c r="X658" i="1" a="1"/>
  <c r="X658" i="1" s="1"/>
  <c r="AF658" i="1" a="1"/>
  <c r="AF658" i="1" s="1"/>
  <c r="U658" i="1" a="1"/>
  <c r="U658" i="1" s="1"/>
  <c r="W658" i="1" a="1"/>
  <c r="W658" i="1" s="1"/>
  <c r="V658" i="1"/>
  <c r="W875" i="1" a="1"/>
  <c r="W875" i="1" s="1"/>
  <c r="AF875" i="1" a="1"/>
  <c r="AF875" i="1" s="1"/>
  <c r="U875" i="1" a="1"/>
  <c r="U875" i="1" s="1"/>
  <c r="AD875" i="1" a="1"/>
  <c r="AD875" i="1" s="1"/>
  <c r="AB875" i="1" a="1"/>
  <c r="AB875" i="1" s="1"/>
  <c r="X875" i="1" a="1"/>
  <c r="X875" i="1" s="1"/>
  <c r="T875" i="1" a="1"/>
  <c r="T875" i="1" s="1"/>
  <c r="AC875" i="1" a="1"/>
  <c r="AC875" i="1" s="1"/>
  <c r="AA875" i="1" a="1"/>
  <c r="AA875" i="1" s="1"/>
  <c r="Z875" i="1" a="1"/>
  <c r="Z875" i="1" s="1"/>
  <c r="Y875" i="1" a="1"/>
  <c r="Y875" i="1" s="1"/>
  <c r="AE875" i="1" a="1"/>
  <c r="AE875" i="1" s="1"/>
  <c r="V875" i="1"/>
  <c r="Z1309" i="1" a="1"/>
  <c r="Z1309" i="1" s="1"/>
  <c r="Y1309" i="1" a="1"/>
  <c r="Y1309" i="1" s="1"/>
  <c r="X1309" i="1" a="1"/>
  <c r="X1309" i="1" s="1"/>
  <c r="W1309" i="1" a="1"/>
  <c r="W1309" i="1" s="1"/>
  <c r="AC1309" i="1" a="1"/>
  <c r="AC1309" i="1" s="1"/>
  <c r="AB1309" i="1" a="1"/>
  <c r="AB1309" i="1" s="1"/>
  <c r="AA1309" i="1" a="1"/>
  <c r="AA1309" i="1" s="1"/>
  <c r="T1309" i="1" a="1"/>
  <c r="T1309" i="1" s="1"/>
  <c r="AF1309" i="1" a="1"/>
  <c r="AF1309" i="1" s="1"/>
  <c r="AD1309" i="1" a="1"/>
  <c r="AD1309" i="1" s="1"/>
  <c r="AE1309" i="1" a="1"/>
  <c r="AE1309" i="1" s="1"/>
  <c r="U1309" i="1" a="1"/>
  <c r="U1309" i="1" s="1"/>
  <c r="V1309" i="1"/>
  <c r="F16" i="2" a="1"/>
  <c r="F16" i="2" s="1"/>
  <c r="E16" i="2" a="1"/>
  <c r="E16" i="2" s="1"/>
  <c r="G16" i="2" s="1" a="1"/>
  <c r="G16" i="2" s="1"/>
  <c r="H16" i="2" s="1"/>
  <c r="D16" i="2" a="1"/>
  <c r="D16" i="2" s="1"/>
  <c r="C16" i="2" a="1"/>
  <c r="C16" i="2" s="1"/>
  <c r="B16" i="2" a="1"/>
  <c r="B16" i="2" s="1"/>
  <c r="I16" i="2"/>
  <c r="X28" i="9"/>
  <c r="AW36" i="10"/>
  <c r="AK36" i="10"/>
  <c r="AA36" i="10"/>
  <c r="Q36" i="10"/>
  <c r="E4" i="1" a="1"/>
  <c r="E4" i="1" s="1"/>
  <c r="D4" i="1" a="1"/>
  <c r="D4" i="1" s="1"/>
  <c r="B4" i="1" a="1"/>
  <c r="B4" i="1" s="1"/>
  <c r="L4" i="1"/>
  <c r="K4" i="1" a="1"/>
  <c r="K4" i="1" s="1"/>
  <c r="C4" i="1" a="1"/>
  <c r="C4" i="1" s="1"/>
  <c r="S4" i="1"/>
  <c r="E33" i="1" a="1"/>
  <c r="E33" i="1" s="1"/>
  <c r="D33" i="1" a="1"/>
  <c r="D33" i="1" s="1"/>
  <c r="B33" i="1" a="1"/>
  <c r="B33" i="1" s="1"/>
  <c r="L33" i="1"/>
  <c r="P33" i="1" s="1"/>
  <c r="K33" i="1" a="1"/>
  <c r="K33" i="1" s="1"/>
  <c r="C33" i="1" a="1"/>
  <c r="C33" i="1" s="1"/>
  <c r="Q33" i="1" a="1"/>
  <c r="Q33" i="1" s="1"/>
  <c r="X125" i="1" a="1"/>
  <c r="X125" i="1" s="1"/>
  <c r="W125" i="1" a="1"/>
  <c r="W125" i="1" s="1"/>
  <c r="AF125" i="1" a="1"/>
  <c r="AF125" i="1" s="1"/>
  <c r="U125" i="1" a="1"/>
  <c r="U125" i="1" s="1"/>
  <c r="AD125" i="1" a="1"/>
  <c r="AD125" i="1" s="1"/>
  <c r="AE125" i="1" a="1"/>
  <c r="AE125" i="1" s="1"/>
  <c r="AC125" i="1" a="1"/>
  <c r="AC125" i="1" s="1"/>
  <c r="AB125" i="1" a="1"/>
  <c r="AB125" i="1" s="1"/>
  <c r="Z125" i="1" a="1"/>
  <c r="Z125" i="1" s="1"/>
  <c r="Y125" i="1" a="1"/>
  <c r="Y125" i="1" s="1"/>
  <c r="AA125" i="1" a="1"/>
  <c r="AA125" i="1" s="1"/>
  <c r="T125" i="1" a="1"/>
  <c r="T125" i="1" s="1"/>
  <c r="V125" i="1"/>
  <c r="D864" i="1" a="1"/>
  <c r="D864" i="1" s="1"/>
  <c r="C864" i="1" a="1"/>
  <c r="C864" i="1" s="1"/>
  <c r="K864" i="1" a="1"/>
  <c r="K864" i="1" s="1"/>
  <c r="B864" i="1" a="1"/>
  <c r="B864" i="1" s="1"/>
  <c r="E864" i="1" a="1"/>
  <c r="E864" i="1" s="1"/>
  <c r="L864" i="1"/>
  <c r="P864" i="1" s="1"/>
  <c r="O864" i="1"/>
  <c r="N864" i="1"/>
  <c r="M864" i="1"/>
  <c r="S971" i="1"/>
  <c r="AE1209" i="1" a="1"/>
  <c r="AE1209" i="1" s="1"/>
  <c r="AD1209" i="1" a="1"/>
  <c r="AD1209" i="1" s="1"/>
  <c r="AC1209" i="1" a="1"/>
  <c r="AC1209" i="1" s="1"/>
  <c r="Y1209" i="1" a="1"/>
  <c r="Y1209" i="1" s="1"/>
  <c r="X1209" i="1" a="1"/>
  <c r="X1209" i="1" s="1"/>
  <c r="AB1209" i="1" a="1"/>
  <c r="AB1209" i="1" s="1"/>
  <c r="AA1209" i="1" a="1"/>
  <c r="AA1209" i="1" s="1"/>
  <c r="Z1209" i="1" a="1"/>
  <c r="Z1209" i="1" s="1"/>
  <c r="W1209" i="1" a="1"/>
  <c r="W1209" i="1" s="1"/>
  <c r="U1209" i="1" a="1"/>
  <c r="U1209" i="1" s="1"/>
  <c r="AF1209" i="1" a="1"/>
  <c r="AF1209" i="1" s="1"/>
  <c r="T1209" i="1" a="1"/>
  <c r="T1209" i="1" s="1"/>
  <c r="V1209" i="1"/>
  <c r="E1686" i="1" a="1"/>
  <c r="E1686" i="1" s="1"/>
  <c r="B1686" i="1" a="1"/>
  <c r="B1686" i="1" s="1"/>
  <c r="Q1686" i="1" a="1"/>
  <c r="Q1686" i="1" s="1"/>
  <c r="L1686" i="1"/>
  <c r="K1686" i="1" a="1"/>
  <c r="K1686" i="1" s="1"/>
  <c r="D1686" i="1" a="1"/>
  <c r="D1686" i="1" s="1"/>
  <c r="C1686" i="1" a="1"/>
  <c r="C1686" i="1" s="1"/>
  <c r="N1686" i="1"/>
  <c r="M1686" i="1"/>
  <c r="S1686" i="1" s="1"/>
  <c r="AE14" i="1" a="1"/>
  <c r="AE14" i="1" s="1"/>
  <c r="T14" i="1" a="1"/>
  <c r="T14" i="1" s="1"/>
  <c r="AD14" i="1" a="1"/>
  <c r="AD14" i="1" s="1"/>
  <c r="AC14" i="1" a="1"/>
  <c r="AC14" i="1" s="1"/>
  <c r="AB14" i="1" a="1"/>
  <c r="AB14" i="1" s="1"/>
  <c r="Z14" i="1" a="1"/>
  <c r="Z14" i="1" s="1"/>
  <c r="AF14" i="1" a="1"/>
  <c r="AF14" i="1" s="1"/>
  <c r="AA14" i="1" a="1"/>
  <c r="AA14" i="1" s="1"/>
  <c r="Y14" i="1" a="1"/>
  <c r="Y14" i="1" s="1"/>
  <c r="X14" i="1" a="1"/>
  <c r="X14" i="1" s="1"/>
  <c r="W14" i="1" a="1"/>
  <c r="W14" i="1" s="1"/>
  <c r="V14" i="1"/>
  <c r="U14" i="1" a="1"/>
  <c r="U14" i="1" s="1"/>
  <c r="C90" i="1" a="1"/>
  <c r="C90" i="1" s="1"/>
  <c r="K90" i="1" a="1"/>
  <c r="K90" i="1" s="1"/>
  <c r="E90" i="1" a="1"/>
  <c r="E90" i="1" s="1"/>
  <c r="D90" i="1" a="1"/>
  <c r="D90" i="1" s="1"/>
  <c r="B90" i="1" a="1"/>
  <c r="B90" i="1" s="1"/>
  <c r="L90" i="1"/>
  <c r="P90" i="1"/>
  <c r="O90" i="1"/>
  <c r="M90" i="1"/>
  <c r="N90" i="1"/>
  <c r="E169" i="1" a="1"/>
  <c r="E169" i="1" s="1"/>
  <c r="C169" i="1" a="1"/>
  <c r="C169" i="1" s="1"/>
  <c r="B169" i="1" a="1"/>
  <c r="B169" i="1" s="1"/>
  <c r="K169" i="1" a="1"/>
  <c r="K169" i="1" s="1"/>
  <c r="D169" i="1" a="1"/>
  <c r="D169" i="1" s="1"/>
  <c r="L169" i="1"/>
  <c r="P169" i="1"/>
  <c r="O169" i="1"/>
  <c r="N169" i="1"/>
  <c r="M169" i="1"/>
  <c r="R261" i="1" a="1"/>
  <c r="R261" i="1" s="1"/>
  <c r="AG261" i="1" a="1"/>
  <c r="AG261" i="1" s="1"/>
  <c r="B261" i="1" a="1"/>
  <c r="B261" i="1" s="1"/>
  <c r="K261" i="1" a="1"/>
  <c r="K261" i="1" s="1"/>
  <c r="J261" i="1" a="1"/>
  <c r="J261" i="1" s="1"/>
  <c r="L261" i="1"/>
  <c r="E261" i="1" a="1"/>
  <c r="E261" i="1" s="1"/>
  <c r="C261" i="1" a="1"/>
  <c r="C261" i="1" s="1"/>
  <c r="D261" i="1" a="1"/>
  <c r="D261" i="1" s="1"/>
  <c r="M261" i="1"/>
  <c r="P261" i="1"/>
  <c r="D492" i="1" a="1"/>
  <c r="D492" i="1" s="1"/>
  <c r="E492" i="1" a="1"/>
  <c r="E492" i="1" s="1"/>
  <c r="Q492" i="1" a="1"/>
  <c r="Q492" i="1" s="1"/>
  <c r="L492" i="1"/>
  <c r="O492" i="1" s="1"/>
  <c r="C492" i="1" a="1"/>
  <c r="C492" i="1" s="1"/>
  <c r="B492" i="1" a="1"/>
  <c r="B492" i="1" s="1"/>
  <c r="K492" i="1" a="1"/>
  <c r="K492" i="1" s="1"/>
  <c r="P492" i="1"/>
  <c r="M492" i="1"/>
  <c r="S492" i="1"/>
  <c r="N492" i="1"/>
  <c r="E608" i="1" a="1"/>
  <c r="E608" i="1" s="1"/>
  <c r="D608" i="1" a="1"/>
  <c r="D608" i="1" s="1"/>
  <c r="C608" i="1" a="1"/>
  <c r="C608" i="1" s="1"/>
  <c r="B608" i="1" a="1"/>
  <c r="B608" i="1" s="1"/>
  <c r="Q608" i="1" a="1"/>
  <c r="Q608" i="1" s="1"/>
  <c r="L608" i="1"/>
  <c r="P608" i="1" s="1"/>
  <c r="K608" i="1" a="1"/>
  <c r="K608" i="1" s="1"/>
  <c r="N608" i="1"/>
  <c r="S608" i="1"/>
  <c r="E855" i="1" a="1"/>
  <c r="E855" i="1" s="1"/>
  <c r="D855" i="1" a="1"/>
  <c r="D855" i="1" s="1"/>
  <c r="C855" i="1" a="1"/>
  <c r="C855" i="1" s="1"/>
  <c r="L855" i="1"/>
  <c r="N855" i="1" s="1"/>
  <c r="K855" i="1" a="1"/>
  <c r="K855" i="1" s="1"/>
  <c r="B855" i="1" a="1"/>
  <c r="B855" i="1" s="1"/>
  <c r="P855" i="1"/>
  <c r="O855" i="1"/>
  <c r="M855" i="1"/>
  <c r="Q855" i="1" s="1" a="1"/>
  <c r="Q855" i="1" s="1"/>
  <c r="AA962" i="1" a="1"/>
  <c r="AA962" i="1" s="1"/>
  <c r="Z962" i="1" a="1"/>
  <c r="Z962" i="1" s="1"/>
  <c r="Y962" i="1" a="1"/>
  <c r="Y962" i="1" s="1"/>
  <c r="AF962" i="1" a="1"/>
  <c r="AF962" i="1" s="1"/>
  <c r="U962" i="1" a="1"/>
  <c r="U962" i="1" s="1"/>
  <c r="AC962" i="1" a="1"/>
  <c r="AC962" i="1" s="1"/>
  <c r="AB962" i="1" a="1"/>
  <c r="AB962" i="1" s="1"/>
  <c r="W962" i="1" a="1"/>
  <c r="W962" i="1" s="1"/>
  <c r="AD962" i="1" a="1"/>
  <c r="AD962" i="1" s="1"/>
  <c r="AE962" i="1" a="1"/>
  <c r="AE962" i="1" s="1"/>
  <c r="K1462" i="1" a="1"/>
  <c r="K1462" i="1" s="1"/>
  <c r="E1462" i="1" a="1"/>
  <c r="E1462" i="1" s="1"/>
  <c r="D1462" i="1" a="1"/>
  <c r="D1462" i="1" s="1"/>
  <c r="C1462" i="1" a="1"/>
  <c r="C1462" i="1" s="1"/>
  <c r="B1462" i="1" a="1"/>
  <c r="B1462" i="1" s="1"/>
  <c r="L1462" i="1"/>
  <c r="N1462" i="1" s="1"/>
  <c r="R1462" i="1" a="1"/>
  <c r="R1462" i="1" s="1"/>
  <c r="M1462" i="1"/>
  <c r="F67" i="2" a="1"/>
  <c r="F67" i="2" s="1"/>
  <c r="H67" i="2" s="1"/>
  <c r="D67" i="2" a="1"/>
  <c r="D67" i="2" s="1"/>
  <c r="C67" i="2" a="1"/>
  <c r="C67" i="2" s="1"/>
  <c r="B67" i="2" a="1"/>
  <c r="B67" i="2" s="1"/>
  <c r="E67" i="2" a="1"/>
  <c r="E67" i="2" s="1"/>
  <c r="G67" i="2" s="1" a="1"/>
  <c r="G67" i="2" s="1"/>
  <c r="BE47" i="6"/>
  <c r="W47" i="6"/>
  <c r="S1344" i="1"/>
  <c r="M4" i="1"/>
  <c r="Q4" i="1" s="1" a="1"/>
  <c r="Q4" i="1" s="1"/>
  <c r="N8" i="1"/>
  <c r="M33" i="1"/>
  <c r="S33" i="1" s="1"/>
  <c r="N37" i="1"/>
  <c r="N49" i="1"/>
  <c r="O79" i="1"/>
  <c r="O88" i="1"/>
  <c r="O105" i="1"/>
  <c r="O110" i="1"/>
  <c r="P124" i="1"/>
  <c r="M129" i="1"/>
  <c r="S129" i="1" s="1"/>
  <c r="M134" i="1"/>
  <c r="S134" i="1" s="1"/>
  <c r="W143" i="1" a="1"/>
  <c r="W143" i="1" s="1"/>
  <c r="AF143" i="1" a="1"/>
  <c r="AF143" i="1" s="1"/>
  <c r="U143" i="1" a="1"/>
  <c r="U143" i="1" s="1"/>
  <c r="AE143" i="1" a="1"/>
  <c r="AE143" i="1" s="1"/>
  <c r="T143" i="1" a="1"/>
  <c r="T143" i="1" s="1"/>
  <c r="AC143" i="1" a="1"/>
  <c r="AC143" i="1" s="1"/>
  <c r="Z143" i="1" a="1"/>
  <c r="Z143" i="1" s="1"/>
  <c r="Y143" i="1" a="1"/>
  <c r="Y143" i="1" s="1"/>
  <c r="X143" i="1" a="1"/>
  <c r="X143" i="1" s="1"/>
  <c r="AD143" i="1" a="1"/>
  <c r="AD143" i="1" s="1"/>
  <c r="AB143" i="1" a="1"/>
  <c r="AB143" i="1" s="1"/>
  <c r="AA143" i="1" a="1"/>
  <c r="AA143" i="1" s="1"/>
  <c r="V143" i="1"/>
  <c r="Y147" i="1" a="1"/>
  <c r="Y147" i="1" s="1"/>
  <c r="X147" i="1" a="1"/>
  <c r="X147" i="1" s="1"/>
  <c r="W147" i="1" a="1"/>
  <c r="W147" i="1" s="1"/>
  <c r="AE147" i="1" a="1"/>
  <c r="AE147" i="1" s="1"/>
  <c r="T147" i="1" a="1"/>
  <c r="T147" i="1" s="1"/>
  <c r="AB147" i="1" a="1"/>
  <c r="AB147" i="1" s="1"/>
  <c r="AA147" i="1" a="1"/>
  <c r="AA147" i="1" s="1"/>
  <c r="Z147" i="1" a="1"/>
  <c r="Z147" i="1" s="1"/>
  <c r="U147" i="1" a="1"/>
  <c r="U147" i="1" s="1"/>
  <c r="AC147" i="1" a="1"/>
  <c r="AC147" i="1" s="1"/>
  <c r="AD147" i="1" a="1"/>
  <c r="AD147" i="1" s="1"/>
  <c r="V147" i="1"/>
  <c r="K162" i="1" a="1"/>
  <c r="K162" i="1" s="1"/>
  <c r="E162" i="1" a="1"/>
  <c r="E162" i="1" s="1"/>
  <c r="L162" i="1"/>
  <c r="O162" i="1" s="1"/>
  <c r="B162" i="1" a="1"/>
  <c r="B162" i="1" s="1"/>
  <c r="D162" i="1" a="1"/>
  <c r="D162" i="1" s="1"/>
  <c r="C162" i="1" a="1"/>
  <c r="C162" i="1" s="1"/>
  <c r="S172" i="1"/>
  <c r="D191" i="1" a="1"/>
  <c r="D191" i="1" s="1"/>
  <c r="C191" i="1" a="1"/>
  <c r="C191" i="1" s="1"/>
  <c r="L191" i="1"/>
  <c r="K191" i="1" a="1"/>
  <c r="K191" i="1" s="1"/>
  <c r="E191" i="1" a="1"/>
  <c r="E191" i="1" s="1"/>
  <c r="B191" i="1" a="1"/>
  <c r="B191" i="1" s="1"/>
  <c r="N191" i="1"/>
  <c r="M191" i="1"/>
  <c r="S191" i="1" s="1"/>
  <c r="P202" i="1"/>
  <c r="S207" i="1"/>
  <c r="O213" i="1"/>
  <c r="X218" i="1" a="1"/>
  <c r="X218" i="1" s="1"/>
  <c r="AF218" i="1" a="1"/>
  <c r="AF218" i="1" s="1"/>
  <c r="T218" i="1" a="1"/>
  <c r="T218" i="1" s="1"/>
  <c r="AE218" i="1" a="1"/>
  <c r="AE218" i="1" s="1"/>
  <c r="AD218" i="1" a="1"/>
  <c r="AD218" i="1" s="1"/>
  <c r="AC218" i="1" a="1"/>
  <c r="AC218" i="1" s="1"/>
  <c r="AB218" i="1" a="1"/>
  <c r="AB218" i="1" s="1"/>
  <c r="AA218" i="1" a="1"/>
  <c r="AA218" i="1" s="1"/>
  <c r="Z218" i="1" a="1"/>
  <c r="Z218" i="1" s="1"/>
  <c r="Y218" i="1" a="1"/>
  <c r="Y218" i="1" s="1"/>
  <c r="U218" i="1" a="1"/>
  <c r="U218" i="1" s="1"/>
  <c r="W218" i="1" a="1"/>
  <c r="W218" i="1" s="1"/>
  <c r="S248" i="1"/>
  <c r="L253" i="1"/>
  <c r="K253" i="1" a="1"/>
  <c r="K253" i="1" s="1"/>
  <c r="J253" i="1" a="1"/>
  <c r="J253" i="1" s="1"/>
  <c r="E253" i="1" a="1"/>
  <c r="E253" i="1" s="1"/>
  <c r="C253" i="1" a="1"/>
  <c r="C253" i="1" s="1"/>
  <c r="B253" i="1" a="1"/>
  <c r="B253" i="1" s="1"/>
  <c r="R253" i="1" a="1"/>
  <c r="R253" i="1" s="1"/>
  <c r="D253" i="1" a="1"/>
  <c r="D253" i="1" s="1"/>
  <c r="AG253" i="1" a="1"/>
  <c r="AG253" i="1" s="1"/>
  <c r="Q253" i="1" a="1"/>
  <c r="Q253" i="1" s="1"/>
  <c r="M253" i="1"/>
  <c r="AC258" i="1" a="1"/>
  <c r="AC258" i="1" s="1"/>
  <c r="AB258" i="1" a="1"/>
  <c r="AB258" i="1" s="1"/>
  <c r="U258" i="1" a="1"/>
  <c r="U258" i="1" s="1"/>
  <c r="T258" i="1" a="1"/>
  <c r="T258" i="1" s="1"/>
  <c r="AF258" i="1" a="1"/>
  <c r="AF258" i="1" s="1"/>
  <c r="AE258" i="1" a="1"/>
  <c r="AE258" i="1" s="1"/>
  <c r="AD258" i="1" a="1"/>
  <c r="AD258" i="1" s="1"/>
  <c r="AA258" i="1" a="1"/>
  <c r="AA258" i="1" s="1"/>
  <c r="Z258" i="1" a="1"/>
  <c r="Z258" i="1" s="1"/>
  <c r="X258" i="1" a="1"/>
  <c r="X258" i="1" s="1"/>
  <c r="W258" i="1" a="1"/>
  <c r="W258" i="1" s="1"/>
  <c r="Y258" i="1" a="1"/>
  <c r="Y258" i="1" s="1"/>
  <c r="V258" i="1"/>
  <c r="M308" i="1"/>
  <c r="S308" i="1" s="1"/>
  <c r="S313" i="1"/>
  <c r="M329" i="1"/>
  <c r="S329" i="1" s="1"/>
  <c r="N359" i="1"/>
  <c r="AD368" i="1" a="1"/>
  <c r="AD368" i="1" s="1"/>
  <c r="AC368" i="1" a="1"/>
  <c r="AC368" i="1" s="1"/>
  <c r="AB368" i="1" a="1"/>
  <c r="AB368" i="1" s="1"/>
  <c r="AA368" i="1" a="1"/>
  <c r="AA368" i="1" s="1"/>
  <c r="Y368" i="1" a="1"/>
  <c r="Y368" i="1" s="1"/>
  <c r="U368" i="1" a="1"/>
  <c r="U368" i="1" s="1"/>
  <c r="T368" i="1" a="1"/>
  <c r="T368" i="1" s="1"/>
  <c r="AF368" i="1" a="1"/>
  <c r="AF368" i="1" s="1"/>
  <c r="W368" i="1" a="1"/>
  <c r="W368" i="1" s="1"/>
  <c r="X368" i="1" a="1"/>
  <c r="X368" i="1" s="1"/>
  <c r="AE368" i="1" a="1"/>
  <c r="AE368" i="1" s="1"/>
  <c r="Z368" i="1" a="1"/>
  <c r="Z368" i="1" s="1"/>
  <c r="V368" i="1"/>
  <c r="N394" i="1"/>
  <c r="L404" i="1"/>
  <c r="O404" i="1" s="1"/>
  <c r="K404" i="1" a="1"/>
  <c r="K404" i="1" s="1"/>
  <c r="Q404" i="1" a="1"/>
  <c r="Q404" i="1" s="1"/>
  <c r="E404" i="1" a="1"/>
  <c r="E404" i="1" s="1"/>
  <c r="D404" i="1" a="1"/>
  <c r="D404" i="1" s="1"/>
  <c r="B404" i="1" a="1"/>
  <c r="B404" i="1" s="1"/>
  <c r="C404" i="1" a="1"/>
  <c r="C404" i="1" s="1"/>
  <c r="P404" i="1"/>
  <c r="N404" i="1"/>
  <c r="S404" i="1"/>
  <c r="M404" i="1"/>
  <c r="O410" i="1"/>
  <c r="S429" i="1"/>
  <c r="C469" i="1" a="1"/>
  <c r="C469" i="1" s="1"/>
  <c r="B469" i="1" a="1"/>
  <c r="B469" i="1" s="1"/>
  <c r="E469" i="1" a="1"/>
  <c r="E469" i="1" s="1"/>
  <c r="D469" i="1" a="1"/>
  <c r="D469" i="1" s="1"/>
  <c r="L469" i="1"/>
  <c r="N469" i="1" s="1"/>
  <c r="K469" i="1" a="1"/>
  <c r="K469" i="1" s="1"/>
  <c r="P469" i="1"/>
  <c r="O469" i="1"/>
  <c r="M469" i="1"/>
  <c r="P521" i="1"/>
  <c r="P526" i="1"/>
  <c r="P537" i="1"/>
  <c r="W546" i="1" a="1"/>
  <c r="W546" i="1" s="1"/>
  <c r="AF546" i="1" a="1"/>
  <c r="AF546" i="1" s="1"/>
  <c r="U546" i="1" a="1"/>
  <c r="U546" i="1" s="1"/>
  <c r="AE546" i="1" a="1"/>
  <c r="AE546" i="1" s="1"/>
  <c r="T546" i="1" a="1"/>
  <c r="T546" i="1" s="1"/>
  <c r="AD546" i="1" a="1"/>
  <c r="AD546" i="1" s="1"/>
  <c r="AB546" i="1" a="1"/>
  <c r="AB546" i="1" s="1"/>
  <c r="AC546" i="1" a="1"/>
  <c r="AC546" i="1" s="1"/>
  <c r="Y546" i="1" a="1"/>
  <c r="Y546" i="1" s="1"/>
  <c r="X546" i="1" a="1"/>
  <c r="X546" i="1" s="1"/>
  <c r="AA546" i="1" a="1"/>
  <c r="AA546" i="1" s="1"/>
  <c r="Z546" i="1" a="1"/>
  <c r="Z546" i="1" s="1"/>
  <c r="V546" i="1"/>
  <c r="M562" i="1"/>
  <c r="AG575" i="1" a="1"/>
  <c r="AG575" i="1" s="1"/>
  <c r="D575" i="1" a="1"/>
  <c r="D575" i="1" s="1"/>
  <c r="C575" i="1" a="1"/>
  <c r="C575" i="1" s="1"/>
  <c r="B575" i="1" a="1"/>
  <c r="B575" i="1" s="1"/>
  <c r="R575" i="1" a="1"/>
  <c r="R575" i="1" s="1"/>
  <c r="Q575" i="1" a="1"/>
  <c r="Q575" i="1" s="1"/>
  <c r="K575" i="1" a="1"/>
  <c r="K575" i="1" s="1"/>
  <c r="F575" i="1" a="1"/>
  <c r="F575" i="1" s="1"/>
  <c r="E575" i="1" a="1"/>
  <c r="E575" i="1" s="1"/>
  <c r="L575" i="1"/>
  <c r="J575" i="1" a="1"/>
  <c r="J575" i="1" s="1"/>
  <c r="I575" i="1" a="1"/>
  <c r="I575" i="1" s="1"/>
  <c r="G575" i="1"/>
  <c r="N575" i="1"/>
  <c r="H575" i="1"/>
  <c r="M575" i="1"/>
  <c r="O591" i="1"/>
  <c r="E626" i="1" a="1"/>
  <c r="E626" i="1" s="1"/>
  <c r="D626" i="1" a="1"/>
  <c r="D626" i="1" s="1"/>
  <c r="C626" i="1" a="1"/>
  <c r="C626" i="1" s="1"/>
  <c r="B626" i="1" a="1"/>
  <c r="B626" i="1" s="1"/>
  <c r="L626" i="1"/>
  <c r="P626" i="1" s="1"/>
  <c r="K626" i="1" a="1"/>
  <c r="K626" i="1" s="1"/>
  <c r="N626" i="1"/>
  <c r="M626" i="1"/>
  <c r="S626" i="1" s="1"/>
  <c r="E637" i="1" a="1"/>
  <c r="E637" i="1" s="1"/>
  <c r="D637" i="1" a="1"/>
  <c r="D637" i="1" s="1"/>
  <c r="C637" i="1" a="1"/>
  <c r="C637" i="1" s="1"/>
  <c r="B637" i="1" a="1"/>
  <c r="B637" i="1" s="1"/>
  <c r="L637" i="1"/>
  <c r="K637" i="1" a="1"/>
  <c r="K637" i="1" s="1"/>
  <c r="M637" i="1"/>
  <c r="O637" i="1"/>
  <c r="N637" i="1"/>
  <c r="U647" i="1" a="1"/>
  <c r="U647" i="1" s="1"/>
  <c r="AF647" i="1" a="1"/>
  <c r="AF647" i="1" s="1"/>
  <c r="T647" i="1" a="1"/>
  <c r="T647" i="1" s="1"/>
  <c r="AE647" i="1" a="1"/>
  <c r="AE647" i="1" s="1"/>
  <c r="AD647" i="1" a="1"/>
  <c r="AD647" i="1" s="1"/>
  <c r="AC647" i="1" a="1"/>
  <c r="AC647" i="1" s="1"/>
  <c r="AA647" i="1" a="1"/>
  <c r="AA647" i="1" s="1"/>
  <c r="AB647" i="1" a="1"/>
  <c r="AB647" i="1" s="1"/>
  <c r="Y647" i="1" a="1"/>
  <c r="Y647" i="1" s="1"/>
  <c r="Z647" i="1" a="1"/>
  <c r="Z647" i="1" s="1"/>
  <c r="X647" i="1" a="1"/>
  <c r="X647" i="1" s="1"/>
  <c r="W647" i="1" a="1"/>
  <c r="W647" i="1" s="1"/>
  <c r="V647" i="1"/>
  <c r="AC686" i="1" a="1"/>
  <c r="AC686" i="1" s="1"/>
  <c r="AB686" i="1" a="1"/>
  <c r="AB686" i="1" s="1"/>
  <c r="AA686" i="1" a="1"/>
  <c r="AA686" i="1" s="1"/>
  <c r="Z686" i="1" a="1"/>
  <c r="Z686" i="1" s="1"/>
  <c r="Y686" i="1" a="1"/>
  <c r="Y686" i="1" s="1"/>
  <c r="W686" i="1" a="1"/>
  <c r="W686" i="1" s="1"/>
  <c r="AF686" i="1" a="1"/>
  <c r="AF686" i="1" s="1"/>
  <c r="AD686" i="1" a="1"/>
  <c r="AD686" i="1" s="1"/>
  <c r="U686" i="1" a="1"/>
  <c r="U686" i="1" s="1"/>
  <c r="T686" i="1" a="1"/>
  <c r="T686" i="1" s="1"/>
  <c r="AE686" i="1" a="1"/>
  <c r="AE686" i="1" s="1"/>
  <c r="X686" i="1" a="1"/>
  <c r="X686" i="1" s="1"/>
  <c r="P702" i="1"/>
  <c r="S707" i="1"/>
  <c r="O713" i="1"/>
  <c r="Y718" i="1" a="1"/>
  <c r="Y718" i="1" s="1"/>
  <c r="X718" i="1" a="1"/>
  <c r="X718" i="1" s="1"/>
  <c r="W718" i="1" a="1"/>
  <c r="W718" i="1" s="1"/>
  <c r="AF718" i="1" a="1"/>
  <c r="AF718" i="1" s="1"/>
  <c r="U718" i="1" a="1"/>
  <c r="U718" i="1" s="1"/>
  <c r="AE718" i="1" a="1"/>
  <c r="AE718" i="1" s="1"/>
  <c r="T718" i="1" a="1"/>
  <c r="T718" i="1" s="1"/>
  <c r="AC718" i="1" a="1"/>
  <c r="AC718" i="1" s="1"/>
  <c r="AD718" i="1" a="1"/>
  <c r="AD718" i="1" s="1"/>
  <c r="AB718" i="1" a="1"/>
  <c r="AB718" i="1" s="1"/>
  <c r="Z718" i="1" a="1"/>
  <c r="Z718" i="1" s="1"/>
  <c r="AA718" i="1" a="1"/>
  <c r="AA718" i="1" s="1"/>
  <c r="X727" i="1" a="1"/>
  <c r="X727" i="1" s="1"/>
  <c r="W727" i="1" a="1"/>
  <c r="W727" i="1" s="1"/>
  <c r="AF727" i="1" a="1"/>
  <c r="AF727" i="1" s="1"/>
  <c r="U727" i="1" a="1"/>
  <c r="U727" i="1" s="1"/>
  <c r="AC727" i="1" a="1"/>
  <c r="AC727" i="1" s="1"/>
  <c r="AE727" i="1" a="1"/>
  <c r="AE727" i="1" s="1"/>
  <c r="AD727" i="1" a="1"/>
  <c r="AD727" i="1" s="1"/>
  <c r="AB727" i="1" a="1"/>
  <c r="AB727" i="1" s="1"/>
  <c r="AA727" i="1" a="1"/>
  <c r="AA727" i="1" s="1"/>
  <c r="Z727" i="1" a="1"/>
  <c r="Z727" i="1" s="1"/>
  <c r="Y727" i="1" a="1"/>
  <c r="Y727" i="1" s="1"/>
  <c r="T727" i="1" a="1"/>
  <c r="T727" i="1" s="1"/>
  <c r="V727" i="1"/>
  <c r="AA733" i="1" a="1"/>
  <c r="AA733" i="1" s="1"/>
  <c r="Z733" i="1" a="1"/>
  <c r="Z733" i="1" s="1"/>
  <c r="Y733" i="1" a="1"/>
  <c r="Y733" i="1" s="1"/>
  <c r="AF733" i="1" a="1"/>
  <c r="AF733" i="1" s="1"/>
  <c r="U733" i="1" a="1"/>
  <c r="U733" i="1" s="1"/>
  <c r="AC733" i="1" a="1"/>
  <c r="AC733" i="1" s="1"/>
  <c r="AB733" i="1" a="1"/>
  <c r="AB733" i="1" s="1"/>
  <c r="X733" i="1" a="1"/>
  <c r="X733" i="1" s="1"/>
  <c r="W733" i="1" a="1"/>
  <c r="W733" i="1" s="1"/>
  <c r="T733" i="1" a="1"/>
  <c r="T733" i="1" s="1"/>
  <c r="AD733" i="1" a="1"/>
  <c r="AD733" i="1" s="1"/>
  <c r="AE733" i="1" a="1"/>
  <c r="AE733" i="1" s="1"/>
  <c r="V733" i="1"/>
  <c r="AD767" i="1" a="1"/>
  <c r="AD767" i="1" s="1"/>
  <c r="AC767" i="1" a="1"/>
  <c r="AC767" i="1" s="1"/>
  <c r="AB767" i="1" a="1"/>
  <c r="AB767" i="1" s="1"/>
  <c r="AA767" i="1" a="1"/>
  <c r="AA767" i="1" s="1"/>
  <c r="X767" i="1" a="1"/>
  <c r="X767" i="1" s="1"/>
  <c r="T767" i="1" a="1"/>
  <c r="T767" i="1" s="1"/>
  <c r="AF767" i="1" a="1"/>
  <c r="AF767" i="1" s="1"/>
  <c r="AE767" i="1" a="1"/>
  <c r="AE767" i="1" s="1"/>
  <c r="Z767" i="1" a="1"/>
  <c r="Z767" i="1" s="1"/>
  <c r="W767" i="1" a="1"/>
  <c r="W767" i="1" s="1"/>
  <c r="Y767" i="1" a="1"/>
  <c r="Y767" i="1" s="1"/>
  <c r="U767" i="1" a="1"/>
  <c r="U767" i="1" s="1"/>
  <c r="V767" i="1"/>
  <c r="Z793" i="1" a="1"/>
  <c r="Z793" i="1" s="1"/>
  <c r="Y793" i="1" a="1"/>
  <c r="Y793" i="1" s="1"/>
  <c r="X793" i="1" a="1"/>
  <c r="X793" i="1" s="1"/>
  <c r="U793" i="1" a="1"/>
  <c r="U793" i="1" s="1"/>
  <c r="AE793" i="1" a="1"/>
  <c r="AE793" i="1" s="1"/>
  <c r="T793" i="1" a="1"/>
  <c r="T793" i="1" s="1"/>
  <c r="AF793" i="1" a="1"/>
  <c r="AF793" i="1" s="1"/>
  <c r="AD793" i="1" a="1"/>
  <c r="AD793" i="1" s="1"/>
  <c r="AB793" i="1" a="1"/>
  <c r="AB793" i="1" s="1"/>
  <c r="AC793" i="1" a="1"/>
  <c r="AC793" i="1" s="1"/>
  <c r="AA793" i="1" a="1"/>
  <c r="AA793" i="1" s="1"/>
  <c r="W793" i="1" a="1"/>
  <c r="W793" i="1" s="1"/>
  <c r="V793" i="1"/>
  <c r="F802" i="1" a="1"/>
  <c r="F802" i="1" s="1"/>
  <c r="H802" i="1" s="1"/>
  <c r="B802" i="1" a="1"/>
  <c r="B802" i="1" s="1"/>
  <c r="L802" i="1"/>
  <c r="O802" i="1" s="1"/>
  <c r="Q802" i="1" a="1"/>
  <c r="Q802" i="1" s="1"/>
  <c r="K802" i="1" a="1"/>
  <c r="K802" i="1" s="1"/>
  <c r="E802" i="1" a="1"/>
  <c r="E802" i="1" s="1"/>
  <c r="D802" i="1" a="1"/>
  <c r="D802" i="1" s="1"/>
  <c r="C802" i="1" a="1"/>
  <c r="C802" i="1" s="1"/>
  <c r="M802" i="1"/>
  <c r="AB825" i="1" a="1"/>
  <c r="AB825" i="1" s="1"/>
  <c r="AA825" i="1" a="1"/>
  <c r="AA825" i="1" s="1"/>
  <c r="Y825" i="1" a="1"/>
  <c r="Y825" i="1" s="1"/>
  <c r="W825" i="1" a="1"/>
  <c r="W825" i="1" s="1"/>
  <c r="AE825" i="1" a="1"/>
  <c r="AE825" i="1" s="1"/>
  <c r="AD825" i="1" a="1"/>
  <c r="AD825" i="1" s="1"/>
  <c r="AC825" i="1" a="1"/>
  <c r="AC825" i="1" s="1"/>
  <c r="Z825" i="1" a="1"/>
  <c r="Z825" i="1" s="1"/>
  <c r="X825" i="1" a="1"/>
  <c r="X825" i="1" s="1"/>
  <c r="T825" i="1" a="1"/>
  <c r="T825" i="1" s="1"/>
  <c r="AF825" i="1" a="1"/>
  <c r="AF825" i="1" s="1"/>
  <c r="U825" i="1" a="1"/>
  <c r="U825" i="1" s="1"/>
  <c r="V825" i="1"/>
  <c r="O831" i="1"/>
  <c r="S846" i="1"/>
  <c r="E852" i="1" a="1"/>
  <c r="E852" i="1" s="1"/>
  <c r="C852" i="1" a="1"/>
  <c r="C852" i="1" s="1"/>
  <c r="L852" i="1"/>
  <c r="K852" i="1" a="1"/>
  <c r="K852" i="1" s="1"/>
  <c r="D852" i="1" a="1"/>
  <c r="D852" i="1" s="1"/>
  <c r="B852" i="1" a="1"/>
  <c r="B852" i="1" s="1"/>
  <c r="M852" i="1"/>
  <c r="Q852" i="1" s="1" a="1"/>
  <c r="Q852" i="1" s="1"/>
  <c r="S852" i="1"/>
  <c r="Y868" i="1" a="1"/>
  <c r="Y868" i="1" s="1"/>
  <c r="X868" i="1" a="1"/>
  <c r="X868" i="1" s="1"/>
  <c r="W868" i="1" a="1"/>
  <c r="W868" i="1" s="1"/>
  <c r="AC868" i="1" a="1"/>
  <c r="AC868" i="1" s="1"/>
  <c r="AA868" i="1" a="1"/>
  <c r="AA868" i="1" s="1"/>
  <c r="Z868" i="1" a="1"/>
  <c r="Z868" i="1" s="1"/>
  <c r="U868" i="1" a="1"/>
  <c r="U868" i="1" s="1"/>
  <c r="AE868" i="1" a="1"/>
  <c r="AE868" i="1" s="1"/>
  <c r="AF868" i="1" a="1"/>
  <c r="AF868" i="1" s="1"/>
  <c r="AD868" i="1" a="1"/>
  <c r="AD868" i="1" s="1"/>
  <c r="AB868" i="1" a="1"/>
  <c r="AB868" i="1" s="1"/>
  <c r="T868" i="1" a="1"/>
  <c r="T868" i="1" s="1"/>
  <c r="V868" i="1"/>
  <c r="P874" i="1"/>
  <c r="AE880" i="1" a="1"/>
  <c r="AE880" i="1" s="1"/>
  <c r="T880" i="1" a="1"/>
  <c r="T880" i="1" s="1"/>
  <c r="AD880" i="1" a="1"/>
  <c r="AD880" i="1" s="1"/>
  <c r="AC880" i="1" a="1"/>
  <c r="AC880" i="1" s="1"/>
  <c r="AB880" i="1" a="1"/>
  <c r="AB880" i="1" s="1"/>
  <c r="Y880" i="1" a="1"/>
  <c r="Y880" i="1" s="1"/>
  <c r="AF880" i="1" a="1"/>
  <c r="AF880" i="1" s="1"/>
  <c r="AA880" i="1" a="1"/>
  <c r="AA880" i="1" s="1"/>
  <c r="Z880" i="1" a="1"/>
  <c r="Z880" i="1" s="1"/>
  <c r="U880" i="1" a="1"/>
  <c r="U880" i="1" s="1"/>
  <c r="X880" i="1" a="1"/>
  <c r="X880" i="1" s="1"/>
  <c r="W880" i="1" a="1"/>
  <c r="W880" i="1" s="1"/>
  <c r="V880" i="1"/>
  <c r="X885" i="1" a="1"/>
  <c r="X885" i="1" s="1"/>
  <c r="W885" i="1" a="1"/>
  <c r="W885" i="1" s="1"/>
  <c r="AF885" i="1" a="1"/>
  <c r="AF885" i="1" s="1"/>
  <c r="U885" i="1" a="1"/>
  <c r="U885" i="1" s="1"/>
  <c r="AB885" i="1" a="1"/>
  <c r="AB885" i="1" s="1"/>
  <c r="AA885" i="1" a="1"/>
  <c r="AA885" i="1" s="1"/>
  <c r="Z885" i="1" a="1"/>
  <c r="Z885" i="1" s="1"/>
  <c r="Y885" i="1" a="1"/>
  <c r="Y885" i="1" s="1"/>
  <c r="AC885" i="1" a="1"/>
  <c r="AC885" i="1" s="1"/>
  <c r="AE885" i="1" a="1"/>
  <c r="AE885" i="1" s="1"/>
  <c r="AD885" i="1" a="1"/>
  <c r="AD885" i="1" s="1"/>
  <c r="T885" i="1" a="1"/>
  <c r="T885" i="1" s="1"/>
  <c r="V885" i="1"/>
  <c r="AB913" i="1" a="1"/>
  <c r="AB913" i="1" s="1"/>
  <c r="AA913" i="1" a="1"/>
  <c r="AA913" i="1" s="1"/>
  <c r="Z913" i="1" a="1"/>
  <c r="Z913" i="1" s="1"/>
  <c r="AF913" i="1" a="1"/>
  <c r="AF913" i="1" s="1"/>
  <c r="U913" i="1" a="1"/>
  <c r="U913" i="1" s="1"/>
  <c r="Y913" i="1" a="1"/>
  <c r="Y913" i="1" s="1"/>
  <c r="X913" i="1" a="1"/>
  <c r="X913" i="1" s="1"/>
  <c r="W913" i="1" a="1"/>
  <c r="W913" i="1" s="1"/>
  <c r="T913" i="1" a="1"/>
  <c r="T913" i="1" s="1"/>
  <c r="AC913" i="1" a="1"/>
  <c r="AC913" i="1" s="1"/>
  <c r="AE913" i="1" a="1"/>
  <c r="AE913" i="1" s="1"/>
  <c r="AD913" i="1" a="1"/>
  <c r="AD913" i="1" s="1"/>
  <c r="V913" i="1"/>
  <c r="B919" i="1" a="1"/>
  <c r="B919" i="1" s="1"/>
  <c r="K919" i="1" a="1"/>
  <c r="K919" i="1" s="1"/>
  <c r="D919" i="1" a="1"/>
  <c r="D919" i="1" s="1"/>
  <c r="C919" i="1" a="1"/>
  <c r="C919" i="1" s="1"/>
  <c r="L919" i="1"/>
  <c r="N919" i="1" s="1"/>
  <c r="E919" i="1" a="1"/>
  <c r="E919" i="1" s="1"/>
  <c r="O919" i="1"/>
  <c r="M919" i="1"/>
  <c r="O937" i="1"/>
  <c r="B948" i="1" a="1"/>
  <c r="B948" i="1" s="1"/>
  <c r="Q948" i="1" a="1"/>
  <c r="Q948" i="1" s="1"/>
  <c r="L948" i="1"/>
  <c r="N948" i="1" s="1"/>
  <c r="K948" i="1" a="1"/>
  <c r="K948" i="1" s="1"/>
  <c r="C948" i="1" a="1"/>
  <c r="C948" i="1" s="1"/>
  <c r="E948" i="1" a="1"/>
  <c r="E948" i="1" s="1"/>
  <c r="D948" i="1" a="1"/>
  <c r="D948" i="1" s="1"/>
  <c r="M948" i="1"/>
  <c r="S948" i="1" s="1"/>
  <c r="Z960" i="1" a="1"/>
  <c r="Z960" i="1" s="1"/>
  <c r="Y960" i="1" a="1"/>
  <c r="Y960" i="1" s="1"/>
  <c r="X960" i="1" a="1"/>
  <c r="X960" i="1" s="1"/>
  <c r="W960" i="1" a="1"/>
  <c r="W960" i="1" s="1"/>
  <c r="AE960" i="1" a="1"/>
  <c r="AE960" i="1" s="1"/>
  <c r="T960" i="1" a="1"/>
  <c r="T960" i="1" s="1"/>
  <c r="AF960" i="1" a="1"/>
  <c r="AF960" i="1" s="1"/>
  <c r="AD960" i="1" a="1"/>
  <c r="AD960" i="1" s="1"/>
  <c r="AA960" i="1" a="1"/>
  <c r="AA960" i="1" s="1"/>
  <c r="AC960" i="1" a="1"/>
  <c r="AC960" i="1" s="1"/>
  <c r="AB960" i="1" a="1"/>
  <c r="AB960" i="1" s="1"/>
  <c r="U960" i="1" a="1"/>
  <c r="U960" i="1" s="1"/>
  <c r="O970" i="1"/>
  <c r="L997" i="1"/>
  <c r="N997" i="1" s="1"/>
  <c r="K997" i="1" a="1"/>
  <c r="K997" i="1" s="1"/>
  <c r="C997" i="1" a="1"/>
  <c r="C997" i="1" s="1"/>
  <c r="B997" i="1" a="1"/>
  <c r="B997" i="1" s="1"/>
  <c r="D997" i="1" a="1"/>
  <c r="D997" i="1" s="1"/>
  <c r="E997" i="1" a="1"/>
  <c r="E997" i="1" s="1"/>
  <c r="M997" i="1"/>
  <c r="Q997" i="1" s="1" a="1"/>
  <c r="Q997" i="1" s="1"/>
  <c r="V1003" i="1"/>
  <c r="O1030" i="1"/>
  <c r="U1082" i="1" a="1"/>
  <c r="U1082" i="1" s="1"/>
  <c r="AF1082" i="1" a="1"/>
  <c r="AF1082" i="1" s="1"/>
  <c r="AE1082" i="1" a="1"/>
  <c r="AE1082" i="1" s="1"/>
  <c r="AB1082" i="1" a="1"/>
  <c r="AB1082" i="1" s="1"/>
  <c r="AA1082" i="1" a="1"/>
  <c r="AA1082" i="1" s="1"/>
  <c r="W1082" i="1" a="1"/>
  <c r="W1082" i="1" s="1"/>
  <c r="Z1082" i="1" a="1"/>
  <c r="Z1082" i="1" s="1"/>
  <c r="Y1082" i="1" a="1"/>
  <c r="Y1082" i="1" s="1"/>
  <c r="AC1082" i="1" a="1"/>
  <c r="AC1082" i="1" s="1"/>
  <c r="AD1082" i="1" a="1"/>
  <c r="AD1082" i="1" s="1"/>
  <c r="N1087" i="1"/>
  <c r="N1093" i="1"/>
  <c r="AF1136" i="1" a="1"/>
  <c r="AF1136" i="1" s="1"/>
  <c r="U1136" i="1" a="1"/>
  <c r="U1136" i="1" s="1"/>
  <c r="Y1136" i="1" a="1"/>
  <c r="Y1136" i="1" s="1"/>
  <c r="X1136" i="1" a="1"/>
  <c r="X1136" i="1" s="1"/>
  <c r="T1136" i="1" a="1"/>
  <c r="T1136" i="1" s="1"/>
  <c r="AD1136" i="1" a="1"/>
  <c r="AD1136" i="1" s="1"/>
  <c r="AA1136" i="1" a="1"/>
  <c r="AA1136" i="1" s="1"/>
  <c r="Z1136" i="1" a="1"/>
  <c r="Z1136" i="1" s="1"/>
  <c r="W1136" i="1" a="1"/>
  <c r="W1136" i="1" s="1"/>
  <c r="AE1136" i="1" a="1"/>
  <c r="AE1136" i="1" s="1"/>
  <c r="AB1136" i="1" a="1"/>
  <c r="AB1136" i="1" s="1"/>
  <c r="AC1136" i="1" a="1"/>
  <c r="AC1136" i="1" s="1"/>
  <c r="V1136" i="1"/>
  <c r="N1147" i="1"/>
  <c r="O1153" i="1"/>
  <c r="K1157" i="1" a="1"/>
  <c r="K1157" i="1" s="1"/>
  <c r="J1157" i="1" a="1"/>
  <c r="J1157" i="1" s="1"/>
  <c r="F1157" i="1" a="1"/>
  <c r="F1157" i="1" s="1"/>
  <c r="H1157" i="1" s="1"/>
  <c r="E1157" i="1" a="1"/>
  <c r="E1157" i="1" s="1"/>
  <c r="C1157" i="1" a="1"/>
  <c r="C1157" i="1" s="1"/>
  <c r="D1157" i="1" a="1"/>
  <c r="D1157" i="1" s="1"/>
  <c r="B1157" i="1" a="1"/>
  <c r="B1157" i="1" s="1"/>
  <c r="R1157" i="1" a="1"/>
  <c r="R1157" i="1" s="1"/>
  <c r="L1157" i="1"/>
  <c r="P1157" i="1" s="1"/>
  <c r="I1157" i="1" a="1"/>
  <c r="I1157" i="1" s="1"/>
  <c r="M1157" i="1"/>
  <c r="Q1157" i="1" s="1" a="1"/>
  <c r="Q1157" i="1" s="1"/>
  <c r="S1157" i="1"/>
  <c r="AD1163" i="1" a="1"/>
  <c r="AD1163" i="1" s="1"/>
  <c r="AC1163" i="1" a="1"/>
  <c r="AC1163" i="1" s="1"/>
  <c r="Y1163" i="1" a="1"/>
  <c r="Y1163" i="1" s="1"/>
  <c r="AF1163" i="1" a="1"/>
  <c r="AF1163" i="1" s="1"/>
  <c r="AE1163" i="1" a="1"/>
  <c r="AE1163" i="1" s="1"/>
  <c r="AB1163" i="1" a="1"/>
  <c r="AB1163" i="1" s="1"/>
  <c r="AA1163" i="1" a="1"/>
  <c r="AA1163" i="1" s="1"/>
  <c r="Z1163" i="1" a="1"/>
  <c r="Z1163" i="1" s="1"/>
  <c r="W1163" i="1" a="1"/>
  <c r="W1163" i="1" s="1"/>
  <c r="X1163" i="1" a="1"/>
  <c r="X1163" i="1" s="1"/>
  <c r="U1163" i="1" a="1"/>
  <c r="U1163" i="1" s="1"/>
  <c r="T1163" i="1" a="1"/>
  <c r="T1163" i="1" s="1"/>
  <c r="V1163" i="1"/>
  <c r="W1169" i="1" a="1"/>
  <c r="W1169" i="1" s="1"/>
  <c r="AF1169" i="1" a="1"/>
  <c r="AF1169" i="1" s="1"/>
  <c r="U1169" i="1" a="1"/>
  <c r="U1169" i="1" s="1"/>
  <c r="AB1169" i="1" a="1"/>
  <c r="AB1169" i="1" s="1"/>
  <c r="AE1169" i="1" a="1"/>
  <c r="AE1169" i="1" s="1"/>
  <c r="AD1169" i="1" a="1"/>
  <c r="AD1169" i="1" s="1"/>
  <c r="AC1169" i="1" a="1"/>
  <c r="AC1169" i="1" s="1"/>
  <c r="Z1169" i="1" a="1"/>
  <c r="Z1169" i="1" s="1"/>
  <c r="T1169" i="1" a="1"/>
  <c r="T1169" i="1" s="1"/>
  <c r="X1169" i="1" a="1"/>
  <c r="X1169" i="1" s="1"/>
  <c r="Y1169" i="1" a="1"/>
  <c r="Y1169" i="1" s="1"/>
  <c r="AA1169" i="1" a="1"/>
  <c r="AA1169" i="1" s="1"/>
  <c r="V1169" i="1"/>
  <c r="O1175" i="1"/>
  <c r="E1207" i="1" a="1"/>
  <c r="E1207" i="1" s="1"/>
  <c r="D1207" i="1" a="1"/>
  <c r="D1207" i="1" s="1"/>
  <c r="C1207" i="1" a="1"/>
  <c r="C1207" i="1" s="1"/>
  <c r="R1207" i="1" a="1"/>
  <c r="R1207" i="1" s="1"/>
  <c r="L1207" i="1"/>
  <c r="N1207" i="1" s="1"/>
  <c r="K1207" i="1" a="1"/>
  <c r="K1207" i="1" s="1"/>
  <c r="Q1207" i="1" a="1"/>
  <c r="Q1207" i="1" s="1"/>
  <c r="AG1207" i="1" a="1"/>
  <c r="AG1207" i="1" s="1"/>
  <c r="I1207" i="1" a="1"/>
  <c r="I1207" i="1" s="1"/>
  <c r="F1207" i="1" a="1"/>
  <c r="F1207" i="1" s="1"/>
  <c r="H1207" i="1" s="1"/>
  <c r="B1207" i="1" a="1"/>
  <c r="B1207" i="1" s="1"/>
  <c r="S1207" i="1"/>
  <c r="P1207" i="1"/>
  <c r="D1213" i="1" a="1"/>
  <c r="D1213" i="1" s="1"/>
  <c r="AG1213" i="1" a="1"/>
  <c r="AG1213" i="1" s="1"/>
  <c r="B1213" i="1" a="1"/>
  <c r="B1213" i="1" s="1"/>
  <c r="R1213" i="1" a="1"/>
  <c r="R1213" i="1" s="1"/>
  <c r="K1213" i="1" a="1"/>
  <c r="K1213" i="1" s="1"/>
  <c r="I1213" i="1" a="1"/>
  <c r="I1213" i="1" s="1"/>
  <c r="L1213" i="1"/>
  <c r="P1213" i="1" s="1"/>
  <c r="E1213" i="1" a="1"/>
  <c r="E1213" i="1" s="1"/>
  <c r="F1213" i="1" a="1"/>
  <c r="F1213" i="1" s="1"/>
  <c r="H1213" i="1" s="1"/>
  <c r="C1213" i="1" a="1"/>
  <c r="C1213" i="1" s="1"/>
  <c r="O1213" i="1"/>
  <c r="N1213" i="1"/>
  <c r="M1213" i="1"/>
  <c r="Q1213" i="1" s="1" a="1"/>
  <c r="Q1213" i="1" s="1"/>
  <c r="K1219" i="1" a="1"/>
  <c r="K1219" i="1" s="1"/>
  <c r="I1219" i="1" a="1"/>
  <c r="I1219" i="1" s="1"/>
  <c r="F1219" i="1" a="1"/>
  <c r="F1219" i="1" s="1"/>
  <c r="G1219" i="1" s="1"/>
  <c r="E1219" i="1" a="1"/>
  <c r="E1219" i="1" s="1"/>
  <c r="D1219" i="1" a="1"/>
  <c r="D1219" i="1" s="1"/>
  <c r="C1219" i="1" a="1"/>
  <c r="C1219" i="1" s="1"/>
  <c r="B1219" i="1" a="1"/>
  <c r="B1219" i="1" s="1"/>
  <c r="R1219" i="1" a="1"/>
  <c r="R1219" i="1" s="1"/>
  <c r="AG1219" i="1" a="1"/>
  <c r="AG1219" i="1" s="1"/>
  <c r="L1219" i="1"/>
  <c r="O1219" i="1"/>
  <c r="M1219" i="1"/>
  <c r="Q1219" i="1" s="1" a="1"/>
  <c r="Q1219" i="1" s="1"/>
  <c r="H1219" i="1"/>
  <c r="S1219" i="1"/>
  <c r="P1219" i="1"/>
  <c r="N1219" i="1"/>
  <c r="AA1235" i="1" a="1"/>
  <c r="AA1235" i="1" s="1"/>
  <c r="Z1235" i="1" a="1"/>
  <c r="Z1235" i="1" s="1"/>
  <c r="X1235" i="1" a="1"/>
  <c r="X1235" i="1" s="1"/>
  <c r="AF1235" i="1" a="1"/>
  <c r="AF1235" i="1" s="1"/>
  <c r="U1235" i="1" a="1"/>
  <c r="U1235" i="1" s="1"/>
  <c r="AB1235" i="1" a="1"/>
  <c r="AB1235" i="1" s="1"/>
  <c r="Y1235" i="1" a="1"/>
  <c r="Y1235" i="1" s="1"/>
  <c r="W1235" i="1" a="1"/>
  <c r="W1235" i="1" s="1"/>
  <c r="T1235" i="1" a="1"/>
  <c r="T1235" i="1" s="1"/>
  <c r="AE1235" i="1" a="1"/>
  <c r="AE1235" i="1" s="1"/>
  <c r="AC1235" i="1" a="1"/>
  <c r="AC1235" i="1" s="1"/>
  <c r="AD1235" i="1" a="1"/>
  <c r="AD1235" i="1" s="1"/>
  <c r="V1235" i="1"/>
  <c r="Y1251" i="1" a="1"/>
  <c r="Y1251" i="1" s="1"/>
  <c r="X1251" i="1" a="1"/>
  <c r="X1251" i="1" s="1"/>
  <c r="AF1251" i="1" a="1"/>
  <c r="AF1251" i="1" s="1"/>
  <c r="U1251" i="1" a="1"/>
  <c r="U1251" i="1" s="1"/>
  <c r="AD1251" i="1" a="1"/>
  <c r="AD1251" i="1" s="1"/>
  <c r="AE1251" i="1" a="1"/>
  <c r="AE1251" i="1" s="1"/>
  <c r="AC1251" i="1" a="1"/>
  <c r="AC1251" i="1" s="1"/>
  <c r="AB1251" i="1" a="1"/>
  <c r="AB1251" i="1" s="1"/>
  <c r="Z1251" i="1" a="1"/>
  <c r="Z1251" i="1" s="1"/>
  <c r="T1251" i="1" a="1"/>
  <c r="T1251" i="1" s="1"/>
  <c r="AA1251" i="1" a="1"/>
  <c r="AA1251" i="1" s="1"/>
  <c r="W1251" i="1" a="1"/>
  <c r="W1251" i="1" s="1"/>
  <c r="V1251" i="1"/>
  <c r="P1262" i="1"/>
  <c r="P1291" i="1"/>
  <c r="AA1302" i="1" a="1"/>
  <c r="AA1302" i="1" s="1"/>
  <c r="Z1302" i="1" a="1"/>
  <c r="Z1302" i="1" s="1"/>
  <c r="AD1302" i="1" a="1"/>
  <c r="AD1302" i="1" s="1"/>
  <c r="AC1302" i="1" a="1"/>
  <c r="AC1302" i="1" s="1"/>
  <c r="AB1302" i="1" a="1"/>
  <c r="AB1302" i="1" s="1"/>
  <c r="Y1302" i="1" a="1"/>
  <c r="Y1302" i="1" s="1"/>
  <c r="X1302" i="1" a="1"/>
  <c r="X1302" i="1" s="1"/>
  <c r="W1302" i="1" a="1"/>
  <c r="W1302" i="1" s="1"/>
  <c r="AE1302" i="1" a="1"/>
  <c r="AE1302" i="1" s="1"/>
  <c r="AF1302" i="1" a="1"/>
  <c r="AF1302" i="1" s="1"/>
  <c r="U1302" i="1" a="1"/>
  <c r="U1302" i="1" s="1"/>
  <c r="T1302" i="1" a="1"/>
  <c r="T1302" i="1" s="1"/>
  <c r="V1302" i="1"/>
  <c r="N1386" i="1"/>
  <c r="E1404" i="1" a="1"/>
  <c r="E1404" i="1" s="1"/>
  <c r="D1404" i="1" a="1"/>
  <c r="D1404" i="1" s="1"/>
  <c r="B1404" i="1" a="1"/>
  <c r="B1404" i="1" s="1"/>
  <c r="C1404" i="1" a="1"/>
  <c r="C1404" i="1" s="1"/>
  <c r="R1404" i="1" a="1"/>
  <c r="R1404" i="1" s="1"/>
  <c r="L1404" i="1"/>
  <c r="K1404" i="1" a="1"/>
  <c r="K1404" i="1" s="1"/>
  <c r="M1404" i="1"/>
  <c r="S1404" i="1" s="1"/>
  <c r="M1411" i="1"/>
  <c r="S1411" i="1" s="1"/>
  <c r="P1431" i="1"/>
  <c r="AA1438" i="1" a="1"/>
  <c r="AA1438" i="1" s="1"/>
  <c r="AE1438" i="1" a="1"/>
  <c r="AE1438" i="1" s="1"/>
  <c r="AD1438" i="1" a="1"/>
  <c r="AD1438" i="1" s="1"/>
  <c r="AC1438" i="1" a="1"/>
  <c r="AC1438" i="1" s="1"/>
  <c r="Z1438" i="1" a="1"/>
  <c r="Z1438" i="1" s="1"/>
  <c r="AF1438" i="1" a="1"/>
  <c r="AF1438" i="1" s="1"/>
  <c r="AB1438" i="1" a="1"/>
  <c r="AB1438" i="1" s="1"/>
  <c r="Y1438" i="1" a="1"/>
  <c r="Y1438" i="1" s="1"/>
  <c r="X1438" i="1" a="1"/>
  <c r="X1438" i="1" s="1"/>
  <c r="W1438" i="1" a="1"/>
  <c r="W1438" i="1" s="1"/>
  <c r="U1438" i="1" a="1"/>
  <c r="U1438" i="1" s="1"/>
  <c r="T1438" i="1" a="1"/>
  <c r="T1438" i="1" s="1"/>
  <c r="V1438" i="1"/>
  <c r="X1443" i="1" a="1"/>
  <c r="X1443" i="1" s="1"/>
  <c r="AD1443" i="1" a="1"/>
  <c r="AD1443" i="1" s="1"/>
  <c r="AC1443" i="1" a="1"/>
  <c r="AC1443" i="1" s="1"/>
  <c r="AB1443" i="1" a="1"/>
  <c r="AB1443" i="1" s="1"/>
  <c r="Z1443" i="1" a="1"/>
  <c r="Z1443" i="1" s="1"/>
  <c r="T1443" i="1" a="1"/>
  <c r="T1443" i="1" s="1"/>
  <c r="AF1443" i="1" a="1"/>
  <c r="AF1443" i="1" s="1"/>
  <c r="AA1443" i="1" a="1"/>
  <c r="AA1443" i="1" s="1"/>
  <c r="U1443" i="1" a="1"/>
  <c r="U1443" i="1" s="1"/>
  <c r="W1443" i="1" a="1"/>
  <c r="W1443" i="1" s="1"/>
  <c r="AE1443" i="1" a="1"/>
  <c r="AE1443" i="1" s="1"/>
  <c r="Y1443" i="1" a="1"/>
  <c r="Y1443" i="1" s="1"/>
  <c r="V1443" i="1"/>
  <c r="M1466" i="1"/>
  <c r="Q1466" i="1" s="1" a="1"/>
  <c r="Q1466" i="1" s="1"/>
  <c r="X1511" i="1" a="1"/>
  <c r="X1511" i="1" s="1"/>
  <c r="W1511" i="1" a="1"/>
  <c r="W1511" i="1" s="1"/>
  <c r="U1511" i="1" a="1"/>
  <c r="U1511" i="1" s="1"/>
  <c r="AE1511" i="1" a="1"/>
  <c r="AE1511" i="1" s="1"/>
  <c r="Z1511" i="1" a="1"/>
  <c r="Z1511" i="1" s="1"/>
  <c r="Y1511" i="1" a="1"/>
  <c r="Y1511" i="1" s="1"/>
  <c r="T1511" i="1" a="1"/>
  <c r="T1511" i="1" s="1"/>
  <c r="AF1511" i="1" a="1"/>
  <c r="AF1511" i="1" s="1"/>
  <c r="AB1511" i="1" a="1"/>
  <c r="AB1511" i="1" s="1"/>
  <c r="AA1511" i="1" a="1"/>
  <c r="AA1511" i="1" s="1"/>
  <c r="AD1511" i="1" a="1"/>
  <c r="AD1511" i="1" s="1"/>
  <c r="AC1511" i="1" a="1"/>
  <c r="AC1511" i="1" s="1"/>
  <c r="V1511" i="1"/>
  <c r="D1517" i="1" a="1"/>
  <c r="D1517" i="1" s="1"/>
  <c r="K1517" i="1" a="1"/>
  <c r="K1517" i="1" s="1"/>
  <c r="B1517" i="1" a="1"/>
  <c r="B1517" i="1" s="1"/>
  <c r="L1517" i="1"/>
  <c r="O1517" i="1" s="1"/>
  <c r="Q1517" i="1" a="1"/>
  <c r="Q1517" i="1" s="1"/>
  <c r="E1517" i="1" a="1"/>
  <c r="E1517" i="1" s="1"/>
  <c r="C1517" i="1" a="1"/>
  <c r="C1517" i="1" s="1"/>
  <c r="M1517" i="1"/>
  <c r="E1539" i="1" a="1"/>
  <c r="E1539" i="1" s="1"/>
  <c r="C1539" i="1" a="1"/>
  <c r="C1539" i="1" s="1"/>
  <c r="D1539" i="1" a="1"/>
  <c r="D1539" i="1" s="1"/>
  <c r="L1539" i="1"/>
  <c r="K1539" i="1" a="1"/>
  <c r="K1539" i="1" s="1"/>
  <c r="B1539" i="1" a="1"/>
  <c r="B1539" i="1" s="1"/>
  <c r="O1539" i="1"/>
  <c r="N1539" i="1"/>
  <c r="M1539" i="1"/>
  <c r="S1539" i="1" s="1"/>
  <c r="E1552" i="1" a="1"/>
  <c r="E1552" i="1" s="1"/>
  <c r="L1552" i="1"/>
  <c r="P1552" i="1" s="1"/>
  <c r="K1552" i="1" a="1"/>
  <c r="K1552" i="1" s="1"/>
  <c r="D1552" i="1" a="1"/>
  <c r="D1552" i="1" s="1"/>
  <c r="C1552" i="1" a="1"/>
  <c r="C1552" i="1" s="1"/>
  <c r="B1552" i="1" a="1"/>
  <c r="B1552" i="1" s="1"/>
  <c r="M1552" i="1"/>
  <c r="S1564" i="1"/>
  <c r="C1575" i="1" a="1"/>
  <c r="C1575" i="1" s="1"/>
  <c r="B1575" i="1" a="1"/>
  <c r="B1575" i="1" s="1"/>
  <c r="D1575" i="1" a="1"/>
  <c r="D1575" i="1" s="1"/>
  <c r="R1575" i="1" a="1"/>
  <c r="R1575" i="1" s="1"/>
  <c r="Q1575" i="1" a="1"/>
  <c r="Q1575" i="1" s="1"/>
  <c r="AG1575" i="1" a="1"/>
  <c r="AG1575" i="1" s="1"/>
  <c r="K1575" i="1" a="1"/>
  <c r="K1575" i="1" s="1"/>
  <c r="E1575" i="1" a="1"/>
  <c r="E1575" i="1" s="1"/>
  <c r="L1575" i="1"/>
  <c r="O1575" i="1" s="1"/>
  <c r="S1575" i="1"/>
  <c r="F1581" i="1" a="1"/>
  <c r="F1581" i="1" s="1"/>
  <c r="G1581" i="1" s="1"/>
  <c r="E1581" i="1" a="1"/>
  <c r="E1581" i="1" s="1"/>
  <c r="B1581" i="1" a="1"/>
  <c r="B1581" i="1" s="1"/>
  <c r="AG1581" i="1" a="1"/>
  <c r="AG1581" i="1" s="1"/>
  <c r="R1581" i="1" a="1"/>
  <c r="R1581" i="1" s="1"/>
  <c r="L1581" i="1"/>
  <c r="O1581" i="1" s="1"/>
  <c r="K1581" i="1" a="1"/>
  <c r="K1581" i="1" s="1"/>
  <c r="Q1581" i="1" a="1"/>
  <c r="Q1581" i="1" s="1"/>
  <c r="D1581" i="1" a="1"/>
  <c r="D1581" i="1" s="1"/>
  <c r="C1581" i="1" a="1"/>
  <c r="C1581" i="1" s="1"/>
  <c r="S1581" i="1"/>
  <c r="P1581" i="1"/>
  <c r="N1581" i="1"/>
  <c r="M1604" i="1"/>
  <c r="Q1604" i="1" s="1" a="1"/>
  <c r="Q1604" i="1" s="1"/>
  <c r="F1610" i="1" a="1"/>
  <c r="F1610" i="1" s="1"/>
  <c r="H1610" i="1" s="1"/>
  <c r="Q1610" i="1" a="1"/>
  <c r="Q1610" i="1" s="1"/>
  <c r="L1610" i="1"/>
  <c r="K1610" i="1" a="1"/>
  <c r="K1610" i="1" s="1"/>
  <c r="E1610" i="1" a="1"/>
  <c r="E1610" i="1" s="1"/>
  <c r="C1610" i="1" a="1"/>
  <c r="C1610" i="1" s="1"/>
  <c r="D1610" i="1" a="1"/>
  <c r="D1610" i="1" s="1"/>
  <c r="B1610" i="1" a="1"/>
  <c r="B1610" i="1" s="1"/>
  <c r="R1610" i="1" a="1"/>
  <c r="R1610" i="1" s="1"/>
  <c r="M1610" i="1"/>
  <c r="S1617" i="1"/>
  <c r="W1647" i="1" a="1"/>
  <c r="W1647" i="1" s="1"/>
  <c r="U1647" i="1" a="1"/>
  <c r="U1647" i="1" s="1"/>
  <c r="AF1647" i="1" a="1"/>
  <c r="AF1647" i="1" s="1"/>
  <c r="T1647" i="1" a="1"/>
  <c r="T1647" i="1" s="1"/>
  <c r="AA1647" i="1" a="1"/>
  <c r="AA1647" i="1" s="1"/>
  <c r="AC1647" i="1" a="1"/>
  <c r="AC1647" i="1" s="1"/>
  <c r="Z1647" i="1" a="1"/>
  <c r="Z1647" i="1" s="1"/>
  <c r="Y1647" i="1" a="1"/>
  <c r="Y1647" i="1" s="1"/>
  <c r="X1647" i="1" a="1"/>
  <c r="X1647" i="1" s="1"/>
  <c r="AB1647" i="1" a="1"/>
  <c r="AB1647" i="1" s="1"/>
  <c r="AE1647" i="1" a="1"/>
  <c r="AE1647" i="1" s="1"/>
  <c r="AD1647" i="1" a="1"/>
  <c r="AD1647" i="1" s="1"/>
  <c r="V1647" i="1"/>
  <c r="W1660" i="1" a="1"/>
  <c r="W1660" i="1" s="1"/>
  <c r="U1660" i="1" a="1"/>
  <c r="U1660" i="1" s="1"/>
  <c r="T1660" i="1" a="1"/>
  <c r="T1660" i="1" s="1"/>
  <c r="AC1660" i="1" a="1"/>
  <c r="AC1660" i="1" s="1"/>
  <c r="AF1660" i="1" a="1"/>
  <c r="AF1660" i="1" s="1"/>
  <c r="AE1660" i="1" a="1"/>
  <c r="AE1660" i="1" s="1"/>
  <c r="AD1660" i="1" a="1"/>
  <c r="AD1660" i="1" s="1"/>
  <c r="Z1660" i="1" a="1"/>
  <c r="Z1660" i="1" s="1"/>
  <c r="AA1660" i="1" a="1"/>
  <c r="AA1660" i="1" s="1"/>
  <c r="Y1660" i="1" a="1"/>
  <c r="Y1660" i="1" s="1"/>
  <c r="X1660" i="1" a="1"/>
  <c r="X1660" i="1" s="1"/>
  <c r="AB1660" i="1" a="1"/>
  <c r="AB1660" i="1" s="1"/>
  <c r="V1660" i="1"/>
  <c r="L1679" i="1"/>
  <c r="O1679" i="1" s="1"/>
  <c r="R1679" i="1" a="1"/>
  <c r="R1679" i="1" s="1"/>
  <c r="K1679" i="1" a="1"/>
  <c r="K1679" i="1" s="1"/>
  <c r="J1679" i="1" a="1"/>
  <c r="J1679" i="1" s="1"/>
  <c r="AG1679" i="1" a="1"/>
  <c r="AG1679" i="1" s="1"/>
  <c r="F1679" i="1" a="1"/>
  <c r="F1679" i="1" s="1"/>
  <c r="H1679" i="1" s="1"/>
  <c r="E1679" i="1" a="1"/>
  <c r="E1679" i="1" s="1"/>
  <c r="C1679" i="1" a="1"/>
  <c r="C1679" i="1" s="1"/>
  <c r="D1679" i="1" a="1"/>
  <c r="D1679" i="1" s="1"/>
  <c r="B1679" i="1" a="1"/>
  <c r="B1679" i="1" s="1"/>
  <c r="M1679" i="1"/>
  <c r="S1679" i="1" s="1"/>
  <c r="B1697" i="1" a="1"/>
  <c r="B1697" i="1" s="1"/>
  <c r="Q1697" i="1" a="1"/>
  <c r="Q1697" i="1" s="1"/>
  <c r="L1697" i="1"/>
  <c r="K1697" i="1" a="1"/>
  <c r="K1697" i="1" s="1"/>
  <c r="E1697" i="1" a="1"/>
  <c r="E1697" i="1" s="1"/>
  <c r="D1697" i="1" a="1"/>
  <c r="D1697" i="1" s="1"/>
  <c r="C1697" i="1" a="1"/>
  <c r="C1697" i="1" s="1"/>
  <c r="M1697" i="1"/>
  <c r="AF1716" i="1" a="1"/>
  <c r="AF1716" i="1" s="1"/>
  <c r="U1716" i="1" a="1"/>
  <c r="U1716" i="1" s="1"/>
  <c r="AC1716" i="1" a="1"/>
  <c r="AC1716" i="1" s="1"/>
  <c r="X1716" i="1" a="1"/>
  <c r="X1716" i="1" s="1"/>
  <c r="W1716" i="1" a="1"/>
  <c r="W1716" i="1" s="1"/>
  <c r="AD1716" i="1" a="1"/>
  <c r="AD1716" i="1" s="1"/>
  <c r="AE1716" i="1" a="1"/>
  <c r="AE1716" i="1" s="1"/>
  <c r="AB1716" i="1" a="1"/>
  <c r="AB1716" i="1" s="1"/>
  <c r="AA1716" i="1" a="1"/>
  <c r="AA1716" i="1" s="1"/>
  <c r="T1716" i="1" a="1"/>
  <c r="T1716" i="1" s="1"/>
  <c r="Z1716" i="1" a="1"/>
  <c r="Z1716" i="1" s="1"/>
  <c r="Y1716" i="1" a="1"/>
  <c r="Y1716" i="1" s="1"/>
  <c r="V1716" i="1"/>
  <c r="E1722" i="1" a="1"/>
  <c r="E1722" i="1" s="1"/>
  <c r="L1722" i="1"/>
  <c r="O1722" i="1" s="1"/>
  <c r="K1722" i="1" a="1"/>
  <c r="K1722" i="1" s="1"/>
  <c r="D1722" i="1" a="1"/>
  <c r="D1722" i="1" s="1"/>
  <c r="C1722" i="1" a="1"/>
  <c r="C1722" i="1" s="1"/>
  <c r="B1722" i="1" a="1"/>
  <c r="B1722" i="1" s="1"/>
  <c r="P1722" i="1"/>
  <c r="M1722" i="1"/>
  <c r="Q1722" i="1" s="1" a="1"/>
  <c r="Q1722" i="1" s="1"/>
  <c r="E1741" i="1" a="1"/>
  <c r="E1741" i="1" s="1"/>
  <c r="L1741" i="1"/>
  <c r="N1741" i="1" s="1"/>
  <c r="B1741" i="1" a="1"/>
  <c r="B1741" i="1" s="1"/>
  <c r="Q1741" i="1" a="1"/>
  <c r="Q1741" i="1" s="1"/>
  <c r="K1741" i="1" a="1"/>
  <c r="K1741" i="1" s="1"/>
  <c r="D1741" i="1" a="1"/>
  <c r="D1741" i="1" s="1"/>
  <c r="C1741" i="1" a="1"/>
  <c r="C1741" i="1" s="1"/>
  <c r="S1741" i="1"/>
  <c r="P1741" i="1"/>
  <c r="O1741" i="1"/>
  <c r="M1741" i="1"/>
  <c r="V1762" i="1"/>
  <c r="E43" i="2" a="1"/>
  <c r="E43" i="2" s="1"/>
  <c r="D43" i="2" a="1"/>
  <c r="D43" i="2" s="1"/>
  <c r="C43" i="2" a="1"/>
  <c r="C43" i="2" s="1"/>
  <c r="B43" i="2" a="1"/>
  <c r="B43" i="2" s="1"/>
  <c r="F43" i="2" a="1"/>
  <c r="F43" i="2" s="1"/>
  <c r="D58" i="2" a="1"/>
  <c r="D58" i="2" s="1"/>
  <c r="C58" i="2" a="1"/>
  <c r="C58" i="2" s="1"/>
  <c r="F58" i="2" a="1"/>
  <c r="F58" i="2" s="1"/>
  <c r="B58" i="2" a="1"/>
  <c r="B58" i="2" s="1"/>
  <c r="E58" i="2" a="1"/>
  <c r="E58" i="2" s="1"/>
  <c r="G58" i="2" s="1" a="1"/>
  <c r="G58" i="2" s="1"/>
  <c r="B227" i="2" a="1"/>
  <c r="B227" i="2" s="1"/>
  <c r="F227" i="2" a="1"/>
  <c r="F227" i="2" s="1"/>
  <c r="E227" i="2" a="1"/>
  <c r="E227" i="2" s="1"/>
  <c r="G227" i="2" s="1" a="1"/>
  <c r="G227" i="2" s="1"/>
  <c r="D227" i="2" a="1"/>
  <c r="D227" i="2" s="1"/>
  <c r="C227" i="2" a="1"/>
  <c r="C227" i="2" s="1"/>
  <c r="BI17" i="8"/>
  <c r="BG17" i="8"/>
  <c r="BH17" i="8" s="1"/>
  <c r="BF17" i="8"/>
  <c r="BD30" i="9"/>
  <c r="AR30" i="9"/>
  <c r="AH30" i="9"/>
  <c r="X30" i="9"/>
  <c r="BB25" i="10"/>
  <c r="AY25" i="10"/>
  <c r="AZ25" i="10"/>
  <c r="BA25" i="10" s="1"/>
  <c r="BE41" i="11"/>
  <c r="BE49" i="11"/>
  <c r="W49" i="11"/>
  <c r="AG7" i="12"/>
  <c r="AF63" i="12"/>
  <c r="AF67" i="12" s="1"/>
  <c r="BE51" i="12"/>
  <c r="AG51" i="12"/>
  <c r="BI19" i="13"/>
  <c r="BG19" i="13"/>
  <c r="BH19" i="13" s="1"/>
  <c r="BF19" i="13"/>
  <c r="BD10" i="15"/>
  <c r="AR10" i="15"/>
  <c r="AH10" i="15"/>
  <c r="X10" i="15"/>
  <c r="BI13" i="15"/>
  <c r="BG13" i="15"/>
  <c r="BH13" i="15" s="1"/>
  <c r="BF13" i="15"/>
  <c r="AR58" i="15"/>
  <c r="AH58" i="15"/>
  <c r="BG58" i="15"/>
  <c r="BH58" i="15" s="1"/>
  <c r="BD58" i="15"/>
  <c r="X58" i="15"/>
  <c r="C12" i="1" a="1"/>
  <c r="C12" i="1" s="1"/>
  <c r="Q51" i="1" a="1"/>
  <c r="Q51" i="1" s="1"/>
  <c r="L264" i="1"/>
  <c r="AW48" i="10"/>
  <c r="AK48" i="10"/>
  <c r="AA48" i="10"/>
  <c r="BE11" i="11"/>
  <c r="W11" i="11"/>
  <c r="AH35" i="11"/>
  <c r="X35" i="11"/>
  <c r="BD35" i="11"/>
  <c r="AR35" i="11"/>
  <c r="BG39" i="11"/>
  <c r="BH39" i="11" s="1"/>
  <c r="BF39" i="11"/>
  <c r="AH18" i="13"/>
  <c r="X18" i="13"/>
  <c r="BD18" i="13"/>
  <c r="AR18" i="13"/>
  <c r="BD21" i="15"/>
  <c r="X21" i="15"/>
  <c r="AH21" i="15"/>
  <c r="AH9" i="6"/>
  <c r="X9" i="6"/>
  <c r="BD9" i="6"/>
  <c r="AR9" i="6"/>
  <c r="O49" i="4" a="1"/>
  <c r="O49" i="4" s="1"/>
  <c r="BC49" i="5"/>
  <c r="F1407" i="1" s="1" a="1"/>
  <c r="F1407" i="1" s="1"/>
  <c r="BA49" i="5"/>
  <c r="I1395" i="1" s="1" a="1"/>
  <c r="I1395" i="1" s="1"/>
  <c r="Q125" i="1" a="1"/>
  <c r="Q125" i="1" s="1"/>
  <c r="E385" i="1" a="1"/>
  <c r="E385" i="1" s="1"/>
  <c r="D385" i="1" a="1"/>
  <c r="D385" i="1" s="1"/>
  <c r="C385" i="1" a="1"/>
  <c r="C385" i="1" s="1"/>
  <c r="B385" i="1" a="1"/>
  <c r="B385" i="1" s="1"/>
  <c r="L385" i="1"/>
  <c r="P385" i="1" s="1"/>
  <c r="K385" i="1" a="1"/>
  <c r="K385" i="1" s="1"/>
  <c r="K6" i="1" a="1"/>
  <c r="K6" i="1" s="1"/>
  <c r="E6" i="1" a="1"/>
  <c r="E6" i="1" s="1"/>
  <c r="C6" i="1" a="1"/>
  <c r="C6" i="1" s="1"/>
  <c r="B6" i="1" a="1"/>
  <c r="B6" i="1" s="1"/>
  <c r="Q6" i="1" a="1"/>
  <c r="Q6" i="1" s="1"/>
  <c r="L6" i="1"/>
  <c r="D6" i="1" a="1"/>
  <c r="D6" i="1" s="1"/>
  <c r="K26" i="1" a="1"/>
  <c r="K26" i="1" s="1"/>
  <c r="E26" i="1" a="1"/>
  <c r="E26" i="1" s="1"/>
  <c r="C26" i="1" a="1"/>
  <c r="C26" i="1" s="1"/>
  <c r="B26" i="1" a="1"/>
  <c r="B26" i="1" s="1"/>
  <c r="D26" i="1" a="1"/>
  <c r="D26" i="1" s="1"/>
  <c r="K46" i="1" a="1"/>
  <c r="K46" i="1" s="1"/>
  <c r="E46" i="1" a="1"/>
  <c r="E46" i="1" s="1"/>
  <c r="C46" i="1" a="1"/>
  <c r="C46" i="1" s="1"/>
  <c r="Q46" i="1" a="1"/>
  <c r="Q46" i="1" s="1"/>
  <c r="L46" i="1"/>
  <c r="L66" i="1"/>
  <c r="E66" i="1" a="1"/>
  <c r="E66" i="1" s="1"/>
  <c r="C66" i="1" a="1"/>
  <c r="C66" i="1" s="1"/>
  <c r="Q66" i="1" a="1"/>
  <c r="Q66" i="1" s="1"/>
  <c r="D66" i="1" a="1"/>
  <c r="D66" i="1" s="1"/>
  <c r="B66" i="1" a="1"/>
  <c r="B66" i="1" s="1"/>
  <c r="K66" i="1" a="1"/>
  <c r="K66" i="1" s="1"/>
  <c r="Q86" i="1" a="1"/>
  <c r="Q86" i="1" s="1"/>
  <c r="L86" i="1"/>
  <c r="D86" i="1" a="1"/>
  <c r="D86" i="1" s="1"/>
  <c r="C86" i="1" a="1"/>
  <c r="C86" i="1" s="1"/>
  <c r="B86" i="1" a="1"/>
  <c r="B86" i="1" s="1"/>
  <c r="K86" i="1" a="1"/>
  <c r="K86" i="1" s="1"/>
  <c r="E86" i="1" a="1"/>
  <c r="E86" i="1" s="1"/>
  <c r="L93" i="1"/>
  <c r="K93" i="1" a="1"/>
  <c r="K93" i="1" s="1"/>
  <c r="F93" i="1" a="1"/>
  <c r="F93" i="1" s="1"/>
  <c r="H93" i="1" s="1"/>
  <c r="E93" i="1" a="1"/>
  <c r="E93" i="1" s="1"/>
  <c r="D93" i="1" a="1"/>
  <c r="D93" i="1" s="1"/>
  <c r="C93" i="1" a="1"/>
  <c r="C93" i="1" s="1"/>
  <c r="AG93" i="1" a="1"/>
  <c r="AG93" i="1" s="1"/>
  <c r="Q93" i="1" a="1"/>
  <c r="Q93" i="1" s="1"/>
  <c r="L117" i="1"/>
  <c r="F117" i="1" a="1"/>
  <c r="F117" i="1" s="1"/>
  <c r="E117" i="1" a="1"/>
  <c r="E117" i="1" s="1"/>
  <c r="D117" i="1" a="1"/>
  <c r="D117" i="1" s="1"/>
  <c r="C117" i="1" a="1"/>
  <c r="C117" i="1" s="1"/>
  <c r="B117" i="1" a="1"/>
  <c r="B117" i="1" s="1"/>
  <c r="AG117" i="1" a="1"/>
  <c r="AG117" i="1" s="1"/>
  <c r="K117" i="1" a="1"/>
  <c r="K117" i="1" s="1"/>
  <c r="M117" i="1"/>
  <c r="B139" i="1" a="1"/>
  <c r="B139" i="1" s="1"/>
  <c r="R139" i="1" a="1"/>
  <c r="R139" i="1" s="1"/>
  <c r="Q139" i="1" a="1"/>
  <c r="Q139" i="1" s="1"/>
  <c r="I139" i="1" a="1"/>
  <c r="I139" i="1" s="1"/>
  <c r="L139" i="1"/>
  <c r="AG139" i="1" a="1"/>
  <c r="AG139" i="1" s="1"/>
  <c r="F139" i="1" a="1"/>
  <c r="F139" i="1" s="1"/>
  <c r="K139" i="1" a="1"/>
  <c r="K139" i="1" s="1"/>
  <c r="D139" i="1" a="1"/>
  <c r="D139" i="1" s="1"/>
  <c r="O139" i="1"/>
  <c r="E139" i="1" a="1"/>
  <c r="E139" i="1" s="1"/>
  <c r="C139" i="1" a="1"/>
  <c r="C139" i="1" s="1"/>
  <c r="E167" i="1" a="1"/>
  <c r="E167" i="1" s="1"/>
  <c r="D167" i="1" a="1"/>
  <c r="D167" i="1" s="1"/>
  <c r="B167" i="1" a="1"/>
  <c r="B167" i="1" s="1"/>
  <c r="Q167" i="1" a="1"/>
  <c r="Q167" i="1" s="1"/>
  <c r="L167" i="1"/>
  <c r="K167" i="1" a="1"/>
  <c r="K167" i="1" s="1"/>
  <c r="C167" i="1" a="1"/>
  <c r="C167" i="1" s="1"/>
  <c r="C170" i="1" a="1"/>
  <c r="C170" i="1" s="1"/>
  <c r="B170" i="1" a="1"/>
  <c r="B170" i="1" s="1"/>
  <c r="K170" i="1" a="1"/>
  <c r="K170" i="1" s="1"/>
  <c r="D170" i="1" a="1"/>
  <c r="D170" i="1" s="1"/>
  <c r="L170" i="1"/>
  <c r="M170" i="1"/>
  <c r="S170" i="1" s="1"/>
  <c r="E170" i="1" a="1"/>
  <c r="E170" i="1" s="1"/>
  <c r="X176" i="1" a="1"/>
  <c r="X176" i="1" s="1"/>
  <c r="W176" i="1" a="1"/>
  <c r="W176" i="1" s="1"/>
  <c r="AF176" i="1" a="1"/>
  <c r="AF176" i="1" s="1"/>
  <c r="U176" i="1" a="1"/>
  <c r="U176" i="1" s="1"/>
  <c r="AD176" i="1" a="1"/>
  <c r="AD176" i="1" s="1"/>
  <c r="AC176" i="1" a="1"/>
  <c r="AC176" i="1" s="1"/>
  <c r="Z176" i="1" a="1"/>
  <c r="Z176" i="1" s="1"/>
  <c r="Y176" i="1" a="1"/>
  <c r="Y176" i="1" s="1"/>
  <c r="T176" i="1" a="1"/>
  <c r="T176" i="1" s="1"/>
  <c r="AE176" i="1" a="1"/>
  <c r="AE176" i="1" s="1"/>
  <c r="AA176" i="1" a="1"/>
  <c r="AA176" i="1" s="1"/>
  <c r="AB176" i="1" a="1"/>
  <c r="AB176" i="1" s="1"/>
  <c r="Q186" i="1" a="1"/>
  <c r="Q186" i="1" s="1"/>
  <c r="L186" i="1"/>
  <c r="K186" i="1" a="1"/>
  <c r="K186" i="1" s="1"/>
  <c r="E186" i="1" a="1"/>
  <c r="E186" i="1" s="1"/>
  <c r="D186" i="1" a="1"/>
  <c r="D186" i="1" s="1"/>
  <c r="B186" i="1" a="1"/>
  <c r="B186" i="1" s="1"/>
  <c r="C186" i="1" a="1"/>
  <c r="C186" i="1" s="1"/>
  <c r="L197" i="1"/>
  <c r="K197" i="1" a="1"/>
  <c r="K197" i="1" s="1"/>
  <c r="C197" i="1" a="1"/>
  <c r="C197" i="1" s="1"/>
  <c r="B197" i="1" a="1"/>
  <c r="B197" i="1" s="1"/>
  <c r="M197" i="1"/>
  <c r="S197" i="1" s="1"/>
  <c r="E240" i="1" a="1"/>
  <c r="E240" i="1" s="1"/>
  <c r="D240" i="1" a="1"/>
  <c r="D240" i="1" s="1"/>
  <c r="B240" i="1" a="1"/>
  <c r="B240" i="1" s="1"/>
  <c r="L240" i="1"/>
  <c r="K240" i="1" a="1"/>
  <c r="K240" i="1" s="1"/>
  <c r="C240" i="1" a="1"/>
  <c r="C240" i="1" s="1"/>
  <c r="Q240" i="1" a="1"/>
  <c r="Q240" i="1" s="1"/>
  <c r="AG267" i="1" a="1"/>
  <c r="AG267" i="1" s="1"/>
  <c r="Q267" i="1" a="1"/>
  <c r="Q267" i="1" s="1"/>
  <c r="L267" i="1"/>
  <c r="K267" i="1" a="1"/>
  <c r="K267" i="1" s="1"/>
  <c r="J267" i="1" a="1"/>
  <c r="J267" i="1" s="1"/>
  <c r="E267" i="1" a="1"/>
  <c r="E267" i="1" s="1"/>
  <c r="B267" i="1" a="1"/>
  <c r="B267" i="1" s="1"/>
  <c r="R267" i="1" a="1"/>
  <c r="R267" i="1" s="1"/>
  <c r="C267" i="1" a="1"/>
  <c r="C267" i="1" s="1"/>
  <c r="D267" i="1" a="1"/>
  <c r="D267" i="1" s="1"/>
  <c r="C270" i="1" a="1"/>
  <c r="C270" i="1" s="1"/>
  <c r="B270" i="1" a="1"/>
  <c r="B270" i="1" s="1"/>
  <c r="R270" i="1" a="1"/>
  <c r="R270" i="1" s="1"/>
  <c r="Q270" i="1" a="1"/>
  <c r="Q270" i="1" s="1"/>
  <c r="K270" i="1" a="1"/>
  <c r="K270" i="1" s="1"/>
  <c r="L270" i="1"/>
  <c r="J270" i="1" a="1"/>
  <c r="J270" i="1" s="1"/>
  <c r="D270" i="1" a="1"/>
  <c r="D270" i="1" s="1"/>
  <c r="E270" i="1" a="1"/>
  <c r="E270" i="1" s="1"/>
  <c r="AG270" i="1" a="1"/>
  <c r="AG270" i="1" s="1"/>
  <c r="M270" i="1"/>
  <c r="S270" i="1" s="1"/>
  <c r="X276" i="1" a="1"/>
  <c r="X276" i="1" s="1"/>
  <c r="W276" i="1" a="1"/>
  <c r="W276" i="1" s="1"/>
  <c r="AF276" i="1" a="1"/>
  <c r="AF276" i="1" s="1"/>
  <c r="U276" i="1" a="1"/>
  <c r="U276" i="1" s="1"/>
  <c r="AC276" i="1" a="1"/>
  <c r="AC276" i="1" s="1"/>
  <c r="T276" i="1" a="1"/>
  <c r="T276" i="1" s="1"/>
  <c r="AE276" i="1" a="1"/>
  <c r="AE276" i="1" s="1"/>
  <c r="AD276" i="1" a="1"/>
  <c r="AD276" i="1" s="1"/>
  <c r="AB276" i="1" a="1"/>
  <c r="AB276" i="1" s="1"/>
  <c r="Z276" i="1" a="1"/>
  <c r="Z276" i="1" s="1"/>
  <c r="Y276" i="1" a="1"/>
  <c r="Y276" i="1" s="1"/>
  <c r="AA276" i="1" a="1"/>
  <c r="AA276" i="1" s="1"/>
  <c r="L286" i="1"/>
  <c r="K286" i="1" a="1"/>
  <c r="K286" i="1" s="1"/>
  <c r="C286" i="1" a="1"/>
  <c r="C286" i="1" s="1"/>
  <c r="B286" i="1" a="1"/>
  <c r="B286" i="1" s="1"/>
  <c r="E286" i="1" a="1"/>
  <c r="E286" i="1" s="1"/>
  <c r="D286" i="1" a="1"/>
  <c r="D286" i="1" s="1"/>
  <c r="L297" i="1"/>
  <c r="K297" i="1" a="1"/>
  <c r="K297" i="1" s="1"/>
  <c r="E297" i="1" a="1"/>
  <c r="E297" i="1" s="1"/>
  <c r="D297" i="1" a="1"/>
  <c r="D297" i="1" s="1"/>
  <c r="B297" i="1" a="1"/>
  <c r="B297" i="1" s="1"/>
  <c r="C297" i="1" a="1"/>
  <c r="C297" i="1" s="1"/>
  <c r="M297" i="1"/>
  <c r="N327" i="1"/>
  <c r="E340" i="1" a="1"/>
  <c r="E340" i="1" s="1"/>
  <c r="D340" i="1" a="1"/>
  <c r="D340" i="1" s="1"/>
  <c r="Q340" i="1" a="1"/>
  <c r="Q340" i="1" s="1"/>
  <c r="K340" i="1" a="1"/>
  <c r="K340" i="1" s="1"/>
  <c r="L340" i="1"/>
  <c r="C340" i="1" a="1"/>
  <c r="C340" i="1" s="1"/>
  <c r="B340" i="1" a="1"/>
  <c r="B340" i="1" s="1"/>
  <c r="E367" i="1" a="1"/>
  <c r="E367" i="1" s="1"/>
  <c r="D367" i="1" a="1"/>
  <c r="D367" i="1" s="1"/>
  <c r="C367" i="1" a="1"/>
  <c r="C367" i="1" s="1"/>
  <c r="K367" i="1" a="1"/>
  <c r="K367" i="1" s="1"/>
  <c r="L367" i="1"/>
  <c r="B367" i="1" a="1"/>
  <c r="B367" i="1" s="1"/>
  <c r="C370" i="1" a="1"/>
  <c r="C370" i="1" s="1"/>
  <c r="B370" i="1" a="1"/>
  <c r="B370" i="1" s="1"/>
  <c r="Q370" i="1" a="1"/>
  <c r="Q370" i="1" s="1"/>
  <c r="L370" i="1"/>
  <c r="O370" i="1" s="1"/>
  <c r="K370" i="1" a="1"/>
  <c r="K370" i="1" s="1"/>
  <c r="D370" i="1" a="1"/>
  <c r="D370" i="1" s="1"/>
  <c r="E370" i="1" a="1"/>
  <c r="E370" i="1" s="1"/>
  <c r="P370" i="1"/>
  <c r="N370" i="1"/>
  <c r="M370" i="1"/>
  <c r="S370" i="1" s="1"/>
  <c r="X376" i="1" a="1"/>
  <c r="X376" i="1" s="1"/>
  <c r="W376" i="1" a="1"/>
  <c r="W376" i="1" s="1"/>
  <c r="AF376" i="1" a="1"/>
  <c r="AF376" i="1" s="1"/>
  <c r="U376" i="1" a="1"/>
  <c r="U376" i="1" s="1"/>
  <c r="AE376" i="1" a="1"/>
  <c r="AE376" i="1" s="1"/>
  <c r="T376" i="1" a="1"/>
  <c r="T376" i="1" s="1"/>
  <c r="AC376" i="1" a="1"/>
  <c r="AC376" i="1" s="1"/>
  <c r="Z376" i="1" a="1"/>
  <c r="Z376" i="1" s="1"/>
  <c r="Y376" i="1" a="1"/>
  <c r="Y376" i="1" s="1"/>
  <c r="AD376" i="1" a="1"/>
  <c r="AD376" i="1" s="1"/>
  <c r="AB376" i="1" a="1"/>
  <c r="AB376" i="1" s="1"/>
  <c r="AA376" i="1" a="1"/>
  <c r="AA376" i="1" s="1"/>
  <c r="Q386" i="1" a="1"/>
  <c r="Q386" i="1" s="1"/>
  <c r="L386" i="1"/>
  <c r="K386" i="1" a="1"/>
  <c r="K386" i="1" s="1"/>
  <c r="E386" i="1" a="1"/>
  <c r="E386" i="1" s="1"/>
  <c r="C386" i="1" a="1"/>
  <c r="C386" i="1" s="1"/>
  <c r="B386" i="1" a="1"/>
  <c r="B386" i="1" s="1"/>
  <c r="D386" i="1" a="1"/>
  <c r="D386" i="1" s="1"/>
  <c r="Q397" i="1" a="1"/>
  <c r="Q397" i="1" s="1"/>
  <c r="L397" i="1"/>
  <c r="K397" i="1" a="1"/>
  <c r="K397" i="1" s="1"/>
  <c r="C397" i="1" a="1"/>
  <c r="C397" i="1" s="1"/>
  <c r="B397" i="1" a="1"/>
  <c r="B397" i="1" s="1"/>
  <c r="E397" i="1" a="1"/>
  <c r="E397" i="1" s="1"/>
  <c r="D397" i="1" a="1"/>
  <c r="D397" i="1" s="1"/>
  <c r="M397" i="1"/>
  <c r="S397" i="1" s="1"/>
  <c r="I440" i="1" a="1"/>
  <c r="I440" i="1" s="1"/>
  <c r="F440" i="1" a="1"/>
  <c r="F440" i="1" s="1"/>
  <c r="H440" i="1" s="1"/>
  <c r="E440" i="1" a="1"/>
  <c r="E440" i="1" s="1"/>
  <c r="AG440" i="1" a="1"/>
  <c r="AG440" i="1" s="1"/>
  <c r="D440" i="1" a="1"/>
  <c r="D440" i="1" s="1"/>
  <c r="L440" i="1"/>
  <c r="K440" i="1" a="1"/>
  <c r="K440" i="1" s="1"/>
  <c r="C440" i="1" a="1"/>
  <c r="C440" i="1" s="1"/>
  <c r="B440" i="1" a="1"/>
  <c r="B440" i="1" s="1"/>
  <c r="Q440" i="1" a="1"/>
  <c r="Q440" i="1" s="1"/>
  <c r="R440" i="1" a="1"/>
  <c r="R440" i="1" s="1"/>
  <c r="B467" i="1" a="1"/>
  <c r="B467" i="1" s="1"/>
  <c r="Q467" i="1" a="1"/>
  <c r="Q467" i="1" s="1"/>
  <c r="L467" i="1"/>
  <c r="K467" i="1" a="1"/>
  <c r="K467" i="1" s="1"/>
  <c r="E467" i="1" a="1"/>
  <c r="E467" i="1" s="1"/>
  <c r="D467" i="1" a="1"/>
  <c r="D467" i="1" s="1"/>
  <c r="C467" i="1" a="1"/>
  <c r="C467" i="1" s="1"/>
  <c r="K470" i="1" a="1"/>
  <c r="K470" i="1" s="1"/>
  <c r="Q470" i="1" a="1"/>
  <c r="Q470" i="1" s="1"/>
  <c r="L470" i="1"/>
  <c r="E470" i="1" a="1"/>
  <c r="E470" i="1" s="1"/>
  <c r="C470" i="1" a="1"/>
  <c r="C470" i="1" s="1"/>
  <c r="D470" i="1" a="1"/>
  <c r="D470" i="1" s="1"/>
  <c r="B470" i="1" a="1"/>
  <c r="B470" i="1" s="1"/>
  <c r="P470" i="1"/>
  <c r="M470" i="1"/>
  <c r="S470" i="1" s="1"/>
  <c r="AD476" i="1" a="1"/>
  <c r="AD476" i="1" s="1"/>
  <c r="AC476" i="1" a="1"/>
  <c r="AC476" i="1" s="1"/>
  <c r="X476" i="1" a="1"/>
  <c r="X476" i="1" s="1"/>
  <c r="AB476" i="1" a="1"/>
  <c r="AB476" i="1" s="1"/>
  <c r="AA476" i="1" a="1"/>
  <c r="AA476" i="1" s="1"/>
  <c r="Z476" i="1" a="1"/>
  <c r="Z476" i="1" s="1"/>
  <c r="Y476" i="1" a="1"/>
  <c r="Y476" i="1" s="1"/>
  <c r="U476" i="1" a="1"/>
  <c r="U476" i="1" s="1"/>
  <c r="AF476" i="1" a="1"/>
  <c r="AF476" i="1" s="1"/>
  <c r="AE476" i="1" a="1"/>
  <c r="AE476" i="1" s="1"/>
  <c r="W476" i="1" a="1"/>
  <c r="W476" i="1" s="1"/>
  <c r="T476" i="1" a="1"/>
  <c r="T476" i="1" s="1"/>
  <c r="E486" i="1" a="1"/>
  <c r="E486" i="1" s="1"/>
  <c r="K486" i="1" a="1"/>
  <c r="K486" i="1" s="1"/>
  <c r="B486" i="1" a="1"/>
  <c r="B486" i="1" s="1"/>
  <c r="D486" i="1" a="1"/>
  <c r="D486" i="1" s="1"/>
  <c r="C486" i="1" a="1"/>
  <c r="C486" i="1" s="1"/>
  <c r="Q486" i="1" a="1"/>
  <c r="Q486" i="1" s="1"/>
  <c r="L486" i="1"/>
  <c r="E497" i="1" a="1"/>
  <c r="E497" i="1" s="1"/>
  <c r="D497" i="1" a="1"/>
  <c r="D497" i="1" s="1"/>
  <c r="C497" i="1" a="1"/>
  <c r="C497" i="1" s="1"/>
  <c r="B497" i="1" a="1"/>
  <c r="B497" i="1" s="1"/>
  <c r="K497" i="1" a="1"/>
  <c r="K497" i="1" s="1"/>
  <c r="Q497" i="1" a="1"/>
  <c r="Q497" i="1" s="1"/>
  <c r="L497" i="1"/>
  <c r="M497" i="1"/>
  <c r="S497" i="1" s="1"/>
  <c r="B540" i="1" a="1"/>
  <c r="B540" i="1" s="1"/>
  <c r="Q540" i="1" a="1"/>
  <c r="Q540" i="1" s="1"/>
  <c r="L540" i="1"/>
  <c r="K540" i="1" a="1"/>
  <c r="K540" i="1" s="1"/>
  <c r="E540" i="1" a="1"/>
  <c r="E540" i="1" s="1"/>
  <c r="D540" i="1" a="1"/>
  <c r="D540" i="1" s="1"/>
  <c r="C540" i="1" a="1"/>
  <c r="C540" i="1" s="1"/>
  <c r="Q567" i="1" a="1"/>
  <c r="Q567" i="1" s="1"/>
  <c r="L567" i="1"/>
  <c r="K567" i="1" a="1"/>
  <c r="K567" i="1" s="1"/>
  <c r="E567" i="1" a="1"/>
  <c r="E567" i="1" s="1"/>
  <c r="B567" i="1" a="1"/>
  <c r="B567" i="1" s="1"/>
  <c r="C567" i="1" a="1"/>
  <c r="C567" i="1" s="1"/>
  <c r="D567" i="1" a="1"/>
  <c r="D567" i="1" s="1"/>
  <c r="E570" i="1" a="1"/>
  <c r="E570" i="1" s="1"/>
  <c r="D570" i="1" a="1"/>
  <c r="D570" i="1" s="1"/>
  <c r="C570" i="1" a="1"/>
  <c r="C570" i="1" s="1"/>
  <c r="B570" i="1" a="1"/>
  <c r="B570" i="1" s="1"/>
  <c r="L570" i="1"/>
  <c r="O570" i="1" s="1"/>
  <c r="K570" i="1" a="1"/>
  <c r="K570" i="1" s="1"/>
  <c r="P570" i="1"/>
  <c r="N570" i="1"/>
  <c r="M570" i="1"/>
  <c r="S570" i="1" s="1"/>
  <c r="AB576" i="1" a="1"/>
  <c r="AB576" i="1" s="1"/>
  <c r="AA576" i="1" a="1"/>
  <c r="AA576" i="1" s="1"/>
  <c r="Z576" i="1" a="1"/>
  <c r="Z576" i="1" s="1"/>
  <c r="Y576" i="1" a="1"/>
  <c r="Y576" i="1" s="1"/>
  <c r="W576" i="1" a="1"/>
  <c r="W576" i="1" s="1"/>
  <c r="AF576" i="1" a="1"/>
  <c r="AF576" i="1" s="1"/>
  <c r="AE576" i="1" a="1"/>
  <c r="AE576" i="1" s="1"/>
  <c r="U576" i="1" a="1"/>
  <c r="U576" i="1" s="1"/>
  <c r="T576" i="1" a="1"/>
  <c r="T576" i="1" s="1"/>
  <c r="AC576" i="1" a="1"/>
  <c r="AC576" i="1" s="1"/>
  <c r="AD576" i="1" a="1"/>
  <c r="AD576" i="1" s="1"/>
  <c r="X576" i="1" a="1"/>
  <c r="X576" i="1" s="1"/>
  <c r="E586" i="1" a="1"/>
  <c r="E586" i="1" s="1"/>
  <c r="AG586" i="1" a="1"/>
  <c r="AG586" i="1" s="1"/>
  <c r="D586" i="1" a="1"/>
  <c r="D586" i="1" s="1"/>
  <c r="C586" i="1" a="1"/>
  <c r="C586" i="1" s="1"/>
  <c r="B586" i="1" a="1"/>
  <c r="B586" i="1" s="1"/>
  <c r="R586" i="1" a="1"/>
  <c r="R586" i="1" s="1"/>
  <c r="L586" i="1"/>
  <c r="F586" i="1" a="1"/>
  <c r="F586" i="1" s="1"/>
  <c r="G586" i="1" s="1"/>
  <c r="Q586" i="1" a="1"/>
  <c r="Q586" i="1" s="1"/>
  <c r="K586" i="1" a="1"/>
  <c r="K586" i="1" s="1"/>
  <c r="J586" i="1" a="1"/>
  <c r="J586" i="1" s="1"/>
  <c r="I586" i="1" a="1"/>
  <c r="I586" i="1" s="1"/>
  <c r="E597" i="1" a="1"/>
  <c r="E597" i="1" s="1"/>
  <c r="AG597" i="1" a="1"/>
  <c r="AG597" i="1" s="1"/>
  <c r="D597" i="1" a="1"/>
  <c r="D597" i="1" s="1"/>
  <c r="C597" i="1" a="1"/>
  <c r="C597" i="1" s="1"/>
  <c r="B597" i="1" a="1"/>
  <c r="B597" i="1" s="1"/>
  <c r="R597" i="1" a="1"/>
  <c r="R597" i="1" s="1"/>
  <c r="K597" i="1" a="1"/>
  <c r="K597" i="1" s="1"/>
  <c r="J597" i="1" a="1"/>
  <c r="J597" i="1" s="1"/>
  <c r="I597" i="1" a="1"/>
  <c r="I597" i="1" s="1"/>
  <c r="F597" i="1" a="1"/>
  <c r="F597" i="1" s="1"/>
  <c r="H597" i="1" s="1"/>
  <c r="L597" i="1"/>
  <c r="M597" i="1"/>
  <c r="S597" i="1" s="1"/>
  <c r="Q597" i="1" a="1"/>
  <c r="Q597" i="1" s="1"/>
  <c r="B640" i="1" a="1"/>
  <c r="B640" i="1" s="1"/>
  <c r="Q640" i="1" a="1"/>
  <c r="Q640" i="1" s="1"/>
  <c r="L640" i="1"/>
  <c r="K640" i="1" a="1"/>
  <c r="K640" i="1" s="1"/>
  <c r="C640" i="1" a="1"/>
  <c r="C640" i="1" s="1"/>
  <c r="D640" i="1" a="1"/>
  <c r="D640" i="1" s="1"/>
  <c r="E640" i="1" a="1"/>
  <c r="E640" i="1" s="1"/>
  <c r="B667" i="1" a="1"/>
  <c r="B667" i="1" s="1"/>
  <c r="Q667" i="1" a="1"/>
  <c r="Q667" i="1" s="1"/>
  <c r="L667" i="1"/>
  <c r="K667" i="1" a="1"/>
  <c r="K667" i="1" s="1"/>
  <c r="C667" i="1" a="1"/>
  <c r="C667" i="1" s="1"/>
  <c r="E667" i="1" a="1"/>
  <c r="E667" i="1" s="1"/>
  <c r="D667" i="1" a="1"/>
  <c r="D667" i="1" s="1"/>
  <c r="B670" i="1" a="1"/>
  <c r="B670" i="1" s="1"/>
  <c r="Q670" i="1" a="1"/>
  <c r="Q670" i="1" s="1"/>
  <c r="L670" i="1"/>
  <c r="K670" i="1" a="1"/>
  <c r="K670" i="1" s="1"/>
  <c r="C670" i="1" a="1"/>
  <c r="C670" i="1" s="1"/>
  <c r="D670" i="1" a="1"/>
  <c r="D670" i="1" s="1"/>
  <c r="E670" i="1" a="1"/>
  <c r="E670" i="1" s="1"/>
  <c r="P670" i="1"/>
  <c r="M670" i="1"/>
  <c r="S670" i="1" s="1"/>
  <c r="Q686" i="1" a="1"/>
  <c r="Q686" i="1" s="1"/>
  <c r="L686" i="1"/>
  <c r="K686" i="1" a="1"/>
  <c r="K686" i="1" s="1"/>
  <c r="E686" i="1" a="1"/>
  <c r="E686" i="1" s="1"/>
  <c r="D686" i="1" a="1"/>
  <c r="D686" i="1" s="1"/>
  <c r="C686" i="1" a="1"/>
  <c r="C686" i="1" s="1"/>
  <c r="B686" i="1" a="1"/>
  <c r="B686" i="1" s="1"/>
  <c r="L697" i="1"/>
  <c r="K697" i="1" a="1"/>
  <c r="K697" i="1" s="1"/>
  <c r="E697" i="1" a="1"/>
  <c r="E697" i="1" s="1"/>
  <c r="B697" i="1" a="1"/>
  <c r="B697" i="1" s="1"/>
  <c r="C697" i="1" a="1"/>
  <c r="C697" i="1" s="1"/>
  <c r="D697" i="1" a="1"/>
  <c r="D697" i="1" s="1"/>
  <c r="M697" i="1"/>
  <c r="E740" i="1" a="1"/>
  <c r="E740" i="1" s="1"/>
  <c r="B740" i="1" a="1"/>
  <c r="B740" i="1" s="1"/>
  <c r="K740" i="1" a="1"/>
  <c r="K740" i="1" s="1"/>
  <c r="D740" i="1" a="1"/>
  <c r="D740" i="1" s="1"/>
  <c r="C740" i="1" a="1"/>
  <c r="C740" i="1" s="1"/>
  <c r="Q740" i="1" a="1"/>
  <c r="Q740" i="1" s="1"/>
  <c r="L740" i="1"/>
  <c r="Q767" i="1" a="1"/>
  <c r="Q767" i="1" s="1"/>
  <c r="L767" i="1"/>
  <c r="K767" i="1" a="1"/>
  <c r="K767" i="1" s="1"/>
  <c r="D767" i="1" a="1"/>
  <c r="D767" i="1" s="1"/>
  <c r="E767" i="1" a="1"/>
  <c r="E767" i="1" s="1"/>
  <c r="C767" i="1" a="1"/>
  <c r="C767" i="1" s="1"/>
  <c r="B767" i="1" a="1"/>
  <c r="B767" i="1" s="1"/>
  <c r="C770" i="1" a="1"/>
  <c r="C770" i="1" s="1"/>
  <c r="B770" i="1" a="1"/>
  <c r="B770" i="1" s="1"/>
  <c r="Q770" i="1" a="1"/>
  <c r="Q770" i="1" s="1"/>
  <c r="K770" i="1" a="1"/>
  <c r="K770" i="1" s="1"/>
  <c r="E770" i="1" a="1"/>
  <c r="E770" i="1" s="1"/>
  <c r="D770" i="1" a="1"/>
  <c r="D770" i="1" s="1"/>
  <c r="L770" i="1"/>
  <c r="O770" i="1" s="1"/>
  <c r="P770" i="1"/>
  <c r="M770" i="1"/>
  <c r="S770" i="1" s="1"/>
  <c r="AC776" i="1" a="1"/>
  <c r="AC776" i="1" s="1"/>
  <c r="AB776" i="1" a="1"/>
  <c r="AB776" i="1" s="1"/>
  <c r="AF776" i="1" a="1"/>
  <c r="AF776" i="1" s="1"/>
  <c r="T776" i="1" a="1"/>
  <c r="T776" i="1" s="1"/>
  <c r="AE776" i="1" a="1"/>
  <c r="AE776" i="1" s="1"/>
  <c r="AD776" i="1" a="1"/>
  <c r="AD776" i="1" s="1"/>
  <c r="AA776" i="1" a="1"/>
  <c r="AA776" i="1" s="1"/>
  <c r="Y776" i="1" a="1"/>
  <c r="Y776" i="1" s="1"/>
  <c r="W776" i="1" a="1"/>
  <c r="W776" i="1" s="1"/>
  <c r="U776" i="1" a="1"/>
  <c r="U776" i="1" s="1"/>
  <c r="X776" i="1" a="1"/>
  <c r="X776" i="1" s="1"/>
  <c r="Z776" i="1" a="1"/>
  <c r="Z776" i="1" s="1"/>
  <c r="Q786" i="1" a="1"/>
  <c r="Q786" i="1" s="1"/>
  <c r="L786" i="1"/>
  <c r="K786" i="1" a="1"/>
  <c r="K786" i="1" s="1"/>
  <c r="F786" i="1" a="1"/>
  <c r="F786" i="1" s="1"/>
  <c r="G786" i="1" s="1"/>
  <c r="E786" i="1" a="1"/>
  <c r="E786" i="1" s="1"/>
  <c r="B786" i="1" a="1"/>
  <c r="B786" i="1" s="1"/>
  <c r="D786" i="1" a="1"/>
  <c r="D786" i="1" s="1"/>
  <c r="C786" i="1" a="1"/>
  <c r="C786" i="1" s="1"/>
  <c r="F797" i="1" a="1"/>
  <c r="F797" i="1" s="1"/>
  <c r="H797" i="1" s="1"/>
  <c r="E797" i="1" a="1"/>
  <c r="E797" i="1" s="1"/>
  <c r="K797" i="1" a="1"/>
  <c r="K797" i="1" s="1"/>
  <c r="D797" i="1" a="1"/>
  <c r="D797" i="1" s="1"/>
  <c r="B797" i="1" a="1"/>
  <c r="B797" i="1" s="1"/>
  <c r="L797" i="1"/>
  <c r="C797" i="1" a="1"/>
  <c r="C797" i="1" s="1"/>
  <c r="M797" i="1"/>
  <c r="S797" i="1" s="1"/>
  <c r="L814" i="1"/>
  <c r="P814" i="1" s="1"/>
  <c r="K814" i="1" a="1"/>
  <c r="K814" i="1" s="1"/>
  <c r="F814" i="1" a="1"/>
  <c r="F814" i="1" s="1"/>
  <c r="D814" i="1" a="1"/>
  <c r="D814" i="1" s="1"/>
  <c r="AG814" i="1" a="1"/>
  <c r="AG814" i="1" s="1"/>
  <c r="E814" i="1" a="1"/>
  <c r="E814" i="1" s="1"/>
  <c r="C814" i="1" a="1"/>
  <c r="C814" i="1" s="1"/>
  <c r="B814" i="1" a="1"/>
  <c r="B814" i="1" s="1"/>
  <c r="Q814" i="1" a="1"/>
  <c r="Q814" i="1" s="1"/>
  <c r="S814" i="1"/>
  <c r="O814" i="1"/>
  <c r="N814" i="1"/>
  <c r="M814" i="1"/>
  <c r="E832" i="1" a="1"/>
  <c r="E832" i="1" s="1"/>
  <c r="C832" i="1" a="1"/>
  <c r="C832" i="1" s="1"/>
  <c r="AG832" i="1" a="1"/>
  <c r="AG832" i="1" s="1"/>
  <c r="L832" i="1"/>
  <c r="N832" i="1" s="1"/>
  <c r="K832" i="1" a="1"/>
  <c r="K832" i="1" s="1"/>
  <c r="Q832" i="1" a="1"/>
  <c r="Q832" i="1" s="1"/>
  <c r="F832" i="1" a="1"/>
  <c r="F832" i="1" s="1"/>
  <c r="G832" i="1" s="1"/>
  <c r="D832" i="1" a="1"/>
  <c r="D832" i="1" s="1"/>
  <c r="B832" i="1" a="1"/>
  <c r="B832" i="1" s="1"/>
  <c r="O832" i="1"/>
  <c r="M832" i="1"/>
  <c r="S832" i="1" s="1"/>
  <c r="F841" i="1" a="1"/>
  <c r="F841" i="1" s="1"/>
  <c r="H841" i="1" s="1"/>
  <c r="AG841" i="1" a="1"/>
  <c r="AG841" i="1" s="1"/>
  <c r="B841" i="1" a="1"/>
  <c r="B841" i="1" s="1"/>
  <c r="Q841" i="1" a="1"/>
  <c r="Q841" i="1" s="1"/>
  <c r="L841" i="1"/>
  <c r="P841" i="1" s="1"/>
  <c r="D841" i="1" a="1"/>
  <c r="D841" i="1" s="1"/>
  <c r="K841" i="1" a="1"/>
  <c r="K841" i="1" s="1"/>
  <c r="E841" i="1" a="1"/>
  <c r="E841" i="1" s="1"/>
  <c r="C841" i="1" a="1"/>
  <c r="C841" i="1" s="1"/>
  <c r="S841" i="1"/>
  <c r="O841" i="1"/>
  <c r="N841" i="1"/>
  <c r="E859" i="1" a="1"/>
  <c r="E859" i="1" s="1"/>
  <c r="D859" i="1" a="1"/>
  <c r="D859" i="1" s="1"/>
  <c r="C859" i="1" a="1"/>
  <c r="C859" i="1" s="1"/>
  <c r="B859" i="1" a="1"/>
  <c r="B859" i="1" s="1"/>
  <c r="L859" i="1"/>
  <c r="K859" i="1" a="1"/>
  <c r="K859" i="1" s="1"/>
  <c r="O859" i="1"/>
  <c r="M859" i="1"/>
  <c r="E877" i="1" a="1"/>
  <c r="E877" i="1" s="1"/>
  <c r="D877" i="1" a="1"/>
  <c r="D877" i="1" s="1"/>
  <c r="Q877" i="1" a="1"/>
  <c r="Q877" i="1" s="1"/>
  <c r="L877" i="1"/>
  <c r="K877" i="1" a="1"/>
  <c r="K877" i="1" s="1"/>
  <c r="B877" i="1" a="1"/>
  <c r="B877" i="1" s="1"/>
  <c r="C877" i="1" a="1"/>
  <c r="C877" i="1" s="1"/>
  <c r="M877" i="1"/>
  <c r="S877" i="1" s="1"/>
  <c r="Q895" i="1" a="1"/>
  <c r="Q895" i="1" s="1"/>
  <c r="L895" i="1"/>
  <c r="K895" i="1" a="1"/>
  <c r="K895" i="1" s="1"/>
  <c r="E895" i="1" a="1"/>
  <c r="E895" i="1" s="1"/>
  <c r="D895" i="1" a="1"/>
  <c r="D895" i="1" s="1"/>
  <c r="C895" i="1" a="1"/>
  <c r="C895" i="1" s="1"/>
  <c r="R895" i="1" a="1"/>
  <c r="R895" i="1" s="1"/>
  <c r="B895" i="1" a="1"/>
  <c r="B895" i="1" s="1"/>
  <c r="C910" i="1" a="1"/>
  <c r="C910" i="1" s="1"/>
  <c r="B910" i="1" a="1"/>
  <c r="B910" i="1" s="1"/>
  <c r="L910" i="1"/>
  <c r="O910" i="1" s="1"/>
  <c r="E910" i="1" a="1"/>
  <c r="E910" i="1" s="1"/>
  <c r="D910" i="1" a="1"/>
  <c r="D910" i="1" s="1"/>
  <c r="K910" i="1" a="1"/>
  <c r="K910" i="1" s="1"/>
  <c r="P910" i="1"/>
  <c r="N910" i="1"/>
  <c r="M910" i="1"/>
  <c r="B928" i="1" a="1"/>
  <c r="B928" i="1" s="1"/>
  <c r="Q928" i="1" a="1"/>
  <c r="Q928" i="1" s="1"/>
  <c r="L928" i="1"/>
  <c r="K928" i="1" a="1"/>
  <c r="K928" i="1" s="1"/>
  <c r="E928" i="1" a="1"/>
  <c r="E928" i="1" s="1"/>
  <c r="D928" i="1" a="1"/>
  <c r="D928" i="1" s="1"/>
  <c r="C928" i="1" a="1"/>
  <c r="C928" i="1" s="1"/>
  <c r="N928" i="1"/>
  <c r="E967" i="1" a="1"/>
  <c r="E967" i="1" s="1"/>
  <c r="D967" i="1" a="1"/>
  <c r="D967" i="1" s="1"/>
  <c r="C967" i="1" a="1"/>
  <c r="C967" i="1" s="1"/>
  <c r="Q967" i="1" a="1"/>
  <c r="Q967" i="1" s="1"/>
  <c r="L967" i="1"/>
  <c r="K967" i="1" a="1"/>
  <c r="K967" i="1" s="1"/>
  <c r="B967" i="1" a="1"/>
  <c r="B967" i="1" s="1"/>
  <c r="S967" i="1"/>
  <c r="L973" i="1"/>
  <c r="K973" i="1" a="1"/>
  <c r="K973" i="1" s="1"/>
  <c r="D973" i="1" a="1"/>
  <c r="D973" i="1" s="1"/>
  <c r="Q973" i="1" a="1"/>
  <c r="Q973" i="1" s="1"/>
  <c r="E973" i="1" a="1"/>
  <c r="E973" i="1" s="1"/>
  <c r="C973" i="1" a="1"/>
  <c r="C973" i="1" s="1"/>
  <c r="B973" i="1" a="1"/>
  <c r="B973" i="1" s="1"/>
  <c r="K982" i="1" a="1"/>
  <c r="K982" i="1" s="1"/>
  <c r="C982" i="1" a="1"/>
  <c r="C982" i="1" s="1"/>
  <c r="Q982" i="1" a="1"/>
  <c r="Q982" i="1" s="1"/>
  <c r="L982" i="1"/>
  <c r="E982" i="1" a="1"/>
  <c r="E982" i="1" s="1"/>
  <c r="D982" i="1" a="1"/>
  <c r="D982" i="1" s="1"/>
  <c r="B982" i="1" a="1"/>
  <c r="B982" i="1" s="1"/>
  <c r="Q1006" i="1" a="1"/>
  <c r="Q1006" i="1" s="1"/>
  <c r="L1006" i="1"/>
  <c r="K1006" i="1" a="1"/>
  <c r="K1006" i="1" s="1"/>
  <c r="E1006" i="1" a="1"/>
  <c r="E1006" i="1" s="1"/>
  <c r="B1006" i="1" a="1"/>
  <c r="B1006" i="1" s="1"/>
  <c r="C1006" i="1" a="1"/>
  <c r="C1006" i="1" s="1"/>
  <c r="D1006" i="1" a="1"/>
  <c r="D1006" i="1" s="1"/>
  <c r="L1024" i="1"/>
  <c r="K1024" i="1" a="1"/>
  <c r="K1024" i="1" s="1"/>
  <c r="D1024" i="1" a="1"/>
  <c r="D1024" i="1" s="1"/>
  <c r="Q1024" i="1" a="1"/>
  <c r="Q1024" i="1" s="1"/>
  <c r="E1024" i="1" a="1"/>
  <c r="E1024" i="1" s="1"/>
  <c r="B1024" i="1" a="1"/>
  <c r="B1024" i="1" s="1"/>
  <c r="C1024" i="1" a="1"/>
  <c r="C1024" i="1" s="1"/>
  <c r="E1051" i="1" a="1"/>
  <c r="E1051" i="1" s="1"/>
  <c r="C1051" i="1" a="1"/>
  <c r="C1051" i="1" s="1"/>
  <c r="L1051" i="1"/>
  <c r="K1051" i="1" a="1"/>
  <c r="K1051" i="1" s="1"/>
  <c r="B1051" i="1" a="1"/>
  <c r="B1051" i="1" s="1"/>
  <c r="Q1051" i="1" a="1"/>
  <c r="Q1051" i="1" s="1"/>
  <c r="D1051" i="1" a="1"/>
  <c r="D1051" i="1" s="1"/>
  <c r="Y1058" i="1" a="1"/>
  <c r="Y1058" i="1" s="1"/>
  <c r="X1058" i="1" a="1"/>
  <c r="X1058" i="1" s="1"/>
  <c r="W1058" i="1" a="1"/>
  <c r="W1058" i="1" s="1"/>
  <c r="AF1058" i="1" a="1"/>
  <c r="AF1058" i="1" s="1"/>
  <c r="U1058" i="1" a="1"/>
  <c r="U1058" i="1" s="1"/>
  <c r="AD1058" i="1" a="1"/>
  <c r="AD1058" i="1" s="1"/>
  <c r="AE1058" i="1" a="1"/>
  <c r="AE1058" i="1" s="1"/>
  <c r="AC1058" i="1" a="1"/>
  <c r="AC1058" i="1" s="1"/>
  <c r="Z1058" i="1" a="1"/>
  <c r="Z1058" i="1" s="1"/>
  <c r="AB1058" i="1" a="1"/>
  <c r="AB1058" i="1" s="1"/>
  <c r="AA1058" i="1" a="1"/>
  <c r="AA1058" i="1" s="1"/>
  <c r="T1058" i="1" a="1"/>
  <c r="T1058" i="1" s="1"/>
  <c r="V1058" i="1"/>
  <c r="X1076" i="1" a="1"/>
  <c r="X1076" i="1" s="1"/>
  <c r="W1076" i="1" a="1"/>
  <c r="W1076" i="1" s="1"/>
  <c r="AF1076" i="1" a="1"/>
  <c r="AF1076" i="1" s="1"/>
  <c r="U1076" i="1" a="1"/>
  <c r="U1076" i="1" s="1"/>
  <c r="AE1076" i="1" a="1"/>
  <c r="AE1076" i="1" s="1"/>
  <c r="T1076" i="1" a="1"/>
  <c r="T1076" i="1" s="1"/>
  <c r="AC1076" i="1" a="1"/>
  <c r="AC1076" i="1" s="1"/>
  <c r="AD1076" i="1" a="1"/>
  <c r="AD1076" i="1" s="1"/>
  <c r="AB1076" i="1" a="1"/>
  <c r="AB1076" i="1" s="1"/>
  <c r="Y1076" i="1" a="1"/>
  <c r="Y1076" i="1" s="1"/>
  <c r="AA1076" i="1" a="1"/>
  <c r="AA1076" i="1" s="1"/>
  <c r="Z1076" i="1" a="1"/>
  <c r="Z1076" i="1" s="1"/>
  <c r="L1214" i="1"/>
  <c r="P1214" i="1" s="1"/>
  <c r="Q1214" i="1" a="1"/>
  <c r="Q1214" i="1" s="1"/>
  <c r="K1214" i="1" a="1"/>
  <c r="K1214" i="1" s="1"/>
  <c r="E1214" i="1" a="1"/>
  <c r="E1214" i="1" s="1"/>
  <c r="I1214" i="1" a="1"/>
  <c r="I1214" i="1" s="1"/>
  <c r="F1214" i="1" a="1"/>
  <c r="F1214" i="1" s="1"/>
  <c r="AG1214" i="1" a="1"/>
  <c r="AG1214" i="1" s="1"/>
  <c r="D1214" i="1" a="1"/>
  <c r="D1214" i="1" s="1"/>
  <c r="C1214" i="1" a="1"/>
  <c r="C1214" i="1" s="1"/>
  <c r="B1214" i="1" a="1"/>
  <c r="B1214" i="1" s="1"/>
  <c r="R1214" i="1" a="1"/>
  <c r="R1214" i="1" s="1"/>
  <c r="S1214" i="1"/>
  <c r="O1214" i="1"/>
  <c r="N1214" i="1"/>
  <c r="M1214" i="1"/>
  <c r="B1232" i="1" a="1"/>
  <c r="B1232" i="1" s="1"/>
  <c r="K1232" i="1" a="1"/>
  <c r="K1232" i="1" s="1"/>
  <c r="AG1232" i="1" a="1"/>
  <c r="AG1232" i="1" s="1"/>
  <c r="E1232" i="1" a="1"/>
  <c r="E1232" i="1" s="1"/>
  <c r="D1232" i="1" a="1"/>
  <c r="D1232" i="1" s="1"/>
  <c r="C1232" i="1" a="1"/>
  <c r="C1232" i="1" s="1"/>
  <c r="L1232" i="1"/>
  <c r="N1232" i="1" s="1"/>
  <c r="O1232" i="1"/>
  <c r="M1232" i="1"/>
  <c r="B1241" i="1" a="1"/>
  <c r="B1241" i="1" s="1"/>
  <c r="Q1241" i="1" a="1"/>
  <c r="Q1241" i="1" s="1"/>
  <c r="D1241" i="1" a="1"/>
  <c r="D1241" i="1" s="1"/>
  <c r="C1241" i="1" a="1"/>
  <c r="C1241" i="1" s="1"/>
  <c r="L1241" i="1"/>
  <c r="P1241" i="1" s="1"/>
  <c r="K1241" i="1" a="1"/>
  <c r="K1241" i="1" s="1"/>
  <c r="AG1241" i="1" a="1"/>
  <c r="AG1241" i="1" s="1"/>
  <c r="E1241" i="1" a="1"/>
  <c r="E1241" i="1" s="1"/>
  <c r="S1241" i="1"/>
  <c r="O1241" i="1"/>
  <c r="N1241" i="1"/>
  <c r="Q1259" i="1" a="1"/>
  <c r="Q1259" i="1" s="1"/>
  <c r="L1259" i="1"/>
  <c r="K1259" i="1" a="1"/>
  <c r="K1259" i="1" s="1"/>
  <c r="AG1259" i="1" a="1"/>
  <c r="AG1259" i="1" s="1"/>
  <c r="D1259" i="1" a="1"/>
  <c r="D1259" i="1" s="1"/>
  <c r="E1259" i="1" a="1"/>
  <c r="E1259" i="1" s="1"/>
  <c r="C1259" i="1" a="1"/>
  <c r="C1259" i="1" s="1"/>
  <c r="B1259" i="1" a="1"/>
  <c r="B1259" i="1" s="1"/>
  <c r="O1259" i="1"/>
  <c r="M1259" i="1"/>
  <c r="S1259" i="1" s="1"/>
  <c r="L1277" i="1"/>
  <c r="Q1277" i="1" a="1"/>
  <c r="Q1277" i="1" s="1"/>
  <c r="K1277" i="1" a="1"/>
  <c r="K1277" i="1" s="1"/>
  <c r="E1277" i="1" a="1"/>
  <c r="E1277" i="1" s="1"/>
  <c r="D1277" i="1" a="1"/>
  <c r="D1277" i="1" s="1"/>
  <c r="C1277" i="1" a="1"/>
  <c r="C1277" i="1" s="1"/>
  <c r="B1277" i="1" a="1"/>
  <c r="B1277" i="1" s="1"/>
  <c r="M1277" i="1"/>
  <c r="S1277" i="1" s="1"/>
  <c r="W1283" i="1" a="1"/>
  <c r="W1283" i="1" s="1"/>
  <c r="AE1283" i="1" a="1"/>
  <c r="AE1283" i="1" s="1"/>
  <c r="T1283" i="1" a="1"/>
  <c r="T1283" i="1" s="1"/>
  <c r="U1283" i="1" a="1"/>
  <c r="U1283" i="1" s="1"/>
  <c r="AD1283" i="1" a="1"/>
  <c r="AD1283" i="1" s="1"/>
  <c r="AB1283" i="1" a="1"/>
  <c r="AB1283" i="1" s="1"/>
  <c r="AF1283" i="1" a="1"/>
  <c r="AF1283" i="1" s="1"/>
  <c r="Z1283" i="1" a="1"/>
  <c r="Z1283" i="1" s="1"/>
  <c r="AC1283" i="1" a="1"/>
  <c r="AC1283" i="1" s="1"/>
  <c r="X1283" i="1" a="1"/>
  <c r="X1283" i="1" s="1"/>
  <c r="Y1283" i="1" a="1"/>
  <c r="Y1283" i="1" s="1"/>
  <c r="AA1283" i="1" a="1"/>
  <c r="AA1283" i="1" s="1"/>
  <c r="Q1295" i="1" a="1"/>
  <c r="Q1295" i="1" s="1"/>
  <c r="L1295" i="1"/>
  <c r="K1295" i="1" a="1"/>
  <c r="K1295" i="1" s="1"/>
  <c r="E1295" i="1" a="1"/>
  <c r="E1295" i="1" s="1"/>
  <c r="D1295" i="1" a="1"/>
  <c r="D1295" i="1" s="1"/>
  <c r="C1295" i="1" a="1"/>
  <c r="C1295" i="1" s="1"/>
  <c r="B1295" i="1" a="1"/>
  <c r="B1295" i="1" s="1"/>
  <c r="R1295" i="1" a="1"/>
  <c r="R1295" i="1" s="1"/>
  <c r="C1310" i="1" a="1"/>
  <c r="C1310" i="1" s="1"/>
  <c r="B1310" i="1" a="1"/>
  <c r="B1310" i="1" s="1"/>
  <c r="R1310" i="1" a="1"/>
  <c r="R1310" i="1" s="1"/>
  <c r="L1310" i="1"/>
  <c r="K1310" i="1" a="1"/>
  <c r="K1310" i="1" s="1"/>
  <c r="D1310" i="1" a="1"/>
  <c r="D1310" i="1" s="1"/>
  <c r="Q1310" i="1" a="1"/>
  <c r="Q1310" i="1" s="1"/>
  <c r="E1310" i="1" a="1"/>
  <c r="E1310" i="1" s="1"/>
  <c r="M1310" i="1"/>
  <c r="S1310" i="1" s="1"/>
  <c r="B1328" i="1" a="1"/>
  <c r="B1328" i="1" s="1"/>
  <c r="Q1328" i="1" a="1"/>
  <c r="Q1328" i="1" s="1"/>
  <c r="L1328" i="1"/>
  <c r="K1328" i="1" a="1"/>
  <c r="K1328" i="1" s="1"/>
  <c r="C1328" i="1" a="1"/>
  <c r="C1328" i="1" s="1"/>
  <c r="D1328" i="1" a="1"/>
  <c r="D1328" i="1" s="1"/>
  <c r="E1328" i="1" a="1"/>
  <c r="E1328" i="1" s="1"/>
  <c r="C1367" i="1" a="1"/>
  <c r="C1367" i="1" s="1"/>
  <c r="E1367" i="1" a="1"/>
  <c r="E1367" i="1" s="1"/>
  <c r="D1367" i="1" a="1"/>
  <c r="D1367" i="1" s="1"/>
  <c r="B1367" i="1" a="1"/>
  <c r="B1367" i="1" s="1"/>
  <c r="AG1367" i="1" a="1"/>
  <c r="AG1367" i="1" s="1"/>
  <c r="Q1367" i="1" a="1"/>
  <c r="Q1367" i="1" s="1"/>
  <c r="L1367" i="1"/>
  <c r="K1367" i="1" a="1"/>
  <c r="K1367" i="1" s="1"/>
  <c r="S1367" i="1"/>
  <c r="P1367" i="1"/>
  <c r="D1373" i="1" a="1"/>
  <c r="D1373" i="1" s="1"/>
  <c r="E1373" i="1" a="1"/>
  <c r="E1373" i="1" s="1"/>
  <c r="AG1373" i="1" a="1"/>
  <c r="AG1373" i="1" s="1"/>
  <c r="B1373" i="1" a="1"/>
  <c r="B1373" i="1" s="1"/>
  <c r="Q1373" i="1" a="1"/>
  <c r="Q1373" i="1" s="1"/>
  <c r="L1373" i="1"/>
  <c r="K1373" i="1" a="1"/>
  <c r="K1373" i="1" s="1"/>
  <c r="C1373" i="1" a="1"/>
  <c r="C1373" i="1" s="1"/>
  <c r="AE1396" i="1" a="1"/>
  <c r="AE1396" i="1" s="1"/>
  <c r="T1396" i="1" a="1"/>
  <c r="T1396" i="1" s="1"/>
  <c r="AD1396" i="1" a="1"/>
  <c r="AD1396" i="1" s="1"/>
  <c r="AC1396" i="1" a="1"/>
  <c r="AC1396" i="1" s="1"/>
  <c r="AA1396" i="1" a="1"/>
  <c r="AA1396" i="1" s="1"/>
  <c r="AF1396" i="1" a="1"/>
  <c r="AF1396" i="1" s="1"/>
  <c r="AB1396" i="1" a="1"/>
  <c r="AB1396" i="1" s="1"/>
  <c r="Z1396" i="1" a="1"/>
  <c r="Z1396" i="1" s="1"/>
  <c r="X1396" i="1" a="1"/>
  <c r="X1396" i="1" s="1"/>
  <c r="W1396" i="1" a="1"/>
  <c r="W1396" i="1" s="1"/>
  <c r="U1396" i="1" a="1"/>
  <c r="U1396" i="1" s="1"/>
  <c r="Y1396" i="1" a="1"/>
  <c r="Y1396" i="1" s="1"/>
  <c r="E1424" i="1" a="1"/>
  <c r="E1424" i="1" s="1"/>
  <c r="D1424" i="1" a="1"/>
  <c r="D1424" i="1" s="1"/>
  <c r="B1424" i="1" a="1"/>
  <c r="B1424" i="1" s="1"/>
  <c r="Q1424" i="1" a="1"/>
  <c r="Q1424" i="1" s="1"/>
  <c r="L1424" i="1"/>
  <c r="K1424" i="1" a="1"/>
  <c r="K1424" i="1" s="1"/>
  <c r="C1424" i="1" a="1"/>
  <c r="C1424" i="1" s="1"/>
  <c r="O1431" i="1"/>
  <c r="D1450" i="1" a="1"/>
  <c r="D1450" i="1" s="1"/>
  <c r="E1450" i="1" a="1"/>
  <c r="E1450" i="1" s="1"/>
  <c r="C1450" i="1" a="1"/>
  <c r="C1450" i="1" s="1"/>
  <c r="B1450" i="1" a="1"/>
  <c r="B1450" i="1" s="1"/>
  <c r="R1450" i="1" a="1"/>
  <c r="R1450" i="1" s="1"/>
  <c r="Q1450" i="1" a="1"/>
  <c r="Q1450" i="1" s="1"/>
  <c r="K1450" i="1" a="1"/>
  <c r="K1450" i="1" s="1"/>
  <c r="L1450" i="1"/>
  <c r="P1450" i="1" s="1"/>
  <c r="O1450" i="1"/>
  <c r="N1450" i="1"/>
  <c r="M1450" i="1"/>
  <c r="S1450" i="1" s="1"/>
  <c r="Q1453" i="1" a="1"/>
  <c r="Q1453" i="1" s="1"/>
  <c r="K1453" i="1" a="1"/>
  <c r="K1453" i="1" s="1"/>
  <c r="L1453" i="1"/>
  <c r="E1453" i="1" a="1"/>
  <c r="E1453" i="1" s="1"/>
  <c r="B1453" i="1" a="1"/>
  <c r="B1453" i="1" s="1"/>
  <c r="C1453" i="1" a="1"/>
  <c r="C1453" i="1" s="1"/>
  <c r="R1453" i="1" a="1"/>
  <c r="R1453" i="1" s="1"/>
  <c r="D1453" i="1" a="1"/>
  <c r="D1453" i="1" s="1"/>
  <c r="Z1476" i="1" a="1"/>
  <c r="Z1476" i="1" s="1"/>
  <c r="Y1476" i="1" a="1"/>
  <c r="Y1476" i="1" s="1"/>
  <c r="X1476" i="1" a="1"/>
  <c r="X1476" i="1" s="1"/>
  <c r="AF1476" i="1" a="1"/>
  <c r="AF1476" i="1" s="1"/>
  <c r="U1476" i="1" a="1"/>
  <c r="U1476" i="1" s="1"/>
  <c r="AE1476" i="1" a="1"/>
  <c r="AE1476" i="1" s="1"/>
  <c r="AD1476" i="1" a="1"/>
  <c r="AD1476" i="1" s="1"/>
  <c r="AB1476" i="1" a="1"/>
  <c r="AB1476" i="1" s="1"/>
  <c r="W1476" i="1" a="1"/>
  <c r="W1476" i="1" s="1"/>
  <c r="AC1476" i="1" a="1"/>
  <c r="AC1476" i="1" s="1"/>
  <c r="AA1476" i="1" a="1"/>
  <c r="AA1476" i="1" s="1"/>
  <c r="T1476" i="1" a="1"/>
  <c r="T1476" i="1" s="1"/>
  <c r="L1504" i="1"/>
  <c r="D1504" i="1" a="1"/>
  <c r="D1504" i="1" s="1"/>
  <c r="Q1504" i="1" a="1"/>
  <c r="Q1504" i="1" s="1"/>
  <c r="E1504" i="1" a="1"/>
  <c r="E1504" i="1" s="1"/>
  <c r="K1504" i="1" a="1"/>
  <c r="K1504" i="1" s="1"/>
  <c r="C1504" i="1" a="1"/>
  <c r="C1504" i="1" s="1"/>
  <c r="B1504" i="1" a="1"/>
  <c r="B1504" i="1" s="1"/>
  <c r="E1530" i="1" a="1"/>
  <c r="E1530" i="1" s="1"/>
  <c r="R1530" i="1" a="1"/>
  <c r="R1530" i="1" s="1"/>
  <c r="L1530" i="1"/>
  <c r="O1530" i="1" s="1"/>
  <c r="K1530" i="1" a="1"/>
  <c r="K1530" i="1" s="1"/>
  <c r="D1530" i="1" a="1"/>
  <c r="D1530" i="1" s="1"/>
  <c r="B1530" i="1" a="1"/>
  <c r="B1530" i="1" s="1"/>
  <c r="C1530" i="1" a="1"/>
  <c r="C1530" i="1" s="1"/>
  <c r="P1530" i="1"/>
  <c r="M1530" i="1"/>
  <c r="S1530" i="1" s="1"/>
  <c r="B1533" i="1" a="1"/>
  <c r="B1533" i="1" s="1"/>
  <c r="D1533" i="1" a="1"/>
  <c r="D1533" i="1" s="1"/>
  <c r="Q1533" i="1" a="1"/>
  <c r="Q1533" i="1" s="1"/>
  <c r="E1533" i="1" a="1"/>
  <c r="E1533" i="1" s="1"/>
  <c r="L1533" i="1"/>
  <c r="K1533" i="1" a="1"/>
  <c r="K1533" i="1" s="1"/>
  <c r="C1533" i="1" a="1"/>
  <c r="C1533" i="1" s="1"/>
  <c r="O1537" i="1"/>
  <c r="AA1556" i="1" a="1"/>
  <c r="AA1556" i="1" s="1"/>
  <c r="Z1556" i="1" a="1"/>
  <c r="Z1556" i="1" s="1"/>
  <c r="U1556" i="1" a="1"/>
  <c r="U1556" i="1" s="1"/>
  <c r="AD1556" i="1" a="1"/>
  <c r="AD1556" i="1" s="1"/>
  <c r="Y1556" i="1" a="1"/>
  <c r="Y1556" i="1" s="1"/>
  <c r="X1556" i="1" a="1"/>
  <c r="X1556" i="1" s="1"/>
  <c r="W1556" i="1" a="1"/>
  <c r="W1556" i="1" s="1"/>
  <c r="T1556" i="1" a="1"/>
  <c r="T1556" i="1" s="1"/>
  <c r="AE1556" i="1" a="1"/>
  <c r="AE1556" i="1" s="1"/>
  <c r="AB1556" i="1" a="1"/>
  <c r="AB1556" i="1" s="1"/>
  <c r="AF1556" i="1" a="1"/>
  <c r="AF1556" i="1" s="1"/>
  <c r="AC1556" i="1" a="1"/>
  <c r="AC1556" i="1" s="1"/>
  <c r="B1584" i="1" a="1"/>
  <c r="B1584" i="1" s="1"/>
  <c r="R1584" i="1" a="1"/>
  <c r="R1584" i="1" s="1"/>
  <c r="Q1584" i="1" a="1"/>
  <c r="Q1584" i="1" s="1"/>
  <c r="L1584" i="1"/>
  <c r="K1584" i="1" a="1"/>
  <c r="K1584" i="1" s="1"/>
  <c r="D1584" i="1" a="1"/>
  <c r="D1584" i="1" s="1"/>
  <c r="E1584" i="1" a="1"/>
  <c r="E1584" i="1" s="1"/>
  <c r="C1584" i="1" a="1"/>
  <c r="C1584" i="1" s="1"/>
  <c r="C1753" i="1" a="1"/>
  <c r="C1753" i="1" s="1"/>
  <c r="B1753" i="1" a="1"/>
  <c r="B1753" i="1" s="1"/>
  <c r="R1753" i="1" a="1"/>
  <c r="R1753" i="1" s="1"/>
  <c r="AG1753" i="1" a="1"/>
  <c r="AG1753" i="1" s="1"/>
  <c r="L1753" i="1"/>
  <c r="F1753" i="1" a="1"/>
  <c r="F1753" i="1" s="1"/>
  <c r="H1753" i="1" s="1"/>
  <c r="E1753" i="1" a="1"/>
  <c r="E1753" i="1" s="1"/>
  <c r="D1753" i="1" a="1"/>
  <c r="D1753" i="1" s="1"/>
  <c r="K1753" i="1" a="1"/>
  <c r="K1753" i="1" s="1"/>
  <c r="Q1753" i="1" a="1"/>
  <c r="Q1753" i="1" s="1"/>
  <c r="M1753" i="1"/>
  <c r="S1753" i="1" s="1"/>
  <c r="L1799" i="1"/>
  <c r="K1799" i="1" a="1"/>
  <c r="K1799" i="1" s="1"/>
  <c r="AG1799" i="1" a="1"/>
  <c r="AG1799" i="1" s="1"/>
  <c r="F1799" i="1" a="1"/>
  <c r="F1799" i="1" s="1"/>
  <c r="G1799" i="1" s="1"/>
  <c r="C1799" i="1" a="1"/>
  <c r="C1799" i="1" s="1"/>
  <c r="B1799" i="1" a="1"/>
  <c r="B1799" i="1" s="1"/>
  <c r="E1799" i="1" a="1"/>
  <c r="E1799" i="1" s="1"/>
  <c r="D1799" i="1" a="1"/>
  <c r="D1799" i="1" s="1"/>
  <c r="M1799" i="1"/>
  <c r="S1799" i="1" s="1"/>
  <c r="H1799" i="1"/>
  <c r="D68" i="2" a="1"/>
  <c r="D68" i="2" s="1"/>
  <c r="C68" i="2" a="1"/>
  <c r="C68" i="2" s="1"/>
  <c r="F68" i="2" a="1"/>
  <c r="F68" i="2" s="1"/>
  <c r="E68" i="2" a="1"/>
  <c r="E68" i="2" s="1"/>
  <c r="G68" i="2" s="1" a="1"/>
  <c r="G68" i="2" s="1"/>
  <c r="I68" i="2" s="1"/>
  <c r="B68" i="2" a="1"/>
  <c r="B68" i="2" s="1"/>
  <c r="F102" i="2" a="1"/>
  <c r="F102" i="2" s="1"/>
  <c r="E102" i="2" a="1"/>
  <c r="E102" i="2" s="1"/>
  <c r="G102" i="2" s="1" a="1"/>
  <c r="G102" i="2" s="1"/>
  <c r="D102" i="2" a="1"/>
  <c r="D102" i="2" s="1"/>
  <c r="B102" i="2" a="1"/>
  <c r="B102" i="2" s="1"/>
  <c r="C102" i="2" a="1"/>
  <c r="C102" i="2" s="1"/>
  <c r="C137" i="2" a="1"/>
  <c r="C137" i="2" s="1"/>
  <c r="B137" i="2" a="1"/>
  <c r="B137" i="2" s="1"/>
  <c r="E137" i="2" a="1"/>
  <c r="E137" i="2" s="1"/>
  <c r="G137" i="2" s="1" a="1"/>
  <c r="G137" i="2" s="1"/>
  <c r="D137" i="2" a="1"/>
  <c r="D137" i="2" s="1"/>
  <c r="F137" i="2" a="1"/>
  <c r="F137" i="2" s="1"/>
  <c r="C162" i="2" a="1"/>
  <c r="C162" i="2" s="1"/>
  <c r="B162" i="2" a="1"/>
  <c r="B162" i="2" s="1"/>
  <c r="E162" i="2" a="1"/>
  <c r="E162" i="2" s="1"/>
  <c r="D162" i="2" a="1"/>
  <c r="D162" i="2" s="1"/>
  <c r="F162" i="2" a="1"/>
  <c r="F162" i="2" s="1"/>
  <c r="E208" i="2" a="1"/>
  <c r="E208" i="2" s="1"/>
  <c r="G208" i="2" s="1" a="1"/>
  <c r="G208" i="2" s="1"/>
  <c r="D208" i="2" a="1"/>
  <c r="D208" i="2" s="1"/>
  <c r="B208" i="2" a="1"/>
  <c r="B208" i="2" s="1"/>
  <c r="F208" i="2" a="1"/>
  <c r="F208" i="2" s="1"/>
  <c r="I208" i="2" s="1"/>
  <c r="C208" i="2" a="1"/>
  <c r="C208" i="2" s="1"/>
  <c r="C219" i="2" a="1"/>
  <c r="C219" i="2" s="1"/>
  <c r="B219" i="2" a="1"/>
  <c r="B219" i="2" s="1"/>
  <c r="F219" i="2" a="1"/>
  <c r="F219" i="2" s="1"/>
  <c r="E219" i="2" a="1"/>
  <c r="E219" i="2" s="1"/>
  <c r="G219" i="2" s="1" a="1"/>
  <c r="G219" i="2" s="1"/>
  <c r="D219" i="2" a="1"/>
  <c r="D219" i="2" s="1"/>
  <c r="B243" i="2" a="1"/>
  <c r="B243" i="2" s="1"/>
  <c r="C243" i="2" a="1"/>
  <c r="C243" i="2" s="1"/>
  <c r="G243" i="2" a="1"/>
  <c r="G243" i="2" s="1"/>
  <c r="F243" i="2" a="1"/>
  <c r="F243" i="2" s="1"/>
  <c r="E243" i="2" a="1"/>
  <c r="E243" i="2" s="1"/>
  <c r="D243" i="2" a="1"/>
  <c r="D243" i="2" s="1"/>
  <c r="C254" i="2" a="1"/>
  <c r="C254" i="2" s="1"/>
  <c r="B254" i="2" a="1"/>
  <c r="B254" i="2" s="1"/>
  <c r="D254" i="2" a="1"/>
  <c r="D254" i="2" s="1"/>
  <c r="F254" i="2" a="1"/>
  <c r="F254" i="2" s="1"/>
  <c r="H254" i="2" s="1"/>
  <c r="E254" i="2" a="1"/>
  <c r="E254" i="2" s="1"/>
  <c r="G254" i="2" s="1" a="1"/>
  <c r="G254" i="2" s="1"/>
  <c r="F302" i="2" a="1"/>
  <c r="F302" i="2" s="1"/>
  <c r="E302" i="2" a="1"/>
  <c r="E302" i="2" s="1"/>
  <c r="G302" i="2" s="1" a="1"/>
  <c r="G302" i="2" s="1"/>
  <c r="I302" i="2" s="1"/>
  <c r="D302" i="2" a="1"/>
  <c r="D302" i="2" s="1"/>
  <c r="B302" i="2" a="1"/>
  <c r="B302" i="2" s="1"/>
  <c r="C302" i="2" a="1"/>
  <c r="C302" i="2" s="1"/>
  <c r="B142" i="4" a="1"/>
  <c r="B142" i="4" s="1"/>
  <c r="AC133" i="4"/>
  <c r="BD23" i="6"/>
  <c r="AH23" i="6"/>
  <c r="AR23" i="6"/>
  <c r="X23" i="6"/>
  <c r="X67" i="17"/>
  <c r="AV55" i="5"/>
  <c r="AW55" i="5" s="1"/>
  <c r="AU55" i="5"/>
  <c r="BE46" i="8"/>
  <c r="AQ46" i="8"/>
  <c r="BB63" i="9"/>
  <c r="BB67" i="9" s="1"/>
  <c r="BD20" i="9"/>
  <c r="AR20" i="9"/>
  <c r="AH20" i="9"/>
  <c r="X20" i="9"/>
  <c r="AH35" i="9"/>
  <c r="X35" i="9"/>
  <c r="AR35" i="9"/>
  <c r="AX20" i="10"/>
  <c r="AY21" i="10"/>
  <c r="BB48" i="10"/>
  <c r="AZ48" i="10"/>
  <c r="BA48" i="10" s="1"/>
  <c r="AY48" i="10"/>
  <c r="AX62" i="10"/>
  <c r="AW74" i="10"/>
  <c r="W39" i="11"/>
  <c r="BE43" i="11"/>
  <c r="BF46" i="12"/>
  <c r="BI16" i="13"/>
  <c r="BG16" i="13"/>
  <c r="BH16" i="13" s="1"/>
  <c r="BF16" i="13"/>
  <c r="BI66" i="13"/>
  <c r="BG66" i="13"/>
  <c r="BH66" i="13" s="1"/>
  <c r="BF66" i="13"/>
  <c r="BI8" i="15"/>
  <c r="BG8" i="15"/>
  <c r="BH8" i="15" s="1"/>
  <c r="BE21" i="15"/>
  <c r="W21" i="15"/>
  <c r="BD42" i="15"/>
  <c r="AR42" i="15"/>
  <c r="AH42" i="15"/>
  <c r="B93" i="1" a="1"/>
  <c r="B93" i="1" s="1"/>
  <c r="K122" i="1" a="1"/>
  <c r="K122" i="1" s="1"/>
  <c r="I122" i="1" a="1"/>
  <c r="I122" i="1" s="1"/>
  <c r="E122" i="1" a="1"/>
  <c r="E122" i="1" s="1"/>
  <c r="AG122" i="1" a="1"/>
  <c r="AG122" i="1" s="1"/>
  <c r="R122" i="1" a="1"/>
  <c r="R122" i="1" s="1"/>
  <c r="Q122" i="1" a="1"/>
  <c r="Q122" i="1" s="1"/>
  <c r="F122" i="1" a="1"/>
  <c r="F122" i="1" s="1"/>
  <c r="B122" i="1" a="1"/>
  <c r="B122" i="1" s="1"/>
  <c r="L122" i="1"/>
  <c r="D122" i="1" a="1"/>
  <c r="D122" i="1" s="1"/>
  <c r="C122" i="1" a="1"/>
  <c r="C122" i="1" s="1"/>
  <c r="C181" i="1" a="1"/>
  <c r="C181" i="1" s="1"/>
  <c r="B181" i="1" a="1"/>
  <c r="B181" i="1" s="1"/>
  <c r="Q181" i="1" a="1"/>
  <c r="Q181" i="1" s="1"/>
  <c r="L181" i="1"/>
  <c r="P181" i="1" s="1"/>
  <c r="K181" i="1" a="1"/>
  <c r="K181" i="1" s="1"/>
  <c r="D181" i="1" a="1"/>
  <c r="D181" i="1" s="1"/>
  <c r="E181" i="1" a="1"/>
  <c r="E181" i="1" s="1"/>
  <c r="S181" i="1"/>
  <c r="O181" i="1"/>
  <c r="N181" i="1"/>
  <c r="W203" i="1" a="1"/>
  <c r="W203" i="1" s="1"/>
  <c r="AF203" i="1" a="1"/>
  <c r="AF203" i="1" s="1"/>
  <c r="U203" i="1" a="1"/>
  <c r="U203" i="1" s="1"/>
  <c r="AE203" i="1" a="1"/>
  <c r="AE203" i="1" s="1"/>
  <c r="T203" i="1" a="1"/>
  <c r="T203" i="1" s="1"/>
  <c r="AD203" i="1" a="1"/>
  <c r="AD203" i="1" s="1"/>
  <c r="AC203" i="1" a="1"/>
  <c r="AC203" i="1" s="1"/>
  <c r="X203" i="1" a="1"/>
  <c r="X203" i="1" s="1"/>
  <c r="Z203" i="1" a="1"/>
  <c r="Z203" i="1" s="1"/>
  <c r="AB203" i="1" a="1"/>
  <c r="AB203" i="1" s="1"/>
  <c r="AA203" i="1" a="1"/>
  <c r="AA203" i="1" s="1"/>
  <c r="Y203" i="1" a="1"/>
  <c r="Y203" i="1" s="1"/>
  <c r="L216" i="1"/>
  <c r="K216" i="1" a="1"/>
  <c r="K216" i="1" s="1"/>
  <c r="E216" i="1" a="1"/>
  <c r="E216" i="1" s="1"/>
  <c r="Q216" i="1" a="1"/>
  <c r="Q216" i="1" s="1"/>
  <c r="D216" i="1" a="1"/>
  <c r="D216" i="1" s="1"/>
  <c r="C216" i="1" a="1"/>
  <c r="C216" i="1" s="1"/>
  <c r="B216" i="1" a="1"/>
  <c r="B216" i="1" s="1"/>
  <c r="S216" i="1"/>
  <c r="C224" i="1" a="1"/>
  <c r="C224" i="1" s="1"/>
  <c r="B224" i="1" a="1"/>
  <c r="B224" i="1" s="1"/>
  <c r="Q224" i="1" a="1"/>
  <c r="Q224" i="1" s="1"/>
  <c r="L224" i="1"/>
  <c r="K224" i="1" a="1"/>
  <c r="K224" i="1" s="1"/>
  <c r="D224" i="1" a="1"/>
  <c r="D224" i="1" s="1"/>
  <c r="E224" i="1" a="1"/>
  <c r="E224" i="1" s="1"/>
  <c r="K235" i="1" a="1"/>
  <c r="K235" i="1" s="1"/>
  <c r="Q235" i="1" a="1"/>
  <c r="Q235" i="1" s="1"/>
  <c r="L235" i="1"/>
  <c r="E235" i="1" a="1"/>
  <c r="E235" i="1" s="1"/>
  <c r="D235" i="1" a="1"/>
  <c r="D235" i="1" s="1"/>
  <c r="C235" i="1" a="1"/>
  <c r="C235" i="1" s="1"/>
  <c r="B235" i="1" a="1"/>
  <c r="B235" i="1" s="1"/>
  <c r="E254" i="1" a="1"/>
  <c r="E254" i="1" s="1"/>
  <c r="C254" i="1" a="1"/>
  <c r="C254" i="1" s="1"/>
  <c r="L254" i="1"/>
  <c r="N254" i="1" s="1"/>
  <c r="K254" i="1" a="1"/>
  <c r="K254" i="1" s="1"/>
  <c r="J254" i="1" a="1"/>
  <c r="J254" i="1" s="1"/>
  <c r="D254" i="1" a="1"/>
  <c r="D254" i="1" s="1"/>
  <c r="B254" i="1" a="1"/>
  <c r="B254" i="1" s="1"/>
  <c r="Q254" i="1" a="1"/>
  <c r="Q254" i="1" s="1"/>
  <c r="AG254" i="1" a="1"/>
  <c r="AG254" i="1" s="1"/>
  <c r="R254" i="1" a="1"/>
  <c r="R254" i="1" s="1"/>
  <c r="S254" i="1"/>
  <c r="C281" i="1" a="1"/>
  <c r="C281" i="1" s="1"/>
  <c r="B281" i="1" a="1"/>
  <c r="B281" i="1" s="1"/>
  <c r="L281" i="1"/>
  <c r="P281" i="1" s="1"/>
  <c r="E281" i="1" a="1"/>
  <c r="E281" i="1" s="1"/>
  <c r="D281" i="1" a="1"/>
  <c r="D281" i="1" s="1"/>
  <c r="Q281" i="1" a="1"/>
  <c r="Q281" i="1" s="1"/>
  <c r="K281" i="1" a="1"/>
  <c r="K281" i="1" s="1"/>
  <c r="S281" i="1"/>
  <c r="O281" i="1"/>
  <c r="N281" i="1"/>
  <c r="W303" i="1" a="1"/>
  <c r="W303" i="1" s="1"/>
  <c r="AF303" i="1" a="1"/>
  <c r="AF303" i="1" s="1"/>
  <c r="U303" i="1" a="1"/>
  <c r="U303" i="1" s="1"/>
  <c r="AE303" i="1" a="1"/>
  <c r="AE303" i="1" s="1"/>
  <c r="T303" i="1" a="1"/>
  <c r="T303" i="1" s="1"/>
  <c r="AC303" i="1" a="1"/>
  <c r="AC303" i="1" s="1"/>
  <c r="AA303" i="1" a="1"/>
  <c r="AA303" i="1" s="1"/>
  <c r="Z303" i="1" a="1"/>
  <c r="Z303" i="1" s="1"/>
  <c r="Y303" i="1" a="1"/>
  <c r="Y303" i="1" s="1"/>
  <c r="X303" i="1" a="1"/>
  <c r="X303" i="1" s="1"/>
  <c r="AD303" i="1" a="1"/>
  <c r="AD303" i="1" s="1"/>
  <c r="AB303" i="1" a="1"/>
  <c r="AB303" i="1" s="1"/>
  <c r="L324" i="1"/>
  <c r="K324" i="1" a="1"/>
  <c r="K324" i="1" s="1"/>
  <c r="I324" i="1" a="1"/>
  <c r="I324" i="1" s="1"/>
  <c r="F324" i="1" a="1"/>
  <c r="F324" i="1" s="1"/>
  <c r="AG324" i="1" a="1"/>
  <c r="AG324" i="1" s="1"/>
  <c r="R324" i="1" a="1"/>
  <c r="R324" i="1" s="1"/>
  <c r="Q324" i="1" a="1"/>
  <c r="Q324" i="1" s="1"/>
  <c r="E324" i="1" a="1"/>
  <c r="E324" i="1" s="1"/>
  <c r="D324" i="1" a="1"/>
  <c r="D324" i="1" s="1"/>
  <c r="B324" i="1" a="1"/>
  <c r="B324" i="1" s="1"/>
  <c r="C324" i="1" a="1"/>
  <c r="C324" i="1" s="1"/>
  <c r="Q335" i="1" a="1"/>
  <c r="Q335" i="1" s="1"/>
  <c r="L335" i="1"/>
  <c r="K335" i="1" a="1"/>
  <c r="K335" i="1" s="1"/>
  <c r="E335" i="1" a="1"/>
  <c r="E335" i="1" s="1"/>
  <c r="B335" i="1" a="1"/>
  <c r="B335" i="1" s="1"/>
  <c r="D335" i="1" a="1"/>
  <c r="D335" i="1" s="1"/>
  <c r="C335" i="1" a="1"/>
  <c r="C335" i="1" s="1"/>
  <c r="E351" i="1" a="1"/>
  <c r="E351" i="1" s="1"/>
  <c r="C351" i="1" a="1"/>
  <c r="C351" i="1" s="1"/>
  <c r="L351" i="1"/>
  <c r="K351" i="1" a="1"/>
  <c r="K351" i="1" s="1"/>
  <c r="D351" i="1" a="1"/>
  <c r="D351" i="1" s="1"/>
  <c r="B351" i="1" a="1"/>
  <c r="B351" i="1" s="1"/>
  <c r="Q351" i="1" a="1"/>
  <c r="Q351" i="1" s="1"/>
  <c r="E354" i="1" a="1"/>
  <c r="E354" i="1" s="1"/>
  <c r="D354" i="1" a="1"/>
  <c r="D354" i="1" s="1"/>
  <c r="C354" i="1" a="1"/>
  <c r="C354" i="1" s="1"/>
  <c r="B354" i="1" a="1"/>
  <c r="B354" i="1" s="1"/>
  <c r="L354" i="1"/>
  <c r="N354" i="1" s="1"/>
  <c r="Q354" i="1" a="1"/>
  <c r="Q354" i="1" s="1"/>
  <c r="K354" i="1" a="1"/>
  <c r="K354" i="1" s="1"/>
  <c r="S354" i="1"/>
  <c r="O354" i="1"/>
  <c r="C381" i="1" a="1"/>
  <c r="C381" i="1" s="1"/>
  <c r="B381" i="1" a="1"/>
  <c r="B381" i="1" s="1"/>
  <c r="Q381" i="1" a="1"/>
  <c r="Q381" i="1" s="1"/>
  <c r="L381" i="1"/>
  <c r="P381" i="1" s="1"/>
  <c r="K381" i="1" a="1"/>
  <c r="K381" i="1" s="1"/>
  <c r="E381" i="1" a="1"/>
  <c r="E381" i="1" s="1"/>
  <c r="D381" i="1" a="1"/>
  <c r="D381" i="1" s="1"/>
  <c r="S381" i="1"/>
  <c r="O381" i="1"/>
  <c r="N381" i="1"/>
  <c r="W403" i="1" a="1"/>
  <c r="W403" i="1" s="1"/>
  <c r="AF403" i="1" a="1"/>
  <c r="AF403" i="1" s="1"/>
  <c r="U403" i="1" a="1"/>
  <c r="U403" i="1" s="1"/>
  <c r="AE403" i="1" a="1"/>
  <c r="AE403" i="1" s="1"/>
  <c r="T403" i="1" a="1"/>
  <c r="T403" i="1" s="1"/>
  <c r="AD403" i="1" a="1"/>
  <c r="AD403" i="1" s="1"/>
  <c r="AC403" i="1" a="1"/>
  <c r="AC403" i="1" s="1"/>
  <c r="X403" i="1" a="1"/>
  <c r="X403" i="1" s="1"/>
  <c r="AB403" i="1" a="1"/>
  <c r="AB403" i="1" s="1"/>
  <c r="AA403" i="1" a="1"/>
  <c r="AA403" i="1" s="1"/>
  <c r="Y403" i="1" a="1"/>
  <c r="Y403" i="1" s="1"/>
  <c r="Z403" i="1" a="1"/>
  <c r="Z403" i="1" s="1"/>
  <c r="L424" i="1"/>
  <c r="K424" i="1" a="1"/>
  <c r="K424" i="1" s="1"/>
  <c r="I424" i="1" a="1"/>
  <c r="I424" i="1" s="1"/>
  <c r="F424" i="1" a="1"/>
  <c r="F424" i="1" s="1"/>
  <c r="AG424" i="1" a="1"/>
  <c r="AG424" i="1" s="1"/>
  <c r="R424" i="1" a="1"/>
  <c r="R424" i="1" s="1"/>
  <c r="C424" i="1" a="1"/>
  <c r="C424" i="1" s="1"/>
  <c r="B424" i="1" a="1"/>
  <c r="B424" i="1" s="1"/>
  <c r="E424" i="1" a="1"/>
  <c r="E424" i="1" s="1"/>
  <c r="D424" i="1" a="1"/>
  <c r="D424" i="1" s="1"/>
  <c r="Q424" i="1" a="1"/>
  <c r="Q424" i="1" s="1"/>
  <c r="Q435" i="1" a="1"/>
  <c r="Q435" i="1" s="1"/>
  <c r="L435" i="1"/>
  <c r="K435" i="1" a="1"/>
  <c r="K435" i="1" s="1"/>
  <c r="I435" i="1" a="1"/>
  <c r="I435" i="1" s="1"/>
  <c r="E435" i="1" a="1"/>
  <c r="E435" i="1" s="1"/>
  <c r="R435" i="1" a="1"/>
  <c r="R435" i="1" s="1"/>
  <c r="F435" i="1" a="1"/>
  <c r="F435" i="1" s="1"/>
  <c r="AG435" i="1" a="1"/>
  <c r="AG435" i="1" s="1"/>
  <c r="D435" i="1" a="1"/>
  <c r="D435" i="1" s="1"/>
  <c r="C435" i="1" a="1"/>
  <c r="C435" i="1" s="1"/>
  <c r="B435" i="1" a="1"/>
  <c r="B435" i="1" s="1"/>
  <c r="AG451" i="1" a="1"/>
  <c r="AG451" i="1" s="1"/>
  <c r="D451" i="1" a="1"/>
  <c r="D451" i="1" s="1"/>
  <c r="C451" i="1" a="1"/>
  <c r="C451" i="1" s="1"/>
  <c r="B451" i="1" a="1"/>
  <c r="B451" i="1" s="1"/>
  <c r="R451" i="1" a="1"/>
  <c r="R451" i="1" s="1"/>
  <c r="Q451" i="1" a="1"/>
  <c r="Q451" i="1" s="1"/>
  <c r="K451" i="1" a="1"/>
  <c r="K451" i="1" s="1"/>
  <c r="L451" i="1"/>
  <c r="I451" i="1" a="1"/>
  <c r="I451" i="1" s="1"/>
  <c r="F451" i="1" a="1"/>
  <c r="F451" i="1" s="1"/>
  <c r="E451" i="1" a="1"/>
  <c r="E451" i="1" s="1"/>
  <c r="E454" i="1" a="1"/>
  <c r="E454" i="1" s="1"/>
  <c r="D454" i="1" a="1"/>
  <c r="D454" i="1" s="1"/>
  <c r="L454" i="1"/>
  <c r="N454" i="1" s="1"/>
  <c r="K454" i="1" a="1"/>
  <c r="K454" i="1" s="1"/>
  <c r="C454" i="1" a="1"/>
  <c r="C454" i="1" s="1"/>
  <c r="B454" i="1" a="1"/>
  <c r="B454" i="1" s="1"/>
  <c r="Q454" i="1" a="1"/>
  <c r="Q454" i="1" s="1"/>
  <c r="S454" i="1"/>
  <c r="O454" i="1"/>
  <c r="L481" i="1"/>
  <c r="K481" i="1" a="1"/>
  <c r="K481" i="1" s="1"/>
  <c r="C481" i="1" a="1"/>
  <c r="C481" i="1" s="1"/>
  <c r="Q481" i="1" a="1"/>
  <c r="Q481" i="1" s="1"/>
  <c r="E481" i="1" a="1"/>
  <c r="E481" i="1" s="1"/>
  <c r="D481" i="1" a="1"/>
  <c r="D481" i="1" s="1"/>
  <c r="B481" i="1" a="1"/>
  <c r="B481" i="1" s="1"/>
  <c r="S481" i="1"/>
  <c r="AA503" i="1" a="1"/>
  <c r="AA503" i="1" s="1"/>
  <c r="Z503" i="1" a="1"/>
  <c r="Z503" i="1" s="1"/>
  <c r="Y503" i="1" a="1"/>
  <c r="Y503" i="1" s="1"/>
  <c r="W503" i="1" a="1"/>
  <c r="W503" i="1" s="1"/>
  <c r="X503" i="1" a="1"/>
  <c r="X503" i="1" s="1"/>
  <c r="U503" i="1" a="1"/>
  <c r="U503" i="1" s="1"/>
  <c r="AD503" i="1" a="1"/>
  <c r="AD503" i="1" s="1"/>
  <c r="AF503" i="1" a="1"/>
  <c r="AF503" i="1" s="1"/>
  <c r="AE503" i="1" a="1"/>
  <c r="AE503" i="1" s="1"/>
  <c r="AB503" i="1" a="1"/>
  <c r="AB503" i="1" s="1"/>
  <c r="AC503" i="1" a="1"/>
  <c r="AC503" i="1" s="1"/>
  <c r="T503" i="1" a="1"/>
  <c r="T503" i="1" s="1"/>
  <c r="D524" i="1" a="1"/>
  <c r="D524" i="1" s="1"/>
  <c r="C524" i="1" a="1"/>
  <c r="C524" i="1" s="1"/>
  <c r="B524" i="1" a="1"/>
  <c r="B524" i="1" s="1"/>
  <c r="Q524" i="1" a="1"/>
  <c r="Q524" i="1" s="1"/>
  <c r="L524" i="1"/>
  <c r="K524" i="1" a="1"/>
  <c r="K524" i="1" s="1"/>
  <c r="E524" i="1" a="1"/>
  <c r="E524" i="1" s="1"/>
  <c r="D535" i="1" a="1"/>
  <c r="D535" i="1" s="1"/>
  <c r="C535" i="1" a="1"/>
  <c r="C535" i="1" s="1"/>
  <c r="B535" i="1" a="1"/>
  <c r="B535" i="1" s="1"/>
  <c r="Q535" i="1" a="1"/>
  <c r="Q535" i="1" s="1"/>
  <c r="K535" i="1" a="1"/>
  <c r="K535" i="1" s="1"/>
  <c r="L535" i="1"/>
  <c r="E535" i="1" a="1"/>
  <c r="E535" i="1" s="1"/>
  <c r="B551" i="1" a="1"/>
  <c r="B551" i="1" s="1"/>
  <c r="Q551" i="1" a="1"/>
  <c r="Q551" i="1" s="1"/>
  <c r="L551" i="1"/>
  <c r="K551" i="1" a="1"/>
  <c r="K551" i="1" s="1"/>
  <c r="E551" i="1" a="1"/>
  <c r="E551" i="1" s="1"/>
  <c r="D551" i="1" a="1"/>
  <c r="D551" i="1" s="1"/>
  <c r="C551" i="1" a="1"/>
  <c r="C551" i="1" s="1"/>
  <c r="K554" i="1" a="1"/>
  <c r="K554" i="1" s="1"/>
  <c r="E554" i="1" a="1"/>
  <c r="E554" i="1" s="1"/>
  <c r="Q554" i="1" a="1"/>
  <c r="Q554" i="1" s="1"/>
  <c r="L554" i="1"/>
  <c r="N554" i="1" s="1"/>
  <c r="D554" i="1" a="1"/>
  <c r="D554" i="1" s="1"/>
  <c r="C554" i="1" a="1"/>
  <c r="C554" i="1" s="1"/>
  <c r="B554" i="1" a="1"/>
  <c r="B554" i="1" s="1"/>
  <c r="S554" i="1"/>
  <c r="I581" i="1" a="1"/>
  <c r="I581" i="1" s="1"/>
  <c r="F581" i="1" a="1"/>
  <c r="F581" i="1" s="1"/>
  <c r="E581" i="1" a="1"/>
  <c r="E581" i="1" s="1"/>
  <c r="AG581" i="1" a="1"/>
  <c r="AG581" i="1" s="1"/>
  <c r="D581" i="1" a="1"/>
  <c r="D581" i="1" s="1"/>
  <c r="B581" i="1" a="1"/>
  <c r="B581" i="1" s="1"/>
  <c r="C581" i="1" a="1"/>
  <c r="C581" i="1" s="1"/>
  <c r="R581" i="1" a="1"/>
  <c r="R581" i="1" s="1"/>
  <c r="Q581" i="1" a="1"/>
  <c r="Q581" i="1" s="1"/>
  <c r="K581" i="1" a="1"/>
  <c r="K581" i="1" s="1"/>
  <c r="L581" i="1"/>
  <c r="J581" i="1" a="1"/>
  <c r="J581" i="1" s="1"/>
  <c r="S581" i="1"/>
  <c r="AA603" i="1" a="1"/>
  <c r="AA603" i="1" s="1"/>
  <c r="Z603" i="1" a="1"/>
  <c r="Z603" i="1" s="1"/>
  <c r="Y603" i="1" a="1"/>
  <c r="Y603" i="1" s="1"/>
  <c r="X603" i="1" a="1"/>
  <c r="X603" i="1" s="1"/>
  <c r="W603" i="1" a="1"/>
  <c r="W603" i="1" s="1"/>
  <c r="AB603" i="1" a="1"/>
  <c r="AB603" i="1" s="1"/>
  <c r="AF603" i="1" a="1"/>
  <c r="AF603" i="1" s="1"/>
  <c r="AE603" i="1" a="1"/>
  <c r="AE603" i="1" s="1"/>
  <c r="AD603" i="1" a="1"/>
  <c r="AD603" i="1" s="1"/>
  <c r="U603" i="1" a="1"/>
  <c r="U603" i="1" s="1"/>
  <c r="AC603" i="1" a="1"/>
  <c r="AC603" i="1" s="1"/>
  <c r="T603" i="1" a="1"/>
  <c r="T603" i="1" s="1"/>
  <c r="D624" i="1" a="1"/>
  <c r="D624" i="1" s="1"/>
  <c r="C624" i="1" a="1"/>
  <c r="C624" i="1" s="1"/>
  <c r="B624" i="1" a="1"/>
  <c r="B624" i="1" s="1"/>
  <c r="Q624" i="1" a="1"/>
  <c r="Q624" i="1" s="1"/>
  <c r="L624" i="1"/>
  <c r="E624" i="1" a="1"/>
  <c r="E624" i="1" s="1"/>
  <c r="K624" i="1" a="1"/>
  <c r="K624" i="1" s="1"/>
  <c r="D635" i="1" a="1"/>
  <c r="D635" i="1" s="1"/>
  <c r="C635" i="1" a="1"/>
  <c r="C635" i="1" s="1"/>
  <c r="B635" i="1" a="1"/>
  <c r="B635" i="1" s="1"/>
  <c r="Q635" i="1" a="1"/>
  <c r="Q635" i="1" s="1"/>
  <c r="K635" i="1" a="1"/>
  <c r="K635" i="1" s="1"/>
  <c r="E635" i="1" a="1"/>
  <c r="E635" i="1" s="1"/>
  <c r="L635" i="1"/>
  <c r="D651" i="1" a="1"/>
  <c r="D651" i="1" s="1"/>
  <c r="C651" i="1" a="1"/>
  <c r="C651" i="1" s="1"/>
  <c r="B651" i="1" a="1"/>
  <c r="B651" i="1" s="1"/>
  <c r="L651" i="1"/>
  <c r="Q651" i="1" a="1"/>
  <c r="Q651" i="1" s="1"/>
  <c r="K651" i="1" a="1"/>
  <c r="K651" i="1" s="1"/>
  <c r="E651" i="1" a="1"/>
  <c r="E651" i="1" s="1"/>
  <c r="Q654" i="1" a="1"/>
  <c r="Q654" i="1" s="1"/>
  <c r="E654" i="1" a="1"/>
  <c r="E654" i="1" s="1"/>
  <c r="D654" i="1" a="1"/>
  <c r="D654" i="1" s="1"/>
  <c r="L654" i="1"/>
  <c r="N654" i="1" s="1"/>
  <c r="K654" i="1" a="1"/>
  <c r="K654" i="1" s="1"/>
  <c r="C654" i="1" a="1"/>
  <c r="C654" i="1" s="1"/>
  <c r="B654" i="1" a="1"/>
  <c r="B654" i="1" s="1"/>
  <c r="S654" i="1"/>
  <c r="O654" i="1"/>
  <c r="C681" i="1" a="1"/>
  <c r="C681" i="1" s="1"/>
  <c r="B681" i="1" a="1"/>
  <c r="B681" i="1" s="1"/>
  <c r="Q681" i="1" a="1"/>
  <c r="Q681" i="1" s="1"/>
  <c r="K681" i="1" a="1"/>
  <c r="K681" i="1" s="1"/>
  <c r="L681" i="1"/>
  <c r="P681" i="1" s="1"/>
  <c r="D681" i="1" a="1"/>
  <c r="D681" i="1" s="1"/>
  <c r="E681" i="1" a="1"/>
  <c r="E681" i="1" s="1"/>
  <c r="S681" i="1"/>
  <c r="O681" i="1"/>
  <c r="N681" i="1"/>
  <c r="AF703" i="1" a="1"/>
  <c r="AF703" i="1" s="1"/>
  <c r="U703" i="1" a="1"/>
  <c r="U703" i="1" s="1"/>
  <c r="AE703" i="1" a="1"/>
  <c r="AE703" i="1" s="1"/>
  <c r="T703" i="1" a="1"/>
  <c r="T703" i="1" s="1"/>
  <c r="AD703" i="1" a="1"/>
  <c r="AD703" i="1" s="1"/>
  <c r="AA703" i="1" a="1"/>
  <c r="AA703" i="1" s="1"/>
  <c r="X703" i="1" a="1"/>
  <c r="X703" i="1" s="1"/>
  <c r="W703" i="1" a="1"/>
  <c r="W703" i="1" s="1"/>
  <c r="Y703" i="1" a="1"/>
  <c r="Y703" i="1" s="1"/>
  <c r="AC703" i="1" a="1"/>
  <c r="AC703" i="1" s="1"/>
  <c r="AB703" i="1" a="1"/>
  <c r="AB703" i="1" s="1"/>
  <c r="Z703" i="1" a="1"/>
  <c r="Z703" i="1" s="1"/>
  <c r="L724" i="1"/>
  <c r="K724" i="1" a="1"/>
  <c r="K724" i="1" s="1"/>
  <c r="D724" i="1" a="1"/>
  <c r="D724" i="1" s="1"/>
  <c r="Q724" i="1" a="1"/>
  <c r="Q724" i="1" s="1"/>
  <c r="B724" i="1" a="1"/>
  <c r="B724" i="1" s="1"/>
  <c r="C724" i="1" a="1"/>
  <c r="C724" i="1" s="1"/>
  <c r="E724" i="1" a="1"/>
  <c r="E724" i="1" s="1"/>
  <c r="L735" i="1"/>
  <c r="K735" i="1" a="1"/>
  <c r="K735" i="1" s="1"/>
  <c r="D735" i="1" a="1"/>
  <c r="D735" i="1" s="1"/>
  <c r="Q735" i="1" a="1"/>
  <c r="Q735" i="1" s="1"/>
  <c r="E735" i="1" a="1"/>
  <c r="E735" i="1" s="1"/>
  <c r="C735" i="1" a="1"/>
  <c r="C735" i="1" s="1"/>
  <c r="B735" i="1" a="1"/>
  <c r="B735" i="1" s="1"/>
  <c r="C751" i="1" a="1"/>
  <c r="C751" i="1" s="1"/>
  <c r="B751" i="1" a="1"/>
  <c r="B751" i="1" s="1"/>
  <c r="Q751" i="1" a="1"/>
  <c r="Q751" i="1" s="1"/>
  <c r="K751" i="1" a="1"/>
  <c r="K751" i="1" s="1"/>
  <c r="D751" i="1" a="1"/>
  <c r="D751" i="1" s="1"/>
  <c r="L751" i="1"/>
  <c r="E751" i="1" a="1"/>
  <c r="E751" i="1" s="1"/>
  <c r="L754" i="1"/>
  <c r="E754" i="1" a="1"/>
  <c r="E754" i="1" s="1"/>
  <c r="D754" i="1" a="1"/>
  <c r="D754" i="1" s="1"/>
  <c r="Q754" i="1" a="1"/>
  <c r="Q754" i="1" s="1"/>
  <c r="K754" i="1" a="1"/>
  <c r="K754" i="1" s="1"/>
  <c r="C754" i="1" a="1"/>
  <c r="C754" i="1" s="1"/>
  <c r="B754" i="1" a="1"/>
  <c r="B754" i="1" s="1"/>
  <c r="S754" i="1"/>
  <c r="Q781" i="1" a="1"/>
  <c r="Q781" i="1" s="1"/>
  <c r="L781" i="1"/>
  <c r="P781" i="1" s="1"/>
  <c r="K781" i="1" a="1"/>
  <c r="K781" i="1" s="1"/>
  <c r="E781" i="1" a="1"/>
  <c r="E781" i="1" s="1"/>
  <c r="D781" i="1" a="1"/>
  <c r="D781" i="1" s="1"/>
  <c r="C781" i="1" a="1"/>
  <c r="C781" i="1" s="1"/>
  <c r="B781" i="1" a="1"/>
  <c r="B781" i="1" s="1"/>
  <c r="S781" i="1"/>
  <c r="O781" i="1"/>
  <c r="N781" i="1"/>
  <c r="Y803" i="1" a="1"/>
  <c r="Y803" i="1" s="1"/>
  <c r="X803" i="1" a="1"/>
  <c r="X803" i="1" s="1"/>
  <c r="W803" i="1" a="1"/>
  <c r="W803" i="1" s="1"/>
  <c r="AE803" i="1" a="1"/>
  <c r="AE803" i="1" s="1"/>
  <c r="Z803" i="1" a="1"/>
  <c r="Z803" i="1" s="1"/>
  <c r="U803" i="1" a="1"/>
  <c r="U803" i="1" s="1"/>
  <c r="T803" i="1" a="1"/>
  <c r="T803" i="1" s="1"/>
  <c r="AF803" i="1" a="1"/>
  <c r="AF803" i="1" s="1"/>
  <c r="AC803" i="1" a="1"/>
  <c r="AC803" i="1" s="1"/>
  <c r="AD803" i="1" a="1"/>
  <c r="AD803" i="1" s="1"/>
  <c r="AB803" i="1" a="1"/>
  <c r="AB803" i="1" s="1"/>
  <c r="AA803" i="1" a="1"/>
  <c r="AA803" i="1" s="1"/>
  <c r="F817" i="1" a="1"/>
  <c r="F817" i="1" s="1"/>
  <c r="H817" i="1" s="1"/>
  <c r="E817" i="1" a="1"/>
  <c r="E817" i="1" s="1"/>
  <c r="AG817" i="1" a="1"/>
  <c r="AG817" i="1" s="1"/>
  <c r="D817" i="1" a="1"/>
  <c r="D817" i="1" s="1"/>
  <c r="K817" i="1" a="1"/>
  <c r="K817" i="1" s="1"/>
  <c r="C817" i="1" a="1"/>
  <c r="C817" i="1" s="1"/>
  <c r="B817" i="1" a="1"/>
  <c r="B817" i="1" s="1"/>
  <c r="L817" i="1"/>
  <c r="M817" i="1"/>
  <c r="S817" i="1" s="1"/>
  <c r="G817" i="1"/>
  <c r="P823" i="1"/>
  <c r="E835" i="1" a="1"/>
  <c r="E835" i="1" s="1"/>
  <c r="AG835" i="1" a="1"/>
  <c r="AG835" i="1" s="1"/>
  <c r="D835" i="1" a="1"/>
  <c r="D835" i="1" s="1"/>
  <c r="C835" i="1" a="1"/>
  <c r="C835" i="1" s="1"/>
  <c r="L835" i="1"/>
  <c r="K835" i="1" a="1"/>
  <c r="K835" i="1" s="1"/>
  <c r="Q835" i="1" a="1"/>
  <c r="Q835" i="1" s="1"/>
  <c r="F835" i="1" a="1"/>
  <c r="F835" i="1" s="1"/>
  <c r="H835" i="1" s="1"/>
  <c r="B835" i="1" a="1"/>
  <c r="B835" i="1" s="1"/>
  <c r="D850" i="1" a="1"/>
  <c r="D850" i="1" s="1"/>
  <c r="B850" i="1" a="1"/>
  <c r="B850" i="1" s="1"/>
  <c r="L850" i="1"/>
  <c r="O850" i="1" s="1"/>
  <c r="K850" i="1" a="1"/>
  <c r="K850" i="1" s="1"/>
  <c r="E850" i="1" a="1"/>
  <c r="E850" i="1" s="1"/>
  <c r="C850" i="1" a="1"/>
  <c r="C850" i="1" s="1"/>
  <c r="N850" i="1"/>
  <c r="M850" i="1"/>
  <c r="E868" i="1" a="1"/>
  <c r="E868" i="1" s="1"/>
  <c r="C868" i="1" a="1"/>
  <c r="C868" i="1" s="1"/>
  <c r="Q868" i="1" a="1"/>
  <c r="Q868" i="1" s="1"/>
  <c r="B868" i="1" a="1"/>
  <c r="B868" i="1" s="1"/>
  <c r="L868" i="1"/>
  <c r="K868" i="1" a="1"/>
  <c r="K868" i="1" s="1"/>
  <c r="D868" i="1" a="1"/>
  <c r="D868" i="1" s="1"/>
  <c r="E907" i="1" a="1"/>
  <c r="E907" i="1" s="1"/>
  <c r="C907" i="1" a="1"/>
  <c r="C907" i="1" s="1"/>
  <c r="Q907" i="1" a="1"/>
  <c r="Q907" i="1" s="1"/>
  <c r="L907" i="1"/>
  <c r="N907" i="1" s="1"/>
  <c r="K907" i="1" a="1"/>
  <c r="K907" i="1" s="1"/>
  <c r="D907" i="1" a="1"/>
  <c r="D907" i="1" s="1"/>
  <c r="B907" i="1" a="1"/>
  <c r="B907" i="1" s="1"/>
  <c r="S907" i="1"/>
  <c r="P907" i="1"/>
  <c r="L913" i="1"/>
  <c r="K913" i="1" a="1"/>
  <c r="K913" i="1" s="1"/>
  <c r="D913" i="1" a="1"/>
  <c r="D913" i="1" s="1"/>
  <c r="Q913" i="1" a="1"/>
  <c r="Q913" i="1" s="1"/>
  <c r="B913" i="1" a="1"/>
  <c r="B913" i="1" s="1"/>
  <c r="E913" i="1" a="1"/>
  <c r="E913" i="1" s="1"/>
  <c r="C913" i="1" a="1"/>
  <c r="C913" i="1" s="1"/>
  <c r="K922" i="1" a="1"/>
  <c r="K922" i="1" s="1"/>
  <c r="C922" i="1" a="1"/>
  <c r="C922" i="1" s="1"/>
  <c r="Q922" i="1" a="1"/>
  <c r="Q922" i="1" s="1"/>
  <c r="L922" i="1"/>
  <c r="D922" i="1" a="1"/>
  <c r="D922" i="1" s="1"/>
  <c r="E922" i="1" a="1"/>
  <c r="E922" i="1" s="1"/>
  <c r="B922" i="1" a="1"/>
  <c r="B922" i="1" s="1"/>
  <c r="Q946" i="1" a="1"/>
  <c r="Q946" i="1" s="1"/>
  <c r="L946" i="1"/>
  <c r="K946" i="1" a="1"/>
  <c r="K946" i="1" s="1"/>
  <c r="E946" i="1" a="1"/>
  <c r="E946" i="1" s="1"/>
  <c r="D946" i="1" a="1"/>
  <c r="D946" i="1" s="1"/>
  <c r="B946" i="1" a="1"/>
  <c r="B946" i="1" s="1"/>
  <c r="C946" i="1" a="1"/>
  <c r="C946" i="1" s="1"/>
  <c r="L964" i="1"/>
  <c r="K964" i="1" a="1"/>
  <c r="K964" i="1" s="1"/>
  <c r="D964" i="1" a="1"/>
  <c r="D964" i="1" s="1"/>
  <c r="Q964" i="1" a="1"/>
  <c r="Q964" i="1" s="1"/>
  <c r="E964" i="1" a="1"/>
  <c r="E964" i="1" s="1"/>
  <c r="C964" i="1" a="1"/>
  <c r="C964" i="1" s="1"/>
  <c r="B964" i="1" a="1"/>
  <c r="B964" i="1" s="1"/>
  <c r="E991" i="1" a="1"/>
  <c r="E991" i="1" s="1"/>
  <c r="C991" i="1" a="1"/>
  <c r="C991" i="1" s="1"/>
  <c r="L991" i="1"/>
  <c r="K991" i="1" a="1"/>
  <c r="K991" i="1" s="1"/>
  <c r="D991" i="1" a="1"/>
  <c r="D991" i="1" s="1"/>
  <c r="B991" i="1" a="1"/>
  <c r="B991" i="1" s="1"/>
  <c r="Q991" i="1" a="1"/>
  <c r="Q991" i="1" s="1"/>
  <c r="Y998" i="1" a="1"/>
  <c r="Y998" i="1" s="1"/>
  <c r="X998" i="1" a="1"/>
  <c r="X998" i="1" s="1"/>
  <c r="W998" i="1" a="1"/>
  <c r="W998" i="1" s="1"/>
  <c r="AF998" i="1" a="1"/>
  <c r="AF998" i="1" s="1"/>
  <c r="U998" i="1" a="1"/>
  <c r="U998" i="1" s="1"/>
  <c r="AD998" i="1" a="1"/>
  <c r="AD998" i="1" s="1"/>
  <c r="AA998" i="1" a="1"/>
  <c r="AA998" i="1" s="1"/>
  <c r="Z998" i="1" a="1"/>
  <c r="Z998" i="1" s="1"/>
  <c r="T998" i="1" a="1"/>
  <c r="T998" i="1" s="1"/>
  <c r="AB998" i="1" a="1"/>
  <c r="AB998" i="1" s="1"/>
  <c r="AC998" i="1" a="1"/>
  <c r="AC998" i="1" s="1"/>
  <c r="AE998" i="1" a="1"/>
  <c r="AE998" i="1" s="1"/>
  <c r="V998" i="1"/>
  <c r="X1016" i="1" a="1"/>
  <c r="X1016" i="1" s="1"/>
  <c r="W1016" i="1" a="1"/>
  <c r="W1016" i="1" s="1"/>
  <c r="AF1016" i="1" a="1"/>
  <c r="AF1016" i="1" s="1"/>
  <c r="U1016" i="1" a="1"/>
  <c r="U1016" i="1" s="1"/>
  <c r="AE1016" i="1" a="1"/>
  <c r="AE1016" i="1" s="1"/>
  <c r="T1016" i="1" a="1"/>
  <c r="T1016" i="1" s="1"/>
  <c r="AC1016" i="1" a="1"/>
  <c r="AC1016" i="1" s="1"/>
  <c r="Z1016" i="1" a="1"/>
  <c r="Z1016" i="1" s="1"/>
  <c r="Y1016" i="1" a="1"/>
  <c r="Y1016" i="1" s="1"/>
  <c r="AA1016" i="1" a="1"/>
  <c r="AA1016" i="1" s="1"/>
  <c r="AD1016" i="1" a="1"/>
  <c r="AD1016" i="1" s="1"/>
  <c r="AB1016" i="1" a="1"/>
  <c r="AB1016" i="1" s="1"/>
  <c r="W1043" i="1" a="1"/>
  <c r="W1043" i="1" s="1"/>
  <c r="AF1043" i="1" a="1"/>
  <c r="AF1043" i="1" s="1"/>
  <c r="U1043" i="1" a="1"/>
  <c r="U1043" i="1" s="1"/>
  <c r="AE1043" i="1" a="1"/>
  <c r="AE1043" i="1" s="1"/>
  <c r="T1043" i="1" a="1"/>
  <c r="T1043" i="1" s="1"/>
  <c r="AD1043" i="1" a="1"/>
  <c r="AD1043" i="1" s="1"/>
  <c r="AA1043" i="1" a="1"/>
  <c r="AA1043" i="1" s="1"/>
  <c r="X1043" i="1" a="1"/>
  <c r="X1043" i="1" s="1"/>
  <c r="AC1043" i="1" a="1"/>
  <c r="AC1043" i="1" s="1"/>
  <c r="AB1043" i="1" a="1"/>
  <c r="AB1043" i="1" s="1"/>
  <c r="Y1043" i="1" a="1"/>
  <c r="Y1043" i="1" s="1"/>
  <c r="Z1043" i="1" a="1"/>
  <c r="Z1043" i="1" s="1"/>
  <c r="B1154" i="1" a="1"/>
  <c r="B1154" i="1" s="1"/>
  <c r="K1154" i="1" a="1"/>
  <c r="K1154" i="1" s="1"/>
  <c r="J1154" i="1" a="1"/>
  <c r="J1154" i="1" s="1"/>
  <c r="F1154" i="1" a="1"/>
  <c r="F1154" i="1" s="1"/>
  <c r="E1154" i="1" a="1"/>
  <c r="E1154" i="1" s="1"/>
  <c r="L1154" i="1"/>
  <c r="P1154" i="1" s="1"/>
  <c r="R1154" i="1" a="1"/>
  <c r="R1154" i="1" s="1"/>
  <c r="C1154" i="1" a="1"/>
  <c r="C1154" i="1" s="1"/>
  <c r="D1154" i="1" a="1"/>
  <c r="D1154" i="1" s="1"/>
  <c r="S1154" i="1"/>
  <c r="O1154" i="1"/>
  <c r="N1154" i="1"/>
  <c r="M1154" i="1"/>
  <c r="Q1154" i="1" s="1" a="1"/>
  <c r="Q1154" i="1" s="1"/>
  <c r="R1172" i="1" a="1"/>
  <c r="R1172" i="1" s="1"/>
  <c r="Q1172" i="1" a="1"/>
  <c r="Q1172" i="1" s="1"/>
  <c r="F1172" i="1" a="1"/>
  <c r="F1172" i="1" s="1"/>
  <c r="C1172" i="1" a="1"/>
  <c r="C1172" i="1" s="1"/>
  <c r="B1172" i="1" a="1"/>
  <c r="B1172" i="1" s="1"/>
  <c r="E1172" i="1" a="1"/>
  <c r="E1172" i="1" s="1"/>
  <c r="D1172" i="1" a="1"/>
  <c r="D1172" i="1" s="1"/>
  <c r="AG1172" i="1" a="1"/>
  <c r="AG1172" i="1" s="1"/>
  <c r="J1172" i="1" a="1"/>
  <c r="J1172" i="1" s="1"/>
  <c r="I1172" i="1" a="1"/>
  <c r="I1172" i="1" s="1"/>
  <c r="L1172" i="1"/>
  <c r="K1172" i="1" a="1"/>
  <c r="K1172" i="1" s="1"/>
  <c r="O1172" i="1"/>
  <c r="M1172" i="1"/>
  <c r="S1172" i="1" s="1"/>
  <c r="H1172" i="1"/>
  <c r="G1172" i="1"/>
  <c r="Q1181" i="1" a="1"/>
  <c r="Q1181" i="1" s="1"/>
  <c r="L1181" i="1"/>
  <c r="J1181" i="1" a="1"/>
  <c r="J1181" i="1" s="1"/>
  <c r="I1181" i="1" a="1"/>
  <c r="I1181" i="1" s="1"/>
  <c r="E1181" i="1" a="1"/>
  <c r="E1181" i="1" s="1"/>
  <c r="R1181" i="1" a="1"/>
  <c r="R1181" i="1" s="1"/>
  <c r="K1181" i="1" a="1"/>
  <c r="K1181" i="1" s="1"/>
  <c r="F1181" i="1" a="1"/>
  <c r="F1181" i="1" s="1"/>
  <c r="H1181" i="1" s="1"/>
  <c r="D1181" i="1" a="1"/>
  <c r="D1181" i="1" s="1"/>
  <c r="B1181" i="1" a="1"/>
  <c r="B1181" i="1" s="1"/>
  <c r="AG1181" i="1" a="1"/>
  <c r="AG1181" i="1" s="1"/>
  <c r="C1181" i="1" a="1"/>
  <c r="C1181" i="1" s="1"/>
  <c r="S1181" i="1"/>
  <c r="O1181" i="1"/>
  <c r="G1181" i="1"/>
  <c r="L1199" i="1"/>
  <c r="K1199" i="1" a="1"/>
  <c r="K1199" i="1" s="1"/>
  <c r="I1199" i="1" a="1"/>
  <c r="I1199" i="1" s="1"/>
  <c r="F1199" i="1" a="1"/>
  <c r="F1199" i="1" s="1"/>
  <c r="AG1199" i="1" a="1"/>
  <c r="AG1199" i="1" s="1"/>
  <c r="D1199" i="1" a="1"/>
  <c r="D1199" i="1" s="1"/>
  <c r="J1199" i="1" a="1"/>
  <c r="J1199" i="1" s="1"/>
  <c r="E1199" i="1" a="1"/>
  <c r="E1199" i="1" s="1"/>
  <c r="C1199" i="1" a="1"/>
  <c r="C1199" i="1" s="1"/>
  <c r="B1199" i="1" a="1"/>
  <c r="B1199" i="1" s="1"/>
  <c r="R1199" i="1" a="1"/>
  <c r="R1199" i="1" s="1"/>
  <c r="M1199" i="1"/>
  <c r="AE1205" i="1" a="1"/>
  <c r="AE1205" i="1" s="1"/>
  <c r="T1205" i="1" a="1"/>
  <c r="T1205" i="1" s="1"/>
  <c r="AD1205" i="1" a="1"/>
  <c r="AD1205" i="1" s="1"/>
  <c r="Z1205" i="1" a="1"/>
  <c r="Z1205" i="1" s="1"/>
  <c r="AF1205" i="1" a="1"/>
  <c r="AF1205" i="1" s="1"/>
  <c r="AA1205" i="1" a="1"/>
  <c r="AA1205" i="1" s="1"/>
  <c r="AC1205" i="1" a="1"/>
  <c r="AC1205" i="1" s="1"/>
  <c r="AB1205" i="1" a="1"/>
  <c r="AB1205" i="1" s="1"/>
  <c r="Y1205" i="1" a="1"/>
  <c r="Y1205" i="1" s="1"/>
  <c r="U1205" i="1" a="1"/>
  <c r="U1205" i="1" s="1"/>
  <c r="W1205" i="1" a="1"/>
  <c r="W1205" i="1" s="1"/>
  <c r="X1205" i="1" a="1"/>
  <c r="X1205" i="1" s="1"/>
  <c r="V1205" i="1"/>
  <c r="F1217" i="1" a="1"/>
  <c r="F1217" i="1" s="1"/>
  <c r="H1217" i="1" s="1"/>
  <c r="AG1217" i="1" a="1"/>
  <c r="AG1217" i="1" s="1"/>
  <c r="D1217" i="1" a="1"/>
  <c r="D1217" i="1" s="1"/>
  <c r="C1217" i="1" a="1"/>
  <c r="C1217" i="1" s="1"/>
  <c r="B1217" i="1" a="1"/>
  <c r="B1217" i="1" s="1"/>
  <c r="K1217" i="1" a="1"/>
  <c r="K1217" i="1" s="1"/>
  <c r="R1217" i="1" a="1"/>
  <c r="R1217" i="1" s="1"/>
  <c r="Q1217" i="1" a="1"/>
  <c r="Q1217" i="1" s="1"/>
  <c r="L1217" i="1"/>
  <c r="I1217" i="1" a="1"/>
  <c r="I1217" i="1" s="1"/>
  <c r="E1217" i="1" a="1"/>
  <c r="E1217" i="1" s="1"/>
  <c r="M1217" i="1"/>
  <c r="S1217" i="1" s="1"/>
  <c r="AE1223" i="1" a="1"/>
  <c r="AE1223" i="1" s="1"/>
  <c r="T1223" i="1" a="1"/>
  <c r="T1223" i="1" s="1"/>
  <c r="AD1223" i="1" a="1"/>
  <c r="AD1223" i="1" s="1"/>
  <c r="Z1223" i="1" a="1"/>
  <c r="Z1223" i="1" s="1"/>
  <c r="AF1223" i="1" a="1"/>
  <c r="AF1223" i="1" s="1"/>
  <c r="AC1223" i="1" a="1"/>
  <c r="AC1223" i="1" s="1"/>
  <c r="AB1223" i="1" a="1"/>
  <c r="AB1223" i="1" s="1"/>
  <c r="X1223" i="1" a="1"/>
  <c r="X1223" i="1" s="1"/>
  <c r="W1223" i="1" a="1"/>
  <c r="W1223" i="1" s="1"/>
  <c r="U1223" i="1" a="1"/>
  <c r="U1223" i="1" s="1"/>
  <c r="Y1223" i="1" a="1"/>
  <c r="Y1223" i="1" s="1"/>
  <c r="AA1223" i="1" a="1"/>
  <c r="AA1223" i="1" s="1"/>
  <c r="K1235" i="1" a="1"/>
  <c r="K1235" i="1" s="1"/>
  <c r="E1235" i="1" a="1"/>
  <c r="E1235" i="1" s="1"/>
  <c r="AG1235" i="1" a="1"/>
  <c r="AG1235" i="1" s="1"/>
  <c r="L1235" i="1"/>
  <c r="C1235" i="1" a="1"/>
  <c r="C1235" i="1" s="1"/>
  <c r="B1235" i="1" a="1"/>
  <c r="B1235" i="1" s="1"/>
  <c r="D1235" i="1" a="1"/>
  <c r="D1235" i="1" s="1"/>
  <c r="Q1235" i="1" a="1"/>
  <c r="Q1235" i="1" s="1"/>
  <c r="L1250" i="1"/>
  <c r="B1250" i="1" a="1"/>
  <c r="B1250" i="1" s="1"/>
  <c r="AG1250" i="1" a="1"/>
  <c r="AG1250" i="1" s="1"/>
  <c r="C1250" i="1" a="1"/>
  <c r="C1250" i="1" s="1"/>
  <c r="E1250" i="1" a="1"/>
  <c r="E1250" i="1" s="1"/>
  <c r="D1250" i="1" a="1"/>
  <c r="D1250" i="1" s="1"/>
  <c r="K1250" i="1" a="1"/>
  <c r="K1250" i="1" s="1"/>
  <c r="M1250" i="1"/>
  <c r="S1250" i="1" s="1"/>
  <c r="Q1268" i="1" a="1"/>
  <c r="Q1268" i="1" s="1"/>
  <c r="L1268" i="1"/>
  <c r="K1268" i="1" a="1"/>
  <c r="K1268" i="1" s="1"/>
  <c r="E1268" i="1" a="1"/>
  <c r="E1268" i="1" s="1"/>
  <c r="D1268" i="1" a="1"/>
  <c r="D1268" i="1" s="1"/>
  <c r="C1268" i="1" a="1"/>
  <c r="C1268" i="1" s="1"/>
  <c r="B1268" i="1" a="1"/>
  <c r="B1268" i="1" s="1"/>
  <c r="E1307" i="1" a="1"/>
  <c r="E1307" i="1" s="1"/>
  <c r="R1307" i="1" a="1"/>
  <c r="R1307" i="1" s="1"/>
  <c r="Q1307" i="1" a="1"/>
  <c r="Q1307" i="1" s="1"/>
  <c r="L1307" i="1"/>
  <c r="K1307" i="1" a="1"/>
  <c r="K1307" i="1" s="1"/>
  <c r="D1307" i="1" a="1"/>
  <c r="D1307" i="1" s="1"/>
  <c r="C1307" i="1" a="1"/>
  <c r="C1307" i="1" s="1"/>
  <c r="B1307" i="1" a="1"/>
  <c r="B1307" i="1" s="1"/>
  <c r="S1307" i="1"/>
  <c r="L1313" i="1"/>
  <c r="K1313" i="1" a="1"/>
  <c r="K1313" i="1" s="1"/>
  <c r="E1313" i="1" a="1"/>
  <c r="E1313" i="1" s="1"/>
  <c r="D1313" i="1" a="1"/>
  <c r="D1313" i="1" s="1"/>
  <c r="C1313" i="1" a="1"/>
  <c r="C1313" i="1" s="1"/>
  <c r="Q1313" i="1" a="1"/>
  <c r="Q1313" i="1" s="1"/>
  <c r="R1313" i="1" a="1"/>
  <c r="R1313" i="1" s="1"/>
  <c r="B1313" i="1" a="1"/>
  <c r="B1313" i="1" s="1"/>
  <c r="K1322" i="1" a="1"/>
  <c r="K1322" i="1" s="1"/>
  <c r="B1322" i="1" a="1"/>
  <c r="B1322" i="1" s="1"/>
  <c r="D1322" i="1" a="1"/>
  <c r="D1322" i="1" s="1"/>
  <c r="C1322" i="1" a="1"/>
  <c r="C1322" i="1" s="1"/>
  <c r="E1322" i="1" a="1"/>
  <c r="E1322" i="1" s="1"/>
  <c r="L1322" i="1"/>
  <c r="Q1322" i="1" a="1"/>
  <c r="Q1322" i="1" s="1"/>
  <c r="L1346" i="1"/>
  <c r="E1346" i="1" a="1"/>
  <c r="E1346" i="1" s="1"/>
  <c r="D1346" i="1" a="1"/>
  <c r="D1346" i="1" s="1"/>
  <c r="Q1346" i="1" a="1"/>
  <c r="Q1346" i="1" s="1"/>
  <c r="K1346" i="1" a="1"/>
  <c r="K1346" i="1" s="1"/>
  <c r="B1346" i="1" a="1"/>
  <c r="B1346" i="1" s="1"/>
  <c r="C1346" i="1" a="1"/>
  <c r="C1346" i="1" s="1"/>
  <c r="Q1364" i="1" a="1"/>
  <c r="Q1364" i="1" s="1"/>
  <c r="L1364" i="1"/>
  <c r="K1364" i="1" a="1"/>
  <c r="K1364" i="1" s="1"/>
  <c r="D1364" i="1" a="1"/>
  <c r="D1364" i="1" s="1"/>
  <c r="E1364" i="1" a="1"/>
  <c r="E1364" i="1" s="1"/>
  <c r="B1364" i="1" a="1"/>
  <c r="B1364" i="1" s="1"/>
  <c r="AG1364" i="1" a="1"/>
  <c r="AG1364" i="1" s="1"/>
  <c r="C1364" i="1" a="1"/>
  <c r="C1364" i="1" s="1"/>
  <c r="AC1383" i="1" a="1"/>
  <c r="AC1383" i="1" s="1"/>
  <c r="AB1383" i="1" a="1"/>
  <c r="AB1383" i="1" s="1"/>
  <c r="AD1383" i="1" a="1"/>
  <c r="AD1383" i="1" s="1"/>
  <c r="AA1383" i="1" a="1"/>
  <c r="AA1383" i="1" s="1"/>
  <c r="Z1383" i="1" a="1"/>
  <c r="Z1383" i="1" s="1"/>
  <c r="X1383" i="1" a="1"/>
  <c r="X1383" i="1" s="1"/>
  <c r="U1383" i="1" a="1"/>
  <c r="U1383" i="1" s="1"/>
  <c r="AE1383" i="1" a="1"/>
  <c r="AE1383" i="1" s="1"/>
  <c r="Y1383" i="1" a="1"/>
  <c r="Y1383" i="1" s="1"/>
  <c r="W1383" i="1" a="1"/>
  <c r="W1383" i="1" s="1"/>
  <c r="T1383" i="1" a="1"/>
  <c r="T1383" i="1" s="1"/>
  <c r="AF1383" i="1" a="1"/>
  <c r="AF1383" i="1" s="1"/>
  <c r="V1383" i="1"/>
  <c r="K1399" i="1" a="1"/>
  <c r="K1399" i="1" s="1"/>
  <c r="E1399" i="1" a="1"/>
  <c r="E1399" i="1" s="1"/>
  <c r="R1399" i="1" a="1"/>
  <c r="R1399" i="1" s="1"/>
  <c r="Q1399" i="1" a="1"/>
  <c r="Q1399" i="1" s="1"/>
  <c r="L1399" i="1"/>
  <c r="C1399" i="1" a="1"/>
  <c r="C1399" i="1" s="1"/>
  <c r="D1399" i="1" a="1"/>
  <c r="D1399" i="1" s="1"/>
  <c r="B1399" i="1" a="1"/>
  <c r="B1399" i="1" s="1"/>
  <c r="M1399" i="1"/>
  <c r="S1399" i="1" s="1"/>
  <c r="L1412" i="1"/>
  <c r="N1412" i="1" s="1"/>
  <c r="K1412" i="1" a="1"/>
  <c r="K1412" i="1" s="1"/>
  <c r="E1412" i="1" a="1"/>
  <c r="E1412" i="1" s="1"/>
  <c r="D1412" i="1" a="1"/>
  <c r="D1412" i="1" s="1"/>
  <c r="C1412" i="1" a="1"/>
  <c r="C1412" i="1" s="1"/>
  <c r="B1412" i="1" a="1"/>
  <c r="B1412" i="1" s="1"/>
  <c r="R1412" i="1" a="1"/>
  <c r="R1412" i="1" s="1"/>
  <c r="S1412" i="1"/>
  <c r="P1412" i="1"/>
  <c r="M1412" i="1"/>
  <c r="Q1412" i="1" s="1" a="1"/>
  <c r="Q1412" i="1" s="1"/>
  <c r="X1463" i="1" a="1"/>
  <c r="X1463" i="1" s="1"/>
  <c r="W1463" i="1" a="1"/>
  <c r="W1463" i="1" s="1"/>
  <c r="AF1463" i="1" a="1"/>
  <c r="AF1463" i="1" s="1"/>
  <c r="U1463" i="1" a="1"/>
  <c r="U1463" i="1" s="1"/>
  <c r="AB1463" i="1" a="1"/>
  <c r="AB1463" i="1" s="1"/>
  <c r="T1463" i="1" a="1"/>
  <c r="T1463" i="1" s="1"/>
  <c r="AC1463" i="1" a="1"/>
  <c r="AC1463" i="1" s="1"/>
  <c r="Y1463" i="1" a="1"/>
  <c r="Y1463" i="1" s="1"/>
  <c r="AE1463" i="1" a="1"/>
  <c r="AE1463" i="1" s="1"/>
  <c r="AD1463" i="1" a="1"/>
  <c r="AD1463" i="1" s="1"/>
  <c r="AA1463" i="1" a="1"/>
  <c r="AA1463" i="1" s="1"/>
  <c r="Z1463" i="1" a="1"/>
  <c r="Z1463" i="1" s="1"/>
  <c r="V1463" i="1"/>
  <c r="D1479" i="1" a="1"/>
  <c r="D1479" i="1" s="1"/>
  <c r="C1479" i="1" a="1"/>
  <c r="C1479" i="1" s="1"/>
  <c r="B1479" i="1" a="1"/>
  <c r="B1479" i="1" s="1"/>
  <c r="L1479" i="1"/>
  <c r="E1479" i="1" a="1"/>
  <c r="E1479" i="1" s="1"/>
  <c r="K1479" i="1" a="1"/>
  <c r="K1479" i="1" s="1"/>
  <c r="N1479" i="1"/>
  <c r="M1479" i="1"/>
  <c r="E1492" i="1" a="1"/>
  <c r="E1492" i="1" s="1"/>
  <c r="D1492" i="1" a="1"/>
  <c r="D1492" i="1" s="1"/>
  <c r="C1492" i="1" a="1"/>
  <c r="C1492" i="1" s="1"/>
  <c r="L1492" i="1"/>
  <c r="K1492" i="1" a="1"/>
  <c r="K1492" i="1" s="1"/>
  <c r="Q1492" i="1" a="1"/>
  <c r="Q1492" i="1" s="1"/>
  <c r="B1492" i="1" a="1"/>
  <c r="B1492" i="1" s="1"/>
  <c r="M1492" i="1"/>
  <c r="S1492" i="1" s="1"/>
  <c r="Y1543" i="1" a="1"/>
  <c r="Y1543" i="1" s="1"/>
  <c r="X1543" i="1" a="1"/>
  <c r="X1543" i="1" s="1"/>
  <c r="AF1543" i="1" a="1"/>
  <c r="AF1543" i="1" s="1"/>
  <c r="T1543" i="1" a="1"/>
  <c r="T1543" i="1" s="1"/>
  <c r="AE1543" i="1" a="1"/>
  <c r="AE1543" i="1" s="1"/>
  <c r="AC1543" i="1" a="1"/>
  <c r="AC1543" i="1" s="1"/>
  <c r="AD1543" i="1" a="1"/>
  <c r="AD1543" i="1" s="1"/>
  <c r="AB1543" i="1" a="1"/>
  <c r="AB1543" i="1" s="1"/>
  <c r="AA1543" i="1" a="1"/>
  <c r="AA1543" i="1" s="1"/>
  <c r="W1543" i="1" a="1"/>
  <c r="W1543" i="1" s="1"/>
  <c r="Z1543" i="1" a="1"/>
  <c r="Z1543" i="1" s="1"/>
  <c r="U1543" i="1" a="1"/>
  <c r="U1543" i="1" s="1"/>
  <c r="V1543" i="1"/>
  <c r="E1559" i="1" a="1"/>
  <c r="E1559" i="1" s="1"/>
  <c r="D1559" i="1" a="1"/>
  <c r="D1559" i="1" s="1"/>
  <c r="C1559" i="1" a="1"/>
  <c r="C1559" i="1" s="1"/>
  <c r="B1559" i="1" a="1"/>
  <c r="B1559" i="1" s="1"/>
  <c r="L1559" i="1"/>
  <c r="P1559" i="1" s="1"/>
  <c r="K1559" i="1" a="1"/>
  <c r="K1559" i="1" s="1"/>
  <c r="O1559" i="1"/>
  <c r="N1559" i="1"/>
  <c r="M1559" i="1"/>
  <c r="S1559" i="1" s="1"/>
  <c r="F1572" i="1" a="1"/>
  <c r="F1572" i="1" s="1"/>
  <c r="Q1572" i="1" a="1"/>
  <c r="Q1572" i="1" s="1"/>
  <c r="L1572" i="1"/>
  <c r="K1572" i="1" a="1"/>
  <c r="K1572" i="1" s="1"/>
  <c r="I1572" i="1" a="1"/>
  <c r="I1572" i="1" s="1"/>
  <c r="E1572" i="1" a="1"/>
  <c r="E1572" i="1" s="1"/>
  <c r="J1572" i="1" a="1"/>
  <c r="J1572" i="1" s="1"/>
  <c r="R1572" i="1" a="1"/>
  <c r="R1572" i="1" s="1"/>
  <c r="AG1572" i="1" a="1"/>
  <c r="AG1572" i="1" s="1"/>
  <c r="D1572" i="1" a="1"/>
  <c r="D1572" i="1" s="1"/>
  <c r="C1572" i="1" a="1"/>
  <c r="C1572" i="1" s="1"/>
  <c r="B1572" i="1" a="1"/>
  <c r="B1572" i="1" s="1"/>
  <c r="M1572" i="1"/>
  <c r="S1572" i="1" s="1"/>
  <c r="F1601" i="1" a="1"/>
  <c r="F1601" i="1" s="1"/>
  <c r="G1601" i="1" s="1"/>
  <c r="D1601" i="1" a="1"/>
  <c r="D1601" i="1" s="1"/>
  <c r="C1601" i="1" a="1"/>
  <c r="C1601" i="1" s="1"/>
  <c r="B1601" i="1" a="1"/>
  <c r="B1601" i="1" s="1"/>
  <c r="L1601" i="1"/>
  <c r="K1601" i="1" a="1"/>
  <c r="K1601" i="1" s="1"/>
  <c r="R1601" i="1" a="1"/>
  <c r="R1601" i="1" s="1"/>
  <c r="Q1601" i="1" a="1"/>
  <c r="Q1601" i="1" s="1"/>
  <c r="E1601" i="1" a="1"/>
  <c r="E1601" i="1" s="1"/>
  <c r="M1601" i="1"/>
  <c r="S1601" i="1" s="1"/>
  <c r="E1628" i="1" a="1"/>
  <c r="E1628" i="1" s="1"/>
  <c r="L1628" i="1"/>
  <c r="K1628" i="1" a="1"/>
  <c r="K1628" i="1" s="1"/>
  <c r="D1628" i="1" a="1"/>
  <c r="D1628" i="1" s="1"/>
  <c r="C1628" i="1" a="1"/>
  <c r="C1628" i="1" s="1"/>
  <c r="B1628" i="1" a="1"/>
  <c r="B1628" i="1" s="1"/>
  <c r="M1628" i="1"/>
  <c r="S1628" i="1" s="1"/>
  <c r="B1631" i="1" a="1"/>
  <c r="B1631" i="1" s="1"/>
  <c r="Q1631" i="1" a="1"/>
  <c r="Q1631" i="1" s="1"/>
  <c r="K1631" i="1" a="1"/>
  <c r="K1631" i="1" s="1"/>
  <c r="L1631" i="1"/>
  <c r="E1631" i="1" a="1"/>
  <c r="E1631" i="1" s="1"/>
  <c r="D1631" i="1" a="1"/>
  <c r="D1631" i="1" s="1"/>
  <c r="C1631" i="1" a="1"/>
  <c r="C1631" i="1" s="1"/>
  <c r="E1659" i="1" a="1"/>
  <c r="E1659" i="1" s="1"/>
  <c r="C1659" i="1" a="1"/>
  <c r="C1659" i="1" s="1"/>
  <c r="J1659" i="1" a="1"/>
  <c r="J1659" i="1" s="1"/>
  <c r="D1659" i="1" a="1"/>
  <c r="D1659" i="1" s="1"/>
  <c r="R1659" i="1" a="1"/>
  <c r="R1659" i="1" s="1"/>
  <c r="L1659" i="1"/>
  <c r="P1659" i="1" s="1"/>
  <c r="K1659" i="1" a="1"/>
  <c r="K1659" i="1" s="1"/>
  <c r="B1659" i="1" a="1"/>
  <c r="B1659" i="1" s="1"/>
  <c r="AG1659" i="1" a="1"/>
  <c r="AG1659" i="1" s="1"/>
  <c r="O1659" i="1"/>
  <c r="N1659" i="1"/>
  <c r="M1659" i="1"/>
  <c r="B1662" i="1" a="1"/>
  <c r="B1662" i="1" s="1"/>
  <c r="D1662" i="1" a="1"/>
  <c r="D1662" i="1" s="1"/>
  <c r="C1662" i="1" a="1"/>
  <c r="C1662" i="1" s="1"/>
  <c r="Q1662" i="1" a="1"/>
  <c r="Q1662" i="1" s="1"/>
  <c r="R1662" i="1" a="1"/>
  <c r="R1662" i="1" s="1"/>
  <c r="K1662" i="1" a="1"/>
  <c r="K1662" i="1" s="1"/>
  <c r="E1662" i="1" a="1"/>
  <c r="E1662" i="1" s="1"/>
  <c r="L1662" i="1"/>
  <c r="F1662" i="1" a="1"/>
  <c r="F1662" i="1" s="1"/>
  <c r="G9" i="2" a="1"/>
  <c r="G9" i="2" s="1"/>
  <c r="C9" i="2" a="1"/>
  <c r="C9" i="2" s="1"/>
  <c r="B9" i="2" a="1"/>
  <c r="B9" i="2" s="1"/>
  <c r="D9" i="2" a="1"/>
  <c r="D9" i="2" s="1"/>
  <c r="F9" i="2" a="1"/>
  <c r="F9" i="2" s="1"/>
  <c r="I9" i="2" s="1"/>
  <c r="E9" i="2" a="1"/>
  <c r="E9" i="2" s="1"/>
  <c r="C21" i="2" a="1"/>
  <c r="C21" i="2" s="1"/>
  <c r="G21" i="2" a="1"/>
  <c r="G21" i="2" s="1"/>
  <c r="E21" i="2" a="1"/>
  <c r="E21" i="2" s="1"/>
  <c r="D21" i="2" a="1"/>
  <c r="D21" i="2" s="1"/>
  <c r="F21" i="2" a="1"/>
  <c r="F21" i="2" s="1"/>
  <c r="H21" i="2" s="1"/>
  <c r="B21" i="2" a="1"/>
  <c r="B21" i="2" s="1"/>
  <c r="E79" i="2" a="1"/>
  <c r="E79" i="2" s="1"/>
  <c r="D79" i="2" a="1"/>
  <c r="D79" i="2" s="1"/>
  <c r="C79" i="2" a="1"/>
  <c r="C79" i="2" s="1"/>
  <c r="B79" i="2" a="1"/>
  <c r="B79" i="2" s="1"/>
  <c r="G79" i="2" a="1"/>
  <c r="G79" i="2" s="1"/>
  <c r="F79" i="2" a="1"/>
  <c r="F79" i="2" s="1"/>
  <c r="H79" i="2" s="1"/>
  <c r="B92" i="2" a="1"/>
  <c r="B92" i="2" s="1"/>
  <c r="D92" i="2" a="1"/>
  <c r="D92" i="2" s="1"/>
  <c r="C92" i="2" a="1"/>
  <c r="C92" i="2" s="1"/>
  <c r="G92" i="2" a="1"/>
  <c r="G92" i="2" s="1"/>
  <c r="I92" i="2" s="1"/>
  <c r="F92" i="2" a="1"/>
  <c r="F92" i="2" s="1"/>
  <c r="E92" i="2" a="1"/>
  <c r="E92" i="2" s="1"/>
  <c r="E314" i="2" a="1"/>
  <c r="E314" i="2" s="1"/>
  <c r="D314" i="2" a="1"/>
  <c r="D314" i="2" s="1"/>
  <c r="C314" i="2" a="1"/>
  <c r="C314" i="2" s="1"/>
  <c r="G314" i="2" a="1"/>
  <c r="G314" i="2" s="1"/>
  <c r="B314" i="2" a="1"/>
  <c r="B314" i="2" s="1"/>
  <c r="F314" i="2" a="1"/>
  <c r="F314" i="2" s="1"/>
  <c r="D401" i="2" a="1"/>
  <c r="D401" i="2" s="1"/>
  <c r="C401" i="2" a="1"/>
  <c r="C401" i="2" s="1"/>
  <c r="B401" i="2" a="1"/>
  <c r="B401" i="2" s="1"/>
  <c r="F401" i="2" a="1"/>
  <c r="F401" i="2" s="1"/>
  <c r="E401" i="2" a="1"/>
  <c r="E401" i="2" s="1"/>
  <c r="G401" i="2" s="1" a="1"/>
  <c r="G401" i="2" s="1"/>
  <c r="I401" i="2" s="1"/>
  <c r="X31" i="17"/>
  <c r="W5" i="6"/>
  <c r="BE5" i="6"/>
  <c r="AR11" i="6"/>
  <c r="AH11" i="6"/>
  <c r="BI11" i="6"/>
  <c r="BG11" i="6"/>
  <c r="BH11" i="6" s="1"/>
  <c r="BD11" i="6"/>
  <c r="X11" i="6"/>
  <c r="BE23" i="6"/>
  <c r="W23" i="6"/>
  <c r="T55" i="4" a="1"/>
  <c r="T55" i="4" s="1"/>
  <c r="R55" i="4" s="1"/>
  <c r="BI55" i="6"/>
  <c r="BF55" i="6"/>
  <c r="BG55" i="6"/>
  <c r="BH55" i="6" s="1"/>
  <c r="BE7" i="8"/>
  <c r="BC7" i="8"/>
  <c r="BC63" i="8" s="1"/>
  <c r="BD65" i="8" s="1"/>
  <c r="BB21" i="10"/>
  <c r="O71" i="10"/>
  <c r="O75" i="10" s="1"/>
  <c r="BI22" i="11"/>
  <c r="BG22" i="11"/>
  <c r="BH22" i="11" s="1"/>
  <c r="BF22" i="11"/>
  <c r="BE52" i="11"/>
  <c r="W52" i="11"/>
  <c r="AR45" i="12"/>
  <c r="AH45" i="12"/>
  <c r="BD45" i="12"/>
  <c r="BG46" i="12"/>
  <c r="BH46" i="12" s="1"/>
  <c r="AQ3" i="13"/>
  <c r="AP71" i="13"/>
  <c r="AP75" i="13" s="1"/>
  <c r="BI9" i="13"/>
  <c r="BG9" i="13"/>
  <c r="BH9" i="13" s="1"/>
  <c r="BF9" i="13"/>
  <c r="BE44" i="13"/>
  <c r="W50" i="13"/>
  <c r="BE50" i="13"/>
  <c r="BG58" i="13"/>
  <c r="BH58" i="13" s="1"/>
  <c r="BF58" i="13"/>
  <c r="BI42" i="15"/>
  <c r="BG42" i="15"/>
  <c r="BH42" i="15" s="1"/>
  <c r="BF42" i="15"/>
  <c r="AG103" i="1" a="1"/>
  <c r="AG103" i="1" s="1"/>
  <c r="D103" i="1" a="1"/>
  <c r="D103" i="1" s="1"/>
  <c r="C103" i="1" a="1"/>
  <c r="C103" i="1" s="1"/>
  <c r="Q103" i="1" a="1"/>
  <c r="Q103" i="1" s="1"/>
  <c r="L103" i="1"/>
  <c r="P103" i="1" s="1"/>
  <c r="K103" i="1" a="1"/>
  <c r="K103" i="1" s="1"/>
  <c r="F103" i="1" a="1"/>
  <c r="F103" i="1" s="1"/>
  <c r="E103" i="1" a="1"/>
  <c r="E103" i="1" s="1"/>
  <c r="E179" i="1" a="1"/>
  <c r="E179" i="1" s="1"/>
  <c r="B228" i="1" a="1"/>
  <c r="B228" i="1" s="1"/>
  <c r="BD39" i="12"/>
  <c r="AR39" i="12"/>
  <c r="AH39" i="12"/>
  <c r="X39" i="12"/>
  <c r="BD12" i="13"/>
  <c r="AR12" i="13"/>
  <c r="AH12" i="13"/>
  <c r="X12" i="13"/>
  <c r="BE25" i="13"/>
  <c r="AG25" i="13"/>
  <c r="BI56" i="13"/>
  <c r="BG56" i="13"/>
  <c r="BH56" i="13" s="1"/>
  <c r="BF56" i="13"/>
  <c r="BI65" i="13"/>
  <c r="BG65" i="13"/>
  <c r="BH65" i="13" s="1"/>
  <c r="BF65" i="13"/>
  <c r="BE44" i="15"/>
  <c r="AG44" i="15"/>
  <c r="E13" i="1" a="1"/>
  <c r="E13" i="1" s="1"/>
  <c r="D13" i="1" a="1"/>
  <c r="D13" i="1" s="1"/>
  <c r="B13" i="1" a="1"/>
  <c r="B13" i="1" s="1"/>
  <c r="L13" i="1"/>
  <c r="K13" i="1" a="1"/>
  <c r="K13" i="1" s="1"/>
  <c r="C13" i="1" a="1"/>
  <c r="C13" i="1" s="1"/>
  <c r="Q13" i="1" a="1"/>
  <c r="Q13" i="1" s="1"/>
  <c r="L53" i="1"/>
  <c r="E53" i="1" a="1"/>
  <c r="E53" i="1" s="1"/>
  <c r="D53" i="1" a="1"/>
  <c r="D53" i="1" s="1"/>
  <c r="C53" i="1" a="1"/>
  <c r="C53" i="1" s="1"/>
  <c r="B53" i="1" a="1"/>
  <c r="B53" i="1" s="1"/>
  <c r="Q53" i="1" a="1"/>
  <c r="Q53" i="1" s="1"/>
  <c r="K53" i="1" a="1"/>
  <c r="K53" i="1" s="1"/>
  <c r="L73" i="1"/>
  <c r="D73" i="1" a="1"/>
  <c r="D73" i="1" s="1"/>
  <c r="C73" i="1" a="1"/>
  <c r="C73" i="1" s="1"/>
  <c r="B73" i="1" a="1"/>
  <c r="B73" i="1" s="1"/>
  <c r="K73" i="1" a="1"/>
  <c r="K73" i="1" s="1"/>
  <c r="E91" i="1" a="1"/>
  <c r="E91" i="1" s="1"/>
  <c r="D91" i="1" a="1"/>
  <c r="D91" i="1" s="1"/>
  <c r="C91" i="1" a="1"/>
  <c r="C91" i="1" s="1"/>
  <c r="B91" i="1" a="1"/>
  <c r="B91" i="1" s="1"/>
  <c r="Q91" i="1" a="1"/>
  <c r="Q91" i="1" s="1"/>
  <c r="L91" i="1"/>
  <c r="P91" i="1" s="1"/>
  <c r="K91" i="1" a="1"/>
  <c r="K91" i="1" s="1"/>
  <c r="C98" i="1" a="1"/>
  <c r="C98" i="1" s="1"/>
  <c r="L98" i="1"/>
  <c r="P98" i="1" s="1"/>
  <c r="K98" i="1" a="1"/>
  <c r="K98" i="1" s="1"/>
  <c r="F98" i="1" a="1"/>
  <c r="F98" i="1" s="1"/>
  <c r="E98" i="1" a="1"/>
  <c r="E98" i="1" s="1"/>
  <c r="B98" i="1" a="1"/>
  <c r="B98" i="1" s="1"/>
  <c r="D98" i="1" a="1"/>
  <c r="D98" i="1" s="1"/>
  <c r="Q98" i="1" a="1"/>
  <c r="Q98" i="1" s="1"/>
  <c r="W103" i="1" a="1"/>
  <c r="W103" i="1" s="1"/>
  <c r="AF103" i="1" a="1"/>
  <c r="AF103" i="1" s="1"/>
  <c r="U103" i="1" a="1"/>
  <c r="U103" i="1" s="1"/>
  <c r="AC103" i="1" a="1"/>
  <c r="AC103" i="1" s="1"/>
  <c r="AE103" i="1" a="1"/>
  <c r="AE103" i="1" s="1"/>
  <c r="AD103" i="1" a="1"/>
  <c r="AD103" i="1" s="1"/>
  <c r="AA103" i="1" a="1"/>
  <c r="AA103" i="1" s="1"/>
  <c r="Z103" i="1" a="1"/>
  <c r="Z103" i="1" s="1"/>
  <c r="X103" i="1" a="1"/>
  <c r="X103" i="1" s="1"/>
  <c r="AB103" i="1" a="1"/>
  <c r="AB103" i="1" s="1"/>
  <c r="Y103" i="1" a="1"/>
  <c r="Y103" i="1" s="1"/>
  <c r="T103" i="1" a="1"/>
  <c r="T103" i="1" s="1"/>
  <c r="Q115" i="1" a="1"/>
  <c r="Q115" i="1" s="1"/>
  <c r="L115" i="1"/>
  <c r="K115" i="1" a="1"/>
  <c r="K115" i="1" s="1"/>
  <c r="F115" i="1" a="1"/>
  <c r="F115" i="1" s="1"/>
  <c r="H115" i="1" s="1"/>
  <c r="E115" i="1" a="1"/>
  <c r="E115" i="1" s="1"/>
  <c r="D115" i="1" a="1"/>
  <c r="D115" i="1" s="1"/>
  <c r="C115" i="1" a="1"/>
  <c r="C115" i="1" s="1"/>
  <c r="B115" i="1" a="1"/>
  <c r="B115" i="1" s="1"/>
  <c r="AG115" i="1" a="1"/>
  <c r="AG115" i="1" s="1"/>
  <c r="G115" i="1"/>
  <c r="F127" i="1" a="1"/>
  <c r="F127" i="1" s="1"/>
  <c r="E127" i="1" a="1"/>
  <c r="E127" i="1" s="1"/>
  <c r="AG127" i="1" a="1"/>
  <c r="AG127" i="1" s="1"/>
  <c r="B127" i="1" a="1"/>
  <c r="B127" i="1" s="1"/>
  <c r="L127" i="1"/>
  <c r="K127" i="1" a="1"/>
  <c r="K127" i="1" s="1"/>
  <c r="I127" i="1" a="1"/>
  <c r="I127" i="1" s="1"/>
  <c r="D127" i="1" a="1"/>
  <c r="D127" i="1" s="1"/>
  <c r="R127" i="1" a="1"/>
  <c r="R127" i="1" s="1"/>
  <c r="C127" i="1" a="1"/>
  <c r="C127" i="1" s="1"/>
  <c r="Q127" i="1" a="1"/>
  <c r="Q127" i="1" s="1"/>
  <c r="O147" i="1"/>
  <c r="L157" i="1"/>
  <c r="K157" i="1" a="1"/>
  <c r="K157" i="1" s="1"/>
  <c r="C157" i="1" a="1"/>
  <c r="C157" i="1" s="1"/>
  <c r="B157" i="1" a="1"/>
  <c r="B157" i="1" s="1"/>
  <c r="D157" i="1" a="1"/>
  <c r="D157" i="1" s="1"/>
  <c r="M157" i="1"/>
  <c r="S157" i="1" s="1"/>
  <c r="X165" i="1" a="1"/>
  <c r="X165" i="1" s="1"/>
  <c r="W165" i="1" a="1"/>
  <c r="W165" i="1" s="1"/>
  <c r="AF165" i="1" a="1"/>
  <c r="AF165" i="1" s="1"/>
  <c r="U165" i="1" a="1"/>
  <c r="U165" i="1" s="1"/>
  <c r="AE165" i="1" a="1"/>
  <c r="AE165" i="1" s="1"/>
  <c r="T165" i="1" a="1"/>
  <c r="T165" i="1" s="1"/>
  <c r="AD165" i="1" a="1"/>
  <c r="AD165" i="1" s="1"/>
  <c r="AC165" i="1" a="1"/>
  <c r="AC165" i="1" s="1"/>
  <c r="AB165" i="1" a="1"/>
  <c r="AB165" i="1" s="1"/>
  <c r="AA165" i="1" a="1"/>
  <c r="AA165" i="1" s="1"/>
  <c r="Y165" i="1" a="1"/>
  <c r="Y165" i="1" s="1"/>
  <c r="Z165" i="1" a="1"/>
  <c r="Z165" i="1" s="1"/>
  <c r="V165" i="1"/>
  <c r="L173" i="1"/>
  <c r="K173" i="1" a="1"/>
  <c r="K173" i="1" s="1"/>
  <c r="E173" i="1" a="1"/>
  <c r="E173" i="1" s="1"/>
  <c r="D173" i="1" a="1"/>
  <c r="D173" i="1" s="1"/>
  <c r="Q173" i="1" a="1"/>
  <c r="Q173" i="1" s="1"/>
  <c r="C173" i="1" a="1"/>
  <c r="C173" i="1" s="1"/>
  <c r="B173" i="1" a="1"/>
  <c r="B173" i="1" s="1"/>
  <c r="N179" i="1"/>
  <c r="E189" i="1" a="1"/>
  <c r="E189" i="1" s="1"/>
  <c r="C189" i="1" a="1"/>
  <c r="C189" i="1" s="1"/>
  <c r="B189" i="1" a="1"/>
  <c r="B189" i="1" s="1"/>
  <c r="Q189" i="1" a="1"/>
  <c r="Q189" i="1" s="1"/>
  <c r="L189" i="1"/>
  <c r="D189" i="1" a="1"/>
  <c r="D189" i="1" s="1"/>
  <c r="K189" i="1" a="1"/>
  <c r="K189" i="1" s="1"/>
  <c r="V203" i="1"/>
  <c r="L219" i="1"/>
  <c r="N219" i="1" s="1"/>
  <c r="K219" i="1" a="1"/>
  <c r="K219" i="1" s="1"/>
  <c r="E219" i="1" a="1"/>
  <c r="E219" i="1" s="1"/>
  <c r="D219" i="1" a="1"/>
  <c r="D219" i="1" s="1"/>
  <c r="Q219" i="1" a="1"/>
  <c r="Q219" i="1" s="1"/>
  <c r="O219" i="1"/>
  <c r="M219" i="1"/>
  <c r="S219" i="1" s="1"/>
  <c r="O233" i="1"/>
  <c r="N260" i="1"/>
  <c r="X265" i="1" a="1"/>
  <c r="X265" i="1" s="1"/>
  <c r="AF265" i="1" a="1"/>
  <c r="AF265" i="1" s="1"/>
  <c r="U265" i="1" a="1"/>
  <c r="U265" i="1" s="1"/>
  <c r="W265" i="1" a="1"/>
  <c r="W265" i="1" s="1"/>
  <c r="AC265" i="1" a="1"/>
  <c r="AC265" i="1" s="1"/>
  <c r="T265" i="1" a="1"/>
  <c r="T265" i="1" s="1"/>
  <c r="AE265" i="1" a="1"/>
  <c r="AE265" i="1" s="1"/>
  <c r="Z265" i="1" a="1"/>
  <c r="Z265" i="1" s="1"/>
  <c r="Y265" i="1" a="1"/>
  <c r="Y265" i="1" s="1"/>
  <c r="AD265" i="1" a="1"/>
  <c r="AD265" i="1" s="1"/>
  <c r="AB265" i="1" a="1"/>
  <c r="AB265" i="1" s="1"/>
  <c r="AA265" i="1" a="1"/>
  <c r="AA265" i="1" s="1"/>
  <c r="V265" i="1"/>
  <c r="L273" i="1"/>
  <c r="K273" i="1" a="1"/>
  <c r="K273" i="1" s="1"/>
  <c r="D273" i="1" a="1"/>
  <c r="D273" i="1" s="1"/>
  <c r="C273" i="1" a="1"/>
  <c r="C273" i="1" s="1"/>
  <c r="B273" i="1" a="1"/>
  <c r="B273" i="1" s="1"/>
  <c r="Q273" i="1" a="1"/>
  <c r="Q273" i="1" s="1"/>
  <c r="E273" i="1" a="1"/>
  <c r="E273" i="1" s="1"/>
  <c r="E289" i="1" a="1"/>
  <c r="E289" i="1" s="1"/>
  <c r="B289" i="1" a="1"/>
  <c r="B289" i="1" s="1"/>
  <c r="Q289" i="1" a="1"/>
  <c r="Q289" i="1" s="1"/>
  <c r="L289" i="1"/>
  <c r="K289" i="1" a="1"/>
  <c r="K289" i="1" s="1"/>
  <c r="D289" i="1" a="1"/>
  <c r="D289" i="1" s="1"/>
  <c r="C289" i="1" a="1"/>
  <c r="C289" i="1" s="1"/>
  <c r="V303" i="1"/>
  <c r="N306" i="1"/>
  <c r="N317" i="1"/>
  <c r="B319" i="1" a="1"/>
  <c r="B319" i="1" s="1"/>
  <c r="R319" i="1" a="1"/>
  <c r="R319" i="1" s="1"/>
  <c r="Q319" i="1" a="1"/>
  <c r="Q319" i="1" s="1"/>
  <c r="L319" i="1"/>
  <c r="K319" i="1" a="1"/>
  <c r="K319" i="1" s="1"/>
  <c r="I319" i="1" a="1"/>
  <c r="I319" i="1" s="1"/>
  <c r="F319" i="1" a="1"/>
  <c r="F319" i="1" s="1"/>
  <c r="G319" i="1" s="1"/>
  <c r="E319" i="1" a="1"/>
  <c r="E319" i="1" s="1"/>
  <c r="AG319" i="1" a="1"/>
  <c r="AG319" i="1" s="1"/>
  <c r="D319" i="1" a="1"/>
  <c r="D319" i="1" s="1"/>
  <c r="C319" i="1" a="1"/>
  <c r="C319" i="1" s="1"/>
  <c r="O319" i="1"/>
  <c r="M319" i="1"/>
  <c r="S319" i="1" s="1"/>
  <c r="H319" i="1"/>
  <c r="X365" i="1" a="1"/>
  <c r="X365" i="1" s="1"/>
  <c r="W365" i="1" a="1"/>
  <c r="W365" i="1" s="1"/>
  <c r="AF365" i="1" a="1"/>
  <c r="AF365" i="1" s="1"/>
  <c r="U365" i="1" a="1"/>
  <c r="U365" i="1" s="1"/>
  <c r="AE365" i="1" a="1"/>
  <c r="AE365" i="1" s="1"/>
  <c r="T365" i="1" a="1"/>
  <c r="T365" i="1" s="1"/>
  <c r="AD365" i="1" a="1"/>
  <c r="AD365" i="1" s="1"/>
  <c r="AC365" i="1" a="1"/>
  <c r="AC365" i="1" s="1"/>
  <c r="AB365" i="1" a="1"/>
  <c r="AB365" i="1" s="1"/>
  <c r="Z365" i="1" a="1"/>
  <c r="Z365" i="1" s="1"/>
  <c r="Y365" i="1" a="1"/>
  <c r="Y365" i="1" s="1"/>
  <c r="V365" i="1"/>
  <c r="AA365" i="1" a="1"/>
  <c r="AA365" i="1" s="1"/>
  <c r="L373" i="1"/>
  <c r="K373" i="1" a="1"/>
  <c r="K373" i="1" s="1"/>
  <c r="D373" i="1" a="1"/>
  <c r="D373" i="1" s="1"/>
  <c r="Q373" i="1" a="1"/>
  <c r="Q373" i="1" s="1"/>
  <c r="E373" i="1" a="1"/>
  <c r="E373" i="1" s="1"/>
  <c r="C373" i="1" a="1"/>
  <c r="C373" i="1" s="1"/>
  <c r="B373" i="1" a="1"/>
  <c r="B373" i="1" s="1"/>
  <c r="N379" i="1"/>
  <c r="M387" i="1"/>
  <c r="S387" i="1" s="1"/>
  <c r="E389" i="1" a="1"/>
  <c r="E389" i="1" s="1"/>
  <c r="D389" i="1" a="1"/>
  <c r="D389" i="1" s="1"/>
  <c r="B389" i="1" a="1"/>
  <c r="B389" i="1" s="1"/>
  <c r="L389" i="1"/>
  <c r="Q389" i="1" a="1"/>
  <c r="Q389" i="1" s="1"/>
  <c r="K389" i="1" a="1"/>
  <c r="K389" i="1" s="1"/>
  <c r="C389" i="1" a="1"/>
  <c r="C389" i="1" s="1"/>
  <c r="V403" i="1"/>
  <c r="B419" i="1" a="1"/>
  <c r="B419" i="1" s="1"/>
  <c r="L419" i="1"/>
  <c r="K419" i="1" a="1"/>
  <c r="K419" i="1" s="1"/>
  <c r="D419" i="1" a="1"/>
  <c r="D419" i="1" s="1"/>
  <c r="C419" i="1" a="1"/>
  <c r="C419" i="1" s="1"/>
  <c r="E419" i="1" a="1"/>
  <c r="E419" i="1" s="1"/>
  <c r="M419" i="1"/>
  <c r="AD465" i="1" a="1"/>
  <c r="AD465" i="1" s="1"/>
  <c r="AC465" i="1" a="1"/>
  <c r="AC465" i="1" s="1"/>
  <c r="AB465" i="1" a="1"/>
  <c r="AB465" i="1" s="1"/>
  <c r="Z465" i="1" a="1"/>
  <c r="Z465" i="1" s="1"/>
  <c r="Y465" i="1" a="1"/>
  <c r="Y465" i="1" s="1"/>
  <c r="X465" i="1" a="1"/>
  <c r="X465" i="1" s="1"/>
  <c r="W465" i="1" a="1"/>
  <c r="W465" i="1" s="1"/>
  <c r="U465" i="1" a="1"/>
  <c r="U465" i="1" s="1"/>
  <c r="AA465" i="1" a="1"/>
  <c r="AA465" i="1" s="1"/>
  <c r="T465" i="1" a="1"/>
  <c r="T465" i="1" s="1"/>
  <c r="AF465" i="1" a="1"/>
  <c r="AF465" i="1" s="1"/>
  <c r="AE465" i="1" a="1"/>
  <c r="AE465" i="1" s="1"/>
  <c r="V465" i="1"/>
  <c r="E473" i="1" a="1"/>
  <c r="E473" i="1" s="1"/>
  <c r="D473" i="1" a="1"/>
  <c r="D473" i="1" s="1"/>
  <c r="K473" i="1" a="1"/>
  <c r="K473" i="1" s="1"/>
  <c r="C473" i="1" a="1"/>
  <c r="C473" i="1" s="1"/>
  <c r="B473" i="1" a="1"/>
  <c r="B473" i="1" s="1"/>
  <c r="Q473" i="1" a="1"/>
  <c r="Q473" i="1" s="1"/>
  <c r="L473" i="1"/>
  <c r="N479" i="1"/>
  <c r="M487" i="1"/>
  <c r="S487" i="1" s="1"/>
  <c r="B489" i="1" a="1"/>
  <c r="B489" i="1" s="1"/>
  <c r="Q489" i="1" a="1"/>
  <c r="Q489" i="1" s="1"/>
  <c r="L489" i="1"/>
  <c r="P489" i="1" s="1"/>
  <c r="K489" i="1" a="1"/>
  <c r="K489" i="1" s="1"/>
  <c r="D489" i="1" a="1"/>
  <c r="D489" i="1" s="1"/>
  <c r="E489" i="1" a="1"/>
  <c r="E489" i="1" s="1"/>
  <c r="C489" i="1" a="1"/>
  <c r="C489" i="1" s="1"/>
  <c r="V503" i="1"/>
  <c r="E519" i="1" a="1"/>
  <c r="E519" i="1" s="1"/>
  <c r="C519" i="1" a="1"/>
  <c r="C519" i="1" s="1"/>
  <c r="Q519" i="1" a="1"/>
  <c r="Q519" i="1" s="1"/>
  <c r="L519" i="1"/>
  <c r="K519" i="1" a="1"/>
  <c r="K519" i="1" s="1"/>
  <c r="B519" i="1" a="1"/>
  <c r="B519" i="1" s="1"/>
  <c r="D519" i="1" a="1"/>
  <c r="D519" i="1" s="1"/>
  <c r="M519" i="1"/>
  <c r="S519" i="1" s="1"/>
  <c r="O549" i="1"/>
  <c r="AB565" i="1" a="1"/>
  <c r="AB565" i="1" s="1"/>
  <c r="AA565" i="1" a="1"/>
  <c r="AA565" i="1" s="1"/>
  <c r="Z565" i="1" a="1"/>
  <c r="Z565" i="1" s="1"/>
  <c r="Y565" i="1" a="1"/>
  <c r="Y565" i="1" s="1"/>
  <c r="X565" i="1" a="1"/>
  <c r="X565" i="1" s="1"/>
  <c r="AC565" i="1" a="1"/>
  <c r="AC565" i="1" s="1"/>
  <c r="AF565" i="1" a="1"/>
  <c r="AF565" i="1" s="1"/>
  <c r="W565" i="1" a="1"/>
  <c r="W565" i="1" s="1"/>
  <c r="U565" i="1" a="1"/>
  <c r="U565" i="1" s="1"/>
  <c r="T565" i="1" a="1"/>
  <c r="T565" i="1" s="1"/>
  <c r="AE565" i="1" a="1"/>
  <c r="AE565" i="1" s="1"/>
  <c r="AD565" i="1" a="1"/>
  <c r="AD565" i="1" s="1"/>
  <c r="V565" i="1"/>
  <c r="C573" i="1" a="1"/>
  <c r="C573" i="1" s="1"/>
  <c r="B573" i="1" a="1"/>
  <c r="B573" i="1" s="1"/>
  <c r="R573" i="1" a="1"/>
  <c r="R573" i="1" s="1"/>
  <c r="Q573" i="1" a="1"/>
  <c r="Q573" i="1" s="1"/>
  <c r="L573" i="1"/>
  <c r="J573" i="1" a="1"/>
  <c r="J573" i="1" s="1"/>
  <c r="AG573" i="1" a="1"/>
  <c r="AG573" i="1" s="1"/>
  <c r="K573" i="1" a="1"/>
  <c r="K573" i="1" s="1"/>
  <c r="I573" i="1" a="1"/>
  <c r="I573" i="1" s="1"/>
  <c r="D573" i="1" a="1"/>
  <c r="D573" i="1" s="1"/>
  <c r="F573" i="1" a="1"/>
  <c r="F573" i="1" s="1"/>
  <c r="E573" i="1" a="1"/>
  <c r="E573" i="1" s="1"/>
  <c r="N579" i="1"/>
  <c r="M587" i="1"/>
  <c r="S587" i="1" s="1"/>
  <c r="R589" i="1" a="1"/>
  <c r="R589" i="1" s="1"/>
  <c r="Q589" i="1" a="1"/>
  <c r="Q589" i="1" s="1"/>
  <c r="L589" i="1"/>
  <c r="P589" i="1" s="1"/>
  <c r="K589" i="1" a="1"/>
  <c r="K589" i="1" s="1"/>
  <c r="J589" i="1" a="1"/>
  <c r="J589" i="1" s="1"/>
  <c r="F589" i="1" a="1"/>
  <c r="F589" i="1" s="1"/>
  <c r="I589" i="1" a="1"/>
  <c r="I589" i="1" s="1"/>
  <c r="E589" i="1" a="1"/>
  <c r="E589" i="1" s="1"/>
  <c r="D589" i="1" a="1"/>
  <c r="D589" i="1" s="1"/>
  <c r="C589" i="1" a="1"/>
  <c r="C589" i="1" s="1"/>
  <c r="B589" i="1" a="1"/>
  <c r="B589" i="1" s="1"/>
  <c r="AG589" i="1" a="1"/>
  <c r="AG589" i="1" s="1"/>
  <c r="V603" i="1"/>
  <c r="E619" i="1" a="1"/>
  <c r="E619" i="1" s="1"/>
  <c r="D619" i="1" a="1"/>
  <c r="D619" i="1" s="1"/>
  <c r="C619" i="1" a="1"/>
  <c r="C619" i="1" s="1"/>
  <c r="Q619" i="1" a="1"/>
  <c r="Q619" i="1" s="1"/>
  <c r="B619" i="1" a="1"/>
  <c r="B619" i="1" s="1"/>
  <c r="L619" i="1"/>
  <c r="K619" i="1" a="1"/>
  <c r="K619" i="1" s="1"/>
  <c r="O619" i="1"/>
  <c r="M619" i="1"/>
  <c r="S619" i="1" s="1"/>
  <c r="O649" i="1"/>
  <c r="Y665" i="1" a="1"/>
  <c r="Y665" i="1" s="1"/>
  <c r="X665" i="1" a="1"/>
  <c r="X665" i="1" s="1"/>
  <c r="W665" i="1" a="1"/>
  <c r="W665" i="1" s="1"/>
  <c r="U665" i="1" a="1"/>
  <c r="U665" i="1" s="1"/>
  <c r="AF665" i="1" a="1"/>
  <c r="AF665" i="1" s="1"/>
  <c r="T665" i="1" a="1"/>
  <c r="T665" i="1" s="1"/>
  <c r="AE665" i="1" a="1"/>
  <c r="AE665" i="1" s="1"/>
  <c r="AD665" i="1" a="1"/>
  <c r="AD665" i="1" s="1"/>
  <c r="AB665" i="1" a="1"/>
  <c r="AB665" i="1" s="1"/>
  <c r="AC665" i="1" a="1"/>
  <c r="AC665" i="1" s="1"/>
  <c r="AA665" i="1" a="1"/>
  <c r="AA665" i="1" s="1"/>
  <c r="Z665" i="1" a="1"/>
  <c r="Z665" i="1" s="1"/>
  <c r="V665" i="1"/>
  <c r="K673" i="1" a="1"/>
  <c r="K673" i="1" s="1"/>
  <c r="E673" i="1" a="1"/>
  <c r="E673" i="1" s="1"/>
  <c r="C673" i="1" a="1"/>
  <c r="C673" i="1" s="1"/>
  <c r="B673" i="1" a="1"/>
  <c r="B673" i="1" s="1"/>
  <c r="Q673" i="1" a="1"/>
  <c r="Q673" i="1" s="1"/>
  <c r="D673" i="1" a="1"/>
  <c r="D673" i="1" s="1"/>
  <c r="L673" i="1"/>
  <c r="N679" i="1"/>
  <c r="M687" i="1"/>
  <c r="S687" i="1" s="1"/>
  <c r="E689" i="1" a="1"/>
  <c r="E689" i="1" s="1"/>
  <c r="D689" i="1" a="1"/>
  <c r="D689" i="1" s="1"/>
  <c r="C689" i="1" a="1"/>
  <c r="C689" i="1" s="1"/>
  <c r="Q689" i="1" a="1"/>
  <c r="Q689" i="1" s="1"/>
  <c r="L689" i="1"/>
  <c r="K689" i="1" a="1"/>
  <c r="K689" i="1" s="1"/>
  <c r="B689" i="1" a="1"/>
  <c r="B689" i="1" s="1"/>
  <c r="V703" i="1"/>
  <c r="B719" i="1" a="1"/>
  <c r="B719" i="1" s="1"/>
  <c r="L719" i="1"/>
  <c r="N719" i="1" s="1"/>
  <c r="K719" i="1" a="1"/>
  <c r="K719" i="1" s="1"/>
  <c r="C719" i="1" a="1"/>
  <c r="C719" i="1" s="1"/>
  <c r="E719" i="1" a="1"/>
  <c r="E719" i="1" s="1"/>
  <c r="D719" i="1" a="1"/>
  <c r="D719" i="1" s="1"/>
  <c r="M719" i="1"/>
  <c r="S719" i="1" s="1"/>
  <c r="W765" i="1" a="1"/>
  <c r="W765" i="1" s="1"/>
  <c r="U765" i="1" a="1"/>
  <c r="U765" i="1" s="1"/>
  <c r="AF765" i="1" a="1"/>
  <c r="AF765" i="1" s="1"/>
  <c r="T765" i="1" a="1"/>
  <c r="T765" i="1" s="1"/>
  <c r="AC765" i="1" a="1"/>
  <c r="AC765" i="1" s="1"/>
  <c r="AB765" i="1" a="1"/>
  <c r="AB765" i="1" s="1"/>
  <c r="Y765" i="1" a="1"/>
  <c r="Y765" i="1" s="1"/>
  <c r="X765" i="1" a="1"/>
  <c r="X765" i="1" s="1"/>
  <c r="AE765" i="1" a="1"/>
  <c r="AE765" i="1" s="1"/>
  <c r="AA765" i="1" a="1"/>
  <c r="AA765" i="1" s="1"/>
  <c r="AD765" i="1" a="1"/>
  <c r="AD765" i="1" s="1"/>
  <c r="Z765" i="1" a="1"/>
  <c r="Z765" i="1" s="1"/>
  <c r="V765" i="1"/>
  <c r="D773" i="1" a="1"/>
  <c r="D773" i="1" s="1"/>
  <c r="C773" i="1" a="1"/>
  <c r="C773" i="1" s="1"/>
  <c r="E773" i="1" a="1"/>
  <c r="E773" i="1" s="1"/>
  <c r="L773" i="1"/>
  <c r="K773" i="1" a="1"/>
  <c r="K773" i="1" s="1"/>
  <c r="Q773" i="1" a="1"/>
  <c r="Q773" i="1" s="1"/>
  <c r="B773" i="1" a="1"/>
  <c r="B773" i="1" s="1"/>
  <c r="M787" i="1"/>
  <c r="B789" i="1" a="1"/>
  <c r="B789" i="1" s="1"/>
  <c r="E789" i="1" a="1"/>
  <c r="E789" i="1" s="1"/>
  <c r="D789" i="1" a="1"/>
  <c r="D789" i="1" s="1"/>
  <c r="C789" i="1" a="1"/>
  <c r="C789" i="1" s="1"/>
  <c r="L789" i="1"/>
  <c r="K789" i="1" a="1"/>
  <c r="K789" i="1" s="1"/>
  <c r="Q789" i="1" a="1"/>
  <c r="Q789" i="1" s="1"/>
  <c r="F789" i="1" a="1"/>
  <c r="F789" i="1" s="1"/>
  <c r="V803" i="1"/>
  <c r="N806" i="1"/>
  <c r="E826" i="1" a="1"/>
  <c r="E826" i="1" s="1"/>
  <c r="AG826" i="1" a="1"/>
  <c r="AG826" i="1" s="1"/>
  <c r="D826" i="1" a="1"/>
  <c r="D826" i="1" s="1"/>
  <c r="B826" i="1" a="1"/>
  <c r="B826" i="1" s="1"/>
  <c r="L826" i="1"/>
  <c r="Q826" i="1" a="1"/>
  <c r="Q826" i="1" s="1"/>
  <c r="K826" i="1" a="1"/>
  <c r="K826" i="1" s="1"/>
  <c r="F826" i="1" a="1"/>
  <c r="F826" i="1" s="1"/>
  <c r="G826" i="1" s="1"/>
  <c r="C826" i="1" a="1"/>
  <c r="C826" i="1" s="1"/>
  <c r="H826" i="1"/>
  <c r="D844" i="1" a="1"/>
  <c r="D844" i="1" s="1"/>
  <c r="C844" i="1" a="1"/>
  <c r="C844" i="1" s="1"/>
  <c r="K844" i="1" a="1"/>
  <c r="K844" i="1" s="1"/>
  <c r="E844" i="1" a="1"/>
  <c r="E844" i="1" s="1"/>
  <c r="B844" i="1" a="1"/>
  <c r="B844" i="1" s="1"/>
  <c r="Q844" i="1" a="1"/>
  <c r="Q844" i="1" s="1"/>
  <c r="L844" i="1"/>
  <c r="M848" i="1"/>
  <c r="C871" i="1" a="1"/>
  <c r="C871" i="1" s="1"/>
  <c r="B871" i="1" a="1"/>
  <c r="B871" i="1" s="1"/>
  <c r="L871" i="1"/>
  <c r="P871" i="1" s="1"/>
  <c r="Q871" i="1" a="1"/>
  <c r="Q871" i="1" s="1"/>
  <c r="K871" i="1" a="1"/>
  <c r="K871" i="1" s="1"/>
  <c r="D871" i="1" a="1"/>
  <c r="D871" i="1" s="1"/>
  <c r="E871" i="1" a="1"/>
  <c r="E871" i="1" s="1"/>
  <c r="O875" i="1"/>
  <c r="AD878" i="1" a="1"/>
  <c r="AD878" i="1" s="1"/>
  <c r="AC878" i="1" a="1"/>
  <c r="AC878" i="1" s="1"/>
  <c r="AB878" i="1" a="1"/>
  <c r="AB878" i="1" s="1"/>
  <c r="AA878" i="1" a="1"/>
  <c r="AA878" i="1" s="1"/>
  <c r="X878" i="1" a="1"/>
  <c r="X878" i="1" s="1"/>
  <c r="T878" i="1" a="1"/>
  <c r="T878" i="1" s="1"/>
  <c r="AE878" i="1" a="1"/>
  <c r="AE878" i="1" s="1"/>
  <c r="Y878" i="1" a="1"/>
  <c r="Y878" i="1" s="1"/>
  <c r="AF878" i="1" a="1"/>
  <c r="AF878" i="1" s="1"/>
  <c r="Z878" i="1" a="1"/>
  <c r="Z878" i="1" s="1"/>
  <c r="U878" i="1" a="1"/>
  <c r="U878" i="1" s="1"/>
  <c r="W878" i="1" a="1"/>
  <c r="W878" i="1" s="1"/>
  <c r="V878" i="1"/>
  <c r="X896" i="1" a="1"/>
  <c r="X896" i="1" s="1"/>
  <c r="W896" i="1" a="1"/>
  <c r="W896" i="1" s="1"/>
  <c r="AE896" i="1" a="1"/>
  <c r="AE896" i="1" s="1"/>
  <c r="T896" i="1" a="1"/>
  <c r="T896" i="1" s="1"/>
  <c r="AC896" i="1" a="1"/>
  <c r="AC896" i="1" s="1"/>
  <c r="Z896" i="1" a="1"/>
  <c r="Z896" i="1" s="1"/>
  <c r="Y896" i="1" a="1"/>
  <c r="Y896" i="1" s="1"/>
  <c r="U896" i="1" a="1"/>
  <c r="U896" i="1" s="1"/>
  <c r="AF896" i="1" a="1"/>
  <c r="AF896" i="1" s="1"/>
  <c r="AA896" i="1" a="1"/>
  <c r="AA896" i="1" s="1"/>
  <c r="AD896" i="1" a="1"/>
  <c r="AD896" i="1" s="1"/>
  <c r="AB896" i="1" a="1"/>
  <c r="AB896" i="1" s="1"/>
  <c r="W923" i="1" a="1"/>
  <c r="W923" i="1" s="1"/>
  <c r="AF923" i="1" a="1"/>
  <c r="AF923" i="1" s="1"/>
  <c r="U923" i="1" a="1"/>
  <c r="U923" i="1" s="1"/>
  <c r="AE923" i="1" a="1"/>
  <c r="AE923" i="1" s="1"/>
  <c r="T923" i="1" a="1"/>
  <c r="T923" i="1" s="1"/>
  <c r="AA923" i="1" a="1"/>
  <c r="AA923" i="1" s="1"/>
  <c r="AD923" i="1" a="1"/>
  <c r="AD923" i="1" s="1"/>
  <c r="AC923" i="1" a="1"/>
  <c r="AC923" i="1" s="1"/>
  <c r="AB923" i="1" a="1"/>
  <c r="AB923" i="1" s="1"/>
  <c r="Z923" i="1" a="1"/>
  <c r="Z923" i="1" s="1"/>
  <c r="Y923" i="1" a="1"/>
  <c r="Y923" i="1" s="1"/>
  <c r="X923" i="1" a="1"/>
  <c r="X923" i="1" s="1"/>
  <c r="O953" i="1"/>
  <c r="O986" i="1"/>
  <c r="V1016" i="1"/>
  <c r="E1034" i="1" a="1"/>
  <c r="E1034" i="1" s="1"/>
  <c r="D1034" i="1" a="1"/>
  <c r="D1034" i="1" s="1"/>
  <c r="C1034" i="1" a="1"/>
  <c r="C1034" i="1" s="1"/>
  <c r="B1034" i="1" a="1"/>
  <c r="B1034" i="1" s="1"/>
  <c r="L1034" i="1"/>
  <c r="P1034" i="1" s="1"/>
  <c r="K1034" i="1" a="1"/>
  <c r="K1034" i="1" s="1"/>
  <c r="Q1034" i="1" a="1"/>
  <c r="Q1034" i="1" s="1"/>
  <c r="S1034" i="1"/>
  <c r="O1034" i="1"/>
  <c r="N1034" i="1"/>
  <c r="M1034" i="1"/>
  <c r="V1043" i="1"/>
  <c r="D1052" i="1" a="1"/>
  <c r="D1052" i="1" s="1"/>
  <c r="C1052" i="1" a="1"/>
  <c r="C1052" i="1" s="1"/>
  <c r="B1052" i="1" a="1"/>
  <c r="B1052" i="1" s="1"/>
  <c r="Q1052" i="1" a="1"/>
  <c r="Q1052" i="1" s="1"/>
  <c r="L1052" i="1"/>
  <c r="N1052" i="1" s="1"/>
  <c r="K1052" i="1" a="1"/>
  <c r="K1052" i="1" s="1"/>
  <c r="E1052" i="1" a="1"/>
  <c r="E1052" i="1" s="1"/>
  <c r="P1052" i="1"/>
  <c r="O1052" i="1"/>
  <c r="M1052" i="1"/>
  <c r="S1052" i="1" s="1"/>
  <c r="C1061" i="1" a="1"/>
  <c r="C1061" i="1" s="1"/>
  <c r="B1061" i="1" a="1"/>
  <c r="B1061" i="1" s="1"/>
  <c r="Q1061" i="1" a="1"/>
  <c r="Q1061" i="1" s="1"/>
  <c r="L1061" i="1"/>
  <c r="P1061" i="1" s="1"/>
  <c r="K1061" i="1" a="1"/>
  <c r="K1061" i="1" s="1"/>
  <c r="D1061" i="1" a="1"/>
  <c r="D1061" i="1" s="1"/>
  <c r="E1061" i="1" a="1"/>
  <c r="E1061" i="1" s="1"/>
  <c r="S1061" i="1"/>
  <c r="N1061" i="1"/>
  <c r="E1079" i="1" a="1"/>
  <c r="E1079" i="1" s="1"/>
  <c r="B1079" i="1" a="1"/>
  <c r="B1079" i="1" s="1"/>
  <c r="K1079" i="1" a="1"/>
  <c r="K1079" i="1" s="1"/>
  <c r="C1079" i="1" a="1"/>
  <c r="C1079" i="1" s="1"/>
  <c r="L1079" i="1"/>
  <c r="D1079" i="1" a="1"/>
  <c r="D1079" i="1" s="1"/>
  <c r="M1079" i="1"/>
  <c r="C1097" i="1" a="1"/>
  <c r="C1097" i="1" s="1"/>
  <c r="B1097" i="1" a="1"/>
  <c r="B1097" i="1" s="1"/>
  <c r="L1097" i="1"/>
  <c r="D1097" i="1" a="1"/>
  <c r="D1097" i="1" s="1"/>
  <c r="E1097" i="1" a="1"/>
  <c r="E1097" i="1" s="1"/>
  <c r="K1097" i="1" a="1"/>
  <c r="K1097" i="1" s="1"/>
  <c r="M1097" i="1"/>
  <c r="S1097" i="1" s="1"/>
  <c r="AD1103" i="1" a="1"/>
  <c r="AD1103" i="1" s="1"/>
  <c r="W1103" i="1" a="1"/>
  <c r="W1103" i="1" s="1"/>
  <c r="U1103" i="1" a="1"/>
  <c r="U1103" i="1" s="1"/>
  <c r="AF1103" i="1" a="1"/>
  <c r="AF1103" i="1" s="1"/>
  <c r="T1103" i="1" a="1"/>
  <c r="T1103" i="1" s="1"/>
  <c r="AC1103" i="1" a="1"/>
  <c r="AC1103" i="1" s="1"/>
  <c r="AA1103" i="1" a="1"/>
  <c r="AA1103" i="1" s="1"/>
  <c r="AE1103" i="1" a="1"/>
  <c r="AE1103" i="1" s="1"/>
  <c r="AB1103" i="1" a="1"/>
  <c r="AB1103" i="1" s="1"/>
  <c r="Z1103" i="1" a="1"/>
  <c r="Z1103" i="1" s="1"/>
  <c r="Y1103" i="1" a="1"/>
  <c r="Y1103" i="1" s="1"/>
  <c r="X1103" i="1" a="1"/>
  <c r="X1103" i="1" s="1"/>
  <c r="L1115" i="1"/>
  <c r="P1115" i="1" s="1"/>
  <c r="K1115" i="1" a="1"/>
  <c r="K1115" i="1" s="1"/>
  <c r="E1115" i="1" a="1"/>
  <c r="E1115" i="1" s="1"/>
  <c r="C1115" i="1" a="1"/>
  <c r="C1115" i="1" s="1"/>
  <c r="Q1115" i="1" a="1"/>
  <c r="Q1115" i="1" s="1"/>
  <c r="B1115" i="1" a="1"/>
  <c r="B1115" i="1" s="1"/>
  <c r="D1115" i="1" a="1"/>
  <c r="D1115" i="1" s="1"/>
  <c r="D1130" i="1" a="1"/>
  <c r="D1130" i="1" s="1"/>
  <c r="E1130" i="1" a="1"/>
  <c r="E1130" i="1" s="1"/>
  <c r="C1130" i="1" a="1"/>
  <c r="C1130" i="1" s="1"/>
  <c r="B1130" i="1" a="1"/>
  <c r="B1130" i="1" s="1"/>
  <c r="L1130" i="1"/>
  <c r="O1130" i="1" s="1"/>
  <c r="K1130" i="1" a="1"/>
  <c r="K1130" i="1" s="1"/>
  <c r="P1130" i="1"/>
  <c r="N1130" i="1"/>
  <c r="M1130" i="1"/>
  <c r="L1148" i="1"/>
  <c r="O1148" i="1" s="1"/>
  <c r="K1148" i="1" a="1"/>
  <c r="K1148" i="1" s="1"/>
  <c r="R1148" i="1" a="1"/>
  <c r="R1148" i="1" s="1"/>
  <c r="Q1148" i="1" a="1"/>
  <c r="Q1148" i="1" s="1"/>
  <c r="I1148" i="1" a="1"/>
  <c r="I1148" i="1" s="1"/>
  <c r="J1148" i="1" a="1"/>
  <c r="J1148" i="1" s="1"/>
  <c r="F1148" i="1" a="1"/>
  <c r="F1148" i="1" s="1"/>
  <c r="H1148" i="1" s="1"/>
  <c r="AG1148" i="1" a="1"/>
  <c r="AG1148" i="1" s="1"/>
  <c r="C1148" i="1" a="1"/>
  <c r="C1148" i="1" s="1"/>
  <c r="E1148" i="1" a="1"/>
  <c r="E1148" i="1" s="1"/>
  <c r="D1148" i="1" a="1"/>
  <c r="D1148" i="1" s="1"/>
  <c r="B1148" i="1" a="1"/>
  <c r="B1148" i="1" s="1"/>
  <c r="D1187" i="1" a="1"/>
  <c r="D1187" i="1" s="1"/>
  <c r="C1187" i="1" a="1"/>
  <c r="C1187" i="1" s="1"/>
  <c r="J1187" i="1" a="1"/>
  <c r="J1187" i="1" s="1"/>
  <c r="B1187" i="1" a="1"/>
  <c r="B1187" i="1" s="1"/>
  <c r="L1187" i="1"/>
  <c r="E1187" i="1" a="1"/>
  <c r="E1187" i="1" s="1"/>
  <c r="AG1187" i="1" a="1"/>
  <c r="AG1187" i="1" s="1"/>
  <c r="R1187" i="1" a="1"/>
  <c r="R1187" i="1" s="1"/>
  <c r="Q1187" i="1" a="1"/>
  <c r="Q1187" i="1" s="1"/>
  <c r="F1187" i="1" a="1"/>
  <c r="F1187" i="1" s="1"/>
  <c r="K1187" i="1" a="1"/>
  <c r="K1187" i="1" s="1"/>
  <c r="I1187" i="1" a="1"/>
  <c r="I1187" i="1" s="1"/>
  <c r="S1187" i="1"/>
  <c r="I1193" i="1" a="1"/>
  <c r="I1193" i="1" s="1"/>
  <c r="F1193" i="1" a="1"/>
  <c r="F1193" i="1" s="1"/>
  <c r="D1193" i="1" a="1"/>
  <c r="D1193" i="1" s="1"/>
  <c r="C1193" i="1" a="1"/>
  <c r="C1193" i="1" s="1"/>
  <c r="R1193" i="1" a="1"/>
  <c r="R1193" i="1" s="1"/>
  <c r="E1193" i="1" a="1"/>
  <c r="E1193" i="1" s="1"/>
  <c r="B1193" i="1" a="1"/>
  <c r="B1193" i="1" s="1"/>
  <c r="AG1193" i="1" a="1"/>
  <c r="AG1193" i="1" s="1"/>
  <c r="Q1193" i="1" a="1"/>
  <c r="Q1193" i="1" s="1"/>
  <c r="J1193" i="1" a="1"/>
  <c r="J1193" i="1" s="1"/>
  <c r="L1193" i="1"/>
  <c r="K1193" i="1" a="1"/>
  <c r="K1193" i="1" s="1"/>
  <c r="F1202" i="1" a="1"/>
  <c r="F1202" i="1" s="1"/>
  <c r="E1202" i="1" a="1"/>
  <c r="E1202" i="1" s="1"/>
  <c r="Q1202" i="1" a="1"/>
  <c r="Q1202" i="1" s="1"/>
  <c r="R1202" i="1" a="1"/>
  <c r="R1202" i="1" s="1"/>
  <c r="K1202" i="1" a="1"/>
  <c r="K1202" i="1" s="1"/>
  <c r="D1202" i="1" a="1"/>
  <c r="D1202" i="1" s="1"/>
  <c r="C1202" i="1" a="1"/>
  <c r="C1202" i="1" s="1"/>
  <c r="B1202" i="1" a="1"/>
  <c r="B1202" i="1" s="1"/>
  <c r="AG1202" i="1" a="1"/>
  <c r="AG1202" i="1" s="1"/>
  <c r="I1202" i="1" a="1"/>
  <c r="I1202" i="1" s="1"/>
  <c r="L1202" i="1"/>
  <c r="N1215" i="1"/>
  <c r="L1226" i="1"/>
  <c r="K1226" i="1" a="1"/>
  <c r="K1226" i="1" s="1"/>
  <c r="D1226" i="1" a="1"/>
  <c r="D1226" i="1" s="1"/>
  <c r="R1226" i="1" a="1"/>
  <c r="R1226" i="1" s="1"/>
  <c r="AG1226" i="1" a="1"/>
  <c r="AG1226" i="1" s="1"/>
  <c r="Q1226" i="1" a="1"/>
  <c r="Q1226" i="1" s="1"/>
  <c r="I1226" i="1" a="1"/>
  <c r="I1226" i="1" s="1"/>
  <c r="F1226" i="1" a="1"/>
  <c r="F1226" i="1" s="1"/>
  <c r="G1226" i="1" s="1"/>
  <c r="C1226" i="1" a="1"/>
  <c r="C1226" i="1" s="1"/>
  <c r="B1226" i="1" a="1"/>
  <c r="B1226" i="1" s="1"/>
  <c r="E1226" i="1" a="1"/>
  <c r="E1226" i="1" s="1"/>
  <c r="H1226" i="1"/>
  <c r="N1239" i="1"/>
  <c r="E1244" i="1" a="1"/>
  <c r="E1244" i="1" s="1"/>
  <c r="AG1244" i="1" a="1"/>
  <c r="AG1244" i="1" s="1"/>
  <c r="C1244" i="1" a="1"/>
  <c r="C1244" i="1" s="1"/>
  <c r="Q1244" i="1" a="1"/>
  <c r="Q1244" i="1" s="1"/>
  <c r="K1244" i="1" a="1"/>
  <c r="K1244" i="1" s="1"/>
  <c r="D1244" i="1" a="1"/>
  <c r="D1244" i="1" s="1"/>
  <c r="L1244" i="1"/>
  <c r="B1244" i="1" a="1"/>
  <c r="B1244" i="1" s="1"/>
  <c r="M1248" i="1"/>
  <c r="S1248" i="1" s="1"/>
  <c r="E1271" i="1" a="1"/>
  <c r="E1271" i="1" s="1"/>
  <c r="C1271" i="1" a="1"/>
  <c r="C1271" i="1" s="1"/>
  <c r="R1271" i="1" a="1"/>
  <c r="R1271" i="1" s="1"/>
  <c r="B1271" i="1" a="1"/>
  <c r="B1271" i="1" s="1"/>
  <c r="L1271" i="1"/>
  <c r="Q1271" i="1" a="1"/>
  <c r="Q1271" i="1" s="1"/>
  <c r="K1271" i="1" a="1"/>
  <c r="K1271" i="1" s="1"/>
  <c r="D1271" i="1" a="1"/>
  <c r="D1271" i="1" s="1"/>
  <c r="Y1278" i="1" a="1"/>
  <c r="Y1278" i="1" s="1"/>
  <c r="X1278" i="1" a="1"/>
  <c r="X1278" i="1" s="1"/>
  <c r="AF1278" i="1" a="1"/>
  <c r="AF1278" i="1" s="1"/>
  <c r="AE1278" i="1" a="1"/>
  <c r="AE1278" i="1" s="1"/>
  <c r="AD1278" i="1" a="1"/>
  <c r="AD1278" i="1" s="1"/>
  <c r="AB1278" i="1" a="1"/>
  <c r="AB1278" i="1" s="1"/>
  <c r="AC1278" i="1" a="1"/>
  <c r="AC1278" i="1" s="1"/>
  <c r="AA1278" i="1" a="1"/>
  <c r="AA1278" i="1" s="1"/>
  <c r="W1278" i="1" a="1"/>
  <c r="W1278" i="1" s="1"/>
  <c r="T1278" i="1" a="1"/>
  <c r="T1278" i="1" s="1"/>
  <c r="U1278" i="1" a="1"/>
  <c r="U1278" i="1" s="1"/>
  <c r="Z1278" i="1" a="1"/>
  <c r="Z1278" i="1" s="1"/>
  <c r="V1278" i="1"/>
  <c r="N1293" i="1"/>
  <c r="X1296" i="1" a="1"/>
  <c r="X1296" i="1" s="1"/>
  <c r="W1296" i="1" a="1"/>
  <c r="W1296" i="1" s="1"/>
  <c r="AC1296" i="1" a="1"/>
  <c r="AC1296" i="1" s="1"/>
  <c r="AB1296" i="1" a="1"/>
  <c r="AB1296" i="1" s="1"/>
  <c r="AA1296" i="1" a="1"/>
  <c r="AA1296" i="1" s="1"/>
  <c r="Z1296" i="1" a="1"/>
  <c r="Z1296" i="1" s="1"/>
  <c r="Y1296" i="1" a="1"/>
  <c r="Y1296" i="1" s="1"/>
  <c r="T1296" i="1" a="1"/>
  <c r="T1296" i="1" s="1"/>
  <c r="AD1296" i="1" a="1"/>
  <c r="AD1296" i="1" s="1"/>
  <c r="U1296" i="1" a="1"/>
  <c r="U1296" i="1" s="1"/>
  <c r="AF1296" i="1" a="1"/>
  <c r="AF1296" i="1" s="1"/>
  <c r="AE1296" i="1" a="1"/>
  <c r="AE1296" i="1" s="1"/>
  <c r="O1406" i="1"/>
  <c r="O1422" i="1"/>
  <c r="D1428" i="1" a="1"/>
  <c r="D1428" i="1" s="1"/>
  <c r="E1428" i="1" a="1"/>
  <c r="E1428" i="1" s="1"/>
  <c r="L1428" i="1"/>
  <c r="N1428" i="1" s="1"/>
  <c r="K1428" i="1" a="1"/>
  <c r="K1428" i="1" s="1"/>
  <c r="C1428" i="1" a="1"/>
  <c r="C1428" i="1" s="1"/>
  <c r="B1428" i="1" a="1"/>
  <c r="B1428" i="1" s="1"/>
  <c r="M1428" i="1"/>
  <c r="S1428" i="1" s="1"/>
  <c r="O1435" i="1"/>
  <c r="E1441" i="1" a="1"/>
  <c r="E1441" i="1" s="1"/>
  <c r="D1441" i="1" a="1"/>
  <c r="D1441" i="1" s="1"/>
  <c r="C1441" i="1" a="1"/>
  <c r="C1441" i="1" s="1"/>
  <c r="B1441" i="1" a="1"/>
  <c r="B1441" i="1" s="1"/>
  <c r="Q1441" i="1" a="1"/>
  <c r="Q1441" i="1" s="1"/>
  <c r="K1441" i="1" a="1"/>
  <c r="K1441" i="1" s="1"/>
  <c r="L1441" i="1"/>
  <c r="S1441" i="1"/>
  <c r="P1441" i="1"/>
  <c r="B1447" i="1" a="1"/>
  <c r="B1447" i="1" s="1"/>
  <c r="R1447" i="1" a="1"/>
  <c r="R1447" i="1" s="1"/>
  <c r="Q1447" i="1" a="1"/>
  <c r="Q1447" i="1" s="1"/>
  <c r="K1447" i="1" a="1"/>
  <c r="K1447" i="1" s="1"/>
  <c r="E1447" i="1" a="1"/>
  <c r="E1447" i="1" s="1"/>
  <c r="D1447" i="1" a="1"/>
  <c r="D1447" i="1" s="1"/>
  <c r="C1447" i="1" a="1"/>
  <c r="C1447" i="1" s="1"/>
  <c r="L1447" i="1"/>
  <c r="P1447" i="1" s="1"/>
  <c r="S1447" i="1"/>
  <c r="E1508" i="1" a="1"/>
  <c r="E1508" i="1" s="1"/>
  <c r="D1508" i="1" a="1"/>
  <c r="D1508" i="1" s="1"/>
  <c r="C1508" i="1" a="1"/>
  <c r="C1508" i="1" s="1"/>
  <c r="B1508" i="1" a="1"/>
  <c r="B1508" i="1" s="1"/>
  <c r="L1508" i="1"/>
  <c r="O1508" i="1" s="1"/>
  <c r="K1508" i="1" a="1"/>
  <c r="K1508" i="1" s="1"/>
  <c r="M1508" i="1"/>
  <c r="O1515" i="1"/>
  <c r="L1521" i="1"/>
  <c r="N1521" i="1" s="1"/>
  <c r="K1521" i="1" a="1"/>
  <c r="K1521" i="1" s="1"/>
  <c r="E1521" i="1" a="1"/>
  <c r="E1521" i="1" s="1"/>
  <c r="Q1521" i="1" a="1"/>
  <c r="Q1521" i="1" s="1"/>
  <c r="D1521" i="1" a="1"/>
  <c r="D1521" i="1" s="1"/>
  <c r="C1521" i="1" a="1"/>
  <c r="C1521" i="1" s="1"/>
  <c r="B1521" i="1" a="1"/>
  <c r="B1521" i="1" s="1"/>
  <c r="S1521" i="1"/>
  <c r="P1521" i="1"/>
  <c r="O1521" i="1"/>
  <c r="K1527" i="1" a="1"/>
  <c r="K1527" i="1" s="1"/>
  <c r="C1527" i="1" a="1"/>
  <c r="C1527" i="1" s="1"/>
  <c r="B1527" i="1" a="1"/>
  <c r="B1527" i="1" s="1"/>
  <c r="Q1527" i="1" a="1"/>
  <c r="Q1527" i="1" s="1"/>
  <c r="E1527" i="1" a="1"/>
  <c r="E1527" i="1" s="1"/>
  <c r="L1527" i="1"/>
  <c r="D1527" i="1" a="1"/>
  <c r="D1527" i="1" s="1"/>
  <c r="S1527" i="1"/>
  <c r="AG1588" i="1" a="1"/>
  <c r="AG1588" i="1" s="1"/>
  <c r="D1588" i="1" a="1"/>
  <c r="D1588" i="1" s="1"/>
  <c r="R1588" i="1" a="1"/>
  <c r="R1588" i="1" s="1"/>
  <c r="Q1588" i="1" a="1"/>
  <c r="Q1588" i="1" s="1"/>
  <c r="L1588" i="1"/>
  <c r="K1588" i="1" a="1"/>
  <c r="K1588" i="1" s="1"/>
  <c r="E1588" i="1" a="1"/>
  <c r="E1588" i="1" s="1"/>
  <c r="C1588" i="1" a="1"/>
  <c r="C1588" i="1" s="1"/>
  <c r="B1588" i="1" a="1"/>
  <c r="B1588" i="1" s="1"/>
  <c r="N1588" i="1"/>
  <c r="M1588" i="1"/>
  <c r="S1588" i="1" s="1"/>
  <c r="T1680" i="1" a="1"/>
  <c r="T1680" i="1" s="1"/>
  <c r="AC1680" i="1" a="1"/>
  <c r="AC1680" i="1" s="1"/>
  <c r="AB1680" i="1" a="1"/>
  <c r="AB1680" i="1" s="1"/>
  <c r="AA1680" i="1" a="1"/>
  <c r="AA1680" i="1" s="1"/>
  <c r="Y1680" i="1" a="1"/>
  <c r="Y1680" i="1" s="1"/>
  <c r="AE1680" i="1" a="1"/>
  <c r="AE1680" i="1" s="1"/>
  <c r="AD1680" i="1" a="1"/>
  <c r="AD1680" i="1" s="1"/>
  <c r="Z1680" i="1" a="1"/>
  <c r="Z1680" i="1" s="1"/>
  <c r="X1680" i="1" a="1"/>
  <c r="X1680" i="1" s="1"/>
  <c r="W1680" i="1" a="1"/>
  <c r="W1680" i="1" s="1"/>
  <c r="AF1680" i="1" a="1"/>
  <c r="AF1680" i="1" s="1"/>
  <c r="U1680" i="1" a="1"/>
  <c r="U1680" i="1" s="1"/>
  <c r="AD1720" i="1" a="1"/>
  <c r="AD1720" i="1" s="1"/>
  <c r="AC1720" i="1" a="1"/>
  <c r="AC1720" i="1" s="1"/>
  <c r="Y1720" i="1" a="1"/>
  <c r="Y1720" i="1" s="1"/>
  <c r="W1720" i="1" a="1"/>
  <c r="W1720" i="1" s="1"/>
  <c r="T1720" i="1" a="1"/>
  <c r="T1720" i="1" s="1"/>
  <c r="X1720" i="1" a="1"/>
  <c r="X1720" i="1" s="1"/>
  <c r="U1720" i="1" a="1"/>
  <c r="U1720" i="1" s="1"/>
  <c r="AF1720" i="1" a="1"/>
  <c r="AF1720" i="1" s="1"/>
  <c r="AE1720" i="1" a="1"/>
  <c r="AE1720" i="1" s="1"/>
  <c r="AA1720" i="1" a="1"/>
  <c r="AA1720" i="1" s="1"/>
  <c r="Z1720" i="1" a="1"/>
  <c r="Z1720" i="1" s="1"/>
  <c r="AB1720" i="1" a="1"/>
  <c r="AB1720" i="1" s="1"/>
  <c r="O1728" i="1"/>
  <c r="O1746" i="1"/>
  <c r="Q1749" i="1" a="1"/>
  <c r="Q1749" i="1" s="1"/>
  <c r="L1749" i="1"/>
  <c r="P1749" i="1" s="1"/>
  <c r="K1749" i="1" a="1"/>
  <c r="K1749" i="1" s="1"/>
  <c r="AG1749" i="1" a="1"/>
  <c r="AG1749" i="1" s="1"/>
  <c r="F1749" i="1" a="1"/>
  <c r="F1749" i="1" s="1"/>
  <c r="B1749" i="1" a="1"/>
  <c r="B1749" i="1" s="1"/>
  <c r="R1749" i="1" a="1"/>
  <c r="R1749" i="1" s="1"/>
  <c r="E1749" i="1" a="1"/>
  <c r="E1749" i="1" s="1"/>
  <c r="D1749" i="1" a="1"/>
  <c r="D1749" i="1" s="1"/>
  <c r="C1749" i="1" a="1"/>
  <c r="C1749" i="1" s="1"/>
  <c r="X1768" i="1" a="1"/>
  <c r="X1768" i="1" s="1"/>
  <c r="W1768" i="1" a="1"/>
  <c r="W1768" i="1" s="1"/>
  <c r="AF1768" i="1" a="1"/>
  <c r="AF1768" i="1" s="1"/>
  <c r="U1768" i="1" a="1"/>
  <c r="U1768" i="1" s="1"/>
  <c r="Y1768" i="1" a="1"/>
  <c r="Y1768" i="1" s="1"/>
  <c r="T1768" i="1" a="1"/>
  <c r="T1768" i="1" s="1"/>
  <c r="AD1768" i="1" a="1"/>
  <c r="AD1768" i="1" s="1"/>
  <c r="AA1768" i="1" a="1"/>
  <c r="AA1768" i="1" s="1"/>
  <c r="AE1768" i="1" a="1"/>
  <c r="AE1768" i="1" s="1"/>
  <c r="AB1768" i="1" a="1"/>
  <c r="AB1768" i="1" s="1"/>
  <c r="AC1768" i="1" a="1"/>
  <c r="AC1768" i="1" s="1"/>
  <c r="Z1768" i="1" a="1"/>
  <c r="Z1768" i="1" s="1"/>
  <c r="V1768" i="1"/>
  <c r="L1772" i="1"/>
  <c r="N1772" i="1" s="1"/>
  <c r="K1772" i="1" a="1"/>
  <c r="K1772" i="1" s="1"/>
  <c r="Q1772" i="1" a="1"/>
  <c r="Q1772" i="1" s="1"/>
  <c r="AG1772" i="1" a="1"/>
  <c r="AG1772" i="1" s="1"/>
  <c r="F1772" i="1" a="1"/>
  <c r="F1772" i="1" s="1"/>
  <c r="G1772" i="1" s="1"/>
  <c r="E1772" i="1" a="1"/>
  <c r="E1772" i="1" s="1"/>
  <c r="D1772" i="1" a="1"/>
  <c r="D1772" i="1" s="1"/>
  <c r="C1772" i="1" a="1"/>
  <c r="C1772" i="1" s="1"/>
  <c r="B1772" i="1" a="1"/>
  <c r="B1772" i="1" s="1"/>
  <c r="P1772" i="1"/>
  <c r="M1772" i="1"/>
  <c r="S1772" i="1" s="1"/>
  <c r="B1781" i="1" a="1"/>
  <c r="B1781" i="1" s="1"/>
  <c r="Q1781" i="1" a="1"/>
  <c r="Q1781" i="1" s="1"/>
  <c r="L1781" i="1"/>
  <c r="N1781" i="1" s="1"/>
  <c r="E1781" i="1" a="1"/>
  <c r="E1781" i="1" s="1"/>
  <c r="D1781" i="1" a="1"/>
  <c r="D1781" i="1" s="1"/>
  <c r="K1781" i="1" a="1"/>
  <c r="K1781" i="1" s="1"/>
  <c r="F1781" i="1" a="1"/>
  <c r="F1781" i="1" s="1"/>
  <c r="G1781" i="1" s="1"/>
  <c r="C1781" i="1" a="1"/>
  <c r="C1781" i="1" s="1"/>
  <c r="AG1781" i="1" a="1"/>
  <c r="AG1781" i="1" s="1"/>
  <c r="O1781" i="1"/>
  <c r="B34" i="2" a="1"/>
  <c r="B34" i="2" s="1"/>
  <c r="F34" i="2" a="1"/>
  <c r="F34" i="2" s="1"/>
  <c r="E34" i="2" a="1"/>
  <c r="E34" i="2" s="1"/>
  <c r="D34" i="2" a="1"/>
  <c r="D34" i="2" s="1"/>
  <c r="C34" i="2" a="1"/>
  <c r="C34" i="2" s="1"/>
  <c r="G209" i="2" a="1"/>
  <c r="G209" i="2" s="1"/>
  <c r="I209" i="2" s="1"/>
  <c r="F209" i="2" a="1"/>
  <c r="F209" i="2" s="1"/>
  <c r="B209" i="2" a="1"/>
  <c r="B209" i="2" s="1"/>
  <c r="E209" i="2" a="1"/>
  <c r="E209" i="2" s="1"/>
  <c r="D209" i="2" a="1"/>
  <c r="D209" i="2" s="1"/>
  <c r="C209" i="2" a="1"/>
  <c r="C209" i="2" s="1"/>
  <c r="D221" i="2" a="1"/>
  <c r="D221" i="2" s="1"/>
  <c r="C221" i="2" a="1"/>
  <c r="C221" i="2" s="1"/>
  <c r="F221" i="2" a="1"/>
  <c r="F221" i="2" s="1"/>
  <c r="B221" i="2" a="1"/>
  <c r="B221" i="2" s="1"/>
  <c r="G221" i="2" a="1"/>
  <c r="G221" i="2" s="1"/>
  <c r="E221" i="2" a="1"/>
  <c r="E221" i="2" s="1"/>
  <c r="F279" i="2" a="1"/>
  <c r="F279" i="2" s="1"/>
  <c r="E279" i="2" a="1"/>
  <c r="E279" i="2" s="1"/>
  <c r="G279" i="2" s="1" a="1"/>
  <c r="G279" i="2" s="1"/>
  <c r="I279" i="2" s="1"/>
  <c r="D279" i="2" a="1"/>
  <c r="D279" i="2" s="1"/>
  <c r="B279" i="2" a="1"/>
  <c r="B279" i="2" s="1"/>
  <c r="C279" i="2" a="1"/>
  <c r="C279" i="2" s="1"/>
  <c r="F292" i="2" a="1"/>
  <c r="F292" i="2" s="1"/>
  <c r="E292" i="2" a="1"/>
  <c r="E292" i="2" s="1"/>
  <c r="G292" i="2" a="1"/>
  <c r="G292" i="2" s="1"/>
  <c r="I292" i="2" s="1"/>
  <c r="B292" i="2" a="1"/>
  <c r="B292" i="2" s="1"/>
  <c r="D292" i="2" a="1"/>
  <c r="D292" i="2" s="1"/>
  <c r="C292" i="2" a="1"/>
  <c r="C292" i="2" s="1"/>
  <c r="C303" i="2" a="1"/>
  <c r="C303" i="2" s="1"/>
  <c r="B303" i="2" a="1"/>
  <c r="B303" i="2" s="1"/>
  <c r="F303" i="2" a="1"/>
  <c r="F303" i="2" s="1"/>
  <c r="E303" i="2" a="1"/>
  <c r="E303" i="2" s="1"/>
  <c r="G303" i="2" s="1" a="1"/>
  <c r="G303" i="2" s="1"/>
  <c r="I303" i="2" s="1"/>
  <c r="D303" i="2" a="1"/>
  <c r="D303" i="2" s="1"/>
  <c r="E354" i="2" a="1"/>
  <c r="E354" i="2" s="1"/>
  <c r="G354" i="2" a="1"/>
  <c r="G354" i="2" s="1"/>
  <c r="F354" i="2" a="1"/>
  <c r="F354" i="2" s="1"/>
  <c r="D354" i="2" a="1"/>
  <c r="D354" i="2" s="1"/>
  <c r="C354" i="2" a="1"/>
  <c r="C354" i="2" s="1"/>
  <c r="B354" i="2" a="1"/>
  <c r="B354" i="2" s="1"/>
  <c r="E379" i="2" a="1"/>
  <c r="E379" i="2" s="1"/>
  <c r="G379" i="2" s="1" a="1"/>
  <c r="G379" i="2" s="1"/>
  <c r="D379" i="2" a="1"/>
  <c r="D379" i="2" s="1"/>
  <c r="C379" i="2" a="1"/>
  <c r="C379" i="2" s="1"/>
  <c r="F379" i="2" a="1"/>
  <c r="F379" i="2" s="1"/>
  <c r="B379" i="2" a="1"/>
  <c r="B379" i="2" s="1"/>
  <c r="X38" i="17"/>
  <c r="AX46" i="5"/>
  <c r="J1305" i="1" s="1" a="1"/>
  <c r="J1305" i="1" s="1"/>
  <c r="AV46" i="5"/>
  <c r="AW46" i="5" s="1"/>
  <c r="AU46" i="5"/>
  <c r="BE26" i="6"/>
  <c r="BE30" i="8"/>
  <c r="W30" i="8"/>
  <c r="BE36" i="8"/>
  <c r="AQ36" i="8"/>
  <c r="BI18" i="9"/>
  <c r="BF18" i="9"/>
  <c r="AR31" i="9"/>
  <c r="AH31" i="9"/>
  <c r="X31" i="9"/>
  <c r="BB59" i="10"/>
  <c r="AZ59" i="10"/>
  <c r="BA59" i="10" s="1"/>
  <c r="AY59" i="10"/>
  <c r="AZ67" i="10"/>
  <c r="BA67" i="10" s="1"/>
  <c r="AY67" i="10"/>
  <c r="W7" i="11"/>
  <c r="BE7" i="11"/>
  <c r="BE9" i="11"/>
  <c r="W9" i="11"/>
  <c r="BG15" i="11"/>
  <c r="BH15" i="11" s="1"/>
  <c r="BI15" i="11"/>
  <c r="BF15" i="11"/>
  <c r="BI33" i="11"/>
  <c r="BG33" i="11"/>
  <c r="BH33" i="11" s="1"/>
  <c r="BF33" i="11"/>
  <c r="BG45" i="11"/>
  <c r="BH45" i="11" s="1"/>
  <c r="BI45" i="11"/>
  <c r="BF45" i="11"/>
  <c r="BD60" i="11"/>
  <c r="AR60" i="11"/>
  <c r="AH60" i="11"/>
  <c r="X60" i="11"/>
  <c r="BC3" i="12"/>
  <c r="BC63" i="12" s="1"/>
  <c r="BD65" i="12" s="1"/>
  <c r="BD66" i="12" s="1"/>
  <c r="BG28" i="12"/>
  <c r="BH28" i="12" s="1"/>
  <c r="BF28" i="12"/>
  <c r="BI28" i="12"/>
  <c r="X45" i="12"/>
  <c r="AH4" i="13"/>
  <c r="BD4" i="13"/>
  <c r="AR4" i="13"/>
  <c r="X4" i="13"/>
  <c r="BE12" i="13"/>
  <c r="W12" i="13"/>
  <c r="AQ56" i="13"/>
  <c r="BI58" i="13"/>
  <c r="AG65" i="13"/>
  <c r="BE11" i="15"/>
  <c r="W11" i="15"/>
  <c r="BD61" i="15"/>
  <c r="X61" i="15"/>
  <c r="AR61" i="15"/>
  <c r="K87" i="1" a="1"/>
  <c r="K87" i="1" s="1"/>
  <c r="AA422" i="1" a="1"/>
  <c r="AA422" i="1" s="1"/>
  <c r="Z422" i="1" a="1"/>
  <c r="Z422" i="1" s="1"/>
  <c r="Y422" i="1" a="1"/>
  <c r="Y422" i="1" s="1"/>
  <c r="X422" i="1" a="1"/>
  <c r="X422" i="1" s="1"/>
  <c r="AF422" i="1" a="1"/>
  <c r="AF422" i="1" s="1"/>
  <c r="AE422" i="1" a="1"/>
  <c r="AE422" i="1" s="1"/>
  <c r="AD422" i="1" a="1"/>
  <c r="AD422" i="1" s="1"/>
  <c r="AC422" i="1" a="1"/>
  <c r="AC422" i="1" s="1"/>
  <c r="AB422" i="1" a="1"/>
  <c r="AB422" i="1" s="1"/>
  <c r="W422" i="1" a="1"/>
  <c r="W422" i="1" s="1"/>
  <c r="T422" i="1" a="1"/>
  <c r="T422" i="1" s="1"/>
  <c r="B500" i="1" a="1"/>
  <c r="B500" i="1" s="1"/>
  <c r="D500" i="1" a="1"/>
  <c r="D500" i="1" s="1"/>
  <c r="C500" i="1" a="1"/>
  <c r="C500" i="1" s="1"/>
  <c r="K500" i="1" a="1"/>
  <c r="K500" i="1" s="1"/>
  <c r="L500" i="1"/>
  <c r="E500" i="1" a="1"/>
  <c r="E500" i="1" s="1"/>
  <c r="Q500" i="1" a="1"/>
  <c r="Q500" i="1" s="1"/>
  <c r="E557" i="1" a="1"/>
  <c r="E557" i="1" s="1"/>
  <c r="D557" i="1" a="1"/>
  <c r="D557" i="1" s="1"/>
  <c r="C557" i="1" a="1"/>
  <c r="C557" i="1" s="1"/>
  <c r="B557" i="1" a="1"/>
  <c r="B557" i="1" s="1"/>
  <c r="L557" i="1"/>
  <c r="K557" i="1" a="1"/>
  <c r="K557" i="1" s="1"/>
  <c r="M557" i="1"/>
  <c r="Q627" i="1" a="1"/>
  <c r="Q627" i="1" s="1"/>
  <c r="L627" i="1"/>
  <c r="N627" i="1" s="1"/>
  <c r="K627" i="1" a="1"/>
  <c r="K627" i="1" s="1"/>
  <c r="E627" i="1" a="1"/>
  <c r="E627" i="1" s="1"/>
  <c r="D627" i="1" a="1"/>
  <c r="D627" i="1" s="1"/>
  <c r="C627" i="1" a="1"/>
  <c r="C627" i="1" s="1"/>
  <c r="B627" i="1" a="1"/>
  <c r="B627" i="1" s="1"/>
  <c r="E757" i="1" a="1"/>
  <c r="E757" i="1" s="1"/>
  <c r="Q757" i="1" a="1"/>
  <c r="Q757" i="1" s="1"/>
  <c r="L757" i="1"/>
  <c r="K757" i="1" a="1"/>
  <c r="K757" i="1" s="1"/>
  <c r="D757" i="1" a="1"/>
  <c r="D757" i="1" s="1"/>
  <c r="C757" i="1" a="1"/>
  <c r="C757" i="1" s="1"/>
  <c r="B757" i="1" a="1"/>
  <c r="B757" i="1" s="1"/>
  <c r="M757" i="1"/>
  <c r="S757" i="1" s="1"/>
  <c r="B800" i="1" a="1"/>
  <c r="B800" i="1" s="1"/>
  <c r="Q800" i="1" a="1"/>
  <c r="Q800" i="1" s="1"/>
  <c r="L800" i="1"/>
  <c r="K800" i="1" a="1"/>
  <c r="K800" i="1" s="1"/>
  <c r="F800" i="1" a="1"/>
  <c r="F800" i="1" s="1"/>
  <c r="E800" i="1" a="1"/>
  <c r="E800" i="1" s="1"/>
  <c r="D800" i="1" a="1"/>
  <c r="D800" i="1" s="1"/>
  <c r="C800" i="1" a="1"/>
  <c r="C800" i="1" s="1"/>
  <c r="C811" i="1" a="1"/>
  <c r="C811" i="1" s="1"/>
  <c r="B811" i="1" a="1"/>
  <c r="B811" i="1" s="1"/>
  <c r="L811" i="1"/>
  <c r="K811" i="1" a="1"/>
  <c r="K811" i="1" s="1"/>
  <c r="F811" i="1" a="1"/>
  <c r="F811" i="1" s="1"/>
  <c r="D811" i="1" a="1"/>
  <c r="D811" i="1" s="1"/>
  <c r="Q811" i="1" a="1"/>
  <c r="Q811" i="1" s="1"/>
  <c r="E811" i="1" a="1"/>
  <c r="E811" i="1" s="1"/>
  <c r="AC836" i="1" a="1"/>
  <c r="AC836" i="1" s="1"/>
  <c r="AB836" i="1" a="1"/>
  <c r="AB836" i="1" s="1"/>
  <c r="AA836" i="1" a="1"/>
  <c r="AA836" i="1" s="1"/>
  <c r="W836" i="1" a="1"/>
  <c r="W836" i="1" s="1"/>
  <c r="Z836" i="1" a="1"/>
  <c r="Z836" i="1" s="1"/>
  <c r="Y836" i="1" a="1"/>
  <c r="Y836" i="1" s="1"/>
  <c r="X836" i="1" a="1"/>
  <c r="X836" i="1" s="1"/>
  <c r="AE836" i="1" a="1"/>
  <c r="AE836" i="1" s="1"/>
  <c r="AF836" i="1" a="1"/>
  <c r="AF836" i="1" s="1"/>
  <c r="AD836" i="1" a="1"/>
  <c r="AD836" i="1" s="1"/>
  <c r="U836" i="1" a="1"/>
  <c r="U836" i="1" s="1"/>
  <c r="T836" i="1" a="1"/>
  <c r="T836" i="1" s="1"/>
  <c r="AA863" i="1" a="1"/>
  <c r="AA863" i="1" s="1"/>
  <c r="Z863" i="1" a="1"/>
  <c r="Z863" i="1" s="1"/>
  <c r="X863" i="1" a="1"/>
  <c r="X863" i="1" s="1"/>
  <c r="AF863" i="1" a="1"/>
  <c r="AF863" i="1" s="1"/>
  <c r="U863" i="1" a="1"/>
  <c r="U863" i="1" s="1"/>
  <c r="AE863" i="1" a="1"/>
  <c r="AE863" i="1" s="1"/>
  <c r="AD863" i="1" a="1"/>
  <c r="AD863" i="1" s="1"/>
  <c r="AC863" i="1" a="1"/>
  <c r="AC863" i="1" s="1"/>
  <c r="AB863" i="1" a="1"/>
  <c r="AB863" i="1" s="1"/>
  <c r="W863" i="1" a="1"/>
  <c r="W863" i="1" s="1"/>
  <c r="Y863" i="1" a="1"/>
  <c r="Y863" i="1" s="1"/>
  <c r="T863" i="1" a="1"/>
  <c r="T863" i="1" s="1"/>
  <c r="E974" i="1" a="1"/>
  <c r="E974" i="1" s="1"/>
  <c r="D974" i="1" a="1"/>
  <c r="D974" i="1" s="1"/>
  <c r="C974" i="1" a="1"/>
  <c r="C974" i="1" s="1"/>
  <c r="B974" i="1" a="1"/>
  <c r="B974" i="1" s="1"/>
  <c r="L974" i="1"/>
  <c r="P974" i="1" s="1"/>
  <c r="K974" i="1" a="1"/>
  <c r="K974" i="1" s="1"/>
  <c r="Q974" i="1" a="1"/>
  <c r="Q974" i="1" s="1"/>
  <c r="S974" i="1"/>
  <c r="M974" i="1"/>
  <c r="D992" i="1" a="1"/>
  <c r="D992" i="1" s="1"/>
  <c r="C992" i="1" a="1"/>
  <c r="C992" i="1" s="1"/>
  <c r="B992" i="1" a="1"/>
  <c r="B992" i="1" s="1"/>
  <c r="Q992" i="1" a="1"/>
  <c r="Q992" i="1" s="1"/>
  <c r="E992" i="1" a="1"/>
  <c r="E992" i="1" s="1"/>
  <c r="L992" i="1"/>
  <c r="N992" i="1" s="1"/>
  <c r="K992" i="1" a="1"/>
  <c r="K992" i="1" s="1"/>
  <c r="P992" i="1"/>
  <c r="M992" i="1"/>
  <c r="S992" i="1" s="1"/>
  <c r="C1001" i="1" a="1"/>
  <c r="C1001" i="1" s="1"/>
  <c r="B1001" i="1" a="1"/>
  <c r="B1001" i="1" s="1"/>
  <c r="Q1001" i="1" a="1"/>
  <c r="Q1001" i="1" s="1"/>
  <c r="E1001" i="1" a="1"/>
  <c r="E1001" i="1" s="1"/>
  <c r="D1001" i="1" a="1"/>
  <c r="D1001" i="1" s="1"/>
  <c r="L1001" i="1"/>
  <c r="P1001" i="1" s="1"/>
  <c r="K1001" i="1" a="1"/>
  <c r="K1001" i="1" s="1"/>
  <c r="S1001" i="1"/>
  <c r="O1001" i="1"/>
  <c r="N1001" i="1"/>
  <c r="B1019" i="1" a="1"/>
  <c r="B1019" i="1" s="1"/>
  <c r="L1019" i="1"/>
  <c r="P1019" i="1" s="1"/>
  <c r="K1019" i="1" a="1"/>
  <c r="K1019" i="1" s="1"/>
  <c r="D1019" i="1" a="1"/>
  <c r="D1019" i="1" s="1"/>
  <c r="C1019" i="1" a="1"/>
  <c r="C1019" i="1" s="1"/>
  <c r="E1019" i="1" a="1"/>
  <c r="E1019" i="1" s="1"/>
  <c r="M1019" i="1"/>
  <c r="AA1022" i="1" a="1"/>
  <c r="AA1022" i="1" s="1"/>
  <c r="Z1022" i="1" a="1"/>
  <c r="Z1022" i="1" s="1"/>
  <c r="Y1022" i="1" a="1"/>
  <c r="Y1022" i="1" s="1"/>
  <c r="AF1022" i="1" a="1"/>
  <c r="AF1022" i="1" s="1"/>
  <c r="U1022" i="1" a="1"/>
  <c r="U1022" i="1" s="1"/>
  <c r="AE1022" i="1" a="1"/>
  <c r="AE1022" i="1" s="1"/>
  <c r="AB1022" i="1" a="1"/>
  <c r="AB1022" i="1" s="1"/>
  <c r="AD1022" i="1" a="1"/>
  <c r="AD1022" i="1" s="1"/>
  <c r="AC1022" i="1" a="1"/>
  <c r="AC1022" i="1" s="1"/>
  <c r="W1022" i="1" a="1"/>
  <c r="W1022" i="1" s="1"/>
  <c r="X1025" i="1" a="1"/>
  <c r="X1025" i="1" s="1"/>
  <c r="W1025" i="1" a="1"/>
  <c r="W1025" i="1" s="1"/>
  <c r="AF1025" i="1" a="1"/>
  <c r="AF1025" i="1" s="1"/>
  <c r="U1025" i="1" a="1"/>
  <c r="U1025" i="1" s="1"/>
  <c r="AE1025" i="1" a="1"/>
  <c r="AE1025" i="1" s="1"/>
  <c r="T1025" i="1" a="1"/>
  <c r="T1025" i="1" s="1"/>
  <c r="AB1025" i="1" a="1"/>
  <c r="AB1025" i="1" s="1"/>
  <c r="Y1025" i="1" a="1"/>
  <c r="Y1025" i="1" s="1"/>
  <c r="AD1025" i="1" a="1"/>
  <c r="AD1025" i="1" s="1"/>
  <c r="AC1025" i="1" a="1"/>
  <c r="AC1025" i="1" s="1"/>
  <c r="Z1025" i="1" a="1"/>
  <c r="Z1025" i="1" s="1"/>
  <c r="AA1025" i="1" a="1"/>
  <c r="AA1025" i="1" s="1"/>
  <c r="V1025" i="1"/>
  <c r="L1037" i="1"/>
  <c r="K1037" i="1" a="1"/>
  <c r="K1037" i="1" s="1"/>
  <c r="C1037" i="1" a="1"/>
  <c r="C1037" i="1" s="1"/>
  <c r="B1037" i="1" a="1"/>
  <c r="B1037" i="1" s="1"/>
  <c r="D1037" i="1" a="1"/>
  <c r="D1037" i="1" s="1"/>
  <c r="E1037" i="1" a="1"/>
  <c r="E1037" i="1" s="1"/>
  <c r="M1037" i="1"/>
  <c r="S1037" i="1" s="1"/>
  <c r="Z1040" i="1" a="1"/>
  <c r="Z1040" i="1" s="1"/>
  <c r="Y1040" i="1" a="1"/>
  <c r="Y1040" i="1" s="1"/>
  <c r="X1040" i="1" a="1"/>
  <c r="X1040" i="1" s="1"/>
  <c r="W1040" i="1" a="1"/>
  <c r="W1040" i="1" s="1"/>
  <c r="AE1040" i="1" a="1"/>
  <c r="AE1040" i="1" s="1"/>
  <c r="T1040" i="1" a="1"/>
  <c r="T1040" i="1" s="1"/>
  <c r="AF1040" i="1" a="1"/>
  <c r="AF1040" i="1" s="1"/>
  <c r="AD1040" i="1" a="1"/>
  <c r="AD1040" i="1" s="1"/>
  <c r="AA1040" i="1" a="1"/>
  <c r="AA1040" i="1" s="1"/>
  <c r="AC1040" i="1" a="1"/>
  <c r="AC1040" i="1" s="1"/>
  <c r="AB1040" i="1" a="1"/>
  <c r="AB1040" i="1" s="1"/>
  <c r="U1040" i="1" a="1"/>
  <c r="U1040" i="1" s="1"/>
  <c r="AC1046" i="1" a="1"/>
  <c r="AC1046" i="1" s="1"/>
  <c r="AB1046" i="1" a="1"/>
  <c r="AB1046" i="1" s="1"/>
  <c r="AA1046" i="1" a="1"/>
  <c r="AA1046" i="1" s="1"/>
  <c r="Z1046" i="1" a="1"/>
  <c r="Z1046" i="1" s="1"/>
  <c r="X1046" i="1" a="1"/>
  <c r="X1046" i="1" s="1"/>
  <c r="AE1046" i="1" a="1"/>
  <c r="AE1046" i="1" s="1"/>
  <c r="AD1046" i="1" a="1"/>
  <c r="AD1046" i="1" s="1"/>
  <c r="Y1046" i="1" a="1"/>
  <c r="Y1046" i="1" s="1"/>
  <c r="W1046" i="1" a="1"/>
  <c r="W1046" i="1" s="1"/>
  <c r="AF1046" i="1" a="1"/>
  <c r="AF1046" i="1" s="1"/>
  <c r="U1046" i="1" a="1"/>
  <c r="U1046" i="1" s="1"/>
  <c r="T1046" i="1" a="1"/>
  <c r="T1046" i="1" s="1"/>
  <c r="Q1055" i="1" a="1"/>
  <c r="Q1055" i="1" s="1"/>
  <c r="L1055" i="1"/>
  <c r="O1055" i="1" s="1"/>
  <c r="K1055" i="1" a="1"/>
  <c r="K1055" i="1" s="1"/>
  <c r="E1055" i="1" a="1"/>
  <c r="E1055" i="1" s="1"/>
  <c r="B1055" i="1" a="1"/>
  <c r="B1055" i="1" s="1"/>
  <c r="C1055" i="1" a="1"/>
  <c r="C1055" i="1" s="1"/>
  <c r="D1055" i="1" a="1"/>
  <c r="D1055" i="1" s="1"/>
  <c r="AB1064" i="1" a="1"/>
  <c r="AB1064" i="1" s="1"/>
  <c r="AA1064" i="1" a="1"/>
  <c r="AA1064" i="1" s="1"/>
  <c r="Z1064" i="1" a="1"/>
  <c r="Z1064" i="1" s="1"/>
  <c r="Y1064" i="1" a="1"/>
  <c r="Y1064" i="1" s="1"/>
  <c r="W1064" i="1" a="1"/>
  <c r="W1064" i="1" s="1"/>
  <c r="AD1064" i="1" a="1"/>
  <c r="AD1064" i="1" s="1"/>
  <c r="AC1064" i="1" a="1"/>
  <c r="AC1064" i="1" s="1"/>
  <c r="X1064" i="1" a="1"/>
  <c r="X1064" i="1" s="1"/>
  <c r="U1064" i="1" a="1"/>
  <c r="U1064" i="1" s="1"/>
  <c r="AE1064" i="1" a="1"/>
  <c r="AE1064" i="1" s="1"/>
  <c r="AF1064" i="1" a="1"/>
  <c r="AF1064" i="1" s="1"/>
  <c r="T1064" i="1" a="1"/>
  <c r="T1064" i="1" s="1"/>
  <c r="C1070" i="1" a="1"/>
  <c r="C1070" i="1" s="1"/>
  <c r="B1070" i="1" a="1"/>
  <c r="B1070" i="1" s="1"/>
  <c r="Q1070" i="1" a="1"/>
  <c r="Q1070" i="1" s="1"/>
  <c r="L1070" i="1"/>
  <c r="O1070" i="1" s="1"/>
  <c r="K1070" i="1" a="1"/>
  <c r="K1070" i="1" s="1"/>
  <c r="D1070" i="1" a="1"/>
  <c r="D1070" i="1" s="1"/>
  <c r="E1070" i="1" a="1"/>
  <c r="E1070" i="1" s="1"/>
  <c r="P1070" i="1"/>
  <c r="N1070" i="1"/>
  <c r="M1070" i="1"/>
  <c r="S1070" i="1" s="1"/>
  <c r="D1088" i="1" a="1"/>
  <c r="D1088" i="1" s="1"/>
  <c r="C1088" i="1" a="1"/>
  <c r="C1088" i="1" s="1"/>
  <c r="B1088" i="1" a="1"/>
  <c r="B1088" i="1" s="1"/>
  <c r="Q1088" i="1" a="1"/>
  <c r="Q1088" i="1" s="1"/>
  <c r="L1088" i="1"/>
  <c r="O1088" i="1" s="1"/>
  <c r="K1088" i="1" a="1"/>
  <c r="K1088" i="1" s="1"/>
  <c r="E1088" i="1" a="1"/>
  <c r="E1088" i="1" s="1"/>
  <c r="AC1091" i="1" a="1"/>
  <c r="AC1091" i="1" s="1"/>
  <c r="AB1091" i="1" a="1"/>
  <c r="AB1091" i="1" s="1"/>
  <c r="AA1091" i="1" a="1"/>
  <c r="AA1091" i="1" s="1"/>
  <c r="Y1091" i="1" a="1"/>
  <c r="Y1091" i="1" s="1"/>
  <c r="Z1091" i="1" a="1"/>
  <c r="Z1091" i="1" s="1"/>
  <c r="X1091" i="1" a="1"/>
  <c r="X1091" i="1" s="1"/>
  <c r="W1091" i="1" a="1"/>
  <c r="W1091" i="1" s="1"/>
  <c r="U1091" i="1" a="1"/>
  <c r="U1091" i="1" s="1"/>
  <c r="AD1091" i="1" a="1"/>
  <c r="AD1091" i="1" s="1"/>
  <c r="T1091" i="1" a="1"/>
  <c r="T1091" i="1" s="1"/>
  <c r="AE1091" i="1" a="1"/>
  <c r="AE1091" i="1" s="1"/>
  <c r="AF1091" i="1" a="1"/>
  <c r="AF1091" i="1" s="1"/>
  <c r="W1109" i="1" a="1"/>
  <c r="W1109" i="1" s="1"/>
  <c r="AE1109" i="1" a="1"/>
  <c r="AE1109" i="1" s="1"/>
  <c r="AD1109" i="1" a="1"/>
  <c r="AD1109" i="1" s="1"/>
  <c r="AC1109" i="1" a="1"/>
  <c r="AC1109" i="1" s="1"/>
  <c r="AA1109" i="1" a="1"/>
  <c r="AA1109" i="1" s="1"/>
  <c r="T1109" i="1" a="1"/>
  <c r="T1109" i="1" s="1"/>
  <c r="AB1109" i="1" a="1"/>
  <c r="AB1109" i="1" s="1"/>
  <c r="AF1109" i="1" a="1"/>
  <c r="AF1109" i="1" s="1"/>
  <c r="Z1109" i="1" a="1"/>
  <c r="Z1109" i="1" s="1"/>
  <c r="U1109" i="1" a="1"/>
  <c r="U1109" i="1" s="1"/>
  <c r="X1109" i="1" a="1"/>
  <c r="X1109" i="1" s="1"/>
  <c r="Y1109" i="1" a="1"/>
  <c r="Y1109" i="1" s="1"/>
  <c r="V1109" i="1"/>
  <c r="D1127" i="1" a="1"/>
  <c r="D1127" i="1" s="1"/>
  <c r="C1127" i="1" a="1"/>
  <c r="C1127" i="1" s="1"/>
  <c r="B1127" i="1" a="1"/>
  <c r="B1127" i="1" s="1"/>
  <c r="Q1127" i="1" a="1"/>
  <c r="Q1127" i="1" s="1"/>
  <c r="K1127" i="1" a="1"/>
  <c r="K1127" i="1" s="1"/>
  <c r="L1127" i="1"/>
  <c r="E1127" i="1" a="1"/>
  <c r="E1127" i="1" s="1"/>
  <c r="S1127" i="1"/>
  <c r="Q1133" i="1" a="1"/>
  <c r="Q1133" i="1" s="1"/>
  <c r="K1133" i="1" a="1"/>
  <c r="K1133" i="1" s="1"/>
  <c r="E1133" i="1" a="1"/>
  <c r="E1133" i="1" s="1"/>
  <c r="B1133" i="1" a="1"/>
  <c r="B1133" i="1" s="1"/>
  <c r="D1133" i="1" a="1"/>
  <c r="D1133" i="1" s="1"/>
  <c r="C1133" i="1" a="1"/>
  <c r="C1133" i="1" s="1"/>
  <c r="L1133" i="1"/>
  <c r="F1142" i="1" a="1"/>
  <c r="F1142" i="1" s="1"/>
  <c r="C1142" i="1" a="1"/>
  <c r="C1142" i="1" s="1"/>
  <c r="B1142" i="1" a="1"/>
  <c r="B1142" i="1" s="1"/>
  <c r="R1142" i="1" a="1"/>
  <c r="R1142" i="1" s="1"/>
  <c r="Q1142" i="1" a="1"/>
  <c r="Q1142" i="1" s="1"/>
  <c r="J1142" i="1" a="1"/>
  <c r="J1142" i="1" s="1"/>
  <c r="D1142" i="1" a="1"/>
  <c r="D1142" i="1" s="1"/>
  <c r="E1142" i="1" a="1"/>
  <c r="E1142" i="1" s="1"/>
  <c r="K1142" i="1" a="1"/>
  <c r="K1142" i="1" s="1"/>
  <c r="L1142" i="1"/>
  <c r="J1166" i="1" a="1"/>
  <c r="J1166" i="1" s="1"/>
  <c r="C1166" i="1" a="1"/>
  <c r="C1166" i="1" s="1"/>
  <c r="R1166" i="1" a="1"/>
  <c r="R1166" i="1" s="1"/>
  <c r="Q1166" i="1" a="1"/>
  <c r="Q1166" i="1" s="1"/>
  <c r="K1166" i="1" a="1"/>
  <c r="K1166" i="1" s="1"/>
  <c r="L1166" i="1"/>
  <c r="O1166" i="1" s="1"/>
  <c r="F1166" i="1" a="1"/>
  <c r="F1166" i="1" s="1"/>
  <c r="G1166" i="1" s="1"/>
  <c r="E1166" i="1" a="1"/>
  <c r="E1166" i="1" s="1"/>
  <c r="D1166" i="1" a="1"/>
  <c r="D1166" i="1" s="1"/>
  <c r="B1166" i="1" a="1"/>
  <c r="B1166" i="1" s="1"/>
  <c r="H1166" i="1"/>
  <c r="I1184" i="1" a="1"/>
  <c r="I1184" i="1" s="1"/>
  <c r="F1184" i="1" a="1"/>
  <c r="F1184" i="1" s="1"/>
  <c r="AG1184" i="1" a="1"/>
  <c r="AG1184" i="1" s="1"/>
  <c r="B1184" i="1" a="1"/>
  <c r="B1184" i="1" s="1"/>
  <c r="R1184" i="1" a="1"/>
  <c r="R1184" i="1" s="1"/>
  <c r="L1184" i="1"/>
  <c r="K1184" i="1" a="1"/>
  <c r="K1184" i="1" s="1"/>
  <c r="J1184" i="1" a="1"/>
  <c r="J1184" i="1" s="1"/>
  <c r="E1184" i="1" a="1"/>
  <c r="E1184" i="1" s="1"/>
  <c r="D1184" i="1" a="1"/>
  <c r="D1184" i="1" s="1"/>
  <c r="C1184" i="1" a="1"/>
  <c r="C1184" i="1" s="1"/>
  <c r="Q1184" i="1" a="1"/>
  <c r="Q1184" i="1" s="1"/>
  <c r="I1211" i="1" a="1"/>
  <c r="I1211" i="1" s="1"/>
  <c r="C1211" i="1" a="1"/>
  <c r="C1211" i="1" s="1"/>
  <c r="F1211" i="1" a="1"/>
  <c r="F1211" i="1" s="1"/>
  <c r="E1211" i="1" a="1"/>
  <c r="E1211" i="1" s="1"/>
  <c r="AG1211" i="1" a="1"/>
  <c r="AG1211" i="1" s="1"/>
  <c r="B1211" i="1" a="1"/>
  <c r="B1211" i="1" s="1"/>
  <c r="R1211" i="1" a="1"/>
  <c r="R1211" i="1" s="1"/>
  <c r="K1211" i="1" a="1"/>
  <c r="K1211" i="1" s="1"/>
  <c r="D1211" i="1" a="1"/>
  <c r="D1211" i="1" s="1"/>
  <c r="L1211" i="1"/>
  <c r="Q1211" i="1" a="1"/>
  <c r="Q1211" i="1" s="1"/>
  <c r="X1218" i="1" a="1"/>
  <c r="X1218" i="1" s="1"/>
  <c r="W1218" i="1" a="1"/>
  <c r="W1218" i="1" s="1"/>
  <c r="AF1218" i="1" a="1"/>
  <c r="AF1218" i="1" s="1"/>
  <c r="AD1218" i="1" a="1"/>
  <c r="AD1218" i="1" s="1"/>
  <c r="Z1218" i="1" a="1"/>
  <c r="Z1218" i="1" s="1"/>
  <c r="Y1218" i="1" a="1"/>
  <c r="Y1218" i="1" s="1"/>
  <c r="U1218" i="1" a="1"/>
  <c r="U1218" i="1" s="1"/>
  <c r="AE1218" i="1" a="1"/>
  <c r="AE1218" i="1" s="1"/>
  <c r="AA1218" i="1" a="1"/>
  <c r="AA1218" i="1" s="1"/>
  <c r="T1218" i="1" a="1"/>
  <c r="T1218" i="1" s="1"/>
  <c r="AC1218" i="1" a="1"/>
  <c r="AC1218" i="1" s="1"/>
  <c r="AB1218" i="1" a="1"/>
  <c r="AB1218" i="1" s="1"/>
  <c r="V1218" i="1"/>
  <c r="W1236" i="1" a="1"/>
  <c r="W1236" i="1" s="1"/>
  <c r="AF1236" i="1" a="1"/>
  <c r="AF1236" i="1" s="1"/>
  <c r="U1236" i="1" a="1"/>
  <c r="U1236" i="1" s="1"/>
  <c r="AE1236" i="1" a="1"/>
  <c r="AE1236" i="1" s="1"/>
  <c r="T1236" i="1" a="1"/>
  <c r="T1236" i="1" s="1"/>
  <c r="AC1236" i="1" a="1"/>
  <c r="AC1236" i="1" s="1"/>
  <c r="AD1236" i="1" a="1"/>
  <c r="AD1236" i="1" s="1"/>
  <c r="AB1236" i="1" a="1"/>
  <c r="AB1236" i="1" s="1"/>
  <c r="Z1236" i="1" a="1"/>
  <c r="Z1236" i="1" s="1"/>
  <c r="X1236" i="1" a="1"/>
  <c r="X1236" i="1" s="1"/>
  <c r="AA1236" i="1" a="1"/>
  <c r="AA1236" i="1" s="1"/>
  <c r="Y1236" i="1" a="1"/>
  <c r="Y1236" i="1" s="1"/>
  <c r="AC1335" i="1" a="1"/>
  <c r="AC1335" i="1" s="1"/>
  <c r="AB1335" i="1" a="1"/>
  <c r="AB1335" i="1" s="1"/>
  <c r="AA1335" i="1" a="1"/>
  <c r="AA1335" i="1" s="1"/>
  <c r="Z1335" i="1" a="1"/>
  <c r="Z1335" i="1" s="1"/>
  <c r="Y1335" i="1" a="1"/>
  <c r="Y1335" i="1" s="1"/>
  <c r="U1335" i="1" a="1"/>
  <c r="U1335" i="1" s="1"/>
  <c r="T1335" i="1" a="1"/>
  <c r="T1335" i="1" s="1"/>
  <c r="AF1335" i="1" a="1"/>
  <c r="AF1335" i="1" s="1"/>
  <c r="W1335" i="1" a="1"/>
  <c r="W1335" i="1" s="1"/>
  <c r="X1335" i="1" a="1"/>
  <c r="X1335" i="1" s="1"/>
  <c r="AE1335" i="1" a="1"/>
  <c r="AE1335" i="1" s="1"/>
  <c r="AD1335" i="1" a="1"/>
  <c r="AD1335" i="1" s="1"/>
  <c r="AA1368" i="1" a="1"/>
  <c r="AA1368" i="1" s="1"/>
  <c r="Y1368" i="1" a="1"/>
  <c r="Y1368" i="1" s="1"/>
  <c r="Z1368" i="1" a="1"/>
  <c r="Z1368" i="1" s="1"/>
  <c r="AB1368" i="1" a="1"/>
  <c r="AB1368" i="1" s="1"/>
  <c r="X1368" i="1" a="1"/>
  <c r="X1368" i="1" s="1"/>
  <c r="T1368" i="1" a="1"/>
  <c r="T1368" i="1" s="1"/>
  <c r="W1368" i="1" a="1"/>
  <c r="W1368" i="1" s="1"/>
  <c r="U1368" i="1" a="1"/>
  <c r="U1368" i="1" s="1"/>
  <c r="AF1368" i="1" a="1"/>
  <c r="AF1368" i="1" s="1"/>
  <c r="AE1368" i="1" a="1"/>
  <c r="AE1368" i="1" s="1"/>
  <c r="AC1368" i="1" a="1"/>
  <c r="AC1368" i="1" s="1"/>
  <c r="AD1368" i="1" a="1"/>
  <c r="AD1368" i="1" s="1"/>
  <c r="L1374" i="1"/>
  <c r="P1374" i="1" s="1"/>
  <c r="D1374" i="1" a="1"/>
  <c r="D1374" i="1" s="1"/>
  <c r="C1374" i="1" a="1"/>
  <c r="C1374" i="1" s="1"/>
  <c r="B1374" i="1" a="1"/>
  <c r="B1374" i="1" s="1"/>
  <c r="E1374" i="1" a="1"/>
  <c r="E1374" i="1" s="1"/>
  <c r="AG1374" i="1" a="1"/>
  <c r="AG1374" i="1" s="1"/>
  <c r="K1374" i="1" a="1"/>
  <c r="K1374" i="1" s="1"/>
  <c r="Q1374" i="1" a="1"/>
  <c r="Q1374" i="1" s="1"/>
  <c r="O1374" i="1"/>
  <c r="N1374" i="1"/>
  <c r="M1374" i="1"/>
  <c r="S1374" i="1" s="1"/>
  <c r="K1377" i="1" a="1"/>
  <c r="K1377" i="1" s="1"/>
  <c r="D1377" i="1" a="1"/>
  <c r="D1377" i="1" s="1"/>
  <c r="B1377" i="1" a="1"/>
  <c r="B1377" i="1" s="1"/>
  <c r="AG1377" i="1" a="1"/>
  <c r="AG1377" i="1" s="1"/>
  <c r="L1377" i="1"/>
  <c r="Q1377" i="1" a="1"/>
  <c r="Q1377" i="1" s="1"/>
  <c r="C1377" i="1" a="1"/>
  <c r="C1377" i="1" s="1"/>
  <c r="E1377" i="1" a="1"/>
  <c r="E1377" i="1" s="1"/>
  <c r="M1377" i="1"/>
  <c r="S1377" i="1" s="1"/>
  <c r="AD1425" i="1" a="1"/>
  <c r="AD1425" i="1" s="1"/>
  <c r="AC1425" i="1" a="1"/>
  <c r="AC1425" i="1" s="1"/>
  <c r="AB1425" i="1" a="1"/>
  <c r="AB1425" i="1" s="1"/>
  <c r="Z1425" i="1" a="1"/>
  <c r="Z1425" i="1" s="1"/>
  <c r="AF1425" i="1" a="1"/>
  <c r="AF1425" i="1" s="1"/>
  <c r="AE1425" i="1" a="1"/>
  <c r="AE1425" i="1" s="1"/>
  <c r="AA1425" i="1" a="1"/>
  <c r="AA1425" i="1" s="1"/>
  <c r="Y1425" i="1" a="1"/>
  <c r="Y1425" i="1" s="1"/>
  <c r="X1425" i="1" a="1"/>
  <c r="X1425" i="1" s="1"/>
  <c r="U1425" i="1" a="1"/>
  <c r="U1425" i="1" s="1"/>
  <c r="W1425" i="1" a="1"/>
  <c r="W1425" i="1" s="1"/>
  <c r="T1425" i="1" a="1"/>
  <c r="T1425" i="1" s="1"/>
  <c r="V1425" i="1"/>
  <c r="L1431" i="1"/>
  <c r="N1431" i="1" s="1"/>
  <c r="E1431" i="1" a="1"/>
  <c r="E1431" i="1" s="1"/>
  <c r="D1431" i="1" a="1"/>
  <c r="D1431" i="1" s="1"/>
  <c r="C1431" i="1" a="1"/>
  <c r="C1431" i="1" s="1"/>
  <c r="B1431" i="1" a="1"/>
  <c r="B1431" i="1" s="1"/>
  <c r="Q1431" i="1" a="1"/>
  <c r="Q1431" i="1" s="1"/>
  <c r="K1431" i="1" a="1"/>
  <c r="K1431" i="1" s="1"/>
  <c r="C1457" i="1" a="1"/>
  <c r="C1457" i="1" s="1"/>
  <c r="R1457" i="1" a="1"/>
  <c r="R1457" i="1" s="1"/>
  <c r="K1457" i="1" a="1"/>
  <c r="K1457" i="1" s="1"/>
  <c r="B1457" i="1" a="1"/>
  <c r="B1457" i="1" s="1"/>
  <c r="D1457" i="1" a="1"/>
  <c r="D1457" i="1" s="1"/>
  <c r="L1457" i="1"/>
  <c r="I1457" i="1" a="1"/>
  <c r="I1457" i="1" s="1"/>
  <c r="E1457" i="1" a="1"/>
  <c r="E1457" i="1" s="1"/>
  <c r="M1457" i="1"/>
  <c r="S1457" i="1" s="1"/>
  <c r="X1505" i="1" a="1"/>
  <c r="X1505" i="1" s="1"/>
  <c r="W1505" i="1" a="1"/>
  <c r="W1505" i="1" s="1"/>
  <c r="U1505" i="1" a="1"/>
  <c r="U1505" i="1" s="1"/>
  <c r="AF1505" i="1" a="1"/>
  <c r="AF1505" i="1" s="1"/>
  <c r="AD1505" i="1" a="1"/>
  <c r="AD1505" i="1" s="1"/>
  <c r="AE1505" i="1" a="1"/>
  <c r="AE1505" i="1" s="1"/>
  <c r="AC1505" i="1" a="1"/>
  <c r="AC1505" i="1" s="1"/>
  <c r="AB1505" i="1" a="1"/>
  <c r="AB1505" i="1" s="1"/>
  <c r="Z1505" i="1" a="1"/>
  <c r="Z1505" i="1" s="1"/>
  <c r="T1505" i="1" a="1"/>
  <c r="T1505" i="1" s="1"/>
  <c r="AA1505" i="1" a="1"/>
  <c r="AA1505" i="1" s="1"/>
  <c r="Y1505" i="1" a="1"/>
  <c r="Y1505" i="1" s="1"/>
  <c r="V1505" i="1"/>
  <c r="E1511" i="1" a="1"/>
  <c r="E1511" i="1" s="1"/>
  <c r="D1511" i="1" a="1"/>
  <c r="D1511" i="1" s="1"/>
  <c r="C1511" i="1" a="1"/>
  <c r="C1511" i="1" s="1"/>
  <c r="L1511" i="1"/>
  <c r="Q1511" i="1" a="1"/>
  <c r="Q1511" i="1" s="1"/>
  <c r="K1511" i="1" a="1"/>
  <c r="K1511" i="1" s="1"/>
  <c r="B1511" i="1" a="1"/>
  <c r="B1511" i="1" s="1"/>
  <c r="D1537" i="1" a="1"/>
  <c r="D1537" i="1" s="1"/>
  <c r="C1537" i="1" a="1"/>
  <c r="C1537" i="1" s="1"/>
  <c r="B1537" i="1" a="1"/>
  <c r="B1537" i="1" s="1"/>
  <c r="K1537" i="1" a="1"/>
  <c r="K1537" i="1" s="1"/>
  <c r="L1537" i="1"/>
  <c r="E1537" i="1" a="1"/>
  <c r="E1537" i="1" s="1"/>
  <c r="M1537" i="1"/>
  <c r="S1537" i="1" s="1"/>
  <c r="Z1585" i="1" a="1"/>
  <c r="Z1585" i="1" s="1"/>
  <c r="W1585" i="1" a="1"/>
  <c r="W1585" i="1" s="1"/>
  <c r="AE1585" i="1" a="1"/>
  <c r="AE1585" i="1" s="1"/>
  <c r="AD1585" i="1" a="1"/>
  <c r="AD1585" i="1" s="1"/>
  <c r="AC1585" i="1" a="1"/>
  <c r="AC1585" i="1" s="1"/>
  <c r="AA1585" i="1" a="1"/>
  <c r="AA1585" i="1" s="1"/>
  <c r="Y1585" i="1" a="1"/>
  <c r="Y1585" i="1" s="1"/>
  <c r="AF1585" i="1" a="1"/>
  <c r="AF1585" i="1" s="1"/>
  <c r="AB1585" i="1" a="1"/>
  <c r="AB1585" i="1" s="1"/>
  <c r="U1585" i="1" a="1"/>
  <c r="U1585" i="1" s="1"/>
  <c r="T1585" i="1" a="1"/>
  <c r="T1585" i="1" s="1"/>
  <c r="X1585" i="1" a="1"/>
  <c r="X1585" i="1" s="1"/>
  <c r="V1585" i="1"/>
  <c r="R1591" i="1" a="1"/>
  <c r="R1591" i="1" s="1"/>
  <c r="L1591" i="1"/>
  <c r="K1591" i="1" a="1"/>
  <c r="K1591" i="1" s="1"/>
  <c r="Q1591" i="1" a="1"/>
  <c r="Q1591" i="1" s="1"/>
  <c r="D1591" i="1" a="1"/>
  <c r="D1591" i="1" s="1"/>
  <c r="E1591" i="1" a="1"/>
  <c r="E1591" i="1" s="1"/>
  <c r="B1591" i="1" a="1"/>
  <c r="B1591" i="1" s="1"/>
  <c r="C1591" i="1" a="1"/>
  <c r="C1591" i="1" s="1"/>
  <c r="F1608" i="1" a="1"/>
  <c r="F1608" i="1" s="1"/>
  <c r="H1608" i="1" s="1"/>
  <c r="E1608" i="1" a="1"/>
  <c r="E1608" i="1" s="1"/>
  <c r="D1608" i="1" a="1"/>
  <c r="D1608" i="1" s="1"/>
  <c r="C1608" i="1" a="1"/>
  <c r="C1608" i="1" s="1"/>
  <c r="K1608" i="1" a="1"/>
  <c r="K1608" i="1" s="1"/>
  <c r="R1608" i="1" a="1"/>
  <c r="R1608" i="1" s="1"/>
  <c r="B1608" i="1" a="1"/>
  <c r="B1608" i="1" s="1"/>
  <c r="L1608" i="1"/>
  <c r="O1608" i="1" s="1"/>
  <c r="N1608" i="1"/>
  <c r="M1608" i="1"/>
  <c r="B1611" i="1" a="1"/>
  <c r="B1611" i="1" s="1"/>
  <c r="R1611" i="1" a="1"/>
  <c r="R1611" i="1" s="1"/>
  <c r="Q1611" i="1" a="1"/>
  <c r="Q1611" i="1" s="1"/>
  <c r="L1611" i="1"/>
  <c r="F1611" i="1" a="1"/>
  <c r="F1611" i="1" s="1"/>
  <c r="K1611" i="1" a="1"/>
  <c r="K1611" i="1" s="1"/>
  <c r="E1611" i="1" a="1"/>
  <c r="E1611" i="1" s="1"/>
  <c r="D1611" i="1" a="1"/>
  <c r="D1611" i="1" s="1"/>
  <c r="C1611" i="1" a="1"/>
  <c r="C1611" i="1" s="1"/>
  <c r="L1639" i="1"/>
  <c r="O1639" i="1" s="1"/>
  <c r="K1639" i="1" a="1"/>
  <c r="K1639" i="1" s="1"/>
  <c r="D1639" i="1" a="1"/>
  <c r="D1639" i="1" s="1"/>
  <c r="E1639" i="1" a="1"/>
  <c r="E1639" i="1" s="1"/>
  <c r="B1639" i="1" a="1"/>
  <c r="B1639" i="1" s="1"/>
  <c r="C1639" i="1" a="1"/>
  <c r="C1639" i="1" s="1"/>
  <c r="M1639" i="1"/>
  <c r="S1639" i="1" s="1"/>
  <c r="B1642" i="1" a="1"/>
  <c r="B1642" i="1" s="1"/>
  <c r="Q1642" i="1" a="1"/>
  <c r="Q1642" i="1" s="1"/>
  <c r="L1642" i="1"/>
  <c r="N1642" i="1" s="1"/>
  <c r="K1642" i="1" a="1"/>
  <c r="K1642" i="1" s="1"/>
  <c r="C1642" i="1" a="1"/>
  <c r="C1642" i="1" s="1"/>
  <c r="E1642" i="1" a="1"/>
  <c r="E1642" i="1" s="1"/>
  <c r="D1642" i="1" a="1"/>
  <c r="D1642" i="1" s="1"/>
  <c r="Z1663" i="1" a="1"/>
  <c r="Z1663" i="1" s="1"/>
  <c r="W1663" i="1" a="1"/>
  <c r="W1663" i="1" s="1"/>
  <c r="U1663" i="1" a="1"/>
  <c r="U1663" i="1" s="1"/>
  <c r="T1663" i="1" a="1"/>
  <c r="T1663" i="1" s="1"/>
  <c r="AD1663" i="1" a="1"/>
  <c r="AD1663" i="1" s="1"/>
  <c r="AC1663" i="1" a="1"/>
  <c r="AC1663" i="1" s="1"/>
  <c r="AB1663" i="1" a="1"/>
  <c r="AB1663" i="1" s="1"/>
  <c r="AA1663" i="1" a="1"/>
  <c r="AA1663" i="1" s="1"/>
  <c r="Y1663" i="1" a="1"/>
  <c r="Y1663" i="1" s="1"/>
  <c r="X1663" i="1" a="1"/>
  <c r="X1663" i="1" s="1"/>
  <c r="AF1663" i="1" a="1"/>
  <c r="AF1663" i="1" s="1"/>
  <c r="AE1663" i="1" a="1"/>
  <c r="AE1663" i="1" s="1"/>
  <c r="V1663" i="1"/>
  <c r="D1666" i="1" a="1"/>
  <c r="D1666" i="1" s="1"/>
  <c r="AG1666" i="1" a="1"/>
  <c r="AG1666" i="1" s="1"/>
  <c r="C1666" i="1" a="1"/>
  <c r="C1666" i="1" s="1"/>
  <c r="B1666" i="1" a="1"/>
  <c r="B1666" i="1" s="1"/>
  <c r="Q1666" i="1" a="1"/>
  <c r="Q1666" i="1" s="1"/>
  <c r="E1666" i="1" a="1"/>
  <c r="E1666" i="1" s="1"/>
  <c r="L1666" i="1"/>
  <c r="K1666" i="1" a="1"/>
  <c r="K1666" i="1" s="1"/>
  <c r="J1666" i="1" a="1"/>
  <c r="J1666" i="1" s="1"/>
  <c r="R1666" i="1" a="1"/>
  <c r="R1666" i="1" s="1"/>
  <c r="I1666" i="1" a="1"/>
  <c r="I1666" i="1" s="1"/>
  <c r="X1691" i="1" a="1"/>
  <c r="X1691" i="1" s="1"/>
  <c r="Z1691" i="1" a="1"/>
  <c r="Z1691" i="1" s="1"/>
  <c r="Y1691" i="1" a="1"/>
  <c r="Y1691" i="1" s="1"/>
  <c r="W1691" i="1" a="1"/>
  <c r="W1691" i="1" s="1"/>
  <c r="AF1691" i="1" a="1"/>
  <c r="AF1691" i="1" s="1"/>
  <c r="T1691" i="1" a="1"/>
  <c r="T1691" i="1" s="1"/>
  <c r="AE1691" i="1" a="1"/>
  <c r="AE1691" i="1" s="1"/>
  <c r="AD1691" i="1" a="1"/>
  <c r="AD1691" i="1" s="1"/>
  <c r="AC1691" i="1" a="1"/>
  <c r="AC1691" i="1" s="1"/>
  <c r="AA1691" i="1" a="1"/>
  <c r="AA1691" i="1" s="1"/>
  <c r="U1691" i="1" a="1"/>
  <c r="U1691" i="1" s="1"/>
  <c r="AB1691" i="1" a="1"/>
  <c r="AB1691" i="1" s="1"/>
  <c r="Z1695" i="1" a="1"/>
  <c r="Z1695" i="1" s="1"/>
  <c r="U1695" i="1" a="1"/>
  <c r="U1695" i="1" s="1"/>
  <c r="W1695" i="1" a="1"/>
  <c r="W1695" i="1" s="1"/>
  <c r="T1695" i="1" a="1"/>
  <c r="T1695" i="1" s="1"/>
  <c r="AF1695" i="1" a="1"/>
  <c r="AF1695" i="1" s="1"/>
  <c r="AE1695" i="1" a="1"/>
  <c r="AE1695" i="1" s="1"/>
  <c r="Y1695" i="1" a="1"/>
  <c r="Y1695" i="1" s="1"/>
  <c r="X1695" i="1" a="1"/>
  <c r="X1695" i="1" s="1"/>
  <c r="AB1695" i="1" a="1"/>
  <c r="AB1695" i="1" s="1"/>
  <c r="AA1695" i="1" a="1"/>
  <c r="AA1695" i="1" s="1"/>
  <c r="AD1695" i="1" a="1"/>
  <c r="AD1695" i="1" s="1"/>
  <c r="AC1695" i="1" a="1"/>
  <c r="AC1695" i="1" s="1"/>
  <c r="AF1709" i="1" a="1"/>
  <c r="AF1709" i="1" s="1"/>
  <c r="U1709" i="1" a="1"/>
  <c r="U1709" i="1" s="1"/>
  <c r="X1709" i="1" a="1"/>
  <c r="X1709" i="1" s="1"/>
  <c r="W1709" i="1" a="1"/>
  <c r="W1709" i="1" s="1"/>
  <c r="AA1709" i="1" a="1"/>
  <c r="AA1709" i="1" s="1"/>
  <c r="Y1709" i="1" a="1"/>
  <c r="Y1709" i="1" s="1"/>
  <c r="AE1709" i="1" a="1"/>
  <c r="AE1709" i="1" s="1"/>
  <c r="AD1709" i="1" a="1"/>
  <c r="AD1709" i="1" s="1"/>
  <c r="AC1709" i="1" a="1"/>
  <c r="AC1709" i="1" s="1"/>
  <c r="AB1709" i="1" a="1"/>
  <c r="AB1709" i="1" s="1"/>
  <c r="Z1709" i="1" a="1"/>
  <c r="Z1709" i="1" s="1"/>
  <c r="T1709" i="1" a="1"/>
  <c r="T1709" i="1" s="1"/>
  <c r="V1709" i="1"/>
  <c r="AF1731" i="1" a="1"/>
  <c r="AF1731" i="1" s="1"/>
  <c r="T1731" i="1" a="1"/>
  <c r="T1731" i="1" s="1"/>
  <c r="Z1731" i="1" a="1"/>
  <c r="Z1731" i="1" s="1"/>
  <c r="Y1731" i="1" a="1"/>
  <c r="Y1731" i="1" s="1"/>
  <c r="X1731" i="1" a="1"/>
  <c r="X1731" i="1" s="1"/>
  <c r="W1731" i="1" a="1"/>
  <c r="W1731" i="1" s="1"/>
  <c r="AE1731" i="1" a="1"/>
  <c r="AE1731" i="1" s="1"/>
  <c r="AD1731" i="1" a="1"/>
  <c r="AD1731" i="1" s="1"/>
  <c r="AB1731" i="1" a="1"/>
  <c r="AB1731" i="1" s="1"/>
  <c r="AA1731" i="1" a="1"/>
  <c r="AA1731" i="1" s="1"/>
  <c r="U1731" i="1" a="1"/>
  <c r="U1731" i="1" s="1"/>
  <c r="AC1731" i="1" a="1"/>
  <c r="AC1731" i="1" s="1"/>
  <c r="W1735" i="1" a="1"/>
  <c r="W1735" i="1" s="1"/>
  <c r="AF1735" i="1" a="1"/>
  <c r="AF1735" i="1" s="1"/>
  <c r="AE1735" i="1" a="1"/>
  <c r="AE1735" i="1" s="1"/>
  <c r="AD1735" i="1" a="1"/>
  <c r="AD1735" i="1" s="1"/>
  <c r="AC1735" i="1" a="1"/>
  <c r="AC1735" i="1" s="1"/>
  <c r="AA1735" i="1" a="1"/>
  <c r="AA1735" i="1" s="1"/>
  <c r="Z1735" i="1" a="1"/>
  <c r="Z1735" i="1" s="1"/>
  <c r="Y1735" i="1" a="1"/>
  <c r="Y1735" i="1" s="1"/>
  <c r="X1735" i="1" a="1"/>
  <c r="X1735" i="1" s="1"/>
  <c r="T1735" i="1" a="1"/>
  <c r="T1735" i="1" s="1"/>
  <c r="AB1735" i="1" a="1"/>
  <c r="AB1735" i="1" s="1"/>
  <c r="U1735" i="1" a="1"/>
  <c r="U1735" i="1" s="1"/>
  <c r="F1750" i="1" a="1"/>
  <c r="F1750" i="1" s="1"/>
  <c r="E1750" i="1" a="1"/>
  <c r="E1750" i="1" s="1"/>
  <c r="AG1750" i="1" a="1"/>
  <c r="AG1750" i="1" s="1"/>
  <c r="C1750" i="1" a="1"/>
  <c r="C1750" i="1" s="1"/>
  <c r="B1750" i="1" a="1"/>
  <c r="B1750" i="1" s="1"/>
  <c r="R1750" i="1" a="1"/>
  <c r="R1750" i="1" s="1"/>
  <c r="D1750" i="1" a="1"/>
  <c r="D1750" i="1" s="1"/>
  <c r="L1750" i="1"/>
  <c r="I1750" i="1" a="1"/>
  <c r="I1750" i="1" s="1"/>
  <c r="K1750" i="1" a="1"/>
  <c r="K1750" i="1" s="1"/>
  <c r="Q1750" i="1" a="1"/>
  <c r="Q1750" i="1" s="1"/>
  <c r="S1750" i="1"/>
  <c r="M1750" i="1"/>
  <c r="U1777" i="1" a="1"/>
  <c r="U1777" i="1" s="1"/>
  <c r="AF1777" i="1" a="1"/>
  <c r="AF1777" i="1" s="1"/>
  <c r="T1777" i="1" a="1"/>
  <c r="T1777" i="1" s="1"/>
  <c r="AE1777" i="1" a="1"/>
  <c r="AE1777" i="1" s="1"/>
  <c r="Z1777" i="1" a="1"/>
  <c r="Z1777" i="1" s="1"/>
  <c r="Y1777" i="1" a="1"/>
  <c r="Y1777" i="1" s="1"/>
  <c r="W1777" i="1" a="1"/>
  <c r="W1777" i="1" s="1"/>
  <c r="AC1777" i="1" a="1"/>
  <c r="AC1777" i="1" s="1"/>
  <c r="AB1777" i="1" a="1"/>
  <c r="AB1777" i="1" s="1"/>
  <c r="AA1777" i="1" a="1"/>
  <c r="AA1777" i="1" s="1"/>
  <c r="X1777" i="1" a="1"/>
  <c r="X1777" i="1" s="1"/>
  <c r="AD1777" i="1" a="1"/>
  <c r="AD1777" i="1" s="1"/>
  <c r="V1777" i="1"/>
  <c r="Q1790" i="1" a="1"/>
  <c r="Q1790" i="1" s="1"/>
  <c r="L1790" i="1"/>
  <c r="K1790" i="1" a="1"/>
  <c r="K1790" i="1" s="1"/>
  <c r="B1790" i="1" a="1"/>
  <c r="B1790" i="1" s="1"/>
  <c r="AG1790" i="1" a="1"/>
  <c r="AG1790" i="1" s="1"/>
  <c r="F1790" i="1" a="1"/>
  <c r="F1790" i="1" s="1"/>
  <c r="E1790" i="1" a="1"/>
  <c r="E1790" i="1" s="1"/>
  <c r="D1790" i="1" a="1"/>
  <c r="D1790" i="1" s="1"/>
  <c r="C1790" i="1" a="1"/>
  <c r="C1790" i="1" s="1"/>
  <c r="N1790" i="1"/>
  <c r="P1790" i="1"/>
  <c r="O1790" i="1"/>
  <c r="F59" i="2" a="1"/>
  <c r="F59" i="2" s="1"/>
  <c r="E59" i="2" a="1"/>
  <c r="E59" i="2" s="1"/>
  <c r="D59" i="2" a="1"/>
  <c r="D59" i="2" s="1"/>
  <c r="B59" i="2" a="1"/>
  <c r="B59" i="2" s="1"/>
  <c r="C59" i="2" a="1"/>
  <c r="C59" i="2" s="1"/>
  <c r="C116" i="2" a="1"/>
  <c r="C116" i="2" s="1"/>
  <c r="B116" i="2" a="1"/>
  <c r="B116" i="2" s="1"/>
  <c r="F116" i="2" a="1"/>
  <c r="F116" i="2" s="1"/>
  <c r="E116" i="2" a="1"/>
  <c r="E116" i="2" s="1"/>
  <c r="D116" i="2" a="1"/>
  <c r="D116" i="2" s="1"/>
  <c r="E175" i="2" a="1"/>
  <c r="E175" i="2" s="1"/>
  <c r="G175" i="2" s="1" a="1"/>
  <c r="G175" i="2" s="1"/>
  <c r="I175" i="2" s="1"/>
  <c r="F175" i="2" a="1"/>
  <c r="F175" i="2" s="1"/>
  <c r="D175" i="2" a="1"/>
  <c r="D175" i="2" s="1"/>
  <c r="C175" i="2" a="1"/>
  <c r="C175" i="2" s="1"/>
  <c r="B175" i="2" a="1"/>
  <c r="B175" i="2" s="1"/>
  <c r="B187" i="2" a="1"/>
  <c r="B187" i="2" s="1"/>
  <c r="G187" i="2" a="1"/>
  <c r="G187" i="2" s="1"/>
  <c r="F187" i="2" a="1"/>
  <c r="F187" i="2" s="1"/>
  <c r="H187" i="2" s="1"/>
  <c r="E187" i="2" a="1"/>
  <c r="E187" i="2" s="1"/>
  <c r="C187" i="2" a="1"/>
  <c r="C187" i="2" s="1"/>
  <c r="D187" i="2" a="1"/>
  <c r="D187" i="2" s="1"/>
  <c r="E258" i="2" a="1"/>
  <c r="E258" i="2" s="1"/>
  <c r="D258" i="2" a="1"/>
  <c r="D258" i="2" s="1"/>
  <c r="C258" i="2" a="1"/>
  <c r="C258" i="2" s="1"/>
  <c r="B258" i="2" a="1"/>
  <c r="B258" i="2" s="1"/>
  <c r="F258" i="2" a="1"/>
  <c r="F258" i="2" s="1"/>
  <c r="F280" i="2" a="1"/>
  <c r="F280" i="2" s="1"/>
  <c r="E280" i="2" a="1"/>
  <c r="E280" i="2" s="1"/>
  <c r="G280" i="2" s="1" a="1"/>
  <c r="G280" i="2" s="1"/>
  <c r="I280" i="2" s="1"/>
  <c r="D280" i="2" a="1"/>
  <c r="D280" i="2" s="1"/>
  <c r="B280" i="2" a="1"/>
  <c r="B280" i="2" s="1"/>
  <c r="C280" i="2" a="1"/>
  <c r="C280" i="2" s="1"/>
  <c r="B427" i="2" a="1"/>
  <c r="B427" i="2" s="1"/>
  <c r="E427" i="2" a="1"/>
  <c r="E427" i="2" s="1"/>
  <c r="D427" i="2" a="1"/>
  <c r="D427" i="2" s="1"/>
  <c r="C427" i="2" a="1"/>
  <c r="C427" i="2" s="1"/>
  <c r="F427" i="2" a="1"/>
  <c r="F427" i="2" s="1"/>
  <c r="G427" i="2" a="1"/>
  <c r="G427" i="2" s="1"/>
  <c r="E462" i="2" a="1"/>
  <c r="E462" i="2" s="1"/>
  <c r="G462" i="2" a="1"/>
  <c r="G462" i="2" s="1"/>
  <c r="F462" i="2" a="1"/>
  <c r="F462" i="2" s="1"/>
  <c r="D462" i="2" a="1"/>
  <c r="D462" i="2" s="1"/>
  <c r="C462" i="2" a="1"/>
  <c r="C462" i="2" s="1"/>
  <c r="B462" i="2" a="1"/>
  <c r="B462" i="2" s="1"/>
  <c r="BB63" i="6"/>
  <c r="BB67" i="6" s="1"/>
  <c r="BD10" i="8"/>
  <c r="AR10" i="8"/>
  <c r="AH10" i="8"/>
  <c r="X10" i="8"/>
  <c r="BI26" i="8"/>
  <c r="BG26" i="8"/>
  <c r="BH26" i="8" s="1"/>
  <c r="BF26" i="8"/>
  <c r="BD50" i="9"/>
  <c r="AR50" i="9"/>
  <c r="AX9" i="10"/>
  <c r="BI13" i="11"/>
  <c r="BG13" i="11"/>
  <c r="BH13" i="11" s="1"/>
  <c r="BF13" i="11"/>
  <c r="BE20" i="11"/>
  <c r="BE50" i="11"/>
  <c r="W50" i="11"/>
  <c r="BG60" i="11"/>
  <c r="BH60" i="11" s="1"/>
  <c r="BF60" i="11"/>
  <c r="BI60" i="11"/>
  <c r="BI55" i="12"/>
  <c r="BG55" i="12"/>
  <c r="BH55" i="12" s="1"/>
  <c r="BI4" i="13"/>
  <c r="BG4" i="13"/>
  <c r="BH4" i="13" s="1"/>
  <c r="BF4" i="13"/>
  <c r="BD63" i="13"/>
  <c r="AR63" i="13"/>
  <c r="AH63" i="13"/>
  <c r="N1" i="15"/>
  <c r="AR21" i="15"/>
  <c r="BI27" i="15"/>
  <c r="BG27" i="15"/>
  <c r="BH27" i="15" s="1"/>
  <c r="BE34" i="15"/>
  <c r="AG34" i="15"/>
  <c r="AG71" i="15" s="1"/>
  <c r="AH73" i="15" s="1"/>
  <c r="BG61" i="15"/>
  <c r="BH61" i="15" s="1"/>
  <c r="BF61" i="15"/>
  <c r="W67" i="15"/>
  <c r="BE67" i="15"/>
  <c r="O28" i="5"/>
  <c r="R756" i="1" s="1" a="1"/>
  <c r="R756" i="1" s="1"/>
  <c r="U19" i="17"/>
  <c r="Q9" i="1" a="1"/>
  <c r="Q9" i="1" s="1"/>
  <c r="Q73" i="1" a="1"/>
  <c r="Q73" i="1" s="1"/>
  <c r="Q140" i="1" a="1"/>
  <c r="Q140" i="1" s="1"/>
  <c r="E212" i="1" a="1"/>
  <c r="E212" i="1" s="1"/>
  <c r="E22" i="1" a="1"/>
  <c r="E22" i="1" s="1"/>
  <c r="D22" i="1" a="1"/>
  <c r="D22" i="1" s="1"/>
  <c r="C22" i="1" a="1"/>
  <c r="C22" i="1" s="1"/>
  <c r="Q22" i="1" a="1"/>
  <c r="Q22" i="1" s="1"/>
  <c r="L22" i="1"/>
  <c r="K22" i="1" a="1"/>
  <c r="K22" i="1" s="1"/>
  <c r="B22" i="1" a="1"/>
  <c r="B22" i="1" s="1"/>
  <c r="K82" i="1" a="1"/>
  <c r="K82" i="1" s="1"/>
  <c r="E82" i="1" a="1"/>
  <c r="E82" i="1" s="1"/>
  <c r="B82" i="1" a="1"/>
  <c r="B82" i="1" s="1"/>
  <c r="Q82" i="1" a="1"/>
  <c r="Q82" i="1" s="1"/>
  <c r="L82" i="1"/>
  <c r="C82" i="1" a="1"/>
  <c r="C82" i="1" s="1"/>
  <c r="D82" i="1" a="1"/>
  <c r="D82" i="1" s="1"/>
  <c r="Q230" i="1" a="1"/>
  <c r="Q230" i="1" s="1"/>
  <c r="E230" i="1" a="1"/>
  <c r="E230" i="1" s="1"/>
  <c r="D230" i="1" a="1"/>
  <c r="D230" i="1" s="1"/>
  <c r="C230" i="1" a="1"/>
  <c r="C230" i="1" s="1"/>
  <c r="L230" i="1"/>
  <c r="K230" i="1" a="1"/>
  <c r="K230" i="1" s="1"/>
  <c r="B230" i="1" a="1"/>
  <c r="B230" i="1" s="1"/>
  <c r="M230" i="1"/>
  <c r="S230" i="1" s="1"/>
  <c r="F327" i="1" a="1"/>
  <c r="F327" i="1" s="1"/>
  <c r="E327" i="1" a="1"/>
  <c r="E327" i="1" s="1"/>
  <c r="AG327" i="1" a="1"/>
  <c r="AG327" i="1" s="1"/>
  <c r="D327" i="1" a="1"/>
  <c r="D327" i="1" s="1"/>
  <c r="C327" i="1" a="1"/>
  <c r="C327" i="1" s="1"/>
  <c r="R327" i="1" a="1"/>
  <c r="R327" i="1" s="1"/>
  <c r="Q327" i="1" a="1"/>
  <c r="Q327" i="1" s="1"/>
  <c r="K327" i="1" a="1"/>
  <c r="K327" i="1" s="1"/>
  <c r="L327" i="1"/>
  <c r="I327" i="1" a="1"/>
  <c r="I327" i="1" s="1"/>
  <c r="B327" i="1" a="1"/>
  <c r="B327" i="1" s="1"/>
  <c r="E400" i="1" a="1"/>
  <c r="E400" i="1" s="1"/>
  <c r="D400" i="1" a="1"/>
  <c r="D400" i="1" s="1"/>
  <c r="L400" i="1"/>
  <c r="O400" i="1" s="1"/>
  <c r="K400" i="1" a="1"/>
  <c r="K400" i="1" s="1"/>
  <c r="C400" i="1" a="1"/>
  <c r="C400" i="1" s="1"/>
  <c r="B400" i="1" a="1"/>
  <c r="B400" i="1" s="1"/>
  <c r="Q400" i="1" a="1"/>
  <c r="Q400" i="1" s="1"/>
  <c r="C430" i="1" a="1"/>
  <c r="C430" i="1" s="1"/>
  <c r="B430" i="1" a="1"/>
  <c r="B430" i="1" s="1"/>
  <c r="R430" i="1" a="1"/>
  <c r="R430" i="1" s="1"/>
  <c r="Q430" i="1" a="1"/>
  <c r="Q430" i="1" s="1"/>
  <c r="L430" i="1"/>
  <c r="O430" i="1" s="1"/>
  <c r="K430" i="1" a="1"/>
  <c r="K430" i="1" s="1"/>
  <c r="I430" i="1" a="1"/>
  <c r="I430" i="1" s="1"/>
  <c r="E430" i="1" a="1"/>
  <c r="E430" i="1" s="1"/>
  <c r="D430" i="1" a="1"/>
  <c r="D430" i="1" s="1"/>
  <c r="F430" i="1" a="1"/>
  <c r="F430" i="1" s="1"/>
  <c r="H430" i="1" s="1"/>
  <c r="AG430" i="1" a="1"/>
  <c r="AG430" i="1" s="1"/>
  <c r="P430" i="1"/>
  <c r="M430" i="1"/>
  <c r="S430" i="1" s="1"/>
  <c r="G430" i="1"/>
  <c r="E546" i="1" a="1"/>
  <c r="E546" i="1" s="1"/>
  <c r="D546" i="1" a="1"/>
  <c r="D546" i="1" s="1"/>
  <c r="C546" i="1" a="1"/>
  <c r="C546" i="1" s="1"/>
  <c r="B546" i="1" a="1"/>
  <c r="B546" i="1" s="1"/>
  <c r="L546" i="1"/>
  <c r="Q546" i="1" a="1"/>
  <c r="Q546" i="1" s="1"/>
  <c r="K546" i="1" a="1"/>
  <c r="K546" i="1" s="1"/>
  <c r="AB636" i="1" a="1"/>
  <c r="AB636" i="1" s="1"/>
  <c r="AA636" i="1" a="1"/>
  <c r="AA636" i="1" s="1"/>
  <c r="Z636" i="1" a="1"/>
  <c r="Z636" i="1" s="1"/>
  <c r="Y636" i="1" a="1"/>
  <c r="Y636" i="1" s="1"/>
  <c r="W636" i="1" a="1"/>
  <c r="W636" i="1" s="1"/>
  <c r="X636" i="1" a="1"/>
  <c r="X636" i="1" s="1"/>
  <c r="T636" i="1" a="1"/>
  <c r="T636" i="1" s="1"/>
  <c r="AF636" i="1" a="1"/>
  <c r="AF636" i="1" s="1"/>
  <c r="U636" i="1" a="1"/>
  <c r="U636" i="1" s="1"/>
  <c r="AD636" i="1" a="1"/>
  <c r="AD636" i="1" s="1"/>
  <c r="AC636" i="1" a="1"/>
  <c r="AC636" i="1" s="1"/>
  <c r="AE636" i="1" a="1"/>
  <c r="AE636" i="1" s="1"/>
  <c r="E700" i="1" a="1"/>
  <c r="E700" i="1" s="1"/>
  <c r="B700" i="1" a="1"/>
  <c r="B700" i="1" s="1"/>
  <c r="K700" i="1" a="1"/>
  <c r="K700" i="1" s="1"/>
  <c r="D700" i="1" a="1"/>
  <c r="D700" i="1" s="1"/>
  <c r="C700" i="1" a="1"/>
  <c r="C700" i="1" s="1"/>
  <c r="L700" i="1"/>
  <c r="Q700" i="1" a="1"/>
  <c r="Q700" i="1" s="1"/>
  <c r="E727" i="1" a="1"/>
  <c r="E727" i="1" s="1"/>
  <c r="D727" i="1" a="1"/>
  <c r="D727" i="1" s="1"/>
  <c r="C727" i="1" a="1"/>
  <c r="C727" i="1" s="1"/>
  <c r="B727" i="1" a="1"/>
  <c r="B727" i="1" s="1"/>
  <c r="Q727" i="1" a="1"/>
  <c r="Q727" i="1" s="1"/>
  <c r="K727" i="1" a="1"/>
  <c r="K727" i="1" s="1"/>
  <c r="L727" i="1"/>
  <c r="AD818" i="1" a="1"/>
  <c r="AD818" i="1" s="1"/>
  <c r="AC818" i="1" a="1"/>
  <c r="AC818" i="1" s="1"/>
  <c r="AB818" i="1" a="1"/>
  <c r="AB818" i="1" s="1"/>
  <c r="X818" i="1" a="1"/>
  <c r="X818" i="1" s="1"/>
  <c r="AF818" i="1" a="1"/>
  <c r="AF818" i="1" s="1"/>
  <c r="Z818" i="1" a="1"/>
  <c r="Z818" i="1" s="1"/>
  <c r="AA818" i="1" a="1"/>
  <c r="AA818" i="1" s="1"/>
  <c r="Y818" i="1" a="1"/>
  <c r="Y818" i="1" s="1"/>
  <c r="W818" i="1" a="1"/>
  <c r="W818" i="1" s="1"/>
  <c r="U818" i="1" a="1"/>
  <c r="U818" i="1" s="1"/>
  <c r="T818" i="1" a="1"/>
  <c r="T818" i="1" s="1"/>
  <c r="AE818" i="1" a="1"/>
  <c r="AE818" i="1" s="1"/>
  <c r="V818" i="1"/>
  <c r="AD968" i="1" a="1"/>
  <c r="AD968" i="1" s="1"/>
  <c r="AC968" i="1" a="1"/>
  <c r="AC968" i="1" s="1"/>
  <c r="AB968" i="1" a="1"/>
  <c r="AB968" i="1" s="1"/>
  <c r="AA968" i="1" a="1"/>
  <c r="AA968" i="1" s="1"/>
  <c r="Y968" i="1" a="1"/>
  <c r="Y968" i="1" s="1"/>
  <c r="U968" i="1" a="1"/>
  <c r="U968" i="1" s="1"/>
  <c r="T968" i="1" a="1"/>
  <c r="T968" i="1" s="1"/>
  <c r="AE968" i="1" a="1"/>
  <c r="AE968" i="1" s="1"/>
  <c r="AF968" i="1" a="1"/>
  <c r="AF968" i="1" s="1"/>
  <c r="W968" i="1" a="1"/>
  <c r="W968" i="1" s="1"/>
  <c r="Z968" i="1" a="1"/>
  <c r="Z968" i="1" s="1"/>
  <c r="X968" i="1" a="1"/>
  <c r="X968" i="1" s="1"/>
  <c r="E11" i="1" a="1"/>
  <c r="E11" i="1" s="1"/>
  <c r="D11" i="1" a="1"/>
  <c r="D11" i="1" s="1"/>
  <c r="C11" i="1" a="1"/>
  <c r="C11" i="1" s="1"/>
  <c r="Q11" i="1" a="1"/>
  <c r="Q11" i="1" s="1"/>
  <c r="L11" i="1"/>
  <c r="K11" i="1" a="1"/>
  <c r="K11" i="1" s="1"/>
  <c r="B11" i="1" a="1"/>
  <c r="B11" i="1" s="1"/>
  <c r="L51" i="1"/>
  <c r="K51" i="1" a="1"/>
  <c r="K51" i="1" s="1"/>
  <c r="E51" i="1" a="1"/>
  <c r="E51" i="1" s="1"/>
  <c r="C51" i="1" a="1"/>
  <c r="C51" i="1" s="1"/>
  <c r="D51" i="1" a="1"/>
  <c r="D51" i="1" s="1"/>
  <c r="B51" i="1" a="1"/>
  <c r="B51" i="1" s="1"/>
  <c r="P78" i="1"/>
  <c r="F120" i="1" a="1"/>
  <c r="F120" i="1" s="1"/>
  <c r="D120" i="1" a="1"/>
  <c r="D120" i="1" s="1"/>
  <c r="Q120" i="1" a="1"/>
  <c r="Q120" i="1" s="1"/>
  <c r="L120" i="1"/>
  <c r="E120" i="1" a="1"/>
  <c r="E120" i="1" s="1"/>
  <c r="K120" i="1" a="1"/>
  <c r="K120" i="1" s="1"/>
  <c r="C120" i="1" a="1"/>
  <c r="C120" i="1" s="1"/>
  <c r="B120" i="1" a="1"/>
  <c r="B120" i="1" s="1"/>
  <c r="K142" i="1" a="1"/>
  <c r="K142" i="1" s="1"/>
  <c r="I142" i="1" a="1"/>
  <c r="I142" i="1" s="1"/>
  <c r="E142" i="1" a="1"/>
  <c r="E142" i="1" s="1"/>
  <c r="AG142" i="1" a="1"/>
  <c r="AG142" i="1" s="1"/>
  <c r="Q142" i="1" a="1"/>
  <c r="Q142" i="1" s="1"/>
  <c r="L142" i="1"/>
  <c r="N142" i="1" s="1"/>
  <c r="F142" i="1" a="1"/>
  <c r="F142" i="1" s="1"/>
  <c r="D142" i="1" a="1"/>
  <c r="D142" i="1" s="1"/>
  <c r="C142" i="1" a="1"/>
  <c r="C142" i="1" s="1"/>
  <c r="R142" i="1" a="1"/>
  <c r="R142" i="1" s="1"/>
  <c r="B142" i="1" a="1"/>
  <c r="B142" i="1" s="1"/>
  <c r="W163" i="1" a="1"/>
  <c r="W163" i="1" s="1"/>
  <c r="AF163" i="1" a="1"/>
  <c r="AF163" i="1" s="1"/>
  <c r="U163" i="1" a="1"/>
  <c r="U163" i="1" s="1"/>
  <c r="AE163" i="1" a="1"/>
  <c r="AE163" i="1" s="1"/>
  <c r="T163" i="1" a="1"/>
  <c r="T163" i="1" s="1"/>
  <c r="AD163" i="1" a="1"/>
  <c r="AD163" i="1" s="1"/>
  <c r="AC163" i="1" a="1"/>
  <c r="AC163" i="1" s="1"/>
  <c r="X163" i="1" a="1"/>
  <c r="X163" i="1" s="1"/>
  <c r="Z163" i="1" a="1"/>
  <c r="Z163" i="1" s="1"/>
  <c r="AB163" i="1" a="1"/>
  <c r="AB163" i="1" s="1"/>
  <c r="Y163" i="1" a="1"/>
  <c r="Y163" i="1" s="1"/>
  <c r="AA163" i="1" a="1"/>
  <c r="AA163" i="1" s="1"/>
  <c r="L184" i="1"/>
  <c r="K184" i="1" a="1"/>
  <c r="K184" i="1" s="1"/>
  <c r="Q184" i="1" a="1"/>
  <c r="Q184" i="1" s="1"/>
  <c r="C184" i="1" a="1"/>
  <c r="C184" i="1" s="1"/>
  <c r="B184" i="1" a="1"/>
  <c r="B184" i="1" s="1"/>
  <c r="O187" i="1"/>
  <c r="Q195" i="1" a="1"/>
  <c r="Q195" i="1" s="1"/>
  <c r="L195" i="1"/>
  <c r="K195" i="1" a="1"/>
  <c r="K195" i="1" s="1"/>
  <c r="E195" i="1" a="1"/>
  <c r="E195" i="1" s="1"/>
  <c r="D195" i="1" a="1"/>
  <c r="D195" i="1" s="1"/>
  <c r="C195" i="1" a="1"/>
  <c r="C195" i="1" s="1"/>
  <c r="B195" i="1" a="1"/>
  <c r="B195" i="1" s="1"/>
  <c r="E211" i="1" a="1"/>
  <c r="E211" i="1" s="1"/>
  <c r="D211" i="1" a="1"/>
  <c r="D211" i="1" s="1"/>
  <c r="C211" i="1" a="1"/>
  <c r="C211" i="1" s="1"/>
  <c r="Q211" i="1" a="1"/>
  <c r="Q211" i="1" s="1"/>
  <c r="B211" i="1" a="1"/>
  <c r="B211" i="1" s="1"/>
  <c r="K211" i="1" a="1"/>
  <c r="K211" i="1" s="1"/>
  <c r="L211" i="1"/>
  <c r="E214" i="1" a="1"/>
  <c r="E214" i="1" s="1"/>
  <c r="D214" i="1" a="1"/>
  <c r="D214" i="1" s="1"/>
  <c r="C214" i="1" a="1"/>
  <c r="C214" i="1" s="1"/>
  <c r="Q214" i="1" a="1"/>
  <c r="Q214" i="1" s="1"/>
  <c r="L214" i="1"/>
  <c r="K214" i="1" a="1"/>
  <c r="K214" i="1" s="1"/>
  <c r="B214" i="1" a="1"/>
  <c r="B214" i="1" s="1"/>
  <c r="S214" i="1"/>
  <c r="O214" i="1"/>
  <c r="P217" i="1"/>
  <c r="B241" i="1" a="1"/>
  <c r="B241" i="1" s="1"/>
  <c r="E241" i="1" a="1"/>
  <c r="E241" i="1" s="1"/>
  <c r="D241" i="1" a="1"/>
  <c r="D241" i="1" s="1"/>
  <c r="C241" i="1" a="1"/>
  <c r="C241" i="1" s="1"/>
  <c r="L241" i="1"/>
  <c r="P241" i="1" s="1"/>
  <c r="Q241" i="1" a="1"/>
  <c r="Q241" i="1" s="1"/>
  <c r="S241" i="1"/>
  <c r="O241" i="1"/>
  <c r="N241" i="1"/>
  <c r="P260" i="1"/>
  <c r="W263" i="1" a="1"/>
  <c r="W263" i="1" s="1"/>
  <c r="AE263" i="1" a="1"/>
  <c r="AE263" i="1" s="1"/>
  <c r="T263" i="1" a="1"/>
  <c r="T263" i="1" s="1"/>
  <c r="AB263" i="1" a="1"/>
  <c r="AB263" i="1" s="1"/>
  <c r="AA263" i="1" a="1"/>
  <c r="AA263" i="1" s="1"/>
  <c r="AF263" i="1" a="1"/>
  <c r="AF263" i="1" s="1"/>
  <c r="AD263" i="1" a="1"/>
  <c r="AD263" i="1" s="1"/>
  <c r="AC263" i="1" a="1"/>
  <c r="AC263" i="1" s="1"/>
  <c r="Z263" i="1" a="1"/>
  <c r="Z263" i="1" s="1"/>
  <c r="Y263" i="1" a="1"/>
  <c r="Y263" i="1" s="1"/>
  <c r="X263" i="1" a="1"/>
  <c r="X263" i="1" s="1"/>
  <c r="U263" i="1" a="1"/>
  <c r="U263" i="1" s="1"/>
  <c r="L284" i="1"/>
  <c r="K284" i="1" a="1"/>
  <c r="K284" i="1" s="1"/>
  <c r="B284" i="1" a="1"/>
  <c r="B284" i="1" s="1"/>
  <c r="Q284" i="1" a="1"/>
  <c r="Q284" i="1" s="1"/>
  <c r="E284" i="1" a="1"/>
  <c r="E284" i="1" s="1"/>
  <c r="D284" i="1" a="1"/>
  <c r="D284" i="1" s="1"/>
  <c r="C284" i="1" a="1"/>
  <c r="C284" i="1" s="1"/>
  <c r="O290" i="1"/>
  <c r="Q295" i="1" a="1"/>
  <c r="Q295" i="1" s="1"/>
  <c r="L295" i="1"/>
  <c r="K295" i="1" a="1"/>
  <c r="K295" i="1" s="1"/>
  <c r="E295" i="1" a="1"/>
  <c r="E295" i="1" s="1"/>
  <c r="D295" i="1" a="1"/>
  <c r="D295" i="1" s="1"/>
  <c r="C295" i="1" a="1"/>
  <c r="C295" i="1" s="1"/>
  <c r="B295" i="1" a="1"/>
  <c r="B295" i="1" s="1"/>
  <c r="P306" i="1"/>
  <c r="I311" i="1" a="1"/>
  <c r="I311" i="1" s="1"/>
  <c r="F311" i="1" a="1"/>
  <c r="F311" i="1" s="1"/>
  <c r="E311" i="1" a="1"/>
  <c r="E311" i="1" s="1"/>
  <c r="AG311" i="1" a="1"/>
  <c r="AG311" i="1" s="1"/>
  <c r="C311" i="1" a="1"/>
  <c r="C311" i="1" s="1"/>
  <c r="L311" i="1"/>
  <c r="K311" i="1" a="1"/>
  <c r="K311" i="1" s="1"/>
  <c r="D311" i="1" a="1"/>
  <c r="D311" i="1" s="1"/>
  <c r="B311" i="1" a="1"/>
  <c r="B311" i="1" s="1"/>
  <c r="Q311" i="1" a="1"/>
  <c r="Q311" i="1" s="1"/>
  <c r="R311" i="1" a="1"/>
  <c r="R311" i="1" s="1"/>
  <c r="E314" i="1" a="1"/>
  <c r="E314" i="1" s="1"/>
  <c r="AG314" i="1" a="1"/>
  <c r="AG314" i="1" s="1"/>
  <c r="D314" i="1" a="1"/>
  <c r="D314" i="1" s="1"/>
  <c r="C314" i="1" a="1"/>
  <c r="C314" i="1" s="1"/>
  <c r="B314" i="1" a="1"/>
  <c r="B314" i="1" s="1"/>
  <c r="R314" i="1" a="1"/>
  <c r="R314" i="1" s="1"/>
  <c r="L314" i="1"/>
  <c r="Q314" i="1" a="1"/>
  <c r="Q314" i="1" s="1"/>
  <c r="K314" i="1" a="1"/>
  <c r="K314" i="1" s="1"/>
  <c r="I314" i="1" a="1"/>
  <c r="I314" i="1" s="1"/>
  <c r="F314" i="1" a="1"/>
  <c r="F314" i="1" s="1"/>
  <c r="S314" i="1"/>
  <c r="O314" i="1"/>
  <c r="P317" i="1"/>
  <c r="M328" i="1"/>
  <c r="C341" i="1" a="1"/>
  <c r="C341" i="1" s="1"/>
  <c r="B341" i="1" a="1"/>
  <c r="B341" i="1" s="1"/>
  <c r="Q341" i="1" a="1"/>
  <c r="Q341" i="1" s="1"/>
  <c r="L341" i="1"/>
  <c r="P341" i="1" s="1"/>
  <c r="K341" i="1" a="1"/>
  <c r="K341" i="1" s="1"/>
  <c r="E341" i="1" a="1"/>
  <c r="E341" i="1" s="1"/>
  <c r="D341" i="1" a="1"/>
  <c r="D341" i="1" s="1"/>
  <c r="S341" i="1"/>
  <c r="O341" i="1"/>
  <c r="N341" i="1"/>
  <c r="W363" i="1" a="1"/>
  <c r="W363" i="1" s="1"/>
  <c r="AF363" i="1" a="1"/>
  <c r="AF363" i="1" s="1"/>
  <c r="U363" i="1" a="1"/>
  <c r="U363" i="1" s="1"/>
  <c r="AE363" i="1" a="1"/>
  <c r="AE363" i="1" s="1"/>
  <c r="T363" i="1" a="1"/>
  <c r="T363" i="1" s="1"/>
  <c r="AD363" i="1" a="1"/>
  <c r="AD363" i="1" s="1"/>
  <c r="AC363" i="1" a="1"/>
  <c r="AC363" i="1" s="1"/>
  <c r="X363" i="1" a="1"/>
  <c r="X363" i="1" s="1"/>
  <c r="AB363" i="1" a="1"/>
  <c r="AB363" i="1" s="1"/>
  <c r="AA363" i="1" a="1"/>
  <c r="AA363" i="1" s="1"/>
  <c r="Y363" i="1" a="1"/>
  <c r="Y363" i="1" s="1"/>
  <c r="Z363" i="1" a="1"/>
  <c r="Z363" i="1" s="1"/>
  <c r="L384" i="1"/>
  <c r="K384" i="1" a="1"/>
  <c r="K384" i="1" s="1"/>
  <c r="Q384" i="1" a="1"/>
  <c r="Q384" i="1" s="1"/>
  <c r="E384" i="1" a="1"/>
  <c r="E384" i="1" s="1"/>
  <c r="D384" i="1" a="1"/>
  <c r="D384" i="1" s="1"/>
  <c r="B384" i="1" a="1"/>
  <c r="B384" i="1" s="1"/>
  <c r="C384" i="1" a="1"/>
  <c r="C384" i="1" s="1"/>
  <c r="Q395" i="1" a="1"/>
  <c r="Q395" i="1" s="1"/>
  <c r="L395" i="1"/>
  <c r="K395" i="1" a="1"/>
  <c r="K395" i="1" s="1"/>
  <c r="E395" i="1" a="1"/>
  <c r="E395" i="1" s="1"/>
  <c r="D395" i="1" a="1"/>
  <c r="D395" i="1" s="1"/>
  <c r="C395" i="1" a="1"/>
  <c r="C395" i="1" s="1"/>
  <c r="B395" i="1" a="1"/>
  <c r="B395" i="1" s="1"/>
  <c r="P406" i="1"/>
  <c r="E411" i="1" a="1"/>
  <c r="E411" i="1" s="1"/>
  <c r="C411" i="1" a="1"/>
  <c r="C411" i="1" s="1"/>
  <c r="Q411" i="1" a="1"/>
  <c r="Q411" i="1" s="1"/>
  <c r="L411" i="1"/>
  <c r="B411" i="1" a="1"/>
  <c r="B411" i="1" s="1"/>
  <c r="K411" i="1" a="1"/>
  <c r="K411" i="1" s="1"/>
  <c r="D411" i="1" a="1"/>
  <c r="D411" i="1" s="1"/>
  <c r="E414" i="1" a="1"/>
  <c r="E414" i="1" s="1"/>
  <c r="D414" i="1" a="1"/>
  <c r="D414" i="1" s="1"/>
  <c r="C414" i="1" a="1"/>
  <c r="C414" i="1" s="1"/>
  <c r="B414" i="1" a="1"/>
  <c r="B414" i="1" s="1"/>
  <c r="L414" i="1"/>
  <c r="K414" i="1" a="1"/>
  <c r="K414" i="1" s="1"/>
  <c r="Q414" i="1" a="1"/>
  <c r="Q414" i="1" s="1"/>
  <c r="S414" i="1"/>
  <c r="O414" i="1"/>
  <c r="M428" i="1"/>
  <c r="S428" i="1" s="1"/>
  <c r="C441" i="1" a="1"/>
  <c r="C441" i="1" s="1"/>
  <c r="B441" i="1" a="1"/>
  <c r="B441" i="1" s="1"/>
  <c r="R441" i="1" a="1"/>
  <c r="R441" i="1" s="1"/>
  <c r="Q441" i="1" a="1"/>
  <c r="Q441" i="1" s="1"/>
  <c r="L441" i="1"/>
  <c r="O441" i="1" s="1"/>
  <c r="E441" i="1" a="1"/>
  <c r="E441" i="1" s="1"/>
  <c r="AG441" i="1" a="1"/>
  <c r="AG441" i="1" s="1"/>
  <c r="D441" i="1" a="1"/>
  <c r="D441" i="1" s="1"/>
  <c r="K441" i="1" a="1"/>
  <c r="K441" i="1" s="1"/>
  <c r="I441" i="1" a="1"/>
  <c r="I441" i="1" s="1"/>
  <c r="F441" i="1" a="1"/>
  <c r="F441" i="1" s="1"/>
  <c r="S441" i="1"/>
  <c r="AC463" i="1" a="1"/>
  <c r="AC463" i="1" s="1"/>
  <c r="AB463" i="1" a="1"/>
  <c r="AB463" i="1" s="1"/>
  <c r="AA463" i="1" a="1"/>
  <c r="AA463" i="1" s="1"/>
  <c r="T463" i="1" a="1"/>
  <c r="T463" i="1" s="1"/>
  <c r="AF463" i="1" a="1"/>
  <c r="AF463" i="1" s="1"/>
  <c r="AE463" i="1" a="1"/>
  <c r="AE463" i="1" s="1"/>
  <c r="AD463" i="1" a="1"/>
  <c r="AD463" i="1" s="1"/>
  <c r="Z463" i="1" a="1"/>
  <c r="Z463" i="1" s="1"/>
  <c r="W463" i="1" a="1"/>
  <c r="W463" i="1" s="1"/>
  <c r="U463" i="1" a="1"/>
  <c r="U463" i="1" s="1"/>
  <c r="Y463" i="1" a="1"/>
  <c r="Y463" i="1" s="1"/>
  <c r="X463" i="1" a="1"/>
  <c r="X463" i="1" s="1"/>
  <c r="E484" i="1" a="1"/>
  <c r="E484" i="1" s="1"/>
  <c r="D484" i="1" a="1"/>
  <c r="D484" i="1" s="1"/>
  <c r="L484" i="1"/>
  <c r="Q484" i="1" a="1"/>
  <c r="Q484" i="1" s="1"/>
  <c r="K484" i="1" a="1"/>
  <c r="K484" i="1" s="1"/>
  <c r="B484" i="1" a="1"/>
  <c r="B484" i="1" s="1"/>
  <c r="C484" i="1" a="1"/>
  <c r="C484" i="1" s="1"/>
  <c r="Q495" i="1" a="1"/>
  <c r="Q495" i="1" s="1"/>
  <c r="L495" i="1"/>
  <c r="K495" i="1" a="1"/>
  <c r="K495" i="1" s="1"/>
  <c r="E495" i="1" a="1"/>
  <c r="E495" i="1" s="1"/>
  <c r="D495" i="1" a="1"/>
  <c r="D495" i="1" s="1"/>
  <c r="C495" i="1" a="1"/>
  <c r="C495" i="1" s="1"/>
  <c r="B495" i="1" a="1"/>
  <c r="B495" i="1" s="1"/>
  <c r="B511" i="1" a="1"/>
  <c r="B511" i="1" s="1"/>
  <c r="Q511" i="1" a="1"/>
  <c r="Q511" i="1" s="1"/>
  <c r="K511" i="1" a="1"/>
  <c r="K511" i="1" s="1"/>
  <c r="L511" i="1"/>
  <c r="E511" i="1" a="1"/>
  <c r="E511" i="1" s="1"/>
  <c r="C511" i="1" a="1"/>
  <c r="C511" i="1" s="1"/>
  <c r="D511" i="1" a="1"/>
  <c r="D511" i="1" s="1"/>
  <c r="K514" i="1" a="1"/>
  <c r="K514" i="1" s="1"/>
  <c r="E514" i="1" a="1"/>
  <c r="E514" i="1" s="1"/>
  <c r="L514" i="1"/>
  <c r="D514" i="1" a="1"/>
  <c r="D514" i="1" s="1"/>
  <c r="Q514" i="1" a="1"/>
  <c r="Q514" i="1" s="1"/>
  <c r="C514" i="1" a="1"/>
  <c r="C514" i="1" s="1"/>
  <c r="B514" i="1" a="1"/>
  <c r="B514" i="1" s="1"/>
  <c r="S514" i="1"/>
  <c r="P517" i="1"/>
  <c r="M528" i="1"/>
  <c r="S528" i="1" s="1"/>
  <c r="E541" i="1" a="1"/>
  <c r="E541" i="1" s="1"/>
  <c r="D541" i="1" a="1"/>
  <c r="D541" i="1" s="1"/>
  <c r="B541" i="1" a="1"/>
  <c r="B541" i="1" s="1"/>
  <c r="C541" i="1" a="1"/>
  <c r="C541" i="1" s="1"/>
  <c r="L541" i="1"/>
  <c r="P541" i="1" s="1"/>
  <c r="K541" i="1" a="1"/>
  <c r="K541" i="1" s="1"/>
  <c r="Q541" i="1" a="1"/>
  <c r="Q541" i="1" s="1"/>
  <c r="S541" i="1"/>
  <c r="N541" i="1"/>
  <c r="AA563" i="1" a="1"/>
  <c r="AA563" i="1" s="1"/>
  <c r="Z563" i="1" a="1"/>
  <c r="Z563" i="1" s="1"/>
  <c r="Y563" i="1" a="1"/>
  <c r="Y563" i="1" s="1"/>
  <c r="X563" i="1" a="1"/>
  <c r="X563" i="1" s="1"/>
  <c r="W563" i="1" a="1"/>
  <c r="W563" i="1" s="1"/>
  <c r="AC563" i="1" a="1"/>
  <c r="AC563" i="1" s="1"/>
  <c r="AE563" i="1" a="1"/>
  <c r="AE563" i="1" s="1"/>
  <c r="AD563" i="1" a="1"/>
  <c r="AD563" i="1" s="1"/>
  <c r="AB563" i="1" a="1"/>
  <c r="AB563" i="1" s="1"/>
  <c r="U563" i="1" a="1"/>
  <c r="U563" i="1" s="1"/>
  <c r="T563" i="1" a="1"/>
  <c r="T563" i="1" s="1"/>
  <c r="AF563" i="1" a="1"/>
  <c r="AF563" i="1" s="1"/>
  <c r="N582" i="1"/>
  <c r="D584" i="1" a="1"/>
  <c r="D584" i="1" s="1"/>
  <c r="C584" i="1" a="1"/>
  <c r="C584" i="1" s="1"/>
  <c r="B584" i="1" a="1"/>
  <c r="B584" i="1" s="1"/>
  <c r="R584" i="1" a="1"/>
  <c r="R584" i="1" s="1"/>
  <c r="Q584" i="1" a="1"/>
  <c r="Q584" i="1" s="1"/>
  <c r="L584" i="1"/>
  <c r="I584" i="1" a="1"/>
  <c r="I584" i="1" s="1"/>
  <c r="F584" i="1" a="1"/>
  <c r="F584" i="1" s="1"/>
  <c r="E584" i="1" a="1"/>
  <c r="E584" i="1" s="1"/>
  <c r="AG584" i="1" a="1"/>
  <c r="AG584" i="1" s="1"/>
  <c r="J584" i="1" a="1"/>
  <c r="J584" i="1" s="1"/>
  <c r="K584" i="1" a="1"/>
  <c r="K584" i="1" s="1"/>
  <c r="O590" i="1"/>
  <c r="AG595" i="1" a="1"/>
  <c r="AG595" i="1" s="1"/>
  <c r="D595" i="1" a="1"/>
  <c r="D595" i="1" s="1"/>
  <c r="C595" i="1" a="1"/>
  <c r="C595" i="1" s="1"/>
  <c r="B595" i="1" a="1"/>
  <c r="B595" i="1" s="1"/>
  <c r="R595" i="1" a="1"/>
  <c r="R595" i="1" s="1"/>
  <c r="Q595" i="1" a="1"/>
  <c r="Q595" i="1" s="1"/>
  <c r="K595" i="1" a="1"/>
  <c r="K595" i="1" s="1"/>
  <c r="F595" i="1" a="1"/>
  <c r="F595" i="1" s="1"/>
  <c r="H595" i="1" s="1"/>
  <c r="E595" i="1" a="1"/>
  <c r="E595" i="1" s="1"/>
  <c r="L595" i="1"/>
  <c r="J595" i="1" a="1"/>
  <c r="J595" i="1" s="1"/>
  <c r="I595" i="1" a="1"/>
  <c r="I595" i="1" s="1"/>
  <c r="P606" i="1"/>
  <c r="B611" i="1" a="1"/>
  <c r="B611" i="1" s="1"/>
  <c r="Q611" i="1" a="1"/>
  <c r="Q611" i="1" s="1"/>
  <c r="L611" i="1"/>
  <c r="K611" i="1" a="1"/>
  <c r="K611" i="1" s="1"/>
  <c r="C611" i="1" a="1"/>
  <c r="C611" i="1" s="1"/>
  <c r="D611" i="1" a="1"/>
  <c r="D611" i="1" s="1"/>
  <c r="E611" i="1" a="1"/>
  <c r="E611" i="1" s="1"/>
  <c r="K614" i="1" a="1"/>
  <c r="K614" i="1" s="1"/>
  <c r="E614" i="1" a="1"/>
  <c r="E614" i="1" s="1"/>
  <c r="D614" i="1" a="1"/>
  <c r="D614" i="1" s="1"/>
  <c r="C614" i="1" a="1"/>
  <c r="C614" i="1" s="1"/>
  <c r="B614" i="1" a="1"/>
  <c r="B614" i="1" s="1"/>
  <c r="Q614" i="1" a="1"/>
  <c r="Q614" i="1" s="1"/>
  <c r="L614" i="1"/>
  <c r="S614" i="1"/>
  <c r="O614" i="1"/>
  <c r="M628" i="1"/>
  <c r="S628" i="1" s="1"/>
  <c r="E641" i="1" a="1"/>
  <c r="E641" i="1" s="1"/>
  <c r="D641" i="1" a="1"/>
  <c r="D641" i="1" s="1"/>
  <c r="B641" i="1" a="1"/>
  <c r="B641" i="1" s="1"/>
  <c r="C641" i="1" a="1"/>
  <c r="C641" i="1" s="1"/>
  <c r="L641" i="1"/>
  <c r="P641" i="1" s="1"/>
  <c r="K641" i="1" a="1"/>
  <c r="K641" i="1" s="1"/>
  <c r="Q641" i="1" a="1"/>
  <c r="Q641" i="1" s="1"/>
  <c r="S641" i="1"/>
  <c r="O641" i="1"/>
  <c r="N641" i="1"/>
  <c r="AD663" i="1" a="1"/>
  <c r="AD663" i="1" s="1"/>
  <c r="AC663" i="1" a="1"/>
  <c r="AC663" i="1" s="1"/>
  <c r="AB663" i="1" a="1"/>
  <c r="AB663" i="1" s="1"/>
  <c r="AA663" i="1" a="1"/>
  <c r="AA663" i="1" s="1"/>
  <c r="Z663" i="1" a="1"/>
  <c r="Z663" i="1" s="1"/>
  <c r="X663" i="1" a="1"/>
  <c r="X663" i="1" s="1"/>
  <c r="Y663" i="1" a="1"/>
  <c r="Y663" i="1" s="1"/>
  <c r="W663" i="1" a="1"/>
  <c r="W663" i="1" s="1"/>
  <c r="U663" i="1" a="1"/>
  <c r="U663" i="1" s="1"/>
  <c r="AE663" i="1" a="1"/>
  <c r="AE663" i="1" s="1"/>
  <c r="T663" i="1" a="1"/>
  <c r="T663" i="1" s="1"/>
  <c r="AF663" i="1" a="1"/>
  <c r="AF663" i="1" s="1"/>
  <c r="E676" i="1" a="1"/>
  <c r="E676" i="1" s="1"/>
  <c r="D676" i="1" a="1"/>
  <c r="D676" i="1" s="1"/>
  <c r="L676" i="1"/>
  <c r="C676" i="1" a="1"/>
  <c r="C676" i="1" s="1"/>
  <c r="B676" i="1" a="1"/>
  <c r="B676" i="1" s="1"/>
  <c r="Q676" i="1" a="1"/>
  <c r="Q676" i="1" s="1"/>
  <c r="S676" i="1"/>
  <c r="K676" i="1" a="1"/>
  <c r="K676" i="1" s="1"/>
  <c r="L684" i="1"/>
  <c r="K684" i="1" a="1"/>
  <c r="K684" i="1" s="1"/>
  <c r="D684" i="1" a="1"/>
  <c r="D684" i="1" s="1"/>
  <c r="Q684" i="1" a="1"/>
  <c r="Q684" i="1" s="1"/>
  <c r="E684" i="1" a="1"/>
  <c r="E684" i="1" s="1"/>
  <c r="C684" i="1" a="1"/>
  <c r="C684" i="1" s="1"/>
  <c r="B684" i="1" a="1"/>
  <c r="B684" i="1" s="1"/>
  <c r="L695" i="1"/>
  <c r="K695" i="1" a="1"/>
  <c r="K695" i="1" s="1"/>
  <c r="D695" i="1" a="1"/>
  <c r="D695" i="1" s="1"/>
  <c r="Q695" i="1" a="1"/>
  <c r="Q695" i="1" s="1"/>
  <c r="E695" i="1" a="1"/>
  <c r="E695" i="1" s="1"/>
  <c r="C695" i="1" a="1"/>
  <c r="C695" i="1" s="1"/>
  <c r="B695" i="1" a="1"/>
  <c r="B695" i="1" s="1"/>
  <c r="E711" i="1" a="1"/>
  <c r="E711" i="1" s="1"/>
  <c r="D711" i="1" a="1"/>
  <c r="D711" i="1" s="1"/>
  <c r="B711" i="1" a="1"/>
  <c r="B711" i="1" s="1"/>
  <c r="Q711" i="1" a="1"/>
  <c r="Q711" i="1" s="1"/>
  <c r="K711" i="1" a="1"/>
  <c r="K711" i="1" s="1"/>
  <c r="L711" i="1"/>
  <c r="C711" i="1" a="1"/>
  <c r="C711" i="1" s="1"/>
  <c r="D714" i="1" a="1"/>
  <c r="D714" i="1" s="1"/>
  <c r="C714" i="1" a="1"/>
  <c r="C714" i="1" s="1"/>
  <c r="B714" i="1" a="1"/>
  <c r="B714" i="1" s="1"/>
  <c r="Q714" i="1" a="1"/>
  <c r="Q714" i="1" s="1"/>
  <c r="K714" i="1" a="1"/>
  <c r="K714" i="1" s="1"/>
  <c r="E714" i="1" a="1"/>
  <c r="E714" i="1" s="1"/>
  <c r="L714" i="1"/>
  <c r="O714" i="1" s="1"/>
  <c r="S714" i="1"/>
  <c r="P717" i="1"/>
  <c r="M728" i="1"/>
  <c r="S728" i="1" s="1"/>
  <c r="C741" i="1" a="1"/>
  <c r="C741" i="1" s="1"/>
  <c r="B741" i="1" a="1"/>
  <c r="B741" i="1" s="1"/>
  <c r="Q741" i="1" a="1"/>
  <c r="Q741" i="1" s="1"/>
  <c r="K741" i="1" a="1"/>
  <c r="K741" i="1" s="1"/>
  <c r="D741" i="1" a="1"/>
  <c r="D741" i="1" s="1"/>
  <c r="L741" i="1"/>
  <c r="E741" i="1" a="1"/>
  <c r="E741" i="1" s="1"/>
  <c r="S741" i="1"/>
  <c r="AB763" i="1" a="1"/>
  <c r="AB763" i="1" s="1"/>
  <c r="AA763" i="1" a="1"/>
  <c r="AA763" i="1" s="1"/>
  <c r="Z763" i="1" a="1"/>
  <c r="Z763" i="1" s="1"/>
  <c r="Y763" i="1" a="1"/>
  <c r="Y763" i="1" s="1"/>
  <c r="U763" i="1" a="1"/>
  <c r="U763" i="1" s="1"/>
  <c r="AD763" i="1" a="1"/>
  <c r="AD763" i="1" s="1"/>
  <c r="AC763" i="1" a="1"/>
  <c r="AC763" i="1" s="1"/>
  <c r="X763" i="1" a="1"/>
  <c r="X763" i="1" s="1"/>
  <c r="W763" i="1" a="1"/>
  <c r="W763" i="1" s="1"/>
  <c r="T763" i="1" a="1"/>
  <c r="T763" i="1" s="1"/>
  <c r="AF763" i="1" a="1"/>
  <c r="AF763" i="1" s="1"/>
  <c r="AE763" i="1" a="1"/>
  <c r="AE763" i="1" s="1"/>
  <c r="E784" i="1" a="1"/>
  <c r="E784" i="1" s="1"/>
  <c r="D784" i="1" a="1"/>
  <c r="D784" i="1" s="1"/>
  <c r="C784" i="1" a="1"/>
  <c r="C784" i="1" s="1"/>
  <c r="B784" i="1" a="1"/>
  <c r="B784" i="1" s="1"/>
  <c r="L784" i="1"/>
  <c r="Q784" i="1" a="1"/>
  <c r="Q784" i="1" s="1"/>
  <c r="K784" i="1" a="1"/>
  <c r="K784" i="1" s="1"/>
  <c r="F784" i="1" a="1"/>
  <c r="F784" i="1" s="1"/>
  <c r="O787" i="1"/>
  <c r="E795" i="1" a="1"/>
  <c r="E795" i="1" s="1"/>
  <c r="D795" i="1" a="1"/>
  <c r="D795" i="1" s="1"/>
  <c r="B795" i="1" a="1"/>
  <c r="B795" i="1" s="1"/>
  <c r="Q795" i="1" a="1"/>
  <c r="Q795" i="1" s="1"/>
  <c r="K795" i="1" a="1"/>
  <c r="K795" i="1" s="1"/>
  <c r="C795" i="1" a="1"/>
  <c r="C795" i="1" s="1"/>
  <c r="L795" i="1"/>
  <c r="F795" i="1" a="1"/>
  <c r="F795" i="1" s="1"/>
  <c r="O830" i="1"/>
  <c r="M887" i="1"/>
  <c r="V896" i="1"/>
  <c r="E914" i="1" a="1"/>
  <c r="E914" i="1" s="1"/>
  <c r="D914" i="1" a="1"/>
  <c r="D914" i="1" s="1"/>
  <c r="C914" i="1" a="1"/>
  <c r="C914" i="1" s="1"/>
  <c r="L914" i="1"/>
  <c r="P914" i="1" s="1"/>
  <c r="K914" i="1" a="1"/>
  <c r="K914" i="1" s="1"/>
  <c r="Q914" i="1" a="1"/>
  <c r="Q914" i="1" s="1"/>
  <c r="B914" i="1" a="1"/>
  <c r="B914" i="1" s="1"/>
  <c r="S914" i="1"/>
  <c r="O914" i="1"/>
  <c r="N914" i="1"/>
  <c r="M914" i="1"/>
  <c r="V923" i="1"/>
  <c r="D932" i="1" a="1"/>
  <c r="D932" i="1" s="1"/>
  <c r="C932" i="1" a="1"/>
  <c r="C932" i="1" s="1"/>
  <c r="B932" i="1" a="1"/>
  <c r="B932" i="1" s="1"/>
  <c r="K932" i="1" a="1"/>
  <c r="K932" i="1" s="1"/>
  <c r="L932" i="1"/>
  <c r="N932" i="1" s="1"/>
  <c r="E932" i="1" a="1"/>
  <c r="E932" i="1" s="1"/>
  <c r="P932" i="1"/>
  <c r="O932" i="1"/>
  <c r="M932" i="1"/>
  <c r="C941" i="1" a="1"/>
  <c r="C941" i="1" s="1"/>
  <c r="B941" i="1" a="1"/>
  <c r="B941" i="1" s="1"/>
  <c r="Q941" i="1" a="1"/>
  <c r="Q941" i="1" s="1"/>
  <c r="L941" i="1"/>
  <c r="K941" i="1" a="1"/>
  <c r="K941" i="1" s="1"/>
  <c r="E941" i="1" a="1"/>
  <c r="E941" i="1" s="1"/>
  <c r="D941" i="1" a="1"/>
  <c r="D941" i="1" s="1"/>
  <c r="S941" i="1"/>
  <c r="P944" i="1"/>
  <c r="N947" i="1"/>
  <c r="B959" i="1" a="1"/>
  <c r="B959" i="1" s="1"/>
  <c r="Q959" i="1" a="1"/>
  <c r="Q959" i="1" s="1"/>
  <c r="L959" i="1"/>
  <c r="K959" i="1" a="1"/>
  <c r="K959" i="1" s="1"/>
  <c r="C959" i="1" a="1"/>
  <c r="C959" i="1" s="1"/>
  <c r="E959" i="1" a="1"/>
  <c r="E959" i="1" s="1"/>
  <c r="D959" i="1" a="1"/>
  <c r="D959" i="1" s="1"/>
  <c r="O959" i="1"/>
  <c r="M959" i="1"/>
  <c r="S959" i="1" s="1"/>
  <c r="V968" i="1"/>
  <c r="P971" i="1"/>
  <c r="Q977" i="1" a="1"/>
  <c r="Q977" i="1" s="1"/>
  <c r="L977" i="1"/>
  <c r="K977" i="1" a="1"/>
  <c r="K977" i="1" s="1"/>
  <c r="E977" i="1" a="1"/>
  <c r="E977" i="1" s="1"/>
  <c r="B977" i="1" a="1"/>
  <c r="B977" i="1" s="1"/>
  <c r="D977" i="1" a="1"/>
  <c r="D977" i="1" s="1"/>
  <c r="C977" i="1" a="1"/>
  <c r="C977" i="1" s="1"/>
  <c r="M977" i="1"/>
  <c r="S977" i="1" s="1"/>
  <c r="Q995" i="1" a="1"/>
  <c r="Q995" i="1" s="1"/>
  <c r="L995" i="1"/>
  <c r="N995" i="1" s="1"/>
  <c r="K995" i="1" a="1"/>
  <c r="K995" i="1" s="1"/>
  <c r="E995" i="1" a="1"/>
  <c r="E995" i="1" s="1"/>
  <c r="D995" i="1" a="1"/>
  <c r="D995" i="1" s="1"/>
  <c r="C995" i="1" a="1"/>
  <c r="C995" i="1" s="1"/>
  <c r="B995" i="1" a="1"/>
  <c r="B995" i="1" s="1"/>
  <c r="C1010" i="1" a="1"/>
  <c r="C1010" i="1" s="1"/>
  <c r="B1010" i="1" a="1"/>
  <c r="B1010" i="1" s="1"/>
  <c r="L1010" i="1"/>
  <c r="O1010" i="1" s="1"/>
  <c r="D1010" i="1" a="1"/>
  <c r="D1010" i="1" s="1"/>
  <c r="E1010" i="1" a="1"/>
  <c r="E1010" i="1" s="1"/>
  <c r="K1010" i="1" a="1"/>
  <c r="K1010" i="1" s="1"/>
  <c r="P1010" i="1"/>
  <c r="N1010" i="1"/>
  <c r="M1010" i="1"/>
  <c r="B1028" i="1" a="1"/>
  <c r="B1028" i="1" s="1"/>
  <c r="Q1028" i="1" a="1"/>
  <c r="Q1028" i="1" s="1"/>
  <c r="L1028" i="1"/>
  <c r="N1028" i="1" s="1"/>
  <c r="K1028" i="1" a="1"/>
  <c r="K1028" i="1" s="1"/>
  <c r="C1028" i="1" a="1"/>
  <c r="C1028" i="1" s="1"/>
  <c r="E1028" i="1" a="1"/>
  <c r="E1028" i="1" s="1"/>
  <c r="D1028" i="1" a="1"/>
  <c r="D1028" i="1" s="1"/>
  <c r="V1040" i="1"/>
  <c r="V1046" i="1"/>
  <c r="V1064" i="1"/>
  <c r="E1067" i="1" a="1"/>
  <c r="E1067" i="1" s="1"/>
  <c r="D1067" i="1" a="1"/>
  <c r="D1067" i="1" s="1"/>
  <c r="C1067" i="1" a="1"/>
  <c r="C1067" i="1" s="1"/>
  <c r="Q1067" i="1" a="1"/>
  <c r="Q1067" i="1" s="1"/>
  <c r="B1067" i="1" a="1"/>
  <c r="B1067" i="1" s="1"/>
  <c r="L1067" i="1"/>
  <c r="K1067" i="1" a="1"/>
  <c r="K1067" i="1" s="1"/>
  <c r="S1067" i="1"/>
  <c r="L1073" i="1"/>
  <c r="K1073" i="1" a="1"/>
  <c r="K1073" i="1" s="1"/>
  <c r="D1073" i="1" a="1"/>
  <c r="D1073" i="1" s="1"/>
  <c r="Q1073" i="1" a="1"/>
  <c r="Q1073" i="1" s="1"/>
  <c r="B1073" i="1" a="1"/>
  <c r="B1073" i="1" s="1"/>
  <c r="E1073" i="1" a="1"/>
  <c r="E1073" i="1" s="1"/>
  <c r="C1073" i="1" a="1"/>
  <c r="C1073" i="1" s="1"/>
  <c r="K1082" i="1" a="1"/>
  <c r="K1082" i="1" s="1"/>
  <c r="B1082" i="1" a="1"/>
  <c r="B1082" i="1" s="1"/>
  <c r="Q1082" i="1" a="1"/>
  <c r="Q1082" i="1" s="1"/>
  <c r="L1082" i="1"/>
  <c r="C1082" i="1" a="1"/>
  <c r="C1082" i="1" s="1"/>
  <c r="E1082" i="1" a="1"/>
  <c r="E1082" i="1" s="1"/>
  <c r="D1082" i="1" a="1"/>
  <c r="D1082" i="1" s="1"/>
  <c r="V1091" i="1"/>
  <c r="N1095" i="1"/>
  <c r="E1106" i="1" a="1"/>
  <c r="E1106" i="1" s="1"/>
  <c r="C1106" i="1" a="1"/>
  <c r="C1106" i="1" s="1"/>
  <c r="Q1106" i="1" a="1"/>
  <c r="Q1106" i="1" s="1"/>
  <c r="L1106" i="1"/>
  <c r="K1106" i="1" a="1"/>
  <c r="K1106" i="1" s="1"/>
  <c r="B1106" i="1" a="1"/>
  <c r="B1106" i="1" s="1"/>
  <c r="D1106" i="1" a="1"/>
  <c r="D1106" i="1" s="1"/>
  <c r="Q1124" i="1" a="1"/>
  <c r="Q1124" i="1" s="1"/>
  <c r="L1124" i="1"/>
  <c r="K1124" i="1" a="1"/>
  <c r="K1124" i="1" s="1"/>
  <c r="D1124" i="1" a="1"/>
  <c r="D1124" i="1" s="1"/>
  <c r="B1124" i="1" a="1"/>
  <c r="B1124" i="1" s="1"/>
  <c r="E1124" i="1" a="1"/>
  <c r="E1124" i="1" s="1"/>
  <c r="C1124" i="1" a="1"/>
  <c r="C1124" i="1" s="1"/>
  <c r="M1128" i="1"/>
  <c r="S1128" i="1" s="1"/>
  <c r="F1151" i="1" a="1"/>
  <c r="F1151" i="1" s="1"/>
  <c r="D1151" i="1" a="1"/>
  <c r="D1151" i="1" s="1"/>
  <c r="C1151" i="1" a="1"/>
  <c r="C1151" i="1" s="1"/>
  <c r="B1151" i="1" a="1"/>
  <c r="B1151" i="1" s="1"/>
  <c r="R1151" i="1" a="1"/>
  <c r="R1151" i="1" s="1"/>
  <c r="E1151" i="1" a="1"/>
  <c r="E1151" i="1" s="1"/>
  <c r="Q1151" i="1" a="1"/>
  <c r="Q1151" i="1" s="1"/>
  <c r="J1151" i="1" a="1"/>
  <c r="J1151" i="1" s="1"/>
  <c r="L1151" i="1"/>
  <c r="K1151" i="1" a="1"/>
  <c r="K1151" i="1" s="1"/>
  <c r="W1158" i="1" a="1"/>
  <c r="W1158" i="1" s="1"/>
  <c r="AF1158" i="1" a="1"/>
  <c r="AF1158" i="1" s="1"/>
  <c r="U1158" i="1" a="1"/>
  <c r="U1158" i="1" s="1"/>
  <c r="AD1158" i="1" a="1"/>
  <c r="AD1158" i="1" s="1"/>
  <c r="AC1158" i="1" a="1"/>
  <c r="AC1158" i="1" s="1"/>
  <c r="AA1158" i="1" a="1"/>
  <c r="AA1158" i="1" s="1"/>
  <c r="T1158" i="1" a="1"/>
  <c r="T1158" i="1" s="1"/>
  <c r="AE1158" i="1" a="1"/>
  <c r="AE1158" i="1" s="1"/>
  <c r="X1158" i="1" a="1"/>
  <c r="X1158" i="1" s="1"/>
  <c r="Z1158" i="1" a="1"/>
  <c r="Z1158" i="1" s="1"/>
  <c r="Y1158" i="1" a="1"/>
  <c r="Y1158" i="1" s="1"/>
  <c r="AB1158" i="1" a="1"/>
  <c r="AB1158" i="1" s="1"/>
  <c r="V1158" i="1"/>
  <c r="M1161" i="1"/>
  <c r="AF1176" i="1" a="1"/>
  <c r="AF1176" i="1" s="1"/>
  <c r="U1176" i="1" a="1"/>
  <c r="U1176" i="1" s="1"/>
  <c r="AE1176" i="1" a="1"/>
  <c r="AE1176" i="1" s="1"/>
  <c r="T1176" i="1" a="1"/>
  <c r="T1176" i="1" s="1"/>
  <c r="AC1176" i="1" a="1"/>
  <c r="AC1176" i="1" s="1"/>
  <c r="AB1176" i="1" a="1"/>
  <c r="AB1176" i="1" s="1"/>
  <c r="Z1176" i="1" a="1"/>
  <c r="Z1176" i="1" s="1"/>
  <c r="AD1176" i="1" a="1"/>
  <c r="AD1176" i="1" s="1"/>
  <c r="AA1176" i="1" a="1"/>
  <c r="AA1176" i="1" s="1"/>
  <c r="Y1176" i="1" a="1"/>
  <c r="Y1176" i="1" s="1"/>
  <c r="X1176" i="1" a="1"/>
  <c r="X1176" i="1" s="1"/>
  <c r="W1176" i="1" a="1"/>
  <c r="W1176" i="1" s="1"/>
  <c r="AD1203" i="1" a="1"/>
  <c r="AD1203" i="1" s="1"/>
  <c r="AC1203" i="1" a="1"/>
  <c r="AC1203" i="1" s="1"/>
  <c r="Y1203" i="1" a="1"/>
  <c r="Y1203" i="1" s="1"/>
  <c r="AF1203" i="1" a="1"/>
  <c r="AF1203" i="1" s="1"/>
  <c r="AE1203" i="1" a="1"/>
  <c r="AE1203" i="1" s="1"/>
  <c r="Z1203" i="1" a="1"/>
  <c r="Z1203" i="1" s="1"/>
  <c r="U1203" i="1" a="1"/>
  <c r="U1203" i="1" s="1"/>
  <c r="T1203" i="1" a="1"/>
  <c r="T1203" i="1" s="1"/>
  <c r="AB1203" i="1" a="1"/>
  <c r="AB1203" i="1" s="1"/>
  <c r="AA1203" i="1" a="1"/>
  <c r="AA1203" i="1" s="1"/>
  <c r="W1203" i="1" a="1"/>
  <c r="W1203" i="1" s="1"/>
  <c r="X1203" i="1" a="1"/>
  <c r="X1203" i="1" s="1"/>
  <c r="N1212" i="1"/>
  <c r="P1248" i="1"/>
  <c r="M1287" i="1"/>
  <c r="Q1287" i="1" s="1" a="1"/>
  <c r="Q1287" i="1" s="1"/>
  <c r="P1293" i="1"/>
  <c r="V1296" i="1"/>
  <c r="E1314" i="1" a="1"/>
  <c r="E1314" i="1" s="1"/>
  <c r="D1314" i="1" a="1"/>
  <c r="D1314" i="1" s="1"/>
  <c r="C1314" i="1" a="1"/>
  <c r="C1314" i="1" s="1"/>
  <c r="B1314" i="1" a="1"/>
  <c r="B1314" i="1" s="1"/>
  <c r="R1314" i="1" a="1"/>
  <c r="R1314" i="1" s="1"/>
  <c r="Q1314" i="1" a="1"/>
  <c r="Q1314" i="1" s="1"/>
  <c r="L1314" i="1"/>
  <c r="P1314" i="1" s="1"/>
  <c r="K1314" i="1" a="1"/>
  <c r="K1314" i="1" s="1"/>
  <c r="N1314" i="1"/>
  <c r="M1314" i="1"/>
  <c r="S1314" i="1" s="1"/>
  <c r="D1332" i="1" a="1"/>
  <c r="D1332" i="1" s="1"/>
  <c r="C1332" i="1" a="1"/>
  <c r="C1332" i="1" s="1"/>
  <c r="B1332" i="1" a="1"/>
  <c r="B1332" i="1" s="1"/>
  <c r="E1332" i="1" a="1"/>
  <c r="E1332" i="1" s="1"/>
  <c r="L1332" i="1"/>
  <c r="Q1332" i="1" a="1"/>
  <c r="Q1332" i="1" s="1"/>
  <c r="K1332" i="1" a="1"/>
  <c r="K1332" i="1" s="1"/>
  <c r="M1332" i="1"/>
  <c r="S1332" i="1" s="1"/>
  <c r="V1335" i="1"/>
  <c r="C1341" i="1" a="1"/>
  <c r="C1341" i="1" s="1"/>
  <c r="B1341" i="1" a="1"/>
  <c r="B1341" i="1" s="1"/>
  <c r="Q1341" i="1" a="1"/>
  <c r="Q1341" i="1" s="1"/>
  <c r="L1341" i="1"/>
  <c r="P1341" i="1" s="1"/>
  <c r="K1341" i="1" a="1"/>
  <c r="K1341" i="1" s="1"/>
  <c r="D1341" i="1" a="1"/>
  <c r="D1341" i="1" s="1"/>
  <c r="E1341" i="1" a="1"/>
  <c r="E1341" i="1" s="1"/>
  <c r="S1341" i="1"/>
  <c r="N1341" i="1"/>
  <c r="K1359" i="1" a="1"/>
  <c r="K1359" i="1" s="1"/>
  <c r="Q1359" i="1" a="1"/>
  <c r="Q1359" i="1" s="1"/>
  <c r="L1359" i="1"/>
  <c r="D1359" i="1" a="1"/>
  <c r="D1359" i="1" s="1"/>
  <c r="E1359" i="1" a="1"/>
  <c r="E1359" i="1" s="1"/>
  <c r="C1359" i="1" a="1"/>
  <c r="C1359" i="1" s="1"/>
  <c r="AG1359" i="1" a="1"/>
  <c r="AG1359" i="1" s="1"/>
  <c r="B1359" i="1" a="1"/>
  <c r="B1359" i="1" s="1"/>
  <c r="O1359" i="1"/>
  <c r="M1359" i="1"/>
  <c r="S1359" i="1" s="1"/>
  <c r="V1368" i="1"/>
  <c r="P1371" i="1"/>
  <c r="M1387" i="1"/>
  <c r="L1390" i="1"/>
  <c r="K1390" i="1" a="1"/>
  <c r="K1390" i="1" s="1"/>
  <c r="D1390" i="1" a="1"/>
  <c r="D1390" i="1" s="1"/>
  <c r="C1390" i="1" a="1"/>
  <c r="C1390" i="1" s="1"/>
  <c r="B1390" i="1" a="1"/>
  <c r="B1390" i="1" s="1"/>
  <c r="R1390" i="1" a="1"/>
  <c r="R1390" i="1" s="1"/>
  <c r="F1390" i="1" a="1"/>
  <c r="F1390" i="1" s="1"/>
  <c r="E1390" i="1" a="1"/>
  <c r="E1390" i="1" s="1"/>
  <c r="Q1390" i="1" a="1"/>
  <c r="Q1390" i="1" s="1"/>
  <c r="P1390" i="1"/>
  <c r="O1390" i="1"/>
  <c r="N1390" i="1"/>
  <c r="M1390" i="1"/>
  <c r="S1390" i="1" s="1"/>
  <c r="E1393" i="1" a="1"/>
  <c r="E1393" i="1" s="1"/>
  <c r="D1393" i="1" a="1"/>
  <c r="D1393" i="1" s="1"/>
  <c r="B1393" i="1" a="1"/>
  <c r="B1393" i="1" s="1"/>
  <c r="C1393" i="1" a="1"/>
  <c r="C1393" i="1" s="1"/>
  <c r="R1393" i="1" a="1"/>
  <c r="R1393" i="1" s="1"/>
  <c r="Q1393" i="1" a="1"/>
  <c r="Q1393" i="1" s="1"/>
  <c r="L1393" i="1"/>
  <c r="K1393" i="1" a="1"/>
  <c r="K1393" i="1" s="1"/>
  <c r="N1413" i="1"/>
  <c r="AE1416" i="1" a="1"/>
  <c r="AE1416" i="1" s="1"/>
  <c r="T1416" i="1" a="1"/>
  <c r="T1416" i="1" s="1"/>
  <c r="AD1416" i="1" a="1"/>
  <c r="AD1416" i="1" s="1"/>
  <c r="AC1416" i="1" a="1"/>
  <c r="AC1416" i="1" s="1"/>
  <c r="AA1416" i="1" a="1"/>
  <c r="AA1416" i="1" s="1"/>
  <c r="AF1416" i="1" a="1"/>
  <c r="AF1416" i="1" s="1"/>
  <c r="AB1416" i="1" a="1"/>
  <c r="AB1416" i="1" s="1"/>
  <c r="U1416" i="1" a="1"/>
  <c r="U1416" i="1" s="1"/>
  <c r="Z1416" i="1" a="1"/>
  <c r="Z1416" i="1" s="1"/>
  <c r="Y1416" i="1" a="1"/>
  <c r="Y1416" i="1" s="1"/>
  <c r="X1416" i="1" a="1"/>
  <c r="X1416" i="1" s="1"/>
  <c r="W1416" i="1" a="1"/>
  <c r="W1416" i="1" s="1"/>
  <c r="R1444" i="1" a="1"/>
  <c r="R1444" i="1" s="1"/>
  <c r="D1444" i="1" a="1"/>
  <c r="D1444" i="1" s="1"/>
  <c r="E1444" i="1" a="1"/>
  <c r="E1444" i="1" s="1"/>
  <c r="C1444" i="1" a="1"/>
  <c r="C1444" i="1" s="1"/>
  <c r="B1444" i="1" a="1"/>
  <c r="B1444" i="1" s="1"/>
  <c r="Q1444" i="1" a="1"/>
  <c r="Q1444" i="1" s="1"/>
  <c r="K1444" i="1" a="1"/>
  <c r="K1444" i="1" s="1"/>
  <c r="L1444" i="1"/>
  <c r="M1467" i="1"/>
  <c r="D1470" i="1" a="1"/>
  <c r="D1470" i="1" s="1"/>
  <c r="C1470" i="1" a="1"/>
  <c r="C1470" i="1" s="1"/>
  <c r="B1470" i="1" a="1"/>
  <c r="B1470" i="1" s="1"/>
  <c r="Q1470" i="1" a="1"/>
  <c r="Q1470" i="1" s="1"/>
  <c r="R1470" i="1" a="1"/>
  <c r="R1470" i="1" s="1"/>
  <c r="K1470" i="1" a="1"/>
  <c r="K1470" i="1" s="1"/>
  <c r="L1470" i="1"/>
  <c r="E1470" i="1" a="1"/>
  <c r="E1470" i="1" s="1"/>
  <c r="P1470" i="1"/>
  <c r="O1470" i="1"/>
  <c r="N1470" i="1"/>
  <c r="M1470" i="1"/>
  <c r="S1470" i="1" s="1"/>
  <c r="Q1473" i="1" a="1"/>
  <c r="Q1473" i="1" s="1"/>
  <c r="L1473" i="1"/>
  <c r="K1473" i="1" a="1"/>
  <c r="K1473" i="1" s="1"/>
  <c r="C1473" i="1" a="1"/>
  <c r="C1473" i="1" s="1"/>
  <c r="B1473" i="1" a="1"/>
  <c r="B1473" i="1" s="1"/>
  <c r="D1473" i="1" a="1"/>
  <c r="D1473" i="1" s="1"/>
  <c r="E1473" i="1" a="1"/>
  <c r="E1473" i="1" s="1"/>
  <c r="Z1496" i="1" a="1"/>
  <c r="Z1496" i="1" s="1"/>
  <c r="Y1496" i="1" a="1"/>
  <c r="Y1496" i="1" s="1"/>
  <c r="X1496" i="1" a="1"/>
  <c r="X1496" i="1" s="1"/>
  <c r="AF1496" i="1" a="1"/>
  <c r="AF1496" i="1" s="1"/>
  <c r="U1496" i="1" a="1"/>
  <c r="U1496" i="1" s="1"/>
  <c r="AA1496" i="1" a="1"/>
  <c r="AA1496" i="1" s="1"/>
  <c r="W1496" i="1" a="1"/>
  <c r="W1496" i="1" s="1"/>
  <c r="AE1496" i="1" a="1"/>
  <c r="AE1496" i="1" s="1"/>
  <c r="AD1496" i="1" a="1"/>
  <c r="AD1496" i="1" s="1"/>
  <c r="AC1496" i="1" a="1"/>
  <c r="AC1496" i="1" s="1"/>
  <c r="AB1496" i="1" a="1"/>
  <c r="AB1496" i="1" s="1"/>
  <c r="T1496" i="1" a="1"/>
  <c r="T1496" i="1" s="1"/>
  <c r="B1524" i="1" a="1"/>
  <c r="B1524" i="1" s="1"/>
  <c r="E1524" i="1" a="1"/>
  <c r="E1524" i="1" s="1"/>
  <c r="D1524" i="1" a="1"/>
  <c r="D1524" i="1" s="1"/>
  <c r="C1524" i="1" a="1"/>
  <c r="C1524" i="1" s="1"/>
  <c r="Q1524" i="1" a="1"/>
  <c r="Q1524" i="1" s="1"/>
  <c r="L1524" i="1"/>
  <c r="N1524" i="1" s="1"/>
  <c r="K1524" i="1" a="1"/>
  <c r="K1524" i="1" s="1"/>
  <c r="P1528" i="1"/>
  <c r="M1547" i="1"/>
  <c r="S1547" i="1" s="1"/>
  <c r="E1550" i="1" a="1"/>
  <c r="E1550" i="1" s="1"/>
  <c r="C1550" i="1" a="1"/>
  <c r="C1550" i="1" s="1"/>
  <c r="D1550" i="1" a="1"/>
  <c r="D1550" i="1" s="1"/>
  <c r="B1550" i="1" a="1"/>
  <c r="B1550" i="1" s="1"/>
  <c r="L1550" i="1"/>
  <c r="P1550" i="1" s="1"/>
  <c r="K1550" i="1" a="1"/>
  <c r="K1550" i="1" s="1"/>
  <c r="O1550" i="1"/>
  <c r="N1550" i="1"/>
  <c r="M1550" i="1"/>
  <c r="S1550" i="1" s="1"/>
  <c r="B1553" i="1" a="1"/>
  <c r="B1553" i="1" s="1"/>
  <c r="E1553" i="1" a="1"/>
  <c r="E1553" i="1" s="1"/>
  <c r="Q1553" i="1" a="1"/>
  <c r="Q1553" i="1" s="1"/>
  <c r="K1553" i="1" a="1"/>
  <c r="K1553" i="1" s="1"/>
  <c r="D1553" i="1" a="1"/>
  <c r="D1553" i="1" s="1"/>
  <c r="C1553" i="1" a="1"/>
  <c r="C1553" i="1" s="1"/>
  <c r="L1553" i="1"/>
  <c r="N1553" i="1" s="1"/>
  <c r="N1573" i="1"/>
  <c r="AA1576" i="1" a="1"/>
  <c r="AA1576" i="1" s="1"/>
  <c r="Z1576" i="1" a="1"/>
  <c r="Z1576" i="1" s="1"/>
  <c r="AB1576" i="1" a="1"/>
  <c r="AB1576" i="1" s="1"/>
  <c r="Y1576" i="1" a="1"/>
  <c r="Y1576" i="1" s="1"/>
  <c r="U1576" i="1" a="1"/>
  <c r="U1576" i="1" s="1"/>
  <c r="AF1576" i="1" a="1"/>
  <c r="AF1576" i="1" s="1"/>
  <c r="AE1576" i="1" a="1"/>
  <c r="AE1576" i="1" s="1"/>
  <c r="AC1576" i="1" a="1"/>
  <c r="AC1576" i="1" s="1"/>
  <c r="T1576" i="1" a="1"/>
  <c r="T1576" i="1" s="1"/>
  <c r="AD1576" i="1" a="1"/>
  <c r="AD1576" i="1" s="1"/>
  <c r="X1576" i="1" a="1"/>
  <c r="X1576" i="1" s="1"/>
  <c r="W1576" i="1" a="1"/>
  <c r="W1576" i="1" s="1"/>
  <c r="AC1605" i="1" a="1"/>
  <c r="AC1605" i="1" s="1"/>
  <c r="AB1605" i="1" a="1"/>
  <c r="AB1605" i="1" s="1"/>
  <c r="AA1605" i="1" a="1"/>
  <c r="AA1605" i="1" s="1"/>
  <c r="U1605" i="1" a="1"/>
  <c r="U1605" i="1" s="1"/>
  <c r="T1605" i="1" a="1"/>
  <c r="T1605" i="1" s="1"/>
  <c r="AE1605" i="1" a="1"/>
  <c r="AE1605" i="1" s="1"/>
  <c r="AF1605" i="1" a="1"/>
  <c r="AF1605" i="1" s="1"/>
  <c r="Y1605" i="1" a="1"/>
  <c r="Y1605" i="1" s="1"/>
  <c r="AD1605" i="1" a="1"/>
  <c r="AD1605" i="1" s="1"/>
  <c r="Z1605" i="1" a="1"/>
  <c r="Z1605" i="1" s="1"/>
  <c r="W1605" i="1" a="1"/>
  <c r="W1605" i="1" s="1"/>
  <c r="X1605" i="1" a="1"/>
  <c r="X1605" i="1" s="1"/>
  <c r="V1605" i="1"/>
  <c r="K1612" i="1" a="1"/>
  <c r="K1612" i="1" s="1"/>
  <c r="B1612" i="1" a="1"/>
  <c r="B1612" i="1" s="1"/>
  <c r="Q1612" i="1" a="1"/>
  <c r="Q1612" i="1" s="1"/>
  <c r="R1612" i="1" a="1"/>
  <c r="R1612" i="1" s="1"/>
  <c r="L1612" i="1"/>
  <c r="N1612" i="1" s="1"/>
  <c r="F1612" i="1" a="1"/>
  <c r="F1612" i="1" s="1"/>
  <c r="C1612" i="1" a="1"/>
  <c r="C1612" i="1" s="1"/>
  <c r="D1612" i="1" a="1"/>
  <c r="D1612" i="1" s="1"/>
  <c r="E1612" i="1" a="1"/>
  <c r="E1612" i="1" s="1"/>
  <c r="S1612" i="1"/>
  <c r="P1612" i="1"/>
  <c r="O1612" i="1"/>
  <c r="M1612" i="1"/>
  <c r="H1612" i="1"/>
  <c r="G1612" i="1"/>
  <c r="D1615" i="1" a="1"/>
  <c r="D1615" i="1" s="1"/>
  <c r="C1615" i="1" a="1"/>
  <c r="C1615" i="1" s="1"/>
  <c r="B1615" i="1" a="1"/>
  <c r="B1615" i="1" s="1"/>
  <c r="E1615" i="1" a="1"/>
  <c r="E1615" i="1" s="1"/>
  <c r="L1615" i="1"/>
  <c r="K1615" i="1" a="1"/>
  <c r="K1615" i="1" s="1"/>
  <c r="F1615" i="1" a="1"/>
  <c r="F1615" i="1" s="1"/>
  <c r="H1615" i="1" s="1"/>
  <c r="Q1615" i="1" a="1"/>
  <c r="Q1615" i="1" s="1"/>
  <c r="R1615" i="1" a="1"/>
  <c r="R1615" i="1" s="1"/>
  <c r="G1615" i="1"/>
  <c r="AD1636" i="1" a="1"/>
  <c r="AD1636" i="1" s="1"/>
  <c r="AB1636" i="1" a="1"/>
  <c r="AB1636" i="1" s="1"/>
  <c r="X1636" i="1" a="1"/>
  <c r="X1636" i="1" s="1"/>
  <c r="W1636" i="1" a="1"/>
  <c r="W1636" i="1" s="1"/>
  <c r="AE1636" i="1" a="1"/>
  <c r="AE1636" i="1" s="1"/>
  <c r="AC1636" i="1" a="1"/>
  <c r="AC1636" i="1" s="1"/>
  <c r="AA1636" i="1" a="1"/>
  <c r="AA1636" i="1" s="1"/>
  <c r="Y1636" i="1" a="1"/>
  <c r="Y1636" i="1" s="1"/>
  <c r="T1636" i="1" a="1"/>
  <c r="T1636" i="1" s="1"/>
  <c r="Z1636" i="1" a="1"/>
  <c r="Z1636" i="1" s="1"/>
  <c r="U1636" i="1" a="1"/>
  <c r="U1636" i="1" s="1"/>
  <c r="AF1636" i="1" a="1"/>
  <c r="AF1636" i="1" s="1"/>
  <c r="V1636" i="1"/>
  <c r="E1673" i="1" a="1"/>
  <c r="E1673" i="1" s="1"/>
  <c r="C1673" i="1" a="1"/>
  <c r="C1673" i="1" s="1"/>
  <c r="Q1673" i="1" a="1"/>
  <c r="Q1673" i="1" s="1"/>
  <c r="D1673" i="1" a="1"/>
  <c r="D1673" i="1" s="1"/>
  <c r="B1673" i="1" a="1"/>
  <c r="B1673" i="1" s="1"/>
  <c r="L1673" i="1"/>
  <c r="R1673" i="1" a="1"/>
  <c r="R1673" i="1" s="1"/>
  <c r="J1673" i="1" a="1"/>
  <c r="J1673" i="1" s="1"/>
  <c r="K1673" i="1" a="1"/>
  <c r="K1673" i="1" s="1"/>
  <c r="I1673" i="1" a="1"/>
  <c r="I1673" i="1" s="1"/>
  <c r="V1691" i="1"/>
  <c r="V1695" i="1"/>
  <c r="Q1702" i="1" a="1"/>
  <c r="Q1702" i="1" s="1"/>
  <c r="L1702" i="1"/>
  <c r="K1702" i="1" a="1"/>
  <c r="K1702" i="1" s="1"/>
  <c r="E1702" i="1" a="1"/>
  <c r="E1702" i="1" s="1"/>
  <c r="D1702" i="1" a="1"/>
  <c r="D1702" i="1" s="1"/>
  <c r="C1702" i="1" a="1"/>
  <c r="C1702" i="1" s="1"/>
  <c r="B1702" i="1" a="1"/>
  <c r="B1702" i="1" s="1"/>
  <c r="P1702" i="1"/>
  <c r="E1713" i="1" a="1"/>
  <c r="E1713" i="1" s="1"/>
  <c r="L1713" i="1"/>
  <c r="D1713" i="1" a="1"/>
  <c r="D1713" i="1" s="1"/>
  <c r="C1713" i="1" a="1"/>
  <c r="C1713" i="1" s="1"/>
  <c r="B1713" i="1" a="1"/>
  <c r="B1713" i="1" s="1"/>
  <c r="Q1713" i="1" a="1"/>
  <c r="Q1713" i="1" s="1"/>
  <c r="K1713" i="1" a="1"/>
  <c r="K1713" i="1" s="1"/>
  <c r="S1713" i="1"/>
  <c r="V1731" i="1"/>
  <c r="V1735" i="1"/>
  <c r="B1742" i="1" a="1"/>
  <c r="B1742" i="1" s="1"/>
  <c r="R1742" i="1" a="1"/>
  <c r="R1742" i="1" s="1"/>
  <c r="Q1742" i="1" a="1"/>
  <c r="Q1742" i="1" s="1"/>
  <c r="AG1742" i="1" a="1"/>
  <c r="AG1742" i="1" s="1"/>
  <c r="F1742" i="1" a="1"/>
  <c r="F1742" i="1" s="1"/>
  <c r="E1742" i="1" a="1"/>
  <c r="E1742" i="1" s="1"/>
  <c r="L1742" i="1"/>
  <c r="K1742" i="1" a="1"/>
  <c r="K1742" i="1" s="1"/>
  <c r="D1742" i="1" a="1"/>
  <c r="D1742" i="1" s="1"/>
  <c r="C1742" i="1" a="1"/>
  <c r="C1742" i="1" s="1"/>
  <c r="R1754" i="1" a="1"/>
  <c r="R1754" i="1" s="1"/>
  <c r="AG1754" i="1" a="1"/>
  <c r="AG1754" i="1" s="1"/>
  <c r="L1754" i="1"/>
  <c r="P1754" i="1" s="1"/>
  <c r="K1754" i="1" a="1"/>
  <c r="K1754" i="1" s="1"/>
  <c r="E1754" i="1" a="1"/>
  <c r="E1754" i="1" s="1"/>
  <c r="D1754" i="1" a="1"/>
  <c r="D1754" i="1" s="1"/>
  <c r="C1754" i="1" a="1"/>
  <c r="C1754" i="1" s="1"/>
  <c r="F1754" i="1" a="1"/>
  <c r="F1754" i="1" s="1"/>
  <c r="B1754" i="1" a="1"/>
  <c r="B1754" i="1" s="1"/>
  <c r="M1754" i="1"/>
  <c r="F1759" i="1" a="1"/>
  <c r="F1759" i="1" s="1"/>
  <c r="H1759" i="1" s="1"/>
  <c r="E1759" i="1" a="1"/>
  <c r="E1759" i="1" s="1"/>
  <c r="AG1759" i="1" a="1"/>
  <c r="AG1759" i="1" s="1"/>
  <c r="D1759" i="1" a="1"/>
  <c r="D1759" i="1" s="1"/>
  <c r="K1759" i="1" a="1"/>
  <c r="K1759" i="1" s="1"/>
  <c r="R1759" i="1" a="1"/>
  <c r="R1759" i="1" s="1"/>
  <c r="B1759" i="1" a="1"/>
  <c r="B1759" i="1" s="1"/>
  <c r="L1759" i="1"/>
  <c r="C1759" i="1" a="1"/>
  <c r="C1759" i="1" s="1"/>
  <c r="M1759" i="1"/>
  <c r="Q1759" i="1" s="1" a="1"/>
  <c r="Q1759" i="1" s="1"/>
  <c r="S1759" i="1"/>
  <c r="Y1791" i="1" a="1"/>
  <c r="Y1791" i="1" s="1"/>
  <c r="X1791" i="1" a="1"/>
  <c r="X1791" i="1" s="1"/>
  <c r="AE1791" i="1" a="1"/>
  <c r="AE1791" i="1" s="1"/>
  <c r="AD1791" i="1" a="1"/>
  <c r="AD1791" i="1" s="1"/>
  <c r="AC1791" i="1" a="1"/>
  <c r="AC1791" i="1" s="1"/>
  <c r="AF1791" i="1" a="1"/>
  <c r="AF1791" i="1" s="1"/>
  <c r="AA1791" i="1" a="1"/>
  <c r="AA1791" i="1" s="1"/>
  <c r="AB1791" i="1" a="1"/>
  <c r="AB1791" i="1" s="1"/>
  <c r="Z1791" i="1" a="1"/>
  <c r="Z1791" i="1" s="1"/>
  <c r="W1791" i="1" a="1"/>
  <c r="W1791" i="1" s="1"/>
  <c r="U1791" i="1" a="1"/>
  <c r="U1791" i="1" s="1"/>
  <c r="T1791" i="1" a="1"/>
  <c r="T1791" i="1" s="1"/>
  <c r="V1791" i="1"/>
  <c r="E60" i="2" a="1"/>
  <c r="E60" i="2" s="1"/>
  <c r="G60" i="2" s="1" a="1"/>
  <c r="G60" i="2" s="1"/>
  <c r="D60" i="2" a="1"/>
  <c r="D60" i="2" s="1"/>
  <c r="C60" i="2" a="1"/>
  <c r="C60" i="2" s="1"/>
  <c r="B60" i="2" a="1"/>
  <c r="B60" i="2" s="1"/>
  <c r="F60" i="2" a="1"/>
  <c r="F60" i="2" s="1"/>
  <c r="H60" i="2" s="1"/>
  <c r="B83" i="2" a="1"/>
  <c r="B83" i="2" s="1"/>
  <c r="F83" i="2" a="1"/>
  <c r="F83" i="2" s="1"/>
  <c r="E83" i="2" a="1"/>
  <c r="E83" i="2" s="1"/>
  <c r="D83" i="2" a="1"/>
  <c r="D83" i="2" s="1"/>
  <c r="C83" i="2" a="1"/>
  <c r="C83" i="2" s="1"/>
  <c r="G83" i="2" a="1"/>
  <c r="G83" i="2" s="1"/>
  <c r="I83" i="2"/>
  <c r="C152" i="2" a="1"/>
  <c r="C152" i="2" s="1"/>
  <c r="B152" i="2" a="1"/>
  <c r="B152" i="2" s="1"/>
  <c r="D152" i="2" a="1"/>
  <c r="D152" i="2" s="1"/>
  <c r="E152" i="2" a="1"/>
  <c r="E152" i="2" s="1"/>
  <c r="G152" i="2" a="1"/>
  <c r="G152" i="2" s="1"/>
  <c r="F152" i="2" a="1"/>
  <c r="F152" i="2" s="1"/>
  <c r="C234" i="2" a="1"/>
  <c r="C234" i="2" s="1"/>
  <c r="B234" i="2" a="1"/>
  <c r="B234" i="2" s="1"/>
  <c r="F234" i="2" a="1"/>
  <c r="F234" i="2" s="1"/>
  <c r="D234" i="2" a="1"/>
  <c r="D234" i="2" s="1"/>
  <c r="E234" i="2" a="1"/>
  <c r="E234" i="2" s="1"/>
  <c r="C318" i="2" a="1"/>
  <c r="C318" i="2" s="1"/>
  <c r="B318" i="2" a="1"/>
  <c r="B318" i="2" s="1"/>
  <c r="F318" i="2" a="1"/>
  <c r="F318" i="2" s="1"/>
  <c r="E318" i="2" a="1"/>
  <c r="E318" i="2" s="1"/>
  <c r="D318" i="2" a="1"/>
  <c r="D318" i="2" s="1"/>
  <c r="E329" i="2" a="1"/>
  <c r="E329" i="2" s="1"/>
  <c r="D329" i="2" a="1"/>
  <c r="D329" i="2" s="1"/>
  <c r="G329" i="2" a="1"/>
  <c r="G329" i="2" s="1"/>
  <c r="F329" i="2" a="1"/>
  <c r="F329" i="2" s="1"/>
  <c r="C329" i="2" a="1"/>
  <c r="C329" i="2" s="1"/>
  <c r="B329" i="2" a="1"/>
  <c r="B329" i="2" s="1"/>
  <c r="I343" i="2"/>
  <c r="E415" i="2" a="1"/>
  <c r="E415" i="2" s="1"/>
  <c r="G415" i="2" s="1" a="1"/>
  <c r="G415" i="2" s="1"/>
  <c r="I415" i="2" s="1"/>
  <c r="D415" i="2" a="1"/>
  <c r="D415" i="2" s="1"/>
  <c r="F415" i="2" a="1"/>
  <c r="F415" i="2" s="1"/>
  <c r="C415" i="2" a="1"/>
  <c r="C415" i="2" s="1"/>
  <c r="B415" i="2" a="1"/>
  <c r="B415" i="2" s="1"/>
  <c r="B475" i="2" a="1"/>
  <c r="B475" i="2" s="1"/>
  <c r="E475" i="2" a="1"/>
  <c r="E475" i="2" s="1"/>
  <c r="G475" i="2" s="1" a="1"/>
  <c r="G475" i="2" s="1"/>
  <c r="D475" i="2" a="1"/>
  <c r="D475" i="2" s="1"/>
  <c r="C475" i="2" a="1"/>
  <c r="C475" i="2" s="1"/>
  <c r="F475" i="2" a="1"/>
  <c r="F475" i="2" s="1"/>
  <c r="X26" i="17"/>
  <c r="AU34" i="5"/>
  <c r="BD21" i="6"/>
  <c r="AR21" i="6"/>
  <c r="AH21" i="6"/>
  <c r="X21" i="6"/>
  <c r="AI23" i="5"/>
  <c r="AP23" i="6"/>
  <c r="AQ23" i="6" s="1"/>
  <c r="BI34" i="6"/>
  <c r="BG34" i="6"/>
  <c r="BH34" i="6" s="1"/>
  <c r="V10" i="5"/>
  <c r="AT10" i="5" s="1"/>
  <c r="V10" i="8"/>
  <c r="BD20" i="8"/>
  <c r="AR20" i="8"/>
  <c r="AH20" i="8"/>
  <c r="X20" i="8"/>
  <c r="BF28" i="8"/>
  <c r="BE33" i="8"/>
  <c r="BG50" i="9"/>
  <c r="BH50" i="9" s="1"/>
  <c r="BF50" i="9"/>
  <c r="BF62" i="9"/>
  <c r="AX29" i="10"/>
  <c r="AY54" i="10"/>
  <c r="Q67" i="10"/>
  <c r="W20" i="11"/>
  <c r="BF47" i="11"/>
  <c r="W60" i="11"/>
  <c r="BE3" i="12"/>
  <c r="BF55" i="12"/>
  <c r="W4" i="13"/>
  <c r="BE6" i="13"/>
  <c r="AG6" i="13"/>
  <c r="BE18" i="13"/>
  <c r="BC18" i="13"/>
  <c r="BE46" i="13"/>
  <c r="AG46" i="13"/>
  <c r="BI63" i="13"/>
  <c r="BG63" i="13"/>
  <c r="BH63" i="13" s="1"/>
  <c r="BF63" i="13"/>
  <c r="W7" i="15"/>
  <c r="BE7" i="15"/>
  <c r="BF27" i="15"/>
  <c r="BE32" i="15"/>
  <c r="W32" i="15"/>
  <c r="BE53" i="15"/>
  <c r="W61" i="15"/>
  <c r="L26" i="1"/>
  <c r="R140" i="1" a="1"/>
  <c r="R140" i="1" s="1"/>
  <c r="D197" i="1" a="1"/>
  <c r="D197" i="1" s="1"/>
  <c r="BD8" i="12"/>
  <c r="AR8" i="12"/>
  <c r="AH8" i="12"/>
  <c r="X8" i="12"/>
  <c r="K62" i="1" a="1"/>
  <c r="K62" i="1" s="1"/>
  <c r="E62" i="1" a="1"/>
  <c r="E62" i="1" s="1"/>
  <c r="D62" i="1" a="1"/>
  <c r="D62" i="1" s="1"/>
  <c r="C62" i="1" a="1"/>
  <c r="C62" i="1" s="1"/>
  <c r="Q62" i="1" a="1"/>
  <c r="Q62" i="1" s="1"/>
  <c r="L62" i="1"/>
  <c r="B62" i="1" a="1"/>
  <c r="B62" i="1" s="1"/>
  <c r="E227" i="1" a="1"/>
  <c r="E227" i="1" s="1"/>
  <c r="D227" i="1" a="1"/>
  <c r="D227" i="1" s="1"/>
  <c r="C227" i="1" a="1"/>
  <c r="C227" i="1" s="1"/>
  <c r="Q227" i="1" a="1"/>
  <c r="Q227" i="1" s="1"/>
  <c r="L227" i="1"/>
  <c r="N227" i="1" s="1"/>
  <c r="K227" i="1" a="1"/>
  <c r="K227" i="1" s="1"/>
  <c r="B227" i="1" a="1"/>
  <c r="B227" i="1" s="1"/>
  <c r="D300" i="1" a="1"/>
  <c r="D300" i="1" s="1"/>
  <c r="L300" i="1"/>
  <c r="K300" i="1" a="1"/>
  <c r="K300" i="1" s="1"/>
  <c r="E300" i="1" a="1"/>
  <c r="E300" i="1" s="1"/>
  <c r="B300" i="1" a="1"/>
  <c r="B300" i="1" s="1"/>
  <c r="C300" i="1" a="1"/>
  <c r="C300" i="1" s="1"/>
  <c r="Q300" i="1" a="1"/>
  <c r="Q300" i="1" s="1"/>
  <c r="F427" i="1" a="1"/>
  <c r="F427" i="1" s="1"/>
  <c r="E427" i="1" a="1"/>
  <c r="E427" i="1" s="1"/>
  <c r="AG427" i="1" a="1"/>
  <c r="AG427" i="1" s="1"/>
  <c r="D427" i="1" a="1"/>
  <c r="D427" i="1" s="1"/>
  <c r="C427" i="1" a="1"/>
  <c r="C427" i="1" s="1"/>
  <c r="I427" i="1" a="1"/>
  <c r="I427" i="1" s="1"/>
  <c r="B427" i="1" a="1"/>
  <c r="B427" i="1" s="1"/>
  <c r="L427" i="1"/>
  <c r="K427" i="1" a="1"/>
  <c r="K427" i="1" s="1"/>
  <c r="R427" i="1" a="1"/>
  <c r="R427" i="1" s="1"/>
  <c r="Q427" i="1" a="1"/>
  <c r="Q427" i="1" s="1"/>
  <c r="E630" i="1" a="1"/>
  <c r="E630" i="1" s="1"/>
  <c r="D630" i="1" a="1"/>
  <c r="D630" i="1" s="1"/>
  <c r="C630" i="1" a="1"/>
  <c r="C630" i="1" s="1"/>
  <c r="Q630" i="1" a="1"/>
  <c r="Q630" i="1" s="1"/>
  <c r="L630" i="1"/>
  <c r="N630" i="1" s="1"/>
  <c r="K630" i="1" a="1"/>
  <c r="K630" i="1" s="1"/>
  <c r="B630" i="1" a="1"/>
  <c r="B630" i="1" s="1"/>
  <c r="M630" i="1"/>
  <c r="S630" i="1" s="1"/>
  <c r="Q646" i="1" a="1"/>
  <c r="Q646" i="1" s="1"/>
  <c r="D646" i="1" a="1"/>
  <c r="D646" i="1" s="1"/>
  <c r="C646" i="1" a="1"/>
  <c r="C646" i="1" s="1"/>
  <c r="B646" i="1" a="1"/>
  <c r="B646" i="1" s="1"/>
  <c r="L646" i="1"/>
  <c r="E646" i="1" a="1"/>
  <c r="E646" i="1" s="1"/>
  <c r="K646" i="1" a="1"/>
  <c r="K646" i="1" s="1"/>
  <c r="B657" i="1" a="1"/>
  <c r="B657" i="1" s="1"/>
  <c r="Q657" i="1" a="1"/>
  <c r="Q657" i="1" s="1"/>
  <c r="L657" i="1"/>
  <c r="K657" i="1" a="1"/>
  <c r="K657" i="1" s="1"/>
  <c r="C657" i="1" a="1"/>
  <c r="C657" i="1" s="1"/>
  <c r="E657" i="1" a="1"/>
  <c r="E657" i="1" s="1"/>
  <c r="D657" i="1" a="1"/>
  <c r="D657" i="1" s="1"/>
  <c r="M657" i="1"/>
  <c r="S657" i="1" s="1"/>
  <c r="Q746" i="1" a="1"/>
  <c r="Q746" i="1" s="1"/>
  <c r="L746" i="1"/>
  <c r="K746" i="1" a="1"/>
  <c r="K746" i="1" s="1"/>
  <c r="E746" i="1" a="1"/>
  <c r="E746" i="1" s="1"/>
  <c r="B746" i="1" a="1"/>
  <c r="B746" i="1" s="1"/>
  <c r="D746" i="1" a="1"/>
  <c r="D746" i="1" s="1"/>
  <c r="C746" i="1" a="1"/>
  <c r="C746" i="1" s="1"/>
  <c r="E31" i="1" a="1"/>
  <c r="E31" i="1" s="1"/>
  <c r="D31" i="1" a="1"/>
  <c r="D31" i="1" s="1"/>
  <c r="C31" i="1" a="1"/>
  <c r="C31" i="1" s="1"/>
  <c r="Q31" i="1" a="1"/>
  <c r="Q31" i="1" s="1"/>
  <c r="L31" i="1"/>
  <c r="K31" i="1" a="1"/>
  <c r="K31" i="1" s="1"/>
  <c r="B31" i="1" a="1"/>
  <c r="B31" i="1" s="1"/>
  <c r="E20" i="1" a="1"/>
  <c r="E20" i="1" s="1"/>
  <c r="D20" i="1" a="1"/>
  <c r="D20" i="1" s="1"/>
  <c r="C20" i="1" a="1"/>
  <c r="C20" i="1" s="1"/>
  <c r="B20" i="1" a="1"/>
  <c r="B20" i="1" s="1"/>
  <c r="Q20" i="1" a="1"/>
  <c r="Q20" i="1" s="1"/>
  <c r="L20" i="1"/>
  <c r="K20" i="1" a="1"/>
  <c r="K20" i="1" s="1"/>
  <c r="E40" i="1" a="1"/>
  <c r="E40" i="1" s="1"/>
  <c r="D40" i="1" a="1"/>
  <c r="D40" i="1" s="1"/>
  <c r="C40" i="1" a="1"/>
  <c r="C40" i="1" s="1"/>
  <c r="B40" i="1" a="1"/>
  <c r="B40" i="1" s="1"/>
  <c r="Q40" i="1" a="1"/>
  <c r="Q40" i="1" s="1"/>
  <c r="L40" i="1"/>
  <c r="K40" i="1" a="1"/>
  <c r="K40" i="1" s="1"/>
  <c r="Q60" i="1" a="1"/>
  <c r="Q60" i="1" s="1"/>
  <c r="L60" i="1"/>
  <c r="K60" i="1" a="1"/>
  <c r="K60" i="1" s="1"/>
  <c r="E60" i="1" a="1"/>
  <c r="E60" i="1" s="1"/>
  <c r="C60" i="1" a="1"/>
  <c r="C60" i="1" s="1"/>
  <c r="B60" i="1" a="1"/>
  <c r="B60" i="1" s="1"/>
  <c r="D80" i="1" a="1"/>
  <c r="D80" i="1" s="1"/>
  <c r="Q80" i="1" a="1"/>
  <c r="Q80" i="1" s="1"/>
  <c r="L80" i="1"/>
  <c r="K80" i="1" a="1"/>
  <c r="K80" i="1" s="1"/>
  <c r="E80" i="1" a="1"/>
  <c r="E80" i="1" s="1"/>
  <c r="C80" i="1" a="1"/>
  <c r="C80" i="1" s="1"/>
  <c r="B80" i="1" a="1"/>
  <c r="B80" i="1" s="1"/>
  <c r="E89" i="1" a="1"/>
  <c r="E89" i="1" s="1"/>
  <c r="D89" i="1" a="1"/>
  <c r="D89" i="1" s="1"/>
  <c r="C89" i="1" a="1"/>
  <c r="C89" i="1" s="1"/>
  <c r="B89" i="1" a="1"/>
  <c r="B89" i="1" s="1"/>
  <c r="Q89" i="1" a="1"/>
  <c r="Q89" i="1" s="1"/>
  <c r="L89" i="1"/>
  <c r="K89" i="1" a="1"/>
  <c r="K89" i="1" s="1"/>
  <c r="F96" i="1" a="1"/>
  <c r="F96" i="1" s="1"/>
  <c r="AG96" i="1" a="1"/>
  <c r="AG96" i="1" s="1"/>
  <c r="B96" i="1" a="1"/>
  <c r="B96" i="1" s="1"/>
  <c r="K96" i="1" a="1"/>
  <c r="K96" i="1" s="1"/>
  <c r="E96" i="1" a="1"/>
  <c r="E96" i="1" s="1"/>
  <c r="D96" i="1" a="1"/>
  <c r="D96" i="1" s="1"/>
  <c r="Q96" i="1" a="1"/>
  <c r="Q96" i="1" s="1"/>
  <c r="C96" i="1" a="1"/>
  <c r="C96" i="1" s="1"/>
  <c r="B108" i="1" a="1"/>
  <c r="B108" i="1" s="1"/>
  <c r="Q108" i="1" a="1"/>
  <c r="Q108" i="1" s="1"/>
  <c r="L108" i="1"/>
  <c r="K108" i="1" a="1"/>
  <c r="K108" i="1" s="1"/>
  <c r="AG108" i="1" a="1"/>
  <c r="AG108" i="1" s="1"/>
  <c r="E108" i="1" a="1"/>
  <c r="E108" i="1" s="1"/>
  <c r="F108" i="1" a="1"/>
  <c r="F108" i="1" s="1"/>
  <c r="H108" i="1" s="1"/>
  <c r="D108" i="1" a="1"/>
  <c r="D108" i="1" s="1"/>
  <c r="C108" i="1" a="1"/>
  <c r="C108" i="1" s="1"/>
  <c r="E125" i="1" a="1"/>
  <c r="E125" i="1" s="1"/>
  <c r="AG125" i="1" a="1"/>
  <c r="AG125" i="1" s="1"/>
  <c r="D125" i="1" a="1"/>
  <c r="D125" i="1" s="1"/>
  <c r="R125" i="1" a="1"/>
  <c r="R125" i="1" s="1"/>
  <c r="K125" i="1" a="1"/>
  <c r="K125" i="1" s="1"/>
  <c r="I125" i="1" a="1"/>
  <c r="I125" i="1" s="1"/>
  <c r="F125" i="1" a="1"/>
  <c r="F125" i="1" s="1"/>
  <c r="C125" i="1" a="1"/>
  <c r="C125" i="1" s="1"/>
  <c r="L125" i="1"/>
  <c r="B125" i="1" a="1"/>
  <c r="B125" i="1" s="1"/>
  <c r="C130" i="1" a="1"/>
  <c r="C130" i="1" s="1"/>
  <c r="B130" i="1" a="1"/>
  <c r="B130" i="1" s="1"/>
  <c r="R130" i="1" a="1"/>
  <c r="R130" i="1" s="1"/>
  <c r="K130" i="1" a="1"/>
  <c r="K130" i="1" s="1"/>
  <c r="D130" i="1" a="1"/>
  <c r="D130" i="1" s="1"/>
  <c r="L130" i="1"/>
  <c r="F130" i="1" a="1"/>
  <c r="F130" i="1" s="1"/>
  <c r="E130" i="1" a="1"/>
  <c r="E130" i="1" s="1"/>
  <c r="AG130" i="1" a="1"/>
  <c r="AG130" i="1" s="1"/>
  <c r="P130" i="1"/>
  <c r="I130" i="1" a="1"/>
  <c r="I130" i="1" s="1"/>
  <c r="M130" i="1"/>
  <c r="S130" i="1" s="1"/>
  <c r="B168" i="1" a="1"/>
  <c r="B168" i="1" s="1"/>
  <c r="Q168" i="1" a="1"/>
  <c r="Q168" i="1" s="1"/>
  <c r="L168" i="1"/>
  <c r="K168" i="1" a="1"/>
  <c r="K168" i="1" s="1"/>
  <c r="E168" i="1" a="1"/>
  <c r="E168" i="1" s="1"/>
  <c r="C168" i="1" a="1"/>
  <c r="C168" i="1" s="1"/>
  <c r="D168" i="1" a="1"/>
  <c r="D168" i="1" s="1"/>
  <c r="N168" i="1"/>
  <c r="L222" i="1"/>
  <c r="K222" i="1" a="1"/>
  <c r="K222" i="1" s="1"/>
  <c r="E222" i="1" a="1"/>
  <c r="E222" i="1" s="1"/>
  <c r="D222" i="1" a="1"/>
  <c r="D222" i="1" s="1"/>
  <c r="Q222" i="1" a="1"/>
  <c r="Q222" i="1" s="1"/>
  <c r="C222" i="1" a="1"/>
  <c r="C222" i="1" s="1"/>
  <c r="B222" i="1" a="1"/>
  <c r="B222" i="1" s="1"/>
  <c r="D252" i="1" a="1"/>
  <c r="D252" i="1" s="1"/>
  <c r="B252" i="1" a="1"/>
  <c r="B252" i="1" s="1"/>
  <c r="R252" i="1" a="1"/>
  <c r="R252" i="1" s="1"/>
  <c r="L252" i="1"/>
  <c r="N252" i="1" s="1"/>
  <c r="K252" i="1" a="1"/>
  <c r="K252" i="1" s="1"/>
  <c r="AG252" i="1" a="1"/>
  <c r="AG252" i="1" s="1"/>
  <c r="J252" i="1" a="1"/>
  <c r="J252" i="1" s="1"/>
  <c r="E252" i="1" a="1"/>
  <c r="E252" i="1" s="1"/>
  <c r="P252" i="1"/>
  <c r="O252" i="1"/>
  <c r="M252" i="1"/>
  <c r="C252" i="1" a="1"/>
  <c r="C252" i="1" s="1"/>
  <c r="B268" i="1" a="1"/>
  <c r="B268" i="1" s="1"/>
  <c r="J268" i="1" a="1"/>
  <c r="J268" i="1" s="1"/>
  <c r="Q268" i="1" a="1"/>
  <c r="Q268" i="1" s="1"/>
  <c r="L268" i="1"/>
  <c r="K268" i="1" a="1"/>
  <c r="K268" i="1" s="1"/>
  <c r="D268" i="1" a="1"/>
  <c r="D268" i="1" s="1"/>
  <c r="R268" i="1" a="1"/>
  <c r="R268" i="1" s="1"/>
  <c r="I268" i="1" a="1"/>
  <c r="I268" i="1" s="1"/>
  <c r="E268" i="1" a="1"/>
  <c r="E268" i="1" s="1"/>
  <c r="C268" i="1" a="1"/>
  <c r="C268" i="1" s="1"/>
  <c r="AG268" i="1" a="1"/>
  <c r="AG268" i="1" s="1"/>
  <c r="K322" i="1" a="1"/>
  <c r="K322" i="1" s="1"/>
  <c r="I322" i="1" a="1"/>
  <c r="I322" i="1" s="1"/>
  <c r="F322" i="1" a="1"/>
  <c r="F322" i="1" s="1"/>
  <c r="E322" i="1" a="1"/>
  <c r="E322" i="1" s="1"/>
  <c r="R322" i="1" a="1"/>
  <c r="R322" i="1" s="1"/>
  <c r="Q322" i="1" a="1"/>
  <c r="Q322" i="1" s="1"/>
  <c r="L322" i="1"/>
  <c r="D322" i="1" a="1"/>
  <c r="D322" i="1" s="1"/>
  <c r="C322" i="1" a="1"/>
  <c r="C322" i="1" s="1"/>
  <c r="B322" i="1" a="1"/>
  <c r="B322" i="1" s="1"/>
  <c r="AG322" i="1" a="1"/>
  <c r="AG322" i="1" s="1"/>
  <c r="D352" i="1" a="1"/>
  <c r="D352" i="1" s="1"/>
  <c r="C352" i="1" a="1"/>
  <c r="C352" i="1" s="1"/>
  <c r="B352" i="1" a="1"/>
  <c r="B352" i="1" s="1"/>
  <c r="E352" i="1" a="1"/>
  <c r="E352" i="1" s="1"/>
  <c r="K352" i="1" a="1"/>
  <c r="K352" i="1" s="1"/>
  <c r="P352" i="1"/>
  <c r="O352" i="1"/>
  <c r="M352" i="1"/>
  <c r="B368" i="1" a="1"/>
  <c r="B368" i="1" s="1"/>
  <c r="L368" i="1"/>
  <c r="K368" i="1" a="1"/>
  <c r="K368" i="1" s="1"/>
  <c r="D368" i="1" a="1"/>
  <c r="D368" i="1" s="1"/>
  <c r="C368" i="1" a="1"/>
  <c r="C368" i="1" s="1"/>
  <c r="E368" i="1" a="1"/>
  <c r="E368" i="1" s="1"/>
  <c r="K422" i="1" a="1"/>
  <c r="K422" i="1" s="1"/>
  <c r="I422" i="1" a="1"/>
  <c r="I422" i="1" s="1"/>
  <c r="F422" i="1" a="1"/>
  <c r="F422" i="1" s="1"/>
  <c r="E422" i="1" a="1"/>
  <c r="E422" i="1" s="1"/>
  <c r="Q422" i="1" a="1"/>
  <c r="Q422" i="1" s="1"/>
  <c r="L422" i="1"/>
  <c r="AG422" i="1" a="1"/>
  <c r="AG422" i="1" s="1"/>
  <c r="D422" i="1" a="1"/>
  <c r="D422" i="1" s="1"/>
  <c r="C422" i="1" a="1"/>
  <c r="C422" i="1" s="1"/>
  <c r="B422" i="1" a="1"/>
  <c r="B422" i="1" s="1"/>
  <c r="R422" i="1" a="1"/>
  <c r="R422" i="1" s="1"/>
  <c r="K452" i="1" a="1"/>
  <c r="K452" i="1" s="1"/>
  <c r="B452" i="1" a="1"/>
  <c r="B452" i="1" s="1"/>
  <c r="L452" i="1"/>
  <c r="N452" i="1" s="1"/>
  <c r="D452" i="1" a="1"/>
  <c r="D452" i="1" s="1"/>
  <c r="C452" i="1" a="1"/>
  <c r="C452" i="1" s="1"/>
  <c r="E452" i="1" a="1"/>
  <c r="E452" i="1" s="1"/>
  <c r="M452" i="1"/>
  <c r="S452" i="1" s="1"/>
  <c r="B468" i="1" a="1"/>
  <c r="B468" i="1" s="1"/>
  <c r="L468" i="1"/>
  <c r="D468" i="1" a="1"/>
  <c r="D468" i="1" s="1"/>
  <c r="C468" i="1" a="1"/>
  <c r="C468" i="1" s="1"/>
  <c r="Q468" i="1" a="1"/>
  <c r="Q468" i="1" s="1"/>
  <c r="K468" i="1" a="1"/>
  <c r="K468" i="1" s="1"/>
  <c r="E468" i="1" a="1"/>
  <c r="E468" i="1" s="1"/>
  <c r="N468" i="1"/>
  <c r="C522" i="1" a="1"/>
  <c r="C522" i="1" s="1"/>
  <c r="B522" i="1" a="1"/>
  <c r="B522" i="1" s="1"/>
  <c r="L522" i="1"/>
  <c r="K522" i="1" a="1"/>
  <c r="K522" i="1" s="1"/>
  <c r="Q522" i="1" a="1"/>
  <c r="Q522" i="1" s="1"/>
  <c r="E522" i="1" a="1"/>
  <c r="E522" i="1" s="1"/>
  <c r="D522" i="1" a="1"/>
  <c r="D522" i="1" s="1"/>
  <c r="E552" i="1" a="1"/>
  <c r="E552" i="1" s="1"/>
  <c r="D552" i="1" a="1"/>
  <c r="D552" i="1" s="1"/>
  <c r="Q552" i="1" a="1"/>
  <c r="Q552" i="1" s="1"/>
  <c r="L552" i="1"/>
  <c r="O552" i="1" s="1"/>
  <c r="B552" i="1" a="1"/>
  <c r="B552" i="1" s="1"/>
  <c r="K552" i="1" a="1"/>
  <c r="K552" i="1" s="1"/>
  <c r="C552" i="1" a="1"/>
  <c r="C552" i="1" s="1"/>
  <c r="M552" i="1"/>
  <c r="S552" i="1" s="1"/>
  <c r="E568" i="1" a="1"/>
  <c r="E568" i="1" s="1"/>
  <c r="D568" i="1" a="1"/>
  <c r="D568" i="1" s="1"/>
  <c r="C568" i="1" a="1"/>
  <c r="C568" i="1" s="1"/>
  <c r="B568" i="1" a="1"/>
  <c r="B568" i="1" s="1"/>
  <c r="Q568" i="1" a="1"/>
  <c r="Q568" i="1" s="1"/>
  <c r="L568" i="1"/>
  <c r="K568" i="1" a="1"/>
  <c r="K568" i="1" s="1"/>
  <c r="N568" i="1"/>
  <c r="C622" i="1" a="1"/>
  <c r="C622" i="1" s="1"/>
  <c r="B622" i="1" a="1"/>
  <c r="B622" i="1" s="1"/>
  <c r="Q622" i="1" a="1"/>
  <c r="Q622" i="1" s="1"/>
  <c r="L622" i="1"/>
  <c r="K622" i="1" a="1"/>
  <c r="K622" i="1" s="1"/>
  <c r="D622" i="1" a="1"/>
  <c r="D622" i="1" s="1"/>
  <c r="E622" i="1" a="1"/>
  <c r="E622" i="1" s="1"/>
  <c r="L652" i="1"/>
  <c r="N652" i="1" s="1"/>
  <c r="B652" i="1" a="1"/>
  <c r="B652" i="1" s="1"/>
  <c r="Q652" i="1" a="1"/>
  <c r="Q652" i="1" s="1"/>
  <c r="K652" i="1" a="1"/>
  <c r="K652" i="1" s="1"/>
  <c r="E652" i="1" a="1"/>
  <c r="E652" i="1" s="1"/>
  <c r="D652" i="1" a="1"/>
  <c r="D652" i="1" s="1"/>
  <c r="C652" i="1" a="1"/>
  <c r="C652" i="1" s="1"/>
  <c r="M652" i="1"/>
  <c r="S652" i="1" s="1"/>
  <c r="Q668" i="1" a="1"/>
  <c r="Q668" i="1" s="1"/>
  <c r="L668" i="1"/>
  <c r="K668" i="1" a="1"/>
  <c r="K668" i="1" s="1"/>
  <c r="E668" i="1" a="1"/>
  <c r="E668" i="1" s="1"/>
  <c r="B668" i="1" a="1"/>
  <c r="B668" i="1" s="1"/>
  <c r="D668" i="1" a="1"/>
  <c r="D668" i="1" s="1"/>
  <c r="C668" i="1" a="1"/>
  <c r="C668" i="1" s="1"/>
  <c r="N668" i="1"/>
  <c r="C722" i="1" a="1"/>
  <c r="C722" i="1" s="1"/>
  <c r="L722" i="1"/>
  <c r="K722" i="1" a="1"/>
  <c r="K722" i="1" s="1"/>
  <c r="E722" i="1" a="1"/>
  <c r="E722" i="1" s="1"/>
  <c r="D722" i="1" a="1"/>
  <c r="D722" i="1" s="1"/>
  <c r="B722" i="1" a="1"/>
  <c r="B722" i="1" s="1"/>
  <c r="Q722" i="1" a="1"/>
  <c r="Q722" i="1" s="1"/>
  <c r="Q752" i="1" a="1"/>
  <c r="Q752" i="1" s="1"/>
  <c r="L752" i="1"/>
  <c r="K752" i="1" a="1"/>
  <c r="K752" i="1" s="1"/>
  <c r="E752" i="1" a="1"/>
  <c r="E752" i="1" s="1"/>
  <c r="B752" i="1" a="1"/>
  <c r="B752" i="1" s="1"/>
  <c r="C752" i="1" a="1"/>
  <c r="C752" i="1" s="1"/>
  <c r="D752" i="1" a="1"/>
  <c r="D752" i="1" s="1"/>
  <c r="M752" i="1"/>
  <c r="S752" i="1" s="1"/>
  <c r="E768" i="1" a="1"/>
  <c r="E768" i="1" s="1"/>
  <c r="B768" i="1" a="1"/>
  <c r="B768" i="1" s="1"/>
  <c r="L768" i="1"/>
  <c r="K768" i="1" a="1"/>
  <c r="K768" i="1" s="1"/>
  <c r="D768" i="1" a="1"/>
  <c r="D768" i="1" s="1"/>
  <c r="C768" i="1" a="1"/>
  <c r="C768" i="1" s="1"/>
  <c r="Q768" i="1" a="1"/>
  <c r="Q768" i="1" s="1"/>
  <c r="N768" i="1"/>
  <c r="V836" i="1"/>
  <c r="L854" i="1"/>
  <c r="K854" i="1" a="1"/>
  <c r="K854" i="1" s="1"/>
  <c r="D854" i="1" a="1"/>
  <c r="D854" i="1" s="1"/>
  <c r="E854" i="1" a="1"/>
  <c r="E854" i="1" s="1"/>
  <c r="B854" i="1" a="1"/>
  <c r="B854" i="1" s="1"/>
  <c r="C854" i="1" a="1"/>
  <c r="C854" i="1" s="1"/>
  <c r="S854" i="1"/>
  <c r="O854" i="1"/>
  <c r="M854" i="1"/>
  <c r="Q854" i="1" s="1" a="1"/>
  <c r="Q854" i="1" s="1"/>
  <c r="V863" i="1"/>
  <c r="E872" i="1" a="1"/>
  <c r="E872" i="1" s="1"/>
  <c r="C872" i="1" a="1"/>
  <c r="C872" i="1" s="1"/>
  <c r="D872" i="1" a="1"/>
  <c r="D872" i="1" s="1"/>
  <c r="B872" i="1" a="1"/>
  <c r="B872" i="1" s="1"/>
  <c r="R872" i="1" a="1"/>
  <c r="R872" i="1" s="1"/>
  <c r="L872" i="1"/>
  <c r="O872" i="1" s="1"/>
  <c r="K872" i="1" a="1"/>
  <c r="K872" i="1" s="1"/>
  <c r="M872" i="1"/>
  <c r="E881" i="1" a="1"/>
  <c r="E881" i="1" s="1"/>
  <c r="B881" i="1" a="1"/>
  <c r="B881" i="1" s="1"/>
  <c r="Q881" i="1" a="1"/>
  <c r="Q881" i="1" s="1"/>
  <c r="K881" i="1" a="1"/>
  <c r="K881" i="1" s="1"/>
  <c r="L881" i="1"/>
  <c r="P881" i="1" s="1"/>
  <c r="D881" i="1" a="1"/>
  <c r="D881" i="1" s="1"/>
  <c r="C881" i="1" a="1"/>
  <c r="C881" i="1" s="1"/>
  <c r="S881" i="1"/>
  <c r="O881" i="1"/>
  <c r="B899" i="1" a="1"/>
  <c r="B899" i="1" s="1"/>
  <c r="K899" i="1" a="1"/>
  <c r="K899" i="1" s="1"/>
  <c r="L899" i="1"/>
  <c r="E899" i="1" a="1"/>
  <c r="E899" i="1" s="1"/>
  <c r="C899" i="1" a="1"/>
  <c r="C899" i="1" s="1"/>
  <c r="D899" i="1" a="1"/>
  <c r="D899" i="1" s="1"/>
  <c r="M899" i="1"/>
  <c r="S899" i="1" s="1"/>
  <c r="Q917" i="1" a="1"/>
  <c r="Q917" i="1" s="1"/>
  <c r="L917" i="1"/>
  <c r="C917" i="1" a="1"/>
  <c r="C917" i="1" s="1"/>
  <c r="B917" i="1" a="1"/>
  <c r="B917" i="1" s="1"/>
  <c r="K917" i="1" a="1"/>
  <c r="K917" i="1" s="1"/>
  <c r="D917" i="1" a="1"/>
  <c r="D917" i="1" s="1"/>
  <c r="E917" i="1" a="1"/>
  <c r="E917" i="1" s="1"/>
  <c r="M917" i="1"/>
  <c r="S917" i="1" s="1"/>
  <c r="Q935" i="1" a="1"/>
  <c r="Q935" i="1" s="1"/>
  <c r="L935" i="1"/>
  <c r="K935" i="1" a="1"/>
  <c r="K935" i="1" s="1"/>
  <c r="E935" i="1" a="1"/>
  <c r="E935" i="1" s="1"/>
  <c r="B935" i="1" a="1"/>
  <c r="B935" i="1" s="1"/>
  <c r="D935" i="1" a="1"/>
  <c r="D935" i="1" s="1"/>
  <c r="C935" i="1" a="1"/>
  <c r="C935" i="1" s="1"/>
  <c r="C950" i="1" a="1"/>
  <c r="C950" i="1" s="1"/>
  <c r="B950" i="1" a="1"/>
  <c r="B950" i="1" s="1"/>
  <c r="Q950" i="1" a="1"/>
  <c r="Q950" i="1" s="1"/>
  <c r="L950" i="1"/>
  <c r="O950" i="1" s="1"/>
  <c r="K950" i="1" a="1"/>
  <c r="K950" i="1" s="1"/>
  <c r="D950" i="1" a="1"/>
  <c r="D950" i="1" s="1"/>
  <c r="E950" i="1" a="1"/>
  <c r="E950" i="1" s="1"/>
  <c r="P950" i="1"/>
  <c r="N950" i="1"/>
  <c r="M950" i="1"/>
  <c r="S950" i="1" s="1"/>
  <c r="B968" i="1" a="1"/>
  <c r="B968" i="1" s="1"/>
  <c r="Q968" i="1" a="1"/>
  <c r="Q968" i="1" s="1"/>
  <c r="L968" i="1"/>
  <c r="K968" i="1" a="1"/>
  <c r="K968" i="1" s="1"/>
  <c r="E968" i="1" a="1"/>
  <c r="E968" i="1" s="1"/>
  <c r="C968" i="1" a="1"/>
  <c r="C968" i="1" s="1"/>
  <c r="D968" i="1" a="1"/>
  <c r="D968" i="1" s="1"/>
  <c r="E1007" i="1" a="1"/>
  <c r="E1007" i="1" s="1"/>
  <c r="D1007" i="1" a="1"/>
  <c r="D1007" i="1" s="1"/>
  <c r="C1007" i="1" a="1"/>
  <c r="C1007" i="1" s="1"/>
  <c r="Q1007" i="1" a="1"/>
  <c r="Q1007" i="1" s="1"/>
  <c r="L1007" i="1"/>
  <c r="B1007" i="1" a="1"/>
  <c r="B1007" i="1" s="1"/>
  <c r="K1007" i="1" a="1"/>
  <c r="K1007" i="1" s="1"/>
  <c r="S1007" i="1"/>
  <c r="L1013" i="1"/>
  <c r="K1013" i="1" a="1"/>
  <c r="K1013" i="1" s="1"/>
  <c r="D1013" i="1" a="1"/>
  <c r="D1013" i="1" s="1"/>
  <c r="Q1013" i="1" a="1"/>
  <c r="Q1013" i="1" s="1"/>
  <c r="E1013" i="1" a="1"/>
  <c r="E1013" i="1" s="1"/>
  <c r="C1013" i="1" a="1"/>
  <c r="C1013" i="1" s="1"/>
  <c r="B1013" i="1" a="1"/>
  <c r="B1013" i="1" s="1"/>
  <c r="K1022" i="1" a="1"/>
  <c r="K1022" i="1" s="1"/>
  <c r="C1022" i="1" a="1"/>
  <c r="C1022" i="1" s="1"/>
  <c r="Q1022" i="1" a="1"/>
  <c r="Q1022" i="1" s="1"/>
  <c r="L1022" i="1"/>
  <c r="E1022" i="1" a="1"/>
  <c r="E1022" i="1" s="1"/>
  <c r="D1022" i="1" a="1"/>
  <c r="D1022" i="1" s="1"/>
  <c r="B1022" i="1" a="1"/>
  <c r="B1022" i="1" s="1"/>
  <c r="Q1046" i="1" a="1"/>
  <c r="Q1046" i="1" s="1"/>
  <c r="L1046" i="1"/>
  <c r="K1046" i="1" a="1"/>
  <c r="K1046" i="1" s="1"/>
  <c r="E1046" i="1" a="1"/>
  <c r="E1046" i="1" s="1"/>
  <c r="B1046" i="1" a="1"/>
  <c r="B1046" i="1" s="1"/>
  <c r="D1046" i="1" a="1"/>
  <c r="D1046" i="1" s="1"/>
  <c r="C1046" i="1" a="1"/>
  <c r="C1046" i="1" s="1"/>
  <c r="L1064" i="1"/>
  <c r="K1064" i="1" a="1"/>
  <c r="K1064" i="1" s="1"/>
  <c r="D1064" i="1" a="1"/>
  <c r="D1064" i="1" s="1"/>
  <c r="Q1064" i="1" a="1"/>
  <c r="Q1064" i="1" s="1"/>
  <c r="C1064" i="1" a="1"/>
  <c r="C1064" i="1" s="1"/>
  <c r="B1064" i="1" a="1"/>
  <c r="B1064" i="1" s="1"/>
  <c r="E1064" i="1" a="1"/>
  <c r="E1064" i="1" s="1"/>
  <c r="Q1091" i="1" a="1"/>
  <c r="Q1091" i="1" s="1"/>
  <c r="L1091" i="1"/>
  <c r="K1091" i="1" a="1"/>
  <c r="K1091" i="1" s="1"/>
  <c r="C1091" i="1" a="1"/>
  <c r="C1091" i="1" s="1"/>
  <c r="B1091" i="1" a="1"/>
  <c r="B1091" i="1" s="1"/>
  <c r="D1091" i="1" a="1"/>
  <c r="D1091" i="1" s="1"/>
  <c r="E1091" i="1" a="1"/>
  <c r="E1091" i="1" s="1"/>
  <c r="AA1098" i="1" a="1"/>
  <c r="AA1098" i="1" s="1"/>
  <c r="Z1098" i="1" a="1"/>
  <c r="Z1098" i="1" s="1"/>
  <c r="X1098" i="1" a="1"/>
  <c r="X1098" i="1" s="1"/>
  <c r="AF1098" i="1" a="1"/>
  <c r="AF1098" i="1" s="1"/>
  <c r="U1098" i="1" a="1"/>
  <c r="U1098" i="1" s="1"/>
  <c r="AE1098" i="1" a="1"/>
  <c r="AE1098" i="1" s="1"/>
  <c r="AD1098" i="1" a="1"/>
  <c r="AD1098" i="1" s="1"/>
  <c r="Y1098" i="1" a="1"/>
  <c r="Y1098" i="1" s="1"/>
  <c r="AC1098" i="1" a="1"/>
  <c r="AC1098" i="1" s="1"/>
  <c r="AB1098" i="1" a="1"/>
  <c r="AB1098" i="1" s="1"/>
  <c r="T1098" i="1" a="1"/>
  <c r="T1098" i="1" s="1"/>
  <c r="W1098" i="1" a="1"/>
  <c r="W1098" i="1" s="1"/>
  <c r="V1098" i="1"/>
  <c r="AF1116" i="1" a="1"/>
  <c r="AF1116" i="1" s="1"/>
  <c r="U1116" i="1" a="1"/>
  <c r="U1116" i="1" s="1"/>
  <c r="Z1116" i="1" a="1"/>
  <c r="Z1116" i="1" s="1"/>
  <c r="Y1116" i="1" a="1"/>
  <c r="Y1116" i="1" s="1"/>
  <c r="W1116" i="1" a="1"/>
  <c r="W1116" i="1" s="1"/>
  <c r="AE1116" i="1" a="1"/>
  <c r="AE1116" i="1" s="1"/>
  <c r="AD1116" i="1" a="1"/>
  <c r="AD1116" i="1" s="1"/>
  <c r="AC1116" i="1" a="1"/>
  <c r="AC1116" i="1" s="1"/>
  <c r="X1116" i="1" a="1"/>
  <c r="X1116" i="1" s="1"/>
  <c r="AB1116" i="1" a="1"/>
  <c r="AB1116" i="1" s="1"/>
  <c r="AA1116" i="1" a="1"/>
  <c r="AA1116" i="1" s="1"/>
  <c r="T1116" i="1" a="1"/>
  <c r="T1116" i="1" s="1"/>
  <c r="V1236" i="1"/>
  <c r="C1254" i="1" a="1"/>
  <c r="C1254" i="1" s="1"/>
  <c r="B1254" i="1" a="1"/>
  <c r="B1254" i="1" s="1"/>
  <c r="L1254" i="1"/>
  <c r="D1254" i="1" a="1"/>
  <c r="D1254" i="1" s="1"/>
  <c r="K1254" i="1" a="1"/>
  <c r="K1254" i="1" s="1"/>
  <c r="E1254" i="1" a="1"/>
  <c r="E1254" i="1" s="1"/>
  <c r="AG1254" i="1" a="1"/>
  <c r="AG1254" i="1" s="1"/>
  <c r="M1254" i="1"/>
  <c r="Q1254" i="1" s="1" a="1"/>
  <c r="Q1254" i="1" s="1"/>
  <c r="D1272" i="1" a="1"/>
  <c r="D1272" i="1" s="1"/>
  <c r="B1272" i="1" a="1"/>
  <c r="B1272" i="1" s="1"/>
  <c r="L1272" i="1"/>
  <c r="K1272" i="1" a="1"/>
  <c r="K1272" i="1" s="1"/>
  <c r="C1272" i="1" a="1"/>
  <c r="C1272" i="1" s="1"/>
  <c r="E1272" i="1" a="1"/>
  <c r="E1272" i="1" s="1"/>
  <c r="O1272" i="1"/>
  <c r="M1272" i="1"/>
  <c r="S1272" i="1" s="1"/>
  <c r="C1281" i="1" a="1"/>
  <c r="C1281" i="1" s="1"/>
  <c r="B1281" i="1" a="1"/>
  <c r="B1281" i="1" s="1"/>
  <c r="Q1281" i="1" a="1"/>
  <c r="Q1281" i="1" s="1"/>
  <c r="L1281" i="1"/>
  <c r="P1281" i="1" s="1"/>
  <c r="K1281" i="1" a="1"/>
  <c r="K1281" i="1" s="1"/>
  <c r="E1281" i="1" a="1"/>
  <c r="E1281" i="1" s="1"/>
  <c r="D1281" i="1" a="1"/>
  <c r="D1281" i="1" s="1"/>
  <c r="S1281" i="1"/>
  <c r="O1281" i="1"/>
  <c r="N1281" i="1"/>
  <c r="B1299" i="1" a="1"/>
  <c r="B1299" i="1" s="1"/>
  <c r="R1299" i="1" a="1"/>
  <c r="R1299" i="1" s="1"/>
  <c r="L1299" i="1"/>
  <c r="O1299" i="1" s="1"/>
  <c r="K1299" i="1" a="1"/>
  <c r="K1299" i="1" s="1"/>
  <c r="C1299" i="1" a="1"/>
  <c r="C1299" i="1" s="1"/>
  <c r="E1299" i="1" a="1"/>
  <c r="E1299" i="1" s="1"/>
  <c r="D1299" i="1" a="1"/>
  <c r="D1299" i="1" s="1"/>
  <c r="M1299" i="1"/>
  <c r="R1317" i="1" a="1"/>
  <c r="R1317" i="1" s="1"/>
  <c r="L1317" i="1"/>
  <c r="K1317" i="1" a="1"/>
  <c r="K1317" i="1" s="1"/>
  <c r="E1317" i="1" a="1"/>
  <c r="E1317" i="1" s="1"/>
  <c r="D1317" i="1" a="1"/>
  <c r="D1317" i="1" s="1"/>
  <c r="C1317" i="1" a="1"/>
  <c r="C1317" i="1" s="1"/>
  <c r="B1317" i="1" a="1"/>
  <c r="B1317" i="1" s="1"/>
  <c r="M1317" i="1"/>
  <c r="S1317" i="1" s="1"/>
  <c r="W1323" i="1" a="1"/>
  <c r="W1323" i="1" s="1"/>
  <c r="AF1323" i="1" a="1"/>
  <c r="AF1323" i="1" s="1"/>
  <c r="U1323" i="1" a="1"/>
  <c r="U1323" i="1" s="1"/>
  <c r="AE1323" i="1" a="1"/>
  <c r="AE1323" i="1" s="1"/>
  <c r="T1323" i="1" a="1"/>
  <c r="T1323" i="1" s="1"/>
  <c r="AD1323" i="1" a="1"/>
  <c r="AD1323" i="1" s="1"/>
  <c r="AC1323" i="1" a="1"/>
  <c r="AC1323" i="1" s="1"/>
  <c r="AB1323" i="1" a="1"/>
  <c r="AB1323" i="1" s="1"/>
  <c r="AA1323" i="1" a="1"/>
  <c r="AA1323" i="1" s="1"/>
  <c r="Z1323" i="1" a="1"/>
  <c r="Z1323" i="1" s="1"/>
  <c r="Y1323" i="1" a="1"/>
  <c r="Y1323" i="1" s="1"/>
  <c r="X1323" i="1" a="1"/>
  <c r="X1323" i="1" s="1"/>
  <c r="Q1335" i="1" a="1"/>
  <c r="Q1335" i="1" s="1"/>
  <c r="L1335" i="1"/>
  <c r="K1335" i="1" a="1"/>
  <c r="K1335" i="1" s="1"/>
  <c r="D1335" i="1" a="1"/>
  <c r="D1335" i="1" s="1"/>
  <c r="E1335" i="1" a="1"/>
  <c r="E1335" i="1" s="1"/>
  <c r="C1335" i="1" a="1"/>
  <c r="C1335" i="1" s="1"/>
  <c r="B1335" i="1" a="1"/>
  <c r="B1335" i="1" s="1"/>
  <c r="L1350" i="1"/>
  <c r="Q1350" i="1" a="1"/>
  <c r="Q1350" i="1" s="1"/>
  <c r="K1350" i="1" a="1"/>
  <c r="K1350" i="1" s="1"/>
  <c r="E1350" i="1" a="1"/>
  <c r="E1350" i="1" s="1"/>
  <c r="D1350" i="1" a="1"/>
  <c r="D1350" i="1" s="1"/>
  <c r="B1350" i="1" a="1"/>
  <c r="B1350" i="1" s="1"/>
  <c r="C1350" i="1" a="1"/>
  <c r="C1350" i="1" s="1"/>
  <c r="N1350" i="1"/>
  <c r="M1350" i="1"/>
  <c r="S1350" i="1" s="1"/>
  <c r="D1368" i="1" a="1"/>
  <c r="D1368" i="1" s="1"/>
  <c r="E1368" i="1" a="1"/>
  <c r="E1368" i="1" s="1"/>
  <c r="C1368" i="1" a="1"/>
  <c r="C1368" i="1" s="1"/>
  <c r="B1368" i="1" a="1"/>
  <c r="B1368" i="1" s="1"/>
  <c r="AG1368" i="1" a="1"/>
  <c r="AG1368" i="1" s="1"/>
  <c r="Q1368" i="1" a="1"/>
  <c r="Q1368" i="1" s="1"/>
  <c r="L1368" i="1"/>
  <c r="K1368" i="1" a="1"/>
  <c r="K1368" i="1" s="1"/>
  <c r="AC1403" i="1" a="1"/>
  <c r="AC1403" i="1" s="1"/>
  <c r="AB1403" i="1" a="1"/>
  <c r="AB1403" i="1" s="1"/>
  <c r="AA1403" i="1" a="1"/>
  <c r="AA1403" i="1" s="1"/>
  <c r="Y1403" i="1" a="1"/>
  <c r="Y1403" i="1" s="1"/>
  <c r="T1403" i="1" a="1"/>
  <c r="T1403" i="1" s="1"/>
  <c r="AF1403" i="1" a="1"/>
  <c r="AF1403" i="1" s="1"/>
  <c r="AE1403" i="1" a="1"/>
  <c r="AE1403" i="1" s="1"/>
  <c r="Z1403" i="1" a="1"/>
  <c r="Z1403" i="1" s="1"/>
  <c r="AD1403" i="1" a="1"/>
  <c r="AD1403" i="1" s="1"/>
  <c r="U1403" i="1" a="1"/>
  <c r="U1403" i="1" s="1"/>
  <c r="X1403" i="1" a="1"/>
  <c r="X1403" i="1" s="1"/>
  <c r="W1403" i="1" a="1"/>
  <c r="W1403" i="1" s="1"/>
  <c r="V1403" i="1"/>
  <c r="O1413" i="1"/>
  <c r="K1419" i="1" a="1"/>
  <c r="K1419" i="1" s="1"/>
  <c r="E1419" i="1" a="1"/>
  <c r="E1419" i="1" s="1"/>
  <c r="B1419" i="1" a="1"/>
  <c r="B1419" i="1" s="1"/>
  <c r="D1419" i="1" a="1"/>
  <c r="D1419" i="1" s="1"/>
  <c r="C1419" i="1" a="1"/>
  <c r="C1419" i="1" s="1"/>
  <c r="L1419" i="1"/>
  <c r="N1419" i="1" s="1"/>
  <c r="M1419" i="1"/>
  <c r="E1432" i="1" a="1"/>
  <c r="E1432" i="1" s="1"/>
  <c r="B1432" i="1" a="1"/>
  <c r="B1432" i="1" s="1"/>
  <c r="L1432" i="1"/>
  <c r="N1432" i="1" s="1"/>
  <c r="K1432" i="1" a="1"/>
  <c r="K1432" i="1" s="1"/>
  <c r="D1432" i="1" a="1"/>
  <c r="D1432" i="1" s="1"/>
  <c r="C1432" i="1" a="1"/>
  <c r="C1432" i="1" s="1"/>
  <c r="Q1432" i="1" a="1"/>
  <c r="Q1432" i="1" s="1"/>
  <c r="S1432" i="1"/>
  <c r="P1432" i="1"/>
  <c r="O1432" i="1"/>
  <c r="M1432" i="1"/>
  <c r="X1483" i="1" a="1"/>
  <c r="X1483" i="1" s="1"/>
  <c r="W1483" i="1" a="1"/>
  <c r="W1483" i="1" s="1"/>
  <c r="AF1483" i="1" a="1"/>
  <c r="AF1483" i="1" s="1"/>
  <c r="U1483" i="1" a="1"/>
  <c r="U1483" i="1" s="1"/>
  <c r="AD1483" i="1" a="1"/>
  <c r="AD1483" i="1" s="1"/>
  <c r="AB1483" i="1" a="1"/>
  <c r="AB1483" i="1" s="1"/>
  <c r="AA1483" i="1" a="1"/>
  <c r="AA1483" i="1" s="1"/>
  <c r="Z1483" i="1" a="1"/>
  <c r="Z1483" i="1" s="1"/>
  <c r="T1483" i="1" a="1"/>
  <c r="T1483" i="1" s="1"/>
  <c r="AC1483" i="1" a="1"/>
  <c r="AC1483" i="1" s="1"/>
  <c r="Y1483" i="1" a="1"/>
  <c r="Y1483" i="1" s="1"/>
  <c r="AE1483" i="1" a="1"/>
  <c r="AE1483" i="1" s="1"/>
  <c r="V1483" i="1"/>
  <c r="B1499" i="1" a="1"/>
  <c r="B1499" i="1" s="1"/>
  <c r="E1499" i="1" a="1"/>
  <c r="E1499" i="1" s="1"/>
  <c r="D1499" i="1" a="1"/>
  <c r="D1499" i="1" s="1"/>
  <c r="C1499" i="1" a="1"/>
  <c r="C1499" i="1" s="1"/>
  <c r="Q1499" i="1" a="1"/>
  <c r="Q1499" i="1" s="1"/>
  <c r="L1499" i="1"/>
  <c r="K1499" i="1" a="1"/>
  <c r="K1499" i="1" s="1"/>
  <c r="M1499" i="1"/>
  <c r="S1499" i="1" s="1"/>
  <c r="B1512" i="1" a="1"/>
  <c r="B1512" i="1" s="1"/>
  <c r="K1512" i="1" a="1"/>
  <c r="K1512" i="1" s="1"/>
  <c r="D1512" i="1" a="1"/>
  <c r="D1512" i="1" s="1"/>
  <c r="L1512" i="1"/>
  <c r="E1512" i="1" a="1"/>
  <c r="E1512" i="1" s="1"/>
  <c r="C1512" i="1" a="1"/>
  <c r="C1512" i="1" s="1"/>
  <c r="M1512" i="1"/>
  <c r="Q1512" i="1" s="1" a="1"/>
  <c r="Q1512" i="1" s="1"/>
  <c r="Y1563" i="1" a="1"/>
  <c r="Y1563" i="1" s="1"/>
  <c r="AB1563" i="1" a="1"/>
  <c r="AB1563" i="1" s="1"/>
  <c r="AA1563" i="1" a="1"/>
  <c r="AA1563" i="1" s="1"/>
  <c r="W1563" i="1" a="1"/>
  <c r="W1563" i="1" s="1"/>
  <c r="Z1563" i="1" a="1"/>
  <c r="Z1563" i="1" s="1"/>
  <c r="X1563" i="1" a="1"/>
  <c r="X1563" i="1" s="1"/>
  <c r="U1563" i="1" a="1"/>
  <c r="U1563" i="1" s="1"/>
  <c r="AC1563" i="1" a="1"/>
  <c r="AC1563" i="1" s="1"/>
  <c r="T1563" i="1" a="1"/>
  <c r="T1563" i="1" s="1"/>
  <c r="AE1563" i="1" a="1"/>
  <c r="AE1563" i="1" s="1"/>
  <c r="AD1563" i="1" a="1"/>
  <c r="AD1563" i="1" s="1"/>
  <c r="AF1563" i="1" a="1"/>
  <c r="AF1563" i="1" s="1"/>
  <c r="V1563" i="1"/>
  <c r="E1579" i="1" a="1"/>
  <c r="E1579" i="1" s="1"/>
  <c r="AG1579" i="1" a="1"/>
  <c r="AG1579" i="1" s="1"/>
  <c r="D1579" i="1" a="1"/>
  <c r="D1579" i="1" s="1"/>
  <c r="C1579" i="1" a="1"/>
  <c r="C1579" i="1" s="1"/>
  <c r="B1579" i="1" a="1"/>
  <c r="B1579" i="1" s="1"/>
  <c r="R1579" i="1" a="1"/>
  <c r="R1579" i="1" s="1"/>
  <c r="L1579" i="1"/>
  <c r="P1579" i="1" s="1"/>
  <c r="K1579" i="1" a="1"/>
  <c r="K1579" i="1" s="1"/>
  <c r="O1579" i="1"/>
  <c r="N1579" i="1"/>
  <c r="M1579" i="1"/>
  <c r="K1592" i="1" a="1"/>
  <c r="K1592" i="1" s="1"/>
  <c r="R1592" i="1" a="1"/>
  <c r="R1592" i="1" s="1"/>
  <c r="Q1592" i="1" a="1"/>
  <c r="Q1592" i="1" s="1"/>
  <c r="F1592" i="1" a="1"/>
  <c r="F1592" i="1" s="1"/>
  <c r="B1592" i="1" a="1"/>
  <c r="B1592" i="1" s="1"/>
  <c r="L1592" i="1"/>
  <c r="E1592" i="1" a="1"/>
  <c r="E1592" i="1" s="1"/>
  <c r="C1592" i="1" a="1"/>
  <c r="C1592" i="1" s="1"/>
  <c r="D1592" i="1" a="1"/>
  <c r="D1592" i="1" s="1"/>
  <c r="M1592" i="1"/>
  <c r="S1592" i="1" s="1"/>
  <c r="R1670" i="1" a="1"/>
  <c r="R1670" i="1" s="1"/>
  <c r="L1670" i="1"/>
  <c r="D1670" i="1" a="1"/>
  <c r="D1670" i="1" s="1"/>
  <c r="C1670" i="1" a="1"/>
  <c r="C1670" i="1" s="1"/>
  <c r="B1670" i="1" a="1"/>
  <c r="B1670" i="1" s="1"/>
  <c r="K1670" i="1" a="1"/>
  <c r="K1670" i="1" s="1"/>
  <c r="J1670" i="1" a="1"/>
  <c r="J1670" i="1" s="1"/>
  <c r="E1670" i="1" a="1"/>
  <c r="E1670" i="1" s="1"/>
  <c r="I1670" i="1" a="1"/>
  <c r="I1670" i="1" s="1"/>
  <c r="O1670" i="1"/>
  <c r="M1670" i="1"/>
  <c r="S1670" i="1" s="1"/>
  <c r="L1684" i="1"/>
  <c r="R1684" i="1" a="1"/>
  <c r="R1684" i="1" s="1"/>
  <c r="Q1684" i="1" a="1"/>
  <c r="Q1684" i="1" s="1"/>
  <c r="K1684" i="1" a="1"/>
  <c r="K1684" i="1" s="1"/>
  <c r="E1684" i="1" a="1"/>
  <c r="E1684" i="1" s="1"/>
  <c r="D1684" i="1" a="1"/>
  <c r="D1684" i="1" s="1"/>
  <c r="C1684" i="1" a="1"/>
  <c r="C1684" i="1" s="1"/>
  <c r="B1684" i="1" a="1"/>
  <c r="B1684" i="1" s="1"/>
  <c r="E1691" i="1" a="1"/>
  <c r="E1691" i="1" s="1"/>
  <c r="D1691" i="1" a="1"/>
  <c r="D1691" i="1" s="1"/>
  <c r="K1691" i="1" a="1"/>
  <c r="K1691" i="1" s="1"/>
  <c r="C1691" i="1" a="1"/>
  <c r="C1691" i="1" s="1"/>
  <c r="B1691" i="1" a="1"/>
  <c r="B1691" i="1" s="1"/>
  <c r="Q1691" i="1" a="1"/>
  <c r="Q1691" i="1" s="1"/>
  <c r="L1691" i="1"/>
  <c r="C1724" i="1" a="1"/>
  <c r="C1724" i="1" s="1"/>
  <c r="B1724" i="1" a="1"/>
  <c r="B1724" i="1" s="1"/>
  <c r="E1724" i="1" a="1"/>
  <c r="E1724" i="1" s="1"/>
  <c r="Q1724" i="1" a="1"/>
  <c r="Q1724" i="1" s="1"/>
  <c r="L1724" i="1"/>
  <c r="K1724" i="1" a="1"/>
  <c r="K1724" i="1" s="1"/>
  <c r="R1724" i="1" a="1"/>
  <c r="R1724" i="1" s="1"/>
  <c r="D1724" i="1" a="1"/>
  <c r="D1724" i="1" s="1"/>
  <c r="B1731" i="1" a="1"/>
  <c r="B1731" i="1" s="1"/>
  <c r="C1731" i="1" a="1"/>
  <c r="C1731" i="1" s="1"/>
  <c r="E1731" i="1" a="1"/>
  <c r="E1731" i="1" s="1"/>
  <c r="D1731" i="1" a="1"/>
  <c r="D1731" i="1" s="1"/>
  <c r="K1731" i="1" a="1"/>
  <c r="K1731" i="1" s="1"/>
  <c r="Q1731" i="1" a="1"/>
  <c r="Q1731" i="1" s="1"/>
  <c r="L1731" i="1"/>
  <c r="O1731" i="1"/>
  <c r="D1755" i="1" a="1"/>
  <c r="D1755" i="1" s="1"/>
  <c r="C1755" i="1" a="1"/>
  <c r="C1755" i="1" s="1"/>
  <c r="B1755" i="1" a="1"/>
  <c r="B1755" i="1" s="1"/>
  <c r="R1755" i="1" a="1"/>
  <c r="R1755" i="1" s="1"/>
  <c r="E1755" i="1" a="1"/>
  <c r="E1755" i="1" s="1"/>
  <c r="L1755" i="1"/>
  <c r="P1755" i="1" s="1"/>
  <c r="K1755" i="1" a="1"/>
  <c r="K1755" i="1" s="1"/>
  <c r="F1755" i="1" a="1"/>
  <c r="F1755" i="1" s="1"/>
  <c r="G1755" i="1" s="1"/>
  <c r="AG1755" i="1" a="1"/>
  <c r="AG1755" i="1" s="1"/>
  <c r="N1755" i="1"/>
  <c r="M1755" i="1"/>
  <c r="Q1755" i="1" s="1" a="1"/>
  <c r="Q1755" i="1" s="1"/>
  <c r="H1755" i="1"/>
  <c r="Q1795" i="1" a="1"/>
  <c r="Q1795" i="1" s="1"/>
  <c r="K1795" i="1" a="1"/>
  <c r="K1795" i="1" s="1"/>
  <c r="F1795" i="1" a="1"/>
  <c r="F1795" i="1" s="1"/>
  <c r="D1795" i="1" a="1"/>
  <c r="D1795" i="1" s="1"/>
  <c r="C1795" i="1" a="1"/>
  <c r="C1795" i="1" s="1"/>
  <c r="B1795" i="1" a="1"/>
  <c r="B1795" i="1" s="1"/>
  <c r="AG1795" i="1" a="1"/>
  <c r="AG1795" i="1" s="1"/>
  <c r="E1795" i="1" a="1"/>
  <c r="E1795" i="1" s="1"/>
  <c r="L1795" i="1"/>
  <c r="M1795" i="1"/>
  <c r="S1795" i="1" s="1"/>
  <c r="H1795" i="1"/>
  <c r="G1795" i="1"/>
  <c r="E1801" i="1" a="1"/>
  <c r="E1801" i="1" s="1"/>
  <c r="D1801" i="1" a="1"/>
  <c r="D1801" i="1" s="1"/>
  <c r="C1801" i="1" a="1"/>
  <c r="C1801" i="1" s="1"/>
  <c r="B1801" i="1" a="1"/>
  <c r="B1801" i="1" s="1"/>
  <c r="L1801" i="1"/>
  <c r="K1801" i="1" a="1"/>
  <c r="K1801" i="1" s="1"/>
  <c r="AG1801" i="1" a="1"/>
  <c r="AG1801" i="1" s="1"/>
  <c r="F1801" i="1" a="1"/>
  <c r="F1801" i="1" s="1"/>
  <c r="P1801" i="1"/>
  <c r="M1801" i="1"/>
  <c r="S1801" i="1" s="1"/>
  <c r="E35" i="2" a="1"/>
  <c r="E35" i="2" s="1"/>
  <c r="G35" i="2" s="1" a="1"/>
  <c r="G35" i="2" s="1"/>
  <c r="D35" i="2" a="1"/>
  <c r="D35" i="2" s="1"/>
  <c r="C35" i="2" a="1"/>
  <c r="C35" i="2" s="1"/>
  <c r="B35" i="2" a="1"/>
  <c r="B35" i="2" s="1"/>
  <c r="F35" i="2" a="1"/>
  <c r="F35" i="2" s="1"/>
  <c r="C117" i="2" a="1"/>
  <c r="C117" i="2" s="1"/>
  <c r="B117" i="2" a="1"/>
  <c r="B117" i="2" s="1"/>
  <c r="G117" i="2" a="1"/>
  <c r="G117" i="2" s="1"/>
  <c r="F117" i="2" a="1"/>
  <c r="F117" i="2" s="1"/>
  <c r="E117" i="2" a="1"/>
  <c r="E117" i="2" s="1"/>
  <c r="D117" i="2" a="1"/>
  <c r="D117" i="2" s="1"/>
  <c r="F142" i="2" a="1"/>
  <c r="F142" i="2" s="1"/>
  <c r="H142" i="2" s="1"/>
  <c r="B142" i="2" a="1"/>
  <c r="B142" i="2" s="1"/>
  <c r="D142" i="2" a="1"/>
  <c r="D142" i="2" s="1"/>
  <c r="E142" i="2" a="1"/>
  <c r="E142" i="2" s="1"/>
  <c r="G142" i="2" s="1" a="1"/>
  <c r="G142" i="2" s="1"/>
  <c r="C142" i="2" a="1"/>
  <c r="C142" i="2" s="1"/>
  <c r="F259" i="2" a="1"/>
  <c r="F259" i="2" s="1"/>
  <c r="H259" i="2" s="1"/>
  <c r="E259" i="2" a="1"/>
  <c r="E259" i="2" s="1"/>
  <c r="D259" i="2" a="1"/>
  <c r="D259" i="2" s="1"/>
  <c r="C259" i="2" a="1"/>
  <c r="C259" i="2" s="1"/>
  <c r="G259" i="2" a="1"/>
  <c r="G259" i="2" s="1"/>
  <c r="B259" i="2" a="1"/>
  <c r="B259" i="2" s="1"/>
  <c r="G355" i="2" a="1"/>
  <c r="G355" i="2" s="1"/>
  <c r="F355" i="2" a="1"/>
  <c r="F355" i="2" s="1"/>
  <c r="H355" i="2" s="1"/>
  <c r="E355" i="2" a="1"/>
  <c r="E355" i="2" s="1"/>
  <c r="D355" i="2" a="1"/>
  <c r="D355" i="2" s="1"/>
  <c r="B355" i="2" a="1"/>
  <c r="B355" i="2" s="1"/>
  <c r="C355" i="2" a="1"/>
  <c r="C355" i="2" s="1"/>
  <c r="P19" i="5"/>
  <c r="AT19" i="5" s="1"/>
  <c r="V19" i="6"/>
  <c r="BE21" i="6"/>
  <c r="W21" i="6"/>
  <c r="AR33" i="6"/>
  <c r="AH33" i="6"/>
  <c r="X33" i="6"/>
  <c r="BD33" i="6"/>
  <c r="BF34" i="6"/>
  <c r="AH56" i="6"/>
  <c r="X56" i="6"/>
  <c r="AR56" i="6"/>
  <c r="BD60" i="6"/>
  <c r="AR60" i="6"/>
  <c r="AH60" i="6"/>
  <c r="BE62" i="6"/>
  <c r="W62" i="6"/>
  <c r="AG8" i="8"/>
  <c r="BE8" i="8"/>
  <c r="BE20" i="8"/>
  <c r="W20" i="8"/>
  <c r="BG28" i="8"/>
  <c r="BH28" i="8" s="1"/>
  <c r="AH25" i="9"/>
  <c r="X25" i="9"/>
  <c r="BD25" i="9"/>
  <c r="AR25" i="9"/>
  <c r="BG35" i="9"/>
  <c r="BH35" i="9" s="1"/>
  <c r="BI35" i="9"/>
  <c r="BG45" i="9"/>
  <c r="BH45" i="9" s="1"/>
  <c r="BF45" i="9"/>
  <c r="W50" i="9"/>
  <c r="BG62" i="9"/>
  <c r="BH62" i="9" s="1"/>
  <c r="AW8" i="10"/>
  <c r="AK8" i="10"/>
  <c r="AA8" i="10"/>
  <c r="Q8" i="10"/>
  <c r="AX22" i="10"/>
  <c r="P29" i="10"/>
  <c r="AW46" i="10"/>
  <c r="AK46" i="10"/>
  <c r="AA46" i="10"/>
  <c r="Q46" i="10"/>
  <c r="AZ54" i="10"/>
  <c r="BA54" i="10" s="1"/>
  <c r="AQ3" i="11"/>
  <c r="BG47" i="11"/>
  <c r="BH47" i="11" s="1"/>
  <c r="AF71" i="13"/>
  <c r="AF75" i="13" s="1"/>
  <c r="BD23" i="13"/>
  <c r="AR23" i="13"/>
  <c r="AH23" i="13"/>
  <c r="X23" i="13"/>
  <c r="BE27" i="13"/>
  <c r="AQ27" i="13"/>
  <c r="BD42" i="13"/>
  <c r="AR42" i="13"/>
  <c r="AH42" i="13"/>
  <c r="X42" i="13"/>
  <c r="W63" i="13"/>
  <c r="BI17" i="15"/>
  <c r="BG17" i="15"/>
  <c r="BH17" i="15" s="1"/>
  <c r="BF17" i="15"/>
  <c r="AR28" i="15"/>
  <c r="AH28" i="15"/>
  <c r="BD40" i="15"/>
  <c r="AR40" i="15"/>
  <c r="AH40" i="15"/>
  <c r="X40" i="15"/>
  <c r="O38" i="5"/>
  <c r="R1061" i="1" s="1" a="1"/>
  <c r="R1061" i="1" s="1"/>
  <c r="U28" i="17"/>
  <c r="Q26" i="1" a="1"/>
  <c r="Q26" i="1" s="1"/>
  <c r="T128" i="1" a="1"/>
  <c r="T128" i="1" s="1"/>
  <c r="E197" i="1" a="1"/>
  <c r="E197" i="1" s="1"/>
  <c r="E42" i="1" a="1"/>
  <c r="E42" i="1" s="1"/>
  <c r="D42" i="1" a="1"/>
  <c r="D42" i="1" s="1"/>
  <c r="C42" i="1" a="1"/>
  <c r="C42" i="1" s="1"/>
  <c r="L42" i="1"/>
  <c r="O42" i="1" s="1"/>
  <c r="K42" i="1" a="1"/>
  <c r="K42" i="1" s="1"/>
  <c r="Q42" i="1" a="1"/>
  <c r="Q42" i="1" s="1"/>
  <c r="K246" i="1" a="1"/>
  <c r="K246" i="1" s="1"/>
  <c r="C246" i="1" a="1"/>
  <c r="C246" i="1" s="1"/>
  <c r="AG246" i="1" a="1"/>
  <c r="AG246" i="1" s="1"/>
  <c r="E246" i="1" a="1"/>
  <c r="E246" i="1" s="1"/>
  <c r="D246" i="1" a="1"/>
  <c r="D246" i="1" s="1"/>
  <c r="B246" i="1" a="1"/>
  <c r="B246" i="1" s="1"/>
  <c r="R246" i="1" a="1"/>
  <c r="R246" i="1" s="1"/>
  <c r="L246" i="1"/>
  <c r="Q246" i="1" a="1"/>
  <c r="Q246" i="1" s="1"/>
  <c r="J246" i="1" a="1"/>
  <c r="J246" i="1" s="1"/>
  <c r="X336" i="1" a="1"/>
  <c r="X336" i="1" s="1"/>
  <c r="W336" i="1" a="1"/>
  <c r="W336" i="1" s="1"/>
  <c r="AF336" i="1" a="1"/>
  <c r="AF336" i="1" s="1"/>
  <c r="U336" i="1" a="1"/>
  <c r="U336" i="1" s="1"/>
  <c r="AE336" i="1" a="1"/>
  <c r="AE336" i="1" s="1"/>
  <c r="T336" i="1" a="1"/>
  <c r="T336" i="1" s="1"/>
  <c r="AC336" i="1" a="1"/>
  <c r="AC336" i="1" s="1"/>
  <c r="Z336" i="1" a="1"/>
  <c r="Z336" i="1" s="1"/>
  <c r="Y336" i="1" a="1"/>
  <c r="Y336" i="1" s="1"/>
  <c r="AD336" i="1" a="1"/>
  <c r="AD336" i="1" s="1"/>
  <c r="AB336" i="1" a="1"/>
  <c r="AB336" i="1" s="1"/>
  <c r="AA336" i="1" a="1"/>
  <c r="AA336" i="1" s="1"/>
  <c r="E530" i="1" a="1"/>
  <c r="E530" i="1" s="1"/>
  <c r="D530" i="1" a="1"/>
  <c r="D530" i="1" s="1"/>
  <c r="C530" i="1" a="1"/>
  <c r="C530" i="1" s="1"/>
  <c r="B530" i="1" a="1"/>
  <c r="B530" i="1" s="1"/>
  <c r="K530" i="1" a="1"/>
  <c r="K530" i="1" s="1"/>
  <c r="L530" i="1"/>
  <c r="O530" i="1" s="1"/>
  <c r="N530" i="1"/>
  <c r="M530" i="1"/>
  <c r="S530" i="1" s="1"/>
  <c r="B730" i="1" a="1"/>
  <c r="B730" i="1" s="1"/>
  <c r="L730" i="1"/>
  <c r="N730" i="1" s="1"/>
  <c r="K730" i="1" a="1"/>
  <c r="K730" i="1" s="1"/>
  <c r="E730" i="1" a="1"/>
  <c r="E730" i="1" s="1"/>
  <c r="D730" i="1" a="1"/>
  <c r="D730" i="1" s="1"/>
  <c r="C730" i="1" a="1"/>
  <c r="C730" i="1" s="1"/>
  <c r="M730" i="1"/>
  <c r="S730" i="1" s="1"/>
  <c r="Q135" i="1" a="1"/>
  <c r="Q135" i="1" s="1"/>
  <c r="L135" i="1"/>
  <c r="K135" i="1" a="1"/>
  <c r="K135" i="1" s="1"/>
  <c r="F135" i="1" a="1"/>
  <c r="F135" i="1" s="1"/>
  <c r="H135" i="1" s="1"/>
  <c r="E135" i="1" a="1"/>
  <c r="E135" i="1" s="1"/>
  <c r="R135" i="1" a="1"/>
  <c r="R135" i="1" s="1"/>
  <c r="AG135" i="1" a="1"/>
  <c r="AG135" i="1" s="1"/>
  <c r="D135" i="1" a="1"/>
  <c r="D135" i="1" s="1"/>
  <c r="C135" i="1" a="1"/>
  <c r="C135" i="1" s="1"/>
  <c r="B135" i="1" a="1"/>
  <c r="B135" i="1" s="1"/>
  <c r="G135" i="1"/>
  <c r="B233" i="1" a="1"/>
  <c r="B233" i="1" s="1"/>
  <c r="L233" i="1"/>
  <c r="Q233" i="1" a="1"/>
  <c r="Q233" i="1" s="1"/>
  <c r="K233" i="1" a="1"/>
  <c r="K233" i="1" s="1"/>
  <c r="E233" i="1" a="1"/>
  <c r="E233" i="1" s="1"/>
  <c r="C233" i="1" a="1"/>
  <c r="C233" i="1" s="1"/>
  <c r="D233" i="1" a="1"/>
  <c r="D233" i="1" s="1"/>
  <c r="AC255" i="1" a="1"/>
  <c r="AC255" i="1" s="1"/>
  <c r="AA255" i="1" a="1"/>
  <c r="AA255" i="1" s="1"/>
  <c r="X255" i="1" a="1"/>
  <c r="X255" i="1" s="1"/>
  <c r="W255" i="1" a="1"/>
  <c r="W255" i="1" s="1"/>
  <c r="U255" i="1" a="1"/>
  <c r="U255" i="1" s="1"/>
  <c r="T255" i="1" a="1"/>
  <c r="T255" i="1" s="1"/>
  <c r="AE255" i="1" a="1"/>
  <c r="AE255" i="1" s="1"/>
  <c r="Y255" i="1" a="1"/>
  <c r="Y255" i="1" s="1"/>
  <c r="AF255" i="1" a="1"/>
  <c r="AF255" i="1" s="1"/>
  <c r="AD255" i="1" a="1"/>
  <c r="AD255" i="1" s="1"/>
  <c r="AB255" i="1" a="1"/>
  <c r="AB255" i="1" s="1"/>
  <c r="AA271" i="1" a="1"/>
  <c r="AA271" i="1" s="1"/>
  <c r="Z271" i="1" a="1"/>
  <c r="Z271" i="1" s="1"/>
  <c r="Y271" i="1" a="1"/>
  <c r="Y271" i="1" s="1"/>
  <c r="W271" i="1" a="1"/>
  <c r="W271" i="1" s="1"/>
  <c r="AC271" i="1" a="1"/>
  <c r="AC271" i="1" s="1"/>
  <c r="AB271" i="1" a="1"/>
  <c r="AB271" i="1" s="1"/>
  <c r="X271" i="1" a="1"/>
  <c r="X271" i="1" s="1"/>
  <c r="T271" i="1" a="1"/>
  <c r="T271" i="1" s="1"/>
  <c r="AF271" i="1" a="1"/>
  <c r="AF271" i="1" s="1"/>
  <c r="AE271" i="1" a="1"/>
  <c r="AE271" i="1" s="1"/>
  <c r="AD271" i="1" a="1"/>
  <c r="AD271" i="1" s="1"/>
  <c r="B279" i="1" a="1"/>
  <c r="B279" i="1" s="1"/>
  <c r="Q279" i="1" a="1"/>
  <c r="Q279" i="1" s="1"/>
  <c r="E279" i="1" a="1"/>
  <c r="E279" i="1" s="1"/>
  <c r="D279" i="1" a="1"/>
  <c r="D279" i="1" s="1"/>
  <c r="L279" i="1"/>
  <c r="P279" i="1" s="1"/>
  <c r="K279" i="1" a="1"/>
  <c r="K279" i="1" s="1"/>
  <c r="C279" i="1" a="1"/>
  <c r="C279" i="1" s="1"/>
  <c r="O279" i="1"/>
  <c r="M279" i="1"/>
  <c r="S279" i="1" s="1"/>
  <c r="Y287" i="1" a="1"/>
  <c r="Y287" i="1" s="1"/>
  <c r="X287" i="1" a="1"/>
  <c r="X287" i="1" s="1"/>
  <c r="W287" i="1" a="1"/>
  <c r="W287" i="1" s="1"/>
  <c r="AE287" i="1" a="1"/>
  <c r="AE287" i="1" s="1"/>
  <c r="T287" i="1" a="1"/>
  <c r="T287" i="1" s="1"/>
  <c r="AF287" i="1" a="1"/>
  <c r="AF287" i="1" s="1"/>
  <c r="AC287" i="1" a="1"/>
  <c r="AC287" i="1" s="1"/>
  <c r="AD287" i="1" a="1"/>
  <c r="AD287" i="1" s="1"/>
  <c r="AB287" i="1" a="1"/>
  <c r="AB287" i="1" s="1"/>
  <c r="AA287" i="1" a="1"/>
  <c r="AA287" i="1" s="1"/>
  <c r="Z287" i="1" a="1"/>
  <c r="Z287" i="1" s="1"/>
  <c r="U287" i="1" a="1"/>
  <c r="U287" i="1" s="1"/>
  <c r="V287" i="1"/>
  <c r="Y298" i="1" a="1"/>
  <c r="Y298" i="1" s="1"/>
  <c r="X298" i="1" a="1"/>
  <c r="X298" i="1" s="1"/>
  <c r="W298" i="1" a="1"/>
  <c r="W298" i="1" s="1"/>
  <c r="AD298" i="1" a="1"/>
  <c r="AD298" i="1" s="1"/>
  <c r="AF298" i="1" a="1"/>
  <c r="AF298" i="1" s="1"/>
  <c r="AE298" i="1" a="1"/>
  <c r="AE298" i="1" s="1"/>
  <c r="AC298" i="1" a="1"/>
  <c r="AC298" i="1" s="1"/>
  <c r="AA298" i="1" a="1"/>
  <c r="AA298" i="1" s="1"/>
  <c r="Z298" i="1" a="1"/>
  <c r="Z298" i="1" s="1"/>
  <c r="AB298" i="1" a="1"/>
  <c r="AB298" i="1" s="1"/>
  <c r="U298" i="1" a="1"/>
  <c r="U298" i="1" s="1"/>
  <c r="T298" i="1" a="1"/>
  <c r="T298" i="1" s="1"/>
  <c r="L333" i="1"/>
  <c r="K333" i="1" a="1"/>
  <c r="K333" i="1" s="1"/>
  <c r="D333" i="1" a="1"/>
  <c r="D333" i="1" s="1"/>
  <c r="Q333" i="1" a="1"/>
  <c r="Q333" i="1" s="1"/>
  <c r="E333" i="1" a="1"/>
  <c r="E333" i="1" s="1"/>
  <c r="C333" i="1" a="1"/>
  <c r="C333" i="1" s="1"/>
  <c r="B333" i="1" a="1"/>
  <c r="B333" i="1" s="1"/>
  <c r="AB344" i="1" a="1"/>
  <c r="AB344" i="1" s="1"/>
  <c r="AA344" i="1" a="1"/>
  <c r="AA344" i="1" s="1"/>
  <c r="Z344" i="1" a="1"/>
  <c r="Z344" i="1" s="1"/>
  <c r="Y344" i="1" a="1"/>
  <c r="Y344" i="1" s="1"/>
  <c r="W344" i="1" a="1"/>
  <c r="W344" i="1" s="1"/>
  <c r="AD344" i="1" a="1"/>
  <c r="AD344" i="1" s="1"/>
  <c r="AC344" i="1" a="1"/>
  <c r="AC344" i="1" s="1"/>
  <c r="X344" i="1" a="1"/>
  <c r="X344" i="1" s="1"/>
  <c r="U344" i="1" a="1"/>
  <c r="U344" i="1" s="1"/>
  <c r="T344" i="1" a="1"/>
  <c r="T344" i="1" s="1"/>
  <c r="AF344" i="1" a="1"/>
  <c r="AF344" i="1" s="1"/>
  <c r="AE344" i="1" a="1"/>
  <c r="AE344" i="1" s="1"/>
  <c r="E349" i="1" a="1"/>
  <c r="E349" i="1" s="1"/>
  <c r="D349" i="1" a="1"/>
  <c r="D349" i="1" s="1"/>
  <c r="B349" i="1" a="1"/>
  <c r="B349" i="1" s="1"/>
  <c r="L349" i="1"/>
  <c r="K349" i="1" a="1"/>
  <c r="K349" i="1" s="1"/>
  <c r="C349" i="1" a="1"/>
  <c r="C349" i="1" s="1"/>
  <c r="AC355" i="1" a="1"/>
  <c r="AC355" i="1" s="1"/>
  <c r="AB355" i="1" a="1"/>
  <c r="AB355" i="1" s="1"/>
  <c r="AA355" i="1" a="1"/>
  <c r="AA355" i="1" s="1"/>
  <c r="Z355" i="1" a="1"/>
  <c r="Z355" i="1" s="1"/>
  <c r="Y355" i="1" a="1"/>
  <c r="Y355" i="1" s="1"/>
  <c r="AE355" i="1" a="1"/>
  <c r="AE355" i="1" s="1"/>
  <c r="AD355" i="1" a="1"/>
  <c r="AD355" i="1" s="1"/>
  <c r="U355" i="1" a="1"/>
  <c r="U355" i="1" s="1"/>
  <c r="T355" i="1" a="1"/>
  <c r="T355" i="1" s="1"/>
  <c r="X355" i="1" a="1"/>
  <c r="X355" i="1" s="1"/>
  <c r="W355" i="1" a="1"/>
  <c r="W355" i="1" s="1"/>
  <c r="AF355" i="1" a="1"/>
  <c r="AF355" i="1" s="1"/>
  <c r="AA371" i="1" a="1"/>
  <c r="AA371" i="1" s="1"/>
  <c r="Z371" i="1" a="1"/>
  <c r="Z371" i="1" s="1"/>
  <c r="Y371" i="1" a="1"/>
  <c r="Y371" i="1" s="1"/>
  <c r="X371" i="1" a="1"/>
  <c r="X371" i="1" s="1"/>
  <c r="W371" i="1" a="1"/>
  <c r="W371" i="1" s="1"/>
  <c r="AB371" i="1" a="1"/>
  <c r="AB371" i="1" s="1"/>
  <c r="U371" i="1" a="1"/>
  <c r="U371" i="1" s="1"/>
  <c r="T371" i="1" a="1"/>
  <c r="T371" i="1" s="1"/>
  <c r="AD371" i="1" a="1"/>
  <c r="AD371" i="1" s="1"/>
  <c r="AC371" i="1" a="1"/>
  <c r="AC371" i="1" s="1"/>
  <c r="AF371" i="1" a="1"/>
  <c r="AF371" i="1" s="1"/>
  <c r="AE371" i="1" a="1"/>
  <c r="AE371" i="1" s="1"/>
  <c r="B379" i="1" a="1"/>
  <c r="B379" i="1" s="1"/>
  <c r="Q379" i="1" a="1"/>
  <c r="Q379" i="1" s="1"/>
  <c r="L379" i="1"/>
  <c r="P379" i="1" s="1"/>
  <c r="K379" i="1" a="1"/>
  <c r="K379" i="1" s="1"/>
  <c r="D379" i="1" a="1"/>
  <c r="D379" i="1" s="1"/>
  <c r="C379" i="1" a="1"/>
  <c r="C379" i="1" s="1"/>
  <c r="E379" i="1" a="1"/>
  <c r="E379" i="1" s="1"/>
  <c r="O379" i="1"/>
  <c r="M379" i="1"/>
  <c r="S379" i="1" s="1"/>
  <c r="Y398" i="1" a="1"/>
  <c r="Y398" i="1" s="1"/>
  <c r="X398" i="1" a="1"/>
  <c r="X398" i="1" s="1"/>
  <c r="W398" i="1" a="1"/>
  <c r="W398" i="1" s="1"/>
  <c r="AF398" i="1" a="1"/>
  <c r="AF398" i="1" s="1"/>
  <c r="U398" i="1" a="1"/>
  <c r="U398" i="1" s="1"/>
  <c r="AD398" i="1" a="1"/>
  <c r="AD398" i="1" s="1"/>
  <c r="AA398" i="1" a="1"/>
  <c r="AA398" i="1" s="1"/>
  <c r="Z398" i="1" a="1"/>
  <c r="Z398" i="1" s="1"/>
  <c r="T398" i="1" a="1"/>
  <c r="T398" i="1" s="1"/>
  <c r="AE398" i="1" a="1"/>
  <c r="AE398" i="1" s="1"/>
  <c r="AC398" i="1" a="1"/>
  <c r="AC398" i="1" s="1"/>
  <c r="AB398" i="1" a="1"/>
  <c r="AB398" i="1" s="1"/>
  <c r="L433" i="1"/>
  <c r="K433" i="1" a="1"/>
  <c r="K433" i="1" s="1"/>
  <c r="I433" i="1" a="1"/>
  <c r="I433" i="1" s="1"/>
  <c r="F433" i="1" a="1"/>
  <c r="F433" i="1" s="1"/>
  <c r="D433" i="1" a="1"/>
  <c r="D433" i="1" s="1"/>
  <c r="R433" i="1" a="1"/>
  <c r="R433" i="1" s="1"/>
  <c r="Q433" i="1" a="1"/>
  <c r="Q433" i="1" s="1"/>
  <c r="E433" i="1" a="1"/>
  <c r="E433" i="1" s="1"/>
  <c r="C433" i="1" a="1"/>
  <c r="C433" i="1" s="1"/>
  <c r="B433" i="1" a="1"/>
  <c r="B433" i="1" s="1"/>
  <c r="AG433" i="1" a="1"/>
  <c r="AG433" i="1" s="1"/>
  <c r="AB444" i="1" a="1"/>
  <c r="AB444" i="1" s="1"/>
  <c r="AA444" i="1" a="1"/>
  <c r="AA444" i="1" s="1"/>
  <c r="Z444" i="1" a="1"/>
  <c r="Z444" i="1" s="1"/>
  <c r="Y444" i="1" a="1"/>
  <c r="Y444" i="1" s="1"/>
  <c r="W444" i="1" a="1"/>
  <c r="W444" i="1" s="1"/>
  <c r="AF444" i="1" a="1"/>
  <c r="AF444" i="1" s="1"/>
  <c r="AE444" i="1" a="1"/>
  <c r="AE444" i="1" s="1"/>
  <c r="AD444" i="1" a="1"/>
  <c r="AD444" i="1" s="1"/>
  <c r="AC444" i="1" a="1"/>
  <c r="AC444" i="1" s="1"/>
  <c r="X444" i="1" a="1"/>
  <c r="X444" i="1" s="1"/>
  <c r="U444" i="1" a="1"/>
  <c r="U444" i="1" s="1"/>
  <c r="T444" i="1" a="1"/>
  <c r="T444" i="1" s="1"/>
  <c r="Y455" i="1" a="1"/>
  <c r="Y455" i="1" s="1"/>
  <c r="X455" i="1" a="1"/>
  <c r="X455" i="1" s="1"/>
  <c r="Z455" i="1" a="1"/>
  <c r="Z455" i="1" s="1"/>
  <c r="W455" i="1" a="1"/>
  <c r="W455" i="1" s="1"/>
  <c r="U455" i="1" a="1"/>
  <c r="U455" i="1" s="1"/>
  <c r="AF455" i="1" a="1"/>
  <c r="AF455" i="1" s="1"/>
  <c r="T455" i="1" a="1"/>
  <c r="T455" i="1" s="1"/>
  <c r="AE455" i="1" a="1"/>
  <c r="AE455" i="1" s="1"/>
  <c r="AD455" i="1" a="1"/>
  <c r="AD455" i="1" s="1"/>
  <c r="AB455" i="1" a="1"/>
  <c r="AB455" i="1" s="1"/>
  <c r="AA455" i="1" a="1"/>
  <c r="AA455" i="1" s="1"/>
  <c r="AC455" i="1" a="1"/>
  <c r="AC455" i="1" s="1"/>
  <c r="B479" i="1" a="1"/>
  <c r="B479" i="1" s="1"/>
  <c r="D479" i="1" a="1"/>
  <c r="D479" i="1" s="1"/>
  <c r="C479" i="1" a="1"/>
  <c r="C479" i="1" s="1"/>
  <c r="Q479" i="1" a="1"/>
  <c r="Q479" i="1" s="1"/>
  <c r="K479" i="1" a="1"/>
  <c r="K479" i="1" s="1"/>
  <c r="E479" i="1" a="1"/>
  <c r="E479" i="1" s="1"/>
  <c r="L479" i="1"/>
  <c r="P479" i="1" s="1"/>
  <c r="O479" i="1"/>
  <c r="M479" i="1"/>
  <c r="S479" i="1" s="1"/>
  <c r="AC498" i="1" a="1"/>
  <c r="AC498" i="1" s="1"/>
  <c r="X498" i="1" a="1"/>
  <c r="X498" i="1" s="1"/>
  <c r="W498" i="1" a="1"/>
  <c r="W498" i="1" s="1"/>
  <c r="U498" i="1" a="1"/>
  <c r="U498" i="1" s="1"/>
  <c r="T498" i="1" a="1"/>
  <c r="T498" i="1" s="1"/>
  <c r="AE498" i="1" a="1"/>
  <c r="AE498" i="1" s="1"/>
  <c r="Z498" i="1" a="1"/>
  <c r="Z498" i="1" s="1"/>
  <c r="Y498" i="1" a="1"/>
  <c r="Y498" i="1" s="1"/>
  <c r="AF498" i="1" a="1"/>
  <c r="AF498" i="1" s="1"/>
  <c r="AD498" i="1" a="1"/>
  <c r="AD498" i="1" s="1"/>
  <c r="AA498" i="1" a="1"/>
  <c r="AA498" i="1" s="1"/>
  <c r="AB498" i="1" a="1"/>
  <c r="AB498" i="1" s="1"/>
  <c r="C533" i="1" a="1"/>
  <c r="C533" i="1" s="1"/>
  <c r="B533" i="1" a="1"/>
  <c r="B533" i="1" s="1"/>
  <c r="Q533" i="1" a="1"/>
  <c r="Q533" i="1" s="1"/>
  <c r="L533" i="1"/>
  <c r="O533" i="1" s="1"/>
  <c r="D533" i="1" a="1"/>
  <c r="D533" i="1" s="1"/>
  <c r="E533" i="1" a="1"/>
  <c r="E533" i="1" s="1"/>
  <c r="K533" i="1" a="1"/>
  <c r="K533" i="1" s="1"/>
  <c r="AF544" i="1" a="1"/>
  <c r="AF544" i="1" s="1"/>
  <c r="U544" i="1" a="1"/>
  <c r="U544" i="1" s="1"/>
  <c r="AE544" i="1" a="1"/>
  <c r="AE544" i="1" s="1"/>
  <c r="T544" i="1" a="1"/>
  <c r="T544" i="1" s="1"/>
  <c r="AD544" i="1" a="1"/>
  <c r="AD544" i="1" s="1"/>
  <c r="AC544" i="1" a="1"/>
  <c r="AC544" i="1" s="1"/>
  <c r="AA544" i="1" a="1"/>
  <c r="AA544" i="1" s="1"/>
  <c r="Z544" i="1" a="1"/>
  <c r="Z544" i="1" s="1"/>
  <c r="X544" i="1" a="1"/>
  <c r="X544" i="1" s="1"/>
  <c r="W544" i="1" a="1"/>
  <c r="W544" i="1" s="1"/>
  <c r="Y544" i="1" a="1"/>
  <c r="Y544" i="1" s="1"/>
  <c r="AB544" i="1" a="1"/>
  <c r="AB544" i="1" s="1"/>
  <c r="Q549" i="1" a="1"/>
  <c r="Q549" i="1" s="1"/>
  <c r="L549" i="1"/>
  <c r="K549" i="1" a="1"/>
  <c r="K549" i="1" s="1"/>
  <c r="E549" i="1" a="1"/>
  <c r="E549" i="1" s="1"/>
  <c r="B549" i="1" a="1"/>
  <c r="B549" i="1" s="1"/>
  <c r="D549" i="1" a="1"/>
  <c r="D549" i="1" s="1"/>
  <c r="C549" i="1" a="1"/>
  <c r="C549" i="1" s="1"/>
  <c r="W555" i="1" a="1"/>
  <c r="W555" i="1" s="1"/>
  <c r="AF555" i="1" a="1"/>
  <c r="AF555" i="1" s="1"/>
  <c r="U555" i="1" a="1"/>
  <c r="U555" i="1" s="1"/>
  <c r="AE555" i="1" a="1"/>
  <c r="AE555" i="1" s="1"/>
  <c r="T555" i="1" a="1"/>
  <c r="T555" i="1" s="1"/>
  <c r="AD555" i="1" a="1"/>
  <c r="AD555" i="1" s="1"/>
  <c r="AC555" i="1" a="1"/>
  <c r="AC555" i="1" s="1"/>
  <c r="Y555" i="1" a="1"/>
  <c r="Y555" i="1" s="1"/>
  <c r="AB555" i="1" a="1"/>
  <c r="AB555" i="1" s="1"/>
  <c r="AA555" i="1" a="1"/>
  <c r="AA555" i="1" s="1"/>
  <c r="X555" i="1" a="1"/>
  <c r="X555" i="1" s="1"/>
  <c r="Z555" i="1" a="1"/>
  <c r="Z555" i="1" s="1"/>
  <c r="AE571" i="1" a="1"/>
  <c r="AE571" i="1" s="1"/>
  <c r="T571" i="1" a="1"/>
  <c r="T571" i="1" s="1"/>
  <c r="AD571" i="1" a="1"/>
  <c r="AD571" i="1" s="1"/>
  <c r="AC571" i="1" a="1"/>
  <c r="AC571" i="1" s="1"/>
  <c r="AB571" i="1" a="1"/>
  <c r="AB571" i="1" s="1"/>
  <c r="AA571" i="1" a="1"/>
  <c r="AA571" i="1" s="1"/>
  <c r="U571" i="1" a="1"/>
  <c r="U571" i="1" s="1"/>
  <c r="X571" i="1" a="1"/>
  <c r="X571" i="1" s="1"/>
  <c r="W571" i="1" a="1"/>
  <c r="W571" i="1" s="1"/>
  <c r="Z571" i="1" a="1"/>
  <c r="Z571" i="1" s="1"/>
  <c r="Y571" i="1" a="1"/>
  <c r="Y571" i="1" s="1"/>
  <c r="AF571" i="1" a="1"/>
  <c r="AF571" i="1" s="1"/>
  <c r="F579" i="1" a="1"/>
  <c r="F579" i="1" s="1"/>
  <c r="G579" i="1" s="1"/>
  <c r="E579" i="1" a="1"/>
  <c r="E579" i="1" s="1"/>
  <c r="AG579" i="1" a="1"/>
  <c r="AG579" i="1" s="1"/>
  <c r="D579" i="1" a="1"/>
  <c r="D579" i="1" s="1"/>
  <c r="C579" i="1" a="1"/>
  <c r="C579" i="1" s="1"/>
  <c r="J579" i="1" a="1"/>
  <c r="J579" i="1" s="1"/>
  <c r="I579" i="1" a="1"/>
  <c r="I579" i="1" s="1"/>
  <c r="R579" i="1" a="1"/>
  <c r="R579" i="1" s="1"/>
  <c r="L579" i="1"/>
  <c r="P579" i="1" s="1"/>
  <c r="K579" i="1" a="1"/>
  <c r="K579" i="1" s="1"/>
  <c r="B579" i="1" a="1"/>
  <c r="B579" i="1" s="1"/>
  <c r="O579" i="1"/>
  <c r="M579" i="1"/>
  <c r="AC598" i="1" a="1"/>
  <c r="AC598" i="1" s="1"/>
  <c r="AB598" i="1" a="1"/>
  <c r="AB598" i="1" s="1"/>
  <c r="AA598" i="1" a="1"/>
  <c r="AA598" i="1" s="1"/>
  <c r="Z598" i="1" a="1"/>
  <c r="Z598" i="1" s="1"/>
  <c r="X598" i="1" a="1"/>
  <c r="X598" i="1" s="1"/>
  <c r="AD598" i="1" a="1"/>
  <c r="AD598" i="1" s="1"/>
  <c r="Y598" i="1" a="1"/>
  <c r="Y598" i="1" s="1"/>
  <c r="AE598" i="1" a="1"/>
  <c r="AE598" i="1" s="1"/>
  <c r="W598" i="1" a="1"/>
  <c r="W598" i="1" s="1"/>
  <c r="U598" i="1" a="1"/>
  <c r="U598" i="1" s="1"/>
  <c r="T598" i="1" a="1"/>
  <c r="T598" i="1" s="1"/>
  <c r="AF598" i="1" a="1"/>
  <c r="AF598" i="1" s="1"/>
  <c r="C633" i="1" a="1"/>
  <c r="C633" i="1" s="1"/>
  <c r="B633" i="1" a="1"/>
  <c r="B633" i="1" s="1"/>
  <c r="Q633" i="1" a="1"/>
  <c r="Q633" i="1" s="1"/>
  <c r="L633" i="1"/>
  <c r="K633" i="1" a="1"/>
  <c r="K633" i="1" s="1"/>
  <c r="E633" i="1" a="1"/>
  <c r="E633" i="1" s="1"/>
  <c r="D633" i="1" a="1"/>
  <c r="D633" i="1" s="1"/>
  <c r="AB644" i="1" a="1"/>
  <c r="AB644" i="1" s="1"/>
  <c r="X644" i="1" a="1"/>
  <c r="X644" i="1" s="1"/>
  <c r="AC644" i="1" a="1"/>
  <c r="AC644" i="1" s="1"/>
  <c r="AA644" i="1" a="1"/>
  <c r="AA644" i="1" s="1"/>
  <c r="Z644" i="1" a="1"/>
  <c r="Z644" i="1" s="1"/>
  <c r="Y644" i="1" a="1"/>
  <c r="Y644" i="1" s="1"/>
  <c r="AD644" i="1" a="1"/>
  <c r="AD644" i="1" s="1"/>
  <c r="W644" i="1" a="1"/>
  <c r="W644" i="1" s="1"/>
  <c r="AF644" i="1" a="1"/>
  <c r="AF644" i="1" s="1"/>
  <c r="U644" i="1" a="1"/>
  <c r="U644" i="1" s="1"/>
  <c r="AE644" i="1" a="1"/>
  <c r="AE644" i="1" s="1"/>
  <c r="T644" i="1" a="1"/>
  <c r="T644" i="1" s="1"/>
  <c r="C649" i="1" a="1"/>
  <c r="C649" i="1" s="1"/>
  <c r="K649" i="1" a="1"/>
  <c r="K649" i="1" s="1"/>
  <c r="E649" i="1" a="1"/>
  <c r="E649" i="1" s="1"/>
  <c r="D649" i="1" a="1"/>
  <c r="D649" i="1" s="1"/>
  <c r="L649" i="1"/>
  <c r="Q649" i="1" a="1"/>
  <c r="Q649" i="1" s="1"/>
  <c r="B649" i="1" a="1"/>
  <c r="B649" i="1" s="1"/>
  <c r="Z655" i="1" a="1"/>
  <c r="Z655" i="1" s="1"/>
  <c r="Y655" i="1" a="1"/>
  <c r="Y655" i="1" s="1"/>
  <c r="X655" i="1" a="1"/>
  <c r="X655" i="1" s="1"/>
  <c r="W655" i="1" a="1"/>
  <c r="W655" i="1" s="1"/>
  <c r="U655" i="1" a="1"/>
  <c r="U655" i="1" s="1"/>
  <c r="AE655" i="1" a="1"/>
  <c r="AE655" i="1" s="1"/>
  <c r="AF655" i="1" a="1"/>
  <c r="AF655" i="1" s="1"/>
  <c r="AC655" i="1" a="1"/>
  <c r="AC655" i="1" s="1"/>
  <c r="T655" i="1" a="1"/>
  <c r="T655" i="1" s="1"/>
  <c r="AD655" i="1" a="1"/>
  <c r="AD655" i="1" s="1"/>
  <c r="AB655" i="1" a="1"/>
  <c r="AB655" i="1" s="1"/>
  <c r="AA655" i="1" a="1"/>
  <c r="AA655" i="1" s="1"/>
  <c r="Z671" i="1" a="1"/>
  <c r="Z671" i="1" s="1"/>
  <c r="Y671" i="1" a="1"/>
  <c r="Y671" i="1" s="1"/>
  <c r="T671" i="1" a="1"/>
  <c r="T671" i="1" s="1"/>
  <c r="AF671" i="1" a="1"/>
  <c r="AF671" i="1" s="1"/>
  <c r="AE671" i="1" a="1"/>
  <c r="AE671" i="1" s="1"/>
  <c r="AD671" i="1" a="1"/>
  <c r="AD671" i="1" s="1"/>
  <c r="AB671" i="1" a="1"/>
  <c r="AB671" i="1" s="1"/>
  <c r="AC671" i="1" a="1"/>
  <c r="AC671" i="1" s="1"/>
  <c r="X671" i="1" a="1"/>
  <c r="X671" i="1" s="1"/>
  <c r="W671" i="1" a="1"/>
  <c r="W671" i="1" s="1"/>
  <c r="U671" i="1" a="1"/>
  <c r="U671" i="1" s="1"/>
  <c r="AA671" i="1" a="1"/>
  <c r="AA671" i="1" s="1"/>
  <c r="B679" i="1" a="1"/>
  <c r="B679" i="1" s="1"/>
  <c r="Q679" i="1" a="1"/>
  <c r="Q679" i="1" s="1"/>
  <c r="L679" i="1"/>
  <c r="P679" i="1" s="1"/>
  <c r="K679" i="1" a="1"/>
  <c r="K679" i="1" s="1"/>
  <c r="C679" i="1" a="1"/>
  <c r="C679" i="1" s="1"/>
  <c r="D679" i="1" a="1"/>
  <c r="D679" i="1" s="1"/>
  <c r="E679" i="1" a="1"/>
  <c r="E679" i="1" s="1"/>
  <c r="O679" i="1"/>
  <c r="M679" i="1"/>
  <c r="S679" i="1" s="1"/>
  <c r="Y698" i="1" a="1"/>
  <c r="Y698" i="1" s="1"/>
  <c r="X698" i="1" a="1"/>
  <c r="X698" i="1" s="1"/>
  <c r="W698" i="1" a="1"/>
  <c r="W698" i="1" s="1"/>
  <c r="AF698" i="1" a="1"/>
  <c r="AF698" i="1" s="1"/>
  <c r="U698" i="1" a="1"/>
  <c r="U698" i="1" s="1"/>
  <c r="AE698" i="1" a="1"/>
  <c r="AE698" i="1" s="1"/>
  <c r="T698" i="1" a="1"/>
  <c r="T698" i="1" s="1"/>
  <c r="AC698" i="1" a="1"/>
  <c r="AC698" i="1" s="1"/>
  <c r="Z698" i="1" a="1"/>
  <c r="Z698" i="1" s="1"/>
  <c r="AD698" i="1" a="1"/>
  <c r="AD698" i="1" s="1"/>
  <c r="AB698" i="1" a="1"/>
  <c r="AB698" i="1" s="1"/>
  <c r="AA698" i="1" a="1"/>
  <c r="AA698" i="1" s="1"/>
  <c r="K733" i="1" a="1"/>
  <c r="K733" i="1" s="1"/>
  <c r="E733" i="1" a="1"/>
  <c r="E733" i="1" s="1"/>
  <c r="C733" i="1" a="1"/>
  <c r="C733" i="1" s="1"/>
  <c r="Q733" i="1" a="1"/>
  <c r="Q733" i="1" s="1"/>
  <c r="L733" i="1"/>
  <c r="D733" i="1" a="1"/>
  <c r="D733" i="1" s="1"/>
  <c r="B733" i="1" a="1"/>
  <c r="B733" i="1" s="1"/>
  <c r="AB744" i="1" a="1"/>
  <c r="AB744" i="1" s="1"/>
  <c r="AA744" i="1" a="1"/>
  <c r="AA744" i="1" s="1"/>
  <c r="Z744" i="1" a="1"/>
  <c r="Z744" i="1" s="1"/>
  <c r="Y744" i="1" a="1"/>
  <c r="Y744" i="1" s="1"/>
  <c r="X744" i="1" a="1"/>
  <c r="X744" i="1" s="1"/>
  <c r="AF744" i="1" a="1"/>
  <c r="AF744" i="1" s="1"/>
  <c r="U744" i="1" a="1"/>
  <c r="U744" i="1" s="1"/>
  <c r="AE744" i="1" a="1"/>
  <c r="AE744" i="1" s="1"/>
  <c r="AC744" i="1" a="1"/>
  <c r="AC744" i="1" s="1"/>
  <c r="AD744" i="1" a="1"/>
  <c r="AD744" i="1" s="1"/>
  <c r="W744" i="1" a="1"/>
  <c r="W744" i="1" s="1"/>
  <c r="T744" i="1" a="1"/>
  <c r="T744" i="1" s="1"/>
  <c r="E749" i="1" a="1"/>
  <c r="E749" i="1" s="1"/>
  <c r="D749" i="1" a="1"/>
  <c r="D749" i="1" s="1"/>
  <c r="C749" i="1" a="1"/>
  <c r="C749" i="1" s="1"/>
  <c r="B749" i="1" a="1"/>
  <c r="B749" i="1" s="1"/>
  <c r="Q749" i="1" a="1"/>
  <c r="Q749" i="1" s="1"/>
  <c r="L749" i="1"/>
  <c r="K749" i="1" a="1"/>
  <c r="K749" i="1" s="1"/>
  <c r="X755" i="1" a="1"/>
  <c r="X755" i="1" s="1"/>
  <c r="W755" i="1" a="1"/>
  <c r="W755" i="1" s="1"/>
  <c r="U755" i="1" a="1"/>
  <c r="U755" i="1" s="1"/>
  <c r="AF755" i="1" a="1"/>
  <c r="AF755" i="1" s="1"/>
  <c r="T755" i="1" a="1"/>
  <c r="T755" i="1" s="1"/>
  <c r="AC755" i="1" a="1"/>
  <c r="AC755" i="1" s="1"/>
  <c r="Z755" i="1" a="1"/>
  <c r="Z755" i="1" s="1"/>
  <c r="Y755" i="1" a="1"/>
  <c r="Y755" i="1" s="1"/>
  <c r="AA755" i="1" a="1"/>
  <c r="AA755" i="1" s="1"/>
  <c r="AD755" i="1" a="1"/>
  <c r="AD755" i="1" s="1"/>
  <c r="AB755" i="1" a="1"/>
  <c r="AB755" i="1" s="1"/>
  <c r="AE755" i="1" a="1"/>
  <c r="AE755" i="1" s="1"/>
  <c r="T771" i="1" a="1"/>
  <c r="T771" i="1" s="1"/>
  <c r="AF771" i="1" a="1"/>
  <c r="AF771" i="1" s="1"/>
  <c r="AE771" i="1" a="1"/>
  <c r="AE771" i="1" s="1"/>
  <c r="AD771" i="1" a="1"/>
  <c r="AD771" i="1" s="1"/>
  <c r="AC771" i="1" a="1"/>
  <c r="AC771" i="1" s="1"/>
  <c r="Z771" i="1" a="1"/>
  <c r="Z771" i="1" s="1"/>
  <c r="W771" i="1" a="1"/>
  <c r="W771" i="1" s="1"/>
  <c r="AB771" i="1" a="1"/>
  <c r="AB771" i="1" s="1"/>
  <c r="AA771" i="1" a="1"/>
  <c r="AA771" i="1" s="1"/>
  <c r="X771" i="1" a="1"/>
  <c r="X771" i="1" s="1"/>
  <c r="Y771" i="1" a="1"/>
  <c r="Y771" i="1" s="1"/>
  <c r="U771" i="1" a="1"/>
  <c r="U771" i="1" s="1"/>
  <c r="E779" i="1" a="1"/>
  <c r="E779" i="1" s="1"/>
  <c r="D779" i="1" a="1"/>
  <c r="D779" i="1" s="1"/>
  <c r="C779" i="1" a="1"/>
  <c r="C779" i="1" s="1"/>
  <c r="B779" i="1" a="1"/>
  <c r="B779" i="1" s="1"/>
  <c r="Q779" i="1" a="1"/>
  <c r="Q779" i="1" s="1"/>
  <c r="L779" i="1"/>
  <c r="O779" i="1" s="1"/>
  <c r="K779" i="1" a="1"/>
  <c r="K779" i="1" s="1"/>
  <c r="M779" i="1"/>
  <c r="S779" i="1" s="1"/>
  <c r="AD798" i="1" a="1"/>
  <c r="AD798" i="1" s="1"/>
  <c r="AC798" i="1" a="1"/>
  <c r="AC798" i="1" s="1"/>
  <c r="Z798" i="1" a="1"/>
  <c r="Z798" i="1" s="1"/>
  <c r="Y798" i="1" a="1"/>
  <c r="Y798" i="1" s="1"/>
  <c r="X798" i="1" a="1"/>
  <c r="X798" i="1" s="1"/>
  <c r="W798" i="1" a="1"/>
  <c r="W798" i="1" s="1"/>
  <c r="U798" i="1" a="1"/>
  <c r="U798" i="1" s="1"/>
  <c r="AE798" i="1" a="1"/>
  <c r="AE798" i="1" s="1"/>
  <c r="AA798" i="1" a="1"/>
  <c r="AA798" i="1" s="1"/>
  <c r="T798" i="1" a="1"/>
  <c r="T798" i="1" s="1"/>
  <c r="AB798" i="1" a="1"/>
  <c r="AB798" i="1" s="1"/>
  <c r="AF798" i="1" a="1"/>
  <c r="AF798" i="1" s="1"/>
  <c r="C812" i="1" a="1"/>
  <c r="C812" i="1" s="1"/>
  <c r="L812" i="1"/>
  <c r="N812" i="1" s="1"/>
  <c r="K812" i="1" a="1"/>
  <c r="K812" i="1" s="1"/>
  <c r="F812" i="1" a="1"/>
  <c r="F812" i="1" s="1"/>
  <c r="H812" i="1" s="1"/>
  <c r="E812" i="1" a="1"/>
  <c r="E812" i="1" s="1"/>
  <c r="D812" i="1" a="1"/>
  <c r="D812" i="1" s="1"/>
  <c r="B812" i="1" a="1"/>
  <c r="B812" i="1" s="1"/>
  <c r="AG812" i="1" a="1"/>
  <c r="AG812" i="1" s="1"/>
  <c r="R812" i="1" a="1"/>
  <c r="R812" i="1" s="1"/>
  <c r="P812" i="1"/>
  <c r="O812" i="1"/>
  <c r="M812" i="1"/>
  <c r="F821" i="1" a="1"/>
  <c r="F821" i="1" s="1"/>
  <c r="G821" i="1" s="1"/>
  <c r="AG821" i="1" a="1"/>
  <c r="AG821" i="1" s="1"/>
  <c r="B821" i="1" a="1"/>
  <c r="B821" i="1" s="1"/>
  <c r="C821" i="1" a="1"/>
  <c r="C821" i="1" s="1"/>
  <c r="Q821" i="1" a="1"/>
  <c r="Q821" i="1" s="1"/>
  <c r="L821" i="1"/>
  <c r="K821" i="1" a="1"/>
  <c r="K821" i="1" s="1"/>
  <c r="E821" i="1" a="1"/>
  <c r="E821" i="1" s="1"/>
  <c r="D821" i="1" a="1"/>
  <c r="D821" i="1" s="1"/>
  <c r="S821" i="1"/>
  <c r="N821" i="1"/>
  <c r="H821" i="1"/>
  <c r="AF833" i="1" a="1"/>
  <c r="AF833" i="1" s="1"/>
  <c r="U833" i="1" a="1"/>
  <c r="U833" i="1" s="1"/>
  <c r="AE833" i="1" a="1"/>
  <c r="AE833" i="1" s="1"/>
  <c r="T833" i="1" a="1"/>
  <c r="T833" i="1" s="1"/>
  <c r="AC833" i="1" a="1"/>
  <c r="AC833" i="1" s="1"/>
  <c r="AA833" i="1" a="1"/>
  <c r="AA833" i="1" s="1"/>
  <c r="AD833" i="1" a="1"/>
  <c r="AD833" i="1" s="1"/>
  <c r="AB833" i="1" a="1"/>
  <c r="AB833" i="1" s="1"/>
  <c r="Y833" i="1" a="1"/>
  <c r="Y833" i="1" s="1"/>
  <c r="Z833" i="1" a="1"/>
  <c r="Z833" i="1" s="1"/>
  <c r="X833" i="1" a="1"/>
  <c r="X833" i="1" s="1"/>
  <c r="W833" i="1" a="1"/>
  <c r="W833" i="1" s="1"/>
  <c r="F839" i="1" a="1"/>
  <c r="F839" i="1" s="1"/>
  <c r="G839" i="1" s="1"/>
  <c r="E839" i="1" a="1"/>
  <c r="E839" i="1" s="1"/>
  <c r="Q839" i="1" a="1"/>
  <c r="Q839" i="1" s="1"/>
  <c r="L839" i="1"/>
  <c r="AG839" i="1" a="1"/>
  <c r="AG839" i="1" s="1"/>
  <c r="K839" i="1" a="1"/>
  <c r="K839" i="1" s="1"/>
  <c r="C839" i="1" a="1"/>
  <c r="C839" i="1" s="1"/>
  <c r="D839" i="1" a="1"/>
  <c r="D839" i="1" s="1"/>
  <c r="B839" i="1" a="1"/>
  <c r="B839" i="1" s="1"/>
  <c r="M839" i="1"/>
  <c r="S839" i="1" s="1"/>
  <c r="AF842" i="1" a="1"/>
  <c r="AF842" i="1" s="1"/>
  <c r="U842" i="1" a="1"/>
  <c r="U842" i="1" s="1"/>
  <c r="AD842" i="1" a="1"/>
  <c r="AD842" i="1" s="1"/>
  <c r="Z842" i="1" a="1"/>
  <c r="Z842" i="1" s="1"/>
  <c r="AC842" i="1" a="1"/>
  <c r="AC842" i="1" s="1"/>
  <c r="AB842" i="1" a="1"/>
  <c r="AB842" i="1" s="1"/>
  <c r="AA842" i="1" a="1"/>
  <c r="AA842" i="1" s="1"/>
  <c r="W842" i="1" a="1"/>
  <c r="W842" i="1" s="1"/>
  <c r="Y842" i="1" a="1"/>
  <c r="Y842" i="1" s="1"/>
  <c r="AB845" i="1" a="1"/>
  <c r="AB845" i="1" s="1"/>
  <c r="AA845" i="1" a="1"/>
  <c r="AA845" i="1" s="1"/>
  <c r="Y845" i="1" a="1"/>
  <c r="Y845" i="1" s="1"/>
  <c r="W845" i="1" a="1"/>
  <c r="W845" i="1" s="1"/>
  <c r="X845" i="1" a="1"/>
  <c r="X845" i="1" s="1"/>
  <c r="U845" i="1" a="1"/>
  <c r="U845" i="1" s="1"/>
  <c r="T845" i="1" a="1"/>
  <c r="T845" i="1" s="1"/>
  <c r="AE845" i="1" a="1"/>
  <c r="AE845" i="1" s="1"/>
  <c r="AF845" i="1" a="1"/>
  <c r="AF845" i="1" s="1"/>
  <c r="AD845" i="1" a="1"/>
  <c r="AD845" i="1" s="1"/>
  <c r="AC845" i="1" a="1"/>
  <c r="AC845" i="1" s="1"/>
  <c r="Z845" i="1" a="1"/>
  <c r="Z845" i="1" s="1"/>
  <c r="V845" i="1"/>
  <c r="E857" i="1" a="1"/>
  <c r="E857" i="1" s="1"/>
  <c r="D857" i="1" a="1"/>
  <c r="D857" i="1" s="1"/>
  <c r="C857" i="1" a="1"/>
  <c r="C857" i="1" s="1"/>
  <c r="B857" i="1" a="1"/>
  <c r="B857" i="1" s="1"/>
  <c r="L857" i="1"/>
  <c r="K857" i="1" a="1"/>
  <c r="K857" i="1" s="1"/>
  <c r="M857" i="1"/>
  <c r="S857" i="1" s="1"/>
  <c r="AE860" i="1" a="1"/>
  <c r="AE860" i="1" s="1"/>
  <c r="T860" i="1" a="1"/>
  <c r="T860" i="1" s="1"/>
  <c r="AD860" i="1" a="1"/>
  <c r="AD860" i="1" s="1"/>
  <c r="AC860" i="1" a="1"/>
  <c r="AC860" i="1" s="1"/>
  <c r="Y860" i="1" a="1"/>
  <c r="Y860" i="1" s="1"/>
  <c r="W860" i="1" a="1"/>
  <c r="W860" i="1" s="1"/>
  <c r="U860" i="1" a="1"/>
  <c r="U860" i="1" s="1"/>
  <c r="AF860" i="1" a="1"/>
  <c r="AF860" i="1" s="1"/>
  <c r="AB860" i="1" a="1"/>
  <c r="AB860" i="1" s="1"/>
  <c r="AA860" i="1" a="1"/>
  <c r="AA860" i="1" s="1"/>
  <c r="Z860" i="1" a="1"/>
  <c r="Z860" i="1" s="1"/>
  <c r="X860" i="1" a="1"/>
  <c r="X860" i="1" s="1"/>
  <c r="X866" i="1" a="1"/>
  <c r="X866" i="1" s="1"/>
  <c r="W866" i="1" a="1"/>
  <c r="W866" i="1" s="1"/>
  <c r="AF866" i="1" a="1"/>
  <c r="AF866" i="1" s="1"/>
  <c r="U866" i="1" a="1"/>
  <c r="U866" i="1" s="1"/>
  <c r="AB866" i="1" a="1"/>
  <c r="AB866" i="1" s="1"/>
  <c r="Z866" i="1" a="1"/>
  <c r="Z866" i="1" s="1"/>
  <c r="Y866" i="1" a="1"/>
  <c r="Y866" i="1" s="1"/>
  <c r="T866" i="1" a="1"/>
  <c r="T866" i="1" s="1"/>
  <c r="AC866" i="1" a="1"/>
  <c r="AC866" i="1" s="1"/>
  <c r="AE866" i="1" a="1"/>
  <c r="AE866" i="1" s="1"/>
  <c r="AD866" i="1" a="1"/>
  <c r="AD866" i="1" s="1"/>
  <c r="AA866" i="1" a="1"/>
  <c r="AA866" i="1" s="1"/>
  <c r="E875" i="1" a="1"/>
  <c r="E875" i="1" s="1"/>
  <c r="D875" i="1" a="1"/>
  <c r="D875" i="1" s="1"/>
  <c r="C875" i="1" a="1"/>
  <c r="C875" i="1" s="1"/>
  <c r="L875" i="1"/>
  <c r="K875" i="1" a="1"/>
  <c r="K875" i="1" s="1"/>
  <c r="Q875" i="1" a="1"/>
  <c r="Q875" i="1" s="1"/>
  <c r="B875" i="1" a="1"/>
  <c r="B875" i="1" s="1"/>
  <c r="AB884" i="1" a="1"/>
  <c r="AB884" i="1" s="1"/>
  <c r="AA884" i="1" a="1"/>
  <c r="AA884" i="1" s="1"/>
  <c r="Y884" i="1" a="1"/>
  <c r="Y884" i="1" s="1"/>
  <c r="W884" i="1" a="1"/>
  <c r="W884" i="1" s="1"/>
  <c r="AF884" i="1" a="1"/>
  <c r="AF884" i="1" s="1"/>
  <c r="AE884" i="1" a="1"/>
  <c r="AE884" i="1" s="1"/>
  <c r="Z884" i="1" a="1"/>
  <c r="Z884" i="1" s="1"/>
  <c r="AD884" i="1" a="1"/>
  <c r="AD884" i="1" s="1"/>
  <c r="AC884" i="1" a="1"/>
  <c r="AC884" i="1" s="1"/>
  <c r="T884" i="1" a="1"/>
  <c r="T884" i="1" s="1"/>
  <c r="X884" i="1" a="1"/>
  <c r="X884" i="1" s="1"/>
  <c r="U884" i="1" a="1"/>
  <c r="U884" i="1" s="1"/>
  <c r="C890" i="1" a="1"/>
  <c r="C890" i="1" s="1"/>
  <c r="B890" i="1" a="1"/>
  <c r="B890" i="1" s="1"/>
  <c r="L890" i="1"/>
  <c r="Q890" i="1" a="1"/>
  <c r="Q890" i="1" s="1"/>
  <c r="K890" i="1" a="1"/>
  <c r="K890" i="1" s="1"/>
  <c r="E890" i="1" a="1"/>
  <c r="E890" i="1" s="1"/>
  <c r="D890" i="1" a="1"/>
  <c r="D890" i="1" s="1"/>
  <c r="M890" i="1"/>
  <c r="S890" i="1" s="1"/>
  <c r="B908" i="1" a="1"/>
  <c r="B908" i="1" s="1"/>
  <c r="Q908" i="1" a="1"/>
  <c r="Q908" i="1" s="1"/>
  <c r="E908" i="1" a="1"/>
  <c r="E908" i="1" s="1"/>
  <c r="D908" i="1" a="1"/>
  <c r="D908" i="1" s="1"/>
  <c r="C908" i="1" a="1"/>
  <c r="C908" i="1" s="1"/>
  <c r="L908" i="1"/>
  <c r="K908" i="1" a="1"/>
  <c r="K908" i="1" s="1"/>
  <c r="AA911" i="1" a="1"/>
  <c r="AA911" i="1" s="1"/>
  <c r="Z911" i="1" a="1"/>
  <c r="Z911" i="1" s="1"/>
  <c r="Y911" i="1" a="1"/>
  <c r="Y911" i="1" s="1"/>
  <c r="AE911" i="1" a="1"/>
  <c r="AE911" i="1" s="1"/>
  <c r="T911" i="1" a="1"/>
  <c r="T911" i="1" s="1"/>
  <c r="X911" i="1" a="1"/>
  <c r="X911" i="1" s="1"/>
  <c r="W911" i="1" a="1"/>
  <c r="W911" i="1" s="1"/>
  <c r="U911" i="1" a="1"/>
  <c r="U911" i="1" s="1"/>
  <c r="AF911" i="1" a="1"/>
  <c r="AF911" i="1" s="1"/>
  <c r="AD911" i="1" a="1"/>
  <c r="AD911" i="1" s="1"/>
  <c r="AC911" i="1" a="1"/>
  <c r="AC911" i="1" s="1"/>
  <c r="AB911" i="1" a="1"/>
  <c r="AB911" i="1" s="1"/>
  <c r="Z929" i="1" a="1"/>
  <c r="Z929" i="1" s="1"/>
  <c r="Y929" i="1" a="1"/>
  <c r="Y929" i="1" s="1"/>
  <c r="X929" i="1" a="1"/>
  <c r="X929" i="1" s="1"/>
  <c r="AD929" i="1" a="1"/>
  <c r="AD929" i="1" s="1"/>
  <c r="AF929" i="1" a="1"/>
  <c r="AF929" i="1" s="1"/>
  <c r="AE929" i="1" a="1"/>
  <c r="AE929" i="1" s="1"/>
  <c r="AC929" i="1" a="1"/>
  <c r="AC929" i="1" s="1"/>
  <c r="AB929" i="1" a="1"/>
  <c r="AB929" i="1" s="1"/>
  <c r="W929" i="1" a="1"/>
  <c r="W929" i="1" s="1"/>
  <c r="AA929" i="1" a="1"/>
  <c r="AA929" i="1" s="1"/>
  <c r="U929" i="1" a="1"/>
  <c r="U929" i="1" s="1"/>
  <c r="T929" i="1" a="1"/>
  <c r="T929" i="1" s="1"/>
  <c r="V929" i="1"/>
  <c r="E947" i="1" a="1"/>
  <c r="E947" i="1" s="1"/>
  <c r="D947" i="1" a="1"/>
  <c r="D947" i="1" s="1"/>
  <c r="C947" i="1" a="1"/>
  <c r="C947" i="1" s="1"/>
  <c r="Q947" i="1" a="1"/>
  <c r="Q947" i="1" s="1"/>
  <c r="B947" i="1" a="1"/>
  <c r="B947" i="1" s="1"/>
  <c r="K947" i="1" a="1"/>
  <c r="K947" i="1" s="1"/>
  <c r="L947" i="1"/>
  <c r="S947" i="1"/>
  <c r="L953" i="1"/>
  <c r="K953" i="1" a="1"/>
  <c r="K953" i="1" s="1"/>
  <c r="D953" i="1" a="1"/>
  <c r="D953" i="1" s="1"/>
  <c r="Q953" i="1" a="1"/>
  <c r="Q953" i="1" s="1"/>
  <c r="B953" i="1" a="1"/>
  <c r="B953" i="1" s="1"/>
  <c r="E953" i="1" a="1"/>
  <c r="E953" i="1" s="1"/>
  <c r="C953" i="1" a="1"/>
  <c r="C953" i="1" s="1"/>
  <c r="K962" i="1" a="1"/>
  <c r="K962" i="1" s="1"/>
  <c r="C962" i="1" a="1"/>
  <c r="C962" i="1" s="1"/>
  <c r="L962" i="1"/>
  <c r="Q962" i="1" a="1"/>
  <c r="Q962" i="1" s="1"/>
  <c r="E962" i="1" a="1"/>
  <c r="E962" i="1" s="1"/>
  <c r="D962" i="1" a="1"/>
  <c r="D962" i="1" s="1"/>
  <c r="B962" i="1" a="1"/>
  <c r="B962" i="1" s="1"/>
  <c r="Q986" i="1" a="1"/>
  <c r="Q986" i="1" s="1"/>
  <c r="L986" i="1"/>
  <c r="K986" i="1" a="1"/>
  <c r="K986" i="1" s="1"/>
  <c r="E986" i="1" a="1"/>
  <c r="E986" i="1" s="1"/>
  <c r="D986" i="1" a="1"/>
  <c r="D986" i="1" s="1"/>
  <c r="B986" i="1" a="1"/>
  <c r="B986" i="1" s="1"/>
  <c r="C986" i="1" a="1"/>
  <c r="C986" i="1" s="1"/>
  <c r="L1004" i="1"/>
  <c r="K1004" i="1" a="1"/>
  <c r="K1004" i="1" s="1"/>
  <c r="D1004" i="1" a="1"/>
  <c r="D1004" i="1" s="1"/>
  <c r="Q1004" i="1" a="1"/>
  <c r="Q1004" i="1" s="1"/>
  <c r="E1004" i="1" a="1"/>
  <c r="E1004" i="1" s="1"/>
  <c r="C1004" i="1" a="1"/>
  <c r="C1004" i="1" s="1"/>
  <c r="B1004" i="1" a="1"/>
  <c r="B1004" i="1" s="1"/>
  <c r="E1031" i="1" a="1"/>
  <c r="E1031" i="1" s="1"/>
  <c r="C1031" i="1" a="1"/>
  <c r="C1031" i="1" s="1"/>
  <c r="L1031" i="1"/>
  <c r="K1031" i="1" a="1"/>
  <c r="K1031" i="1" s="1"/>
  <c r="D1031" i="1" a="1"/>
  <c r="D1031" i="1" s="1"/>
  <c r="B1031" i="1" a="1"/>
  <c r="B1031" i="1" s="1"/>
  <c r="Q1031" i="1" a="1"/>
  <c r="Q1031" i="1" s="1"/>
  <c r="Y1038" i="1" a="1"/>
  <c r="Y1038" i="1" s="1"/>
  <c r="X1038" i="1" a="1"/>
  <c r="X1038" i="1" s="1"/>
  <c r="W1038" i="1" a="1"/>
  <c r="W1038" i="1" s="1"/>
  <c r="AF1038" i="1" a="1"/>
  <c r="AF1038" i="1" s="1"/>
  <c r="U1038" i="1" a="1"/>
  <c r="U1038" i="1" s="1"/>
  <c r="AD1038" i="1" a="1"/>
  <c r="AD1038" i="1" s="1"/>
  <c r="AA1038" i="1" a="1"/>
  <c r="AA1038" i="1" s="1"/>
  <c r="Z1038" i="1" a="1"/>
  <c r="Z1038" i="1" s="1"/>
  <c r="T1038" i="1" a="1"/>
  <c r="T1038" i="1" s="1"/>
  <c r="AB1038" i="1" a="1"/>
  <c r="AB1038" i="1" s="1"/>
  <c r="AE1038" i="1" a="1"/>
  <c r="AE1038" i="1" s="1"/>
  <c r="AC1038" i="1" a="1"/>
  <c r="AC1038" i="1" s="1"/>
  <c r="V1038" i="1"/>
  <c r="X1056" i="1" a="1"/>
  <c r="X1056" i="1" s="1"/>
  <c r="W1056" i="1" a="1"/>
  <c r="W1056" i="1" s="1"/>
  <c r="AF1056" i="1" a="1"/>
  <c r="AF1056" i="1" s="1"/>
  <c r="U1056" i="1" a="1"/>
  <c r="U1056" i="1" s="1"/>
  <c r="AE1056" i="1" a="1"/>
  <c r="AE1056" i="1" s="1"/>
  <c r="T1056" i="1" a="1"/>
  <c r="T1056" i="1" s="1"/>
  <c r="AC1056" i="1" a="1"/>
  <c r="AC1056" i="1" s="1"/>
  <c r="Z1056" i="1" a="1"/>
  <c r="Z1056" i="1" s="1"/>
  <c r="Y1056" i="1" a="1"/>
  <c r="Y1056" i="1" s="1"/>
  <c r="AA1056" i="1" a="1"/>
  <c r="AA1056" i="1" s="1"/>
  <c r="AD1056" i="1" a="1"/>
  <c r="AD1056" i="1" s="1"/>
  <c r="AB1056" i="1" a="1"/>
  <c r="AB1056" i="1" s="1"/>
  <c r="Z1155" i="1" a="1"/>
  <c r="Z1155" i="1" s="1"/>
  <c r="AE1155" i="1" a="1"/>
  <c r="AE1155" i="1" s="1"/>
  <c r="AD1155" i="1" a="1"/>
  <c r="AD1155" i="1" s="1"/>
  <c r="AC1155" i="1" a="1"/>
  <c r="AC1155" i="1" s="1"/>
  <c r="AB1155" i="1" a="1"/>
  <c r="AB1155" i="1" s="1"/>
  <c r="AA1155" i="1" a="1"/>
  <c r="AA1155" i="1" s="1"/>
  <c r="X1155" i="1" a="1"/>
  <c r="X1155" i="1" s="1"/>
  <c r="AF1155" i="1" a="1"/>
  <c r="AF1155" i="1" s="1"/>
  <c r="Y1155" i="1" a="1"/>
  <c r="Y1155" i="1" s="1"/>
  <c r="W1155" i="1" a="1"/>
  <c r="W1155" i="1" s="1"/>
  <c r="U1155" i="1" a="1"/>
  <c r="U1155" i="1" s="1"/>
  <c r="T1155" i="1" a="1"/>
  <c r="T1155" i="1" s="1"/>
  <c r="B1194" i="1" a="1"/>
  <c r="B1194" i="1" s="1"/>
  <c r="R1194" i="1" a="1"/>
  <c r="R1194" i="1" s="1"/>
  <c r="L1194" i="1"/>
  <c r="P1194" i="1" s="1"/>
  <c r="I1194" i="1" a="1"/>
  <c r="I1194" i="1" s="1"/>
  <c r="K1194" i="1" a="1"/>
  <c r="K1194" i="1" s="1"/>
  <c r="J1194" i="1" a="1"/>
  <c r="J1194" i="1" s="1"/>
  <c r="AG1194" i="1" a="1"/>
  <c r="AG1194" i="1" s="1"/>
  <c r="E1194" i="1" a="1"/>
  <c r="E1194" i="1" s="1"/>
  <c r="C1194" i="1" a="1"/>
  <c r="C1194" i="1" s="1"/>
  <c r="D1194" i="1" a="1"/>
  <c r="D1194" i="1" s="1"/>
  <c r="F1194" i="1" a="1"/>
  <c r="F1194" i="1" s="1"/>
  <c r="G1194" i="1" s="1"/>
  <c r="O1194" i="1"/>
  <c r="N1194" i="1"/>
  <c r="M1194" i="1"/>
  <c r="D1212" i="1" a="1"/>
  <c r="D1212" i="1" s="1"/>
  <c r="C1212" i="1" a="1"/>
  <c r="C1212" i="1" s="1"/>
  <c r="L1212" i="1"/>
  <c r="K1212" i="1" a="1"/>
  <c r="K1212" i="1" s="1"/>
  <c r="B1212" i="1" a="1"/>
  <c r="B1212" i="1" s="1"/>
  <c r="F1212" i="1" a="1"/>
  <c r="F1212" i="1" s="1"/>
  <c r="H1212" i="1" s="1"/>
  <c r="E1212" i="1" a="1"/>
  <c r="E1212" i="1" s="1"/>
  <c r="AG1212" i="1" a="1"/>
  <c r="AG1212" i="1" s="1"/>
  <c r="R1212" i="1" a="1"/>
  <c r="R1212" i="1" s="1"/>
  <c r="I1212" i="1" a="1"/>
  <c r="I1212" i="1" s="1"/>
  <c r="M1212" i="1"/>
  <c r="B1221" i="1" a="1"/>
  <c r="B1221" i="1" s="1"/>
  <c r="R1221" i="1" a="1"/>
  <c r="R1221" i="1" s="1"/>
  <c r="Q1221" i="1" a="1"/>
  <c r="Q1221" i="1" s="1"/>
  <c r="K1221" i="1" a="1"/>
  <c r="K1221" i="1" s="1"/>
  <c r="I1221" i="1" a="1"/>
  <c r="I1221" i="1" s="1"/>
  <c r="F1221" i="1" a="1"/>
  <c r="F1221" i="1" s="1"/>
  <c r="C1221" i="1" a="1"/>
  <c r="C1221" i="1" s="1"/>
  <c r="AG1221" i="1" a="1"/>
  <c r="AG1221" i="1" s="1"/>
  <c r="E1221" i="1" a="1"/>
  <c r="E1221" i="1" s="1"/>
  <c r="D1221" i="1" a="1"/>
  <c r="D1221" i="1" s="1"/>
  <c r="L1221" i="1"/>
  <c r="P1221" i="1" s="1"/>
  <c r="S1221" i="1"/>
  <c r="N1221" i="1"/>
  <c r="Z1233" i="1" a="1"/>
  <c r="Z1233" i="1" s="1"/>
  <c r="Y1233" i="1" a="1"/>
  <c r="Y1233" i="1" s="1"/>
  <c r="W1233" i="1" a="1"/>
  <c r="W1233" i="1" s="1"/>
  <c r="AE1233" i="1" a="1"/>
  <c r="AE1233" i="1" s="1"/>
  <c r="T1233" i="1" a="1"/>
  <c r="T1233" i="1" s="1"/>
  <c r="AA1233" i="1" a="1"/>
  <c r="AA1233" i="1" s="1"/>
  <c r="X1233" i="1" a="1"/>
  <c r="X1233" i="1" s="1"/>
  <c r="U1233" i="1" a="1"/>
  <c r="U1233" i="1" s="1"/>
  <c r="AF1233" i="1" a="1"/>
  <c r="AF1233" i="1" s="1"/>
  <c r="AB1233" i="1" a="1"/>
  <c r="AB1233" i="1" s="1"/>
  <c r="AD1233" i="1" a="1"/>
  <c r="AD1233" i="1" s="1"/>
  <c r="AC1233" i="1" a="1"/>
  <c r="AC1233" i="1" s="1"/>
  <c r="L1239" i="1"/>
  <c r="P1239" i="1" s="1"/>
  <c r="K1239" i="1" a="1"/>
  <c r="K1239" i="1" s="1"/>
  <c r="C1239" i="1" a="1"/>
  <c r="C1239" i="1" s="1"/>
  <c r="B1239" i="1" a="1"/>
  <c r="B1239" i="1" s="1"/>
  <c r="E1239" i="1" a="1"/>
  <c r="E1239" i="1" s="1"/>
  <c r="D1239" i="1" a="1"/>
  <c r="D1239" i="1" s="1"/>
  <c r="AG1239" i="1" a="1"/>
  <c r="AG1239" i="1" s="1"/>
  <c r="M1239" i="1"/>
  <c r="Z1242" i="1" a="1"/>
  <c r="Z1242" i="1" s="1"/>
  <c r="Y1242" i="1" a="1"/>
  <c r="Y1242" i="1" s="1"/>
  <c r="X1242" i="1" a="1"/>
  <c r="X1242" i="1" s="1"/>
  <c r="AF1242" i="1" a="1"/>
  <c r="AF1242" i="1" s="1"/>
  <c r="U1242" i="1" a="1"/>
  <c r="U1242" i="1" s="1"/>
  <c r="T1242" i="1" a="1"/>
  <c r="T1242" i="1" s="1"/>
  <c r="AE1242" i="1" a="1"/>
  <c r="AE1242" i="1" s="1"/>
  <c r="AC1242" i="1" a="1"/>
  <c r="AC1242" i="1" s="1"/>
  <c r="AD1242" i="1" a="1"/>
  <c r="AD1242" i="1" s="1"/>
  <c r="AB1242" i="1" a="1"/>
  <c r="AB1242" i="1" s="1"/>
  <c r="AA1242" i="1" a="1"/>
  <c r="AA1242" i="1" s="1"/>
  <c r="W1242" i="1" a="1"/>
  <c r="W1242" i="1" s="1"/>
  <c r="AF1245" i="1" a="1"/>
  <c r="AF1245" i="1" s="1"/>
  <c r="U1245" i="1" a="1"/>
  <c r="U1245" i="1" s="1"/>
  <c r="AE1245" i="1" a="1"/>
  <c r="AE1245" i="1" s="1"/>
  <c r="T1245" i="1" a="1"/>
  <c r="T1245" i="1" s="1"/>
  <c r="AC1245" i="1" a="1"/>
  <c r="AC1245" i="1" s="1"/>
  <c r="AA1245" i="1" a="1"/>
  <c r="AA1245" i="1" s="1"/>
  <c r="AD1245" i="1" a="1"/>
  <c r="AD1245" i="1" s="1"/>
  <c r="AB1245" i="1" a="1"/>
  <c r="AB1245" i="1" s="1"/>
  <c r="Z1245" i="1" a="1"/>
  <c r="Z1245" i="1" s="1"/>
  <c r="Y1245" i="1" a="1"/>
  <c r="Y1245" i="1" s="1"/>
  <c r="W1245" i="1" a="1"/>
  <c r="W1245" i="1" s="1"/>
  <c r="X1245" i="1" a="1"/>
  <c r="X1245" i="1" s="1"/>
  <c r="V1245" i="1"/>
  <c r="L1257" i="1"/>
  <c r="O1257" i="1" s="1"/>
  <c r="K1257" i="1" a="1"/>
  <c r="K1257" i="1" s="1"/>
  <c r="AG1257" i="1" a="1"/>
  <c r="AG1257" i="1" s="1"/>
  <c r="R1257" i="1" a="1"/>
  <c r="R1257" i="1" s="1"/>
  <c r="E1257" i="1" a="1"/>
  <c r="E1257" i="1" s="1"/>
  <c r="C1257" i="1" a="1"/>
  <c r="C1257" i="1" s="1"/>
  <c r="D1257" i="1" a="1"/>
  <c r="D1257" i="1" s="1"/>
  <c r="B1257" i="1" a="1"/>
  <c r="B1257" i="1" s="1"/>
  <c r="M1257" i="1"/>
  <c r="Y1260" i="1" a="1"/>
  <c r="Y1260" i="1" s="1"/>
  <c r="X1260" i="1" a="1"/>
  <c r="X1260" i="1" s="1"/>
  <c r="W1260" i="1" a="1"/>
  <c r="W1260" i="1" s="1"/>
  <c r="AE1260" i="1" a="1"/>
  <c r="AE1260" i="1" s="1"/>
  <c r="T1260" i="1" a="1"/>
  <c r="T1260" i="1" s="1"/>
  <c r="AD1260" i="1" a="1"/>
  <c r="AD1260" i="1" s="1"/>
  <c r="AC1260" i="1" a="1"/>
  <c r="AC1260" i="1" s="1"/>
  <c r="AB1260" i="1" a="1"/>
  <c r="AB1260" i="1" s="1"/>
  <c r="AA1260" i="1" a="1"/>
  <c r="AA1260" i="1" s="1"/>
  <c r="AF1260" i="1" a="1"/>
  <c r="AF1260" i="1" s="1"/>
  <c r="Z1260" i="1" a="1"/>
  <c r="Z1260" i="1" s="1"/>
  <c r="U1260" i="1" a="1"/>
  <c r="U1260" i="1" s="1"/>
  <c r="AE1263" i="1" a="1"/>
  <c r="AE1263" i="1" s="1"/>
  <c r="T1263" i="1" a="1"/>
  <c r="T1263" i="1" s="1"/>
  <c r="AD1263" i="1" a="1"/>
  <c r="AD1263" i="1" s="1"/>
  <c r="AB1263" i="1" a="1"/>
  <c r="AB1263" i="1" s="1"/>
  <c r="Z1263" i="1" a="1"/>
  <c r="Z1263" i="1" s="1"/>
  <c r="X1263" i="1" a="1"/>
  <c r="X1263" i="1" s="1"/>
  <c r="W1263" i="1" a="1"/>
  <c r="W1263" i="1" s="1"/>
  <c r="U1263" i="1" a="1"/>
  <c r="U1263" i="1" s="1"/>
  <c r="AF1263" i="1" a="1"/>
  <c r="AF1263" i="1" s="1"/>
  <c r="Y1263" i="1" a="1"/>
  <c r="Y1263" i="1" s="1"/>
  <c r="AA1263" i="1" a="1"/>
  <c r="AA1263" i="1" s="1"/>
  <c r="AC1263" i="1" a="1"/>
  <c r="AC1263" i="1" s="1"/>
  <c r="AB1266" i="1" a="1"/>
  <c r="AB1266" i="1" s="1"/>
  <c r="AA1266" i="1" a="1"/>
  <c r="AA1266" i="1" s="1"/>
  <c r="Z1266" i="1" a="1"/>
  <c r="Z1266" i="1" s="1"/>
  <c r="X1266" i="1" a="1"/>
  <c r="X1266" i="1" s="1"/>
  <c r="AF1266" i="1" a="1"/>
  <c r="AF1266" i="1" s="1"/>
  <c r="AE1266" i="1" a="1"/>
  <c r="AE1266" i="1" s="1"/>
  <c r="AD1266" i="1" a="1"/>
  <c r="AD1266" i="1" s="1"/>
  <c r="W1266" i="1" a="1"/>
  <c r="W1266" i="1" s="1"/>
  <c r="T1266" i="1" a="1"/>
  <c r="T1266" i="1" s="1"/>
  <c r="Y1266" i="1" a="1"/>
  <c r="Y1266" i="1" s="1"/>
  <c r="U1266" i="1" a="1"/>
  <c r="U1266" i="1" s="1"/>
  <c r="AC1266" i="1" a="1"/>
  <c r="AC1266" i="1" s="1"/>
  <c r="Q1275" i="1" a="1"/>
  <c r="Q1275" i="1" s="1"/>
  <c r="K1275" i="1" a="1"/>
  <c r="K1275" i="1" s="1"/>
  <c r="L1275" i="1"/>
  <c r="E1275" i="1" a="1"/>
  <c r="E1275" i="1" s="1"/>
  <c r="D1275" i="1" a="1"/>
  <c r="D1275" i="1" s="1"/>
  <c r="B1275" i="1" a="1"/>
  <c r="B1275" i="1" s="1"/>
  <c r="C1275" i="1" a="1"/>
  <c r="C1275" i="1" s="1"/>
  <c r="AB1284" i="1" a="1"/>
  <c r="AB1284" i="1" s="1"/>
  <c r="AA1284" i="1" a="1"/>
  <c r="AA1284" i="1" s="1"/>
  <c r="W1284" i="1" a="1"/>
  <c r="W1284" i="1" s="1"/>
  <c r="U1284" i="1" a="1"/>
  <c r="U1284" i="1" s="1"/>
  <c r="T1284" i="1" a="1"/>
  <c r="T1284" i="1" s="1"/>
  <c r="AE1284" i="1" a="1"/>
  <c r="AE1284" i="1" s="1"/>
  <c r="AF1284" i="1" a="1"/>
  <c r="AF1284" i="1" s="1"/>
  <c r="AD1284" i="1" a="1"/>
  <c r="AD1284" i="1" s="1"/>
  <c r="AC1284" i="1" a="1"/>
  <c r="AC1284" i="1" s="1"/>
  <c r="X1284" i="1" a="1"/>
  <c r="X1284" i="1" s="1"/>
  <c r="Z1284" i="1" a="1"/>
  <c r="Z1284" i="1" s="1"/>
  <c r="Y1284" i="1" a="1"/>
  <c r="Y1284" i="1" s="1"/>
  <c r="C1290" i="1" a="1"/>
  <c r="C1290" i="1" s="1"/>
  <c r="B1290" i="1" a="1"/>
  <c r="B1290" i="1" s="1"/>
  <c r="E1290" i="1" a="1"/>
  <c r="E1290" i="1" s="1"/>
  <c r="D1290" i="1" a="1"/>
  <c r="D1290" i="1" s="1"/>
  <c r="K1290" i="1" a="1"/>
  <c r="K1290" i="1" s="1"/>
  <c r="L1290" i="1"/>
  <c r="N1290" i="1" s="1"/>
  <c r="M1290" i="1"/>
  <c r="S1290" i="1" s="1"/>
  <c r="B1308" i="1" a="1"/>
  <c r="B1308" i="1" s="1"/>
  <c r="R1308" i="1" a="1"/>
  <c r="R1308" i="1" s="1"/>
  <c r="Q1308" i="1" a="1"/>
  <c r="Q1308" i="1" s="1"/>
  <c r="K1308" i="1" a="1"/>
  <c r="K1308" i="1" s="1"/>
  <c r="C1308" i="1" a="1"/>
  <c r="C1308" i="1" s="1"/>
  <c r="E1308" i="1" a="1"/>
  <c r="E1308" i="1" s="1"/>
  <c r="D1308" i="1" a="1"/>
  <c r="D1308" i="1" s="1"/>
  <c r="L1308" i="1"/>
  <c r="P1308" i="1" s="1"/>
  <c r="AA1311" i="1" a="1"/>
  <c r="AA1311" i="1" s="1"/>
  <c r="Z1311" i="1" a="1"/>
  <c r="Z1311" i="1" s="1"/>
  <c r="Y1311" i="1" a="1"/>
  <c r="Y1311" i="1" s="1"/>
  <c r="X1311" i="1" a="1"/>
  <c r="X1311" i="1" s="1"/>
  <c r="U1311" i="1" a="1"/>
  <c r="U1311" i="1" s="1"/>
  <c r="T1311" i="1" a="1"/>
  <c r="T1311" i="1" s="1"/>
  <c r="AF1311" i="1" a="1"/>
  <c r="AF1311" i="1" s="1"/>
  <c r="AD1311" i="1" a="1"/>
  <c r="AD1311" i="1" s="1"/>
  <c r="W1311" i="1" a="1"/>
  <c r="W1311" i="1" s="1"/>
  <c r="AE1311" i="1" a="1"/>
  <c r="AE1311" i="1" s="1"/>
  <c r="AB1311" i="1" a="1"/>
  <c r="AB1311" i="1" s="1"/>
  <c r="AC1311" i="1" a="1"/>
  <c r="AC1311" i="1" s="1"/>
  <c r="Z1329" i="1" a="1"/>
  <c r="Z1329" i="1" s="1"/>
  <c r="Y1329" i="1" a="1"/>
  <c r="Y1329" i="1" s="1"/>
  <c r="X1329" i="1" a="1"/>
  <c r="X1329" i="1" s="1"/>
  <c r="W1329" i="1" a="1"/>
  <c r="W1329" i="1" s="1"/>
  <c r="AF1329" i="1" a="1"/>
  <c r="AF1329" i="1" s="1"/>
  <c r="U1329" i="1" a="1"/>
  <c r="U1329" i="1" s="1"/>
  <c r="AE1329" i="1" a="1"/>
  <c r="AE1329" i="1" s="1"/>
  <c r="AD1329" i="1" a="1"/>
  <c r="AD1329" i="1" s="1"/>
  <c r="AC1329" i="1" a="1"/>
  <c r="AC1329" i="1" s="1"/>
  <c r="AB1329" i="1" a="1"/>
  <c r="AB1329" i="1" s="1"/>
  <c r="AA1329" i="1" a="1"/>
  <c r="AA1329" i="1" s="1"/>
  <c r="T1329" i="1" a="1"/>
  <c r="T1329" i="1" s="1"/>
  <c r="V1329" i="1"/>
  <c r="E1347" i="1" a="1"/>
  <c r="E1347" i="1" s="1"/>
  <c r="C1347" i="1" a="1"/>
  <c r="C1347" i="1" s="1"/>
  <c r="D1347" i="1" a="1"/>
  <c r="D1347" i="1" s="1"/>
  <c r="B1347" i="1" a="1"/>
  <c r="B1347" i="1" s="1"/>
  <c r="L1347" i="1"/>
  <c r="K1347" i="1" a="1"/>
  <c r="K1347" i="1" s="1"/>
  <c r="Q1347" i="1" a="1"/>
  <c r="Q1347" i="1" s="1"/>
  <c r="S1347" i="1"/>
  <c r="B1353" i="1" a="1"/>
  <c r="B1353" i="1" s="1"/>
  <c r="Q1353" i="1" a="1"/>
  <c r="Q1353" i="1" s="1"/>
  <c r="K1353" i="1" a="1"/>
  <c r="K1353" i="1" s="1"/>
  <c r="C1353" i="1" a="1"/>
  <c r="C1353" i="1" s="1"/>
  <c r="AG1353" i="1" a="1"/>
  <c r="AG1353" i="1" s="1"/>
  <c r="E1353" i="1" a="1"/>
  <c r="E1353" i="1" s="1"/>
  <c r="D1353" i="1" a="1"/>
  <c r="D1353" i="1" s="1"/>
  <c r="L1353" i="1"/>
  <c r="C1362" i="1" a="1"/>
  <c r="C1362" i="1" s="1"/>
  <c r="AG1362" i="1" a="1"/>
  <c r="AG1362" i="1" s="1"/>
  <c r="B1362" i="1" a="1"/>
  <c r="B1362" i="1" s="1"/>
  <c r="Q1362" i="1" a="1"/>
  <c r="Q1362" i="1" s="1"/>
  <c r="K1362" i="1" a="1"/>
  <c r="K1362" i="1" s="1"/>
  <c r="E1362" i="1" a="1"/>
  <c r="E1362" i="1" s="1"/>
  <c r="D1362" i="1" a="1"/>
  <c r="D1362" i="1" s="1"/>
  <c r="L1362" i="1"/>
  <c r="AF1378" i="1" a="1"/>
  <c r="AF1378" i="1" s="1"/>
  <c r="U1378" i="1" a="1"/>
  <c r="U1378" i="1" s="1"/>
  <c r="AD1378" i="1" a="1"/>
  <c r="AD1378" i="1" s="1"/>
  <c r="Z1378" i="1" a="1"/>
  <c r="Z1378" i="1" s="1"/>
  <c r="Y1378" i="1" a="1"/>
  <c r="Y1378" i="1" s="1"/>
  <c r="X1378" i="1" a="1"/>
  <c r="X1378" i="1" s="1"/>
  <c r="AE1378" i="1" a="1"/>
  <c r="AE1378" i="1" s="1"/>
  <c r="AC1378" i="1" a="1"/>
  <c r="AC1378" i="1" s="1"/>
  <c r="AA1378" i="1" a="1"/>
  <c r="AA1378" i="1" s="1"/>
  <c r="AB1378" i="1" a="1"/>
  <c r="AB1378" i="1" s="1"/>
  <c r="T1378" i="1" a="1"/>
  <c r="T1378" i="1" s="1"/>
  <c r="W1378" i="1" a="1"/>
  <c r="W1378" i="1" s="1"/>
  <c r="V1378" i="1"/>
  <c r="E1406" i="1" a="1"/>
  <c r="E1406" i="1" s="1"/>
  <c r="C1406" i="1" a="1"/>
  <c r="C1406" i="1" s="1"/>
  <c r="D1406" i="1" a="1"/>
  <c r="D1406" i="1" s="1"/>
  <c r="B1406" i="1" a="1"/>
  <c r="B1406" i="1" s="1"/>
  <c r="R1406" i="1" a="1"/>
  <c r="R1406" i="1" s="1"/>
  <c r="Q1406" i="1" a="1"/>
  <c r="Q1406" i="1" s="1"/>
  <c r="L1406" i="1"/>
  <c r="K1406" i="1" a="1"/>
  <c r="K1406" i="1" s="1"/>
  <c r="E1422" i="1" a="1"/>
  <c r="E1422" i="1" s="1"/>
  <c r="D1422" i="1" a="1"/>
  <c r="D1422" i="1" s="1"/>
  <c r="C1422" i="1" a="1"/>
  <c r="C1422" i="1" s="1"/>
  <c r="Q1422" i="1" a="1"/>
  <c r="Q1422" i="1" s="1"/>
  <c r="L1422" i="1"/>
  <c r="K1422" i="1" a="1"/>
  <c r="K1422" i="1" s="1"/>
  <c r="B1422" i="1" a="1"/>
  <c r="B1422" i="1" s="1"/>
  <c r="B1435" i="1" a="1"/>
  <c r="B1435" i="1" s="1"/>
  <c r="E1435" i="1" a="1"/>
  <c r="E1435" i="1" s="1"/>
  <c r="C1435" i="1" a="1"/>
  <c r="C1435" i="1" s="1"/>
  <c r="Q1435" i="1" a="1"/>
  <c r="Q1435" i="1" s="1"/>
  <c r="K1435" i="1" a="1"/>
  <c r="K1435" i="1" s="1"/>
  <c r="D1435" i="1" a="1"/>
  <c r="D1435" i="1" s="1"/>
  <c r="L1435" i="1"/>
  <c r="AB1451" i="1" a="1"/>
  <c r="AB1451" i="1" s="1"/>
  <c r="Z1451" i="1" a="1"/>
  <c r="Z1451" i="1" s="1"/>
  <c r="AF1451" i="1" a="1"/>
  <c r="AF1451" i="1" s="1"/>
  <c r="AA1451" i="1" a="1"/>
  <c r="AA1451" i="1" s="1"/>
  <c r="Y1451" i="1" a="1"/>
  <c r="Y1451" i="1" s="1"/>
  <c r="X1451" i="1" a="1"/>
  <c r="X1451" i="1" s="1"/>
  <c r="W1451" i="1" a="1"/>
  <c r="W1451" i="1" s="1"/>
  <c r="T1451" i="1" a="1"/>
  <c r="T1451" i="1" s="1"/>
  <c r="AE1451" i="1" a="1"/>
  <c r="AE1451" i="1" s="1"/>
  <c r="AD1451" i="1" a="1"/>
  <c r="AD1451" i="1" s="1"/>
  <c r="AC1451" i="1" a="1"/>
  <c r="AC1451" i="1" s="1"/>
  <c r="U1451" i="1" a="1"/>
  <c r="U1451" i="1" s="1"/>
  <c r="AA1458" i="1" a="1"/>
  <c r="AA1458" i="1" s="1"/>
  <c r="Y1458" i="1" a="1"/>
  <c r="Y1458" i="1" s="1"/>
  <c r="W1458" i="1" a="1"/>
  <c r="W1458" i="1" s="1"/>
  <c r="T1458" i="1" a="1"/>
  <c r="T1458" i="1" s="1"/>
  <c r="AF1458" i="1" a="1"/>
  <c r="AF1458" i="1" s="1"/>
  <c r="AE1458" i="1" a="1"/>
  <c r="AE1458" i="1" s="1"/>
  <c r="AD1458" i="1" a="1"/>
  <c r="AD1458" i="1" s="1"/>
  <c r="AB1458" i="1" a="1"/>
  <c r="AB1458" i="1" s="1"/>
  <c r="AC1458" i="1" a="1"/>
  <c r="AC1458" i="1" s="1"/>
  <c r="Z1458" i="1" a="1"/>
  <c r="Z1458" i="1" s="1"/>
  <c r="X1458" i="1" a="1"/>
  <c r="X1458" i="1" s="1"/>
  <c r="U1458" i="1" a="1"/>
  <c r="U1458" i="1" s="1"/>
  <c r="V1458" i="1"/>
  <c r="B1486" i="1" a="1"/>
  <c r="B1486" i="1" s="1"/>
  <c r="Q1486" i="1" a="1"/>
  <c r="Q1486" i="1" s="1"/>
  <c r="L1486" i="1"/>
  <c r="K1486" i="1" a="1"/>
  <c r="K1486" i="1" s="1"/>
  <c r="C1486" i="1" a="1"/>
  <c r="C1486" i="1" s="1"/>
  <c r="D1486" i="1" a="1"/>
  <c r="D1486" i="1" s="1"/>
  <c r="E1486" i="1" a="1"/>
  <c r="E1486" i="1" s="1"/>
  <c r="E1502" i="1" a="1"/>
  <c r="E1502" i="1" s="1"/>
  <c r="D1502" i="1" a="1"/>
  <c r="D1502" i="1" s="1"/>
  <c r="C1502" i="1" a="1"/>
  <c r="C1502" i="1" s="1"/>
  <c r="K1502" i="1" a="1"/>
  <c r="K1502" i="1" s="1"/>
  <c r="B1502" i="1" a="1"/>
  <c r="B1502" i="1" s="1"/>
  <c r="Q1502" i="1" a="1"/>
  <c r="Q1502" i="1" s="1"/>
  <c r="L1502" i="1"/>
  <c r="O1502" i="1" s="1"/>
  <c r="C1515" i="1" a="1"/>
  <c r="C1515" i="1" s="1"/>
  <c r="B1515" i="1" a="1"/>
  <c r="B1515" i="1" s="1"/>
  <c r="E1515" i="1" a="1"/>
  <c r="E1515" i="1" s="1"/>
  <c r="D1515" i="1" a="1"/>
  <c r="D1515" i="1" s="1"/>
  <c r="K1515" i="1" a="1"/>
  <c r="K1515" i="1" s="1"/>
  <c r="Q1515" i="1" a="1"/>
  <c r="Q1515" i="1" s="1"/>
  <c r="L1515" i="1"/>
  <c r="AC1531" i="1" a="1"/>
  <c r="AC1531" i="1" s="1"/>
  <c r="AE1531" i="1" a="1"/>
  <c r="AE1531" i="1" s="1"/>
  <c r="AD1531" i="1" a="1"/>
  <c r="AD1531" i="1" s="1"/>
  <c r="AB1531" i="1" a="1"/>
  <c r="AB1531" i="1" s="1"/>
  <c r="Z1531" i="1" a="1"/>
  <c r="Z1531" i="1" s="1"/>
  <c r="AA1531" i="1" a="1"/>
  <c r="AA1531" i="1" s="1"/>
  <c r="X1531" i="1" a="1"/>
  <c r="X1531" i="1" s="1"/>
  <c r="T1531" i="1" a="1"/>
  <c r="T1531" i="1" s="1"/>
  <c r="U1531" i="1" a="1"/>
  <c r="U1531" i="1" s="1"/>
  <c r="AF1531" i="1" a="1"/>
  <c r="AF1531" i="1" s="1"/>
  <c r="W1531" i="1" a="1"/>
  <c r="W1531" i="1" s="1"/>
  <c r="Y1531" i="1" a="1"/>
  <c r="Y1531" i="1" s="1"/>
  <c r="AB1538" i="1" a="1"/>
  <c r="AB1538" i="1" s="1"/>
  <c r="Y1538" i="1" a="1"/>
  <c r="Y1538" i="1" s="1"/>
  <c r="Z1538" i="1" a="1"/>
  <c r="Z1538" i="1" s="1"/>
  <c r="X1538" i="1" a="1"/>
  <c r="X1538" i="1" s="1"/>
  <c r="W1538" i="1" a="1"/>
  <c r="W1538" i="1" s="1"/>
  <c r="T1538" i="1" a="1"/>
  <c r="T1538" i="1" s="1"/>
  <c r="U1538" i="1" a="1"/>
  <c r="U1538" i="1" s="1"/>
  <c r="AF1538" i="1" a="1"/>
  <c r="AF1538" i="1" s="1"/>
  <c r="AE1538" i="1" a="1"/>
  <c r="AE1538" i="1" s="1"/>
  <c r="AD1538" i="1" a="1"/>
  <c r="AD1538" i="1" s="1"/>
  <c r="AC1538" i="1" a="1"/>
  <c r="AC1538" i="1" s="1"/>
  <c r="AA1538" i="1" a="1"/>
  <c r="AA1538" i="1" s="1"/>
  <c r="V1538" i="1"/>
  <c r="C1566" i="1" a="1"/>
  <c r="C1566" i="1" s="1"/>
  <c r="E1566" i="1" a="1"/>
  <c r="E1566" i="1" s="1"/>
  <c r="D1566" i="1" a="1"/>
  <c r="D1566" i="1" s="1"/>
  <c r="AG1566" i="1" a="1"/>
  <c r="AG1566" i="1" s="1"/>
  <c r="R1566" i="1" a="1"/>
  <c r="R1566" i="1" s="1"/>
  <c r="B1566" i="1" a="1"/>
  <c r="B1566" i="1" s="1"/>
  <c r="L1566" i="1"/>
  <c r="O1566" i="1" s="1"/>
  <c r="Q1566" i="1" a="1"/>
  <c r="Q1566" i="1" s="1"/>
  <c r="J1566" i="1" a="1"/>
  <c r="J1566" i="1" s="1"/>
  <c r="K1566" i="1" a="1"/>
  <c r="K1566" i="1" s="1"/>
  <c r="R1582" i="1" a="1"/>
  <c r="R1582" i="1" s="1"/>
  <c r="Q1582" i="1" a="1"/>
  <c r="Q1582" i="1" s="1"/>
  <c r="B1582" i="1" a="1"/>
  <c r="B1582" i="1" s="1"/>
  <c r="E1582" i="1" a="1"/>
  <c r="E1582" i="1" s="1"/>
  <c r="D1582" i="1" a="1"/>
  <c r="D1582" i="1" s="1"/>
  <c r="C1582" i="1" a="1"/>
  <c r="C1582" i="1" s="1"/>
  <c r="K1582" i="1" a="1"/>
  <c r="K1582" i="1" s="1"/>
  <c r="L1582" i="1"/>
  <c r="O1582" i="1" s="1"/>
  <c r="C1595" i="1" a="1"/>
  <c r="C1595" i="1" s="1"/>
  <c r="R1595" i="1" a="1"/>
  <c r="R1595" i="1" s="1"/>
  <c r="Q1595" i="1" a="1"/>
  <c r="Q1595" i="1" s="1"/>
  <c r="L1595" i="1"/>
  <c r="K1595" i="1" a="1"/>
  <c r="K1595" i="1" s="1"/>
  <c r="E1595" i="1" a="1"/>
  <c r="E1595" i="1" s="1"/>
  <c r="D1595" i="1" a="1"/>
  <c r="D1595" i="1" s="1"/>
  <c r="F1595" i="1" a="1"/>
  <c r="F1595" i="1" s="1"/>
  <c r="G1595" i="1" s="1"/>
  <c r="B1595" i="1" a="1"/>
  <c r="B1595" i="1" s="1"/>
  <c r="F1619" i="1" a="1"/>
  <c r="F1619" i="1" s="1"/>
  <c r="H1619" i="1" s="1"/>
  <c r="E1619" i="1" a="1"/>
  <c r="E1619" i="1" s="1"/>
  <c r="C1619" i="1" a="1"/>
  <c r="C1619" i="1" s="1"/>
  <c r="B1619" i="1" a="1"/>
  <c r="B1619" i="1" s="1"/>
  <c r="R1619" i="1" a="1"/>
  <c r="R1619" i="1" s="1"/>
  <c r="K1619" i="1" a="1"/>
  <c r="K1619" i="1" s="1"/>
  <c r="Q1619" i="1" a="1"/>
  <c r="Q1619" i="1" s="1"/>
  <c r="L1619" i="1"/>
  <c r="D1619" i="1" a="1"/>
  <c r="D1619" i="1" s="1"/>
  <c r="O1619" i="1"/>
  <c r="M1619" i="1"/>
  <c r="S1619" i="1" s="1"/>
  <c r="D1622" i="1" a="1"/>
  <c r="D1622" i="1" s="1"/>
  <c r="C1622" i="1" a="1"/>
  <c r="C1622" i="1" s="1"/>
  <c r="B1622" i="1" a="1"/>
  <c r="B1622" i="1" s="1"/>
  <c r="L1622" i="1"/>
  <c r="K1622" i="1" a="1"/>
  <c r="K1622" i="1" s="1"/>
  <c r="Q1622" i="1" a="1"/>
  <c r="Q1622" i="1" s="1"/>
  <c r="E1622" i="1" a="1"/>
  <c r="E1622" i="1" s="1"/>
  <c r="AF1643" i="1" a="1"/>
  <c r="AF1643" i="1" s="1"/>
  <c r="T1643" i="1" a="1"/>
  <c r="T1643" i="1" s="1"/>
  <c r="AE1643" i="1" a="1"/>
  <c r="AE1643" i="1" s="1"/>
  <c r="AD1643" i="1" a="1"/>
  <c r="AD1643" i="1" s="1"/>
  <c r="Y1643" i="1" a="1"/>
  <c r="Y1643" i="1" s="1"/>
  <c r="AC1643" i="1" a="1"/>
  <c r="AC1643" i="1" s="1"/>
  <c r="AB1643" i="1" a="1"/>
  <c r="AB1643" i="1" s="1"/>
  <c r="AA1643" i="1" a="1"/>
  <c r="AA1643" i="1" s="1"/>
  <c r="Z1643" i="1" a="1"/>
  <c r="Z1643" i="1" s="1"/>
  <c r="W1643" i="1" a="1"/>
  <c r="W1643" i="1" s="1"/>
  <c r="X1643" i="1" a="1"/>
  <c r="X1643" i="1" s="1"/>
  <c r="U1643" i="1" a="1"/>
  <c r="U1643" i="1" s="1"/>
  <c r="V1643" i="1"/>
  <c r="D1646" i="1" a="1"/>
  <c r="D1646" i="1" s="1"/>
  <c r="C1646" i="1" a="1"/>
  <c r="C1646" i="1" s="1"/>
  <c r="Q1646" i="1" a="1"/>
  <c r="Q1646" i="1" s="1"/>
  <c r="L1646" i="1"/>
  <c r="K1646" i="1" a="1"/>
  <c r="K1646" i="1" s="1"/>
  <c r="E1646" i="1" a="1"/>
  <c r="E1646" i="1" s="1"/>
  <c r="B1646" i="1" a="1"/>
  <c r="B1646" i="1" s="1"/>
  <c r="B1677" i="1" a="1"/>
  <c r="B1677" i="1" s="1"/>
  <c r="E1677" i="1" a="1"/>
  <c r="E1677" i="1" s="1"/>
  <c r="L1677" i="1"/>
  <c r="K1677" i="1" a="1"/>
  <c r="K1677" i="1" s="1"/>
  <c r="J1677" i="1" a="1"/>
  <c r="J1677" i="1" s="1"/>
  <c r="D1677" i="1" a="1"/>
  <c r="D1677" i="1" s="1"/>
  <c r="C1677" i="1" a="1"/>
  <c r="C1677" i="1" s="1"/>
  <c r="R1677" i="1" a="1"/>
  <c r="R1677" i="1" s="1"/>
  <c r="M1677" i="1"/>
  <c r="S1677" i="1" s="1"/>
  <c r="K1681" i="1" a="1"/>
  <c r="K1681" i="1" s="1"/>
  <c r="I1681" i="1" a="1"/>
  <c r="I1681" i="1" s="1"/>
  <c r="F1681" i="1" a="1"/>
  <c r="F1681" i="1" s="1"/>
  <c r="G1681" i="1" s="1"/>
  <c r="E1681" i="1" a="1"/>
  <c r="E1681" i="1" s="1"/>
  <c r="C1681" i="1" a="1"/>
  <c r="C1681" i="1" s="1"/>
  <c r="R1681" i="1" a="1"/>
  <c r="R1681" i="1" s="1"/>
  <c r="AG1681" i="1" a="1"/>
  <c r="AG1681" i="1" s="1"/>
  <c r="L1681" i="1"/>
  <c r="P1681" i="1" s="1"/>
  <c r="D1681" i="1" a="1"/>
  <c r="D1681" i="1" s="1"/>
  <c r="J1681" i="1" a="1"/>
  <c r="J1681" i="1" s="1"/>
  <c r="B1681" i="1" a="1"/>
  <c r="B1681" i="1" s="1"/>
  <c r="S1681" i="1"/>
  <c r="O1681" i="1"/>
  <c r="N1681" i="1"/>
  <c r="M1681" i="1"/>
  <c r="Q1681" i="1" s="1" a="1"/>
  <c r="Q1681" i="1" s="1"/>
  <c r="K1688" i="1" a="1"/>
  <c r="K1688" i="1" s="1"/>
  <c r="B1688" i="1" a="1"/>
  <c r="B1688" i="1" s="1"/>
  <c r="L1688" i="1"/>
  <c r="D1688" i="1" a="1"/>
  <c r="D1688" i="1" s="1"/>
  <c r="E1688" i="1" a="1"/>
  <c r="E1688" i="1" s="1"/>
  <c r="C1688" i="1" a="1"/>
  <c r="C1688" i="1" s="1"/>
  <c r="M1688" i="1"/>
  <c r="C1692" i="1" a="1"/>
  <c r="C1692" i="1" s="1"/>
  <c r="D1692" i="1" a="1"/>
  <c r="D1692" i="1" s="1"/>
  <c r="B1692" i="1" a="1"/>
  <c r="B1692" i="1" s="1"/>
  <c r="E1692" i="1" a="1"/>
  <c r="E1692" i="1" s="1"/>
  <c r="L1692" i="1"/>
  <c r="P1692" i="1" s="1"/>
  <c r="K1692" i="1" a="1"/>
  <c r="K1692" i="1" s="1"/>
  <c r="M1692" i="1"/>
  <c r="L1699" i="1"/>
  <c r="Q1699" i="1" a="1"/>
  <c r="Q1699" i="1" s="1"/>
  <c r="K1699" i="1" a="1"/>
  <c r="K1699" i="1" s="1"/>
  <c r="E1699" i="1" a="1"/>
  <c r="E1699" i="1" s="1"/>
  <c r="D1699" i="1" a="1"/>
  <c r="D1699" i="1" s="1"/>
  <c r="C1699" i="1" a="1"/>
  <c r="C1699" i="1" s="1"/>
  <c r="B1699" i="1" a="1"/>
  <c r="B1699" i="1" s="1"/>
  <c r="M1699" i="1"/>
  <c r="S1699" i="1" s="1"/>
  <c r="L1706" i="1"/>
  <c r="K1706" i="1" a="1"/>
  <c r="K1706" i="1" s="1"/>
  <c r="C1706" i="1" a="1"/>
  <c r="C1706" i="1" s="1"/>
  <c r="D1706" i="1" a="1"/>
  <c r="D1706" i="1" s="1"/>
  <c r="B1706" i="1" a="1"/>
  <c r="B1706" i="1" s="1"/>
  <c r="Q1706" i="1" a="1"/>
  <c r="Q1706" i="1" s="1"/>
  <c r="E1706" i="1" a="1"/>
  <c r="E1706" i="1" s="1"/>
  <c r="K1717" i="1" a="1"/>
  <c r="K1717" i="1" s="1"/>
  <c r="D1717" i="1" a="1"/>
  <c r="D1717" i="1" s="1"/>
  <c r="C1717" i="1" a="1"/>
  <c r="C1717" i="1" s="1"/>
  <c r="E1717" i="1" a="1"/>
  <c r="E1717" i="1" s="1"/>
  <c r="B1717" i="1" a="1"/>
  <c r="B1717" i="1" s="1"/>
  <c r="L1717" i="1"/>
  <c r="M1717" i="1"/>
  <c r="S1717" i="1" s="1"/>
  <c r="C1721" i="1" a="1"/>
  <c r="C1721" i="1" s="1"/>
  <c r="E1721" i="1" a="1"/>
  <c r="E1721" i="1" s="1"/>
  <c r="D1721" i="1" a="1"/>
  <c r="D1721" i="1" s="1"/>
  <c r="B1721" i="1" a="1"/>
  <c r="B1721" i="1" s="1"/>
  <c r="L1721" i="1"/>
  <c r="K1721" i="1" a="1"/>
  <c r="K1721" i="1" s="1"/>
  <c r="S1721" i="1"/>
  <c r="P1721" i="1"/>
  <c r="O1721" i="1"/>
  <c r="N1721" i="1"/>
  <c r="M1721" i="1"/>
  <c r="Q1721" i="1" s="1" a="1"/>
  <c r="Q1721" i="1" s="1"/>
  <c r="L1728" i="1"/>
  <c r="P1728" i="1" s="1"/>
  <c r="C1728" i="1" a="1"/>
  <c r="C1728" i="1" s="1"/>
  <c r="B1728" i="1" a="1"/>
  <c r="B1728" i="1" s="1"/>
  <c r="K1728" i="1" a="1"/>
  <c r="K1728" i="1" s="1"/>
  <c r="E1728" i="1" a="1"/>
  <c r="E1728" i="1" s="1"/>
  <c r="D1728" i="1" a="1"/>
  <c r="D1728" i="1" s="1"/>
  <c r="N1728" i="1"/>
  <c r="M1728" i="1"/>
  <c r="Q1732" i="1" a="1"/>
  <c r="Q1732" i="1" s="1"/>
  <c r="E1732" i="1" a="1"/>
  <c r="E1732" i="1" s="1"/>
  <c r="D1732" i="1" a="1"/>
  <c r="D1732" i="1" s="1"/>
  <c r="C1732" i="1" a="1"/>
  <c r="C1732" i="1" s="1"/>
  <c r="B1732" i="1" a="1"/>
  <c r="B1732" i="1" s="1"/>
  <c r="L1732" i="1"/>
  <c r="P1732" i="1" s="1"/>
  <c r="K1732" i="1" a="1"/>
  <c r="K1732" i="1" s="1"/>
  <c r="M1732" i="1"/>
  <c r="S1732" i="1" s="1"/>
  <c r="E1739" i="1" a="1"/>
  <c r="E1739" i="1" s="1"/>
  <c r="D1739" i="1" a="1"/>
  <c r="D1739" i="1" s="1"/>
  <c r="C1739" i="1" a="1"/>
  <c r="C1739" i="1" s="1"/>
  <c r="B1739" i="1" a="1"/>
  <c r="B1739" i="1" s="1"/>
  <c r="L1739" i="1"/>
  <c r="P1739" i="1" s="1"/>
  <c r="K1739" i="1" a="1"/>
  <c r="K1739" i="1" s="1"/>
  <c r="N1739" i="1"/>
  <c r="M1739" i="1"/>
  <c r="S1739" i="1" s="1"/>
  <c r="AG1746" i="1" a="1"/>
  <c r="AG1746" i="1" s="1"/>
  <c r="D1746" i="1" a="1"/>
  <c r="D1746" i="1" s="1"/>
  <c r="C1746" i="1" a="1"/>
  <c r="C1746" i="1" s="1"/>
  <c r="E1746" i="1" a="1"/>
  <c r="E1746" i="1" s="1"/>
  <c r="B1746" i="1" a="1"/>
  <c r="B1746" i="1" s="1"/>
  <c r="Q1746" i="1" a="1"/>
  <c r="Q1746" i="1" s="1"/>
  <c r="L1746" i="1"/>
  <c r="R1746" i="1" a="1"/>
  <c r="R1746" i="1" s="1"/>
  <c r="F1746" i="1" a="1"/>
  <c r="F1746" i="1" s="1"/>
  <c r="K1746" i="1" a="1"/>
  <c r="K1746" i="1" s="1"/>
  <c r="F12" i="2" a="1"/>
  <c r="F12" i="2" s="1"/>
  <c r="I12" i="2" s="1"/>
  <c r="D12" i="2" a="1"/>
  <c r="D12" i="2" s="1"/>
  <c r="C12" i="2" a="1"/>
  <c r="C12" i="2" s="1"/>
  <c r="G12" i="2" a="1"/>
  <c r="G12" i="2" s="1"/>
  <c r="E12" i="2" a="1"/>
  <c r="E12" i="2" s="1"/>
  <c r="B12" i="2" a="1"/>
  <c r="B12" i="2" s="1"/>
  <c r="G36" i="2" a="1"/>
  <c r="G36" i="2" s="1"/>
  <c r="D36" i="2" a="1"/>
  <c r="D36" i="2" s="1"/>
  <c r="C36" i="2" a="1"/>
  <c r="C36" i="2" s="1"/>
  <c r="F36" i="2" a="1"/>
  <c r="F36" i="2" s="1"/>
  <c r="E36" i="2" a="1"/>
  <c r="E36" i="2" s="1"/>
  <c r="B36" i="2" a="1"/>
  <c r="B36" i="2" s="1"/>
  <c r="F118" i="2" a="1"/>
  <c r="F118" i="2" s="1"/>
  <c r="D118" i="2" a="1"/>
  <c r="D118" i="2" s="1"/>
  <c r="E118" i="2" a="1"/>
  <c r="E118" i="2" s="1"/>
  <c r="G118" i="2" s="1" a="1"/>
  <c r="G118" i="2" s="1"/>
  <c r="C118" i="2" a="1"/>
  <c r="C118" i="2" s="1"/>
  <c r="B118" i="2" a="1"/>
  <c r="B118" i="2" s="1"/>
  <c r="F129" i="2" a="1"/>
  <c r="F129" i="2" s="1"/>
  <c r="B129" i="2" a="1"/>
  <c r="B129" i="2" s="1"/>
  <c r="E129" i="2" a="1"/>
  <c r="E129" i="2" s="1"/>
  <c r="G129" i="2" s="1" a="1"/>
  <c r="G129" i="2" s="1"/>
  <c r="I129" i="2" s="1"/>
  <c r="D129" i="2" a="1"/>
  <c r="D129" i="2" s="1"/>
  <c r="C129" i="2" a="1"/>
  <c r="C129" i="2" s="1"/>
  <c r="D176" i="2" a="1"/>
  <c r="D176" i="2" s="1"/>
  <c r="C176" i="2" a="1"/>
  <c r="C176" i="2" s="1"/>
  <c r="B176" i="2" a="1"/>
  <c r="B176" i="2" s="1"/>
  <c r="F176" i="2" a="1"/>
  <c r="F176" i="2" s="1"/>
  <c r="H176" i="2" s="1"/>
  <c r="E176" i="2" a="1"/>
  <c r="E176" i="2" s="1"/>
  <c r="G176" i="2" s="1" a="1"/>
  <c r="G176" i="2" s="1"/>
  <c r="E260" i="2" a="1"/>
  <c r="E260" i="2" s="1"/>
  <c r="G260" i="2" s="1" a="1"/>
  <c r="G260" i="2" s="1"/>
  <c r="D260" i="2" a="1"/>
  <c r="D260" i="2" s="1"/>
  <c r="B260" i="2" a="1"/>
  <c r="B260" i="2" s="1"/>
  <c r="F260" i="2" a="1"/>
  <c r="F260" i="2" s="1"/>
  <c r="C260" i="2" a="1"/>
  <c r="C260" i="2" s="1"/>
  <c r="I260" i="2"/>
  <c r="F283" i="2" a="1"/>
  <c r="F283" i="2" s="1"/>
  <c r="D283" i="2" a="1"/>
  <c r="D283" i="2" s="1"/>
  <c r="C283" i="2" a="1"/>
  <c r="C283" i="2" s="1"/>
  <c r="B283" i="2" a="1"/>
  <c r="B283" i="2" s="1"/>
  <c r="E283" i="2" a="1"/>
  <c r="E283" i="2" s="1"/>
  <c r="G283" i="2" s="1" a="1"/>
  <c r="G283" i="2" s="1"/>
  <c r="E294" i="2" a="1"/>
  <c r="E294" i="2" s="1"/>
  <c r="D294" i="2" a="1"/>
  <c r="D294" i="2" s="1"/>
  <c r="C294" i="2" a="1"/>
  <c r="C294" i="2" s="1"/>
  <c r="B294" i="2" a="1"/>
  <c r="B294" i="2" s="1"/>
  <c r="F294" i="2" a="1"/>
  <c r="F294" i="2" s="1"/>
  <c r="D319" i="2" a="1"/>
  <c r="D319" i="2" s="1"/>
  <c r="C319" i="2" a="1"/>
  <c r="C319" i="2" s="1"/>
  <c r="F319" i="2" a="1"/>
  <c r="F319" i="2" s="1"/>
  <c r="E319" i="2" a="1"/>
  <c r="E319" i="2" s="1"/>
  <c r="B319" i="2" a="1"/>
  <c r="B319" i="2" s="1"/>
  <c r="F356" i="2" a="1"/>
  <c r="F356" i="2" s="1"/>
  <c r="D356" i="2" a="1"/>
  <c r="D356" i="2" s="1"/>
  <c r="E356" i="2" a="1"/>
  <c r="E356" i="2" s="1"/>
  <c r="G356" i="2" s="1" a="1"/>
  <c r="G356" i="2" s="1"/>
  <c r="I356" i="2" s="1"/>
  <c r="C356" i="2" a="1"/>
  <c r="C356" i="2" s="1"/>
  <c r="B356" i="2" a="1"/>
  <c r="B356" i="2" s="1"/>
  <c r="D381" i="2" a="1"/>
  <c r="D381" i="2" s="1"/>
  <c r="E381" i="2" a="1"/>
  <c r="E381" i="2" s="1"/>
  <c r="C381" i="2" a="1"/>
  <c r="C381" i="2" s="1"/>
  <c r="F381" i="2" a="1"/>
  <c r="F381" i="2" s="1"/>
  <c r="B381" i="2" a="1"/>
  <c r="B381" i="2" s="1"/>
  <c r="E441" i="2" a="1"/>
  <c r="E441" i="2" s="1"/>
  <c r="G441" i="2" s="1" a="1"/>
  <c r="G441" i="2" s="1"/>
  <c r="I441" i="2" s="1"/>
  <c r="C441" i="2" a="1"/>
  <c r="C441" i="2" s="1"/>
  <c r="B441" i="2" a="1"/>
  <c r="B441" i="2" s="1"/>
  <c r="D441" i="2" a="1"/>
  <c r="D441" i="2" s="1"/>
  <c r="F441" i="2" a="1"/>
  <c r="F441" i="2" s="1"/>
  <c r="X12" i="17"/>
  <c r="BD35" i="6"/>
  <c r="AR35" i="6"/>
  <c r="AH35" i="6"/>
  <c r="X35" i="6"/>
  <c r="BI60" i="6"/>
  <c r="BG60" i="6"/>
  <c r="BH60" i="6" s="1"/>
  <c r="BD8" i="9"/>
  <c r="AR8" i="9"/>
  <c r="AH8" i="9"/>
  <c r="X8" i="9"/>
  <c r="BI23" i="9"/>
  <c r="BG23" i="9"/>
  <c r="BH23" i="9" s="1"/>
  <c r="BF23" i="9"/>
  <c r="BI33" i="9"/>
  <c r="BG33" i="9"/>
  <c r="BH33" i="9" s="1"/>
  <c r="BF33" i="9"/>
  <c r="X50" i="9"/>
  <c r="BB8" i="10"/>
  <c r="AZ8" i="10"/>
  <c r="BA8" i="10" s="1"/>
  <c r="AY8" i="10"/>
  <c r="BB12" i="10"/>
  <c r="AZ12" i="10"/>
  <c r="BA12" i="10" s="1"/>
  <c r="AY12" i="10"/>
  <c r="AX16" i="10"/>
  <c r="P16" i="10"/>
  <c r="AX40" i="10"/>
  <c r="Z40" i="10"/>
  <c r="AX46" i="10"/>
  <c r="P46" i="10"/>
  <c r="BI26" i="11"/>
  <c r="BG26" i="11"/>
  <c r="BH26" i="11" s="1"/>
  <c r="BF26" i="11"/>
  <c r="BE31" i="11"/>
  <c r="W31" i="11"/>
  <c r="BI39" i="11"/>
  <c r="BI10" i="12"/>
  <c r="BG10" i="12"/>
  <c r="BH10" i="12" s="1"/>
  <c r="BF10" i="12"/>
  <c r="BI14" i="12"/>
  <c r="BF14" i="12"/>
  <c r="BI43" i="12"/>
  <c r="BG43" i="12"/>
  <c r="BH43" i="12" s="1"/>
  <c r="BF43" i="12"/>
  <c r="BE23" i="13"/>
  <c r="W23" i="13"/>
  <c r="AH34" i="13"/>
  <c r="BD34" i="13"/>
  <c r="AR34" i="13"/>
  <c r="X34" i="13"/>
  <c r="BE36" i="13"/>
  <c r="AG36" i="13"/>
  <c r="BE42" i="13"/>
  <c r="T42" i="4" s="1" a="1"/>
  <c r="T42" i="4" s="1"/>
  <c r="R42" i="4" s="1"/>
  <c r="W42" i="13"/>
  <c r="BI61" i="13"/>
  <c r="BG61" i="13"/>
  <c r="BH61" i="13" s="1"/>
  <c r="BF61" i="13"/>
  <c r="BC71" i="15"/>
  <c r="BD73" i="15" s="1"/>
  <c r="BD74" i="15" s="1"/>
  <c r="BG29" i="15"/>
  <c r="BH29" i="15" s="1"/>
  <c r="BF29" i="15"/>
  <c r="BD28" i="12"/>
  <c r="AR28" i="12"/>
  <c r="AH28" i="12"/>
  <c r="X28" i="12"/>
  <c r="BD58" i="12"/>
  <c r="X58" i="12"/>
  <c r="AR58" i="12"/>
  <c r="AH58" i="12"/>
  <c r="BC3" i="13"/>
  <c r="BB71" i="13"/>
  <c r="BB75" i="13" s="1"/>
  <c r="BG68" i="13"/>
  <c r="BH68" i="13" s="1"/>
  <c r="BF68" i="13"/>
  <c r="BI68" i="13"/>
  <c r="BG65" i="15"/>
  <c r="BH65" i="15" s="1"/>
  <c r="BI65" i="15"/>
  <c r="BF65" i="15"/>
  <c r="C251" i="1" a="1"/>
  <c r="C251" i="1" s="1"/>
  <c r="AG251" i="1" a="1"/>
  <c r="AG251" i="1" s="1"/>
  <c r="B251" i="1" a="1"/>
  <c r="B251" i="1" s="1"/>
  <c r="J251" i="1" a="1"/>
  <c r="J251" i="1" s="1"/>
  <c r="E251" i="1" a="1"/>
  <c r="E251" i="1" s="1"/>
  <c r="R251" i="1" a="1"/>
  <c r="R251" i="1" s="1"/>
  <c r="L251" i="1"/>
  <c r="K251" i="1" a="1"/>
  <c r="K251" i="1" s="1"/>
  <c r="D251" i="1" a="1"/>
  <c r="D251" i="1" s="1"/>
  <c r="I446" i="1" a="1"/>
  <c r="I446" i="1" s="1"/>
  <c r="F446" i="1" a="1"/>
  <c r="F446" i="1" s="1"/>
  <c r="G446" i="1" s="1"/>
  <c r="D446" i="1" a="1"/>
  <c r="D446" i="1" s="1"/>
  <c r="C446" i="1" a="1"/>
  <c r="C446" i="1" s="1"/>
  <c r="AG446" i="1" a="1"/>
  <c r="AG446" i="1" s="1"/>
  <c r="B446" i="1" a="1"/>
  <c r="B446" i="1" s="1"/>
  <c r="R446" i="1" a="1"/>
  <c r="R446" i="1" s="1"/>
  <c r="L446" i="1"/>
  <c r="E446" i="1" a="1"/>
  <c r="E446" i="1" s="1"/>
  <c r="Q446" i="1" a="1"/>
  <c r="Q446" i="1" s="1"/>
  <c r="K446" i="1" a="1"/>
  <c r="K446" i="1" s="1"/>
  <c r="H446" i="1"/>
  <c r="Q155" i="1" a="1"/>
  <c r="Q155" i="1" s="1"/>
  <c r="L155" i="1"/>
  <c r="O155" i="1" s="1"/>
  <c r="K155" i="1" a="1"/>
  <c r="K155" i="1" s="1"/>
  <c r="E155" i="1" a="1"/>
  <c r="E155" i="1" s="1"/>
  <c r="D155" i="1" a="1"/>
  <c r="D155" i="1" s="1"/>
  <c r="C155" i="1" a="1"/>
  <c r="C155" i="1" s="1"/>
  <c r="B155" i="1" a="1"/>
  <c r="B155" i="1" s="1"/>
  <c r="AA171" i="1" a="1"/>
  <c r="AA171" i="1" s="1"/>
  <c r="Z171" i="1" a="1"/>
  <c r="Z171" i="1" s="1"/>
  <c r="Y171" i="1" a="1"/>
  <c r="Y171" i="1" s="1"/>
  <c r="X171" i="1" a="1"/>
  <c r="X171" i="1" s="1"/>
  <c r="W171" i="1" a="1"/>
  <c r="W171" i="1" s="1"/>
  <c r="AB171" i="1" a="1"/>
  <c r="AB171" i="1" s="1"/>
  <c r="U171" i="1" a="1"/>
  <c r="U171" i="1" s="1"/>
  <c r="T171" i="1" a="1"/>
  <c r="T171" i="1" s="1"/>
  <c r="AD171" i="1" a="1"/>
  <c r="AD171" i="1" s="1"/>
  <c r="AE171" i="1" a="1"/>
  <c r="AE171" i="1" s="1"/>
  <c r="AC171" i="1" a="1"/>
  <c r="AC171" i="1" s="1"/>
  <c r="AF171" i="1" a="1"/>
  <c r="AF171" i="1" s="1"/>
  <c r="Y198" i="1" a="1"/>
  <c r="Y198" i="1" s="1"/>
  <c r="X198" i="1" a="1"/>
  <c r="X198" i="1" s="1"/>
  <c r="W198" i="1" a="1"/>
  <c r="W198" i="1" s="1"/>
  <c r="AE198" i="1" a="1"/>
  <c r="AE198" i="1" s="1"/>
  <c r="T198" i="1" a="1"/>
  <c r="T198" i="1" s="1"/>
  <c r="AD198" i="1" a="1"/>
  <c r="AD198" i="1" s="1"/>
  <c r="AA198" i="1" a="1"/>
  <c r="AA198" i="1" s="1"/>
  <c r="Z198" i="1" a="1"/>
  <c r="Z198" i="1" s="1"/>
  <c r="U198" i="1" a="1"/>
  <c r="U198" i="1" s="1"/>
  <c r="AF198" i="1" a="1"/>
  <c r="AF198" i="1" s="1"/>
  <c r="AC198" i="1" a="1"/>
  <c r="AC198" i="1" s="1"/>
  <c r="AB198" i="1" a="1"/>
  <c r="AB198" i="1" s="1"/>
  <c r="V171" i="1"/>
  <c r="L206" i="1"/>
  <c r="P206" i="1" s="1"/>
  <c r="B206" i="1" a="1"/>
  <c r="B206" i="1" s="1"/>
  <c r="Q206" i="1" a="1"/>
  <c r="Q206" i="1" s="1"/>
  <c r="K206" i="1" a="1"/>
  <c r="K206" i="1" s="1"/>
  <c r="C206" i="1" a="1"/>
  <c r="C206" i="1" s="1"/>
  <c r="E206" i="1" a="1"/>
  <c r="E206" i="1" s="1"/>
  <c r="D206" i="1" a="1"/>
  <c r="D206" i="1" s="1"/>
  <c r="P263" i="1"/>
  <c r="E287" i="1" a="1"/>
  <c r="E287" i="1" s="1"/>
  <c r="D287" i="1" a="1"/>
  <c r="D287" i="1" s="1"/>
  <c r="Q287" i="1" a="1"/>
  <c r="Q287" i="1" s="1"/>
  <c r="L287" i="1"/>
  <c r="K287" i="1" a="1"/>
  <c r="K287" i="1" s="1"/>
  <c r="C287" i="1" a="1"/>
  <c r="C287" i="1" s="1"/>
  <c r="B287" i="1" a="1"/>
  <c r="B287" i="1" s="1"/>
  <c r="V298" i="1"/>
  <c r="E360" i="1" a="1"/>
  <c r="E360" i="1" s="1"/>
  <c r="D360" i="1" a="1"/>
  <c r="D360" i="1" s="1"/>
  <c r="L360" i="1"/>
  <c r="K360" i="1" a="1"/>
  <c r="K360" i="1" s="1"/>
  <c r="C360" i="1" a="1"/>
  <c r="C360" i="1" s="1"/>
  <c r="B360" i="1" a="1"/>
  <c r="B360" i="1" s="1"/>
  <c r="Q360" i="1" a="1"/>
  <c r="Q360" i="1" s="1"/>
  <c r="V371" i="1"/>
  <c r="M385" i="1"/>
  <c r="Q385" i="1" s="1" a="1"/>
  <c r="Q385" i="1" s="1"/>
  <c r="E387" i="1" a="1"/>
  <c r="E387" i="1" s="1"/>
  <c r="D387" i="1" a="1"/>
  <c r="D387" i="1" s="1"/>
  <c r="C387" i="1" a="1"/>
  <c r="C387" i="1" s="1"/>
  <c r="B387" i="1" a="1"/>
  <c r="B387" i="1" s="1"/>
  <c r="Q387" i="1" a="1"/>
  <c r="Q387" i="1" s="1"/>
  <c r="K387" i="1" a="1"/>
  <c r="K387" i="1" s="1"/>
  <c r="L387" i="1"/>
  <c r="C390" i="1" a="1"/>
  <c r="C390" i="1" s="1"/>
  <c r="B390" i="1" a="1"/>
  <c r="B390" i="1" s="1"/>
  <c r="Q390" i="1" a="1"/>
  <c r="Q390" i="1" s="1"/>
  <c r="L390" i="1"/>
  <c r="P390" i="1" s="1"/>
  <c r="K390" i="1" a="1"/>
  <c r="K390" i="1" s="1"/>
  <c r="E390" i="1" a="1"/>
  <c r="E390" i="1" s="1"/>
  <c r="D390" i="1" a="1"/>
  <c r="D390" i="1" s="1"/>
  <c r="M390" i="1"/>
  <c r="S390" i="1" s="1"/>
  <c r="X396" i="1" a="1"/>
  <c r="X396" i="1" s="1"/>
  <c r="W396" i="1" a="1"/>
  <c r="W396" i="1" s="1"/>
  <c r="AF396" i="1" a="1"/>
  <c r="AF396" i="1" s="1"/>
  <c r="U396" i="1" a="1"/>
  <c r="U396" i="1" s="1"/>
  <c r="AE396" i="1" a="1"/>
  <c r="AE396" i="1" s="1"/>
  <c r="T396" i="1" a="1"/>
  <c r="T396" i="1" s="1"/>
  <c r="AC396" i="1" a="1"/>
  <c r="AC396" i="1" s="1"/>
  <c r="AD396" i="1" a="1"/>
  <c r="AD396" i="1" s="1"/>
  <c r="AB396" i="1" a="1"/>
  <c r="AB396" i="1" s="1"/>
  <c r="AA396" i="1" a="1"/>
  <c r="AA396" i="1" s="1"/>
  <c r="Z396" i="1" a="1"/>
  <c r="Z396" i="1" s="1"/>
  <c r="Y396" i="1" a="1"/>
  <c r="Y396" i="1" s="1"/>
  <c r="Q406" i="1" a="1"/>
  <c r="Q406" i="1" s="1"/>
  <c r="L406" i="1"/>
  <c r="K406" i="1" a="1"/>
  <c r="K406" i="1" s="1"/>
  <c r="B406" i="1" a="1"/>
  <c r="B406" i="1" s="1"/>
  <c r="E406" i="1" a="1"/>
  <c r="E406" i="1" s="1"/>
  <c r="C406" i="1" a="1"/>
  <c r="C406" i="1" s="1"/>
  <c r="D406" i="1" a="1"/>
  <c r="D406" i="1" s="1"/>
  <c r="Q417" i="1" a="1"/>
  <c r="Q417" i="1" s="1"/>
  <c r="L417" i="1"/>
  <c r="N417" i="1" s="1"/>
  <c r="K417" i="1" a="1"/>
  <c r="K417" i="1" s="1"/>
  <c r="E417" i="1" a="1"/>
  <c r="E417" i="1" s="1"/>
  <c r="D417" i="1" a="1"/>
  <c r="D417" i="1" s="1"/>
  <c r="C417" i="1" a="1"/>
  <c r="C417" i="1" s="1"/>
  <c r="B417" i="1" a="1"/>
  <c r="B417" i="1" s="1"/>
  <c r="M417" i="1"/>
  <c r="S417" i="1" s="1"/>
  <c r="V444" i="1"/>
  <c r="V455" i="1"/>
  <c r="D460" i="1" a="1"/>
  <c r="D460" i="1" s="1"/>
  <c r="C460" i="1" a="1"/>
  <c r="C460" i="1" s="1"/>
  <c r="E460" i="1" a="1"/>
  <c r="E460" i="1" s="1"/>
  <c r="B460" i="1" a="1"/>
  <c r="B460" i="1" s="1"/>
  <c r="Q460" i="1" a="1"/>
  <c r="Q460" i="1" s="1"/>
  <c r="L460" i="1"/>
  <c r="O460" i="1" s="1"/>
  <c r="K460" i="1" a="1"/>
  <c r="K460" i="1" s="1"/>
  <c r="P463" i="1"/>
  <c r="E487" i="1" a="1"/>
  <c r="E487" i="1" s="1"/>
  <c r="L487" i="1"/>
  <c r="K487" i="1" a="1"/>
  <c r="K487" i="1" s="1"/>
  <c r="D487" i="1" a="1"/>
  <c r="D487" i="1" s="1"/>
  <c r="C487" i="1" a="1"/>
  <c r="C487" i="1" s="1"/>
  <c r="B487" i="1" a="1"/>
  <c r="B487" i="1" s="1"/>
  <c r="C490" i="1" a="1"/>
  <c r="C490" i="1" s="1"/>
  <c r="L490" i="1"/>
  <c r="K490" i="1" a="1"/>
  <c r="K490" i="1" s="1"/>
  <c r="D490" i="1" a="1"/>
  <c r="D490" i="1" s="1"/>
  <c r="B490" i="1" a="1"/>
  <c r="B490" i="1" s="1"/>
  <c r="E490" i="1" a="1"/>
  <c r="E490" i="1" s="1"/>
  <c r="M490" i="1"/>
  <c r="S490" i="1" s="1"/>
  <c r="AB496" i="1" a="1"/>
  <c r="AB496" i="1" s="1"/>
  <c r="AA496" i="1" a="1"/>
  <c r="AA496" i="1" s="1"/>
  <c r="Z496" i="1" a="1"/>
  <c r="Z496" i="1" s="1"/>
  <c r="AF496" i="1" a="1"/>
  <c r="AF496" i="1" s="1"/>
  <c r="T496" i="1" a="1"/>
  <c r="T496" i="1" s="1"/>
  <c r="W496" i="1" a="1"/>
  <c r="W496" i="1" s="1"/>
  <c r="U496" i="1" a="1"/>
  <c r="U496" i="1" s="1"/>
  <c r="AE496" i="1" a="1"/>
  <c r="AE496" i="1" s="1"/>
  <c r="AD496" i="1" a="1"/>
  <c r="AD496" i="1" s="1"/>
  <c r="AC496" i="1" a="1"/>
  <c r="AC496" i="1" s="1"/>
  <c r="X496" i="1" a="1"/>
  <c r="X496" i="1" s="1"/>
  <c r="Y496" i="1" a="1"/>
  <c r="Y496" i="1" s="1"/>
  <c r="V498" i="1"/>
  <c r="E506" i="1" a="1"/>
  <c r="E506" i="1" s="1"/>
  <c r="D506" i="1" a="1"/>
  <c r="D506" i="1" s="1"/>
  <c r="C506" i="1" a="1"/>
  <c r="C506" i="1" s="1"/>
  <c r="L506" i="1"/>
  <c r="B506" i="1" a="1"/>
  <c r="B506" i="1" s="1"/>
  <c r="K506" i="1" a="1"/>
  <c r="K506" i="1" s="1"/>
  <c r="Q506" i="1" a="1"/>
  <c r="Q506" i="1" s="1"/>
  <c r="E517" i="1" a="1"/>
  <c r="E517" i="1" s="1"/>
  <c r="D517" i="1" a="1"/>
  <c r="D517" i="1" s="1"/>
  <c r="B517" i="1" a="1"/>
  <c r="B517" i="1" s="1"/>
  <c r="L517" i="1"/>
  <c r="O517" i="1" s="1"/>
  <c r="K517" i="1" a="1"/>
  <c r="K517" i="1" s="1"/>
  <c r="C517" i="1" a="1"/>
  <c r="C517" i="1" s="1"/>
  <c r="M517" i="1"/>
  <c r="S517" i="1" s="1"/>
  <c r="V544" i="1"/>
  <c r="V555" i="1"/>
  <c r="B560" i="1" a="1"/>
  <c r="B560" i="1" s="1"/>
  <c r="Q560" i="1" a="1"/>
  <c r="Q560" i="1" s="1"/>
  <c r="L560" i="1"/>
  <c r="K560" i="1" a="1"/>
  <c r="K560" i="1" s="1"/>
  <c r="C560" i="1" a="1"/>
  <c r="C560" i="1" s="1"/>
  <c r="E560" i="1" a="1"/>
  <c r="E560" i="1" s="1"/>
  <c r="D560" i="1" a="1"/>
  <c r="D560" i="1" s="1"/>
  <c r="V571" i="1"/>
  <c r="L587" i="1"/>
  <c r="N587" i="1" s="1"/>
  <c r="K587" i="1" a="1"/>
  <c r="K587" i="1" s="1"/>
  <c r="J587" i="1" a="1"/>
  <c r="J587" i="1" s="1"/>
  <c r="I587" i="1" a="1"/>
  <c r="I587" i="1" s="1"/>
  <c r="E587" i="1" a="1"/>
  <c r="E587" i="1" s="1"/>
  <c r="B587" i="1" a="1"/>
  <c r="B587" i="1" s="1"/>
  <c r="R587" i="1" a="1"/>
  <c r="R587" i="1" s="1"/>
  <c r="AG587" i="1" a="1"/>
  <c r="AG587" i="1" s="1"/>
  <c r="F587" i="1" a="1"/>
  <c r="F587" i="1" s="1"/>
  <c r="D587" i="1" a="1"/>
  <c r="D587" i="1" s="1"/>
  <c r="C587" i="1" a="1"/>
  <c r="C587" i="1" s="1"/>
  <c r="I590" i="1" a="1"/>
  <c r="I590" i="1" s="1"/>
  <c r="F590" i="1" a="1"/>
  <c r="F590" i="1" s="1"/>
  <c r="H590" i="1" s="1"/>
  <c r="E590" i="1" a="1"/>
  <c r="E590" i="1" s="1"/>
  <c r="AG590" i="1" a="1"/>
  <c r="AG590" i="1" s="1"/>
  <c r="D590" i="1" a="1"/>
  <c r="D590" i="1" s="1"/>
  <c r="C590" i="1" a="1"/>
  <c r="C590" i="1" s="1"/>
  <c r="R590" i="1" a="1"/>
  <c r="R590" i="1" s="1"/>
  <c r="J590" i="1" a="1"/>
  <c r="J590" i="1" s="1"/>
  <c r="B590" i="1" a="1"/>
  <c r="B590" i="1" s="1"/>
  <c r="L590" i="1"/>
  <c r="P590" i="1" s="1"/>
  <c r="K590" i="1" a="1"/>
  <c r="K590" i="1" s="1"/>
  <c r="N590" i="1"/>
  <c r="M590" i="1"/>
  <c r="AB596" i="1" a="1"/>
  <c r="AB596" i="1" s="1"/>
  <c r="AA596" i="1" a="1"/>
  <c r="AA596" i="1" s="1"/>
  <c r="Z596" i="1" a="1"/>
  <c r="Z596" i="1" s="1"/>
  <c r="Y596" i="1" a="1"/>
  <c r="Y596" i="1" s="1"/>
  <c r="W596" i="1" a="1"/>
  <c r="W596" i="1" s="1"/>
  <c r="X596" i="1" a="1"/>
  <c r="X596" i="1" s="1"/>
  <c r="AF596" i="1" a="1"/>
  <c r="AF596" i="1" s="1"/>
  <c r="AE596" i="1" a="1"/>
  <c r="AE596" i="1" s="1"/>
  <c r="T596" i="1" a="1"/>
  <c r="T596" i="1" s="1"/>
  <c r="AD596" i="1" a="1"/>
  <c r="AD596" i="1" s="1"/>
  <c r="AC596" i="1" a="1"/>
  <c r="AC596" i="1" s="1"/>
  <c r="U596" i="1" a="1"/>
  <c r="U596" i="1" s="1"/>
  <c r="V598" i="1"/>
  <c r="E606" i="1" a="1"/>
  <c r="E606" i="1" s="1"/>
  <c r="D606" i="1" a="1"/>
  <c r="D606" i="1" s="1"/>
  <c r="C606" i="1" a="1"/>
  <c r="C606" i="1" s="1"/>
  <c r="B606" i="1" a="1"/>
  <c r="B606" i="1" s="1"/>
  <c r="L606" i="1"/>
  <c r="Q606" i="1" a="1"/>
  <c r="Q606" i="1" s="1"/>
  <c r="K606" i="1" a="1"/>
  <c r="K606" i="1" s="1"/>
  <c r="E617" i="1" a="1"/>
  <c r="E617" i="1" s="1"/>
  <c r="D617" i="1" a="1"/>
  <c r="D617" i="1" s="1"/>
  <c r="C617" i="1" a="1"/>
  <c r="C617" i="1" s="1"/>
  <c r="B617" i="1" a="1"/>
  <c r="B617" i="1" s="1"/>
  <c r="K617" i="1" a="1"/>
  <c r="K617" i="1" s="1"/>
  <c r="L617" i="1"/>
  <c r="M617" i="1"/>
  <c r="Q617" i="1" s="1" a="1"/>
  <c r="Q617" i="1" s="1"/>
  <c r="V636" i="1"/>
  <c r="V644" i="1"/>
  <c r="V655" i="1"/>
  <c r="E660" i="1" a="1"/>
  <c r="E660" i="1" s="1"/>
  <c r="D660" i="1" a="1"/>
  <c r="D660" i="1" s="1"/>
  <c r="C660" i="1" a="1"/>
  <c r="C660" i="1" s="1"/>
  <c r="B660" i="1" a="1"/>
  <c r="B660" i="1" s="1"/>
  <c r="Q660" i="1" a="1"/>
  <c r="Q660" i="1" s="1"/>
  <c r="K660" i="1" a="1"/>
  <c r="K660" i="1" s="1"/>
  <c r="L660" i="1"/>
  <c r="O660" i="1" s="1"/>
  <c r="V671" i="1"/>
  <c r="E687" i="1" a="1"/>
  <c r="E687" i="1" s="1"/>
  <c r="D687" i="1" a="1"/>
  <c r="D687" i="1" s="1"/>
  <c r="C687" i="1" a="1"/>
  <c r="C687" i="1" s="1"/>
  <c r="B687" i="1" a="1"/>
  <c r="B687" i="1" s="1"/>
  <c r="L687" i="1"/>
  <c r="K687" i="1" a="1"/>
  <c r="K687" i="1" s="1"/>
  <c r="B690" i="1" a="1"/>
  <c r="B690" i="1" s="1"/>
  <c r="L690" i="1"/>
  <c r="O690" i="1" s="1"/>
  <c r="K690" i="1" a="1"/>
  <c r="K690" i="1" s="1"/>
  <c r="E690" i="1" a="1"/>
  <c r="E690" i="1" s="1"/>
  <c r="D690" i="1" a="1"/>
  <c r="D690" i="1" s="1"/>
  <c r="C690" i="1" a="1"/>
  <c r="C690" i="1" s="1"/>
  <c r="P690" i="1"/>
  <c r="N690" i="1"/>
  <c r="M690" i="1"/>
  <c r="Q690" i="1" s="1" a="1"/>
  <c r="Q690" i="1" s="1"/>
  <c r="X696" i="1" a="1"/>
  <c r="X696" i="1" s="1"/>
  <c r="W696" i="1" a="1"/>
  <c r="W696" i="1" s="1"/>
  <c r="AF696" i="1" a="1"/>
  <c r="AF696" i="1" s="1"/>
  <c r="U696" i="1" a="1"/>
  <c r="U696" i="1" s="1"/>
  <c r="AE696" i="1" a="1"/>
  <c r="AE696" i="1" s="1"/>
  <c r="T696" i="1" a="1"/>
  <c r="T696" i="1" s="1"/>
  <c r="AD696" i="1" a="1"/>
  <c r="AD696" i="1" s="1"/>
  <c r="AB696" i="1" a="1"/>
  <c r="AB696" i="1" s="1"/>
  <c r="AC696" i="1" a="1"/>
  <c r="AC696" i="1" s="1"/>
  <c r="AA696" i="1" a="1"/>
  <c r="AA696" i="1" s="1"/>
  <c r="Y696" i="1" a="1"/>
  <c r="Y696" i="1" s="1"/>
  <c r="Z696" i="1" a="1"/>
  <c r="Z696" i="1" s="1"/>
  <c r="V698" i="1"/>
  <c r="Q706" i="1" a="1"/>
  <c r="Q706" i="1" s="1"/>
  <c r="L706" i="1"/>
  <c r="K706" i="1" a="1"/>
  <c r="K706" i="1" s="1"/>
  <c r="E706" i="1" a="1"/>
  <c r="E706" i="1" s="1"/>
  <c r="B706" i="1" a="1"/>
  <c r="B706" i="1" s="1"/>
  <c r="C706" i="1" a="1"/>
  <c r="C706" i="1" s="1"/>
  <c r="D706" i="1" a="1"/>
  <c r="D706" i="1" s="1"/>
  <c r="Q717" i="1" a="1"/>
  <c r="Q717" i="1" s="1"/>
  <c r="L717" i="1"/>
  <c r="O717" i="1" s="1"/>
  <c r="K717" i="1" a="1"/>
  <c r="K717" i="1" s="1"/>
  <c r="E717" i="1" a="1"/>
  <c r="E717" i="1" s="1"/>
  <c r="D717" i="1" a="1"/>
  <c r="D717" i="1" s="1"/>
  <c r="B717" i="1" a="1"/>
  <c r="B717" i="1" s="1"/>
  <c r="C717" i="1" a="1"/>
  <c r="C717" i="1" s="1"/>
  <c r="M717" i="1"/>
  <c r="S717" i="1" s="1"/>
  <c r="V744" i="1"/>
  <c r="V755" i="1"/>
  <c r="D760" i="1" a="1"/>
  <c r="D760" i="1" s="1"/>
  <c r="C760" i="1" a="1"/>
  <c r="C760" i="1" s="1"/>
  <c r="B760" i="1" a="1"/>
  <c r="B760" i="1" s="1"/>
  <c r="Q760" i="1" a="1"/>
  <c r="Q760" i="1" s="1"/>
  <c r="K760" i="1" a="1"/>
  <c r="K760" i="1" s="1"/>
  <c r="E760" i="1" a="1"/>
  <c r="E760" i="1" s="1"/>
  <c r="L760" i="1"/>
  <c r="O760" i="1" s="1"/>
  <c r="V771" i="1"/>
  <c r="K787" i="1" a="1"/>
  <c r="K787" i="1" s="1"/>
  <c r="F787" i="1" a="1"/>
  <c r="F787" i="1" s="1"/>
  <c r="E787" i="1" a="1"/>
  <c r="E787" i="1" s="1"/>
  <c r="C787" i="1" a="1"/>
  <c r="C787" i="1" s="1"/>
  <c r="L787" i="1"/>
  <c r="D787" i="1" a="1"/>
  <c r="D787" i="1" s="1"/>
  <c r="B787" i="1" a="1"/>
  <c r="B787" i="1" s="1"/>
  <c r="B790" i="1" a="1"/>
  <c r="B790" i="1" s="1"/>
  <c r="L790" i="1"/>
  <c r="K790" i="1" a="1"/>
  <c r="K790" i="1" s="1"/>
  <c r="F790" i="1" a="1"/>
  <c r="F790" i="1" s="1"/>
  <c r="E790" i="1" a="1"/>
  <c r="E790" i="1" s="1"/>
  <c r="D790" i="1" a="1"/>
  <c r="D790" i="1" s="1"/>
  <c r="C790" i="1" a="1"/>
  <c r="C790" i="1" s="1"/>
  <c r="M790" i="1"/>
  <c r="Q790" i="1" s="1" a="1"/>
  <c r="Q790" i="1" s="1"/>
  <c r="AC796" i="1" a="1"/>
  <c r="AC796" i="1" s="1"/>
  <c r="AB796" i="1" a="1"/>
  <c r="AB796" i="1" s="1"/>
  <c r="AE796" i="1" a="1"/>
  <c r="AE796" i="1" s="1"/>
  <c r="AD796" i="1" a="1"/>
  <c r="AD796" i="1" s="1"/>
  <c r="AA796" i="1" a="1"/>
  <c r="AA796" i="1" s="1"/>
  <c r="Z796" i="1" a="1"/>
  <c r="Z796" i="1" s="1"/>
  <c r="X796" i="1" a="1"/>
  <c r="X796" i="1" s="1"/>
  <c r="AF796" i="1" a="1"/>
  <c r="AF796" i="1" s="1"/>
  <c r="U796" i="1" a="1"/>
  <c r="U796" i="1" s="1"/>
  <c r="T796" i="1" a="1"/>
  <c r="T796" i="1" s="1"/>
  <c r="Y796" i="1" a="1"/>
  <c r="Y796" i="1" s="1"/>
  <c r="W796" i="1" a="1"/>
  <c r="W796" i="1" s="1"/>
  <c r="V798" i="1"/>
  <c r="Q806" i="1" a="1"/>
  <c r="Q806" i="1" s="1"/>
  <c r="L806" i="1"/>
  <c r="O806" i="1" s="1"/>
  <c r="K806" i="1" a="1"/>
  <c r="K806" i="1" s="1"/>
  <c r="D806" i="1" a="1"/>
  <c r="D806" i="1" s="1"/>
  <c r="F806" i="1" a="1"/>
  <c r="F806" i="1" s="1"/>
  <c r="G806" i="1" s="1"/>
  <c r="E806" i="1" a="1"/>
  <c r="E806" i="1" s="1"/>
  <c r="C806" i="1" a="1"/>
  <c r="C806" i="1" s="1"/>
  <c r="B806" i="1" a="1"/>
  <c r="B806" i="1" s="1"/>
  <c r="E815" i="1" a="1"/>
  <c r="E815" i="1" s="1"/>
  <c r="AG815" i="1" a="1"/>
  <c r="AG815" i="1" s="1"/>
  <c r="D815" i="1" a="1"/>
  <c r="D815" i="1" s="1"/>
  <c r="C815" i="1" a="1"/>
  <c r="C815" i="1" s="1"/>
  <c r="L815" i="1"/>
  <c r="P815" i="1" s="1"/>
  <c r="K815" i="1" a="1"/>
  <c r="K815" i="1" s="1"/>
  <c r="Q815" i="1" a="1"/>
  <c r="Q815" i="1" s="1"/>
  <c r="B815" i="1" a="1"/>
  <c r="B815" i="1" s="1"/>
  <c r="F815" i="1" a="1"/>
  <c r="F815" i="1" s="1"/>
  <c r="H815" i="1" s="1"/>
  <c r="F830" i="1" a="1"/>
  <c r="F830" i="1" s="1"/>
  <c r="H830" i="1" s="1"/>
  <c r="D830" i="1" a="1"/>
  <c r="D830" i="1" s="1"/>
  <c r="B830" i="1" a="1"/>
  <c r="B830" i="1" s="1"/>
  <c r="L830" i="1"/>
  <c r="AG830" i="1" a="1"/>
  <c r="AG830" i="1" s="1"/>
  <c r="K830" i="1" a="1"/>
  <c r="K830" i="1" s="1"/>
  <c r="E830" i="1" a="1"/>
  <c r="E830" i="1" s="1"/>
  <c r="C830" i="1" a="1"/>
  <c r="C830" i="1" s="1"/>
  <c r="P830" i="1"/>
  <c r="N830" i="1"/>
  <c r="M830" i="1"/>
  <c r="S830" i="1" s="1"/>
  <c r="G830" i="1"/>
  <c r="V833" i="1"/>
  <c r="E848" i="1" a="1"/>
  <c r="E848" i="1" s="1"/>
  <c r="C848" i="1" a="1"/>
  <c r="C848" i="1" s="1"/>
  <c r="K848" i="1" a="1"/>
  <c r="K848" i="1" s="1"/>
  <c r="D848" i="1" a="1"/>
  <c r="D848" i="1" s="1"/>
  <c r="B848" i="1" a="1"/>
  <c r="B848" i="1" s="1"/>
  <c r="L848" i="1"/>
  <c r="N848" i="1" s="1"/>
  <c r="V860" i="1"/>
  <c r="V866" i="1"/>
  <c r="V884" i="1"/>
  <c r="E887" i="1" a="1"/>
  <c r="E887" i="1" s="1"/>
  <c r="C887" i="1" a="1"/>
  <c r="C887" i="1" s="1"/>
  <c r="B887" i="1" a="1"/>
  <c r="B887" i="1" s="1"/>
  <c r="R887" i="1" a="1"/>
  <c r="R887" i="1" s="1"/>
  <c r="L887" i="1"/>
  <c r="D887" i="1" a="1"/>
  <c r="D887" i="1" s="1"/>
  <c r="K887" i="1" a="1"/>
  <c r="K887" i="1" s="1"/>
  <c r="P887" i="1"/>
  <c r="L893" i="1"/>
  <c r="K893" i="1" a="1"/>
  <c r="K893" i="1" s="1"/>
  <c r="D893" i="1" a="1"/>
  <c r="D893" i="1" s="1"/>
  <c r="E893" i="1" a="1"/>
  <c r="E893" i="1" s="1"/>
  <c r="C893" i="1" a="1"/>
  <c r="C893" i="1" s="1"/>
  <c r="B893" i="1" a="1"/>
  <c r="B893" i="1" s="1"/>
  <c r="Q893" i="1" a="1"/>
  <c r="Q893" i="1" s="1"/>
  <c r="K902" i="1" a="1"/>
  <c r="K902" i="1" s="1"/>
  <c r="C902" i="1" a="1"/>
  <c r="C902" i="1" s="1"/>
  <c r="B902" i="1" a="1"/>
  <c r="B902" i="1" s="1"/>
  <c r="Q902" i="1" a="1"/>
  <c r="Q902" i="1" s="1"/>
  <c r="D902" i="1" a="1"/>
  <c r="D902" i="1" s="1"/>
  <c r="L902" i="1"/>
  <c r="E902" i="1" a="1"/>
  <c r="E902" i="1" s="1"/>
  <c r="V911" i="1"/>
  <c r="Q926" i="1" a="1"/>
  <c r="Q926" i="1" s="1"/>
  <c r="L926" i="1"/>
  <c r="O926" i="1" s="1"/>
  <c r="K926" i="1" a="1"/>
  <c r="K926" i="1" s="1"/>
  <c r="E926" i="1" a="1"/>
  <c r="E926" i="1" s="1"/>
  <c r="B926" i="1" a="1"/>
  <c r="B926" i="1" s="1"/>
  <c r="C926" i="1" a="1"/>
  <c r="C926" i="1" s="1"/>
  <c r="D926" i="1" a="1"/>
  <c r="D926" i="1" s="1"/>
  <c r="L944" i="1"/>
  <c r="K944" i="1" a="1"/>
  <c r="K944" i="1" s="1"/>
  <c r="D944" i="1" a="1"/>
  <c r="D944" i="1" s="1"/>
  <c r="E944" i="1" a="1"/>
  <c r="E944" i="1" s="1"/>
  <c r="C944" i="1" a="1"/>
  <c r="C944" i="1" s="1"/>
  <c r="B944" i="1" a="1"/>
  <c r="B944" i="1" s="1"/>
  <c r="Q944" i="1" a="1"/>
  <c r="Q944" i="1" s="1"/>
  <c r="E971" i="1" a="1"/>
  <c r="E971" i="1" s="1"/>
  <c r="C971" i="1" a="1"/>
  <c r="C971" i="1" s="1"/>
  <c r="L971" i="1"/>
  <c r="K971" i="1" a="1"/>
  <c r="K971" i="1" s="1"/>
  <c r="D971" i="1" a="1"/>
  <c r="D971" i="1" s="1"/>
  <c r="B971" i="1" a="1"/>
  <c r="B971" i="1" s="1"/>
  <c r="Q971" i="1" a="1"/>
  <c r="Q971" i="1" s="1"/>
  <c r="Y978" i="1" a="1"/>
  <c r="Y978" i="1" s="1"/>
  <c r="X978" i="1" a="1"/>
  <c r="X978" i="1" s="1"/>
  <c r="W978" i="1" a="1"/>
  <c r="W978" i="1" s="1"/>
  <c r="AF978" i="1" a="1"/>
  <c r="AF978" i="1" s="1"/>
  <c r="U978" i="1" a="1"/>
  <c r="U978" i="1" s="1"/>
  <c r="AD978" i="1" a="1"/>
  <c r="AD978" i="1" s="1"/>
  <c r="AE978" i="1" a="1"/>
  <c r="AE978" i="1" s="1"/>
  <c r="AC978" i="1" a="1"/>
  <c r="AC978" i="1" s="1"/>
  <c r="Z978" i="1" a="1"/>
  <c r="Z978" i="1" s="1"/>
  <c r="AB978" i="1" a="1"/>
  <c r="AB978" i="1" s="1"/>
  <c r="AA978" i="1" a="1"/>
  <c r="AA978" i="1" s="1"/>
  <c r="T978" i="1" a="1"/>
  <c r="T978" i="1" s="1"/>
  <c r="V978" i="1"/>
  <c r="X996" i="1" a="1"/>
  <c r="X996" i="1" s="1"/>
  <c r="W996" i="1" a="1"/>
  <c r="W996" i="1" s="1"/>
  <c r="AF996" i="1" a="1"/>
  <c r="AF996" i="1" s="1"/>
  <c r="U996" i="1" a="1"/>
  <c r="U996" i="1" s="1"/>
  <c r="AE996" i="1" a="1"/>
  <c r="AE996" i="1" s="1"/>
  <c r="T996" i="1" a="1"/>
  <c r="T996" i="1" s="1"/>
  <c r="AC996" i="1" a="1"/>
  <c r="AC996" i="1" s="1"/>
  <c r="AD996" i="1" a="1"/>
  <c r="AD996" i="1" s="1"/>
  <c r="AB996" i="1" a="1"/>
  <c r="AB996" i="1" s="1"/>
  <c r="Y996" i="1" a="1"/>
  <c r="Y996" i="1" s="1"/>
  <c r="AA996" i="1" a="1"/>
  <c r="AA996" i="1" s="1"/>
  <c r="Z996" i="1" a="1"/>
  <c r="Z996" i="1" s="1"/>
  <c r="W1023" i="1" a="1"/>
  <c r="W1023" i="1" s="1"/>
  <c r="AF1023" i="1" a="1"/>
  <c r="AF1023" i="1" s="1"/>
  <c r="U1023" i="1" a="1"/>
  <c r="U1023" i="1" s="1"/>
  <c r="AE1023" i="1" a="1"/>
  <c r="AE1023" i="1" s="1"/>
  <c r="T1023" i="1" a="1"/>
  <c r="T1023" i="1" s="1"/>
  <c r="AD1023" i="1" a="1"/>
  <c r="AD1023" i="1" s="1"/>
  <c r="AA1023" i="1" a="1"/>
  <c r="AA1023" i="1" s="1"/>
  <c r="AC1023" i="1" a="1"/>
  <c r="AC1023" i="1" s="1"/>
  <c r="AB1023" i="1" a="1"/>
  <c r="AB1023" i="1" s="1"/>
  <c r="Z1023" i="1" a="1"/>
  <c r="Z1023" i="1" s="1"/>
  <c r="X1023" i="1" a="1"/>
  <c r="X1023" i="1" s="1"/>
  <c r="Y1023" i="1" a="1"/>
  <c r="Y1023" i="1" s="1"/>
  <c r="B1134" i="1" a="1"/>
  <c r="B1134" i="1" s="1"/>
  <c r="L1134" i="1"/>
  <c r="K1134" i="1" a="1"/>
  <c r="K1134" i="1" s="1"/>
  <c r="E1134" i="1" a="1"/>
  <c r="E1134" i="1" s="1"/>
  <c r="D1134" i="1" a="1"/>
  <c r="D1134" i="1" s="1"/>
  <c r="C1134" i="1" a="1"/>
  <c r="C1134" i="1" s="1"/>
  <c r="M1134" i="1"/>
  <c r="Q1134" i="1" s="1" a="1"/>
  <c r="Q1134" i="1" s="1"/>
  <c r="R1152" i="1" a="1"/>
  <c r="R1152" i="1" s="1"/>
  <c r="C1152" i="1" a="1"/>
  <c r="C1152" i="1" s="1"/>
  <c r="AG1152" i="1" a="1"/>
  <c r="AG1152" i="1" s="1"/>
  <c r="B1152" i="1" a="1"/>
  <c r="B1152" i="1" s="1"/>
  <c r="Q1152" i="1" a="1"/>
  <c r="Q1152" i="1" s="1"/>
  <c r="L1152" i="1"/>
  <c r="O1152" i="1" s="1"/>
  <c r="K1152" i="1" a="1"/>
  <c r="K1152" i="1" s="1"/>
  <c r="D1152" i="1" a="1"/>
  <c r="D1152" i="1" s="1"/>
  <c r="F1152" i="1" a="1"/>
  <c r="F1152" i="1" s="1"/>
  <c r="H1152" i="1" s="1"/>
  <c r="E1152" i="1" a="1"/>
  <c r="E1152" i="1" s="1"/>
  <c r="J1152" i="1" a="1"/>
  <c r="J1152" i="1" s="1"/>
  <c r="M1152" i="1"/>
  <c r="S1152" i="1" s="1"/>
  <c r="G1152" i="1"/>
  <c r="V1155" i="1"/>
  <c r="Q1161" i="1" a="1"/>
  <c r="Q1161" i="1" s="1"/>
  <c r="L1161" i="1"/>
  <c r="O1161" i="1" s="1"/>
  <c r="J1161" i="1" a="1"/>
  <c r="J1161" i="1" s="1"/>
  <c r="I1161" i="1" a="1"/>
  <c r="I1161" i="1" s="1"/>
  <c r="E1161" i="1" a="1"/>
  <c r="E1161" i="1" s="1"/>
  <c r="F1161" i="1" a="1"/>
  <c r="F1161" i="1" s="1"/>
  <c r="D1161" i="1" a="1"/>
  <c r="D1161" i="1" s="1"/>
  <c r="C1161" i="1" a="1"/>
  <c r="C1161" i="1" s="1"/>
  <c r="B1161" i="1" a="1"/>
  <c r="B1161" i="1" s="1"/>
  <c r="R1161" i="1" a="1"/>
  <c r="R1161" i="1" s="1"/>
  <c r="K1161" i="1" a="1"/>
  <c r="K1161" i="1" s="1"/>
  <c r="S1161" i="1"/>
  <c r="N1161" i="1"/>
  <c r="L1179" i="1"/>
  <c r="N1179" i="1" s="1"/>
  <c r="K1179" i="1" a="1"/>
  <c r="K1179" i="1" s="1"/>
  <c r="I1179" i="1" a="1"/>
  <c r="I1179" i="1" s="1"/>
  <c r="F1179" i="1" a="1"/>
  <c r="F1179" i="1" s="1"/>
  <c r="H1179" i="1" s="1"/>
  <c r="AG1179" i="1" a="1"/>
  <c r="AG1179" i="1" s="1"/>
  <c r="D1179" i="1" a="1"/>
  <c r="D1179" i="1" s="1"/>
  <c r="R1179" i="1" a="1"/>
  <c r="R1179" i="1" s="1"/>
  <c r="J1179" i="1" a="1"/>
  <c r="J1179" i="1" s="1"/>
  <c r="B1179" i="1" a="1"/>
  <c r="B1179" i="1" s="1"/>
  <c r="C1179" i="1" a="1"/>
  <c r="C1179" i="1" s="1"/>
  <c r="E1179" i="1" a="1"/>
  <c r="E1179" i="1" s="1"/>
  <c r="O1179" i="1"/>
  <c r="M1179" i="1"/>
  <c r="S1179" i="1" s="1"/>
  <c r="K1197" i="1" a="1"/>
  <c r="K1197" i="1" s="1"/>
  <c r="J1197" i="1" a="1"/>
  <c r="J1197" i="1" s="1"/>
  <c r="F1197" i="1" a="1"/>
  <c r="F1197" i="1" s="1"/>
  <c r="H1197" i="1" s="1"/>
  <c r="E1197" i="1" a="1"/>
  <c r="E1197" i="1" s="1"/>
  <c r="C1197" i="1" a="1"/>
  <c r="C1197" i="1" s="1"/>
  <c r="I1197" i="1" a="1"/>
  <c r="I1197" i="1" s="1"/>
  <c r="D1197" i="1" a="1"/>
  <c r="D1197" i="1" s="1"/>
  <c r="B1197" i="1" a="1"/>
  <c r="B1197" i="1" s="1"/>
  <c r="AG1197" i="1" a="1"/>
  <c r="AG1197" i="1" s="1"/>
  <c r="L1197" i="1"/>
  <c r="R1197" i="1" a="1"/>
  <c r="R1197" i="1" s="1"/>
  <c r="M1197" i="1"/>
  <c r="G1197" i="1"/>
  <c r="K1215" i="1" a="1"/>
  <c r="K1215" i="1" s="1"/>
  <c r="E1215" i="1" a="1"/>
  <c r="E1215" i="1" s="1"/>
  <c r="I1215" i="1" a="1"/>
  <c r="I1215" i="1" s="1"/>
  <c r="D1215" i="1" a="1"/>
  <c r="D1215" i="1" s="1"/>
  <c r="AG1215" i="1" a="1"/>
  <c r="AG1215" i="1" s="1"/>
  <c r="B1215" i="1" a="1"/>
  <c r="B1215" i="1" s="1"/>
  <c r="C1215" i="1" a="1"/>
  <c r="C1215" i="1" s="1"/>
  <c r="R1215" i="1" a="1"/>
  <c r="R1215" i="1" s="1"/>
  <c r="F1215" i="1" a="1"/>
  <c r="F1215" i="1" s="1"/>
  <c r="H1215" i="1" s="1"/>
  <c r="L1215" i="1"/>
  <c r="O1215" i="1" s="1"/>
  <c r="Q1215" i="1" a="1"/>
  <c r="Q1215" i="1" s="1"/>
  <c r="R1230" i="1" a="1"/>
  <c r="R1230" i="1" s="1"/>
  <c r="Q1230" i="1" a="1"/>
  <c r="Q1230" i="1" s="1"/>
  <c r="L1230" i="1"/>
  <c r="F1230" i="1" a="1"/>
  <c r="F1230" i="1" s="1"/>
  <c r="H1230" i="1" s="1"/>
  <c r="E1230" i="1" a="1"/>
  <c r="E1230" i="1" s="1"/>
  <c r="D1230" i="1" a="1"/>
  <c r="D1230" i="1" s="1"/>
  <c r="C1230" i="1" a="1"/>
  <c r="C1230" i="1" s="1"/>
  <c r="B1230" i="1" a="1"/>
  <c r="B1230" i="1" s="1"/>
  <c r="AG1230" i="1" a="1"/>
  <c r="AG1230" i="1" s="1"/>
  <c r="K1230" i="1" a="1"/>
  <c r="K1230" i="1" s="1"/>
  <c r="I1230" i="1" a="1"/>
  <c r="I1230" i="1" s="1"/>
  <c r="M1230" i="1"/>
  <c r="S1230" i="1" s="1"/>
  <c r="G1230" i="1"/>
  <c r="V1233" i="1"/>
  <c r="V1242" i="1"/>
  <c r="Q1248" i="1" a="1"/>
  <c r="Q1248" i="1" s="1"/>
  <c r="L1248" i="1"/>
  <c r="O1248" i="1" s="1"/>
  <c r="K1248" i="1" a="1"/>
  <c r="K1248" i="1" s="1"/>
  <c r="E1248" i="1" a="1"/>
  <c r="E1248" i="1" s="1"/>
  <c r="D1248" i="1" a="1"/>
  <c r="D1248" i="1" s="1"/>
  <c r="B1248" i="1" a="1"/>
  <c r="B1248" i="1" s="1"/>
  <c r="AG1248" i="1" a="1"/>
  <c r="AG1248" i="1" s="1"/>
  <c r="C1248" i="1" a="1"/>
  <c r="C1248" i="1" s="1"/>
  <c r="V1260" i="1"/>
  <c r="V1266" i="1"/>
  <c r="V1284" i="1"/>
  <c r="E1287" i="1" a="1"/>
  <c r="E1287" i="1" s="1"/>
  <c r="C1287" i="1" a="1"/>
  <c r="C1287" i="1" s="1"/>
  <c r="B1287" i="1" a="1"/>
  <c r="B1287" i="1" s="1"/>
  <c r="L1287" i="1"/>
  <c r="K1287" i="1" a="1"/>
  <c r="K1287" i="1" s="1"/>
  <c r="D1287" i="1" a="1"/>
  <c r="D1287" i="1" s="1"/>
  <c r="S1287" i="1"/>
  <c r="L1293" i="1"/>
  <c r="O1293" i="1" s="1"/>
  <c r="K1293" i="1" a="1"/>
  <c r="K1293" i="1" s="1"/>
  <c r="R1293" i="1" a="1"/>
  <c r="R1293" i="1" s="1"/>
  <c r="Q1293" i="1" a="1"/>
  <c r="Q1293" i="1" s="1"/>
  <c r="E1293" i="1" a="1"/>
  <c r="E1293" i="1" s="1"/>
  <c r="D1293" i="1" a="1"/>
  <c r="D1293" i="1" s="1"/>
  <c r="B1293" i="1" a="1"/>
  <c r="B1293" i="1" s="1"/>
  <c r="C1293" i="1" a="1"/>
  <c r="C1293" i="1" s="1"/>
  <c r="K1302" i="1" a="1"/>
  <c r="K1302" i="1" s="1"/>
  <c r="E1302" i="1" a="1"/>
  <c r="E1302" i="1" s="1"/>
  <c r="D1302" i="1" a="1"/>
  <c r="D1302" i="1" s="1"/>
  <c r="C1302" i="1" a="1"/>
  <c r="C1302" i="1" s="1"/>
  <c r="B1302" i="1" a="1"/>
  <c r="B1302" i="1" s="1"/>
  <c r="L1302" i="1"/>
  <c r="R1302" i="1" a="1"/>
  <c r="R1302" i="1" s="1"/>
  <c r="Q1302" i="1" a="1"/>
  <c r="Q1302" i="1" s="1"/>
  <c r="V1311" i="1"/>
  <c r="Q1326" i="1" a="1"/>
  <c r="Q1326" i="1" s="1"/>
  <c r="L1326" i="1"/>
  <c r="O1326" i="1" s="1"/>
  <c r="K1326" i="1" a="1"/>
  <c r="K1326" i="1" s="1"/>
  <c r="B1326" i="1" a="1"/>
  <c r="B1326" i="1" s="1"/>
  <c r="C1326" i="1" a="1"/>
  <c r="C1326" i="1" s="1"/>
  <c r="D1326" i="1" a="1"/>
  <c r="D1326" i="1" s="1"/>
  <c r="E1326" i="1" a="1"/>
  <c r="E1326" i="1" s="1"/>
  <c r="Q1344" i="1" a="1"/>
  <c r="Q1344" i="1" s="1"/>
  <c r="L1344" i="1"/>
  <c r="K1344" i="1" a="1"/>
  <c r="K1344" i="1" s="1"/>
  <c r="E1344" i="1" a="1"/>
  <c r="E1344" i="1" s="1"/>
  <c r="D1344" i="1" a="1"/>
  <c r="D1344" i="1" s="1"/>
  <c r="B1344" i="1" a="1"/>
  <c r="B1344" i="1" s="1"/>
  <c r="C1344" i="1" a="1"/>
  <c r="C1344" i="1" s="1"/>
  <c r="E1371" i="1" a="1"/>
  <c r="E1371" i="1" s="1"/>
  <c r="C1371" i="1" a="1"/>
  <c r="C1371" i="1" s="1"/>
  <c r="Q1371" i="1" a="1"/>
  <c r="Q1371" i="1" s="1"/>
  <c r="D1371" i="1" a="1"/>
  <c r="D1371" i="1" s="1"/>
  <c r="L1371" i="1"/>
  <c r="O1371" i="1" s="1"/>
  <c r="K1371" i="1" a="1"/>
  <c r="K1371" i="1" s="1"/>
  <c r="B1371" i="1" a="1"/>
  <c r="B1371" i="1" s="1"/>
  <c r="AG1371" i="1" a="1"/>
  <c r="AG1371" i="1" s="1"/>
  <c r="Q1381" i="1" a="1"/>
  <c r="Q1381" i="1" s="1"/>
  <c r="L1381" i="1"/>
  <c r="K1381" i="1" a="1"/>
  <c r="K1381" i="1" s="1"/>
  <c r="D1381" i="1" a="1"/>
  <c r="D1381" i="1" s="1"/>
  <c r="AG1381" i="1" a="1"/>
  <c r="AG1381" i="1" s="1"/>
  <c r="E1381" i="1" a="1"/>
  <c r="E1381" i="1" s="1"/>
  <c r="C1381" i="1" a="1"/>
  <c r="C1381" i="1" s="1"/>
  <c r="B1381" i="1" a="1"/>
  <c r="B1381" i="1" s="1"/>
  <c r="S1381" i="1"/>
  <c r="P1381" i="1"/>
  <c r="O1381" i="1"/>
  <c r="N1381" i="1"/>
  <c r="C1387" i="1" a="1"/>
  <c r="C1387" i="1" s="1"/>
  <c r="B1387" i="1" a="1"/>
  <c r="B1387" i="1" s="1"/>
  <c r="R1387" i="1" a="1"/>
  <c r="R1387" i="1" s="1"/>
  <c r="K1387" i="1" a="1"/>
  <c r="K1387" i="1" s="1"/>
  <c r="E1387" i="1" a="1"/>
  <c r="E1387" i="1" s="1"/>
  <c r="D1387" i="1" a="1"/>
  <c r="D1387" i="1" s="1"/>
  <c r="L1387" i="1"/>
  <c r="O1387" i="1" s="1"/>
  <c r="Q1387" i="1" a="1"/>
  <c r="Q1387" i="1" s="1"/>
  <c r="S1387" i="1"/>
  <c r="C1448" i="1" a="1"/>
  <c r="C1448" i="1" s="1"/>
  <c r="Q1448" i="1" a="1"/>
  <c r="Q1448" i="1" s="1"/>
  <c r="L1448" i="1"/>
  <c r="K1448" i="1" a="1"/>
  <c r="K1448" i="1" s="1"/>
  <c r="B1448" i="1" a="1"/>
  <c r="B1448" i="1" s="1"/>
  <c r="R1448" i="1" a="1"/>
  <c r="R1448" i="1" s="1"/>
  <c r="E1448" i="1" a="1"/>
  <c r="E1448" i="1" s="1"/>
  <c r="D1448" i="1" a="1"/>
  <c r="D1448" i="1" s="1"/>
  <c r="M1448" i="1"/>
  <c r="V1451" i="1"/>
  <c r="E1461" i="1" a="1"/>
  <c r="E1461" i="1" s="1"/>
  <c r="C1461" i="1" a="1"/>
  <c r="C1461" i="1" s="1"/>
  <c r="L1461" i="1"/>
  <c r="R1461" i="1" a="1"/>
  <c r="R1461" i="1" s="1"/>
  <c r="Q1461" i="1" a="1"/>
  <c r="Q1461" i="1" s="1"/>
  <c r="D1461" i="1" a="1"/>
  <c r="D1461" i="1" s="1"/>
  <c r="B1461" i="1" a="1"/>
  <c r="B1461" i="1" s="1"/>
  <c r="I1461" i="1" a="1"/>
  <c r="I1461" i="1" s="1"/>
  <c r="K1461" i="1" a="1"/>
  <c r="K1461" i="1" s="1"/>
  <c r="S1461" i="1"/>
  <c r="P1461" i="1"/>
  <c r="O1461" i="1"/>
  <c r="N1461" i="1"/>
  <c r="D1467" i="1" a="1"/>
  <c r="D1467" i="1" s="1"/>
  <c r="B1467" i="1" a="1"/>
  <c r="B1467" i="1" s="1"/>
  <c r="R1467" i="1" a="1"/>
  <c r="R1467" i="1" s="1"/>
  <c r="K1467" i="1" a="1"/>
  <c r="K1467" i="1" s="1"/>
  <c r="Q1467" i="1" a="1"/>
  <c r="Q1467" i="1" s="1"/>
  <c r="L1467" i="1"/>
  <c r="E1467" i="1" a="1"/>
  <c r="E1467" i="1" s="1"/>
  <c r="C1467" i="1" a="1"/>
  <c r="C1467" i="1" s="1"/>
  <c r="S1467" i="1"/>
  <c r="D1528" i="1" a="1"/>
  <c r="D1528" i="1" s="1"/>
  <c r="B1528" i="1" a="1"/>
  <c r="B1528" i="1" s="1"/>
  <c r="L1528" i="1"/>
  <c r="O1528" i="1" s="1"/>
  <c r="K1528" i="1" a="1"/>
  <c r="K1528" i="1" s="1"/>
  <c r="C1528" i="1" a="1"/>
  <c r="C1528" i="1" s="1"/>
  <c r="E1528" i="1" a="1"/>
  <c r="E1528" i="1" s="1"/>
  <c r="N1528" i="1"/>
  <c r="M1528" i="1"/>
  <c r="V1531" i="1"/>
  <c r="L1541" i="1"/>
  <c r="Q1541" i="1" a="1"/>
  <c r="Q1541" i="1" s="1"/>
  <c r="K1541" i="1" a="1"/>
  <c r="K1541" i="1" s="1"/>
  <c r="D1541" i="1" a="1"/>
  <c r="D1541" i="1" s="1"/>
  <c r="C1541" i="1" a="1"/>
  <c r="C1541" i="1" s="1"/>
  <c r="B1541" i="1" a="1"/>
  <c r="B1541" i="1" s="1"/>
  <c r="E1541" i="1" a="1"/>
  <c r="E1541" i="1" s="1"/>
  <c r="S1541" i="1"/>
  <c r="K1547" i="1" a="1"/>
  <c r="K1547" i="1" s="1"/>
  <c r="Q1547" i="1" a="1"/>
  <c r="Q1547" i="1" s="1"/>
  <c r="L1547" i="1"/>
  <c r="O1547" i="1" s="1"/>
  <c r="D1547" i="1" a="1"/>
  <c r="D1547" i="1" s="1"/>
  <c r="E1547" i="1" a="1"/>
  <c r="E1547" i="1" s="1"/>
  <c r="B1547" i="1" a="1"/>
  <c r="B1547" i="1" s="1"/>
  <c r="C1547" i="1" a="1"/>
  <c r="C1547" i="1" s="1"/>
  <c r="P1547" i="1"/>
  <c r="AB1616" i="1" a="1"/>
  <c r="AB1616" i="1" s="1"/>
  <c r="AA1616" i="1" a="1"/>
  <c r="AA1616" i="1" s="1"/>
  <c r="AF1616" i="1" a="1"/>
  <c r="AF1616" i="1" s="1"/>
  <c r="AE1616" i="1" a="1"/>
  <c r="AE1616" i="1" s="1"/>
  <c r="Z1616" i="1" a="1"/>
  <c r="Z1616" i="1" s="1"/>
  <c r="AD1616" i="1" a="1"/>
  <c r="AD1616" i="1" s="1"/>
  <c r="AC1616" i="1" a="1"/>
  <c r="AC1616" i="1" s="1"/>
  <c r="W1616" i="1" a="1"/>
  <c r="W1616" i="1" s="1"/>
  <c r="Y1616" i="1" a="1"/>
  <c r="Y1616" i="1" s="1"/>
  <c r="X1616" i="1" a="1"/>
  <c r="X1616" i="1" s="1"/>
  <c r="U1616" i="1" a="1"/>
  <c r="U1616" i="1" s="1"/>
  <c r="T1616" i="1" a="1"/>
  <c r="T1616" i="1" s="1"/>
  <c r="V1616" i="1"/>
  <c r="I1653" i="1" a="1"/>
  <c r="I1653" i="1" s="1"/>
  <c r="E1653" i="1" a="1"/>
  <c r="E1653" i="1" s="1"/>
  <c r="R1653" i="1" a="1"/>
  <c r="R1653" i="1" s="1"/>
  <c r="AG1653" i="1" a="1"/>
  <c r="AG1653" i="1" s="1"/>
  <c r="J1653" i="1" a="1"/>
  <c r="J1653" i="1" s="1"/>
  <c r="D1653" i="1" a="1"/>
  <c r="D1653" i="1" s="1"/>
  <c r="C1653" i="1" a="1"/>
  <c r="C1653" i="1" s="1"/>
  <c r="B1653" i="1" a="1"/>
  <c r="B1653" i="1" s="1"/>
  <c r="L1653" i="1"/>
  <c r="O1653" i="1" s="1"/>
  <c r="K1653" i="1" a="1"/>
  <c r="K1653" i="1" s="1"/>
  <c r="Q1653" i="1" a="1"/>
  <c r="Q1653" i="1" s="1"/>
  <c r="S1674" i="1"/>
  <c r="AD1703" i="1" a="1"/>
  <c r="AD1703" i="1" s="1"/>
  <c r="AE1703" i="1" a="1"/>
  <c r="AE1703" i="1" s="1"/>
  <c r="Z1703" i="1" a="1"/>
  <c r="Z1703" i="1" s="1"/>
  <c r="X1703" i="1" a="1"/>
  <c r="X1703" i="1" s="1"/>
  <c r="W1703" i="1" a="1"/>
  <c r="W1703" i="1" s="1"/>
  <c r="U1703" i="1" a="1"/>
  <c r="U1703" i="1" s="1"/>
  <c r="T1703" i="1" a="1"/>
  <c r="T1703" i="1" s="1"/>
  <c r="AF1703" i="1" a="1"/>
  <c r="AF1703" i="1" s="1"/>
  <c r="AC1703" i="1" a="1"/>
  <c r="AC1703" i="1" s="1"/>
  <c r="AA1703" i="1" a="1"/>
  <c r="AA1703" i="1" s="1"/>
  <c r="Y1703" i="1" a="1"/>
  <c r="Y1703" i="1" s="1"/>
  <c r="AB1703" i="1" a="1"/>
  <c r="AB1703" i="1" s="1"/>
  <c r="V1703" i="1"/>
  <c r="Q1710" i="1" a="1"/>
  <c r="Q1710" i="1" s="1"/>
  <c r="K1710" i="1" a="1"/>
  <c r="K1710" i="1" s="1"/>
  <c r="B1710" i="1" a="1"/>
  <c r="B1710" i="1" s="1"/>
  <c r="E1710" i="1" a="1"/>
  <c r="E1710" i="1" s="1"/>
  <c r="D1710" i="1" a="1"/>
  <c r="D1710" i="1" s="1"/>
  <c r="C1710" i="1" a="1"/>
  <c r="C1710" i="1" s="1"/>
  <c r="L1710" i="1"/>
  <c r="N1710" i="1"/>
  <c r="M1710" i="1"/>
  <c r="S1710" i="1" s="1"/>
  <c r="Z1743" i="1" a="1"/>
  <c r="Z1743" i="1" s="1"/>
  <c r="Y1743" i="1" a="1"/>
  <c r="Y1743" i="1" s="1"/>
  <c r="W1743" i="1" a="1"/>
  <c r="W1743" i="1" s="1"/>
  <c r="U1743" i="1" a="1"/>
  <c r="U1743" i="1" s="1"/>
  <c r="X1743" i="1" a="1"/>
  <c r="X1743" i="1" s="1"/>
  <c r="T1743" i="1" a="1"/>
  <c r="T1743" i="1" s="1"/>
  <c r="AB1743" i="1" a="1"/>
  <c r="AB1743" i="1" s="1"/>
  <c r="AA1743" i="1" a="1"/>
  <c r="AA1743" i="1" s="1"/>
  <c r="AF1743" i="1" a="1"/>
  <c r="AF1743" i="1" s="1"/>
  <c r="AE1743" i="1" a="1"/>
  <c r="AE1743" i="1" s="1"/>
  <c r="AD1743" i="1" a="1"/>
  <c r="AD1743" i="1" s="1"/>
  <c r="AC1743" i="1" a="1"/>
  <c r="AC1743" i="1" s="1"/>
  <c r="V1743" i="1"/>
  <c r="AB1747" i="1" a="1"/>
  <c r="AB1747" i="1" s="1"/>
  <c r="AA1747" i="1" a="1"/>
  <c r="AA1747" i="1" s="1"/>
  <c r="AE1747" i="1" a="1"/>
  <c r="AE1747" i="1" s="1"/>
  <c r="T1747" i="1" a="1"/>
  <c r="T1747" i="1" s="1"/>
  <c r="AF1747" i="1" a="1"/>
  <c r="AF1747" i="1" s="1"/>
  <c r="W1747" i="1" a="1"/>
  <c r="W1747" i="1" s="1"/>
  <c r="AD1747" i="1" a="1"/>
  <c r="AD1747" i="1" s="1"/>
  <c r="AC1747" i="1" a="1"/>
  <c r="AC1747" i="1" s="1"/>
  <c r="Z1747" i="1" a="1"/>
  <c r="Z1747" i="1" s="1"/>
  <c r="Y1747" i="1" a="1"/>
  <c r="Y1747" i="1" s="1"/>
  <c r="X1747" i="1" a="1"/>
  <c r="X1747" i="1" s="1"/>
  <c r="U1747" i="1" a="1"/>
  <c r="U1747" i="1" s="1"/>
  <c r="V1747" i="1"/>
  <c r="L1786" i="1"/>
  <c r="K1786" i="1" a="1"/>
  <c r="K1786" i="1" s="1"/>
  <c r="D1786" i="1" a="1"/>
  <c r="D1786" i="1" s="1"/>
  <c r="C1786" i="1" a="1"/>
  <c r="C1786" i="1" s="1"/>
  <c r="B1786" i="1" a="1"/>
  <c r="B1786" i="1" s="1"/>
  <c r="E1786" i="1" a="1"/>
  <c r="E1786" i="1" s="1"/>
  <c r="F1786" i="1" a="1"/>
  <c r="F1786" i="1" s="1"/>
  <c r="H1786" i="1" s="1"/>
  <c r="AG1786" i="1" a="1"/>
  <c r="AG1786" i="1" s="1"/>
  <c r="M1786" i="1"/>
  <c r="C61" i="2" a="1"/>
  <c r="C61" i="2" s="1"/>
  <c r="B61" i="2" a="1"/>
  <c r="B61" i="2" s="1"/>
  <c r="E61" i="2" a="1"/>
  <c r="E61" i="2" s="1"/>
  <c r="D61" i="2" a="1"/>
  <c r="D61" i="2" s="1"/>
  <c r="G61" i="2" a="1"/>
  <c r="G61" i="2" s="1"/>
  <c r="F61" i="2" a="1"/>
  <c r="F61" i="2" s="1"/>
  <c r="H61" i="2" s="1"/>
  <c r="B95" i="2" a="1"/>
  <c r="B95" i="2" s="1"/>
  <c r="E95" i="2" a="1"/>
  <c r="E95" i="2" s="1"/>
  <c r="F95" i="2" a="1"/>
  <c r="F95" i="2" s="1"/>
  <c r="D95" i="2" a="1"/>
  <c r="D95" i="2" s="1"/>
  <c r="C95" i="2" a="1"/>
  <c r="C95" i="2" s="1"/>
  <c r="C167" i="2" a="1"/>
  <c r="C167" i="2" s="1"/>
  <c r="B167" i="2" a="1"/>
  <c r="B167" i="2" s="1"/>
  <c r="F167" i="2" a="1"/>
  <c r="F167" i="2" s="1"/>
  <c r="E167" i="2" a="1"/>
  <c r="E167" i="2" s="1"/>
  <c r="G167" i="2" s="1" a="1"/>
  <c r="G167" i="2" s="1"/>
  <c r="D167" i="2" a="1"/>
  <c r="D167" i="2" s="1"/>
  <c r="D201" i="2" a="1"/>
  <c r="D201" i="2" s="1"/>
  <c r="C201" i="2" a="1"/>
  <c r="C201" i="2" s="1"/>
  <c r="B201" i="2" a="1"/>
  <c r="B201" i="2" s="1"/>
  <c r="F201" i="2" a="1"/>
  <c r="F201" i="2" s="1"/>
  <c r="E201" i="2" a="1"/>
  <c r="E201" i="2" s="1"/>
  <c r="G201" i="2" s="1" a="1"/>
  <c r="G201" i="2" s="1"/>
  <c r="F235" i="2" a="1"/>
  <c r="F235" i="2" s="1"/>
  <c r="E235" i="2" a="1"/>
  <c r="E235" i="2" s="1"/>
  <c r="G235" i="2" s="1" a="1"/>
  <c r="G235" i="2" s="1"/>
  <c r="B235" i="2" a="1"/>
  <c r="B235" i="2" s="1"/>
  <c r="D235" i="2" a="1"/>
  <c r="D235" i="2" s="1"/>
  <c r="C235" i="2" a="1"/>
  <c r="C235" i="2" s="1"/>
  <c r="E392" i="2" a="1"/>
  <c r="E392" i="2" s="1"/>
  <c r="G392" i="2" a="1"/>
  <c r="G392" i="2" s="1"/>
  <c r="F392" i="2" a="1"/>
  <c r="F392" i="2" s="1"/>
  <c r="D392" i="2" a="1"/>
  <c r="D392" i="2" s="1"/>
  <c r="B392" i="2" a="1"/>
  <c r="B392" i="2" s="1"/>
  <c r="C392" i="2" a="1"/>
  <c r="C392" i="2" s="1"/>
  <c r="E452" i="2" a="1"/>
  <c r="E452" i="2" s="1"/>
  <c r="G452" i="2" s="1" a="1"/>
  <c r="G452" i="2" s="1"/>
  <c r="C452" i="2" a="1"/>
  <c r="C452" i="2" s="1"/>
  <c r="F452" i="2" a="1"/>
  <c r="F452" i="2" s="1"/>
  <c r="D452" i="2" a="1"/>
  <c r="D452" i="2" s="1"/>
  <c r="B452" i="2" a="1"/>
  <c r="B452" i="2" s="1"/>
  <c r="E476" i="2" a="1"/>
  <c r="E476" i="2" s="1"/>
  <c r="G476" i="2" s="1" a="1"/>
  <c r="G476" i="2" s="1"/>
  <c r="I476" i="2" s="1"/>
  <c r="C476" i="2" a="1"/>
  <c r="C476" i="2" s="1"/>
  <c r="D476" i="2" a="1"/>
  <c r="D476" i="2" s="1"/>
  <c r="F476" i="2" a="1"/>
  <c r="F476" i="2" s="1"/>
  <c r="H476" i="2" s="1"/>
  <c r="B476" i="2" a="1"/>
  <c r="B476" i="2" s="1"/>
  <c r="B138" i="4" a="1"/>
  <c r="B138" i="4" s="1"/>
  <c r="AU3" i="5"/>
  <c r="X55" i="17"/>
  <c r="AU48" i="5"/>
  <c r="T43" i="4" a="1"/>
  <c r="T43" i="4" s="1"/>
  <c r="R43" i="4" s="1"/>
  <c r="BG43" i="6"/>
  <c r="BH43" i="6" s="1"/>
  <c r="BF43" i="6"/>
  <c r="T50" i="4" a="1"/>
  <c r="T50" i="4" s="1"/>
  <c r="BI50" i="6"/>
  <c r="BG50" i="6"/>
  <c r="BH50" i="6" s="1"/>
  <c r="BF50" i="6"/>
  <c r="BI16" i="8"/>
  <c r="BG16" i="8"/>
  <c r="BH16" i="8" s="1"/>
  <c r="BF16" i="8"/>
  <c r="BD51" i="8"/>
  <c r="AR51" i="8"/>
  <c r="AH51" i="8"/>
  <c r="X51" i="8"/>
  <c r="AG23" i="9"/>
  <c r="AQ33" i="9"/>
  <c r="AY5" i="10"/>
  <c r="P8" i="10"/>
  <c r="AW27" i="10"/>
  <c r="AA27" i="10"/>
  <c r="BB63" i="11"/>
  <c r="BB67" i="11" s="1"/>
  <c r="BC3" i="11"/>
  <c r="BC63" i="11" s="1"/>
  <c r="BD65" i="11" s="1"/>
  <c r="BD66" i="11" s="1"/>
  <c r="BI35" i="11"/>
  <c r="BI37" i="11"/>
  <c r="BG37" i="11"/>
  <c r="BH37" i="11" s="1"/>
  <c r="BI8" i="12"/>
  <c r="BG14" i="12"/>
  <c r="BH14" i="12" s="1"/>
  <c r="BI21" i="12"/>
  <c r="BF21" i="12"/>
  <c r="BF34" i="12"/>
  <c r="BD37" i="12"/>
  <c r="AR37" i="12"/>
  <c r="AH37" i="12"/>
  <c r="X37" i="12"/>
  <c r="AQ43" i="12"/>
  <c r="BI21" i="13"/>
  <c r="BF21" i="13"/>
  <c r="BD12" i="15"/>
  <c r="AR12" i="15"/>
  <c r="AH12" i="15"/>
  <c r="BI29" i="15"/>
  <c r="BF48" i="15"/>
  <c r="AH29" i="6"/>
  <c r="X29" i="6"/>
  <c r="AR29" i="6"/>
  <c r="L96" i="1"/>
  <c r="E198" i="1" a="1"/>
  <c r="E198" i="1" s="1"/>
  <c r="D198" i="1" a="1"/>
  <c r="D198" i="1" s="1"/>
  <c r="C198" i="1" a="1"/>
  <c r="C198" i="1" s="1"/>
  <c r="Q198" i="1" a="1"/>
  <c r="Q198" i="1" s="1"/>
  <c r="L198" i="1"/>
  <c r="K198" i="1" a="1"/>
  <c r="K198" i="1" s="1"/>
  <c r="B198" i="1" a="1"/>
  <c r="B198" i="1" s="1"/>
  <c r="R137" i="1" a="1"/>
  <c r="R137" i="1" s="1"/>
  <c r="Q137" i="1" a="1"/>
  <c r="Q137" i="1" s="1"/>
  <c r="L137" i="1"/>
  <c r="I137" i="1" a="1"/>
  <c r="I137" i="1" s="1"/>
  <c r="F137" i="1" a="1"/>
  <c r="F137" i="1" s="1"/>
  <c r="K137" i="1" a="1"/>
  <c r="K137" i="1" s="1"/>
  <c r="E137" i="1" a="1"/>
  <c r="E137" i="1" s="1"/>
  <c r="D137" i="1" a="1"/>
  <c r="D137" i="1" s="1"/>
  <c r="B137" i="1" a="1"/>
  <c r="B137" i="1" s="1"/>
  <c r="M137" i="1"/>
  <c r="S137" i="1" s="1"/>
  <c r="AG137" i="1" a="1"/>
  <c r="AG137" i="1" s="1"/>
  <c r="C137" i="1" a="1"/>
  <c r="C137" i="1" s="1"/>
  <c r="E200" i="1" a="1"/>
  <c r="E200" i="1" s="1"/>
  <c r="D200" i="1" a="1"/>
  <c r="D200" i="1" s="1"/>
  <c r="L200" i="1"/>
  <c r="K200" i="1" a="1"/>
  <c r="K200" i="1" s="1"/>
  <c r="C200" i="1" a="1"/>
  <c r="C200" i="1" s="1"/>
  <c r="B200" i="1" a="1"/>
  <c r="B200" i="1" s="1"/>
  <c r="Q200" i="1" a="1"/>
  <c r="Q200" i="1" s="1"/>
  <c r="Q346" i="1" a="1"/>
  <c r="Q346" i="1" s="1"/>
  <c r="L346" i="1"/>
  <c r="K346" i="1" a="1"/>
  <c r="K346" i="1" s="1"/>
  <c r="E346" i="1" a="1"/>
  <c r="E346" i="1" s="1"/>
  <c r="C346" i="1" a="1"/>
  <c r="C346" i="1" s="1"/>
  <c r="B346" i="1" a="1"/>
  <c r="B346" i="1" s="1"/>
  <c r="D346" i="1" a="1"/>
  <c r="D346" i="1" s="1"/>
  <c r="E9" i="1" a="1"/>
  <c r="E9" i="1" s="1"/>
  <c r="D9" i="1" a="1"/>
  <c r="D9" i="1" s="1"/>
  <c r="C9" i="1" a="1"/>
  <c r="C9" i="1" s="1"/>
  <c r="B9" i="1" a="1"/>
  <c r="B9" i="1" s="1"/>
  <c r="L9" i="1"/>
  <c r="K9" i="1" a="1"/>
  <c r="K9" i="1" s="1"/>
  <c r="F147" i="1" a="1"/>
  <c r="F147" i="1" s="1"/>
  <c r="E147" i="1" a="1"/>
  <c r="E147" i="1" s="1"/>
  <c r="AG147" i="1" a="1"/>
  <c r="AG147" i="1" s="1"/>
  <c r="B147" i="1" a="1"/>
  <c r="B147" i="1" s="1"/>
  <c r="C147" i="1" a="1"/>
  <c r="C147" i="1" s="1"/>
  <c r="Q147" i="1" a="1"/>
  <c r="Q147" i="1" s="1"/>
  <c r="L147" i="1"/>
  <c r="R147" i="1" a="1"/>
  <c r="R147" i="1" s="1"/>
  <c r="K147" i="1" a="1"/>
  <c r="K147" i="1" s="1"/>
  <c r="I147" i="1" a="1"/>
  <c r="I147" i="1" s="1"/>
  <c r="Y187" i="1" a="1"/>
  <c r="Y187" i="1" s="1"/>
  <c r="X187" i="1" a="1"/>
  <c r="X187" i="1" s="1"/>
  <c r="W187" i="1" a="1"/>
  <c r="W187" i="1" s="1"/>
  <c r="AF187" i="1" a="1"/>
  <c r="AF187" i="1" s="1"/>
  <c r="U187" i="1" a="1"/>
  <c r="U187" i="1" s="1"/>
  <c r="AE187" i="1" a="1"/>
  <c r="AE187" i="1" s="1"/>
  <c r="T187" i="1" a="1"/>
  <c r="T187" i="1" s="1"/>
  <c r="AD187" i="1" a="1"/>
  <c r="AD187" i="1" s="1"/>
  <c r="AC187" i="1" a="1"/>
  <c r="AC187" i="1" s="1"/>
  <c r="AB187" i="1" a="1"/>
  <c r="AB187" i="1" s="1"/>
  <c r="Z187" i="1" a="1"/>
  <c r="Z187" i="1" s="1"/>
  <c r="AA187" i="1" a="1"/>
  <c r="AA187" i="1" s="1"/>
  <c r="V187" i="1"/>
  <c r="E38" i="1" a="1"/>
  <c r="E38" i="1" s="1"/>
  <c r="D38" i="1" a="1"/>
  <c r="D38" i="1" s="1"/>
  <c r="C38" i="1" a="1"/>
  <c r="C38" i="1" s="1"/>
  <c r="B38" i="1" a="1"/>
  <c r="B38" i="1" s="1"/>
  <c r="L38" i="1"/>
  <c r="K38" i="1" a="1"/>
  <c r="K38" i="1" s="1"/>
  <c r="Q38" i="1" a="1"/>
  <c r="Q38" i="1" s="1"/>
  <c r="C190" i="1" a="1"/>
  <c r="C190" i="1" s="1"/>
  <c r="B190" i="1" a="1"/>
  <c r="B190" i="1" s="1"/>
  <c r="Q190" i="1" a="1"/>
  <c r="Q190" i="1" s="1"/>
  <c r="K190" i="1" a="1"/>
  <c r="K190" i="1" s="1"/>
  <c r="L190" i="1"/>
  <c r="O190" i="1" s="1"/>
  <c r="E190" i="1" a="1"/>
  <c r="E190" i="1" s="1"/>
  <c r="D190" i="1" a="1"/>
  <c r="D190" i="1" s="1"/>
  <c r="P190" i="1"/>
  <c r="N190" i="1"/>
  <c r="M190" i="1"/>
  <c r="S190" i="1" s="1"/>
  <c r="E217" i="1" a="1"/>
  <c r="E217" i="1" s="1"/>
  <c r="D217" i="1" a="1"/>
  <c r="D217" i="1" s="1"/>
  <c r="C217" i="1" a="1"/>
  <c r="C217" i="1" s="1"/>
  <c r="B217" i="1" a="1"/>
  <c r="B217" i="1" s="1"/>
  <c r="K217" i="1" a="1"/>
  <c r="K217" i="1" s="1"/>
  <c r="M217" i="1"/>
  <c r="Q217" i="1" s="1" a="1"/>
  <c r="Q217" i="1" s="1"/>
  <c r="Q306" i="1" a="1"/>
  <c r="Q306" i="1" s="1"/>
  <c r="L306" i="1"/>
  <c r="O306" i="1" s="1"/>
  <c r="K306" i="1" a="1"/>
  <c r="K306" i="1" s="1"/>
  <c r="I306" i="1" a="1"/>
  <c r="I306" i="1" s="1"/>
  <c r="R306" i="1" a="1"/>
  <c r="R306" i="1" s="1"/>
  <c r="AG306" i="1" a="1"/>
  <c r="AG306" i="1" s="1"/>
  <c r="E306" i="1" a="1"/>
  <c r="E306" i="1" s="1"/>
  <c r="D306" i="1" a="1"/>
  <c r="D306" i="1" s="1"/>
  <c r="F306" i="1" a="1"/>
  <c r="F306" i="1" s="1"/>
  <c r="G306" i="1" s="1"/>
  <c r="C306" i="1" a="1"/>
  <c r="C306" i="1" s="1"/>
  <c r="B306" i="1" a="1"/>
  <c r="B306" i="1" s="1"/>
  <c r="H306" i="1"/>
  <c r="V336" i="1"/>
  <c r="V398" i="1"/>
  <c r="E87" i="1" a="1"/>
  <c r="E87" i="1" s="1"/>
  <c r="D87" i="1" a="1"/>
  <c r="D87" i="1" s="1"/>
  <c r="C87" i="1" a="1"/>
  <c r="C87" i="1" s="1"/>
  <c r="B87" i="1" a="1"/>
  <c r="B87" i="1" s="1"/>
  <c r="L87" i="1"/>
  <c r="I140" i="1" a="1"/>
  <c r="I140" i="1" s="1"/>
  <c r="F140" i="1" a="1"/>
  <c r="F140" i="1" s="1"/>
  <c r="D140" i="1" a="1"/>
  <c r="D140" i="1" s="1"/>
  <c r="L140" i="1"/>
  <c r="AG140" i="1" a="1"/>
  <c r="AG140" i="1" s="1"/>
  <c r="K140" i="1" a="1"/>
  <c r="K140" i="1" s="1"/>
  <c r="E140" i="1" a="1"/>
  <c r="E140" i="1" s="1"/>
  <c r="C140" i="1" a="1"/>
  <c r="C140" i="1" s="1"/>
  <c r="B140" i="1" a="1"/>
  <c r="B140" i="1" s="1"/>
  <c r="D171" i="1" a="1"/>
  <c r="D171" i="1" s="1"/>
  <c r="C171" i="1" a="1"/>
  <c r="C171" i="1" s="1"/>
  <c r="L171" i="1"/>
  <c r="K171" i="1" a="1"/>
  <c r="K171" i="1" s="1"/>
  <c r="E171" i="1" a="1"/>
  <c r="E171" i="1" s="1"/>
  <c r="Q171" i="1" a="1"/>
  <c r="Q171" i="1" s="1"/>
  <c r="B171" i="1" a="1"/>
  <c r="B171" i="1" s="1"/>
  <c r="E174" i="1" a="1"/>
  <c r="E174" i="1" s="1"/>
  <c r="D174" i="1" a="1"/>
  <c r="D174" i="1" s="1"/>
  <c r="C174" i="1" a="1"/>
  <c r="C174" i="1" s="1"/>
  <c r="B174" i="1" a="1"/>
  <c r="B174" i="1" s="1"/>
  <c r="Q174" i="1" a="1"/>
  <c r="Q174" i="1" s="1"/>
  <c r="L174" i="1"/>
  <c r="S174" i="1"/>
  <c r="K174" i="1" a="1"/>
  <c r="K174" i="1" s="1"/>
  <c r="C201" i="1" a="1"/>
  <c r="C201" i="1" s="1"/>
  <c r="B201" i="1" a="1"/>
  <c r="B201" i="1" s="1"/>
  <c r="Q201" i="1" a="1"/>
  <c r="Q201" i="1" s="1"/>
  <c r="L201" i="1"/>
  <c r="P201" i="1" s="1"/>
  <c r="K201" i="1" a="1"/>
  <c r="K201" i="1" s="1"/>
  <c r="E201" i="1" a="1"/>
  <c r="E201" i="1" s="1"/>
  <c r="D201" i="1" a="1"/>
  <c r="D201" i="1" s="1"/>
  <c r="S201" i="1"/>
  <c r="O201" i="1"/>
  <c r="N201" i="1"/>
  <c r="Y223" i="1" a="1"/>
  <c r="Y223" i="1" s="1"/>
  <c r="X223" i="1" a="1"/>
  <c r="X223" i="1" s="1"/>
  <c r="W223" i="1" a="1"/>
  <c r="W223" i="1" s="1"/>
  <c r="AF223" i="1" a="1"/>
  <c r="AF223" i="1" s="1"/>
  <c r="T223" i="1" a="1"/>
  <c r="T223" i="1" s="1"/>
  <c r="AE223" i="1" a="1"/>
  <c r="AE223" i="1" s="1"/>
  <c r="AD223" i="1" a="1"/>
  <c r="AD223" i="1" s="1"/>
  <c r="AC223" i="1" a="1"/>
  <c r="AC223" i="1" s="1"/>
  <c r="AB223" i="1" a="1"/>
  <c r="AB223" i="1" s="1"/>
  <c r="Z223" i="1" a="1"/>
  <c r="Z223" i="1" s="1"/>
  <c r="U223" i="1" a="1"/>
  <c r="U223" i="1" s="1"/>
  <c r="AA223" i="1" a="1"/>
  <c r="AA223" i="1" s="1"/>
  <c r="J244" i="1" a="1"/>
  <c r="J244" i="1" s="1"/>
  <c r="C244" i="1" a="1"/>
  <c r="C244" i="1" s="1"/>
  <c r="B244" i="1" a="1"/>
  <c r="B244" i="1" s="1"/>
  <c r="AG244" i="1" a="1"/>
  <c r="AG244" i="1" s="1"/>
  <c r="Q244" i="1" a="1"/>
  <c r="Q244" i="1" s="1"/>
  <c r="L244" i="1"/>
  <c r="E244" i="1" a="1"/>
  <c r="E244" i="1" s="1"/>
  <c r="D244" i="1" a="1"/>
  <c r="D244" i="1" s="1"/>
  <c r="R244" i="1" a="1"/>
  <c r="R244" i="1" s="1"/>
  <c r="K244" i="1" a="1"/>
  <c r="K244" i="1" s="1"/>
  <c r="Q255" i="1" a="1"/>
  <c r="Q255" i="1" s="1"/>
  <c r="E255" i="1" a="1"/>
  <c r="E255" i="1" s="1"/>
  <c r="D255" i="1" a="1"/>
  <c r="D255" i="1" s="1"/>
  <c r="R255" i="1" a="1"/>
  <c r="R255" i="1" s="1"/>
  <c r="AG255" i="1" a="1"/>
  <c r="AG255" i="1" s="1"/>
  <c r="L255" i="1"/>
  <c r="J255" i="1" a="1"/>
  <c r="J255" i="1" s="1"/>
  <c r="K255" i="1" a="1"/>
  <c r="K255" i="1" s="1"/>
  <c r="C255" i="1" a="1"/>
  <c r="C255" i="1" s="1"/>
  <c r="B255" i="1" a="1"/>
  <c r="B255" i="1" s="1"/>
  <c r="J271" i="1" a="1"/>
  <c r="J271" i="1" s="1"/>
  <c r="AG271" i="1" a="1"/>
  <c r="AG271" i="1" s="1"/>
  <c r="C271" i="1" a="1"/>
  <c r="C271" i="1" s="1"/>
  <c r="B271" i="1" a="1"/>
  <c r="B271" i="1" s="1"/>
  <c r="Q271" i="1" a="1"/>
  <c r="Q271" i="1" s="1"/>
  <c r="L271" i="1"/>
  <c r="P271" i="1" s="1"/>
  <c r="K271" i="1" a="1"/>
  <c r="K271" i="1" s="1"/>
  <c r="E271" i="1" a="1"/>
  <c r="E271" i="1" s="1"/>
  <c r="D271" i="1" a="1"/>
  <c r="D271" i="1" s="1"/>
  <c r="R271" i="1" a="1"/>
  <c r="R271" i="1" s="1"/>
  <c r="E274" i="1" a="1"/>
  <c r="E274" i="1" s="1"/>
  <c r="D274" i="1" a="1"/>
  <c r="D274" i="1" s="1"/>
  <c r="C274" i="1" a="1"/>
  <c r="C274" i="1" s="1"/>
  <c r="L274" i="1"/>
  <c r="Q274" i="1" a="1"/>
  <c r="Q274" i="1" s="1"/>
  <c r="K274" i="1" a="1"/>
  <c r="K274" i="1" s="1"/>
  <c r="B274" i="1" a="1"/>
  <c r="B274" i="1" s="1"/>
  <c r="S274" i="1"/>
  <c r="C301" i="1" a="1"/>
  <c r="C301" i="1" s="1"/>
  <c r="B301" i="1" a="1"/>
  <c r="B301" i="1" s="1"/>
  <c r="L301" i="1"/>
  <c r="P301" i="1" s="1"/>
  <c r="Q301" i="1" a="1"/>
  <c r="Q301" i="1" s="1"/>
  <c r="K301" i="1" a="1"/>
  <c r="K301" i="1" s="1"/>
  <c r="D301" i="1" a="1"/>
  <c r="D301" i="1" s="1"/>
  <c r="E301" i="1" a="1"/>
  <c r="E301" i="1" s="1"/>
  <c r="S301" i="1"/>
  <c r="O301" i="1"/>
  <c r="N301" i="1"/>
  <c r="W323" i="1" a="1"/>
  <c r="W323" i="1" s="1"/>
  <c r="AF323" i="1" a="1"/>
  <c r="AF323" i="1" s="1"/>
  <c r="U323" i="1" a="1"/>
  <c r="U323" i="1" s="1"/>
  <c r="AE323" i="1" a="1"/>
  <c r="AE323" i="1" s="1"/>
  <c r="T323" i="1" a="1"/>
  <c r="T323" i="1" s="1"/>
  <c r="AD323" i="1" a="1"/>
  <c r="AD323" i="1" s="1"/>
  <c r="AC323" i="1" a="1"/>
  <c r="AC323" i="1" s="1"/>
  <c r="X323" i="1" a="1"/>
  <c r="X323" i="1" s="1"/>
  <c r="AB323" i="1" a="1"/>
  <c r="AB323" i="1" s="1"/>
  <c r="AA323" i="1" a="1"/>
  <c r="AA323" i="1" s="1"/>
  <c r="Y323" i="1" a="1"/>
  <c r="Y323" i="1" s="1"/>
  <c r="Z323" i="1" a="1"/>
  <c r="Z323" i="1" s="1"/>
  <c r="L344" i="1"/>
  <c r="K344" i="1" a="1"/>
  <c r="K344" i="1" s="1"/>
  <c r="Q344" i="1" a="1"/>
  <c r="Q344" i="1" s="1"/>
  <c r="E344" i="1" a="1"/>
  <c r="E344" i="1" s="1"/>
  <c r="D344" i="1" a="1"/>
  <c r="D344" i="1" s="1"/>
  <c r="B344" i="1" a="1"/>
  <c r="B344" i="1" s="1"/>
  <c r="C344" i="1" a="1"/>
  <c r="C344" i="1" s="1"/>
  <c r="Q355" i="1" a="1"/>
  <c r="Q355" i="1" s="1"/>
  <c r="L355" i="1"/>
  <c r="K355" i="1" a="1"/>
  <c r="K355" i="1" s="1"/>
  <c r="E355" i="1" a="1"/>
  <c r="E355" i="1" s="1"/>
  <c r="D355" i="1" a="1"/>
  <c r="D355" i="1" s="1"/>
  <c r="C355" i="1" a="1"/>
  <c r="C355" i="1" s="1"/>
  <c r="B355" i="1" a="1"/>
  <c r="B355" i="1" s="1"/>
  <c r="E371" i="1" a="1"/>
  <c r="E371" i="1" s="1"/>
  <c r="C371" i="1" a="1"/>
  <c r="C371" i="1" s="1"/>
  <c r="Q371" i="1" a="1"/>
  <c r="Q371" i="1" s="1"/>
  <c r="L371" i="1"/>
  <c r="P371" i="1" s="1"/>
  <c r="K371" i="1" a="1"/>
  <c r="K371" i="1" s="1"/>
  <c r="D371" i="1" a="1"/>
  <c r="D371" i="1" s="1"/>
  <c r="B371" i="1" a="1"/>
  <c r="B371" i="1" s="1"/>
  <c r="E374" i="1" a="1"/>
  <c r="E374" i="1" s="1"/>
  <c r="D374" i="1" a="1"/>
  <c r="D374" i="1" s="1"/>
  <c r="C374" i="1" a="1"/>
  <c r="C374" i="1" s="1"/>
  <c r="B374" i="1" a="1"/>
  <c r="B374" i="1" s="1"/>
  <c r="L374" i="1"/>
  <c r="Q374" i="1" a="1"/>
  <c r="Q374" i="1" s="1"/>
  <c r="K374" i="1" a="1"/>
  <c r="K374" i="1" s="1"/>
  <c r="S374" i="1"/>
  <c r="N385" i="1"/>
  <c r="C401" i="1" a="1"/>
  <c r="C401" i="1" s="1"/>
  <c r="B401" i="1" a="1"/>
  <c r="B401" i="1" s="1"/>
  <c r="Q401" i="1" a="1"/>
  <c r="Q401" i="1" s="1"/>
  <c r="L401" i="1"/>
  <c r="P401" i="1" s="1"/>
  <c r="E401" i="1" a="1"/>
  <c r="E401" i="1" s="1"/>
  <c r="D401" i="1" a="1"/>
  <c r="D401" i="1" s="1"/>
  <c r="S401" i="1"/>
  <c r="O401" i="1"/>
  <c r="N401" i="1"/>
  <c r="K401" i="1" a="1"/>
  <c r="K401" i="1" s="1"/>
  <c r="W423" i="1" a="1"/>
  <c r="W423" i="1" s="1"/>
  <c r="AF423" i="1" a="1"/>
  <c r="AF423" i="1" s="1"/>
  <c r="U423" i="1" a="1"/>
  <c r="U423" i="1" s="1"/>
  <c r="AE423" i="1" a="1"/>
  <c r="AE423" i="1" s="1"/>
  <c r="T423" i="1" a="1"/>
  <c r="T423" i="1" s="1"/>
  <c r="AD423" i="1" a="1"/>
  <c r="AD423" i="1" s="1"/>
  <c r="AC423" i="1" a="1"/>
  <c r="AC423" i="1" s="1"/>
  <c r="AB423" i="1" a="1"/>
  <c r="AB423" i="1" s="1"/>
  <c r="AA423" i="1" a="1"/>
  <c r="AA423" i="1" s="1"/>
  <c r="Y423" i="1" a="1"/>
  <c r="Y423" i="1" s="1"/>
  <c r="X423" i="1" a="1"/>
  <c r="X423" i="1" s="1"/>
  <c r="Z423" i="1" a="1"/>
  <c r="Z423" i="1" s="1"/>
  <c r="L444" i="1"/>
  <c r="K444" i="1" a="1"/>
  <c r="K444" i="1" s="1"/>
  <c r="I444" i="1" a="1"/>
  <c r="I444" i="1" s="1"/>
  <c r="F444" i="1" a="1"/>
  <c r="F444" i="1" s="1"/>
  <c r="AG444" i="1" a="1"/>
  <c r="AG444" i="1" s="1"/>
  <c r="R444" i="1" a="1"/>
  <c r="R444" i="1" s="1"/>
  <c r="Q444" i="1" a="1"/>
  <c r="Q444" i="1" s="1"/>
  <c r="E444" i="1" a="1"/>
  <c r="E444" i="1" s="1"/>
  <c r="D444" i="1" a="1"/>
  <c r="D444" i="1" s="1"/>
  <c r="B444" i="1" a="1"/>
  <c r="B444" i="1" s="1"/>
  <c r="C444" i="1" a="1"/>
  <c r="C444" i="1" s="1"/>
  <c r="E455" i="1" a="1"/>
  <c r="E455" i="1" s="1"/>
  <c r="D455" i="1" a="1"/>
  <c r="D455" i="1" s="1"/>
  <c r="C455" i="1" a="1"/>
  <c r="C455" i="1" s="1"/>
  <c r="B455" i="1" a="1"/>
  <c r="B455" i="1" s="1"/>
  <c r="Q455" i="1" a="1"/>
  <c r="Q455" i="1" s="1"/>
  <c r="K455" i="1" a="1"/>
  <c r="K455" i="1" s="1"/>
  <c r="L455" i="1"/>
  <c r="Q474" i="1" a="1"/>
  <c r="Q474" i="1" s="1"/>
  <c r="L474" i="1"/>
  <c r="K474" i="1" a="1"/>
  <c r="K474" i="1" s="1"/>
  <c r="E474" i="1" a="1"/>
  <c r="E474" i="1" s="1"/>
  <c r="D474" i="1" a="1"/>
  <c r="D474" i="1" s="1"/>
  <c r="B474" i="1" a="1"/>
  <c r="B474" i="1" s="1"/>
  <c r="C474" i="1" a="1"/>
  <c r="C474" i="1" s="1"/>
  <c r="S474" i="1"/>
  <c r="B501" i="1" a="1"/>
  <c r="B501" i="1" s="1"/>
  <c r="K501" i="1" a="1"/>
  <c r="K501" i="1" s="1"/>
  <c r="E501" i="1" a="1"/>
  <c r="E501" i="1" s="1"/>
  <c r="Q501" i="1" a="1"/>
  <c r="Q501" i="1" s="1"/>
  <c r="D501" i="1" a="1"/>
  <c r="D501" i="1" s="1"/>
  <c r="L501" i="1"/>
  <c r="C501" i="1" a="1"/>
  <c r="C501" i="1" s="1"/>
  <c r="S501" i="1"/>
  <c r="AA523" i="1" a="1"/>
  <c r="AA523" i="1" s="1"/>
  <c r="Z523" i="1" a="1"/>
  <c r="Z523" i="1" s="1"/>
  <c r="Y523" i="1" a="1"/>
  <c r="Y523" i="1" s="1"/>
  <c r="W523" i="1" a="1"/>
  <c r="W523" i="1" s="1"/>
  <c r="AC523" i="1" a="1"/>
  <c r="AC523" i="1" s="1"/>
  <c r="AB523" i="1" a="1"/>
  <c r="AB523" i="1" s="1"/>
  <c r="AE523" i="1" a="1"/>
  <c r="AE523" i="1" s="1"/>
  <c r="AF523" i="1" a="1"/>
  <c r="AF523" i="1" s="1"/>
  <c r="AD523" i="1" a="1"/>
  <c r="AD523" i="1" s="1"/>
  <c r="X523" i="1" a="1"/>
  <c r="X523" i="1" s="1"/>
  <c r="T523" i="1" a="1"/>
  <c r="T523" i="1" s="1"/>
  <c r="U523" i="1" a="1"/>
  <c r="U523" i="1" s="1"/>
  <c r="D544" i="1" a="1"/>
  <c r="D544" i="1" s="1"/>
  <c r="C544" i="1" a="1"/>
  <c r="C544" i="1" s="1"/>
  <c r="B544" i="1" a="1"/>
  <c r="B544" i="1" s="1"/>
  <c r="Q544" i="1" a="1"/>
  <c r="Q544" i="1" s="1"/>
  <c r="L544" i="1"/>
  <c r="K544" i="1" a="1"/>
  <c r="K544" i="1" s="1"/>
  <c r="E544" i="1" a="1"/>
  <c r="E544" i="1" s="1"/>
  <c r="D555" i="1" a="1"/>
  <c r="D555" i="1" s="1"/>
  <c r="C555" i="1" a="1"/>
  <c r="C555" i="1" s="1"/>
  <c r="B555" i="1" a="1"/>
  <c r="B555" i="1" s="1"/>
  <c r="Q555" i="1" a="1"/>
  <c r="Q555" i="1" s="1"/>
  <c r="K555" i="1" a="1"/>
  <c r="K555" i="1" s="1"/>
  <c r="E555" i="1" a="1"/>
  <c r="E555" i="1" s="1"/>
  <c r="B571" i="1" a="1"/>
  <c r="B571" i="1" s="1"/>
  <c r="Q571" i="1" a="1"/>
  <c r="Q571" i="1" s="1"/>
  <c r="L571" i="1"/>
  <c r="K571" i="1" a="1"/>
  <c r="K571" i="1" s="1"/>
  <c r="D571" i="1" a="1"/>
  <c r="D571" i="1" s="1"/>
  <c r="C571" i="1" a="1"/>
  <c r="C571" i="1" s="1"/>
  <c r="E571" i="1" a="1"/>
  <c r="E571" i="1" s="1"/>
  <c r="K574" i="1" a="1"/>
  <c r="K574" i="1" s="1"/>
  <c r="J574" i="1" a="1"/>
  <c r="J574" i="1" s="1"/>
  <c r="I574" i="1" a="1"/>
  <c r="I574" i="1" s="1"/>
  <c r="F574" i="1" a="1"/>
  <c r="F574" i="1" s="1"/>
  <c r="E574" i="1" a="1"/>
  <c r="E574" i="1" s="1"/>
  <c r="L574" i="1"/>
  <c r="D574" i="1" a="1"/>
  <c r="D574" i="1" s="1"/>
  <c r="AG574" i="1" a="1"/>
  <c r="AG574" i="1" s="1"/>
  <c r="C574" i="1" a="1"/>
  <c r="C574" i="1" s="1"/>
  <c r="R574" i="1" a="1"/>
  <c r="R574" i="1" s="1"/>
  <c r="Q574" i="1" a="1"/>
  <c r="Q574" i="1" s="1"/>
  <c r="B574" i="1" a="1"/>
  <c r="B574" i="1" s="1"/>
  <c r="S574" i="1"/>
  <c r="I601" i="1" a="1"/>
  <c r="I601" i="1" s="1"/>
  <c r="F601" i="1" a="1"/>
  <c r="F601" i="1" s="1"/>
  <c r="G601" i="1" s="1"/>
  <c r="E601" i="1" a="1"/>
  <c r="E601" i="1" s="1"/>
  <c r="AG601" i="1" a="1"/>
  <c r="AG601" i="1" s="1"/>
  <c r="D601" i="1" a="1"/>
  <c r="D601" i="1" s="1"/>
  <c r="B601" i="1" a="1"/>
  <c r="B601" i="1" s="1"/>
  <c r="R601" i="1" a="1"/>
  <c r="R601" i="1" s="1"/>
  <c r="Q601" i="1" a="1"/>
  <c r="Q601" i="1" s="1"/>
  <c r="L601" i="1"/>
  <c r="K601" i="1" a="1"/>
  <c r="K601" i="1" s="1"/>
  <c r="J601" i="1" a="1"/>
  <c r="J601" i="1" s="1"/>
  <c r="C601" i="1" a="1"/>
  <c r="C601" i="1" s="1"/>
  <c r="S601" i="1"/>
  <c r="AA623" i="1" a="1"/>
  <c r="AA623" i="1" s="1"/>
  <c r="Z623" i="1" a="1"/>
  <c r="Z623" i="1" s="1"/>
  <c r="Y623" i="1" a="1"/>
  <c r="Y623" i="1" s="1"/>
  <c r="X623" i="1" a="1"/>
  <c r="X623" i="1" s="1"/>
  <c r="W623" i="1" a="1"/>
  <c r="W623" i="1" s="1"/>
  <c r="AB623" i="1" a="1"/>
  <c r="AB623" i="1" s="1"/>
  <c r="U623" i="1" a="1"/>
  <c r="U623" i="1" s="1"/>
  <c r="AF623" i="1" a="1"/>
  <c r="AF623" i="1" s="1"/>
  <c r="AE623" i="1" a="1"/>
  <c r="AE623" i="1" s="1"/>
  <c r="AD623" i="1" a="1"/>
  <c r="AD623" i="1" s="1"/>
  <c r="T623" i="1" a="1"/>
  <c r="T623" i="1" s="1"/>
  <c r="AC623" i="1" a="1"/>
  <c r="AC623" i="1" s="1"/>
  <c r="L644" i="1"/>
  <c r="K644" i="1" a="1"/>
  <c r="K644" i="1" s="1"/>
  <c r="E644" i="1" a="1"/>
  <c r="E644" i="1" s="1"/>
  <c r="C644" i="1" a="1"/>
  <c r="C644" i="1" s="1"/>
  <c r="Q644" i="1" a="1"/>
  <c r="Q644" i="1" s="1"/>
  <c r="D644" i="1" a="1"/>
  <c r="D644" i="1" s="1"/>
  <c r="B644" i="1" a="1"/>
  <c r="B644" i="1" s="1"/>
  <c r="E655" i="1" a="1"/>
  <c r="E655" i="1" s="1"/>
  <c r="D655" i="1" a="1"/>
  <c r="D655" i="1" s="1"/>
  <c r="C655" i="1" a="1"/>
  <c r="C655" i="1" s="1"/>
  <c r="B655" i="1" a="1"/>
  <c r="B655" i="1" s="1"/>
  <c r="Q655" i="1" a="1"/>
  <c r="Q655" i="1" s="1"/>
  <c r="L655" i="1"/>
  <c r="K655" i="1" a="1"/>
  <c r="K655" i="1" s="1"/>
  <c r="D671" i="1" a="1"/>
  <c r="D671" i="1" s="1"/>
  <c r="Q671" i="1" a="1"/>
  <c r="Q671" i="1" s="1"/>
  <c r="L671" i="1"/>
  <c r="K671" i="1" a="1"/>
  <c r="K671" i="1" s="1"/>
  <c r="B671" i="1" a="1"/>
  <c r="B671" i="1" s="1"/>
  <c r="E671" i="1" a="1"/>
  <c r="E671" i="1" s="1"/>
  <c r="C671" i="1" a="1"/>
  <c r="C671" i="1" s="1"/>
  <c r="D674" i="1" a="1"/>
  <c r="D674" i="1" s="1"/>
  <c r="C674" i="1" a="1"/>
  <c r="C674" i="1" s="1"/>
  <c r="Q674" i="1" a="1"/>
  <c r="Q674" i="1" s="1"/>
  <c r="K674" i="1" a="1"/>
  <c r="K674" i="1" s="1"/>
  <c r="E674" i="1" a="1"/>
  <c r="E674" i="1" s="1"/>
  <c r="B674" i="1" a="1"/>
  <c r="B674" i="1" s="1"/>
  <c r="L674" i="1"/>
  <c r="S674" i="1"/>
  <c r="O674" i="1"/>
  <c r="C701" i="1" a="1"/>
  <c r="C701" i="1" s="1"/>
  <c r="B701" i="1" a="1"/>
  <c r="B701" i="1" s="1"/>
  <c r="Q701" i="1" a="1"/>
  <c r="Q701" i="1" s="1"/>
  <c r="K701" i="1" a="1"/>
  <c r="K701" i="1" s="1"/>
  <c r="D701" i="1" a="1"/>
  <c r="D701" i="1" s="1"/>
  <c r="E701" i="1" a="1"/>
  <c r="E701" i="1" s="1"/>
  <c r="L701" i="1"/>
  <c r="O701" i="1" s="1"/>
  <c r="S701" i="1"/>
  <c r="AF723" i="1" a="1"/>
  <c r="AF723" i="1" s="1"/>
  <c r="U723" i="1" a="1"/>
  <c r="U723" i="1" s="1"/>
  <c r="AE723" i="1" a="1"/>
  <c r="AE723" i="1" s="1"/>
  <c r="T723" i="1" a="1"/>
  <c r="T723" i="1" s="1"/>
  <c r="AD723" i="1" a="1"/>
  <c r="AD723" i="1" s="1"/>
  <c r="AA723" i="1" a="1"/>
  <c r="AA723" i="1" s="1"/>
  <c r="AC723" i="1" a="1"/>
  <c r="AC723" i="1" s="1"/>
  <c r="AB723" i="1" a="1"/>
  <c r="AB723" i="1" s="1"/>
  <c r="Z723" i="1" a="1"/>
  <c r="Z723" i="1" s="1"/>
  <c r="Y723" i="1" a="1"/>
  <c r="Y723" i="1" s="1"/>
  <c r="X723" i="1" a="1"/>
  <c r="X723" i="1" s="1"/>
  <c r="W723" i="1" a="1"/>
  <c r="W723" i="1" s="1"/>
  <c r="L744" i="1"/>
  <c r="K744" i="1" a="1"/>
  <c r="K744" i="1" s="1"/>
  <c r="D744" i="1" a="1"/>
  <c r="D744" i="1" s="1"/>
  <c r="Q744" i="1" a="1"/>
  <c r="Q744" i="1" s="1"/>
  <c r="E744" i="1" a="1"/>
  <c r="E744" i="1" s="1"/>
  <c r="C744" i="1" a="1"/>
  <c r="C744" i="1" s="1"/>
  <c r="B744" i="1" a="1"/>
  <c r="B744" i="1" s="1"/>
  <c r="E755" i="1" a="1"/>
  <c r="E755" i="1" s="1"/>
  <c r="D755" i="1" a="1"/>
  <c r="D755" i="1" s="1"/>
  <c r="C755" i="1" a="1"/>
  <c r="C755" i="1" s="1"/>
  <c r="B755" i="1" a="1"/>
  <c r="B755" i="1" s="1"/>
  <c r="L755" i="1"/>
  <c r="K755" i="1" a="1"/>
  <c r="K755" i="1" s="1"/>
  <c r="Q755" i="1" a="1"/>
  <c r="Q755" i="1" s="1"/>
  <c r="C771" i="1" a="1"/>
  <c r="C771" i="1" s="1"/>
  <c r="B771" i="1" a="1"/>
  <c r="B771" i="1" s="1"/>
  <c r="Q771" i="1" a="1"/>
  <c r="Q771" i="1" s="1"/>
  <c r="L771" i="1"/>
  <c r="K771" i="1" a="1"/>
  <c r="K771" i="1" s="1"/>
  <c r="E771" i="1" a="1"/>
  <c r="E771" i="1" s="1"/>
  <c r="D771" i="1" a="1"/>
  <c r="D771" i="1" s="1"/>
  <c r="L774" i="1"/>
  <c r="E774" i="1" a="1"/>
  <c r="E774" i="1" s="1"/>
  <c r="D774" i="1" a="1"/>
  <c r="D774" i="1" s="1"/>
  <c r="C774" i="1" a="1"/>
  <c r="C774" i="1" s="1"/>
  <c r="Q774" i="1" a="1"/>
  <c r="Q774" i="1" s="1"/>
  <c r="K774" i="1" a="1"/>
  <c r="K774" i="1" s="1"/>
  <c r="B774" i="1" a="1"/>
  <c r="B774" i="1" s="1"/>
  <c r="S774" i="1"/>
  <c r="O774" i="1"/>
  <c r="Q801" i="1" a="1"/>
  <c r="Q801" i="1" s="1"/>
  <c r="L801" i="1"/>
  <c r="P801" i="1" s="1"/>
  <c r="K801" i="1" a="1"/>
  <c r="K801" i="1" s="1"/>
  <c r="F801" i="1" a="1"/>
  <c r="F801" i="1" s="1"/>
  <c r="D801" i="1" a="1"/>
  <c r="D801" i="1" s="1"/>
  <c r="E801" i="1" a="1"/>
  <c r="E801" i="1" s="1"/>
  <c r="B801" i="1" a="1"/>
  <c r="B801" i="1" s="1"/>
  <c r="C801" i="1" a="1"/>
  <c r="C801" i="1" s="1"/>
  <c r="S801" i="1"/>
  <c r="O801" i="1"/>
  <c r="N801" i="1"/>
  <c r="Q827" i="1" a="1"/>
  <c r="Q827" i="1" s="1"/>
  <c r="L827" i="1"/>
  <c r="K827" i="1" a="1"/>
  <c r="K827" i="1" s="1"/>
  <c r="E827" i="1" a="1"/>
  <c r="E827" i="1" s="1"/>
  <c r="F827" i="1" a="1"/>
  <c r="F827" i="1" s="1"/>
  <c r="D827" i="1" a="1"/>
  <c r="D827" i="1" s="1"/>
  <c r="C827" i="1" a="1"/>
  <c r="C827" i="1" s="1"/>
  <c r="AG827" i="1" a="1"/>
  <c r="AG827" i="1" s="1"/>
  <c r="B827" i="1" a="1"/>
  <c r="B827" i="1" s="1"/>
  <c r="S827" i="1"/>
  <c r="P827" i="1"/>
  <c r="D833" i="1" a="1"/>
  <c r="D833" i="1" s="1"/>
  <c r="C833" i="1" a="1"/>
  <c r="C833" i="1" s="1"/>
  <c r="B833" i="1" a="1"/>
  <c r="B833" i="1" s="1"/>
  <c r="Q833" i="1" a="1"/>
  <c r="Q833" i="1" s="1"/>
  <c r="L833" i="1"/>
  <c r="K833" i="1" a="1"/>
  <c r="K833" i="1" s="1"/>
  <c r="AG833" i="1" a="1"/>
  <c r="AG833" i="1" s="1"/>
  <c r="F833" i="1" a="1"/>
  <c r="F833" i="1" s="1"/>
  <c r="E833" i="1" a="1"/>
  <c r="E833" i="1" s="1"/>
  <c r="C842" i="1" a="1"/>
  <c r="C842" i="1" s="1"/>
  <c r="B842" i="1" a="1"/>
  <c r="B842" i="1" s="1"/>
  <c r="E842" i="1" a="1"/>
  <c r="E842" i="1" s="1"/>
  <c r="D842" i="1" a="1"/>
  <c r="D842" i="1" s="1"/>
  <c r="K842" i="1" a="1"/>
  <c r="K842" i="1" s="1"/>
  <c r="Q842" i="1" a="1"/>
  <c r="Q842" i="1" s="1"/>
  <c r="L842" i="1"/>
  <c r="E866" i="1" a="1"/>
  <c r="E866" i="1" s="1"/>
  <c r="D866" i="1" a="1"/>
  <c r="D866" i="1" s="1"/>
  <c r="B866" i="1" a="1"/>
  <c r="B866" i="1" s="1"/>
  <c r="L866" i="1"/>
  <c r="Q866" i="1" a="1"/>
  <c r="Q866" i="1" s="1"/>
  <c r="K866" i="1" a="1"/>
  <c r="K866" i="1" s="1"/>
  <c r="C866" i="1" a="1"/>
  <c r="C866" i="1" s="1"/>
  <c r="L884" i="1"/>
  <c r="D884" i="1" a="1"/>
  <c r="D884" i="1" s="1"/>
  <c r="Q884" i="1" a="1"/>
  <c r="Q884" i="1" s="1"/>
  <c r="K884" i="1" a="1"/>
  <c r="K884" i="1" s="1"/>
  <c r="C884" i="1" a="1"/>
  <c r="C884" i="1" s="1"/>
  <c r="E884" i="1" a="1"/>
  <c r="E884" i="1" s="1"/>
  <c r="B884" i="1" a="1"/>
  <c r="B884" i="1" s="1"/>
  <c r="E911" i="1" a="1"/>
  <c r="E911" i="1" s="1"/>
  <c r="C911" i="1" a="1"/>
  <c r="C911" i="1" s="1"/>
  <c r="Q911" i="1" a="1"/>
  <c r="Q911" i="1" s="1"/>
  <c r="K911" i="1" a="1"/>
  <c r="K911" i="1" s="1"/>
  <c r="B911" i="1" a="1"/>
  <c r="B911" i="1" s="1"/>
  <c r="D911" i="1" a="1"/>
  <c r="D911" i="1" s="1"/>
  <c r="L911" i="1"/>
  <c r="Y918" i="1" a="1"/>
  <c r="Y918" i="1" s="1"/>
  <c r="X918" i="1" a="1"/>
  <c r="X918" i="1" s="1"/>
  <c r="AF918" i="1" a="1"/>
  <c r="AF918" i="1" s="1"/>
  <c r="U918" i="1" a="1"/>
  <c r="U918" i="1" s="1"/>
  <c r="AD918" i="1" a="1"/>
  <c r="AD918" i="1" s="1"/>
  <c r="AE918" i="1" a="1"/>
  <c r="AE918" i="1" s="1"/>
  <c r="AA918" i="1" a="1"/>
  <c r="AA918" i="1" s="1"/>
  <c r="AC918" i="1" a="1"/>
  <c r="AC918" i="1" s="1"/>
  <c r="AB918" i="1" a="1"/>
  <c r="AB918" i="1" s="1"/>
  <c r="W918" i="1" a="1"/>
  <c r="W918" i="1" s="1"/>
  <c r="T918" i="1" a="1"/>
  <c r="T918" i="1" s="1"/>
  <c r="Z918" i="1" a="1"/>
  <c r="Z918" i="1" s="1"/>
  <c r="V918" i="1"/>
  <c r="X936" i="1" a="1"/>
  <c r="X936" i="1" s="1"/>
  <c r="W936" i="1" a="1"/>
  <c r="W936" i="1" s="1"/>
  <c r="AE936" i="1" a="1"/>
  <c r="AE936" i="1" s="1"/>
  <c r="T936" i="1" a="1"/>
  <c r="T936" i="1" s="1"/>
  <c r="AC936" i="1" a="1"/>
  <c r="AC936" i="1" s="1"/>
  <c r="AB936" i="1" a="1"/>
  <c r="AB936" i="1" s="1"/>
  <c r="AA936" i="1" a="1"/>
  <c r="AA936" i="1" s="1"/>
  <c r="Z936" i="1" a="1"/>
  <c r="Z936" i="1" s="1"/>
  <c r="Y936" i="1" a="1"/>
  <c r="Y936" i="1" s="1"/>
  <c r="U936" i="1" a="1"/>
  <c r="U936" i="1" s="1"/>
  <c r="AD936" i="1" a="1"/>
  <c r="AD936" i="1" s="1"/>
  <c r="AF936" i="1" a="1"/>
  <c r="AF936" i="1" s="1"/>
  <c r="V1056" i="1"/>
  <c r="AD1068" i="1" a="1"/>
  <c r="AD1068" i="1" s="1"/>
  <c r="AC1068" i="1" a="1"/>
  <c r="AC1068" i="1" s="1"/>
  <c r="AB1068" i="1" a="1"/>
  <c r="AB1068" i="1" s="1"/>
  <c r="AA1068" i="1" a="1"/>
  <c r="AA1068" i="1" s="1"/>
  <c r="Y1068" i="1" a="1"/>
  <c r="Y1068" i="1" s="1"/>
  <c r="AF1068" i="1" a="1"/>
  <c r="AF1068" i="1" s="1"/>
  <c r="AE1068" i="1" a="1"/>
  <c r="AE1068" i="1" s="1"/>
  <c r="Z1068" i="1" a="1"/>
  <c r="Z1068" i="1" s="1"/>
  <c r="X1068" i="1" a="1"/>
  <c r="X1068" i="1" s="1"/>
  <c r="T1068" i="1" a="1"/>
  <c r="T1068" i="1" s="1"/>
  <c r="W1068" i="1" a="1"/>
  <c r="W1068" i="1" s="1"/>
  <c r="U1068" i="1" a="1"/>
  <c r="U1068" i="1" s="1"/>
  <c r="E1074" i="1" a="1"/>
  <c r="E1074" i="1" s="1"/>
  <c r="D1074" i="1" a="1"/>
  <c r="D1074" i="1" s="1"/>
  <c r="C1074" i="1" a="1"/>
  <c r="C1074" i="1" s="1"/>
  <c r="B1074" i="1" a="1"/>
  <c r="B1074" i="1" s="1"/>
  <c r="L1074" i="1"/>
  <c r="P1074" i="1" s="1"/>
  <c r="K1074" i="1" a="1"/>
  <c r="K1074" i="1" s="1"/>
  <c r="O1074" i="1"/>
  <c r="N1074" i="1"/>
  <c r="M1074" i="1"/>
  <c r="Q1074" i="1" s="1" a="1"/>
  <c r="Q1074" i="1" s="1"/>
  <c r="E1092" i="1" a="1"/>
  <c r="E1092" i="1" s="1"/>
  <c r="D1092" i="1" a="1"/>
  <c r="D1092" i="1" s="1"/>
  <c r="B1092" i="1" a="1"/>
  <c r="B1092" i="1" s="1"/>
  <c r="K1092" i="1" a="1"/>
  <c r="K1092" i="1" s="1"/>
  <c r="C1092" i="1" a="1"/>
  <c r="C1092" i="1" s="1"/>
  <c r="L1092" i="1"/>
  <c r="O1092" i="1"/>
  <c r="M1092" i="1"/>
  <c r="S1092" i="1" s="1"/>
  <c r="Q1101" i="1" a="1"/>
  <c r="Q1101" i="1" s="1"/>
  <c r="D1101" i="1" a="1"/>
  <c r="D1101" i="1" s="1"/>
  <c r="B1101" i="1" a="1"/>
  <c r="B1101" i="1" s="1"/>
  <c r="C1101" i="1" a="1"/>
  <c r="C1101" i="1" s="1"/>
  <c r="E1101" i="1" a="1"/>
  <c r="E1101" i="1" s="1"/>
  <c r="L1101" i="1"/>
  <c r="K1101" i="1" a="1"/>
  <c r="K1101" i="1" s="1"/>
  <c r="S1101" i="1"/>
  <c r="L1119" i="1"/>
  <c r="K1119" i="1" a="1"/>
  <c r="K1119" i="1" s="1"/>
  <c r="E1119" i="1" a="1"/>
  <c r="E1119" i="1" s="1"/>
  <c r="D1119" i="1" a="1"/>
  <c r="D1119" i="1" s="1"/>
  <c r="C1119" i="1" a="1"/>
  <c r="C1119" i="1" s="1"/>
  <c r="B1119" i="1" a="1"/>
  <c r="B1119" i="1" s="1"/>
  <c r="O1119" i="1"/>
  <c r="M1119" i="1"/>
  <c r="K1137" i="1" a="1"/>
  <c r="K1137" i="1" s="1"/>
  <c r="C1137" i="1" a="1"/>
  <c r="C1137" i="1" s="1"/>
  <c r="B1137" i="1" a="1"/>
  <c r="B1137" i="1" s="1"/>
  <c r="Q1137" i="1" a="1"/>
  <c r="Q1137" i="1" s="1"/>
  <c r="L1137" i="1"/>
  <c r="E1137" i="1" a="1"/>
  <c r="E1137" i="1" s="1"/>
  <c r="D1137" i="1" a="1"/>
  <c r="D1137" i="1" s="1"/>
  <c r="M1137" i="1"/>
  <c r="S1137" i="1" s="1"/>
  <c r="AD1143" i="1" a="1"/>
  <c r="AD1143" i="1" s="1"/>
  <c r="AF1143" i="1" a="1"/>
  <c r="AF1143" i="1" s="1"/>
  <c r="T1143" i="1" a="1"/>
  <c r="T1143" i="1" s="1"/>
  <c r="AE1143" i="1" a="1"/>
  <c r="AE1143" i="1" s="1"/>
  <c r="AC1143" i="1" a="1"/>
  <c r="AC1143" i="1" s="1"/>
  <c r="AA1143" i="1" a="1"/>
  <c r="AA1143" i="1" s="1"/>
  <c r="X1143" i="1" a="1"/>
  <c r="X1143" i="1" s="1"/>
  <c r="W1143" i="1" a="1"/>
  <c r="W1143" i="1" s="1"/>
  <c r="U1143" i="1" a="1"/>
  <c r="U1143" i="1" s="1"/>
  <c r="Z1143" i="1" a="1"/>
  <c r="Z1143" i="1" s="1"/>
  <c r="Y1143" i="1" a="1"/>
  <c r="Y1143" i="1" s="1"/>
  <c r="AB1143" i="1" a="1"/>
  <c r="AB1143" i="1" s="1"/>
  <c r="J1155" i="1" a="1"/>
  <c r="J1155" i="1" s="1"/>
  <c r="E1155" i="1" a="1"/>
  <c r="E1155" i="1" s="1"/>
  <c r="D1155" i="1" a="1"/>
  <c r="D1155" i="1" s="1"/>
  <c r="B1155" i="1" a="1"/>
  <c r="B1155" i="1" s="1"/>
  <c r="L1155" i="1"/>
  <c r="K1155" i="1" a="1"/>
  <c r="K1155" i="1" s="1"/>
  <c r="F1155" i="1" a="1"/>
  <c r="F1155" i="1" s="1"/>
  <c r="H1155" i="1" s="1"/>
  <c r="Q1155" i="1" a="1"/>
  <c r="Q1155" i="1" s="1"/>
  <c r="R1155" i="1" a="1"/>
  <c r="R1155" i="1" s="1"/>
  <c r="C1155" i="1" a="1"/>
  <c r="C1155" i="1" s="1"/>
  <c r="Q1170" i="1" a="1"/>
  <c r="Q1170" i="1" s="1"/>
  <c r="L1170" i="1"/>
  <c r="K1170" i="1" a="1"/>
  <c r="K1170" i="1" s="1"/>
  <c r="E1170" i="1" a="1"/>
  <c r="E1170" i="1" s="1"/>
  <c r="B1170" i="1" a="1"/>
  <c r="B1170" i="1" s="1"/>
  <c r="R1170" i="1" a="1"/>
  <c r="R1170" i="1" s="1"/>
  <c r="J1170" i="1" a="1"/>
  <c r="J1170" i="1" s="1"/>
  <c r="I1170" i="1" a="1"/>
  <c r="I1170" i="1" s="1"/>
  <c r="C1170" i="1" a="1"/>
  <c r="C1170" i="1" s="1"/>
  <c r="F1170" i="1" a="1"/>
  <c r="F1170" i="1" s="1"/>
  <c r="H1170" i="1" s="1"/>
  <c r="D1170" i="1" a="1"/>
  <c r="D1170" i="1" s="1"/>
  <c r="M1170" i="1"/>
  <c r="S1170" i="1" s="1"/>
  <c r="L1188" i="1"/>
  <c r="K1188" i="1" a="1"/>
  <c r="K1188" i="1" s="1"/>
  <c r="J1188" i="1" a="1"/>
  <c r="J1188" i="1" s="1"/>
  <c r="D1188" i="1" a="1"/>
  <c r="D1188" i="1" s="1"/>
  <c r="R1188" i="1" a="1"/>
  <c r="R1188" i="1" s="1"/>
  <c r="Q1188" i="1" a="1"/>
  <c r="Q1188" i="1" s="1"/>
  <c r="AG1188" i="1" a="1"/>
  <c r="AG1188" i="1" s="1"/>
  <c r="I1188" i="1" a="1"/>
  <c r="I1188" i="1" s="1"/>
  <c r="F1188" i="1" a="1"/>
  <c r="F1188" i="1" s="1"/>
  <c r="E1188" i="1" a="1"/>
  <c r="E1188" i="1" s="1"/>
  <c r="B1188" i="1" a="1"/>
  <c r="B1188" i="1" s="1"/>
  <c r="C1188" i="1" a="1"/>
  <c r="C1188" i="1" s="1"/>
  <c r="H1188" i="1"/>
  <c r="G1188" i="1"/>
  <c r="E1227" i="1" a="1"/>
  <c r="E1227" i="1" s="1"/>
  <c r="AG1227" i="1" a="1"/>
  <c r="AG1227" i="1" s="1"/>
  <c r="D1227" i="1" a="1"/>
  <c r="D1227" i="1" s="1"/>
  <c r="C1227" i="1" a="1"/>
  <c r="C1227" i="1" s="1"/>
  <c r="L1227" i="1"/>
  <c r="B1227" i="1" a="1"/>
  <c r="B1227" i="1" s="1"/>
  <c r="K1227" i="1" a="1"/>
  <c r="K1227" i="1" s="1"/>
  <c r="F1227" i="1" a="1"/>
  <c r="F1227" i="1" s="1"/>
  <c r="R1227" i="1" a="1"/>
  <c r="R1227" i="1" s="1"/>
  <c r="I1227" i="1" a="1"/>
  <c r="I1227" i="1" s="1"/>
  <c r="Q1227" i="1" a="1"/>
  <c r="Q1227" i="1" s="1"/>
  <c r="S1227" i="1"/>
  <c r="AG1233" i="1" a="1"/>
  <c r="AG1233" i="1" s="1"/>
  <c r="D1233" i="1" a="1"/>
  <c r="D1233" i="1" s="1"/>
  <c r="Q1233" i="1" a="1"/>
  <c r="Q1233" i="1" s="1"/>
  <c r="K1233" i="1" a="1"/>
  <c r="K1233" i="1" s="1"/>
  <c r="L1233" i="1"/>
  <c r="E1233" i="1" a="1"/>
  <c r="E1233" i="1" s="1"/>
  <c r="C1233" i="1" a="1"/>
  <c r="C1233" i="1" s="1"/>
  <c r="B1233" i="1" a="1"/>
  <c r="B1233" i="1" s="1"/>
  <c r="D1242" i="1" a="1"/>
  <c r="D1242" i="1" s="1"/>
  <c r="B1242" i="1" a="1"/>
  <c r="B1242" i="1" s="1"/>
  <c r="Q1242" i="1" a="1"/>
  <c r="Q1242" i="1" s="1"/>
  <c r="L1242" i="1"/>
  <c r="AG1242" i="1" a="1"/>
  <c r="AG1242" i="1" s="1"/>
  <c r="K1242" i="1" a="1"/>
  <c r="K1242" i="1" s="1"/>
  <c r="C1242" i="1" a="1"/>
  <c r="C1242" i="1" s="1"/>
  <c r="E1242" i="1" a="1"/>
  <c r="E1242" i="1" s="1"/>
  <c r="L1266" i="1"/>
  <c r="K1266" i="1" a="1"/>
  <c r="K1266" i="1" s="1"/>
  <c r="D1266" i="1" a="1"/>
  <c r="D1266" i="1" s="1"/>
  <c r="E1266" i="1" a="1"/>
  <c r="E1266" i="1" s="1"/>
  <c r="C1266" i="1" a="1"/>
  <c r="C1266" i="1" s="1"/>
  <c r="B1266" i="1" a="1"/>
  <c r="B1266" i="1" s="1"/>
  <c r="Q1266" i="1" a="1"/>
  <c r="Q1266" i="1" s="1"/>
  <c r="L1284" i="1"/>
  <c r="B1284" i="1" a="1"/>
  <c r="B1284" i="1" s="1"/>
  <c r="Q1284" i="1" a="1"/>
  <c r="Q1284" i="1" s="1"/>
  <c r="E1284" i="1" a="1"/>
  <c r="E1284" i="1" s="1"/>
  <c r="D1284" i="1" a="1"/>
  <c r="D1284" i="1" s="1"/>
  <c r="C1284" i="1" a="1"/>
  <c r="C1284" i="1" s="1"/>
  <c r="K1284" i="1" a="1"/>
  <c r="K1284" i="1" s="1"/>
  <c r="R1311" i="1" a="1"/>
  <c r="R1311" i="1" s="1"/>
  <c r="Q1311" i="1" a="1"/>
  <c r="Q1311" i="1" s="1"/>
  <c r="L1311" i="1"/>
  <c r="K1311" i="1" a="1"/>
  <c r="K1311" i="1" s="1"/>
  <c r="E1311" i="1" a="1"/>
  <c r="E1311" i="1" s="1"/>
  <c r="B1311" i="1" a="1"/>
  <c r="B1311" i="1" s="1"/>
  <c r="D1311" i="1" a="1"/>
  <c r="D1311" i="1" s="1"/>
  <c r="C1311" i="1" a="1"/>
  <c r="C1311" i="1" s="1"/>
  <c r="Y1318" i="1" a="1"/>
  <c r="Y1318" i="1" s="1"/>
  <c r="X1318" i="1" a="1"/>
  <c r="X1318" i="1" s="1"/>
  <c r="U1318" i="1" a="1"/>
  <c r="U1318" i="1" s="1"/>
  <c r="T1318" i="1" a="1"/>
  <c r="T1318" i="1" s="1"/>
  <c r="AF1318" i="1" a="1"/>
  <c r="AF1318" i="1" s="1"/>
  <c r="AE1318" i="1" a="1"/>
  <c r="AE1318" i="1" s="1"/>
  <c r="Z1318" i="1" a="1"/>
  <c r="Z1318" i="1" s="1"/>
  <c r="W1318" i="1" a="1"/>
  <c r="W1318" i="1" s="1"/>
  <c r="AD1318" i="1" a="1"/>
  <c r="AD1318" i="1" s="1"/>
  <c r="AC1318" i="1" a="1"/>
  <c r="AC1318" i="1" s="1"/>
  <c r="AB1318" i="1" a="1"/>
  <c r="AB1318" i="1" s="1"/>
  <c r="AA1318" i="1" a="1"/>
  <c r="AA1318" i="1" s="1"/>
  <c r="V1318" i="1"/>
  <c r="X1336" i="1" a="1"/>
  <c r="X1336" i="1" s="1"/>
  <c r="W1336" i="1" a="1"/>
  <c r="W1336" i="1" s="1"/>
  <c r="AF1336" i="1" a="1"/>
  <c r="AF1336" i="1" s="1"/>
  <c r="U1336" i="1" a="1"/>
  <c r="U1336" i="1" s="1"/>
  <c r="AC1336" i="1" a="1"/>
  <c r="AC1336" i="1" s="1"/>
  <c r="AB1336" i="1" a="1"/>
  <c r="AB1336" i="1" s="1"/>
  <c r="AA1336" i="1" a="1"/>
  <c r="AA1336" i="1" s="1"/>
  <c r="Z1336" i="1" a="1"/>
  <c r="Z1336" i="1" s="1"/>
  <c r="AE1336" i="1" a="1"/>
  <c r="AE1336" i="1" s="1"/>
  <c r="AD1336" i="1" a="1"/>
  <c r="AD1336" i="1" s="1"/>
  <c r="Y1336" i="1" a="1"/>
  <c r="Y1336" i="1" s="1"/>
  <c r="T1336" i="1" a="1"/>
  <c r="T1336" i="1" s="1"/>
  <c r="S1394" i="1"/>
  <c r="I1397" i="1" a="1"/>
  <c r="I1397" i="1" s="1"/>
  <c r="F1397" i="1" a="1"/>
  <c r="F1397" i="1" s="1"/>
  <c r="H1397" i="1" s="1"/>
  <c r="D1397" i="1" a="1"/>
  <c r="D1397" i="1" s="1"/>
  <c r="R1397" i="1" a="1"/>
  <c r="R1397" i="1" s="1"/>
  <c r="Q1397" i="1" a="1"/>
  <c r="Q1397" i="1" s="1"/>
  <c r="E1397" i="1" a="1"/>
  <c r="E1397" i="1" s="1"/>
  <c r="L1397" i="1"/>
  <c r="K1397" i="1" a="1"/>
  <c r="K1397" i="1" s="1"/>
  <c r="C1397" i="1" a="1"/>
  <c r="C1397" i="1" s="1"/>
  <c r="B1397" i="1" a="1"/>
  <c r="B1397" i="1" s="1"/>
  <c r="M1397" i="1"/>
  <c r="S1397" i="1" s="1"/>
  <c r="L1451" i="1"/>
  <c r="R1451" i="1" a="1"/>
  <c r="R1451" i="1" s="1"/>
  <c r="D1451" i="1" a="1"/>
  <c r="D1451" i="1" s="1"/>
  <c r="C1451" i="1" a="1"/>
  <c r="C1451" i="1" s="1"/>
  <c r="B1451" i="1" a="1"/>
  <c r="B1451" i="1" s="1"/>
  <c r="K1451" i="1" a="1"/>
  <c r="K1451" i="1" s="1"/>
  <c r="E1451" i="1" a="1"/>
  <c r="E1451" i="1" s="1"/>
  <c r="Q1451" i="1" a="1"/>
  <c r="Q1451" i="1" s="1"/>
  <c r="I1451" i="1" a="1"/>
  <c r="I1451" i="1" s="1"/>
  <c r="S1474" i="1"/>
  <c r="C1477" i="1" a="1"/>
  <c r="C1477" i="1" s="1"/>
  <c r="B1477" i="1" a="1"/>
  <c r="B1477" i="1" s="1"/>
  <c r="K1477" i="1" a="1"/>
  <c r="K1477" i="1" s="1"/>
  <c r="L1477" i="1"/>
  <c r="D1477" i="1" a="1"/>
  <c r="D1477" i="1" s="1"/>
  <c r="E1477" i="1" a="1"/>
  <c r="E1477" i="1" s="1"/>
  <c r="M1477" i="1"/>
  <c r="Q1531" i="1" a="1"/>
  <c r="Q1531" i="1" s="1"/>
  <c r="L1531" i="1"/>
  <c r="K1531" i="1" a="1"/>
  <c r="K1531" i="1" s="1"/>
  <c r="E1531" i="1" a="1"/>
  <c r="E1531" i="1" s="1"/>
  <c r="D1531" i="1" a="1"/>
  <c r="D1531" i="1" s="1"/>
  <c r="B1531" i="1" a="1"/>
  <c r="B1531" i="1" s="1"/>
  <c r="C1531" i="1" a="1"/>
  <c r="C1531" i="1" s="1"/>
  <c r="D1557" i="1" a="1"/>
  <c r="D1557" i="1" s="1"/>
  <c r="C1557" i="1" a="1"/>
  <c r="C1557" i="1" s="1"/>
  <c r="K1557" i="1" a="1"/>
  <c r="K1557" i="1" s="1"/>
  <c r="E1557" i="1" a="1"/>
  <c r="E1557" i="1" s="1"/>
  <c r="B1557" i="1" a="1"/>
  <c r="B1557" i="1" s="1"/>
  <c r="L1557" i="1"/>
  <c r="M1557" i="1"/>
  <c r="S1557" i="1" s="1"/>
  <c r="L1650" i="1"/>
  <c r="K1650" i="1" a="1"/>
  <c r="K1650" i="1" s="1"/>
  <c r="C1650" i="1" a="1"/>
  <c r="C1650" i="1" s="1"/>
  <c r="E1650" i="1" a="1"/>
  <c r="E1650" i="1" s="1"/>
  <c r="B1650" i="1" a="1"/>
  <c r="B1650" i="1" s="1"/>
  <c r="D1650" i="1" a="1"/>
  <c r="D1650" i="1" s="1"/>
  <c r="P1650" i="1"/>
  <c r="O1650" i="1"/>
  <c r="N1650" i="1"/>
  <c r="M1650" i="1"/>
  <c r="AB1678" i="1" a="1"/>
  <c r="AB1678" i="1" s="1"/>
  <c r="W1678" i="1" a="1"/>
  <c r="W1678" i="1" s="1"/>
  <c r="U1678" i="1" a="1"/>
  <c r="U1678" i="1" s="1"/>
  <c r="AF1678" i="1" a="1"/>
  <c r="AF1678" i="1" s="1"/>
  <c r="T1678" i="1" a="1"/>
  <c r="T1678" i="1" s="1"/>
  <c r="AA1678" i="1" a="1"/>
  <c r="AA1678" i="1" s="1"/>
  <c r="Z1678" i="1" a="1"/>
  <c r="Z1678" i="1" s="1"/>
  <c r="Y1678" i="1" a="1"/>
  <c r="Y1678" i="1" s="1"/>
  <c r="X1678" i="1" a="1"/>
  <c r="X1678" i="1" s="1"/>
  <c r="AE1678" i="1" a="1"/>
  <c r="AE1678" i="1" s="1"/>
  <c r="AD1678" i="1" a="1"/>
  <c r="AD1678" i="1" s="1"/>
  <c r="AC1678" i="1" a="1"/>
  <c r="AC1678" i="1" s="1"/>
  <c r="V1678" i="1"/>
  <c r="AE1685" i="1" a="1"/>
  <c r="AE1685" i="1" s="1"/>
  <c r="T1685" i="1" a="1"/>
  <c r="T1685" i="1" s="1"/>
  <c r="Y1685" i="1" a="1"/>
  <c r="Y1685" i="1" s="1"/>
  <c r="AC1685" i="1" a="1"/>
  <c r="AC1685" i="1" s="1"/>
  <c r="AB1685" i="1" a="1"/>
  <c r="AB1685" i="1" s="1"/>
  <c r="AA1685" i="1" a="1"/>
  <c r="AA1685" i="1" s="1"/>
  <c r="X1685" i="1" a="1"/>
  <c r="X1685" i="1" s="1"/>
  <c r="Z1685" i="1" a="1"/>
  <c r="Z1685" i="1" s="1"/>
  <c r="W1685" i="1" a="1"/>
  <c r="W1685" i="1" s="1"/>
  <c r="U1685" i="1" a="1"/>
  <c r="U1685" i="1" s="1"/>
  <c r="AD1685" i="1" a="1"/>
  <c r="AD1685" i="1" s="1"/>
  <c r="AF1685" i="1" a="1"/>
  <c r="AF1685" i="1" s="1"/>
  <c r="V1685" i="1"/>
  <c r="AC1696" i="1" a="1"/>
  <c r="AC1696" i="1" s="1"/>
  <c r="W1696" i="1" a="1"/>
  <c r="W1696" i="1" s="1"/>
  <c r="U1696" i="1" a="1"/>
  <c r="U1696" i="1" s="1"/>
  <c r="T1696" i="1" a="1"/>
  <c r="T1696" i="1" s="1"/>
  <c r="AF1696" i="1" a="1"/>
  <c r="AF1696" i="1" s="1"/>
  <c r="AD1696" i="1" a="1"/>
  <c r="AD1696" i="1" s="1"/>
  <c r="X1696" i="1" a="1"/>
  <c r="X1696" i="1" s="1"/>
  <c r="AE1696" i="1" a="1"/>
  <c r="AE1696" i="1" s="1"/>
  <c r="AA1696" i="1" a="1"/>
  <c r="AA1696" i="1" s="1"/>
  <c r="Z1696" i="1" a="1"/>
  <c r="Z1696" i="1" s="1"/>
  <c r="Y1696" i="1" a="1"/>
  <c r="Y1696" i="1" s="1"/>
  <c r="AB1696" i="1" a="1"/>
  <c r="AB1696" i="1" s="1"/>
  <c r="V1696" i="1"/>
  <c r="W1718" i="1" a="1"/>
  <c r="W1718" i="1" s="1"/>
  <c r="AA1718" i="1" a="1"/>
  <c r="AA1718" i="1" s="1"/>
  <c r="Y1718" i="1" a="1"/>
  <c r="Y1718" i="1" s="1"/>
  <c r="AD1718" i="1" a="1"/>
  <c r="AD1718" i="1" s="1"/>
  <c r="AC1718" i="1" a="1"/>
  <c r="AC1718" i="1" s="1"/>
  <c r="AB1718" i="1" a="1"/>
  <c r="AB1718" i="1" s="1"/>
  <c r="X1718" i="1" a="1"/>
  <c r="X1718" i="1" s="1"/>
  <c r="AF1718" i="1" a="1"/>
  <c r="AF1718" i="1" s="1"/>
  <c r="AE1718" i="1" a="1"/>
  <c r="AE1718" i="1" s="1"/>
  <c r="Z1718" i="1" a="1"/>
  <c r="Z1718" i="1" s="1"/>
  <c r="T1718" i="1" a="1"/>
  <c r="T1718" i="1" s="1"/>
  <c r="U1718" i="1" a="1"/>
  <c r="U1718" i="1" s="1"/>
  <c r="V1718" i="1"/>
  <c r="W1725" i="1" a="1"/>
  <c r="W1725" i="1" s="1"/>
  <c r="X1725" i="1" a="1"/>
  <c r="X1725" i="1" s="1"/>
  <c r="U1725" i="1" a="1"/>
  <c r="U1725" i="1" s="1"/>
  <c r="Z1725" i="1" a="1"/>
  <c r="Z1725" i="1" s="1"/>
  <c r="AD1725" i="1" a="1"/>
  <c r="AD1725" i="1" s="1"/>
  <c r="AC1725" i="1" a="1"/>
  <c r="AC1725" i="1" s="1"/>
  <c r="AB1725" i="1" a="1"/>
  <c r="AB1725" i="1" s="1"/>
  <c r="AA1725" i="1" a="1"/>
  <c r="AA1725" i="1" s="1"/>
  <c r="T1725" i="1" a="1"/>
  <c r="T1725" i="1" s="1"/>
  <c r="AF1725" i="1" a="1"/>
  <c r="AF1725" i="1" s="1"/>
  <c r="Y1725" i="1" a="1"/>
  <c r="Y1725" i="1" s="1"/>
  <c r="AE1725" i="1" a="1"/>
  <c r="AE1725" i="1" s="1"/>
  <c r="V1725" i="1"/>
  <c r="AB1736" i="1" a="1"/>
  <c r="AB1736" i="1" s="1"/>
  <c r="AA1736" i="1" a="1"/>
  <c r="AA1736" i="1" s="1"/>
  <c r="U1736" i="1" a="1"/>
  <c r="U1736" i="1" s="1"/>
  <c r="AF1736" i="1" a="1"/>
  <c r="AF1736" i="1" s="1"/>
  <c r="T1736" i="1" a="1"/>
  <c r="T1736" i="1" s="1"/>
  <c r="AE1736" i="1" a="1"/>
  <c r="AE1736" i="1" s="1"/>
  <c r="AD1736" i="1" a="1"/>
  <c r="AD1736" i="1" s="1"/>
  <c r="Z1736" i="1" a="1"/>
  <c r="Z1736" i="1" s="1"/>
  <c r="Y1736" i="1" a="1"/>
  <c r="Y1736" i="1" s="1"/>
  <c r="X1736" i="1" a="1"/>
  <c r="X1736" i="1" s="1"/>
  <c r="W1736" i="1" a="1"/>
  <c r="W1736" i="1" s="1"/>
  <c r="AC1736" i="1" a="1"/>
  <c r="AC1736" i="1" s="1"/>
  <c r="V1736" i="1"/>
  <c r="P1769" i="1"/>
  <c r="Y1773" i="1" a="1"/>
  <c r="Y1773" i="1" s="1"/>
  <c r="X1773" i="1" a="1"/>
  <c r="X1773" i="1" s="1"/>
  <c r="W1773" i="1" a="1"/>
  <c r="W1773" i="1" s="1"/>
  <c r="AA1773" i="1" a="1"/>
  <c r="AA1773" i="1" s="1"/>
  <c r="AD1773" i="1" a="1"/>
  <c r="AD1773" i="1" s="1"/>
  <c r="AC1773" i="1" a="1"/>
  <c r="AC1773" i="1" s="1"/>
  <c r="AB1773" i="1" a="1"/>
  <c r="AB1773" i="1" s="1"/>
  <c r="U1773" i="1" a="1"/>
  <c r="U1773" i="1" s="1"/>
  <c r="AF1773" i="1" a="1"/>
  <c r="AF1773" i="1" s="1"/>
  <c r="T1773" i="1" a="1"/>
  <c r="T1773" i="1" s="1"/>
  <c r="AE1773" i="1" a="1"/>
  <c r="AE1773" i="1" s="1"/>
  <c r="Z1773" i="1" a="1"/>
  <c r="Z1773" i="1" s="1"/>
  <c r="V1773" i="1"/>
  <c r="L1778" i="1"/>
  <c r="N1778" i="1" s="1"/>
  <c r="K1778" i="1" a="1"/>
  <c r="K1778" i="1" s="1"/>
  <c r="F1778" i="1" a="1"/>
  <c r="F1778" i="1" s="1"/>
  <c r="E1778" i="1" a="1"/>
  <c r="E1778" i="1" s="1"/>
  <c r="C1778" i="1" a="1"/>
  <c r="C1778" i="1" s="1"/>
  <c r="D1778" i="1" a="1"/>
  <c r="D1778" i="1" s="1"/>
  <c r="AG1778" i="1" a="1"/>
  <c r="AG1778" i="1" s="1"/>
  <c r="B1778" i="1" a="1"/>
  <c r="B1778" i="1" s="1"/>
  <c r="P1778" i="1"/>
  <c r="O1778" i="1"/>
  <c r="M1778" i="1"/>
  <c r="S1778" i="1" s="1"/>
  <c r="F2" i="2" a="1"/>
  <c r="F2" i="2" s="1"/>
  <c r="E2" i="2" a="1"/>
  <c r="E2" i="2" s="1"/>
  <c r="D2" i="2" a="1"/>
  <c r="D2" i="2" s="1"/>
  <c r="C2" i="2" a="1"/>
  <c r="C2" i="2" s="1"/>
  <c r="B2" i="2" a="1"/>
  <c r="B2" i="2" s="1"/>
  <c r="A184" i="19" s="1" a="1"/>
  <c r="B37" i="2" a="1"/>
  <c r="B37" i="2" s="1"/>
  <c r="F37" i="2" a="1"/>
  <c r="F37" i="2" s="1"/>
  <c r="C37" i="2" a="1"/>
  <c r="C37" i="2" s="1"/>
  <c r="E37" i="2" a="1"/>
  <c r="E37" i="2" s="1"/>
  <c r="G37" i="2" s="1" a="1"/>
  <c r="G37" i="2" s="1"/>
  <c r="D37" i="2" a="1"/>
  <c r="D37" i="2" s="1"/>
  <c r="F62" i="2" a="1"/>
  <c r="F62" i="2" s="1"/>
  <c r="E62" i="2" a="1"/>
  <c r="E62" i="2" s="1"/>
  <c r="B62" i="2" a="1"/>
  <c r="B62" i="2" s="1"/>
  <c r="G62" i="2" a="1"/>
  <c r="G62" i="2" s="1"/>
  <c r="D62" i="2" a="1"/>
  <c r="D62" i="2" s="1"/>
  <c r="C62" i="2" a="1"/>
  <c r="C62" i="2" s="1"/>
  <c r="F108" i="2" a="1"/>
  <c r="F108" i="2" s="1"/>
  <c r="I108" i="2" s="1"/>
  <c r="E108" i="2" a="1"/>
  <c r="E108" i="2" s="1"/>
  <c r="G108" i="2" s="1" a="1"/>
  <c r="G108" i="2" s="1"/>
  <c r="H108" i="2" s="1"/>
  <c r="C108" i="2" a="1"/>
  <c r="C108" i="2" s="1"/>
  <c r="B108" i="2" a="1"/>
  <c r="B108" i="2" s="1"/>
  <c r="D108" i="2" a="1"/>
  <c r="D108" i="2" s="1"/>
  <c r="F119" i="2" a="1"/>
  <c r="F119" i="2" s="1"/>
  <c r="E119" i="2" a="1"/>
  <c r="E119" i="2" s="1"/>
  <c r="G119" i="2" s="1" a="1"/>
  <c r="G119" i="2" s="1"/>
  <c r="I119" i="2" s="1"/>
  <c r="D119" i="2" a="1"/>
  <c r="D119" i="2" s="1"/>
  <c r="C119" i="2" a="1"/>
  <c r="C119" i="2" s="1"/>
  <c r="B119" i="2" a="1"/>
  <c r="B119" i="2" s="1"/>
  <c r="G143" i="2" a="1"/>
  <c r="G143" i="2" s="1"/>
  <c r="F143" i="2" a="1"/>
  <c r="F143" i="2" s="1"/>
  <c r="E143" i="2" a="1"/>
  <c r="E143" i="2" s="1"/>
  <c r="C143" i="2" a="1"/>
  <c r="C143" i="2" s="1"/>
  <c r="B143" i="2" a="1"/>
  <c r="B143" i="2" s="1"/>
  <c r="D143" i="2" a="1"/>
  <c r="D143" i="2" s="1"/>
  <c r="E154" i="2" a="1"/>
  <c r="E154" i="2" s="1"/>
  <c r="G154" i="2" s="1" a="1"/>
  <c r="G154" i="2" s="1"/>
  <c r="C154" i="2" a="1"/>
  <c r="C154" i="2" s="1"/>
  <c r="B154" i="2" a="1"/>
  <c r="B154" i="2" s="1"/>
  <c r="F154" i="2" a="1"/>
  <c r="F154" i="2" s="1"/>
  <c r="H154" i="2" s="1"/>
  <c r="D154" i="2" a="1"/>
  <c r="D154" i="2" s="1"/>
  <c r="G212" i="2" a="1"/>
  <c r="G212" i="2" s="1"/>
  <c r="F212" i="2" a="1"/>
  <c r="F212" i="2" s="1"/>
  <c r="H212" i="2" s="1"/>
  <c r="D212" i="2" a="1"/>
  <c r="D212" i="2" s="1"/>
  <c r="C212" i="2" a="1"/>
  <c r="C212" i="2" s="1"/>
  <c r="B212" i="2" a="1"/>
  <c r="B212" i="2" s="1"/>
  <c r="E212" i="2" a="1"/>
  <c r="E212" i="2" s="1"/>
  <c r="E236" i="2" a="1"/>
  <c r="E236" i="2" s="1"/>
  <c r="D236" i="2" a="1"/>
  <c r="D236" i="2" s="1"/>
  <c r="B236" i="2" a="1"/>
  <c r="B236" i="2" s="1"/>
  <c r="F236" i="2" a="1"/>
  <c r="F236" i="2" s="1"/>
  <c r="C236" i="2" a="1"/>
  <c r="C236" i="2" s="1"/>
  <c r="E357" i="2" a="1"/>
  <c r="E357" i="2" s="1"/>
  <c r="C357" i="2" a="1"/>
  <c r="C357" i="2" s="1"/>
  <c r="B357" i="2" a="1"/>
  <c r="B357" i="2" s="1"/>
  <c r="F357" i="2" a="1"/>
  <c r="F357" i="2" s="1"/>
  <c r="G357" i="2" a="1"/>
  <c r="G357" i="2" s="1"/>
  <c r="D357" i="2" a="1"/>
  <c r="D357" i="2" s="1"/>
  <c r="I357" i="2"/>
  <c r="B417" i="2" a="1"/>
  <c r="B417" i="2" s="1"/>
  <c r="D417" i="2" a="1"/>
  <c r="D417" i="2" s="1"/>
  <c r="F417" i="2" a="1"/>
  <c r="F417" i="2" s="1"/>
  <c r="G417" i="2" a="1"/>
  <c r="G417" i="2" s="1"/>
  <c r="I417" i="2" s="1"/>
  <c r="C417" i="2" a="1"/>
  <c r="C417" i="2" s="1"/>
  <c r="E417" i="2" a="1"/>
  <c r="E417" i="2" s="1"/>
  <c r="H417" i="2"/>
  <c r="AC122" i="4"/>
  <c r="B153" i="4" a="1"/>
  <c r="B153" i="4" s="1"/>
  <c r="AC144" i="4"/>
  <c r="BB7" i="6"/>
  <c r="BC7" i="6" s="1"/>
  <c r="W16" i="6"/>
  <c r="BC43" i="6"/>
  <c r="BE45" i="6"/>
  <c r="AG50" i="6"/>
  <c r="BI4" i="8"/>
  <c r="BG4" i="8"/>
  <c r="BH4" i="8" s="1"/>
  <c r="BF4" i="8"/>
  <c r="BF18" i="8"/>
  <c r="W49" i="8"/>
  <c r="BE49" i="8"/>
  <c r="BI16" i="9"/>
  <c r="BG16" i="9"/>
  <c r="BH16" i="9" s="1"/>
  <c r="BG18" i="9"/>
  <c r="BH18" i="9" s="1"/>
  <c r="BD31" i="9"/>
  <c r="BE42" i="9"/>
  <c r="AG42" i="9"/>
  <c r="AH50" i="9"/>
  <c r="AZ5" i="10"/>
  <c r="BA5" i="10" s="1"/>
  <c r="BB19" i="10"/>
  <c r="AZ19" i="10"/>
  <c r="BA19" i="10" s="1"/>
  <c r="AY19" i="10"/>
  <c r="AZ27" i="10"/>
  <c r="BA27" i="10" s="1"/>
  <c r="AY27" i="10"/>
  <c r="BE3" i="11"/>
  <c r="BG5" i="11"/>
  <c r="BH5" i="11" s="1"/>
  <c r="BF5" i="11"/>
  <c r="BI12" i="11"/>
  <c r="BG12" i="11"/>
  <c r="BH12" i="11" s="1"/>
  <c r="BF12" i="11"/>
  <c r="BF37" i="11"/>
  <c r="BD9" i="12"/>
  <c r="AR9" i="12"/>
  <c r="N1" i="12"/>
  <c r="AH9" i="12"/>
  <c r="AG21" i="12"/>
  <c r="BI24" i="12"/>
  <c r="BG24" i="12"/>
  <c r="BH24" i="12" s="1"/>
  <c r="BF24" i="12"/>
  <c r="BG34" i="12"/>
  <c r="BH34" i="12" s="1"/>
  <c r="BI45" i="12"/>
  <c r="BF45" i="12"/>
  <c r="BF29" i="13"/>
  <c r="BG48" i="13"/>
  <c r="BH48" i="13" s="1"/>
  <c r="BF48" i="13"/>
  <c r="BI48" i="13"/>
  <c r="BE74" i="13"/>
  <c r="BE3" i="15"/>
  <c r="BI12" i="15"/>
  <c r="BG12" i="15"/>
  <c r="BH12" i="15" s="1"/>
  <c r="BF12" i="15"/>
  <c r="BI14" i="15"/>
  <c r="BF14" i="15"/>
  <c r="BG48" i="15"/>
  <c r="BH48" i="15" s="1"/>
  <c r="N10" i="5"/>
  <c r="I20" i="4" s="1" a="1"/>
  <c r="I20" i="4" s="1"/>
  <c r="R2" i="17"/>
  <c r="D184" i="1" a="1"/>
  <c r="D184" i="1" s="1"/>
  <c r="B219" i="1" a="1"/>
  <c r="B219" i="1" s="1"/>
  <c r="D236" i="1" a="1"/>
  <c r="D236" i="1" s="1"/>
  <c r="Q236" i="1" a="1"/>
  <c r="Q236" i="1" s="1"/>
  <c r="L236" i="1"/>
  <c r="K236" i="1" a="1"/>
  <c r="K236" i="1" s="1"/>
  <c r="E236" i="1" a="1"/>
  <c r="E236" i="1" s="1"/>
  <c r="C236" i="1" a="1"/>
  <c r="C236" i="1" s="1"/>
  <c r="B236" i="1" a="1"/>
  <c r="B236" i="1" s="1"/>
  <c r="S236" i="1"/>
  <c r="AW67" i="10"/>
  <c r="AA67" i="10"/>
  <c r="E2" i="1" a="1"/>
  <c r="E2" i="1" s="1"/>
  <c r="D2" i="1" a="1"/>
  <c r="D2" i="1" s="1"/>
  <c r="C2" i="1" a="1"/>
  <c r="C2" i="1" s="1"/>
  <c r="Q2" i="1" a="1"/>
  <c r="Q2" i="1" s="1"/>
  <c r="L2" i="1"/>
  <c r="O2" i="1" s="1"/>
  <c r="K2" i="1" a="1"/>
  <c r="K2" i="1" s="1"/>
  <c r="B2" i="1" a="1"/>
  <c r="B2" i="1" s="1"/>
  <c r="R257" i="1" a="1"/>
  <c r="R257" i="1" s="1"/>
  <c r="L257" i="1"/>
  <c r="I257" i="1" a="1"/>
  <c r="I257" i="1" s="1"/>
  <c r="AG257" i="1" a="1"/>
  <c r="AG257" i="1" s="1"/>
  <c r="J257" i="1" a="1"/>
  <c r="J257" i="1" s="1"/>
  <c r="F257" i="1" a="1"/>
  <c r="F257" i="1" s="1"/>
  <c r="H257" i="1" s="1"/>
  <c r="E257" i="1" a="1"/>
  <c r="E257" i="1" s="1"/>
  <c r="D257" i="1" a="1"/>
  <c r="D257" i="1" s="1"/>
  <c r="K257" i="1" a="1"/>
  <c r="K257" i="1" s="1"/>
  <c r="C257" i="1" a="1"/>
  <c r="C257" i="1" s="1"/>
  <c r="B257" i="1" a="1"/>
  <c r="B257" i="1" s="1"/>
  <c r="M257" i="1"/>
  <c r="C330" i="1" a="1"/>
  <c r="C330" i="1" s="1"/>
  <c r="B330" i="1" a="1"/>
  <c r="B330" i="1" s="1"/>
  <c r="R330" i="1" a="1"/>
  <c r="R330" i="1" s="1"/>
  <c r="L330" i="1"/>
  <c r="O330" i="1" s="1"/>
  <c r="K330" i="1" a="1"/>
  <c r="K330" i="1" s="1"/>
  <c r="AG330" i="1" a="1"/>
  <c r="AG330" i="1" s="1"/>
  <c r="D330" i="1" a="1"/>
  <c r="D330" i="1" s="1"/>
  <c r="I330" i="1" a="1"/>
  <c r="I330" i="1" s="1"/>
  <c r="E330" i="1" a="1"/>
  <c r="E330" i="1" s="1"/>
  <c r="F330" i="1" a="1"/>
  <c r="F330" i="1" s="1"/>
  <c r="H330" i="1" s="1"/>
  <c r="P330" i="1"/>
  <c r="M330" i="1"/>
  <c r="X436" i="1" a="1"/>
  <c r="X436" i="1" s="1"/>
  <c r="W436" i="1" a="1"/>
  <c r="W436" i="1" s="1"/>
  <c r="AF436" i="1" a="1"/>
  <c r="AF436" i="1" s="1"/>
  <c r="U436" i="1" a="1"/>
  <c r="U436" i="1" s="1"/>
  <c r="AE436" i="1" a="1"/>
  <c r="AE436" i="1" s="1"/>
  <c r="T436" i="1" a="1"/>
  <c r="T436" i="1" s="1"/>
  <c r="AC436" i="1" a="1"/>
  <c r="AC436" i="1" s="1"/>
  <c r="AD436" i="1" a="1"/>
  <c r="AD436" i="1" s="1"/>
  <c r="AB436" i="1" a="1"/>
  <c r="AB436" i="1" s="1"/>
  <c r="AA436" i="1" a="1"/>
  <c r="AA436" i="1" s="1"/>
  <c r="Z436" i="1" a="1"/>
  <c r="Z436" i="1" s="1"/>
  <c r="Y436" i="1" a="1"/>
  <c r="Y436" i="1" s="1"/>
  <c r="Q527" i="1" a="1"/>
  <c r="Q527" i="1" s="1"/>
  <c r="L527" i="1"/>
  <c r="K527" i="1" a="1"/>
  <c r="K527" i="1" s="1"/>
  <c r="E527" i="1" a="1"/>
  <c r="E527" i="1" s="1"/>
  <c r="D527" i="1" a="1"/>
  <c r="D527" i="1" s="1"/>
  <c r="C527" i="1" a="1"/>
  <c r="C527" i="1" s="1"/>
  <c r="B527" i="1" a="1"/>
  <c r="B527" i="1" s="1"/>
  <c r="B179" i="1" a="1"/>
  <c r="B179" i="1" s="1"/>
  <c r="L179" i="1"/>
  <c r="P179" i="1" s="1"/>
  <c r="D179" i="1" a="1"/>
  <c r="D179" i="1" s="1"/>
  <c r="C179" i="1" a="1"/>
  <c r="C179" i="1" s="1"/>
  <c r="K179" i="1" a="1"/>
  <c r="K179" i="1" s="1"/>
  <c r="O179" i="1"/>
  <c r="M179" i="1"/>
  <c r="J260" i="1" a="1"/>
  <c r="J260" i="1" s="1"/>
  <c r="D260" i="1" a="1"/>
  <c r="D260" i="1" s="1"/>
  <c r="C260" i="1" a="1"/>
  <c r="C260" i="1" s="1"/>
  <c r="R260" i="1" a="1"/>
  <c r="R260" i="1" s="1"/>
  <c r="L260" i="1"/>
  <c r="O260" i="1" s="1"/>
  <c r="K260" i="1" a="1"/>
  <c r="K260" i="1" s="1"/>
  <c r="E260" i="1" a="1"/>
  <c r="E260" i="1" s="1"/>
  <c r="Q260" i="1" a="1"/>
  <c r="Q260" i="1" s="1"/>
  <c r="B260" i="1" a="1"/>
  <c r="B260" i="1" s="1"/>
  <c r="AG260" i="1" a="1"/>
  <c r="AG260" i="1" s="1"/>
  <c r="V271" i="1"/>
  <c r="X296" i="1" a="1"/>
  <c r="X296" i="1" s="1"/>
  <c r="W296" i="1" a="1"/>
  <c r="W296" i="1" s="1"/>
  <c r="AF296" i="1" a="1"/>
  <c r="AF296" i="1" s="1"/>
  <c r="U296" i="1" a="1"/>
  <c r="U296" i="1" s="1"/>
  <c r="AC296" i="1" a="1"/>
  <c r="AC296" i="1" s="1"/>
  <c r="AE296" i="1" a="1"/>
  <c r="AE296" i="1" s="1"/>
  <c r="AD296" i="1" a="1"/>
  <c r="AD296" i="1" s="1"/>
  <c r="AB296" i="1" a="1"/>
  <c r="AB296" i="1" s="1"/>
  <c r="Z296" i="1" a="1"/>
  <c r="Z296" i="1" s="1"/>
  <c r="Y296" i="1" a="1"/>
  <c r="Y296" i="1" s="1"/>
  <c r="T296" i="1" a="1"/>
  <c r="T296" i="1" s="1"/>
  <c r="AA296" i="1" a="1"/>
  <c r="AA296" i="1" s="1"/>
  <c r="D7" i="1" a="1"/>
  <c r="D7" i="1" s="1"/>
  <c r="C7" i="1" a="1"/>
  <c r="C7" i="1" s="1"/>
  <c r="B7" i="1" a="1"/>
  <c r="B7" i="1" s="1"/>
  <c r="Q7" i="1" a="1"/>
  <c r="Q7" i="1" s="1"/>
  <c r="K7" i="1" a="1"/>
  <c r="K7" i="1" s="1"/>
  <c r="L7" i="1"/>
  <c r="E7" i="1" a="1"/>
  <c r="E7" i="1" s="1"/>
  <c r="E94" i="1" a="1"/>
  <c r="E94" i="1" s="1"/>
  <c r="AG94" i="1" a="1"/>
  <c r="AG94" i="1" s="1"/>
  <c r="F94" i="1" a="1"/>
  <c r="F94" i="1" s="1"/>
  <c r="D94" i="1" a="1"/>
  <c r="D94" i="1" s="1"/>
  <c r="C94" i="1" a="1"/>
  <c r="C94" i="1" s="1"/>
  <c r="Q94" i="1" a="1"/>
  <c r="Q94" i="1" s="1"/>
  <c r="L94" i="1"/>
  <c r="K94" i="1" a="1"/>
  <c r="K94" i="1" s="1"/>
  <c r="D16" i="1" a="1"/>
  <c r="D16" i="1" s="1"/>
  <c r="C16" i="1" a="1"/>
  <c r="C16" i="1" s="1"/>
  <c r="B16" i="1" a="1"/>
  <c r="B16" i="1" s="1"/>
  <c r="Q16" i="1" a="1"/>
  <c r="Q16" i="1" s="1"/>
  <c r="E16" i="1" a="1"/>
  <c r="E16" i="1" s="1"/>
  <c r="L16" i="1"/>
  <c r="K182" i="1" a="1"/>
  <c r="K182" i="1" s="1"/>
  <c r="E182" i="1" a="1"/>
  <c r="E182" i="1" s="1"/>
  <c r="Q182" i="1" a="1"/>
  <c r="Q182" i="1" s="1"/>
  <c r="L182" i="1"/>
  <c r="D182" i="1" a="1"/>
  <c r="D182" i="1" s="1"/>
  <c r="C182" i="1" a="1"/>
  <c r="C182" i="1" s="1"/>
  <c r="B182" i="1" a="1"/>
  <c r="B182" i="1" s="1"/>
  <c r="U266" i="1" a="1"/>
  <c r="U266" i="1" s="1"/>
  <c r="AF266" i="1" a="1"/>
  <c r="AF266" i="1" s="1"/>
  <c r="T266" i="1" a="1"/>
  <c r="T266" i="1" s="1"/>
  <c r="AE266" i="1" a="1"/>
  <c r="AE266" i="1" s="1"/>
  <c r="AD266" i="1" a="1"/>
  <c r="AD266" i="1" s="1"/>
  <c r="AC266" i="1" a="1"/>
  <c r="AC266" i="1" s="1"/>
  <c r="AB266" i="1" a="1"/>
  <c r="AB266" i="1" s="1"/>
  <c r="Z266" i="1" a="1"/>
  <c r="Z266" i="1" s="1"/>
  <c r="AA266" i="1" a="1"/>
  <c r="AA266" i="1" s="1"/>
  <c r="Y266" i="1" a="1"/>
  <c r="Y266" i="1" s="1"/>
  <c r="X266" i="1" a="1"/>
  <c r="X266" i="1" s="1"/>
  <c r="W266" i="1" a="1"/>
  <c r="W266" i="1" s="1"/>
  <c r="K382" i="1" a="1"/>
  <c r="K382" i="1" s="1"/>
  <c r="E382" i="1" a="1"/>
  <c r="E382" i="1" s="1"/>
  <c r="Q382" i="1" a="1"/>
  <c r="Q382" i="1" s="1"/>
  <c r="L382" i="1"/>
  <c r="D382" i="1" a="1"/>
  <c r="D382" i="1" s="1"/>
  <c r="C382" i="1" a="1"/>
  <c r="C382" i="1" s="1"/>
  <c r="B382" i="1" a="1"/>
  <c r="B382" i="1" s="1"/>
  <c r="B428" i="1" a="1"/>
  <c r="B428" i="1" s="1"/>
  <c r="R428" i="1" a="1"/>
  <c r="R428" i="1" s="1"/>
  <c r="Q428" i="1" a="1"/>
  <c r="Q428" i="1" s="1"/>
  <c r="L428" i="1"/>
  <c r="K428" i="1" a="1"/>
  <c r="K428" i="1" s="1"/>
  <c r="C428" i="1" a="1"/>
  <c r="C428" i="1" s="1"/>
  <c r="I428" i="1" a="1"/>
  <c r="I428" i="1" s="1"/>
  <c r="F428" i="1" a="1"/>
  <c r="F428" i="1" s="1"/>
  <c r="G428" i="1" s="1"/>
  <c r="D428" i="1" a="1"/>
  <c r="D428" i="1" s="1"/>
  <c r="AG428" i="1" a="1"/>
  <c r="AG428" i="1" s="1"/>
  <c r="E428" i="1" a="1"/>
  <c r="E428" i="1" s="1"/>
  <c r="N428" i="1"/>
  <c r="H428" i="1"/>
  <c r="E482" i="1" a="1"/>
  <c r="E482" i="1" s="1"/>
  <c r="D482" i="1" a="1"/>
  <c r="D482" i="1" s="1"/>
  <c r="C482" i="1" a="1"/>
  <c r="C482" i="1" s="1"/>
  <c r="Q482" i="1" a="1"/>
  <c r="Q482" i="1" s="1"/>
  <c r="K482" i="1" a="1"/>
  <c r="K482" i="1" s="1"/>
  <c r="B482" i="1" a="1"/>
  <c r="B482" i="1" s="1"/>
  <c r="L482" i="1"/>
  <c r="P482" i="1" s="1"/>
  <c r="C682" i="1" a="1"/>
  <c r="C682" i="1" s="1"/>
  <c r="L682" i="1"/>
  <c r="K682" i="1" a="1"/>
  <c r="K682" i="1" s="1"/>
  <c r="E682" i="1" a="1"/>
  <c r="E682" i="1" s="1"/>
  <c r="D682" i="1" a="1"/>
  <c r="D682" i="1" s="1"/>
  <c r="B682" i="1" a="1"/>
  <c r="B682" i="1" s="1"/>
  <c r="Q682" i="1" a="1"/>
  <c r="Q682" i="1" s="1"/>
  <c r="C712" i="1" a="1"/>
  <c r="C712" i="1" s="1"/>
  <c r="B712" i="1" a="1"/>
  <c r="B712" i="1" s="1"/>
  <c r="L712" i="1"/>
  <c r="N712" i="1" s="1"/>
  <c r="K712" i="1" a="1"/>
  <c r="K712" i="1" s="1"/>
  <c r="E712" i="1" a="1"/>
  <c r="E712" i="1" s="1"/>
  <c r="D712" i="1" a="1"/>
  <c r="D712" i="1" s="1"/>
  <c r="P712" i="1"/>
  <c r="O712" i="1"/>
  <c r="M712" i="1"/>
  <c r="Z720" i="1" a="1"/>
  <c r="Z720" i="1" s="1"/>
  <c r="Y720" i="1" a="1"/>
  <c r="Y720" i="1" s="1"/>
  <c r="X720" i="1" a="1"/>
  <c r="X720" i="1" s="1"/>
  <c r="W720" i="1" a="1"/>
  <c r="W720" i="1" s="1"/>
  <c r="AF720" i="1" a="1"/>
  <c r="AF720" i="1" s="1"/>
  <c r="U720" i="1" a="1"/>
  <c r="U720" i="1" s="1"/>
  <c r="AD720" i="1" a="1"/>
  <c r="AD720" i="1" s="1"/>
  <c r="AA720" i="1" a="1"/>
  <c r="AA720" i="1" s="1"/>
  <c r="T720" i="1" a="1"/>
  <c r="T720" i="1" s="1"/>
  <c r="AC720" i="1" a="1"/>
  <c r="AC720" i="1" s="1"/>
  <c r="AB720" i="1" a="1"/>
  <c r="AB720" i="1" s="1"/>
  <c r="AE720" i="1" a="1"/>
  <c r="AE720" i="1" s="1"/>
  <c r="L728" i="1"/>
  <c r="K728" i="1" a="1"/>
  <c r="K728" i="1" s="1"/>
  <c r="C728" i="1" a="1"/>
  <c r="C728" i="1" s="1"/>
  <c r="B728" i="1" a="1"/>
  <c r="B728" i="1" s="1"/>
  <c r="E728" i="1" a="1"/>
  <c r="E728" i="1" s="1"/>
  <c r="D728" i="1" a="1"/>
  <c r="D728" i="1" s="1"/>
  <c r="X766" i="1" a="1"/>
  <c r="X766" i="1" s="1"/>
  <c r="W766" i="1" a="1"/>
  <c r="W766" i="1" s="1"/>
  <c r="AF766" i="1" a="1"/>
  <c r="AF766" i="1" s="1"/>
  <c r="T766" i="1" a="1"/>
  <c r="T766" i="1" s="1"/>
  <c r="AE766" i="1" a="1"/>
  <c r="AE766" i="1" s="1"/>
  <c r="AD766" i="1" a="1"/>
  <c r="AD766" i="1" s="1"/>
  <c r="AC766" i="1" a="1"/>
  <c r="AC766" i="1" s="1"/>
  <c r="AB766" i="1" a="1"/>
  <c r="AB766" i="1" s="1"/>
  <c r="Z766" i="1" a="1"/>
  <c r="Z766" i="1" s="1"/>
  <c r="U766" i="1" a="1"/>
  <c r="U766" i="1" s="1"/>
  <c r="Y766" i="1" a="1"/>
  <c r="Y766" i="1" s="1"/>
  <c r="AA766" i="1" a="1"/>
  <c r="AA766" i="1" s="1"/>
  <c r="L782" i="1"/>
  <c r="K782" i="1" a="1"/>
  <c r="K782" i="1" s="1"/>
  <c r="D782" i="1" a="1"/>
  <c r="D782" i="1" s="1"/>
  <c r="C782" i="1" a="1"/>
  <c r="C782" i="1" s="1"/>
  <c r="Q782" i="1" a="1"/>
  <c r="Q782" i="1" s="1"/>
  <c r="F782" i="1" a="1"/>
  <c r="F782" i="1" s="1"/>
  <c r="G782" i="1" s="1"/>
  <c r="E782" i="1" a="1"/>
  <c r="E782" i="1" s="1"/>
  <c r="B782" i="1" a="1"/>
  <c r="B782" i="1" s="1"/>
  <c r="AG824" i="1" a="1"/>
  <c r="AG824" i="1" s="1"/>
  <c r="D824" i="1" a="1"/>
  <c r="D824" i="1" s="1"/>
  <c r="C824" i="1" a="1"/>
  <c r="C824" i="1" s="1"/>
  <c r="K824" i="1" a="1"/>
  <c r="K824" i="1" s="1"/>
  <c r="Q824" i="1" a="1"/>
  <c r="Q824" i="1" s="1"/>
  <c r="L824" i="1"/>
  <c r="P824" i="1" s="1"/>
  <c r="E824" i="1" a="1"/>
  <c r="E824" i="1" s="1"/>
  <c r="F824" i="1" a="1"/>
  <c r="F824" i="1" s="1"/>
  <c r="B824" i="1" a="1"/>
  <c r="B824" i="1" s="1"/>
  <c r="C851" i="1" a="1"/>
  <c r="C851" i="1" s="1"/>
  <c r="B851" i="1" a="1"/>
  <c r="B851" i="1" s="1"/>
  <c r="L851" i="1"/>
  <c r="K851" i="1" a="1"/>
  <c r="K851" i="1" s="1"/>
  <c r="Q851" i="1" a="1"/>
  <c r="Q851" i="1" s="1"/>
  <c r="D851" i="1" a="1"/>
  <c r="D851" i="1" s="1"/>
  <c r="E851" i="1" a="1"/>
  <c r="E851" i="1" s="1"/>
  <c r="AD858" i="1" a="1"/>
  <c r="AD858" i="1" s="1"/>
  <c r="AC858" i="1" a="1"/>
  <c r="AC858" i="1" s="1"/>
  <c r="AB858" i="1" a="1"/>
  <c r="AB858" i="1" s="1"/>
  <c r="X858" i="1" a="1"/>
  <c r="X858" i="1" s="1"/>
  <c r="U858" i="1" a="1"/>
  <c r="U858" i="1" s="1"/>
  <c r="T858" i="1" a="1"/>
  <c r="T858" i="1" s="1"/>
  <c r="AE858" i="1" a="1"/>
  <c r="AE858" i="1" s="1"/>
  <c r="Y858" i="1" a="1"/>
  <c r="Y858" i="1" s="1"/>
  <c r="Z858" i="1" a="1"/>
  <c r="Z858" i="1" s="1"/>
  <c r="W858" i="1" a="1"/>
  <c r="W858" i="1" s="1"/>
  <c r="AF858" i="1" a="1"/>
  <c r="AF858" i="1" s="1"/>
  <c r="AA858" i="1" a="1"/>
  <c r="AA858" i="1" s="1"/>
  <c r="V858" i="1"/>
  <c r="AC876" i="1" a="1"/>
  <c r="AC876" i="1" s="1"/>
  <c r="AB876" i="1" a="1"/>
  <c r="AB876" i="1" s="1"/>
  <c r="AA876" i="1" a="1"/>
  <c r="AA876" i="1" s="1"/>
  <c r="W876" i="1" a="1"/>
  <c r="W876" i="1" s="1"/>
  <c r="AE876" i="1" a="1"/>
  <c r="AE876" i="1" s="1"/>
  <c r="AD876" i="1" a="1"/>
  <c r="AD876" i="1" s="1"/>
  <c r="Z876" i="1" a="1"/>
  <c r="Z876" i="1" s="1"/>
  <c r="U876" i="1" a="1"/>
  <c r="U876" i="1" s="1"/>
  <c r="Y876" i="1" a="1"/>
  <c r="Y876" i="1" s="1"/>
  <c r="AF876" i="1" a="1"/>
  <c r="AF876" i="1" s="1"/>
  <c r="X876" i="1" a="1"/>
  <c r="X876" i="1" s="1"/>
  <c r="T876" i="1" a="1"/>
  <c r="T876" i="1" s="1"/>
  <c r="W903" i="1" a="1"/>
  <c r="W903" i="1" s="1"/>
  <c r="AF903" i="1" a="1"/>
  <c r="AF903" i="1" s="1"/>
  <c r="U903" i="1" a="1"/>
  <c r="U903" i="1" s="1"/>
  <c r="AE903" i="1" a="1"/>
  <c r="AE903" i="1" s="1"/>
  <c r="T903" i="1" a="1"/>
  <c r="T903" i="1" s="1"/>
  <c r="AA903" i="1" a="1"/>
  <c r="AA903" i="1" s="1"/>
  <c r="AB903" i="1" a="1"/>
  <c r="AB903" i="1" s="1"/>
  <c r="AD903" i="1" a="1"/>
  <c r="AD903" i="1" s="1"/>
  <c r="AC903" i="1" a="1"/>
  <c r="AC903" i="1" s="1"/>
  <c r="Z903" i="1" a="1"/>
  <c r="Z903" i="1" s="1"/>
  <c r="Y903" i="1" a="1"/>
  <c r="Y903" i="1" s="1"/>
  <c r="X903" i="1" a="1"/>
  <c r="X903" i="1" s="1"/>
  <c r="AC975" i="1" a="1"/>
  <c r="AC975" i="1" s="1"/>
  <c r="AB975" i="1" a="1"/>
  <c r="AB975" i="1" s="1"/>
  <c r="AA975" i="1" a="1"/>
  <c r="AA975" i="1" s="1"/>
  <c r="Z975" i="1" a="1"/>
  <c r="Z975" i="1" s="1"/>
  <c r="W975" i="1" a="1"/>
  <c r="W975" i="1" s="1"/>
  <c r="AD975" i="1" a="1"/>
  <c r="AD975" i="1" s="1"/>
  <c r="Y975" i="1" a="1"/>
  <c r="Y975" i="1" s="1"/>
  <c r="X975" i="1" a="1"/>
  <c r="X975" i="1" s="1"/>
  <c r="U975" i="1" a="1"/>
  <c r="U975" i="1" s="1"/>
  <c r="AF975" i="1" a="1"/>
  <c r="AF975" i="1" s="1"/>
  <c r="AE975" i="1" a="1"/>
  <c r="AE975" i="1" s="1"/>
  <c r="T975" i="1" a="1"/>
  <c r="T975" i="1" s="1"/>
  <c r="E1014" i="1" a="1"/>
  <c r="E1014" i="1" s="1"/>
  <c r="D1014" i="1" a="1"/>
  <c r="D1014" i="1" s="1"/>
  <c r="C1014" i="1" a="1"/>
  <c r="C1014" i="1" s="1"/>
  <c r="B1014" i="1" a="1"/>
  <c r="B1014" i="1" s="1"/>
  <c r="L1014" i="1"/>
  <c r="P1014" i="1" s="1"/>
  <c r="K1014" i="1" a="1"/>
  <c r="K1014" i="1" s="1"/>
  <c r="S1014" i="1"/>
  <c r="M1014" i="1"/>
  <c r="Q1014" i="1" s="1" a="1"/>
  <c r="Q1014" i="1" s="1"/>
  <c r="D1032" i="1" a="1"/>
  <c r="D1032" i="1" s="1"/>
  <c r="C1032" i="1" a="1"/>
  <c r="C1032" i="1" s="1"/>
  <c r="B1032" i="1" a="1"/>
  <c r="B1032" i="1" s="1"/>
  <c r="E1032" i="1" a="1"/>
  <c r="E1032" i="1" s="1"/>
  <c r="K1032" i="1" a="1"/>
  <c r="K1032" i="1" s="1"/>
  <c r="L1032" i="1"/>
  <c r="N1032" i="1" s="1"/>
  <c r="P1032" i="1"/>
  <c r="O1032" i="1"/>
  <c r="M1032" i="1"/>
  <c r="S1032" i="1" s="1"/>
  <c r="C1041" i="1" a="1"/>
  <c r="C1041" i="1" s="1"/>
  <c r="B1041" i="1" a="1"/>
  <c r="B1041" i="1" s="1"/>
  <c r="Q1041" i="1" a="1"/>
  <c r="Q1041" i="1" s="1"/>
  <c r="E1041" i="1" a="1"/>
  <c r="E1041" i="1" s="1"/>
  <c r="D1041" i="1" a="1"/>
  <c r="D1041" i="1" s="1"/>
  <c r="L1041" i="1"/>
  <c r="P1041" i="1" s="1"/>
  <c r="K1041" i="1" a="1"/>
  <c r="K1041" i="1" s="1"/>
  <c r="S1041" i="1"/>
  <c r="O1041" i="1"/>
  <c r="AB1053" i="1" a="1"/>
  <c r="AB1053" i="1" s="1"/>
  <c r="AA1053" i="1" a="1"/>
  <c r="AA1053" i="1" s="1"/>
  <c r="Z1053" i="1" a="1"/>
  <c r="Z1053" i="1" s="1"/>
  <c r="Y1053" i="1" a="1"/>
  <c r="Y1053" i="1" s="1"/>
  <c r="AF1053" i="1" a="1"/>
  <c r="AF1053" i="1" s="1"/>
  <c r="U1053" i="1" a="1"/>
  <c r="U1053" i="1" s="1"/>
  <c r="AE1053" i="1" a="1"/>
  <c r="AE1053" i="1" s="1"/>
  <c r="AC1053" i="1" a="1"/>
  <c r="AC1053" i="1" s="1"/>
  <c r="AD1053" i="1" a="1"/>
  <c r="AD1053" i="1" s="1"/>
  <c r="X1053" i="1" a="1"/>
  <c r="X1053" i="1" s="1"/>
  <c r="W1053" i="1" a="1"/>
  <c r="W1053" i="1" s="1"/>
  <c r="T1053" i="1" a="1"/>
  <c r="T1053" i="1" s="1"/>
  <c r="B1059" i="1" a="1"/>
  <c r="B1059" i="1" s="1"/>
  <c r="L1059" i="1"/>
  <c r="P1059" i="1" s="1"/>
  <c r="K1059" i="1" a="1"/>
  <c r="K1059" i="1" s="1"/>
  <c r="D1059" i="1" a="1"/>
  <c r="D1059" i="1" s="1"/>
  <c r="C1059" i="1" a="1"/>
  <c r="C1059" i="1" s="1"/>
  <c r="E1059" i="1" a="1"/>
  <c r="E1059" i="1" s="1"/>
  <c r="O1059" i="1"/>
  <c r="M1059" i="1"/>
  <c r="AA1062" i="1" a="1"/>
  <c r="AA1062" i="1" s="1"/>
  <c r="Z1062" i="1" a="1"/>
  <c r="Z1062" i="1" s="1"/>
  <c r="Y1062" i="1" a="1"/>
  <c r="Y1062" i="1" s="1"/>
  <c r="X1062" i="1" a="1"/>
  <c r="X1062" i="1" s="1"/>
  <c r="AF1062" i="1" a="1"/>
  <c r="AF1062" i="1" s="1"/>
  <c r="U1062" i="1" a="1"/>
  <c r="U1062" i="1" s="1"/>
  <c r="AE1062" i="1" a="1"/>
  <c r="AE1062" i="1" s="1"/>
  <c r="AB1062" i="1" a="1"/>
  <c r="AB1062" i="1" s="1"/>
  <c r="W1062" i="1" a="1"/>
  <c r="W1062" i="1" s="1"/>
  <c r="T1062" i="1" a="1"/>
  <c r="T1062" i="1" s="1"/>
  <c r="AD1062" i="1" a="1"/>
  <c r="AD1062" i="1" s="1"/>
  <c r="AC1062" i="1" a="1"/>
  <c r="AC1062" i="1" s="1"/>
  <c r="X1065" i="1" a="1"/>
  <c r="X1065" i="1" s="1"/>
  <c r="W1065" i="1" a="1"/>
  <c r="W1065" i="1" s="1"/>
  <c r="AF1065" i="1" a="1"/>
  <c r="AF1065" i="1" s="1"/>
  <c r="U1065" i="1" a="1"/>
  <c r="U1065" i="1" s="1"/>
  <c r="AE1065" i="1" a="1"/>
  <c r="AE1065" i="1" s="1"/>
  <c r="T1065" i="1" a="1"/>
  <c r="T1065" i="1" s="1"/>
  <c r="AB1065" i="1" a="1"/>
  <c r="AB1065" i="1" s="1"/>
  <c r="Y1065" i="1" a="1"/>
  <c r="Y1065" i="1" s="1"/>
  <c r="AA1065" i="1" a="1"/>
  <c r="AA1065" i="1" s="1"/>
  <c r="Z1065" i="1" a="1"/>
  <c r="Z1065" i="1" s="1"/>
  <c r="AC1065" i="1" a="1"/>
  <c r="AC1065" i="1" s="1"/>
  <c r="AD1065" i="1" a="1"/>
  <c r="AD1065" i="1" s="1"/>
  <c r="V1065" i="1"/>
  <c r="L1077" i="1"/>
  <c r="P1077" i="1" s="1"/>
  <c r="B1077" i="1" a="1"/>
  <c r="B1077" i="1" s="1"/>
  <c r="K1077" i="1" a="1"/>
  <c r="K1077" i="1" s="1"/>
  <c r="C1077" i="1" a="1"/>
  <c r="C1077" i="1" s="1"/>
  <c r="E1077" i="1" a="1"/>
  <c r="E1077" i="1" s="1"/>
  <c r="D1077" i="1" a="1"/>
  <c r="D1077" i="1" s="1"/>
  <c r="M1077" i="1"/>
  <c r="Y1080" i="1" a="1"/>
  <c r="Y1080" i="1" s="1"/>
  <c r="X1080" i="1" a="1"/>
  <c r="X1080" i="1" s="1"/>
  <c r="W1080" i="1" a="1"/>
  <c r="W1080" i="1" s="1"/>
  <c r="U1080" i="1" a="1"/>
  <c r="U1080" i="1" s="1"/>
  <c r="AD1080" i="1" a="1"/>
  <c r="AD1080" i="1" s="1"/>
  <c r="AA1080" i="1" a="1"/>
  <c r="AA1080" i="1" s="1"/>
  <c r="Z1080" i="1" a="1"/>
  <c r="Z1080" i="1" s="1"/>
  <c r="T1080" i="1" a="1"/>
  <c r="T1080" i="1" s="1"/>
  <c r="AC1080" i="1" a="1"/>
  <c r="AC1080" i="1" s="1"/>
  <c r="AB1080" i="1" a="1"/>
  <c r="AB1080" i="1" s="1"/>
  <c r="AE1080" i="1" a="1"/>
  <c r="AE1080" i="1" s="1"/>
  <c r="AF1080" i="1" a="1"/>
  <c r="AF1080" i="1" s="1"/>
  <c r="Y1083" i="1" a="1"/>
  <c r="Y1083" i="1" s="1"/>
  <c r="W1083" i="1" a="1"/>
  <c r="W1083" i="1" s="1"/>
  <c r="AE1083" i="1" a="1"/>
  <c r="AE1083" i="1" s="1"/>
  <c r="T1083" i="1" a="1"/>
  <c r="T1083" i="1" s="1"/>
  <c r="AF1083" i="1" a="1"/>
  <c r="AF1083" i="1" s="1"/>
  <c r="AD1083" i="1" a="1"/>
  <c r="AD1083" i="1" s="1"/>
  <c r="AC1083" i="1" a="1"/>
  <c r="AC1083" i="1" s="1"/>
  <c r="AA1083" i="1" a="1"/>
  <c r="AA1083" i="1" s="1"/>
  <c r="U1083" i="1" a="1"/>
  <c r="U1083" i="1" s="1"/>
  <c r="X1083" i="1" a="1"/>
  <c r="X1083" i="1" s="1"/>
  <c r="AB1083" i="1" a="1"/>
  <c r="AB1083" i="1" s="1"/>
  <c r="Z1083" i="1" a="1"/>
  <c r="Z1083" i="1" s="1"/>
  <c r="AE1086" i="1" a="1"/>
  <c r="AE1086" i="1" s="1"/>
  <c r="T1086" i="1" a="1"/>
  <c r="T1086" i="1" s="1"/>
  <c r="AD1086" i="1" a="1"/>
  <c r="AD1086" i="1" s="1"/>
  <c r="AB1086" i="1" a="1"/>
  <c r="AB1086" i="1" s="1"/>
  <c r="Y1086" i="1" a="1"/>
  <c r="Y1086" i="1" s="1"/>
  <c r="X1086" i="1" a="1"/>
  <c r="X1086" i="1" s="1"/>
  <c r="W1086" i="1" a="1"/>
  <c r="W1086" i="1" s="1"/>
  <c r="U1086" i="1" a="1"/>
  <c r="U1086" i="1" s="1"/>
  <c r="AA1086" i="1" a="1"/>
  <c r="AA1086" i="1" s="1"/>
  <c r="Z1086" i="1" a="1"/>
  <c r="Z1086" i="1" s="1"/>
  <c r="AF1086" i="1" a="1"/>
  <c r="AF1086" i="1" s="1"/>
  <c r="AC1086" i="1" a="1"/>
  <c r="AC1086" i="1" s="1"/>
  <c r="B1095" i="1" a="1"/>
  <c r="B1095" i="1" s="1"/>
  <c r="Q1095" i="1" a="1"/>
  <c r="Q1095" i="1" s="1"/>
  <c r="K1095" i="1" a="1"/>
  <c r="K1095" i="1" s="1"/>
  <c r="L1095" i="1"/>
  <c r="E1095" i="1" a="1"/>
  <c r="E1095" i="1" s="1"/>
  <c r="C1095" i="1" a="1"/>
  <c r="C1095" i="1" s="1"/>
  <c r="D1095" i="1" a="1"/>
  <c r="D1095" i="1" s="1"/>
  <c r="Z1104" i="1" a="1"/>
  <c r="Z1104" i="1" s="1"/>
  <c r="AE1104" i="1" a="1"/>
  <c r="AE1104" i="1" s="1"/>
  <c r="AD1104" i="1" a="1"/>
  <c r="AD1104" i="1" s="1"/>
  <c r="AB1104" i="1" a="1"/>
  <c r="AB1104" i="1" s="1"/>
  <c r="Y1104" i="1" a="1"/>
  <c r="Y1104" i="1" s="1"/>
  <c r="AF1104" i="1" a="1"/>
  <c r="AF1104" i="1" s="1"/>
  <c r="AC1104" i="1" a="1"/>
  <c r="AC1104" i="1" s="1"/>
  <c r="AA1104" i="1" a="1"/>
  <c r="AA1104" i="1" s="1"/>
  <c r="U1104" i="1" a="1"/>
  <c r="U1104" i="1" s="1"/>
  <c r="X1104" i="1" a="1"/>
  <c r="X1104" i="1" s="1"/>
  <c r="W1104" i="1" a="1"/>
  <c r="W1104" i="1" s="1"/>
  <c r="T1104" i="1" a="1"/>
  <c r="T1104" i="1" s="1"/>
  <c r="K1110" i="1" a="1"/>
  <c r="K1110" i="1" s="1"/>
  <c r="E1110" i="1" a="1"/>
  <c r="E1110" i="1" s="1"/>
  <c r="D1110" i="1" a="1"/>
  <c r="D1110" i="1" s="1"/>
  <c r="C1110" i="1" a="1"/>
  <c r="C1110" i="1" s="1"/>
  <c r="B1110" i="1" a="1"/>
  <c r="B1110" i="1" s="1"/>
  <c r="L1110" i="1"/>
  <c r="O1110" i="1" s="1"/>
  <c r="P1110" i="1"/>
  <c r="M1110" i="1"/>
  <c r="S1110" i="1" s="1"/>
  <c r="L1128" i="1"/>
  <c r="K1128" i="1" a="1"/>
  <c r="K1128" i="1" s="1"/>
  <c r="B1128" i="1" a="1"/>
  <c r="B1128" i="1" s="1"/>
  <c r="E1128" i="1" a="1"/>
  <c r="E1128" i="1" s="1"/>
  <c r="D1128" i="1" a="1"/>
  <c r="D1128" i="1" s="1"/>
  <c r="Q1128" i="1" a="1"/>
  <c r="Q1128" i="1" s="1"/>
  <c r="C1128" i="1" a="1"/>
  <c r="C1128" i="1" s="1"/>
  <c r="X1131" i="1" a="1"/>
  <c r="X1131" i="1" s="1"/>
  <c r="Z1131" i="1" a="1"/>
  <c r="Z1131" i="1" s="1"/>
  <c r="Y1131" i="1" a="1"/>
  <c r="Y1131" i="1" s="1"/>
  <c r="W1131" i="1" a="1"/>
  <c r="W1131" i="1" s="1"/>
  <c r="AF1131" i="1" a="1"/>
  <c r="AF1131" i="1" s="1"/>
  <c r="T1131" i="1" a="1"/>
  <c r="T1131" i="1" s="1"/>
  <c r="AE1131" i="1" a="1"/>
  <c r="AE1131" i="1" s="1"/>
  <c r="AD1131" i="1" a="1"/>
  <c r="AD1131" i="1" s="1"/>
  <c r="AB1131" i="1" a="1"/>
  <c r="AB1131" i="1" s="1"/>
  <c r="U1131" i="1" a="1"/>
  <c r="U1131" i="1" s="1"/>
  <c r="AC1131" i="1" a="1"/>
  <c r="AC1131" i="1" s="1"/>
  <c r="AA1131" i="1" a="1"/>
  <c r="AA1131" i="1" s="1"/>
  <c r="W1149" i="1" a="1"/>
  <c r="W1149" i="1" s="1"/>
  <c r="AC1149" i="1" a="1"/>
  <c r="AC1149" i="1" s="1"/>
  <c r="AB1149" i="1" a="1"/>
  <c r="AB1149" i="1" s="1"/>
  <c r="AA1149" i="1" a="1"/>
  <c r="AA1149" i="1" s="1"/>
  <c r="Z1149" i="1" a="1"/>
  <c r="Z1149" i="1" s="1"/>
  <c r="Y1149" i="1" a="1"/>
  <c r="Y1149" i="1" s="1"/>
  <c r="AF1149" i="1" a="1"/>
  <c r="AF1149" i="1" s="1"/>
  <c r="AD1149" i="1" a="1"/>
  <c r="AD1149" i="1" s="1"/>
  <c r="AE1149" i="1" a="1"/>
  <c r="AE1149" i="1" s="1"/>
  <c r="X1149" i="1" a="1"/>
  <c r="X1149" i="1" s="1"/>
  <c r="T1149" i="1" a="1"/>
  <c r="T1149" i="1" s="1"/>
  <c r="U1149" i="1" a="1"/>
  <c r="U1149" i="1" s="1"/>
  <c r="V1149" i="1"/>
  <c r="D1167" i="1" a="1"/>
  <c r="D1167" i="1" s="1"/>
  <c r="C1167" i="1" a="1"/>
  <c r="C1167" i="1" s="1"/>
  <c r="J1167" i="1" a="1"/>
  <c r="J1167" i="1" s="1"/>
  <c r="K1167" i="1" a="1"/>
  <c r="K1167" i="1" s="1"/>
  <c r="I1167" i="1" a="1"/>
  <c r="I1167" i="1" s="1"/>
  <c r="AG1167" i="1" a="1"/>
  <c r="AG1167" i="1" s="1"/>
  <c r="F1167" i="1" a="1"/>
  <c r="F1167" i="1" s="1"/>
  <c r="H1167" i="1" s="1"/>
  <c r="E1167" i="1" a="1"/>
  <c r="E1167" i="1" s="1"/>
  <c r="B1167" i="1" a="1"/>
  <c r="B1167" i="1" s="1"/>
  <c r="Q1167" i="1" a="1"/>
  <c r="Q1167" i="1" s="1"/>
  <c r="L1167" i="1"/>
  <c r="R1167" i="1" a="1"/>
  <c r="R1167" i="1" s="1"/>
  <c r="S1167" i="1"/>
  <c r="P1167" i="1"/>
  <c r="I1173" i="1" a="1"/>
  <c r="I1173" i="1" s="1"/>
  <c r="F1173" i="1" a="1"/>
  <c r="F1173" i="1" s="1"/>
  <c r="D1173" i="1" a="1"/>
  <c r="D1173" i="1" s="1"/>
  <c r="C1173" i="1" a="1"/>
  <c r="C1173" i="1" s="1"/>
  <c r="R1173" i="1" a="1"/>
  <c r="R1173" i="1" s="1"/>
  <c r="Q1173" i="1" a="1"/>
  <c r="Q1173" i="1" s="1"/>
  <c r="L1173" i="1"/>
  <c r="K1173" i="1" a="1"/>
  <c r="K1173" i="1" s="1"/>
  <c r="AG1173" i="1" a="1"/>
  <c r="AG1173" i="1" s="1"/>
  <c r="J1173" i="1" a="1"/>
  <c r="J1173" i="1" s="1"/>
  <c r="E1173" i="1" a="1"/>
  <c r="E1173" i="1" s="1"/>
  <c r="B1173" i="1" a="1"/>
  <c r="B1173" i="1" s="1"/>
  <c r="F1182" i="1" a="1"/>
  <c r="F1182" i="1" s="1"/>
  <c r="G1182" i="1" s="1"/>
  <c r="E1182" i="1" a="1"/>
  <c r="E1182" i="1" s="1"/>
  <c r="Q1182" i="1" a="1"/>
  <c r="Q1182" i="1" s="1"/>
  <c r="AG1182" i="1" a="1"/>
  <c r="AG1182" i="1" s="1"/>
  <c r="J1182" i="1" a="1"/>
  <c r="J1182" i="1" s="1"/>
  <c r="I1182" i="1" a="1"/>
  <c r="I1182" i="1" s="1"/>
  <c r="D1182" i="1" a="1"/>
  <c r="D1182" i="1" s="1"/>
  <c r="C1182" i="1" a="1"/>
  <c r="C1182" i="1" s="1"/>
  <c r="B1182" i="1" a="1"/>
  <c r="B1182" i="1" s="1"/>
  <c r="L1182" i="1"/>
  <c r="K1182" i="1" a="1"/>
  <c r="K1182" i="1" s="1"/>
  <c r="R1182" i="1" a="1"/>
  <c r="R1182" i="1" s="1"/>
  <c r="I1206" i="1" a="1"/>
  <c r="I1206" i="1" s="1"/>
  <c r="AG1206" i="1" a="1"/>
  <c r="AG1206" i="1" s="1"/>
  <c r="C1206" i="1" a="1"/>
  <c r="C1206" i="1" s="1"/>
  <c r="B1206" i="1" a="1"/>
  <c r="B1206" i="1" s="1"/>
  <c r="F1206" i="1" a="1"/>
  <c r="F1206" i="1" s="1"/>
  <c r="H1206" i="1" s="1"/>
  <c r="E1206" i="1" a="1"/>
  <c r="E1206" i="1" s="1"/>
  <c r="D1206" i="1" a="1"/>
  <c r="D1206" i="1" s="1"/>
  <c r="R1206" i="1" a="1"/>
  <c r="R1206" i="1" s="1"/>
  <c r="K1206" i="1" a="1"/>
  <c r="K1206" i="1" s="1"/>
  <c r="L1206" i="1"/>
  <c r="Q1206" i="1" a="1"/>
  <c r="Q1206" i="1" s="1"/>
  <c r="I1224" i="1" a="1"/>
  <c r="I1224" i="1" s="1"/>
  <c r="AG1224" i="1" a="1"/>
  <c r="AG1224" i="1" s="1"/>
  <c r="C1224" i="1" a="1"/>
  <c r="C1224" i="1" s="1"/>
  <c r="R1224" i="1" a="1"/>
  <c r="R1224" i="1" s="1"/>
  <c r="F1224" i="1" a="1"/>
  <c r="F1224" i="1" s="1"/>
  <c r="G1224" i="1" s="1"/>
  <c r="Q1224" i="1" a="1"/>
  <c r="Q1224" i="1" s="1"/>
  <c r="L1224" i="1"/>
  <c r="K1224" i="1" a="1"/>
  <c r="K1224" i="1" s="1"/>
  <c r="E1224" i="1" a="1"/>
  <c r="E1224" i="1" s="1"/>
  <c r="D1224" i="1" a="1"/>
  <c r="D1224" i="1" s="1"/>
  <c r="B1224" i="1" a="1"/>
  <c r="B1224" i="1" s="1"/>
  <c r="E1251" i="1" a="1"/>
  <c r="E1251" i="1" s="1"/>
  <c r="C1251" i="1" a="1"/>
  <c r="C1251" i="1" s="1"/>
  <c r="L1251" i="1"/>
  <c r="N1251" i="1" s="1"/>
  <c r="AG1251" i="1" a="1"/>
  <c r="AG1251" i="1" s="1"/>
  <c r="K1251" i="1" a="1"/>
  <c r="K1251" i="1" s="1"/>
  <c r="D1251" i="1" a="1"/>
  <c r="D1251" i="1" s="1"/>
  <c r="B1251" i="1" a="1"/>
  <c r="B1251" i="1" s="1"/>
  <c r="Q1251" i="1" a="1"/>
  <c r="Q1251" i="1" s="1"/>
  <c r="X1258" i="1" a="1"/>
  <c r="X1258" i="1" s="1"/>
  <c r="W1258" i="1" a="1"/>
  <c r="W1258" i="1" s="1"/>
  <c r="AF1258" i="1" a="1"/>
  <c r="AF1258" i="1" s="1"/>
  <c r="U1258" i="1" a="1"/>
  <c r="U1258" i="1" s="1"/>
  <c r="AD1258" i="1" a="1"/>
  <c r="AD1258" i="1" s="1"/>
  <c r="AC1258" i="1" a="1"/>
  <c r="AC1258" i="1" s="1"/>
  <c r="AB1258" i="1" a="1"/>
  <c r="AB1258" i="1" s="1"/>
  <c r="AA1258" i="1" a="1"/>
  <c r="AA1258" i="1" s="1"/>
  <c r="Z1258" i="1" a="1"/>
  <c r="Z1258" i="1" s="1"/>
  <c r="AE1258" i="1" a="1"/>
  <c r="AE1258" i="1" s="1"/>
  <c r="T1258" i="1" a="1"/>
  <c r="T1258" i="1" s="1"/>
  <c r="Y1258" i="1" a="1"/>
  <c r="Y1258" i="1" s="1"/>
  <c r="V1258" i="1"/>
  <c r="X1276" i="1" a="1"/>
  <c r="X1276" i="1" s="1"/>
  <c r="W1276" i="1" a="1"/>
  <c r="W1276" i="1" s="1"/>
  <c r="AE1276" i="1" a="1"/>
  <c r="AE1276" i="1" s="1"/>
  <c r="AD1276" i="1" a="1"/>
  <c r="AD1276" i="1" s="1"/>
  <c r="AC1276" i="1" a="1"/>
  <c r="AC1276" i="1" s="1"/>
  <c r="AA1276" i="1" a="1"/>
  <c r="AA1276" i="1" s="1"/>
  <c r="T1276" i="1" a="1"/>
  <c r="T1276" i="1" s="1"/>
  <c r="AF1276" i="1" a="1"/>
  <c r="AF1276" i="1" s="1"/>
  <c r="Y1276" i="1" a="1"/>
  <c r="Y1276" i="1" s="1"/>
  <c r="U1276" i="1" a="1"/>
  <c r="U1276" i="1" s="1"/>
  <c r="Z1276" i="1" a="1"/>
  <c r="Z1276" i="1" s="1"/>
  <c r="AB1276" i="1" a="1"/>
  <c r="AB1276" i="1" s="1"/>
  <c r="AF1375" i="1" a="1"/>
  <c r="AF1375" i="1" s="1"/>
  <c r="T1375" i="1" a="1"/>
  <c r="T1375" i="1" s="1"/>
  <c r="AE1375" i="1" a="1"/>
  <c r="AE1375" i="1" s="1"/>
  <c r="AD1375" i="1" a="1"/>
  <c r="AD1375" i="1" s="1"/>
  <c r="X1375" i="1" a="1"/>
  <c r="X1375" i="1" s="1"/>
  <c r="W1375" i="1" a="1"/>
  <c r="W1375" i="1" s="1"/>
  <c r="U1375" i="1" a="1"/>
  <c r="U1375" i="1" s="1"/>
  <c r="AC1375" i="1" a="1"/>
  <c r="AC1375" i="1" s="1"/>
  <c r="Y1375" i="1" a="1"/>
  <c r="Y1375" i="1" s="1"/>
  <c r="AB1375" i="1" a="1"/>
  <c r="AB1375" i="1" s="1"/>
  <c r="AA1375" i="1" a="1"/>
  <c r="AA1375" i="1" s="1"/>
  <c r="Z1375" i="1" a="1"/>
  <c r="Z1375" i="1" s="1"/>
  <c r="F1384" i="1" a="1"/>
  <c r="F1384" i="1" s="1"/>
  <c r="G1384" i="1" s="1"/>
  <c r="E1384" i="1" a="1"/>
  <c r="E1384" i="1" s="1"/>
  <c r="L1384" i="1"/>
  <c r="K1384" i="1" a="1"/>
  <c r="K1384" i="1" s="1"/>
  <c r="D1384" i="1" a="1"/>
  <c r="D1384" i="1" s="1"/>
  <c r="C1384" i="1" a="1"/>
  <c r="C1384" i="1" s="1"/>
  <c r="R1384" i="1" a="1"/>
  <c r="R1384" i="1" s="1"/>
  <c r="Q1384" i="1" a="1"/>
  <c r="Q1384" i="1" s="1"/>
  <c r="B1384" i="1" a="1"/>
  <c r="B1384" i="1" s="1"/>
  <c r="L1410" i="1"/>
  <c r="O1410" i="1" s="1"/>
  <c r="K1410" i="1" a="1"/>
  <c r="K1410" i="1" s="1"/>
  <c r="E1410" i="1" a="1"/>
  <c r="E1410" i="1" s="1"/>
  <c r="D1410" i="1" a="1"/>
  <c r="D1410" i="1" s="1"/>
  <c r="C1410" i="1" a="1"/>
  <c r="C1410" i="1" s="1"/>
  <c r="B1410" i="1" a="1"/>
  <c r="B1410" i="1" s="1"/>
  <c r="R1410" i="1" a="1"/>
  <c r="R1410" i="1" s="1"/>
  <c r="M1410" i="1"/>
  <c r="S1410" i="1" s="1"/>
  <c r="E1413" i="1" a="1"/>
  <c r="E1413" i="1" s="1"/>
  <c r="D1413" i="1" a="1"/>
  <c r="D1413" i="1" s="1"/>
  <c r="B1413" i="1" a="1"/>
  <c r="B1413" i="1" s="1"/>
  <c r="Q1413" i="1" a="1"/>
  <c r="Q1413" i="1" s="1"/>
  <c r="L1413" i="1"/>
  <c r="P1413" i="1" s="1"/>
  <c r="K1413" i="1" a="1"/>
  <c r="K1413" i="1" s="1"/>
  <c r="C1413" i="1" a="1"/>
  <c r="C1413" i="1" s="1"/>
  <c r="Z1426" i="1" a="1"/>
  <c r="Z1426" i="1" s="1"/>
  <c r="Y1426" i="1" a="1"/>
  <c r="Y1426" i="1" s="1"/>
  <c r="X1426" i="1" a="1"/>
  <c r="X1426" i="1" s="1"/>
  <c r="AF1426" i="1" a="1"/>
  <c r="AF1426" i="1" s="1"/>
  <c r="U1426" i="1" a="1"/>
  <c r="U1426" i="1" s="1"/>
  <c r="T1426" i="1" a="1"/>
  <c r="T1426" i="1" s="1"/>
  <c r="AE1426" i="1" a="1"/>
  <c r="AE1426" i="1" s="1"/>
  <c r="AD1426" i="1" a="1"/>
  <c r="AD1426" i="1" s="1"/>
  <c r="AC1426" i="1" a="1"/>
  <c r="AC1426" i="1" s="1"/>
  <c r="AB1426" i="1" a="1"/>
  <c r="AB1426" i="1" s="1"/>
  <c r="W1426" i="1" a="1"/>
  <c r="W1426" i="1" s="1"/>
  <c r="AA1426" i="1" a="1"/>
  <c r="AA1426" i="1" s="1"/>
  <c r="AF1429" i="1" a="1"/>
  <c r="AF1429" i="1" s="1"/>
  <c r="U1429" i="1" a="1"/>
  <c r="U1429" i="1" s="1"/>
  <c r="AE1429" i="1" a="1"/>
  <c r="AE1429" i="1" s="1"/>
  <c r="T1429" i="1" a="1"/>
  <c r="T1429" i="1" s="1"/>
  <c r="AD1429" i="1" a="1"/>
  <c r="AD1429" i="1" s="1"/>
  <c r="AB1429" i="1" a="1"/>
  <c r="AB1429" i="1" s="1"/>
  <c r="AC1429" i="1" a="1"/>
  <c r="AC1429" i="1" s="1"/>
  <c r="AA1429" i="1" a="1"/>
  <c r="AA1429" i="1" s="1"/>
  <c r="Z1429" i="1" a="1"/>
  <c r="Z1429" i="1" s="1"/>
  <c r="X1429" i="1" a="1"/>
  <c r="X1429" i="1" s="1"/>
  <c r="Y1429" i="1" a="1"/>
  <c r="Y1429" i="1" s="1"/>
  <c r="W1429" i="1" a="1"/>
  <c r="W1429" i="1" s="1"/>
  <c r="V1429" i="1"/>
  <c r="Z1436" i="1" a="1"/>
  <c r="Z1436" i="1" s="1"/>
  <c r="X1436" i="1" a="1"/>
  <c r="X1436" i="1" s="1"/>
  <c r="W1436" i="1" a="1"/>
  <c r="W1436" i="1" s="1"/>
  <c r="U1436" i="1" a="1"/>
  <c r="U1436" i="1" s="1"/>
  <c r="AE1436" i="1" a="1"/>
  <c r="AE1436" i="1" s="1"/>
  <c r="Y1436" i="1" a="1"/>
  <c r="Y1436" i="1" s="1"/>
  <c r="T1436" i="1" a="1"/>
  <c r="T1436" i="1" s="1"/>
  <c r="AF1436" i="1" a="1"/>
  <c r="AF1436" i="1" s="1"/>
  <c r="AD1436" i="1" a="1"/>
  <c r="AD1436" i="1" s="1"/>
  <c r="AC1436" i="1" a="1"/>
  <c r="AC1436" i="1" s="1"/>
  <c r="AA1436" i="1" a="1"/>
  <c r="AA1436" i="1" s="1"/>
  <c r="AB1436" i="1" a="1"/>
  <c r="AB1436" i="1" s="1"/>
  <c r="AC1442" i="1" a="1"/>
  <c r="AC1442" i="1" s="1"/>
  <c r="U1442" i="1" a="1"/>
  <c r="U1442" i="1" s="1"/>
  <c r="AF1442" i="1" a="1"/>
  <c r="AF1442" i="1" s="1"/>
  <c r="T1442" i="1" a="1"/>
  <c r="T1442" i="1" s="1"/>
  <c r="V1442" i="1" s="1"/>
  <c r="AE1442" i="1" a="1"/>
  <c r="AE1442" i="1" s="1"/>
  <c r="AB1442" i="1" a="1"/>
  <c r="AB1442" i="1" s="1"/>
  <c r="Y1442" i="1" a="1"/>
  <c r="Y1442" i="1" s="1"/>
  <c r="W1442" i="1" a="1"/>
  <c r="W1442" i="1" s="1"/>
  <c r="AD1442" i="1" a="1"/>
  <c r="AD1442" i="1" s="1"/>
  <c r="Z1442" i="1" a="1"/>
  <c r="Z1442" i="1" s="1"/>
  <c r="AA1442" i="1" a="1"/>
  <c r="AA1442" i="1" s="1"/>
  <c r="AD1455" i="1" a="1"/>
  <c r="AD1455" i="1" s="1"/>
  <c r="AC1455" i="1" a="1"/>
  <c r="AC1455" i="1" s="1"/>
  <c r="AB1455" i="1" a="1"/>
  <c r="AB1455" i="1" s="1"/>
  <c r="W1455" i="1" a="1"/>
  <c r="W1455" i="1" s="1"/>
  <c r="AA1455" i="1" a="1"/>
  <c r="AA1455" i="1" s="1"/>
  <c r="Z1455" i="1" a="1"/>
  <c r="Z1455" i="1" s="1"/>
  <c r="Y1455" i="1" a="1"/>
  <c r="Y1455" i="1" s="1"/>
  <c r="X1455" i="1" a="1"/>
  <c r="X1455" i="1" s="1"/>
  <c r="T1455" i="1" a="1"/>
  <c r="T1455" i="1" s="1"/>
  <c r="AE1455" i="1" a="1"/>
  <c r="AE1455" i="1" s="1"/>
  <c r="U1455" i="1" a="1"/>
  <c r="U1455" i="1" s="1"/>
  <c r="AF1455" i="1" a="1"/>
  <c r="AF1455" i="1" s="1"/>
  <c r="R1464" i="1" a="1"/>
  <c r="R1464" i="1" s="1"/>
  <c r="Q1464" i="1" a="1"/>
  <c r="Q1464" i="1" s="1"/>
  <c r="L1464" i="1"/>
  <c r="O1464" i="1" s="1"/>
  <c r="K1464" i="1" a="1"/>
  <c r="K1464" i="1" s="1"/>
  <c r="E1464" i="1" a="1"/>
  <c r="E1464" i="1" s="1"/>
  <c r="D1464" i="1" a="1"/>
  <c r="D1464" i="1" s="1"/>
  <c r="B1464" i="1" a="1"/>
  <c r="B1464" i="1" s="1"/>
  <c r="C1464" i="1" a="1"/>
  <c r="C1464" i="1" s="1"/>
  <c r="D1490" i="1" a="1"/>
  <c r="D1490" i="1" s="1"/>
  <c r="C1490" i="1" a="1"/>
  <c r="C1490" i="1" s="1"/>
  <c r="B1490" i="1" a="1"/>
  <c r="B1490" i="1" s="1"/>
  <c r="L1490" i="1"/>
  <c r="P1490" i="1" s="1"/>
  <c r="K1490" i="1" a="1"/>
  <c r="K1490" i="1" s="1"/>
  <c r="E1490" i="1" a="1"/>
  <c r="E1490" i="1" s="1"/>
  <c r="M1490" i="1"/>
  <c r="Q1493" i="1" a="1"/>
  <c r="Q1493" i="1" s="1"/>
  <c r="L1493" i="1"/>
  <c r="K1493" i="1" a="1"/>
  <c r="K1493" i="1" s="1"/>
  <c r="E1493" i="1" a="1"/>
  <c r="E1493" i="1" s="1"/>
  <c r="C1493" i="1" a="1"/>
  <c r="C1493" i="1" s="1"/>
  <c r="D1493" i="1" a="1"/>
  <c r="D1493" i="1" s="1"/>
  <c r="B1493" i="1" a="1"/>
  <c r="B1493" i="1" s="1"/>
  <c r="AC1506" i="1" a="1"/>
  <c r="AC1506" i="1" s="1"/>
  <c r="T1506" i="1" a="1"/>
  <c r="T1506" i="1" s="1"/>
  <c r="AE1506" i="1" a="1"/>
  <c r="AE1506" i="1" s="1"/>
  <c r="AD1506" i="1" a="1"/>
  <c r="AD1506" i="1" s="1"/>
  <c r="AA1506" i="1" a="1"/>
  <c r="AA1506" i="1" s="1"/>
  <c r="X1506" i="1" a="1"/>
  <c r="X1506" i="1" s="1"/>
  <c r="W1506" i="1" a="1"/>
  <c r="W1506" i="1" s="1"/>
  <c r="AF1506" i="1" a="1"/>
  <c r="AF1506" i="1" s="1"/>
  <c r="AB1506" i="1" a="1"/>
  <c r="AB1506" i="1" s="1"/>
  <c r="Z1506" i="1" a="1"/>
  <c r="Z1506" i="1" s="1"/>
  <c r="Y1506" i="1" a="1"/>
  <c r="Y1506" i="1" s="1"/>
  <c r="U1506" i="1" a="1"/>
  <c r="U1506" i="1" s="1"/>
  <c r="T1509" i="1" a="1"/>
  <c r="T1509" i="1" s="1"/>
  <c r="AE1509" i="1" a="1"/>
  <c r="AE1509" i="1" s="1"/>
  <c r="AD1509" i="1" a="1"/>
  <c r="AD1509" i="1" s="1"/>
  <c r="AC1509" i="1" a="1"/>
  <c r="AC1509" i="1" s="1"/>
  <c r="AA1509" i="1" a="1"/>
  <c r="AA1509" i="1" s="1"/>
  <c r="U1509" i="1" a="1"/>
  <c r="U1509" i="1" s="1"/>
  <c r="Z1509" i="1" a="1"/>
  <c r="Z1509" i="1" s="1"/>
  <c r="AF1509" i="1" a="1"/>
  <c r="AF1509" i="1" s="1"/>
  <c r="AB1509" i="1" a="1"/>
  <c r="AB1509" i="1" s="1"/>
  <c r="Y1509" i="1" a="1"/>
  <c r="Y1509" i="1" s="1"/>
  <c r="X1509" i="1" a="1"/>
  <c r="X1509" i="1" s="1"/>
  <c r="W1509" i="1" a="1"/>
  <c r="W1509" i="1" s="1"/>
  <c r="V1509" i="1"/>
  <c r="AA1516" i="1" a="1"/>
  <c r="AA1516" i="1" s="1"/>
  <c r="AE1516" i="1" a="1"/>
  <c r="AE1516" i="1" s="1"/>
  <c r="X1516" i="1" a="1"/>
  <c r="X1516" i="1" s="1"/>
  <c r="W1516" i="1" a="1"/>
  <c r="W1516" i="1" s="1"/>
  <c r="U1516" i="1" a="1"/>
  <c r="U1516" i="1" s="1"/>
  <c r="AF1516" i="1" a="1"/>
  <c r="AF1516" i="1" s="1"/>
  <c r="AD1516" i="1" a="1"/>
  <c r="AD1516" i="1" s="1"/>
  <c r="AC1516" i="1" a="1"/>
  <c r="AC1516" i="1" s="1"/>
  <c r="Z1516" i="1" a="1"/>
  <c r="Z1516" i="1" s="1"/>
  <c r="T1516" i="1" a="1"/>
  <c r="T1516" i="1" s="1"/>
  <c r="Y1516" i="1" a="1"/>
  <c r="Y1516" i="1" s="1"/>
  <c r="AB1516" i="1" a="1"/>
  <c r="AB1516" i="1" s="1"/>
  <c r="AD1522" i="1" a="1"/>
  <c r="AD1522" i="1" s="1"/>
  <c r="AB1522" i="1" a="1"/>
  <c r="AB1522" i="1" s="1"/>
  <c r="AC1522" i="1" a="1"/>
  <c r="AC1522" i="1" s="1"/>
  <c r="AA1522" i="1" a="1"/>
  <c r="AA1522" i="1" s="1"/>
  <c r="Z1522" i="1" a="1"/>
  <c r="Z1522" i="1" s="1"/>
  <c r="X1522" i="1" a="1"/>
  <c r="X1522" i="1" s="1"/>
  <c r="U1522" i="1" a="1"/>
  <c r="U1522" i="1" s="1"/>
  <c r="T1522" i="1" a="1"/>
  <c r="T1522" i="1" s="1"/>
  <c r="AF1522" i="1" a="1"/>
  <c r="AF1522" i="1" s="1"/>
  <c r="AE1522" i="1" a="1"/>
  <c r="AE1522" i="1" s="1"/>
  <c r="W1522" i="1" a="1"/>
  <c r="W1522" i="1" s="1"/>
  <c r="Y1522" i="1" a="1"/>
  <c r="Y1522" i="1" s="1"/>
  <c r="AE1535" i="1" a="1"/>
  <c r="AE1535" i="1" s="1"/>
  <c r="T1535" i="1" a="1"/>
  <c r="T1535" i="1" s="1"/>
  <c r="Z1535" i="1" a="1"/>
  <c r="Z1535" i="1" s="1"/>
  <c r="Y1535" i="1" a="1"/>
  <c r="Y1535" i="1" s="1"/>
  <c r="X1535" i="1" a="1"/>
  <c r="X1535" i="1" s="1"/>
  <c r="U1535" i="1" a="1"/>
  <c r="U1535" i="1" s="1"/>
  <c r="AF1535" i="1" a="1"/>
  <c r="AF1535" i="1" s="1"/>
  <c r="AD1535" i="1" a="1"/>
  <c r="AD1535" i="1" s="1"/>
  <c r="AB1535" i="1" a="1"/>
  <c r="AB1535" i="1" s="1"/>
  <c r="AC1535" i="1" a="1"/>
  <c r="AC1535" i="1" s="1"/>
  <c r="AA1535" i="1" a="1"/>
  <c r="AA1535" i="1" s="1"/>
  <c r="W1535" i="1" a="1"/>
  <c r="W1535" i="1" s="1"/>
  <c r="B1544" i="1" a="1"/>
  <c r="B1544" i="1" s="1"/>
  <c r="C1544" i="1" a="1"/>
  <c r="C1544" i="1" s="1"/>
  <c r="R1544" i="1" a="1"/>
  <c r="R1544" i="1" s="1"/>
  <c r="K1544" i="1" a="1"/>
  <c r="K1544" i="1" s="1"/>
  <c r="Q1544" i="1" a="1"/>
  <c r="Q1544" i="1" s="1"/>
  <c r="L1544" i="1"/>
  <c r="D1544" i="1" a="1"/>
  <c r="D1544" i="1" s="1"/>
  <c r="E1544" i="1" a="1"/>
  <c r="E1544" i="1" s="1"/>
  <c r="E1570" i="1" a="1"/>
  <c r="E1570" i="1" s="1"/>
  <c r="AG1570" i="1" a="1"/>
  <c r="AG1570" i="1" s="1"/>
  <c r="R1570" i="1" a="1"/>
  <c r="R1570" i="1" s="1"/>
  <c r="J1570" i="1" a="1"/>
  <c r="J1570" i="1" s="1"/>
  <c r="L1570" i="1"/>
  <c r="K1570" i="1" a="1"/>
  <c r="K1570" i="1" s="1"/>
  <c r="C1570" i="1" a="1"/>
  <c r="C1570" i="1" s="1"/>
  <c r="D1570" i="1" a="1"/>
  <c r="D1570" i="1" s="1"/>
  <c r="B1570" i="1" a="1"/>
  <c r="B1570" i="1" s="1"/>
  <c r="P1570" i="1"/>
  <c r="O1570" i="1"/>
  <c r="N1570" i="1"/>
  <c r="M1570" i="1"/>
  <c r="B1573" i="1" a="1"/>
  <c r="B1573" i="1" s="1"/>
  <c r="R1573" i="1" a="1"/>
  <c r="R1573" i="1" s="1"/>
  <c r="L1573" i="1"/>
  <c r="K1573" i="1" a="1"/>
  <c r="K1573" i="1" s="1"/>
  <c r="J1573" i="1" a="1"/>
  <c r="J1573" i="1" s="1"/>
  <c r="E1573" i="1" a="1"/>
  <c r="E1573" i="1" s="1"/>
  <c r="I1573" i="1" a="1"/>
  <c r="I1573" i="1" s="1"/>
  <c r="F1573" i="1" a="1"/>
  <c r="F1573" i="1" s="1"/>
  <c r="G1573" i="1" s="1"/>
  <c r="D1573" i="1" a="1"/>
  <c r="D1573" i="1" s="1"/>
  <c r="Q1573" i="1" a="1"/>
  <c r="Q1573" i="1" s="1"/>
  <c r="C1573" i="1" a="1"/>
  <c r="C1573" i="1" s="1"/>
  <c r="AF1586" i="1" a="1"/>
  <c r="AF1586" i="1" s="1"/>
  <c r="U1586" i="1" a="1"/>
  <c r="U1586" i="1" s="1"/>
  <c r="AE1586" i="1" a="1"/>
  <c r="AE1586" i="1" s="1"/>
  <c r="T1586" i="1" a="1"/>
  <c r="T1586" i="1" s="1"/>
  <c r="AD1586" i="1" a="1"/>
  <c r="AD1586" i="1" s="1"/>
  <c r="AC1586" i="1" a="1"/>
  <c r="AC1586" i="1" s="1"/>
  <c r="Z1586" i="1" a="1"/>
  <c r="Z1586" i="1" s="1"/>
  <c r="AA1586" i="1" a="1"/>
  <c r="AA1586" i="1" s="1"/>
  <c r="Y1586" i="1" a="1"/>
  <c r="Y1586" i="1" s="1"/>
  <c r="X1586" i="1" a="1"/>
  <c r="X1586" i="1" s="1"/>
  <c r="AB1586" i="1" a="1"/>
  <c r="AB1586" i="1" s="1"/>
  <c r="W1586" i="1" a="1"/>
  <c r="W1586" i="1" s="1"/>
  <c r="AE1589" i="1" a="1"/>
  <c r="AE1589" i="1" s="1"/>
  <c r="AD1589" i="1" a="1"/>
  <c r="AD1589" i="1" s="1"/>
  <c r="AC1589" i="1" a="1"/>
  <c r="AC1589" i="1" s="1"/>
  <c r="Z1589" i="1" a="1"/>
  <c r="Z1589" i="1" s="1"/>
  <c r="U1589" i="1" a="1"/>
  <c r="U1589" i="1" s="1"/>
  <c r="T1589" i="1" a="1"/>
  <c r="T1589" i="1" s="1"/>
  <c r="AF1589" i="1" a="1"/>
  <c r="AF1589" i="1" s="1"/>
  <c r="AB1589" i="1" a="1"/>
  <c r="AB1589" i="1" s="1"/>
  <c r="W1589" i="1" a="1"/>
  <c r="W1589" i="1" s="1"/>
  <c r="AA1589" i="1" a="1"/>
  <c r="AA1589" i="1" s="1"/>
  <c r="Y1589" i="1" a="1"/>
  <c r="Y1589" i="1" s="1"/>
  <c r="X1589" i="1" a="1"/>
  <c r="X1589" i="1" s="1"/>
  <c r="V1589" i="1"/>
  <c r="AA1596" i="1" a="1"/>
  <c r="AA1596" i="1" s="1"/>
  <c r="U1596" i="1" a="1"/>
  <c r="U1596" i="1" s="1"/>
  <c r="T1596" i="1" a="1"/>
  <c r="T1596" i="1" s="1"/>
  <c r="AF1596" i="1" a="1"/>
  <c r="AF1596" i="1" s="1"/>
  <c r="AD1596" i="1" a="1"/>
  <c r="AD1596" i="1" s="1"/>
  <c r="AE1596" i="1" a="1"/>
  <c r="AE1596" i="1" s="1"/>
  <c r="AC1596" i="1" a="1"/>
  <c r="AC1596" i="1" s="1"/>
  <c r="AB1596" i="1" a="1"/>
  <c r="AB1596" i="1" s="1"/>
  <c r="X1596" i="1" a="1"/>
  <c r="X1596" i="1" s="1"/>
  <c r="Y1596" i="1" a="1"/>
  <c r="Y1596" i="1" s="1"/>
  <c r="Z1596" i="1" a="1"/>
  <c r="Z1596" i="1" s="1"/>
  <c r="W1596" i="1" a="1"/>
  <c r="W1596" i="1" s="1"/>
  <c r="E1599" i="1" a="1"/>
  <c r="E1599" i="1" s="1"/>
  <c r="B1599" i="1" a="1"/>
  <c r="B1599" i="1" s="1"/>
  <c r="Q1599" i="1" a="1"/>
  <c r="Q1599" i="1" s="1"/>
  <c r="C1599" i="1" a="1"/>
  <c r="C1599" i="1" s="1"/>
  <c r="L1599" i="1"/>
  <c r="R1599" i="1" a="1"/>
  <c r="R1599" i="1" s="1"/>
  <c r="K1599" i="1" a="1"/>
  <c r="K1599" i="1" s="1"/>
  <c r="F1599" i="1" a="1"/>
  <c r="F1599" i="1" s="1"/>
  <c r="G1599" i="1" s="1"/>
  <c r="I1599" i="1" a="1"/>
  <c r="I1599" i="1" s="1"/>
  <c r="D1599" i="1" a="1"/>
  <c r="D1599" i="1" s="1"/>
  <c r="M1599" i="1"/>
  <c r="S1599" i="1" s="1"/>
  <c r="D1602" i="1" a="1"/>
  <c r="D1602" i="1" s="1"/>
  <c r="C1602" i="1" a="1"/>
  <c r="C1602" i="1" s="1"/>
  <c r="B1602" i="1" a="1"/>
  <c r="B1602" i="1" s="1"/>
  <c r="R1602" i="1" a="1"/>
  <c r="R1602" i="1" s="1"/>
  <c r="F1602" i="1" a="1"/>
  <c r="F1602" i="1" s="1"/>
  <c r="E1602" i="1" a="1"/>
  <c r="E1602" i="1" s="1"/>
  <c r="Q1602" i="1" a="1"/>
  <c r="Q1602" i="1" s="1"/>
  <c r="L1602" i="1"/>
  <c r="K1602" i="1" a="1"/>
  <c r="K1602" i="1" s="1"/>
  <c r="AB1623" i="1" a="1"/>
  <c r="AB1623" i="1" s="1"/>
  <c r="AA1623" i="1" a="1"/>
  <c r="AA1623" i="1" s="1"/>
  <c r="Z1623" i="1" a="1"/>
  <c r="Z1623" i="1" s="1"/>
  <c r="AF1623" i="1" a="1"/>
  <c r="AF1623" i="1" s="1"/>
  <c r="T1623" i="1" a="1"/>
  <c r="T1623" i="1" s="1"/>
  <c r="AD1623" i="1" a="1"/>
  <c r="AD1623" i="1" s="1"/>
  <c r="AC1623" i="1" a="1"/>
  <c r="AC1623" i="1" s="1"/>
  <c r="AE1623" i="1" a="1"/>
  <c r="AE1623" i="1" s="1"/>
  <c r="X1623" i="1" a="1"/>
  <c r="X1623" i="1" s="1"/>
  <c r="Y1623" i="1" a="1"/>
  <c r="Y1623" i="1" s="1"/>
  <c r="W1623" i="1" a="1"/>
  <c r="W1623" i="1" s="1"/>
  <c r="U1623" i="1" a="1"/>
  <c r="U1623" i="1" s="1"/>
  <c r="V1623" i="1"/>
  <c r="E1626" i="1" a="1"/>
  <c r="E1626" i="1" s="1"/>
  <c r="D1626" i="1" a="1"/>
  <c r="D1626" i="1" s="1"/>
  <c r="Q1626" i="1" a="1"/>
  <c r="Q1626" i="1" s="1"/>
  <c r="K1626" i="1" a="1"/>
  <c r="K1626" i="1" s="1"/>
  <c r="C1626" i="1" a="1"/>
  <c r="C1626" i="1" s="1"/>
  <c r="B1626" i="1" a="1"/>
  <c r="B1626" i="1" s="1"/>
  <c r="L1626" i="1"/>
  <c r="N1626" i="1" s="1"/>
  <c r="C1657" i="1" a="1"/>
  <c r="C1657" i="1" s="1"/>
  <c r="R1657" i="1" a="1"/>
  <c r="R1657" i="1" s="1"/>
  <c r="D1657" i="1" a="1"/>
  <c r="D1657" i="1" s="1"/>
  <c r="K1657" i="1" a="1"/>
  <c r="K1657" i="1" s="1"/>
  <c r="J1657" i="1" a="1"/>
  <c r="J1657" i="1" s="1"/>
  <c r="L1657" i="1"/>
  <c r="N1657" i="1" s="1"/>
  <c r="B1657" i="1" a="1"/>
  <c r="B1657" i="1" s="1"/>
  <c r="E1657" i="1" a="1"/>
  <c r="E1657" i="1" s="1"/>
  <c r="M1657" i="1"/>
  <c r="S1657" i="1" s="1"/>
  <c r="S1667" i="1"/>
  <c r="F261" i="2" a="1"/>
  <c r="F261" i="2" s="1"/>
  <c r="H261" i="2" s="1"/>
  <c r="E261" i="2" a="1"/>
  <c r="E261" i="2" s="1"/>
  <c r="G261" i="2" s="1" a="1"/>
  <c r="G261" i="2" s="1"/>
  <c r="I261" i="2" s="1"/>
  <c r="C261" i="2" a="1"/>
  <c r="C261" i="2" s="1"/>
  <c r="B261" i="2" a="1"/>
  <c r="B261" i="2" s="1"/>
  <c r="D261" i="2" a="1"/>
  <c r="D261" i="2" s="1"/>
  <c r="C407" i="2" a="1"/>
  <c r="C407" i="2" s="1"/>
  <c r="F407" i="2" a="1"/>
  <c r="F407" i="2" s="1"/>
  <c r="D407" i="2" a="1"/>
  <c r="D407" i="2" s="1"/>
  <c r="E407" i="2" a="1"/>
  <c r="E407" i="2" s="1"/>
  <c r="G407" i="2" s="1" a="1"/>
  <c r="G407" i="2" s="1"/>
  <c r="I407" i="2" s="1"/>
  <c r="B407" i="2" a="1"/>
  <c r="B407" i="2" s="1"/>
  <c r="B418" i="2" a="1"/>
  <c r="B418" i="2" s="1"/>
  <c r="F418" i="2" a="1"/>
  <c r="F418" i="2" s="1"/>
  <c r="I418" i="2" s="1"/>
  <c r="C418" i="2" a="1"/>
  <c r="C418" i="2" s="1"/>
  <c r="E418" i="2" a="1"/>
  <c r="E418" i="2" s="1"/>
  <c r="G418" i="2" s="1" a="1"/>
  <c r="G418" i="2" s="1"/>
  <c r="D418" i="2" a="1"/>
  <c r="D418" i="2" s="1"/>
  <c r="C442" i="2" a="1"/>
  <c r="C442" i="2" s="1"/>
  <c r="D442" i="2" a="1"/>
  <c r="D442" i="2" s="1"/>
  <c r="B442" i="2" a="1"/>
  <c r="B442" i="2" s="1"/>
  <c r="E442" i="2" a="1"/>
  <c r="E442" i="2" s="1"/>
  <c r="F442" i="2" a="1"/>
  <c r="F442" i="2" s="1"/>
  <c r="E467" i="2" a="1"/>
  <c r="E467" i="2" s="1"/>
  <c r="F467" i="2" a="1"/>
  <c r="F467" i="2" s="1"/>
  <c r="C467" i="2" a="1"/>
  <c r="C467" i="2" s="1"/>
  <c r="G467" i="2" a="1"/>
  <c r="G467" i="2" s="1"/>
  <c r="D467" i="2" a="1"/>
  <c r="D467" i="2" s="1"/>
  <c r="B467" i="2" a="1"/>
  <c r="B467" i="2" s="1"/>
  <c r="H467" i="2"/>
  <c r="BE48" i="6"/>
  <c r="W27" i="8"/>
  <c r="BE27" i="8"/>
  <c r="BE41" i="8"/>
  <c r="W41" i="8"/>
  <c r="BB67" i="10"/>
  <c r="BD38" i="11"/>
  <c r="AR38" i="11"/>
  <c r="AH38" i="11"/>
  <c r="BE44" i="11"/>
  <c r="G336" i="2" s="1" a="1"/>
  <c r="G336" i="2" s="1"/>
  <c r="BI56" i="11"/>
  <c r="BG56" i="11"/>
  <c r="BH56" i="11" s="1"/>
  <c r="BF56" i="11"/>
  <c r="BE9" i="12"/>
  <c r="AR35" i="12"/>
  <c r="AH35" i="12"/>
  <c r="BD35" i="12"/>
  <c r="X35" i="12"/>
  <c r="BG8" i="13"/>
  <c r="BH8" i="13" s="1"/>
  <c r="BF8" i="13"/>
  <c r="BE15" i="13"/>
  <c r="AG15" i="13"/>
  <c r="BG29" i="13"/>
  <c r="BH29" i="13" s="1"/>
  <c r="BI19" i="15"/>
  <c r="BG19" i="15"/>
  <c r="BH19" i="15" s="1"/>
  <c r="BF19" i="15"/>
  <c r="BE26" i="15"/>
  <c r="AQ26" i="15"/>
  <c r="BF30" i="15"/>
  <c r="BI30" i="15"/>
  <c r="BG30" i="15"/>
  <c r="BH30" i="15" s="1"/>
  <c r="BI63" i="15"/>
  <c r="BG63" i="15"/>
  <c r="BH63" i="15" s="1"/>
  <c r="BF63" i="15"/>
  <c r="K16" i="1" a="1"/>
  <c r="K16" i="1" s="1"/>
  <c r="E184" i="1" a="1"/>
  <c r="E184" i="1" s="1"/>
  <c r="C219" i="1" a="1"/>
  <c r="C219" i="1" s="1"/>
  <c r="L357" i="1"/>
  <c r="K357" i="1" a="1"/>
  <c r="K357" i="1" s="1"/>
  <c r="C357" i="1" a="1"/>
  <c r="C357" i="1" s="1"/>
  <c r="B357" i="1" a="1"/>
  <c r="B357" i="1" s="1"/>
  <c r="E357" i="1" a="1"/>
  <c r="E357" i="1" s="1"/>
  <c r="D357" i="1" a="1"/>
  <c r="D357" i="1" s="1"/>
  <c r="M357" i="1"/>
  <c r="Q457" i="1" a="1"/>
  <c r="Q457" i="1" s="1"/>
  <c r="L457" i="1"/>
  <c r="K457" i="1" a="1"/>
  <c r="K457" i="1" s="1"/>
  <c r="C457" i="1" a="1"/>
  <c r="C457" i="1" s="1"/>
  <c r="B457" i="1" a="1"/>
  <c r="B457" i="1" s="1"/>
  <c r="E457" i="1" a="1"/>
  <c r="E457" i="1" s="1"/>
  <c r="D457" i="1" a="1"/>
  <c r="D457" i="1" s="1"/>
  <c r="M457" i="1"/>
  <c r="S457" i="1" s="1"/>
  <c r="AB536" i="1" a="1"/>
  <c r="AB536" i="1" s="1"/>
  <c r="AA536" i="1" a="1"/>
  <c r="AA536" i="1" s="1"/>
  <c r="Z536" i="1" a="1"/>
  <c r="Z536" i="1" s="1"/>
  <c r="Y536" i="1" a="1"/>
  <c r="Y536" i="1" s="1"/>
  <c r="W536" i="1" a="1"/>
  <c r="W536" i="1" s="1"/>
  <c r="X536" i="1" a="1"/>
  <c r="X536" i="1" s="1"/>
  <c r="AD536" i="1" a="1"/>
  <c r="AD536" i="1" s="1"/>
  <c r="AC536" i="1" a="1"/>
  <c r="AC536" i="1" s="1"/>
  <c r="U536" i="1" a="1"/>
  <c r="U536" i="1" s="1"/>
  <c r="T536" i="1" a="1"/>
  <c r="T536" i="1" s="1"/>
  <c r="AF536" i="1" a="1"/>
  <c r="AF536" i="1" s="1"/>
  <c r="AE536" i="1" a="1"/>
  <c r="AE536" i="1" s="1"/>
  <c r="B600" i="1" a="1"/>
  <c r="B600" i="1" s="1"/>
  <c r="R600" i="1" a="1"/>
  <c r="R600" i="1" s="1"/>
  <c r="Q600" i="1" a="1"/>
  <c r="Q600" i="1" s="1"/>
  <c r="L600" i="1"/>
  <c r="O600" i="1" s="1"/>
  <c r="K600" i="1" a="1"/>
  <c r="K600" i="1" s="1"/>
  <c r="J600" i="1" a="1"/>
  <c r="J600" i="1" s="1"/>
  <c r="C600" i="1" a="1"/>
  <c r="C600" i="1" s="1"/>
  <c r="D600" i="1" a="1"/>
  <c r="D600" i="1" s="1"/>
  <c r="AG600" i="1" a="1"/>
  <c r="AG600" i="1" s="1"/>
  <c r="F600" i="1" a="1"/>
  <c r="F600" i="1" s="1"/>
  <c r="E600" i="1" a="1"/>
  <c r="E600" i="1" s="1"/>
  <c r="I600" i="1" a="1"/>
  <c r="I600" i="1" s="1"/>
  <c r="E29" i="1" a="1"/>
  <c r="E29" i="1" s="1"/>
  <c r="D29" i="1" a="1"/>
  <c r="D29" i="1" s="1"/>
  <c r="C29" i="1" a="1"/>
  <c r="C29" i="1" s="1"/>
  <c r="B29" i="1" a="1"/>
  <c r="B29" i="1" s="1"/>
  <c r="L29" i="1"/>
  <c r="Q29" i="1" a="1"/>
  <c r="Q29" i="1" s="1"/>
  <c r="K29" i="1" a="1"/>
  <c r="K29" i="1" s="1"/>
  <c r="E160" i="1" a="1"/>
  <c r="E160" i="1" s="1"/>
  <c r="D160" i="1" a="1"/>
  <c r="D160" i="1" s="1"/>
  <c r="L160" i="1"/>
  <c r="K160" i="1" a="1"/>
  <c r="K160" i="1" s="1"/>
  <c r="C160" i="1" a="1"/>
  <c r="C160" i="1" s="1"/>
  <c r="B160" i="1" a="1"/>
  <c r="B160" i="1" s="1"/>
  <c r="Q160" i="1" a="1"/>
  <c r="Q160" i="1" s="1"/>
  <c r="AA244" i="1" a="1"/>
  <c r="AA244" i="1" s="1"/>
  <c r="Z244" i="1" a="1"/>
  <c r="Z244" i="1" s="1"/>
  <c r="W244" i="1" a="1"/>
  <c r="W244" i="1" s="1"/>
  <c r="U244" i="1" a="1"/>
  <c r="U244" i="1" s="1"/>
  <c r="T244" i="1" a="1"/>
  <c r="T244" i="1" s="1"/>
  <c r="AF244" i="1" a="1"/>
  <c r="AF244" i="1" s="1"/>
  <c r="AE244" i="1" a="1"/>
  <c r="AE244" i="1" s="1"/>
  <c r="AD244" i="1" a="1"/>
  <c r="AD244" i="1" s="1"/>
  <c r="AC244" i="1" a="1"/>
  <c r="AC244" i="1" s="1"/>
  <c r="AB244" i="1" a="1"/>
  <c r="AB244" i="1" s="1"/>
  <c r="X244" i="1" a="1"/>
  <c r="X244" i="1" s="1"/>
  <c r="Y244" i="1" a="1"/>
  <c r="Y244" i="1" s="1"/>
  <c r="E18" i="1" a="1"/>
  <c r="E18" i="1" s="1"/>
  <c r="D18" i="1" a="1"/>
  <c r="D18" i="1" s="1"/>
  <c r="C18" i="1" a="1"/>
  <c r="C18" i="1" s="1"/>
  <c r="B18" i="1" a="1"/>
  <c r="B18" i="1" s="1"/>
  <c r="L18" i="1"/>
  <c r="K18" i="1" a="1"/>
  <c r="K18" i="1" s="1"/>
  <c r="Q18" i="1" a="1"/>
  <c r="Q18" i="1" s="1"/>
  <c r="D58" i="1" a="1"/>
  <c r="D58" i="1" s="1"/>
  <c r="C58" i="1" a="1"/>
  <c r="C58" i="1" s="1"/>
  <c r="B58" i="1" a="1"/>
  <c r="B58" i="1" s="1"/>
  <c r="L58" i="1"/>
  <c r="Q58" i="1" a="1"/>
  <c r="Q58" i="1" s="1"/>
  <c r="K58" i="1" a="1"/>
  <c r="K58" i="1" s="1"/>
  <c r="E58" i="1" a="1"/>
  <c r="E58" i="1" s="1"/>
  <c r="AD128" i="1" a="1"/>
  <c r="AD128" i="1" s="1"/>
  <c r="AC128" i="1" a="1"/>
  <c r="AC128" i="1" s="1"/>
  <c r="Z128" i="1" a="1"/>
  <c r="Z128" i="1" s="1"/>
  <c r="Y128" i="1" a="1"/>
  <c r="Y128" i="1" s="1"/>
  <c r="AA128" i="1" a="1"/>
  <c r="AA128" i="1" s="1"/>
  <c r="X128" i="1" a="1"/>
  <c r="X128" i="1" s="1"/>
  <c r="W128" i="1" a="1"/>
  <c r="W128" i="1" s="1"/>
  <c r="U128" i="1" a="1"/>
  <c r="U128" i="1" s="1"/>
  <c r="AF128" i="1" a="1"/>
  <c r="AF128" i="1" s="1"/>
  <c r="AE128" i="1" a="1"/>
  <c r="AE128" i="1" s="1"/>
  <c r="AB128" i="1" a="1"/>
  <c r="AB128" i="1" s="1"/>
  <c r="E187" i="1" a="1"/>
  <c r="E187" i="1" s="1"/>
  <c r="D187" i="1" a="1"/>
  <c r="D187" i="1" s="1"/>
  <c r="B187" i="1" a="1"/>
  <c r="B187" i="1" s="1"/>
  <c r="C187" i="1" a="1"/>
  <c r="C187" i="1" s="1"/>
  <c r="L187" i="1"/>
  <c r="K187" i="1" a="1"/>
  <c r="K187" i="1" s="1"/>
  <c r="Q187" i="1" a="1"/>
  <c r="Q187" i="1" s="1"/>
  <c r="V198" i="1"/>
  <c r="R317" i="1" a="1"/>
  <c r="R317" i="1" s="1"/>
  <c r="L317" i="1"/>
  <c r="O317" i="1" s="1"/>
  <c r="K317" i="1" a="1"/>
  <c r="K317" i="1" s="1"/>
  <c r="F317" i="1" a="1"/>
  <c r="F317" i="1" s="1"/>
  <c r="H317" i="1" s="1"/>
  <c r="C317" i="1" a="1"/>
  <c r="C317" i="1" s="1"/>
  <c r="B317" i="1" a="1"/>
  <c r="B317" i="1" s="1"/>
  <c r="I317" i="1" a="1"/>
  <c r="I317" i="1" s="1"/>
  <c r="E317" i="1" a="1"/>
  <c r="E317" i="1" s="1"/>
  <c r="D317" i="1" a="1"/>
  <c r="D317" i="1" s="1"/>
  <c r="M317" i="1"/>
  <c r="S317" i="1" s="1"/>
  <c r="AG317" i="1" a="1"/>
  <c r="AG317" i="1" s="1"/>
  <c r="V344" i="1"/>
  <c r="D47" i="1" a="1"/>
  <c r="D47" i="1" s="1"/>
  <c r="C47" i="1" a="1"/>
  <c r="C47" i="1" s="1"/>
  <c r="B47" i="1" a="1"/>
  <c r="B47" i="1" s="1"/>
  <c r="Q47" i="1" a="1"/>
  <c r="Q47" i="1" s="1"/>
  <c r="K47" i="1" a="1"/>
  <c r="K47" i="1" s="1"/>
  <c r="L47" i="1"/>
  <c r="E47" i="1" a="1"/>
  <c r="E47" i="1" s="1"/>
  <c r="E67" i="1" a="1"/>
  <c r="E67" i="1" s="1"/>
  <c r="D67" i="1" a="1"/>
  <c r="D67" i="1" s="1"/>
  <c r="C67" i="1" a="1"/>
  <c r="C67" i="1" s="1"/>
  <c r="B67" i="1" a="1"/>
  <c r="B67" i="1" s="1"/>
  <c r="Q67" i="1" a="1"/>
  <c r="Q67" i="1" s="1"/>
  <c r="L67" i="1"/>
  <c r="K67" i="1" a="1"/>
  <c r="K67" i="1" s="1"/>
  <c r="F118" i="1" a="1"/>
  <c r="F118" i="1" s="1"/>
  <c r="E118" i="1" a="1"/>
  <c r="E118" i="1" s="1"/>
  <c r="C118" i="1" a="1"/>
  <c r="C118" i="1" s="1"/>
  <c r="Q118" i="1" a="1"/>
  <c r="Q118" i="1" s="1"/>
  <c r="L118" i="1"/>
  <c r="AG118" i="1" a="1"/>
  <c r="AG118" i="1" s="1"/>
  <c r="K118" i="1" a="1"/>
  <c r="K118" i="1" s="1"/>
  <c r="D118" i="1" a="1"/>
  <c r="D118" i="1" s="1"/>
  <c r="B118" i="1" a="1"/>
  <c r="B118" i="1" s="1"/>
  <c r="D36" i="1" a="1"/>
  <c r="D36" i="1" s="1"/>
  <c r="C36" i="1" a="1"/>
  <c r="C36" i="1" s="1"/>
  <c r="B36" i="1" a="1"/>
  <c r="B36" i="1" s="1"/>
  <c r="Q36" i="1" a="1"/>
  <c r="Q36" i="1" s="1"/>
  <c r="L36" i="1"/>
  <c r="K36" i="1" a="1"/>
  <c r="K36" i="1" s="1"/>
  <c r="E36" i="1" a="1"/>
  <c r="E36" i="1" s="1"/>
  <c r="L56" i="1"/>
  <c r="K56" i="1" a="1"/>
  <c r="K56" i="1" s="1"/>
  <c r="E56" i="1" a="1"/>
  <c r="E56" i="1" s="1"/>
  <c r="C56" i="1" a="1"/>
  <c r="C56" i="1" s="1"/>
  <c r="D56" i="1" a="1"/>
  <c r="D56" i="1" s="1"/>
  <c r="B56" i="1" a="1"/>
  <c r="B56" i="1" s="1"/>
  <c r="B128" i="1" a="1"/>
  <c r="B128" i="1" s="1"/>
  <c r="R128" i="1" a="1"/>
  <c r="R128" i="1" s="1"/>
  <c r="Q128" i="1" a="1"/>
  <c r="Q128" i="1" s="1"/>
  <c r="C128" i="1" a="1"/>
  <c r="C128" i="1" s="1"/>
  <c r="L128" i="1"/>
  <c r="K128" i="1" a="1"/>
  <c r="K128" i="1" s="1"/>
  <c r="E128" i="1" a="1"/>
  <c r="E128" i="1" s="1"/>
  <c r="F128" i="1" a="1"/>
  <c r="F128" i="1" s="1"/>
  <c r="H128" i="1" s="1"/>
  <c r="D128" i="1" a="1"/>
  <c r="D128" i="1" s="1"/>
  <c r="AG128" i="1" a="1"/>
  <c r="AG128" i="1" s="1"/>
  <c r="I128" i="1" a="1"/>
  <c r="I128" i="1" s="1"/>
  <c r="B212" i="1" a="1"/>
  <c r="B212" i="1" s="1"/>
  <c r="L212" i="1"/>
  <c r="N212" i="1" s="1"/>
  <c r="D212" i="1" a="1"/>
  <c r="D212" i="1" s="1"/>
  <c r="C212" i="1" a="1"/>
  <c r="C212" i="1" s="1"/>
  <c r="K212" i="1" a="1"/>
  <c r="K212" i="1" s="1"/>
  <c r="P212" i="1"/>
  <c r="O212" i="1"/>
  <c r="M212" i="1"/>
  <c r="Q228" i="1" a="1"/>
  <c r="Q228" i="1" s="1"/>
  <c r="L228" i="1"/>
  <c r="P228" i="1" s="1"/>
  <c r="E228" i="1" a="1"/>
  <c r="E228" i="1" s="1"/>
  <c r="D228" i="1" a="1"/>
  <c r="D228" i="1" s="1"/>
  <c r="C228" i="1" a="1"/>
  <c r="C228" i="1" s="1"/>
  <c r="K228" i="1" a="1"/>
  <c r="K228" i="1" s="1"/>
  <c r="N228" i="1"/>
  <c r="D312" i="1" a="1"/>
  <c r="D312" i="1" s="1"/>
  <c r="C312" i="1" a="1"/>
  <c r="C312" i="1" s="1"/>
  <c r="B312" i="1" a="1"/>
  <c r="B312" i="1" s="1"/>
  <c r="R312" i="1" a="1"/>
  <c r="R312" i="1" s="1"/>
  <c r="Q312" i="1" a="1"/>
  <c r="Q312" i="1" s="1"/>
  <c r="E312" i="1" a="1"/>
  <c r="E312" i="1" s="1"/>
  <c r="AG312" i="1" a="1"/>
  <c r="AG312" i="1" s="1"/>
  <c r="L312" i="1"/>
  <c r="N312" i="1" s="1"/>
  <c r="K312" i="1" a="1"/>
  <c r="K312" i="1" s="1"/>
  <c r="F312" i="1" a="1"/>
  <c r="F312" i="1" s="1"/>
  <c r="H312" i="1" s="1"/>
  <c r="I312" i="1" a="1"/>
  <c r="I312" i="1" s="1"/>
  <c r="O312" i="1"/>
  <c r="M312" i="1"/>
  <c r="S312" i="1" s="1"/>
  <c r="B328" i="1" a="1"/>
  <c r="B328" i="1" s="1"/>
  <c r="R328" i="1" a="1"/>
  <c r="R328" i="1" s="1"/>
  <c r="L328" i="1"/>
  <c r="K328" i="1" a="1"/>
  <c r="K328" i="1" s="1"/>
  <c r="I328" i="1" a="1"/>
  <c r="I328" i="1" s="1"/>
  <c r="F328" i="1" a="1"/>
  <c r="F328" i="1" s="1"/>
  <c r="H328" i="1" s="1"/>
  <c r="AG328" i="1" a="1"/>
  <c r="AG328" i="1" s="1"/>
  <c r="D328" i="1" a="1"/>
  <c r="D328" i="1" s="1"/>
  <c r="C328" i="1" a="1"/>
  <c r="C328" i="1" s="1"/>
  <c r="E328" i="1" a="1"/>
  <c r="E328" i="1" s="1"/>
  <c r="AC366" i="1" a="1"/>
  <c r="AC366" i="1" s="1"/>
  <c r="AB366" i="1" a="1"/>
  <c r="AB366" i="1" s="1"/>
  <c r="AA366" i="1" a="1"/>
  <c r="AA366" i="1" s="1"/>
  <c r="Z366" i="1" a="1"/>
  <c r="Z366" i="1" s="1"/>
  <c r="X366" i="1" a="1"/>
  <c r="X366" i="1" s="1"/>
  <c r="AE366" i="1" a="1"/>
  <c r="AE366" i="1" s="1"/>
  <c r="AD366" i="1" a="1"/>
  <c r="AD366" i="1" s="1"/>
  <c r="Y366" i="1" a="1"/>
  <c r="Y366" i="1" s="1"/>
  <c r="W366" i="1" a="1"/>
  <c r="W366" i="1" s="1"/>
  <c r="U366" i="1" a="1"/>
  <c r="U366" i="1" s="1"/>
  <c r="T366" i="1" a="1"/>
  <c r="T366" i="1" s="1"/>
  <c r="AF366" i="1" a="1"/>
  <c r="AF366" i="1" s="1"/>
  <c r="D412" i="1" a="1"/>
  <c r="D412" i="1" s="1"/>
  <c r="C412" i="1" a="1"/>
  <c r="C412" i="1" s="1"/>
  <c r="B412" i="1" a="1"/>
  <c r="B412" i="1" s="1"/>
  <c r="R412" i="1" a="1"/>
  <c r="R412" i="1" s="1"/>
  <c r="L412" i="1"/>
  <c r="N412" i="1" s="1"/>
  <c r="K412" i="1" a="1"/>
  <c r="K412" i="1" s="1"/>
  <c r="E412" i="1" a="1"/>
  <c r="E412" i="1" s="1"/>
  <c r="P412" i="1"/>
  <c r="O412" i="1"/>
  <c r="M412" i="1"/>
  <c r="D512" i="1" a="1"/>
  <c r="D512" i="1" s="1"/>
  <c r="E512" i="1" a="1"/>
  <c r="E512" i="1" s="1"/>
  <c r="C512" i="1" a="1"/>
  <c r="C512" i="1" s="1"/>
  <c r="Q512" i="1" a="1"/>
  <c r="Q512" i="1" s="1"/>
  <c r="K512" i="1" a="1"/>
  <c r="K512" i="1" s="1"/>
  <c r="L512" i="1"/>
  <c r="N512" i="1" s="1"/>
  <c r="B512" i="1" a="1"/>
  <c r="B512" i="1" s="1"/>
  <c r="P512" i="1"/>
  <c r="O512" i="1"/>
  <c r="M512" i="1"/>
  <c r="S512" i="1" s="1"/>
  <c r="AD520" i="1" a="1"/>
  <c r="AD520" i="1" s="1"/>
  <c r="AC520" i="1" a="1"/>
  <c r="AC520" i="1" s="1"/>
  <c r="AA520" i="1" a="1"/>
  <c r="AA520" i="1" s="1"/>
  <c r="Y520" i="1" a="1"/>
  <c r="Y520" i="1" s="1"/>
  <c r="T520" i="1" a="1"/>
  <c r="T520" i="1" s="1"/>
  <c r="W520" i="1" a="1"/>
  <c r="W520" i="1" s="1"/>
  <c r="U520" i="1" a="1"/>
  <c r="U520" i="1" s="1"/>
  <c r="AF520" i="1" a="1"/>
  <c r="AF520" i="1" s="1"/>
  <c r="X520" i="1" a="1"/>
  <c r="X520" i="1" s="1"/>
  <c r="AE520" i="1" a="1"/>
  <c r="AE520" i="1" s="1"/>
  <c r="Z520" i="1" a="1"/>
  <c r="Z520" i="1" s="1"/>
  <c r="AB520" i="1" a="1"/>
  <c r="AB520" i="1" s="1"/>
  <c r="W566" i="1" a="1"/>
  <c r="W566" i="1" s="1"/>
  <c r="AF566" i="1" a="1"/>
  <c r="AF566" i="1" s="1"/>
  <c r="U566" i="1" a="1"/>
  <c r="U566" i="1" s="1"/>
  <c r="AE566" i="1" a="1"/>
  <c r="AE566" i="1" s="1"/>
  <c r="T566" i="1" a="1"/>
  <c r="T566" i="1" s="1"/>
  <c r="AD566" i="1" a="1"/>
  <c r="AD566" i="1" s="1"/>
  <c r="AB566" i="1" a="1"/>
  <c r="AB566" i="1" s="1"/>
  <c r="AC566" i="1" a="1"/>
  <c r="AC566" i="1" s="1"/>
  <c r="Y566" i="1" a="1"/>
  <c r="Y566" i="1" s="1"/>
  <c r="X566" i="1" a="1"/>
  <c r="X566" i="1" s="1"/>
  <c r="AA566" i="1" a="1"/>
  <c r="AA566" i="1" s="1"/>
  <c r="Z566" i="1" a="1"/>
  <c r="Z566" i="1" s="1"/>
  <c r="C582" i="1" a="1"/>
  <c r="C582" i="1" s="1"/>
  <c r="B582" i="1" a="1"/>
  <c r="B582" i="1" s="1"/>
  <c r="R582" i="1" a="1"/>
  <c r="R582" i="1" s="1"/>
  <c r="Q582" i="1" a="1"/>
  <c r="Q582" i="1" s="1"/>
  <c r="L582" i="1"/>
  <c r="K582" i="1" a="1"/>
  <c r="K582" i="1" s="1"/>
  <c r="D582" i="1" a="1"/>
  <c r="D582" i="1" s="1"/>
  <c r="J582" i="1" a="1"/>
  <c r="J582" i="1" s="1"/>
  <c r="I582" i="1" a="1"/>
  <c r="I582" i="1" s="1"/>
  <c r="AG582" i="1" a="1"/>
  <c r="AG582" i="1" s="1"/>
  <c r="E582" i="1" a="1"/>
  <c r="E582" i="1" s="1"/>
  <c r="F582" i="1" a="1"/>
  <c r="F582" i="1" s="1"/>
  <c r="E612" i="1" a="1"/>
  <c r="E612" i="1" s="1"/>
  <c r="D612" i="1" a="1"/>
  <c r="D612" i="1" s="1"/>
  <c r="K612" i="1" a="1"/>
  <c r="K612" i="1" s="1"/>
  <c r="L612" i="1"/>
  <c r="N612" i="1" s="1"/>
  <c r="C612" i="1" a="1"/>
  <c r="C612" i="1" s="1"/>
  <c r="B612" i="1" a="1"/>
  <c r="B612" i="1" s="1"/>
  <c r="P612" i="1"/>
  <c r="O612" i="1"/>
  <c r="M612" i="1"/>
  <c r="S612" i="1" s="1"/>
  <c r="AD620" i="1" a="1"/>
  <c r="AD620" i="1" s="1"/>
  <c r="AC620" i="1" a="1"/>
  <c r="AC620" i="1" s="1"/>
  <c r="AB620" i="1" a="1"/>
  <c r="AB620" i="1" s="1"/>
  <c r="AA620" i="1" a="1"/>
  <c r="AA620" i="1" s="1"/>
  <c r="Y620" i="1" a="1"/>
  <c r="Y620" i="1" s="1"/>
  <c r="W620" i="1" a="1"/>
  <c r="W620" i="1" s="1"/>
  <c r="U620" i="1" a="1"/>
  <c r="U620" i="1" s="1"/>
  <c r="T620" i="1" a="1"/>
  <c r="T620" i="1" s="1"/>
  <c r="AF620" i="1" a="1"/>
  <c r="AF620" i="1" s="1"/>
  <c r="AE620" i="1" a="1"/>
  <c r="AE620" i="1" s="1"/>
  <c r="Z620" i="1" a="1"/>
  <c r="Z620" i="1" s="1"/>
  <c r="X620" i="1" a="1"/>
  <c r="X620" i="1" s="1"/>
  <c r="AC666" i="1" a="1"/>
  <c r="AC666" i="1" s="1"/>
  <c r="Y666" i="1" a="1"/>
  <c r="Y666" i="1" s="1"/>
  <c r="W666" i="1" a="1"/>
  <c r="W666" i="1" s="1"/>
  <c r="U666" i="1" a="1"/>
  <c r="U666" i="1" s="1"/>
  <c r="AF666" i="1" a="1"/>
  <c r="AF666" i="1" s="1"/>
  <c r="T666" i="1" a="1"/>
  <c r="T666" i="1" s="1"/>
  <c r="AE666" i="1" a="1"/>
  <c r="AE666" i="1" s="1"/>
  <c r="AD666" i="1" a="1"/>
  <c r="AD666" i="1" s="1"/>
  <c r="AB666" i="1" a="1"/>
  <c r="AB666" i="1" s="1"/>
  <c r="Z666" i="1" a="1"/>
  <c r="Z666" i="1" s="1"/>
  <c r="X666" i="1" a="1"/>
  <c r="X666" i="1" s="1"/>
  <c r="AA666" i="1" a="1"/>
  <c r="AA666" i="1" s="1"/>
  <c r="C5" i="1" a="1"/>
  <c r="C5" i="1" s="1"/>
  <c r="B5" i="1" a="1"/>
  <c r="B5" i="1" s="1"/>
  <c r="Q5" i="1" a="1"/>
  <c r="Q5" i="1" s="1"/>
  <c r="L5" i="1"/>
  <c r="E5" i="1" a="1"/>
  <c r="E5" i="1" s="1"/>
  <c r="D5" i="1" a="1"/>
  <c r="D5" i="1" s="1"/>
  <c r="C25" i="1" a="1"/>
  <c r="C25" i="1" s="1"/>
  <c r="B25" i="1" a="1"/>
  <c r="B25" i="1" s="1"/>
  <c r="Q25" i="1" a="1"/>
  <c r="Q25" i="1" s="1"/>
  <c r="L25" i="1"/>
  <c r="E25" i="1" a="1"/>
  <c r="E25" i="1" s="1"/>
  <c r="D25" i="1" a="1"/>
  <c r="D25" i="1" s="1"/>
  <c r="C45" i="1" a="1"/>
  <c r="C45" i="1" s="1"/>
  <c r="B45" i="1" a="1"/>
  <c r="B45" i="1" s="1"/>
  <c r="Q45" i="1" a="1"/>
  <c r="Q45" i="1" s="1"/>
  <c r="L45" i="1"/>
  <c r="E45" i="1" a="1"/>
  <c r="E45" i="1" s="1"/>
  <c r="D45" i="1" a="1"/>
  <c r="D45" i="1" s="1"/>
  <c r="K45" i="1" a="1"/>
  <c r="K45" i="1" s="1"/>
  <c r="D65" i="1" a="1"/>
  <c r="D65" i="1" s="1"/>
  <c r="Q65" i="1" a="1"/>
  <c r="Q65" i="1" s="1"/>
  <c r="L65" i="1"/>
  <c r="K65" i="1" a="1"/>
  <c r="K65" i="1" s="1"/>
  <c r="E65" i="1" a="1"/>
  <c r="E65" i="1" s="1"/>
  <c r="C65" i="1" a="1"/>
  <c r="C65" i="1" s="1"/>
  <c r="B65" i="1" a="1"/>
  <c r="B65" i="1" s="1"/>
  <c r="E85" i="1" a="1"/>
  <c r="E85" i="1" s="1"/>
  <c r="D85" i="1" a="1"/>
  <c r="D85" i="1" s="1"/>
  <c r="C85" i="1" a="1"/>
  <c r="C85" i="1" s="1"/>
  <c r="B85" i="1" a="1"/>
  <c r="B85" i="1" s="1"/>
  <c r="Q85" i="1" a="1"/>
  <c r="Q85" i="1" s="1"/>
  <c r="K85" i="1" a="1"/>
  <c r="K85" i="1" s="1"/>
  <c r="L85" i="1"/>
  <c r="D92" i="1" a="1"/>
  <c r="D92" i="1" s="1"/>
  <c r="F92" i="1" a="1"/>
  <c r="F92" i="1" s="1"/>
  <c r="E92" i="1" a="1"/>
  <c r="E92" i="1" s="1"/>
  <c r="C92" i="1" a="1"/>
  <c r="C92" i="1" s="1"/>
  <c r="B92" i="1" a="1"/>
  <c r="B92" i="1" s="1"/>
  <c r="Q92" i="1" a="1"/>
  <c r="Q92" i="1" s="1"/>
  <c r="L92" i="1"/>
  <c r="B99" i="1" a="1"/>
  <c r="B99" i="1" s="1"/>
  <c r="L99" i="1"/>
  <c r="K99" i="1" a="1"/>
  <c r="K99" i="1" s="1"/>
  <c r="F99" i="1" a="1"/>
  <c r="F99" i="1" s="1"/>
  <c r="D99" i="1" a="1"/>
  <c r="D99" i="1" s="1"/>
  <c r="C99" i="1" a="1"/>
  <c r="C99" i="1" s="1"/>
  <c r="Q99" i="1" a="1"/>
  <c r="Q99" i="1" s="1"/>
  <c r="E99" i="1" a="1"/>
  <c r="E99" i="1" s="1"/>
  <c r="O99" i="1"/>
  <c r="AG111" i="1" a="1"/>
  <c r="AG111" i="1" s="1"/>
  <c r="D111" i="1" a="1"/>
  <c r="D111" i="1" s="1"/>
  <c r="C111" i="1" a="1"/>
  <c r="C111" i="1" s="1"/>
  <c r="B111" i="1" a="1"/>
  <c r="B111" i="1" s="1"/>
  <c r="Q111" i="1" a="1"/>
  <c r="Q111" i="1" s="1"/>
  <c r="L111" i="1"/>
  <c r="E111" i="1" a="1"/>
  <c r="E111" i="1" s="1"/>
  <c r="L133" i="1"/>
  <c r="K133" i="1" a="1"/>
  <c r="K133" i="1" s="1"/>
  <c r="E133" i="1" a="1"/>
  <c r="E133" i="1" s="1"/>
  <c r="D133" i="1" a="1"/>
  <c r="D133" i="1" s="1"/>
  <c r="R133" i="1" a="1"/>
  <c r="R133" i="1" s="1"/>
  <c r="Q133" i="1" a="1"/>
  <c r="Q133" i="1" s="1"/>
  <c r="AG133" i="1" a="1"/>
  <c r="AG133" i="1" s="1"/>
  <c r="I133" i="1" a="1"/>
  <c r="I133" i="1" s="1"/>
  <c r="C133" i="1" a="1"/>
  <c r="C133" i="1" s="1"/>
  <c r="F133" i="1" a="1"/>
  <c r="F133" i="1" s="1"/>
  <c r="B133" i="1" a="1"/>
  <c r="B133" i="1" s="1"/>
  <c r="N136" i="1"/>
  <c r="L193" i="1"/>
  <c r="K193" i="1" a="1"/>
  <c r="K193" i="1" s="1"/>
  <c r="E193" i="1" a="1"/>
  <c r="E193" i="1" s="1"/>
  <c r="D193" i="1" a="1"/>
  <c r="D193" i="1" s="1"/>
  <c r="Q193" i="1" a="1"/>
  <c r="Q193" i="1" s="1"/>
  <c r="C193" i="1" a="1"/>
  <c r="C193" i="1" s="1"/>
  <c r="B193" i="1" a="1"/>
  <c r="B193" i="1" s="1"/>
  <c r="B209" i="1" a="1"/>
  <c r="B209" i="1" s="1"/>
  <c r="Q209" i="1" a="1"/>
  <c r="Q209" i="1" s="1"/>
  <c r="L209" i="1"/>
  <c r="K209" i="1" a="1"/>
  <c r="K209" i="1" s="1"/>
  <c r="E209" i="1" a="1"/>
  <c r="E209" i="1" s="1"/>
  <c r="D209" i="1" a="1"/>
  <c r="D209" i="1" s="1"/>
  <c r="C209" i="1" a="1"/>
  <c r="C209" i="1" s="1"/>
  <c r="V223" i="1"/>
  <c r="E239" i="1" a="1"/>
  <c r="E239" i="1" s="1"/>
  <c r="D239" i="1" a="1"/>
  <c r="D239" i="1" s="1"/>
  <c r="L239" i="1"/>
  <c r="K239" i="1" a="1"/>
  <c r="K239" i="1" s="1"/>
  <c r="C239" i="1" a="1"/>
  <c r="C239" i="1" s="1"/>
  <c r="B239" i="1" a="1"/>
  <c r="B239" i="1" s="1"/>
  <c r="O239" i="1"/>
  <c r="M239" i="1"/>
  <c r="V266" i="1"/>
  <c r="L293" i="1"/>
  <c r="K293" i="1" a="1"/>
  <c r="K293" i="1" s="1"/>
  <c r="D293" i="1" a="1"/>
  <c r="D293" i="1" s="1"/>
  <c r="Q293" i="1" a="1"/>
  <c r="Q293" i="1" s="1"/>
  <c r="E293" i="1" a="1"/>
  <c r="E293" i="1" s="1"/>
  <c r="C293" i="1" a="1"/>
  <c r="C293" i="1" s="1"/>
  <c r="B293" i="1" a="1"/>
  <c r="B293" i="1" s="1"/>
  <c r="I309" i="1" a="1"/>
  <c r="I309" i="1" s="1"/>
  <c r="F309" i="1" a="1"/>
  <c r="F309" i="1" s="1"/>
  <c r="E309" i="1" a="1"/>
  <c r="E309" i="1" s="1"/>
  <c r="B309" i="1" a="1"/>
  <c r="B309" i="1" s="1"/>
  <c r="D309" i="1" a="1"/>
  <c r="D309" i="1" s="1"/>
  <c r="C309" i="1" a="1"/>
  <c r="C309" i="1" s="1"/>
  <c r="R309" i="1" a="1"/>
  <c r="R309" i="1" s="1"/>
  <c r="Q309" i="1" a="1"/>
  <c r="Q309" i="1" s="1"/>
  <c r="L309" i="1"/>
  <c r="K309" i="1" a="1"/>
  <c r="K309" i="1" s="1"/>
  <c r="AG309" i="1" a="1"/>
  <c r="AG309" i="1" s="1"/>
  <c r="V323" i="1"/>
  <c r="B339" i="1" a="1"/>
  <c r="B339" i="1" s="1"/>
  <c r="L339" i="1"/>
  <c r="K339" i="1" a="1"/>
  <c r="K339" i="1" s="1"/>
  <c r="D339" i="1" a="1"/>
  <c r="D339" i="1" s="1"/>
  <c r="C339" i="1" a="1"/>
  <c r="C339" i="1" s="1"/>
  <c r="E339" i="1" a="1"/>
  <c r="E339" i="1" s="1"/>
  <c r="O339" i="1"/>
  <c r="M339" i="1"/>
  <c r="V366" i="1"/>
  <c r="S385" i="1"/>
  <c r="L393" i="1"/>
  <c r="K393" i="1" a="1"/>
  <c r="K393" i="1" s="1"/>
  <c r="D393" i="1" a="1"/>
  <c r="D393" i="1" s="1"/>
  <c r="Q393" i="1" a="1"/>
  <c r="Q393" i="1" s="1"/>
  <c r="E393" i="1" a="1"/>
  <c r="E393" i="1" s="1"/>
  <c r="C393" i="1" a="1"/>
  <c r="C393" i="1" s="1"/>
  <c r="B393" i="1" a="1"/>
  <c r="B393" i="1" s="1"/>
  <c r="E409" i="1" a="1"/>
  <c r="E409" i="1" s="1"/>
  <c r="D409" i="1" a="1"/>
  <c r="D409" i="1" s="1"/>
  <c r="B409" i="1" a="1"/>
  <c r="B409" i="1" s="1"/>
  <c r="K409" i="1" a="1"/>
  <c r="K409" i="1" s="1"/>
  <c r="C409" i="1" a="1"/>
  <c r="C409" i="1" s="1"/>
  <c r="L409" i="1"/>
  <c r="Q409" i="1" a="1"/>
  <c r="Q409" i="1" s="1"/>
  <c r="V423" i="1"/>
  <c r="B439" i="1" a="1"/>
  <c r="B439" i="1" s="1"/>
  <c r="R439" i="1" a="1"/>
  <c r="R439" i="1" s="1"/>
  <c r="Q439" i="1" a="1"/>
  <c r="Q439" i="1" s="1"/>
  <c r="L439" i="1"/>
  <c r="K439" i="1" a="1"/>
  <c r="K439" i="1" s="1"/>
  <c r="I439" i="1" a="1"/>
  <c r="I439" i="1" s="1"/>
  <c r="F439" i="1" a="1"/>
  <c r="F439" i="1" s="1"/>
  <c r="E439" i="1" a="1"/>
  <c r="E439" i="1" s="1"/>
  <c r="AG439" i="1" a="1"/>
  <c r="AG439" i="1" s="1"/>
  <c r="D439" i="1" a="1"/>
  <c r="D439" i="1" s="1"/>
  <c r="C439" i="1" a="1"/>
  <c r="C439" i="1" s="1"/>
  <c r="M439" i="1"/>
  <c r="S439" i="1" s="1"/>
  <c r="L493" i="1"/>
  <c r="D493" i="1" a="1"/>
  <c r="D493" i="1" s="1"/>
  <c r="C493" i="1" a="1"/>
  <c r="C493" i="1" s="1"/>
  <c r="B493" i="1" a="1"/>
  <c r="B493" i="1" s="1"/>
  <c r="K493" i="1" a="1"/>
  <c r="K493" i="1" s="1"/>
  <c r="E493" i="1" a="1"/>
  <c r="E493" i="1" s="1"/>
  <c r="Q493" i="1" a="1"/>
  <c r="Q493" i="1" s="1"/>
  <c r="Q509" i="1" a="1"/>
  <c r="Q509" i="1" s="1"/>
  <c r="L509" i="1"/>
  <c r="K509" i="1" a="1"/>
  <c r="K509" i="1" s="1"/>
  <c r="B509" i="1" a="1"/>
  <c r="B509" i="1" s="1"/>
  <c r="E509" i="1" a="1"/>
  <c r="E509" i="1" s="1"/>
  <c r="D509" i="1" a="1"/>
  <c r="D509" i="1" s="1"/>
  <c r="C509" i="1" a="1"/>
  <c r="C509" i="1" s="1"/>
  <c r="V520" i="1"/>
  <c r="V523" i="1"/>
  <c r="E539" i="1" a="1"/>
  <c r="E539" i="1" s="1"/>
  <c r="D539" i="1" a="1"/>
  <c r="D539" i="1" s="1"/>
  <c r="C539" i="1" a="1"/>
  <c r="C539" i="1" s="1"/>
  <c r="K539" i="1" a="1"/>
  <c r="K539" i="1" s="1"/>
  <c r="Q539" i="1" a="1"/>
  <c r="Q539" i="1" s="1"/>
  <c r="L539" i="1"/>
  <c r="B539" i="1" a="1"/>
  <c r="B539" i="1" s="1"/>
  <c r="M539" i="1"/>
  <c r="S539" i="1" s="1"/>
  <c r="V566" i="1"/>
  <c r="C593" i="1" a="1"/>
  <c r="C593" i="1" s="1"/>
  <c r="B593" i="1" a="1"/>
  <c r="B593" i="1" s="1"/>
  <c r="R593" i="1" a="1"/>
  <c r="R593" i="1" s="1"/>
  <c r="Q593" i="1" a="1"/>
  <c r="Q593" i="1" s="1"/>
  <c r="L593" i="1"/>
  <c r="J593" i="1" a="1"/>
  <c r="J593" i="1" s="1"/>
  <c r="K593" i="1" a="1"/>
  <c r="K593" i="1" s="1"/>
  <c r="I593" i="1" a="1"/>
  <c r="I593" i="1" s="1"/>
  <c r="F593" i="1" a="1"/>
  <c r="F593" i="1" s="1"/>
  <c r="AG593" i="1" a="1"/>
  <c r="AG593" i="1" s="1"/>
  <c r="E593" i="1" a="1"/>
  <c r="E593" i="1" s="1"/>
  <c r="Q609" i="1" a="1"/>
  <c r="Q609" i="1" s="1"/>
  <c r="L609" i="1"/>
  <c r="K609" i="1" a="1"/>
  <c r="K609" i="1" s="1"/>
  <c r="E609" i="1" a="1"/>
  <c r="E609" i="1" s="1"/>
  <c r="D609" i="1" a="1"/>
  <c r="D609" i="1" s="1"/>
  <c r="C609" i="1" a="1"/>
  <c r="C609" i="1" s="1"/>
  <c r="B609" i="1" a="1"/>
  <c r="B609" i="1" s="1"/>
  <c r="V620" i="1"/>
  <c r="V623" i="1"/>
  <c r="E639" i="1" a="1"/>
  <c r="E639" i="1" s="1"/>
  <c r="D639" i="1" a="1"/>
  <c r="D639" i="1" s="1"/>
  <c r="C639" i="1" a="1"/>
  <c r="C639" i="1" s="1"/>
  <c r="B639" i="1" a="1"/>
  <c r="B639" i="1" s="1"/>
  <c r="K639" i="1" a="1"/>
  <c r="K639" i="1" s="1"/>
  <c r="L639" i="1"/>
  <c r="O639" i="1"/>
  <c r="M639" i="1"/>
  <c r="V666" i="1"/>
  <c r="K693" i="1" a="1"/>
  <c r="K693" i="1" s="1"/>
  <c r="E693" i="1" a="1"/>
  <c r="E693" i="1" s="1"/>
  <c r="C693" i="1" a="1"/>
  <c r="C693" i="1" s="1"/>
  <c r="B693" i="1" a="1"/>
  <c r="B693" i="1" s="1"/>
  <c r="Q693" i="1" a="1"/>
  <c r="Q693" i="1" s="1"/>
  <c r="L693" i="1"/>
  <c r="D693" i="1" a="1"/>
  <c r="D693" i="1" s="1"/>
  <c r="E709" i="1" a="1"/>
  <c r="E709" i="1" s="1"/>
  <c r="D709" i="1" a="1"/>
  <c r="D709" i="1" s="1"/>
  <c r="C709" i="1" a="1"/>
  <c r="C709" i="1" s="1"/>
  <c r="B709" i="1" a="1"/>
  <c r="B709" i="1" s="1"/>
  <c r="L709" i="1"/>
  <c r="K709" i="1" a="1"/>
  <c r="K709" i="1" s="1"/>
  <c r="Q709" i="1" a="1"/>
  <c r="Q709" i="1" s="1"/>
  <c r="V720" i="1"/>
  <c r="V723" i="1"/>
  <c r="B739" i="1" a="1"/>
  <c r="B739" i="1" s="1"/>
  <c r="Q739" i="1" a="1"/>
  <c r="Q739" i="1" s="1"/>
  <c r="L739" i="1"/>
  <c r="K739" i="1" a="1"/>
  <c r="K739" i="1" s="1"/>
  <c r="E739" i="1" a="1"/>
  <c r="E739" i="1" s="1"/>
  <c r="C739" i="1" a="1"/>
  <c r="C739" i="1" s="1"/>
  <c r="D739" i="1" a="1"/>
  <c r="D739" i="1" s="1"/>
  <c r="M739" i="1"/>
  <c r="S739" i="1" s="1"/>
  <c r="V766" i="1"/>
  <c r="D793" i="1" a="1"/>
  <c r="D793" i="1" s="1"/>
  <c r="C793" i="1" a="1"/>
  <c r="C793" i="1" s="1"/>
  <c r="F793" i="1" a="1"/>
  <c r="F793" i="1" s="1"/>
  <c r="E793" i="1" a="1"/>
  <c r="E793" i="1" s="1"/>
  <c r="B793" i="1" a="1"/>
  <c r="B793" i="1" s="1"/>
  <c r="Q793" i="1" a="1"/>
  <c r="Q793" i="1" s="1"/>
  <c r="L793" i="1"/>
  <c r="K793" i="1" a="1"/>
  <c r="K793" i="1" s="1"/>
  <c r="AC816" i="1" a="1"/>
  <c r="AC816" i="1" s="1"/>
  <c r="AB816" i="1" a="1"/>
  <c r="AB816" i="1" s="1"/>
  <c r="AA816" i="1" a="1"/>
  <c r="AA816" i="1" s="1"/>
  <c r="W816" i="1" a="1"/>
  <c r="W816" i="1" s="1"/>
  <c r="AF816" i="1" a="1"/>
  <c r="AF816" i="1" s="1"/>
  <c r="AE816" i="1" a="1"/>
  <c r="AE816" i="1" s="1"/>
  <c r="Y816" i="1" a="1"/>
  <c r="Y816" i="1" s="1"/>
  <c r="T816" i="1" a="1"/>
  <c r="T816" i="1" s="1"/>
  <c r="AD816" i="1" a="1"/>
  <c r="AD816" i="1" s="1"/>
  <c r="Z816" i="1" a="1"/>
  <c r="Z816" i="1" s="1"/>
  <c r="U816" i="1" a="1"/>
  <c r="U816" i="1" s="1"/>
  <c r="X816" i="1" a="1"/>
  <c r="X816" i="1" s="1"/>
  <c r="AA843" i="1" a="1"/>
  <c r="AA843" i="1" s="1"/>
  <c r="Z843" i="1" a="1"/>
  <c r="Z843" i="1" s="1"/>
  <c r="X843" i="1" a="1"/>
  <c r="X843" i="1" s="1"/>
  <c r="AF843" i="1" a="1"/>
  <c r="AF843" i="1" s="1"/>
  <c r="U843" i="1" a="1"/>
  <c r="U843" i="1" s="1"/>
  <c r="W843" i="1" a="1"/>
  <c r="W843" i="1" s="1"/>
  <c r="T843" i="1" a="1"/>
  <c r="T843" i="1" s="1"/>
  <c r="AD843" i="1" a="1"/>
  <c r="AD843" i="1" s="1"/>
  <c r="Y843" i="1" a="1"/>
  <c r="Y843" i="1" s="1"/>
  <c r="AC843" i="1" a="1"/>
  <c r="AC843" i="1" s="1"/>
  <c r="AE843" i="1" a="1"/>
  <c r="AE843" i="1" s="1"/>
  <c r="AB843" i="1" a="1"/>
  <c r="AB843" i="1" s="1"/>
  <c r="V936" i="1"/>
  <c r="E954" i="1" a="1"/>
  <c r="E954" i="1" s="1"/>
  <c r="D954" i="1" a="1"/>
  <c r="D954" i="1" s="1"/>
  <c r="C954" i="1" a="1"/>
  <c r="C954" i="1" s="1"/>
  <c r="B954" i="1" a="1"/>
  <c r="B954" i="1" s="1"/>
  <c r="L954" i="1"/>
  <c r="P954" i="1" s="1"/>
  <c r="K954" i="1" a="1"/>
  <c r="K954" i="1" s="1"/>
  <c r="Q954" i="1" a="1"/>
  <c r="Q954" i="1" s="1"/>
  <c r="S954" i="1"/>
  <c r="O954" i="1"/>
  <c r="N954" i="1"/>
  <c r="M954" i="1"/>
  <c r="D972" i="1" a="1"/>
  <c r="D972" i="1" s="1"/>
  <c r="C972" i="1" a="1"/>
  <c r="C972" i="1" s="1"/>
  <c r="B972" i="1" a="1"/>
  <c r="B972" i="1" s="1"/>
  <c r="L972" i="1"/>
  <c r="N972" i="1" s="1"/>
  <c r="K972" i="1" a="1"/>
  <c r="K972" i="1" s="1"/>
  <c r="E972" i="1" a="1"/>
  <c r="E972" i="1" s="1"/>
  <c r="M972" i="1"/>
  <c r="V975" i="1"/>
  <c r="C981" i="1" a="1"/>
  <c r="C981" i="1" s="1"/>
  <c r="B981" i="1" a="1"/>
  <c r="B981" i="1" s="1"/>
  <c r="Q981" i="1" a="1"/>
  <c r="Q981" i="1" s="1"/>
  <c r="L981" i="1"/>
  <c r="P981" i="1" s="1"/>
  <c r="K981" i="1" a="1"/>
  <c r="K981" i="1" s="1"/>
  <c r="D981" i="1" a="1"/>
  <c r="D981" i="1" s="1"/>
  <c r="E981" i="1" a="1"/>
  <c r="E981" i="1" s="1"/>
  <c r="S981" i="1"/>
  <c r="O981" i="1"/>
  <c r="N981" i="1"/>
  <c r="B999" i="1" a="1"/>
  <c r="B999" i="1" s="1"/>
  <c r="Q999" i="1" a="1"/>
  <c r="Q999" i="1" s="1"/>
  <c r="L999" i="1"/>
  <c r="K999" i="1" a="1"/>
  <c r="K999" i="1" s="1"/>
  <c r="C999" i="1" a="1"/>
  <c r="C999" i="1" s="1"/>
  <c r="D999" i="1" a="1"/>
  <c r="D999" i="1" s="1"/>
  <c r="E999" i="1" a="1"/>
  <c r="E999" i="1" s="1"/>
  <c r="M999" i="1"/>
  <c r="S999" i="1" s="1"/>
  <c r="Q1017" i="1" a="1"/>
  <c r="Q1017" i="1" s="1"/>
  <c r="L1017" i="1"/>
  <c r="K1017" i="1" a="1"/>
  <c r="K1017" i="1" s="1"/>
  <c r="E1017" i="1" a="1"/>
  <c r="E1017" i="1" s="1"/>
  <c r="B1017" i="1" a="1"/>
  <c r="B1017" i="1" s="1"/>
  <c r="C1017" i="1" a="1"/>
  <c r="C1017" i="1" s="1"/>
  <c r="D1017" i="1" a="1"/>
  <c r="D1017" i="1" s="1"/>
  <c r="M1017" i="1"/>
  <c r="S1017" i="1" s="1"/>
  <c r="Q1035" i="1" a="1"/>
  <c r="Q1035" i="1" s="1"/>
  <c r="L1035" i="1"/>
  <c r="K1035" i="1" a="1"/>
  <c r="K1035" i="1" s="1"/>
  <c r="E1035" i="1" a="1"/>
  <c r="E1035" i="1" s="1"/>
  <c r="D1035" i="1" a="1"/>
  <c r="D1035" i="1" s="1"/>
  <c r="B1035" i="1" a="1"/>
  <c r="B1035" i="1" s="1"/>
  <c r="C1035" i="1" a="1"/>
  <c r="C1035" i="1" s="1"/>
  <c r="C1050" i="1" a="1"/>
  <c r="C1050" i="1" s="1"/>
  <c r="B1050" i="1" a="1"/>
  <c r="B1050" i="1" s="1"/>
  <c r="L1050" i="1"/>
  <c r="O1050" i="1" s="1"/>
  <c r="D1050" i="1" a="1"/>
  <c r="D1050" i="1" s="1"/>
  <c r="K1050" i="1" a="1"/>
  <c r="K1050" i="1" s="1"/>
  <c r="E1050" i="1" a="1"/>
  <c r="E1050" i="1" s="1"/>
  <c r="P1050" i="1"/>
  <c r="N1050" i="1"/>
  <c r="M1050" i="1"/>
  <c r="V1053" i="1"/>
  <c r="V1062" i="1"/>
  <c r="B1068" i="1" a="1"/>
  <c r="B1068" i="1" s="1"/>
  <c r="Q1068" i="1" a="1"/>
  <c r="Q1068" i="1" s="1"/>
  <c r="L1068" i="1"/>
  <c r="K1068" i="1" a="1"/>
  <c r="K1068" i="1" s="1"/>
  <c r="C1068" i="1" a="1"/>
  <c r="C1068" i="1" s="1"/>
  <c r="D1068" i="1" a="1"/>
  <c r="D1068" i="1" s="1"/>
  <c r="E1068" i="1" a="1"/>
  <c r="E1068" i="1" s="1"/>
  <c r="V1080" i="1"/>
  <c r="V1086" i="1"/>
  <c r="V1104" i="1"/>
  <c r="D1107" i="1" a="1"/>
  <c r="D1107" i="1" s="1"/>
  <c r="E1107" i="1" a="1"/>
  <c r="E1107" i="1" s="1"/>
  <c r="C1107" i="1" a="1"/>
  <c r="C1107" i="1" s="1"/>
  <c r="B1107" i="1" a="1"/>
  <c r="B1107" i="1" s="1"/>
  <c r="L1107" i="1"/>
  <c r="K1107" i="1" a="1"/>
  <c r="K1107" i="1" s="1"/>
  <c r="Q1107" i="1" a="1"/>
  <c r="Q1107" i="1" s="1"/>
  <c r="S1107" i="1"/>
  <c r="P1107" i="1"/>
  <c r="B1113" i="1" a="1"/>
  <c r="B1113" i="1" s="1"/>
  <c r="L1113" i="1"/>
  <c r="E1113" i="1" a="1"/>
  <c r="E1113" i="1" s="1"/>
  <c r="D1113" i="1" a="1"/>
  <c r="D1113" i="1" s="1"/>
  <c r="C1113" i="1" a="1"/>
  <c r="C1113" i="1" s="1"/>
  <c r="K1113" i="1" a="1"/>
  <c r="K1113" i="1" s="1"/>
  <c r="Q1113" i="1" a="1"/>
  <c r="Q1113" i="1" s="1"/>
  <c r="D1122" i="1" a="1"/>
  <c r="D1122" i="1" s="1"/>
  <c r="C1122" i="1" a="1"/>
  <c r="C1122" i="1" s="1"/>
  <c r="B1122" i="1" a="1"/>
  <c r="B1122" i="1" s="1"/>
  <c r="L1122" i="1"/>
  <c r="E1122" i="1" a="1"/>
  <c r="E1122" i="1" s="1"/>
  <c r="Q1122" i="1" a="1"/>
  <c r="Q1122" i="1" s="1"/>
  <c r="K1122" i="1" a="1"/>
  <c r="K1122" i="1" s="1"/>
  <c r="V1131" i="1"/>
  <c r="J1146" i="1" a="1"/>
  <c r="J1146" i="1" s="1"/>
  <c r="E1146" i="1" a="1"/>
  <c r="E1146" i="1" s="1"/>
  <c r="D1146" i="1" a="1"/>
  <c r="D1146" i="1" s="1"/>
  <c r="C1146" i="1" a="1"/>
  <c r="C1146" i="1" s="1"/>
  <c r="Q1146" i="1" a="1"/>
  <c r="Q1146" i="1" s="1"/>
  <c r="B1146" i="1" a="1"/>
  <c r="B1146" i="1" s="1"/>
  <c r="R1146" i="1" a="1"/>
  <c r="R1146" i="1" s="1"/>
  <c r="L1146" i="1"/>
  <c r="K1146" i="1" a="1"/>
  <c r="K1146" i="1" s="1"/>
  <c r="F1146" i="1" a="1"/>
  <c r="F1146" i="1" s="1"/>
  <c r="I1146" i="1" a="1"/>
  <c r="I1146" i="1" s="1"/>
  <c r="F1164" i="1" a="1"/>
  <c r="F1164" i="1" s="1"/>
  <c r="B1164" i="1" a="1"/>
  <c r="B1164" i="1" s="1"/>
  <c r="R1164" i="1" a="1"/>
  <c r="R1164" i="1" s="1"/>
  <c r="Q1164" i="1" a="1"/>
  <c r="Q1164" i="1" s="1"/>
  <c r="L1164" i="1"/>
  <c r="J1164" i="1" a="1"/>
  <c r="J1164" i="1" s="1"/>
  <c r="D1164" i="1" a="1"/>
  <c r="D1164" i="1" s="1"/>
  <c r="C1164" i="1" a="1"/>
  <c r="C1164" i="1" s="1"/>
  <c r="E1164" i="1" a="1"/>
  <c r="E1164" i="1" s="1"/>
  <c r="K1164" i="1" a="1"/>
  <c r="K1164" i="1" s="1"/>
  <c r="F1191" i="1" a="1"/>
  <c r="F1191" i="1" s="1"/>
  <c r="E1191" i="1" a="1"/>
  <c r="E1191" i="1" s="1"/>
  <c r="AG1191" i="1" a="1"/>
  <c r="AG1191" i="1" s="1"/>
  <c r="C1191" i="1" a="1"/>
  <c r="C1191" i="1" s="1"/>
  <c r="B1191" i="1" a="1"/>
  <c r="B1191" i="1" s="1"/>
  <c r="Q1191" i="1" a="1"/>
  <c r="Q1191" i="1" s="1"/>
  <c r="D1191" i="1" a="1"/>
  <c r="D1191" i="1" s="1"/>
  <c r="R1191" i="1" a="1"/>
  <c r="R1191" i="1" s="1"/>
  <c r="I1191" i="1" a="1"/>
  <c r="I1191" i="1" s="1"/>
  <c r="K1191" i="1" a="1"/>
  <c r="K1191" i="1" s="1"/>
  <c r="J1191" i="1" a="1"/>
  <c r="J1191" i="1" s="1"/>
  <c r="L1191" i="1"/>
  <c r="W1198" i="1" a="1"/>
  <c r="W1198" i="1" s="1"/>
  <c r="AF1198" i="1" a="1"/>
  <c r="AF1198" i="1" s="1"/>
  <c r="U1198" i="1" a="1"/>
  <c r="U1198" i="1" s="1"/>
  <c r="AD1198" i="1" a="1"/>
  <c r="AD1198" i="1" s="1"/>
  <c r="AC1198" i="1" a="1"/>
  <c r="AC1198" i="1" s="1"/>
  <c r="AA1198" i="1" a="1"/>
  <c r="AA1198" i="1" s="1"/>
  <c r="Y1198" i="1" a="1"/>
  <c r="Y1198" i="1" s="1"/>
  <c r="X1198" i="1" a="1"/>
  <c r="X1198" i="1" s="1"/>
  <c r="T1198" i="1" a="1"/>
  <c r="T1198" i="1" s="1"/>
  <c r="AE1198" i="1" a="1"/>
  <c r="AE1198" i="1" s="1"/>
  <c r="Z1198" i="1" a="1"/>
  <c r="Z1198" i="1" s="1"/>
  <c r="AB1198" i="1" a="1"/>
  <c r="AB1198" i="1" s="1"/>
  <c r="V1198" i="1"/>
  <c r="W1216" i="1" a="1"/>
  <c r="W1216" i="1" s="1"/>
  <c r="AC1216" i="1" a="1"/>
  <c r="AC1216" i="1" s="1"/>
  <c r="Z1216" i="1" a="1"/>
  <c r="Z1216" i="1" s="1"/>
  <c r="Y1216" i="1" a="1"/>
  <c r="Y1216" i="1" s="1"/>
  <c r="X1216" i="1" a="1"/>
  <c r="X1216" i="1" s="1"/>
  <c r="AE1216" i="1" a="1"/>
  <c r="AE1216" i="1" s="1"/>
  <c r="AA1216" i="1" a="1"/>
  <c r="AA1216" i="1" s="1"/>
  <c r="U1216" i="1" a="1"/>
  <c r="U1216" i="1" s="1"/>
  <c r="T1216" i="1" a="1"/>
  <c r="T1216" i="1" s="1"/>
  <c r="AB1216" i="1" a="1"/>
  <c r="AB1216" i="1" s="1"/>
  <c r="AF1216" i="1" a="1"/>
  <c r="AF1216" i="1" s="1"/>
  <c r="AD1216" i="1" a="1"/>
  <c r="AD1216" i="1" s="1"/>
  <c r="V1336" i="1"/>
  <c r="Q1354" i="1" a="1"/>
  <c r="Q1354" i="1" s="1"/>
  <c r="L1354" i="1"/>
  <c r="P1354" i="1" s="1"/>
  <c r="K1354" i="1" a="1"/>
  <c r="K1354" i="1" s="1"/>
  <c r="E1354" i="1" a="1"/>
  <c r="E1354" i="1" s="1"/>
  <c r="D1354" i="1" a="1"/>
  <c r="D1354" i="1" s="1"/>
  <c r="AG1354" i="1" a="1"/>
  <c r="AG1354" i="1" s="1"/>
  <c r="C1354" i="1" a="1"/>
  <c r="C1354" i="1" s="1"/>
  <c r="B1354" i="1" a="1"/>
  <c r="B1354" i="1" s="1"/>
  <c r="S1354" i="1"/>
  <c r="O1354" i="1"/>
  <c r="M1354" i="1"/>
  <c r="Q1372" i="1" a="1"/>
  <c r="Q1372" i="1" s="1"/>
  <c r="AG1372" i="1" a="1"/>
  <c r="AG1372" i="1" s="1"/>
  <c r="E1372" i="1" a="1"/>
  <c r="E1372" i="1" s="1"/>
  <c r="D1372" i="1" a="1"/>
  <c r="D1372" i="1" s="1"/>
  <c r="C1372" i="1" a="1"/>
  <c r="C1372" i="1" s="1"/>
  <c r="L1372" i="1"/>
  <c r="N1372" i="1" s="1"/>
  <c r="B1372" i="1" a="1"/>
  <c r="B1372" i="1" s="1"/>
  <c r="K1372" i="1" a="1"/>
  <c r="K1372" i="1" s="1"/>
  <c r="P1372" i="1"/>
  <c r="O1372" i="1"/>
  <c r="M1372" i="1"/>
  <c r="S1372" i="1" s="1"/>
  <c r="V1375" i="1"/>
  <c r="AC1423" i="1" a="1"/>
  <c r="AC1423" i="1" s="1"/>
  <c r="AB1423" i="1" a="1"/>
  <c r="AB1423" i="1" s="1"/>
  <c r="AA1423" i="1" a="1"/>
  <c r="AA1423" i="1" s="1"/>
  <c r="Y1423" i="1" a="1"/>
  <c r="Y1423" i="1" s="1"/>
  <c r="AE1423" i="1" a="1"/>
  <c r="AE1423" i="1" s="1"/>
  <c r="AD1423" i="1" a="1"/>
  <c r="AD1423" i="1" s="1"/>
  <c r="Z1423" i="1" a="1"/>
  <c r="Z1423" i="1" s="1"/>
  <c r="X1423" i="1" a="1"/>
  <c r="X1423" i="1" s="1"/>
  <c r="W1423" i="1" a="1"/>
  <c r="W1423" i="1" s="1"/>
  <c r="T1423" i="1" a="1"/>
  <c r="T1423" i="1" s="1"/>
  <c r="AF1423" i="1" a="1"/>
  <c r="AF1423" i="1" s="1"/>
  <c r="U1423" i="1" a="1"/>
  <c r="U1423" i="1" s="1"/>
  <c r="V1423" i="1"/>
  <c r="V1426" i="1"/>
  <c r="D1439" i="1" a="1"/>
  <c r="D1439" i="1" s="1"/>
  <c r="K1439" i="1" a="1"/>
  <c r="K1439" i="1" s="1"/>
  <c r="E1439" i="1" a="1"/>
  <c r="E1439" i="1" s="1"/>
  <c r="L1439" i="1"/>
  <c r="P1439" i="1" s="1"/>
  <c r="C1439" i="1" a="1"/>
  <c r="C1439" i="1" s="1"/>
  <c r="B1439" i="1" a="1"/>
  <c r="B1439" i="1" s="1"/>
  <c r="M1439" i="1"/>
  <c r="S1439" i="1" s="1"/>
  <c r="E1452" i="1" a="1"/>
  <c r="E1452" i="1" s="1"/>
  <c r="C1452" i="1" a="1"/>
  <c r="C1452" i="1" s="1"/>
  <c r="R1452" i="1" a="1"/>
  <c r="R1452" i="1" s="1"/>
  <c r="B1452" i="1" a="1"/>
  <c r="B1452" i="1" s="1"/>
  <c r="K1452" i="1" a="1"/>
  <c r="K1452" i="1" s="1"/>
  <c r="L1452" i="1"/>
  <c r="N1452" i="1" s="1"/>
  <c r="D1452" i="1" a="1"/>
  <c r="D1452" i="1" s="1"/>
  <c r="P1452" i="1"/>
  <c r="M1452" i="1"/>
  <c r="Q1452" i="1" s="1" a="1"/>
  <c r="Q1452" i="1" s="1"/>
  <c r="V1455" i="1"/>
  <c r="AE1503" i="1" a="1"/>
  <c r="AE1503" i="1" s="1"/>
  <c r="AD1503" i="1" a="1"/>
  <c r="AD1503" i="1" s="1"/>
  <c r="AC1503" i="1" a="1"/>
  <c r="AC1503" i="1" s="1"/>
  <c r="AA1503" i="1" a="1"/>
  <c r="AA1503" i="1" s="1"/>
  <c r="Z1503" i="1" a="1"/>
  <c r="Z1503" i="1" s="1"/>
  <c r="Y1503" i="1" a="1"/>
  <c r="Y1503" i="1" s="1"/>
  <c r="W1503" i="1" a="1"/>
  <c r="W1503" i="1" s="1"/>
  <c r="U1503" i="1" a="1"/>
  <c r="U1503" i="1" s="1"/>
  <c r="T1503" i="1" a="1"/>
  <c r="T1503" i="1" s="1"/>
  <c r="AF1503" i="1" a="1"/>
  <c r="AF1503" i="1" s="1"/>
  <c r="AB1503" i="1" a="1"/>
  <c r="AB1503" i="1" s="1"/>
  <c r="X1503" i="1" a="1"/>
  <c r="X1503" i="1" s="1"/>
  <c r="V1503" i="1"/>
  <c r="V1506" i="1"/>
  <c r="E1519" i="1" a="1"/>
  <c r="E1519" i="1" s="1"/>
  <c r="D1519" i="1" a="1"/>
  <c r="D1519" i="1" s="1"/>
  <c r="Q1519" i="1" a="1"/>
  <c r="Q1519" i="1" s="1"/>
  <c r="L1519" i="1"/>
  <c r="B1519" i="1" a="1"/>
  <c r="B1519" i="1" s="1"/>
  <c r="K1519" i="1" a="1"/>
  <c r="K1519" i="1" s="1"/>
  <c r="C1519" i="1" a="1"/>
  <c r="C1519" i="1" s="1"/>
  <c r="N1519" i="1"/>
  <c r="M1519" i="1"/>
  <c r="S1519" i="1" s="1"/>
  <c r="V1522" i="1"/>
  <c r="L1532" i="1"/>
  <c r="K1532" i="1" a="1"/>
  <c r="K1532" i="1" s="1"/>
  <c r="D1532" i="1" a="1"/>
  <c r="D1532" i="1" s="1"/>
  <c r="B1532" i="1" a="1"/>
  <c r="B1532" i="1" s="1"/>
  <c r="Q1532" i="1" a="1"/>
  <c r="Q1532" i="1" s="1"/>
  <c r="E1532" i="1" a="1"/>
  <c r="E1532" i="1" s="1"/>
  <c r="C1532" i="1" a="1"/>
  <c r="C1532" i="1" s="1"/>
  <c r="S1532" i="1"/>
  <c r="M1532" i="1"/>
  <c r="V1535" i="1"/>
  <c r="Y1583" i="1" a="1"/>
  <c r="Y1583" i="1" s="1"/>
  <c r="AF1583" i="1" a="1"/>
  <c r="AF1583" i="1" s="1"/>
  <c r="AE1583" i="1" a="1"/>
  <c r="AE1583" i="1" s="1"/>
  <c r="AD1583" i="1" a="1"/>
  <c r="AD1583" i="1" s="1"/>
  <c r="AB1583" i="1" a="1"/>
  <c r="AB1583" i="1" s="1"/>
  <c r="Z1583" i="1" a="1"/>
  <c r="Z1583" i="1" s="1"/>
  <c r="X1583" i="1" a="1"/>
  <c r="X1583" i="1" s="1"/>
  <c r="W1583" i="1" a="1"/>
  <c r="W1583" i="1" s="1"/>
  <c r="U1583" i="1" a="1"/>
  <c r="U1583" i="1" s="1"/>
  <c r="AC1583" i="1" a="1"/>
  <c r="AC1583" i="1" s="1"/>
  <c r="T1583" i="1" a="1"/>
  <c r="T1583" i="1" s="1"/>
  <c r="AA1583" i="1" a="1"/>
  <c r="AA1583" i="1" s="1"/>
  <c r="V1583" i="1"/>
  <c r="V1586" i="1"/>
  <c r="C1633" i="1" a="1"/>
  <c r="C1633" i="1" s="1"/>
  <c r="B1633" i="1" a="1"/>
  <c r="B1633" i="1" s="1"/>
  <c r="K1633" i="1" a="1"/>
  <c r="K1633" i="1" s="1"/>
  <c r="Q1633" i="1" a="1"/>
  <c r="Q1633" i="1" s="1"/>
  <c r="L1633" i="1"/>
  <c r="D1633" i="1" a="1"/>
  <c r="D1633" i="1" s="1"/>
  <c r="E1633" i="1" a="1"/>
  <c r="E1633" i="1" s="1"/>
  <c r="B1751" i="1" a="1"/>
  <c r="B1751" i="1" s="1"/>
  <c r="R1751" i="1" a="1"/>
  <c r="R1751" i="1" s="1"/>
  <c r="Q1751" i="1" a="1"/>
  <c r="Q1751" i="1" s="1"/>
  <c r="F1751" i="1" a="1"/>
  <c r="F1751" i="1" s="1"/>
  <c r="E1751" i="1" a="1"/>
  <c r="E1751" i="1" s="1"/>
  <c r="AG1751" i="1" a="1"/>
  <c r="AG1751" i="1" s="1"/>
  <c r="I1751" i="1" a="1"/>
  <c r="I1751" i="1" s="1"/>
  <c r="D1751" i="1" a="1"/>
  <c r="D1751" i="1" s="1"/>
  <c r="L1751" i="1"/>
  <c r="K1751" i="1" a="1"/>
  <c r="K1751" i="1" s="1"/>
  <c r="C1751" i="1" a="1"/>
  <c r="C1751" i="1" s="1"/>
  <c r="P1751" i="1"/>
  <c r="AF1774" i="1" a="1"/>
  <c r="AF1774" i="1" s="1"/>
  <c r="U1774" i="1" a="1"/>
  <c r="U1774" i="1" s="1"/>
  <c r="T1774" i="1" a="1"/>
  <c r="T1774" i="1" s="1"/>
  <c r="AE1774" i="1" a="1"/>
  <c r="AE1774" i="1" s="1"/>
  <c r="AD1774" i="1" a="1"/>
  <c r="AD1774" i="1" s="1"/>
  <c r="AA1774" i="1" a="1"/>
  <c r="AA1774" i="1" s="1"/>
  <c r="W1774" i="1" a="1"/>
  <c r="W1774" i="1" s="1"/>
  <c r="Y1774" i="1" a="1"/>
  <c r="Y1774" i="1" s="1"/>
  <c r="AC1774" i="1" a="1"/>
  <c r="AC1774" i="1" s="1"/>
  <c r="AB1774" i="1" a="1"/>
  <c r="AB1774" i="1" s="1"/>
  <c r="Z1774" i="1" a="1"/>
  <c r="Z1774" i="1" s="1"/>
  <c r="X1774" i="1" a="1"/>
  <c r="X1774" i="1" s="1"/>
  <c r="V1774" i="1"/>
  <c r="E1787" i="1" a="1"/>
  <c r="E1787" i="1" s="1"/>
  <c r="AG1787" i="1" a="1"/>
  <c r="AG1787" i="1" s="1"/>
  <c r="B1787" i="1" a="1"/>
  <c r="B1787" i="1" s="1"/>
  <c r="Q1787" i="1" a="1"/>
  <c r="Q1787" i="1" s="1"/>
  <c r="L1787" i="1"/>
  <c r="P1787" i="1" s="1"/>
  <c r="K1787" i="1" a="1"/>
  <c r="K1787" i="1" s="1"/>
  <c r="D1787" i="1" a="1"/>
  <c r="D1787" i="1" s="1"/>
  <c r="F1787" i="1" a="1"/>
  <c r="F1787" i="1" s="1"/>
  <c r="G1787" i="1" s="1"/>
  <c r="C1787" i="1" a="1"/>
  <c r="C1787" i="1" s="1"/>
  <c r="S1787" i="1"/>
  <c r="O1787" i="1"/>
  <c r="N1787" i="1"/>
  <c r="B1792" i="1" a="1"/>
  <c r="B1792" i="1" s="1"/>
  <c r="L1792" i="1"/>
  <c r="N1792" i="1" s="1"/>
  <c r="K1792" i="1" a="1"/>
  <c r="K1792" i="1" s="1"/>
  <c r="Q1792" i="1" a="1"/>
  <c r="Q1792" i="1" s="1"/>
  <c r="AG1792" i="1" a="1"/>
  <c r="AG1792" i="1" s="1"/>
  <c r="F1792" i="1" a="1"/>
  <c r="F1792" i="1" s="1"/>
  <c r="H1792" i="1" s="1"/>
  <c r="E1792" i="1" a="1"/>
  <c r="E1792" i="1" s="1"/>
  <c r="D1792" i="1" a="1"/>
  <c r="D1792" i="1" s="1"/>
  <c r="C1792" i="1" a="1"/>
  <c r="C1792" i="1" s="1"/>
  <c r="P1792" i="1"/>
  <c r="O1792" i="1"/>
  <c r="S1797" i="1"/>
  <c r="G27" i="2" a="1"/>
  <c r="G27" i="2" s="1"/>
  <c r="I27" i="2" s="1"/>
  <c r="D27" i="2" a="1"/>
  <c r="D27" i="2" s="1"/>
  <c r="C27" i="2" a="1"/>
  <c r="C27" i="2" s="1"/>
  <c r="B27" i="2" a="1"/>
  <c r="B27" i="2" s="1"/>
  <c r="F27" i="2" a="1"/>
  <c r="F27" i="2" s="1"/>
  <c r="E27" i="2" a="1"/>
  <c r="E27" i="2" s="1"/>
  <c r="C168" i="2" a="1"/>
  <c r="C168" i="2" s="1"/>
  <c r="F168" i="2" a="1"/>
  <c r="F168" i="2" s="1"/>
  <c r="B168" i="2" a="1"/>
  <c r="B168" i="2" s="1"/>
  <c r="E168" i="2" a="1"/>
  <c r="E168" i="2" s="1"/>
  <c r="G168" i="2" s="1" a="1"/>
  <c r="G168" i="2" s="1"/>
  <c r="I168" i="2" s="1"/>
  <c r="D168" i="2" a="1"/>
  <c r="D168" i="2" s="1"/>
  <c r="F202" i="2" a="1"/>
  <c r="F202" i="2" s="1"/>
  <c r="E202" i="2" a="1"/>
  <c r="E202" i="2" s="1"/>
  <c r="G202" i="2" s="1" a="1"/>
  <c r="G202" i="2" s="1"/>
  <c r="I202" i="2" s="1"/>
  <c r="D202" i="2" a="1"/>
  <c r="D202" i="2" s="1"/>
  <c r="C202" i="2" a="1"/>
  <c r="C202" i="2" s="1"/>
  <c r="B202" i="2" a="1"/>
  <c r="B202" i="2" s="1"/>
  <c r="B237" i="2" a="1"/>
  <c r="B237" i="2" s="1"/>
  <c r="C237" i="2" a="1"/>
  <c r="C237" i="2" s="1"/>
  <c r="F237" i="2" a="1"/>
  <c r="F237" i="2" s="1"/>
  <c r="E237" i="2" a="1"/>
  <c r="E237" i="2" s="1"/>
  <c r="G237" i="2" s="1" a="1"/>
  <c r="G237" i="2" s="1"/>
  <c r="D237" i="2" a="1"/>
  <c r="D237" i="2" s="1"/>
  <c r="C262" i="2" a="1"/>
  <c r="C262" i="2" s="1"/>
  <c r="B262" i="2" a="1"/>
  <c r="B262" i="2" s="1"/>
  <c r="D262" i="2" a="1"/>
  <c r="D262" i="2" s="1"/>
  <c r="G262" i="2" a="1"/>
  <c r="G262" i="2" s="1"/>
  <c r="E262" i="2" a="1"/>
  <c r="E262" i="2" s="1"/>
  <c r="F262" i="2" a="1"/>
  <c r="F262" i="2" s="1"/>
  <c r="I262" i="2" s="1"/>
  <c r="C309" i="2" a="1"/>
  <c r="C309" i="2" s="1"/>
  <c r="B309" i="2" a="1"/>
  <c r="B309" i="2" s="1"/>
  <c r="E309" i="2" a="1"/>
  <c r="E309" i="2" s="1"/>
  <c r="D309" i="2" a="1"/>
  <c r="D309" i="2" s="1"/>
  <c r="G309" i="2" a="1"/>
  <c r="G309" i="2" s="1"/>
  <c r="I309" i="2" s="1"/>
  <c r="F309" i="2" a="1"/>
  <c r="F309" i="2" s="1"/>
  <c r="H309" i="2" s="1"/>
  <c r="C321" i="2" a="1"/>
  <c r="C321" i="2" s="1"/>
  <c r="B321" i="2" a="1"/>
  <c r="B321" i="2" s="1"/>
  <c r="E321" i="2" a="1"/>
  <c r="E321" i="2" s="1"/>
  <c r="G321" i="2" s="1" a="1"/>
  <c r="G321" i="2" s="1"/>
  <c r="D321" i="2" a="1"/>
  <c r="D321" i="2" s="1"/>
  <c r="F321" i="2" a="1"/>
  <c r="F321" i="2" s="1"/>
  <c r="B133" i="4" a="1"/>
  <c r="B133" i="4" s="1"/>
  <c r="AC124" i="4"/>
  <c r="AV11" i="5"/>
  <c r="AW11" i="5" s="1"/>
  <c r="T40" i="4" a="1"/>
  <c r="T40" i="4" s="1"/>
  <c r="BI40" i="6"/>
  <c r="BF40" i="6"/>
  <c r="BI43" i="6"/>
  <c r="W48" i="6"/>
  <c r="W59" i="8"/>
  <c r="BE59" i="8"/>
  <c r="BD38" i="9"/>
  <c r="AR38" i="9"/>
  <c r="BD40" i="9"/>
  <c r="AR40" i="9"/>
  <c r="AH40" i="9"/>
  <c r="X40" i="9"/>
  <c r="BI61" i="9"/>
  <c r="BF61" i="9"/>
  <c r="Q27" i="10"/>
  <c r="BB35" i="10"/>
  <c r="AZ35" i="10"/>
  <c r="BA35" i="10" s="1"/>
  <c r="BD10" i="11"/>
  <c r="AR10" i="11"/>
  <c r="AH10" i="11"/>
  <c r="BE14" i="11"/>
  <c r="AQ14" i="11"/>
  <c r="BG38" i="11"/>
  <c r="BH38" i="11" s="1"/>
  <c r="AQ44" i="11"/>
  <c r="W9" i="12"/>
  <c r="BE11" i="12"/>
  <c r="AG11" i="12"/>
  <c r="AG63" i="12" s="1"/>
  <c r="AH65" i="12" s="1"/>
  <c r="AH66" i="12" s="1"/>
  <c r="BI8" i="13"/>
  <c r="AH24" i="13"/>
  <c r="AR24" i="13"/>
  <c r="X24" i="13"/>
  <c r="X12" i="15"/>
  <c r="BG40" i="15"/>
  <c r="BH40" i="15" s="1"/>
  <c r="W47" i="15"/>
  <c r="BE47" i="15"/>
  <c r="BI61" i="15"/>
  <c r="T6" i="17"/>
  <c r="O15" i="5"/>
  <c r="R368" i="1" s="1" a="1"/>
  <c r="R368" i="1" s="1"/>
  <c r="U40" i="17"/>
  <c r="V40" i="17" s="1"/>
  <c r="AG98" i="1" a="1"/>
  <c r="AG98" i="1" s="1"/>
  <c r="X736" i="1" a="1"/>
  <c r="X736" i="1" s="1"/>
  <c r="W736" i="1" a="1"/>
  <c r="W736" i="1" s="1"/>
  <c r="AF736" i="1" a="1"/>
  <c r="AF736" i="1" s="1"/>
  <c r="U736" i="1" a="1"/>
  <c r="U736" i="1" s="1"/>
  <c r="AE736" i="1" a="1"/>
  <c r="AE736" i="1" s="1"/>
  <c r="T736" i="1" a="1"/>
  <c r="T736" i="1" s="1"/>
  <c r="AD736" i="1" a="1"/>
  <c r="AD736" i="1" s="1"/>
  <c r="AB736" i="1" a="1"/>
  <c r="AB736" i="1" s="1"/>
  <c r="AC736" i="1" a="1"/>
  <c r="AC736" i="1" s="1"/>
  <c r="AA736" i="1" a="1"/>
  <c r="AA736" i="1" s="1"/>
  <c r="Y736" i="1" a="1"/>
  <c r="Y736" i="1" s="1"/>
  <c r="Z736" i="1" a="1"/>
  <c r="Z736" i="1" s="1"/>
  <c r="B69" i="1" a="1"/>
  <c r="B69" i="1" s="1"/>
  <c r="Q69" i="1" a="1"/>
  <c r="Q69" i="1" s="1"/>
  <c r="L69" i="1"/>
  <c r="K69" i="1" a="1"/>
  <c r="K69" i="1" s="1"/>
  <c r="E69" i="1" a="1"/>
  <c r="E69" i="1" s="1"/>
  <c r="D69" i="1" a="1"/>
  <c r="D69" i="1" s="1"/>
  <c r="C69" i="1" a="1"/>
  <c r="C69" i="1" s="1"/>
  <c r="L113" i="1"/>
  <c r="K113" i="1" a="1"/>
  <c r="K113" i="1" s="1"/>
  <c r="E113" i="1" a="1"/>
  <c r="E113" i="1" s="1"/>
  <c r="D113" i="1" a="1"/>
  <c r="D113" i="1" s="1"/>
  <c r="C113" i="1" a="1"/>
  <c r="C113" i="1" s="1"/>
  <c r="B113" i="1" a="1"/>
  <c r="B113" i="1" s="1"/>
  <c r="Q113" i="1" a="1"/>
  <c r="Q113" i="1" s="1"/>
  <c r="F113" i="1" a="1"/>
  <c r="F113" i="1" s="1"/>
  <c r="AG113" i="1" a="1"/>
  <c r="AG113" i="1" s="1"/>
  <c r="Z140" i="1" a="1"/>
  <c r="Z140" i="1" s="1"/>
  <c r="Y140" i="1" a="1"/>
  <c r="Y140" i="1" s="1"/>
  <c r="AF140" i="1" a="1"/>
  <c r="AF140" i="1" s="1"/>
  <c r="U140" i="1" a="1"/>
  <c r="U140" i="1" s="1"/>
  <c r="AE140" i="1" a="1"/>
  <c r="AE140" i="1" s="1"/>
  <c r="T140" i="1" a="1"/>
  <c r="T140" i="1" s="1"/>
  <c r="AD140" i="1" a="1"/>
  <c r="AD140" i="1" s="1"/>
  <c r="AC140" i="1" a="1"/>
  <c r="AC140" i="1" s="1"/>
  <c r="AB140" i="1" a="1"/>
  <c r="AB140" i="1" s="1"/>
  <c r="X140" i="1" a="1"/>
  <c r="X140" i="1" s="1"/>
  <c r="W140" i="1" a="1"/>
  <c r="W140" i="1" s="1"/>
  <c r="AA140" i="1" a="1"/>
  <c r="AA140" i="1" s="1"/>
  <c r="J249" i="1" a="1"/>
  <c r="J249" i="1" s="1"/>
  <c r="C249" i="1" a="1"/>
  <c r="C249" i="1" s="1"/>
  <c r="R249" i="1" a="1"/>
  <c r="R249" i="1" s="1"/>
  <c r="AG249" i="1" a="1"/>
  <c r="AG249" i="1" s="1"/>
  <c r="Q249" i="1" a="1"/>
  <c r="Q249" i="1" s="1"/>
  <c r="L249" i="1"/>
  <c r="O249" i="1" s="1"/>
  <c r="E249" i="1" a="1"/>
  <c r="E249" i="1" s="1"/>
  <c r="D249" i="1" a="1"/>
  <c r="D249" i="1" s="1"/>
  <c r="K249" i="1" a="1"/>
  <c r="K249" i="1" s="1"/>
  <c r="B249" i="1" a="1"/>
  <c r="B249" i="1" s="1"/>
  <c r="C78" i="1" a="1"/>
  <c r="C78" i="1" s="1"/>
  <c r="Q78" i="1" a="1"/>
  <c r="Q78" i="1" s="1"/>
  <c r="L78" i="1"/>
  <c r="K78" i="1" a="1"/>
  <c r="K78" i="1" s="1"/>
  <c r="E78" i="1" a="1"/>
  <c r="E78" i="1" s="1"/>
  <c r="B78" i="1" a="1"/>
  <c r="B78" i="1" s="1"/>
  <c r="D78" i="1" a="1"/>
  <c r="D78" i="1" s="1"/>
  <c r="C101" i="1" a="1"/>
  <c r="C101" i="1" s="1"/>
  <c r="B101" i="1" a="1"/>
  <c r="B101" i="1" s="1"/>
  <c r="L101" i="1"/>
  <c r="AG101" i="1" a="1"/>
  <c r="AG101" i="1" s="1"/>
  <c r="Q101" i="1" a="1"/>
  <c r="Q101" i="1" s="1"/>
  <c r="K101" i="1" a="1"/>
  <c r="K101" i="1" s="1"/>
  <c r="E101" i="1" a="1"/>
  <c r="E101" i="1" s="1"/>
  <c r="D101" i="1" a="1"/>
  <c r="D101" i="1" s="1"/>
  <c r="S101" i="1"/>
  <c r="X196" i="1" a="1"/>
  <c r="X196" i="1" s="1"/>
  <c r="W196" i="1" a="1"/>
  <c r="W196" i="1" s="1"/>
  <c r="AF196" i="1" a="1"/>
  <c r="AF196" i="1" s="1"/>
  <c r="U196" i="1" a="1"/>
  <c r="U196" i="1" s="1"/>
  <c r="AD196" i="1" a="1"/>
  <c r="AD196" i="1" s="1"/>
  <c r="AC196" i="1" a="1"/>
  <c r="AC196" i="1" s="1"/>
  <c r="AE196" i="1" a="1"/>
  <c r="AE196" i="1" s="1"/>
  <c r="AB196" i="1" a="1"/>
  <c r="AB196" i="1" s="1"/>
  <c r="AA196" i="1" a="1"/>
  <c r="AA196" i="1" s="1"/>
  <c r="Y196" i="1" a="1"/>
  <c r="Y196" i="1" s="1"/>
  <c r="T196" i="1" a="1"/>
  <c r="T196" i="1" s="1"/>
  <c r="AC228" i="1" a="1"/>
  <c r="AC228" i="1" s="1"/>
  <c r="AB228" i="1" a="1"/>
  <c r="AB228" i="1" s="1"/>
  <c r="AA228" i="1" a="1"/>
  <c r="AA228" i="1" s="1"/>
  <c r="Z228" i="1" a="1"/>
  <c r="Z228" i="1" s="1"/>
  <c r="Y228" i="1" a="1"/>
  <c r="Y228" i="1" s="1"/>
  <c r="X228" i="1" a="1"/>
  <c r="X228" i="1" s="1"/>
  <c r="W228" i="1" a="1"/>
  <c r="W228" i="1" s="1"/>
  <c r="AD228" i="1" a="1"/>
  <c r="AD228" i="1" s="1"/>
  <c r="U228" i="1" a="1"/>
  <c r="U228" i="1" s="1"/>
  <c r="T228" i="1" a="1"/>
  <c r="T228" i="1" s="1"/>
  <c r="AF228" i="1" a="1"/>
  <c r="AF228" i="1" s="1"/>
  <c r="AE228" i="1" a="1"/>
  <c r="AE228" i="1" s="1"/>
  <c r="V255" i="1"/>
  <c r="C290" i="1" a="1"/>
  <c r="C290" i="1" s="1"/>
  <c r="B290" i="1" a="1"/>
  <c r="B290" i="1" s="1"/>
  <c r="Q290" i="1" a="1"/>
  <c r="Q290" i="1" s="1"/>
  <c r="K290" i="1" a="1"/>
  <c r="K290" i="1" s="1"/>
  <c r="E290" i="1" a="1"/>
  <c r="E290" i="1" s="1"/>
  <c r="D290" i="1" a="1"/>
  <c r="D290" i="1" s="1"/>
  <c r="L290" i="1"/>
  <c r="N290" i="1" s="1"/>
  <c r="M290" i="1"/>
  <c r="S290" i="1" s="1"/>
  <c r="V355" i="1"/>
  <c r="D27" i="1" a="1"/>
  <c r="D27" i="1" s="1"/>
  <c r="C27" i="1" a="1"/>
  <c r="C27" i="1" s="1"/>
  <c r="B27" i="1" a="1"/>
  <c r="B27" i="1" s="1"/>
  <c r="Q27" i="1" a="1"/>
  <c r="Q27" i="1" s="1"/>
  <c r="K27" i="1" a="1"/>
  <c r="K27" i="1" s="1"/>
  <c r="L27" i="1"/>
  <c r="E27" i="1" a="1"/>
  <c r="E27" i="1" s="1"/>
  <c r="Q106" i="1" a="1"/>
  <c r="Q106" i="1" s="1"/>
  <c r="L106" i="1"/>
  <c r="E106" i="1" a="1"/>
  <c r="E106" i="1" s="1"/>
  <c r="D106" i="1" a="1"/>
  <c r="D106" i="1" s="1"/>
  <c r="C106" i="1" a="1"/>
  <c r="C106" i="1" s="1"/>
  <c r="B106" i="1" a="1"/>
  <c r="B106" i="1" s="1"/>
  <c r="AG106" i="1" a="1"/>
  <c r="AG106" i="1" s="1"/>
  <c r="F106" i="1" a="1"/>
  <c r="F106" i="1" s="1"/>
  <c r="G106" i="1" s="1"/>
  <c r="H106" i="1"/>
  <c r="E145" i="1" a="1"/>
  <c r="E145" i="1" s="1"/>
  <c r="AG145" i="1" a="1"/>
  <c r="AG145" i="1" s="1"/>
  <c r="D145" i="1" a="1"/>
  <c r="D145" i="1" s="1"/>
  <c r="R145" i="1" a="1"/>
  <c r="R145" i="1" s="1"/>
  <c r="B145" i="1" a="1"/>
  <c r="B145" i="1" s="1"/>
  <c r="L145" i="1"/>
  <c r="K145" i="1" a="1"/>
  <c r="K145" i="1" s="1"/>
  <c r="Q145" i="1" a="1"/>
  <c r="Q145" i="1" s="1"/>
  <c r="I145" i="1" a="1"/>
  <c r="I145" i="1" s="1"/>
  <c r="C145" i="1" a="1"/>
  <c r="C145" i="1" s="1"/>
  <c r="K282" i="1" a="1"/>
  <c r="K282" i="1" s="1"/>
  <c r="E282" i="1" a="1"/>
  <c r="E282" i="1" s="1"/>
  <c r="Q282" i="1" a="1"/>
  <c r="Q282" i="1" s="1"/>
  <c r="L282" i="1"/>
  <c r="D282" i="1" a="1"/>
  <c r="D282" i="1" s="1"/>
  <c r="C282" i="1" a="1"/>
  <c r="C282" i="1" s="1"/>
  <c r="B282" i="1" a="1"/>
  <c r="B282" i="1" s="1"/>
  <c r="Z320" i="1" a="1"/>
  <c r="Z320" i="1" s="1"/>
  <c r="Y320" i="1" a="1"/>
  <c r="Y320" i="1" s="1"/>
  <c r="X320" i="1" a="1"/>
  <c r="X320" i="1" s="1"/>
  <c r="W320" i="1" a="1"/>
  <c r="W320" i="1" s="1"/>
  <c r="AE320" i="1" a="1"/>
  <c r="AE320" i="1" s="1"/>
  <c r="T320" i="1" a="1"/>
  <c r="T320" i="1" s="1"/>
  <c r="AF320" i="1" a="1"/>
  <c r="AF320" i="1" s="1"/>
  <c r="AD320" i="1" a="1"/>
  <c r="AD320" i="1" s="1"/>
  <c r="AC320" i="1" a="1"/>
  <c r="AC320" i="1" s="1"/>
  <c r="AB320" i="1" a="1"/>
  <c r="AB320" i="1" s="1"/>
  <c r="AA320" i="1" a="1"/>
  <c r="AA320" i="1" s="1"/>
  <c r="U320" i="1" a="1"/>
  <c r="U320" i="1" s="1"/>
  <c r="O385" i="1"/>
  <c r="Z420" i="1" a="1"/>
  <c r="Z420" i="1" s="1"/>
  <c r="Y420" i="1" a="1"/>
  <c r="Y420" i="1" s="1"/>
  <c r="X420" i="1" a="1"/>
  <c r="X420" i="1" s="1"/>
  <c r="W420" i="1" a="1"/>
  <c r="W420" i="1" s="1"/>
  <c r="AE420" i="1" a="1"/>
  <c r="AE420" i="1" s="1"/>
  <c r="T420" i="1" a="1"/>
  <c r="T420" i="1" s="1"/>
  <c r="AB420" i="1" a="1"/>
  <c r="AB420" i="1" s="1"/>
  <c r="AA420" i="1" a="1"/>
  <c r="AA420" i="1" s="1"/>
  <c r="U420" i="1" a="1"/>
  <c r="U420" i="1" s="1"/>
  <c r="AC420" i="1" a="1"/>
  <c r="AC420" i="1" s="1"/>
  <c r="AD420" i="1" a="1"/>
  <c r="AD420" i="1" s="1"/>
  <c r="AF420" i="1" a="1"/>
  <c r="AF420" i="1" s="1"/>
  <c r="Y466" i="1" a="1"/>
  <c r="Y466" i="1" s="1"/>
  <c r="X466" i="1" a="1"/>
  <c r="X466" i="1" s="1"/>
  <c r="AC466" i="1" a="1"/>
  <c r="AC466" i="1" s="1"/>
  <c r="AE466" i="1" a="1"/>
  <c r="AE466" i="1" s="1"/>
  <c r="AD466" i="1" a="1"/>
  <c r="AD466" i="1" s="1"/>
  <c r="AB466" i="1" a="1"/>
  <c r="AB466" i="1" s="1"/>
  <c r="AA466" i="1" a="1"/>
  <c r="AA466" i="1" s="1"/>
  <c r="AF466" i="1" a="1"/>
  <c r="AF466" i="1" s="1"/>
  <c r="Z466" i="1" a="1"/>
  <c r="Z466" i="1" s="1"/>
  <c r="W466" i="1" a="1"/>
  <c r="W466" i="1" s="1"/>
  <c r="U466" i="1" a="1"/>
  <c r="U466" i="1" s="1"/>
  <c r="T466" i="1" a="1"/>
  <c r="T466" i="1" s="1"/>
  <c r="E528" i="1" a="1"/>
  <c r="E528" i="1" s="1"/>
  <c r="D528" i="1" a="1"/>
  <c r="D528" i="1" s="1"/>
  <c r="C528" i="1" a="1"/>
  <c r="C528" i="1" s="1"/>
  <c r="B528" i="1" a="1"/>
  <c r="B528" i="1" s="1"/>
  <c r="Q528" i="1" a="1"/>
  <c r="Q528" i="1" s="1"/>
  <c r="L528" i="1"/>
  <c r="O528" i="1" s="1"/>
  <c r="K528" i="1" a="1"/>
  <c r="K528" i="1" s="1"/>
  <c r="E628" i="1" a="1"/>
  <c r="E628" i="1" s="1"/>
  <c r="D628" i="1" a="1"/>
  <c r="D628" i="1" s="1"/>
  <c r="C628" i="1" a="1"/>
  <c r="C628" i="1" s="1"/>
  <c r="B628" i="1" a="1"/>
  <c r="B628" i="1" s="1"/>
  <c r="L628" i="1"/>
  <c r="K628" i="1" a="1"/>
  <c r="K628" i="1" s="1"/>
  <c r="C14" i="1" a="1"/>
  <c r="C14" i="1" s="1"/>
  <c r="B14" i="1" a="1"/>
  <c r="B14" i="1" s="1"/>
  <c r="Q14" i="1" a="1"/>
  <c r="Q14" i="1" s="1"/>
  <c r="L14" i="1"/>
  <c r="K14" i="1" a="1"/>
  <c r="K14" i="1" s="1"/>
  <c r="E14" i="1" a="1"/>
  <c r="E14" i="1" s="1"/>
  <c r="D14" i="1" a="1"/>
  <c r="D14" i="1" s="1"/>
  <c r="C34" i="1" a="1"/>
  <c r="C34" i="1" s="1"/>
  <c r="B34" i="1" a="1"/>
  <c r="B34" i="1" s="1"/>
  <c r="Q34" i="1" a="1"/>
  <c r="Q34" i="1" s="1"/>
  <c r="L34" i="1"/>
  <c r="K34" i="1" a="1"/>
  <c r="K34" i="1" s="1"/>
  <c r="E34" i="1" a="1"/>
  <c r="E34" i="1" s="1"/>
  <c r="D34" i="1" a="1"/>
  <c r="D34" i="1" s="1"/>
  <c r="E54" i="1" a="1"/>
  <c r="E54" i="1" s="1"/>
  <c r="B54" i="1" a="1"/>
  <c r="B54" i="1" s="1"/>
  <c r="Q54" i="1" a="1"/>
  <c r="Q54" i="1" s="1"/>
  <c r="L54" i="1"/>
  <c r="K54" i="1" a="1"/>
  <c r="K54" i="1" s="1"/>
  <c r="D54" i="1" a="1"/>
  <c r="D54" i="1" s="1"/>
  <c r="C54" i="1" a="1"/>
  <c r="C54" i="1" s="1"/>
  <c r="E74" i="1" a="1"/>
  <c r="E74" i="1" s="1"/>
  <c r="Q74" i="1" a="1"/>
  <c r="Q74" i="1" s="1"/>
  <c r="L74" i="1"/>
  <c r="K74" i="1" a="1"/>
  <c r="K74" i="1" s="1"/>
  <c r="C74" i="1" a="1"/>
  <c r="C74" i="1" s="1"/>
  <c r="B74" i="1" a="1"/>
  <c r="B74" i="1" s="1"/>
  <c r="G93" i="1"/>
  <c r="C121" i="1" a="1"/>
  <c r="C121" i="1" s="1"/>
  <c r="B121" i="1" a="1"/>
  <c r="B121" i="1" s="1"/>
  <c r="L121" i="1"/>
  <c r="K121" i="1" a="1"/>
  <c r="K121" i="1" s="1"/>
  <c r="AG121" i="1" a="1"/>
  <c r="AG121" i="1" s="1"/>
  <c r="F121" i="1" a="1"/>
  <c r="F121" i="1" s="1"/>
  <c r="E121" i="1" a="1"/>
  <c r="E121" i="1" s="1"/>
  <c r="D121" i="1" a="1"/>
  <c r="D121" i="1" s="1"/>
  <c r="Q121" i="1" a="1"/>
  <c r="Q121" i="1" s="1"/>
  <c r="S121" i="1"/>
  <c r="N121" i="1"/>
  <c r="L153" i="1"/>
  <c r="K153" i="1" a="1"/>
  <c r="K153" i="1" s="1"/>
  <c r="E153" i="1" a="1"/>
  <c r="E153" i="1" s="1"/>
  <c r="D153" i="1" a="1"/>
  <c r="D153" i="1" s="1"/>
  <c r="C153" i="1" a="1"/>
  <c r="C153" i="1" s="1"/>
  <c r="B153" i="1" a="1"/>
  <c r="B153" i="1" s="1"/>
  <c r="Q153" i="1" a="1"/>
  <c r="Q153" i="1" s="1"/>
  <c r="E158" i="1" a="1"/>
  <c r="E158" i="1" s="1"/>
  <c r="D158" i="1" a="1"/>
  <c r="D158" i="1" s="1"/>
  <c r="C158" i="1" a="1"/>
  <c r="C158" i="1" s="1"/>
  <c r="Q158" i="1" a="1"/>
  <c r="Q158" i="1" s="1"/>
  <c r="L158" i="1"/>
  <c r="K158" i="1" a="1"/>
  <c r="K158" i="1" s="1"/>
  <c r="Q166" i="1" a="1"/>
  <c r="Q166" i="1" s="1"/>
  <c r="L166" i="1"/>
  <c r="K166" i="1" a="1"/>
  <c r="K166" i="1" s="1"/>
  <c r="B166" i="1" a="1"/>
  <c r="B166" i="1" s="1"/>
  <c r="D166" i="1" a="1"/>
  <c r="D166" i="1" s="1"/>
  <c r="E166" i="1" a="1"/>
  <c r="E166" i="1" s="1"/>
  <c r="C166" i="1" a="1"/>
  <c r="C166" i="1" s="1"/>
  <c r="L177" i="1"/>
  <c r="K177" i="1" a="1"/>
  <c r="K177" i="1" s="1"/>
  <c r="E177" i="1" a="1"/>
  <c r="E177" i="1" s="1"/>
  <c r="D177" i="1" a="1"/>
  <c r="D177" i="1" s="1"/>
  <c r="B177" i="1" a="1"/>
  <c r="B177" i="1" s="1"/>
  <c r="M177" i="1"/>
  <c r="S177" i="1" s="1"/>
  <c r="C177" i="1" a="1"/>
  <c r="C177" i="1" s="1"/>
  <c r="V196" i="1"/>
  <c r="E220" i="1" a="1"/>
  <c r="E220" i="1" s="1"/>
  <c r="D220" i="1" a="1"/>
  <c r="D220" i="1" s="1"/>
  <c r="C220" i="1" a="1"/>
  <c r="C220" i="1" s="1"/>
  <c r="B220" i="1" a="1"/>
  <c r="B220" i="1" s="1"/>
  <c r="Q220" i="1" a="1"/>
  <c r="Q220" i="1" s="1"/>
  <c r="L220" i="1"/>
  <c r="K220" i="1" a="1"/>
  <c r="K220" i="1" s="1"/>
  <c r="Q223" i="1" a="1"/>
  <c r="Q223" i="1" s="1"/>
  <c r="AG247" i="1" a="1"/>
  <c r="AG247" i="1" s="1"/>
  <c r="R247" i="1" a="1"/>
  <c r="R247" i="1" s="1"/>
  <c r="E247" i="1" a="1"/>
  <c r="E247" i="1" s="1"/>
  <c r="D247" i="1" a="1"/>
  <c r="D247" i="1" s="1"/>
  <c r="B247" i="1" a="1"/>
  <c r="B247" i="1" s="1"/>
  <c r="K247" i="1" a="1"/>
  <c r="K247" i="1" s="1"/>
  <c r="J247" i="1" a="1"/>
  <c r="J247" i="1" s="1"/>
  <c r="C247" i="1" a="1"/>
  <c r="C247" i="1" s="1"/>
  <c r="Q247" i="1" a="1"/>
  <c r="Q247" i="1" s="1"/>
  <c r="L247" i="1"/>
  <c r="C250" i="1" a="1"/>
  <c r="C250" i="1" s="1"/>
  <c r="E250" i="1" a="1"/>
  <c r="E250" i="1" s="1"/>
  <c r="D250" i="1" a="1"/>
  <c r="D250" i="1" s="1"/>
  <c r="B250" i="1" a="1"/>
  <c r="B250" i="1" s="1"/>
  <c r="R250" i="1" a="1"/>
  <c r="R250" i="1" s="1"/>
  <c r="AG250" i="1" a="1"/>
  <c r="AG250" i="1" s="1"/>
  <c r="L250" i="1"/>
  <c r="O250" i="1" s="1"/>
  <c r="K250" i="1" a="1"/>
  <c r="K250" i="1" s="1"/>
  <c r="J250" i="1" a="1"/>
  <c r="J250" i="1" s="1"/>
  <c r="P250" i="1"/>
  <c r="N250" i="1"/>
  <c r="M250" i="1"/>
  <c r="U256" i="1" a="1"/>
  <c r="U256" i="1" s="1"/>
  <c r="AF256" i="1" a="1"/>
  <c r="AF256" i="1" s="1"/>
  <c r="T256" i="1" a="1"/>
  <c r="T256" i="1" s="1"/>
  <c r="AC256" i="1" a="1"/>
  <c r="AC256" i="1" s="1"/>
  <c r="AA256" i="1" a="1"/>
  <c r="AA256" i="1" s="1"/>
  <c r="Z256" i="1" a="1"/>
  <c r="Z256" i="1" s="1"/>
  <c r="Y256" i="1" a="1"/>
  <c r="Y256" i="1" s="1"/>
  <c r="X256" i="1" a="1"/>
  <c r="X256" i="1" s="1"/>
  <c r="W256" i="1" a="1"/>
  <c r="W256" i="1" s="1"/>
  <c r="AB256" i="1" a="1"/>
  <c r="AB256" i="1" s="1"/>
  <c r="AE256" i="1" a="1"/>
  <c r="AE256" i="1" s="1"/>
  <c r="AD256" i="1" a="1"/>
  <c r="AD256" i="1" s="1"/>
  <c r="K266" i="1" a="1"/>
  <c r="K266" i="1" s="1"/>
  <c r="AG266" i="1" a="1"/>
  <c r="AG266" i="1" s="1"/>
  <c r="B266" i="1" a="1"/>
  <c r="B266" i="1" s="1"/>
  <c r="R266" i="1" a="1"/>
  <c r="R266" i="1" s="1"/>
  <c r="E266" i="1" a="1"/>
  <c r="E266" i="1" s="1"/>
  <c r="D266" i="1" a="1"/>
  <c r="D266" i="1" s="1"/>
  <c r="Q266" i="1" a="1"/>
  <c r="Q266" i="1" s="1"/>
  <c r="J266" i="1" a="1"/>
  <c r="J266" i="1" s="1"/>
  <c r="C266" i="1" a="1"/>
  <c r="C266" i="1" s="1"/>
  <c r="L266" i="1"/>
  <c r="L277" i="1"/>
  <c r="K277" i="1" a="1"/>
  <c r="K277" i="1" s="1"/>
  <c r="E277" i="1" a="1"/>
  <c r="E277" i="1" s="1"/>
  <c r="D277" i="1" a="1"/>
  <c r="D277" i="1" s="1"/>
  <c r="C277" i="1" a="1"/>
  <c r="C277" i="1" s="1"/>
  <c r="B277" i="1" a="1"/>
  <c r="B277" i="1" s="1"/>
  <c r="M277" i="1"/>
  <c r="S277" i="1" s="1"/>
  <c r="V296" i="1"/>
  <c r="I320" i="1" a="1"/>
  <c r="I320" i="1" s="1"/>
  <c r="F320" i="1" a="1"/>
  <c r="F320" i="1" s="1"/>
  <c r="E320" i="1" a="1"/>
  <c r="E320" i="1" s="1"/>
  <c r="AG320" i="1" a="1"/>
  <c r="AG320" i="1" s="1"/>
  <c r="D320" i="1" a="1"/>
  <c r="D320" i="1" s="1"/>
  <c r="L320" i="1"/>
  <c r="K320" i="1" a="1"/>
  <c r="K320" i="1" s="1"/>
  <c r="C320" i="1" a="1"/>
  <c r="C320" i="1" s="1"/>
  <c r="B320" i="1" a="1"/>
  <c r="B320" i="1" s="1"/>
  <c r="R320" i="1" a="1"/>
  <c r="R320" i="1" s="1"/>
  <c r="Q320" i="1" a="1"/>
  <c r="Q320" i="1" s="1"/>
  <c r="E347" i="1" a="1"/>
  <c r="E347" i="1" s="1"/>
  <c r="D347" i="1" a="1"/>
  <c r="D347" i="1" s="1"/>
  <c r="C347" i="1" a="1"/>
  <c r="C347" i="1" s="1"/>
  <c r="B347" i="1" a="1"/>
  <c r="B347" i="1" s="1"/>
  <c r="Q347" i="1" a="1"/>
  <c r="Q347" i="1" s="1"/>
  <c r="K347" i="1" a="1"/>
  <c r="K347" i="1" s="1"/>
  <c r="L347" i="1"/>
  <c r="C350" i="1" a="1"/>
  <c r="C350" i="1" s="1"/>
  <c r="B350" i="1" a="1"/>
  <c r="B350" i="1" s="1"/>
  <c r="L350" i="1"/>
  <c r="O350" i="1" s="1"/>
  <c r="K350" i="1" a="1"/>
  <c r="K350" i="1" s="1"/>
  <c r="E350" i="1" a="1"/>
  <c r="E350" i="1" s="1"/>
  <c r="D350" i="1" a="1"/>
  <c r="D350" i="1" s="1"/>
  <c r="M350" i="1"/>
  <c r="X356" i="1" a="1"/>
  <c r="X356" i="1" s="1"/>
  <c r="W356" i="1" a="1"/>
  <c r="W356" i="1" s="1"/>
  <c r="AF356" i="1" a="1"/>
  <c r="AF356" i="1" s="1"/>
  <c r="U356" i="1" a="1"/>
  <c r="U356" i="1" s="1"/>
  <c r="AE356" i="1" a="1"/>
  <c r="AE356" i="1" s="1"/>
  <c r="T356" i="1" a="1"/>
  <c r="T356" i="1" s="1"/>
  <c r="AC356" i="1" a="1"/>
  <c r="AC356" i="1" s="1"/>
  <c r="AD356" i="1" a="1"/>
  <c r="AD356" i="1" s="1"/>
  <c r="AB356" i="1" a="1"/>
  <c r="AB356" i="1" s="1"/>
  <c r="AA356" i="1" a="1"/>
  <c r="AA356" i="1" s="1"/>
  <c r="Z356" i="1" a="1"/>
  <c r="Z356" i="1" s="1"/>
  <c r="Y356" i="1" a="1"/>
  <c r="Y356" i="1" s="1"/>
  <c r="L366" i="1"/>
  <c r="K366" i="1" a="1"/>
  <c r="K366" i="1" s="1"/>
  <c r="B366" i="1" a="1"/>
  <c r="B366" i="1" s="1"/>
  <c r="R366" i="1" a="1"/>
  <c r="R366" i="1" s="1"/>
  <c r="E366" i="1" a="1"/>
  <c r="E366" i="1" s="1"/>
  <c r="C366" i="1" a="1"/>
  <c r="C366" i="1" s="1"/>
  <c r="D366" i="1" a="1"/>
  <c r="D366" i="1" s="1"/>
  <c r="L377" i="1"/>
  <c r="K377" i="1" a="1"/>
  <c r="K377" i="1" s="1"/>
  <c r="E377" i="1" a="1"/>
  <c r="E377" i="1" s="1"/>
  <c r="D377" i="1" a="1"/>
  <c r="D377" i="1" s="1"/>
  <c r="C377" i="1" a="1"/>
  <c r="C377" i="1" s="1"/>
  <c r="B377" i="1" a="1"/>
  <c r="B377" i="1" s="1"/>
  <c r="M377" i="1"/>
  <c r="V396" i="1"/>
  <c r="E420" i="1" a="1"/>
  <c r="E420" i="1" s="1"/>
  <c r="D420" i="1" a="1"/>
  <c r="D420" i="1" s="1"/>
  <c r="Q420" i="1" a="1"/>
  <c r="Q420" i="1" s="1"/>
  <c r="K420" i="1" a="1"/>
  <c r="K420" i="1" s="1"/>
  <c r="L420" i="1"/>
  <c r="C420" i="1" a="1"/>
  <c r="C420" i="1" s="1"/>
  <c r="B420" i="1" a="1"/>
  <c r="B420" i="1" s="1"/>
  <c r="G440" i="1"/>
  <c r="R447" i="1" a="1"/>
  <c r="R447" i="1" s="1"/>
  <c r="AG447" i="1" a="1"/>
  <c r="AG447" i="1" s="1"/>
  <c r="B447" i="1" a="1"/>
  <c r="B447" i="1" s="1"/>
  <c r="Q447" i="1" a="1"/>
  <c r="Q447" i="1" s="1"/>
  <c r="L447" i="1"/>
  <c r="K447" i="1" a="1"/>
  <c r="K447" i="1" s="1"/>
  <c r="I447" i="1" a="1"/>
  <c r="I447" i="1" s="1"/>
  <c r="D447" i="1" a="1"/>
  <c r="D447" i="1" s="1"/>
  <c r="C447" i="1" a="1"/>
  <c r="C447" i="1" s="1"/>
  <c r="E447" i="1" a="1"/>
  <c r="E447" i="1" s="1"/>
  <c r="F447" i="1" a="1"/>
  <c r="F447" i="1" s="1"/>
  <c r="K450" i="1" a="1"/>
  <c r="K450" i="1" s="1"/>
  <c r="F450" i="1" a="1"/>
  <c r="F450" i="1" s="1"/>
  <c r="E450" i="1" a="1"/>
  <c r="E450" i="1" s="1"/>
  <c r="D450" i="1" a="1"/>
  <c r="D450" i="1" s="1"/>
  <c r="C450" i="1" a="1"/>
  <c r="C450" i="1" s="1"/>
  <c r="AG450" i="1" a="1"/>
  <c r="AG450" i="1" s="1"/>
  <c r="B450" i="1" a="1"/>
  <c r="B450" i="1" s="1"/>
  <c r="R450" i="1" a="1"/>
  <c r="R450" i="1" s="1"/>
  <c r="Q450" i="1" a="1"/>
  <c r="Q450" i="1" s="1"/>
  <c r="L450" i="1"/>
  <c r="O450" i="1" s="1"/>
  <c r="I450" i="1" a="1"/>
  <c r="I450" i="1" s="1"/>
  <c r="P450" i="1"/>
  <c r="N450" i="1"/>
  <c r="M450" i="1"/>
  <c r="S450" i="1" s="1"/>
  <c r="W456" i="1" a="1"/>
  <c r="W456" i="1" s="1"/>
  <c r="U456" i="1" a="1"/>
  <c r="U456" i="1" s="1"/>
  <c r="AF456" i="1" a="1"/>
  <c r="AF456" i="1" s="1"/>
  <c r="T456" i="1" a="1"/>
  <c r="T456" i="1" s="1"/>
  <c r="AE456" i="1" a="1"/>
  <c r="AE456" i="1" s="1"/>
  <c r="AD456" i="1" a="1"/>
  <c r="AD456" i="1" s="1"/>
  <c r="AB456" i="1" a="1"/>
  <c r="AB456" i="1" s="1"/>
  <c r="AC456" i="1" a="1"/>
  <c r="AC456" i="1" s="1"/>
  <c r="AA456" i="1" a="1"/>
  <c r="AA456" i="1" s="1"/>
  <c r="Z456" i="1" a="1"/>
  <c r="Z456" i="1" s="1"/>
  <c r="Y456" i="1" a="1"/>
  <c r="Y456" i="1" s="1"/>
  <c r="X456" i="1" a="1"/>
  <c r="X456" i="1" s="1"/>
  <c r="E466" i="1" a="1"/>
  <c r="E466" i="1" s="1"/>
  <c r="Q466" i="1" a="1"/>
  <c r="Q466" i="1" s="1"/>
  <c r="K466" i="1" a="1"/>
  <c r="K466" i="1" s="1"/>
  <c r="D466" i="1" a="1"/>
  <c r="D466" i="1" s="1"/>
  <c r="C466" i="1" a="1"/>
  <c r="C466" i="1" s="1"/>
  <c r="L466" i="1"/>
  <c r="B466" i="1" a="1"/>
  <c r="B466" i="1" s="1"/>
  <c r="L477" i="1"/>
  <c r="K477" i="1" a="1"/>
  <c r="K477" i="1" s="1"/>
  <c r="E477" i="1" a="1"/>
  <c r="E477" i="1" s="1"/>
  <c r="D477" i="1" a="1"/>
  <c r="D477" i="1" s="1"/>
  <c r="C477" i="1" a="1"/>
  <c r="C477" i="1" s="1"/>
  <c r="B477" i="1" a="1"/>
  <c r="B477" i="1" s="1"/>
  <c r="M477" i="1"/>
  <c r="V496" i="1"/>
  <c r="B520" i="1" a="1"/>
  <c r="B520" i="1" s="1"/>
  <c r="Q520" i="1" a="1"/>
  <c r="Q520" i="1" s="1"/>
  <c r="L520" i="1"/>
  <c r="K520" i="1" a="1"/>
  <c r="K520" i="1" s="1"/>
  <c r="E520" i="1" a="1"/>
  <c r="E520" i="1" s="1"/>
  <c r="D520" i="1" a="1"/>
  <c r="D520" i="1" s="1"/>
  <c r="C520" i="1" a="1"/>
  <c r="C520" i="1" s="1"/>
  <c r="P523" i="1"/>
  <c r="Q547" i="1" a="1"/>
  <c r="Q547" i="1" s="1"/>
  <c r="L547" i="1"/>
  <c r="K547" i="1" a="1"/>
  <c r="K547" i="1" s="1"/>
  <c r="E547" i="1" a="1"/>
  <c r="E547" i="1" s="1"/>
  <c r="C547" i="1" a="1"/>
  <c r="C547" i="1" s="1"/>
  <c r="B547" i="1" a="1"/>
  <c r="B547" i="1" s="1"/>
  <c r="D547" i="1" a="1"/>
  <c r="D547" i="1" s="1"/>
  <c r="E550" i="1" a="1"/>
  <c r="E550" i="1" s="1"/>
  <c r="D550" i="1" a="1"/>
  <c r="D550" i="1" s="1"/>
  <c r="C550" i="1" a="1"/>
  <c r="C550" i="1" s="1"/>
  <c r="B550" i="1" a="1"/>
  <c r="B550" i="1" s="1"/>
  <c r="L550" i="1"/>
  <c r="P550" i="1" s="1"/>
  <c r="K550" i="1" a="1"/>
  <c r="K550" i="1" s="1"/>
  <c r="Q550" i="1" a="1"/>
  <c r="Q550" i="1" s="1"/>
  <c r="M550" i="1"/>
  <c r="S550" i="1" s="1"/>
  <c r="AB556" i="1" a="1"/>
  <c r="AB556" i="1" s="1"/>
  <c r="AA556" i="1" a="1"/>
  <c r="AA556" i="1" s="1"/>
  <c r="Z556" i="1" a="1"/>
  <c r="Z556" i="1" s="1"/>
  <c r="Y556" i="1" a="1"/>
  <c r="Y556" i="1" s="1"/>
  <c r="W556" i="1" a="1"/>
  <c r="W556" i="1" s="1"/>
  <c r="X556" i="1" a="1"/>
  <c r="X556" i="1" s="1"/>
  <c r="AF556" i="1" a="1"/>
  <c r="AF556" i="1" s="1"/>
  <c r="U556" i="1" a="1"/>
  <c r="U556" i="1" s="1"/>
  <c r="T556" i="1" a="1"/>
  <c r="T556" i="1" s="1"/>
  <c r="AE556" i="1" a="1"/>
  <c r="AE556" i="1" s="1"/>
  <c r="AD556" i="1" a="1"/>
  <c r="AD556" i="1" s="1"/>
  <c r="AC556" i="1" a="1"/>
  <c r="AC556" i="1" s="1"/>
  <c r="E566" i="1" a="1"/>
  <c r="E566" i="1" s="1"/>
  <c r="D566" i="1" a="1"/>
  <c r="D566" i="1" s="1"/>
  <c r="C566" i="1" a="1"/>
  <c r="C566" i="1" s="1"/>
  <c r="B566" i="1" a="1"/>
  <c r="B566" i="1" s="1"/>
  <c r="L566" i="1"/>
  <c r="Q566" i="1" a="1"/>
  <c r="Q566" i="1" s="1"/>
  <c r="K566" i="1" a="1"/>
  <c r="K566" i="1" s="1"/>
  <c r="E577" i="1" a="1"/>
  <c r="E577" i="1" s="1"/>
  <c r="AG577" i="1" a="1"/>
  <c r="AG577" i="1" s="1"/>
  <c r="D577" i="1" a="1"/>
  <c r="D577" i="1" s="1"/>
  <c r="C577" i="1" a="1"/>
  <c r="C577" i="1" s="1"/>
  <c r="B577" i="1" a="1"/>
  <c r="B577" i="1" s="1"/>
  <c r="R577" i="1" a="1"/>
  <c r="R577" i="1" s="1"/>
  <c r="Q577" i="1" a="1"/>
  <c r="Q577" i="1" s="1"/>
  <c r="L577" i="1"/>
  <c r="K577" i="1" a="1"/>
  <c r="K577" i="1" s="1"/>
  <c r="J577" i="1" a="1"/>
  <c r="J577" i="1" s="1"/>
  <c r="I577" i="1" a="1"/>
  <c r="I577" i="1" s="1"/>
  <c r="F577" i="1" a="1"/>
  <c r="F577" i="1" s="1"/>
  <c r="M577" i="1"/>
  <c r="S577" i="1" s="1"/>
  <c r="V596" i="1"/>
  <c r="B620" i="1" a="1"/>
  <c r="B620" i="1" s="1"/>
  <c r="Q620" i="1" a="1"/>
  <c r="Q620" i="1" s="1"/>
  <c r="L620" i="1"/>
  <c r="K620" i="1" a="1"/>
  <c r="K620" i="1" s="1"/>
  <c r="C620" i="1" a="1"/>
  <c r="C620" i="1" s="1"/>
  <c r="D620" i="1" a="1"/>
  <c r="D620" i="1" s="1"/>
  <c r="E620" i="1" a="1"/>
  <c r="E620" i="1" s="1"/>
  <c r="B647" i="1" a="1"/>
  <c r="B647" i="1" s="1"/>
  <c r="Q647" i="1" a="1"/>
  <c r="Q647" i="1" s="1"/>
  <c r="L647" i="1"/>
  <c r="K647" i="1" a="1"/>
  <c r="K647" i="1" s="1"/>
  <c r="D647" i="1" a="1"/>
  <c r="D647" i="1" s="1"/>
  <c r="C647" i="1" a="1"/>
  <c r="C647" i="1" s="1"/>
  <c r="E647" i="1" a="1"/>
  <c r="E647" i="1" s="1"/>
  <c r="E650" i="1" a="1"/>
  <c r="E650" i="1" s="1"/>
  <c r="D650" i="1" a="1"/>
  <c r="D650" i="1" s="1"/>
  <c r="C650" i="1" a="1"/>
  <c r="C650" i="1" s="1"/>
  <c r="B650" i="1" a="1"/>
  <c r="B650" i="1" s="1"/>
  <c r="L650" i="1"/>
  <c r="Q650" i="1" a="1"/>
  <c r="Q650" i="1" s="1"/>
  <c r="K650" i="1" a="1"/>
  <c r="K650" i="1" s="1"/>
  <c r="M650" i="1"/>
  <c r="S650" i="1" s="1"/>
  <c r="X656" i="1" a="1"/>
  <c r="X656" i="1" s="1"/>
  <c r="AD656" i="1" a="1"/>
  <c r="AD656" i="1" s="1"/>
  <c r="W656" i="1" a="1"/>
  <c r="W656" i="1" s="1"/>
  <c r="U656" i="1" a="1"/>
  <c r="U656" i="1" s="1"/>
  <c r="AF656" i="1" a="1"/>
  <c r="AF656" i="1" s="1"/>
  <c r="T656" i="1" a="1"/>
  <c r="T656" i="1" s="1"/>
  <c r="AE656" i="1" a="1"/>
  <c r="AE656" i="1" s="1"/>
  <c r="AC656" i="1" a="1"/>
  <c r="AC656" i="1" s="1"/>
  <c r="AB656" i="1" a="1"/>
  <c r="AB656" i="1" s="1"/>
  <c r="AA656" i="1" a="1"/>
  <c r="AA656" i="1" s="1"/>
  <c r="Z656" i="1" a="1"/>
  <c r="Z656" i="1" s="1"/>
  <c r="Y656" i="1" a="1"/>
  <c r="Y656" i="1" s="1"/>
  <c r="Q666" i="1" a="1"/>
  <c r="Q666" i="1" s="1"/>
  <c r="C666" i="1" a="1"/>
  <c r="C666" i="1" s="1"/>
  <c r="B666" i="1" a="1"/>
  <c r="B666" i="1" s="1"/>
  <c r="E666" i="1" a="1"/>
  <c r="E666" i="1" s="1"/>
  <c r="D666" i="1" a="1"/>
  <c r="D666" i="1" s="1"/>
  <c r="L666" i="1"/>
  <c r="K666" i="1" a="1"/>
  <c r="K666" i="1" s="1"/>
  <c r="Q677" i="1" a="1"/>
  <c r="Q677" i="1" s="1"/>
  <c r="L677" i="1"/>
  <c r="E677" i="1" a="1"/>
  <c r="E677" i="1" s="1"/>
  <c r="B677" i="1" a="1"/>
  <c r="B677" i="1" s="1"/>
  <c r="C677" i="1" a="1"/>
  <c r="C677" i="1" s="1"/>
  <c r="K677" i="1" a="1"/>
  <c r="K677" i="1" s="1"/>
  <c r="M677" i="1"/>
  <c r="S677" i="1" s="1"/>
  <c r="D677" i="1" a="1"/>
  <c r="D677" i="1" s="1"/>
  <c r="V696" i="1"/>
  <c r="E720" i="1" a="1"/>
  <c r="E720" i="1" s="1"/>
  <c r="B720" i="1" a="1"/>
  <c r="B720" i="1" s="1"/>
  <c r="Q720" i="1" a="1"/>
  <c r="Q720" i="1" s="1"/>
  <c r="L720" i="1"/>
  <c r="K720" i="1" a="1"/>
  <c r="K720" i="1" s="1"/>
  <c r="D720" i="1" a="1"/>
  <c r="D720" i="1" s="1"/>
  <c r="C720" i="1" a="1"/>
  <c r="C720" i="1" s="1"/>
  <c r="E747" i="1" a="1"/>
  <c r="E747" i="1" s="1"/>
  <c r="D747" i="1" a="1"/>
  <c r="D747" i="1" s="1"/>
  <c r="C747" i="1" a="1"/>
  <c r="C747" i="1" s="1"/>
  <c r="B747" i="1" a="1"/>
  <c r="B747" i="1" s="1"/>
  <c r="Q747" i="1" a="1"/>
  <c r="Q747" i="1" s="1"/>
  <c r="L747" i="1"/>
  <c r="K747" i="1" a="1"/>
  <c r="K747" i="1" s="1"/>
  <c r="D750" i="1" a="1"/>
  <c r="D750" i="1" s="1"/>
  <c r="C750" i="1" a="1"/>
  <c r="C750" i="1" s="1"/>
  <c r="B750" i="1" a="1"/>
  <c r="B750" i="1" s="1"/>
  <c r="L750" i="1"/>
  <c r="E750" i="1" a="1"/>
  <c r="E750" i="1" s="1"/>
  <c r="K750" i="1" a="1"/>
  <c r="K750" i="1" s="1"/>
  <c r="M750" i="1"/>
  <c r="S750" i="1" s="1"/>
  <c r="AC756" i="1" a="1"/>
  <c r="AC756" i="1" s="1"/>
  <c r="AB756" i="1" a="1"/>
  <c r="AB756" i="1" s="1"/>
  <c r="U756" i="1" a="1"/>
  <c r="U756" i="1" s="1"/>
  <c r="AF756" i="1" a="1"/>
  <c r="AF756" i="1" s="1"/>
  <c r="T756" i="1" a="1"/>
  <c r="T756" i="1" s="1"/>
  <c r="AE756" i="1" a="1"/>
  <c r="AE756" i="1" s="1"/>
  <c r="AD756" i="1" a="1"/>
  <c r="AD756" i="1" s="1"/>
  <c r="Z756" i="1" a="1"/>
  <c r="Z756" i="1" s="1"/>
  <c r="W756" i="1" a="1"/>
  <c r="W756" i="1" s="1"/>
  <c r="AA756" i="1" a="1"/>
  <c r="AA756" i="1" s="1"/>
  <c r="Y756" i="1" a="1"/>
  <c r="Y756" i="1" s="1"/>
  <c r="X756" i="1" a="1"/>
  <c r="X756" i="1" s="1"/>
  <c r="Q766" i="1" a="1"/>
  <c r="Q766" i="1" s="1"/>
  <c r="L766" i="1"/>
  <c r="K766" i="1" a="1"/>
  <c r="K766" i="1" s="1"/>
  <c r="E766" i="1" a="1"/>
  <c r="E766" i="1" s="1"/>
  <c r="D766" i="1" a="1"/>
  <c r="D766" i="1" s="1"/>
  <c r="C766" i="1" a="1"/>
  <c r="C766" i="1" s="1"/>
  <c r="B766" i="1" a="1"/>
  <c r="B766" i="1" s="1"/>
  <c r="E777" i="1" a="1"/>
  <c r="E777" i="1" s="1"/>
  <c r="L777" i="1"/>
  <c r="K777" i="1" a="1"/>
  <c r="K777" i="1" s="1"/>
  <c r="C777" i="1" a="1"/>
  <c r="C777" i="1" s="1"/>
  <c r="D777" i="1" a="1"/>
  <c r="D777" i="1" s="1"/>
  <c r="B777" i="1" a="1"/>
  <c r="B777" i="1" s="1"/>
  <c r="M777" i="1"/>
  <c r="S777" i="1" s="1"/>
  <c r="V796" i="1"/>
  <c r="V876" i="1"/>
  <c r="E894" i="1" a="1"/>
  <c r="E894" i="1" s="1"/>
  <c r="D894" i="1" a="1"/>
  <c r="D894" i="1" s="1"/>
  <c r="C894" i="1" a="1"/>
  <c r="C894" i="1" s="1"/>
  <c r="L894" i="1"/>
  <c r="K894" i="1" a="1"/>
  <c r="K894" i="1" s="1"/>
  <c r="Q894" i="1" a="1"/>
  <c r="Q894" i="1" s="1"/>
  <c r="B894" i="1" a="1"/>
  <c r="B894" i="1" s="1"/>
  <c r="S894" i="1"/>
  <c r="M894" i="1"/>
  <c r="V903" i="1"/>
  <c r="D912" i="1" a="1"/>
  <c r="D912" i="1" s="1"/>
  <c r="C912" i="1" a="1"/>
  <c r="C912" i="1" s="1"/>
  <c r="B912" i="1" a="1"/>
  <c r="B912" i="1" s="1"/>
  <c r="Q912" i="1" a="1"/>
  <c r="Q912" i="1" s="1"/>
  <c r="E912" i="1" a="1"/>
  <c r="E912" i="1" s="1"/>
  <c r="L912" i="1"/>
  <c r="N912" i="1" s="1"/>
  <c r="K912" i="1" a="1"/>
  <c r="K912" i="1" s="1"/>
  <c r="O912" i="1"/>
  <c r="M912" i="1"/>
  <c r="S912" i="1" s="1"/>
  <c r="C921" i="1" a="1"/>
  <c r="C921" i="1" s="1"/>
  <c r="B921" i="1" a="1"/>
  <c r="B921" i="1" s="1"/>
  <c r="E921" i="1" a="1"/>
  <c r="E921" i="1" s="1"/>
  <c r="D921" i="1" a="1"/>
  <c r="D921" i="1" s="1"/>
  <c r="Q921" i="1" a="1"/>
  <c r="Q921" i="1" s="1"/>
  <c r="L921" i="1"/>
  <c r="P921" i="1" s="1"/>
  <c r="K921" i="1" a="1"/>
  <c r="K921" i="1" s="1"/>
  <c r="S921" i="1"/>
  <c r="B939" i="1" a="1"/>
  <c r="B939" i="1" s="1"/>
  <c r="K939" i="1" a="1"/>
  <c r="K939" i="1" s="1"/>
  <c r="L939" i="1"/>
  <c r="O939" i="1" s="1"/>
  <c r="D939" i="1" a="1"/>
  <c r="D939" i="1" s="1"/>
  <c r="E939" i="1" a="1"/>
  <c r="E939" i="1" s="1"/>
  <c r="C939" i="1" a="1"/>
  <c r="C939" i="1" s="1"/>
  <c r="M939" i="1"/>
  <c r="S939" i="1" s="1"/>
  <c r="X945" i="1" a="1"/>
  <c r="X945" i="1" s="1"/>
  <c r="W945" i="1" a="1"/>
  <c r="W945" i="1" s="1"/>
  <c r="AF945" i="1" a="1"/>
  <c r="AF945" i="1" s="1"/>
  <c r="U945" i="1" a="1"/>
  <c r="U945" i="1" s="1"/>
  <c r="AE945" i="1" a="1"/>
  <c r="AE945" i="1" s="1"/>
  <c r="AB945" i="1" a="1"/>
  <c r="AB945" i="1" s="1"/>
  <c r="Y945" i="1" a="1"/>
  <c r="Y945" i="1" s="1"/>
  <c r="T945" i="1" a="1"/>
  <c r="T945" i="1" s="1"/>
  <c r="AD945" i="1" a="1"/>
  <c r="AD945" i="1" s="1"/>
  <c r="AC945" i="1" a="1"/>
  <c r="AC945" i="1" s="1"/>
  <c r="Z945" i="1" a="1"/>
  <c r="Z945" i="1" s="1"/>
  <c r="AA945" i="1" a="1"/>
  <c r="AA945" i="1" s="1"/>
  <c r="V945" i="1"/>
  <c r="L957" i="1"/>
  <c r="K957" i="1" a="1"/>
  <c r="K957" i="1" s="1"/>
  <c r="C957" i="1" a="1"/>
  <c r="C957" i="1" s="1"/>
  <c r="B957" i="1" a="1"/>
  <c r="B957" i="1" s="1"/>
  <c r="D957" i="1" a="1"/>
  <c r="D957" i="1" s="1"/>
  <c r="E957" i="1" a="1"/>
  <c r="E957" i="1" s="1"/>
  <c r="M957" i="1"/>
  <c r="S957" i="1" s="1"/>
  <c r="W963" i="1" a="1"/>
  <c r="W963" i="1" s="1"/>
  <c r="AF963" i="1" a="1"/>
  <c r="AF963" i="1" s="1"/>
  <c r="U963" i="1" a="1"/>
  <c r="U963" i="1" s="1"/>
  <c r="AE963" i="1" a="1"/>
  <c r="AE963" i="1" s="1"/>
  <c r="T963" i="1" a="1"/>
  <c r="T963" i="1" s="1"/>
  <c r="AD963" i="1" a="1"/>
  <c r="AD963" i="1" s="1"/>
  <c r="AA963" i="1" a="1"/>
  <c r="AA963" i="1" s="1"/>
  <c r="X963" i="1" a="1"/>
  <c r="X963" i="1" s="1"/>
  <c r="AC963" i="1" a="1"/>
  <c r="AC963" i="1" s="1"/>
  <c r="AB963" i="1" a="1"/>
  <c r="AB963" i="1" s="1"/>
  <c r="Y963" i="1" a="1"/>
  <c r="Y963" i="1" s="1"/>
  <c r="Z963" i="1" a="1"/>
  <c r="Z963" i="1" s="1"/>
  <c r="Q975" i="1" a="1"/>
  <c r="Q975" i="1" s="1"/>
  <c r="L975" i="1"/>
  <c r="K975" i="1" a="1"/>
  <c r="K975" i="1" s="1"/>
  <c r="E975" i="1" a="1"/>
  <c r="E975" i="1" s="1"/>
  <c r="B975" i="1" a="1"/>
  <c r="B975" i="1" s="1"/>
  <c r="C975" i="1" a="1"/>
  <c r="C975" i="1" s="1"/>
  <c r="D975" i="1" a="1"/>
  <c r="D975" i="1" s="1"/>
  <c r="C990" i="1" a="1"/>
  <c r="C990" i="1" s="1"/>
  <c r="B990" i="1" a="1"/>
  <c r="B990" i="1" s="1"/>
  <c r="Q990" i="1" a="1"/>
  <c r="Q990" i="1" s="1"/>
  <c r="L990" i="1"/>
  <c r="O990" i="1" s="1"/>
  <c r="K990" i="1" a="1"/>
  <c r="K990" i="1" s="1"/>
  <c r="D990" i="1" a="1"/>
  <c r="D990" i="1" s="1"/>
  <c r="E990" i="1" a="1"/>
  <c r="E990" i="1" s="1"/>
  <c r="P990" i="1"/>
  <c r="M990" i="1"/>
  <c r="S990" i="1" s="1"/>
  <c r="B1008" i="1" a="1"/>
  <c r="B1008" i="1" s="1"/>
  <c r="Q1008" i="1" a="1"/>
  <c r="Q1008" i="1" s="1"/>
  <c r="L1008" i="1"/>
  <c r="K1008" i="1" a="1"/>
  <c r="K1008" i="1" s="1"/>
  <c r="E1008" i="1" a="1"/>
  <c r="E1008" i="1" s="1"/>
  <c r="C1008" i="1" a="1"/>
  <c r="C1008" i="1" s="1"/>
  <c r="D1008" i="1" a="1"/>
  <c r="D1008" i="1" s="1"/>
  <c r="N1008" i="1"/>
  <c r="E1047" i="1" a="1"/>
  <c r="E1047" i="1" s="1"/>
  <c r="D1047" i="1" a="1"/>
  <c r="D1047" i="1" s="1"/>
  <c r="C1047" i="1" a="1"/>
  <c r="C1047" i="1" s="1"/>
  <c r="Q1047" i="1" a="1"/>
  <c r="Q1047" i="1" s="1"/>
  <c r="L1047" i="1"/>
  <c r="K1047" i="1" a="1"/>
  <c r="K1047" i="1" s="1"/>
  <c r="B1047" i="1" a="1"/>
  <c r="B1047" i="1" s="1"/>
  <c r="S1047" i="1"/>
  <c r="P1047" i="1"/>
  <c r="L1053" i="1"/>
  <c r="K1053" i="1" a="1"/>
  <c r="K1053" i="1" s="1"/>
  <c r="D1053" i="1" a="1"/>
  <c r="D1053" i="1" s="1"/>
  <c r="Q1053" i="1" a="1"/>
  <c r="Q1053" i="1" s="1"/>
  <c r="E1053" i="1" a="1"/>
  <c r="E1053" i="1" s="1"/>
  <c r="C1053" i="1" a="1"/>
  <c r="C1053" i="1" s="1"/>
  <c r="B1053" i="1" a="1"/>
  <c r="B1053" i="1" s="1"/>
  <c r="K1062" i="1" a="1"/>
  <c r="K1062" i="1" s="1"/>
  <c r="C1062" i="1" a="1"/>
  <c r="C1062" i="1" s="1"/>
  <c r="Q1062" i="1" a="1"/>
  <c r="Q1062" i="1" s="1"/>
  <c r="L1062" i="1"/>
  <c r="E1062" i="1" a="1"/>
  <c r="E1062" i="1" s="1"/>
  <c r="D1062" i="1" a="1"/>
  <c r="D1062" i="1" s="1"/>
  <c r="B1062" i="1" a="1"/>
  <c r="B1062" i="1" s="1"/>
  <c r="C1086" i="1" a="1"/>
  <c r="C1086" i="1" s="1"/>
  <c r="B1086" i="1" a="1"/>
  <c r="B1086" i="1" s="1"/>
  <c r="L1086" i="1"/>
  <c r="K1086" i="1" a="1"/>
  <c r="K1086" i="1" s="1"/>
  <c r="Q1086" i="1" a="1"/>
  <c r="Q1086" i="1" s="1"/>
  <c r="D1086" i="1" a="1"/>
  <c r="D1086" i="1" s="1"/>
  <c r="E1086" i="1" a="1"/>
  <c r="E1086" i="1" s="1"/>
  <c r="Q1104" i="1" a="1"/>
  <c r="Q1104" i="1" s="1"/>
  <c r="D1104" i="1" a="1"/>
  <c r="D1104" i="1" s="1"/>
  <c r="C1104" i="1" a="1"/>
  <c r="C1104" i="1" s="1"/>
  <c r="B1104" i="1" a="1"/>
  <c r="B1104" i="1" s="1"/>
  <c r="E1104" i="1" a="1"/>
  <c r="E1104" i="1" s="1"/>
  <c r="L1104" i="1"/>
  <c r="K1104" i="1" a="1"/>
  <c r="K1104" i="1" s="1"/>
  <c r="E1131" i="1" a="1"/>
  <c r="E1131" i="1" s="1"/>
  <c r="D1131" i="1" a="1"/>
  <c r="D1131" i="1" s="1"/>
  <c r="B1131" i="1" a="1"/>
  <c r="B1131" i="1" s="1"/>
  <c r="L1131" i="1"/>
  <c r="K1131" i="1" a="1"/>
  <c r="K1131" i="1" s="1"/>
  <c r="C1131" i="1" a="1"/>
  <c r="C1131" i="1" s="1"/>
  <c r="Q1131" i="1" a="1"/>
  <c r="Q1131" i="1" s="1"/>
  <c r="W1138" i="1" a="1"/>
  <c r="W1138" i="1" s="1"/>
  <c r="AE1138" i="1" a="1"/>
  <c r="AE1138" i="1" s="1"/>
  <c r="AD1138" i="1" a="1"/>
  <c r="AD1138" i="1" s="1"/>
  <c r="AB1138" i="1" a="1"/>
  <c r="AB1138" i="1" s="1"/>
  <c r="Z1138" i="1" a="1"/>
  <c r="Z1138" i="1" s="1"/>
  <c r="AF1138" i="1" a="1"/>
  <c r="AF1138" i="1" s="1"/>
  <c r="AC1138" i="1" a="1"/>
  <c r="AC1138" i="1" s="1"/>
  <c r="AA1138" i="1" a="1"/>
  <c r="AA1138" i="1" s="1"/>
  <c r="U1138" i="1" a="1"/>
  <c r="U1138" i="1" s="1"/>
  <c r="Y1138" i="1" a="1"/>
  <c r="Y1138" i="1" s="1"/>
  <c r="X1138" i="1" a="1"/>
  <c r="X1138" i="1" s="1"/>
  <c r="T1138" i="1" a="1"/>
  <c r="T1138" i="1" s="1"/>
  <c r="V1138" i="1"/>
  <c r="AF1156" i="1" a="1"/>
  <c r="AF1156" i="1" s="1"/>
  <c r="U1156" i="1" a="1"/>
  <c r="U1156" i="1" s="1"/>
  <c r="AE1156" i="1" a="1"/>
  <c r="AE1156" i="1" s="1"/>
  <c r="T1156" i="1" a="1"/>
  <c r="T1156" i="1" s="1"/>
  <c r="AC1156" i="1" a="1"/>
  <c r="AC1156" i="1" s="1"/>
  <c r="AB1156" i="1" a="1"/>
  <c r="AB1156" i="1" s="1"/>
  <c r="Z1156" i="1" a="1"/>
  <c r="Z1156" i="1" s="1"/>
  <c r="AD1156" i="1" a="1"/>
  <c r="AD1156" i="1" s="1"/>
  <c r="AA1156" i="1" a="1"/>
  <c r="AA1156" i="1" s="1"/>
  <c r="Y1156" i="1" a="1"/>
  <c r="Y1156" i="1" s="1"/>
  <c r="W1156" i="1" a="1"/>
  <c r="W1156" i="1" s="1"/>
  <c r="X1156" i="1" a="1"/>
  <c r="X1156" i="1" s="1"/>
  <c r="V1276" i="1"/>
  <c r="E1294" i="1" a="1"/>
  <c r="E1294" i="1" s="1"/>
  <c r="D1294" i="1" a="1"/>
  <c r="D1294" i="1" s="1"/>
  <c r="C1294" i="1" a="1"/>
  <c r="C1294" i="1" s="1"/>
  <c r="B1294" i="1" a="1"/>
  <c r="B1294" i="1" s="1"/>
  <c r="R1294" i="1" a="1"/>
  <c r="R1294" i="1" s="1"/>
  <c r="K1294" i="1" a="1"/>
  <c r="K1294" i="1" s="1"/>
  <c r="L1294" i="1"/>
  <c r="P1294" i="1" s="1"/>
  <c r="J1294" i="1" a="1"/>
  <c r="J1294" i="1" s="1"/>
  <c r="N1294" i="1"/>
  <c r="M1294" i="1"/>
  <c r="Q1294" i="1" s="1" a="1"/>
  <c r="Q1294" i="1" s="1"/>
  <c r="D1312" i="1" a="1"/>
  <c r="D1312" i="1" s="1"/>
  <c r="C1312" i="1" a="1"/>
  <c r="C1312" i="1" s="1"/>
  <c r="B1312" i="1" a="1"/>
  <c r="B1312" i="1" s="1"/>
  <c r="E1312" i="1" a="1"/>
  <c r="E1312" i="1" s="1"/>
  <c r="R1312" i="1" a="1"/>
  <c r="R1312" i="1" s="1"/>
  <c r="L1312" i="1"/>
  <c r="N1312" i="1" s="1"/>
  <c r="K1312" i="1" a="1"/>
  <c r="K1312" i="1" s="1"/>
  <c r="O1312" i="1"/>
  <c r="M1312" i="1"/>
  <c r="S1312" i="1" s="1"/>
  <c r="C1321" i="1" a="1"/>
  <c r="C1321" i="1" s="1"/>
  <c r="B1321" i="1" a="1"/>
  <c r="B1321" i="1" s="1"/>
  <c r="R1321" i="1" a="1"/>
  <c r="R1321" i="1" s="1"/>
  <c r="Q1321" i="1" a="1"/>
  <c r="Q1321" i="1" s="1"/>
  <c r="L1321" i="1"/>
  <c r="K1321" i="1" a="1"/>
  <c r="K1321" i="1" s="1"/>
  <c r="E1321" i="1" a="1"/>
  <c r="E1321" i="1" s="1"/>
  <c r="D1321" i="1" a="1"/>
  <c r="D1321" i="1" s="1"/>
  <c r="S1321" i="1"/>
  <c r="B1339" i="1" a="1"/>
  <c r="B1339" i="1" s="1"/>
  <c r="Q1339" i="1" a="1"/>
  <c r="Q1339" i="1" s="1"/>
  <c r="L1339" i="1"/>
  <c r="K1339" i="1" a="1"/>
  <c r="K1339" i="1" s="1"/>
  <c r="E1339" i="1" a="1"/>
  <c r="E1339" i="1" s="1"/>
  <c r="D1339" i="1" a="1"/>
  <c r="D1339" i="1" s="1"/>
  <c r="C1339" i="1" a="1"/>
  <c r="C1339" i="1" s="1"/>
  <c r="O1339" i="1"/>
  <c r="M1339" i="1"/>
  <c r="S1339" i="1" s="1"/>
  <c r="D1357" i="1" a="1"/>
  <c r="D1357" i="1" s="1"/>
  <c r="C1357" i="1" a="1"/>
  <c r="C1357" i="1" s="1"/>
  <c r="AG1357" i="1" a="1"/>
  <c r="AG1357" i="1" s="1"/>
  <c r="B1357" i="1" a="1"/>
  <c r="B1357" i="1" s="1"/>
  <c r="K1357" i="1" a="1"/>
  <c r="K1357" i="1" s="1"/>
  <c r="L1357" i="1"/>
  <c r="E1357" i="1" a="1"/>
  <c r="E1357" i="1" s="1"/>
  <c r="M1357" i="1"/>
  <c r="S1357" i="1" s="1"/>
  <c r="T1363" i="1" a="1"/>
  <c r="T1363" i="1" s="1"/>
  <c r="AF1363" i="1" a="1"/>
  <c r="AF1363" i="1" s="1"/>
  <c r="AE1363" i="1" a="1"/>
  <c r="AE1363" i="1" s="1"/>
  <c r="AD1363" i="1" a="1"/>
  <c r="AD1363" i="1" s="1"/>
  <c r="AC1363" i="1" a="1"/>
  <c r="AC1363" i="1" s="1"/>
  <c r="Z1363" i="1" a="1"/>
  <c r="Z1363" i="1" s="1"/>
  <c r="AB1363" i="1" a="1"/>
  <c r="AB1363" i="1" s="1"/>
  <c r="AA1363" i="1" a="1"/>
  <c r="AA1363" i="1" s="1"/>
  <c r="Y1363" i="1" a="1"/>
  <c r="Y1363" i="1" s="1"/>
  <c r="X1363" i="1" a="1"/>
  <c r="X1363" i="1" s="1"/>
  <c r="W1363" i="1" a="1"/>
  <c r="W1363" i="1" s="1"/>
  <c r="U1363" i="1" a="1"/>
  <c r="U1363" i="1" s="1"/>
  <c r="E1375" i="1" a="1"/>
  <c r="E1375" i="1" s="1"/>
  <c r="B1375" i="1" a="1"/>
  <c r="B1375" i="1" s="1"/>
  <c r="Q1375" i="1" a="1"/>
  <c r="Q1375" i="1" s="1"/>
  <c r="K1375" i="1" a="1"/>
  <c r="K1375" i="1" s="1"/>
  <c r="L1375" i="1"/>
  <c r="D1375" i="1" a="1"/>
  <c r="D1375" i="1" s="1"/>
  <c r="C1375" i="1" a="1"/>
  <c r="C1375" i="1" s="1"/>
  <c r="AG1375" i="1" a="1"/>
  <c r="AG1375" i="1" s="1"/>
  <c r="AF1398" i="1" a="1"/>
  <c r="AF1398" i="1" s="1"/>
  <c r="U1398" i="1" a="1"/>
  <c r="U1398" i="1" s="1"/>
  <c r="AE1398" i="1" a="1"/>
  <c r="AE1398" i="1" s="1"/>
  <c r="T1398" i="1" a="1"/>
  <c r="T1398" i="1" s="1"/>
  <c r="AD1398" i="1" a="1"/>
  <c r="AD1398" i="1" s="1"/>
  <c r="AB1398" i="1" a="1"/>
  <c r="AB1398" i="1" s="1"/>
  <c r="AC1398" i="1" a="1"/>
  <c r="AC1398" i="1" s="1"/>
  <c r="AA1398" i="1" a="1"/>
  <c r="AA1398" i="1" s="1"/>
  <c r="Z1398" i="1" a="1"/>
  <c r="Z1398" i="1" s="1"/>
  <c r="Y1398" i="1" a="1"/>
  <c r="Y1398" i="1" s="1"/>
  <c r="X1398" i="1" a="1"/>
  <c r="X1398" i="1" s="1"/>
  <c r="W1398" i="1" a="1"/>
  <c r="W1398" i="1" s="1"/>
  <c r="V1398" i="1"/>
  <c r="E1426" i="1" a="1"/>
  <c r="E1426" i="1" s="1"/>
  <c r="C1426" i="1" a="1"/>
  <c r="C1426" i="1" s="1"/>
  <c r="Q1426" i="1" a="1"/>
  <c r="Q1426" i="1" s="1"/>
  <c r="L1426" i="1"/>
  <c r="K1426" i="1" a="1"/>
  <c r="K1426" i="1" s="1"/>
  <c r="D1426" i="1" a="1"/>
  <c r="D1426" i="1" s="1"/>
  <c r="B1426" i="1" a="1"/>
  <c r="B1426" i="1" s="1"/>
  <c r="V1436" i="1"/>
  <c r="Q1442" i="1" a="1"/>
  <c r="Q1442" i="1" s="1"/>
  <c r="B1442" i="1" a="1"/>
  <c r="B1442" i="1" s="1"/>
  <c r="R1442" i="1" a="1"/>
  <c r="R1442" i="1" s="1"/>
  <c r="L1442" i="1"/>
  <c r="K1442" i="1" a="1"/>
  <c r="K1442" i="1" s="1"/>
  <c r="C1442" i="1" a="1"/>
  <c r="C1442" i="1" s="1"/>
  <c r="E1442" i="1" a="1"/>
  <c r="E1442" i="1" s="1"/>
  <c r="D1442" i="1" a="1"/>
  <c r="D1442" i="1" s="1"/>
  <c r="B1455" i="1" a="1"/>
  <c r="B1455" i="1" s="1"/>
  <c r="R1455" i="1" a="1"/>
  <c r="R1455" i="1" s="1"/>
  <c r="L1455" i="1"/>
  <c r="D1455" i="1" a="1"/>
  <c r="D1455" i="1" s="1"/>
  <c r="C1455" i="1" a="1"/>
  <c r="C1455" i="1" s="1"/>
  <c r="Q1455" i="1" a="1"/>
  <c r="Q1455" i="1" s="1"/>
  <c r="K1455" i="1" a="1"/>
  <c r="K1455" i="1" s="1"/>
  <c r="E1455" i="1" a="1"/>
  <c r="E1455" i="1" s="1"/>
  <c r="AA1478" i="1" a="1"/>
  <c r="AA1478" i="1" s="1"/>
  <c r="Z1478" i="1" a="1"/>
  <c r="Z1478" i="1" s="1"/>
  <c r="Y1478" i="1" a="1"/>
  <c r="Y1478" i="1" s="1"/>
  <c r="W1478" i="1" a="1"/>
  <c r="W1478" i="1" s="1"/>
  <c r="AF1478" i="1" a="1"/>
  <c r="AF1478" i="1" s="1"/>
  <c r="AE1478" i="1" a="1"/>
  <c r="AE1478" i="1" s="1"/>
  <c r="AC1478" i="1" a="1"/>
  <c r="AC1478" i="1" s="1"/>
  <c r="X1478" i="1" a="1"/>
  <c r="X1478" i="1" s="1"/>
  <c r="AB1478" i="1" a="1"/>
  <c r="AB1478" i="1" s="1"/>
  <c r="AD1478" i="1" a="1"/>
  <c r="AD1478" i="1" s="1"/>
  <c r="U1478" i="1" a="1"/>
  <c r="U1478" i="1" s="1"/>
  <c r="T1478" i="1" a="1"/>
  <c r="T1478" i="1" s="1"/>
  <c r="V1478" i="1"/>
  <c r="Q1506" i="1" a="1"/>
  <c r="Q1506" i="1" s="1"/>
  <c r="B1506" i="1" a="1"/>
  <c r="B1506" i="1" s="1"/>
  <c r="R1506" i="1" a="1"/>
  <c r="R1506" i="1" s="1"/>
  <c r="L1506" i="1"/>
  <c r="K1506" i="1" a="1"/>
  <c r="K1506" i="1" s="1"/>
  <c r="E1506" i="1" a="1"/>
  <c r="E1506" i="1" s="1"/>
  <c r="D1506" i="1" a="1"/>
  <c r="D1506" i="1" s="1"/>
  <c r="C1506" i="1" a="1"/>
  <c r="C1506" i="1" s="1"/>
  <c r="V1516" i="1"/>
  <c r="R1522" i="1" a="1"/>
  <c r="R1522" i="1" s="1"/>
  <c r="K1522" i="1" a="1"/>
  <c r="K1522" i="1" s="1"/>
  <c r="D1522" i="1" a="1"/>
  <c r="D1522" i="1" s="1"/>
  <c r="Q1522" i="1" a="1"/>
  <c r="Q1522" i="1" s="1"/>
  <c r="E1522" i="1" a="1"/>
  <c r="E1522" i="1" s="1"/>
  <c r="L1522" i="1"/>
  <c r="B1522" i="1" a="1"/>
  <c r="B1522" i="1" s="1"/>
  <c r="C1522" i="1" a="1"/>
  <c r="C1522" i="1" s="1"/>
  <c r="C1535" i="1" a="1"/>
  <c r="C1535" i="1" s="1"/>
  <c r="E1535" i="1" a="1"/>
  <c r="E1535" i="1" s="1"/>
  <c r="D1535" i="1" a="1"/>
  <c r="D1535" i="1" s="1"/>
  <c r="B1535" i="1" a="1"/>
  <c r="B1535" i="1" s="1"/>
  <c r="L1535" i="1"/>
  <c r="K1535" i="1" a="1"/>
  <c r="K1535" i="1" s="1"/>
  <c r="Q1535" i="1" a="1"/>
  <c r="Q1535" i="1" s="1"/>
  <c r="AB1558" i="1" a="1"/>
  <c r="AB1558" i="1" s="1"/>
  <c r="AA1558" i="1" a="1"/>
  <c r="AA1558" i="1" s="1"/>
  <c r="T1558" i="1" a="1"/>
  <c r="T1558" i="1" s="1"/>
  <c r="AF1558" i="1" a="1"/>
  <c r="AF1558" i="1" s="1"/>
  <c r="AC1558" i="1" a="1"/>
  <c r="AC1558" i="1" s="1"/>
  <c r="W1558" i="1" a="1"/>
  <c r="W1558" i="1" s="1"/>
  <c r="U1558" i="1" a="1"/>
  <c r="U1558" i="1" s="1"/>
  <c r="AD1558" i="1" a="1"/>
  <c r="AD1558" i="1" s="1"/>
  <c r="X1558" i="1" a="1"/>
  <c r="X1558" i="1" s="1"/>
  <c r="Z1558" i="1" a="1"/>
  <c r="Z1558" i="1" s="1"/>
  <c r="Y1558" i="1" a="1"/>
  <c r="Y1558" i="1" s="1"/>
  <c r="AE1558" i="1" a="1"/>
  <c r="AE1558" i="1" s="1"/>
  <c r="V1558" i="1"/>
  <c r="C1586" i="1" a="1"/>
  <c r="C1586" i="1" s="1"/>
  <c r="Q1586" i="1" a="1"/>
  <c r="Q1586" i="1" s="1"/>
  <c r="L1586" i="1"/>
  <c r="K1586" i="1" a="1"/>
  <c r="K1586" i="1" s="1"/>
  <c r="F1586" i="1" a="1"/>
  <c r="F1586" i="1" s="1"/>
  <c r="H1586" i="1" s="1"/>
  <c r="D1586" i="1" a="1"/>
  <c r="D1586" i="1" s="1"/>
  <c r="R1586" i="1" a="1"/>
  <c r="R1586" i="1" s="1"/>
  <c r="B1586" i="1" a="1"/>
  <c r="B1586" i="1" s="1"/>
  <c r="AG1586" i="1" a="1"/>
  <c r="AG1586" i="1" s="1"/>
  <c r="E1586" i="1" a="1"/>
  <c r="E1586" i="1" s="1"/>
  <c r="G1586" i="1"/>
  <c r="V1596" i="1"/>
  <c r="B1630" i="1" a="1"/>
  <c r="B1630" i="1" s="1"/>
  <c r="K1630" i="1" a="1"/>
  <c r="K1630" i="1" s="1"/>
  <c r="E1630" i="1" a="1"/>
  <c r="E1630" i="1" s="1"/>
  <c r="C1630" i="1" a="1"/>
  <c r="C1630" i="1" s="1"/>
  <c r="Q1630" i="1" a="1"/>
  <c r="Q1630" i="1" s="1"/>
  <c r="L1630" i="1"/>
  <c r="D1630" i="1" a="1"/>
  <c r="D1630" i="1" s="1"/>
  <c r="P1630" i="1"/>
  <c r="O1630" i="1"/>
  <c r="N1630" i="1"/>
  <c r="M1630" i="1"/>
  <c r="S1630" i="1" s="1"/>
  <c r="K1661" i="1" a="1"/>
  <c r="K1661" i="1" s="1"/>
  <c r="J1661" i="1" a="1"/>
  <c r="J1661" i="1" s="1"/>
  <c r="C1661" i="1" a="1"/>
  <c r="C1661" i="1" s="1"/>
  <c r="B1661" i="1" a="1"/>
  <c r="B1661" i="1" s="1"/>
  <c r="AG1661" i="1" a="1"/>
  <c r="AG1661" i="1" s="1"/>
  <c r="E1661" i="1" a="1"/>
  <c r="E1661" i="1" s="1"/>
  <c r="D1661" i="1" a="1"/>
  <c r="D1661" i="1" s="1"/>
  <c r="R1661" i="1" a="1"/>
  <c r="R1661" i="1" s="1"/>
  <c r="L1661" i="1"/>
  <c r="P1661" i="1" s="1"/>
  <c r="N1661" i="1"/>
  <c r="M1661" i="1"/>
  <c r="S1661" i="1" s="1"/>
  <c r="S1707" i="1"/>
  <c r="D109" i="2" a="1"/>
  <c r="D109" i="2" s="1"/>
  <c r="F109" i="2" a="1"/>
  <c r="F109" i="2" s="1"/>
  <c r="E109" i="2" a="1"/>
  <c r="E109" i="2" s="1"/>
  <c r="G109" i="2" s="1" a="1"/>
  <c r="G109" i="2" s="1"/>
  <c r="C109" i="2" a="1"/>
  <c r="C109" i="2" s="1"/>
  <c r="B109" i="2" a="1"/>
  <c r="B109" i="2" s="1"/>
  <c r="F121" i="2" a="1"/>
  <c r="F121" i="2" s="1"/>
  <c r="H121" i="2" s="1"/>
  <c r="E121" i="2" a="1"/>
  <c r="E121" i="2" s="1"/>
  <c r="G121" i="2" s="1" a="1"/>
  <c r="G121" i="2" s="1"/>
  <c r="C121" i="2" a="1"/>
  <c r="C121" i="2" s="1"/>
  <c r="D121" i="2" a="1"/>
  <c r="D121" i="2" s="1"/>
  <c r="B121" i="2" a="1"/>
  <c r="B121" i="2" s="1"/>
  <c r="D179" i="2" a="1"/>
  <c r="D179" i="2" s="1"/>
  <c r="C179" i="2" a="1"/>
  <c r="C179" i="2" s="1"/>
  <c r="F179" i="2" a="1"/>
  <c r="F179" i="2" s="1"/>
  <c r="H179" i="2" s="1"/>
  <c r="E179" i="2" a="1"/>
  <c r="E179" i="2" s="1"/>
  <c r="G179" i="2" s="1" a="1"/>
  <c r="G179" i="2" s="1"/>
  <c r="B179" i="2" a="1"/>
  <c r="B179" i="2" s="1"/>
  <c r="F192" i="2" a="1"/>
  <c r="F192" i="2" s="1"/>
  <c r="B192" i="2" a="1"/>
  <c r="B192" i="2" s="1"/>
  <c r="E192" i="2" a="1"/>
  <c r="E192" i="2" s="1"/>
  <c r="G192" i="2" s="1" a="1"/>
  <c r="G192" i="2" s="1"/>
  <c r="D192" i="2" a="1"/>
  <c r="D192" i="2" s="1"/>
  <c r="C192" i="2" a="1"/>
  <c r="C192" i="2" s="1"/>
  <c r="B296" i="2" a="1"/>
  <c r="B296" i="2" s="1"/>
  <c r="F296" i="2" a="1"/>
  <c r="F296" i="2" s="1"/>
  <c r="E296" i="2" a="1"/>
  <c r="E296" i="2" s="1"/>
  <c r="G296" i="2" s="1" a="1"/>
  <c r="G296" i="2" s="1"/>
  <c r="D296" i="2" a="1"/>
  <c r="D296" i="2" s="1"/>
  <c r="C296" i="2" a="1"/>
  <c r="C296" i="2" s="1"/>
  <c r="G322" i="2" a="1"/>
  <c r="G322" i="2" s="1"/>
  <c r="F322" i="2" a="1"/>
  <c r="F322" i="2" s="1"/>
  <c r="E322" i="2" a="1"/>
  <c r="E322" i="2" s="1"/>
  <c r="C322" i="2" a="1"/>
  <c r="C322" i="2" s="1"/>
  <c r="D322" i="2" a="1"/>
  <c r="D322" i="2" s="1"/>
  <c r="B322" i="2" a="1"/>
  <c r="B322" i="2" s="1"/>
  <c r="F335" i="2" a="1"/>
  <c r="F335" i="2" s="1"/>
  <c r="E335" i="2" a="1"/>
  <c r="E335" i="2" s="1"/>
  <c r="G335" i="2" s="1" a="1"/>
  <c r="G335" i="2" s="1"/>
  <c r="B335" i="2" a="1"/>
  <c r="B335" i="2" s="1"/>
  <c r="D335" i="2" a="1"/>
  <c r="D335" i="2" s="1"/>
  <c r="C335" i="2" a="1"/>
  <c r="C335" i="2" s="1"/>
  <c r="G347" i="2" a="1"/>
  <c r="G347" i="2" s="1"/>
  <c r="D347" i="2" a="1"/>
  <c r="D347" i="2" s="1"/>
  <c r="C347" i="2" a="1"/>
  <c r="C347" i="2" s="1"/>
  <c r="B347" i="2" a="1"/>
  <c r="B347" i="2" s="1"/>
  <c r="F347" i="2" a="1"/>
  <c r="F347" i="2" s="1"/>
  <c r="H347" i="2" s="1"/>
  <c r="E347" i="2" a="1"/>
  <c r="E347" i="2" s="1"/>
  <c r="G383" i="2" a="1"/>
  <c r="G383" i="2" s="1"/>
  <c r="C383" i="2" a="1"/>
  <c r="C383" i="2" s="1"/>
  <c r="D383" i="2" a="1"/>
  <c r="D383" i="2" s="1"/>
  <c r="E383" i="2" a="1"/>
  <c r="E383" i="2" s="1"/>
  <c r="F383" i="2" a="1"/>
  <c r="F383" i="2" s="1"/>
  <c r="B383" i="2" a="1"/>
  <c r="B383" i="2" s="1"/>
  <c r="H383" i="2"/>
  <c r="E432" i="2" a="1"/>
  <c r="E432" i="2" s="1"/>
  <c r="F432" i="2" a="1"/>
  <c r="F432" i="2" s="1"/>
  <c r="G432" i="2" a="1"/>
  <c r="G432" i="2" s="1"/>
  <c r="I432" i="2" s="1"/>
  <c r="D432" i="2" a="1"/>
  <c r="D432" i="2" s="1"/>
  <c r="C432" i="2" a="1"/>
  <c r="C432" i="2" s="1"/>
  <c r="B432" i="2" a="1"/>
  <c r="B432" i="2" s="1"/>
  <c r="X41" i="17"/>
  <c r="AU16" i="5"/>
  <c r="V15" i="5"/>
  <c r="Q368" i="1" s="1" a="1"/>
  <c r="Q368" i="1" s="1"/>
  <c r="U63" i="6"/>
  <c r="V15" i="6"/>
  <c r="AG40" i="6"/>
  <c r="BF6" i="8"/>
  <c r="BE21" i="8"/>
  <c r="W21" i="8"/>
  <c r="BG47" i="8"/>
  <c r="BH47" i="8" s="1"/>
  <c r="BI47" i="8"/>
  <c r="BF47" i="8"/>
  <c r="BG57" i="8"/>
  <c r="BH57" i="8" s="1"/>
  <c r="BF57" i="8"/>
  <c r="AH15" i="9"/>
  <c r="X15" i="9"/>
  <c r="AR15" i="9"/>
  <c r="W17" i="9"/>
  <c r="BE17" i="9"/>
  <c r="G116" i="2" s="1" a="1"/>
  <c r="G116" i="2" s="1"/>
  <c r="BE40" i="9"/>
  <c r="BI50" i="9"/>
  <c r="W61" i="9"/>
  <c r="AW6" i="10"/>
  <c r="AK6" i="10"/>
  <c r="AA6" i="10"/>
  <c r="Q6" i="10"/>
  <c r="AY35" i="10"/>
  <c r="BE10" i="11"/>
  <c r="X38" i="11"/>
  <c r="BE53" i="11"/>
  <c r="X9" i="12"/>
  <c r="BE42" i="12"/>
  <c r="G318" i="2" s="1" a="1"/>
  <c r="G318" i="2" s="1"/>
  <c r="BE50" i="12"/>
  <c r="BF10" i="13"/>
  <c r="BE13" i="13"/>
  <c r="W13" i="13"/>
  <c r="BE64" i="13"/>
  <c r="W64" i="13"/>
  <c r="BG35" i="15"/>
  <c r="BH35" i="15" s="1"/>
  <c r="BI35" i="15"/>
  <c r="BF35" i="15"/>
  <c r="BI40" i="15"/>
  <c r="BB71" i="15"/>
  <c r="BB75" i="15" s="1"/>
  <c r="K5" i="1" a="1"/>
  <c r="K5" i="1" s="1"/>
  <c r="F145" i="1" a="1"/>
  <c r="F145" i="1" s="1"/>
  <c r="E185" i="1" a="1"/>
  <c r="E185" i="1" s="1"/>
  <c r="D185" i="1" a="1"/>
  <c r="D185" i="1" s="1"/>
  <c r="C185" i="1" a="1"/>
  <c r="C185" i="1" s="1"/>
  <c r="Q185" i="1" a="1"/>
  <c r="Q185" i="1" s="1"/>
  <c r="L185" i="1"/>
  <c r="P185" i="1" s="1"/>
  <c r="K185" i="1" a="1"/>
  <c r="K185" i="1" s="1"/>
  <c r="B185" i="1" a="1"/>
  <c r="B185" i="1" s="1"/>
  <c r="X33" i="17"/>
  <c r="AU39" i="5"/>
  <c r="X34" i="17"/>
  <c r="AX43" i="5"/>
  <c r="J1207" i="1" s="1" a="1"/>
  <c r="J1207" i="1" s="1"/>
  <c r="X64" i="17"/>
  <c r="AX59" i="5"/>
  <c r="J1700" i="1" s="1" a="1"/>
  <c r="J1700" i="1" s="1"/>
  <c r="AU59" i="5"/>
  <c r="T6" i="4" a="1"/>
  <c r="T6" i="4" s="1"/>
  <c r="BD49" i="6"/>
  <c r="AR49" i="6"/>
  <c r="AH49" i="6"/>
  <c r="BE8" i="9"/>
  <c r="W8" i="9"/>
  <c r="BE20" i="9"/>
  <c r="BE32" i="9"/>
  <c r="BE59" i="9"/>
  <c r="W59" i="9"/>
  <c r="AX6" i="10"/>
  <c r="G29" i="2" s="1" a="1"/>
  <c r="G29" i="2" s="1"/>
  <c r="P6" i="10"/>
  <c r="AX10" i="10"/>
  <c r="AX31" i="10"/>
  <c r="AX50" i="10"/>
  <c r="BD29" i="11"/>
  <c r="AR29" i="11"/>
  <c r="AH29" i="11"/>
  <c r="X29" i="11"/>
  <c r="AQ7" i="12"/>
  <c r="AP63" i="12"/>
  <c r="AP67" i="12" s="1"/>
  <c r="BE49" i="12"/>
  <c r="BE34" i="13"/>
  <c r="AH48" i="13"/>
  <c r="X48" i="13"/>
  <c r="BD51" i="15"/>
  <c r="X51" i="15"/>
  <c r="O46" i="4" a="1"/>
  <c r="O46" i="4" s="1"/>
  <c r="BA46" i="5"/>
  <c r="I1311" i="1" s="1" a="1"/>
  <c r="I1311" i="1" s="1"/>
  <c r="O52" i="5"/>
  <c r="R1472" i="1" s="1" a="1"/>
  <c r="R1472" i="1" s="1"/>
  <c r="U63" i="17"/>
  <c r="B263" i="1" a="1"/>
  <c r="B263" i="1" s="1"/>
  <c r="K71" i="13"/>
  <c r="C1695" i="1" a="1"/>
  <c r="C1695" i="1" s="1"/>
  <c r="R1695" i="1" a="1"/>
  <c r="R1695" i="1" s="1"/>
  <c r="Q1695" i="1" a="1"/>
  <c r="Q1695" i="1" s="1"/>
  <c r="K1695" i="1" a="1"/>
  <c r="K1695" i="1" s="1"/>
  <c r="L1695" i="1"/>
  <c r="E1695" i="1" a="1"/>
  <c r="E1695" i="1" s="1"/>
  <c r="D1695" i="1" a="1"/>
  <c r="D1695" i="1" s="1"/>
  <c r="B1695" i="1" a="1"/>
  <c r="B1695" i="1" s="1"/>
  <c r="C1715" i="1" a="1"/>
  <c r="C1715" i="1" s="1"/>
  <c r="L1715" i="1"/>
  <c r="E1715" i="1" a="1"/>
  <c r="E1715" i="1" s="1"/>
  <c r="Q1715" i="1" a="1"/>
  <c r="Q1715" i="1" s="1"/>
  <c r="K1715" i="1" a="1"/>
  <c r="K1715" i="1" s="1"/>
  <c r="D1715" i="1" a="1"/>
  <c r="D1715" i="1" s="1"/>
  <c r="B1715" i="1" a="1"/>
  <c r="B1715" i="1" s="1"/>
  <c r="D1735" i="1" a="1"/>
  <c r="D1735" i="1" s="1"/>
  <c r="C1735" i="1" a="1"/>
  <c r="C1735" i="1" s="1"/>
  <c r="E1735" i="1" a="1"/>
  <c r="E1735" i="1" s="1"/>
  <c r="Q1735" i="1" a="1"/>
  <c r="Q1735" i="1" s="1"/>
  <c r="L1735" i="1"/>
  <c r="K1735" i="1" a="1"/>
  <c r="K1735" i="1" s="1"/>
  <c r="R1735" i="1" a="1"/>
  <c r="R1735" i="1" s="1"/>
  <c r="B1735" i="1" a="1"/>
  <c r="B1735" i="1" s="1"/>
  <c r="L1756" i="1"/>
  <c r="K1756" i="1" a="1"/>
  <c r="K1756" i="1" s="1"/>
  <c r="B1756" i="1" a="1"/>
  <c r="B1756" i="1" s="1"/>
  <c r="R1756" i="1" a="1"/>
  <c r="R1756" i="1" s="1"/>
  <c r="AG1756" i="1" a="1"/>
  <c r="AG1756" i="1" s="1"/>
  <c r="Q1756" i="1" a="1"/>
  <c r="Q1756" i="1" s="1"/>
  <c r="F1756" i="1" a="1"/>
  <c r="F1756" i="1" s="1"/>
  <c r="H1756" i="1" s="1"/>
  <c r="E1756" i="1" a="1"/>
  <c r="E1756" i="1" s="1"/>
  <c r="D1756" i="1" a="1"/>
  <c r="D1756" i="1" s="1"/>
  <c r="C1756" i="1" a="1"/>
  <c r="C1756" i="1" s="1"/>
  <c r="P1756" i="1"/>
  <c r="G1756" i="1"/>
  <c r="D20" i="2" a="1"/>
  <c r="D20" i="2" s="1"/>
  <c r="C20" i="2" a="1"/>
  <c r="C20" i="2" s="1"/>
  <c r="F20" i="2" a="1"/>
  <c r="F20" i="2" s="1"/>
  <c r="B20" i="2" a="1"/>
  <c r="B20" i="2" s="1"/>
  <c r="E20" i="2" a="1"/>
  <c r="E20" i="2" s="1"/>
  <c r="F69" i="2" a="1"/>
  <c r="F69" i="2" s="1"/>
  <c r="E69" i="2" a="1"/>
  <c r="E69" i="2" s="1"/>
  <c r="D69" i="2" a="1"/>
  <c r="D69" i="2" s="1"/>
  <c r="C69" i="2" a="1"/>
  <c r="C69" i="2" s="1"/>
  <c r="B69" i="2" a="1"/>
  <c r="B69" i="2" s="1"/>
  <c r="B77" i="2" a="1"/>
  <c r="B77" i="2" s="1"/>
  <c r="C77" i="2" a="1"/>
  <c r="C77" i="2" s="1"/>
  <c r="F77" i="2" a="1"/>
  <c r="F77" i="2" s="1"/>
  <c r="E77" i="2" a="1"/>
  <c r="E77" i="2" s="1"/>
  <c r="G77" i="2" s="1" a="1"/>
  <c r="G77" i="2" s="1"/>
  <c r="I77" i="2" s="1"/>
  <c r="D77" i="2" a="1"/>
  <c r="D77" i="2" s="1"/>
  <c r="D94" i="2" a="1"/>
  <c r="D94" i="2" s="1"/>
  <c r="C94" i="2" a="1"/>
  <c r="C94" i="2" s="1"/>
  <c r="B94" i="2" a="1"/>
  <c r="B94" i="2" s="1"/>
  <c r="G94" i="2" a="1"/>
  <c r="G94" i="2" s="1"/>
  <c r="F94" i="2" a="1"/>
  <c r="F94" i="2" s="1"/>
  <c r="E94" i="2" a="1"/>
  <c r="E94" i="2" s="1"/>
  <c r="E120" i="2" a="1"/>
  <c r="E120" i="2" s="1"/>
  <c r="D120" i="2" a="1"/>
  <c r="D120" i="2" s="1"/>
  <c r="C120" i="2" a="1"/>
  <c r="C120" i="2" s="1"/>
  <c r="G120" i="2" a="1"/>
  <c r="G120" i="2" s="1"/>
  <c r="F120" i="2" a="1"/>
  <c r="F120" i="2" s="1"/>
  <c r="H120" i="2" s="1"/>
  <c r="B120" i="2" a="1"/>
  <c r="B120" i="2" s="1"/>
  <c r="E169" i="2" a="1"/>
  <c r="E169" i="2" s="1"/>
  <c r="G169" i="2" s="1" a="1"/>
  <c r="G169" i="2" s="1"/>
  <c r="F169" i="2" a="1"/>
  <c r="F169" i="2" s="1"/>
  <c r="H169" i="2" s="1"/>
  <c r="B169" i="2" a="1"/>
  <c r="B169" i="2" s="1"/>
  <c r="D169" i="2" a="1"/>
  <c r="D169" i="2" s="1"/>
  <c r="C169" i="2" a="1"/>
  <c r="C169" i="2" s="1"/>
  <c r="B177" i="2" a="1"/>
  <c r="B177" i="2" s="1"/>
  <c r="D177" i="2" a="1"/>
  <c r="D177" i="2" s="1"/>
  <c r="C177" i="2" a="1"/>
  <c r="C177" i="2" s="1"/>
  <c r="G177" i="2" a="1"/>
  <c r="G177" i="2" s="1"/>
  <c r="F177" i="2" a="1"/>
  <c r="F177" i="2" s="1"/>
  <c r="E177" i="2" a="1"/>
  <c r="E177" i="2" s="1"/>
  <c r="C194" i="2" a="1"/>
  <c r="C194" i="2" s="1"/>
  <c r="B194" i="2" a="1"/>
  <c r="B194" i="2" s="1"/>
  <c r="F194" i="2" a="1"/>
  <c r="F194" i="2" s="1"/>
  <c r="E194" i="2" a="1"/>
  <c r="E194" i="2" s="1"/>
  <c r="D194" i="2" a="1"/>
  <c r="D194" i="2" s="1"/>
  <c r="G194" i="2" a="1"/>
  <c r="G194" i="2" s="1"/>
  <c r="I194" i="2" s="1"/>
  <c r="E220" i="2" a="1"/>
  <c r="E220" i="2" s="1"/>
  <c r="G220" i="2" s="1" a="1"/>
  <c r="G220" i="2" s="1"/>
  <c r="I220" i="2" s="1"/>
  <c r="B220" i="2" a="1"/>
  <c r="B220" i="2" s="1"/>
  <c r="F220" i="2" a="1"/>
  <c r="F220" i="2" s="1"/>
  <c r="H220" i="2" s="1"/>
  <c r="D220" i="2" a="1"/>
  <c r="D220" i="2" s="1"/>
  <c r="C220" i="2" a="1"/>
  <c r="C220" i="2" s="1"/>
  <c r="G269" i="2" a="1"/>
  <c r="G269" i="2" s="1"/>
  <c r="I269" i="2" s="1"/>
  <c r="E269" i="2" a="1"/>
  <c r="E269" i="2" s="1"/>
  <c r="C269" i="2" a="1"/>
  <c r="C269" i="2" s="1"/>
  <c r="B269" i="2" a="1"/>
  <c r="B269" i="2" s="1"/>
  <c r="F269" i="2" a="1"/>
  <c r="F269" i="2" s="1"/>
  <c r="D269" i="2" a="1"/>
  <c r="D269" i="2" s="1"/>
  <c r="E277" i="2" a="1"/>
  <c r="E277" i="2" s="1"/>
  <c r="G277" i="2" s="1" a="1"/>
  <c r="G277" i="2" s="1"/>
  <c r="D277" i="2" a="1"/>
  <c r="D277" i="2" s="1"/>
  <c r="C277" i="2" a="1"/>
  <c r="C277" i="2" s="1"/>
  <c r="B277" i="2" a="1"/>
  <c r="B277" i="2" s="1"/>
  <c r="F277" i="2" a="1"/>
  <c r="F277" i="2" s="1"/>
  <c r="C312" i="2" a="1"/>
  <c r="C312" i="2" s="1"/>
  <c r="B312" i="2" a="1"/>
  <c r="B312" i="2" s="1"/>
  <c r="F312" i="2" a="1"/>
  <c r="F312" i="2" s="1"/>
  <c r="E312" i="2" a="1"/>
  <c r="E312" i="2" s="1"/>
  <c r="G312" i="2" s="1" a="1"/>
  <c r="G312" i="2" s="1"/>
  <c r="I312" i="2" s="1"/>
  <c r="D312" i="2" a="1"/>
  <c r="D312" i="2" s="1"/>
  <c r="E382" i="2" a="1"/>
  <c r="E382" i="2" s="1"/>
  <c r="G382" i="2" s="1" a="1"/>
  <c r="G382" i="2" s="1"/>
  <c r="D382" i="2" a="1"/>
  <c r="D382" i="2" s="1"/>
  <c r="F382" i="2" a="1"/>
  <c r="F382" i="2" s="1"/>
  <c r="H382" i="2" s="1"/>
  <c r="B382" i="2" a="1"/>
  <c r="B382" i="2" s="1"/>
  <c r="C382" i="2" a="1"/>
  <c r="C382" i="2" s="1"/>
  <c r="B408" i="2" a="1"/>
  <c r="B408" i="2" s="1"/>
  <c r="D408" i="2" a="1"/>
  <c r="D408" i="2" s="1"/>
  <c r="F408" i="2" a="1"/>
  <c r="F408" i="2" s="1"/>
  <c r="E408" i="2" a="1"/>
  <c r="E408" i="2" s="1"/>
  <c r="G408" i="2" s="1" a="1"/>
  <c r="G408" i="2" s="1"/>
  <c r="C408" i="2" a="1"/>
  <c r="C408" i="2" s="1"/>
  <c r="F416" i="2" a="1"/>
  <c r="F416" i="2" s="1"/>
  <c r="E416" i="2" a="1"/>
  <c r="E416" i="2" s="1"/>
  <c r="G416" i="2" s="1" a="1"/>
  <c r="G416" i="2" s="1"/>
  <c r="I416" i="2" s="1"/>
  <c r="B416" i="2" a="1"/>
  <c r="B416" i="2" s="1"/>
  <c r="D416" i="2" a="1"/>
  <c r="D416" i="2" s="1"/>
  <c r="C416" i="2" a="1"/>
  <c r="C416" i="2" s="1"/>
  <c r="C434" i="2" a="1"/>
  <c r="C434" i="2" s="1"/>
  <c r="D434" i="2" a="1"/>
  <c r="D434" i="2" s="1"/>
  <c r="E434" i="2" a="1"/>
  <c r="E434" i="2" s="1"/>
  <c r="B434" i="2" a="1"/>
  <c r="B434" i="2" s="1"/>
  <c r="I451" i="2"/>
  <c r="C477" i="2" a="1"/>
  <c r="C477" i="2" s="1"/>
  <c r="D477" i="2" a="1"/>
  <c r="D477" i="2" s="1"/>
  <c r="E477" i="2" a="1"/>
  <c r="E477" i="2" s="1"/>
  <c r="G477" i="2" s="1" a="1"/>
  <c r="G477" i="2" s="1"/>
  <c r="I477" i="2" s="1"/>
  <c r="B477" i="2" a="1"/>
  <c r="B477" i="2" s="1"/>
  <c r="F477" i="2" a="1"/>
  <c r="F477" i="2" s="1"/>
  <c r="AC126" i="4"/>
  <c r="AU35" i="5"/>
  <c r="X62" i="17"/>
  <c r="AU43" i="5"/>
  <c r="BC3" i="6"/>
  <c r="BF6" i="6"/>
  <c r="T15" i="5"/>
  <c r="Q366" i="1" s="1" a="1"/>
  <c r="Q366" i="1" s="1"/>
  <c r="S63" i="6"/>
  <c r="BD37" i="6"/>
  <c r="AR37" i="6"/>
  <c r="AH37" i="6"/>
  <c r="BE49" i="6"/>
  <c r="BI14" i="8"/>
  <c r="BF14" i="8"/>
  <c r="BI43" i="8"/>
  <c r="BG43" i="8"/>
  <c r="BH43" i="8" s="1"/>
  <c r="BF43" i="8"/>
  <c r="BE12" i="9"/>
  <c r="G76" i="2" s="1" a="1"/>
  <c r="G76" i="2" s="1"/>
  <c r="I76" i="2" s="1"/>
  <c r="W20" i="9"/>
  <c r="BI22" i="9"/>
  <c r="BG22" i="9"/>
  <c r="BH22" i="9" s="1"/>
  <c r="AG32" i="9"/>
  <c r="Z10" i="10"/>
  <c r="AK24" i="10"/>
  <c r="AA24" i="10"/>
  <c r="AW38" i="10"/>
  <c r="AK38" i="10"/>
  <c r="AA38" i="10"/>
  <c r="AY44" i="10"/>
  <c r="Z50" i="10"/>
  <c r="AK64" i="10"/>
  <c r="AA64" i="10"/>
  <c r="BI21" i="11"/>
  <c r="BG21" i="11"/>
  <c r="BH21" i="11" s="1"/>
  <c r="BF21" i="11"/>
  <c r="BI24" i="11"/>
  <c r="BF24" i="11"/>
  <c r="BG29" i="11"/>
  <c r="BH29" i="11" s="1"/>
  <c r="BF29" i="11"/>
  <c r="AG43" i="11"/>
  <c r="AH45" i="11"/>
  <c r="X45" i="11"/>
  <c r="BD48" i="11"/>
  <c r="AR48" i="11"/>
  <c r="BF5" i="12"/>
  <c r="BE32" i="12"/>
  <c r="BF36" i="12"/>
  <c r="BD47" i="12"/>
  <c r="AR47" i="12"/>
  <c r="AH47" i="12"/>
  <c r="X47" i="12"/>
  <c r="W49" i="12"/>
  <c r="W34" i="13"/>
  <c r="BE53" i="13"/>
  <c r="BI55" i="13"/>
  <c r="BG55" i="13"/>
  <c r="BH55" i="13" s="1"/>
  <c r="BE25" i="15"/>
  <c r="BF38" i="15"/>
  <c r="BG51" i="15"/>
  <c r="BH51" i="15" s="1"/>
  <c r="BF51" i="15"/>
  <c r="W53" i="15"/>
  <c r="BI56" i="15"/>
  <c r="BG56" i="15"/>
  <c r="BH56" i="15" s="1"/>
  <c r="BF56" i="15"/>
  <c r="U38" i="17"/>
  <c r="O21" i="5"/>
  <c r="R567" i="1" s="1" a="1"/>
  <c r="R567" i="1" s="1"/>
  <c r="U46" i="17"/>
  <c r="L1767" i="1"/>
  <c r="P1767" i="1" s="1"/>
  <c r="K1767" i="1" a="1"/>
  <c r="K1767" i="1" s="1"/>
  <c r="F1767" i="1" a="1"/>
  <c r="F1767" i="1" s="1"/>
  <c r="G1767" i="1" s="1"/>
  <c r="E1767" i="1" a="1"/>
  <c r="E1767" i="1" s="1"/>
  <c r="D1767" i="1" a="1"/>
  <c r="D1767" i="1" s="1"/>
  <c r="C1767" i="1" a="1"/>
  <c r="C1767" i="1" s="1"/>
  <c r="B1767" i="1" a="1"/>
  <c r="B1767" i="1" s="1"/>
  <c r="AG1767" i="1" a="1"/>
  <c r="AG1767" i="1" s="1"/>
  <c r="R1767" i="1" a="1"/>
  <c r="R1767" i="1" s="1"/>
  <c r="Q1767" i="1" a="1"/>
  <c r="Q1767" i="1" s="1"/>
  <c r="S1767" i="1"/>
  <c r="O1767" i="1"/>
  <c r="N1767" i="1"/>
  <c r="F3" i="2" a="1"/>
  <c r="F3" i="2" s="1"/>
  <c r="I3" i="2" s="1"/>
  <c r="E3" i="2" a="1"/>
  <c r="E3" i="2" s="1"/>
  <c r="G3" i="2" s="1" a="1"/>
  <c r="G3" i="2" s="1"/>
  <c r="B3" i="2" a="1"/>
  <c r="B3" i="2" s="1"/>
  <c r="D3" i="2" a="1"/>
  <c r="D3" i="2" s="1"/>
  <c r="C3" i="2" a="1"/>
  <c r="C3" i="2" s="1"/>
  <c r="D28" i="2" a="1"/>
  <c r="D28" i="2" s="1"/>
  <c r="C28" i="2" a="1"/>
  <c r="C28" i="2" s="1"/>
  <c r="B28" i="2" a="1"/>
  <c r="B28" i="2" s="1"/>
  <c r="F28" i="2" a="1"/>
  <c r="F28" i="2" s="1"/>
  <c r="H28" i="2" s="1"/>
  <c r="E28" i="2" a="1"/>
  <c r="E28" i="2" s="1"/>
  <c r="G28" i="2" s="1" a="1"/>
  <c r="G28" i="2" s="1"/>
  <c r="F78" i="2" a="1"/>
  <c r="F78" i="2" s="1"/>
  <c r="E78" i="2" a="1"/>
  <c r="E78" i="2" s="1"/>
  <c r="D78" i="2" a="1"/>
  <c r="D78" i="2" s="1"/>
  <c r="C78" i="2" a="1"/>
  <c r="C78" i="2" s="1"/>
  <c r="B78" i="2" a="1"/>
  <c r="B78" i="2" s="1"/>
  <c r="D103" i="2" a="1"/>
  <c r="D103" i="2" s="1"/>
  <c r="C103" i="2" a="1"/>
  <c r="C103" i="2" s="1"/>
  <c r="B103" i="2" a="1"/>
  <c r="B103" i="2" s="1"/>
  <c r="F103" i="2" a="1"/>
  <c r="F103" i="2" s="1"/>
  <c r="E103" i="2" a="1"/>
  <c r="E103" i="2" s="1"/>
  <c r="G103" i="2" s="1" a="1"/>
  <c r="G103" i="2" s="1"/>
  <c r="I103" i="2" s="1"/>
  <c r="F128" i="2" a="1"/>
  <c r="F128" i="2" s="1"/>
  <c r="H128" i="2" s="1"/>
  <c r="E128" i="2" a="1"/>
  <c r="E128" i="2" s="1"/>
  <c r="G128" i="2" s="1" a="1"/>
  <c r="G128" i="2" s="1"/>
  <c r="D128" i="2" a="1"/>
  <c r="D128" i="2" s="1"/>
  <c r="B128" i="2" a="1"/>
  <c r="B128" i="2" s="1"/>
  <c r="C128" i="2" a="1"/>
  <c r="C128" i="2" s="1"/>
  <c r="E178" i="2" a="1"/>
  <c r="E178" i="2" s="1"/>
  <c r="D178" i="2" a="1"/>
  <c r="D178" i="2" s="1"/>
  <c r="C178" i="2" a="1"/>
  <c r="C178" i="2" s="1"/>
  <c r="B178" i="2" a="1"/>
  <c r="B178" i="2" s="1"/>
  <c r="F203" i="2" a="1"/>
  <c r="F203" i="2" s="1"/>
  <c r="I203" i="2" s="1"/>
  <c r="D203" i="2" a="1"/>
  <c r="D203" i="2" s="1"/>
  <c r="C203" i="2" a="1"/>
  <c r="C203" i="2" s="1"/>
  <c r="E203" i="2" a="1"/>
  <c r="E203" i="2" s="1"/>
  <c r="G203" i="2" s="1" a="1"/>
  <c r="G203" i="2" s="1"/>
  <c r="B203" i="2" a="1"/>
  <c r="B203" i="2" s="1"/>
  <c r="E228" i="2" a="1"/>
  <c r="E228" i="2" s="1"/>
  <c r="D228" i="2" a="1"/>
  <c r="D228" i="2" s="1"/>
  <c r="G228" i="2" a="1"/>
  <c r="G228" i="2" s="1"/>
  <c r="B228" i="2" a="1"/>
  <c r="B228" i="2" s="1"/>
  <c r="F228" i="2" a="1"/>
  <c r="F228" i="2" s="1"/>
  <c r="C228" i="2" a="1"/>
  <c r="C228" i="2" s="1"/>
  <c r="B278" i="2" a="1"/>
  <c r="B278" i="2" s="1"/>
  <c r="F278" i="2" a="1"/>
  <c r="F278" i="2" s="1"/>
  <c r="E278" i="2" a="1"/>
  <c r="E278" i="2" s="1"/>
  <c r="C278" i="2" a="1"/>
  <c r="C278" i="2" s="1"/>
  <c r="D278" i="2" a="1"/>
  <c r="D278" i="2" s="1"/>
  <c r="F287" i="2" a="1"/>
  <c r="F287" i="2" s="1"/>
  <c r="E287" i="2" a="1"/>
  <c r="E287" i="2" s="1"/>
  <c r="B287" i="2" a="1"/>
  <c r="B287" i="2" s="1"/>
  <c r="C287" i="2" a="1"/>
  <c r="C287" i="2" s="1"/>
  <c r="G287" i="2" a="1"/>
  <c r="G287" i="2" s="1"/>
  <c r="H287" i="2" s="1"/>
  <c r="D287" i="2" a="1"/>
  <c r="D287" i="2" s="1"/>
  <c r="I287" i="2"/>
  <c r="F295" i="2" a="1"/>
  <c r="F295" i="2" s="1"/>
  <c r="E295" i="2" a="1"/>
  <c r="E295" i="2" s="1"/>
  <c r="G295" i="2" s="1" a="1"/>
  <c r="G295" i="2" s="1"/>
  <c r="C295" i="2" a="1"/>
  <c r="C295" i="2" s="1"/>
  <c r="B295" i="2" a="1"/>
  <c r="B295" i="2" s="1"/>
  <c r="D295" i="2" a="1"/>
  <c r="D295" i="2" s="1"/>
  <c r="E339" i="2" a="1"/>
  <c r="E339" i="2" s="1"/>
  <c r="G339" i="2" s="1" a="1"/>
  <c r="G339" i="2" s="1"/>
  <c r="D339" i="2" a="1"/>
  <c r="D339" i="2" s="1"/>
  <c r="F339" i="2" a="1"/>
  <c r="F339" i="2" s="1"/>
  <c r="C339" i="2" a="1"/>
  <c r="C339" i="2" s="1"/>
  <c r="B339" i="2" a="1"/>
  <c r="B339" i="2" s="1"/>
  <c r="B443" i="2" a="1"/>
  <c r="B443" i="2" s="1"/>
  <c r="C443" i="2" a="1"/>
  <c r="C443" i="2" s="1"/>
  <c r="F443" i="2" a="1"/>
  <c r="F443" i="2" s="1"/>
  <c r="I443" i="2" s="1"/>
  <c r="E443" i="2" a="1"/>
  <c r="E443" i="2" s="1"/>
  <c r="D443" i="2" a="1"/>
  <c r="D443" i="2" s="1"/>
  <c r="G443" i="2" a="1"/>
  <c r="G443" i="2" s="1"/>
  <c r="B461" i="2" a="1"/>
  <c r="B461" i="2" s="1"/>
  <c r="C461" i="2" a="1"/>
  <c r="C461" i="2" s="1"/>
  <c r="E461" i="2" a="1"/>
  <c r="E461" i="2" s="1"/>
  <c r="G461" i="2" s="1" a="1"/>
  <c r="G461" i="2" s="1"/>
  <c r="I461" i="2" s="1"/>
  <c r="D461" i="2" a="1"/>
  <c r="D461" i="2" s="1"/>
  <c r="F461" i="2" a="1"/>
  <c r="F461" i="2" s="1"/>
  <c r="F469" i="2" a="1"/>
  <c r="F469" i="2" s="1"/>
  <c r="E469" i="2" a="1"/>
  <c r="E469" i="2" s="1"/>
  <c r="G469" i="2" s="1" a="1"/>
  <c r="G469" i="2" s="1"/>
  <c r="D469" i="2" a="1"/>
  <c r="D469" i="2" s="1"/>
  <c r="C469" i="2" a="1"/>
  <c r="C469" i="2" s="1"/>
  <c r="B469" i="2" a="1"/>
  <c r="B469" i="2" s="1"/>
  <c r="F478" i="2" a="1"/>
  <c r="F478" i="2" s="1"/>
  <c r="I478" i="2" s="1"/>
  <c r="D478" i="2" a="1"/>
  <c r="D478" i="2" s="1"/>
  <c r="E478" i="2" a="1"/>
  <c r="E478" i="2" s="1"/>
  <c r="G478" i="2" s="1" a="1"/>
  <c r="G478" i="2" s="1"/>
  <c r="C478" i="2" a="1"/>
  <c r="C478" i="2" s="1"/>
  <c r="B478" i="2" a="1"/>
  <c r="B478" i="2" s="1"/>
  <c r="AU8" i="5"/>
  <c r="C49" i="19"/>
  <c r="X35" i="17"/>
  <c r="AV43" i="5"/>
  <c r="AW43" i="5" s="1"/>
  <c r="U15" i="5"/>
  <c r="T63" i="6"/>
  <c r="AT17" i="5"/>
  <c r="BE37" i="6"/>
  <c r="BD47" i="6"/>
  <c r="AR47" i="6"/>
  <c r="AH47" i="6"/>
  <c r="X47" i="6"/>
  <c r="W49" i="6"/>
  <c r="AG14" i="8"/>
  <c r="BG31" i="8"/>
  <c r="BH31" i="8" s="1"/>
  <c r="BF31" i="8"/>
  <c r="AR38" i="8"/>
  <c r="AH38" i="8"/>
  <c r="BD41" i="8"/>
  <c r="AR41" i="8"/>
  <c r="AH41" i="8"/>
  <c r="X41" i="8"/>
  <c r="W43" i="8"/>
  <c r="BE53" i="8"/>
  <c r="AQ3" i="9"/>
  <c r="AQ63" i="9" s="1"/>
  <c r="AR65" i="9" s="1"/>
  <c r="AR66" i="9" s="1"/>
  <c r="V63" i="9"/>
  <c r="V67" i="9" s="1"/>
  <c r="W5" i="9"/>
  <c r="AG12" i="9"/>
  <c r="AG22" i="9"/>
  <c r="BC35" i="9"/>
  <c r="BC63" i="9" s="1"/>
  <c r="BD65" i="9" s="1"/>
  <c r="BD66" i="9" s="1"/>
  <c r="AZ17" i="10"/>
  <c r="BA17" i="10" s="1"/>
  <c r="AY17" i="10"/>
  <c r="AX38" i="10"/>
  <c r="AZ44" i="10"/>
  <c r="BA44" i="10" s="1"/>
  <c r="AZ57" i="10"/>
  <c r="BA57" i="10" s="1"/>
  <c r="AY57" i="10"/>
  <c r="Y71" i="10"/>
  <c r="Y75" i="10" s="1"/>
  <c r="AX74" i="10"/>
  <c r="BD19" i="11"/>
  <c r="AR19" i="11"/>
  <c r="AH19" i="11"/>
  <c r="X19" i="11"/>
  <c r="W21" i="11"/>
  <c r="AQ24" i="11"/>
  <c r="W29" i="11"/>
  <c r="AR57" i="11"/>
  <c r="AH57" i="11"/>
  <c r="BG5" i="12"/>
  <c r="BH5" i="12" s="1"/>
  <c r="BG18" i="12"/>
  <c r="BH18" i="12" s="1"/>
  <c r="BF18" i="12"/>
  <c r="AR25" i="12"/>
  <c r="AH25" i="12"/>
  <c r="BG36" i="12"/>
  <c r="BH36" i="12" s="1"/>
  <c r="BE47" i="12"/>
  <c r="W47" i="12"/>
  <c r="AG4" i="13"/>
  <c r="BD32" i="13"/>
  <c r="AR32" i="13"/>
  <c r="AH32" i="13"/>
  <c r="X32" i="13"/>
  <c r="W53" i="13"/>
  <c r="AG55" i="13"/>
  <c r="BC58" i="13"/>
  <c r="BE67" i="13"/>
  <c r="AR18" i="15"/>
  <c r="AH18" i="15"/>
  <c r="BD32" i="15"/>
  <c r="AR32" i="15"/>
  <c r="AH32" i="15"/>
  <c r="BG38" i="15"/>
  <c r="BH38" i="15" s="1"/>
  <c r="W51" i="15"/>
  <c r="AQ56" i="15"/>
  <c r="G44" i="5"/>
  <c r="F44" i="6" s="1"/>
  <c r="T39" i="17"/>
  <c r="O44" i="5" s="1"/>
  <c r="R1237" i="1" s="1" a="1"/>
  <c r="R1237" i="1" s="1"/>
  <c r="M18" i="5"/>
  <c r="S47" i="17"/>
  <c r="T55" i="17"/>
  <c r="O59" i="5"/>
  <c r="R1702" i="1" s="1" a="1"/>
  <c r="R1702" i="1" s="1"/>
  <c r="U64" i="17"/>
  <c r="BI27" i="6"/>
  <c r="BF27" i="6"/>
  <c r="BE35" i="6"/>
  <c r="W35" i="6"/>
  <c r="BI42" i="6"/>
  <c r="BF42" i="6"/>
  <c r="BD62" i="6"/>
  <c r="AR62" i="6"/>
  <c r="AH62" i="6"/>
  <c r="X62" i="6"/>
  <c r="X31" i="8"/>
  <c r="X38" i="8"/>
  <c r="BG51" i="8"/>
  <c r="BH51" i="8" s="1"/>
  <c r="BF51" i="8"/>
  <c r="X53" i="8"/>
  <c r="BI56" i="8"/>
  <c r="BF56" i="8"/>
  <c r="BD51" i="9"/>
  <c r="AR51" i="9"/>
  <c r="AH51" i="9"/>
  <c r="Q17" i="10"/>
  <c r="AX36" i="10"/>
  <c r="T36" i="4" s="1" a="1"/>
  <c r="T36" i="4" s="1"/>
  <c r="P36" i="10"/>
  <c r="Q38" i="10"/>
  <c r="Q57" i="10"/>
  <c r="BD9" i="11"/>
  <c r="AR9" i="11"/>
  <c r="AH9" i="11"/>
  <c r="X9" i="11"/>
  <c r="X18" i="12"/>
  <c r="BE39" i="12"/>
  <c r="BG58" i="12"/>
  <c r="BH58" i="12" s="1"/>
  <c r="BF58" i="12"/>
  <c r="AH8" i="13"/>
  <c r="X8" i="13"/>
  <c r="BD13" i="13"/>
  <c r="AR13" i="13"/>
  <c r="AH13" i="13"/>
  <c r="BD11" i="15"/>
  <c r="X11" i="15"/>
  <c r="BD30" i="15"/>
  <c r="AR30" i="15"/>
  <c r="AH30" i="15"/>
  <c r="X30" i="15"/>
  <c r="AR48" i="15"/>
  <c r="AH48" i="15"/>
  <c r="AH51" i="15"/>
  <c r="BD62" i="15"/>
  <c r="AR62" i="15"/>
  <c r="AH62" i="15"/>
  <c r="BD32" i="11"/>
  <c r="AR32" i="11"/>
  <c r="AR15" i="6"/>
  <c r="BP15" i="6"/>
  <c r="AH15" i="6"/>
  <c r="O53" i="5"/>
  <c r="R1515" i="1" s="1" a="1"/>
  <c r="R1515" i="1" s="1"/>
  <c r="U65" i="17"/>
  <c r="B820" i="1" a="1"/>
  <c r="B820" i="1" s="1"/>
  <c r="Q820" i="1" a="1"/>
  <c r="Q820" i="1" s="1"/>
  <c r="K820" i="1" a="1"/>
  <c r="K820" i="1" s="1"/>
  <c r="L820" i="1"/>
  <c r="AG820" i="1" a="1"/>
  <c r="AG820" i="1" s="1"/>
  <c r="F820" i="1" a="1"/>
  <c r="F820" i="1" s="1"/>
  <c r="E820" i="1" a="1"/>
  <c r="E820" i="1" s="1"/>
  <c r="C820" i="1" a="1"/>
  <c r="C820" i="1" s="1"/>
  <c r="D820" i="1" a="1"/>
  <c r="D820" i="1" s="1"/>
  <c r="B840" i="1" a="1"/>
  <c r="B840" i="1" s="1"/>
  <c r="Q840" i="1" a="1"/>
  <c r="Q840" i="1" s="1"/>
  <c r="K840" i="1" a="1"/>
  <c r="K840" i="1" s="1"/>
  <c r="E840" i="1" a="1"/>
  <c r="E840" i="1" s="1"/>
  <c r="D840" i="1" a="1"/>
  <c r="D840" i="1" s="1"/>
  <c r="C840" i="1" a="1"/>
  <c r="C840" i="1" s="1"/>
  <c r="AG840" i="1" a="1"/>
  <c r="AG840" i="1" s="1"/>
  <c r="F840" i="1" a="1"/>
  <c r="F840" i="1" s="1"/>
  <c r="L840" i="1"/>
  <c r="B860" i="1" a="1"/>
  <c r="B860" i="1" s="1"/>
  <c r="Q860" i="1" a="1"/>
  <c r="Q860" i="1" s="1"/>
  <c r="K860" i="1" a="1"/>
  <c r="K860" i="1" s="1"/>
  <c r="L860" i="1"/>
  <c r="E860" i="1" a="1"/>
  <c r="E860" i="1" s="1"/>
  <c r="D860" i="1" a="1"/>
  <c r="D860" i="1" s="1"/>
  <c r="C860" i="1" a="1"/>
  <c r="C860" i="1" s="1"/>
  <c r="B880" i="1" a="1"/>
  <c r="B880" i="1" s="1"/>
  <c r="Q880" i="1" a="1"/>
  <c r="Q880" i="1" s="1"/>
  <c r="L880" i="1"/>
  <c r="K880" i="1" a="1"/>
  <c r="K880" i="1" s="1"/>
  <c r="D880" i="1" a="1"/>
  <c r="D880" i="1" s="1"/>
  <c r="C880" i="1" a="1"/>
  <c r="C880" i="1" s="1"/>
  <c r="E880" i="1" a="1"/>
  <c r="E880" i="1" s="1"/>
  <c r="B900" i="1" a="1"/>
  <c r="B900" i="1" s="1"/>
  <c r="L900" i="1"/>
  <c r="D900" i="1" a="1"/>
  <c r="D900" i="1" s="1"/>
  <c r="C900" i="1" a="1"/>
  <c r="C900" i="1" s="1"/>
  <c r="Q900" i="1" a="1"/>
  <c r="Q900" i="1" s="1"/>
  <c r="K900" i="1" a="1"/>
  <c r="K900" i="1" s="1"/>
  <c r="E900" i="1" a="1"/>
  <c r="E900" i="1" s="1"/>
  <c r="B920" i="1" a="1"/>
  <c r="B920" i="1" s="1"/>
  <c r="Q920" i="1" a="1"/>
  <c r="Q920" i="1" s="1"/>
  <c r="L920" i="1"/>
  <c r="K920" i="1" a="1"/>
  <c r="K920" i="1" s="1"/>
  <c r="C920" i="1" a="1"/>
  <c r="C920" i="1" s="1"/>
  <c r="E920" i="1" a="1"/>
  <c r="E920" i="1" s="1"/>
  <c r="D920" i="1" a="1"/>
  <c r="D920" i="1" s="1"/>
  <c r="B940" i="1" a="1"/>
  <c r="B940" i="1" s="1"/>
  <c r="E940" i="1" a="1"/>
  <c r="E940" i="1" s="1"/>
  <c r="D940" i="1" a="1"/>
  <c r="D940" i="1" s="1"/>
  <c r="C940" i="1" a="1"/>
  <c r="C940" i="1" s="1"/>
  <c r="Q940" i="1" a="1"/>
  <c r="Q940" i="1" s="1"/>
  <c r="L940" i="1"/>
  <c r="K940" i="1" a="1"/>
  <c r="K940" i="1" s="1"/>
  <c r="E960" i="1" a="1"/>
  <c r="E960" i="1" s="1"/>
  <c r="B960" i="1" a="1"/>
  <c r="B960" i="1" s="1"/>
  <c r="L960" i="1"/>
  <c r="K960" i="1" a="1"/>
  <c r="K960" i="1" s="1"/>
  <c r="D960" i="1" a="1"/>
  <c r="D960" i="1" s="1"/>
  <c r="C960" i="1" a="1"/>
  <c r="C960" i="1" s="1"/>
  <c r="Q960" i="1" a="1"/>
  <c r="Q960" i="1" s="1"/>
  <c r="E980" i="1" a="1"/>
  <c r="E980" i="1" s="1"/>
  <c r="B980" i="1" a="1"/>
  <c r="B980" i="1" s="1"/>
  <c r="K980" i="1" a="1"/>
  <c r="K980" i="1" s="1"/>
  <c r="Q980" i="1" a="1"/>
  <c r="Q980" i="1" s="1"/>
  <c r="L980" i="1"/>
  <c r="D980" i="1" a="1"/>
  <c r="D980" i="1" s="1"/>
  <c r="C980" i="1" a="1"/>
  <c r="C980" i="1" s="1"/>
  <c r="E1000" i="1" a="1"/>
  <c r="E1000" i="1" s="1"/>
  <c r="B1000" i="1" a="1"/>
  <c r="B1000" i="1" s="1"/>
  <c r="L1000" i="1"/>
  <c r="K1000" i="1" a="1"/>
  <c r="K1000" i="1" s="1"/>
  <c r="D1000" i="1" a="1"/>
  <c r="D1000" i="1" s="1"/>
  <c r="C1000" i="1" a="1"/>
  <c r="C1000" i="1" s="1"/>
  <c r="Q1000" i="1" a="1"/>
  <c r="Q1000" i="1" s="1"/>
  <c r="E1020" i="1" a="1"/>
  <c r="E1020" i="1" s="1"/>
  <c r="B1020" i="1" a="1"/>
  <c r="B1020" i="1" s="1"/>
  <c r="K1020" i="1" a="1"/>
  <c r="K1020" i="1" s="1"/>
  <c r="C1020" i="1" a="1"/>
  <c r="C1020" i="1" s="1"/>
  <c r="L1020" i="1"/>
  <c r="D1020" i="1" a="1"/>
  <c r="D1020" i="1" s="1"/>
  <c r="Q1020" i="1" a="1"/>
  <c r="Q1020" i="1" s="1"/>
  <c r="E1040" i="1" a="1"/>
  <c r="E1040" i="1" s="1"/>
  <c r="B1040" i="1" a="1"/>
  <c r="B1040" i="1" s="1"/>
  <c r="L1040" i="1"/>
  <c r="K1040" i="1" a="1"/>
  <c r="K1040" i="1" s="1"/>
  <c r="D1040" i="1" a="1"/>
  <c r="D1040" i="1" s="1"/>
  <c r="C1040" i="1" a="1"/>
  <c r="C1040" i="1" s="1"/>
  <c r="Q1040" i="1" a="1"/>
  <c r="Q1040" i="1" s="1"/>
  <c r="E1060" i="1" a="1"/>
  <c r="E1060" i="1" s="1"/>
  <c r="B1060" i="1" a="1"/>
  <c r="B1060" i="1" s="1"/>
  <c r="K1060" i="1" a="1"/>
  <c r="K1060" i="1" s="1"/>
  <c r="Q1060" i="1" a="1"/>
  <c r="Q1060" i="1" s="1"/>
  <c r="L1060" i="1"/>
  <c r="D1060" i="1" a="1"/>
  <c r="D1060" i="1" s="1"/>
  <c r="C1060" i="1" a="1"/>
  <c r="C1060" i="1" s="1"/>
  <c r="E1080" i="1" a="1"/>
  <c r="E1080" i="1" s="1"/>
  <c r="D1080" i="1" a="1"/>
  <c r="D1080" i="1" s="1"/>
  <c r="C1080" i="1" a="1"/>
  <c r="C1080" i="1" s="1"/>
  <c r="B1080" i="1" a="1"/>
  <c r="B1080" i="1" s="1"/>
  <c r="Q1080" i="1" a="1"/>
  <c r="Q1080" i="1" s="1"/>
  <c r="L1080" i="1"/>
  <c r="K1080" i="1" a="1"/>
  <c r="K1080" i="1" s="1"/>
  <c r="L1100" i="1"/>
  <c r="K1100" i="1" a="1"/>
  <c r="K1100" i="1" s="1"/>
  <c r="Q1100" i="1" a="1"/>
  <c r="Q1100" i="1" s="1"/>
  <c r="E1100" i="1" a="1"/>
  <c r="E1100" i="1" s="1"/>
  <c r="D1100" i="1" a="1"/>
  <c r="D1100" i="1" s="1"/>
  <c r="B1100" i="1" a="1"/>
  <c r="B1100" i="1" s="1"/>
  <c r="C1100" i="1" a="1"/>
  <c r="C1100" i="1" s="1"/>
  <c r="E1120" i="1" a="1"/>
  <c r="E1120" i="1" s="1"/>
  <c r="K1120" i="1" a="1"/>
  <c r="K1120" i="1" s="1"/>
  <c r="D1120" i="1" a="1"/>
  <c r="D1120" i="1" s="1"/>
  <c r="Q1120" i="1" a="1"/>
  <c r="Q1120" i="1" s="1"/>
  <c r="L1120" i="1"/>
  <c r="C1120" i="1" a="1"/>
  <c r="C1120" i="1" s="1"/>
  <c r="B1120" i="1" a="1"/>
  <c r="B1120" i="1" s="1"/>
  <c r="E1140" i="1" a="1"/>
  <c r="E1140" i="1" s="1"/>
  <c r="C1140" i="1" a="1"/>
  <c r="C1140" i="1" s="1"/>
  <c r="Q1140" i="1" a="1"/>
  <c r="Q1140" i="1" s="1"/>
  <c r="L1140" i="1"/>
  <c r="K1140" i="1" a="1"/>
  <c r="K1140" i="1" s="1"/>
  <c r="D1140" i="1" a="1"/>
  <c r="D1140" i="1" s="1"/>
  <c r="B1140" i="1" a="1"/>
  <c r="B1140" i="1" s="1"/>
  <c r="E1160" i="1" a="1"/>
  <c r="E1160" i="1" s="1"/>
  <c r="AG1160" i="1" a="1"/>
  <c r="AG1160" i="1" s="1"/>
  <c r="D1160" i="1" a="1"/>
  <c r="D1160" i="1" s="1"/>
  <c r="R1160" i="1" a="1"/>
  <c r="R1160" i="1" s="1"/>
  <c r="L1160" i="1"/>
  <c r="Q1160" i="1" a="1"/>
  <c r="Q1160" i="1" s="1"/>
  <c r="K1160" i="1" a="1"/>
  <c r="K1160" i="1" s="1"/>
  <c r="J1160" i="1" a="1"/>
  <c r="J1160" i="1" s="1"/>
  <c r="F1160" i="1" a="1"/>
  <c r="F1160" i="1" s="1"/>
  <c r="C1160" i="1" a="1"/>
  <c r="C1160" i="1" s="1"/>
  <c r="B1160" i="1" a="1"/>
  <c r="B1160" i="1" s="1"/>
  <c r="E1180" i="1" a="1"/>
  <c r="E1180" i="1" s="1"/>
  <c r="AG1180" i="1" a="1"/>
  <c r="AG1180" i="1" s="1"/>
  <c r="D1180" i="1" a="1"/>
  <c r="D1180" i="1" s="1"/>
  <c r="R1180" i="1" a="1"/>
  <c r="R1180" i="1" s="1"/>
  <c r="L1180" i="1"/>
  <c r="I1180" i="1" a="1"/>
  <c r="I1180" i="1" s="1"/>
  <c r="F1180" i="1" a="1"/>
  <c r="F1180" i="1" s="1"/>
  <c r="C1180" i="1" a="1"/>
  <c r="C1180" i="1" s="1"/>
  <c r="B1180" i="1" a="1"/>
  <c r="B1180" i="1" s="1"/>
  <c r="K1180" i="1" a="1"/>
  <c r="K1180" i="1" s="1"/>
  <c r="J1180" i="1" a="1"/>
  <c r="J1180" i="1" s="1"/>
  <c r="Q1180" i="1" a="1"/>
  <c r="Q1180" i="1" s="1"/>
  <c r="E1200" i="1" a="1"/>
  <c r="E1200" i="1" s="1"/>
  <c r="AG1200" i="1" a="1"/>
  <c r="AG1200" i="1" s="1"/>
  <c r="D1200" i="1" a="1"/>
  <c r="D1200" i="1" s="1"/>
  <c r="R1200" i="1" a="1"/>
  <c r="R1200" i="1" s="1"/>
  <c r="L1200" i="1"/>
  <c r="Q1200" i="1" a="1"/>
  <c r="Q1200" i="1" s="1"/>
  <c r="J1200" i="1" a="1"/>
  <c r="J1200" i="1" s="1"/>
  <c r="K1200" i="1" a="1"/>
  <c r="K1200" i="1" s="1"/>
  <c r="I1200" i="1" a="1"/>
  <c r="I1200" i="1" s="1"/>
  <c r="B1200" i="1" a="1"/>
  <c r="B1200" i="1" s="1"/>
  <c r="C1200" i="1" a="1"/>
  <c r="C1200" i="1" s="1"/>
  <c r="F1200" i="1" a="1"/>
  <c r="F1200" i="1" s="1"/>
  <c r="F1220" i="1" a="1"/>
  <c r="F1220" i="1" s="1"/>
  <c r="AG1220" i="1" a="1"/>
  <c r="AG1220" i="1" s="1"/>
  <c r="Q1220" i="1" a="1"/>
  <c r="Q1220" i="1" s="1"/>
  <c r="L1220" i="1"/>
  <c r="K1220" i="1" a="1"/>
  <c r="K1220" i="1" s="1"/>
  <c r="E1220" i="1" a="1"/>
  <c r="E1220" i="1" s="1"/>
  <c r="C1220" i="1" a="1"/>
  <c r="C1220" i="1" s="1"/>
  <c r="B1220" i="1" a="1"/>
  <c r="B1220" i="1" s="1"/>
  <c r="R1220" i="1" a="1"/>
  <c r="R1220" i="1" s="1"/>
  <c r="I1220" i="1" a="1"/>
  <c r="I1220" i="1" s="1"/>
  <c r="D1220" i="1" a="1"/>
  <c r="D1220" i="1" s="1"/>
  <c r="E1240" i="1" a="1"/>
  <c r="E1240" i="1" s="1"/>
  <c r="AG1240" i="1" a="1"/>
  <c r="AG1240" i="1" s="1"/>
  <c r="C1240" i="1" a="1"/>
  <c r="C1240" i="1" s="1"/>
  <c r="R1240" i="1" a="1"/>
  <c r="R1240" i="1" s="1"/>
  <c r="Q1240" i="1" a="1"/>
  <c r="Q1240" i="1" s="1"/>
  <c r="L1240" i="1"/>
  <c r="K1240" i="1" a="1"/>
  <c r="K1240" i="1" s="1"/>
  <c r="B1240" i="1" a="1"/>
  <c r="B1240" i="1" s="1"/>
  <c r="D1240" i="1" a="1"/>
  <c r="D1240" i="1" s="1"/>
  <c r="E1260" i="1" a="1"/>
  <c r="E1260" i="1" s="1"/>
  <c r="AG1260" i="1" a="1"/>
  <c r="AG1260" i="1" s="1"/>
  <c r="C1260" i="1" a="1"/>
  <c r="C1260" i="1" s="1"/>
  <c r="D1260" i="1" a="1"/>
  <c r="D1260" i="1" s="1"/>
  <c r="B1260" i="1" a="1"/>
  <c r="B1260" i="1" s="1"/>
  <c r="R1260" i="1" a="1"/>
  <c r="R1260" i="1" s="1"/>
  <c r="Q1260" i="1" a="1"/>
  <c r="Q1260" i="1" s="1"/>
  <c r="L1260" i="1"/>
  <c r="K1260" i="1" a="1"/>
  <c r="K1260" i="1" s="1"/>
  <c r="Q1280" i="1" a="1"/>
  <c r="Q1280" i="1" s="1"/>
  <c r="K1280" i="1" a="1"/>
  <c r="K1280" i="1" s="1"/>
  <c r="E1280" i="1" a="1"/>
  <c r="E1280" i="1" s="1"/>
  <c r="B1280" i="1" a="1"/>
  <c r="B1280" i="1" s="1"/>
  <c r="C1280" i="1" a="1"/>
  <c r="C1280" i="1" s="1"/>
  <c r="L1280" i="1"/>
  <c r="D1280" i="1" a="1"/>
  <c r="D1280" i="1" s="1"/>
  <c r="B1300" i="1" a="1"/>
  <c r="B1300" i="1" s="1"/>
  <c r="R1300" i="1" a="1"/>
  <c r="R1300" i="1" s="1"/>
  <c r="L1300" i="1"/>
  <c r="D1300" i="1" a="1"/>
  <c r="D1300" i="1" s="1"/>
  <c r="C1300" i="1" a="1"/>
  <c r="C1300" i="1" s="1"/>
  <c r="Q1300" i="1" a="1"/>
  <c r="Q1300" i="1" s="1"/>
  <c r="K1300" i="1" a="1"/>
  <c r="K1300" i="1" s="1"/>
  <c r="E1300" i="1" a="1"/>
  <c r="E1300" i="1" s="1"/>
  <c r="J1320" i="1" a="1"/>
  <c r="J1320" i="1" s="1"/>
  <c r="E1320" i="1" a="1"/>
  <c r="E1320" i="1" s="1"/>
  <c r="L1320" i="1"/>
  <c r="K1320" i="1" a="1"/>
  <c r="K1320" i="1" s="1"/>
  <c r="D1320" i="1" a="1"/>
  <c r="D1320" i="1" s="1"/>
  <c r="C1320" i="1" a="1"/>
  <c r="C1320" i="1" s="1"/>
  <c r="Q1320" i="1" a="1"/>
  <c r="Q1320" i="1" s="1"/>
  <c r="B1320" i="1" a="1"/>
  <c r="B1320" i="1" s="1"/>
  <c r="R1320" i="1" a="1"/>
  <c r="R1320" i="1" s="1"/>
  <c r="E1340" i="1" a="1"/>
  <c r="E1340" i="1" s="1"/>
  <c r="D1340" i="1" a="1"/>
  <c r="D1340" i="1" s="1"/>
  <c r="K1340" i="1" a="1"/>
  <c r="K1340" i="1" s="1"/>
  <c r="C1340" i="1" a="1"/>
  <c r="C1340" i="1" s="1"/>
  <c r="B1340" i="1" a="1"/>
  <c r="B1340" i="1" s="1"/>
  <c r="L1340" i="1"/>
  <c r="Q1340" i="1" a="1"/>
  <c r="Q1340" i="1" s="1"/>
  <c r="AG1360" i="1" a="1"/>
  <c r="AG1360" i="1" s="1"/>
  <c r="E1360" i="1" a="1"/>
  <c r="E1360" i="1" s="1"/>
  <c r="B1360" i="1" a="1"/>
  <c r="B1360" i="1" s="1"/>
  <c r="D1360" i="1" a="1"/>
  <c r="D1360" i="1" s="1"/>
  <c r="C1360" i="1" a="1"/>
  <c r="C1360" i="1" s="1"/>
  <c r="L1360" i="1"/>
  <c r="K1360" i="1" a="1"/>
  <c r="K1360" i="1" s="1"/>
  <c r="Q1360" i="1" a="1"/>
  <c r="Q1360" i="1" s="1"/>
  <c r="AG1380" i="1" a="1"/>
  <c r="AG1380" i="1" s="1"/>
  <c r="Q1380" i="1" a="1"/>
  <c r="Q1380" i="1" s="1"/>
  <c r="L1380" i="1"/>
  <c r="B1380" i="1" a="1"/>
  <c r="B1380" i="1" s="1"/>
  <c r="K1380" i="1" a="1"/>
  <c r="K1380" i="1" s="1"/>
  <c r="C1380" i="1" a="1"/>
  <c r="C1380" i="1" s="1"/>
  <c r="E1380" i="1" a="1"/>
  <c r="E1380" i="1" s="1"/>
  <c r="D1380" i="1" a="1"/>
  <c r="D1380" i="1" s="1"/>
  <c r="M1394" i="1"/>
  <c r="D1400" i="1" a="1"/>
  <c r="D1400" i="1" s="1"/>
  <c r="C1400" i="1" a="1"/>
  <c r="C1400" i="1" s="1"/>
  <c r="B1400" i="1" a="1"/>
  <c r="B1400" i="1" s="1"/>
  <c r="Q1400" i="1" a="1"/>
  <c r="Q1400" i="1" s="1"/>
  <c r="E1400" i="1" a="1"/>
  <c r="E1400" i="1" s="1"/>
  <c r="R1400" i="1" a="1"/>
  <c r="R1400" i="1" s="1"/>
  <c r="K1400" i="1" a="1"/>
  <c r="K1400" i="1" s="1"/>
  <c r="L1400" i="1"/>
  <c r="I1400" i="1" a="1"/>
  <c r="I1400" i="1" s="1"/>
  <c r="M1414" i="1"/>
  <c r="S1414" i="1" s="1"/>
  <c r="D1420" i="1" a="1"/>
  <c r="D1420" i="1" s="1"/>
  <c r="C1420" i="1" a="1"/>
  <c r="C1420" i="1" s="1"/>
  <c r="B1420" i="1" a="1"/>
  <c r="B1420" i="1" s="1"/>
  <c r="Q1420" i="1" a="1"/>
  <c r="Q1420" i="1" s="1"/>
  <c r="L1420" i="1"/>
  <c r="K1420" i="1" a="1"/>
  <c r="K1420" i="1" s="1"/>
  <c r="E1420" i="1" a="1"/>
  <c r="E1420" i="1" s="1"/>
  <c r="M1434" i="1"/>
  <c r="S1434" i="1" s="1"/>
  <c r="L1440" i="1"/>
  <c r="K1440" i="1" a="1"/>
  <c r="K1440" i="1" s="1"/>
  <c r="E1440" i="1" a="1"/>
  <c r="E1440" i="1" s="1"/>
  <c r="D1440" i="1" a="1"/>
  <c r="D1440" i="1" s="1"/>
  <c r="B1440" i="1" a="1"/>
  <c r="B1440" i="1" s="1"/>
  <c r="Q1440" i="1" a="1"/>
  <c r="Q1440" i="1" s="1"/>
  <c r="C1440" i="1" a="1"/>
  <c r="C1440" i="1" s="1"/>
  <c r="R1440" i="1" a="1"/>
  <c r="R1440" i="1" s="1"/>
  <c r="M1454" i="1"/>
  <c r="S1454" i="1" s="1"/>
  <c r="L1460" i="1"/>
  <c r="K1460" i="1" a="1"/>
  <c r="K1460" i="1" s="1"/>
  <c r="I1460" i="1" a="1"/>
  <c r="I1460" i="1" s="1"/>
  <c r="E1460" i="1" a="1"/>
  <c r="E1460" i="1" s="1"/>
  <c r="D1460" i="1" a="1"/>
  <c r="D1460" i="1" s="1"/>
  <c r="C1460" i="1" a="1"/>
  <c r="C1460" i="1" s="1"/>
  <c r="B1460" i="1" a="1"/>
  <c r="B1460" i="1" s="1"/>
  <c r="R1460" i="1" a="1"/>
  <c r="R1460" i="1" s="1"/>
  <c r="Q1460" i="1" a="1"/>
  <c r="Q1460" i="1" s="1"/>
  <c r="M1474" i="1"/>
  <c r="L1480" i="1"/>
  <c r="K1480" i="1" a="1"/>
  <c r="K1480" i="1" s="1"/>
  <c r="E1480" i="1" a="1"/>
  <c r="E1480" i="1" s="1"/>
  <c r="Q1480" i="1" a="1"/>
  <c r="Q1480" i="1" s="1"/>
  <c r="C1480" i="1" a="1"/>
  <c r="C1480" i="1" s="1"/>
  <c r="D1480" i="1" a="1"/>
  <c r="D1480" i="1" s="1"/>
  <c r="B1480" i="1" a="1"/>
  <c r="B1480" i="1" s="1"/>
  <c r="M1494" i="1"/>
  <c r="S1494" i="1" s="1"/>
  <c r="Q1500" i="1" a="1"/>
  <c r="Q1500" i="1" s="1"/>
  <c r="L1500" i="1"/>
  <c r="E1500" i="1" a="1"/>
  <c r="E1500" i="1" s="1"/>
  <c r="D1500" i="1" a="1"/>
  <c r="D1500" i="1" s="1"/>
  <c r="C1500" i="1" a="1"/>
  <c r="C1500" i="1" s="1"/>
  <c r="K1500" i="1" a="1"/>
  <c r="K1500" i="1" s="1"/>
  <c r="B1500" i="1" a="1"/>
  <c r="B1500" i="1" s="1"/>
  <c r="M1514" i="1"/>
  <c r="S1514" i="1" s="1"/>
  <c r="Q1520" i="1" a="1"/>
  <c r="Q1520" i="1" s="1"/>
  <c r="L1520" i="1"/>
  <c r="K1520" i="1" a="1"/>
  <c r="K1520" i="1" s="1"/>
  <c r="D1520" i="1" a="1"/>
  <c r="D1520" i="1" s="1"/>
  <c r="C1520" i="1" a="1"/>
  <c r="C1520" i="1" s="1"/>
  <c r="B1520" i="1" a="1"/>
  <c r="B1520" i="1" s="1"/>
  <c r="E1520" i="1" a="1"/>
  <c r="E1520" i="1" s="1"/>
  <c r="M1534" i="1"/>
  <c r="S1534" i="1" s="1"/>
  <c r="Q1540" i="1" a="1"/>
  <c r="Q1540" i="1" s="1"/>
  <c r="E1540" i="1" a="1"/>
  <c r="E1540" i="1" s="1"/>
  <c r="C1540" i="1" a="1"/>
  <c r="C1540" i="1" s="1"/>
  <c r="L1540" i="1"/>
  <c r="K1540" i="1" a="1"/>
  <c r="K1540" i="1" s="1"/>
  <c r="D1540" i="1" a="1"/>
  <c r="D1540" i="1" s="1"/>
  <c r="B1540" i="1" a="1"/>
  <c r="B1540" i="1" s="1"/>
  <c r="M1554" i="1"/>
  <c r="Q1560" i="1" a="1"/>
  <c r="Q1560" i="1" s="1"/>
  <c r="L1560" i="1"/>
  <c r="K1560" i="1" a="1"/>
  <c r="K1560" i="1" s="1"/>
  <c r="E1560" i="1" a="1"/>
  <c r="E1560" i="1" s="1"/>
  <c r="C1560" i="1" a="1"/>
  <c r="C1560" i="1" s="1"/>
  <c r="D1560" i="1" a="1"/>
  <c r="D1560" i="1" s="1"/>
  <c r="B1560" i="1" a="1"/>
  <c r="B1560" i="1" s="1"/>
  <c r="M1574" i="1"/>
  <c r="S1574" i="1" s="1"/>
  <c r="Q1580" i="1" a="1"/>
  <c r="Q1580" i="1" s="1"/>
  <c r="L1580" i="1"/>
  <c r="C1580" i="1" a="1"/>
  <c r="C1580" i="1" s="1"/>
  <c r="B1580" i="1" a="1"/>
  <c r="B1580" i="1" s="1"/>
  <c r="K1580" i="1" a="1"/>
  <c r="K1580" i="1" s="1"/>
  <c r="R1580" i="1" a="1"/>
  <c r="R1580" i="1" s="1"/>
  <c r="F1580" i="1" a="1"/>
  <c r="F1580" i="1" s="1"/>
  <c r="E1580" i="1" a="1"/>
  <c r="E1580" i="1" s="1"/>
  <c r="J1580" i="1" a="1"/>
  <c r="J1580" i="1" s="1"/>
  <c r="I1580" i="1" a="1"/>
  <c r="I1580" i="1" s="1"/>
  <c r="D1580" i="1" a="1"/>
  <c r="D1580" i="1" s="1"/>
  <c r="M1594" i="1"/>
  <c r="C1600" i="1" a="1"/>
  <c r="C1600" i="1" s="1"/>
  <c r="B1600" i="1" a="1"/>
  <c r="B1600" i="1" s="1"/>
  <c r="R1600" i="1" a="1"/>
  <c r="R1600" i="1" s="1"/>
  <c r="Q1600" i="1" a="1"/>
  <c r="Q1600" i="1" s="1"/>
  <c r="L1600" i="1"/>
  <c r="K1600" i="1" a="1"/>
  <c r="K1600" i="1" s="1"/>
  <c r="E1600" i="1" a="1"/>
  <c r="E1600" i="1" s="1"/>
  <c r="D1600" i="1" a="1"/>
  <c r="D1600" i="1" s="1"/>
  <c r="F1600" i="1" a="1"/>
  <c r="F1600" i="1" s="1"/>
  <c r="M1614" i="1"/>
  <c r="S1614" i="1" s="1"/>
  <c r="C1620" i="1" a="1"/>
  <c r="C1620" i="1" s="1"/>
  <c r="B1620" i="1" a="1"/>
  <c r="B1620" i="1" s="1"/>
  <c r="R1620" i="1" a="1"/>
  <c r="R1620" i="1" s="1"/>
  <c r="Q1620" i="1" a="1"/>
  <c r="Q1620" i="1" s="1"/>
  <c r="F1620" i="1" a="1"/>
  <c r="F1620" i="1" s="1"/>
  <c r="E1620" i="1" a="1"/>
  <c r="E1620" i="1" s="1"/>
  <c r="D1620" i="1" a="1"/>
  <c r="D1620" i="1" s="1"/>
  <c r="L1620" i="1"/>
  <c r="K1620" i="1" a="1"/>
  <c r="K1620" i="1" s="1"/>
  <c r="P1627" i="1"/>
  <c r="M1634" i="1"/>
  <c r="B1640" i="1" a="1"/>
  <c r="B1640" i="1" s="1"/>
  <c r="L1640" i="1"/>
  <c r="K1640" i="1" a="1"/>
  <c r="K1640" i="1" s="1"/>
  <c r="E1640" i="1" a="1"/>
  <c r="E1640" i="1" s="1"/>
  <c r="C1640" i="1" a="1"/>
  <c r="C1640" i="1" s="1"/>
  <c r="D1640" i="1" a="1"/>
  <c r="D1640" i="1" s="1"/>
  <c r="Q1640" i="1" a="1"/>
  <c r="Q1640" i="1" s="1"/>
  <c r="M1654" i="1"/>
  <c r="Q1654" i="1" s="1" a="1"/>
  <c r="Q1654" i="1" s="1"/>
  <c r="D1660" i="1" a="1"/>
  <c r="D1660" i="1" s="1"/>
  <c r="C1660" i="1" a="1"/>
  <c r="C1660" i="1" s="1"/>
  <c r="B1660" i="1" a="1"/>
  <c r="B1660" i="1" s="1"/>
  <c r="Q1660" i="1" a="1"/>
  <c r="Q1660" i="1" s="1"/>
  <c r="L1660" i="1"/>
  <c r="K1660" i="1" a="1"/>
  <c r="K1660" i="1" s="1"/>
  <c r="J1660" i="1" a="1"/>
  <c r="J1660" i="1" s="1"/>
  <c r="R1660" i="1" a="1"/>
  <c r="R1660" i="1" s="1"/>
  <c r="E1660" i="1" a="1"/>
  <c r="E1660" i="1" s="1"/>
  <c r="M1674" i="1"/>
  <c r="E1680" i="1" a="1"/>
  <c r="E1680" i="1" s="1"/>
  <c r="B1680" i="1" a="1"/>
  <c r="B1680" i="1" s="1"/>
  <c r="L1680" i="1"/>
  <c r="K1680" i="1" a="1"/>
  <c r="K1680" i="1" s="1"/>
  <c r="J1680" i="1" a="1"/>
  <c r="J1680" i="1" s="1"/>
  <c r="D1680" i="1" a="1"/>
  <c r="D1680" i="1" s="1"/>
  <c r="C1680" i="1" a="1"/>
  <c r="C1680" i="1" s="1"/>
  <c r="R1680" i="1" a="1"/>
  <c r="R1680" i="1" s="1"/>
  <c r="I1680" i="1" a="1"/>
  <c r="I1680" i="1" s="1"/>
  <c r="Q1680" i="1" a="1"/>
  <c r="Q1680" i="1" s="1"/>
  <c r="M1694" i="1"/>
  <c r="S1694" i="1" s="1"/>
  <c r="E1700" i="1" a="1"/>
  <c r="E1700" i="1" s="1"/>
  <c r="D1700" i="1" a="1"/>
  <c r="D1700" i="1" s="1"/>
  <c r="C1700" i="1" a="1"/>
  <c r="C1700" i="1" s="1"/>
  <c r="B1700" i="1" a="1"/>
  <c r="B1700" i="1" s="1"/>
  <c r="Q1700" i="1" a="1"/>
  <c r="Q1700" i="1" s="1"/>
  <c r="L1700" i="1"/>
  <c r="K1700" i="1" a="1"/>
  <c r="K1700" i="1" s="1"/>
  <c r="P1707" i="1"/>
  <c r="M1714" i="1"/>
  <c r="S1714" i="1" s="1"/>
  <c r="Q1720" i="1" a="1"/>
  <c r="Q1720" i="1" s="1"/>
  <c r="D1720" i="1" a="1"/>
  <c r="D1720" i="1" s="1"/>
  <c r="K1720" i="1" a="1"/>
  <c r="K1720" i="1" s="1"/>
  <c r="E1720" i="1" a="1"/>
  <c r="E1720" i="1" s="1"/>
  <c r="C1720" i="1" a="1"/>
  <c r="C1720" i="1" s="1"/>
  <c r="B1720" i="1" a="1"/>
  <c r="B1720" i="1" s="1"/>
  <c r="L1720" i="1"/>
  <c r="M1734" i="1"/>
  <c r="S1734" i="1" s="1"/>
  <c r="R1740" i="1" a="1"/>
  <c r="R1740" i="1" s="1"/>
  <c r="Q1740" i="1" a="1"/>
  <c r="Q1740" i="1" s="1"/>
  <c r="L1740" i="1"/>
  <c r="K1740" i="1" a="1"/>
  <c r="K1740" i="1" s="1"/>
  <c r="E1740" i="1" a="1"/>
  <c r="E1740" i="1" s="1"/>
  <c r="D1740" i="1" a="1"/>
  <c r="D1740" i="1" s="1"/>
  <c r="B1740" i="1" a="1"/>
  <c r="B1740" i="1" s="1"/>
  <c r="C1740" i="1" a="1"/>
  <c r="C1740" i="1" s="1"/>
  <c r="AA1765" i="1" a="1"/>
  <c r="AA1765" i="1" s="1"/>
  <c r="Z1765" i="1" a="1"/>
  <c r="Z1765" i="1" s="1"/>
  <c r="AD1765" i="1" a="1"/>
  <c r="AD1765" i="1" s="1"/>
  <c r="AF1765" i="1" a="1"/>
  <c r="AF1765" i="1" s="1"/>
  <c r="AE1765" i="1" a="1"/>
  <c r="AE1765" i="1" s="1"/>
  <c r="Y1765" i="1" a="1"/>
  <c r="Y1765" i="1" s="1"/>
  <c r="X1765" i="1" a="1"/>
  <c r="X1765" i="1" s="1"/>
  <c r="W1765" i="1" a="1"/>
  <c r="W1765" i="1" s="1"/>
  <c r="U1765" i="1" a="1"/>
  <c r="U1765" i="1" s="1"/>
  <c r="T1765" i="1" a="1"/>
  <c r="T1765" i="1" s="1"/>
  <c r="AC1765" i="1" a="1"/>
  <c r="AC1765" i="1" s="1"/>
  <c r="AB1765" i="1" a="1"/>
  <c r="AB1765" i="1" s="1"/>
  <c r="F1773" i="1" a="1"/>
  <c r="F1773" i="1" s="1"/>
  <c r="E1773" i="1" a="1"/>
  <c r="E1773" i="1" s="1"/>
  <c r="D1773" i="1" a="1"/>
  <c r="D1773" i="1" s="1"/>
  <c r="C1773" i="1" a="1"/>
  <c r="C1773" i="1" s="1"/>
  <c r="B1773" i="1" a="1"/>
  <c r="B1773" i="1" s="1"/>
  <c r="K1773" i="1" a="1"/>
  <c r="K1773" i="1" s="1"/>
  <c r="Q1773" i="1" a="1"/>
  <c r="Q1773" i="1" s="1"/>
  <c r="L1773" i="1"/>
  <c r="AG1773" i="1" a="1"/>
  <c r="AG1773" i="1" s="1"/>
  <c r="F1779" i="1" a="1"/>
  <c r="F1779" i="1" s="1"/>
  <c r="E1779" i="1" a="1"/>
  <c r="E1779" i="1" s="1"/>
  <c r="L1779" i="1"/>
  <c r="K1779" i="1" a="1"/>
  <c r="K1779" i="1" s="1"/>
  <c r="B1779" i="1" a="1"/>
  <c r="B1779" i="1" s="1"/>
  <c r="D1779" i="1" a="1"/>
  <c r="D1779" i="1" s="1"/>
  <c r="C1779" i="1" a="1"/>
  <c r="C1779" i="1" s="1"/>
  <c r="AG1779" i="1" a="1"/>
  <c r="AG1779" i="1" s="1"/>
  <c r="M1779" i="1"/>
  <c r="S1779" i="1" s="1"/>
  <c r="L1793" i="1"/>
  <c r="K1793" i="1" a="1"/>
  <c r="K1793" i="1" s="1"/>
  <c r="F1793" i="1" a="1"/>
  <c r="F1793" i="1" s="1"/>
  <c r="D1793" i="1" a="1"/>
  <c r="D1793" i="1" s="1"/>
  <c r="C1793" i="1" a="1"/>
  <c r="C1793" i="1" s="1"/>
  <c r="B1793" i="1" a="1"/>
  <c r="B1793" i="1" s="1"/>
  <c r="E1793" i="1" a="1"/>
  <c r="E1793" i="1" s="1"/>
  <c r="AG1793" i="1" a="1"/>
  <c r="AG1793" i="1" s="1"/>
  <c r="Q1793" i="1" a="1"/>
  <c r="Q1793" i="1" s="1"/>
  <c r="M1797" i="1"/>
  <c r="D38" i="2" a="1"/>
  <c r="D38" i="2" s="1"/>
  <c r="C38" i="2" a="1"/>
  <c r="C38" i="2" s="1"/>
  <c r="B38" i="2" a="1"/>
  <c r="B38" i="2" s="1"/>
  <c r="E38" i="2" a="1"/>
  <c r="E38" i="2" s="1"/>
  <c r="G38" i="2" s="1" a="1"/>
  <c r="G38" i="2" s="1"/>
  <c r="F38" i="2" a="1"/>
  <c r="F38" i="2" s="1"/>
  <c r="C63" i="2" a="1"/>
  <c r="C63" i="2" s="1"/>
  <c r="B63" i="2" a="1"/>
  <c r="B63" i="2" s="1"/>
  <c r="F63" i="2" a="1"/>
  <c r="F63" i="2" s="1"/>
  <c r="H63" i="2" s="1"/>
  <c r="E63" i="2" a="1"/>
  <c r="E63" i="2" s="1"/>
  <c r="G63" i="2" s="1" a="1"/>
  <c r="G63" i="2" s="1"/>
  <c r="D63" i="2" a="1"/>
  <c r="D63" i="2" s="1"/>
  <c r="F88" i="2" a="1"/>
  <c r="F88" i="2" s="1"/>
  <c r="H88" i="2" s="1"/>
  <c r="C88" i="2" a="1"/>
  <c r="C88" i="2" s="1"/>
  <c r="B88" i="2" a="1"/>
  <c r="B88" i="2" s="1"/>
  <c r="E88" i="2" a="1"/>
  <c r="E88" i="2" s="1"/>
  <c r="G88" i="2" s="1" a="1"/>
  <c r="G88" i="2" s="1"/>
  <c r="D88" i="2" a="1"/>
  <c r="D88" i="2" s="1"/>
  <c r="E138" i="2" a="1"/>
  <c r="E138" i="2" s="1"/>
  <c r="D138" i="2" a="1"/>
  <c r="D138" i="2" s="1"/>
  <c r="C138" i="2" a="1"/>
  <c r="C138" i="2" s="1"/>
  <c r="B138" i="2" a="1"/>
  <c r="B138" i="2" s="1"/>
  <c r="E163" i="2" a="1"/>
  <c r="E163" i="2" s="1"/>
  <c r="G163" i="2" a="1"/>
  <c r="G163" i="2" s="1"/>
  <c r="F163" i="2" a="1"/>
  <c r="F163" i="2" s="1"/>
  <c r="H163" i="2" s="1"/>
  <c r="C163" i="2" a="1"/>
  <c r="C163" i="2" s="1"/>
  <c r="B163" i="2" a="1"/>
  <c r="B163" i="2" s="1"/>
  <c r="D163" i="2" a="1"/>
  <c r="D163" i="2" s="1"/>
  <c r="E188" i="2" a="1"/>
  <c r="E188" i="2" s="1"/>
  <c r="G188" i="2" s="1" a="1"/>
  <c r="G188" i="2" s="1"/>
  <c r="I188" i="2" s="1"/>
  <c r="D188" i="2" a="1"/>
  <c r="D188" i="2" s="1"/>
  <c r="B188" i="2" a="1"/>
  <c r="B188" i="2" s="1"/>
  <c r="F188" i="2" a="1"/>
  <c r="F188" i="2" s="1"/>
  <c r="C188" i="2" a="1"/>
  <c r="C188" i="2" s="1"/>
  <c r="E238" i="2" a="1"/>
  <c r="E238" i="2" s="1"/>
  <c r="D238" i="2" a="1"/>
  <c r="D238" i="2" s="1"/>
  <c r="C238" i="2" a="1"/>
  <c r="C238" i="2" s="1"/>
  <c r="B238" i="2" a="1"/>
  <c r="B238" i="2" s="1"/>
  <c r="G238" i="2" a="1"/>
  <c r="G238" i="2" s="1"/>
  <c r="F238" i="2" a="1"/>
  <c r="F238" i="2" s="1"/>
  <c r="H238" i="2" s="1"/>
  <c r="F263" i="2" a="1"/>
  <c r="F263" i="2" s="1"/>
  <c r="E263" i="2" a="1"/>
  <c r="E263" i="2" s="1"/>
  <c r="C263" i="2" a="1"/>
  <c r="C263" i="2" s="1"/>
  <c r="B263" i="2" a="1"/>
  <c r="B263" i="2" s="1"/>
  <c r="D263" i="2" a="1"/>
  <c r="D263" i="2" s="1"/>
  <c r="E323" i="2" a="1"/>
  <c r="E323" i="2" s="1"/>
  <c r="G323" i="2" s="1" a="1"/>
  <c r="G323" i="2" s="1"/>
  <c r="I323" i="2" s="1"/>
  <c r="D323" i="2" a="1"/>
  <c r="D323" i="2" s="1"/>
  <c r="C323" i="2" a="1"/>
  <c r="C323" i="2" s="1"/>
  <c r="F323" i="2" a="1"/>
  <c r="F323" i="2" s="1"/>
  <c r="B323" i="2" a="1"/>
  <c r="B323" i="2" s="1"/>
  <c r="B341" i="2" a="1"/>
  <c r="B341" i="2" s="1"/>
  <c r="E341" i="2" a="1"/>
  <c r="E341" i="2" s="1"/>
  <c r="D341" i="2" a="1"/>
  <c r="D341" i="2" s="1"/>
  <c r="G341" i="2" a="1"/>
  <c r="G341" i="2" s="1"/>
  <c r="F341" i="2" a="1"/>
  <c r="F341" i="2" s="1"/>
  <c r="C341" i="2" a="1"/>
  <c r="C341" i="2" s="1"/>
  <c r="B349" i="2" a="1"/>
  <c r="B349" i="2" s="1"/>
  <c r="D349" i="2" a="1"/>
  <c r="D349" i="2" s="1"/>
  <c r="C349" i="2" a="1"/>
  <c r="C349" i="2" s="1"/>
  <c r="F349" i="2" a="1"/>
  <c r="F349" i="2" s="1"/>
  <c r="E349" i="2" a="1"/>
  <c r="E349" i="2" s="1"/>
  <c r="G349" i="2" a="1"/>
  <c r="G349" i="2" s="1"/>
  <c r="F358" i="2" a="1"/>
  <c r="F358" i="2" s="1"/>
  <c r="H358" i="2" s="1"/>
  <c r="E358" i="2" a="1"/>
  <c r="E358" i="2" s="1"/>
  <c r="G358" i="2" s="1" a="1"/>
  <c r="G358" i="2" s="1"/>
  <c r="D358" i="2" a="1"/>
  <c r="D358" i="2" s="1"/>
  <c r="C358" i="2" a="1"/>
  <c r="C358" i="2" s="1"/>
  <c r="B358" i="2" a="1"/>
  <c r="B358" i="2" s="1"/>
  <c r="E367" i="2" a="1"/>
  <c r="E367" i="2" s="1"/>
  <c r="G367" i="2" s="1" a="1"/>
  <c r="G367" i="2" s="1"/>
  <c r="C367" i="2" a="1"/>
  <c r="C367" i="2" s="1"/>
  <c r="F367" i="2" a="1"/>
  <c r="F367" i="2" s="1"/>
  <c r="D367" i="2" a="1"/>
  <c r="D367" i="2" s="1"/>
  <c r="B367" i="2" a="1"/>
  <c r="B367" i="2" s="1"/>
  <c r="D375" i="2" a="1"/>
  <c r="D375" i="2" s="1"/>
  <c r="B375" i="2" a="1"/>
  <c r="B375" i="2" s="1"/>
  <c r="E375" i="2" a="1"/>
  <c r="E375" i="2" s="1"/>
  <c r="C375" i="2" a="1"/>
  <c r="C375" i="2" s="1"/>
  <c r="G375" i="2" a="1"/>
  <c r="G375" i="2" s="1"/>
  <c r="F375" i="2" a="1"/>
  <c r="F375" i="2" s="1"/>
  <c r="H375" i="2" s="1"/>
  <c r="D419" i="2" a="1"/>
  <c r="D419" i="2" s="1"/>
  <c r="C419" i="2" a="1"/>
  <c r="C419" i="2" s="1"/>
  <c r="G419" i="2" a="1"/>
  <c r="G419" i="2" s="1"/>
  <c r="E419" i="2" a="1"/>
  <c r="E419" i="2" s="1"/>
  <c r="F419" i="2" a="1"/>
  <c r="F419" i="2" s="1"/>
  <c r="H419" i="2" s="1"/>
  <c r="B419" i="2" a="1"/>
  <c r="B419" i="2" s="1"/>
  <c r="B158" i="4" a="1"/>
  <c r="B158" i="4" s="1"/>
  <c r="AF17" i="6"/>
  <c r="AG17" i="6" s="1"/>
  <c r="P20" i="5"/>
  <c r="AT20" i="5" s="1"/>
  <c r="V20" i="6"/>
  <c r="BD9" i="8"/>
  <c r="AR9" i="8"/>
  <c r="AH31" i="8"/>
  <c r="AH43" i="8"/>
  <c r="BI31" i="9"/>
  <c r="BG31" i="9"/>
  <c r="BH31" i="9" s="1"/>
  <c r="BF31" i="9"/>
  <c r="BD39" i="9"/>
  <c r="AR39" i="9"/>
  <c r="AH39" i="9"/>
  <c r="X39" i="9"/>
  <c r="BI44" i="9"/>
  <c r="BF44" i="9"/>
  <c r="BD49" i="9"/>
  <c r="AR49" i="9"/>
  <c r="AH49" i="9"/>
  <c r="X49" i="9"/>
  <c r="BI53" i="9"/>
  <c r="BF53" i="9"/>
  <c r="AU71" i="10"/>
  <c r="AU75" i="10" s="1"/>
  <c r="AK14" i="10"/>
  <c r="AA14" i="10"/>
  <c r="AA17" i="10"/>
  <c r="AW28" i="10"/>
  <c r="AK28" i="10"/>
  <c r="AA28" i="10"/>
  <c r="AK54" i="10"/>
  <c r="AA54" i="10"/>
  <c r="AA57" i="10"/>
  <c r="AW68" i="10"/>
  <c r="AK68" i="10"/>
  <c r="AA68" i="10"/>
  <c r="BI4" i="11"/>
  <c r="BF4" i="11"/>
  <c r="V63" i="11"/>
  <c r="V67" i="11" s="1"/>
  <c r="AH21" i="11"/>
  <c r="BD40" i="11"/>
  <c r="AR40" i="11"/>
  <c r="AH40" i="11"/>
  <c r="BE54" i="11"/>
  <c r="BG8" i="12"/>
  <c r="BH8" i="12" s="1"/>
  <c r="BF8" i="12"/>
  <c r="AR15" i="12"/>
  <c r="AH15" i="12"/>
  <c r="AH18" i="12"/>
  <c r="BE37" i="12"/>
  <c r="W37" i="12"/>
  <c r="BI24" i="13"/>
  <c r="BG24" i="13"/>
  <c r="BH24" i="13" s="1"/>
  <c r="BF24" i="13"/>
  <c r="AH38" i="13"/>
  <c r="X38" i="13"/>
  <c r="BD43" i="13"/>
  <c r="AR43" i="13"/>
  <c r="AH43" i="13"/>
  <c r="AR48" i="13"/>
  <c r="BE62" i="13"/>
  <c r="W62" i="13"/>
  <c r="BI28" i="15"/>
  <c r="BD41" i="15"/>
  <c r="X41" i="15"/>
  <c r="BD60" i="15"/>
  <c r="AR60" i="15"/>
  <c r="AH60" i="15"/>
  <c r="X60" i="15"/>
  <c r="T10" i="17"/>
  <c r="B809" i="1" a="1"/>
  <c r="B809" i="1" s="1"/>
  <c r="D809" i="1" a="1"/>
  <c r="D809" i="1" s="1"/>
  <c r="C809" i="1" a="1"/>
  <c r="C809" i="1" s="1"/>
  <c r="Q809" i="1" a="1"/>
  <c r="Q809" i="1" s="1"/>
  <c r="L809" i="1"/>
  <c r="K809" i="1" a="1"/>
  <c r="K809" i="1" s="1"/>
  <c r="E809" i="1" a="1"/>
  <c r="E809" i="1" s="1"/>
  <c r="F809" i="1" a="1"/>
  <c r="F809" i="1" s="1"/>
  <c r="B829" i="1" a="1"/>
  <c r="B829" i="1" s="1"/>
  <c r="Q829" i="1" a="1"/>
  <c r="Q829" i="1" s="1"/>
  <c r="F829" i="1" a="1"/>
  <c r="F829" i="1" s="1"/>
  <c r="AG829" i="1" a="1"/>
  <c r="AG829" i="1" s="1"/>
  <c r="E829" i="1" a="1"/>
  <c r="E829" i="1" s="1"/>
  <c r="D829" i="1" a="1"/>
  <c r="D829" i="1" s="1"/>
  <c r="L829" i="1"/>
  <c r="K829" i="1" a="1"/>
  <c r="K829" i="1" s="1"/>
  <c r="C829" i="1" a="1"/>
  <c r="C829" i="1" s="1"/>
  <c r="B849" i="1" a="1"/>
  <c r="B849" i="1" s="1"/>
  <c r="Q849" i="1" a="1"/>
  <c r="Q849" i="1" s="1"/>
  <c r="D849" i="1" a="1"/>
  <c r="D849" i="1" s="1"/>
  <c r="E849" i="1" a="1"/>
  <c r="E849" i="1" s="1"/>
  <c r="C849" i="1" a="1"/>
  <c r="C849" i="1" s="1"/>
  <c r="K849" i="1" a="1"/>
  <c r="K849" i="1" s="1"/>
  <c r="L849" i="1"/>
  <c r="B869" i="1" a="1"/>
  <c r="B869" i="1" s="1"/>
  <c r="Q869" i="1" a="1"/>
  <c r="Q869" i="1" s="1"/>
  <c r="L869" i="1"/>
  <c r="K869" i="1" a="1"/>
  <c r="K869" i="1" s="1"/>
  <c r="C869" i="1" a="1"/>
  <c r="C869" i="1" s="1"/>
  <c r="E869" i="1" a="1"/>
  <c r="E869" i="1" s="1"/>
  <c r="D869" i="1" a="1"/>
  <c r="D869" i="1" s="1"/>
  <c r="D889" i="1" a="1"/>
  <c r="D889" i="1" s="1"/>
  <c r="B889" i="1" a="1"/>
  <c r="B889" i="1" s="1"/>
  <c r="C889" i="1" a="1"/>
  <c r="C889" i="1" s="1"/>
  <c r="E889" i="1" a="1"/>
  <c r="E889" i="1" s="1"/>
  <c r="Q889" i="1" a="1"/>
  <c r="Q889" i="1" s="1"/>
  <c r="K889" i="1" a="1"/>
  <c r="K889" i="1" s="1"/>
  <c r="L889" i="1"/>
  <c r="D909" i="1" a="1"/>
  <c r="D909" i="1" s="1"/>
  <c r="B909" i="1" a="1"/>
  <c r="B909" i="1" s="1"/>
  <c r="Q909" i="1" a="1"/>
  <c r="Q909" i="1" s="1"/>
  <c r="L909" i="1"/>
  <c r="E909" i="1" a="1"/>
  <c r="E909" i="1" s="1"/>
  <c r="K909" i="1" a="1"/>
  <c r="K909" i="1" s="1"/>
  <c r="C909" i="1" a="1"/>
  <c r="C909" i="1" s="1"/>
  <c r="D929" i="1" a="1"/>
  <c r="D929" i="1" s="1"/>
  <c r="B929" i="1" a="1"/>
  <c r="B929" i="1" s="1"/>
  <c r="K929" i="1" a="1"/>
  <c r="K929" i="1" s="1"/>
  <c r="E929" i="1" a="1"/>
  <c r="E929" i="1" s="1"/>
  <c r="C929" i="1" a="1"/>
  <c r="C929" i="1" s="1"/>
  <c r="L929" i="1"/>
  <c r="Q929" i="1" a="1"/>
  <c r="Q929" i="1" s="1"/>
  <c r="E949" i="1" a="1"/>
  <c r="E949" i="1" s="1"/>
  <c r="D949" i="1" a="1"/>
  <c r="D949" i="1" s="1"/>
  <c r="B949" i="1" a="1"/>
  <c r="B949" i="1" s="1"/>
  <c r="Q949" i="1" a="1"/>
  <c r="Q949" i="1" s="1"/>
  <c r="L949" i="1"/>
  <c r="K949" i="1" a="1"/>
  <c r="K949" i="1" s="1"/>
  <c r="C949" i="1" a="1"/>
  <c r="C949" i="1" s="1"/>
  <c r="E969" i="1" a="1"/>
  <c r="E969" i="1" s="1"/>
  <c r="D969" i="1" a="1"/>
  <c r="D969" i="1" s="1"/>
  <c r="B969" i="1" a="1"/>
  <c r="B969" i="1" s="1"/>
  <c r="K969" i="1" a="1"/>
  <c r="K969" i="1" s="1"/>
  <c r="C969" i="1" a="1"/>
  <c r="C969" i="1" s="1"/>
  <c r="Q969" i="1" a="1"/>
  <c r="Q969" i="1" s="1"/>
  <c r="L969" i="1"/>
  <c r="E989" i="1" a="1"/>
  <c r="E989" i="1" s="1"/>
  <c r="D989" i="1" a="1"/>
  <c r="D989" i="1" s="1"/>
  <c r="B989" i="1" a="1"/>
  <c r="B989" i="1" s="1"/>
  <c r="Q989" i="1" a="1"/>
  <c r="Q989" i="1" s="1"/>
  <c r="K989" i="1" a="1"/>
  <c r="K989" i="1" s="1"/>
  <c r="C989" i="1" a="1"/>
  <c r="C989" i="1" s="1"/>
  <c r="L989" i="1"/>
  <c r="E1009" i="1" a="1"/>
  <c r="E1009" i="1" s="1"/>
  <c r="D1009" i="1" a="1"/>
  <c r="D1009" i="1" s="1"/>
  <c r="B1009" i="1" a="1"/>
  <c r="B1009" i="1" s="1"/>
  <c r="K1009" i="1" a="1"/>
  <c r="K1009" i="1" s="1"/>
  <c r="C1009" i="1" a="1"/>
  <c r="C1009" i="1" s="1"/>
  <c r="L1009" i="1"/>
  <c r="Q1009" i="1" a="1"/>
  <c r="Q1009" i="1" s="1"/>
  <c r="E1029" i="1" a="1"/>
  <c r="E1029" i="1" s="1"/>
  <c r="D1029" i="1" a="1"/>
  <c r="D1029" i="1" s="1"/>
  <c r="B1029" i="1" a="1"/>
  <c r="B1029" i="1" s="1"/>
  <c r="Q1029" i="1" a="1"/>
  <c r="Q1029" i="1" s="1"/>
  <c r="L1029" i="1"/>
  <c r="K1029" i="1" a="1"/>
  <c r="K1029" i="1" s="1"/>
  <c r="C1029" i="1" a="1"/>
  <c r="C1029" i="1" s="1"/>
  <c r="E1049" i="1" a="1"/>
  <c r="E1049" i="1" s="1"/>
  <c r="D1049" i="1" a="1"/>
  <c r="D1049" i="1" s="1"/>
  <c r="B1049" i="1" a="1"/>
  <c r="B1049" i="1" s="1"/>
  <c r="K1049" i="1" a="1"/>
  <c r="K1049" i="1" s="1"/>
  <c r="C1049" i="1" a="1"/>
  <c r="C1049" i="1" s="1"/>
  <c r="Q1049" i="1" a="1"/>
  <c r="Q1049" i="1" s="1"/>
  <c r="L1049" i="1"/>
  <c r="E1069" i="1" a="1"/>
  <c r="E1069" i="1" s="1"/>
  <c r="D1069" i="1" a="1"/>
  <c r="D1069" i="1" s="1"/>
  <c r="B1069" i="1" a="1"/>
  <c r="B1069" i="1" s="1"/>
  <c r="Q1069" i="1" a="1"/>
  <c r="Q1069" i="1" s="1"/>
  <c r="C1069" i="1" a="1"/>
  <c r="C1069" i="1" s="1"/>
  <c r="L1069" i="1"/>
  <c r="K1069" i="1" a="1"/>
  <c r="K1069" i="1" s="1"/>
  <c r="L1089" i="1"/>
  <c r="K1089" i="1" a="1"/>
  <c r="K1089" i="1" s="1"/>
  <c r="D1089" i="1" a="1"/>
  <c r="D1089" i="1" s="1"/>
  <c r="C1089" i="1" a="1"/>
  <c r="C1089" i="1" s="1"/>
  <c r="B1089" i="1" a="1"/>
  <c r="B1089" i="1" s="1"/>
  <c r="E1089" i="1" a="1"/>
  <c r="E1089" i="1" s="1"/>
  <c r="Q1089" i="1" a="1"/>
  <c r="Q1089" i="1" s="1"/>
  <c r="E1109" i="1" a="1"/>
  <c r="E1109" i="1" s="1"/>
  <c r="Q1109" i="1" a="1"/>
  <c r="Q1109" i="1" s="1"/>
  <c r="L1109" i="1"/>
  <c r="K1109" i="1" a="1"/>
  <c r="K1109" i="1" s="1"/>
  <c r="B1109" i="1" a="1"/>
  <c r="B1109" i="1" s="1"/>
  <c r="C1109" i="1" a="1"/>
  <c r="C1109" i="1" s="1"/>
  <c r="D1109" i="1" a="1"/>
  <c r="D1109" i="1" s="1"/>
  <c r="E1129" i="1" a="1"/>
  <c r="E1129" i="1" s="1"/>
  <c r="Q1129" i="1" a="1"/>
  <c r="Q1129" i="1" s="1"/>
  <c r="L1129" i="1"/>
  <c r="K1129" i="1" a="1"/>
  <c r="K1129" i="1" s="1"/>
  <c r="D1129" i="1" a="1"/>
  <c r="D1129" i="1" s="1"/>
  <c r="C1129" i="1" a="1"/>
  <c r="C1129" i="1" s="1"/>
  <c r="B1129" i="1" a="1"/>
  <c r="B1129" i="1" s="1"/>
  <c r="E1149" i="1" a="1"/>
  <c r="E1149" i="1" s="1"/>
  <c r="AG1149" i="1" a="1"/>
  <c r="AG1149" i="1" s="1"/>
  <c r="L1149" i="1"/>
  <c r="K1149" i="1" a="1"/>
  <c r="K1149" i="1" s="1"/>
  <c r="J1149" i="1" a="1"/>
  <c r="J1149" i="1" s="1"/>
  <c r="F1149" i="1" a="1"/>
  <c r="F1149" i="1" s="1"/>
  <c r="C1149" i="1" a="1"/>
  <c r="C1149" i="1" s="1"/>
  <c r="Q1149" i="1" a="1"/>
  <c r="Q1149" i="1" s="1"/>
  <c r="D1149" i="1" a="1"/>
  <c r="D1149" i="1" s="1"/>
  <c r="B1149" i="1" a="1"/>
  <c r="B1149" i="1" s="1"/>
  <c r="R1149" i="1" a="1"/>
  <c r="R1149" i="1" s="1"/>
  <c r="E1169" i="1" a="1"/>
  <c r="E1169" i="1" s="1"/>
  <c r="AG1169" i="1" a="1"/>
  <c r="AG1169" i="1" s="1"/>
  <c r="D1169" i="1" a="1"/>
  <c r="D1169" i="1" s="1"/>
  <c r="B1169" i="1" a="1"/>
  <c r="B1169" i="1" s="1"/>
  <c r="L1169" i="1"/>
  <c r="K1169" i="1" a="1"/>
  <c r="K1169" i="1" s="1"/>
  <c r="J1169" i="1" a="1"/>
  <c r="J1169" i="1" s="1"/>
  <c r="I1169" i="1" a="1"/>
  <c r="I1169" i="1" s="1"/>
  <c r="F1169" i="1" a="1"/>
  <c r="F1169" i="1" s="1"/>
  <c r="C1169" i="1" a="1"/>
  <c r="C1169" i="1" s="1"/>
  <c r="R1169" i="1" a="1"/>
  <c r="R1169" i="1" s="1"/>
  <c r="Q1169" i="1" a="1"/>
  <c r="Q1169" i="1" s="1"/>
  <c r="E1189" i="1" a="1"/>
  <c r="E1189" i="1" s="1"/>
  <c r="AG1189" i="1" a="1"/>
  <c r="AG1189" i="1" s="1"/>
  <c r="D1189" i="1" a="1"/>
  <c r="D1189" i="1" s="1"/>
  <c r="B1189" i="1" a="1"/>
  <c r="B1189" i="1" s="1"/>
  <c r="L1189" i="1"/>
  <c r="K1189" i="1" a="1"/>
  <c r="K1189" i="1" s="1"/>
  <c r="C1189" i="1" a="1"/>
  <c r="C1189" i="1" s="1"/>
  <c r="Q1189" i="1" a="1"/>
  <c r="Q1189" i="1" s="1"/>
  <c r="R1189" i="1" a="1"/>
  <c r="R1189" i="1" s="1"/>
  <c r="J1189" i="1" a="1"/>
  <c r="J1189" i="1" s="1"/>
  <c r="F1189" i="1" a="1"/>
  <c r="F1189" i="1" s="1"/>
  <c r="I1189" i="1" a="1"/>
  <c r="I1189" i="1" s="1"/>
  <c r="F1209" i="1" a="1"/>
  <c r="F1209" i="1" s="1"/>
  <c r="B1209" i="1" a="1"/>
  <c r="B1209" i="1" s="1"/>
  <c r="Q1209" i="1" a="1"/>
  <c r="Q1209" i="1" s="1"/>
  <c r="L1209" i="1"/>
  <c r="J1209" i="1" a="1"/>
  <c r="J1209" i="1" s="1"/>
  <c r="I1209" i="1" a="1"/>
  <c r="I1209" i="1" s="1"/>
  <c r="E1209" i="1" a="1"/>
  <c r="E1209" i="1" s="1"/>
  <c r="R1209" i="1" a="1"/>
  <c r="R1209" i="1" s="1"/>
  <c r="D1209" i="1" a="1"/>
  <c r="D1209" i="1" s="1"/>
  <c r="C1209" i="1" a="1"/>
  <c r="C1209" i="1" s="1"/>
  <c r="AG1209" i="1" a="1"/>
  <c r="AG1209" i="1" s="1"/>
  <c r="K1209" i="1" a="1"/>
  <c r="K1209" i="1" s="1"/>
  <c r="F1229" i="1" a="1"/>
  <c r="F1229" i="1" s="1"/>
  <c r="E1229" i="1" a="1"/>
  <c r="E1229" i="1" s="1"/>
  <c r="AG1229" i="1" a="1"/>
  <c r="AG1229" i="1" s="1"/>
  <c r="D1229" i="1" a="1"/>
  <c r="D1229" i="1" s="1"/>
  <c r="B1229" i="1" a="1"/>
  <c r="B1229" i="1" s="1"/>
  <c r="Q1229" i="1" a="1"/>
  <c r="Q1229" i="1" s="1"/>
  <c r="R1229" i="1" a="1"/>
  <c r="R1229" i="1" s="1"/>
  <c r="L1229" i="1"/>
  <c r="K1229" i="1" a="1"/>
  <c r="K1229" i="1" s="1"/>
  <c r="I1229" i="1" a="1"/>
  <c r="I1229" i="1" s="1"/>
  <c r="C1229" i="1" a="1"/>
  <c r="C1229" i="1" s="1"/>
  <c r="E1249" i="1" a="1"/>
  <c r="E1249" i="1" s="1"/>
  <c r="AG1249" i="1" a="1"/>
  <c r="AG1249" i="1" s="1"/>
  <c r="D1249" i="1" a="1"/>
  <c r="D1249" i="1" s="1"/>
  <c r="B1249" i="1" a="1"/>
  <c r="B1249" i="1" s="1"/>
  <c r="Q1249" i="1" a="1"/>
  <c r="Q1249" i="1" s="1"/>
  <c r="C1249" i="1" a="1"/>
  <c r="C1249" i="1" s="1"/>
  <c r="R1249" i="1" a="1"/>
  <c r="R1249" i="1" s="1"/>
  <c r="L1249" i="1"/>
  <c r="K1249" i="1" a="1"/>
  <c r="K1249" i="1" s="1"/>
  <c r="E1269" i="1" a="1"/>
  <c r="E1269" i="1" s="1"/>
  <c r="D1269" i="1" a="1"/>
  <c r="D1269" i="1" s="1"/>
  <c r="B1269" i="1" a="1"/>
  <c r="B1269" i="1" s="1"/>
  <c r="Q1269" i="1" a="1"/>
  <c r="Q1269" i="1" s="1"/>
  <c r="K1269" i="1" a="1"/>
  <c r="K1269" i="1" s="1"/>
  <c r="C1269" i="1" a="1"/>
  <c r="C1269" i="1" s="1"/>
  <c r="L1269" i="1"/>
  <c r="D1289" i="1" a="1"/>
  <c r="D1289" i="1" s="1"/>
  <c r="C1289" i="1" a="1"/>
  <c r="C1289" i="1" s="1"/>
  <c r="L1289" i="1"/>
  <c r="K1289" i="1" a="1"/>
  <c r="K1289" i="1" s="1"/>
  <c r="E1289" i="1" a="1"/>
  <c r="E1289" i="1" s="1"/>
  <c r="B1289" i="1" a="1"/>
  <c r="B1289" i="1" s="1"/>
  <c r="Q1289" i="1" a="1"/>
  <c r="Q1289" i="1" s="1"/>
  <c r="E1309" i="1" a="1"/>
  <c r="E1309" i="1" s="1"/>
  <c r="D1309" i="1" a="1"/>
  <c r="D1309" i="1" s="1"/>
  <c r="C1309" i="1" a="1"/>
  <c r="C1309" i="1" s="1"/>
  <c r="B1309" i="1" a="1"/>
  <c r="B1309" i="1" s="1"/>
  <c r="L1309" i="1"/>
  <c r="K1309" i="1" a="1"/>
  <c r="K1309" i="1" s="1"/>
  <c r="Q1309" i="1" a="1"/>
  <c r="Q1309" i="1" s="1"/>
  <c r="R1309" i="1" a="1"/>
  <c r="R1309" i="1" s="1"/>
  <c r="E1329" i="1" a="1"/>
  <c r="E1329" i="1" s="1"/>
  <c r="Q1329" i="1" a="1"/>
  <c r="Q1329" i="1" s="1"/>
  <c r="L1329" i="1"/>
  <c r="K1329" i="1" a="1"/>
  <c r="K1329" i="1" s="1"/>
  <c r="D1329" i="1" a="1"/>
  <c r="D1329" i="1" s="1"/>
  <c r="C1329" i="1" a="1"/>
  <c r="C1329" i="1" s="1"/>
  <c r="B1329" i="1" a="1"/>
  <c r="B1329" i="1" s="1"/>
  <c r="D1349" i="1" a="1"/>
  <c r="D1349" i="1" s="1"/>
  <c r="Q1349" i="1" a="1"/>
  <c r="Q1349" i="1" s="1"/>
  <c r="L1349" i="1"/>
  <c r="K1349" i="1" a="1"/>
  <c r="K1349" i="1" s="1"/>
  <c r="E1349" i="1" a="1"/>
  <c r="E1349" i="1" s="1"/>
  <c r="B1349" i="1" a="1"/>
  <c r="B1349" i="1" s="1"/>
  <c r="C1349" i="1" a="1"/>
  <c r="C1349" i="1" s="1"/>
  <c r="D1369" i="1" a="1"/>
  <c r="D1369" i="1" s="1"/>
  <c r="B1369" i="1" a="1"/>
  <c r="B1369" i="1" s="1"/>
  <c r="AG1369" i="1" a="1"/>
  <c r="AG1369" i="1" s="1"/>
  <c r="E1369" i="1" a="1"/>
  <c r="E1369" i="1" s="1"/>
  <c r="Q1369" i="1" a="1"/>
  <c r="Q1369" i="1" s="1"/>
  <c r="L1369" i="1"/>
  <c r="K1369" i="1" a="1"/>
  <c r="K1369" i="1" s="1"/>
  <c r="C1369" i="1" a="1"/>
  <c r="C1369" i="1" s="1"/>
  <c r="D1389" i="1" a="1"/>
  <c r="D1389" i="1" s="1"/>
  <c r="C1389" i="1" a="1"/>
  <c r="C1389" i="1" s="1"/>
  <c r="B1389" i="1" a="1"/>
  <c r="B1389" i="1" s="1"/>
  <c r="R1389" i="1" a="1"/>
  <c r="R1389" i="1" s="1"/>
  <c r="Q1389" i="1" a="1"/>
  <c r="Q1389" i="1" s="1"/>
  <c r="L1389" i="1"/>
  <c r="K1389" i="1" a="1"/>
  <c r="K1389" i="1" s="1"/>
  <c r="I1389" i="1" a="1"/>
  <c r="I1389" i="1" s="1"/>
  <c r="E1389" i="1" a="1"/>
  <c r="E1389" i="1" s="1"/>
  <c r="N1394" i="1"/>
  <c r="D1409" i="1" a="1"/>
  <c r="D1409" i="1" s="1"/>
  <c r="C1409" i="1" a="1"/>
  <c r="C1409" i="1" s="1"/>
  <c r="B1409" i="1" a="1"/>
  <c r="B1409" i="1" s="1"/>
  <c r="R1409" i="1" a="1"/>
  <c r="R1409" i="1" s="1"/>
  <c r="L1409" i="1"/>
  <c r="Q1409" i="1" a="1"/>
  <c r="Q1409" i="1" s="1"/>
  <c r="K1409" i="1" a="1"/>
  <c r="K1409" i="1" s="1"/>
  <c r="E1409" i="1" a="1"/>
  <c r="E1409" i="1" s="1"/>
  <c r="D1429" i="1" a="1"/>
  <c r="D1429" i="1" s="1"/>
  <c r="C1429" i="1" a="1"/>
  <c r="C1429" i="1" s="1"/>
  <c r="B1429" i="1" a="1"/>
  <c r="B1429" i="1" s="1"/>
  <c r="R1429" i="1" a="1"/>
  <c r="R1429" i="1" s="1"/>
  <c r="L1429" i="1"/>
  <c r="E1429" i="1" a="1"/>
  <c r="E1429" i="1" s="1"/>
  <c r="Q1429" i="1" a="1"/>
  <c r="Q1429" i="1" s="1"/>
  <c r="K1429" i="1" a="1"/>
  <c r="K1429" i="1" s="1"/>
  <c r="K1449" i="1" a="1"/>
  <c r="K1449" i="1" s="1"/>
  <c r="D1449" i="1" a="1"/>
  <c r="D1449" i="1" s="1"/>
  <c r="R1449" i="1" a="1"/>
  <c r="R1449" i="1" s="1"/>
  <c r="Q1449" i="1" a="1"/>
  <c r="Q1449" i="1" s="1"/>
  <c r="L1449" i="1"/>
  <c r="E1449" i="1" a="1"/>
  <c r="E1449" i="1" s="1"/>
  <c r="C1449" i="1" a="1"/>
  <c r="C1449" i="1" s="1"/>
  <c r="B1449" i="1" a="1"/>
  <c r="B1449" i="1" s="1"/>
  <c r="N1454" i="1"/>
  <c r="K1469" i="1" a="1"/>
  <c r="K1469" i="1" s="1"/>
  <c r="E1469" i="1" a="1"/>
  <c r="E1469" i="1" s="1"/>
  <c r="C1469" i="1" a="1"/>
  <c r="C1469" i="1" s="1"/>
  <c r="B1469" i="1" a="1"/>
  <c r="B1469" i="1" s="1"/>
  <c r="D1469" i="1" a="1"/>
  <c r="D1469" i="1" s="1"/>
  <c r="R1469" i="1" a="1"/>
  <c r="R1469" i="1" s="1"/>
  <c r="L1469" i="1"/>
  <c r="Q1469" i="1" a="1"/>
  <c r="Q1469" i="1" s="1"/>
  <c r="K1489" i="1" a="1"/>
  <c r="K1489" i="1" s="1"/>
  <c r="E1489" i="1" a="1"/>
  <c r="E1489" i="1" s="1"/>
  <c r="D1489" i="1" a="1"/>
  <c r="D1489" i="1" s="1"/>
  <c r="C1489" i="1" a="1"/>
  <c r="C1489" i="1" s="1"/>
  <c r="Q1489" i="1" a="1"/>
  <c r="Q1489" i="1" s="1"/>
  <c r="L1489" i="1"/>
  <c r="B1489" i="1" a="1"/>
  <c r="B1489" i="1" s="1"/>
  <c r="N1494" i="1"/>
  <c r="B1509" i="1" a="1"/>
  <c r="B1509" i="1" s="1"/>
  <c r="R1509" i="1" a="1"/>
  <c r="R1509" i="1" s="1"/>
  <c r="Q1509" i="1" a="1"/>
  <c r="Q1509" i="1" s="1"/>
  <c r="L1509" i="1"/>
  <c r="K1509" i="1" a="1"/>
  <c r="K1509" i="1" s="1"/>
  <c r="D1509" i="1" a="1"/>
  <c r="D1509" i="1" s="1"/>
  <c r="E1509" i="1" a="1"/>
  <c r="E1509" i="1" s="1"/>
  <c r="C1509" i="1" a="1"/>
  <c r="C1509" i="1" s="1"/>
  <c r="L1529" i="1"/>
  <c r="D1529" i="1" a="1"/>
  <c r="D1529" i="1" s="1"/>
  <c r="R1529" i="1" a="1"/>
  <c r="R1529" i="1" s="1"/>
  <c r="Q1529" i="1" a="1"/>
  <c r="Q1529" i="1" s="1"/>
  <c r="K1529" i="1" a="1"/>
  <c r="K1529" i="1" s="1"/>
  <c r="B1529" i="1" a="1"/>
  <c r="B1529" i="1" s="1"/>
  <c r="C1529" i="1" a="1"/>
  <c r="C1529" i="1" s="1"/>
  <c r="E1529" i="1" a="1"/>
  <c r="E1529" i="1" s="1"/>
  <c r="L1549" i="1"/>
  <c r="K1549" i="1" a="1"/>
  <c r="K1549" i="1" s="1"/>
  <c r="B1549" i="1" a="1"/>
  <c r="B1549" i="1" s="1"/>
  <c r="Q1549" i="1" a="1"/>
  <c r="Q1549" i="1" s="1"/>
  <c r="E1549" i="1" a="1"/>
  <c r="E1549" i="1" s="1"/>
  <c r="D1549" i="1" a="1"/>
  <c r="D1549" i="1" s="1"/>
  <c r="C1549" i="1" a="1"/>
  <c r="C1549" i="1" s="1"/>
  <c r="L1569" i="1"/>
  <c r="K1569" i="1" a="1"/>
  <c r="K1569" i="1" s="1"/>
  <c r="B1569" i="1" a="1"/>
  <c r="B1569" i="1" s="1"/>
  <c r="AG1569" i="1" a="1"/>
  <c r="AG1569" i="1" s="1"/>
  <c r="J1569" i="1" a="1"/>
  <c r="J1569" i="1" s="1"/>
  <c r="R1569" i="1" a="1"/>
  <c r="R1569" i="1" s="1"/>
  <c r="I1569" i="1" a="1"/>
  <c r="I1569" i="1" s="1"/>
  <c r="E1569" i="1" a="1"/>
  <c r="E1569" i="1" s="1"/>
  <c r="D1569" i="1" a="1"/>
  <c r="D1569" i="1" s="1"/>
  <c r="C1569" i="1" a="1"/>
  <c r="C1569" i="1" s="1"/>
  <c r="Q1569" i="1" a="1"/>
  <c r="Q1569" i="1" s="1"/>
  <c r="N1574" i="1"/>
  <c r="R1589" i="1" a="1"/>
  <c r="R1589" i="1" s="1"/>
  <c r="Q1589" i="1" a="1"/>
  <c r="Q1589" i="1" s="1"/>
  <c r="L1589" i="1"/>
  <c r="K1589" i="1" a="1"/>
  <c r="K1589" i="1" s="1"/>
  <c r="I1589" i="1" a="1"/>
  <c r="I1589" i="1" s="1"/>
  <c r="E1589" i="1" a="1"/>
  <c r="E1589" i="1" s="1"/>
  <c r="D1589" i="1" a="1"/>
  <c r="D1589" i="1" s="1"/>
  <c r="AG1589" i="1" a="1"/>
  <c r="AG1589" i="1" s="1"/>
  <c r="B1589" i="1" a="1"/>
  <c r="B1589" i="1" s="1"/>
  <c r="C1589" i="1" a="1"/>
  <c r="C1589" i="1" s="1"/>
  <c r="R1609" i="1" a="1"/>
  <c r="R1609" i="1" s="1"/>
  <c r="Q1609" i="1" a="1"/>
  <c r="Q1609" i="1" s="1"/>
  <c r="F1609" i="1" a="1"/>
  <c r="F1609" i="1" s="1"/>
  <c r="D1609" i="1" a="1"/>
  <c r="D1609" i="1" s="1"/>
  <c r="B1609" i="1" a="1"/>
  <c r="B1609" i="1" s="1"/>
  <c r="L1609" i="1"/>
  <c r="K1609" i="1" a="1"/>
  <c r="K1609" i="1" s="1"/>
  <c r="E1609" i="1" a="1"/>
  <c r="E1609" i="1" s="1"/>
  <c r="C1609" i="1" a="1"/>
  <c r="C1609" i="1" s="1"/>
  <c r="Q1629" i="1" a="1"/>
  <c r="Q1629" i="1" s="1"/>
  <c r="C1629" i="1" a="1"/>
  <c r="C1629" i="1" s="1"/>
  <c r="B1629" i="1" a="1"/>
  <c r="B1629" i="1" s="1"/>
  <c r="L1629" i="1"/>
  <c r="K1629" i="1" a="1"/>
  <c r="K1629" i="1" s="1"/>
  <c r="D1629" i="1" a="1"/>
  <c r="D1629" i="1" s="1"/>
  <c r="E1629" i="1" a="1"/>
  <c r="E1629" i="1" s="1"/>
  <c r="C1649" i="1" a="1"/>
  <c r="C1649" i="1" s="1"/>
  <c r="B1649" i="1" a="1"/>
  <c r="B1649" i="1" s="1"/>
  <c r="L1649" i="1"/>
  <c r="K1649" i="1" a="1"/>
  <c r="K1649" i="1" s="1"/>
  <c r="D1649" i="1" a="1"/>
  <c r="D1649" i="1" s="1"/>
  <c r="Q1649" i="1" a="1"/>
  <c r="Q1649" i="1" s="1"/>
  <c r="E1649" i="1" a="1"/>
  <c r="E1649" i="1" s="1"/>
  <c r="N1654" i="1"/>
  <c r="Q1669" i="1" a="1"/>
  <c r="Q1669" i="1" s="1"/>
  <c r="D1669" i="1" a="1"/>
  <c r="D1669" i="1" s="1"/>
  <c r="R1669" i="1" a="1"/>
  <c r="R1669" i="1" s="1"/>
  <c r="L1669" i="1"/>
  <c r="K1669" i="1" a="1"/>
  <c r="K1669" i="1" s="1"/>
  <c r="I1669" i="1" a="1"/>
  <c r="I1669" i="1" s="1"/>
  <c r="J1669" i="1" a="1"/>
  <c r="J1669" i="1" s="1"/>
  <c r="E1669" i="1" a="1"/>
  <c r="E1669" i="1" s="1"/>
  <c r="C1669" i="1" a="1"/>
  <c r="C1669" i="1" s="1"/>
  <c r="B1669" i="1" a="1"/>
  <c r="B1669" i="1" s="1"/>
  <c r="N1674" i="1"/>
  <c r="Q1689" i="1" a="1"/>
  <c r="Q1689" i="1" s="1"/>
  <c r="L1689" i="1"/>
  <c r="K1689" i="1" a="1"/>
  <c r="K1689" i="1" s="1"/>
  <c r="E1689" i="1" a="1"/>
  <c r="E1689" i="1" s="1"/>
  <c r="D1689" i="1" a="1"/>
  <c r="D1689" i="1" s="1"/>
  <c r="C1689" i="1" a="1"/>
  <c r="C1689" i="1" s="1"/>
  <c r="B1689" i="1" a="1"/>
  <c r="B1689" i="1" s="1"/>
  <c r="D1709" i="1" a="1"/>
  <c r="D1709" i="1" s="1"/>
  <c r="E1709" i="1" a="1"/>
  <c r="E1709" i="1" s="1"/>
  <c r="Q1709" i="1" a="1"/>
  <c r="Q1709" i="1" s="1"/>
  <c r="L1709" i="1"/>
  <c r="K1709" i="1" a="1"/>
  <c r="K1709" i="1" s="1"/>
  <c r="B1709" i="1" a="1"/>
  <c r="B1709" i="1" s="1"/>
  <c r="C1709" i="1" a="1"/>
  <c r="C1709" i="1" s="1"/>
  <c r="R1709" i="1" a="1"/>
  <c r="R1709" i="1" s="1"/>
  <c r="D1729" i="1" a="1"/>
  <c r="D1729" i="1" s="1"/>
  <c r="C1729" i="1" a="1"/>
  <c r="C1729" i="1" s="1"/>
  <c r="B1729" i="1" a="1"/>
  <c r="B1729" i="1" s="1"/>
  <c r="Q1729" i="1" a="1"/>
  <c r="Q1729" i="1" s="1"/>
  <c r="K1729" i="1" a="1"/>
  <c r="K1729" i="1" s="1"/>
  <c r="L1729" i="1"/>
  <c r="E1729" i="1" a="1"/>
  <c r="E1729" i="1" s="1"/>
  <c r="V1765" i="1"/>
  <c r="S1782" i="1"/>
  <c r="AF1785" i="1" a="1"/>
  <c r="AF1785" i="1" s="1"/>
  <c r="U1785" i="1" a="1"/>
  <c r="U1785" i="1" s="1"/>
  <c r="AE1785" i="1" a="1"/>
  <c r="AE1785" i="1" s="1"/>
  <c r="T1785" i="1" a="1"/>
  <c r="T1785" i="1" s="1"/>
  <c r="Y1785" i="1" a="1"/>
  <c r="Y1785" i="1" s="1"/>
  <c r="X1785" i="1" a="1"/>
  <c r="X1785" i="1" s="1"/>
  <c r="AD1785" i="1" a="1"/>
  <c r="AD1785" i="1" s="1"/>
  <c r="AC1785" i="1" a="1"/>
  <c r="AC1785" i="1" s="1"/>
  <c r="Z1785" i="1" a="1"/>
  <c r="Z1785" i="1" s="1"/>
  <c r="AB1785" i="1" a="1"/>
  <c r="AB1785" i="1" s="1"/>
  <c r="AA1785" i="1" a="1"/>
  <c r="AA1785" i="1" s="1"/>
  <c r="W1785" i="1" a="1"/>
  <c r="W1785" i="1" s="1"/>
  <c r="F22" i="2" a="1"/>
  <c r="F22" i="2" s="1"/>
  <c r="E22" i="2" a="1"/>
  <c r="E22" i="2" s="1"/>
  <c r="G22" i="2" s="1" a="1"/>
  <c r="G22" i="2" s="1"/>
  <c r="I22" i="2" s="1"/>
  <c r="D22" i="2" a="1"/>
  <c r="D22" i="2" s="1"/>
  <c r="C22" i="2" a="1"/>
  <c r="C22" i="2" s="1"/>
  <c r="B22" i="2" a="1"/>
  <c r="B22" i="2" s="1"/>
  <c r="C47" i="2" a="1"/>
  <c r="C47" i="2" s="1"/>
  <c r="B47" i="2" a="1"/>
  <c r="B47" i="2" s="1"/>
  <c r="G47" i="2" a="1"/>
  <c r="G47" i="2" s="1"/>
  <c r="F47" i="2" a="1"/>
  <c r="F47" i="2" s="1"/>
  <c r="H47" i="2" s="1"/>
  <c r="E47" i="2" a="1"/>
  <c r="E47" i="2" s="1"/>
  <c r="D47" i="2" a="1"/>
  <c r="D47" i="2" s="1"/>
  <c r="H89" i="2"/>
  <c r="F96" i="2" a="1"/>
  <c r="F96" i="2" s="1"/>
  <c r="H96" i="2" s="1"/>
  <c r="E96" i="2" a="1"/>
  <c r="E96" i="2" s="1"/>
  <c r="D96" i="2" a="1"/>
  <c r="D96" i="2" s="1"/>
  <c r="G96" i="2" a="1"/>
  <c r="G96" i="2" s="1"/>
  <c r="C96" i="2" a="1"/>
  <c r="C96" i="2" s="1"/>
  <c r="B96" i="2" a="1"/>
  <c r="B96" i="2" s="1"/>
  <c r="B122" i="2" a="1"/>
  <c r="B122" i="2" s="1"/>
  <c r="F122" i="2" a="1"/>
  <c r="F122" i="2" s="1"/>
  <c r="D122" i="2" a="1"/>
  <c r="D122" i="2" s="1"/>
  <c r="C122" i="2" a="1"/>
  <c r="C122" i="2" s="1"/>
  <c r="E122" i="2" a="1"/>
  <c r="E122" i="2" s="1"/>
  <c r="C147" i="2" a="1"/>
  <c r="C147" i="2" s="1"/>
  <c r="B147" i="2" a="1"/>
  <c r="B147" i="2" s="1"/>
  <c r="G147" i="2" a="1"/>
  <c r="G147" i="2" s="1"/>
  <c r="F147" i="2" a="1"/>
  <c r="F147" i="2" s="1"/>
  <c r="H147" i="2" s="1"/>
  <c r="E147" i="2" a="1"/>
  <c r="E147" i="2" s="1"/>
  <c r="D147" i="2" a="1"/>
  <c r="D147" i="2" s="1"/>
  <c r="C196" i="2" a="1"/>
  <c r="C196" i="2" s="1"/>
  <c r="B196" i="2" a="1"/>
  <c r="B196" i="2" s="1"/>
  <c r="D196" i="2" a="1"/>
  <c r="D196" i="2" s="1"/>
  <c r="F196" i="2" a="1"/>
  <c r="F196" i="2" s="1"/>
  <c r="E196" i="2" a="1"/>
  <c r="E196" i="2" s="1"/>
  <c r="G196" i="2" s="1" a="1"/>
  <c r="G196" i="2" s="1"/>
  <c r="G222" i="2" a="1"/>
  <c r="G222" i="2" s="1"/>
  <c r="F222" i="2" a="1"/>
  <c r="F222" i="2" s="1"/>
  <c r="H222" i="2" s="1"/>
  <c r="C222" i="2" a="1"/>
  <c r="C222" i="2" s="1"/>
  <c r="E222" i="2" a="1"/>
  <c r="E222" i="2" s="1"/>
  <c r="B222" i="2" a="1"/>
  <c r="B222" i="2" s="1"/>
  <c r="D222" i="2" a="1"/>
  <c r="D222" i="2" s="1"/>
  <c r="F247" i="2" a="1"/>
  <c r="F247" i="2" s="1"/>
  <c r="D247" i="2" a="1"/>
  <c r="D247" i="2" s="1"/>
  <c r="C247" i="2" a="1"/>
  <c r="C247" i="2" s="1"/>
  <c r="B247" i="2" a="1"/>
  <c r="B247" i="2" s="1"/>
  <c r="E247" i="2" a="1"/>
  <c r="E247" i="2" s="1"/>
  <c r="E297" i="2" a="1"/>
  <c r="E297" i="2" s="1"/>
  <c r="G297" i="2" s="1" a="1"/>
  <c r="G297" i="2" s="1"/>
  <c r="I297" i="2" s="1"/>
  <c r="D297" i="2" a="1"/>
  <c r="D297" i="2" s="1"/>
  <c r="C297" i="2" a="1"/>
  <c r="C297" i="2" s="1"/>
  <c r="B297" i="2" a="1"/>
  <c r="B297" i="2" s="1"/>
  <c r="F332" i="2" a="1"/>
  <c r="F332" i="2" s="1"/>
  <c r="C332" i="2" a="1"/>
  <c r="C332" i="2" s="1"/>
  <c r="B332" i="2" a="1"/>
  <c r="B332" i="2" s="1"/>
  <c r="D332" i="2" a="1"/>
  <c r="D332" i="2" s="1"/>
  <c r="E332" i="2" a="1"/>
  <c r="E332" i="2" s="1"/>
  <c r="G332" i="2" s="1" a="1"/>
  <c r="G332" i="2" s="1"/>
  <c r="B402" i="2" a="1"/>
  <c r="B402" i="2" s="1"/>
  <c r="F402" i="2" a="1"/>
  <c r="F402" i="2" s="1"/>
  <c r="E402" i="2" a="1"/>
  <c r="E402" i="2" s="1"/>
  <c r="D402" i="2" a="1"/>
  <c r="D402" i="2" s="1"/>
  <c r="C402" i="2" a="1"/>
  <c r="C402" i="2" s="1"/>
  <c r="C428" i="2" a="1"/>
  <c r="C428" i="2" s="1"/>
  <c r="B428" i="2" a="1"/>
  <c r="B428" i="2" s="1"/>
  <c r="F428" i="2" a="1"/>
  <c r="F428" i="2" s="1"/>
  <c r="E428" i="2" a="1"/>
  <c r="E428" i="2" s="1"/>
  <c r="G428" i="2" s="1" a="1"/>
  <c r="G428" i="2" s="1"/>
  <c r="I428" i="2" s="1"/>
  <c r="D428" i="2" a="1"/>
  <c r="D428" i="2" s="1"/>
  <c r="E436" i="2" a="1"/>
  <c r="E436" i="2" s="1"/>
  <c r="G436" i="2" a="1"/>
  <c r="G436" i="2" s="1"/>
  <c r="D436" i="2" a="1"/>
  <c r="D436" i="2" s="1"/>
  <c r="F436" i="2" a="1"/>
  <c r="F436" i="2" s="1"/>
  <c r="H436" i="2" s="1"/>
  <c r="C436" i="2" a="1"/>
  <c r="C436" i="2" s="1"/>
  <c r="B436" i="2" a="1"/>
  <c r="B436" i="2" s="1"/>
  <c r="C454" i="2" a="1"/>
  <c r="C454" i="2" s="1"/>
  <c r="B454" i="2" a="1"/>
  <c r="B454" i="2" s="1"/>
  <c r="D454" i="2" a="1"/>
  <c r="D454" i="2" s="1"/>
  <c r="F454" i="2" a="1"/>
  <c r="F454" i="2" s="1"/>
  <c r="E454" i="2" a="1"/>
  <c r="E454" i="2" s="1"/>
  <c r="B132" i="4" a="1"/>
  <c r="B132" i="4" s="1"/>
  <c r="AC123" i="4"/>
  <c r="Q7" i="5"/>
  <c r="AT7" i="5" s="1"/>
  <c r="P63" i="6"/>
  <c r="V7" i="6"/>
  <c r="W15" i="5"/>
  <c r="AF15" i="6"/>
  <c r="AG15" i="6" s="1"/>
  <c r="AR31" i="6"/>
  <c r="AH31" i="6"/>
  <c r="X21" i="8"/>
  <c r="AH53" i="8"/>
  <c r="BD66" i="8"/>
  <c r="BI21" i="9"/>
  <c r="BG21" i="9"/>
  <c r="BH21" i="9" s="1"/>
  <c r="BF21" i="9"/>
  <c r="BD29" i="9"/>
  <c r="AR29" i="9"/>
  <c r="AH29" i="9"/>
  <c r="X29" i="9"/>
  <c r="BI34" i="9"/>
  <c r="BF34" i="9"/>
  <c r="BG39" i="9"/>
  <c r="BH39" i="9" s="1"/>
  <c r="BF39" i="9"/>
  <c r="BE49" i="9"/>
  <c r="W49" i="9"/>
  <c r="BB28" i="10"/>
  <c r="AZ28" i="10"/>
  <c r="BA28" i="10" s="1"/>
  <c r="AY28" i="10"/>
  <c r="AZ47" i="10"/>
  <c r="BA47" i="10" s="1"/>
  <c r="AY47" i="10"/>
  <c r="BB68" i="10"/>
  <c r="AZ68" i="10"/>
  <c r="BA68" i="10" s="1"/>
  <c r="AY68" i="10"/>
  <c r="BG24" i="11"/>
  <c r="BH24" i="11" s="1"/>
  <c r="BI40" i="11"/>
  <c r="BG40" i="11"/>
  <c r="BH40" i="11" s="1"/>
  <c r="BF40" i="11"/>
  <c r="BD29" i="12"/>
  <c r="AR29" i="12"/>
  <c r="AH29" i="12"/>
  <c r="BI41" i="12"/>
  <c r="BF41" i="12"/>
  <c r="BE54" i="12"/>
  <c r="BI43" i="13"/>
  <c r="BG43" i="13"/>
  <c r="BH43" i="13" s="1"/>
  <c r="BF43" i="13"/>
  <c r="BI45" i="13"/>
  <c r="BG45" i="13"/>
  <c r="BH45" i="13" s="1"/>
  <c r="BI57" i="13"/>
  <c r="BF57" i="13"/>
  <c r="BE15" i="15"/>
  <c r="BG41" i="15"/>
  <c r="BH41" i="15" s="1"/>
  <c r="BF41" i="15"/>
  <c r="BI46" i="15"/>
  <c r="BG46" i="15"/>
  <c r="BH46" i="15" s="1"/>
  <c r="BF46" i="15"/>
  <c r="BI64" i="15"/>
  <c r="BF64" i="15"/>
  <c r="O51" i="4" a="1"/>
  <c r="O51" i="4" s="1"/>
  <c r="BA51" i="5"/>
  <c r="I1450" i="1" s="1" a="1"/>
  <c r="I1450" i="1" s="1"/>
  <c r="O54" i="5"/>
  <c r="R1532" i="1" s="1" a="1"/>
  <c r="R1532" i="1" s="1"/>
  <c r="U66" i="17"/>
  <c r="E178" i="1" a="1"/>
  <c r="E178" i="1" s="1"/>
  <c r="D178" i="1" a="1"/>
  <c r="D178" i="1" s="1"/>
  <c r="C178" i="1" a="1"/>
  <c r="C178" i="1" s="1"/>
  <c r="B178" i="1" a="1"/>
  <c r="B178" i="1" s="1"/>
  <c r="Q178" i="1" a="1"/>
  <c r="Q178" i="1" s="1"/>
  <c r="L178" i="1"/>
  <c r="B218" i="1" a="1"/>
  <c r="B218" i="1" s="1"/>
  <c r="Q218" i="1" a="1"/>
  <c r="Q218" i="1" s="1"/>
  <c r="K218" i="1" a="1"/>
  <c r="K218" i="1" s="1"/>
  <c r="D218" i="1" a="1"/>
  <c r="D218" i="1" s="1"/>
  <c r="C218" i="1" a="1"/>
  <c r="C218" i="1" s="1"/>
  <c r="L218" i="1"/>
  <c r="E218" i="1" a="1"/>
  <c r="E218" i="1" s="1"/>
  <c r="E238" i="1" a="1"/>
  <c r="E238" i="1" s="1"/>
  <c r="L238" i="1"/>
  <c r="K238" i="1" a="1"/>
  <c r="K238" i="1" s="1"/>
  <c r="D238" i="1" a="1"/>
  <c r="D238" i="1" s="1"/>
  <c r="Q238" i="1" a="1"/>
  <c r="Q238" i="1" s="1"/>
  <c r="C238" i="1" a="1"/>
  <c r="C238" i="1" s="1"/>
  <c r="B238" i="1" a="1"/>
  <c r="B238" i="1" s="1"/>
  <c r="E258" i="1" a="1"/>
  <c r="E258" i="1" s="1"/>
  <c r="L258" i="1"/>
  <c r="K258" i="1" a="1"/>
  <c r="K258" i="1" s="1"/>
  <c r="J258" i="1" a="1"/>
  <c r="J258" i="1" s="1"/>
  <c r="R258" i="1" a="1"/>
  <c r="R258" i="1" s="1"/>
  <c r="AG258" i="1" a="1"/>
  <c r="AG258" i="1" s="1"/>
  <c r="B258" i="1" a="1"/>
  <c r="B258" i="1" s="1"/>
  <c r="Q258" i="1" a="1"/>
  <c r="Q258" i="1" s="1"/>
  <c r="D258" i="1" a="1"/>
  <c r="D258" i="1" s="1"/>
  <c r="C258" i="1" a="1"/>
  <c r="C258" i="1" s="1"/>
  <c r="E278" i="1" a="1"/>
  <c r="E278" i="1" s="1"/>
  <c r="C278" i="1" a="1"/>
  <c r="C278" i="1" s="1"/>
  <c r="Q278" i="1" a="1"/>
  <c r="Q278" i="1" s="1"/>
  <c r="K278" i="1" a="1"/>
  <c r="K278" i="1" s="1"/>
  <c r="L278" i="1"/>
  <c r="D278" i="1" a="1"/>
  <c r="D278" i="1" s="1"/>
  <c r="B278" i="1" a="1"/>
  <c r="B278" i="1" s="1"/>
  <c r="E298" i="1" a="1"/>
  <c r="E298" i="1" s="1"/>
  <c r="C298" i="1" a="1"/>
  <c r="C298" i="1" s="1"/>
  <c r="K298" i="1" a="1"/>
  <c r="K298" i="1" s="1"/>
  <c r="D298" i="1" a="1"/>
  <c r="D298" i="1" s="1"/>
  <c r="L298" i="1"/>
  <c r="Q298" i="1" a="1"/>
  <c r="Q298" i="1" s="1"/>
  <c r="B298" i="1" a="1"/>
  <c r="B298" i="1" s="1"/>
  <c r="I318" i="1" a="1"/>
  <c r="I318" i="1" s="1"/>
  <c r="F318" i="1" a="1"/>
  <c r="F318" i="1" s="1"/>
  <c r="E318" i="1" a="1"/>
  <c r="E318" i="1" s="1"/>
  <c r="AG318" i="1" a="1"/>
  <c r="AG318" i="1" s="1"/>
  <c r="D318" i="1" a="1"/>
  <c r="D318" i="1" s="1"/>
  <c r="C318" i="1" a="1"/>
  <c r="C318" i="1" s="1"/>
  <c r="R318" i="1" a="1"/>
  <c r="R318" i="1" s="1"/>
  <c r="Q318" i="1" a="1"/>
  <c r="Q318" i="1" s="1"/>
  <c r="L318" i="1"/>
  <c r="K318" i="1" a="1"/>
  <c r="K318" i="1" s="1"/>
  <c r="B318" i="1" a="1"/>
  <c r="B318" i="1" s="1"/>
  <c r="E338" i="1" a="1"/>
  <c r="E338" i="1" s="1"/>
  <c r="D338" i="1" a="1"/>
  <c r="D338" i="1" s="1"/>
  <c r="C338" i="1" a="1"/>
  <c r="C338" i="1" s="1"/>
  <c r="R338" i="1" a="1"/>
  <c r="R338" i="1" s="1"/>
  <c r="B338" i="1" a="1"/>
  <c r="B338" i="1" s="1"/>
  <c r="Q338" i="1" a="1"/>
  <c r="Q338" i="1" s="1"/>
  <c r="L338" i="1"/>
  <c r="K338" i="1" a="1"/>
  <c r="K338" i="1" s="1"/>
  <c r="E358" i="1" a="1"/>
  <c r="E358" i="1" s="1"/>
  <c r="D358" i="1" a="1"/>
  <c r="D358" i="1" s="1"/>
  <c r="C358" i="1" a="1"/>
  <c r="C358" i="1" s="1"/>
  <c r="Q358" i="1" a="1"/>
  <c r="Q358" i="1" s="1"/>
  <c r="L358" i="1"/>
  <c r="K358" i="1" a="1"/>
  <c r="K358" i="1" s="1"/>
  <c r="B358" i="1" a="1"/>
  <c r="B358" i="1" s="1"/>
  <c r="E378" i="1" a="1"/>
  <c r="E378" i="1" s="1"/>
  <c r="D378" i="1" a="1"/>
  <c r="D378" i="1" s="1"/>
  <c r="C378" i="1" a="1"/>
  <c r="C378" i="1" s="1"/>
  <c r="R378" i="1" a="1"/>
  <c r="R378" i="1" s="1"/>
  <c r="B378" i="1" a="1"/>
  <c r="B378" i="1" s="1"/>
  <c r="L378" i="1"/>
  <c r="K378" i="1" a="1"/>
  <c r="K378" i="1" s="1"/>
  <c r="Q378" i="1" a="1"/>
  <c r="Q378" i="1" s="1"/>
  <c r="E398" i="1" a="1"/>
  <c r="E398" i="1" s="1"/>
  <c r="D398" i="1" a="1"/>
  <c r="D398" i="1" s="1"/>
  <c r="C398" i="1" a="1"/>
  <c r="C398" i="1" s="1"/>
  <c r="Q398" i="1" a="1"/>
  <c r="Q398" i="1" s="1"/>
  <c r="L398" i="1"/>
  <c r="K398" i="1" a="1"/>
  <c r="K398" i="1" s="1"/>
  <c r="B398" i="1" a="1"/>
  <c r="B398" i="1" s="1"/>
  <c r="E418" i="1" a="1"/>
  <c r="E418" i="1" s="1"/>
  <c r="D418" i="1" a="1"/>
  <c r="D418" i="1" s="1"/>
  <c r="C418" i="1" a="1"/>
  <c r="C418" i="1" s="1"/>
  <c r="B418" i="1" a="1"/>
  <c r="B418" i="1" s="1"/>
  <c r="Q418" i="1" a="1"/>
  <c r="Q418" i="1" s="1"/>
  <c r="L418" i="1"/>
  <c r="K418" i="1" a="1"/>
  <c r="K418" i="1" s="1"/>
  <c r="I438" i="1" a="1"/>
  <c r="I438" i="1" s="1"/>
  <c r="F438" i="1" a="1"/>
  <c r="F438" i="1" s="1"/>
  <c r="E438" i="1" a="1"/>
  <c r="E438" i="1" s="1"/>
  <c r="AG438" i="1" a="1"/>
  <c r="AG438" i="1" s="1"/>
  <c r="D438" i="1" a="1"/>
  <c r="D438" i="1" s="1"/>
  <c r="C438" i="1" a="1"/>
  <c r="C438" i="1" s="1"/>
  <c r="R438" i="1" a="1"/>
  <c r="R438" i="1" s="1"/>
  <c r="Q438" i="1" a="1"/>
  <c r="Q438" i="1" s="1"/>
  <c r="L438" i="1"/>
  <c r="K438" i="1" a="1"/>
  <c r="K438" i="1" s="1"/>
  <c r="B438" i="1" a="1"/>
  <c r="B438" i="1" s="1"/>
  <c r="C458" i="1" a="1"/>
  <c r="C458" i="1" s="1"/>
  <c r="B458" i="1" a="1"/>
  <c r="B458" i="1" s="1"/>
  <c r="L458" i="1"/>
  <c r="K458" i="1" a="1"/>
  <c r="K458" i="1" s="1"/>
  <c r="E458" i="1" a="1"/>
  <c r="E458" i="1" s="1"/>
  <c r="D458" i="1" a="1"/>
  <c r="D458" i="1" s="1"/>
  <c r="Q458" i="1" a="1"/>
  <c r="Q458" i="1" s="1"/>
  <c r="C478" i="1" a="1"/>
  <c r="C478" i="1" s="1"/>
  <c r="B478" i="1" a="1"/>
  <c r="B478" i="1" s="1"/>
  <c r="Q478" i="1" a="1"/>
  <c r="Q478" i="1" s="1"/>
  <c r="L478" i="1"/>
  <c r="K478" i="1" a="1"/>
  <c r="K478" i="1" s="1"/>
  <c r="D478" i="1" a="1"/>
  <c r="D478" i="1" s="1"/>
  <c r="E478" i="1" a="1"/>
  <c r="E478" i="1" s="1"/>
  <c r="Q498" i="1" a="1"/>
  <c r="Q498" i="1" s="1"/>
  <c r="D498" i="1" a="1"/>
  <c r="D498" i="1" s="1"/>
  <c r="C498" i="1" a="1"/>
  <c r="C498" i="1" s="1"/>
  <c r="L498" i="1"/>
  <c r="K498" i="1" a="1"/>
  <c r="K498" i="1" s="1"/>
  <c r="E498" i="1" a="1"/>
  <c r="E498" i="1" s="1"/>
  <c r="B498" i="1" a="1"/>
  <c r="B498" i="1" s="1"/>
  <c r="Q518" i="1" a="1"/>
  <c r="Q518" i="1" s="1"/>
  <c r="L518" i="1"/>
  <c r="K518" i="1" a="1"/>
  <c r="K518" i="1" s="1"/>
  <c r="E518" i="1" a="1"/>
  <c r="E518" i="1" s="1"/>
  <c r="D518" i="1" a="1"/>
  <c r="D518" i="1" s="1"/>
  <c r="C518" i="1" a="1"/>
  <c r="C518" i="1" s="1"/>
  <c r="B518" i="1" a="1"/>
  <c r="B518" i="1" s="1"/>
  <c r="Q538" i="1" a="1"/>
  <c r="Q538" i="1" s="1"/>
  <c r="L538" i="1"/>
  <c r="K538" i="1" a="1"/>
  <c r="K538" i="1" s="1"/>
  <c r="B538" i="1" a="1"/>
  <c r="B538" i="1" s="1"/>
  <c r="C538" i="1" a="1"/>
  <c r="C538" i="1" s="1"/>
  <c r="E538" i="1" a="1"/>
  <c r="E538" i="1" s="1"/>
  <c r="D538" i="1" a="1"/>
  <c r="D538" i="1" s="1"/>
  <c r="Q558" i="1" a="1"/>
  <c r="Q558" i="1" s="1"/>
  <c r="L558" i="1"/>
  <c r="K558" i="1" a="1"/>
  <c r="K558" i="1" s="1"/>
  <c r="B558" i="1" a="1"/>
  <c r="B558" i="1" s="1"/>
  <c r="R558" i="1" a="1"/>
  <c r="R558" i="1" s="1"/>
  <c r="E558" i="1" a="1"/>
  <c r="E558" i="1" s="1"/>
  <c r="D558" i="1" a="1"/>
  <c r="D558" i="1" s="1"/>
  <c r="C558" i="1" a="1"/>
  <c r="C558" i="1" s="1"/>
  <c r="Q578" i="1" a="1"/>
  <c r="Q578" i="1" s="1"/>
  <c r="L578" i="1"/>
  <c r="K578" i="1" a="1"/>
  <c r="K578" i="1" s="1"/>
  <c r="J578" i="1" a="1"/>
  <c r="J578" i="1" s="1"/>
  <c r="I578" i="1" a="1"/>
  <c r="I578" i="1" s="1"/>
  <c r="B578" i="1" a="1"/>
  <c r="B578" i="1" s="1"/>
  <c r="R578" i="1" a="1"/>
  <c r="R578" i="1" s="1"/>
  <c r="F578" i="1" a="1"/>
  <c r="F578" i="1" s="1"/>
  <c r="AG578" i="1" a="1"/>
  <c r="AG578" i="1" s="1"/>
  <c r="E578" i="1" a="1"/>
  <c r="E578" i="1" s="1"/>
  <c r="C578" i="1" a="1"/>
  <c r="C578" i="1" s="1"/>
  <c r="D578" i="1" a="1"/>
  <c r="D578" i="1" s="1"/>
  <c r="Q598" i="1" a="1"/>
  <c r="Q598" i="1" s="1"/>
  <c r="L598" i="1"/>
  <c r="K598" i="1" a="1"/>
  <c r="K598" i="1" s="1"/>
  <c r="J598" i="1" a="1"/>
  <c r="J598" i="1" s="1"/>
  <c r="I598" i="1" a="1"/>
  <c r="I598" i="1" s="1"/>
  <c r="F598" i="1" a="1"/>
  <c r="F598" i="1" s="1"/>
  <c r="E598" i="1" a="1"/>
  <c r="E598" i="1" s="1"/>
  <c r="R598" i="1" a="1"/>
  <c r="R598" i="1" s="1"/>
  <c r="D598" i="1" a="1"/>
  <c r="D598" i="1" s="1"/>
  <c r="B598" i="1" a="1"/>
  <c r="B598" i="1" s="1"/>
  <c r="C598" i="1" a="1"/>
  <c r="C598" i="1" s="1"/>
  <c r="AG598" i="1" a="1"/>
  <c r="AG598" i="1" s="1"/>
  <c r="Q618" i="1" a="1"/>
  <c r="Q618" i="1" s="1"/>
  <c r="L618" i="1"/>
  <c r="K618" i="1" a="1"/>
  <c r="K618" i="1" s="1"/>
  <c r="B618" i="1" a="1"/>
  <c r="B618" i="1" s="1"/>
  <c r="E618" i="1" a="1"/>
  <c r="E618" i="1" s="1"/>
  <c r="D618" i="1" a="1"/>
  <c r="D618" i="1" s="1"/>
  <c r="C618" i="1" a="1"/>
  <c r="C618" i="1" s="1"/>
  <c r="Q638" i="1" a="1"/>
  <c r="Q638" i="1" s="1"/>
  <c r="L638" i="1"/>
  <c r="K638" i="1" a="1"/>
  <c r="K638" i="1" s="1"/>
  <c r="E638" i="1" a="1"/>
  <c r="E638" i="1" s="1"/>
  <c r="D638" i="1" a="1"/>
  <c r="D638" i="1" s="1"/>
  <c r="C638" i="1" a="1"/>
  <c r="C638" i="1" s="1"/>
  <c r="B638" i="1" a="1"/>
  <c r="B638" i="1" s="1"/>
  <c r="Q658" i="1" a="1"/>
  <c r="Q658" i="1" s="1"/>
  <c r="L658" i="1"/>
  <c r="K658" i="1" a="1"/>
  <c r="K658" i="1" s="1"/>
  <c r="E658" i="1" a="1"/>
  <c r="E658" i="1" s="1"/>
  <c r="D658" i="1" a="1"/>
  <c r="D658" i="1" s="1"/>
  <c r="C658" i="1" a="1"/>
  <c r="C658" i="1" s="1"/>
  <c r="B658" i="1" a="1"/>
  <c r="B658" i="1" s="1"/>
  <c r="E678" i="1" a="1"/>
  <c r="E678" i="1" s="1"/>
  <c r="Q678" i="1" a="1"/>
  <c r="Q678" i="1" s="1"/>
  <c r="L678" i="1"/>
  <c r="K678" i="1" a="1"/>
  <c r="K678" i="1" s="1"/>
  <c r="D678" i="1" a="1"/>
  <c r="D678" i="1" s="1"/>
  <c r="C678" i="1" a="1"/>
  <c r="C678" i="1" s="1"/>
  <c r="B678" i="1" a="1"/>
  <c r="B678" i="1" s="1"/>
  <c r="E698" i="1" a="1"/>
  <c r="E698" i="1" s="1"/>
  <c r="D698" i="1" a="1"/>
  <c r="D698" i="1" s="1"/>
  <c r="Q698" i="1" a="1"/>
  <c r="Q698" i="1" s="1"/>
  <c r="L698" i="1"/>
  <c r="K698" i="1" a="1"/>
  <c r="K698" i="1" s="1"/>
  <c r="C698" i="1" a="1"/>
  <c r="C698" i="1" s="1"/>
  <c r="B698" i="1" a="1"/>
  <c r="B698" i="1" s="1"/>
  <c r="E718" i="1" a="1"/>
  <c r="E718" i="1" s="1"/>
  <c r="D718" i="1" a="1"/>
  <c r="D718" i="1" s="1"/>
  <c r="Q718" i="1" a="1"/>
  <c r="Q718" i="1" s="1"/>
  <c r="C718" i="1" a="1"/>
  <c r="C718" i="1" s="1"/>
  <c r="B718" i="1" a="1"/>
  <c r="B718" i="1" s="1"/>
  <c r="L718" i="1"/>
  <c r="K718" i="1" a="1"/>
  <c r="K718" i="1" s="1"/>
  <c r="E738" i="1" a="1"/>
  <c r="E738" i="1" s="1"/>
  <c r="D738" i="1" a="1"/>
  <c r="D738" i="1" s="1"/>
  <c r="Q738" i="1" a="1"/>
  <c r="Q738" i="1" s="1"/>
  <c r="L738" i="1"/>
  <c r="K738" i="1" a="1"/>
  <c r="K738" i="1" s="1"/>
  <c r="C738" i="1" a="1"/>
  <c r="C738" i="1" s="1"/>
  <c r="B738" i="1" a="1"/>
  <c r="B738" i="1" s="1"/>
  <c r="Q758" i="1" a="1"/>
  <c r="Q758" i="1" s="1"/>
  <c r="C758" i="1" a="1"/>
  <c r="C758" i="1" s="1"/>
  <c r="L758" i="1"/>
  <c r="K758" i="1" a="1"/>
  <c r="K758" i="1" s="1"/>
  <c r="E758" i="1" a="1"/>
  <c r="E758" i="1" s="1"/>
  <c r="D758" i="1" a="1"/>
  <c r="D758" i="1" s="1"/>
  <c r="B758" i="1" a="1"/>
  <c r="B758" i="1" s="1"/>
  <c r="Q778" i="1" a="1"/>
  <c r="Q778" i="1" s="1"/>
  <c r="E778" i="1" a="1"/>
  <c r="E778" i="1" s="1"/>
  <c r="B778" i="1" a="1"/>
  <c r="B778" i="1" s="1"/>
  <c r="L778" i="1"/>
  <c r="K778" i="1" a="1"/>
  <c r="K778" i="1" s="1"/>
  <c r="D778" i="1" a="1"/>
  <c r="D778" i="1" s="1"/>
  <c r="C778" i="1" a="1"/>
  <c r="C778" i="1" s="1"/>
  <c r="Q798" i="1" a="1"/>
  <c r="Q798" i="1" s="1"/>
  <c r="F798" i="1" a="1"/>
  <c r="F798" i="1" s="1"/>
  <c r="E798" i="1" a="1"/>
  <c r="E798" i="1" s="1"/>
  <c r="D798" i="1" a="1"/>
  <c r="D798" i="1" s="1"/>
  <c r="L798" i="1"/>
  <c r="K798" i="1" a="1"/>
  <c r="K798" i="1" s="1"/>
  <c r="C798" i="1" a="1"/>
  <c r="C798" i="1" s="1"/>
  <c r="B798" i="1" a="1"/>
  <c r="B798" i="1" s="1"/>
  <c r="Q818" i="1" a="1"/>
  <c r="Q818" i="1" s="1"/>
  <c r="L818" i="1"/>
  <c r="F818" i="1" a="1"/>
  <c r="F818" i="1" s="1"/>
  <c r="K818" i="1" a="1"/>
  <c r="K818" i="1" s="1"/>
  <c r="AG818" i="1" a="1"/>
  <c r="AG818" i="1" s="1"/>
  <c r="E818" i="1" a="1"/>
  <c r="E818" i="1" s="1"/>
  <c r="D818" i="1" a="1"/>
  <c r="D818" i="1" s="1"/>
  <c r="B818" i="1" a="1"/>
  <c r="B818" i="1" s="1"/>
  <c r="C818" i="1" a="1"/>
  <c r="C818" i="1" s="1"/>
  <c r="Q838" i="1" a="1"/>
  <c r="Q838" i="1" s="1"/>
  <c r="L838" i="1"/>
  <c r="F838" i="1" a="1"/>
  <c r="F838" i="1" s="1"/>
  <c r="D838" i="1" a="1"/>
  <c r="D838" i="1" s="1"/>
  <c r="C838" i="1" a="1"/>
  <c r="C838" i="1" s="1"/>
  <c r="B838" i="1" a="1"/>
  <c r="B838" i="1" s="1"/>
  <c r="E838" i="1" a="1"/>
  <c r="E838" i="1" s="1"/>
  <c r="K838" i="1" a="1"/>
  <c r="K838" i="1" s="1"/>
  <c r="AG838" i="1" a="1"/>
  <c r="AG838" i="1" s="1"/>
  <c r="Q858" i="1" a="1"/>
  <c r="Q858" i="1" s="1"/>
  <c r="L858" i="1"/>
  <c r="K858" i="1" a="1"/>
  <c r="K858" i="1" s="1"/>
  <c r="D858" i="1" a="1"/>
  <c r="D858" i="1" s="1"/>
  <c r="C858" i="1" a="1"/>
  <c r="C858" i="1" s="1"/>
  <c r="B858" i="1" a="1"/>
  <c r="B858" i="1" s="1"/>
  <c r="E858" i="1" a="1"/>
  <c r="E858" i="1" s="1"/>
  <c r="R878" i="1" a="1"/>
  <c r="R878" i="1" s="1"/>
  <c r="Q878" i="1" a="1"/>
  <c r="Q878" i="1" s="1"/>
  <c r="L878" i="1"/>
  <c r="K878" i="1" a="1"/>
  <c r="K878" i="1" s="1"/>
  <c r="E878" i="1" a="1"/>
  <c r="E878" i="1" s="1"/>
  <c r="D878" i="1" a="1"/>
  <c r="D878" i="1" s="1"/>
  <c r="B878" i="1" a="1"/>
  <c r="B878" i="1" s="1"/>
  <c r="C878" i="1" a="1"/>
  <c r="C878" i="1" s="1"/>
  <c r="E898" i="1" a="1"/>
  <c r="E898" i="1" s="1"/>
  <c r="K898" i="1" a="1"/>
  <c r="K898" i="1" s="1"/>
  <c r="Q898" i="1" a="1"/>
  <c r="Q898" i="1" s="1"/>
  <c r="L898" i="1"/>
  <c r="B898" i="1" a="1"/>
  <c r="B898" i="1" s="1"/>
  <c r="D898" i="1" a="1"/>
  <c r="D898" i="1" s="1"/>
  <c r="C898" i="1" a="1"/>
  <c r="C898" i="1" s="1"/>
  <c r="E918" i="1" a="1"/>
  <c r="E918" i="1" s="1"/>
  <c r="Q918" i="1" a="1"/>
  <c r="Q918" i="1" s="1"/>
  <c r="L918" i="1"/>
  <c r="K918" i="1" a="1"/>
  <c r="K918" i="1" s="1"/>
  <c r="B918" i="1" a="1"/>
  <c r="B918" i="1" s="1"/>
  <c r="D918" i="1" a="1"/>
  <c r="D918" i="1" s="1"/>
  <c r="C918" i="1" a="1"/>
  <c r="C918" i="1" s="1"/>
  <c r="E938" i="1" a="1"/>
  <c r="E938" i="1" s="1"/>
  <c r="D938" i="1" a="1"/>
  <c r="D938" i="1" s="1"/>
  <c r="C938" i="1" a="1"/>
  <c r="C938" i="1" s="1"/>
  <c r="B938" i="1" a="1"/>
  <c r="B938" i="1" s="1"/>
  <c r="Q938" i="1" a="1"/>
  <c r="Q938" i="1" s="1"/>
  <c r="L938" i="1"/>
  <c r="K938" i="1" a="1"/>
  <c r="K938" i="1" s="1"/>
  <c r="E958" i="1" a="1"/>
  <c r="E958" i="1" s="1"/>
  <c r="D958" i="1" a="1"/>
  <c r="D958" i="1" s="1"/>
  <c r="Q958" i="1" a="1"/>
  <c r="Q958" i="1" s="1"/>
  <c r="B958" i="1" a="1"/>
  <c r="B958" i="1" s="1"/>
  <c r="L958" i="1"/>
  <c r="K958" i="1" a="1"/>
  <c r="K958" i="1" s="1"/>
  <c r="C958" i="1" a="1"/>
  <c r="C958" i="1" s="1"/>
  <c r="E978" i="1" a="1"/>
  <c r="E978" i="1" s="1"/>
  <c r="D978" i="1" a="1"/>
  <c r="D978" i="1" s="1"/>
  <c r="C978" i="1" a="1"/>
  <c r="C978" i="1" s="1"/>
  <c r="B978" i="1" a="1"/>
  <c r="B978" i="1" s="1"/>
  <c r="L978" i="1"/>
  <c r="K978" i="1" a="1"/>
  <c r="K978" i="1" s="1"/>
  <c r="Q978" i="1" a="1"/>
  <c r="Q978" i="1" s="1"/>
  <c r="E998" i="1" a="1"/>
  <c r="E998" i="1" s="1"/>
  <c r="D998" i="1" a="1"/>
  <c r="D998" i="1" s="1"/>
  <c r="Q998" i="1" a="1"/>
  <c r="Q998" i="1" s="1"/>
  <c r="L998" i="1"/>
  <c r="K998" i="1" a="1"/>
  <c r="K998" i="1" s="1"/>
  <c r="C998" i="1" a="1"/>
  <c r="C998" i="1" s="1"/>
  <c r="B998" i="1" a="1"/>
  <c r="B998" i="1" s="1"/>
  <c r="E1018" i="1" a="1"/>
  <c r="E1018" i="1" s="1"/>
  <c r="D1018" i="1" a="1"/>
  <c r="D1018" i="1" s="1"/>
  <c r="C1018" i="1" a="1"/>
  <c r="C1018" i="1" s="1"/>
  <c r="B1018" i="1" a="1"/>
  <c r="B1018" i="1" s="1"/>
  <c r="L1018" i="1"/>
  <c r="K1018" i="1" a="1"/>
  <c r="K1018" i="1" s="1"/>
  <c r="Q1018" i="1" a="1"/>
  <c r="Q1018" i="1" s="1"/>
  <c r="E1038" i="1" a="1"/>
  <c r="E1038" i="1" s="1"/>
  <c r="D1038" i="1" a="1"/>
  <c r="D1038" i="1" s="1"/>
  <c r="Q1038" i="1" a="1"/>
  <c r="Q1038" i="1" s="1"/>
  <c r="B1038" i="1" a="1"/>
  <c r="B1038" i="1" s="1"/>
  <c r="L1038" i="1"/>
  <c r="C1038" i="1" a="1"/>
  <c r="C1038" i="1" s="1"/>
  <c r="K1038" i="1" a="1"/>
  <c r="K1038" i="1" s="1"/>
  <c r="E1058" i="1" a="1"/>
  <c r="E1058" i="1" s="1"/>
  <c r="D1058" i="1" a="1"/>
  <c r="D1058" i="1" s="1"/>
  <c r="C1058" i="1" a="1"/>
  <c r="C1058" i="1" s="1"/>
  <c r="B1058" i="1" a="1"/>
  <c r="B1058" i="1" s="1"/>
  <c r="L1058" i="1"/>
  <c r="K1058" i="1" a="1"/>
  <c r="K1058" i="1" s="1"/>
  <c r="Q1058" i="1" a="1"/>
  <c r="Q1058" i="1" s="1"/>
  <c r="E1078" i="1" a="1"/>
  <c r="E1078" i="1" s="1"/>
  <c r="Q1078" i="1" a="1"/>
  <c r="Q1078" i="1" s="1"/>
  <c r="L1078" i="1"/>
  <c r="K1078" i="1" a="1"/>
  <c r="K1078" i="1" s="1"/>
  <c r="D1078" i="1" a="1"/>
  <c r="D1078" i="1" s="1"/>
  <c r="B1078" i="1" a="1"/>
  <c r="B1078" i="1" s="1"/>
  <c r="C1078" i="1" a="1"/>
  <c r="C1078" i="1" s="1"/>
  <c r="K1098" i="1" a="1"/>
  <c r="K1098" i="1" s="1"/>
  <c r="E1098" i="1" a="1"/>
  <c r="E1098" i="1" s="1"/>
  <c r="Q1098" i="1" a="1"/>
  <c r="Q1098" i="1" s="1"/>
  <c r="L1098" i="1"/>
  <c r="D1098" i="1" a="1"/>
  <c r="D1098" i="1" s="1"/>
  <c r="C1098" i="1" a="1"/>
  <c r="C1098" i="1" s="1"/>
  <c r="B1098" i="1" a="1"/>
  <c r="B1098" i="1" s="1"/>
  <c r="D1118" i="1" a="1"/>
  <c r="D1118" i="1" s="1"/>
  <c r="B1118" i="1" a="1"/>
  <c r="B1118" i="1" s="1"/>
  <c r="L1118" i="1"/>
  <c r="K1118" i="1" a="1"/>
  <c r="K1118" i="1" s="1"/>
  <c r="Q1118" i="1" a="1"/>
  <c r="Q1118" i="1" s="1"/>
  <c r="E1118" i="1" a="1"/>
  <c r="E1118" i="1" s="1"/>
  <c r="C1118" i="1" a="1"/>
  <c r="C1118" i="1" s="1"/>
  <c r="D1138" i="1" a="1"/>
  <c r="D1138" i="1" s="1"/>
  <c r="Q1138" i="1" a="1"/>
  <c r="Q1138" i="1" s="1"/>
  <c r="E1138" i="1" a="1"/>
  <c r="E1138" i="1" s="1"/>
  <c r="C1138" i="1" a="1"/>
  <c r="C1138" i="1" s="1"/>
  <c r="B1138" i="1" a="1"/>
  <c r="B1138" i="1" s="1"/>
  <c r="L1138" i="1"/>
  <c r="K1138" i="1" a="1"/>
  <c r="K1138" i="1" s="1"/>
  <c r="AG1158" i="1" a="1"/>
  <c r="AG1158" i="1" s="1"/>
  <c r="D1158" i="1" a="1"/>
  <c r="D1158" i="1" s="1"/>
  <c r="C1158" i="1" a="1"/>
  <c r="C1158" i="1" s="1"/>
  <c r="R1158" i="1" a="1"/>
  <c r="R1158" i="1" s="1"/>
  <c r="Q1158" i="1" a="1"/>
  <c r="Q1158" i="1" s="1"/>
  <c r="K1158" i="1" a="1"/>
  <c r="K1158" i="1" s="1"/>
  <c r="L1158" i="1"/>
  <c r="J1158" i="1" a="1"/>
  <c r="J1158" i="1" s="1"/>
  <c r="E1158" i="1" a="1"/>
  <c r="E1158" i="1" s="1"/>
  <c r="F1158" i="1" a="1"/>
  <c r="F1158" i="1" s="1"/>
  <c r="B1158" i="1" a="1"/>
  <c r="B1158" i="1" s="1"/>
  <c r="AG1178" i="1" a="1"/>
  <c r="AG1178" i="1" s="1"/>
  <c r="D1178" i="1" a="1"/>
  <c r="D1178" i="1" s="1"/>
  <c r="C1178" i="1" a="1"/>
  <c r="C1178" i="1" s="1"/>
  <c r="R1178" i="1" a="1"/>
  <c r="R1178" i="1" s="1"/>
  <c r="Q1178" i="1" a="1"/>
  <c r="Q1178" i="1" s="1"/>
  <c r="K1178" i="1" a="1"/>
  <c r="K1178" i="1" s="1"/>
  <c r="F1178" i="1" a="1"/>
  <c r="F1178" i="1" s="1"/>
  <c r="E1178" i="1" a="1"/>
  <c r="E1178" i="1" s="1"/>
  <c r="B1178" i="1" a="1"/>
  <c r="B1178" i="1" s="1"/>
  <c r="I1178" i="1" a="1"/>
  <c r="I1178" i="1" s="1"/>
  <c r="J1178" i="1" a="1"/>
  <c r="J1178" i="1" s="1"/>
  <c r="L1178" i="1"/>
  <c r="AG1198" i="1" a="1"/>
  <c r="AG1198" i="1" s="1"/>
  <c r="D1198" i="1" a="1"/>
  <c r="D1198" i="1" s="1"/>
  <c r="C1198" i="1" a="1"/>
  <c r="C1198" i="1" s="1"/>
  <c r="R1198" i="1" a="1"/>
  <c r="R1198" i="1" s="1"/>
  <c r="Q1198" i="1" a="1"/>
  <c r="Q1198" i="1" s="1"/>
  <c r="K1198" i="1" a="1"/>
  <c r="K1198" i="1" s="1"/>
  <c r="L1198" i="1"/>
  <c r="I1198" i="1" a="1"/>
  <c r="I1198" i="1" s="1"/>
  <c r="B1198" i="1" a="1"/>
  <c r="B1198" i="1" s="1"/>
  <c r="J1198" i="1" a="1"/>
  <c r="J1198" i="1" s="1"/>
  <c r="E1198" i="1" a="1"/>
  <c r="E1198" i="1" s="1"/>
  <c r="F1198" i="1" a="1"/>
  <c r="F1198" i="1" s="1"/>
  <c r="E1218" i="1" a="1"/>
  <c r="E1218" i="1" s="1"/>
  <c r="AG1218" i="1" a="1"/>
  <c r="AG1218" i="1" s="1"/>
  <c r="R1218" i="1" a="1"/>
  <c r="R1218" i="1" s="1"/>
  <c r="C1218" i="1" a="1"/>
  <c r="C1218" i="1" s="1"/>
  <c r="B1218" i="1" a="1"/>
  <c r="B1218" i="1" s="1"/>
  <c r="L1218" i="1"/>
  <c r="K1218" i="1" a="1"/>
  <c r="K1218" i="1" s="1"/>
  <c r="Q1218" i="1" a="1"/>
  <c r="Q1218" i="1" s="1"/>
  <c r="F1218" i="1" a="1"/>
  <c r="F1218" i="1" s="1"/>
  <c r="I1218" i="1" a="1"/>
  <c r="I1218" i="1" s="1"/>
  <c r="D1218" i="1" a="1"/>
  <c r="D1218" i="1" s="1"/>
  <c r="E1238" i="1" a="1"/>
  <c r="E1238" i="1" s="1"/>
  <c r="AG1238" i="1" a="1"/>
  <c r="AG1238" i="1" s="1"/>
  <c r="D1238" i="1" a="1"/>
  <c r="D1238" i="1" s="1"/>
  <c r="B1238" i="1" a="1"/>
  <c r="B1238" i="1" s="1"/>
  <c r="R1238" i="1" a="1"/>
  <c r="R1238" i="1" s="1"/>
  <c r="Q1238" i="1" a="1"/>
  <c r="Q1238" i="1" s="1"/>
  <c r="L1238" i="1"/>
  <c r="K1238" i="1" a="1"/>
  <c r="K1238" i="1" s="1"/>
  <c r="C1238" i="1" a="1"/>
  <c r="C1238" i="1" s="1"/>
  <c r="E1258" i="1" a="1"/>
  <c r="E1258" i="1" s="1"/>
  <c r="AG1258" i="1" a="1"/>
  <c r="AG1258" i="1" s="1"/>
  <c r="D1258" i="1" a="1"/>
  <c r="D1258" i="1" s="1"/>
  <c r="B1258" i="1" a="1"/>
  <c r="B1258" i="1" s="1"/>
  <c r="R1258" i="1" a="1"/>
  <c r="R1258" i="1" s="1"/>
  <c r="C1258" i="1" a="1"/>
  <c r="C1258" i="1" s="1"/>
  <c r="Q1258" i="1" a="1"/>
  <c r="Q1258" i="1" s="1"/>
  <c r="K1258" i="1" a="1"/>
  <c r="K1258" i="1" s="1"/>
  <c r="L1258" i="1"/>
  <c r="E1278" i="1" a="1"/>
  <c r="E1278" i="1" s="1"/>
  <c r="Q1278" i="1" a="1"/>
  <c r="Q1278" i="1" s="1"/>
  <c r="L1278" i="1"/>
  <c r="D1278" i="1" a="1"/>
  <c r="D1278" i="1" s="1"/>
  <c r="C1278" i="1" a="1"/>
  <c r="C1278" i="1" s="1"/>
  <c r="B1278" i="1" a="1"/>
  <c r="B1278" i="1" s="1"/>
  <c r="K1278" i="1" a="1"/>
  <c r="K1278" i="1" s="1"/>
  <c r="E1298" i="1" a="1"/>
  <c r="E1298" i="1" s="1"/>
  <c r="R1298" i="1" a="1"/>
  <c r="R1298" i="1" s="1"/>
  <c r="Q1298" i="1" a="1"/>
  <c r="Q1298" i="1" s="1"/>
  <c r="L1298" i="1"/>
  <c r="K1298" i="1" a="1"/>
  <c r="K1298" i="1" s="1"/>
  <c r="J1298" i="1" a="1"/>
  <c r="J1298" i="1" s="1"/>
  <c r="D1298" i="1" a="1"/>
  <c r="D1298" i="1" s="1"/>
  <c r="C1298" i="1" a="1"/>
  <c r="C1298" i="1" s="1"/>
  <c r="B1298" i="1" a="1"/>
  <c r="B1298" i="1" s="1"/>
  <c r="E1318" i="1" a="1"/>
  <c r="E1318" i="1" s="1"/>
  <c r="D1318" i="1" a="1"/>
  <c r="D1318" i="1" s="1"/>
  <c r="R1318" i="1" a="1"/>
  <c r="R1318" i="1" s="1"/>
  <c r="Q1318" i="1" a="1"/>
  <c r="Q1318" i="1" s="1"/>
  <c r="L1318" i="1"/>
  <c r="K1318" i="1" a="1"/>
  <c r="K1318" i="1" s="1"/>
  <c r="C1318" i="1" a="1"/>
  <c r="C1318" i="1" s="1"/>
  <c r="B1318" i="1" a="1"/>
  <c r="B1318" i="1" s="1"/>
  <c r="E1338" i="1" a="1"/>
  <c r="E1338" i="1" s="1"/>
  <c r="D1338" i="1" a="1"/>
  <c r="D1338" i="1" s="1"/>
  <c r="C1338" i="1" a="1"/>
  <c r="C1338" i="1" s="1"/>
  <c r="B1338" i="1" a="1"/>
  <c r="B1338" i="1" s="1"/>
  <c r="L1338" i="1"/>
  <c r="K1338" i="1" a="1"/>
  <c r="K1338" i="1" s="1"/>
  <c r="Q1338" i="1" a="1"/>
  <c r="Q1338" i="1" s="1"/>
  <c r="Q1358" i="1" a="1"/>
  <c r="Q1358" i="1" s="1"/>
  <c r="L1358" i="1"/>
  <c r="K1358" i="1" a="1"/>
  <c r="K1358" i="1" s="1"/>
  <c r="E1358" i="1" a="1"/>
  <c r="E1358" i="1" s="1"/>
  <c r="D1358" i="1" a="1"/>
  <c r="D1358" i="1" s="1"/>
  <c r="C1358" i="1" a="1"/>
  <c r="C1358" i="1" s="1"/>
  <c r="B1358" i="1" a="1"/>
  <c r="B1358" i="1" s="1"/>
  <c r="AG1358" i="1" a="1"/>
  <c r="AG1358" i="1" s="1"/>
  <c r="E1378" i="1" a="1"/>
  <c r="E1378" i="1" s="1"/>
  <c r="D1378" i="1" a="1"/>
  <c r="D1378" i="1" s="1"/>
  <c r="AG1378" i="1" a="1"/>
  <c r="AG1378" i="1" s="1"/>
  <c r="B1378" i="1" a="1"/>
  <c r="B1378" i="1" s="1"/>
  <c r="Q1378" i="1" a="1"/>
  <c r="Q1378" i="1" s="1"/>
  <c r="L1378" i="1"/>
  <c r="K1378" i="1" a="1"/>
  <c r="K1378" i="1" s="1"/>
  <c r="C1378" i="1" a="1"/>
  <c r="C1378" i="1" s="1"/>
  <c r="O1394" i="1"/>
  <c r="C1398" i="1" a="1"/>
  <c r="C1398" i="1" s="1"/>
  <c r="B1398" i="1" a="1"/>
  <c r="B1398" i="1" s="1"/>
  <c r="R1398" i="1" a="1"/>
  <c r="R1398" i="1" s="1"/>
  <c r="L1398" i="1"/>
  <c r="F1398" i="1" a="1"/>
  <c r="F1398" i="1" s="1"/>
  <c r="E1398" i="1" a="1"/>
  <c r="E1398" i="1" s="1"/>
  <c r="D1398" i="1" a="1"/>
  <c r="D1398" i="1" s="1"/>
  <c r="Q1398" i="1" a="1"/>
  <c r="Q1398" i="1" s="1"/>
  <c r="K1398" i="1" a="1"/>
  <c r="K1398" i="1" s="1"/>
  <c r="C1418" i="1" a="1"/>
  <c r="C1418" i="1" s="1"/>
  <c r="B1418" i="1" a="1"/>
  <c r="B1418" i="1" s="1"/>
  <c r="L1418" i="1"/>
  <c r="K1418" i="1" a="1"/>
  <c r="K1418" i="1" s="1"/>
  <c r="E1418" i="1" a="1"/>
  <c r="E1418" i="1" s="1"/>
  <c r="Q1418" i="1" a="1"/>
  <c r="Q1418" i="1" s="1"/>
  <c r="D1418" i="1" a="1"/>
  <c r="D1418" i="1" s="1"/>
  <c r="O1434" i="1"/>
  <c r="Q1438" i="1" a="1"/>
  <c r="Q1438" i="1" s="1"/>
  <c r="L1438" i="1"/>
  <c r="K1438" i="1" a="1"/>
  <c r="K1438" i="1" s="1"/>
  <c r="D1438" i="1" a="1"/>
  <c r="D1438" i="1" s="1"/>
  <c r="C1438" i="1" a="1"/>
  <c r="C1438" i="1" s="1"/>
  <c r="B1438" i="1" a="1"/>
  <c r="B1438" i="1" s="1"/>
  <c r="E1438" i="1" a="1"/>
  <c r="E1438" i="1" s="1"/>
  <c r="I1458" i="1" a="1"/>
  <c r="I1458" i="1" s="1"/>
  <c r="L1458" i="1"/>
  <c r="K1458" i="1" a="1"/>
  <c r="K1458" i="1" s="1"/>
  <c r="E1458" i="1" a="1"/>
  <c r="E1458" i="1" s="1"/>
  <c r="D1458" i="1" a="1"/>
  <c r="D1458" i="1" s="1"/>
  <c r="B1458" i="1" a="1"/>
  <c r="B1458" i="1" s="1"/>
  <c r="R1458" i="1" a="1"/>
  <c r="R1458" i="1" s="1"/>
  <c r="Q1458" i="1" a="1"/>
  <c r="Q1458" i="1" s="1"/>
  <c r="C1458" i="1" a="1"/>
  <c r="C1458" i="1" s="1"/>
  <c r="D1478" i="1" a="1"/>
  <c r="D1478" i="1" s="1"/>
  <c r="L1478" i="1"/>
  <c r="K1478" i="1" a="1"/>
  <c r="K1478" i="1" s="1"/>
  <c r="E1478" i="1" a="1"/>
  <c r="E1478" i="1" s="1"/>
  <c r="B1478" i="1" a="1"/>
  <c r="B1478" i="1" s="1"/>
  <c r="C1478" i="1" a="1"/>
  <c r="C1478" i="1" s="1"/>
  <c r="Q1478" i="1" a="1"/>
  <c r="Q1478" i="1" s="1"/>
  <c r="R1478" i="1" a="1"/>
  <c r="R1478" i="1" s="1"/>
  <c r="D1498" i="1" a="1"/>
  <c r="D1498" i="1" s="1"/>
  <c r="B1498" i="1" a="1"/>
  <c r="B1498" i="1" s="1"/>
  <c r="Q1498" i="1" a="1"/>
  <c r="Q1498" i="1" s="1"/>
  <c r="L1498" i="1"/>
  <c r="K1498" i="1" a="1"/>
  <c r="K1498" i="1" s="1"/>
  <c r="C1498" i="1" a="1"/>
  <c r="C1498" i="1" s="1"/>
  <c r="E1498" i="1" a="1"/>
  <c r="E1498" i="1" s="1"/>
  <c r="L1518" i="1"/>
  <c r="K1518" i="1" a="1"/>
  <c r="K1518" i="1" s="1"/>
  <c r="B1518" i="1" a="1"/>
  <c r="B1518" i="1" s="1"/>
  <c r="R1518" i="1" a="1"/>
  <c r="R1518" i="1" s="1"/>
  <c r="Q1518" i="1" a="1"/>
  <c r="Q1518" i="1" s="1"/>
  <c r="D1518" i="1" a="1"/>
  <c r="D1518" i="1" s="1"/>
  <c r="C1518" i="1" a="1"/>
  <c r="C1518" i="1" s="1"/>
  <c r="E1518" i="1" a="1"/>
  <c r="E1518" i="1" s="1"/>
  <c r="L1538" i="1"/>
  <c r="K1538" i="1" a="1"/>
  <c r="K1538" i="1" s="1"/>
  <c r="E1538" i="1" a="1"/>
  <c r="E1538" i="1" s="1"/>
  <c r="B1538" i="1" a="1"/>
  <c r="B1538" i="1" s="1"/>
  <c r="D1538" i="1" a="1"/>
  <c r="D1538" i="1" s="1"/>
  <c r="C1538" i="1" a="1"/>
  <c r="C1538" i="1" s="1"/>
  <c r="R1538" i="1" a="1"/>
  <c r="R1538" i="1" s="1"/>
  <c r="Q1538" i="1" a="1"/>
  <c r="Q1538" i="1" s="1"/>
  <c r="O1554" i="1"/>
  <c r="L1558" i="1"/>
  <c r="K1558" i="1" a="1"/>
  <c r="K1558" i="1" s="1"/>
  <c r="E1558" i="1" a="1"/>
  <c r="E1558" i="1" s="1"/>
  <c r="C1558" i="1" a="1"/>
  <c r="C1558" i="1" s="1"/>
  <c r="Q1558" i="1" a="1"/>
  <c r="Q1558" i="1" s="1"/>
  <c r="D1558" i="1" a="1"/>
  <c r="D1558" i="1" s="1"/>
  <c r="B1558" i="1" a="1"/>
  <c r="B1558" i="1" s="1"/>
  <c r="L1578" i="1"/>
  <c r="K1578" i="1" a="1"/>
  <c r="K1578" i="1" s="1"/>
  <c r="E1578" i="1" a="1"/>
  <c r="E1578" i="1" s="1"/>
  <c r="D1578" i="1" a="1"/>
  <c r="D1578" i="1" s="1"/>
  <c r="C1578" i="1" a="1"/>
  <c r="C1578" i="1" s="1"/>
  <c r="R1578" i="1" a="1"/>
  <c r="R1578" i="1" s="1"/>
  <c r="Q1578" i="1" a="1"/>
  <c r="Q1578" i="1" s="1"/>
  <c r="J1578" i="1" a="1"/>
  <c r="J1578" i="1" s="1"/>
  <c r="F1578" i="1" a="1"/>
  <c r="F1578" i="1" s="1"/>
  <c r="AG1578" i="1" a="1"/>
  <c r="AG1578" i="1" s="1"/>
  <c r="B1578" i="1" a="1"/>
  <c r="B1578" i="1" s="1"/>
  <c r="O1594" i="1"/>
  <c r="B1598" i="1" a="1"/>
  <c r="B1598" i="1" s="1"/>
  <c r="L1598" i="1"/>
  <c r="K1598" i="1" a="1"/>
  <c r="K1598" i="1" s="1"/>
  <c r="F1598" i="1" a="1"/>
  <c r="F1598" i="1" s="1"/>
  <c r="D1598" i="1" a="1"/>
  <c r="D1598" i="1" s="1"/>
  <c r="R1598" i="1" a="1"/>
  <c r="R1598" i="1" s="1"/>
  <c r="Q1598" i="1" a="1"/>
  <c r="Q1598" i="1" s="1"/>
  <c r="E1598" i="1" a="1"/>
  <c r="E1598" i="1" s="1"/>
  <c r="C1598" i="1" a="1"/>
  <c r="C1598" i="1" s="1"/>
  <c r="B1618" i="1" a="1"/>
  <c r="B1618" i="1" s="1"/>
  <c r="Q1618" i="1" a="1"/>
  <c r="Q1618" i="1" s="1"/>
  <c r="L1618" i="1"/>
  <c r="K1618" i="1" a="1"/>
  <c r="K1618" i="1" s="1"/>
  <c r="R1618" i="1" a="1"/>
  <c r="R1618" i="1" s="1"/>
  <c r="F1618" i="1" a="1"/>
  <c r="F1618" i="1" s="1"/>
  <c r="E1618" i="1" a="1"/>
  <c r="E1618" i="1" s="1"/>
  <c r="D1618" i="1" a="1"/>
  <c r="D1618" i="1" s="1"/>
  <c r="C1618" i="1" a="1"/>
  <c r="C1618" i="1" s="1"/>
  <c r="Q1638" i="1" a="1"/>
  <c r="Q1638" i="1" s="1"/>
  <c r="L1638" i="1"/>
  <c r="E1638" i="1" a="1"/>
  <c r="E1638" i="1" s="1"/>
  <c r="D1638" i="1" a="1"/>
  <c r="D1638" i="1" s="1"/>
  <c r="B1638" i="1" a="1"/>
  <c r="B1638" i="1" s="1"/>
  <c r="C1638" i="1" a="1"/>
  <c r="C1638" i="1" s="1"/>
  <c r="K1638" i="1" a="1"/>
  <c r="K1638" i="1" s="1"/>
  <c r="Q1658" i="1" a="1"/>
  <c r="Q1658" i="1" s="1"/>
  <c r="L1658" i="1"/>
  <c r="D1658" i="1" a="1"/>
  <c r="D1658" i="1" s="1"/>
  <c r="C1658" i="1" a="1"/>
  <c r="C1658" i="1" s="1"/>
  <c r="B1658" i="1" a="1"/>
  <c r="B1658" i="1" s="1"/>
  <c r="AG1658" i="1" a="1"/>
  <c r="AG1658" i="1" s="1"/>
  <c r="R1658" i="1" a="1"/>
  <c r="R1658" i="1" s="1"/>
  <c r="K1658" i="1" a="1"/>
  <c r="K1658" i="1" s="1"/>
  <c r="J1658" i="1" a="1"/>
  <c r="J1658" i="1" s="1"/>
  <c r="I1658" i="1" a="1"/>
  <c r="I1658" i="1" s="1"/>
  <c r="E1658" i="1" a="1"/>
  <c r="E1658" i="1" s="1"/>
  <c r="D1678" i="1" a="1"/>
  <c r="D1678" i="1" s="1"/>
  <c r="K1678" i="1" a="1"/>
  <c r="K1678" i="1" s="1"/>
  <c r="C1678" i="1" a="1"/>
  <c r="C1678" i="1" s="1"/>
  <c r="B1678" i="1" a="1"/>
  <c r="B1678" i="1" s="1"/>
  <c r="R1678" i="1" a="1"/>
  <c r="R1678" i="1" s="1"/>
  <c r="L1678" i="1"/>
  <c r="E1678" i="1" a="1"/>
  <c r="E1678" i="1" s="1"/>
  <c r="Q1678" i="1" a="1"/>
  <c r="Q1678" i="1" s="1"/>
  <c r="J1678" i="1" a="1"/>
  <c r="J1678" i="1" s="1"/>
  <c r="D1698" i="1" a="1"/>
  <c r="D1698" i="1" s="1"/>
  <c r="E1698" i="1" a="1"/>
  <c r="E1698" i="1" s="1"/>
  <c r="C1698" i="1" a="1"/>
  <c r="C1698" i="1" s="1"/>
  <c r="B1698" i="1" a="1"/>
  <c r="B1698" i="1" s="1"/>
  <c r="R1698" i="1" a="1"/>
  <c r="R1698" i="1" s="1"/>
  <c r="K1698" i="1" a="1"/>
  <c r="K1698" i="1" s="1"/>
  <c r="L1698" i="1"/>
  <c r="Q1698" i="1" a="1"/>
  <c r="Q1698" i="1" s="1"/>
  <c r="C1718" i="1" a="1"/>
  <c r="C1718" i="1" s="1"/>
  <c r="K1718" i="1" a="1"/>
  <c r="K1718" i="1" s="1"/>
  <c r="E1718" i="1" a="1"/>
  <c r="E1718" i="1" s="1"/>
  <c r="B1718" i="1" a="1"/>
  <c r="B1718" i="1" s="1"/>
  <c r="Q1718" i="1" a="1"/>
  <c r="Q1718" i="1" s="1"/>
  <c r="L1718" i="1"/>
  <c r="D1718" i="1" a="1"/>
  <c r="D1718" i="1" s="1"/>
  <c r="O1734" i="1"/>
  <c r="Q1738" i="1" a="1"/>
  <c r="Q1738" i="1" s="1"/>
  <c r="L1738" i="1"/>
  <c r="C1738" i="1" a="1"/>
  <c r="C1738" i="1" s="1"/>
  <c r="B1738" i="1" a="1"/>
  <c r="B1738" i="1" s="1"/>
  <c r="R1738" i="1" a="1"/>
  <c r="R1738" i="1" s="1"/>
  <c r="K1738" i="1" a="1"/>
  <c r="K1738" i="1" s="1"/>
  <c r="E1738" i="1" a="1"/>
  <c r="E1738" i="1" s="1"/>
  <c r="D1738" i="1" a="1"/>
  <c r="D1738" i="1" s="1"/>
  <c r="L1747" i="1"/>
  <c r="K1747" i="1" a="1"/>
  <c r="K1747" i="1" s="1"/>
  <c r="R1747" i="1" a="1"/>
  <c r="R1747" i="1" s="1"/>
  <c r="Q1747" i="1" a="1"/>
  <c r="Q1747" i="1" s="1"/>
  <c r="AG1747" i="1" a="1"/>
  <c r="AG1747" i="1" s="1"/>
  <c r="F1747" i="1" a="1"/>
  <c r="F1747" i="1" s="1"/>
  <c r="G1747" i="1" s="1"/>
  <c r="E1747" i="1" a="1"/>
  <c r="E1747" i="1" s="1"/>
  <c r="D1747" i="1" a="1"/>
  <c r="D1747" i="1" s="1"/>
  <c r="C1747" i="1" a="1"/>
  <c r="C1747" i="1" s="1"/>
  <c r="B1747" i="1" a="1"/>
  <c r="B1747" i="1" s="1"/>
  <c r="H1747" i="1"/>
  <c r="N1763" i="1"/>
  <c r="V1785" i="1"/>
  <c r="F39" i="2" a="1"/>
  <c r="F39" i="2" s="1"/>
  <c r="B39" i="2" a="1"/>
  <c r="B39" i="2" s="1"/>
  <c r="D39" i="2" a="1"/>
  <c r="D39" i="2" s="1"/>
  <c r="C39" i="2" a="1"/>
  <c r="C39" i="2" s="1"/>
  <c r="E39" i="2" a="1"/>
  <c r="E39" i="2" s="1"/>
  <c r="G39" i="2" s="1" a="1"/>
  <c r="G39" i="2" s="1"/>
  <c r="I39" i="2" s="1"/>
  <c r="E55" i="2" a="1"/>
  <c r="E55" i="2" s="1"/>
  <c r="D55" i="2" a="1"/>
  <c r="D55" i="2" s="1"/>
  <c r="G55" i="2" a="1"/>
  <c r="G55" i="2" s="1"/>
  <c r="F55" i="2" a="1"/>
  <c r="F55" i="2" s="1"/>
  <c r="C55" i="2" a="1"/>
  <c r="C55" i="2" s="1"/>
  <c r="B55" i="2" a="1"/>
  <c r="B55" i="2" s="1"/>
  <c r="F72" i="2" a="1"/>
  <c r="F72" i="2" s="1"/>
  <c r="E72" i="2" a="1"/>
  <c r="E72" i="2" s="1"/>
  <c r="B72" i="2" a="1"/>
  <c r="B72" i="2" s="1"/>
  <c r="G72" i="2" a="1"/>
  <c r="G72" i="2" s="1"/>
  <c r="D72" i="2" a="1"/>
  <c r="D72" i="2" s="1"/>
  <c r="C72" i="2" a="1"/>
  <c r="C72" i="2" s="1"/>
  <c r="F81" i="2" a="1"/>
  <c r="F81" i="2" s="1"/>
  <c r="E81" i="2" a="1"/>
  <c r="E81" i="2" s="1"/>
  <c r="G81" i="2" s="1" a="1"/>
  <c r="G81" i="2" s="1"/>
  <c r="D81" i="2" a="1"/>
  <c r="D81" i="2" s="1"/>
  <c r="C81" i="2" a="1"/>
  <c r="C81" i="2" s="1"/>
  <c r="B81" i="2" a="1"/>
  <c r="B81" i="2" s="1"/>
  <c r="F139" i="2" a="1"/>
  <c r="F139" i="2" s="1"/>
  <c r="E139" i="2" a="1"/>
  <c r="E139" i="2" s="1"/>
  <c r="G139" i="2" s="1" a="1"/>
  <c r="G139" i="2" s="1"/>
  <c r="B139" i="2" a="1"/>
  <c r="B139" i="2" s="1"/>
  <c r="C139" i="2" a="1"/>
  <c r="C139" i="2" s="1"/>
  <c r="D139" i="2" a="1"/>
  <c r="D139" i="2" s="1"/>
  <c r="E155" i="2" a="1"/>
  <c r="E155" i="2" s="1"/>
  <c r="D155" i="2" a="1"/>
  <c r="D155" i="2" s="1"/>
  <c r="C155" i="2" a="1"/>
  <c r="C155" i="2" s="1"/>
  <c r="B155" i="2" a="1"/>
  <c r="B155" i="2" s="1"/>
  <c r="G155" i="2" a="1"/>
  <c r="G155" i="2" s="1"/>
  <c r="F155" i="2" a="1"/>
  <c r="F155" i="2" s="1"/>
  <c r="E172" i="2" a="1"/>
  <c r="E172" i="2" s="1"/>
  <c r="G172" i="2" s="1" a="1"/>
  <c r="G172" i="2" s="1"/>
  <c r="C172" i="2" a="1"/>
  <c r="C172" i="2" s="1"/>
  <c r="B172" i="2" a="1"/>
  <c r="B172" i="2" s="1"/>
  <c r="D172" i="2" a="1"/>
  <c r="D172" i="2" s="1"/>
  <c r="F172" i="2" a="1"/>
  <c r="F172" i="2" s="1"/>
  <c r="G181" i="2" a="1"/>
  <c r="G181" i="2" s="1"/>
  <c r="F181" i="2" a="1"/>
  <c r="F181" i="2" s="1"/>
  <c r="H181" i="2" s="1"/>
  <c r="E181" i="2" a="1"/>
  <c r="E181" i="2" s="1"/>
  <c r="D181" i="2" a="1"/>
  <c r="D181" i="2" s="1"/>
  <c r="B181" i="2" a="1"/>
  <c r="B181" i="2" s="1"/>
  <c r="C181" i="2" a="1"/>
  <c r="C181" i="2" s="1"/>
  <c r="B239" i="2" a="1"/>
  <c r="B239" i="2" s="1"/>
  <c r="F239" i="2" a="1"/>
  <c r="F239" i="2" s="1"/>
  <c r="E239" i="2" a="1"/>
  <c r="E239" i="2" s="1"/>
  <c r="G239" i="2" s="1" a="1"/>
  <c r="G239" i="2" s="1"/>
  <c r="D239" i="2" a="1"/>
  <c r="D239" i="2" s="1"/>
  <c r="C239" i="2" a="1"/>
  <c r="C239" i="2" s="1"/>
  <c r="F255" i="2" a="1"/>
  <c r="F255" i="2" s="1"/>
  <c r="E255" i="2" a="1"/>
  <c r="E255" i="2" s="1"/>
  <c r="G255" i="2" s="1" a="1"/>
  <c r="G255" i="2" s="1"/>
  <c r="I255" i="2" s="1"/>
  <c r="D255" i="2" a="1"/>
  <c r="D255" i="2" s="1"/>
  <c r="C255" i="2" a="1"/>
  <c r="C255" i="2" s="1"/>
  <c r="B255" i="2" a="1"/>
  <c r="B255" i="2" s="1"/>
  <c r="C272" i="2" a="1"/>
  <c r="C272" i="2" s="1"/>
  <c r="F272" i="2" a="1"/>
  <c r="F272" i="2" s="1"/>
  <c r="E272" i="2" a="1"/>
  <c r="E272" i="2" s="1"/>
  <c r="D272" i="2" a="1"/>
  <c r="D272" i="2" s="1"/>
  <c r="B272" i="2" a="1"/>
  <c r="B272" i="2" s="1"/>
  <c r="G272" i="2" a="1"/>
  <c r="G272" i="2" s="1"/>
  <c r="C281" i="2" a="1"/>
  <c r="C281" i="2" s="1"/>
  <c r="B281" i="2" a="1"/>
  <c r="B281" i="2" s="1"/>
  <c r="G281" i="2" a="1"/>
  <c r="G281" i="2" s="1"/>
  <c r="F281" i="2" a="1"/>
  <c r="F281" i="2" s="1"/>
  <c r="H281" i="2" s="1"/>
  <c r="E281" i="2" a="1"/>
  <c r="E281" i="2" s="1"/>
  <c r="D281" i="2" a="1"/>
  <c r="D281" i="2" s="1"/>
  <c r="F289" i="2" a="1"/>
  <c r="F289" i="2" s="1"/>
  <c r="E289" i="2" a="1"/>
  <c r="E289" i="2" s="1"/>
  <c r="G289" i="2" s="1" a="1"/>
  <c r="G289" i="2" s="1"/>
  <c r="D289" i="2" a="1"/>
  <c r="D289" i="2" s="1"/>
  <c r="C289" i="2" a="1"/>
  <c r="C289" i="2" s="1"/>
  <c r="B289" i="2" a="1"/>
  <c r="B289" i="2" s="1"/>
  <c r="F298" i="2" a="1"/>
  <c r="F298" i="2" s="1"/>
  <c r="E298" i="2" a="1"/>
  <c r="E298" i="2" s="1"/>
  <c r="G298" i="2" s="1" a="1"/>
  <c r="G298" i="2" s="1"/>
  <c r="D298" i="2" a="1"/>
  <c r="D298" i="2" s="1"/>
  <c r="C298" i="2" a="1"/>
  <c r="C298" i="2" s="1"/>
  <c r="B298" i="2" a="1"/>
  <c r="B298" i="2" s="1"/>
  <c r="F307" i="2" a="1"/>
  <c r="F307" i="2" s="1"/>
  <c r="E307" i="2" a="1"/>
  <c r="E307" i="2" s="1"/>
  <c r="G307" i="2" s="1" a="1"/>
  <c r="G307" i="2" s="1"/>
  <c r="D307" i="2" a="1"/>
  <c r="D307" i="2" s="1"/>
  <c r="C307" i="2" a="1"/>
  <c r="C307" i="2" s="1"/>
  <c r="B307" i="2" a="1"/>
  <c r="B307" i="2" s="1"/>
  <c r="C315" i="2" a="1"/>
  <c r="C315" i="2" s="1"/>
  <c r="B315" i="2" a="1"/>
  <c r="B315" i="2" s="1"/>
  <c r="F315" i="2" a="1"/>
  <c r="F315" i="2" s="1"/>
  <c r="E315" i="2" a="1"/>
  <c r="E315" i="2" s="1"/>
  <c r="G315" i="2" s="1" a="1"/>
  <c r="G315" i="2" s="1"/>
  <c r="D315" i="2" a="1"/>
  <c r="D315" i="2" s="1"/>
  <c r="F359" i="2" a="1"/>
  <c r="F359" i="2" s="1"/>
  <c r="E359" i="2" a="1"/>
  <c r="E359" i="2" s="1"/>
  <c r="D359" i="2" a="1"/>
  <c r="D359" i="2" s="1"/>
  <c r="C359" i="2" a="1"/>
  <c r="C359" i="2" s="1"/>
  <c r="B359" i="2" a="1"/>
  <c r="B359" i="2" s="1"/>
  <c r="C463" i="2" a="1"/>
  <c r="C463" i="2" s="1"/>
  <c r="E463" i="2" a="1"/>
  <c r="E463" i="2" s="1"/>
  <c r="F463" i="2" a="1"/>
  <c r="F463" i="2" s="1"/>
  <c r="B463" i="2" a="1"/>
  <c r="B463" i="2" s="1"/>
  <c r="D463" i="2" a="1"/>
  <c r="D463" i="2" s="1"/>
  <c r="E481" i="2" a="1"/>
  <c r="E481" i="2" s="1"/>
  <c r="G481" i="2" s="1" a="1"/>
  <c r="G481" i="2" s="1"/>
  <c r="B481" i="2" a="1"/>
  <c r="B481" i="2" s="1"/>
  <c r="D481" i="2" a="1"/>
  <c r="D481" i="2" s="1"/>
  <c r="C481" i="2" a="1"/>
  <c r="C481" i="2" s="1"/>
  <c r="F481" i="2" a="1"/>
  <c r="F481" i="2" s="1"/>
  <c r="H481" i="2" s="1"/>
  <c r="B150" i="4" a="1"/>
  <c r="B150" i="4" s="1"/>
  <c r="P13" i="5"/>
  <c r="O63" i="6"/>
  <c r="V13" i="6"/>
  <c r="X9" i="8"/>
  <c r="BG11" i="8"/>
  <c r="BH11" i="8" s="1"/>
  <c r="BF11" i="8"/>
  <c r="AR18" i="8"/>
  <c r="AH18" i="8"/>
  <c r="BE25" i="8"/>
  <c r="AR31" i="8"/>
  <c r="AR43" i="8"/>
  <c r="BG9" i="9"/>
  <c r="BH9" i="9" s="1"/>
  <c r="BF9" i="9"/>
  <c r="BD19" i="9"/>
  <c r="AR19" i="9"/>
  <c r="AH19" i="9"/>
  <c r="X19" i="9"/>
  <c r="W21" i="9"/>
  <c r="BI24" i="9"/>
  <c r="BF24" i="9"/>
  <c r="BG29" i="9"/>
  <c r="BH29" i="9" s="1"/>
  <c r="BF29" i="9"/>
  <c r="AQ34" i="9"/>
  <c r="W39" i="9"/>
  <c r="BE47" i="9"/>
  <c r="BG60" i="9"/>
  <c r="BH60" i="9" s="1"/>
  <c r="BF60" i="9"/>
  <c r="AZ7" i="10"/>
  <c r="BA7" i="10" s="1"/>
  <c r="AY7" i="10"/>
  <c r="AJ12" i="10"/>
  <c r="Q14" i="10"/>
  <c r="AK17" i="10"/>
  <c r="AW26" i="10"/>
  <c r="AK26" i="10"/>
  <c r="AA26" i="10"/>
  <c r="Q26" i="10"/>
  <c r="P28" i="10"/>
  <c r="AX43" i="10"/>
  <c r="P47" i="10"/>
  <c r="AJ52" i="10"/>
  <c r="Q54" i="10"/>
  <c r="AK57" i="10"/>
  <c r="AW66" i="10"/>
  <c r="AK66" i="10"/>
  <c r="AA66" i="10"/>
  <c r="Q66" i="10"/>
  <c r="P68" i="10"/>
  <c r="AH11" i="11"/>
  <c r="AR21" i="11"/>
  <c r="AH25" i="11"/>
  <c r="X25" i="11"/>
  <c r="BC26" i="11"/>
  <c r="BD28" i="11"/>
  <c r="AR28" i="11"/>
  <c r="W40" i="11"/>
  <c r="BI42" i="11"/>
  <c r="BG42" i="11"/>
  <c r="BH42" i="11" s="1"/>
  <c r="BE4" i="12"/>
  <c r="AQ13" i="12"/>
  <c r="AQ63" i="12" s="1"/>
  <c r="AR65" i="12" s="1"/>
  <c r="AR66" i="12" s="1"/>
  <c r="X15" i="12"/>
  <c r="AR18" i="12"/>
  <c r="BI29" i="12"/>
  <c r="BG29" i="12"/>
  <c r="BH29" i="12" s="1"/>
  <c r="BF29" i="12"/>
  <c r="BF35" i="12"/>
  <c r="AG41" i="12"/>
  <c r="BD22" i="13"/>
  <c r="AR22" i="13"/>
  <c r="AH22" i="13"/>
  <c r="X22" i="13"/>
  <c r="BF39" i="13"/>
  <c r="W43" i="13"/>
  <c r="AG45" i="13"/>
  <c r="BC48" i="13"/>
  <c r="BI54" i="13"/>
  <c r="BG54" i="13"/>
  <c r="BH54" i="13" s="1"/>
  <c r="BF54" i="13"/>
  <c r="AQ57" i="13"/>
  <c r="BE60" i="13"/>
  <c r="AR8" i="15"/>
  <c r="AH8" i="15"/>
  <c r="AH11" i="15"/>
  <c r="BD22" i="15"/>
  <c r="AR22" i="15"/>
  <c r="AH22" i="15"/>
  <c r="BG28" i="15"/>
  <c r="BH28" i="15" s="1"/>
  <c r="BE37" i="15"/>
  <c r="W41" i="15"/>
  <c r="AQ46" i="15"/>
  <c r="BF49" i="15"/>
  <c r="BI58" i="15"/>
  <c r="AG64" i="15"/>
  <c r="U57" i="17"/>
  <c r="R1607" i="1" a="1"/>
  <c r="R1607" i="1" s="1"/>
  <c r="Q1607" i="1" a="1"/>
  <c r="Q1607" i="1" s="1"/>
  <c r="L1607" i="1"/>
  <c r="K1607" i="1" a="1"/>
  <c r="K1607" i="1" s="1"/>
  <c r="D1607" i="1" a="1"/>
  <c r="D1607" i="1" s="1"/>
  <c r="C1607" i="1" a="1"/>
  <c r="C1607" i="1" s="1"/>
  <c r="I1607" i="1" a="1"/>
  <c r="I1607" i="1" s="1"/>
  <c r="E1607" i="1" a="1"/>
  <c r="E1607" i="1" s="1"/>
  <c r="F1607" i="1" a="1"/>
  <c r="F1607" i="1" s="1"/>
  <c r="B1607" i="1" a="1"/>
  <c r="B1607" i="1" s="1"/>
  <c r="Q1627" i="1" a="1"/>
  <c r="Q1627" i="1" s="1"/>
  <c r="L1627" i="1"/>
  <c r="K1627" i="1" a="1"/>
  <c r="K1627" i="1" s="1"/>
  <c r="D1627" i="1" a="1"/>
  <c r="D1627" i="1" s="1"/>
  <c r="C1627" i="1" a="1"/>
  <c r="C1627" i="1" s="1"/>
  <c r="E1627" i="1" a="1"/>
  <c r="E1627" i="1" s="1"/>
  <c r="B1627" i="1" a="1"/>
  <c r="B1627" i="1" s="1"/>
  <c r="B1647" i="1" a="1"/>
  <c r="B1647" i="1" s="1"/>
  <c r="C1647" i="1" a="1"/>
  <c r="C1647" i="1" s="1"/>
  <c r="K1647" i="1" a="1"/>
  <c r="K1647" i="1" s="1"/>
  <c r="D1647" i="1" a="1"/>
  <c r="D1647" i="1" s="1"/>
  <c r="E1647" i="1" a="1"/>
  <c r="E1647" i="1" s="1"/>
  <c r="Q1647" i="1" a="1"/>
  <c r="Q1647" i="1" s="1"/>
  <c r="L1647" i="1"/>
  <c r="L1667" i="1"/>
  <c r="R1667" i="1" a="1"/>
  <c r="R1667" i="1" s="1"/>
  <c r="Q1667" i="1" a="1"/>
  <c r="Q1667" i="1" s="1"/>
  <c r="K1667" i="1" a="1"/>
  <c r="K1667" i="1" s="1"/>
  <c r="I1667" i="1" a="1"/>
  <c r="I1667" i="1" s="1"/>
  <c r="F1667" i="1" a="1"/>
  <c r="F1667" i="1" s="1"/>
  <c r="E1667" i="1" a="1"/>
  <c r="E1667" i="1" s="1"/>
  <c r="D1667" i="1" a="1"/>
  <c r="D1667" i="1" s="1"/>
  <c r="C1667" i="1" a="1"/>
  <c r="C1667" i="1" s="1"/>
  <c r="J1667" i="1" a="1"/>
  <c r="J1667" i="1" s="1"/>
  <c r="B1667" i="1" a="1"/>
  <c r="B1667" i="1" s="1"/>
  <c r="L1687" i="1"/>
  <c r="E1687" i="1" a="1"/>
  <c r="E1687" i="1" s="1"/>
  <c r="D1687" i="1" a="1"/>
  <c r="D1687" i="1" s="1"/>
  <c r="C1687" i="1" a="1"/>
  <c r="C1687" i="1" s="1"/>
  <c r="B1687" i="1" a="1"/>
  <c r="B1687" i="1" s="1"/>
  <c r="Q1687" i="1" a="1"/>
  <c r="Q1687" i="1" s="1"/>
  <c r="K1687" i="1" a="1"/>
  <c r="K1687" i="1" s="1"/>
  <c r="E1707" i="1" a="1"/>
  <c r="E1707" i="1" s="1"/>
  <c r="C1707" i="1" a="1"/>
  <c r="C1707" i="1" s="1"/>
  <c r="R1707" i="1" a="1"/>
  <c r="R1707" i="1" s="1"/>
  <c r="Q1707" i="1" a="1"/>
  <c r="Q1707" i="1" s="1"/>
  <c r="L1707" i="1"/>
  <c r="K1707" i="1" a="1"/>
  <c r="K1707" i="1" s="1"/>
  <c r="D1707" i="1" a="1"/>
  <c r="D1707" i="1" s="1"/>
  <c r="B1707" i="1" a="1"/>
  <c r="B1707" i="1" s="1"/>
  <c r="K1727" i="1" a="1"/>
  <c r="K1727" i="1" s="1"/>
  <c r="Q1727" i="1" a="1"/>
  <c r="Q1727" i="1" s="1"/>
  <c r="D1727" i="1" a="1"/>
  <c r="D1727" i="1" s="1"/>
  <c r="B1727" i="1" a="1"/>
  <c r="B1727" i="1" s="1"/>
  <c r="E1727" i="1" a="1"/>
  <c r="E1727" i="1" s="1"/>
  <c r="C1727" i="1" a="1"/>
  <c r="C1727" i="1" s="1"/>
  <c r="L1727" i="1"/>
  <c r="P1727" i="1" s="1"/>
  <c r="E1757" i="1" a="1"/>
  <c r="E1757" i="1" s="1"/>
  <c r="AG1757" i="1" a="1"/>
  <c r="AG1757" i="1" s="1"/>
  <c r="D1757" i="1" a="1"/>
  <c r="D1757" i="1" s="1"/>
  <c r="C1757" i="1" a="1"/>
  <c r="C1757" i="1" s="1"/>
  <c r="F1757" i="1" a="1"/>
  <c r="F1757" i="1" s="1"/>
  <c r="H1757" i="1" s="1"/>
  <c r="Q1757" i="1" a="1"/>
  <c r="Q1757" i="1" s="1"/>
  <c r="L1757" i="1"/>
  <c r="K1757" i="1" a="1"/>
  <c r="K1757" i="1" s="1"/>
  <c r="I1757" i="1" a="1"/>
  <c r="I1757" i="1" s="1"/>
  <c r="B1757" i="1" a="1"/>
  <c r="B1757" i="1" s="1"/>
  <c r="R1757" i="1" a="1"/>
  <c r="R1757" i="1" s="1"/>
  <c r="B14" i="2" a="1"/>
  <c r="B14" i="2" s="1"/>
  <c r="F14" i="2" a="1"/>
  <c r="F14" i="2" s="1"/>
  <c r="E14" i="2" a="1"/>
  <c r="E14" i="2" s="1"/>
  <c r="G14" i="2" s="1" a="1"/>
  <c r="G14" i="2" s="1"/>
  <c r="D14" i="2" a="1"/>
  <c r="D14" i="2" s="1"/>
  <c r="C14" i="2" a="1"/>
  <c r="C14" i="2" s="1"/>
  <c r="B40" i="2" a="1"/>
  <c r="B40" i="2" s="1"/>
  <c r="F40" i="2" a="1"/>
  <c r="F40" i="2" s="1"/>
  <c r="E40" i="2" a="1"/>
  <c r="E40" i="2" s="1"/>
  <c r="G40" i="2" s="1" a="1"/>
  <c r="G40" i="2" s="1"/>
  <c r="C40" i="2" a="1"/>
  <c r="C40" i="2" s="1"/>
  <c r="D40" i="2" a="1"/>
  <c r="D40" i="2" s="1"/>
  <c r="B89" i="2" a="1"/>
  <c r="B89" i="2" s="1"/>
  <c r="F89" i="2" a="1"/>
  <c r="F89" i="2" s="1"/>
  <c r="E89" i="2" a="1"/>
  <c r="E89" i="2" s="1"/>
  <c r="D89" i="2" a="1"/>
  <c r="D89" i="2" s="1"/>
  <c r="C89" i="2" a="1"/>
  <c r="C89" i="2" s="1"/>
  <c r="G89" i="2" a="1"/>
  <c r="G89" i="2" s="1"/>
  <c r="I89" i="2" s="1"/>
  <c r="D97" i="2" a="1"/>
  <c r="D97" i="2" s="1"/>
  <c r="C97" i="2" a="1"/>
  <c r="C97" i="2" s="1"/>
  <c r="B97" i="2" a="1"/>
  <c r="B97" i="2" s="1"/>
  <c r="E97" i="2" a="1"/>
  <c r="E97" i="2" s="1"/>
  <c r="G97" i="2" s="1" a="1"/>
  <c r="G97" i="2" s="1"/>
  <c r="I97" i="2" s="1"/>
  <c r="F97" i="2" a="1"/>
  <c r="F97" i="2" s="1"/>
  <c r="B114" i="2" a="1"/>
  <c r="B114" i="2" s="1"/>
  <c r="C114" i="2" a="1"/>
  <c r="C114" i="2" s="1"/>
  <c r="F114" i="2" a="1"/>
  <c r="F114" i="2" s="1"/>
  <c r="E114" i="2" a="1"/>
  <c r="E114" i="2" s="1"/>
  <c r="D114" i="2" a="1"/>
  <c r="D114" i="2" s="1"/>
  <c r="E140" i="2" a="1"/>
  <c r="E140" i="2" s="1"/>
  <c r="D140" i="2" a="1"/>
  <c r="D140" i="2" s="1"/>
  <c r="C140" i="2" a="1"/>
  <c r="C140" i="2" s="1"/>
  <c r="F140" i="2" a="1"/>
  <c r="F140" i="2" s="1"/>
  <c r="B140" i="2" a="1"/>
  <c r="B140" i="2" s="1"/>
  <c r="G189" i="2" a="1"/>
  <c r="G189" i="2" s="1"/>
  <c r="F189" i="2" a="1"/>
  <c r="F189" i="2" s="1"/>
  <c r="E189" i="2" a="1"/>
  <c r="E189" i="2" s="1"/>
  <c r="D189" i="2" a="1"/>
  <c r="D189" i="2" s="1"/>
  <c r="C189" i="2" a="1"/>
  <c r="C189" i="2" s="1"/>
  <c r="B189" i="2" a="1"/>
  <c r="B189" i="2" s="1"/>
  <c r="B197" i="2" a="1"/>
  <c r="B197" i="2" s="1"/>
  <c r="D197" i="2" a="1"/>
  <c r="D197" i="2" s="1"/>
  <c r="E197" i="2" a="1"/>
  <c r="E197" i="2" s="1"/>
  <c r="G197" i="2" s="1" a="1"/>
  <c r="G197" i="2" s="1"/>
  <c r="C197" i="2" a="1"/>
  <c r="C197" i="2" s="1"/>
  <c r="F197" i="2" a="1"/>
  <c r="F197" i="2" s="1"/>
  <c r="C214" i="2" a="1"/>
  <c r="C214" i="2" s="1"/>
  <c r="B214" i="2" a="1"/>
  <c r="B214" i="2" s="1"/>
  <c r="F214" i="2" a="1"/>
  <c r="F214" i="2" s="1"/>
  <c r="E214" i="2" a="1"/>
  <c r="E214" i="2" s="1"/>
  <c r="G214" i="2" s="1" a="1"/>
  <c r="G214" i="2" s="1"/>
  <c r="D214" i="2" a="1"/>
  <c r="D214" i="2" s="1"/>
  <c r="B240" i="2" a="1"/>
  <c r="B240" i="2" s="1"/>
  <c r="F240" i="2" a="1"/>
  <c r="F240" i="2" s="1"/>
  <c r="E240" i="2" a="1"/>
  <c r="E240" i="2" s="1"/>
  <c r="G240" i="2" s="1" a="1"/>
  <c r="G240" i="2" s="1"/>
  <c r="D240" i="2" a="1"/>
  <c r="D240" i="2" s="1"/>
  <c r="C240" i="2" a="1"/>
  <c r="C240" i="2" s="1"/>
  <c r="F342" i="2" a="1"/>
  <c r="F342" i="2" s="1"/>
  <c r="E342" i="2" a="1"/>
  <c r="E342" i="2" s="1"/>
  <c r="G342" i="2" s="1" a="1"/>
  <c r="G342" i="2" s="1"/>
  <c r="D342" i="2" a="1"/>
  <c r="D342" i="2" s="1"/>
  <c r="C342" i="2" a="1"/>
  <c r="C342" i="2" s="1"/>
  <c r="B342" i="2" a="1"/>
  <c r="B342" i="2" s="1"/>
  <c r="F368" i="2" a="1"/>
  <c r="F368" i="2" s="1"/>
  <c r="H368" i="2" s="1"/>
  <c r="E368" i="2" a="1"/>
  <c r="E368" i="2" s="1"/>
  <c r="G368" i="2" s="1" a="1"/>
  <c r="G368" i="2" s="1"/>
  <c r="I368" i="2" s="1"/>
  <c r="D368" i="2" a="1"/>
  <c r="D368" i="2" s="1"/>
  <c r="C368" i="2" a="1"/>
  <c r="C368" i="2" s="1"/>
  <c r="B368" i="2" a="1"/>
  <c r="B368" i="2" s="1"/>
  <c r="E376" i="2" a="1"/>
  <c r="E376" i="2" s="1"/>
  <c r="D376" i="2" a="1"/>
  <c r="D376" i="2" s="1"/>
  <c r="G376" i="2" a="1"/>
  <c r="G376" i="2" s="1"/>
  <c r="C376" i="2" a="1"/>
  <c r="C376" i="2" s="1"/>
  <c r="B376" i="2" a="1"/>
  <c r="B376" i="2" s="1"/>
  <c r="F376" i="2" a="1"/>
  <c r="F376" i="2" s="1"/>
  <c r="E394" i="2" a="1"/>
  <c r="E394" i="2" s="1"/>
  <c r="G394" i="2" s="1" a="1"/>
  <c r="G394" i="2" s="1"/>
  <c r="D394" i="2" a="1"/>
  <c r="D394" i="2" s="1"/>
  <c r="C394" i="2" a="1"/>
  <c r="C394" i="2" s="1"/>
  <c r="F394" i="2" a="1"/>
  <c r="F394" i="2" s="1"/>
  <c r="B394" i="2" a="1"/>
  <c r="B394" i="2" s="1"/>
  <c r="D437" i="2" a="1"/>
  <c r="D437" i="2" s="1"/>
  <c r="F437" i="2" a="1"/>
  <c r="F437" i="2" s="1"/>
  <c r="E437" i="2" a="1"/>
  <c r="E437" i="2" s="1"/>
  <c r="G437" i="2" s="1" a="1"/>
  <c r="G437" i="2" s="1"/>
  <c r="I437" i="2" s="1"/>
  <c r="B437" i="2" a="1"/>
  <c r="B437" i="2" s="1"/>
  <c r="C437" i="2" a="1"/>
  <c r="C437" i="2" s="1"/>
  <c r="E472" i="2" a="1"/>
  <c r="E472" i="2" s="1"/>
  <c r="B472" i="2" a="1"/>
  <c r="B472" i="2" s="1"/>
  <c r="F472" i="2" a="1"/>
  <c r="F472" i="2" s="1"/>
  <c r="D472" i="2" a="1"/>
  <c r="D472" i="2" s="1"/>
  <c r="G472" i="2" a="1"/>
  <c r="G472" i="2" s="1"/>
  <c r="C472" i="2" a="1"/>
  <c r="C472" i="2" s="1"/>
  <c r="B141" i="4" a="1"/>
  <c r="B141" i="4" s="1"/>
  <c r="X10" i="17"/>
  <c r="AU9" i="5"/>
  <c r="X59" i="17"/>
  <c r="AV56" i="5"/>
  <c r="AW56" i="5" s="1"/>
  <c r="X23" i="17"/>
  <c r="AV61" i="5"/>
  <c r="AW61" i="5" s="1"/>
  <c r="T22" i="4" a="1"/>
  <c r="T22" i="4" s="1"/>
  <c r="R22" i="4" s="1"/>
  <c r="BG22" i="6"/>
  <c r="BH22" i="6" s="1"/>
  <c r="BF22" i="6"/>
  <c r="BE32" i="6"/>
  <c r="V63" i="8"/>
  <c r="V67" i="8" s="1"/>
  <c r="BG14" i="8"/>
  <c r="BH14" i="8" s="1"/>
  <c r="AH21" i="8"/>
  <c r="AR53" i="8"/>
  <c r="BE5" i="9"/>
  <c r="BI14" i="9"/>
  <c r="BF14" i="9"/>
  <c r="BG19" i="9"/>
  <c r="BH19" i="9" s="1"/>
  <c r="BF19" i="9"/>
  <c r="X21" i="9"/>
  <c r="BE37" i="9"/>
  <c r="BE56" i="9"/>
  <c r="T56" i="4" s="1" a="1"/>
  <c r="T56" i="4" s="1"/>
  <c r="R56" i="4" s="1"/>
  <c r="AX3" i="10"/>
  <c r="AW24" i="10"/>
  <c r="AX26" i="10"/>
  <c r="P26" i="10"/>
  <c r="Q28" i="10"/>
  <c r="Q47" i="10"/>
  <c r="AW64" i="10"/>
  <c r="AX66" i="10"/>
  <c r="P66" i="10"/>
  <c r="Q68" i="10"/>
  <c r="AA72" i="10"/>
  <c r="X40" i="11"/>
  <c r="AR50" i="11"/>
  <c r="BD59" i="11"/>
  <c r="AR59" i="11"/>
  <c r="AH59" i="11"/>
  <c r="X59" i="11"/>
  <c r="BE12" i="12"/>
  <c r="G78" i="2" s="1" a="1"/>
  <c r="G78" i="2" s="1"/>
  <c r="BD27" i="12"/>
  <c r="AR27" i="12"/>
  <c r="AH27" i="12"/>
  <c r="X27" i="12"/>
  <c r="BG35" i="12"/>
  <c r="BH35" i="12" s="1"/>
  <c r="AR55" i="12"/>
  <c r="AH55" i="12"/>
  <c r="N1" i="13"/>
  <c r="BE22" i="13"/>
  <c r="W22" i="13"/>
  <c r="BG39" i="13"/>
  <c r="BH39" i="13" s="1"/>
  <c r="X43" i="13"/>
  <c r="BD48" i="13"/>
  <c r="BF55" i="13"/>
  <c r="AR64" i="13"/>
  <c r="AH68" i="13"/>
  <c r="X68" i="13"/>
  <c r="N71" i="15"/>
  <c r="BI22" i="15"/>
  <c r="BG22" i="15"/>
  <c r="BH22" i="15" s="1"/>
  <c r="BF22" i="15"/>
  <c r="BE45" i="15"/>
  <c r="BG49" i="15"/>
  <c r="BH49" i="15" s="1"/>
  <c r="BI51" i="15"/>
  <c r="BE74" i="15"/>
  <c r="AH72" i="15"/>
  <c r="AH74" i="15" s="1"/>
  <c r="Q2" i="17"/>
  <c r="O11" i="4" a="1"/>
  <c r="O11" i="4" s="1"/>
  <c r="BC11" i="5"/>
  <c r="F247" i="1" s="1" a="1"/>
  <c r="F247" i="1" s="1"/>
  <c r="BA11" i="5"/>
  <c r="I255" i="1" s="1" a="1"/>
  <c r="I255" i="1" s="1"/>
  <c r="F116" i="1" a="1"/>
  <c r="F116" i="1" s="1"/>
  <c r="E116" i="1" a="1"/>
  <c r="E116" i="1" s="1"/>
  <c r="AG116" i="1" a="1"/>
  <c r="AG116" i="1" s="1"/>
  <c r="D116" i="1" a="1"/>
  <c r="D116" i="1" s="1"/>
  <c r="B116" i="1" a="1"/>
  <c r="B116" i="1" s="1"/>
  <c r="Q116" i="1" a="1"/>
  <c r="Q116" i="1" s="1"/>
  <c r="L116" i="1"/>
  <c r="K116" i="1" a="1"/>
  <c r="K116" i="1" s="1"/>
  <c r="C116" i="1" a="1"/>
  <c r="C116" i="1" s="1"/>
  <c r="F136" i="1" a="1"/>
  <c r="F136" i="1" s="1"/>
  <c r="E136" i="1" a="1"/>
  <c r="E136" i="1" s="1"/>
  <c r="AG136" i="1" a="1"/>
  <c r="AG136" i="1" s="1"/>
  <c r="D136" i="1" a="1"/>
  <c r="D136" i="1" s="1"/>
  <c r="B136" i="1" a="1"/>
  <c r="B136" i="1" s="1"/>
  <c r="R136" i="1" a="1"/>
  <c r="R136" i="1" s="1"/>
  <c r="Q136" i="1" a="1"/>
  <c r="Q136" i="1" s="1"/>
  <c r="I136" i="1" a="1"/>
  <c r="I136" i="1" s="1"/>
  <c r="C136" i="1" a="1"/>
  <c r="C136" i="1" s="1"/>
  <c r="K136" i="1" a="1"/>
  <c r="K136" i="1" s="1"/>
  <c r="E156" i="1" a="1"/>
  <c r="E156" i="1" s="1"/>
  <c r="D156" i="1" a="1"/>
  <c r="D156" i="1" s="1"/>
  <c r="C156" i="1" a="1"/>
  <c r="C156" i="1" s="1"/>
  <c r="B156" i="1" a="1"/>
  <c r="B156" i="1" s="1"/>
  <c r="Q156" i="1" a="1"/>
  <c r="Q156" i="1" s="1"/>
  <c r="K156" i="1" a="1"/>
  <c r="K156" i="1" s="1"/>
  <c r="E176" i="1" a="1"/>
  <c r="E176" i="1" s="1"/>
  <c r="D176" i="1" a="1"/>
  <c r="D176" i="1" s="1"/>
  <c r="C176" i="1" a="1"/>
  <c r="C176" i="1" s="1"/>
  <c r="B176" i="1" a="1"/>
  <c r="B176" i="1" s="1"/>
  <c r="Q176" i="1" a="1"/>
  <c r="Q176" i="1" s="1"/>
  <c r="L176" i="1"/>
  <c r="K176" i="1" a="1"/>
  <c r="K176" i="1" s="1"/>
  <c r="E196" i="1" a="1"/>
  <c r="E196" i="1" s="1"/>
  <c r="D196" i="1" a="1"/>
  <c r="D196" i="1" s="1"/>
  <c r="C196" i="1" a="1"/>
  <c r="C196" i="1" s="1"/>
  <c r="B196" i="1" a="1"/>
  <c r="B196" i="1" s="1"/>
  <c r="Q196" i="1" a="1"/>
  <c r="Q196" i="1" s="1"/>
  <c r="K196" i="1" a="1"/>
  <c r="K196" i="1" s="1"/>
  <c r="L196" i="1"/>
  <c r="D256" i="1" a="1"/>
  <c r="D256" i="1" s="1"/>
  <c r="AG256" i="1" a="1"/>
  <c r="AG256" i="1" s="1"/>
  <c r="B256" i="1" a="1"/>
  <c r="B256" i="1" s="1"/>
  <c r="L256" i="1"/>
  <c r="E256" i="1" a="1"/>
  <c r="E256" i="1" s="1"/>
  <c r="C256" i="1" a="1"/>
  <c r="C256" i="1" s="1"/>
  <c r="R256" i="1" a="1"/>
  <c r="R256" i="1" s="1"/>
  <c r="Q256" i="1" a="1"/>
  <c r="Q256" i="1" s="1"/>
  <c r="K256" i="1" a="1"/>
  <c r="K256" i="1" s="1"/>
  <c r="J256" i="1" a="1"/>
  <c r="J256" i="1" s="1"/>
  <c r="E276" i="1" a="1"/>
  <c r="E276" i="1" s="1"/>
  <c r="D276" i="1" a="1"/>
  <c r="D276" i="1" s="1"/>
  <c r="B276" i="1" a="1"/>
  <c r="B276" i="1" s="1"/>
  <c r="Q276" i="1" a="1"/>
  <c r="Q276" i="1" s="1"/>
  <c r="K276" i="1" a="1"/>
  <c r="K276" i="1" s="1"/>
  <c r="L276" i="1"/>
  <c r="C276" i="1" a="1"/>
  <c r="C276" i="1" s="1"/>
  <c r="E296" i="1" a="1"/>
  <c r="E296" i="1" s="1"/>
  <c r="D296" i="1" a="1"/>
  <c r="D296" i="1" s="1"/>
  <c r="B296" i="1" a="1"/>
  <c r="B296" i="1" s="1"/>
  <c r="Q296" i="1" a="1"/>
  <c r="Q296" i="1" s="1"/>
  <c r="C296" i="1" a="1"/>
  <c r="C296" i="1" s="1"/>
  <c r="L296" i="1"/>
  <c r="K296" i="1" a="1"/>
  <c r="K296" i="1" s="1"/>
  <c r="F316" i="1" a="1"/>
  <c r="F316" i="1" s="1"/>
  <c r="E316" i="1" a="1"/>
  <c r="E316" i="1" s="1"/>
  <c r="AG316" i="1" a="1"/>
  <c r="AG316" i="1" s="1"/>
  <c r="D316" i="1" a="1"/>
  <c r="D316" i="1" s="1"/>
  <c r="C316" i="1" a="1"/>
  <c r="C316" i="1" s="1"/>
  <c r="B316" i="1" a="1"/>
  <c r="B316" i="1" s="1"/>
  <c r="Q316" i="1" a="1"/>
  <c r="Q316" i="1" s="1"/>
  <c r="I316" i="1" a="1"/>
  <c r="I316" i="1" s="1"/>
  <c r="K316" i="1" a="1"/>
  <c r="K316" i="1" s="1"/>
  <c r="L316" i="1"/>
  <c r="R316" i="1" a="1"/>
  <c r="R316" i="1" s="1"/>
  <c r="E336" i="1" a="1"/>
  <c r="E336" i="1" s="1"/>
  <c r="D336" i="1" a="1"/>
  <c r="D336" i="1" s="1"/>
  <c r="C336" i="1" a="1"/>
  <c r="C336" i="1" s="1"/>
  <c r="B336" i="1" a="1"/>
  <c r="B336" i="1" s="1"/>
  <c r="Q336" i="1" a="1"/>
  <c r="Q336" i="1" s="1"/>
  <c r="L336" i="1"/>
  <c r="E356" i="1" a="1"/>
  <c r="E356" i="1" s="1"/>
  <c r="D356" i="1" a="1"/>
  <c r="D356" i="1" s="1"/>
  <c r="C356" i="1" a="1"/>
  <c r="C356" i="1" s="1"/>
  <c r="B356" i="1" a="1"/>
  <c r="B356" i="1" s="1"/>
  <c r="Q356" i="1" a="1"/>
  <c r="Q356" i="1" s="1"/>
  <c r="L356" i="1"/>
  <c r="K356" i="1" a="1"/>
  <c r="K356" i="1" s="1"/>
  <c r="E376" i="1" a="1"/>
  <c r="E376" i="1" s="1"/>
  <c r="D376" i="1" a="1"/>
  <c r="D376" i="1" s="1"/>
  <c r="C376" i="1" a="1"/>
  <c r="C376" i="1" s="1"/>
  <c r="B376" i="1" a="1"/>
  <c r="B376" i="1" s="1"/>
  <c r="Q376" i="1" a="1"/>
  <c r="Q376" i="1" s="1"/>
  <c r="L376" i="1"/>
  <c r="K376" i="1" a="1"/>
  <c r="K376" i="1" s="1"/>
  <c r="E396" i="1" a="1"/>
  <c r="E396" i="1" s="1"/>
  <c r="D396" i="1" a="1"/>
  <c r="D396" i="1" s="1"/>
  <c r="C396" i="1" a="1"/>
  <c r="C396" i="1" s="1"/>
  <c r="B396" i="1" a="1"/>
  <c r="B396" i="1" s="1"/>
  <c r="Q396" i="1" a="1"/>
  <c r="Q396" i="1" s="1"/>
  <c r="L396" i="1"/>
  <c r="K396" i="1" a="1"/>
  <c r="K396" i="1" s="1"/>
  <c r="E416" i="1" a="1"/>
  <c r="E416" i="1" s="1"/>
  <c r="D416" i="1" a="1"/>
  <c r="D416" i="1" s="1"/>
  <c r="C416" i="1" a="1"/>
  <c r="C416" i="1" s="1"/>
  <c r="B416" i="1" a="1"/>
  <c r="B416" i="1" s="1"/>
  <c r="Q416" i="1" a="1"/>
  <c r="Q416" i="1" s="1"/>
  <c r="L416" i="1"/>
  <c r="K416" i="1" a="1"/>
  <c r="K416" i="1" s="1"/>
  <c r="F436" i="1" a="1"/>
  <c r="F436" i="1" s="1"/>
  <c r="E436" i="1" a="1"/>
  <c r="E436" i="1" s="1"/>
  <c r="AG436" i="1" a="1"/>
  <c r="AG436" i="1" s="1"/>
  <c r="D436" i="1" a="1"/>
  <c r="D436" i="1" s="1"/>
  <c r="C436" i="1" a="1"/>
  <c r="C436" i="1" s="1"/>
  <c r="B436" i="1" a="1"/>
  <c r="B436" i="1" s="1"/>
  <c r="Q436" i="1" a="1"/>
  <c r="Q436" i="1" s="1"/>
  <c r="I436" i="1" a="1"/>
  <c r="I436" i="1" s="1"/>
  <c r="R436" i="1" a="1"/>
  <c r="R436" i="1" s="1"/>
  <c r="L436" i="1"/>
  <c r="K436" i="1" a="1"/>
  <c r="K436" i="1" s="1"/>
  <c r="B456" i="1" a="1"/>
  <c r="B456" i="1" s="1"/>
  <c r="D456" i="1" a="1"/>
  <c r="D456" i="1" s="1"/>
  <c r="C456" i="1" a="1"/>
  <c r="C456" i="1" s="1"/>
  <c r="Q456" i="1" a="1"/>
  <c r="Q456" i="1" s="1"/>
  <c r="E456" i="1" a="1"/>
  <c r="E456" i="1" s="1"/>
  <c r="L456" i="1"/>
  <c r="K456" i="1" a="1"/>
  <c r="K456" i="1" s="1"/>
  <c r="B476" i="1" a="1"/>
  <c r="B476" i="1" s="1"/>
  <c r="Q476" i="1" a="1"/>
  <c r="Q476" i="1" s="1"/>
  <c r="E476" i="1" a="1"/>
  <c r="E476" i="1" s="1"/>
  <c r="D476" i="1" a="1"/>
  <c r="D476" i="1" s="1"/>
  <c r="C476" i="1" a="1"/>
  <c r="C476" i="1" s="1"/>
  <c r="K476" i="1" a="1"/>
  <c r="K476" i="1" s="1"/>
  <c r="L476" i="1"/>
  <c r="Q496" i="1" a="1"/>
  <c r="Q496" i="1" s="1"/>
  <c r="L496" i="1"/>
  <c r="E496" i="1" a="1"/>
  <c r="E496" i="1" s="1"/>
  <c r="B496" i="1" a="1"/>
  <c r="B496" i="1" s="1"/>
  <c r="K496" i="1" a="1"/>
  <c r="K496" i="1" s="1"/>
  <c r="D496" i="1" a="1"/>
  <c r="D496" i="1" s="1"/>
  <c r="C496" i="1" a="1"/>
  <c r="C496" i="1" s="1"/>
  <c r="L516" i="1"/>
  <c r="K516" i="1" a="1"/>
  <c r="K516" i="1" s="1"/>
  <c r="Q516" i="1" a="1"/>
  <c r="Q516" i="1" s="1"/>
  <c r="E516" i="1" a="1"/>
  <c r="E516" i="1" s="1"/>
  <c r="D516" i="1" a="1"/>
  <c r="D516" i="1" s="1"/>
  <c r="C516" i="1" a="1"/>
  <c r="C516" i="1" s="1"/>
  <c r="B516" i="1" a="1"/>
  <c r="B516" i="1" s="1"/>
  <c r="L536" i="1"/>
  <c r="K536" i="1" a="1"/>
  <c r="K536" i="1" s="1"/>
  <c r="Q536" i="1" a="1"/>
  <c r="Q536" i="1" s="1"/>
  <c r="E536" i="1" a="1"/>
  <c r="E536" i="1" s="1"/>
  <c r="D536" i="1" a="1"/>
  <c r="D536" i="1" s="1"/>
  <c r="C536" i="1" a="1"/>
  <c r="C536" i="1" s="1"/>
  <c r="B536" i="1" a="1"/>
  <c r="B536" i="1" s="1"/>
  <c r="L556" i="1"/>
  <c r="K556" i="1" a="1"/>
  <c r="K556" i="1" s="1"/>
  <c r="D556" i="1" a="1"/>
  <c r="D556" i="1" s="1"/>
  <c r="C556" i="1" a="1"/>
  <c r="C556" i="1" s="1"/>
  <c r="B556" i="1" a="1"/>
  <c r="B556" i="1" s="1"/>
  <c r="R556" i="1" a="1"/>
  <c r="R556" i="1" s="1"/>
  <c r="Q556" i="1" a="1"/>
  <c r="Q556" i="1" s="1"/>
  <c r="E556" i="1" a="1"/>
  <c r="E556" i="1" s="1"/>
  <c r="L576" i="1"/>
  <c r="K576" i="1" a="1"/>
  <c r="K576" i="1" s="1"/>
  <c r="J576" i="1" a="1"/>
  <c r="J576" i="1" s="1"/>
  <c r="I576" i="1" a="1"/>
  <c r="I576" i="1" s="1"/>
  <c r="F576" i="1" a="1"/>
  <c r="F576" i="1" s="1"/>
  <c r="AG576" i="1" a="1"/>
  <c r="AG576" i="1" s="1"/>
  <c r="C576" i="1" a="1"/>
  <c r="C576" i="1" s="1"/>
  <c r="B576" i="1" a="1"/>
  <c r="B576" i="1" s="1"/>
  <c r="R576" i="1" a="1"/>
  <c r="R576" i="1" s="1"/>
  <c r="E576" i="1" a="1"/>
  <c r="E576" i="1" s="1"/>
  <c r="Q576" i="1" a="1"/>
  <c r="Q576" i="1" s="1"/>
  <c r="D576" i="1" a="1"/>
  <c r="D576" i="1" s="1"/>
  <c r="L596" i="1"/>
  <c r="K596" i="1" a="1"/>
  <c r="K596" i="1" s="1"/>
  <c r="J596" i="1" a="1"/>
  <c r="J596" i="1" s="1"/>
  <c r="I596" i="1" a="1"/>
  <c r="I596" i="1" s="1"/>
  <c r="F596" i="1" a="1"/>
  <c r="F596" i="1" s="1"/>
  <c r="AG596" i="1" a="1"/>
  <c r="AG596" i="1" s="1"/>
  <c r="C596" i="1" a="1"/>
  <c r="C596" i="1" s="1"/>
  <c r="B596" i="1" a="1"/>
  <c r="B596" i="1" s="1"/>
  <c r="R596" i="1" a="1"/>
  <c r="R596" i="1" s="1"/>
  <c r="Q596" i="1" a="1"/>
  <c r="Q596" i="1" s="1"/>
  <c r="E596" i="1" a="1"/>
  <c r="E596" i="1" s="1"/>
  <c r="D596" i="1" a="1"/>
  <c r="D596" i="1" s="1"/>
  <c r="L616" i="1"/>
  <c r="K616" i="1" a="1"/>
  <c r="K616" i="1" s="1"/>
  <c r="B616" i="1" a="1"/>
  <c r="B616" i="1" s="1"/>
  <c r="Q616" i="1" a="1"/>
  <c r="Q616" i="1" s="1"/>
  <c r="E616" i="1" a="1"/>
  <c r="E616" i="1" s="1"/>
  <c r="C616" i="1" a="1"/>
  <c r="C616" i="1" s="1"/>
  <c r="D616" i="1" a="1"/>
  <c r="D616" i="1" s="1"/>
  <c r="L636" i="1"/>
  <c r="K636" i="1" a="1"/>
  <c r="K636" i="1" s="1"/>
  <c r="C636" i="1" a="1"/>
  <c r="C636" i="1" s="1"/>
  <c r="B636" i="1" a="1"/>
  <c r="B636" i="1" s="1"/>
  <c r="Q636" i="1" a="1"/>
  <c r="Q636" i="1" s="1"/>
  <c r="E636" i="1" a="1"/>
  <c r="E636" i="1" s="1"/>
  <c r="D636" i="1" a="1"/>
  <c r="D636" i="1" s="1"/>
  <c r="D656" i="1" a="1"/>
  <c r="D656" i="1" s="1"/>
  <c r="C656" i="1" a="1"/>
  <c r="C656" i="1" s="1"/>
  <c r="B656" i="1" a="1"/>
  <c r="B656" i="1" s="1"/>
  <c r="Q656" i="1" a="1"/>
  <c r="Q656" i="1" s="1"/>
  <c r="K656" i="1" a="1"/>
  <c r="K656" i="1" s="1"/>
  <c r="E656" i="1" a="1"/>
  <c r="E656" i="1" s="1"/>
  <c r="L656" i="1"/>
  <c r="E696" i="1" a="1"/>
  <c r="E696" i="1" s="1"/>
  <c r="D696" i="1" a="1"/>
  <c r="D696" i="1" s="1"/>
  <c r="C696" i="1" a="1"/>
  <c r="C696" i="1" s="1"/>
  <c r="L696" i="1"/>
  <c r="B696" i="1" a="1"/>
  <c r="B696" i="1" s="1"/>
  <c r="Q696" i="1" a="1"/>
  <c r="Q696" i="1" s="1"/>
  <c r="K696" i="1" a="1"/>
  <c r="K696" i="1" s="1"/>
  <c r="E716" i="1" a="1"/>
  <c r="E716" i="1" s="1"/>
  <c r="D716" i="1" a="1"/>
  <c r="D716" i="1" s="1"/>
  <c r="C716" i="1" a="1"/>
  <c r="C716" i="1" s="1"/>
  <c r="L716" i="1"/>
  <c r="Q716" i="1" a="1"/>
  <c r="Q716" i="1" s="1"/>
  <c r="K716" i="1" a="1"/>
  <c r="K716" i="1" s="1"/>
  <c r="B716" i="1" a="1"/>
  <c r="B716" i="1" s="1"/>
  <c r="E736" i="1" a="1"/>
  <c r="E736" i="1" s="1"/>
  <c r="D736" i="1" a="1"/>
  <c r="D736" i="1" s="1"/>
  <c r="C736" i="1" a="1"/>
  <c r="C736" i="1" s="1"/>
  <c r="L736" i="1"/>
  <c r="B736" i="1" a="1"/>
  <c r="B736" i="1" s="1"/>
  <c r="Q736" i="1" a="1"/>
  <c r="Q736" i="1" s="1"/>
  <c r="K736" i="1" a="1"/>
  <c r="K736" i="1" s="1"/>
  <c r="Q756" i="1" a="1"/>
  <c r="Q756" i="1" s="1"/>
  <c r="L756" i="1"/>
  <c r="B756" i="1" a="1"/>
  <c r="B756" i="1" s="1"/>
  <c r="K756" i="1" a="1"/>
  <c r="K756" i="1" s="1"/>
  <c r="E756" i="1" a="1"/>
  <c r="E756" i="1" s="1"/>
  <c r="D756" i="1" a="1"/>
  <c r="D756" i="1" s="1"/>
  <c r="C756" i="1" a="1"/>
  <c r="C756" i="1" s="1"/>
  <c r="Q776" i="1" a="1"/>
  <c r="Q776" i="1" s="1"/>
  <c r="L776" i="1"/>
  <c r="R776" i="1" a="1"/>
  <c r="R776" i="1" s="1"/>
  <c r="K776" i="1" a="1"/>
  <c r="K776" i="1" s="1"/>
  <c r="C776" i="1" a="1"/>
  <c r="C776" i="1" s="1"/>
  <c r="E776" i="1" a="1"/>
  <c r="E776" i="1" s="1"/>
  <c r="D776" i="1" a="1"/>
  <c r="D776" i="1" s="1"/>
  <c r="B776" i="1" a="1"/>
  <c r="B776" i="1" s="1"/>
  <c r="Q796" i="1" a="1"/>
  <c r="Q796" i="1" s="1"/>
  <c r="L796" i="1"/>
  <c r="K796" i="1" a="1"/>
  <c r="K796" i="1" s="1"/>
  <c r="E796" i="1" a="1"/>
  <c r="E796" i="1" s="1"/>
  <c r="B796" i="1" a="1"/>
  <c r="B796" i="1" s="1"/>
  <c r="F796" i="1" a="1"/>
  <c r="F796" i="1" s="1"/>
  <c r="D796" i="1" a="1"/>
  <c r="D796" i="1" s="1"/>
  <c r="C796" i="1" a="1"/>
  <c r="C796" i="1" s="1"/>
  <c r="Q816" i="1" a="1"/>
  <c r="Q816" i="1" s="1"/>
  <c r="L816" i="1"/>
  <c r="K816" i="1" a="1"/>
  <c r="K816" i="1" s="1"/>
  <c r="E816" i="1" a="1"/>
  <c r="E816" i="1" s="1"/>
  <c r="AG816" i="1" a="1"/>
  <c r="AG816" i="1" s="1"/>
  <c r="F816" i="1" a="1"/>
  <c r="F816" i="1" s="1"/>
  <c r="D816" i="1" a="1"/>
  <c r="D816" i="1" s="1"/>
  <c r="C816" i="1" a="1"/>
  <c r="C816" i="1" s="1"/>
  <c r="B816" i="1" a="1"/>
  <c r="B816" i="1" s="1"/>
  <c r="Q836" i="1" a="1"/>
  <c r="Q836" i="1" s="1"/>
  <c r="L836" i="1"/>
  <c r="K836" i="1" a="1"/>
  <c r="K836" i="1" s="1"/>
  <c r="E836" i="1" a="1"/>
  <c r="E836" i="1" s="1"/>
  <c r="AG836" i="1" a="1"/>
  <c r="AG836" i="1" s="1"/>
  <c r="C836" i="1" a="1"/>
  <c r="C836" i="1" s="1"/>
  <c r="B836" i="1" a="1"/>
  <c r="B836" i="1" s="1"/>
  <c r="F836" i="1" a="1"/>
  <c r="F836" i="1" s="1"/>
  <c r="D836" i="1" a="1"/>
  <c r="D836" i="1" s="1"/>
  <c r="Q856" i="1" a="1"/>
  <c r="Q856" i="1" s="1"/>
  <c r="L856" i="1"/>
  <c r="K856" i="1" a="1"/>
  <c r="K856" i="1" s="1"/>
  <c r="E856" i="1" a="1"/>
  <c r="E856" i="1" s="1"/>
  <c r="C856" i="1" a="1"/>
  <c r="C856" i="1" s="1"/>
  <c r="D856" i="1" a="1"/>
  <c r="D856" i="1" s="1"/>
  <c r="B856" i="1" a="1"/>
  <c r="B856" i="1" s="1"/>
  <c r="Q876" i="1" a="1"/>
  <c r="Q876" i="1" s="1"/>
  <c r="L876" i="1"/>
  <c r="K876" i="1" a="1"/>
  <c r="K876" i="1" s="1"/>
  <c r="E876" i="1" a="1"/>
  <c r="E876" i="1" s="1"/>
  <c r="D876" i="1" a="1"/>
  <c r="D876" i="1" s="1"/>
  <c r="C876" i="1" a="1"/>
  <c r="C876" i="1" s="1"/>
  <c r="B876" i="1" a="1"/>
  <c r="B876" i="1" s="1"/>
  <c r="E896" i="1" a="1"/>
  <c r="E896" i="1" s="1"/>
  <c r="D896" i="1" a="1"/>
  <c r="D896" i="1" s="1"/>
  <c r="Q896" i="1" a="1"/>
  <c r="Q896" i="1" s="1"/>
  <c r="B896" i="1" a="1"/>
  <c r="B896" i="1" s="1"/>
  <c r="C896" i="1" a="1"/>
  <c r="C896" i="1" s="1"/>
  <c r="L896" i="1"/>
  <c r="K896" i="1" a="1"/>
  <c r="K896" i="1" s="1"/>
  <c r="E916" i="1" a="1"/>
  <c r="E916" i="1" s="1"/>
  <c r="D916" i="1" a="1"/>
  <c r="D916" i="1" s="1"/>
  <c r="Q916" i="1" a="1"/>
  <c r="Q916" i="1" s="1"/>
  <c r="L916" i="1"/>
  <c r="K916" i="1" a="1"/>
  <c r="K916" i="1" s="1"/>
  <c r="C916" i="1" a="1"/>
  <c r="C916" i="1" s="1"/>
  <c r="B916" i="1" a="1"/>
  <c r="B916" i="1" s="1"/>
  <c r="E936" i="1" a="1"/>
  <c r="E936" i="1" s="1"/>
  <c r="D936" i="1" a="1"/>
  <c r="D936" i="1" s="1"/>
  <c r="Q936" i="1" a="1"/>
  <c r="Q936" i="1" s="1"/>
  <c r="C936" i="1" a="1"/>
  <c r="C936" i="1" s="1"/>
  <c r="B936" i="1" a="1"/>
  <c r="B936" i="1" s="1"/>
  <c r="L936" i="1"/>
  <c r="K936" i="1" a="1"/>
  <c r="K936" i="1" s="1"/>
  <c r="E956" i="1" a="1"/>
  <c r="E956" i="1" s="1"/>
  <c r="D956" i="1" a="1"/>
  <c r="D956" i="1" s="1"/>
  <c r="C956" i="1" a="1"/>
  <c r="C956" i="1" s="1"/>
  <c r="Q956" i="1" a="1"/>
  <c r="Q956" i="1" s="1"/>
  <c r="B956" i="1" a="1"/>
  <c r="B956" i="1" s="1"/>
  <c r="K956" i="1" a="1"/>
  <c r="K956" i="1" s="1"/>
  <c r="L956" i="1"/>
  <c r="P963" i="1"/>
  <c r="E976" i="1" a="1"/>
  <c r="E976" i="1" s="1"/>
  <c r="D976" i="1" a="1"/>
  <c r="D976" i="1" s="1"/>
  <c r="C976" i="1" a="1"/>
  <c r="C976" i="1" s="1"/>
  <c r="Q976" i="1" a="1"/>
  <c r="Q976" i="1" s="1"/>
  <c r="L976" i="1"/>
  <c r="K976" i="1" a="1"/>
  <c r="K976" i="1" s="1"/>
  <c r="B976" i="1" a="1"/>
  <c r="B976" i="1" s="1"/>
  <c r="E996" i="1" a="1"/>
  <c r="E996" i="1" s="1"/>
  <c r="D996" i="1" a="1"/>
  <c r="D996" i="1" s="1"/>
  <c r="C996" i="1" a="1"/>
  <c r="C996" i="1" s="1"/>
  <c r="Q996" i="1" a="1"/>
  <c r="Q996" i="1" s="1"/>
  <c r="B996" i="1" a="1"/>
  <c r="B996" i="1" s="1"/>
  <c r="L996" i="1"/>
  <c r="K996" i="1" a="1"/>
  <c r="K996" i="1" s="1"/>
  <c r="E1016" i="1" a="1"/>
  <c r="E1016" i="1" s="1"/>
  <c r="D1016" i="1" a="1"/>
  <c r="D1016" i="1" s="1"/>
  <c r="C1016" i="1" a="1"/>
  <c r="C1016" i="1" s="1"/>
  <c r="Q1016" i="1" a="1"/>
  <c r="Q1016" i="1" s="1"/>
  <c r="L1016" i="1"/>
  <c r="K1016" i="1" a="1"/>
  <c r="K1016" i="1" s="1"/>
  <c r="B1016" i="1" a="1"/>
  <c r="B1016" i="1" s="1"/>
  <c r="E1036" i="1" a="1"/>
  <c r="E1036" i="1" s="1"/>
  <c r="D1036" i="1" a="1"/>
  <c r="D1036" i="1" s="1"/>
  <c r="C1036" i="1" a="1"/>
  <c r="C1036" i="1" s="1"/>
  <c r="Q1036" i="1" a="1"/>
  <c r="Q1036" i="1" s="1"/>
  <c r="B1036" i="1" a="1"/>
  <c r="B1036" i="1" s="1"/>
  <c r="K1036" i="1" a="1"/>
  <c r="K1036" i="1" s="1"/>
  <c r="L1036" i="1"/>
  <c r="E1056" i="1" a="1"/>
  <c r="E1056" i="1" s="1"/>
  <c r="D1056" i="1" a="1"/>
  <c r="D1056" i="1" s="1"/>
  <c r="C1056" i="1" a="1"/>
  <c r="C1056" i="1" s="1"/>
  <c r="Q1056" i="1" a="1"/>
  <c r="Q1056" i="1" s="1"/>
  <c r="L1056" i="1"/>
  <c r="K1056" i="1" a="1"/>
  <c r="K1056" i="1" s="1"/>
  <c r="B1056" i="1" a="1"/>
  <c r="B1056" i="1" s="1"/>
  <c r="E1076" i="1" a="1"/>
  <c r="E1076" i="1" s="1"/>
  <c r="D1076" i="1" a="1"/>
  <c r="D1076" i="1" s="1"/>
  <c r="C1076" i="1" a="1"/>
  <c r="C1076" i="1" s="1"/>
  <c r="Q1076" i="1" a="1"/>
  <c r="Q1076" i="1" s="1"/>
  <c r="B1076" i="1" a="1"/>
  <c r="B1076" i="1" s="1"/>
  <c r="L1076" i="1"/>
  <c r="K1076" i="1" a="1"/>
  <c r="K1076" i="1" s="1"/>
  <c r="D1096" i="1" a="1"/>
  <c r="D1096" i="1" s="1"/>
  <c r="L1096" i="1"/>
  <c r="K1096" i="1" a="1"/>
  <c r="K1096" i="1" s="1"/>
  <c r="E1096" i="1" a="1"/>
  <c r="E1096" i="1" s="1"/>
  <c r="C1096" i="1" a="1"/>
  <c r="C1096" i="1" s="1"/>
  <c r="B1096" i="1" a="1"/>
  <c r="B1096" i="1" s="1"/>
  <c r="Q1096" i="1" a="1"/>
  <c r="Q1096" i="1" s="1"/>
  <c r="C1116" i="1" a="1"/>
  <c r="C1116" i="1" s="1"/>
  <c r="E1116" i="1" a="1"/>
  <c r="E1116" i="1" s="1"/>
  <c r="B1116" i="1" a="1"/>
  <c r="B1116" i="1" s="1"/>
  <c r="D1116" i="1" a="1"/>
  <c r="D1116" i="1" s="1"/>
  <c r="L1116" i="1"/>
  <c r="K1116" i="1" a="1"/>
  <c r="K1116" i="1" s="1"/>
  <c r="Q1116" i="1" a="1"/>
  <c r="Q1116" i="1" s="1"/>
  <c r="C1136" i="1" a="1"/>
  <c r="C1136" i="1" s="1"/>
  <c r="E1136" i="1" a="1"/>
  <c r="E1136" i="1" s="1"/>
  <c r="D1136" i="1" a="1"/>
  <c r="D1136" i="1" s="1"/>
  <c r="Q1136" i="1" a="1"/>
  <c r="Q1136" i="1" s="1"/>
  <c r="B1136" i="1" a="1"/>
  <c r="B1136" i="1" s="1"/>
  <c r="L1136" i="1"/>
  <c r="K1136" i="1" a="1"/>
  <c r="K1136" i="1" s="1"/>
  <c r="C1156" i="1" a="1"/>
  <c r="C1156" i="1" s="1"/>
  <c r="Q1156" i="1" a="1"/>
  <c r="Q1156" i="1" s="1"/>
  <c r="L1156" i="1"/>
  <c r="R1156" i="1" a="1"/>
  <c r="R1156" i="1" s="1"/>
  <c r="K1156" i="1" a="1"/>
  <c r="K1156" i="1" s="1"/>
  <c r="J1156" i="1" a="1"/>
  <c r="J1156" i="1" s="1"/>
  <c r="F1156" i="1" a="1"/>
  <c r="F1156" i="1" s="1"/>
  <c r="B1156" i="1" a="1"/>
  <c r="B1156" i="1" s="1"/>
  <c r="E1156" i="1" a="1"/>
  <c r="E1156" i="1" s="1"/>
  <c r="D1156" i="1" a="1"/>
  <c r="D1156" i="1" s="1"/>
  <c r="C1176" i="1" a="1"/>
  <c r="C1176" i="1" s="1"/>
  <c r="B1176" i="1" a="1"/>
  <c r="B1176" i="1" s="1"/>
  <c r="Q1176" i="1" a="1"/>
  <c r="Q1176" i="1" s="1"/>
  <c r="L1176" i="1"/>
  <c r="J1176" i="1" a="1"/>
  <c r="J1176" i="1" s="1"/>
  <c r="E1176" i="1" a="1"/>
  <c r="E1176" i="1" s="1"/>
  <c r="D1176" i="1" a="1"/>
  <c r="D1176" i="1" s="1"/>
  <c r="I1176" i="1" a="1"/>
  <c r="I1176" i="1" s="1"/>
  <c r="F1176" i="1" a="1"/>
  <c r="F1176" i="1" s="1"/>
  <c r="AG1176" i="1" a="1"/>
  <c r="AG1176" i="1" s="1"/>
  <c r="K1176" i="1" a="1"/>
  <c r="K1176" i="1" s="1"/>
  <c r="R1176" i="1" a="1"/>
  <c r="R1176" i="1" s="1"/>
  <c r="C1196" i="1" a="1"/>
  <c r="C1196" i="1" s="1"/>
  <c r="B1196" i="1" a="1"/>
  <c r="B1196" i="1" s="1"/>
  <c r="Q1196" i="1" a="1"/>
  <c r="Q1196" i="1" s="1"/>
  <c r="L1196" i="1"/>
  <c r="J1196" i="1" a="1"/>
  <c r="J1196" i="1" s="1"/>
  <c r="R1196" i="1" a="1"/>
  <c r="R1196" i="1" s="1"/>
  <c r="K1196" i="1" a="1"/>
  <c r="K1196" i="1" s="1"/>
  <c r="F1196" i="1" a="1"/>
  <c r="F1196" i="1" s="1"/>
  <c r="I1196" i="1" a="1"/>
  <c r="I1196" i="1" s="1"/>
  <c r="E1196" i="1" a="1"/>
  <c r="E1196" i="1" s="1"/>
  <c r="D1196" i="1" a="1"/>
  <c r="D1196" i="1" s="1"/>
  <c r="AG1196" i="1" a="1"/>
  <c r="AG1196" i="1" s="1"/>
  <c r="AG1216" i="1" a="1"/>
  <c r="AG1216" i="1" s="1"/>
  <c r="Q1216" i="1" a="1"/>
  <c r="Q1216" i="1" s="1"/>
  <c r="F1216" i="1" a="1"/>
  <c r="F1216" i="1" s="1"/>
  <c r="E1216" i="1" a="1"/>
  <c r="E1216" i="1" s="1"/>
  <c r="C1216" i="1" a="1"/>
  <c r="C1216" i="1" s="1"/>
  <c r="B1216" i="1" a="1"/>
  <c r="B1216" i="1" s="1"/>
  <c r="R1216" i="1" a="1"/>
  <c r="R1216" i="1" s="1"/>
  <c r="L1216" i="1"/>
  <c r="K1216" i="1" a="1"/>
  <c r="K1216" i="1" s="1"/>
  <c r="I1216" i="1" a="1"/>
  <c r="I1216" i="1" s="1"/>
  <c r="D1216" i="1" a="1"/>
  <c r="D1216" i="1" s="1"/>
  <c r="AG1236" i="1" a="1"/>
  <c r="AG1236" i="1" s="1"/>
  <c r="D1236" i="1" a="1"/>
  <c r="D1236" i="1" s="1"/>
  <c r="C1236" i="1" a="1"/>
  <c r="C1236" i="1" s="1"/>
  <c r="Q1236" i="1" a="1"/>
  <c r="Q1236" i="1" s="1"/>
  <c r="K1236" i="1" a="1"/>
  <c r="K1236" i="1" s="1"/>
  <c r="L1236" i="1"/>
  <c r="E1236" i="1" a="1"/>
  <c r="E1236" i="1" s="1"/>
  <c r="R1236" i="1" a="1"/>
  <c r="R1236" i="1" s="1"/>
  <c r="B1236" i="1" a="1"/>
  <c r="B1236" i="1" s="1"/>
  <c r="AG1256" i="1" a="1"/>
  <c r="AG1256" i="1" s="1"/>
  <c r="D1256" i="1" a="1"/>
  <c r="D1256" i="1" s="1"/>
  <c r="C1256" i="1" a="1"/>
  <c r="C1256" i="1" s="1"/>
  <c r="Q1256" i="1" a="1"/>
  <c r="Q1256" i="1" s="1"/>
  <c r="K1256" i="1" a="1"/>
  <c r="K1256" i="1" s="1"/>
  <c r="E1256" i="1" a="1"/>
  <c r="E1256" i="1" s="1"/>
  <c r="B1256" i="1" a="1"/>
  <c r="B1256" i="1" s="1"/>
  <c r="L1256" i="1"/>
  <c r="R1256" i="1" a="1"/>
  <c r="R1256" i="1" s="1"/>
  <c r="D1276" i="1" a="1"/>
  <c r="D1276" i="1" s="1"/>
  <c r="Q1276" i="1" a="1"/>
  <c r="Q1276" i="1" s="1"/>
  <c r="L1276" i="1"/>
  <c r="K1276" i="1" a="1"/>
  <c r="K1276" i="1" s="1"/>
  <c r="C1276" i="1" a="1"/>
  <c r="C1276" i="1" s="1"/>
  <c r="E1276" i="1" a="1"/>
  <c r="E1276" i="1" s="1"/>
  <c r="B1276" i="1" a="1"/>
  <c r="B1276" i="1" s="1"/>
  <c r="E1296" i="1" a="1"/>
  <c r="E1296" i="1" s="1"/>
  <c r="D1296" i="1" a="1"/>
  <c r="D1296" i="1" s="1"/>
  <c r="C1296" i="1" a="1"/>
  <c r="C1296" i="1" s="1"/>
  <c r="B1296" i="1" a="1"/>
  <c r="B1296" i="1" s="1"/>
  <c r="R1296" i="1" a="1"/>
  <c r="R1296" i="1" s="1"/>
  <c r="Q1296" i="1" a="1"/>
  <c r="Q1296" i="1" s="1"/>
  <c r="K1296" i="1" a="1"/>
  <c r="K1296" i="1" s="1"/>
  <c r="L1296" i="1"/>
  <c r="E1316" i="1" a="1"/>
  <c r="E1316" i="1" s="1"/>
  <c r="D1316" i="1" a="1"/>
  <c r="D1316" i="1" s="1"/>
  <c r="C1316" i="1" a="1"/>
  <c r="C1316" i="1" s="1"/>
  <c r="B1316" i="1" a="1"/>
  <c r="B1316" i="1" s="1"/>
  <c r="K1316" i="1" a="1"/>
  <c r="K1316" i="1" s="1"/>
  <c r="R1316" i="1" a="1"/>
  <c r="R1316" i="1" s="1"/>
  <c r="Q1316" i="1" a="1"/>
  <c r="Q1316" i="1" s="1"/>
  <c r="L1316" i="1"/>
  <c r="E1336" i="1" a="1"/>
  <c r="E1336" i="1" s="1"/>
  <c r="D1336" i="1" a="1"/>
  <c r="D1336" i="1" s="1"/>
  <c r="C1336" i="1" a="1"/>
  <c r="C1336" i="1" s="1"/>
  <c r="B1336" i="1" a="1"/>
  <c r="B1336" i="1" s="1"/>
  <c r="Q1336" i="1" a="1"/>
  <c r="Q1336" i="1" s="1"/>
  <c r="L1336" i="1"/>
  <c r="K1336" i="1" a="1"/>
  <c r="K1336" i="1" s="1"/>
  <c r="AG1356" i="1" a="1"/>
  <c r="AG1356" i="1" s="1"/>
  <c r="E1356" i="1" a="1"/>
  <c r="E1356" i="1" s="1"/>
  <c r="D1356" i="1" a="1"/>
  <c r="D1356" i="1" s="1"/>
  <c r="C1356" i="1" a="1"/>
  <c r="C1356" i="1" s="1"/>
  <c r="Q1356" i="1" a="1"/>
  <c r="Q1356" i="1" s="1"/>
  <c r="L1356" i="1"/>
  <c r="K1356" i="1" a="1"/>
  <c r="K1356" i="1" s="1"/>
  <c r="B1356" i="1" a="1"/>
  <c r="B1356" i="1" s="1"/>
  <c r="Q1376" i="1" a="1"/>
  <c r="Q1376" i="1" s="1"/>
  <c r="L1376" i="1"/>
  <c r="K1376" i="1" a="1"/>
  <c r="K1376" i="1" s="1"/>
  <c r="AG1376" i="1" a="1"/>
  <c r="AG1376" i="1" s="1"/>
  <c r="E1376" i="1" a="1"/>
  <c r="E1376" i="1" s="1"/>
  <c r="D1376" i="1" a="1"/>
  <c r="D1376" i="1" s="1"/>
  <c r="C1376" i="1" a="1"/>
  <c r="C1376" i="1" s="1"/>
  <c r="B1376" i="1" a="1"/>
  <c r="B1376" i="1" s="1"/>
  <c r="B1396" i="1" a="1"/>
  <c r="B1396" i="1" s="1"/>
  <c r="R1396" i="1" a="1"/>
  <c r="R1396" i="1" s="1"/>
  <c r="Q1396" i="1" a="1"/>
  <c r="Q1396" i="1" s="1"/>
  <c r="F1396" i="1" a="1"/>
  <c r="F1396" i="1" s="1"/>
  <c r="E1396" i="1" a="1"/>
  <c r="E1396" i="1" s="1"/>
  <c r="D1396" i="1" a="1"/>
  <c r="D1396" i="1" s="1"/>
  <c r="L1396" i="1"/>
  <c r="K1396" i="1" a="1"/>
  <c r="K1396" i="1" s="1"/>
  <c r="C1396" i="1" a="1"/>
  <c r="C1396" i="1" s="1"/>
  <c r="B1416" i="1" a="1"/>
  <c r="B1416" i="1" s="1"/>
  <c r="Q1416" i="1" a="1"/>
  <c r="Q1416" i="1" s="1"/>
  <c r="K1416" i="1" a="1"/>
  <c r="K1416" i="1" s="1"/>
  <c r="E1416" i="1" a="1"/>
  <c r="E1416" i="1" s="1"/>
  <c r="D1416" i="1" a="1"/>
  <c r="D1416" i="1" s="1"/>
  <c r="L1416" i="1"/>
  <c r="C1416" i="1" a="1"/>
  <c r="C1416" i="1" s="1"/>
  <c r="D1436" i="1" a="1"/>
  <c r="D1436" i="1" s="1"/>
  <c r="C1436" i="1" a="1"/>
  <c r="C1436" i="1" s="1"/>
  <c r="B1436" i="1" a="1"/>
  <c r="B1436" i="1" s="1"/>
  <c r="Q1436" i="1" a="1"/>
  <c r="Q1436" i="1" s="1"/>
  <c r="L1436" i="1"/>
  <c r="K1436" i="1" a="1"/>
  <c r="K1436" i="1" s="1"/>
  <c r="E1436" i="1" a="1"/>
  <c r="E1436" i="1" s="1"/>
  <c r="I1456" i="1" a="1"/>
  <c r="I1456" i="1" s="1"/>
  <c r="E1456" i="1" a="1"/>
  <c r="E1456" i="1" s="1"/>
  <c r="D1456" i="1" a="1"/>
  <c r="D1456" i="1" s="1"/>
  <c r="C1456" i="1" a="1"/>
  <c r="C1456" i="1" s="1"/>
  <c r="Q1456" i="1" a="1"/>
  <c r="Q1456" i="1" s="1"/>
  <c r="L1456" i="1"/>
  <c r="K1456" i="1" a="1"/>
  <c r="K1456" i="1" s="1"/>
  <c r="B1456" i="1" a="1"/>
  <c r="B1456" i="1" s="1"/>
  <c r="R1456" i="1" a="1"/>
  <c r="R1456" i="1" s="1"/>
  <c r="E1476" i="1" a="1"/>
  <c r="E1476" i="1" s="1"/>
  <c r="C1476" i="1" a="1"/>
  <c r="C1476" i="1" s="1"/>
  <c r="K1476" i="1" a="1"/>
  <c r="K1476" i="1" s="1"/>
  <c r="D1476" i="1" a="1"/>
  <c r="D1476" i="1" s="1"/>
  <c r="L1476" i="1"/>
  <c r="B1476" i="1" a="1"/>
  <c r="B1476" i="1" s="1"/>
  <c r="Q1476" i="1" a="1"/>
  <c r="Q1476" i="1" s="1"/>
  <c r="E1496" i="1" a="1"/>
  <c r="E1496" i="1" s="1"/>
  <c r="C1496" i="1" a="1"/>
  <c r="C1496" i="1" s="1"/>
  <c r="R1496" i="1" a="1"/>
  <c r="R1496" i="1" s="1"/>
  <c r="L1496" i="1"/>
  <c r="D1496" i="1" a="1"/>
  <c r="D1496" i="1" s="1"/>
  <c r="B1496" i="1" a="1"/>
  <c r="B1496" i="1" s="1"/>
  <c r="Q1496" i="1" a="1"/>
  <c r="Q1496" i="1" s="1"/>
  <c r="K1496" i="1" a="1"/>
  <c r="K1496" i="1" s="1"/>
  <c r="R1516" i="1" a="1"/>
  <c r="R1516" i="1" s="1"/>
  <c r="D1516" i="1" a="1"/>
  <c r="D1516" i="1" s="1"/>
  <c r="C1516" i="1" a="1"/>
  <c r="C1516" i="1" s="1"/>
  <c r="B1516" i="1" a="1"/>
  <c r="B1516" i="1" s="1"/>
  <c r="Q1516" i="1" a="1"/>
  <c r="Q1516" i="1" s="1"/>
  <c r="E1516" i="1" a="1"/>
  <c r="E1516" i="1" s="1"/>
  <c r="L1516" i="1"/>
  <c r="K1516" i="1" a="1"/>
  <c r="K1516" i="1" s="1"/>
  <c r="Q1536" i="1" a="1"/>
  <c r="Q1536" i="1" s="1"/>
  <c r="E1536" i="1" a="1"/>
  <c r="E1536" i="1" s="1"/>
  <c r="D1536" i="1" a="1"/>
  <c r="D1536" i="1" s="1"/>
  <c r="C1536" i="1" a="1"/>
  <c r="C1536" i="1" s="1"/>
  <c r="R1536" i="1" a="1"/>
  <c r="R1536" i="1" s="1"/>
  <c r="L1536" i="1"/>
  <c r="K1536" i="1" a="1"/>
  <c r="K1536" i="1" s="1"/>
  <c r="B1536" i="1" a="1"/>
  <c r="B1536" i="1" s="1"/>
  <c r="B1556" i="1" a="1"/>
  <c r="B1556" i="1" s="1"/>
  <c r="Q1556" i="1" a="1"/>
  <c r="Q1556" i="1" s="1"/>
  <c r="L1556" i="1"/>
  <c r="E1556" i="1" a="1"/>
  <c r="E1556" i="1" s="1"/>
  <c r="D1556" i="1" a="1"/>
  <c r="D1556" i="1" s="1"/>
  <c r="K1556" i="1" a="1"/>
  <c r="K1556" i="1" s="1"/>
  <c r="C1556" i="1" a="1"/>
  <c r="C1556" i="1" s="1"/>
  <c r="E1576" i="1" a="1"/>
  <c r="E1576" i="1" s="1"/>
  <c r="B1576" i="1" a="1"/>
  <c r="B1576" i="1" s="1"/>
  <c r="L1576" i="1"/>
  <c r="K1576" i="1" a="1"/>
  <c r="K1576" i="1" s="1"/>
  <c r="I1576" i="1" a="1"/>
  <c r="I1576" i="1" s="1"/>
  <c r="D1576" i="1" a="1"/>
  <c r="D1576" i="1" s="1"/>
  <c r="C1576" i="1" a="1"/>
  <c r="C1576" i="1" s="1"/>
  <c r="R1576" i="1" a="1"/>
  <c r="R1576" i="1" s="1"/>
  <c r="Q1576" i="1" a="1"/>
  <c r="Q1576" i="1" s="1"/>
  <c r="K1596" i="1" a="1"/>
  <c r="K1596" i="1" s="1"/>
  <c r="R1596" i="1" a="1"/>
  <c r="R1596" i="1" s="1"/>
  <c r="E1596" i="1" a="1"/>
  <c r="E1596" i="1" s="1"/>
  <c r="D1596" i="1" a="1"/>
  <c r="D1596" i="1" s="1"/>
  <c r="C1596" i="1" a="1"/>
  <c r="C1596" i="1" s="1"/>
  <c r="B1596" i="1" a="1"/>
  <c r="B1596" i="1" s="1"/>
  <c r="Q1596" i="1" a="1"/>
  <c r="Q1596" i="1" s="1"/>
  <c r="F1596" i="1" a="1"/>
  <c r="F1596" i="1" s="1"/>
  <c r="L1596" i="1"/>
  <c r="L1616" i="1"/>
  <c r="K1616" i="1" a="1"/>
  <c r="K1616" i="1" s="1"/>
  <c r="R1616" i="1" a="1"/>
  <c r="R1616" i="1" s="1"/>
  <c r="Q1616" i="1" a="1"/>
  <c r="Q1616" i="1" s="1"/>
  <c r="E1616" i="1" a="1"/>
  <c r="E1616" i="1" s="1"/>
  <c r="B1616" i="1" a="1"/>
  <c r="B1616" i="1" s="1"/>
  <c r="D1616" i="1" a="1"/>
  <c r="D1616" i="1" s="1"/>
  <c r="C1616" i="1" a="1"/>
  <c r="C1616" i="1" s="1"/>
  <c r="F1616" i="1" a="1"/>
  <c r="F1616" i="1" s="1"/>
  <c r="L1636" i="1"/>
  <c r="E1636" i="1" a="1"/>
  <c r="E1636" i="1" s="1"/>
  <c r="D1636" i="1" a="1"/>
  <c r="D1636" i="1" s="1"/>
  <c r="Q1636" i="1" a="1"/>
  <c r="Q1636" i="1" s="1"/>
  <c r="C1636" i="1" a="1"/>
  <c r="C1636" i="1" s="1"/>
  <c r="B1636" i="1" a="1"/>
  <c r="B1636" i="1" s="1"/>
  <c r="K1636" i="1" a="1"/>
  <c r="K1636" i="1" s="1"/>
  <c r="K1656" i="1" a="1"/>
  <c r="K1656" i="1" s="1"/>
  <c r="E1656" i="1" a="1"/>
  <c r="E1656" i="1" s="1"/>
  <c r="C1656" i="1" a="1"/>
  <c r="C1656" i="1" s="1"/>
  <c r="AG1656" i="1" a="1"/>
  <c r="AG1656" i="1" s="1"/>
  <c r="Q1656" i="1" a="1"/>
  <c r="Q1656" i="1" s="1"/>
  <c r="L1656" i="1"/>
  <c r="J1656" i="1" a="1"/>
  <c r="J1656" i="1" s="1"/>
  <c r="B1656" i="1" a="1"/>
  <c r="B1656" i="1" s="1"/>
  <c r="D1656" i="1" a="1"/>
  <c r="D1656" i="1" s="1"/>
  <c r="R1656" i="1" a="1"/>
  <c r="R1656" i="1" s="1"/>
  <c r="C1676" i="1" a="1"/>
  <c r="C1676" i="1" s="1"/>
  <c r="J1676" i="1" a="1"/>
  <c r="J1676" i="1" s="1"/>
  <c r="I1676" i="1" a="1"/>
  <c r="I1676" i="1" s="1"/>
  <c r="D1676" i="1" a="1"/>
  <c r="D1676" i="1" s="1"/>
  <c r="B1676" i="1" a="1"/>
  <c r="B1676" i="1" s="1"/>
  <c r="Q1676" i="1" a="1"/>
  <c r="Q1676" i="1" s="1"/>
  <c r="R1676" i="1" a="1"/>
  <c r="R1676" i="1" s="1"/>
  <c r="L1676" i="1"/>
  <c r="K1676" i="1" a="1"/>
  <c r="K1676" i="1" s="1"/>
  <c r="E1676" i="1" a="1"/>
  <c r="E1676" i="1" s="1"/>
  <c r="C1696" i="1" a="1"/>
  <c r="C1696" i="1" s="1"/>
  <c r="Q1696" i="1" a="1"/>
  <c r="Q1696" i="1" s="1"/>
  <c r="B1696" i="1" a="1"/>
  <c r="B1696" i="1" s="1"/>
  <c r="L1696" i="1"/>
  <c r="K1696" i="1" a="1"/>
  <c r="K1696" i="1" s="1"/>
  <c r="D1696" i="1" a="1"/>
  <c r="D1696" i="1" s="1"/>
  <c r="E1696" i="1" a="1"/>
  <c r="E1696" i="1" s="1"/>
  <c r="B1716" i="1" a="1"/>
  <c r="B1716" i="1" s="1"/>
  <c r="R1716" i="1" a="1"/>
  <c r="R1716" i="1" s="1"/>
  <c r="L1716" i="1"/>
  <c r="K1716" i="1" a="1"/>
  <c r="K1716" i="1" s="1"/>
  <c r="E1716" i="1" a="1"/>
  <c r="E1716" i="1" s="1"/>
  <c r="D1716" i="1" a="1"/>
  <c r="D1716" i="1" s="1"/>
  <c r="C1716" i="1" a="1"/>
  <c r="C1716" i="1" s="1"/>
  <c r="Q1716" i="1" a="1"/>
  <c r="Q1716" i="1" s="1"/>
  <c r="L1736" i="1"/>
  <c r="Q1736" i="1" a="1"/>
  <c r="Q1736" i="1" s="1"/>
  <c r="K1736" i="1" a="1"/>
  <c r="K1736" i="1" s="1"/>
  <c r="B1736" i="1" a="1"/>
  <c r="B1736" i="1" s="1"/>
  <c r="D1736" i="1" a="1"/>
  <c r="D1736" i="1" s="1"/>
  <c r="C1736" i="1" a="1"/>
  <c r="C1736" i="1" s="1"/>
  <c r="E1736" i="1" a="1"/>
  <c r="E1736" i="1" s="1"/>
  <c r="F1752" i="1" a="1"/>
  <c r="F1752" i="1" s="1"/>
  <c r="K1752" i="1" a="1"/>
  <c r="K1752" i="1" s="1"/>
  <c r="E1752" i="1" a="1"/>
  <c r="E1752" i="1" s="1"/>
  <c r="R1752" i="1" a="1"/>
  <c r="R1752" i="1" s="1"/>
  <c r="D1752" i="1" a="1"/>
  <c r="D1752" i="1" s="1"/>
  <c r="C1752" i="1" a="1"/>
  <c r="C1752" i="1" s="1"/>
  <c r="AG1752" i="1" a="1"/>
  <c r="AG1752" i="1" s="1"/>
  <c r="B1752" i="1" a="1"/>
  <c r="B1752" i="1" s="1"/>
  <c r="Q1752" i="1" a="1"/>
  <c r="Q1752" i="1" s="1"/>
  <c r="L1752" i="1"/>
  <c r="P1752" i="1"/>
  <c r="R1760" i="1" a="1"/>
  <c r="R1760" i="1" s="1"/>
  <c r="Q1760" i="1" a="1"/>
  <c r="Q1760" i="1" s="1"/>
  <c r="L1760" i="1"/>
  <c r="AG1760" i="1" a="1"/>
  <c r="AG1760" i="1" s="1"/>
  <c r="K1760" i="1" a="1"/>
  <c r="K1760" i="1" s="1"/>
  <c r="F1760" i="1" a="1"/>
  <c r="F1760" i="1" s="1"/>
  <c r="E1760" i="1" a="1"/>
  <c r="E1760" i="1" s="1"/>
  <c r="D1760" i="1" a="1"/>
  <c r="D1760" i="1" s="1"/>
  <c r="C1760" i="1" a="1"/>
  <c r="C1760" i="1" s="1"/>
  <c r="B1760" i="1" a="1"/>
  <c r="B1760" i="1" s="1"/>
  <c r="I1760" i="1" a="1"/>
  <c r="I1760" i="1" s="1"/>
  <c r="S1760" i="1"/>
  <c r="E1768" i="1" a="1"/>
  <c r="E1768" i="1" s="1"/>
  <c r="AG1768" i="1" a="1"/>
  <c r="AG1768" i="1" s="1"/>
  <c r="D1768" i="1" a="1"/>
  <c r="D1768" i="1" s="1"/>
  <c r="B1768" i="1" a="1"/>
  <c r="B1768" i="1" s="1"/>
  <c r="R1768" i="1" a="1"/>
  <c r="R1768" i="1" s="1"/>
  <c r="Q1768" i="1" a="1"/>
  <c r="Q1768" i="1" s="1"/>
  <c r="K1768" i="1" a="1"/>
  <c r="K1768" i="1" s="1"/>
  <c r="F1768" i="1" a="1"/>
  <c r="F1768" i="1" s="1"/>
  <c r="G1768" i="1" s="1"/>
  <c r="C1768" i="1" a="1"/>
  <c r="C1768" i="1" s="1"/>
  <c r="L1768" i="1"/>
  <c r="AG1794" i="1" a="1"/>
  <c r="AG1794" i="1" s="1"/>
  <c r="C1794" i="1" a="1"/>
  <c r="C1794" i="1" s="1"/>
  <c r="B1794" i="1" a="1"/>
  <c r="B1794" i="1" s="1"/>
  <c r="F1794" i="1" a="1"/>
  <c r="F1794" i="1" s="1"/>
  <c r="G1794" i="1" s="1"/>
  <c r="Q1794" i="1" a="1"/>
  <c r="Q1794" i="1" s="1"/>
  <c r="L1794" i="1"/>
  <c r="K1794" i="1" a="1"/>
  <c r="K1794" i="1" s="1"/>
  <c r="E1794" i="1" a="1"/>
  <c r="E1794" i="1" s="1"/>
  <c r="D1794" i="1" a="1"/>
  <c r="D1794" i="1" s="1"/>
  <c r="S1794" i="1"/>
  <c r="H1794" i="1"/>
  <c r="E1800" i="1" a="1"/>
  <c r="E1800" i="1" s="1"/>
  <c r="AG1800" i="1" a="1"/>
  <c r="AG1800" i="1" s="1"/>
  <c r="F1800" i="1" a="1"/>
  <c r="F1800" i="1" s="1"/>
  <c r="K1800" i="1" a="1"/>
  <c r="K1800" i="1" s="1"/>
  <c r="Q1800" i="1" a="1"/>
  <c r="Q1800" i="1" s="1"/>
  <c r="L1800" i="1"/>
  <c r="D1800" i="1" a="1"/>
  <c r="D1800" i="1" s="1"/>
  <c r="C1800" i="1" a="1"/>
  <c r="C1800" i="1" s="1"/>
  <c r="B1800" i="1" a="1"/>
  <c r="B1800" i="1" s="1"/>
  <c r="S1800" i="1"/>
  <c r="O1800" i="1"/>
  <c r="E23" i="2" a="1"/>
  <c r="E23" i="2" s="1"/>
  <c r="G23" i="2" s="1" a="1"/>
  <c r="G23" i="2" s="1"/>
  <c r="D23" i="2" a="1"/>
  <c r="D23" i="2" s="1"/>
  <c r="F23" i="2" a="1"/>
  <c r="F23" i="2" s="1"/>
  <c r="C23" i="2" a="1"/>
  <c r="C23" i="2" s="1"/>
  <c r="B23" i="2" a="1"/>
  <c r="B23" i="2" s="1"/>
  <c r="D48" i="2" a="1"/>
  <c r="D48" i="2" s="1"/>
  <c r="C48" i="2" a="1"/>
  <c r="C48" i="2" s="1"/>
  <c r="G48" i="2" a="1"/>
  <c r="G48" i="2" s="1"/>
  <c r="I48" i="2" s="1"/>
  <c r="F48" i="2" a="1"/>
  <c r="F48" i="2" s="1"/>
  <c r="E48" i="2" a="1"/>
  <c r="E48" i="2" s="1"/>
  <c r="B48" i="2" a="1"/>
  <c r="B48" i="2" s="1"/>
  <c r="B98" i="2" a="1"/>
  <c r="B98" i="2" s="1"/>
  <c r="F98" i="2" a="1"/>
  <c r="F98" i="2" s="1"/>
  <c r="E98" i="2" a="1"/>
  <c r="E98" i="2" s="1"/>
  <c r="D98" i="2" a="1"/>
  <c r="D98" i="2" s="1"/>
  <c r="C98" i="2" a="1"/>
  <c r="C98" i="2" s="1"/>
  <c r="G123" i="2" a="1"/>
  <c r="G123" i="2" s="1"/>
  <c r="F123" i="2" a="1"/>
  <c r="F123" i="2" s="1"/>
  <c r="H123" i="2" s="1"/>
  <c r="E123" i="2" a="1"/>
  <c r="E123" i="2" s="1"/>
  <c r="C123" i="2" a="1"/>
  <c r="C123" i="2" s="1"/>
  <c r="D123" i="2" a="1"/>
  <c r="D123" i="2" s="1"/>
  <c r="B123" i="2" a="1"/>
  <c r="B123" i="2" s="1"/>
  <c r="E148" i="2" a="1"/>
  <c r="E148" i="2" s="1"/>
  <c r="G148" i="2" s="1" a="1"/>
  <c r="G148" i="2" s="1"/>
  <c r="F148" i="2" a="1"/>
  <c r="F148" i="2" s="1"/>
  <c r="C148" i="2" a="1"/>
  <c r="C148" i="2" s="1"/>
  <c r="B148" i="2" a="1"/>
  <c r="B148" i="2" s="1"/>
  <c r="D148" i="2" a="1"/>
  <c r="D148" i="2" s="1"/>
  <c r="E198" i="2" a="1"/>
  <c r="E198" i="2" s="1"/>
  <c r="G198" i="2" s="1" a="1"/>
  <c r="G198" i="2" s="1"/>
  <c r="I198" i="2" s="1"/>
  <c r="D198" i="2" a="1"/>
  <c r="D198" i="2" s="1"/>
  <c r="F198" i="2" a="1"/>
  <c r="F198" i="2" s="1"/>
  <c r="H198" i="2" s="1"/>
  <c r="B198" i="2" a="1"/>
  <c r="B198" i="2" s="1"/>
  <c r="C198" i="2" a="1"/>
  <c r="C198" i="2" s="1"/>
  <c r="F223" i="2" a="1"/>
  <c r="F223" i="2" s="1"/>
  <c r="B223" i="2" a="1"/>
  <c r="B223" i="2" s="1"/>
  <c r="E223" i="2" a="1"/>
  <c r="E223" i="2" s="1"/>
  <c r="G223" i="2" s="1" a="1"/>
  <c r="G223" i="2" s="1"/>
  <c r="D223" i="2" a="1"/>
  <c r="D223" i="2" s="1"/>
  <c r="C223" i="2" a="1"/>
  <c r="C223" i="2" s="1"/>
  <c r="F248" i="2" a="1"/>
  <c r="F248" i="2" s="1"/>
  <c r="D248" i="2" a="1"/>
  <c r="D248" i="2" s="1"/>
  <c r="C248" i="2" a="1"/>
  <c r="C248" i="2" s="1"/>
  <c r="B248" i="2" a="1"/>
  <c r="B248" i="2" s="1"/>
  <c r="E248" i="2" a="1"/>
  <c r="E248" i="2" s="1"/>
  <c r="G248" i="2" s="1" a="1"/>
  <c r="G248" i="2" s="1"/>
  <c r="D299" i="2" a="1"/>
  <c r="D299" i="2" s="1"/>
  <c r="C299" i="2" a="1"/>
  <c r="C299" i="2" s="1"/>
  <c r="G299" i="2" a="1"/>
  <c r="G299" i="2" s="1"/>
  <c r="F299" i="2" a="1"/>
  <c r="F299" i="2" s="1"/>
  <c r="H299" i="2" s="1"/>
  <c r="B299" i="2" a="1"/>
  <c r="B299" i="2" s="1"/>
  <c r="E299" i="2" a="1"/>
  <c r="E299" i="2" s="1"/>
  <c r="C403" i="2" a="1"/>
  <c r="C403" i="2" s="1"/>
  <c r="F403" i="2" a="1"/>
  <c r="F403" i="2" s="1"/>
  <c r="E403" i="2" a="1"/>
  <c r="E403" i="2" s="1"/>
  <c r="D403" i="2" a="1"/>
  <c r="D403" i="2" s="1"/>
  <c r="B403" i="2" a="1"/>
  <c r="B403" i="2" s="1"/>
  <c r="D421" i="2" a="1"/>
  <c r="D421" i="2" s="1"/>
  <c r="C421" i="2" a="1"/>
  <c r="C421" i="2" s="1"/>
  <c r="F421" i="2" a="1"/>
  <c r="F421" i="2" s="1"/>
  <c r="E421" i="2" a="1"/>
  <c r="E421" i="2" s="1"/>
  <c r="G421" i="2" s="1" a="1"/>
  <c r="G421" i="2" s="1"/>
  <c r="B421" i="2" a="1"/>
  <c r="B421" i="2" s="1"/>
  <c r="E429" i="2" a="1"/>
  <c r="E429" i="2" s="1"/>
  <c r="G429" i="2" s="1" a="1"/>
  <c r="G429" i="2" s="1"/>
  <c r="I429" i="2" s="1"/>
  <c r="D429" i="2" a="1"/>
  <c r="D429" i="2" s="1"/>
  <c r="B429" i="2" a="1"/>
  <c r="B429" i="2" s="1"/>
  <c r="F429" i="2" a="1"/>
  <c r="F429" i="2" s="1"/>
  <c r="C429" i="2" a="1"/>
  <c r="C429" i="2" s="1"/>
  <c r="E438" i="2" a="1"/>
  <c r="E438" i="2" s="1"/>
  <c r="G438" i="2" s="1" a="1"/>
  <c r="G438" i="2" s="1"/>
  <c r="B438" i="2" a="1"/>
  <c r="B438" i="2" s="1"/>
  <c r="D438" i="2" a="1"/>
  <c r="D438" i="2" s="1"/>
  <c r="C438" i="2" a="1"/>
  <c r="C438" i="2" s="1"/>
  <c r="F438" i="2" a="1"/>
  <c r="F438" i="2" s="1"/>
  <c r="H438" i="2" s="1"/>
  <c r="F447" i="2" a="1"/>
  <c r="F447" i="2" s="1"/>
  <c r="I447" i="2" s="1"/>
  <c r="G447" i="2" a="1"/>
  <c r="G447" i="2" s="1"/>
  <c r="E447" i="2" a="1"/>
  <c r="E447" i="2" s="1"/>
  <c r="D447" i="2" a="1"/>
  <c r="D447" i="2" s="1"/>
  <c r="C447" i="2" a="1"/>
  <c r="C447" i="2" s="1"/>
  <c r="B447" i="2" a="1"/>
  <c r="B447" i="2" s="1"/>
  <c r="D455" i="2" a="1"/>
  <c r="D455" i="2" s="1"/>
  <c r="E455" i="2" a="1"/>
  <c r="E455" i="2" s="1"/>
  <c r="G455" i="2" s="1" a="1"/>
  <c r="G455" i="2" s="1"/>
  <c r="F455" i="2" a="1"/>
  <c r="F455" i="2" s="1"/>
  <c r="C455" i="2" a="1"/>
  <c r="C455" i="2" s="1"/>
  <c r="B455" i="2" a="1"/>
  <c r="B455" i="2" s="1"/>
  <c r="B159" i="4" a="1"/>
  <c r="B159" i="4" s="1"/>
  <c r="AU56" i="5"/>
  <c r="AU61" i="5"/>
  <c r="W22" i="6"/>
  <c r="BE24" i="6"/>
  <c r="G170" i="2" s="1" a="1"/>
  <c r="G170" i="2" s="1"/>
  <c r="X30" i="17"/>
  <c r="AP39" i="6"/>
  <c r="AQ39" i="6" s="1"/>
  <c r="BG42" i="6"/>
  <c r="BH42" i="6" s="1"/>
  <c r="BC44" i="6"/>
  <c r="BD46" i="6"/>
  <c r="AR46" i="6"/>
  <c r="AR58" i="6"/>
  <c r="AH58" i="6"/>
  <c r="W61" i="6"/>
  <c r="AH9" i="8"/>
  <c r="X11" i="8"/>
  <c r="BI31" i="8"/>
  <c r="BD38" i="8"/>
  <c r="BD40" i="8"/>
  <c r="AR40" i="8"/>
  <c r="AH47" i="8"/>
  <c r="X47" i="8"/>
  <c r="BG56" i="8"/>
  <c r="BH56" i="8" s="1"/>
  <c r="X9" i="9"/>
  <c r="AQ14" i="9"/>
  <c r="W19" i="9"/>
  <c r="BF22" i="9"/>
  <c r="BE27" i="9"/>
  <c r="T27" i="4" s="1" a="1"/>
  <c r="T27" i="4" s="1"/>
  <c r="AH41" i="9"/>
  <c r="X60" i="9"/>
  <c r="Q7" i="10"/>
  <c r="AX11" i="10"/>
  <c r="BB17" i="10"/>
  <c r="AX30" i="10"/>
  <c r="AX51" i="10"/>
  <c r="BB57" i="10"/>
  <c r="AR11" i="11"/>
  <c r="AH15" i="11"/>
  <c r="X15" i="11"/>
  <c r="BI29" i="11"/>
  <c r="BD45" i="11"/>
  <c r="BF48" i="11"/>
  <c r="BD57" i="11"/>
  <c r="BE59" i="11"/>
  <c r="W59" i="11"/>
  <c r="BI18" i="12"/>
  <c r="BD25" i="12"/>
  <c r="BE27" i="12"/>
  <c r="W27" i="12"/>
  <c r="X29" i="12"/>
  <c r="BG48" i="12"/>
  <c r="BH48" i="12" s="1"/>
  <c r="BF48" i="12"/>
  <c r="N71" i="13"/>
  <c r="BD3" i="13"/>
  <c r="AR3" i="13"/>
  <c r="AH3" i="13"/>
  <c r="AR8" i="13"/>
  <c r="BD52" i="13"/>
  <c r="AR52" i="13"/>
  <c r="AH52" i="13"/>
  <c r="X52" i="13"/>
  <c r="X54" i="13"/>
  <c r="V71" i="15"/>
  <c r="V75" i="15" s="1"/>
  <c r="BD20" i="15"/>
  <c r="AR20" i="15"/>
  <c r="AH20" i="15"/>
  <c r="X20" i="15"/>
  <c r="W22" i="15"/>
  <c r="AR38" i="15"/>
  <c r="AH38" i="15"/>
  <c r="AH41" i="15"/>
  <c r="BD52" i="15"/>
  <c r="AR52" i="15"/>
  <c r="AH52" i="15"/>
  <c r="U18" i="17"/>
  <c r="E165" i="1" a="1"/>
  <c r="E165" i="1" s="1"/>
  <c r="D165" i="1" a="1"/>
  <c r="D165" i="1" s="1"/>
  <c r="C165" i="1" a="1"/>
  <c r="C165" i="1" s="1"/>
  <c r="B165" i="1" a="1"/>
  <c r="B165" i="1" s="1"/>
  <c r="E205" i="1" a="1"/>
  <c r="E205" i="1" s="1"/>
  <c r="D205" i="1" a="1"/>
  <c r="D205" i="1" s="1"/>
  <c r="C205" i="1" a="1"/>
  <c r="C205" i="1" s="1"/>
  <c r="B205" i="1" a="1"/>
  <c r="B205" i="1" s="1"/>
  <c r="Q205" i="1" a="1"/>
  <c r="Q205" i="1" s="1"/>
  <c r="L205" i="1"/>
  <c r="D225" i="1" a="1"/>
  <c r="D225" i="1" s="1"/>
  <c r="L225" i="1"/>
  <c r="K225" i="1" a="1"/>
  <c r="K225" i="1" s="1"/>
  <c r="Q225" i="1" a="1"/>
  <c r="Q225" i="1" s="1"/>
  <c r="E245" i="1" a="1"/>
  <c r="E245" i="1" s="1"/>
  <c r="C245" i="1" a="1"/>
  <c r="C245" i="1" s="1"/>
  <c r="B245" i="1" a="1"/>
  <c r="B245" i="1" s="1"/>
  <c r="AG245" i="1" a="1"/>
  <c r="AG245" i="1" s="1"/>
  <c r="R245" i="1" a="1"/>
  <c r="R245" i="1" s="1"/>
  <c r="D245" i="1" a="1"/>
  <c r="D245" i="1" s="1"/>
  <c r="Q245" i="1" a="1"/>
  <c r="Q245" i="1" s="1"/>
  <c r="L245" i="1"/>
  <c r="J245" i="1" a="1"/>
  <c r="J245" i="1" s="1"/>
  <c r="D265" i="1" a="1"/>
  <c r="D265" i="1" s="1"/>
  <c r="C265" i="1" a="1"/>
  <c r="C265" i="1" s="1"/>
  <c r="AG265" i="1" a="1"/>
  <c r="AG265" i="1" s="1"/>
  <c r="B265" i="1" a="1"/>
  <c r="B265" i="1" s="1"/>
  <c r="L265" i="1"/>
  <c r="R265" i="1" a="1"/>
  <c r="R265" i="1" s="1"/>
  <c r="Q265" i="1" a="1"/>
  <c r="Q265" i="1" s="1"/>
  <c r="K265" i="1" a="1"/>
  <c r="K265" i="1" s="1"/>
  <c r="J265" i="1" a="1"/>
  <c r="J265" i="1" s="1"/>
  <c r="E265" i="1" a="1"/>
  <c r="E265" i="1" s="1"/>
  <c r="E285" i="1" a="1"/>
  <c r="E285" i="1" s="1"/>
  <c r="D285" i="1" a="1"/>
  <c r="D285" i="1" s="1"/>
  <c r="C285" i="1" a="1"/>
  <c r="C285" i="1" s="1"/>
  <c r="L285" i="1"/>
  <c r="K285" i="1" a="1"/>
  <c r="K285" i="1" s="1"/>
  <c r="B285" i="1" a="1"/>
  <c r="B285" i="1" s="1"/>
  <c r="Q285" i="1" a="1"/>
  <c r="Q285" i="1" s="1"/>
  <c r="E305" i="1" a="1"/>
  <c r="E305" i="1" s="1"/>
  <c r="AG305" i="1" a="1"/>
  <c r="AG305" i="1" s="1"/>
  <c r="D305" i="1" a="1"/>
  <c r="D305" i="1" s="1"/>
  <c r="C305" i="1" a="1"/>
  <c r="C305" i="1" s="1"/>
  <c r="R305" i="1" a="1"/>
  <c r="R305" i="1" s="1"/>
  <c r="B305" i="1" a="1"/>
  <c r="B305" i="1" s="1"/>
  <c r="Q305" i="1" a="1"/>
  <c r="Q305" i="1" s="1"/>
  <c r="L305" i="1"/>
  <c r="K305" i="1" a="1"/>
  <c r="K305" i="1" s="1"/>
  <c r="F305" i="1" a="1"/>
  <c r="F305" i="1" s="1"/>
  <c r="I305" i="1" a="1"/>
  <c r="I305" i="1" s="1"/>
  <c r="E325" i="1" a="1"/>
  <c r="E325" i="1" s="1"/>
  <c r="AG325" i="1" a="1"/>
  <c r="AG325" i="1" s="1"/>
  <c r="D325" i="1" a="1"/>
  <c r="D325" i="1" s="1"/>
  <c r="C325" i="1" a="1"/>
  <c r="C325" i="1" s="1"/>
  <c r="B325" i="1" a="1"/>
  <c r="B325" i="1" s="1"/>
  <c r="R325" i="1" a="1"/>
  <c r="R325" i="1" s="1"/>
  <c r="I325" i="1" a="1"/>
  <c r="I325" i="1" s="1"/>
  <c r="F325" i="1" a="1"/>
  <c r="F325" i="1" s="1"/>
  <c r="Q325" i="1" a="1"/>
  <c r="Q325" i="1" s="1"/>
  <c r="L325" i="1"/>
  <c r="K325" i="1" a="1"/>
  <c r="K325" i="1" s="1"/>
  <c r="E345" i="1" a="1"/>
  <c r="E345" i="1" s="1"/>
  <c r="D345" i="1" a="1"/>
  <c r="D345" i="1" s="1"/>
  <c r="C345" i="1" a="1"/>
  <c r="C345" i="1" s="1"/>
  <c r="B345" i="1" a="1"/>
  <c r="B345" i="1" s="1"/>
  <c r="R345" i="1" a="1"/>
  <c r="R345" i="1" s="1"/>
  <c r="Q345" i="1" a="1"/>
  <c r="Q345" i="1" s="1"/>
  <c r="L345" i="1"/>
  <c r="K345" i="1" a="1"/>
  <c r="K345" i="1" s="1"/>
  <c r="E365" i="1" a="1"/>
  <c r="E365" i="1" s="1"/>
  <c r="D365" i="1" a="1"/>
  <c r="D365" i="1" s="1"/>
  <c r="C365" i="1" a="1"/>
  <c r="C365" i="1" s="1"/>
  <c r="B365" i="1" a="1"/>
  <c r="B365" i="1" s="1"/>
  <c r="Q365" i="1" a="1"/>
  <c r="Q365" i="1" s="1"/>
  <c r="L365" i="1"/>
  <c r="K365" i="1" a="1"/>
  <c r="K365" i="1" s="1"/>
  <c r="E405" i="1" a="1"/>
  <c r="E405" i="1" s="1"/>
  <c r="D405" i="1" a="1"/>
  <c r="D405" i="1" s="1"/>
  <c r="C405" i="1" a="1"/>
  <c r="C405" i="1" s="1"/>
  <c r="B405" i="1" a="1"/>
  <c r="B405" i="1" s="1"/>
  <c r="Q405" i="1" a="1"/>
  <c r="Q405" i="1" s="1"/>
  <c r="L405" i="1"/>
  <c r="K405" i="1" a="1"/>
  <c r="K405" i="1" s="1"/>
  <c r="E425" i="1" a="1"/>
  <c r="E425" i="1" s="1"/>
  <c r="AG425" i="1" a="1"/>
  <c r="AG425" i="1" s="1"/>
  <c r="D425" i="1" a="1"/>
  <c r="D425" i="1" s="1"/>
  <c r="C425" i="1" a="1"/>
  <c r="C425" i="1" s="1"/>
  <c r="B425" i="1" a="1"/>
  <c r="B425" i="1" s="1"/>
  <c r="R425" i="1" a="1"/>
  <c r="R425" i="1" s="1"/>
  <c r="Q425" i="1" a="1"/>
  <c r="Q425" i="1" s="1"/>
  <c r="L425" i="1"/>
  <c r="K425" i="1" a="1"/>
  <c r="K425" i="1" s="1"/>
  <c r="I425" i="1" a="1"/>
  <c r="I425" i="1" s="1"/>
  <c r="F425" i="1" a="1"/>
  <c r="F425" i="1" s="1"/>
  <c r="R445" i="1" a="1"/>
  <c r="R445" i="1" s="1"/>
  <c r="Q445" i="1" a="1"/>
  <c r="Q445" i="1" s="1"/>
  <c r="F445" i="1" a="1"/>
  <c r="F445" i="1" s="1"/>
  <c r="E445" i="1" a="1"/>
  <c r="E445" i="1" s="1"/>
  <c r="D445" i="1" a="1"/>
  <c r="D445" i="1" s="1"/>
  <c r="C445" i="1" a="1"/>
  <c r="C445" i="1" s="1"/>
  <c r="AG445" i="1" a="1"/>
  <c r="AG445" i="1" s="1"/>
  <c r="I445" i="1" a="1"/>
  <c r="I445" i="1" s="1"/>
  <c r="B445" i="1" a="1"/>
  <c r="B445" i="1" s="1"/>
  <c r="K445" i="1" a="1"/>
  <c r="K445" i="1" s="1"/>
  <c r="L445" i="1"/>
  <c r="Q465" i="1" a="1"/>
  <c r="Q465" i="1" s="1"/>
  <c r="L465" i="1"/>
  <c r="E465" i="1" a="1"/>
  <c r="E465" i="1" s="1"/>
  <c r="D465" i="1" a="1"/>
  <c r="D465" i="1" s="1"/>
  <c r="C465" i="1" a="1"/>
  <c r="C465" i="1" s="1"/>
  <c r="B465" i="1" a="1"/>
  <c r="B465" i="1" s="1"/>
  <c r="K465" i="1" a="1"/>
  <c r="K465" i="1" s="1"/>
  <c r="Q485" i="1" a="1"/>
  <c r="Q485" i="1" s="1"/>
  <c r="L485" i="1"/>
  <c r="E485" i="1" a="1"/>
  <c r="E485" i="1" s="1"/>
  <c r="K485" i="1" a="1"/>
  <c r="K485" i="1" s="1"/>
  <c r="D485" i="1" a="1"/>
  <c r="D485" i="1" s="1"/>
  <c r="C485" i="1" a="1"/>
  <c r="C485" i="1" s="1"/>
  <c r="B485" i="1" a="1"/>
  <c r="B485" i="1" s="1"/>
  <c r="L505" i="1"/>
  <c r="K505" i="1" a="1"/>
  <c r="K505" i="1" s="1"/>
  <c r="D505" i="1" a="1"/>
  <c r="D505" i="1" s="1"/>
  <c r="Q505" i="1" a="1"/>
  <c r="Q505" i="1" s="1"/>
  <c r="C505" i="1" a="1"/>
  <c r="C505" i="1" s="1"/>
  <c r="B505" i="1" a="1"/>
  <c r="B505" i="1" s="1"/>
  <c r="E505" i="1" a="1"/>
  <c r="E505" i="1" s="1"/>
  <c r="L525" i="1"/>
  <c r="K525" i="1" a="1"/>
  <c r="K525" i="1" s="1"/>
  <c r="D525" i="1" a="1"/>
  <c r="D525" i="1" s="1"/>
  <c r="C525" i="1" a="1"/>
  <c r="C525" i="1" s="1"/>
  <c r="B525" i="1" a="1"/>
  <c r="B525" i="1" s="1"/>
  <c r="Q525" i="1" a="1"/>
  <c r="Q525" i="1" s="1"/>
  <c r="E525" i="1" a="1"/>
  <c r="E525" i="1" s="1"/>
  <c r="L545" i="1"/>
  <c r="K545" i="1" a="1"/>
  <c r="K545" i="1" s="1"/>
  <c r="D545" i="1" a="1"/>
  <c r="D545" i="1" s="1"/>
  <c r="Q545" i="1" a="1"/>
  <c r="Q545" i="1" s="1"/>
  <c r="E545" i="1" a="1"/>
  <c r="E545" i="1" s="1"/>
  <c r="C545" i="1" a="1"/>
  <c r="C545" i="1" s="1"/>
  <c r="B545" i="1" a="1"/>
  <c r="B545" i="1" s="1"/>
  <c r="L565" i="1"/>
  <c r="K565" i="1" a="1"/>
  <c r="K565" i="1" s="1"/>
  <c r="D565" i="1" a="1"/>
  <c r="D565" i="1" s="1"/>
  <c r="E565" i="1" a="1"/>
  <c r="E565" i="1" s="1"/>
  <c r="C565" i="1" a="1"/>
  <c r="C565" i="1" s="1"/>
  <c r="Q565" i="1" a="1"/>
  <c r="Q565" i="1" s="1"/>
  <c r="B565" i="1" a="1"/>
  <c r="B565" i="1" s="1"/>
  <c r="L585" i="1"/>
  <c r="K585" i="1" a="1"/>
  <c r="K585" i="1" s="1"/>
  <c r="J585" i="1" a="1"/>
  <c r="J585" i="1" s="1"/>
  <c r="I585" i="1" a="1"/>
  <c r="I585" i="1" s="1"/>
  <c r="F585" i="1" a="1"/>
  <c r="F585" i="1" s="1"/>
  <c r="D585" i="1" a="1"/>
  <c r="D585" i="1" s="1"/>
  <c r="Q585" i="1" a="1"/>
  <c r="Q585" i="1" s="1"/>
  <c r="E585" i="1" a="1"/>
  <c r="E585" i="1" s="1"/>
  <c r="AG585" i="1" a="1"/>
  <c r="AG585" i="1" s="1"/>
  <c r="C585" i="1" a="1"/>
  <c r="C585" i="1" s="1"/>
  <c r="B585" i="1" a="1"/>
  <c r="B585" i="1" s="1"/>
  <c r="R585" i="1" a="1"/>
  <c r="R585" i="1" s="1"/>
  <c r="L605" i="1"/>
  <c r="K605" i="1" a="1"/>
  <c r="K605" i="1" s="1"/>
  <c r="D605" i="1" a="1"/>
  <c r="D605" i="1" s="1"/>
  <c r="C605" i="1" a="1"/>
  <c r="C605" i="1" s="1"/>
  <c r="B605" i="1" a="1"/>
  <c r="B605" i="1" s="1"/>
  <c r="Q605" i="1" a="1"/>
  <c r="Q605" i="1" s="1"/>
  <c r="E605" i="1" a="1"/>
  <c r="E605" i="1" s="1"/>
  <c r="L625" i="1"/>
  <c r="K625" i="1" a="1"/>
  <c r="K625" i="1" s="1"/>
  <c r="D625" i="1" a="1"/>
  <c r="D625" i="1" s="1"/>
  <c r="Q625" i="1" a="1"/>
  <c r="Q625" i="1" s="1"/>
  <c r="E625" i="1" a="1"/>
  <c r="E625" i="1" s="1"/>
  <c r="B625" i="1" a="1"/>
  <c r="B625" i="1" s="1"/>
  <c r="C625" i="1" a="1"/>
  <c r="C625" i="1" s="1"/>
  <c r="E645" i="1" a="1"/>
  <c r="E645" i="1" s="1"/>
  <c r="D645" i="1" a="1"/>
  <c r="D645" i="1" s="1"/>
  <c r="C645" i="1" a="1"/>
  <c r="C645" i="1" s="1"/>
  <c r="B645" i="1" a="1"/>
  <c r="B645" i="1" s="1"/>
  <c r="Q645" i="1" a="1"/>
  <c r="Q645" i="1" s="1"/>
  <c r="L645" i="1"/>
  <c r="K645" i="1" a="1"/>
  <c r="K645" i="1" s="1"/>
  <c r="E665" i="1" a="1"/>
  <c r="E665" i="1" s="1"/>
  <c r="D665" i="1" a="1"/>
  <c r="D665" i="1" s="1"/>
  <c r="C665" i="1" a="1"/>
  <c r="C665" i="1" s="1"/>
  <c r="B665" i="1" a="1"/>
  <c r="B665" i="1" s="1"/>
  <c r="Q665" i="1" a="1"/>
  <c r="Q665" i="1" s="1"/>
  <c r="K665" i="1" a="1"/>
  <c r="K665" i="1" s="1"/>
  <c r="L665" i="1"/>
  <c r="E685" i="1" a="1"/>
  <c r="E685" i="1" s="1"/>
  <c r="D685" i="1" a="1"/>
  <c r="D685" i="1" s="1"/>
  <c r="C685" i="1" a="1"/>
  <c r="C685" i="1" s="1"/>
  <c r="B685" i="1" a="1"/>
  <c r="B685" i="1" s="1"/>
  <c r="L685" i="1"/>
  <c r="K685" i="1" a="1"/>
  <c r="K685" i="1" s="1"/>
  <c r="Q685" i="1" a="1"/>
  <c r="Q685" i="1" s="1"/>
  <c r="E705" i="1" a="1"/>
  <c r="E705" i="1" s="1"/>
  <c r="D705" i="1" a="1"/>
  <c r="D705" i="1" s="1"/>
  <c r="C705" i="1" a="1"/>
  <c r="C705" i="1" s="1"/>
  <c r="B705" i="1" a="1"/>
  <c r="B705" i="1" s="1"/>
  <c r="L705" i="1"/>
  <c r="K705" i="1" a="1"/>
  <c r="K705" i="1" s="1"/>
  <c r="Q705" i="1" a="1"/>
  <c r="Q705" i="1" s="1"/>
  <c r="E725" i="1" a="1"/>
  <c r="E725" i="1" s="1"/>
  <c r="D725" i="1" a="1"/>
  <c r="D725" i="1" s="1"/>
  <c r="C725" i="1" a="1"/>
  <c r="C725" i="1" s="1"/>
  <c r="B725" i="1" a="1"/>
  <c r="B725" i="1" s="1"/>
  <c r="L725" i="1"/>
  <c r="K725" i="1" a="1"/>
  <c r="K725" i="1" s="1"/>
  <c r="Q725" i="1" a="1"/>
  <c r="Q725" i="1" s="1"/>
  <c r="E745" i="1" a="1"/>
  <c r="E745" i="1" s="1"/>
  <c r="D745" i="1" a="1"/>
  <c r="D745" i="1" s="1"/>
  <c r="C745" i="1" a="1"/>
  <c r="C745" i="1" s="1"/>
  <c r="B745" i="1" a="1"/>
  <c r="B745" i="1" s="1"/>
  <c r="L745" i="1"/>
  <c r="K745" i="1" a="1"/>
  <c r="K745" i="1" s="1"/>
  <c r="Q745" i="1" a="1"/>
  <c r="Q745" i="1" s="1"/>
  <c r="K765" i="1" a="1"/>
  <c r="K765" i="1" s="1"/>
  <c r="D765" i="1" a="1"/>
  <c r="D765" i="1" s="1"/>
  <c r="C765" i="1" a="1"/>
  <c r="C765" i="1" s="1"/>
  <c r="B765" i="1" a="1"/>
  <c r="B765" i="1" s="1"/>
  <c r="Q765" i="1" a="1"/>
  <c r="Q765" i="1" s="1"/>
  <c r="L765" i="1"/>
  <c r="E765" i="1" a="1"/>
  <c r="E765" i="1" s="1"/>
  <c r="K785" i="1" a="1"/>
  <c r="K785" i="1" s="1"/>
  <c r="C785" i="1" a="1"/>
  <c r="C785" i="1" s="1"/>
  <c r="B785" i="1" a="1"/>
  <c r="B785" i="1" s="1"/>
  <c r="L785" i="1"/>
  <c r="D785" i="1" a="1"/>
  <c r="D785" i="1" s="1"/>
  <c r="Q785" i="1" a="1"/>
  <c r="Q785" i="1" s="1"/>
  <c r="F785" i="1" a="1"/>
  <c r="F785" i="1" s="1"/>
  <c r="E785" i="1" a="1"/>
  <c r="E785" i="1" s="1"/>
  <c r="K805" i="1" a="1"/>
  <c r="K805" i="1" s="1"/>
  <c r="B805" i="1" a="1"/>
  <c r="B805" i="1" s="1"/>
  <c r="Q805" i="1" a="1"/>
  <c r="Q805" i="1" s="1"/>
  <c r="L805" i="1"/>
  <c r="F805" i="1" a="1"/>
  <c r="F805" i="1" s="1"/>
  <c r="C805" i="1" a="1"/>
  <c r="C805" i="1" s="1"/>
  <c r="D805" i="1" a="1"/>
  <c r="D805" i="1" s="1"/>
  <c r="E805" i="1" a="1"/>
  <c r="E805" i="1" s="1"/>
  <c r="L825" i="1"/>
  <c r="K825" i="1" a="1"/>
  <c r="K825" i="1" s="1"/>
  <c r="AG825" i="1" a="1"/>
  <c r="AG825" i="1" s="1"/>
  <c r="D825" i="1" a="1"/>
  <c r="D825" i="1" s="1"/>
  <c r="E825" i="1" a="1"/>
  <c r="E825" i="1" s="1"/>
  <c r="C825" i="1" a="1"/>
  <c r="C825" i="1" s="1"/>
  <c r="B825" i="1" a="1"/>
  <c r="B825" i="1" s="1"/>
  <c r="F825" i="1" a="1"/>
  <c r="F825" i="1" s="1"/>
  <c r="Q825" i="1" a="1"/>
  <c r="Q825" i="1" s="1"/>
  <c r="L845" i="1"/>
  <c r="K845" i="1" a="1"/>
  <c r="K845" i="1" s="1"/>
  <c r="D845" i="1" a="1"/>
  <c r="D845" i="1" s="1"/>
  <c r="Q845" i="1" a="1"/>
  <c r="Q845" i="1" s="1"/>
  <c r="B845" i="1" a="1"/>
  <c r="B845" i="1" s="1"/>
  <c r="E845" i="1" a="1"/>
  <c r="E845" i="1" s="1"/>
  <c r="C845" i="1" a="1"/>
  <c r="C845" i="1" s="1"/>
  <c r="L865" i="1"/>
  <c r="K865" i="1" a="1"/>
  <c r="K865" i="1" s="1"/>
  <c r="D865" i="1" a="1"/>
  <c r="D865" i="1" s="1"/>
  <c r="Q865" i="1" a="1"/>
  <c r="Q865" i="1" s="1"/>
  <c r="E865" i="1" a="1"/>
  <c r="E865" i="1" s="1"/>
  <c r="C865" i="1" a="1"/>
  <c r="C865" i="1" s="1"/>
  <c r="B865" i="1" a="1"/>
  <c r="B865" i="1" s="1"/>
  <c r="E885" i="1" a="1"/>
  <c r="E885" i="1" s="1"/>
  <c r="D885" i="1" a="1"/>
  <c r="D885" i="1" s="1"/>
  <c r="B885" i="1" a="1"/>
  <c r="B885" i="1" s="1"/>
  <c r="L885" i="1"/>
  <c r="Q885" i="1" a="1"/>
  <c r="Q885" i="1" s="1"/>
  <c r="K885" i="1" a="1"/>
  <c r="K885" i="1" s="1"/>
  <c r="C885" i="1" a="1"/>
  <c r="C885" i="1" s="1"/>
  <c r="E905" i="1" a="1"/>
  <c r="E905" i="1" s="1"/>
  <c r="D905" i="1" a="1"/>
  <c r="D905" i="1" s="1"/>
  <c r="B905" i="1" a="1"/>
  <c r="B905" i="1" s="1"/>
  <c r="L905" i="1"/>
  <c r="Q905" i="1" a="1"/>
  <c r="Q905" i="1" s="1"/>
  <c r="K905" i="1" a="1"/>
  <c r="K905" i="1" s="1"/>
  <c r="C905" i="1" a="1"/>
  <c r="C905" i="1" s="1"/>
  <c r="E925" i="1" a="1"/>
  <c r="E925" i="1" s="1"/>
  <c r="D925" i="1" a="1"/>
  <c r="D925" i="1" s="1"/>
  <c r="B925" i="1" a="1"/>
  <c r="B925" i="1" s="1"/>
  <c r="L925" i="1"/>
  <c r="C925" i="1" a="1"/>
  <c r="C925" i="1" s="1"/>
  <c r="Q925" i="1" a="1"/>
  <c r="Q925" i="1" s="1"/>
  <c r="K925" i="1" a="1"/>
  <c r="K925" i="1" s="1"/>
  <c r="E945" i="1" a="1"/>
  <c r="E945" i="1" s="1"/>
  <c r="D945" i="1" a="1"/>
  <c r="D945" i="1" s="1"/>
  <c r="B945" i="1" a="1"/>
  <c r="B945" i="1" s="1"/>
  <c r="L945" i="1"/>
  <c r="Q945" i="1" a="1"/>
  <c r="Q945" i="1" s="1"/>
  <c r="C945" i="1" a="1"/>
  <c r="C945" i="1" s="1"/>
  <c r="K945" i="1" a="1"/>
  <c r="K945" i="1" s="1"/>
  <c r="E965" i="1" a="1"/>
  <c r="E965" i="1" s="1"/>
  <c r="D965" i="1" a="1"/>
  <c r="D965" i="1" s="1"/>
  <c r="C965" i="1" a="1"/>
  <c r="C965" i="1" s="1"/>
  <c r="B965" i="1" a="1"/>
  <c r="B965" i="1" s="1"/>
  <c r="L965" i="1"/>
  <c r="Q965" i="1" a="1"/>
  <c r="Q965" i="1" s="1"/>
  <c r="K965" i="1" a="1"/>
  <c r="K965" i="1" s="1"/>
  <c r="E985" i="1" a="1"/>
  <c r="E985" i="1" s="1"/>
  <c r="D985" i="1" a="1"/>
  <c r="D985" i="1" s="1"/>
  <c r="C985" i="1" a="1"/>
  <c r="C985" i="1" s="1"/>
  <c r="B985" i="1" a="1"/>
  <c r="B985" i="1" s="1"/>
  <c r="L985" i="1"/>
  <c r="Q985" i="1" a="1"/>
  <c r="Q985" i="1" s="1"/>
  <c r="K985" i="1" a="1"/>
  <c r="K985" i="1" s="1"/>
  <c r="E1005" i="1" a="1"/>
  <c r="E1005" i="1" s="1"/>
  <c r="D1005" i="1" a="1"/>
  <c r="D1005" i="1" s="1"/>
  <c r="C1005" i="1" a="1"/>
  <c r="C1005" i="1" s="1"/>
  <c r="B1005" i="1" a="1"/>
  <c r="B1005" i="1" s="1"/>
  <c r="L1005" i="1"/>
  <c r="Q1005" i="1" a="1"/>
  <c r="Q1005" i="1" s="1"/>
  <c r="K1005" i="1" a="1"/>
  <c r="K1005" i="1" s="1"/>
  <c r="E1025" i="1" a="1"/>
  <c r="E1025" i="1" s="1"/>
  <c r="D1025" i="1" a="1"/>
  <c r="D1025" i="1" s="1"/>
  <c r="C1025" i="1" a="1"/>
  <c r="C1025" i="1" s="1"/>
  <c r="B1025" i="1" a="1"/>
  <c r="B1025" i="1" s="1"/>
  <c r="L1025" i="1"/>
  <c r="Q1025" i="1" a="1"/>
  <c r="Q1025" i="1" s="1"/>
  <c r="K1025" i="1" a="1"/>
  <c r="K1025" i="1" s="1"/>
  <c r="E1045" i="1" a="1"/>
  <c r="E1045" i="1" s="1"/>
  <c r="D1045" i="1" a="1"/>
  <c r="D1045" i="1" s="1"/>
  <c r="C1045" i="1" a="1"/>
  <c r="C1045" i="1" s="1"/>
  <c r="B1045" i="1" a="1"/>
  <c r="B1045" i="1" s="1"/>
  <c r="L1045" i="1"/>
  <c r="Q1045" i="1" a="1"/>
  <c r="Q1045" i="1" s="1"/>
  <c r="K1045" i="1" a="1"/>
  <c r="K1045" i="1" s="1"/>
  <c r="E1065" i="1" a="1"/>
  <c r="E1065" i="1" s="1"/>
  <c r="D1065" i="1" a="1"/>
  <c r="D1065" i="1" s="1"/>
  <c r="C1065" i="1" a="1"/>
  <c r="C1065" i="1" s="1"/>
  <c r="B1065" i="1" a="1"/>
  <c r="B1065" i="1" s="1"/>
  <c r="L1065" i="1"/>
  <c r="Q1065" i="1" a="1"/>
  <c r="Q1065" i="1" s="1"/>
  <c r="K1065" i="1" a="1"/>
  <c r="K1065" i="1" s="1"/>
  <c r="Q1085" i="1" a="1"/>
  <c r="Q1085" i="1" s="1"/>
  <c r="L1085" i="1"/>
  <c r="K1085" i="1" a="1"/>
  <c r="K1085" i="1" s="1"/>
  <c r="E1085" i="1" a="1"/>
  <c r="E1085" i="1" s="1"/>
  <c r="D1085" i="1" a="1"/>
  <c r="D1085" i="1" s="1"/>
  <c r="C1085" i="1" a="1"/>
  <c r="C1085" i="1" s="1"/>
  <c r="B1085" i="1" a="1"/>
  <c r="B1085" i="1" s="1"/>
  <c r="C1105" i="1" a="1"/>
  <c r="C1105" i="1" s="1"/>
  <c r="L1105" i="1"/>
  <c r="K1105" i="1" a="1"/>
  <c r="K1105" i="1" s="1"/>
  <c r="D1105" i="1" a="1"/>
  <c r="D1105" i="1" s="1"/>
  <c r="Q1105" i="1" a="1"/>
  <c r="Q1105" i="1" s="1"/>
  <c r="E1105" i="1" a="1"/>
  <c r="E1105" i="1" s="1"/>
  <c r="B1105" i="1" a="1"/>
  <c r="B1105" i="1" s="1"/>
  <c r="C1125" i="1" a="1"/>
  <c r="C1125" i="1" s="1"/>
  <c r="E1125" i="1" a="1"/>
  <c r="E1125" i="1" s="1"/>
  <c r="B1125" i="1" a="1"/>
  <c r="B1125" i="1" s="1"/>
  <c r="L1125" i="1"/>
  <c r="K1125" i="1" a="1"/>
  <c r="K1125" i="1" s="1"/>
  <c r="D1125" i="1" a="1"/>
  <c r="D1125" i="1" s="1"/>
  <c r="Q1125" i="1" a="1"/>
  <c r="Q1125" i="1" s="1"/>
  <c r="C1145" i="1" a="1"/>
  <c r="C1145" i="1" s="1"/>
  <c r="I1145" i="1" a="1"/>
  <c r="I1145" i="1" s="1"/>
  <c r="F1145" i="1" a="1"/>
  <c r="F1145" i="1" s="1"/>
  <c r="E1145" i="1" a="1"/>
  <c r="E1145" i="1" s="1"/>
  <c r="D1145" i="1" a="1"/>
  <c r="D1145" i="1" s="1"/>
  <c r="J1145" i="1" a="1"/>
  <c r="J1145" i="1" s="1"/>
  <c r="AG1145" i="1" a="1"/>
  <c r="AG1145" i="1" s="1"/>
  <c r="B1145" i="1" a="1"/>
  <c r="B1145" i="1" s="1"/>
  <c r="L1145" i="1"/>
  <c r="K1145" i="1" a="1"/>
  <c r="K1145" i="1" s="1"/>
  <c r="R1145" i="1" a="1"/>
  <c r="R1145" i="1" s="1"/>
  <c r="Q1145" i="1" a="1"/>
  <c r="Q1145" i="1" s="1"/>
  <c r="C1165" i="1" a="1"/>
  <c r="C1165" i="1" s="1"/>
  <c r="B1165" i="1" a="1"/>
  <c r="B1165" i="1" s="1"/>
  <c r="R1165" i="1" a="1"/>
  <c r="R1165" i="1" s="1"/>
  <c r="K1165" i="1" a="1"/>
  <c r="K1165" i="1" s="1"/>
  <c r="J1165" i="1" a="1"/>
  <c r="J1165" i="1" s="1"/>
  <c r="F1165" i="1" a="1"/>
  <c r="F1165" i="1" s="1"/>
  <c r="E1165" i="1" a="1"/>
  <c r="E1165" i="1" s="1"/>
  <c r="D1165" i="1" a="1"/>
  <c r="D1165" i="1" s="1"/>
  <c r="Q1165" i="1" a="1"/>
  <c r="Q1165" i="1" s="1"/>
  <c r="L1165" i="1"/>
  <c r="C1185" i="1" a="1"/>
  <c r="C1185" i="1" s="1"/>
  <c r="B1185" i="1" a="1"/>
  <c r="B1185" i="1" s="1"/>
  <c r="R1185" i="1" a="1"/>
  <c r="R1185" i="1" s="1"/>
  <c r="K1185" i="1" a="1"/>
  <c r="K1185" i="1" s="1"/>
  <c r="I1185" i="1" a="1"/>
  <c r="I1185" i="1" s="1"/>
  <c r="Q1185" i="1" a="1"/>
  <c r="Q1185" i="1" s="1"/>
  <c r="L1185" i="1"/>
  <c r="J1185" i="1" a="1"/>
  <c r="J1185" i="1" s="1"/>
  <c r="F1185" i="1" a="1"/>
  <c r="F1185" i="1" s="1"/>
  <c r="D1185" i="1" a="1"/>
  <c r="D1185" i="1" s="1"/>
  <c r="E1185" i="1" a="1"/>
  <c r="E1185" i="1" s="1"/>
  <c r="AG1185" i="1" a="1"/>
  <c r="AG1185" i="1" s="1"/>
  <c r="C1205" i="1" a="1"/>
  <c r="C1205" i="1" s="1"/>
  <c r="B1205" i="1" a="1"/>
  <c r="B1205" i="1" s="1"/>
  <c r="R1205" i="1" a="1"/>
  <c r="R1205" i="1" s="1"/>
  <c r="K1205" i="1" a="1"/>
  <c r="K1205" i="1" s="1"/>
  <c r="I1205" i="1" a="1"/>
  <c r="I1205" i="1" s="1"/>
  <c r="Q1205" i="1" a="1"/>
  <c r="Q1205" i="1" s="1"/>
  <c r="L1205" i="1"/>
  <c r="AG1205" i="1" a="1"/>
  <c r="AG1205" i="1" s="1"/>
  <c r="F1205" i="1" a="1"/>
  <c r="F1205" i="1" s="1"/>
  <c r="E1205" i="1" a="1"/>
  <c r="E1205" i="1" s="1"/>
  <c r="D1205" i="1" a="1"/>
  <c r="D1205" i="1" s="1"/>
  <c r="D1225" i="1" a="1"/>
  <c r="D1225" i="1" s="1"/>
  <c r="C1225" i="1" a="1"/>
  <c r="C1225" i="1" s="1"/>
  <c r="B1225" i="1" a="1"/>
  <c r="B1225" i="1" s="1"/>
  <c r="F1225" i="1" a="1"/>
  <c r="F1225" i="1" s="1"/>
  <c r="E1225" i="1" a="1"/>
  <c r="E1225" i="1" s="1"/>
  <c r="R1225" i="1" a="1"/>
  <c r="R1225" i="1" s="1"/>
  <c r="AG1225" i="1" a="1"/>
  <c r="AG1225" i="1" s="1"/>
  <c r="Q1225" i="1" a="1"/>
  <c r="Q1225" i="1" s="1"/>
  <c r="L1225" i="1"/>
  <c r="K1225" i="1" a="1"/>
  <c r="K1225" i="1" s="1"/>
  <c r="I1225" i="1" a="1"/>
  <c r="I1225" i="1" s="1"/>
  <c r="D1245" i="1" a="1"/>
  <c r="D1245" i="1" s="1"/>
  <c r="C1245" i="1" a="1"/>
  <c r="C1245" i="1" s="1"/>
  <c r="B1245" i="1" a="1"/>
  <c r="B1245" i="1" s="1"/>
  <c r="Q1245" i="1" a="1"/>
  <c r="Q1245" i="1" s="1"/>
  <c r="AG1245" i="1" a="1"/>
  <c r="AG1245" i="1" s="1"/>
  <c r="E1245" i="1" a="1"/>
  <c r="E1245" i="1" s="1"/>
  <c r="R1245" i="1" a="1"/>
  <c r="R1245" i="1" s="1"/>
  <c r="L1245" i="1"/>
  <c r="K1245" i="1" a="1"/>
  <c r="K1245" i="1" s="1"/>
  <c r="D1265" i="1" a="1"/>
  <c r="D1265" i="1" s="1"/>
  <c r="C1265" i="1" a="1"/>
  <c r="C1265" i="1" s="1"/>
  <c r="B1265" i="1" a="1"/>
  <c r="B1265" i="1" s="1"/>
  <c r="Q1265" i="1" a="1"/>
  <c r="Q1265" i="1" s="1"/>
  <c r="K1265" i="1" a="1"/>
  <c r="K1265" i="1" s="1"/>
  <c r="L1265" i="1"/>
  <c r="E1265" i="1" a="1"/>
  <c r="E1265" i="1" s="1"/>
  <c r="E1285" i="1" a="1"/>
  <c r="E1285" i="1" s="1"/>
  <c r="D1285" i="1" a="1"/>
  <c r="D1285" i="1" s="1"/>
  <c r="B1285" i="1" a="1"/>
  <c r="B1285" i="1" s="1"/>
  <c r="Q1285" i="1" a="1"/>
  <c r="Q1285" i="1" s="1"/>
  <c r="L1285" i="1"/>
  <c r="K1285" i="1" a="1"/>
  <c r="K1285" i="1" s="1"/>
  <c r="C1285" i="1" a="1"/>
  <c r="C1285" i="1" s="1"/>
  <c r="E1305" i="1" a="1"/>
  <c r="E1305" i="1" s="1"/>
  <c r="D1305" i="1" a="1"/>
  <c r="D1305" i="1" s="1"/>
  <c r="C1305" i="1" a="1"/>
  <c r="C1305" i="1" s="1"/>
  <c r="B1305" i="1" a="1"/>
  <c r="B1305" i="1" s="1"/>
  <c r="Q1305" i="1" a="1"/>
  <c r="Q1305" i="1" s="1"/>
  <c r="R1305" i="1" a="1"/>
  <c r="R1305" i="1" s="1"/>
  <c r="L1305" i="1"/>
  <c r="K1305" i="1" a="1"/>
  <c r="K1305" i="1" s="1"/>
  <c r="E1325" i="1" a="1"/>
  <c r="E1325" i="1" s="1"/>
  <c r="D1325" i="1" a="1"/>
  <c r="D1325" i="1" s="1"/>
  <c r="C1325" i="1" a="1"/>
  <c r="C1325" i="1" s="1"/>
  <c r="B1325" i="1" a="1"/>
  <c r="B1325" i="1" s="1"/>
  <c r="L1325" i="1"/>
  <c r="K1325" i="1" a="1"/>
  <c r="K1325" i="1" s="1"/>
  <c r="Q1325" i="1" a="1"/>
  <c r="Q1325" i="1" s="1"/>
  <c r="D1345" i="1" a="1"/>
  <c r="D1345" i="1" s="1"/>
  <c r="B1345" i="1" a="1"/>
  <c r="B1345" i="1" s="1"/>
  <c r="K1345" i="1" a="1"/>
  <c r="K1345" i="1" s="1"/>
  <c r="E1345" i="1" a="1"/>
  <c r="E1345" i="1" s="1"/>
  <c r="C1345" i="1" a="1"/>
  <c r="C1345" i="1" s="1"/>
  <c r="L1345" i="1"/>
  <c r="Q1345" i="1" a="1"/>
  <c r="Q1345" i="1" s="1"/>
  <c r="AG1365" i="1" a="1"/>
  <c r="AG1365" i="1" s="1"/>
  <c r="D1365" i="1" a="1"/>
  <c r="D1365" i="1" s="1"/>
  <c r="B1365" i="1" a="1"/>
  <c r="B1365" i="1" s="1"/>
  <c r="E1365" i="1" a="1"/>
  <c r="E1365" i="1" s="1"/>
  <c r="Q1365" i="1" a="1"/>
  <c r="Q1365" i="1" s="1"/>
  <c r="L1365" i="1"/>
  <c r="K1365" i="1" a="1"/>
  <c r="K1365" i="1" s="1"/>
  <c r="C1365" i="1" a="1"/>
  <c r="C1365" i="1" s="1"/>
  <c r="B1385" i="1" a="1"/>
  <c r="B1385" i="1" s="1"/>
  <c r="R1385" i="1" a="1"/>
  <c r="R1385" i="1" s="1"/>
  <c r="Q1385" i="1" a="1"/>
  <c r="Q1385" i="1" s="1"/>
  <c r="L1385" i="1"/>
  <c r="K1385" i="1" a="1"/>
  <c r="K1385" i="1" s="1"/>
  <c r="E1385" i="1" a="1"/>
  <c r="E1385" i="1" s="1"/>
  <c r="D1385" i="1" a="1"/>
  <c r="D1385" i="1" s="1"/>
  <c r="C1385" i="1" a="1"/>
  <c r="C1385" i="1" s="1"/>
  <c r="B1405" i="1" a="1"/>
  <c r="B1405" i="1" s="1"/>
  <c r="R1405" i="1" a="1"/>
  <c r="R1405" i="1" s="1"/>
  <c r="Q1405" i="1" a="1"/>
  <c r="Q1405" i="1" s="1"/>
  <c r="L1405" i="1"/>
  <c r="K1405" i="1" a="1"/>
  <c r="K1405" i="1" s="1"/>
  <c r="I1405" i="1" a="1"/>
  <c r="I1405" i="1" s="1"/>
  <c r="F1405" i="1" a="1"/>
  <c r="F1405" i="1" s="1"/>
  <c r="E1405" i="1" a="1"/>
  <c r="E1405" i="1" s="1"/>
  <c r="D1405" i="1" a="1"/>
  <c r="D1405" i="1" s="1"/>
  <c r="C1405" i="1" a="1"/>
  <c r="C1405" i="1" s="1"/>
  <c r="B1425" i="1" a="1"/>
  <c r="B1425" i="1" s="1"/>
  <c r="R1425" i="1" a="1"/>
  <c r="R1425" i="1" s="1"/>
  <c r="Q1425" i="1" a="1"/>
  <c r="Q1425" i="1" s="1"/>
  <c r="L1425" i="1"/>
  <c r="E1425" i="1" a="1"/>
  <c r="E1425" i="1" s="1"/>
  <c r="D1425" i="1" a="1"/>
  <c r="D1425" i="1" s="1"/>
  <c r="C1425" i="1" a="1"/>
  <c r="C1425" i="1" s="1"/>
  <c r="K1425" i="1" a="1"/>
  <c r="K1425" i="1" s="1"/>
  <c r="I1445" i="1" a="1"/>
  <c r="I1445" i="1" s="1"/>
  <c r="E1445" i="1" a="1"/>
  <c r="E1445" i="1" s="1"/>
  <c r="D1445" i="1" a="1"/>
  <c r="D1445" i="1" s="1"/>
  <c r="B1445" i="1" a="1"/>
  <c r="B1445" i="1" s="1"/>
  <c r="R1445" i="1" a="1"/>
  <c r="R1445" i="1" s="1"/>
  <c r="Q1445" i="1" a="1"/>
  <c r="Q1445" i="1" s="1"/>
  <c r="L1445" i="1"/>
  <c r="K1445" i="1" a="1"/>
  <c r="K1445" i="1" s="1"/>
  <c r="C1445" i="1" a="1"/>
  <c r="C1445" i="1" s="1"/>
  <c r="I1465" i="1" a="1"/>
  <c r="I1465" i="1" s="1"/>
  <c r="E1465" i="1" a="1"/>
  <c r="E1465" i="1" s="1"/>
  <c r="C1465" i="1" a="1"/>
  <c r="C1465" i="1" s="1"/>
  <c r="R1465" i="1" a="1"/>
  <c r="R1465" i="1" s="1"/>
  <c r="L1465" i="1"/>
  <c r="Q1465" i="1" a="1"/>
  <c r="Q1465" i="1" s="1"/>
  <c r="K1465" i="1" a="1"/>
  <c r="K1465" i="1" s="1"/>
  <c r="B1465" i="1" a="1"/>
  <c r="B1465" i="1" s="1"/>
  <c r="D1465" i="1" a="1"/>
  <c r="D1465" i="1" s="1"/>
  <c r="E1485" i="1" a="1"/>
  <c r="E1485" i="1" s="1"/>
  <c r="C1485" i="1" a="1"/>
  <c r="C1485" i="1" s="1"/>
  <c r="B1485" i="1" a="1"/>
  <c r="B1485" i="1" s="1"/>
  <c r="Q1485" i="1" a="1"/>
  <c r="Q1485" i="1" s="1"/>
  <c r="L1485" i="1"/>
  <c r="K1485" i="1" a="1"/>
  <c r="K1485" i="1" s="1"/>
  <c r="D1485" i="1" a="1"/>
  <c r="D1485" i="1" s="1"/>
  <c r="E1505" i="1" a="1"/>
  <c r="E1505" i="1" s="1"/>
  <c r="D1505" i="1" a="1"/>
  <c r="D1505" i="1" s="1"/>
  <c r="C1505" i="1" a="1"/>
  <c r="C1505" i="1" s="1"/>
  <c r="R1505" i="1" a="1"/>
  <c r="R1505" i="1" s="1"/>
  <c r="B1505" i="1" a="1"/>
  <c r="B1505" i="1" s="1"/>
  <c r="Q1505" i="1" a="1"/>
  <c r="Q1505" i="1" s="1"/>
  <c r="L1505" i="1"/>
  <c r="K1505" i="1" a="1"/>
  <c r="K1505" i="1" s="1"/>
  <c r="B1525" i="1" a="1"/>
  <c r="B1525" i="1" s="1"/>
  <c r="E1525" i="1" a="1"/>
  <c r="E1525" i="1" s="1"/>
  <c r="D1525" i="1" a="1"/>
  <c r="D1525" i="1" s="1"/>
  <c r="C1525" i="1" a="1"/>
  <c r="C1525" i="1" s="1"/>
  <c r="Q1525" i="1" a="1"/>
  <c r="Q1525" i="1" s="1"/>
  <c r="L1525" i="1"/>
  <c r="K1525" i="1" a="1"/>
  <c r="K1525" i="1" s="1"/>
  <c r="K1545" i="1" a="1"/>
  <c r="K1545" i="1" s="1"/>
  <c r="C1545" i="1" a="1"/>
  <c r="C1545" i="1" s="1"/>
  <c r="B1545" i="1" a="1"/>
  <c r="B1545" i="1" s="1"/>
  <c r="R1545" i="1" a="1"/>
  <c r="R1545" i="1" s="1"/>
  <c r="L1545" i="1"/>
  <c r="E1545" i="1" a="1"/>
  <c r="E1545" i="1" s="1"/>
  <c r="D1545" i="1" a="1"/>
  <c r="D1545" i="1" s="1"/>
  <c r="Q1545" i="1" a="1"/>
  <c r="Q1545" i="1" s="1"/>
  <c r="E1565" i="1" a="1"/>
  <c r="E1565" i="1" s="1"/>
  <c r="D1565" i="1" a="1"/>
  <c r="D1565" i="1" s="1"/>
  <c r="R1565" i="1" a="1"/>
  <c r="R1565" i="1" s="1"/>
  <c r="L1565" i="1"/>
  <c r="Q1565" i="1" a="1"/>
  <c r="Q1565" i="1" s="1"/>
  <c r="K1565" i="1" a="1"/>
  <c r="K1565" i="1" s="1"/>
  <c r="F1565" i="1" a="1"/>
  <c r="F1565" i="1" s="1"/>
  <c r="C1565" i="1" a="1"/>
  <c r="C1565" i="1" s="1"/>
  <c r="B1565" i="1" a="1"/>
  <c r="B1565" i="1" s="1"/>
  <c r="AG1585" i="1" a="1"/>
  <c r="AG1585" i="1" s="1"/>
  <c r="Q1585" i="1" a="1"/>
  <c r="Q1585" i="1" s="1"/>
  <c r="L1585" i="1"/>
  <c r="K1585" i="1" a="1"/>
  <c r="K1585" i="1" s="1"/>
  <c r="E1585" i="1" a="1"/>
  <c r="E1585" i="1" s="1"/>
  <c r="C1585" i="1" a="1"/>
  <c r="C1585" i="1" s="1"/>
  <c r="B1585" i="1" a="1"/>
  <c r="B1585" i="1" s="1"/>
  <c r="D1585" i="1" a="1"/>
  <c r="D1585" i="1" s="1"/>
  <c r="R1585" i="1" a="1"/>
  <c r="R1585" i="1" s="1"/>
  <c r="Q1605" i="1" a="1"/>
  <c r="Q1605" i="1" s="1"/>
  <c r="L1605" i="1"/>
  <c r="K1605" i="1" a="1"/>
  <c r="K1605" i="1" s="1"/>
  <c r="R1605" i="1" a="1"/>
  <c r="R1605" i="1" s="1"/>
  <c r="E1605" i="1" a="1"/>
  <c r="E1605" i="1" s="1"/>
  <c r="D1605" i="1" a="1"/>
  <c r="D1605" i="1" s="1"/>
  <c r="F1605" i="1" a="1"/>
  <c r="F1605" i="1" s="1"/>
  <c r="C1605" i="1" a="1"/>
  <c r="C1605" i="1" s="1"/>
  <c r="B1605" i="1" a="1"/>
  <c r="B1605" i="1" s="1"/>
  <c r="Q1625" i="1" a="1"/>
  <c r="Q1625" i="1" s="1"/>
  <c r="L1625" i="1"/>
  <c r="K1625" i="1" a="1"/>
  <c r="K1625" i="1" s="1"/>
  <c r="E1625" i="1" a="1"/>
  <c r="E1625" i="1" s="1"/>
  <c r="D1625" i="1" a="1"/>
  <c r="D1625" i="1" s="1"/>
  <c r="B1625" i="1" a="1"/>
  <c r="B1625" i="1" s="1"/>
  <c r="C1625" i="1" a="1"/>
  <c r="C1625" i="1" s="1"/>
  <c r="K1645" i="1" a="1"/>
  <c r="K1645" i="1" s="1"/>
  <c r="E1645" i="1" a="1"/>
  <c r="E1645" i="1" s="1"/>
  <c r="B1645" i="1" a="1"/>
  <c r="B1645" i="1" s="1"/>
  <c r="D1645" i="1" a="1"/>
  <c r="D1645" i="1" s="1"/>
  <c r="C1645" i="1" a="1"/>
  <c r="C1645" i="1" s="1"/>
  <c r="L1645" i="1"/>
  <c r="Q1645" i="1" a="1"/>
  <c r="Q1645" i="1" s="1"/>
  <c r="AG1665" i="1" a="1"/>
  <c r="AG1665" i="1" s="1"/>
  <c r="R1665" i="1" a="1"/>
  <c r="R1665" i="1" s="1"/>
  <c r="J1665" i="1" a="1"/>
  <c r="J1665" i="1" s="1"/>
  <c r="L1665" i="1"/>
  <c r="E1665" i="1" a="1"/>
  <c r="E1665" i="1" s="1"/>
  <c r="Q1665" i="1" a="1"/>
  <c r="Q1665" i="1" s="1"/>
  <c r="K1665" i="1" a="1"/>
  <c r="K1665" i="1" s="1"/>
  <c r="D1665" i="1" a="1"/>
  <c r="D1665" i="1" s="1"/>
  <c r="C1665" i="1" a="1"/>
  <c r="C1665" i="1" s="1"/>
  <c r="B1665" i="1" a="1"/>
  <c r="B1665" i="1" s="1"/>
  <c r="L1685" i="1"/>
  <c r="K1685" i="1" a="1"/>
  <c r="K1685" i="1" s="1"/>
  <c r="Q1685" i="1" a="1"/>
  <c r="Q1685" i="1" s="1"/>
  <c r="D1685" i="1" a="1"/>
  <c r="D1685" i="1" s="1"/>
  <c r="E1685" i="1" a="1"/>
  <c r="E1685" i="1" s="1"/>
  <c r="C1685" i="1" a="1"/>
  <c r="C1685" i="1" s="1"/>
  <c r="B1685" i="1" a="1"/>
  <c r="B1685" i="1" s="1"/>
  <c r="D1705" i="1" a="1"/>
  <c r="D1705" i="1" s="1"/>
  <c r="B1705" i="1" a="1"/>
  <c r="B1705" i="1" s="1"/>
  <c r="L1705" i="1"/>
  <c r="Q1705" i="1" a="1"/>
  <c r="Q1705" i="1" s="1"/>
  <c r="K1705" i="1" a="1"/>
  <c r="K1705" i="1" s="1"/>
  <c r="C1705" i="1" a="1"/>
  <c r="C1705" i="1" s="1"/>
  <c r="E1705" i="1" a="1"/>
  <c r="E1705" i="1" s="1"/>
  <c r="K1725" i="1" a="1"/>
  <c r="K1725" i="1" s="1"/>
  <c r="E1725" i="1" a="1"/>
  <c r="E1725" i="1" s="1"/>
  <c r="C1725" i="1" a="1"/>
  <c r="C1725" i="1" s="1"/>
  <c r="D1725" i="1" a="1"/>
  <c r="D1725" i="1" s="1"/>
  <c r="B1725" i="1" a="1"/>
  <c r="B1725" i="1" s="1"/>
  <c r="Q1725" i="1" a="1"/>
  <c r="Q1725" i="1" s="1"/>
  <c r="L1725" i="1"/>
  <c r="K1745" i="1" a="1"/>
  <c r="K1745" i="1" s="1"/>
  <c r="D1745" i="1" a="1"/>
  <c r="D1745" i="1" s="1"/>
  <c r="R1745" i="1" a="1"/>
  <c r="R1745" i="1" s="1"/>
  <c r="AG1745" i="1" a="1"/>
  <c r="AG1745" i="1" s="1"/>
  <c r="Q1745" i="1" a="1"/>
  <c r="Q1745" i="1" s="1"/>
  <c r="L1745" i="1"/>
  <c r="E1745" i="1" a="1"/>
  <c r="E1745" i="1" s="1"/>
  <c r="C1745" i="1" a="1"/>
  <c r="C1745" i="1" s="1"/>
  <c r="B1745" i="1" a="1"/>
  <c r="B1745" i="1" s="1"/>
  <c r="F1745" i="1" a="1"/>
  <c r="F1745" i="1" s="1"/>
  <c r="P1771" i="1"/>
  <c r="B1774" i="1" a="1"/>
  <c r="B1774" i="1" s="1"/>
  <c r="F1774" i="1" a="1"/>
  <c r="F1774" i="1" s="1"/>
  <c r="H1774" i="1" s="1"/>
  <c r="Q1774" i="1" a="1"/>
  <c r="Q1774" i="1" s="1"/>
  <c r="L1774" i="1"/>
  <c r="K1774" i="1" a="1"/>
  <c r="K1774" i="1" s="1"/>
  <c r="E1774" i="1" a="1"/>
  <c r="E1774" i="1" s="1"/>
  <c r="AG1774" i="1" a="1"/>
  <c r="AG1774" i="1" s="1"/>
  <c r="C1774" i="1" a="1"/>
  <c r="C1774" i="1" s="1"/>
  <c r="D1774" i="1" a="1"/>
  <c r="D1774" i="1" s="1"/>
  <c r="N1774" i="1"/>
  <c r="Q1788" i="1" a="1"/>
  <c r="Q1788" i="1" s="1"/>
  <c r="K1788" i="1" a="1"/>
  <c r="K1788" i="1" s="1"/>
  <c r="B1788" i="1" a="1"/>
  <c r="B1788" i="1" s="1"/>
  <c r="AG1788" i="1" a="1"/>
  <c r="AG1788" i="1" s="1"/>
  <c r="D1788" i="1" a="1"/>
  <c r="D1788" i="1" s="1"/>
  <c r="C1788" i="1" a="1"/>
  <c r="C1788" i="1" s="1"/>
  <c r="L1788" i="1"/>
  <c r="F1788" i="1" a="1"/>
  <c r="F1788" i="1" s="1"/>
  <c r="G1788" i="1" s="1"/>
  <c r="E1788" i="1" a="1"/>
  <c r="E1788" i="1" s="1"/>
  <c r="H1788" i="1"/>
  <c r="F7" i="2" a="1"/>
  <c r="F7" i="2" s="1"/>
  <c r="H7" i="2" s="1"/>
  <c r="E7" i="2" a="1"/>
  <c r="E7" i="2" s="1"/>
  <c r="B7" i="2" a="1"/>
  <c r="B7" i="2" s="1"/>
  <c r="G7" i="2" a="1"/>
  <c r="G7" i="2" s="1"/>
  <c r="D7" i="2" a="1"/>
  <c r="D7" i="2" s="1"/>
  <c r="C7" i="2" a="1"/>
  <c r="C7" i="2" s="1"/>
  <c r="G56" i="2" a="1"/>
  <c r="G56" i="2" s="1"/>
  <c r="B56" i="2" a="1"/>
  <c r="B56" i="2" s="1"/>
  <c r="F56" i="2" a="1"/>
  <c r="F56" i="2" s="1"/>
  <c r="H56" i="2" s="1"/>
  <c r="E56" i="2" a="1"/>
  <c r="E56" i="2" s="1"/>
  <c r="D56" i="2" a="1"/>
  <c r="D56" i="2" s="1"/>
  <c r="C56" i="2" a="1"/>
  <c r="C56" i="2" s="1"/>
  <c r="B82" i="2" a="1"/>
  <c r="B82" i="2" s="1"/>
  <c r="F82" i="2" a="1"/>
  <c r="F82" i="2" s="1"/>
  <c r="E82" i="2" a="1"/>
  <c r="E82" i="2" s="1"/>
  <c r="D82" i="2" a="1"/>
  <c r="D82" i="2" s="1"/>
  <c r="C82" i="2" a="1"/>
  <c r="C82" i="2" s="1"/>
  <c r="C107" i="2" a="1"/>
  <c r="C107" i="2" s="1"/>
  <c r="B107" i="2" a="1"/>
  <c r="B107" i="2" s="1"/>
  <c r="E107" i="2" a="1"/>
  <c r="E107" i="2" s="1"/>
  <c r="D107" i="2" a="1"/>
  <c r="D107" i="2" s="1"/>
  <c r="G107" i="2" a="1"/>
  <c r="G107" i="2" s="1"/>
  <c r="I107" i="2" s="1"/>
  <c r="F107" i="2" a="1"/>
  <c r="F107" i="2" s="1"/>
  <c r="C156" i="2" a="1"/>
  <c r="C156" i="2" s="1"/>
  <c r="D156" i="2" a="1"/>
  <c r="D156" i="2" s="1"/>
  <c r="F156" i="2" a="1"/>
  <c r="F156" i="2" s="1"/>
  <c r="B156" i="2" a="1"/>
  <c r="B156" i="2" s="1"/>
  <c r="E156" i="2" a="1"/>
  <c r="E156" i="2" s="1"/>
  <c r="G156" i="2" s="1" a="1"/>
  <c r="G156" i="2" s="1"/>
  <c r="I156" i="2" s="1"/>
  <c r="D182" i="2" a="1"/>
  <c r="D182" i="2" s="1"/>
  <c r="C182" i="2" a="1"/>
  <c r="C182" i="2" s="1"/>
  <c r="B182" i="2" a="1"/>
  <c r="B182" i="2" s="1"/>
  <c r="F182" i="2" a="1"/>
  <c r="F182" i="2" s="1"/>
  <c r="E182" i="2" a="1"/>
  <c r="E182" i="2" s="1"/>
  <c r="G182" i="2" s="1" a="1"/>
  <c r="G182" i="2" s="1"/>
  <c r="I182" i="2" s="1"/>
  <c r="B207" i="2" a="1"/>
  <c r="B207" i="2" s="1"/>
  <c r="G207" i="2" a="1"/>
  <c r="G207" i="2" s="1"/>
  <c r="E207" i="2" a="1"/>
  <c r="E207" i="2" s="1"/>
  <c r="D207" i="2" a="1"/>
  <c r="D207" i="2" s="1"/>
  <c r="F207" i="2" a="1"/>
  <c r="F207" i="2" s="1"/>
  <c r="C207" i="2" a="1"/>
  <c r="C207" i="2" s="1"/>
  <c r="H207" i="2"/>
  <c r="D256" i="2" a="1"/>
  <c r="D256" i="2" s="1"/>
  <c r="G256" i="2" a="1"/>
  <c r="G256" i="2" s="1"/>
  <c r="I256" i="2" s="1"/>
  <c r="F256" i="2" a="1"/>
  <c r="F256" i="2" s="1"/>
  <c r="B256" i="2" a="1"/>
  <c r="B256" i="2" s="1"/>
  <c r="C256" i="2" a="1"/>
  <c r="C256" i="2" s="1"/>
  <c r="E256" i="2" a="1"/>
  <c r="E256" i="2" s="1"/>
  <c r="F282" i="2" a="1"/>
  <c r="F282" i="2" s="1"/>
  <c r="E282" i="2" a="1"/>
  <c r="E282" i="2" s="1"/>
  <c r="G282" i="2" s="1" a="1"/>
  <c r="G282" i="2" s="1"/>
  <c r="D282" i="2" a="1"/>
  <c r="D282" i="2" s="1"/>
  <c r="C282" i="2" a="1"/>
  <c r="C282" i="2" s="1"/>
  <c r="B282" i="2" a="1"/>
  <c r="B282" i="2" s="1"/>
  <c r="B308" i="2" a="1"/>
  <c r="B308" i="2" s="1"/>
  <c r="F308" i="2" a="1"/>
  <c r="F308" i="2" s="1"/>
  <c r="E308" i="2" a="1"/>
  <c r="E308" i="2" s="1"/>
  <c r="G308" i="2" s="1" a="1"/>
  <c r="G308" i="2" s="1"/>
  <c r="D308" i="2" a="1"/>
  <c r="D308" i="2" s="1"/>
  <c r="C308" i="2" a="1"/>
  <c r="C308" i="2" s="1"/>
  <c r="B316" i="2" a="1"/>
  <c r="B316" i="2" s="1"/>
  <c r="F316" i="2" a="1"/>
  <c r="F316" i="2" s="1"/>
  <c r="E316" i="2" a="1"/>
  <c r="E316" i="2" s="1"/>
  <c r="G316" i="2" s="1" a="1"/>
  <c r="G316" i="2" s="1"/>
  <c r="I316" i="2" s="1"/>
  <c r="C316" i="2" a="1"/>
  <c r="C316" i="2" s="1"/>
  <c r="D316" i="2" a="1"/>
  <c r="D316" i="2" s="1"/>
  <c r="F334" i="2" a="1"/>
  <c r="F334" i="2" s="1"/>
  <c r="E334" i="2" a="1"/>
  <c r="E334" i="2" s="1"/>
  <c r="D334" i="2" a="1"/>
  <c r="D334" i="2" s="1"/>
  <c r="C334" i="2" a="1"/>
  <c r="C334" i="2" s="1"/>
  <c r="B334" i="2" a="1"/>
  <c r="B334" i="2" s="1"/>
  <c r="E377" i="2" a="1"/>
  <c r="E377" i="2" s="1"/>
  <c r="G377" i="2" s="1" a="1"/>
  <c r="G377" i="2" s="1"/>
  <c r="I377" i="2" s="1"/>
  <c r="C377" i="2" a="1"/>
  <c r="C377" i="2" s="1"/>
  <c r="F377" i="2" a="1"/>
  <c r="F377" i="2" s="1"/>
  <c r="D377" i="2" a="1"/>
  <c r="D377" i="2" s="1"/>
  <c r="B377" i="2" a="1"/>
  <c r="B377" i="2" s="1"/>
  <c r="C412" i="2" a="1"/>
  <c r="C412" i="2" s="1"/>
  <c r="B412" i="2" a="1"/>
  <c r="B412" i="2" s="1"/>
  <c r="E412" i="2" a="1"/>
  <c r="E412" i="2" s="1"/>
  <c r="G412" i="2" s="1" a="1"/>
  <c r="G412" i="2" s="1"/>
  <c r="I412" i="2" s="1"/>
  <c r="F412" i="2" a="1"/>
  <c r="F412" i="2" s="1"/>
  <c r="D412" i="2" a="1"/>
  <c r="D412" i="2" s="1"/>
  <c r="AC132" i="4"/>
  <c r="B151" i="4" a="1"/>
  <c r="B151" i="4" s="1"/>
  <c r="AC142" i="4"/>
  <c r="AX56" i="5"/>
  <c r="J1608" i="1" s="1" a="1"/>
  <c r="J1608" i="1" s="1"/>
  <c r="AX61" i="5"/>
  <c r="J1754" i="1" s="1" a="1"/>
  <c r="J1754" i="1" s="1"/>
  <c r="X22" i="6"/>
  <c r="W24" i="6"/>
  <c r="AH43" i="6"/>
  <c r="X43" i="6"/>
  <c r="BE15" i="8"/>
  <c r="AR21" i="8"/>
  <c r="BD32" i="8"/>
  <c r="AR32" i="8"/>
  <c r="AH32" i="8"/>
  <c r="BD50" i="8"/>
  <c r="AR50" i="8"/>
  <c r="AH57" i="8"/>
  <c r="X57" i="8"/>
  <c r="AW18" i="10"/>
  <c r="AK18" i="10"/>
  <c r="AA18" i="10"/>
  <c r="Z30" i="10"/>
  <c r="AK44" i="10"/>
  <c r="AA44" i="10"/>
  <c r="AA47" i="10"/>
  <c r="BD30" i="11"/>
  <c r="AR30" i="11"/>
  <c r="AH30" i="11"/>
  <c r="X32" i="11"/>
  <c r="BF38" i="11"/>
  <c r="BG48" i="11"/>
  <c r="BH48" i="11" s="1"/>
  <c r="AR5" i="12"/>
  <c r="AH5" i="12"/>
  <c r="BD19" i="12"/>
  <c r="AR19" i="12"/>
  <c r="AH19" i="12"/>
  <c r="BE31" i="12"/>
  <c r="BE44" i="12"/>
  <c r="W48" i="12"/>
  <c r="X55" i="12"/>
  <c r="BI58" i="12"/>
  <c r="V63" i="12"/>
  <c r="V67" i="12" s="1"/>
  <c r="V71" i="13"/>
  <c r="V75" i="13" s="1"/>
  <c r="BE3" i="13"/>
  <c r="BE5" i="13"/>
  <c r="BE17" i="13"/>
  <c r="BC29" i="13"/>
  <c r="BE52" i="13"/>
  <c r="W52" i="13"/>
  <c r="BD64" i="13"/>
  <c r="W3" i="15"/>
  <c r="BE6" i="15"/>
  <c r="X8" i="15"/>
  <c r="AR11" i="15"/>
  <c r="BD18" i="15"/>
  <c r="BD71" i="15" s="1"/>
  <c r="BE20" i="15"/>
  <c r="X22" i="15"/>
  <c r="BE24" i="15"/>
  <c r="BE52" i="15"/>
  <c r="BG60" i="15"/>
  <c r="BH60" i="15" s="1"/>
  <c r="X28" i="6"/>
  <c r="BD28" i="6"/>
  <c r="BD34" i="6"/>
  <c r="AR34" i="6"/>
  <c r="AH34" i="6"/>
  <c r="X34" i="6"/>
  <c r="O50" i="5"/>
  <c r="R1439" i="1" s="1" a="1"/>
  <c r="R1439" i="1" s="1"/>
  <c r="U58" i="17"/>
  <c r="L165" i="1"/>
  <c r="R1394" i="1" a="1"/>
  <c r="R1394" i="1" s="1"/>
  <c r="Q1394" i="1" a="1"/>
  <c r="Q1394" i="1" s="1"/>
  <c r="L1394" i="1"/>
  <c r="P1394" i="1" s="1"/>
  <c r="K1394" i="1" a="1"/>
  <c r="K1394" i="1" s="1"/>
  <c r="E1394" i="1" a="1"/>
  <c r="E1394" i="1" s="1"/>
  <c r="D1394" i="1" a="1"/>
  <c r="D1394" i="1" s="1"/>
  <c r="B1394" i="1" a="1"/>
  <c r="B1394" i="1" s="1"/>
  <c r="C1394" i="1" a="1"/>
  <c r="C1394" i="1" s="1"/>
  <c r="L1414" i="1"/>
  <c r="N1414" i="1" s="1"/>
  <c r="K1414" i="1" a="1"/>
  <c r="K1414" i="1" s="1"/>
  <c r="E1414" i="1" a="1"/>
  <c r="E1414" i="1" s="1"/>
  <c r="D1414" i="1" a="1"/>
  <c r="D1414" i="1" s="1"/>
  <c r="C1414" i="1" a="1"/>
  <c r="C1414" i="1" s="1"/>
  <c r="B1414" i="1" a="1"/>
  <c r="B1414" i="1" s="1"/>
  <c r="L1434" i="1"/>
  <c r="P1434" i="1" s="1"/>
  <c r="K1434" i="1" a="1"/>
  <c r="K1434" i="1" s="1"/>
  <c r="D1434" i="1" a="1"/>
  <c r="D1434" i="1" s="1"/>
  <c r="Q1434" i="1" a="1"/>
  <c r="Q1434" i="1" s="1"/>
  <c r="E1434" i="1" a="1"/>
  <c r="E1434" i="1" s="1"/>
  <c r="C1434" i="1" a="1"/>
  <c r="C1434" i="1" s="1"/>
  <c r="B1434" i="1" a="1"/>
  <c r="B1434" i="1" s="1"/>
  <c r="D1454" i="1" a="1"/>
  <c r="D1454" i="1" s="1"/>
  <c r="R1454" i="1" a="1"/>
  <c r="R1454" i="1" s="1"/>
  <c r="Q1454" i="1" a="1"/>
  <c r="Q1454" i="1" s="1"/>
  <c r="L1454" i="1"/>
  <c r="K1454" i="1" a="1"/>
  <c r="K1454" i="1" s="1"/>
  <c r="I1454" i="1" a="1"/>
  <c r="I1454" i="1" s="1"/>
  <c r="E1454" i="1" a="1"/>
  <c r="E1454" i="1" s="1"/>
  <c r="C1454" i="1" a="1"/>
  <c r="C1454" i="1" s="1"/>
  <c r="B1454" i="1" a="1"/>
  <c r="B1454" i="1" s="1"/>
  <c r="E1474" i="1" a="1"/>
  <c r="E1474" i="1" s="1"/>
  <c r="D1474" i="1" a="1"/>
  <c r="D1474" i="1" s="1"/>
  <c r="B1474" i="1" a="1"/>
  <c r="B1474" i="1" s="1"/>
  <c r="C1474" i="1" a="1"/>
  <c r="C1474" i="1" s="1"/>
  <c r="L1474" i="1"/>
  <c r="K1474" i="1" a="1"/>
  <c r="K1474" i="1" s="1"/>
  <c r="Q1474" i="1" a="1"/>
  <c r="Q1474" i="1" s="1"/>
  <c r="E1494" i="1" a="1"/>
  <c r="E1494" i="1" s="1"/>
  <c r="D1494" i="1" a="1"/>
  <c r="D1494" i="1" s="1"/>
  <c r="B1494" i="1" a="1"/>
  <c r="B1494" i="1" s="1"/>
  <c r="Q1494" i="1" a="1"/>
  <c r="Q1494" i="1" s="1"/>
  <c r="L1494" i="1"/>
  <c r="P1494" i="1" s="1"/>
  <c r="K1494" i="1" a="1"/>
  <c r="K1494" i="1" s="1"/>
  <c r="C1494" i="1" a="1"/>
  <c r="C1494" i="1" s="1"/>
  <c r="E1514" i="1" a="1"/>
  <c r="E1514" i="1" s="1"/>
  <c r="D1514" i="1" a="1"/>
  <c r="D1514" i="1" s="1"/>
  <c r="C1514" i="1" a="1"/>
  <c r="C1514" i="1" s="1"/>
  <c r="R1514" i="1" a="1"/>
  <c r="R1514" i="1" s="1"/>
  <c r="K1514" i="1" a="1"/>
  <c r="K1514" i="1" s="1"/>
  <c r="L1514" i="1"/>
  <c r="O1514" i="1" s="1"/>
  <c r="B1514" i="1" a="1"/>
  <c r="B1514" i="1" s="1"/>
  <c r="E1534" i="1" a="1"/>
  <c r="E1534" i="1" s="1"/>
  <c r="B1534" i="1" a="1"/>
  <c r="B1534" i="1" s="1"/>
  <c r="Q1534" i="1" a="1"/>
  <c r="Q1534" i="1" s="1"/>
  <c r="L1534" i="1"/>
  <c r="D1534" i="1" a="1"/>
  <c r="D1534" i="1" s="1"/>
  <c r="C1534" i="1" a="1"/>
  <c r="C1534" i="1" s="1"/>
  <c r="K1534" i="1" a="1"/>
  <c r="K1534" i="1" s="1"/>
  <c r="C1554" i="1" a="1"/>
  <c r="C1554" i="1" s="1"/>
  <c r="D1554" i="1" a="1"/>
  <c r="D1554" i="1" s="1"/>
  <c r="B1554" i="1" a="1"/>
  <c r="B1554" i="1" s="1"/>
  <c r="E1554" i="1" a="1"/>
  <c r="E1554" i="1" s="1"/>
  <c r="L1554" i="1"/>
  <c r="P1554" i="1" s="1"/>
  <c r="K1554" i="1" a="1"/>
  <c r="K1554" i="1" s="1"/>
  <c r="I1574" i="1" a="1"/>
  <c r="I1574" i="1" s="1"/>
  <c r="L1574" i="1"/>
  <c r="P1574" i="1" s="1"/>
  <c r="K1574" i="1" a="1"/>
  <c r="K1574" i="1" s="1"/>
  <c r="J1574" i="1" a="1"/>
  <c r="J1574" i="1" s="1"/>
  <c r="F1574" i="1" a="1"/>
  <c r="F1574" i="1" s="1"/>
  <c r="D1574" i="1" a="1"/>
  <c r="D1574" i="1" s="1"/>
  <c r="B1574" i="1" a="1"/>
  <c r="B1574" i="1" s="1"/>
  <c r="C1574" i="1" a="1"/>
  <c r="C1574" i="1" s="1"/>
  <c r="R1574" i="1" a="1"/>
  <c r="R1574" i="1" s="1"/>
  <c r="E1574" i="1" a="1"/>
  <c r="E1574" i="1" s="1"/>
  <c r="K1594" i="1" a="1"/>
  <c r="K1594" i="1" s="1"/>
  <c r="R1594" i="1" a="1"/>
  <c r="R1594" i="1" s="1"/>
  <c r="B1594" i="1" a="1"/>
  <c r="B1594" i="1" s="1"/>
  <c r="F1594" i="1" a="1"/>
  <c r="F1594" i="1" s="1"/>
  <c r="E1594" i="1" a="1"/>
  <c r="E1594" i="1" s="1"/>
  <c r="L1594" i="1"/>
  <c r="P1594" i="1" s="1"/>
  <c r="C1594" i="1" a="1"/>
  <c r="C1594" i="1" s="1"/>
  <c r="D1594" i="1" a="1"/>
  <c r="D1594" i="1" s="1"/>
  <c r="K1614" i="1" a="1"/>
  <c r="K1614" i="1" s="1"/>
  <c r="E1614" i="1" a="1"/>
  <c r="E1614" i="1" s="1"/>
  <c r="D1614" i="1" a="1"/>
  <c r="D1614" i="1" s="1"/>
  <c r="B1614" i="1" a="1"/>
  <c r="B1614" i="1" s="1"/>
  <c r="F1614" i="1" a="1"/>
  <c r="F1614" i="1" s="1"/>
  <c r="C1614" i="1" a="1"/>
  <c r="C1614" i="1" s="1"/>
  <c r="R1614" i="1" a="1"/>
  <c r="R1614" i="1" s="1"/>
  <c r="L1614" i="1"/>
  <c r="P1614" i="1" s="1"/>
  <c r="L1634" i="1"/>
  <c r="K1634" i="1" a="1"/>
  <c r="K1634" i="1" s="1"/>
  <c r="D1634" i="1" a="1"/>
  <c r="D1634" i="1" s="1"/>
  <c r="B1634" i="1" a="1"/>
  <c r="B1634" i="1" s="1"/>
  <c r="E1634" i="1" a="1"/>
  <c r="E1634" i="1" s="1"/>
  <c r="C1634" i="1" a="1"/>
  <c r="C1634" i="1" s="1"/>
  <c r="J1654" i="1" a="1"/>
  <c r="J1654" i="1" s="1"/>
  <c r="AG1654" i="1" a="1"/>
  <c r="AG1654" i="1" s="1"/>
  <c r="C1654" i="1" a="1"/>
  <c r="C1654" i="1" s="1"/>
  <c r="D1654" i="1" a="1"/>
  <c r="D1654" i="1" s="1"/>
  <c r="B1654" i="1" a="1"/>
  <c r="B1654" i="1" s="1"/>
  <c r="L1654" i="1"/>
  <c r="P1654" i="1" s="1"/>
  <c r="K1654" i="1" a="1"/>
  <c r="K1654" i="1" s="1"/>
  <c r="E1654" i="1" a="1"/>
  <c r="E1654" i="1" s="1"/>
  <c r="R1654" i="1" a="1"/>
  <c r="R1654" i="1" s="1"/>
  <c r="F1654" i="1" a="1"/>
  <c r="F1654" i="1" s="1"/>
  <c r="I1654" i="1" a="1"/>
  <c r="I1654" i="1" s="1"/>
  <c r="B1674" i="1" a="1"/>
  <c r="B1674" i="1" s="1"/>
  <c r="R1674" i="1" a="1"/>
  <c r="R1674" i="1" s="1"/>
  <c r="J1674" i="1" a="1"/>
  <c r="J1674" i="1" s="1"/>
  <c r="E1674" i="1" a="1"/>
  <c r="E1674" i="1" s="1"/>
  <c r="D1674" i="1" a="1"/>
  <c r="D1674" i="1" s="1"/>
  <c r="L1674" i="1"/>
  <c r="K1674" i="1" a="1"/>
  <c r="K1674" i="1" s="1"/>
  <c r="Q1674" i="1" a="1"/>
  <c r="Q1674" i="1" s="1"/>
  <c r="C1674" i="1" a="1"/>
  <c r="C1674" i="1" s="1"/>
  <c r="B1694" i="1" a="1"/>
  <c r="B1694" i="1" s="1"/>
  <c r="Q1694" i="1" a="1"/>
  <c r="Q1694" i="1" s="1"/>
  <c r="K1694" i="1" a="1"/>
  <c r="K1694" i="1" s="1"/>
  <c r="L1694" i="1"/>
  <c r="O1694" i="1" s="1"/>
  <c r="E1694" i="1" a="1"/>
  <c r="E1694" i="1" s="1"/>
  <c r="D1694" i="1" a="1"/>
  <c r="D1694" i="1" s="1"/>
  <c r="C1694" i="1" a="1"/>
  <c r="C1694" i="1" s="1"/>
  <c r="D1714" i="1" a="1"/>
  <c r="D1714" i="1" s="1"/>
  <c r="E1714" i="1" a="1"/>
  <c r="E1714" i="1" s="1"/>
  <c r="Q1714" i="1" a="1"/>
  <c r="Q1714" i="1" s="1"/>
  <c r="L1714" i="1"/>
  <c r="P1714" i="1" s="1"/>
  <c r="K1714" i="1" a="1"/>
  <c r="K1714" i="1" s="1"/>
  <c r="C1714" i="1" a="1"/>
  <c r="C1714" i="1" s="1"/>
  <c r="B1714" i="1" a="1"/>
  <c r="B1714" i="1" s="1"/>
  <c r="E1734" i="1" a="1"/>
  <c r="E1734" i="1" s="1"/>
  <c r="L1734" i="1"/>
  <c r="K1734" i="1" a="1"/>
  <c r="K1734" i="1" s="1"/>
  <c r="R1734" i="1" a="1"/>
  <c r="R1734" i="1" s="1"/>
  <c r="D1734" i="1" a="1"/>
  <c r="D1734" i="1" s="1"/>
  <c r="C1734" i="1" a="1"/>
  <c r="C1734" i="1" s="1"/>
  <c r="Q1734" i="1" a="1"/>
  <c r="Q1734" i="1" s="1"/>
  <c r="B1734" i="1" a="1"/>
  <c r="B1734" i="1" s="1"/>
  <c r="I1763" i="1" a="1"/>
  <c r="I1763" i="1" s="1"/>
  <c r="F1763" i="1" a="1"/>
  <c r="F1763" i="1" s="1"/>
  <c r="G1763" i="1" s="1"/>
  <c r="C1763" i="1" a="1"/>
  <c r="C1763" i="1" s="1"/>
  <c r="R1763" i="1" a="1"/>
  <c r="R1763" i="1" s="1"/>
  <c r="AG1763" i="1" a="1"/>
  <c r="AG1763" i="1" s="1"/>
  <c r="Q1763" i="1" a="1"/>
  <c r="Q1763" i="1" s="1"/>
  <c r="L1763" i="1"/>
  <c r="K1763" i="1" a="1"/>
  <c r="K1763" i="1" s="1"/>
  <c r="D1763" i="1" a="1"/>
  <c r="D1763" i="1" s="1"/>
  <c r="B1763" i="1" a="1"/>
  <c r="B1763" i="1" s="1"/>
  <c r="E1763" i="1" a="1"/>
  <c r="E1763" i="1" s="1"/>
  <c r="S1763" i="1"/>
  <c r="M1763" i="1"/>
  <c r="F1780" i="1" a="1"/>
  <c r="F1780" i="1" s="1"/>
  <c r="H1780" i="1" s="1"/>
  <c r="C1780" i="1" a="1"/>
  <c r="C1780" i="1" s="1"/>
  <c r="AG1780" i="1" a="1"/>
  <c r="AG1780" i="1" s="1"/>
  <c r="B1780" i="1" a="1"/>
  <c r="B1780" i="1" s="1"/>
  <c r="L1780" i="1"/>
  <c r="P1780" i="1" s="1"/>
  <c r="K1780" i="1" a="1"/>
  <c r="K1780" i="1" s="1"/>
  <c r="Q1780" i="1" a="1"/>
  <c r="Q1780" i="1" s="1"/>
  <c r="E1780" i="1" a="1"/>
  <c r="E1780" i="1" s="1"/>
  <c r="D1780" i="1" a="1"/>
  <c r="D1780" i="1" s="1"/>
  <c r="S1780" i="1"/>
  <c r="AG1797" i="1" a="1"/>
  <c r="AG1797" i="1" s="1"/>
  <c r="C1797" i="1" a="1"/>
  <c r="C1797" i="1" s="1"/>
  <c r="B1797" i="1" a="1"/>
  <c r="B1797" i="1" s="1"/>
  <c r="K1797" i="1" a="1"/>
  <c r="K1797" i="1" s="1"/>
  <c r="L1797" i="1"/>
  <c r="F1797" i="1" a="1"/>
  <c r="F1797" i="1" s="1"/>
  <c r="H1797" i="1" s="1"/>
  <c r="E1797" i="1" a="1"/>
  <c r="E1797" i="1" s="1"/>
  <c r="D1797" i="1" a="1"/>
  <c r="D1797" i="1" s="1"/>
  <c r="Q1797" i="1" a="1"/>
  <c r="Q1797" i="1" s="1"/>
  <c r="E15" i="2" a="1"/>
  <c r="E15" i="2" s="1"/>
  <c r="G15" i="2" s="1" a="1"/>
  <c r="G15" i="2" s="1"/>
  <c r="F15" i="2" a="1"/>
  <c r="F15" i="2" s="1"/>
  <c r="D15" i="2" a="1"/>
  <c r="D15" i="2" s="1"/>
  <c r="C15" i="2" a="1"/>
  <c r="C15" i="2" s="1"/>
  <c r="B15" i="2" a="1"/>
  <c r="B15" i="2" s="1"/>
  <c r="F32" i="2" a="1"/>
  <c r="F32" i="2" s="1"/>
  <c r="I32" i="2" s="1"/>
  <c r="E32" i="2" a="1"/>
  <c r="E32" i="2" s="1"/>
  <c r="D32" i="2" a="1"/>
  <c r="D32" i="2" s="1"/>
  <c r="C32" i="2" a="1"/>
  <c r="C32" i="2" s="1"/>
  <c r="B32" i="2" a="1"/>
  <c r="B32" i="2" s="1"/>
  <c r="G32" i="2" a="1"/>
  <c r="G32" i="2" s="1"/>
  <c r="C41" i="2" a="1"/>
  <c r="C41" i="2" s="1"/>
  <c r="B41" i="2" a="1"/>
  <c r="B41" i="2" s="1"/>
  <c r="F41" i="2" a="1"/>
  <c r="F41" i="2" s="1"/>
  <c r="D41" i="2" a="1"/>
  <c r="D41" i="2" s="1"/>
  <c r="E41" i="2" a="1"/>
  <c r="E41" i="2" s="1"/>
  <c r="G41" i="2" s="1" a="1"/>
  <c r="G41" i="2" s="1"/>
  <c r="I41" i="2" s="1"/>
  <c r="F99" i="2" a="1"/>
  <c r="F99" i="2" s="1"/>
  <c r="E99" i="2" a="1"/>
  <c r="E99" i="2" s="1"/>
  <c r="G99" i="2" s="1" a="1"/>
  <c r="G99" i="2" s="1"/>
  <c r="D99" i="2" a="1"/>
  <c r="D99" i="2" s="1"/>
  <c r="C99" i="2" a="1"/>
  <c r="C99" i="2" s="1"/>
  <c r="B99" i="2" a="1"/>
  <c r="B99" i="2" s="1"/>
  <c r="F115" i="2" a="1"/>
  <c r="F115" i="2" s="1"/>
  <c r="H115" i="2" s="1"/>
  <c r="D115" i="2" a="1"/>
  <c r="D115" i="2" s="1"/>
  <c r="C115" i="2" a="1"/>
  <c r="C115" i="2" s="1"/>
  <c r="B115" i="2" a="1"/>
  <c r="B115" i="2" s="1"/>
  <c r="E115" i="2" a="1"/>
  <c r="E115" i="2" s="1"/>
  <c r="G115" i="2" s="1" a="1"/>
  <c r="G115" i="2" s="1"/>
  <c r="I115" i="2" s="1"/>
  <c r="C132" i="2" a="1"/>
  <c r="C132" i="2" s="1"/>
  <c r="B132" i="2" a="1"/>
  <c r="B132" i="2" s="1"/>
  <c r="D132" i="2" a="1"/>
  <c r="D132" i="2" s="1"/>
  <c r="E132" i="2" a="1"/>
  <c r="E132" i="2" s="1"/>
  <c r="F132" i="2" a="1"/>
  <c r="F132" i="2" s="1"/>
  <c r="I132" i="2" s="1"/>
  <c r="G132" i="2" a="1"/>
  <c r="G132" i="2" s="1"/>
  <c r="B141" i="2" a="1"/>
  <c r="B141" i="2" s="1"/>
  <c r="D141" i="2" a="1"/>
  <c r="D141" i="2" s="1"/>
  <c r="C141" i="2" a="1"/>
  <c r="C141" i="2" s="1"/>
  <c r="F141" i="2" a="1"/>
  <c r="F141" i="2" s="1"/>
  <c r="H141" i="2" s="1"/>
  <c r="E141" i="2" a="1"/>
  <c r="E141" i="2" s="1"/>
  <c r="G141" i="2" s="1" a="1"/>
  <c r="G141" i="2" s="1"/>
  <c r="B199" i="2" a="1"/>
  <c r="B199" i="2" s="1"/>
  <c r="F199" i="2" a="1"/>
  <c r="F199" i="2" s="1"/>
  <c r="E199" i="2" a="1"/>
  <c r="E199" i="2" s="1"/>
  <c r="D199" i="2" a="1"/>
  <c r="D199" i="2" s="1"/>
  <c r="C199" i="2" a="1"/>
  <c r="C199" i="2" s="1"/>
  <c r="F215" i="2" a="1"/>
  <c r="F215" i="2" s="1"/>
  <c r="E215" i="2" a="1"/>
  <c r="E215" i="2" s="1"/>
  <c r="G215" i="2" s="1" a="1"/>
  <c r="G215" i="2" s="1"/>
  <c r="B215" i="2" a="1"/>
  <c r="B215" i="2" s="1"/>
  <c r="D215" i="2" a="1"/>
  <c r="D215" i="2" s="1"/>
  <c r="C215" i="2" a="1"/>
  <c r="C215" i="2" s="1"/>
  <c r="F232" i="2" a="1"/>
  <c r="F232" i="2" s="1"/>
  <c r="C232" i="2" a="1"/>
  <c r="C232" i="2" s="1"/>
  <c r="B232" i="2" a="1"/>
  <c r="B232" i="2" s="1"/>
  <c r="E232" i="2" a="1"/>
  <c r="E232" i="2" s="1"/>
  <c r="G232" i="2" s="1" a="1"/>
  <c r="G232" i="2" s="1"/>
  <c r="D232" i="2" a="1"/>
  <c r="D232" i="2" s="1"/>
  <c r="E241" i="2" a="1"/>
  <c r="E241" i="2" s="1"/>
  <c r="G241" i="2" s="1" a="1"/>
  <c r="G241" i="2" s="1"/>
  <c r="D241" i="2" a="1"/>
  <c r="D241" i="2" s="1"/>
  <c r="F241" i="2" a="1"/>
  <c r="F241" i="2" s="1"/>
  <c r="C241" i="2" a="1"/>
  <c r="C241" i="2" s="1"/>
  <c r="B241" i="2" a="1"/>
  <c r="B241" i="2" s="1"/>
  <c r="C343" i="2" a="1"/>
  <c r="C343" i="2" s="1"/>
  <c r="B343" i="2" a="1"/>
  <c r="B343" i="2" s="1"/>
  <c r="G343" i="2" a="1"/>
  <c r="G343" i="2" s="1"/>
  <c r="E343" i="2" a="1"/>
  <c r="E343" i="2" s="1"/>
  <c r="F343" i="2" a="1"/>
  <c r="F343" i="2" s="1"/>
  <c r="H343" i="2" s="1"/>
  <c r="D343" i="2" a="1"/>
  <c r="D343" i="2" s="1"/>
  <c r="F361" i="2" a="1"/>
  <c r="F361" i="2" s="1"/>
  <c r="H361" i="2" s="1"/>
  <c r="E361" i="2" a="1"/>
  <c r="E361" i="2" s="1"/>
  <c r="G361" i="2" s="1" a="1"/>
  <c r="G361" i="2" s="1"/>
  <c r="I361" i="2" s="1"/>
  <c r="C361" i="2" a="1"/>
  <c r="C361" i="2" s="1"/>
  <c r="B361" i="2" a="1"/>
  <c r="B361" i="2" s="1"/>
  <c r="D361" i="2" a="1"/>
  <c r="D361" i="2" s="1"/>
  <c r="C369" i="2" a="1"/>
  <c r="C369" i="2" s="1"/>
  <c r="B369" i="2" a="1"/>
  <c r="B369" i="2" s="1"/>
  <c r="F369" i="2" a="1"/>
  <c r="F369" i="2" s="1"/>
  <c r="H369" i="2" s="1"/>
  <c r="G369" i="2" a="1"/>
  <c r="G369" i="2" s="1"/>
  <c r="E369" i="2" a="1"/>
  <c r="E369" i="2" s="1"/>
  <c r="D369" i="2" a="1"/>
  <c r="D369" i="2" s="1"/>
  <c r="C378" i="2" a="1"/>
  <c r="C378" i="2" s="1"/>
  <c r="B378" i="2" a="1"/>
  <c r="B378" i="2" s="1"/>
  <c r="E378" i="2" a="1"/>
  <c r="E378" i="2" s="1"/>
  <c r="G378" i="2" s="1" a="1"/>
  <c r="G378" i="2" s="1"/>
  <c r="D378" i="2" a="1"/>
  <c r="D378" i="2" s="1"/>
  <c r="F378" i="2" a="1"/>
  <c r="F378" i="2" s="1"/>
  <c r="F387" i="2" a="1"/>
  <c r="F387" i="2" s="1"/>
  <c r="E387" i="2" a="1"/>
  <c r="E387" i="2" s="1"/>
  <c r="G387" i="2" s="1" a="1"/>
  <c r="G387" i="2" s="1"/>
  <c r="C387" i="2" a="1"/>
  <c r="C387" i="2" s="1"/>
  <c r="B387" i="2" a="1"/>
  <c r="B387" i="2" s="1"/>
  <c r="D387" i="2" a="1"/>
  <c r="D387" i="2" s="1"/>
  <c r="B395" i="2" a="1"/>
  <c r="B395" i="2" s="1"/>
  <c r="F395" i="2" a="1"/>
  <c r="F395" i="2" s="1"/>
  <c r="D395" i="2" a="1"/>
  <c r="D395" i="2" s="1"/>
  <c r="E395" i="2" a="1"/>
  <c r="E395" i="2" s="1"/>
  <c r="G395" i="2" s="1" a="1"/>
  <c r="G395" i="2" s="1"/>
  <c r="C395" i="2" a="1"/>
  <c r="C395" i="2" s="1"/>
  <c r="F439" i="2" a="1"/>
  <c r="F439" i="2" s="1"/>
  <c r="G439" i="2" a="1"/>
  <c r="G439" i="2" s="1"/>
  <c r="B439" i="2" a="1"/>
  <c r="B439" i="2" s="1"/>
  <c r="C439" i="2" a="1"/>
  <c r="C439" i="2" s="1"/>
  <c r="E439" i="2" a="1"/>
  <c r="E439" i="2" s="1"/>
  <c r="D439" i="2" a="1"/>
  <c r="D439" i="2" s="1"/>
  <c r="V63" i="6"/>
  <c r="V67" i="6" s="1"/>
  <c r="BG27" i="6"/>
  <c r="BH27" i="6" s="1"/>
  <c r="BG36" i="6"/>
  <c r="BH36" i="6" s="1"/>
  <c r="BF36" i="6"/>
  <c r="X25" i="17"/>
  <c r="AV41" i="5"/>
  <c r="AW41" i="5" s="1"/>
  <c r="BE59" i="6"/>
  <c r="AF63" i="8"/>
  <c r="AF67" i="8" s="1"/>
  <c r="BE3" i="8"/>
  <c r="AH11" i="8"/>
  <c r="BE32" i="8"/>
  <c r="BD60" i="8"/>
  <c r="AR60" i="8"/>
  <c r="AR6" i="9"/>
  <c r="AH6" i="9"/>
  <c r="AH9" i="9"/>
  <c r="BG44" i="9"/>
  <c r="BH44" i="9" s="1"/>
  <c r="AR57" i="9"/>
  <c r="AH57" i="9"/>
  <c r="AH60" i="9"/>
  <c r="AK4" i="10"/>
  <c r="AA4" i="10"/>
  <c r="AA7" i="10"/>
  <c r="AX18" i="10"/>
  <c r="AZ24" i="10"/>
  <c r="BA24" i="10" s="1"/>
  <c r="AZ37" i="10"/>
  <c r="BA37" i="10" s="1"/>
  <c r="AY37" i="10"/>
  <c r="AX58" i="10"/>
  <c r="AZ64" i="10"/>
  <c r="BA64" i="10" s="1"/>
  <c r="AF63" i="11"/>
  <c r="AF67" i="11" s="1"/>
  <c r="BG4" i="11"/>
  <c r="BH4" i="11" s="1"/>
  <c r="BD8" i="11"/>
  <c r="AR8" i="11"/>
  <c r="BE30" i="11"/>
  <c r="BE32" i="11"/>
  <c r="BD51" i="11"/>
  <c r="AR51" i="11"/>
  <c r="AH51" i="11"/>
  <c r="BE19" i="12"/>
  <c r="X48" i="12"/>
  <c r="BD59" i="12"/>
  <c r="AR59" i="12"/>
  <c r="AH59" i="12"/>
  <c r="BE14" i="13"/>
  <c r="G95" i="2" s="1" a="1"/>
  <c r="G95" i="2" s="1"/>
  <c r="I95" i="2" s="1"/>
  <c r="AH28" i="13"/>
  <c r="X28" i="13"/>
  <c r="BD33" i="13"/>
  <c r="AR33" i="13"/>
  <c r="AH33" i="13"/>
  <c r="AR38" i="13"/>
  <c r="BI18" i="15"/>
  <c r="BD31" i="15"/>
  <c r="X31" i="15"/>
  <c r="BD50" i="15"/>
  <c r="AR50" i="15"/>
  <c r="AH50" i="15"/>
  <c r="X50" i="15"/>
  <c r="AR68" i="15"/>
  <c r="AH68" i="15"/>
  <c r="O3" i="5"/>
  <c r="R25" i="1" s="1" a="1"/>
  <c r="R25" i="1" s="1"/>
  <c r="U12" i="17"/>
  <c r="AH30" i="6"/>
  <c r="X30" i="6"/>
  <c r="Q165" i="1" a="1"/>
  <c r="Q165" i="1" s="1"/>
  <c r="K336" i="1" a="1"/>
  <c r="K336" i="1" s="1"/>
  <c r="AG123" i="1" a="1"/>
  <c r="AG123" i="1" s="1"/>
  <c r="D123" i="1" a="1"/>
  <c r="D123" i="1" s="1"/>
  <c r="C123" i="1" a="1"/>
  <c r="C123" i="1" s="1"/>
  <c r="Q123" i="1" a="1"/>
  <c r="Q123" i="1" s="1"/>
  <c r="K123" i="1" a="1"/>
  <c r="K123" i="1" s="1"/>
  <c r="I123" i="1" a="1"/>
  <c r="I123" i="1" s="1"/>
  <c r="F123" i="1" a="1"/>
  <c r="F123" i="1" s="1"/>
  <c r="E123" i="1" a="1"/>
  <c r="E123" i="1" s="1"/>
  <c r="B123" i="1" a="1"/>
  <c r="B123" i="1" s="1"/>
  <c r="L123" i="1"/>
  <c r="AG143" i="1" a="1"/>
  <c r="AG143" i="1" s="1"/>
  <c r="D143" i="1" a="1"/>
  <c r="D143" i="1" s="1"/>
  <c r="C143" i="1" a="1"/>
  <c r="C143" i="1" s="1"/>
  <c r="Q143" i="1" a="1"/>
  <c r="Q143" i="1" s="1"/>
  <c r="K143" i="1" a="1"/>
  <c r="K143" i="1" s="1"/>
  <c r="R143" i="1" a="1"/>
  <c r="R143" i="1" s="1"/>
  <c r="L143" i="1"/>
  <c r="I143" i="1" a="1"/>
  <c r="I143" i="1" s="1"/>
  <c r="E143" i="1" a="1"/>
  <c r="E143" i="1" s="1"/>
  <c r="B143" i="1" a="1"/>
  <c r="B143" i="1" s="1"/>
  <c r="D163" i="1" a="1"/>
  <c r="D163" i="1" s="1"/>
  <c r="C163" i="1" a="1"/>
  <c r="C163" i="1" s="1"/>
  <c r="B163" i="1" a="1"/>
  <c r="B163" i="1" s="1"/>
  <c r="Q163" i="1" a="1"/>
  <c r="Q163" i="1" s="1"/>
  <c r="K163" i="1" a="1"/>
  <c r="K163" i="1" s="1"/>
  <c r="L163" i="1"/>
  <c r="E163" i="1" a="1"/>
  <c r="E163" i="1" s="1"/>
  <c r="D183" i="1" a="1"/>
  <c r="D183" i="1" s="1"/>
  <c r="C183" i="1" a="1"/>
  <c r="C183" i="1" s="1"/>
  <c r="B183" i="1" a="1"/>
  <c r="B183" i="1" s="1"/>
  <c r="Q183" i="1" a="1"/>
  <c r="Q183" i="1" s="1"/>
  <c r="K183" i="1" a="1"/>
  <c r="K183" i="1" s="1"/>
  <c r="E183" i="1" a="1"/>
  <c r="E183" i="1" s="1"/>
  <c r="L183" i="1"/>
  <c r="D203" i="1" a="1"/>
  <c r="D203" i="1" s="1"/>
  <c r="C203" i="1" a="1"/>
  <c r="C203" i="1" s="1"/>
  <c r="B203" i="1" a="1"/>
  <c r="B203" i="1" s="1"/>
  <c r="Q203" i="1" a="1"/>
  <c r="Q203" i="1" s="1"/>
  <c r="K203" i="1" a="1"/>
  <c r="K203" i="1" s="1"/>
  <c r="L203" i="1"/>
  <c r="E203" i="1" a="1"/>
  <c r="E203" i="1" s="1"/>
  <c r="C223" i="1" a="1"/>
  <c r="C223" i="1" s="1"/>
  <c r="E223" i="1" a="1"/>
  <c r="E223" i="1" s="1"/>
  <c r="D223" i="1" a="1"/>
  <c r="D223" i="1" s="1"/>
  <c r="B223" i="1" a="1"/>
  <c r="B223" i="1" s="1"/>
  <c r="L223" i="1"/>
  <c r="K223" i="1" a="1"/>
  <c r="K223" i="1" s="1"/>
  <c r="C243" i="1" a="1"/>
  <c r="C243" i="1" s="1"/>
  <c r="B243" i="1" a="1"/>
  <c r="B243" i="1" s="1"/>
  <c r="E243" i="1" a="1"/>
  <c r="E243" i="1" s="1"/>
  <c r="D243" i="1" a="1"/>
  <c r="D243" i="1" s="1"/>
  <c r="Q243" i="1" a="1"/>
  <c r="Q243" i="1" s="1"/>
  <c r="L243" i="1"/>
  <c r="AG243" i="1" a="1"/>
  <c r="AG243" i="1" s="1"/>
  <c r="R243" i="1" a="1"/>
  <c r="R243" i="1" s="1"/>
  <c r="J243" i="1" a="1"/>
  <c r="J243" i="1" s="1"/>
  <c r="K243" i="1" a="1"/>
  <c r="K243" i="1" s="1"/>
  <c r="AG263" i="1" a="1"/>
  <c r="AG263" i="1" s="1"/>
  <c r="K263" i="1" a="1"/>
  <c r="K263" i="1" s="1"/>
  <c r="J263" i="1" a="1"/>
  <c r="J263" i="1" s="1"/>
  <c r="E263" i="1" a="1"/>
  <c r="E263" i="1" s="1"/>
  <c r="R263" i="1" a="1"/>
  <c r="R263" i="1" s="1"/>
  <c r="Q263" i="1" a="1"/>
  <c r="Q263" i="1" s="1"/>
  <c r="L263" i="1"/>
  <c r="I263" i="1" a="1"/>
  <c r="I263" i="1" s="1"/>
  <c r="D263" i="1" a="1"/>
  <c r="D263" i="1" s="1"/>
  <c r="C263" i="1" a="1"/>
  <c r="C263" i="1" s="1"/>
  <c r="D283" i="1" a="1"/>
  <c r="D283" i="1" s="1"/>
  <c r="C283" i="1" a="1"/>
  <c r="C283" i="1" s="1"/>
  <c r="B283" i="1" a="1"/>
  <c r="B283" i="1" s="1"/>
  <c r="Q283" i="1" a="1"/>
  <c r="Q283" i="1" s="1"/>
  <c r="K283" i="1" a="1"/>
  <c r="K283" i="1" s="1"/>
  <c r="L283" i="1"/>
  <c r="AG303" i="1" a="1"/>
  <c r="AG303" i="1" s="1"/>
  <c r="D303" i="1" a="1"/>
  <c r="D303" i="1" s="1"/>
  <c r="C303" i="1" a="1"/>
  <c r="C303" i="1" s="1"/>
  <c r="B303" i="1" a="1"/>
  <c r="B303" i="1" s="1"/>
  <c r="Q303" i="1" a="1"/>
  <c r="Q303" i="1" s="1"/>
  <c r="K303" i="1" a="1"/>
  <c r="K303" i="1" s="1"/>
  <c r="R303" i="1" a="1"/>
  <c r="R303" i="1" s="1"/>
  <c r="L303" i="1"/>
  <c r="I303" i="1" a="1"/>
  <c r="I303" i="1" s="1"/>
  <c r="E303" i="1" a="1"/>
  <c r="E303" i="1" s="1"/>
  <c r="AG323" i="1" a="1"/>
  <c r="AG323" i="1" s="1"/>
  <c r="D323" i="1" a="1"/>
  <c r="D323" i="1" s="1"/>
  <c r="C323" i="1" a="1"/>
  <c r="C323" i="1" s="1"/>
  <c r="B323" i="1" a="1"/>
  <c r="B323" i="1" s="1"/>
  <c r="R323" i="1" a="1"/>
  <c r="R323" i="1" s="1"/>
  <c r="Q323" i="1" a="1"/>
  <c r="Q323" i="1" s="1"/>
  <c r="K323" i="1" a="1"/>
  <c r="K323" i="1" s="1"/>
  <c r="L323" i="1"/>
  <c r="P323" i="1" s="1"/>
  <c r="I323" i="1" a="1"/>
  <c r="I323" i="1" s="1"/>
  <c r="F323" i="1" a="1"/>
  <c r="F323" i="1" s="1"/>
  <c r="E323" i="1" a="1"/>
  <c r="E323" i="1" s="1"/>
  <c r="D343" i="1" a="1"/>
  <c r="D343" i="1" s="1"/>
  <c r="C343" i="1" a="1"/>
  <c r="C343" i="1" s="1"/>
  <c r="B343" i="1" a="1"/>
  <c r="B343" i="1" s="1"/>
  <c r="Q343" i="1" a="1"/>
  <c r="Q343" i="1" s="1"/>
  <c r="K343" i="1" a="1"/>
  <c r="K343" i="1" s="1"/>
  <c r="E343" i="1" a="1"/>
  <c r="E343" i="1" s="1"/>
  <c r="L343" i="1"/>
  <c r="D363" i="1" a="1"/>
  <c r="D363" i="1" s="1"/>
  <c r="C363" i="1" a="1"/>
  <c r="C363" i="1" s="1"/>
  <c r="B363" i="1" a="1"/>
  <c r="B363" i="1" s="1"/>
  <c r="Q363" i="1" a="1"/>
  <c r="Q363" i="1" s="1"/>
  <c r="K363" i="1" a="1"/>
  <c r="K363" i="1" s="1"/>
  <c r="L363" i="1"/>
  <c r="P363" i="1" s="1"/>
  <c r="E363" i="1" a="1"/>
  <c r="E363" i="1" s="1"/>
  <c r="D383" i="1" a="1"/>
  <c r="D383" i="1" s="1"/>
  <c r="C383" i="1" a="1"/>
  <c r="C383" i="1" s="1"/>
  <c r="B383" i="1" a="1"/>
  <c r="B383" i="1" s="1"/>
  <c r="R383" i="1" a="1"/>
  <c r="R383" i="1" s="1"/>
  <c r="Q383" i="1" a="1"/>
  <c r="Q383" i="1" s="1"/>
  <c r="K383" i="1" a="1"/>
  <c r="K383" i="1" s="1"/>
  <c r="E383" i="1" a="1"/>
  <c r="E383" i="1" s="1"/>
  <c r="L383" i="1"/>
  <c r="D403" i="1" a="1"/>
  <c r="D403" i="1" s="1"/>
  <c r="C403" i="1" a="1"/>
  <c r="C403" i="1" s="1"/>
  <c r="B403" i="1" a="1"/>
  <c r="B403" i="1" s="1"/>
  <c r="Q403" i="1" a="1"/>
  <c r="Q403" i="1" s="1"/>
  <c r="K403" i="1" a="1"/>
  <c r="K403" i="1" s="1"/>
  <c r="L403" i="1"/>
  <c r="E403" i="1" a="1"/>
  <c r="E403" i="1" s="1"/>
  <c r="AG423" i="1" a="1"/>
  <c r="AG423" i="1" s="1"/>
  <c r="D423" i="1" a="1"/>
  <c r="D423" i="1" s="1"/>
  <c r="C423" i="1" a="1"/>
  <c r="C423" i="1" s="1"/>
  <c r="B423" i="1" a="1"/>
  <c r="B423" i="1" s="1"/>
  <c r="R423" i="1" a="1"/>
  <c r="R423" i="1" s="1"/>
  <c r="Q423" i="1" a="1"/>
  <c r="Q423" i="1" s="1"/>
  <c r="K423" i="1" a="1"/>
  <c r="K423" i="1" s="1"/>
  <c r="F423" i="1" a="1"/>
  <c r="F423" i="1" s="1"/>
  <c r="E423" i="1" a="1"/>
  <c r="E423" i="1" s="1"/>
  <c r="L423" i="1"/>
  <c r="I423" i="1" a="1"/>
  <c r="I423" i="1" s="1"/>
  <c r="AG443" i="1" a="1"/>
  <c r="AG443" i="1" s="1"/>
  <c r="D443" i="1" a="1"/>
  <c r="D443" i="1" s="1"/>
  <c r="C443" i="1" a="1"/>
  <c r="C443" i="1" s="1"/>
  <c r="B443" i="1" a="1"/>
  <c r="B443" i="1" s="1"/>
  <c r="R443" i="1" a="1"/>
  <c r="R443" i="1" s="1"/>
  <c r="Q443" i="1" a="1"/>
  <c r="Q443" i="1" s="1"/>
  <c r="K443" i="1" a="1"/>
  <c r="K443" i="1" s="1"/>
  <c r="L443" i="1"/>
  <c r="I443" i="1" a="1"/>
  <c r="I443" i="1" s="1"/>
  <c r="F443" i="1" a="1"/>
  <c r="F443" i="1" s="1"/>
  <c r="E443" i="1" a="1"/>
  <c r="E443" i="1" s="1"/>
  <c r="Q463" i="1" a="1"/>
  <c r="Q463" i="1" s="1"/>
  <c r="L463" i="1"/>
  <c r="K463" i="1" a="1"/>
  <c r="K463" i="1" s="1"/>
  <c r="E463" i="1" a="1"/>
  <c r="E463" i="1" s="1"/>
  <c r="D463" i="1" a="1"/>
  <c r="D463" i="1" s="1"/>
  <c r="C463" i="1" a="1"/>
  <c r="C463" i="1" s="1"/>
  <c r="B463" i="1" a="1"/>
  <c r="B463" i="1" s="1"/>
  <c r="Q483" i="1" a="1"/>
  <c r="Q483" i="1" s="1"/>
  <c r="L483" i="1"/>
  <c r="K483" i="1" a="1"/>
  <c r="K483" i="1" s="1"/>
  <c r="D483" i="1" a="1"/>
  <c r="D483" i="1" s="1"/>
  <c r="E483" i="1" a="1"/>
  <c r="E483" i="1" s="1"/>
  <c r="C483" i="1" a="1"/>
  <c r="C483" i="1" s="1"/>
  <c r="B483" i="1" a="1"/>
  <c r="B483" i="1" s="1"/>
  <c r="C503" i="1" a="1"/>
  <c r="C503" i="1" s="1"/>
  <c r="B503" i="1" a="1"/>
  <c r="B503" i="1" s="1"/>
  <c r="L503" i="1"/>
  <c r="K503" i="1" a="1"/>
  <c r="K503" i="1" s="1"/>
  <c r="E503" i="1" a="1"/>
  <c r="E503" i="1" s="1"/>
  <c r="D503" i="1" a="1"/>
  <c r="D503" i="1" s="1"/>
  <c r="Q503" i="1" a="1"/>
  <c r="Q503" i="1" s="1"/>
  <c r="E523" i="1" a="1"/>
  <c r="E523" i="1" s="1"/>
  <c r="C523" i="1" a="1"/>
  <c r="C523" i="1" s="1"/>
  <c r="B523" i="1" a="1"/>
  <c r="B523" i="1" s="1"/>
  <c r="Q523" i="1" a="1"/>
  <c r="Q523" i="1" s="1"/>
  <c r="L523" i="1"/>
  <c r="K523" i="1" a="1"/>
  <c r="K523" i="1" s="1"/>
  <c r="D523" i="1" a="1"/>
  <c r="D523" i="1" s="1"/>
  <c r="E543" i="1" a="1"/>
  <c r="E543" i="1" s="1"/>
  <c r="C543" i="1" a="1"/>
  <c r="C543" i="1" s="1"/>
  <c r="R543" i="1" a="1"/>
  <c r="R543" i="1" s="1"/>
  <c r="Q543" i="1" a="1"/>
  <c r="Q543" i="1" s="1"/>
  <c r="L543" i="1"/>
  <c r="K543" i="1" a="1"/>
  <c r="K543" i="1" s="1"/>
  <c r="B543" i="1" a="1"/>
  <c r="B543" i="1" s="1"/>
  <c r="D543" i="1" a="1"/>
  <c r="D543" i="1" s="1"/>
  <c r="E563" i="1" a="1"/>
  <c r="E563" i="1" s="1"/>
  <c r="C563" i="1" a="1"/>
  <c r="C563" i="1" s="1"/>
  <c r="L563" i="1"/>
  <c r="D563" i="1" a="1"/>
  <c r="D563" i="1" s="1"/>
  <c r="Q563" i="1" a="1"/>
  <c r="Q563" i="1" s="1"/>
  <c r="K563" i="1" a="1"/>
  <c r="K563" i="1" s="1"/>
  <c r="B563" i="1" a="1"/>
  <c r="B563" i="1" s="1"/>
  <c r="J583" i="1" a="1"/>
  <c r="J583" i="1" s="1"/>
  <c r="I583" i="1" a="1"/>
  <c r="I583" i="1" s="1"/>
  <c r="F583" i="1" a="1"/>
  <c r="F583" i="1" s="1"/>
  <c r="E583" i="1" a="1"/>
  <c r="E583" i="1" s="1"/>
  <c r="AG583" i="1" a="1"/>
  <c r="AG583" i="1" s="1"/>
  <c r="C583" i="1" a="1"/>
  <c r="C583" i="1" s="1"/>
  <c r="Q583" i="1" a="1"/>
  <c r="Q583" i="1" s="1"/>
  <c r="L583" i="1"/>
  <c r="P583" i="1" s="1"/>
  <c r="K583" i="1" a="1"/>
  <c r="K583" i="1" s="1"/>
  <c r="D583" i="1" a="1"/>
  <c r="D583" i="1" s="1"/>
  <c r="R583" i="1" a="1"/>
  <c r="R583" i="1" s="1"/>
  <c r="B583" i="1" a="1"/>
  <c r="B583" i="1" s="1"/>
  <c r="E603" i="1" a="1"/>
  <c r="E603" i="1" s="1"/>
  <c r="C603" i="1" a="1"/>
  <c r="C603" i="1" s="1"/>
  <c r="L603" i="1"/>
  <c r="D603" i="1" a="1"/>
  <c r="D603" i="1" s="1"/>
  <c r="Q603" i="1" a="1"/>
  <c r="Q603" i="1" s="1"/>
  <c r="K603" i="1" a="1"/>
  <c r="K603" i="1" s="1"/>
  <c r="B603" i="1" a="1"/>
  <c r="B603" i="1" s="1"/>
  <c r="E623" i="1" a="1"/>
  <c r="E623" i="1" s="1"/>
  <c r="C623" i="1" a="1"/>
  <c r="C623" i="1" s="1"/>
  <c r="L623" i="1"/>
  <c r="P623" i="1" s="1"/>
  <c r="K623" i="1" a="1"/>
  <c r="K623" i="1" s="1"/>
  <c r="D623" i="1" a="1"/>
  <c r="D623" i="1" s="1"/>
  <c r="B623" i="1" a="1"/>
  <c r="B623" i="1" s="1"/>
  <c r="Q623" i="1" a="1"/>
  <c r="Q623" i="1" s="1"/>
  <c r="D643" i="1" a="1"/>
  <c r="D643" i="1" s="1"/>
  <c r="Q643" i="1" a="1"/>
  <c r="Q643" i="1" s="1"/>
  <c r="L643" i="1"/>
  <c r="K643" i="1" a="1"/>
  <c r="K643" i="1" s="1"/>
  <c r="E643" i="1" a="1"/>
  <c r="E643" i="1" s="1"/>
  <c r="C643" i="1" a="1"/>
  <c r="C643" i="1" s="1"/>
  <c r="B643" i="1" a="1"/>
  <c r="B643" i="1" s="1"/>
  <c r="D663" i="1" a="1"/>
  <c r="D663" i="1" s="1"/>
  <c r="Q663" i="1" a="1"/>
  <c r="Q663" i="1" s="1"/>
  <c r="L663" i="1"/>
  <c r="K663" i="1" a="1"/>
  <c r="K663" i="1" s="1"/>
  <c r="E663" i="1" a="1"/>
  <c r="E663" i="1" s="1"/>
  <c r="B663" i="1" a="1"/>
  <c r="B663" i="1" s="1"/>
  <c r="C663" i="1" a="1"/>
  <c r="C663" i="1" s="1"/>
  <c r="D683" i="1" a="1"/>
  <c r="D683" i="1" s="1"/>
  <c r="C683" i="1" a="1"/>
  <c r="C683" i="1" s="1"/>
  <c r="B683" i="1" a="1"/>
  <c r="B683" i="1" s="1"/>
  <c r="E683" i="1" a="1"/>
  <c r="E683" i="1" s="1"/>
  <c r="L683" i="1"/>
  <c r="K683" i="1" a="1"/>
  <c r="K683" i="1" s="1"/>
  <c r="Q683" i="1" a="1"/>
  <c r="Q683" i="1" s="1"/>
  <c r="D703" i="1" a="1"/>
  <c r="D703" i="1" s="1"/>
  <c r="C703" i="1" a="1"/>
  <c r="C703" i="1" s="1"/>
  <c r="B703" i="1" a="1"/>
  <c r="B703" i="1" s="1"/>
  <c r="Q703" i="1" a="1"/>
  <c r="Q703" i="1" s="1"/>
  <c r="L703" i="1"/>
  <c r="K703" i="1" a="1"/>
  <c r="K703" i="1" s="1"/>
  <c r="E703" i="1" a="1"/>
  <c r="E703" i="1" s="1"/>
  <c r="D723" i="1" a="1"/>
  <c r="D723" i="1" s="1"/>
  <c r="C723" i="1" a="1"/>
  <c r="C723" i="1" s="1"/>
  <c r="B723" i="1" a="1"/>
  <c r="B723" i="1" s="1"/>
  <c r="E723" i="1" a="1"/>
  <c r="E723" i="1" s="1"/>
  <c r="Q723" i="1" a="1"/>
  <c r="Q723" i="1" s="1"/>
  <c r="K723" i="1" a="1"/>
  <c r="K723" i="1" s="1"/>
  <c r="L723" i="1"/>
  <c r="D743" i="1" a="1"/>
  <c r="D743" i="1" s="1"/>
  <c r="C743" i="1" a="1"/>
  <c r="C743" i="1" s="1"/>
  <c r="B743" i="1" a="1"/>
  <c r="B743" i="1" s="1"/>
  <c r="Q743" i="1" a="1"/>
  <c r="Q743" i="1" s="1"/>
  <c r="L743" i="1"/>
  <c r="K743" i="1" a="1"/>
  <c r="K743" i="1" s="1"/>
  <c r="E743" i="1" a="1"/>
  <c r="E743" i="1" s="1"/>
  <c r="K763" i="1" a="1"/>
  <c r="K763" i="1" s="1"/>
  <c r="E763" i="1" a="1"/>
  <c r="E763" i="1" s="1"/>
  <c r="D763" i="1" a="1"/>
  <c r="D763" i="1" s="1"/>
  <c r="B763" i="1" a="1"/>
  <c r="B763" i="1" s="1"/>
  <c r="C763" i="1" a="1"/>
  <c r="C763" i="1" s="1"/>
  <c r="Q763" i="1" a="1"/>
  <c r="Q763" i="1" s="1"/>
  <c r="L763" i="1"/>
  <c r="K783" i="1" a="1"/>
  <c r="K783" i="1" s="1"/>
  <c r="F783" i="1" a="1"/>
  <c r="F783" i="1" s="1"/>
  <c r="E783" i="1" a="1"/>
  <c r="E783" i="1" s="1"/>
  <c r="D783" i="1" a="1"/>
  <c r="D783" i="1" s="1"/>
  <c r="C783" i="1" a="1"/>
  <c r="C783" i="1" s="1"/>
  <c r="L783" i="1"/>
  <c r="Q783" i="1" a="1"/>
  <c r="Q783" i="1" s="1"/>
  <c r="B783" i="1" a="1"/>
  <c r="B783" i="1" s="1"/>
  <c r="K803" i="1" a="1"/>
  <c r="K803" i="1" s="1"/>
  <c r="F803" i="1" a="1"/>
  <c r="F803" i="1" s="1"/>
  <c r="E803" i="1" a="1"/>
  <c r="E803" i="1" s="1"/>
  <c r="D803" i="1" a="1"/>
  <c r="D803" i="1" s="1"/>
  <c r="C803" i="1" a="1"/>
  <c r="C803" i="1" s="1"/>
  <c r="B803" i="1" a="1"/>
  <c r="B803" i="1" s="1"/>
  <c r="Q803" i="1" a="1"/>
  <c r="Q803" i="1" s="1"/>
  <c r="L803" i="1"/>
  <c r="K823" i="1" a="1"/>
  <c r="K823" i="1" s="1"/>
  <c r="C823" i="1" a="1"/>
  <c r="C823" i="1" s="1"/>
  <c r="D823" i="1" a="1"/>
  <c r="D823" i="1" s="1"/>
  <c r="B823" i="1" a="1"/>
  <c r="B823" i="1" s="1"/>
  <c r="F823" i="1" a="1"/>
  <c r="F823" i="1" s="1"/>
  <c r="Q823" i="1" a="1"/>
  <c r="Q823" i="1" s="1"/>
  <c r="L823" i="1"/>
  <c r="E823" i="1" a="1"/>
  <c r="E823" i="1" s="1"/>
  <c r="AG823" i="1" a="1"/>
  <c r="AG823" i="1" s="1"/>
  <c r="K843" i="1" a="1"/>
  <c r="K843" i="1" s="1"/>
  <c r="C843" i="1" a="1"/>
  <c r="C843" i="1" s="1"/>
  <c r="Q843" i="1" a="1"/>
  <c r="Q843" i="1" s="1"/>
  <c r="L843" i="1"/>
  <c r="E843" i="1" a="1"/>
  <c r="E843" i="1" s="1"/>
  <c r="B843" i="1" a="1"/>
  <c r="B843" i="1" s="1"/>
  <c r="D843" i="1" a="1"/>
  <c r="D843" i="1" s="1"/>
  <c r="K863" i="1" a="1"/>
  <c r="K863" i="1" s="1"/>
  <c r="C863" i="1" a="1"/>
  <c r="C863" i="1" s="1"/>
  <c r="L863" i="1"/>
  <c r="P863" i="1" s="1"/>
  <c r="E863" i="1" a="1"/>
  <c r="E863" i="1" s="1"/>
  <c r="D863" i="1" a="1"/>
  <c r="D863" i="1" s="1"/>
  <c r="Q863" i="1" a="1"/>
  <c r="Q863" i="1" s="1"/>
  <c r="B863" i="1" a="1"/>
  <c r="B863" i="1" s="1"/>
  <c r="D883" i="1" a="1"/>
  <c r="D883" i="1" s="1"/>
  <c r="C883" i="1" a="1"/>
  <c r="C883" i="1" s="1"/>
  <c r="K883" i="1" a="1"/>
  <c r="K883" i="1" s="1"/>
  <c r="E883" i="1" a="1"/>
  <c r="E883" i="1" s="1"/>
  <c r="B883" i="1" a="1"/>
  <c r="B883" i="1" s="1"/>
  <c r="Q883" i="1" a="1"/>
  <c r="Q883" i="1" s="1"/>
  <c r="L883" i="1"/>
  <c r="D903" i="1" a="1"/>
  <c r="D903" i="1" s="1"/>
  <c r="C903" i="1" a="1"/>
  <c r="C903" i="1" s="1"/>
  <c r="K903" i="1" a="1"/>
  <c r="K903" i="1" s="1"/>
  <c r="Q903" i="1" a="1"/>
  <c r="Q903" i="1" s="1"/>
  <c r="L903" i="1"/>
  <c r="B903" i="1" a="1"/>
  <c r="B903" i="1" s="1"/>
  <c r="E903" i="1" a="1"/>
  <c r="E903" i="1" s="1"/>
  <c r="D923" i="1" a="1"/>
  <c r="D923" i="1" s="1"/>
  <c r="C923" i="1" a="1"/>
  <c r="C923" i="1" s="1"/>
  <c r="K923" i="1" a="1"/>
  <c r="K923" i="1" s="1"/>
  <c r="E923" i="1" a="1"/>
  <c r="E923" i="1" s="1"/>
  <c r="B923" i="1" a="1"/>
  <c r="B923" i="1" s="1"/>
  <c r="L923" i="1"/>
  <c r="Q923" i="1" a="1"/>
  <c r="Q923" i="1" s="1"/>
  <c r="D943" i="1" a="1"/>
  <c r="D943" i="1" s="1"/>
  <c r="C943" i="1" a="1"/>
  <c r="C943" i="1" s="1"/>
  <c r="K943" i="1" a="1"/>
  <c r="K943" i="1" s="1"/>
  <c r="Q943" i="1" a="1"/>
  <c r="Q943" i="1" s="1"/>
  <c r="L943" i="1"/>
  <c r="B943" i="1" a="1"/>
  <c r="B943" i="1" s="1"/>
  <c r="E943" i="1" a="1"/>
  <c r="E943" i="1" s="1"/>
  <c r="D963" i="1" a="1"/>
  <c r="D963" i="1" s="1"/>
  <c r="C963" i="1" a="1"/>
  <c r="C963" i="1" s="1"/>
  <c r="B963" i="1" a="1"/>
  <c r="B963" i="1" s="1"/>
  <c r="K963" i="1" a="1"/>
  <c r="K963" i="1" s="1"/>
  <c r="Q963" i="1" a="1"/>
  <c r="Q963" i="1" s="1"/>
  <c r="L963" i="1"/>
  <c r="E963" i="1" a="1"/>
  <c r="E963" i="1" s="1"/>
  <c r="D983" i="1" a="1"/>
  <c r="D983" i="1" s="1"/>
  <c r="C983" i="1" a="1"/>
  <c r="C983" i="1" s="1"/>
  <c r="B983" i="1" a="1"/>
  <c r="B983" i="1" s="1"/>
  <c r="K983" i="1" a="1"/>
  <c r="K983" i="1" s="1"/>
  <c r="E983" i="1" a="1"/>
  <c r="E983" i="1" s="1"/>
  <c r="Q983" i="1" a="1"/>
  <c r="Q983" i="1" s="1"/>
  <c r="L983" i="1"/>
  <c r="D1003" i="1" a="1"/>
  <c r="D1003" i="1" s="1"/>
  <c r="C1003" i="1" a="1"/>
  <c r="C1003" i="1" s="1"/>
  <c r="B1003" i="1" a="1"/>
  <c r="B1003" i="1" s="1"/>
  <c r="K1003" i="1" a="1"/>
  <c r="K1003" i="1" s="1"/>
  <c r="Q1003" i="1" a="1"/>
  <c r="Q1003" i="1" s="1"/>
  <c r="L1003" i="1"/>
  <c r="E1003" i="1" a="1"/>
  <c r="E1003" i="1" s="1"/>
  <c r="D1023" i="1" a="1"/>
  <c r="D1023" i="1" s="1"/>
  <c r="C1023" i="1" a="1"/>
  <c r="C1023" i="1" s="1"/>
  <c r="B1023" i="1" a="1"/>
  <c r="B1023" i="1" s="1"/>
  <c r="K1023" i="1" a="1"/>
  <c r="K1023" i="1" s="1"/>
  <c r="E1023" i="1" a="1"/>
  <c r="E1023" i="1" s="1"/>
  <c r="L1023" i="1"/>
  <c r="Q1023" i="1" a="1"/>
  <c r="Q1023" i="1" s="1"/>
  <c r="D1043" i="1" a="1"/>
  <c r="D1043" i="1" s="1"/>
  <c r="C1043" i="1" a="1"/>
  <c r="C1043" i="1" s="1"/>
  <c r="B1043" i="1" a="1"/>
  <c r="B1043" i="1" s="1"/>
  <c r="K1043" i="1" a="1"/>
  <c r="K1043" i="1" s="1"/>
  <c r="Q1043" i="1" a="1"/>
  <c r="Q1043" i="1" s="1"/>
  <c r="L1043" i="1"/>
  <c r="E1043" i="1" a="1"/>
  <c r="E1043" i="1" s="1"/>
  <c r="D1063" i="1" a="1"/>
  <c r="D1063" i="1" s="1"/>
  <c r="C1063" i="1" a="1"/>
  <c r="C1063" i="1" s="1"/>
  <c r="B1063" i="1" a="1"/>
  <c r="B1063" i="1" s="1"/>
  <c r="K1063" i="1" a="1"/>
  <c r="K1063" i="1" s="1"/>
  <c r="E1063" i="1" a="1"/>
  <c r="E1063" i="1" s="1"/>
  <c r="Q1063" i="1" a="1"/>
  <c r="Q1063" i="1" s="1"/>
  <c r="L1063" i="1"/>
  <c r="Q1083" i="1" a="1"/>
  <c r="Q1083" i="1" s="1"/>
  <c r="L1083" i="1"/>
  <c r="K1083" i="1" a="1"/>
  <c r="K1083" i="1" s="1"/>
  <c r="E1083" i="1" a="1"/>
  <c r="E1083" i="1" s="1"/>
  <c r="B1083" i="1" a="1"/>
  <c r="B1083" i="1" s="1"/>
  <c r="C1083" i="1" a="1"/>
  <c r="C1083" i="1" s="1"/>
  <c r="D1083" i="1" a="1"/>
  <c r="D1083" i="1" s="1"/>
  <c r="B1103" i="1" a="1"/>
  <c r="B1103" i="1" s="1"/>
  <c r="C1103" i="1" a="1"/>
  <c r="C1103" i="1" s="1"/>
  <c r="L1103" i="1"/>
  <c r="Q1103" i="1" a="1"/>
  <c r="Q1103" i="1" s="1"/>
  <c r="K1103" i="1" a="1"/>
  <c r="K1103" i="1" s="1"/>
  <c r="D1103" i="1" a="1"/>
  <c r="D1103" i="1" s="1"/>
  <c r="E1103" i="1" a="1"/>
  <c r="E1103" i="1" s="1"/>
  <c r="B1123" i="1" a="1"/>
  <c r="B1123" i="1" s="1"/>
  <c r="Q1123" i="1" a="1"/>
  <c r="Q1123" i="1" s="1"/>
  <c r="K1123" i="1" a="1"/>
  <c r="K1123" i="1" s="1"/>
  <c r="D1123" i="1" a="1"/>
  <c r="D1123" i="1" s="1"/>
  <c r="C1123" i="1" a="1"/>
  <c r="C1123" i="1" s="1"/>
  <c r="L1123" i="1"/>
  <c r="E1123" i="1" a="1"/>
  <c r="E1123" i="1" s="1"/>
  <c r="B1143" i="1" a="1"/>
  <c r="B1143" i="1" s="1"/>
  <c r="R1143" i="1" a="1"/>
  <c r="R1143" i="1" s="1"/>
  <c r="Q1143" i="1" a="1"/>
  <c r="Q1143" i="1" s="1"/>
  <c r="L1143" i="1"/>
  <c r="K1143" i="1" a="1"/>
  <c r="K1143" i="1" s="1"/>
  <c r="J1143" i="1" a="1"/>
  <c r="J1143" i="1" s="1"/>
  <c r="F1143" i="1" a="1"/>
  <c r="F1143" i="1" s="1"/>
  <c r="I1143" i="1" a="1"/>
  <c r="I1143" i="1" s="1"/>
  <c r="D1143" i="1" a="1"/>
  <c r="D1143" i="1" s="1"/>
  <c r="E1143" i="1" a="1"/>
  <c r="E1143" i="1" s="1"/>
  <c r="C1143" i="1" a="1"/>
  <c r="C1143" i="1" s="1"/>
  <c r="B1163" i="1" a="1"/>
  <c r="B1163" i="1" s="1"/>
  <c r="R1163" i="1" a="1"/>
  <c r="R1163" i="1" s="1"/>
  <c r="Q1163" i="1" a="1"/>
  <c r="Q1163" i="1" s="1"/>
  <c r="K1163" i="1" a="1"/>
  <c r="K1163" i="1" s="1"/>
  <c r="J1163" i="1" a="1"/>
  <c r="J1163" i="1" s="1"/>
  <c r="F1163" i="1" a="1"/>
  <c r="F1163" i="1" s="1"/>
  <c r="E1163" i="1" a="1"/>
  <c r="E1163" i="1" s="1"/>
  <c r="D1163" i="1" a="1"/>
  <c r="D1163" i="1" s="1"/>
  <c r="C1163" i="1" a="1"/>
  <c r="C1163" i="1" s="1"/>
  <c r="L1163" i="1"/>
  <c r="B1183" i="1" a="1"/>
  <c r="B1183" i="1" s="1"/>
  <c r="R1183" i="1" a="1"/>
  <c r="R1183" i="1" s="1"/>
  <c r="Q1183" i="1" a="1"/>
  <c r="Q1183" i="1" s="1"/>
  <c r="K1183" i="1" a="1"/>
  <c r="K1183" i="1" s="1"/>
  <c r="J1183" i="1" a="1"/>
  <c r="J1183" i="1" s="1"/>
  <c r="F1183" i="1" a="1"/>
  <c r="F1183" i="1" s="1"/>
  <c r="AG1183" i="1" a="1"/>
  <c r="AG1183" i="1" s="1"/>
  <c r="C1183" i="1" a="1"/>
  <c r="C1183" i="1" s="1"/>
  <c r="E1183" i="1" a="1"/>
  <c r="E1183" i="1" s="1"/>
  <c r="D1183" i="1" a="1"/>
  <c r="D1183" i="1" s="1"/>
  <c r="I1183" i="1" a="1"/>
  <c r="I1183" i="1" s="1"/>
  <c r="L1183" i="1"/>
  <c r="B1203" i="1" a="1"/>
  <c r="B1203" i="1" s="1"/>
  <c r="R1203" i="1" a="1"/>
  <c r="R1203" i="1" s="1"/>
  <c r="Q1203" i="1" a="1"/>
  <c r="Q1203" i="1" s="1"/>
  <c r="K1203" i="1" a="1"/>
  <c r="K1203" i="1" s="1"/>
  <c r="F1203" i="1" a="1"/>
  <c r="F1203" i="1" s="1"/>
  <c r="L1203" i="1"/>
  <c r="AG1203" i="1" a="1"/>
  <c r="AG1203" i="1" s="1"/>
  <c r="I1203" i="1" a="1"/>
  <c r="I1203" i="1" s="1"/>
  <c r="E1203" i="1" a="1"/>
  <c r="E1203" i="1" s="1"/>
  <c r="D1203" i="1" a="1"/>
  <c r="D1203" i="1" s="1"/>
  <c r="C1203" i="1" a="1"/>
  <c r="C1203" i="1" s="1"/>
  <c r="C1223" i="1" a="1"/>
  <c r="C1223" i="1" s="1"/>
  <c r="B1223" i="1" a="1"/>
  <c r="B1223" i="1" s="1"/>
  <c r="R1223" i="1" a="1"/>
  <c r="R1223" i="1" s="1"/>
  <c r="K1223" i="1" a="1"/>
  <c r="K1223" i="1" s="1"/>
  <c r="AG1223" i="1" a="1"/>
  <c r="AG1223" i="1" s="1"/>
  <c r="I1223" i="1" a="1"/>
  <c r="I1223" i="1" s="1"/>
  <c r="F1223" i="1" a="1"/>
  <c r="F1223" i="1" s="1"/>
  <c r="E1223" i="1" a="1"/>
  <c r="E1223" i="1" s="1"/>
  <c r="D1223" i="1" a="1"/>
  <c r="D1223" i="1" s="1"/>
  <c r="Q1223" i="1" a="1"/>
  <c r="Q1223" i="1" s="1"/>
  <c r="L1223" i="1"/>
  <c r="C1243" i="1" a="1"/>
  <c r="C1243" i="1" s="1"/>
  <c r="B1243" i="1" a="1"/>
  <c r="B1243" i="1" s="1"/>
  <c r="R1243" i="1" a="1"/>
  <c r="R1243" i="1" s="1"/>
  <c r="L1243" i="1"/>
  <c r="K1243" i="1" a="1"/>
  <c r="K1243" i="1" s="1"/>
  <c r="E1243" i="1" a="1"/>
  <c r="E1243" i="1" s="1"/>
  <c r="D1243" i="1" a="1"/>
  <c r="D1243" i="1" s="1"/>
  <c r="AG1243" i="1" a="1"/>
  <c r="AG1243" i="1" s="1"/>
  <c r="Q1243" i="1" a="1"/>
  <c r="Q1243" i="1" s="1"/>
  <c r="C1263" i="1" a="1"/>
  <c r="C1263" i="1" s="1"/>
  <c r="B1263" i="1" a="1"/>
  <c r="B1263" i="1" s="1"/>
  <c r="L1263" i="1"/>
  <c r="K1263" i="1" a="1"/>
  <c r="K1263" i="1" s="1"/>
  <c r="Q1263" i="1" a="1"/>
  <c r="Q1263" i="1" s="1"/>
  <c r="E1263" i="1" a="1"/>
  <c r="E1263" i="1" s="1"/>
  <c r="D1263" i="1" a="1"/>
  <c r="D1263" i="1" s="1"/>
  <c r="D1283" i="1" a="1"/>
  <c r="D1283" i="1" s="1"/>
  <c r="C1283" i="1" a="1"/>
  <c r="C1283" i="1" s="1"/>
  <c r="R1283" i="1" a="1"/>
  <c r="R1283" i="1" s="1"/>
  <c r="L1283" i="1"/>
  <c r="K1283" i="1" a="1"/>
  <c r="K1283" i="1" s="1"/>
  <c r="E1283" i="1" a="1"/>
  <c r="E1283" i="1" s="1"/>
  <c r="Q1283" i="1" a="1"/>
  <c r="Q1283" i="1" s="1"/>
  <c r="B1283" i="1" a="1"/>
  <c r="B1283" i="1" s="1"/>
  <c r="D1303" i="1" a="1"/>
  <c r="D1303" i="1" s="1"/>
  <c r="C1303" i="1" a="1"/>
  <c r="C1303" i="1" s="1"/>
  <c r="R1303" i="1" a="1"/>
  <c r="R1303" i="1" s="1"/>
  <c r="L1303" i="1"/>
  <c r="K1303" i="1" a="1"/>
  <c r="K1303" i="1" s="1"/>
  <c r="B1303" i="1" a="1"/>
  <c r="B1303" i="1" s="1"/>
  <c r="Q1303" i="1" a="1"/>
  <c r="Q1303" i="1" s="1"/>
  <c r="E1303" i="1" a="1"/>
  <c r="E1303" i="1" s="1"/>
  <c r="D1323" i="1" a="1"/>
  <c r="D1323" i="1" s="1"/>
  <c r="C1323" i="1" a="1"/>
  <c r="C1323" i="1" s="1"/>
  <c r="B1323" i="1" a="1"/>
  <c r="B1323" i="1" s="1"/>
  <c r="Q1323" i="1" a="1"/>
  <c r="Q1323" i="1" s="1"/>
  <c r="E1323" i="1" a="1"/>
  <c r="E1323" i="1" s="1"/>
  <c r="K1323" i="1" a="1"/>
  <c r="K1323" i="1" s="1"/>
  <c r="L1323" i="1"/>
  <c r="D1343" i="1" a="1"/>
  <c r="D1343" i="1" s="1"/>
  <c r="C1343" i="1" a="1"/>
  <c r="C1343" i="1" s="1"/>
  <c r="B1343" i="1" a="1"/>
  <c r="B1343" i="1" s="1"/>
  <c r="Q1343" i="1" a="1"/>
  <c r="Q1343" i="1" s="1"/>
  <c r="L1343" i="1"/>
  <c r="K1343" i="1" a="1"/>
  <c r="K1343" i="1" s="1"/>
  <c r="E1343" i="1" a="1"/>
  <c r="E1343" i="1" s="1"/>
  <c r="C1363" i="1" a="1"/>
  <c r="C1363" i="1" s="1"/>
  <c r="Q1363" i="1" a="1"/>
  <c r="Q1363" i="1" s="1"/>
  <c r="L1363" i="1"/>
  <c r="K1363" i="1" a="1"/>
  <c r="K1363" i="1" s="1"/>
  <c r="AG1363" i="1" a="1"/>
  <c r="AG1363" i="1" s="1"/>
  <c r="B1363" i="1" a="1"/>
  <c r="B1363" i="1" s="1"/>
  <c r="E1363" i="1" a="1"/>
  <c r="E1363" i="1" s="1"/>
  <c r="D1363" i="1" a="1"/>
  <c r="D1363" i="1" s="1"/>
  <c r="Q1383" i="1" a="1"/>
  <c r="Q1383" i="1" s="1"/>
  <c r="L1383" i="1"/>
  <c r="K1383" i="1" a="1"/>
  <c r="K1383" i="1" s="1"/>
  <c r="E1383" i="1" a="1"/>
  <c r="E1383" i="1" s="1"/>
  <c r="C1383" i="1" a="1"/>
  <c r="C1383" i="1" s="1"/>
  <c r="B1383" i="1" a="1"/>
  <c r="B1383" i="1" s="1"/>
  <c r="D1383" i="1" a="1"/>
  <c r="D1383" i="1" s="1"/>
  <c r="R1383" i="1" a="1"/>
  <c r="R1383" i="1" s="1"/>
  <c r="Q1403" i="1" a="1"/>
  <c r="Q1403" i="1" s="1"/>
  <c r="L1403" i="1"/>
  <c r="K1403" i="1" a="1"/>
  <c r="K1403" i="1" s="1"/>
  <c r="I1403" i="1" a="1"/>
  <c r="I1403" i="1" s="1"/>
  <c r="R1403" i="1" a="1"/>
  <c r="R1403" i="1" s="1"/>
  <c r="E1403" i="1" a="1"/>
  <c r="E1403" i="1" s="1"/>
  <c r="D1403" i="1" a="1"/>
  <c r="D1403" i="1" s="1"/>
  <c r="C1403" i="1" a="1"/>
  <c r="C1403" i="1" s="1"/>
  <c r="B1403" i="1" a="1"/>
  <c r="B1403" i="1" s="1"/>
  <c r="Q1423" i="1" a="1"/>
  <c r="Q1423" i="1" s="1"/>
  <c r="L1423" i="1"/>
  <c r="K1423" i="1" a="1"/>
  <c r="K1423" i="1" s="1"/>
  <c r="D1423" i="1" a="1"/>
  <c r="D1423" i="1" s="1"/>
  <c r="C1423" i="1" a="1"/>
  <c r="C1423" i="1" s="1"/>
  <c r="B1423" i="1" a="1"/>
  <c r="B1423" i="1" s="1"/>
  <c r="E1423" i="1" a="1"/>
  <c r="E1423" i="1" s="1"/>
  <c r="R1423" i="1" a="1"/>
  <c r="R1423" i="1" s="1"/>
  <c r="Q1443" i="1" a="1"/>
  <c r="Q1443" i="1" s="1"/>
  <c r="L1443" i="1"/>
  <c r="K1443" i="1" a="1"/>
  <c r="K1443" i="1" s="1"/>
  <c r="I1443" i="1" a="1"/>
  <c r="I1443" i="1" s="1"/>
  <c r="R1443" i="1" a="1"/>
  <c r="R1443" i="1" s="1"/>
  <c r="E1443" i="1" a="1"/>
  <c r="E1443" i="1" s="1"/>
  <c r="D1443" i="1" a="1"/>
  <c r="D1443" i="1" s="1"/>
  <c r="C1443" i="1" a="1"/>
  <c r="C1443" i="1" s="1"/>
  <c r="B1443" i="1" a="1"/>
  <c r="B1443" i="1" s="1"/>
  <c r="E1463" i="1" a="1"/>
  <c r="E1463" i="1" s="1"/>
  <c r="D1463" i="1" a="1"/>
  <c r="D1463" i="1" s="1"/>
  <c r="B1463" i="1" a="1"/>
  <c r="B1463" i="1" s="1"/>
  <c r="C1463" i="1" a="1"/>
  <c r="C1463" i="1" s="1"/>
  <c r="R1463" i="1" a="1"/>
  <c r="R1463" i="1" s="1"/>
  <c r="Q1463" i="1" a="1"/>
  <c r="Q1463" i="1" s="1"/>
  <c r="K1463" i="1" a="1"/>
  <c r="K1463" i="1" s="1"/>
  <c r="I1463" i="1" a="1"/>
  <c r="I1463" i="1" s="1"/>
  <c r="L1463" i="1"/>
  <c r="E1483" i="1" a="1"/>
  <c r="E1483" i="1" s="1"/>
  <c r="D1483" i="1" a="1"/>
  <c r="D1483" i="1" s="1"/>
  <c r="B1483" i="1" a="1"/>
  <c r="B1483" i="1" s="1"/>
  <c r="R1483" i="1" a="1"/>
  <c r="R1483" i="1" s="1"/>
  <c r="K1483" i="1" a="1"/>
  <c r="K1483" i="1" s="1"/>
  <c r="Q1483" i="1" a="1"/>
  <c r="Q1483" i="1" s="1"/>
  <c r="L1483" i="1"/>
  <c r="C1483" i="1" a="1"/>
  <c r="C1483" i="1" s="1"/>
  <c r="D1503" i="1" a="1"/>
  <c r="D1503" i="1" s="1"/>
  <c r="R1503" i="1" a="1"/>
  <c r="R1503" i="1" s="1"/>
  <c r="Q1503" i="1" a="1"/>
  <c r="Q1503" i="1" s="1"/>
  <c r="L1503" i="1"/>
  <c r="C1503" i="1" a="1"/>
  <c r="C1503" i="1" s="1"/>
  <c r="B1503" i="1" a="1"/>
  <c r="B1503" i="1" s="1"/>
  <c r="K1503" i="1" a="1"/>
  <c r="K1503" i="1" s="1"/>
  <c r="E1503" i="1" a="1"/>
  <c r="E1503" i="1" s="1"/>
  <c r="E1523" i="1" a="1"/>
  <c r="E1523" i="1" s="1"/>
  <c r="C1523" i="1" a="1"/>
  <c r="C1523" i="1" s="1"/>
  <c r="L1523" i="1"/>
  <c r="K1523" i="1" a="1"/>
  <c r="K1523" i="1" s="1"/>
  <c r="D1523" i="1" a="1"/>
  <c r="D1523" i="1" s="1"/>
  <c r="R1523" i="1" a="1"/>
  <c r="R1523" i="1" s="1"/>
  <c r="Q1523" i="1" a="1"/>
  <c r="Q1523" i="1" s="1"/>
  <c r="B1523" i="1" a="1"/>
  <c r="B1523" i="1" s="1"/>
  <c r="E1543" i="1" a="1"/>
  <c r="E1543" i="1" s="1"/>
  <c r="R1543" i="1" a="1"/>
  <c r="R1543" i="1" s="1"/>
  <c r="Q1543" i="1" a="1"/>
  <c r="Q1543" i="1" s="1"/>
  <c r="B1543" i="1" a="1"/>
  <c r="B1543" i="1" s="1"/>
  <c r="L1543" i="1"/>
  <c r="K1543" i="1" a="1"/>
  <c r="K1543" i="1" s="1"/>
  <c r="D1543" i="1" a="1"/>
  <c r="D1543" i="1" s="1"/>
  <c r="C1543" i="1" a="1"/>
  <c r="C1543" i="1" s="1"/>
  <c r="C1563" i="1" a="1"/>
  <c r="C1563" i="1" s="1"/>
  <c r="R1563" i="1" a="1"/>
  <c r="R1563" i="1" s="1"/>
  <c r="L1563" i="1"/>
  <c r="K1563" i="1" a="1"/>
  <c r="K1563" i="1" s="1"/>
  <c r="Q1563" i="1" a="1"/>
  <c r="Q1563" i="1" s="1"/>
  <c r="E1563" i="1" a="1"/>
  <c r="E1563" i="1" s="1"/>
  <c r="D1563" i="1" a="1"/>
  <c r="D1563" i="1" s="1"/>
  <c r="B1563" i="1" a="1"/>
  <c r="B1563" i="1" s="1"/>
  <c r="AG1563" i="1" a="1"/>
  <c r="AG1563" i="1" s="1"/>
  <c r="I1583" i="1" a="1"/>
  <c r="I1583" i="1" s="1"/>
  <c r="F1583" i="1" a="1"/>
  <c r="F1583" i="1" s="1"/>
  <c r="R1583" i="1" a="1"/>
  <c r="R1583" i="1" s="1"/>
  <c r="Q1583" i="1" a="1"/>
  <c r="Q1583" i="1" s="1"/>
  <c r="L1583" i="1"/>
  <c r="K1583" i="1" a="1"/>
  <c r="K1583" i="1" s="1"/>
  <c r="E1583" i="1" a="1"/>
  <c r="E1583" i="1" s="1"/>
  <c r="D1583" i="1" a="1"/>
  <c r="D1583" i="1" s="1"/>
  <c r="C1583" i="1" a="1"/>
  <c r="C1583" i="1" s="1"/>
  <c r="B1583" i="1" a="1"/>
  <c r="B1583" i="1" s="1"/>
  <c r="L1603" i="1"/>
  <c r="K1603" i="1" a="1"/>
  <c r="K1603" i="1" s="1"/>
  <c r="D1603" i="1" a="1"/>
  <c r="D1603" i="1" s="1"/>
  <c r="R1603" i="1" a="1"/>
  <c r="R1603" i="1" s="1"/>
  <c r="E1603" i="1" a="1"/>
  <c r="E1603" i="1" s="1"/>
  <c r="Q1603" i="1" a="1"/>
  <c r="Q1603" i="1" s="1"/>
  <c r="F1603" i="1" a="1"/>
  <c r="F1603" i="1" s="1"/>
  <c r="C1603" i="1" a="1"/>
  <c r="C1603" i="1" s="1"/>
  <c r="B1603" i="1" a="1"/>
  <c r="B1603" i="1" s="1"/>
  <c r="L1623" i="1"/>
  <c r="Q1623" i="1" a="1"/>
  <c r="Q1623" i="1" s="1"/>
  <c r="K1623" i="1" a="1"/>
  <c r="K1623" i="1" s="1"/>
  <c r="E1623" i="1" a="1"/>
  <c r="E1623" i="1" s="1"/>
  <c r="D1623" i="1" a="1"/>
  <c r="D1623" i="1" s="1"/>
  <c r="B1623" i="1" a="1"/>
  <c r="B1623" i="1" s="1"/>
  <c r="C1623" i="1" a="1"/>
  <c r="C1623" i="1" s="1"/>
  <c r="Q1643" i="1" a="1"/>
  <c r="Q1643" i="1" s="1"/>
  <c r="L1643" i="1"/>
  <c r="D1643" i="1" a="1"/>
  <c r="D1643" i="1" s="1"/>
  <c r="C1643" i="1" a="1"/>
  <c r="C1643" i="1" s="1"/>
  <c r="B1643" i="1" a="1"/>
  <c r="B1643" i="1" s="1"/>
  <c r="K1643" i="1" a="1"/>
  <c r="K1643" i="1" s="1"/>
  <c r="E1643" i="1" a="1"/>
  <c r="E1643" i="1" s="1"/>
  <c r="D1663" i="1" a="1"/>
  <c r="D1663" i="1" s="1"/>
  <c r="C1663" i="1" a="1"/>
  <c r="C1663" i="1" s="1"/>
  <c r="B1663" i="1" a="1"/>
  <c r="B1663" i="1" s="1"/>
  <c r="Q1663" i="1" a="1"/>
  <c r="Q1663" i="1" s="1"/>
  <c r="J1663" i="1" a="1"/>
  <c r="J1663" i="1" s="1"/>
  <c r="I1663" i="1" a="1"/>
  <c r="I1663" i="1" s="1"/>
  <c r="F1663" i="1" a="1"/>
  <c r="F1663" i="1" s="1"/>
  <c r="E1663" i="1" a="1"/>
  <c r="E1663" i="1" s="1"/>
  <c r="R1663" i="1" a="1"/>
  <c r="R1663" i="1" s="1"/>
  <c r="L1663" i="1"/>
  <c r="K1663" i="1" a="1"/>
  <c r="K1663" i="1" s="1"/>
  <c r="C1683" i="1" a="1"/>
  <c r="C1683" i="1" s="1"/>
  <c r="B1683" i="1" a="1"/>
  <c r="B1683" i="1" s="1"/>
  <c r="K1683" i="1" a="1"/>
  <c r="K1683" i="1" s="1"/>
  <c r="Q1683" i="1" a="1"/>
  <c r="Q1683" i="1" s="1"/>
  <c r="L1683" i="1"/>
  <c r="D1683" i="1" a="1"/>
  <c r="D1683" i="1" s="1"/>
  <c r="E1683" i="1" a="1"/>
  <c r="E1683" i="1" s="1"/>
  <c r="C1703" i="1" a="1"/>
  <c r="C1703" i="1" s="1"/>
  <c r="L1703" i="1"/>
  <c r="B1703" i="1" a="1"/>
  <c r="B1703" i="1" s="1"/>
  <c r="Q1703" i="1" a="1"/>
  <c r="Q1703" i="1" s="1"/>
  <c r="E1703" i="1" a="1"/>
  <c r="E1703" i="1" s="1"/>
  <c r="D1703" i="1" a="1"/>
  <c r="D1703" i="1" s="1"/>
  <c r="K1703" i="1" a="1"/>
  <c r="K1703" i="1" s="1"/>
  <c r="C1723" i="1" a="1"/>
  <c r="C1723" i="1" s="1"/>
  <c r="D1723" i="1" a="1"/>
  <c r="D1723" i="1" s="1"/>
  <c r="B1723" i="1" a="1"/>
  <c r="B1723" i="1" s="1"/>
  <c r="Q1723" i="1" a="1"/>
  <c r="Q1723" i="1" s="1"/>
  <c r="L1723" i="1"/>
  <c r="K1723" i="1" a="1"/>
  <c r="K1723" i="1" s="1"/>
  <c r="E1723" i="1" a="1"/>
  <c r="E1723" i="1" s="1"/>
  <c r="F1743" i="1" a="1"/>
  <c r="F1743" i="1" s="1"/>
  <c r="B1743" i="1" a="1"/>
  <c r="B1743" i="1" s="1"/>
  <c r="R1743" i="1" a="1"/>
  <c r="R1743" i="1" s="1"/>
  <c r="C1743" i="1" a="1"/>
  <c r="C1743" i="1" s="1"/>
  <c r="Q1743" i="1" a="1"/>
  <c r="Q1743" i="1" s="1"/>
  <c r="L1743" i="1"/>
  <c r="K1743" i="1" a="1"/>
  <c r="K1743" i="1" s="1"/>
  <c r="E1743" i="1" a="1"/>
  <c r="E1743" i="1" s="1"/>
  <c r="AG1743" i="1" a="1"/>
  <c r="AG1743" i="1" s="1"/>
  <c r="D1743" i="1" a="1"/>
  <c r="D1743" i="1" s="1"/>
  <c r="AC1769" i="1" a="1"/>
  <c r="AC1769" i="1" s="1"/>
  <c r="AB1769" i="1" a="1"/>
  <c r="AB1769" i="1" s="1"/>
  <c r="Z1769" i="1" a="1"/>
  <c r="Z1769" i="1" s="1"/>
  <c r="Y1769" i="1" a="1"/>
  <c r="Y1769" i="1" s="1"/>
  <c r="AE1769" i="1" a="1"/>
  <c r="AE1769" i="1" s="1"/>
  <c r="AD1769" i="1" a="1"/>
  <c r="AD1769" i="1" s="1"/>
  <c r="AA1769" i="1" a="1"/>
  <c r="AA1769" i="1" s="1"/>
  <c r="U1769" i="1" a="1"/>
  <c r="U1769" i="1" s="1"/>
  <c r="T1769" i="1" a="1"/>
  <c r="T1769" i="1" s="1"/>
  <c r="AF1769" i="1" a="1"/>
  <c r="AF1769" i="1" s="1"/>
  <c r="X1769" i="1" a="1"/>
  <c r="X1769" i="1" s="1"/>
  <c r="W1769" i="1" a="1"/>
  <c r="W1769" i="1" s="1"/>
  <c r="C1777" i="1" a="1"/>
  <c r="C1777" i="1" s="1"/>
  <c r="B1777" i="1" a="1"/>
  <c r="B1777" i="1" s="1"/>
  <c r="D1777" i="1" a="1"/>
  <c r="D1777" i="1" s="1"/>
  <c r="L1777" i="1"/>
  <c r="K1777" i="1" a="1"/>
  <c r="K1777" i="1" s="1"/>
  <c r="AG1777" i="1" a="1"/>
  <c r="AG1777" i="1" s="1"/>
  <c r="F1777" i="1" a="1"/>
  <c r="F1777" i="1" s="1"/>
  <c r="H1777" i="1" s="1"/>
  <c r="E1777" i="1" a="1"/>
  <c r="E1777" i="1" s="1"/>
  <c r="Q1777" i="1" a="1"/>
  <c r="Q1777" i="1" s="1"/>
  <c r="C1783" i="1" a="1"/>
  <c r="C1783" i="1" s="1"/>
  <c r="F1783" i="1" a="1"/>
  <c r="F1783" i="1" s="1"/>
  <c r="H1783" i="1" s="1"/>
  <c r="K1783" i="1" a="1"/>
  <c r="K1783" i="1" s="1"/>
  <c r="E1783" i="1" a="1"/>
  <c r="E1783" i="1" s="1"/>
  <c r="AG1783" i="1" a="1"/>
  <c r="AG1783" i="1" s="1"/>
  <c r="D1783" i="1" a="1"/>
  <c r="D1783" i="1" s="1"/>
  <c r="L1783" i="1"/>
  <c r="B1783" i="1" a="1"/>
  <c r="B1783" i="1" s="1"/>
  <c r="M1783" i="1"/>
  <c r="Q1783" i="1" s="1" a="1"/>
  <c r="Q1783" i="1" s="1"/>
  <c r="G1783" i="1"/>
  <c r="G49" i="2" a="1"/>
  <c r="G49" i="2" s="1"/>
  <c r="F49" i="2" a="1"/>
  <c r="F49" i="2" s="1"/>
  <c r="H49" i="2" s="1"/>
  <c r="D49" i="2" a="1"/>
  <c r="D49" i="2" s="1"/>
  <c r="C49" i="2" a="1"/>
  <c r="C49" i="2" s="1"/>
  <c r="B49" i="2" a="1"/>
  <c r="B49" i="2" s="1"/>
  <c r="E49" i="2" a="1"/>
  <c r="E49" i="2" s="1"/>
  <c r="F57" i="2" a="1"/>
  <c r="F57" i="2" s="1"/>
  <c r="B57" i="2" a="1"/>
  <c r="B57" i="2" s="1"/>
  <c r="C57" i="2" a="1"/>
  <c r="C57" i="2" s="1"/>
  <c r="E57" i="2" a="1"/>
  <c r="E57" i="2" s="1"/>
  <c r="G57" i="2" s="1" a="1"/>
  <c r="G57" i="2" s="1"/>
  <c r="D57" i="2" a="1"/>
  <c r="D57" i="2" s="1"/>
  <c r="B74" i="2" a="1"/>
  <c r="B74" i="2" s="1"/>
  <c r="D74" i="2" a="1"/>
  <c r="D74" i="2" s="1"/>
  <c r="C74" i="2" a="1"/>
  <c r="C74" i="2" s="1"/>
  <c r="F74" i="2" a="1"/>
  <c r="F74" i="2" s="1"/>
  <c r="E74" i="2" a="1"/>
  <c r="E74" i="2" s="1"/>
  <c r="D100" i="2" a="1"/>
  <c r="D100" i="2" s="1"/>
  <c r="C100" i="2" a="1"/>
  <c r="C100" i="2" s="1"/>
  <c r="B100" i="2" a="1"/>
  <c r="B100" i="2" s="1"/>
  <c r="G100" i="2" a="1"/>
  <c r="G100" i="2" s="1"/>
  <c r="I100" i="2" s="1"/>
  <c r="F100" i="2" a="1"/>
  <c r="F100" i="2" s="1"/>
  <c r="H100" i="2" s="1"/>
  <c r="E100" i="2" a="1"/>
  <c r="E100" i="2" s="1"/>
  <c r="F149" i="2" a="1"/>
  <c r="F149" i="2" s="1"/>
  <c r="B149" i="2" a="1"/>
  <c r="B149" i="2" s="1"/>
  <c r="E149" i="2" a="1"/>
  <c r="E149" i="2" s="1"/>
  <c r="G149" i="2" s="1" a="1"/>
  <c r="G149" i="2" s="1"/>
  <c r="I149" i="2" s="1"/>
  <c r="D149" i="2" a="1"/>
  <c r="D149" i="2" s="1"/>
  <c r="C149" i="2" a="1"/>
  <c r="C149" i="2" s="1"/>
  <c r="E157" i="2" a="1"/>
  <c r="E157" i="2" s="1"/>
  <c r="G157" i="2" s="1" a="1"/>
  <c r="G157" i="2" s="1"/>
  <c r="I157" i="2" s="1"/>
  <c r="C157" i="2" a="1"/>
  <c r="C157" i="2" s="1"/>
  <c r="B157" i="2" a="1"/>
  <c r="B157" i="2" s="1"/>
  <c r="F157" i="2" a="1"/>
  <c r="F157" i="2" s="1"/>
  <c r="D157" i="2" a="1"/>
  <c r="D157" i="2" s="1"/>
  <c r="D174" i="2" a="1"/>
  <c r="D174" i="2" s="1"/>
  <c r="B174" i="2" a="1"/>
  <c r="B174" i="2" s="1"/>
  <c r="G174" i="2" a="1"/>
  <c r="G174" i="2" s="1"/>
  <c r="I174" i="2" s="1"/>
  <c r="F174" i="2" a="1"/>
  <c r="F174" i="2" s="1"/>
  <c r="E174" i="2" a="1"/>
  <c r="E174" i="2" s="1"/>
  <c r="C174" i="2" a="1"/>
  <c r="C174" i="2" s="1"/>
  <c r="G200" i="2" a="1"/>
  <c r="G200" i="2" s="1"/>
  <c r="B200" i="2" a="1"/>
  <c r="B200" i="2" s="1"/>
  <c r="F200" i="2" a="1"/>
  <c r="F200" i="2" s="1"/>
  <c r="E200" i="2" a="1"/>
  <c r="E200" i="2" s="1"/>
  <c r="D200" i="2" a="1"/>
  <c r="D200" i="2" s="1"/>
  <c r="C200" i="2" a="1"/>
  <c r="C200" i="2" s="1"/>
  <c r="I200" i="2"/>
  <c r="H200" i="2"/>
  <c r="E249" i="2" a="1"/>
  <c r="E249" i="2" s="1"/>
  <c r="D249" i="2" a="1"/>
  <c r="D249" i="2" s="1"/>
  <c r="C249" i="2" a="1"/>
  <c r="C249" i="2" s="1"/>
  <c r="G249" i="2" a="1"/>
  <c r="G249" i="2" s="1"/>
  <c r="F249" i="2" a="1"/>
  <c r="F249" i="2" s="1"/>
  <c r="H249" i="2" s="1"/>
  <c r="B249" i="2" a="1"/>
  <c r="B249" i="2" s="1"/>
  <c r="D257" i="2" a="1"/>
  <c r="D257" i="2" s="1"/>
  <c r="C257" i="2" a="1"/>
  <c r="C257" i="2" s="1"/>
  <c r="B257" i="2" a="1"/>
  <c r="B257" i="2" s="1"/>
  <c r="G257" i="2" a="1"/>
  <c r="G257" i="2" s="1"/>
  <c r="F257" i="2" a="1"/>
  <c r="F257" i="2" s="1"/>
  <c r="E257" i="2" a="1"/>
  <c r="E257" i="2" s="1"/>
  <c r="F274" i="2" a="1"/>
  <c r="F274" i="2" s="1"/>
  <c r="B274" i="2" a="1"/>
  <c r="B274" i="2" s="1"/>
  <c r="D274" i="2" a="1"/>
  <c r="D274" i="2" s="1"/>
  <c r="C274" i="2" a="1"/>
  <c r="C274" i="2" s="1"/>
  <c r="E274" i="2" a="1"/>
  <c r="E274" i="2" s="1"/>
  <c r="G274" i="2" s="1" a="1"/>
  <c r="G274" i="2" s="1"/>
  <c r="F317" i="2" a="1"/>
  <c r="F317" i="2" s="1"/>
  <c r="C317" i="2" a="1"/>
  <c r="C317" i="2" s="1"/>
  <c r="B317" i="2" a="1"/>
  <c r="B317" i="2" s="1"/>
  <c r="D317" i="2" a="1"/>
  <c r="D317" i="2" s="1"/>
  <c r="E317" i="2" a="1"/>
  <c r="E317" i="2" s="1"/>
  <c r="G317" i="2" s="1" a="1"/>
  <c r="G317" i="2" s="1"/>
  <c r="I317" i="2" s="1"/>
  <c r="E352" i="2" a="1"/>
  <c r="E352" i="2" s="1"/>
  <c r="G352" i="2" s="1" a="1"/>
  <c r="G352" i="2" s="1"/>
  <c r="I352" i="2" s="1"/>
  <c r="C352" i="2" a="1"/>
  <c r="C352" i="2" s="1"/>
  <c r="F352" i="2" a="1"/>
  <c r="F352" i="2" s="1"/>
  <c r="D352" i="2" a="1"/>
  <c r="D352" i="2" s="1"/>
  <c r="B352" i="2" a="1"/>
  <c r="B352" i="2" s="1"/>
  <c r="E422" i="2" a="1"/>
  <c r="E422" i="2" s="1"/>
  <c r="G422" i="2" s="1" a="1"/>
  <c r="G422" i="2" s="1"/>
  <c r="I422" i="2" s="1"/>
  <c r="D422" i="2" a="1"/>
  <c r="D422" i="2" s="1"/>
  <c r="C422" i="2" a="1"/>
  <c r="C422" i="2" s="1"/>
  <c r="F422" i="2" a="1"/>
  <c r="F422" i="2" s="1"/>
  <c r="B422" i="2" a="1"/>
  <c r="B422" i="2" s="1"/>
  <c r="F448" i="2" a="1"/>
  <c r="F448" i="2" s="1"/>
  <c r="B448" i="2" a="1"/>
  <c r="B448" i="2" s="1"/>
  <c r="E448" i="2" a="1"/>
  <c r="E448" i="2" s="1"/>
  <c r="G448" i="2" s="1" a="1"/>
  <c r="G448" i="2" s="1"/>
  <c r="D448" i="2" a="1"/>
  <c r="D448" i="2" s="1"/>
  <c r="C448" i="2" a="1"/>
  <c r="C448" i="2" s="1"/>
  <c r="G456" i="2" a="1"/>
  <c r="G456" i="2" s="1"/>
  <c r="F456" i="2" a="1"/>
  <c r="F456" i="2" s="1"/>
  <c r="H456" i="2" s="1"/>
  <c r="E456" i="2" a="1"/>
  <c r="E456" i="2" s="1"/>
  <c r="C456" i="2" a="1"/>
  <c r="C456" i="2" s="1"/>
  <c r="D456" i="2" a="1"/>
  <c r="D456" i="2" s="1"/>
  <c r="B456" i="2" a="1"/>
  <c r="B456" i="2" s="1"/>
  <c r="D474" i="2" a="1"/>
  <c r="D474" i="2" s="1"/>
  <c r="E474" i="2" a="1"/>
  <c r="E474" i="2" s="1"/>
  <c r="G474" i="2" s="1" a="1"/>
  <c r="G474" i="2" s="1"/>
  <c r="B474" i="2" a="1"/>
  <c r="B474" i="2" s="1"/>
  <c r="C474" i="2" a="1"/>
  <c r="C474" i="2" s="1"/>
  <c r="X17" i="17"/>
  <c r="AU14" i="5"/>
  <c r="BE28" i="6"/>
  <c r="W36" i="6"/>
  <c r="AP41" i="6"/>
  <c r="BD48" i="6"/>
  <c r="AR48" i="6"/>
  <c r="AH48" i="6"/>
  <c r="AH55" i="6"/>
  <c r="X55" i="6"/>
  <c r="AG3" i="8"/>
  <c r="BD30" i="8"/>
  <c r="AR30" i="8"/>
  <c r="AH30" i="8"/>
  <c r="X30" i="8"/>
  <c r="W32" i="8"/>
  <c r="BG38" i="8"/>
  <c r="BH38" i="8" s="1"/>
  <c r="BD42" i="8"/>
  <c r="AR42" i="8"/>
  <c r="AH42" i="8"/>
  <c r="BI51" i="8"/>
  <c r="BG34" i="9"/>
  <c r="BH34" i="9" s="1"/>
  <c r="AH45" i="9"/>
  <c r="X45" i="9"/>
  <c r="BD48" i="9"/>
  <c r="AR48" i="9"/>
  <c r="AH48" i="9"/>
  <c r="AW16" i="10"/>
  <c r="AK16" i="10"/>
  <c r="AA16" i="10"/>
  <c r="Q16" i="10"/>
  <c r="P18" i="10"/>
  <c r="AX33" i="10"/>
  <c r="P37" i="10"/>
  <c r="AK47" i="10"/>
  <c r="AW56" i="10"/>
  <c r="AK56" i="10"/>
  <c r="AA56" i="10"/>
  <c r="Q56" i="10"/>
  <c r="P58" i="10"/>
  <c r="AG3" i="11"/>
  <c r="AG63" i="11" s="1"/>
  <c r="AH65" i="11" s="1"/>
  <c r="AH66" i="11" s="1"/>
  <c r="AH5" i="11"/>
  <c r="X5" i="11"/>
  <c r="BF16" i="11"/>
  <c r="BD20" i="11"/>
  <c r="AR20" i="11"/>
  <c r="AH20" i="11"/>
  <c r="W30" i="11"/>
  <c r="AG32" i="11"/>
  <c r="BG35" i="11"/>
  <c r="BH35" i="11" s="1"/>
  <c r="BE51" i="11"/>
  <c r="BG57" i="11"/>
  <c r="BH57" i="11" s="1"/>
  <c r="BE66" i="11"/>
  <c r="BD17" i="12"/>
  <c r="AR17" i="12"/>
  <c r="AH17" i="12"/>
  <c r="X17" i="12"/>
  <c r="W19" i="12"/>
  <c r="BG25" i="12"/>
  <c r="BH25" i="12" s="1"/>
  <c r="BE52" i="12"/>
  <c r="BE59" i="12"/>
  <c r="BE66" i="12"/>
  <c r="X3" i="13"/>
  <c r="BD8" i="13"/>
  <c r="W14" i="13"/>
  <c r="BE33" i="13"/>
  <c r="G247" i="2" s="1" a="1"/>
  <c r="G247" i="2" s="1"/>
  <c r="BE35" i="13"/>
  <c r="G263" i="2" s="1" a="1"/>
  <c r="G263" i="2" s="1"/>
  <c r="I263" i="2" s="1"/>
  <c r="BE47" i="13"/>
  <c r="BG57" i="13"/>
  <c r="BH57" i="13" s="1"/>
  <c r="AF71" i="15"/>
  <c r="AF75" i="15" s="1"/>
  <c r="BE5" i="15"/>
  <c r="BF18" i="15"/>
  <c r="BG31" i="15"/>
  <c r="BH31" i="15" s="1"/>
  <c r="BF31" i="15"/>
  <c r="BE36" i="15"/>
  <c r="X38" i="15"/>
  <c r="AR41" i="15"/>
  <c r="BD48" i="15"/>
  <c r="BE50" i="15"/>
  <c r="X52" i="15"/>
  <c r="BE54" i="15"/>
  <c r="BI60" i="15"/>
  <c r="F303" i="1" a="1"/>
  <c r="F303" i="1" s="1"/>
  <c r="AP71" i="15"/>
  <c r="AP75" i="15" s="1"/>
  <c r="B136" i="4" a="1"/>
  <c r="B136" i="4" s="1"/>
  <c r="W57" i="12"/>
  <c r="AQ3" i="15"/>
  <c r="W10" i="15"/>
  <c r="W20" i="15"/>
  <c r="W30" i="15"/>
  <c r="W40" i="15"/>
  <c r="W50" i="15"/>
  <c r="W60" i="15"/>
  <c r="N5" i="5"/>
  <c r="S8" i="17"/>
  <c r="T8" i="17" s="1"/>
  <c r="C1764" i="1" a="1"/>
  <c r="C1764" i="1" s="1"/>
  <c r="B1764" i="1" a="1"/>
  <c r="B1764" i="1" s="1"/>
  <c r="R1764" i="1" a="1"/>
  <c r="R1764" i="1" s="1"/>
  <c r="F1764" i="1" a="1"/>
  <c r="F1764" i="1" s="1"/>
  <c r="D1764" i="1" a="1"/>
  <c r="D1764" i="1" s="1"/>
  <c r="Q1764" i="1" a="1"/>
  <c r="Q1764" i="1" s="1"/>
  <c r="L1764" i="1"/>
  <c r="K1764" i="1" a="1"/>
  <c r="K1764" i="1" s="1"/>
  <c r="E1764" i="1" a="1"/>
  <c r="E1764" i="1" s="1"/>
  <c r="AG1764" i="1" a="1"/>
  <c r="AG1764" i="1" s="1"/>
  <c r="E1784" i="1" a="1"/>
  <c r="E1784" i="1" s="1"/>
  <c r="D1784" i="1" a="1"/>
  <c r="D1784" i="1" s="1"/>
  <c r="F1784" i="1" a="1"/>
  <c r="F1784" i="1" s="1"/>
  <c r="C1784" i="1" a="1"/>
  <c r="C1784" i="1" s="1"/>
  <c r="L1784" i="1"/>
  <c r="K1784" i="1" a="1"/>
  <c r="K1784" i="1" s="1"/>
  <c r="B1784" i="1" a="1"/>
  <c r="B1784" i="1" s="1"/>
  <c r="AG1784" i="1" a="1"/>
  <c r="AG1784" i="1" s="1"/>
  <c r="Q1784" i="1" a="1"/>
  <c r="Q1784" i="1" s="1"/>
  <c r="N1789" i="1"/>
  <c r="F10" i="2" a="1"/>
  <c r="F10" i="2" s="1"/>
  <c r="E10" i="2" a="1"/>
  <c r="E10" i="2" s="1"/>
  <c r="G10" i="2" s="1" a="1"/>
  <c r="G10" i="2" s="1"/>
  <c r="I10" i="2" s="1"/>
  <c r="D10" i="2" a="1"/>
  <c r="D10" i="2" s="1"/>
  <c r="C10" i="2" a="1"/>
  <c r="C10" i="2" s="1"/>
  <c r="B10" i="2" a="1"/>
  <c r="B10" i="2" s="1"/>
  <c r="F30" i="2" a="1"/>
  <c r="F30" i="2" s="1"/>
  <c r="H30" i="2" s="1"/>
  <c r="E30" i="2" a="1"/>
  <c r="E30" i="2" s="1"/>
  <c r="D30" i="2" a="1"/>
  <c r="D30" i="2" s="1"/>
  <c r="G30" i="2" a="1"/>
  <c r="G30" i="2" s="1"/>
  <c r="C30" i="2" a="1"/>
  <c r="C30" i="2" s="1"/>
  <c r="B30" i="2" a="1"/>
  <c r="B30" i="2" s="1"/>
  <c r="F50" i="2" a="1"/>
  <c r="F50" i="2" s="1"/>
  <c r="E50" i="2" a="1"/>
  <c r="E50" i="2" s="1"/>
  <c r="C50" i="2" a="1"/>
  <c r="C50" i="2" s="1"/>
  <c r="B50" i="2" a="1"/>
  <c r="B50" i="2" s="1"/>
  <c r="D50" i="2" a="1"/>
  <c r="D50" i="2" s="1"/>
  <c r="D70" i="2" a="1"/>
  <c r="D70" i="2" s="1"/>
  <c r="C70" i="2" a="1"/>
  <c r="C70" i="2" s="1"/>
  <c r="B70" i="2" a="1"/>
  <c r="B70" i="2" s="1"/>
  <c r="E70" i="2" a="1"/>
  <c r="E70" i="2" s="1"/>
  <c r="G70" i="2" s="1" a="1"/>
  <c r="G70" i="2" s="1"/>
  <c r="F70" i="2" a="1"/>
  <c r="F70" i="2" s="1"/>
  <c r="F90" i="2" a="1"/>
  <c r="F90" i="2" s="1"/>
  <c r="E90" i="2" a="1"/>
  <c r="E90" i="2" s="1"/>
  <c r="D90" i="2" a="1"/>
  <c r="D90" i="2" s="1"/>
  <c r="C90" i="2" a="1"/>
  <c r="C90" i="2" s="1"/>
  <c r="B90" i="2" a="1"/>
  <c r="B90" i="2" s="1"/>
  <c r="D110" i="2" a="1"/>
  <c r="D110" i="2" s="1"/>
  <c r="C110" i="2" a="1"/>
  <c r="C110" i="2" s="1"/>
  <c r="B110" i="2" a="1"/>
  <c r="B110" i="2" s="1"/>
  <c r="F110" i="2" a="1"/>
  <c r="F110" i="2" s="1"/>
  <c r="E110" i="2" a="1"/>
  <c r="E110" i="2" s="1"/>
  <c r="G110" i="2" s="1" a="1"/>
  <c r="G110" i="2" s="1"/>
  <c r="E130" i="2" a="1"/>
  <c r="E130" i="2" s="1"/>
  <c r="D130" i="2" a="1"/>
  <c r="D130" i="2" s="1"/>
  <c r="C130" i="2" a="1"/>
  <c r="C130" i="2" s="1"/>
  <c r="B130" i="2" a="1"/>
  <c r="B130" i="2" s="1"/>
  <c r="C150" i="2" a="1"/>
  <c r="C150" i="2" s="1"/>
  <c r="E150" i="2" a="1"/>
  <c r="E150" i="2" s="1"/>
  <c r="G150" i="2" s="1" a="1"/>
  <c r="G150" i="2" s="1"/>
  <c r="I150" i="2" s="1"/>
  <c r="D150" i="2" a="1"/>
  <c r="D150" i="2" s="1"/>
  <c r="B150" i="2" a="1"/>
  <c r="B150" i="2" s="1"/>
  <c r="F150" i="2" a="1"/>
  <c r="F150" i="2" s="1"/>
  <c r="E170" i="2" a="1"/>
  <c r="E170" i="2" s="1"/>
  <c r="D170" i="2" a="1"/>
  <c r="D170" i="2" s="1"/>
  <c r="C170" i="2" a="1"/>
  <c r="C170" i="2" s="1"/>
  <c r="B170" i="2" a="1"/>
  <c r="B170" i="2" s="1"/>
  <c r="C190" i="2" a="1"/>
  <c r="C190" i="2" s="1"/>
  <c r="F190" i="2" a="1"/>
  <c r="F190" i="2" s="1"/>
  <c r="E190" i="2" a="1"/>
  <c r="E190" i="2" s="1"/>
  <c r="G190" i="2" s="1" a="1"/>
  <c r="G190" i="2" s="1"/>
  <c r="I190" i="2" s="1"/>
  <c r="D190" i="2" a="1"/>
  <c r="D190" i="2" s="1"/>
  <c r="B190" i="2" a="1"/>
  <c r="B190" i="2" s="1"/>
  <c r="D210" i="2" a="1"/>
  <c r="D210" i="2" s="1"/>
  <c r="C210" i="2" a="1"/>
  <c r="C210" i="2" s="1"/>
  <c r="B210" i="2" a="1"/>
  <c r="B210" i="2" s="1"/>
  <c r="F210" i="2" a="1"/>
  <c r="F210" i="2" s="1"/>
  <c r="H210" i="2" s="1"/>
  <c r="G210" i="2" a="1"/>
  <c r="G210" i="2" s="1"/>
  <c r="E210" i="2" a="1"/>
  <c r="E210" i="2" s="1"/>
  <c r="F230" i="2" a="1"/>
  <c r="F230" i="2" s="1"/>
  <c r="B230" i="2" a="1"/>
  <c r="B230" i="2" s="1"/>
  <c r="C230" i="2" a="1"/>
  <c r="C230" i="2" s="1"/>
  <c r="E230" i="2" a="1"/>
  <c r="E230" i="2" s="1"/>
  <c r="G230" i="2" s="1" a="1"/>
  <c r="G230" i="2" s="1"/>
  <c r="D230" i="2" a="1"/>
  <c r="D230" i="2" s="1"/>
  <c r="B250" i="2" a="1"/>
  <c r="B250" i="2" s="1"/>
  <c r="D250" i="2" a="1"/>
  <c r="D250" i="2" s="1"/>
  <c r="C250" i="2" a="1"/>
  <c r="C250" i="2" s="1"/>
  <c r="F250" i="2" a="1"/>
  <c r="F250" i="2" s="1"/>
  <c r="E250" i="2" a="1"/>
  <c r="E250" i="2" s="1"/>
  <c r="G250" i="2" a="1"/>
  <c r="G250" i="2" s="1"/>
  <c r="I250" i="2" s="1"/>
  <c r="B270" i="2" a="1"/>
  <c r="B270" i="2" s="1"/>
  <c r="E270" i="2" a="1"/>
  <c r="E270" i="2" s="1"/>
  <c r="G270" i="2" s="1" a="1"/>
  <c r="G270" i="2" s="1"/>
  <c r="I270" i="2" s="1"/>
  <c r="D270" i="2" a="1"/>
  <c r="D270" i="2" s="1"/>
  <c r="C270" i="2" a="1"/>
  <c r="C270" i="2" s="1"/>
  <c r="F270" i="2" a="1"/>
  <c r="F270" i="2" s="1"/>
  <c r="B290" i="2" a="1"/>
  <c r="B290" i="2" s="1"/>
  <c r="F290" i="2" a="1"/>
  <c r="F290" i="2" s="1"/>
  <c r="C290" i="2" a="1"/>
  <c r="C290" i="2" s="1"/>
  <c r="E290" i="2" a="1"/>
  <c r="E290" i="2" s="1"/>
  <c r="D290" i="2" a="1"/>
  <c r="D290" i="2" s="1"/>
  <c r="F310" i="2" a="1"/>
  <c r="F310" i="2" s="1"/>
  <c r="D310" i="2" a="1"/>
  <c r="D310" i="2" s="1"/>
  <c r="E310" i="2" a="1"/>
  <c r="E310" i="2" s="1"/>
  <c r="G310" i="2" s="1" a="1"/>
  <c r="G310" i="2" s="1"/>
  <c r="C310" i="2" a="1"/>
  <c r="C310" i="2" s="1"/>
  <c r="B310" i="2" a="1"/>
  <c r="B310" i="2" s="1"/>
  <c r="B330" i="2" a="1"/>
  <c r="B330" i="2" s="1"/>
  <c r="C330" i="2" a="1"/>
  <c r="C330" i="2" s="1"/>
  <c r="F330" i="2" a="1"/>
  <c r="F330" i="2" s="1"/>
  <c r="E330" i="2" a="1"/>
  <c r="E330" i="2" s="1"/>
  <c r="G330" i="2" s="1" a="1"/>
  <c r="G330" i="2" s="1"/>
  <c r="D330" i="2" a="1"/>
  <c r="D330" i="2" s="1"/>
  <c r="G350" i="2" a="1"/>
  <c r="G350" i="2" s="1"/>
  <c r="I350" i="2" s="1"/>
  <c r="E350" i="2" a="1"/>
  <c r="E350" i="2" s="1"/>
  <c r="D350" i="2" a="1"/>
  <c r="D350" i="2" s="1"/>
  <c r="C350" i="2" a="1"/>
  <c r="C350" i="2" s="1"/>
  <c r="F350" i="2" a="1"/>
  <c r="F350" i="2" s="1"/>
  <c r="B350" i="2" a="1"/>
  <c r="B350" i="2" s="1"/>
  <c r="E370" i="2" a="1"/>
  <c r="E370" i="2" s="1"/>
  <c r="D370" i="2" a="1"/>
  <c r="D370" i="2" s="1"/>
  <c r="C370" i="2" a="1"/>
  <c r="C370" i="2" s="1"/>
  <c r="B370" i="2" a="1"/>
  <c r="B370" i="2" s="1"/>
  <c r="G370" i="2" a="1"/>
  <c r="G370" i="2" s="1"/>
  <c r="F370" i="2" a="1"/>
  <c r="F370" i="2" s="1"/>
  <c r="H370" i="2" s="1"/>
  <c r="B390" i="2" a="1"/>
  <c r="B390" i="2" s="1"/>
  <c r="F390" i="2" a="1"/>
  <c r="F390" i="2" s="1"/>
  <c r="E390" i="2" a="1"/>
  <c r="E390" i="2" s="1"/>
  <c r="G390" i="2" a="1"/>
  <c r="G390" i="2" s="1"/>
  <c r="I390" i="2" s="1"/>
  <c r="D390" i="2" a="1"/>
  <c r="D390" i="2" s="1"/>
  <c r="C390" i="2" a="1"/>
  <c r="C390" i="2" s="1"/>
  <c r="B410" i="2" a="1"/>
  <c r="B410" i="2" s="1"/>
  <c r="F410" i="2" a="1"/>
  <c r="F410" i="2" s="1"/>
  <c r="E410" i="2" a="1"/>
  <c r="E410" i="2" s="1"/>
  <c r="D410" i="2" a="1"/>
  <c r="D410" i="2" s="1"/>
  <c r="C410" i="2" a="1"/>
  <c r="C410" i="2" s="1"/>
  <c r="D430" i="2" a="1"/>
  <c r="D430" i="2" s="1"/>
  <c r="B430" i="2" a="1"/>
  <c r="B430" i="2" s="1"/>
  <c r="E430" i="2" a="1"/>
  <c r="E430" i="2" s="1"/>
  <c r="G430" i="2" s="1" a="1"/>
  <c r="G430" i="2" s="1"/>
  <c r="C430" i="2" a="1"/>
  <c r="C430" i="2" s="1"/>
  <c r="F430" i="2" a="1"/>
  <c r="F430" i="2" s="1"/>
  <c r="F450" i="2" a="1"/>
  <c r="F450" i="2" s="1"/>
  <c r="E450" i="2" a="1"/>
  <c r="E450" i="2" s="1"/>
  <c r="G450" i="2" s="1" a="1"/>
  <c r="G450" i="2" s="1"/>
  <c r="B450" i="2" a="1"/>
  <c r="B450" i="2" s="1"/>
  <c r="C450" i="2" a="1"/>
  <c r="C450" i="2" s="1"/>
  <c r="D450" i="2" a="1"/>
  <c r="D450" i="2" s="1"/>
  <c r="D470" i="2" a="1"/>
  <c r="D470" i="2" s="1"/>
  <c r="C470" i="2" a="1"/>
  <c r="C470" i="2" s="1"/>
  <c r="F470" i="2" a="1"/>
  <c r="F470" i="2" s="1"/>
  <c r="E470" i="2" a="1"/>
  <c r="E470" i="2" s="1"/>
  <c r="G470" i="2" s="1" a="1"/>
  <c r="G470" i="2" s="1"/>
  <c r="B470" i="2" a="1"/>
  <c r="B470" i="2" s="1"/>
  <c r="B139" i="4" a="1"/>
  <c r="B139" i="4" s="1"/>
  <c r="B155" i="4" a="1"/>
  <c r="B155" i="4" s="1"/>
  <c r="AU28" i="5"/>
  <c r="BE3" i="6"/>
  <c r="AP17" i="6"/>
  <c r="AQ17" i="6" s="1"/>
  <c r="AF18" i="6"/>
  <c r="AG18" i="6" s="1"/>
  <c r="AR26" i="6"/>
  <c r="V33" i="6"/>
  <c r="BD41" i="6"/>
  <c r="W46" i="6"/>
  <c r="BD52" i="6"/>
  <c r="W60" i="6"/>
  <c r="W9" i="8"/>
  <c r="W40" i="8"/>
  <c r="W50" i="8"/>
  <c r="W60" i="8"/>
  <c r="W18" i="9"/>
  <c r="W28" i="9"/>
  <c r="W38" i="9"/>
  <c r="AI71" i="10"/>
  <c r="AI75" i="10" s="1"/>
  <c r="BD3" i="11"/>
  <c r="W8" i="11"/>
  <c r="W63" i="11" s="1"/>
  <c r="X65" i="11" s="1"/>
  <c r="X66" i="11" s="1"/>
  <c r="BD13" i="11"/>
  <c r="W18" i="11"/>
  <c r="BD23" i="11"/>
  <c r="W28" i="11"/>
  <c r="BD33" i="11"/>
  <c r="W38" i="11"/>
  <c r="BD43" i="11"/>
  <c r="W11" i="13"/>
  <c r="W21" i="13"/>
  <c r="W31" i="13"/>
  <c r="W41" i="13"/>
  <c r="W51" i="13"/>
  <c r="W61" i="13"/>
  <c r="AR3" i="15"/>
  <c r="U14" i="17"/>
  <c r="T20" i="17"/>
  <c r="N39" i="5"/>
  <c r="F297" i="2" s="1" a="1"/>
  <c r="F297" i="2" s="1"/>
  <c r="S33" i="17"/>
  <c r="T33" i="17" s="1"/>
  <c r="O16" i="5"/>
  <c r="R411" i="1" s="1" a="1"/>
  <c r="R411" i="1" s="1"/>
  <c r="U41" i="17"/>
  <c r="G62" i="5"/>
  <c r="F474" i="2" s="1" a="1"/>
  <c r="F474" i="2" s="1"/>
  <c r="H474" i="2" s="1"/>
  <c r="T53" i="17"/>
  <c r="B1762" i="1" a="1"/>
  <c r="B1762" i="1" s="1"/>
  <c r="R1762" i="1" a="1"/>
  <c r="R1762" i="1" s="1"/>
  <c r="Q1762" i="1" a="1"/>
  <c r="Q1762" i="1" s="1"/>
  <c r="D1762" i="1" a="1"/>
  <c r="D1762" i="1" s="1"/>
  <c r="C1762" i="1" a="1"/>
  <c r="C1762" i="1" s="1"/>
  <c r="F1762" i="1" a="1"/>
  <c r="F1762" i="1" s="1"/>
  <c r="E1762" i="1" a="1"/>
  <c r="E1762" i="1" s="1"/>
  <c r="AG1762" i="1" a="1"/>
  <c r="AG1762" i="1" s="1"/>
  <c r="L1762" i="1"/>
  <c r="K1762" i="1" a="1"/>
  <c r="K1762" i="1" s="1"/>
  <c r="L1782" i="1"/>
  <c r="K1782" i="1" a="1"/>
  <c r="K1782" i="1" s="1"/>
  <c r="AG1782" i="1" a="1"/>
  <c r="AG1782" i="1" s="1"/>
  <c r="Q1782" i="1" a="1"/>
  <c r="Q1782" i="1" s="1"/>
  <c r="E1782" i="1" a="1"/>
  <c r="E1782" i="1" s="1"/>
  <c r="F1782" i="1" a="1"/>
  <c r="F1782" i="1" s="1"/>
  <c r="D1782" i="1" a="1"/>
  <c r="D1782" i="1" s="1"/>
  <c r="C1782" i="1" a="1"/>
  <c r="C1782" i="1" s="1"/>
  <c r="B1782" i="1" a="1"/>
  <c r="B1782" i="1" s="1"/>
  <c r="M1796" i="1"/>
  <c r="S1796" i="1" s="1"/>
  <c r="B4" i="2" a="1"/>
  <c r="B4" i="2" s="1"/>
  <c r="D4" i="2" a="1"/>
  <c r="D4" i="2" s="1"/>
  <c r="E4" i="2" a="1"/>
  <c r="E4" i="2" s="1"/>
  <c r="G4" i="2" s="1" a="1"/>
  <c r="G4" i="2" s="1"/>
  <c r="F4" i="2" a="1"/>
  <c r="F4" i="2" s="1"/>
  <c r="C4" i="2" a="1"/>
  <c r="C4" i="2" s="1"/>
  <c r="B24" i="2" a="1"/>
  <c r="B24" i="2" s="1"/>
  <c r="F24" i="2" a="1"/>
  <c r="F24" i="2" s="1"/>
  <c r="E24" i="2" a="1"/>
  <c r="E24" i="2" s="1"/>
  <c r="G24" i="2" s="1" a="1"/>
  <c r="G24" i="2" s="1"/>
  <c r="I24" i="2" s="1"/>
  <c r="D24" i="2" a="1"/>
  <c r="D24" i="2" s="1"/>
  <c r="C24" i="2" a="1"/>
  <c r="C24" i="2" s="1"/>
  <c r="B44" i="2" a="1"/>
  <c r="B44" i="2" s="1"/>
  <c r="G44" i="2" a="1"/>
  <c r="G44" i="2" s="1"/>
  <c r="F44" i="2" a="1"/>
  <c r="F44" i="2" s="1"/>
  <c r="H44" i="2" s="1"/>
  <c r="E44" i="2" a="1"/>
  <c r="E44" i="2" s="1"/>
  <c r="D44" i="2" a="1"/>
  <c r="D44" i="2" s="1"/>
  <c r="C44" i="2" a="1"/>
  <c r="C44" i="2" s="1"/>
  <c r="B64" i="2" a="1"/>
  <c r="B64" i="2" s="1"/>
  <c r="G64" i="2" a="1"/>
  <c r="G64" i="2" s="1"/>
  <c r="E64" i="2" a="1"/>
  <c r="E64" i="2" s="1"/>
  <c r="D64" i="2" a="1"/>
  <c r="D64" i="2" s="1"/>
  <c r="C64" i="2" a="1"/>
  <c r="C64" i="2" s="1"/>
  <c r="F64" i="2" a="1"/>
  <c r="F64" i="2" s="1"/>
  <c r="H64" i="2" s="1"/>
  <c r="F84" i="2" a="1"/>
  <c r="F84" i="2" s="1"/>
  <c r="E84" i="2" a="1"/>
  <c r="E84" i="2" s="1"/>
  <c r="G84" i="2" s="1" a="1"/>
  <c r="G84" i="2" s="1"/>
  <c r="I84" i="2" s="1"/>
  <c r="D84" i="2" a="1"/>
  <c r="D84" i="2" s="1"/>
  <c r="C84" i="2" a="1"/>
  <c r="C84" i="2" s="1"/>
  <c r="B84" i="2" a="1"/>
  <c r="B84" i="2" s="1"/>
  <c r="C104" i="2" a="1"/>
  <c r="C104" i="2" s="1"/>
  <c r="B104" i="2" a="1"/>
  <c r="B104" i="2" s="1"/>
  <c r="E104" i="2" a="1"/>
  <c r="E104" i="2" s="1"/>
  <c r="G104" i="2" s="1" a="1"/>
  <c r="G104" i="2" s="1"/>
  <c r="D104" i="2" a="1"/>
  <c r="D104" i="2" s="1"/>
  <c r="F104" i="2" a="1"/>
  <c r="F104" i="2" s="1"/>
  <c r="F124" i="2" a="1"/>
  <c r="F124" i="2" s="1"/>
  <c r="B124" i="2" a="1"/>
  <c r="B124" i="2" s="1"/>
  <c r="D124" i="2" a="1"/>
  <c r="D124" i="2" s="1"/>
  <c r="C124" i="2" a="1"/>
  <c r="C124" i="2" s="1"/>
  <c r="E124" i="2" a="1"/>
  <c r="E124" i="2" s="1"/>
  <c r="G124" i="2" s="1" a="1"/>
  <c r="G124" i="2" s="1"/>
  <c r="I124" i="2" s="1"/>
  <c r="C144" i="2" a="1"/>
  <c r="C144" i="2" s="1"/>
  <c r="E144" i="2" a="1"/>
  <c r="E144" i="2" s="1"/>
  <c r="D144" i="2" a="1"/>
  <c r="D144" i="2" s="1"/>
  <c r="G144" i="2" a="1"/>
  <c r="G144" i="2" s="1"/>
  <c r="F144" i="2" a="1"/>
  <c r="F144" i="2" s="1"/>
  <c r="H144" i="2" s="1"/>
  <c r="B144" i="2" a="1"/>
  <c r="B144" i="2" s="1"/>
  <c r="G164" i="2" a="1"/>
  <c r="G164" i="2" s="1"/>
  <c r="I164" i="2" s="1"/>
  <c r="C164" i="2" a="1"/>
  <c r="C164" i="2" s="1"/>
  <c r="B164" i="2" a="1"/>
  <c r="B164" i="2" s="1"/>
  <c r="E164" i="2" a="1"/>
  <c r="E164" i="2" s="1"/>
  <c r="D164" i="2" a="1"/>
  <c r="D164" i="2" s="1"/>
  <c r="F164" i="2" a="1"/>
  <c r="F164" i="2" s="1"/>
  <c r="B184" i="2" a="1"/>
  <c r="B184" i="2" s="1"/>
  <c r="F184" i="2" a="1"/>
  <c r="F184" i="2" s="1"/>
  <c r="E184" i="2" a="1"/>
  <c r="E184" i="2" s="1"/>
  <c r="G184" i="2" s="1" a="1"/>
  <c r="G184" i="2" s="1"/>
  <c r="D184" i="2" a="1"/>
  <c r="D184" i="2" s="1"/>
  <c r="C184" i="2" a="1"/>
  <c r="C184" i="2" s="1"/>
  <c r="C204" i="2" a="1"/>
  <c r="C204" i="2" s="1"/>
  <c r="B204" i="2" a="1"/>
  <c r="B204" i="2" s="1"/>
  <c r="E204" i="2" a="1"/>
  <c r="E204" i="2" s="1"/>
  <c r="F204" i="2" a="1"/>
  <c r="F204" i="2" s="1"/>
  <c r="D204" i="2" a="1"/>
  <c r="D204" i="2" s="1"/>
  <c r="G204" i="2" a="1"/>
  <c r="G204" i="2" s="1"/>
  <c r="C224" i="2" a="1"/>
  <c r="C224" i="2" s="1"/>
  <c r="B224" i="2" a="1"/>
  <c r="B224" i="2" s="1"/>
  <c r="F224" i="2" a="1"/>
  <c r="F224" i="2" s="1"/>
  <c r="D224" i="2" a="1"/>
  <c r="D224" i="2" s="1"/>
  <c r="E224" i="2" a="1"/>
  <c r="E224" i="2" s="1"/>
  <c r="F244" i="2" a="1"/>
  <c r="F244" i="2" s="1"/>
  <c r="E244" i="2" a="1"/>
  <c r="E244" i="2" s="1"/>
  <c r="G244" i="2" a="1"/>
  <c r="G244" i="2" s="1"/>
  <c r="D244" i="2" a="1"/>
  <c r="D244" i="2" s="1"/>
  <c r="C244" i="2" a="1"/>
  <c r="C244" i="2" s="1"/>
  <c r="B244" i="2" a="1"/>
  <c r="B244" i="2" s="1"/>
  <c r="E264" i="2" a="1"/>
  <c r="E264" i="2" s="1"/>
  <c r="D264" i="2" a="1"/>
  <c r="D264" i="2" s="1"/>
  <c r="C264" i="2" a="1"/>
  <c r="C264" i="2" s="1"/>
  <c r="B264" i="2" a="1"/>
  <c r="B264" i="2" s="1"/>
  <c r="F264" i="2" a="1"/>
  <c r="F264" i="2" s="1"/>
  <c r="G264" i="2" a="1"/>
  <c r="G264" i="2" s="1"/>
  <c r="I264" i="2" s="1"/>
  <c r="D284" i="2" a="1"/>
  <c r="D284" i="2" s="1"/>
  <c r="C284" i="2" a="1"/>
  <c r="C284" i="2" s="1"/>
  <c r="F284" i="2" a="1"/>
  <c r="F284" i="2" s="1"/>
  <c r="E284" i="2" a="1"/>
  <c r="E284" i="2" s="1"/>
  <c r="G284" i="2" s="1" a="1"/>
  <c r="G284" i="2" s="1"/>
  <c r="I284" i="2" s="1"/>
  <c r="B284" i="2" a="1"/>
  <c r="B284" i="2" s="1"/>
  <c r="D304" i="2" a="1"/>
  <c r="D304" i="2" s="1"/>
  <c r="C304" i="2" a="1"/>
  <c r="C304" i="2" s="1"/>
  <c r="F304" i="2" a="1"/>
  <c r="F304" i="2" s="1"/>
  <c r="H304" i="2" s="1"/>
  <c r="B304" i="2" a="1"/>
  <c r="B304" i="2" s="1"/>
  <c r="G304" i="2" a="1"/>
  <c r="G304" i="2" s="1"/>
  <c r="E304" i="2" a="1"/>
  <c r="E304" i="2" s="1"/>
  <c r="C324" i="2" a="1"/>
  <c r="C324" i="2" s="1"/>
  <c r="B324" i="2" a="1"/>
  <c r="B324" i="2" s="1"/>
  <c r="E324" i="2" a="1"/>
  <c r="E324" i="2" s="1"/>
  <c r="D324" i="2" a="1"/>
  <c r="D324" i="2" s="1"/>
  <c r="G324" i="2" a="1"/>
  <c r="G324" i="2" s="1"/>
  <c r="F324" i="2" a="1"/>
  <c r="F324" i="2" s="1"/>
  <c r="H324" i="2" s="1"/>
  <c r="C344" i="2" a="1"/>
  <c r="C344" i="2" s="1"/>
  <c r="B344" i="2" a="1"/>
  <c r="B344" i="2" s="1"/>
  <c r="E344" i="2" a="1"/>
  <c r="E344" i="2" s="1"/>
  <c r="G344" i="2" s="1" a="1"/>
  <c r="G344" i="2" s="1"/>
  <c r="I344" i="2" s="1"/>
  <c r="D344" i="2" a="1"/>
  <c r="D344" i="2" s="1"/>
  <c r="F344" i="2" a="1"/>
  <c r="F344" i="2" s="1"/>
  <c r="B364" i="2" a="1"/>
  <c r="B364" i="2" s="1"/>
  <c r="F364" i="2" a="1"/>
  <c r="F364" i="2" s="1"/>
  <c r="D364" i="2" a="1"/>
  <c r="D364" i="2" s="1"/>
  <c r="E364" i="2" a="1"/>
  <c r="E364" i="2" s="1"/>
  <c r="C364" i="2" a="1"/>
  <c r="C364" i="2" s="1"/>
  <c r="F384" i="2" a="1"/>
  <c r="F384" i="2" s="1"/>
  <c r="B384" i="2" a="1"/>
  <c r="B384" i="2" s="1"/>
  <c r="E384" i="2" a="1"/>
  <c r="E384" i="2" s="1"/>
  <c r="G384" i="2" s="1" a="1"/>
  <c r="G384" i="2" s="1"/>
  <c r="D384" i="2" a="1"/>
  <c r="D384" i="2" s="1"/>
  <c r="C384" i="2" a="1"/>
  <c r="C384" i="2" s="1"/>
  <c r="B404" i="2" a="1"/>
  <c r="B404" i="2" s="1"/>
  <c r="F404" i="2" a="1"/>
  <c r="F404" i="2" s="1"/>
  <c r="E404" i="2" a="1"/>
  <c r="E404" i="2" s="1"/>
  <c r="G404" i="2" s="1" a="1"/>
  <c r="G404" i="2" s="1"/>
  <c r="D404" i="2" a="1"/>
  <c r="D404" i="2" s="1"/>
  <c r="C404" i="2" a="1"/>
  <c r="C404" i="2" s="1"/>
  <c r="B424" i="2" a="1"/>
  <c r="B424" i="2" s="1"/>
  <c r="G424" i="2" a="1"/>
  <c r="G424" i="2" s="1"/>
  <c r="F424" i="2" a="1"/>
  <c r="F424" i="2" s="1"/>
  <c r="E424" i="2" a="1"/>
  <c r="E424" i="2" s="1"/>
  <c r="D424" i="2" a="1"/>
  <c r="D424" i="2" s="1"/>
  <c r="C424" i="2" a="1"/>
  <c r="C424" i="2" s="1"/>
  <c r="F444" i="2" a="1"/>
  <c r="F444" i="2" s="1"/>
  <c r="E444" i="2" a="1"/>
  <c r="E444" i="2" s="1"/>
  <c r="G444" i="2" a="1"/>
  <c r="G444" i="2" s="1"/>
  <c r="I444" i="2" s="1"/>
  <c r="D444" i="2" a="1"/>
  <c r="D444" i="2" s="1"/>
  <c r="B444" i="2" a="1"/>
  <c r="B444" i="2" s="1"/>
  <c r="C444" i="2" a="1"/>
  <c r="C444" i="2" s="1"/>
  <c r="F464" i="2" a="1"/>
  <c r="F464" i="2" s="1"/>
  <c r="H464" i="2" s="1"/>
  <c r="E464" i="2" a="1"/>
  <c r="E464" i="2" s="1"/>
  <c r="D464" i="2" a="1"/>
  <c r="D464" i="2" s="1"/>
  <c r="C464" i="2" a="1"/>
  <c r="C464" i="2" s="1"/>
  <c r="G464" i="2" a="1"/>
  <c r="G464" i="2" s="1"/>
  <c r="I464" i="2" s="1"/>
  <c r="B464" i="2" a="1"/>
  <c r="B464" i="2" s="1"/>
  <c r="B145" i="4" a="1"/>
  <c r="B145" i="4" s="1"/>
  <c r="BA56" i="5"/>
  <c r="I1620" i="1" s="1" a="1"/>
  <c r="I1620" i="1" s="1"/>
  <c r="X19" i="8"/>
  <c r="X29" i="8"/>
  <c r="X39" i="8"/>
  <c r="X7" i="9"/>
  <c r="X58" i="9"/>
  <c r="G1" i="10"/>
  <c r="Q5" i="10"/>
  <c r="Q15" i="10"/>
  <c r="Q25" i="10"/>
  <c r="Q35" i="10"/>
  <c r="Q45" i="10"/>
  <c r="Q55" i="10"/>
  <c r="Q65" i="10"/>
  <c r="X58" i="11"/>
  <c r="X16" i="12"/>
  <c r="X26" i="12"/>
  <c r="X36" i="12"/>
  <c r="X46" i="12"/>
  <c r="X56" i="12"/>
  <c r="X9" i="15"/>
  <c r="X19" i="15"/>
  <c r="X29" i="15"/>
  <c r="X39" i="15"/>
  <c r="X49" i="15"/>
  <c r="X59" i="15"/>
  <c r="T21" i="17"/>
  <c r="U21" i="17" s="1"/>
  <c r="G57" i="5"/>
  <c r="F434" i="2" s="1" a="1"/>
  <c r="F434" i="2" s="1"/>
  <c r="T68" i="17"/>
  <c r="I1771" i="1" a="1"/>
  <c r="I1771" i="1" s="1"/>
  <c r="B1771" i="1" a="1"/>
  <c r="B1771" i="1" s="1"/>
  <c r="R1771" i="1" a="1"/>
  <c r="R1771" i="1" s="1"/>
  <c r="L1771" i="1"/>
  <c r="E1771" i="1" a="1"/>
  <c r="E1771" i="1" s="1"/>
  <c r="D1771" i="1" a="1"/>
  <c r="D1771" i="1" s="1"/>
  <c r="C1771" i="1" a="1"/>
  <c r="C1771" i="1" s="1"/>
  <c r="AG1771" i="1" a="1"/>
  <c r="AG1771" i="1" s="1"/>
  <c r="K1771" i="1" a="1"/>
  <c r="K1771" i="1" s="1"/>
  <c r="Q1771" i="1" a="1"/>
  <c r="Q1771" i="1" s="1"/>
  <c r="F1771" i="1" a="1"/>
  <c r="F1771" i="1" s="1"/>
  <c r="Q1791" i="1" a="1"/>
  <c r="Q1791" i="1" s="1"/>
  <c r="L1791" i="1"/>
  <c r="K1791" i="1" a="1"/>
  <c r="K1791" i="1" s="1"/>
  <c r="F1791" i="1" a="1"/>
  <c r="F1791" i="1" s="1"/>
  <c r="E1791" i="1" a="1"/>
  <c r="E1791" i="1" s="1"/>
  <c r="C1791" i="1" a="1"/>
  <c r="C1791" i="1" s="1"/>
  <c r="D1791" i="1" a="1"/>
  <c r="D1791" i="1" s="1"/>
  <c r="AG1791" i="1" a="1"/>
  <c r="AG1791" i="1" s="1"/>
  <c r="B1791" i="1" a="1"/>
  <c r="B1791" i="1" s="1"/>
  <c r="C11" i="2" a="1"/>
  <c r="C11" i="2" s="1"/>
  <c r="F11" i="2" a="1"/>
  <c r="F11" i="2" s="1"/>
  <c r="E11" i="2" a="1"/>
  <c r="E11" i="2" s="1"/>
  <c r="G11" i="2" a="1"/>
  <c r="G11" i="2" s="1"/>
  <c r="D11" i="2" a="1"/>
  <c r="D11" i="2" s="1"/>
  <c r="B11" i="2" a="1"/>
  <c r="B11" i="2" s="1"/>
  <c r="C31" i="2" a="1"/>
  <c r="C31" i="2" s="1"/>
  <c r="E31" i="2" a="1"/>
  <c r="E31" i="2" s="1"/>
  <c r="G31" i="2" s="1" a="1"/>
  <c r="G31" i="2" s="1"/>
  <c r="D31" i="2" a="1"/>
  <c r="D31" i="2" s="1"/>
  <c r="B31" i="2" a="1"/>
  <c r="B31" i="2" s="1"/>
  <c r="F31" i="2" a="1"/>
  <c r="F31" i="2" s="1"/>
  <c r="C51" i="2" a="1"/>
  <c r="C51" i="2" s="1"/>
  <c r="B51" i="2" a="1"/>
  <c r="B51" i="2" s="1"/>
  <c r="F51" i="2" a="1"/>
  <c r="F51" i="2" s="1"/>
  <c r="D51" i="2" a="1"/>
  <c r="D51" i="2" s="1"/>
  <c r="E51" i="2" a="1"/>
  <c r="E51" i="2" s="1"/>
  <c r="G51" i="2" s="1" a="1"/>
  <c r="G51" i="2" s="1"/>
  <c r="C71" i="2" a="1"/>
  <c r="C71" i="2" s="1"/>
  <c r="B71" i="2" a="1"/>
  <c r="B71" i="2" s="1"/>
  <c r="F71" i="2" a="1"/>
  <c r="F71" i="2" s="1"/>
  <c r="E71" i="2" a="1"/>
  <c r="E71" i="2" s="1"/>
  <c r="D71" i="2" a="1"/>
  <c r="D71" i="2" s="1"/>
  <c r="G71" i="2" a="1"/>
  <c r="G71" i="2" s="1"/>
  <c r="I71" i="2" s="1"/>
  <c r="D91" i="2" a="1"/>
  <c r="D91" i="2" s="1"/>
  <c r="G91" i="2" a="1"/>
  <c r="G91" i="2" s="1"/>
  <c r="F91" i="2" a="1"/>
  <c r="F91" i="2" s="1"/>
  <c r="H91" i="2" s="1"/>
  <c r="C91" i="2" a="1"/>
  <c r="C91" i="2" s="1"/>
  <c r="B91" i="2" a="1"/>
  <c r="B91" i="2" s="1"/>
  <c r="E91" i="2" a="1"/>
  <c r="E91" i="2" s="1"/>
  <c r="B111" i="2" a="1"/>
  <c r="B111" i="2" s="1"/>
  <c r="G111" i="2" a="1"/>
  <c r="G111" i="2" s="1"/>
  <c r="F111" i="2" a="1"/>
  <c r="F111" i="2" s="1"/>
  <c r="E111" i="2" a="1"/>
  <c r="E111" i="2" s="1"/>
  <c r="C111" i="2" a="1"/>
  <c r="C111" i="2" s="1"/>
  <c r="D111" i="2" a="1"/>
  <c r="D111" i="2" s="1"/>
  <c r="F131" i="2" a="1"/>
  <c r="F131" i="2" s="1"/>
  <c r="E131" i="2" a="1"/>
  <c r="E131" i="2" s="1"/>
  <c r="G131" i="2" s="1" a="1"/>
  <c r="G131" i="2" s="1"/>
  <c r="D131" i="2" a="1"/>
  <c r="D131" i="2" s="1"/>
  <c r="B131" i="2" a="1"/>
  <c r="B131" i="2" s="1"/>
  <c r="C131" i="2" a="1"/>
  <c r="C131" i="2" s="1"/>
  <c r="E151" i="2" a="1"/>
  <c r="E151" i="2" s="1"/>
  <c r="G151" i="2" a="1"/>
  <c r="G151" i="2" s="1"/>
  <c r="B151" i="2" a="1"/>
  <c r="B151" i="2" s="1"/>
  <c r="F151" i="2" a="1"/>
  <c r="F151" i="2" s="1"/>
  <c r="H151" i="2" s="1"/>
  <c r="D151" i="2" a="1"/>
  <c r="D151" i="2" s="1"/>
  <c r="C151" i="2" a="1"/>
  <c r="C151" i="2" s="1"/>
  <c r="C171" i="2" a="1"/>
  <c r="C171" i="2" s="1"/>
  <c r="G171" i="2" a="1"/>
  <c r="G171" i="2" s="1"/>
  <c r="F171" i="2" a="1"/>
  <c r="F171" i="2" s="1"/>
  <c r="E171" i="2" a="1"/>
  <c r="E171" i="2" s="1"/>
  <c r="D171" i="2" a="1"/>
  <c r="D171" i="2" s="1"/>
  <c r="B171" i="2" a="1"/>
  <c r="B171" i="2" s="1"/>
  <c r="D191" i="2" a="1"/>
  <c r="D191" i="2" s="1"/>
  <c r="C191" i="2" a="1"/>
  <c r="C191" i="2" s="1"/>
  <c r="F191" i="2" a="1"/>
  <c r="F191" i="2" s="1"/>
  <c r="E191" i="2" a="1"/>
  <c r="E191" i="2" s="1"/>
  <c r="G191" i="2" s="1" a="1"/>
  <c r="G191" i="2" s="1"/>
  <c r="B191" i="2" a="1"/>
  <c r="B191" i="2" s="1"/>
  <c r="D211" i="2" a="1"/>
  <c r="D211" i="2" s="1"/>
  <c r="C211" i="2" a="1"/>
  <c r="C211" i="2" s="1"/>
  <c r="F211" i="2" a="1"/>
  <c r="F211" i="2" s="1"/>
  <c r="E211" i="2" a="1"/>
  <c r="E211" i="2" s="1"/>
  <c r="G211" i="2" s="1" a="1"/>
  <c r="G211" i="2" s="1"/>
  <c r="I211" i="2" s="1"/>
  <c r="B211" i="2" a="1"/>
  <c r="B211" i="2" s="1"/>
  <c r="D231" i="2" a="1"/>
  <c r="D231" i="2" s="1"/>
  <c r="C231" i="2" a="1"/>
  <c r="C231" i="2" s="1"/>
  <c r="B231" i="2" a="1"/>
  <c r="B231" i="2" s="1"/>
  <c r="E231" i="2" a="1"/>
  <c r="E231" i="2" s="1"/>
  <c r="G231" i="2" s="1" a="1"/>
  <c r="G231" i="2" s="1"/>
  <c r="I231" i="2" s="1"/>
  <c r="F231" i="2" a="1"/>
  <c r="F231" i="2" s="1"/>
  <c r="B251" i="2" a="1"/>
  <c r="B251" i="2" s="1"/>
  <c r="G251" i="2" a="1"/>
  <c r="G251" i="2" s="1"/>
  <c r="I251" i="2" s="1"/>
  <c r="F251" i="2" a="1"/>
  <c r="F251" i="2" s="1"/>
  <c r="D251" i="2" a="1"/>
  <c r="D251" i="2" s="1"/>
  <c r="E251" i="2" a="1"/>
  <c r="E251" i="2" s="1"/>
  <c r="C251" i="2" a="1"/>
  <c r="C251" i="2" s="1"/>
  <c r="F271" i="2" a="1"/>
  <c r="F271" i="2" s="1"/>
  <c r="E271" i="2" a="1"/>
  <c r="E271" i="2" s="1"/>
  <c r="D271" i="2" a="1"/>
  <c r="D271" i="2" s="1"/>
  <c r="C271" i="2" a="1"/>
  <c r="C271" i="2" s="1"/>
  <c r="B271" i="2" a="1"/>
  <c r="B271" i="2" s="1"/>
  <c r="B291" i="2" a="1"/>
  <c r="B291" i="2" s="1"/>
  <c r="G291" i="2" a="1"/>
  <c r="G291" i="2" s="1"/>
  <c r="F291" i="2" a="1"/>
  <c r="F291" i="2" s="1"/>
  <c r="H291" i="2" s="1"/>
  <c r="D291" i="2" a="1"/>
  <c r="D291" i="2" s="1"/>
  <c r="C291" i="2" a="1"/>
  <c r="C291" i="2" s="1"/>
  <c r="E291" i="2" a="1"/>
  <c r="E291" i="2" s="1"/>
  <c r="B311" i="2" a="1"/>
  <c r="B311" i="2" s="1"/>
  <c r="G311" i="2" a="1"/>
  <c r="G311" i="2" s="1"/>
  <c r="F311" i="2" a="1"/>
  <c r="F311" i="2" s="1"/>
  <c r="E311" i="2" a="1"/>
  <c r="E311" i="2" s="1"/>
  <c r="D311" i="2" a="1"/>
  <c r="D311" i="2" s="1"/>
  <c r="C311" i="2" a="1"/>
  <c r="C311" i="2" s="1"/>
  <c r="F331" i="2" a="1"/>
  <c r="F331" i="2" s="1"/>
  <c r="B331" i="2" a="1"/>
  <c r="B331" i="2" s="1"/>
  <c r="E331" i="2" a="1"/>
  <c r="E331" i="2" s="1"/>
  <c r="G331" i="2" s="1" a="1"/>
  <c r="G331" i="2" s="1"/>
  <c r="I331" i="2" s="1"/>
  <c r="D331" i="2" a="1"/>
  <c r="D331" i="2" s="1"/>
  <c r="C331" i="2" a="1"/>
  <c r="C331" i="2" s="1"/>
  <c r="C351" i="2" a="1"/>
  <c r="C351" i="2" s="1"/>
  <c r="F351" i="2" a="1"/>
  <c r="F351" i="2" s="1"/>
  <c r="E351" i="2" a="1"/>
  <c r="E351" i="2" s="1"/>
  <c r="B351" i="2" a="1"/>
  <c r="B351" i="2" s="1"/>
  <c r="G351" i="2" a="1"/>
  <c r="G351" i="2" s="1"/>
  <c r="I351" i="2" s="1"/>
  <c r="D351" i="2" a="1"/>
  <c r="D351" i="2" s="1"/>
  <c r="E371" i="2" a="1"/>
  <c r="E371" i="2" s="1"/>
  <c r="G371" i="2" s="1" a="1"/>
  <c r="G371" i="2" s="1"/>
  <c r="I371" i="2" s="1"/>
  <c r="C371" i="2" a="1"/>
  <c r="C371" i="2" s="1"/>
  <c r="B371" i="2" a="1"/>
  <c r="B371" i="2" s="1"/>
  <c r="F371" i="2" a="1"/>
  <c r="F371" i="2" s="1"/>
  <c r="D371" i="2" a="1"/>
  <c r="D371" i="2" s="1"/>
  <c r="E391" i="2" a="1"/>
  <c r="E391" i="2" s="1"/>
  <c r="G391" i="2" s="1" a="1"/>
  <c r="G391" i="2" s="1"/>
  <c r="D391" i="2" a="1"/>
  <c r="D391" i="2" s="1"/>
  <c r="F391" i="2" a="1"/>
  <c r="F391" i="2" s="1"/>
  <c r="C391" i="2" a="1"/>
  <c r="C391" i="2" s="1"/>
  <c r="B391" i="2" a="1"/>
  <c r="B391" i="2" s="1"/>
  <c r="B411" i="2" a="1"/>
  <c r="B411" i="2" s="1"/>
  <c r="E411" i="2" a="1"/>
  <c r="E411" i="2" s="1"/>
  <c r="G411" i="2" s="1" a="1"/>
  <c r="G411" i="2" s="1"/>
  <c r="I411" i="2" s="1"/>
  <c r="C411" i="2" a="1"/>
  <c r="C411" i="2" s="1"/>
  <c r="D411" i="2" a="1"/>
  <c r="D411" i="2" s="1"/>
  <c r="F411" i="2" a="1"/>
  <c r="F411" i="2" s="1"/>
  <c r="G431" i="2" a="1"/>
  <c r="G431" i="2" s="1"/>
  <c r="B431" i="2" a="1"/>
  <c r="B431" i="2" s="1"/>
  <c r="F431" i="2" a="1"/>
  <c r="F431" i="2" s="1"/>
  <c r="E431" i="2" a="1"/>
  <c r="E431" i="2" s="1"/>
  <c r="D431" i="2" a="1"/>
  <c r="D431" i="2" s="1"/>
  <c r="C431" i="2" a="1"/>
  <c r="C431" i="2" s="1"/>
  <c r="B451" i="2" a="1"/>
  <c r="B451" i="2" s="1"/>
  <c r="G451" i="2" a="1"/>
  <c r="G451" i="2" s="1"/>
  <c r="E451" i="2" a="1"/>
  <c r="E451" i="2" s="1"/>
  <c r="D451" i="2" a="1"/>
  <c r="D451" i="2" s="1"/>
  <c r="F451" i="2" a="1"/>
  <c r="F451" i="2" s="1"/>
  <c r="C451" i="2" a="1"/>
  <c r="C451" i="2" s="1"/>
  <c r="B471" i="2" a="1"/>
  <c r="B471" i="2" s="1"/>
  <c r="D471" i="2" a="1"/>
  <c r="D471" i="2" s="1"/>
  <c r="F471" i="2" a="1"/>
  <c r="F471" i="2" s="1"/>
  <c r="C471" i="2" a="1"/>
  <c r="C471" i="2" s="1"/>
  <c r="E471" i="2" a="1"/>
  <c r="E471" i="2" s="1"/>
  <c r="G471" i="2" s="1" a="1"/>
  <c r="G471" i="2" s="1"/>
  <c r="I471" i="2" s="1"/>
  <c r="B148" i="4" a="1"/>
  <c r="B148" i="4" s="1"/>
  <c r="C48" i="19"/>
  <c r="X20" i="17"/>
  <c r="AF48" i="9"/>
  <c r="Q1769" i="1" a="1"/>
  <c r="Q1769" i="1" s="1"/>
  <c r="L1769" i="1"/>
  <c r="O1769" i="1" s="1"/>
  <c r="K1769" i="1" a="1"/>
  <c r="K1769" i="1" s="1"/>
  <c r="E1769" i="1" a="1"/>
  <c r="E1769" i="1" s="1"/>
  <c r="D1769" i="1" a="1"/>
  <c r="D1769" i="1" s="1"/>
  <c r="F1769" i="1" a="1"/>
  <c r="F1769" i="1" s="1"/>
  <c r="C1769" i="1" a="1"/>
  <c r="C1769" i="1" s="1"/>
  <c r="B1769" i="1" a="1"/>
  <c r="B1769" i="1" s="1"/>
  <c r="AG1769" i="1" a="1"/>
  <c r="AG1769" i="1" s="1"/>
  <c r="R1769" i="1" a="1"/>
  <c r="R1769" i="1" s="1"/>
  <c r="F1789" i="1" a="1"/>
  <c r="F1789" i="1" s="1"/>
  <c r="AG1789" i="1" a="1"/>
  <c r="AG1789" i="1" s="1"/>
  <c r="Q1789" i="1" a="1"/>
  <c r="Q1789" i="1" s="1"/>
  <c r="K1789" i="1" a="1"/>
  <c r="K1789" i="1" s="1"/>
  <c r="E1789" i="1" a="1"/>
  <c r="E1789" i="1" s="1"/>
  <c r="D1789" i="1" a="1"/>
  <c r="D1789" i="1" s="1"/>
  <c r="L1789" i="1"/>
  <c r="C1789" i="1" a="1"/>
  <c r="C1789" i="1" s="1"/>
  <c r="B1789" i="1" a="1"/>
  <c r="B1789" i="1" s="1"/>
  <c r="E5" i="2" a="1"/>
  <c r="E5" i="2" s="1"/>
  <c r="G5" i="2" a="1"/>
  <c r="G5" i="2" s="1"/>
  <c r="F5" i="2" a="1"/>
  <c r="F5" i="2" s="1"/>
  <c r="C5" i="2" a="1"/>
  <c r="C5" i="2" s="1"/>
  <c r="D5" i="2" a="1"/>
  <c r="D5" i="2" s="1"/>
  <c r="B5" i="2" a="1"/>
  <c r="B5" i="2" s="1"/>
  <c r="E25" i="2" a="1"/>
  <c r="E25" i="2" s="1"/>
  <c r="B25" i="2" a="1"/>
  <c r="B25" i="2" s="1"/>
  <c r="G25" i="2" a="1"/>
  <c r="G25" i="2" s="1"/>
  <c r="F25" i="2" a="1"/>
  <c r="F25" i="2" s="1"/>
  <c r="H25" i="2" s="1"/>
  <c r="C25" i="2" a="1"/>
  <c r="C25" i="2" s="1"/>
  <c r="D25" i="2" a="1"/>
  <c r="D25" i="2" s="1"/>
  <c r="E45" i="2" a="1"/>
  <c r="E45" i="2" s="1"/>
  <c r="G45" i="2" s="1" a="1"/>
  <c r="G45" i="2" s="1"/>
  <c r="I45" i="2" s="1"/>
  <c r="D45" i="2" a="1"/>
  <c r="D45" i="2" s="1"/>
  <c r="C45" i="2" a="1"/>
  <c r="C45" i="2" s="1"/>
  <c r="B45" i="2" a="1"/>
  <c r="B45" i="2" s="1"/>
  <c r="F45" i="2" a="1"/>
  <c r="F45" i="2" s="1"/>
  <c r="E65" i="2" a="1"/>
  <c r="E65" i="2" s="1"/>
  <c r="D65" i="2" a="1"/>
  <c r="D65" i="2" s="1"/>
  <c r="G65" i="2" a="1"/>
  <c r="G65" i="2" s="1"/>
  <c r="F65" i="2" a="1"/>
  <c r="F65" i="2" s="1"/>
  <c r="H65" i="2" s="1"/>
  <c r="C65" i="2" a="1"/>
  <c r="C65" i="2" s="1"/>
  <c r="B65" i="2" a="1"/>
  <c r="B65" i="2" s="1"/>
  <c r="E85" i="2" a="1"/>
  <c r="E85" i="2" s="1"/>
  <c r="G85" i="2" s="1" a="1"/>
  <c r="G85" i="2" s="1"/>
  <c r="I85" i="2" s="1"/>
  <c r="D85" i="2" a="1"/>
  <c r="D85" i="2" s="1"/>
  <c r="B85" i="2" a="1"/>
  <c r="B85" i="2" s="1"/>
  <c r="F85" i="2" a="1"/>
  <c r="F85" i="2" s="1"/>
  <c r="C85" i="2" a="1"/>
  <c r="C85" i="2" s="1"/>
  <c r="F105" i="2" a="1"/>
  <c r="F105" i="2" s="1"/>
  <c r="E105" i="2" a="1"/>
  <c r="E105" i="2" s="1"/>
  <c r="G105" i="2" s="1" a="1"/>
  <c r="G105" i="2" s="1"/>
  <c r="I105" i="2" s="1"/>
  <c r="D105" i="2" a="1"/>
  <c r="D105" i="2" s="1"/>
  <c r="C105" i="2" a="1"/>
  <c r="C105" i="2" s="1"/>
  <c r="B105" i="2" a="1"/>
  <c r="B105" i="2" s="1"/>
  <c r="D125" i="2" a="1"/>
  <c r="D125" i="2" s="1"/>
  <c r="C125" i="2" a="1"/>
  <c r="C125" i="2" s="1"/>
  <c r="F125" i="2" a="1"/>
  <c r="F125" i="2" s="1"/>
  <c r="B125" i="2" a="1"/>
  <c r="B125" i="2" s="1"/>
  <c r="E125" i="2" a="1"/>
  <c r="E125" i="2" s="1"/>
  <c r="G125" i="2" s="1" a="1"/>
  <c r="G125" i="2" s="1"/>
  <c r="E145" i="2" a="1"/>
  <c r="E145" i="2" s="1"/>
  <c r="D145" i="2" a="1"/>
  <c r="D145" i="2" s="1"/>
  <c r="C145" i="2" a="1"/>
  <c r="C145" i="2" s="1"/>
  <c r="G145" i="2" a="1"/>
  <c r="G145" i="2" s="1"/>
  <c r="B145" i="2" a="1"/>
  <c r="B145" i="2" s="1"/>
  <c r="F145" i="2" a="1"/>
  <c r="F145" i="2" s="1"/>
  <c r="H145" i="2" s="1"/>
  <c r="C165" i="2" a="1"/>
  <c r="C165" i="2" s="1"/>
  <c r="F165" i="2" a="1"/>
  <c r="F165" i="2" s="1"/>
  <c r="E165" i="2" a="1"/>
  <c r="E165" i="2" s="1"/>
  <c r="D165" i="2" a="1"/>
  <c r="D165" i="2" s="1"/>
  <c r="G165" i="2" a="1"/>
  <c r="G165" i="2" s="1"/>
  <c r="B165" i="2" a="1"/>
  <c r="B165" i="2" s="1"/>
  <c r="F185" i="2" a="1"/>
  <c r="F185" i="2" s="1"/>
  <c r="D185" i="2" a="1"/>
  <c r="D185" i="2" s="1"/>
  <c r="E185" i="2" a="1"/>
  <c r="E185" i="2" s="1"/>
  <c r="G185" i="2" s="1" a="1"/>
  <c r="G185" i="2" s="1"/>
  <c r="I185" i="2" s="1"/>
  <c r="C185" i="2" a="1"/>
  <c r="C185" i="2" s="1"/>
  <c r="B185" i="2" a="1"/>
  <c r="B185" i="2" s="1"/>
  <c r="F205" i="2" a="1"/>
  <c r="F205" i="2" s="1"/>
  <c r="E205" i="2" a="1"/>
  <c r="E205" i="2" s="1"/>
  <c r="G205" i="2" s="1" a="1"/>
  <c r="G205" i="2" s="1"/>
  <c r="B205" i="2" a="1"/>
  <c r="B205" i="2" s="1"/>
  <c r="D205" i="2" a="1"/>
  <c r="D205" i="2" s="1"/>
  <c r="C205" i="2" a="1"/>
  <c r="C205" i="2" s="1"/>
  <c r="F225" i="2" a="1"/>
  <c r="F225" i="2" s="1"/>
  <c r="E225" i="2" a="1"/>
  <c r="E225" i="2" s="1"/>
  <c r="C225" i="2" a="1"/>
  <c r="C225" i="2" s="1"/>
  <c r="G225" i="2" a="1"/>
  <c r="G225" i="2" s="1"/>
  <c r="I225" i="2" s="1"/>
  <c r="D225" i="2" a="1"/>
  <c r="D225" i="2" s="1"/>
  <c r="B225" i="2" a="1"/>
  <c r="B225" i="2" s="1"/>
  <c r="D245" i="2" a="1"/>
  <c r="D245" i="2" s="1"/>
  <c r="F245" i="2" a="1"/>
  <c r="F245" i="2" s="1"/>
  <c r="E245" i="2" a="1"/>
  <c r="E245" i="2" s="1"/>
  <c r="G245" i="2" s="1" a="1"/>
  <c r="G245" i="2" s="1"/>
  <c r="C245" i="2" a="1"/>
  <c r="C245" i="2" s="1"/>
  <c r="B245" i="2" a="1"/>
  <c r="B245" i="2" s="1"/>
  <c r="D265" i="2" a="1"/>
  <c r="D265" i="2" s="1"/>
  <c r="C265" i="2" a="1"/>
  <c r="C265" i="2" s="1"/>
  <c r="F265" i="2" a="1"/>
  <c r="F265" i="2" s="1"/>
  <c r="G265" i="2" a="1"/>
  <c r="G265" i="2" s="1"/>
  <c r="I265" i="2" s="1"/>
  <c r="E265" i="2" a="1"/>
  <c r="E265" i="2" s="1"/>
  <c r="B265" i="2" a="1"/>
  <c r="B265" i="2" s="1"/>
  <c r="G285" i="2" a="1"/>
  <c r="G285" i="2" s="1"/>
  <c r="D285" i="2" a="1"/>
  <c r="D285" i="2" s="1"/>
  <c r="B285" i="2" a="1"/>
  <c r="B285" i="2" s="1"/>
  <c r="F285" i="2" a="1"/>
  <c r="F285" i="2" s="1"/>
  <c r="E285" i="2" a="1"/>
  <c r="E285" i="2" s="1"/>
  <c r="C285" i="2" a="1"/>
  <c r="C285" i="2" s="1"/>
  <c r="C305" i="2" a="1"/>
  <c r="C305" i="2" s="1"/>
  <c r="F305" i="2" a="1"/>
  <c r="F305" i="2" s="1"/>
  <c r="E305" i="2" a="1"/>
  <c r="E305" i="2" s="1"/>
  <c r="G305" i="2" s="1" a="1"/>
  <c r="G305" i="2" s="1"/>
  <c r="D305" i="2" a="1"/>
  <c r="D305" i="2" s="1"/>
  <c r="B305" i="2" a="1"/>
  <c r="B305" i="2" s="1"/>
  <c r="B325" i="2" a="1"/>
  <c r="B325" i="2" s="1"/>
  <c r="E325" i="2" a="1"/>
  <c r="E325" i="2" s="1"/>
  <c r="G325" i="2" s="1" a="1"/>
  <c r="G325" i="2" s="1"/>
  <c r="D325" i="2" a="1"/>
  <c r="D325" i="2" s="1"/>
  <c r="C325" i="2" a="1"/>
  <c r="C325" i="2" s="1"/>
  <c r="F325" i="2" a="1"/>
  <c r="F325" i="2" s="1"/>
  <c r="F345" i="2" a="1"/>
  <c r="F345" i="2" s="1"/>
  <c r="B345" i="2" a="1"/>
  <c r="B345" i="2" s="1"/>
  <c r="C345" i="2" a="1"/>
  <c r="C345" i="2" s="1"/>
  <c r="E345" i="2" a="1"/>
  <c r="E345" i="2" s="1"/>
  <c r="G345" i="2" s="1" a="1"/>
  <c r="G345" i="2" s="1"/>
  <c r="D345" i="2" a="1"/>
  <c r="D345" i="2" s="1"/>
  <c r="E365" i="2" a="1"/>
  <c r="E365" i="2" s="1"/>
  <c r="G365" i="2" s="1" a="1"/>
  <c r="G365" i="2" s="1"/>
  <c r="B365" i="2" a="1"/>
  <c r="B365" i="2" s="1"/>
  <c r="F365" i="2" a="1"/>
  <c r="F365" i="2" s="1"/>
  <c r="D365" i="2" a="1"/>
  <c r="D365" i="2" s="1"/>
  <c r="C365" i="2" a="1"/>
  <c r="C365" i="2" s="1"/>
  <c r="E385" i="2" a="1"/>
  <c r="E385" i="2" s="1"/>
  <c r="G385" i="2" s="1" a="1"/>
  <c r="G385" i="2" s="1"/>
  <c r="I385" i="2" s="1"/>
  <c r="D385" i="2" a="1"/>
  <c r="D385" i="2" s="1"/>
  <c r="F385" i="2" a="1"/>
  <c r="F385" i="2" s="1"/>
  <c r="C385" i="2" a="1"/>
  <c r="C385" i="2" s="1"/>
  <c r="B385" i="2" a="1"/>
  <c r="B385" i="2" s="1"/>
  <c r="B405" i="2" a="1"/>
  <c r="B405" i="2" s="1"/>
  <c r="D405" i="2" a="1"/>
  <c r="D405" i="2" s="1"/>
  <c r="C405" i="2" a="1"/>
  <c r="C405" i="2" s="1"/>
  <c r="G405" i="2" a="1"/>
  <c r="G405" i="2" s="1"/>
  <c r="F405" i="2" a="1"/>
  <c r="F405" i="2" s="1"/>
  <c r="H405" i="2" s="1"/>
  <c r="E405" i="2" a="1"/>
  <c r="E405" i="2" s="1"/>
  <c r="B425" i="2" a="1"/>
  <c r="B425" i="2" s="1"/>
  <c r="F425" i="2" a="1"/>
  <c r="F425" i="2" s="1"/>
  <c r="C425" i="2" a="1"/>
  <c r="C425" i="2" s="1"/>
  <c r="E425" i="2" a="1"/>
  <c r="E425" i="2" s="1"/>
  <c r="G425" i="2" s="1" a="1"/>
  <c r="G425" i="2" s="1"/>
  <c r="D425" i="2" a="1"/>
  <c r="D425" i="2" s="1"/>
  <c r="E445" i="2" a="1"/>
  <c r="E445" i="2" s="1"/>
  <c r="G445" i="2" a="1"/>
  <c r="G445" i="2" s="1"/>
  <c r="D445" i="2" a="1"/>
  <c r="D445" i="2" s="1"/>
  <c r="C445" i="2" a="1"/>
  <c r="C445" i="2" s="1"/>
  <c r="F445" i="2" a="1"/>
  <c r="F445" i="2" s="1"/>
  <c r="B445" i="2" a="1"/>
  <c r="B445" i="2" s="1"/>
  <c r="D465" i="2" a="1"/>
  <c r="D465" i="2" s="1"/>
  <c r="C465" i="2" a="1"/>
  <c r="C465" i="2" s="1"/>
  <c r="G465" i="2" a="1"/>
  <c r="G465" i="2" s="1"/>
  <c r="F465" i="2" a="1"/>
  <c r="F465" i="2" s="1"/>
  <c r="H465" i="2" s="1"/>
  <c r="E465" i="2" a="1"/>
  <c r="E465" i="2" s="1"/>
  <c r="B465" i="2" a="1"/>
  <c r="B465" i="2" s="1"/>
  <c r="B134" i="4" a="1"/>
  <c r="B134" i="4" s="1"/>
  <c r="X7" i="6"/>
  <c r="AP15" i="6"/>
  <c r="AQ15" i="6" s="1"/>
  <c r="BP16" i="6"/>
  <c r="R63" i="6"/>
  <c r="X7" i="8"/>
  <c r="AH19" i="8"/>
  <c r="AH29" i="8"/>
  <c r="AH39" i="8"/>
  <c r="X48" i="8"/>
  <c r="X58" i="8"/>
  <c r="AH7" i="9"/>
  <c r="X16" i="9"/>
  <c r="X26" i="9"/>
  <c r="X36" i="9"/>
  <c r="X46" i="9"/>
  <c r="AH58" i="9"/>
  <c r="AA5" i="10"/>
  <c r="AA15" i="10"/>
  <c r="AA25" i="10"/>
  <c r="AA35" i="10"/>
  <c r="AA45" i="10"/>
  <c r="AA55" i="10"/>
  <c r="AA65" i="10"/>
  <c r="X16" i="11"/>
  <c r="X26" i="11"/>
  <c r="X36" i="11"/>
  <c r="X46" i="11"/>
  <c r="AH58" i="11"/>
  <c r="AH16" i="12"/>
  <c r="AH26" i="12"/>
  <c r="AH36" i="12"/>
  <c r="AH46" i="12"/>
  <c r="AH56" i="12"/>
  <c r="X9" i="13"/>
  <c r="X19" i="13"/>
  <c r="X29" i="13"/>
  <c r="X39" i="13"/>
  <c r="X49" i="13"/>
  <c r="X59" i="13"/>
  <c r="AH9" i="15"/>
  <c r="AH19" i="15"/>
  <c r="AH29" i="15"/>
  <c r="AH39" i="15"/>
  <c r="AH49" i="15"/>
  <c r="AH59" i="15"/>
  <c r="T35" i="17"/>
  <c r="O30" i="5" s="1"/>
  <c r="R836" i="1" s="1" a="1"/>
  <c r="R836" i="1" s="1"/>
  <c r="V42" i="17"/>
  <c r="B137" i="4" a="1"/>
  <c r="B137" i="4" s="1"/>
  <c r="X10" i="6"/>
  <c r="AD12" i="5"/>
  <c r="B144" i="4" s="1" a="1"/>
  <c r="B144" i="4" s="1"/>
  <c r="AF31" i="6"/>
  <c r="AF58" i="6"/>
  <c r="X17" i="8"/>
  <c r="X27" i="8"/>
  <c r="X37" i="8"/>
  <c r="X5" i="9"/>
  <c r="X56" i="9"/>
  <c r="Q3" i="10"/>
  <c r="Q13" i="10"/>
  <c r="Q23" i="10"/>
  <c r="Q33" i="10"/>
  <c r="Q43" i="10"/>
  <c r="Q53" i="10"/>
  <c r="Q63" i="10"/>
  <c r="X56" i="11"/>
  <c r="X3" i="12"/>
  <c r="X4" i="12"/>
  <c r="X14" i="12"/>
  <c r="X24" i="12"/>
  <c r="X34" i="12"/>
  <c r="X44" i="12"/>
  <c r="X54" i="12"/>
  <c r="X7" i="15"/>
  <c r="X17" i="15"/>
  <c r="X27" i="15"/>
  <c r="X37" i="15"/>
  <c r="X47" i="15"/>
  <c r="X57" i="15"/>
  <c r="X67" i="15"/>
  <c r="O45" i="5"/>
  <c r="R1263" i="1" s="1" a="1"/>
  <c r="R1263" i="1" s="1"/>
  <c r="U36" i="17"/>
  <c r="S62" i="17"/>
  <c r="T62" i="17" s="1"/>
  <c r="B140" i="4" a="1"/>
  <c r="B140" i="4" s="1"/>
  <c r="K45" i="17"/>
  <c r="AR11" i="13"/>
  <c r="AR21" i="13"/>
  <c r="AR31" i="13"/>
  <c r="AR41" i="13"/>
  <c r="AR51" i="13"/>
  <c r="AR61" i="13"/>
  <c r="D175" i="19"/>
  <c r="C175" i="19"/>
  <c r="B175" i="19"/>
  <c r="A175" i="19"/>
  <c r="K1796" i="1" a="1"/>
  <c r="K1796" i="1" s="1"/>
  <c r="F1796" i="1" a="1"/>
  <c r="F1796" i="1" s="1"/>
  <c r="H1796" i="1" s="1"/>
  <c r="Q1796" i="1" a="1"/>
  <c r="Q1796" i="1" s="1"/>
  <c r="L1796" i="1"/>
  <c r="AG1796" i="1" a="1"/>
  <c r="AG1796" i="1" s="1"/>
  <c r="E1796" i="1" a="1"/>
  <c r="E1796" i="1" s="1"/>
  <c r="C1796" i="1" a="1"/>
  <c r="C1796" i="1" s="1"/>
  <c r="B1796" i="1" a="1"/>
  <c r="B1796" i="1" s="1"/>
  <c r="D1796" i="1" a="1"/>
  <c r="D1796" i="1" s="1"/>
  <c r="B6" i="2" a="1"/>
  <c r="B6" i="2" s="1"/>
  <c r="F6" i="2" a="1"/>
  <c r="F6" i="2" s="1"/>
  <c r="E6" i="2" a="1"/>
  <c r="E6" i="2" s="1"/>
  <c r="G6" i="2" s="1" a="1"/>
  <c r="G6" i="2" s="1"/>
  <c r="C6" i="2" a="1"/>
  <c r="C6" i="2" s="1"/>
  <c r="D6" i="2" a="1"/>
  <c r="D6" i="2" s="1"/>
  <c r="F26" i="2" a="1"/>
  <c r="F26" i="2" s="1"/>
  <c r="E26" i="2" a="1"/>
  <c r="E26" i="2" s="1"/>
  <c r="D26" i="2" a="1"/>
  <c r="D26" i="2" s="1"/>
  <c r="C26" i="2" a="1"/>
  <c r="C26" i="2" s="1"/>
  <c r="B26" i="2" a="1"/>
  <c r="B26" i="2" s="1"/>
  <c r="G26" i="2" a="1"/>
  <c r="G26" i="2" s="1"/>
  <c r="B46" i="2" a="1"/>
  <c r="B46" i="2" s="1"/>
  <c r="F46" i="2" a="1"/>
  <c r="F46" i="2" s="1"/>
  <c r="E46" i="2" a="1"/>
  <c r="E46" i="2" s="1"/>
  <c r="G46" i="2" s="1" a="1"/>
  <c r="G46" i="2" s="1"/>
  <c r="I46" i="2" s="1"/>
  <c r="D46" i="2" a="1"/>
  <c r="D46" i="2" s="1"/>
  <c r="C46" i="2" a="1"/>
  <c r="C46" i="2" s="1"/>
  <c r="F66" i="2" a="1"/>
  <c r="F66" i="2" s="1"/>
  <c r="E66" i="2" a="1"/>
  <c r="E66" i="2" s="1"/>
  <c r="G66" i="2" s="1" a="1"/>
  <c r="G66" i="2" s="1"/>
  <c r="I66" i="2" s="1"/>
  <c r="D66" i="2" a="1"/>
  <c r="D66" i="2" s="1"/>
  <c r="C66" i="2" a="1"/>
  <c r="C66" i="2" s="1"/>
  <c r="B66" i="2" a="1"/>
  <c r="B66" i="2" s="1"/>
  <c r="B86" i="2" a="1"/>
  <c r="B86" i="2" s="1"/>
  <c r="F86" i="2" a="1"/>
  <c r="F86" i="2" s="1"/>
  <c r="G86" i="2" a="1"/>
  <c r="G86" i="2" s="1"/>
  <c r="E86" i="2" a="1"/>
  <c r="E86" i="2" s="1"/>
  <c r="D86" i="2" a="1"/>
  <c r="D86" i="2" s="1"/>
  <c r="C86" i="2" a="1"/>
  <c r="C86" i="2" s="1"/>
  <c r="F106" i="2" a="1"/>
  <c r="F106" i="2" s="1"/>
  <c r="E106" i="2" a="1"/>
  <c r="E106" i="2" s="1"/>
  <c r="D106" i="2" a="1"/>
  <c r="D106" i="2" s="1"/>
  <c r="C106" i="2" a="1"/>
  <c r="C106" i="2" s="1"/>
  <c r="B106" i="2" a="1"/>
  <c r="B106" i="2" s="1"/>
  <c r="C126" i="2" a="1"/>
  <c r="C126" i="2" s="1"/>
  <c r="B126" i="2" a="1"/>
  <c r="B126" i="2" s="1"/>
  <c r="F126" i="2" a="1"/>
  <c r="F126" i="2" s="1"/>
  <c r="E126" i="2" a="1"/>
  <c r="E126" i="2" s="1"/>
  <c r="G126" i="2" s="1" a="1"/>
  <c r="G126" i="2" s="1"/>
  <c r="D126" i="2" a="1"/>
  <c r="D126" i="2" s="1"/>
  <c r="G146" i="2" a="1"/>
  <c r="G146" i="2" s="1"/>
  <c r="C146" i="2" a="1"/>
  <c r="C146" i="2" s="1"/>
  <c r="B146" i="2" a="1"/>
  <c r="B146" i="2" s="1"/>
  <c r="F146" i="2" a="1"/>
  <c r="F146" i="2" s="1"/>
  <c r="E146" i="2" a="1"/>
  <c r="E146" i="2" s="1"/>
  <c r="D146" i="2" a="1"/>
  <c r="D146" i="2" s="1"/>
  <c r="E166" i="2" a="1"/>
  <c r="E166" i="2" s="1"/>
  <c r="C166" i="2" a="1"/>
  <c r="C166" i="2" s="1"/>
  <c r="G166" i="2" a="1"/>
  <c r="G166" i="2" s="1"/>
  <c r="F166" i="2" a="1"/>
  <c r="F166" i="2" s="1"/>
  <c r="H166" i="2" s="1"/>
  <c r="D166" i="2" a="1"/>
  <c r="D166" i="2" s="1"/>
  <c r="B166" i="2" a="1"/>
  <c r="B166" i="2" s="1"/>
  <c r="D186" i="2" a="1"/>
  <c r="D186" i="2" s="1"/>
  <c r="B186" i="2" a="1"/>
  <c r="B186" i="2" s="1"/>
  <c r="F186" i="2" a="1"/>
  <c r="F186" i="2" s="1"/>
  <c r="E186" i="2" a="1"/>
  <c r="E186" i="2" s="1"/>
  <c r="G186" i="2" s="1" a="1"/>
  <c r="G186" i="2" s="1"/>
  <c r="I186" i="2" s="1"/>
  <c r="C186" i="2" a="1"/>
  <c r="C186" i="2" s="1"/>
  <c r="C206" i="2" a="1"/>
  <c r="C206" i="2" s="1"/>
  <c r="E206" i="2" a="1"/>
  <c r="E206" i="2" s="1"/>
  <c r="G206" i="2" s="1" a="1"/>
  <c r="G206" i="2" s="1"/>
  <c r="B206" i="2" a="1"/>
  <c r="B206" i="2" s="1"/>
  <c r="F206" i="2" a="1"/>
  <c r="F206" i="2" s="1"/>
  <c r="D206" i="2" a="1"/>
  <c r="D206" i="2" s="1"/>
  <c r="F226" i="2" a="1"/>
  <c r="F226" i="2" s="1"/>
  <c r="E226" i="2" a="1"/>
  <c r="E226" i="2" s="1"/>
  <c r="C226" i="2" a="1"/>
  <c r="C226" i="2" s="1"/>
  <c r="D226" i="2" a="1"/>
  <c r="D226" i="2" s="1"/>
  <c r="B226" i="2" a="1"/>
  <c r="B226" i="2" s="1"/>
  <c r="C246" i="2" a="1"/>
  <c r="C246" i="2" s="1"/>
  <c r="B246" i="2" a="1"/>
  <c r="B246" i="2" s="1"/>
  <c r="E246" i="2" a="1"/>
  <c r="E246" i="2" s="1"/>
  <c r="G246" i="2" a="1"/>
  <c r="G246" i="2" s="1"/>
  <c r="F246" i="2" a="1"/>
  <c r="F246" i="2" s="1"/>
  <c r="H246" i="2" s="1"/>
  <c r="D246" i="2" a="1"/>
  <c r="D246" i="2" s="1"/>
  <c r="F266" i="2" a="1"/>
  <c r="F266" i="2" s="1"/>
  <c r="E266" i="2" a="1"/>
  <c r="E266" i="2" s="1"/>
  <c r="G266" i="2" s="1" a="1"/>
  <c r="G266" i="2" s="1"/>
  <c r="D266" i="2" a="1"/>
  <c r="D266" i="2" s="1"/>
  <c r="C266" i="2" a="1"/>
  <c r="C266" i="2" s="1"/>
  <c r="B266" i="2" a="1"/>
  <c r="B266" i="2" s="1"/>
  <c r="F286" i="2" a="1"/>
  <c r="F286" i="2" s="1"/>
  <c r="H286" i="2" s="1"/>
  <c r="E286" i="2" a="1"/>
  <c r="E286" i="2" s="1"/>
  <c r="B286" i="2" a="1"/>
  <c r="B286" i="2" s="1"/>
  <c r="G286" i="2" a="1"/>
  <c r="G286" i="2" s="1"/>
  <c r="C286" i="2" a="1"/>
  <c r="C286" i="2" s="1"/>
  <c r="D286" i="2" a="1"/>
  <c r="D286" i="2" s="1"/>
  <c r="C306" i="2" a="1"/>
  <c r="C306" i="2" s="1"/>
  <c r="B306" i="2" a="1"/>
  <c r="B306" i="2" s="1"/>
  <c r="F306" i="2" a="1"/>
  <c r="F306" i="2" s="1"/>
  <c r="E306" i="2" a="1"/>
  <c r="E306" i="2" s="1"/>
  <c r="D306" i="2" a="1"/>
  <c r="D306" i="2" s="1"/>
  <c r="C326" i="2" a="1"/>
  <c r="C326" i="2" s="1"/>
  <c r="B326" i="2" a="1"/>
  <c r="B326" i="2" s="1"/>
  <c r="G326" i="2" a="1"/>
  <c r="G326" i="2" s="1"/>
  <c r="I326" i="2" s="1"/>
  <c r="F326" i="2" a="1"/>
  <c r="F326" i="2" s="1"/>
  <c r="E326" i="2" a="1"/>
  <c r="E326" i="2" s="1"/>
  <c r="D326" i="2" a="1"/>
  <c r="D326" i="2" s="1"/>
  <c r="F346" i="2" a="1"/>
  <c r="F346" i="2" s="1"/>
  <c r="E346" i="2" a="1"/>
  <c r="E346" i="2" s="1"/>
  <c r="G346" i="2" s="1" a="1"/>
  <c r="G346" i="2" s="1"/>
  <c r="I346" i="2" s="1"/>
  <c r="D346" i="2" a="1"/>
  <c r="D346" i="2" s="1"/>
  <c r="C346" i="2" a="1"/>
  <c r="C346" i="2" s="1"/>
  <c r="B346" i="2" a="1"/>
  <c r="B346" i="2" s="1"/>
  <c r="C366" i="2" a="1"/>
  <c r="C366" i="2" s="1"/>
  <c r="F366" i="2" a="1"/>
  <c r="F366" i="2" s="1"/>
  <c r="E366" i="2" a="1"/>
  <c r="E366" i="2" s="1"/>
  <c r="G366" i="2" s="1" a="1"/>
  <c r="G366" i="2" s="1"/>
  <c r="I366" i="2" s="1"/>
  <c r="D366" i="2" a="1"/>
  <c r="D366" i="2" s="1"/>
  <c r="B366" i="2" a="1"/>
  <c r="B366" i="2" s="1"/>
  <c r="E386" i="2" a="1"/>
  <c r="E386" i="2" s="1"/>
  <c r="D386" i="2" a="1"/>
  <c r="D386" i="2" s="1"/>
  <c r="C386" i="2" a="1"/>
  <c r="C386" i="2" s="1"/>
  <c r="B386" i="2" a="1"/>
  <c r="B386" i="2" s="1"/>
  <c r="F386" i="2" a="1"/>
  <c r="F386" i="2" s="1"/>
  <c r="D406" i="2" a="1"/>
  <c r="D406" i="2" s="1"/>
  <c r="F406" i="2" a="1"/>
  <c r="F406" i="2" s="1"/>
  <c r="E406" i="2" a="1"/>
  <c r="E406" i="2" s="1"/>
  <c r="C406" i="2" a="1"/>
  <c r="C406" i="2" s="1"/>
  <c r="B406" i="2" a="1"/>
  <c r="B406" i="2" s="1"/>
  <c r="G406" i="2" a="1"/>
  <c r="G406" i="2" s="1"/>
  <c r="D426" i="2" a="1"/>
  <c r="D426" i="2" s="1"/>
  <c r="C426" i="2" a="1"/>
  <c r="C426" i="2" s="1"/>
  <c r="B426" i="2" a="1"/>
  <c r="B426" i="2" s="1"/>
  <c r="F426" i="2" a="1"/>
  <c r="F426" i="2" s="1"/>
  <c r="E426" i="2" a="1"/>
  <c r="E426" i="2" s="1"/>
  <c r="G426" i="2" s="1" a="1"/>
  <c r="G426" i="2" s="1"/>
  <c r="I426" i="2" s="1"/>
  <c r="B446" i="2" a="1"/>
  <c r="B446" i="2" s="1"/>
  <c r="D446" i="2" a="1"/>
  <c r="D446" i="2" s="1"/>
  <c r="G446" i="2" a="1"/>
  <c r="G446" i="2" s="1"/>
  <c r="I446" i="2" s="1"/>
  <c r="F446" i="2" a="1"/>
  <c r="F446" i="2" s="1"/>
  <c r="E446" i="2" a="1"/>
  <c r="E446" i="2" s="1"/>
  <c r="C446" i="2" a="1"/>
  <c r="C446" i="2" s="1"/>
  <c r="B466" i="2" a="1"/>
  <c r="B466" i="2" s="1"/>
  <c r="C466" i="2" a="1"/>
  <c r="C466" i="2" s="1"/>
  <c r="D466" i="2" a="1"/>
  <c r="D466" i="2" s="1"/>
  <c r="F466" i="2" a="1"/>
  <c r="F466" i="2" s="1"/>
  <c r="E466" i="2" a="1"/>
  <c r="E466" i="2" s="1"/>
  <c r="AC127" i="4"/>
  <c r="AC131" i="4"/>
  <c r="B143" i="4" a="1"/>
  <c r="B143" i="4" s="1"/>
  <c r="B152" i="4" a="1"/>
  <c r="B152" i="4" s="1"/>
  <c r="B157" i="4" a="1"/>
  <c r="B157" i="4" s="1"/>
  <c r="AU24" i="5"/>
  <c r="AU29" i="5"/>
  <c r="X4" i="6"/>
  <c r="AF8" i="6"/>
  <c r="AF9" i="6"/>
  <c r="AP12" i="6"/>
  <c r="V17" i="6"/>
  <c r="BB61" i="6"/>
  <c r="AH7" i="8"/>
  <c r="X16" i="8"/>
  <c r="AR19" i="8"/>
  <c r="X26" i="8"/>
  <c r="AR29" i="8"/>
  <c r="X36" i="8"/>
  <c r="AH48" i="8"/>
  <c r="AH58" i="8"/>
  <c r="X4" i="9"/>
  <c r="AR7" i="9"/>
  <c r="AH16" i="9"/>
  <c r="AH26" i="9"/>
  <c r="AH36" i="9"/>
  <c r="AH46" i="9"/>
  <c r="X55" i="9"/>
  <c r="AR58" i="9"/>
  <c r="AK5" i="10"/>
  <c r="Q12" i="10"/>
  <c r="AK15" i="10"/>
  <c r="Q22" i="10"/>
  <c r="AK25" i="10"/>
  <c r="Q32" i="10"/>
  <c r="AK35" i="10"/>
  <c r="Q42" i="10"/>
  <c r="AK45" i="10"/>
  <c r="Q52" i="10"/>
  <c r="AK55" i="10"/>
  <c r="Q62" i="10"/>
  <c r="AK65" i="10"/>
  <c r="AH16" i="11"/>
  <c r="AH26" i="11"/>
  <c r="AH36" i="11"/>
  <c r="AH46" i="11"/>
  <c r="X55" i="11"/>
  <c r="AR58" i="11"/>
  <c r="AP62" i="11"/>
  <c r="X13" i="12"/>
  <c r="AR16" i="12"/>
  <c r="X23" i="12"/>
  <c r="AR26" i="12"/>
  <c r="X33" i="12"/>
  <c r="AR36" i="12"/>
  <c r="X43" i="12"/>
  <c r="AR46" i="12"/>
  <c r="X53" i="12"/>
  <c r="AR56" i="12"/>
  <c r="AH9" i="13"/>
  <c r="AH19" i="13"/>
  <c r="AH29" i="13"/>
  <c r="AH39" i="13"/>
  <c r="AH49" i="13"/>
  <c r="AH59" i="13"/>
  <c r="X6" i="15"/>
  <c r="X71" i="15" s="1"/>
  <c r="AR9" i="15"/>
  <c r="X16" i="15"/>
  <c r="AR19" i="15"/>
  <c r="X26" i="15"/>
  <c r="AR29" i="15"/>
  <c r="X36" i="15"/>
  <c r="AR39" i="15"/>
  <c r="X46" i="15"/>
  <c r="AR49" i="15"/>
  <c r="X56" i="15"/>
  <c r="AR59" i="15"/>
  <c r="X66" i="15"/>
  <c r="F6" i="6"/>
  <c r="S29" i="17"/>
  <c r="T29" i="17" s="1"/>
  <c r="S43" i="17"/>
  <c r="T43" i="17" s="1"/>
  <c r="K1765" i="1" a="1"/>
  <c r="K1765" i="1" s="1"/>
  <c r="Q1765" i="1" a="1"/>
  <c r="Q1765" i="1" s="1"/>
  <c r="L1765" i="1"/>
  <c r="R1765" i="1" a="1"/>
  <c r="R1765" i="1" s="1"/>
  <c r="AG1765" i="1" a="1"/>
  <c r="AG1765" i="1" s="1"/>
  <c r="F1765" i="1" a="1"/>
  <c r="F1765" i="1" s="1"/>
  <c r="G1765" i="1" s="1"/>
  <c r="E1765" i="1" a="1"/>
  <c r="E1765" i="1" s="1"/>
  <c r="B1765" i="1" a="1"/>
  <c r="B1765" i="1" s="1"/>
  <c r="D1765" i="1" a="1"/>
  <c r="D1765" i="1" s="1"/>
  <c r="C1765" i="1" a="1"/>
  <c r="C1765" i="1" s="1"/>
  <c r="D1785" i="1" a="1"/>
  <c r="D1785" i="1" s="1"/>
  <c r="E1785" i="1" a="1"/>
  <c r="E1785" i="1" s="1"/>
  <c r="C1785" i="1" a="1"/>
  <c r="C1785" i="1" s="1"/>
  <c r="B1785" i="1" a="1"/>
  <c r="B1785" i="1" s="1"/>
  <c r="Q1785" i="1" a="1"/>
  <c r="Q1785" i="1" s="1"/>
  <c r="AG1785" i="1" a="1"/>
  <c r="AG1785" i="1" s="1"/>
  <c r="K1785" i="1" a="1"/>
  <c r="K1785" i="1" s="1"/>
  <c r="F1785" i="1" a="1"/>
  <c r="F1785" i="1" s="1"/>
  <c r="G1785" i="1" s="1"/>
  <c r="L1785" i="1"/>
  <c r="G13" i="2" a="1"/>
  <c r="G13" i="2" s="1"/>
  <c r="F13" i="2" a="1"/>
  <c r="F13" i="2" s="1"/>
  <c r="E13" i="2" a="1"/>
  <c r="E13" i="2" s="1"/>
  <c r="D13" i="2" a="1"/>
  <c r="D13" i="2" s="1"/>
  <c r="C13" i="2" a="1"/>
  <c r="C13" i="2" s="1"/>
  <c r="B13" i="2" a="1"/>
  <c r="B13" i="2" s="1"/>
  <c r="B33" i="2" a="1"/>
  <c r="B33" i="2" s="1"/>
  <c r="F33" i="2" a="1"/>
  <c r="F33" i="2" s="1"/>
  <c r="E33" i="2" a="1"/>
  <c r="E33" i="2" s="1"/>
  <c r="G33" i="2" s="1" a="1"/>
  <c r="G33" i="2" s="1"/>
  <c r="I33" i="2" s="1"/>
  <c r="D33" i="2" a="1"/>
  <c r="D33" i="2" s="1"/>
  <c r="C33" i="2" a="1"/>
  <c r="C33" i="2" s="1"/>
  <c r="D53" i="2" a="1"/>
  <c r="D53" i="2" s="1"/>
  <c r="C53" i="2" a="1"/>
  <c r="C53" i="2" s="1"/>
  <c r="B53" i="2" a="1"/>
  <c r="B53" i="2" s="1"/>
  <c r="F53" i="2" a="1"/>
  <c r="F53" i="2" s="1"/>
  <c r="E53" i="2" a="1"/>
  <c r="E53" i="2" s="1"/>
  <c r="G53" i="2" s="1" a="1"/>
  <c r="G53" i="2" s="1"/>
  <c r="I53" i="2" s="1"/>
  <c r="G73" i="2" a="1"/>
  <c r="G73" i="2" s="1"/>
  <c r="F73" i="2" a="1"/>
  <c r="F73" i="2" s="1"/>
  <c r="H73" i="2" s="1"/>
  <c r="B73" i="2" a="1"/>
  <c r="B73" i="2" s="1"/>
  <c r="E73" i="2" a="1"/>
  <c r="E73" i="2" s="1"/>
  <c r="D73" i="2" a="1"/>
  <c r="D73" i="2" s="1"/>
  <c r="C73" i="2" a="1"/>
  <c r="C73" i="2" s="1"/>
  <c r="F93" i="2" a="1"/>
  <c r="F93" i="2" s="1"/>
  <c r="E93" i="2" a="1"/>
  <c r="E93" i="2" s="1"/>
  <c r="D93" i="2" a="1"/>
  <c r="D93" i="2" s="1"/>
  <c r="G93" i="2" a="1"/>
  <c r="G93" i="2" s="1"/>
  <c r="I93" i="2" s="1"/>
  <c r="C93" i="2" a="1"/>
  <c r="C93" i="2" s="1"/>
  <c r="B93" i="2" a="1"/>
  <c r="B93" i="2" s="1"/>
  <c r="F113" i="2" a="1"/>
  <c r="F113" i="2" s="1"/>
  <c r="H113" i="2" s="1"/>
  <c r="E113" i="2" a="1"/>
  <c r="E113" i="2" s="1"/>
  <c r="C113" i="2" a="1"/>
  <c r="C113" i="2" s="1"/>
  <c r="B113" i="2" a="1"/>
  <c r="B113" i="2" s="1"/>
  <c r="G113" i="2" a="1"/>
  <c r="G113" i="2" s="1"/>
  <c r="D113" i="2" a="1"/>
  <c r="D113" i="2" s="1"/>
  <c r="F133" i="2" a="1"/>
  <c r="F133" i="2" s="1"/>
  <c r="E133" i="2" a="1"/>
  <c r="E133" i="2" s="1"/>
  <c r="G133" i="2" s="1" a="1"/>
  <c r="G133" i="2" s="1"/>
  <c r="I133" i="2" s="1"/>
  <c r="D133" i="2" a="1"/>
  <c r="D133" i="2" s="1"/>
  <c r="C133" i="2" a="1"/>
  <c r="C133" i="2" s="1"/>
  <c r="B133" i="2" a="1"/>
  <c r="B133" i="2" s="1"/>
  <c r="C153" i="2" a="1"/>
  <c r="C153" i="2" s="1"/>
  <c r="G153" i="2" a="1"/>
  <c r="G153" i="2" s="1"/>
  <c r="F153" i="2" a="1"/>
  <c r="F153" i="2" s="1"/>
  <c r="E153" i="2" a="1"/>
  <c r="E153" i="2" s="1"/>
  <c r="D153" i="2" a="1"/>
  <c r="D153" i="2" s="1"/>
  <c r="B153" i="2" a="1"/>
  <c r="B153" i="2" s="1"/>
  <c r="F173" i="2" a="1"/>
  <c r="F173" i="2" s="1"/>
  <c r="D173" i="2" a="1"/>
  <c r="D173" i="2" s="1"/>
  <c r="C173" i="2" a="1"/>
  <c r="C173" i="2" s="1"/>
  <c r="B173" i="2" a="1"/>
  <c r="B173" i="2" s="1"/>
  <c r="E173" i="2" a="1"/>
  <c r="E173" i="2" s="1"/>
  <c r="G173" i="2" s="1" a="1"/>
  <c r="G173" i="2" s="1"/>
  <c r="I173" i="2" s="1"/>
  <c r="F193" i="2" a="1"/>
  <c r="F193" i="2" s="1"/>
  <c r="E193" i="2" a="1"/>
  <c r="E193" i="2" s="1"/>
  <c r="G193" i="2" s="1" a="1"/>
  <c r="G193" i="2" s="1"/>
  <c r="D193" i="2" a="1"/>
  <c r="D193" i="2" s="1"/>
  <c r="C193" i="2" a="1"/>
  <c r="C193" i="2" s="1"/>
  <c r="B193" i="2" a="1"/>
  <c r="B193" i="2" s="1"/>
  <c r="D213" i="2" a="1"/>
  <c r="D213" i="2" s="1"/>
  <c r="C213" i="2" a="1"/>
  <c r="C213" i="2" s="1"/>
  <c r="B213" i="2" a="1"/>
  <c r="B213" i="2" s="1"/>
  <c r="F213" i="2" a="1"/>
  <c r="F213" i="2" s="1"/>
  <c r="H213" i="2" s="1"/>
  <c r="E213" i="2" a="1"/>
  <c r="E213" i="2" s="1"/>
  <c r="G213" i="2" a="1"/>
  <c r="G213" i="2" s="1"/>
  <c r="B233" i="2" a="1"/>
  <c r="B233" i="2" s="1"/>
  <c r="C233" i="2" a="1"/>
  <c r="C233" i="2" s="1"/>
  <c r="D233" i="2" a="1"/>
  <c r="D233" i="2" s="1"/>
  <c r="E233" i="2" a="1"/>
  <c r="E233" i="2" s="1"/>
  <c r="G233" i="2" a="1"/>
  <c r="G233" i="2" s="1"/>
  <c r="F233" i="2" a="1"/>
  <c r="F233" i="2" s="1"/>
  <c r="F253" i="2" a="1"/>
  <c r="F253" i="2" s="1"/>
  <c r="E253" i="2" a="1"/>
  <c r="E253" i="2" s="1"/>
  <c r="G253" i="2" s="1" a="1"/>
  <c r="G253" i="2" s="1"/>
  <c r="I253" i="2" s="1"/>
  <c r="D253" i="2" a="1"/>
  <c r="D253" i="2" s="1"/>
  <c r="B253" i="2" a="1"/>
  <c r="B253" i="2" s="1"/>
  <c r="C253" i="2" a="1"/>
  <c r="C253" i="2" s="1"/>
  <c r="C273" i="2" a="1"/>
  <c r="C273" i="2" s="1"/>
  <c r="B273" i="2" a="1"/>
  <c r="B273" i="2" s="1"/>
  <c r="G273" i="2" a="1"/>
  <c r="G273" i="2" s="1"/>
  <c r="F273" i="2" a="1"/>
  <c r="F273" i="2" s="1"/>
  <c r="E273" i="2" a="1"/>
  <c r="E273" i="2" s="1"/>
  <c r="D273" i="2" a="1"/>
  <c r="D273" i="2" s="1"/>
  <c r="B293" i="2" a="1"/>
  <c r="B293" i="2" s="1"/>
  <c r="C293" i="2" a="1"/>
  <c r="C293" i="2" s="1"/>
  <c r="G293" i="2" a="1"/>
  <c r="G293" i="2" s="1"/>
  <c r="F293" i="2" a="1"/>
  <c r="F293" i="2" s="1"/>
  <c r="H293" i="2" s="1"/>
  <c r="E293" i="2" a="1"/>
  <c r="E293" i="2" s="1"/>
  <c r="D293" i="2" a="1"/>
  <c r="D293" i="2" s="1"/>
  <c r="B313" i="2" a="1"/>
  <c r="B313" i="2" s="1"/>
  <c r="F313" i="2" a="1"/>
  <c r="F313" i="2" s="1"/>
  <c r="E313" i="2" a="1"/>
  <c r="E313" i="2" s="1"/>
  <c r="G313" i="2" s="1" a="1"/>
  <c r="G313" i="2" s="1"/>
  <c r="I313" i="2" s="1"/>
  <c r="D313" i="2" a="1"/>
  <c r="D313" i="2" s="1"/>
  <c r="C313" i="2" a="1"/>
  <c r="C313" i="2" s="1"/>
  <c r="F333" i="2" a="1"/>
  <c r="F333" i="2" s="1"/>
  <c r="E333" i="2" a="1"/>
  <c r="E333" i="2" s="1"/>
  <c r="G333" i="2" s="1" a="1"/>
  <c r="G333" i="2" s="1"/>
  <c r="D333" i="2" a="1"/>
  <c r="D333" i="2" s="1"/>
  <c r="C333" i="2" a="1"/>
  <c r="C333" i="2" s="1"/>
  <c r="B333" i="2" a="1"/>
  <c r="B333" i="2" s="1"/>
  <c r="G353" i="2" a="1"/>
  <c r="G353" i="2" s="1"/>
  <c r="F353" i="2" a="1"/>
  <c r="F353" i="2" s="1"/>
  <c r="H353" i="2" s="1"/>
  <c r="E353" i="2" a="1"/>
  <c r="E353" i="2" s="1"/>
  <c r="D353" i="2" a="1"/>
  <c r="D353" i="2" s="1"/>
  <c r="C353" i="2" a="1"/>
  <c r="C353" i="2" s="1"/>
  <c r="B353" i="2" a="1"/>
  <c r="B353" i="2" s="1"/>
  <c r="E373" i="2" a="1"/>
  <c r="E373" i="2" s="1"/>
  <c r="D373" i="2" a="1"/>
  <c r="D373" i="2" s="1"/>
  <c r="C373" i="2" a="1"/>
  <c r="C373" i="2" s="1"/>
  <c r="B373" i="2" a="1"/>
  <c r="B373" i="2" s="1"/>
  <c r="G373" i="2" a="1"/>
  <c r="G373" i="2" s="1"/>
  <c r="F373" i="2" a="1"/>
  <c r="F373" i="2" s="1"/>
  <c r="E393" i="2" a="1"/>
  <c r="E393" i="2" s="1"/>
  <c r="G393" i="2" s="1" a="1"/>
  <c r="G393" i="2" s="1"/>
  <c r="I393" i="2" s="1"/>
  <c r="D393" i="2" a="1"/>
  <c r="D393" i="2" s="1"/>
  <c r="C393" i="2" a="1"/>
  <c r="C393" i="2" s="1"/>
  <c r="B393" i="2" a="1"/>
  <c r="B393" i="2" s="1"/>
  <c r="F393" i="2" a="1"/>
  <c r="F393" i="2" s="1"/>
  <c r="B413" i="2" a="1"/>
  <c r="B413" i="2" s="1"/>
  <c r="G413" i="2" a="1"/>
  <c r="G413" i="2" s="1"/>
  <c r="F413" i="2" a="1"/>
  <c r="F413" i="2" s="1"/>
  <c r="D413" i="2" a="1"/>
  <c r="D413" i="2" s="1"/>
  <c r="C413" i="2" a="1"/>
  <c r="C413" i="2" s="1"/>
  <c r="E413" i="2" a="1"/>
  <c r="E413" i="2" s="1"/>
  <c r="D433" i="2" a="1"/>
  <c r="D433" i="2" s="1"/>
  <c r="E433" i="2" a="1"/>
  <c r="E433" i="2" s="1"/>
  <c r="G433" i="2" s="1" a="1"/>
  <c r="G433" i="2" s="1"/>
  <c r="I433" i="2" s="1"/>
  <c r="B433" i="2" a="1"/>
  <c r="B433" i="2" s="1"/>
  <c r="F433" i="2" a="1"/>
  <c r="F433" i="2" s="1"/>
  <c r="C433" i="2" a="1"/>
  <c r="C433" i="2" s="1"/>
  <c r="C453" i="2" a="1"/>
  <c r="C453" i="2" s="1"/>
  <c r="F453" i="2" a="1"/>
  <c r="F453" i="2" s="1"/>
  <c r="E453" i="2" a="1"/>
  <c r="E453" i="2" s="1"/>
  <c r="G453" i="2" s="1" a="1"/>
  <c r="G453" i="2" s="1"/>
  <c r="B453" i="2" a="1"/>
  <c r="B453" i="2" s="1"/>
  <c r="D453" i="2" a="1"/>
  <c r="D453" i="2" s="1"/>
  <c r="F473" i="2" a="1"/>
  <c r="F473" i="2" s="1"/>
  <c r="H473" i="2" s="1"/>
  <c r="C473" i="2" a="1"/>
  <c r="C473" i="2" s="1"/>
  <c r="G473" i="2" a="1"/>
  <c r="G473" i="2" s="1"/>
  <c r="E473" i="2" a="1"/>
  <c r="E473" i="2" s="1"/>
  <c r="B473" i="2" a="1"/>
  <c r="B473" i="2" s="1"/>
  <c r="D473" i="2" a="1"/>
  <c r="D473" i="2" s="1"/>
  <c r="B146" i="4" a="1"/>
  <c r="B146" i="4" s="1"/>
  <c r="AF13" i="6"/>
  <c r="AG13" i="6" s="1"/>
  <c r="BB18" i="6"/>
  <c r="BC18" i="6" s="1"/>
  <c r="AH7" i="15"/>
  <c r="M31" i="5"/>
  <c r="S30" i="17"/>
  <c r="T30" i="17" s="1"/>
  <c r="C300" i="2" a="1"/>
  <c r="C300" i="2" s="1"/>
  <c r="E300" i="2" a="1"/>
  <c r="E300" i="2" s="1"/>
  <c r="D300" i="2" a="1"/>
  <c r="D300" i="2" s="1"/>
  <c r="B300" i="2" a="1"/>
  <c r="B300" i="2" s="1"/>
  <c r="F300" i="2" a="1"/>
  <c r="F300" i="2" s="1"/>
  <c r="H300" i="2" s="1"/>
  <c r="G300" i="2" a="1"/>
  <c r="G300" i="2" s="1"/>
  <c r="G320" i="2" a="1"/>
  <c r="G320" i="2" s="1"/>
  <c r="B320" i="2" a="1"/>
  <c r="B320" i="2" s="1"/>
  <c r="D320" i="2" a="1"/>
  <c r="D320" i="2" s="1"/>
  <c r="C320" i="2" a="1"/>
  <c r="C320" i="2" s="1"/>
  <c r="F320" i="2" a="1"/>
  <c r="F320" i="2" s="1"/>
  <c r="E320" i="2" a="1"/>
  <c r="E320" i="2" s="1"/>
  <c r="E340" i="2" a="1"/>
  <c r="E340" i="2" s="1"/>
  <c r="C340" i="2" a="1"/>
  <c r="C340" i="2" s="1"/>
  <c r="B340" i="2" a="1"/>
  <c r="B340" i="2" s="1"/>
  <c r="F340" i="2" a="1"/>
  <c r="F340" i="2" s="1"/>
  <c r="H340" i="2" s="1"/>
  <c r="D340" i="2" a="1"/>
  <c r="D340" i="2" s="1"/>
  <c r="G340" i="2" a="1"/>
  <c r="G340" i="2" s="1"/>
  <c r="I340" i="2" s="1"/>
  <c r="G360" i="2" a="1"/>
  <c r="G360" i="2" s="1"/>
  <c r="I360" i="2" s="1"/>
  <c r="F360" i="2" a="1"/>
  <c r="F360" i="2" s="1"/>
  <c r="B360" i="2" a="1"/>
  <c r="B360" i="2" s="1"/>
  <c r="E360" i="2" a="1"/>
  <c r="E360" i="2" s="1"/>
  <c r="C360" i="2" a="1"/>
  <c r="C360" i="2" s="1"/>
  <c r="D360" i="2" a="1"/>
  <c r="D360" i="2" s="1"/>
  <c r="C380" i="2" a="1"/>
  <c r="C380" i="2" s="1"/>
  <c r="F380" i="2" a="1"/>
  <c r="F380" i="2" s="1"/>
  <c r="E380" i="2" a="1"/>
  <c r="E380" i="2" s="1"/>
  <c r="G380" i="2" s="1" a="1"/>
  <c r="G380" i="2" s="1"/>
  <c r="I380" i="2" s="1"/>
  <c r="D380" i="2" a="1"/>
  <c r="D380" i="2" s="1"/>
  <c r="B380" i="2" a="1"/>
  <c r="B380" i="2" s="1"/>
  <c r="F400" i="2" a="1"/>
  <c r="F400" i="2" s="1"/>
  <c r="D400" i="2" a="1"/>
  <c r="D400" i="2" s="1"/>
  <c r="E400" i="2" a="1"/>
  <c r="E400" i="2" s="1"/>
  <c r="G400" i="2" s="1" a="1"/>
  <c r="G400" i="2" s="1"/>
  <c r="C400" i="2" a="1"/>
  <c r="C400" i="2" s="1"/>
  <c r="B400" i="2" a="1"/>
  <c r="B400" i="2" s="1"/>
  <c r="B420" i="2" a="1"/>
  <c r="B420" i="2" s="1"/>
  <c r="F420" i="2" a="1"/>
  <c r="F420" i="2" s="1"/>
  <c r="H420" i="2" s="1"/>
  <c r="C420" i="2" a="1"/>
  <c r="C420" i="2" s="1"/>
  <c r="E420" i="2" a="1"/>
  <c r="E420" i="2" s="1"/>
  <c r="D420" i="2" a="1"/>
  <c r="D420" i="2" s="1"/>
  <c r="G420" i="2" a="1"/>
  <c r="G420" i="2" s="1"/>
  <c r="E440" i="2" a="1"/>
  <c r="E440" i="2" s="1"/>
  <c r="D440" i="2" a="1"/>
  <c r="D440" i="2" s="1"/>
  <c r="F440" i="2" a="1"/>
  <c r="F440" i="2" s="1"/>
  <c r="B440" i="2" a="1"/>
  <c r="B440" i="2" s="1"/>
  <c r="G440" i="2" a="1"/>
  <c r="G440" i="2" s="1"/>
  <c r="H440" i="2" s="1"/>
  <c r="C440" i="2" a="1"/>
  <c r="C440" i="2" s="1"/>
  <c r="C460" i="2" a="1"/>
  <c r="C460" i="2" s="1"/>
  <c r="D460" i="2" a="1"/>
  <c r="D460" i="2" s="1"/>
  <c r="E460" i="2" a="1"/>
  <c r="E460" i="2" s="1"/>
  <c r="G460" i="2" s="1" a="1"/>
  <c r="G460" i="2" s="1"/>
  <c r="B460" i="2" a="1"/>
  <c r="B460" i="2" s="1"/>
  <c r="F460" i="2" a="1"/>
  <c r="F460" i="2" s="1"/>
  <c r="H460" i="2" s="1"/>
  <c r="B480" i="2" a="1"/>
  <c r="B480" i="2" s="1"/>
  <c r="C480" i="2" a="1"/>
  <c r="C480" i="2" s="1"/>
  <c r="F480" i="2" a="1"/>
  <c r="F480" i="2" s="1"/>
  <c r="E480" i="2" a="1"/>
  <c r="E480" i="2" s="1"/>
  <c r="D480" i="2" a="1"/>
  <c r="D480" i="2" s="1"/>
  <c r="AF16" i="6"/>
  <c r="AG16" i="6" s="1"/>
  <c r="AF54" i="6"/>
  <c r="O6" i="5"/>
  <c r="R104" i="1" s="1" a="1"/>
  <c r="R104" i="1" s="1"/>
  <c r="U11" i="17"/>
  <c r="AU45" i="5"/>
  <c r="AF14" i="6"/>
  <c r="V39" i="6"/>
  <c r="AF53" i="6"/>
  <c r="AG53" i="6" s="1"/>
  <c r="O14" i="5"/>
  <c r="R335" i="1" s="1" a="1"/>
  <c r="R335" i="1" s="1"/>
  <c r="U17" i="17"/>
  <c r="V17" i="17" s="1"/>
  <c r="S24" i="17"/>
  <c r="T24" i="17" s="1"/>
  <c r="S26" i="17"/>
  <c r="T26" i="17" s="1"/>
  <c r="S48" i="17"/>
  <c r="T48" i="17" s="1"/>
  <c r="S45" i="17"/>
  <c r="U69" i="17"/>
  <c r="S13" i="17"/>
  <c r="T13" i="17" s="1"/>
  <c r="S22" i="17"/>
  <c r="T22" i="17" s="1"/>
  <c r="V69" i="17"/>
  <c r="S9" i="17"/>
  <c r="T9" i="17" s="1"/>
  <c r="S27" i="17"/>
  <c r="T27" i="17" s="1"/>
  <c r="S31" i="17"/>
  <c r="T31" i="17" s="1"/>
  <c r="J6" i="12"/>
  <c r="I17" i="4" a="1"/>
  <c r="I17" i="4" s="1"/>
  <c r="H10" i="9"/>
  <c r="I15" i="4" a="1"/>
  <c r="I15" i="4" s="1"/>
  <c r="G6" i="8"/>
  <c r="I14" i="4" a="1"/>
  <c r="I14" i="4" s="1"/>
  <c r="F10" i="10"/>
  <c r="G10" i="10" s="1"/>
  <c r="I16" i="4" a="1"/>
  <c r="I16" i="4" s="1"/>
  <c r="O140" i="19" a="1"/>
  <c r="L6" i="11"/>
  <c r="I19" i="4" a="1"/>
  <c r="I19" i="4" s="1"/>
  <c r="H1655" i="1" l="1"/>
  <c r="G1655" i="1"/>
  <c r="H1571" i="1"/>
  <c r="G1571" i="1"/>
  <c r="J1620" i="1" a="1"/>
  <c r="J1620" i="1" s="1"/>
  <c r="G330" i="1"/>
  <c r="I450" i="2"/>
  <c r="I395" i="2"/>
  <c r="I315" i="2"/>
  <c r="J1618" i="1" a="1"/>
  <c r="J1618" i="1" s="1"/>
  <c r="I147" i="2"/>
  <c r="I238" i="2"/>
  <c r="G112" i="1"/>
  <c r="F1382" i="1" a="1"/>
  <c r="F1382" i="1" s="1"/>
  <c r="I217" i="2"/>
  <c r="J1607" i="1" a="1"/>
  <c r="J1607" i="1" s="1"/>
  <c r="F1400" i="1" a="1"/>
  <c r="F1400" i="1" s="1"/>
  <c r="H1400" i="1" s="1"/>
  <c r="J1220" i="1" a="1"/>
  <c r="J1220" i="1" s="1"/>
  <c r="I120" i="2"/>
  <c r="I144" i="2"/>
  <c r="I430" i="2"/>
  <c r="I148" i="2"/>
  <c r="R891" i="1" a="1"/>
  <c r="R891" i="1" s="1"/>
  <c r="I413" i="2"/>
  <c r="I86" i="2"/>
  <c r="I365" i="2"/>
  <c r="I204" i="2"/>
  <c r="I110" i="2"/>
  <c r="R1703" i="1" a="1"/>
  <c r="R1703" i="1" s="1"/>
  <c r="AG1663" i="1" a="1"/>
  <c r="AG1663" i="1" s="1"/>
  <c r="R403" i="1" a="1"/>
  <c r="R403" i="1" s="1"/>
  <c r="F263" i="1" a="1"/>
  <c r="F263" i="1" s="1"/>
  <c r="R1414" i="1" a="1"/>
  <c r="R1414" i="1" s="1"/>
  <c r="I1585" i="1" a="1"/>
  <c r="I1585" i="1" s="1"/>
  <c r="R545" i="1" a="1"/>
  <c r="R545" i="1" s="1"/>
  <c r="R405" i="1" a="1"/>
  <c r="R405" i="1" s="1"/>
  <c r="I248" i="2"/>
  <c r="J1760" i="1" a="1"/>
  <c r="J1760" i="1" s="1"/>
  <c r="R1476" i="1" a="1"/>
  <c r="R1476" i="1" s="1"/>
  <c r="R1436" i="1" a="1"/>
  <c r="R1436" i="1" s="1"/>
  <c r="I1296" i="1" a="1"/>
  <c r="I1296" i="1" s="1"/>
  <c r="I272" i="2"/>
  <c r="F1678" i="1" a="1"/>
  <c r="F1678" i="1" s="1"/>
  <c r="R1269" i="1" a="1"/>
  <c r="R1269" i="1" s="1"/>
  <c r="J1229" i="1" a="1"/>
  <c r="J1229" i="1" s="1"/>
  <c r="I341" i="2"/>
  <c r="F1680" i="1" a="1"/>
  <c r="F1680" i="1" s="1"/>
  <c r="J1767" i="1" a="1"/>
  <c r="J1767" i="1" s="1"/>
  <c r="I318" i="2"/>
  <c r="I1586" i="1" a="1"/>
  <c r="I1586" i="1" s="1"/>
  <c r="AG1164" i="1" a="1"/>
  <c r="AG1164" i="1" s="1"/>
  <c r="I260" i="1" a="1"/>
  <c r="I260" i="1" s="1"/>
  <c r="AG1170" i="1" a="1"/>
  <c r="AG1170" i="1" s="1"/>
  <c r="I452" i="2"/>
  <c r="F1387" i="1" a="1"/>
  <c r="F1387" i="1" s="1"/>
  <c r="H1387" i="1" s="1"/>
  <c r="J1215" i="1" a="1"/>
  <c r="J1215" i="1" s="1"/>
  <c r="R360" i="1" a="1"/>
  <c r="R360" i="1" s="1"/>
  <c r="F1566" i="1" a="1"/>
  <c r="F1566" i="1" s="1"/>
  <c r="H1566" i="1" s="1"/>
  <c r="I246" i="1" a="1"/>
  <c r="I246" i="1" s="1"/>
  <c r="R1511" i="1" a="1"/>
  <c r="R1511" i="1" s="1"/>
  <c r="AG1142" i="1" a="1"/>
  <c r="AG1142" i="1" s="1"/>
  <c r="H1601" i="1"/>
  <c r="I58" i="2"/>
  <c r="I1679" i="1" a="1"/>
  <c r="I1679" i="1" s="1"/>
  <c r="R1552" i="1" a="1"/>
  <c r="R1552" i="1" s="1"/>
  <c r="I1402" i="1" a="1"/>
  <c r="I1402" i="1" s="1"/>
  <c r="H131" i="1"/>
  <c r="G808" i="1"/>
  <c r="G1613" i="1"/>
  <c r="H1675" i="1"/>
  <c r="AG1668" i="1" a="1"/>
  <c r="AG1668" i="1" s="1"/>
  <c r="G442" i="1"/>
  <c r="I5" i="2"/>
  <c r="I4" i="2"/>
  <c r="R1729" i="1" a="1"/>
  <c r="R1729" i="1" s="1"/>
  <c r="R555" i="1" a="1"/>
  <c r="R555" i="1" s="1"/>
  <c r="H83" i="2"/>
  <c r="J1577" i="1" a="1"/>
  <c r="J1577" i="1" s="1"/>
  <c r="I193" i="2"/>
  <c r="I6" i="2"/>
  <c r="I425" i="2"/>
  <c r="I285" i="2"/>
  <c r="I125" i="2"/>
  <c r="AX28" i="5"/>
  <c r="J780" i="1" s="1" a="1"/>
  <c r="J780" i="1" s="1"/>
  <c r="I431" i="2"/>
  <c r="I131" i="2"/>
  <c r="I51" i="2"/>
  <c r="AG1163" i="1" a="1"/>
  <c r="AG1163" i="1" s="1"/>
  <c r="I207" i="2"/>
  <c r="F1665" i="1" a="1"/>
  <c r="F1665" i="1" s="1"/>
  <c r="G1665" i="1" s="1"/>
  <c r="J1585" i="1" a="1"/>
  <c r="J1585" i="1" s="1"/>
  <c r="R1485" i="1" a="1"/>
  <c r="R1485" i="1" s="1"/>
  <c r="J1205" i="1" a="1"/>
  <c r="J1205" i="1" s="1"/>
  <c r="I23" i="2"/>
  <c r="I1752" i="1" a="1"/>
  <c r="I1752" i="1" s="1"/>
  <c r="J1616" i="1" a="1"/>
  <c r="J1616" i="1" s="1"/>
  <c r="J1296" i="1" a="1"/>
  <c r="J1296" i="1" s="1"/>
  <c r="I189" i="2"/>
  <c r="I81" i="2"/>
  <c r="I1678" i="1" a="1"/>
  <c r="I1678" i="1" s="1"/>
  <c r="R398" i="1" a="1"/>
  <c r="R398" i="1" s="1"/>
  <c r="J1589" i="1" a="1"/>
  <c r="J1589" i="1" s="1"/>
  <c r="I1469" i="1" a="1"/>
  <c r="I1469" i="1" s="1"/>
  <c r="AG1660" i="1" a="1"/>
  <c r="AG1660" i="1" s="1"/>
  <c r="AG1580" i="1" a="1"/>
  <c r="AG1580" i="1" s="1"/>
  <c r="F1661" i="1" a="1"/>
  <c r="F1661" i="1" s="1"/>
  <c r="I1455" i="1" a="1"/>
  <c r="I1455" i="1" s="1"/>
  <c r="R894" i="1" a="1"/>
  <c r="R894" i="1" s="1"/>
  <c r="H262" i="2"/>
  <c r="R1519" i="1" a="1"/>
  <c r="R1519" i="1" s="1"/>
  <c r="G317" i="1"/>
  <c r="I1387" i="1" a="1"/>
  <c r="I1387" i="1" s="1"/>
  <c r="R417" i="1" a="1"/>
  <c r="R417" i="1" s="1"/>
  <c r="I118" i="2"/>
  <c r="G1619" i="1"/>
  <c r="I1566" i="1" a="1"/>
  <c r="I1566" i="1" s="1"/>
  <c r="R1713" i="1" a="1"/>
  <c r="R1713" i="1" s="1"/>
  <c r="F1673" i="1" a="1"/>
  <c r="F1673" i="1" s="1"/>
  <c r="F1659" i="1" a="1"/>
  <c r="F1659" i="1" s="1"/>
  <c r="AG1154" i="1" a="1"/>
  <c r="AG1154" i="1" s="1"/>
  <c r="G308" i="1"/>
  <c r="AG1567" i="1" a="1"/>
  <c r="AG1567" i="1" s="1"/>
  <c r="I1577" i="1" a="1"/>
  <c r="I1577" i="1" s="1"/>
  <c r="I363" i="2"/>
  <c r="I1770" i="1" a="1"/>
  <c r="I1770" i="1" s="1"/>
  <c r="I1761" i="1" a="1"/>
  <c r="I1761" i="1" s="1"/>
  <c r="I1664" i="1" a="1"/>
  <c r="I1664" i="1" s="1"/>
  <c r="G129" i="1"/>
  <c r="G100" i="1"/>
  <c r="F1564" i="1" a="1"/>
  <c r="F1564" i="1" s="1"/>
  <c r="H1564" i="1" s="1"/>
  <c r="F1668" i="1" a="1"/>
  <c r="F1668" i="1" s="1"/>
  <c r="H1668" i="1" s="1"/>
  <c r="I423" i="2"/>
  <c r="R880" i="1" a="1"/>
  <c r="R880" i="1" s="1"/>
  <c r="I1767" i="1" a="1"/>
  <c r="I1767" i="1" s="1"/>
  <c r="H806" i="1"/>
  <c r="R560" i="1" a="1"/>
  <c r="R560" i="1" s="1"/>
  <c r="R899" i="1" a="1"/>
  <c r="R899" i="1" s="1"/>
  <c r="I329" i="2"/>
  <c r="R1475" i="1" a="1"/>
  <c r="R1475" i="1" s="1"/>
  <c r="I400" i="2"/>
  <c r="I333" i="2"/>
  <c r="I345" i="2"/>
  <c r="I205" i="2"/>
  <c r="I191" i="2"/>
  <c r="I448" i="2"/>
  <c r="I387" i="2"/>
  <c r="I308" i="2"/>
  <c r="R1705" i="1" a="1"/>
  <c r="R1705" i="1" s="1"/>
  <c r="F1385" i="1" a="1"/>
  <c r="F1385" i="1" s="1"/>
  <c r="AG1576" i="1" a="1"/>
  <c r="AG1576" i="1" s="1"/>
  <c r="I307" i="2"/>
  <c r="F1669" i="1" a="1"/>
  <c r="F1669" i="1" s="1"/>
  <c r="F1589" i="1" a="1"/>
  <c r="F1589" i="1" s="1"/>
  <c r="F1409" i="1" a="1"/>
  <c r="F1409" i="1" s="1"/>
  <c r="AG1680" i="1" a="1"/>
  <c r="AG1680" i="1" s="1"/>
  <c r="R1480" i="1" a="1"/>
  <c r="R1480" i="1" s="1"/>
  <c r="I322" i="2"/>
  <c r="I1661" i="1" a="1"/>
  <c r="I1661" i="1" s="1"/>
  <c r="R766" i="1" a="1"/>
  <c r="R766" i="1" s="1"/>
  <c r="I1164" i="1" a="1"/>
  <c r="I1164" i="1" s="1"/>
  <c r="I1464" i="1" a="1"/>
  <c r="I1464" i="1" s="1"/>
  <c r="F1410" i="1" a="1"/>
  <c r="F1410" i="1" s="1"/>
  <c r="H1410" i="1" s="1"/>
  <c r="R884" i="1" a="1"/>
  <c r="R884" i="1" s="1"/>
  <c r="F1653" i="1" a="1"/>
  <c r="F1653" i="1" s="1"/>
  <c r="H1653" i="1" s="1"/>
  <c r="R1721" i="1" a="1"/>
  <c r="R1721" i="1" s="1"/>
  <c r="I1755" i="1" a="1"/>
  <c r="I1755" i="1" s="1"/>
  <c r="R1499" i="1" a="1"/>
  <c r="R1499" i="1" s="1"/>
  <c r="I1444" i="1" a="1"/>
  <c r="I1444" i="1" s="1"/>
  <c r="I1393" i="1" a="1"/>
  <c r="I1393" i="1" s="1"/>
  <c r="H1772" i="1"/>
  <c r="R1052" i="1" a="1"/>
  <c r="R1052" i="1" s="1"/>
  <c r="G841" i="1"/>
  <c r="R874" i="1" a="1"/>
  <c r="R874" i="1" s="1"/>
  <c r="G434" i="1"/>
  <c r="F1568" i="1" a="1"/>
  <c r="F1568" i="1" s="1"/>
  <c r="AG1153" i="1" a="1"/>
  <c r="AG1153" i="1" s="1"/>
  <c r="I1668" i="1" a="1"/>
  <c r="I1668" i="1" s="1"/>
  <c r="J1221" i="1" a="1"/>
  <c r="J1221" i="1" s="1"/>
  <c r="I94" i="2"/>
  <c r="I1746" i="1" a="1"/>
  <c r="I1746" i="1" s="1"/>
  <c r="I460" i="2"/>
  <c r="J1764" i="1" a="1"/>
  <c r="J1764" i="1" s="1"/>
  <c r="J1743" i="1" a="1"/>
  <c r="J1743" i="1" s="1"/>
  <c r="I1163" i="1" a="1"/>
  <c r="I1163" i="1" s="1"/>
  <c r="G1797" i="1"/>
  <c r="R1554" i="1" a="1"/>
  <c r="R1554" i="1" s="1"/>
  <c r="F1394" i="1" a="1"/>
  <c r="F1394" i="1" s="1"/>
  <c r="I1665" i="1" a="1"/>
  <c r="I1665" i="1" s="1"/>
  <c r="I1385" i="1" a="1"/>
  <c r="I1385" i="1" s="1"/>
  <c r="H447" i="2"/>
  <c r="I421" i="2"/>
  <c r="F1576" i="1" a="1"/>
  <c r="F1576" i="1" s="1"/>
  <c r="I72" i="2"/>
  <c r="R898" i="1" a="1"/>
  <c r="R898" i="1" s="1"/>
  <c r="R1549" i="1" a="1"/>
  <c r="R1549" i="1" s="1"/>
  <c r="H478" i="2"/>
  <c r="I277" i="2"/>
  <c r="I383" i="2"/>
  <c r="I296" i="2"/>
  <c r="G1397" i="1"/>
  <c r="G1155" i="1"/>
  <c r="I392" i="2"/>
  <c r="R1732" i="1" a="1"/>
  <c r="R1732" i="1" s="1"/>
  <c r="H1681" i="1"/>
  <c r="F1582" i="1" a="1"/>
  <c r="F1582" i="1" s="1"/>
  <c r="I117" i="2"/>
  <c r="I1754" i="1" a="1"/>
  <c r="I1754" i="1" s="1"/>
  <c r="F1588" i="1" a="1"/>
  <c r="F1588" i="1" s="1"/>
  <c r="I1659" i="1" a="1"/>
  <c r="I1659" i="1" s="1"/>
  <c r="G1217" i="1"/>
  <c r="I1154" i="1" a="1"/>
  <c r="I1154" i="1" s="1"/>
  <c r="R897" i="1" a="1"/>
  <c r="R897" i="1" s="1"/>
  <c r="F1567" i="1" a="1"/>
  <c r="F1567" i="1" s="1"/>
  <c r="F1577" i="1" a="1"/>
  <c r="F1577" i="1" s="1"/>
  <c r="G831" i="1"/>
  <c r="G794" i="1"/>
  <c r="J1763" i="1" a="1"/>
  <c r="J1763" i="1" s="1"/>
  <c r="I1396" i="1" a="1"/>
  <c r="I1396" i="1" s="1"/>
  <c r="J1203" i="1" a="1"/>
  <c r="J1203" i="1" s="1"/>
  <c r="F1406" i="1" a="1"/>
  <c r="F1406" i="1" s="1"/>
  <c r="I1764" i="1" a="1"/>
  <c r="I1764" i="1" s="1"/>
  <c r="I1383" i="1" a="1"/>
  <c r="I1383" i="1" s="1"/>
  <c r="I243" i="1" a="1"/>
  <c r="I243" i="1" s="1"/>
  <c r="R550" i="1" a="1"/>
  <c r="R550" i="1" s="1"/>
  <c r="I1410" i="1" a="1"/>
  <c r="I1410" i="1" s="1"/>
  <c r="I1406" i="1" a="1"/>
  <c r="I1406" i="1" s="1"/>
  <c r="I330" i="2"/>
  <c r="I99" i="2"/>
  <c r="R1434" i="1" a="1"/>
  <c r="R1434" i="1" s="1"/>
  <c r="I1394" i="1" a="1"/>
  <c r="I1394" i="1" s="1"/>
  <c r="G1774" i="1"/>
  <c r="J1605" i="1" a="1"/>
  <c r="J1605" i="1" s="1"/>
  <c r="J1225" i="1" a="1"/>
  <c r="J1225" i="1" s="1"/>
  <c r="AG1165" i="1" a="1"/>
  <c r="AG1165" i="1" s="1"/>
  <c r="F1656" i="1" a="1"/>
  <c r="F1656" i="1" s="1"/>
  <c r="H1656" i="1" s="1"/>
  <c r="J1576" i="1" a="1"/>
  <c r="J1576" i="1" s="1"/>
  <c r="R1276" i="1" a="1"/>
  <c r="R1276" i="1" s="1"/>
  <c r="R1727" i="1" a="1"/>
  <c r="R1727" i="1" s="1"/>
  <c r="I172" i="2"/>
  <c r="R1718" i="1" a="1"/>
  <c r="R1718" i="1" s="1"/>
  <c r="J1318" i="1" a="1"/>
  <c r="J1318" i="1" s="1"/>
  <c r="I1158" i="1" a="1"/>
  <c r="I1158" i="1" s="1"/>
  <c r="I332" i="2"/>
  <c r="I196" i="2"/>
  <c r="R889" i="1" a="1"/>
  <c r="R889" i="1" s="1"/>
  <c r="I38" i="2"/>
  <c r="R1720" i="1" a="1"/>
  <c r="R1720" i="1" s="1"/>
  <c r="I177" i="2"/>
  <c r="I109" i="2"/>
  <c r="F1657" i="1" a="1"/>
  <c r="F1657" i="1" s="1"/>
  <c r="F260" i="1" a="1"/>
  <c r="F260" i="1" s="1"/>
  <c r="G260" i="1" s="1"/>
  <c r="J1227" i="1" a="1"/>
  <c r="J1227" i="1" s="1"/>
  <c r="I1152" i="1" a="1"/>
  <c r="I1152" i="1" s="1"/>
  <c r="I1677" i="1" a="1"/>
  <c r="I1677" i="1" s="1"/>
  <c r="I1582" i="1" a="1"/>
  <c r="I1582" i="1" s="1"/>
  <c r="H579" i="1"/>
  <c r="I1759" i="1" a="1"/>
  <c r="I1759" i="1" s="1"/>
  <c r="I1470" i="1" a="1"/>
  <c r="I1470" i="1" s="1"/>
  <c r="F1393" i="1" a="1"/>
  <c r="F1393" i="1" s="1"/>
  <c r="H1393" i="1" s="1"/>
  <c r="I462" i="2"/>
  <c r="R557" i="1" a="1"/>
  <c r="R557" i="1" s="1"/>
  <c r="I137" i="2"/>
  <c r="AG1584" i="1" a="1"/>
  <c r="AG1584" i="1" s="1"/>
  <c r="R1241" i="1" a="1"/>
  <c r="R1241" i="1" s="1"/>
  <c r="AG1157" i="1" a="1"/>
  <c r="AG1157" i="1" s="1"/>
  <c r="G1597" i="1"/>
  <c r="G1748" i="1"/>
  <c r="G1766" i="1"/>
  <c r="I1652" i="1" a="1"/>
  <c r="I1652" i="1" s="1"/>
  <c r="AG1568" i="1" a="1"/>
  <c r="AG1568" i="1" s="1"/>
  <c r="R901" i="1" a="1"/>
  <c r="R901" i="1" s="1"/>
  <c r="I80" i="2"/>
  <c r="AG1587" i="1" a="1"/>
  <c r="AG1587" i="1" s="1"/>
  <c r="I273" i="2"/>
  <c r="I445" i="2"/>
  <c r="I291" i="2"/>
  <c r="J1614" i="1" a="1"/>
  <c r="J1614" i="1" s="1"/>
  <c r="I438" i="2"/>
  <c r="J1752" i="1" a="1"/>
  <c r="J1752" i="1" s="1"/>
  <c r="I15" i="2"/>
  <c r="J1586" i="1" a="1"/>
  <c r="J1586" i="1" s="1"/>
  <c r="H1581" i="1"/>
  <c r="I253" i="1" a="1"/>
  <c r="I253" i="1" s="1"/>
  <c r="I111" i="2"/>
  <c r="I257" i="2"/>
  <c r="J1563" i="1" a="1"/>
  <c r="J1563" i="1" s="1"/>
  <c r="J1594" i="1" a="1"/>
  <c r="J1594" i="1" s="1"/>
  <c r="I223" i="2"/>
  <c r="I1656" i="1" a="1"/>
  <c r="I1656" i="1" s="1"/>
  <c r="R896" i="1" a="1"/>
  <c r="R896" i="1" s="1"/>
  <c r="I214" i="2"/>
  <c r="J1598" i="1" a="1"/>
  <c r="J1598" i="1" s="1"/>
  <c r="R1278" i="1" a="1"/>
  <c r="R1278" i="1" s="1"/>
  <c r="R900" i="1" a="1"/>
  <c r="R900" i="1" s="1"/>
  <c r="H1767" i="1"/>
  <c r="I408" i="2"/>
  <c r="R29" i="1" a="1"/>
  <c r="R29" i="1" s="1"/>
  <c r="I1657" i="1" a="1"/>
  <c r="I1657" i="1" s="1"/>
  <c r="G257" i="1"/>
  <c r="I62" i="2"/>
  <c r="R1074" i="1" a="1"/>
  <c r="R1074" i="1" s="1"/>
  <c r="R755" i="1" a="1"/>
  <c r="R755" i="1" s="1"/>
  <c r="R344" i="1" a="1"/>
  <c r="R344" i="1" s="1"/>
  <c r="G590" i="1"/>
  <c r="J1212" i="1" a="1"/>
  <c r="J1212" i="1" s="1"/>
  <c r="AG1670" i="1" a="1"/>
  <c r="AG1670" i="1" s="1"/>
  <c r="F1591" i="1" a="1"/>
  <c r="F1591" i="1" s="1"/>
  <c r="J1226" i="1" a="1"/>
  <c r="J1226" i="1" s="1"/>
  <c r="R419" i="1" a="1"/>
  <c r="R419" i="1" s="1"/>
  <c r="AG1662" i="1" a="1"/>
  <c r="AG1662" i="1" s="1"/>
  <c r="R93" i="1" a="1"/>
  <c r="R93" i="1" s="1"/>
  <c r="I1567" i="1" a="1"/>
  <c r="I1567" i="1" s="1"/>
  <c r="H1147" i="1"/>
  <c r="H1144" i="1"/>
  <c r="I449" i="2"/>
  <c r="G148" i="1"/>
  <c r="H1671" i="1"/>
  <c r="AG1562" i="1" a="1"/>
  <c r="AG1562" i="1" s="1"/>
  <c r="AG1168" i="1" a="1"/>
  <c r="AG1168" i="1" s="1"/>
  <c r="F1590" i="1" a="1"/>
  <c r="F1590" i="1" s="1"/>
  <c r="G1590" i="1" s="1"/>
  <c r="F1395" i="1" a="1"/>
  <c r="F1395" i="1" s="1"/>
  <c r="I1587" i="1" a="1"/>
  <c r="I1587" i="1" s="1"/>
  <c r="I158" i="2"/>
  <c r="I300" i="2"/>
  <c r="I453" i="2"/>
  <c r="I373" i="2"/>
  <c r="I206" i="2"/>
  <c r="I126" i="2"/>
  <c r="I1769" i="1" a="1"/>
  <c r="I1769" i="1" s="1"/>
  <c r="I404" i="2"/>
  <c r="I184" i="2"/>
  <c r="I470" i="2"/>
  <c r="F1563" i="1" a="1"/>
  <c r="F1563" i="1" s="1"/>
  <c r="F1674" i="1" a="1"/>
  <c r="F1674" i="1" s="1"/>
  <c r="I282" i="2"/>
  <c r="I1745" i="1" a="1"/>
  <c r="I1745" i="1" s="1"/>
  <c r="I1165" i="1" a="1"/>
  <c r="I1165" i="1" s="1"/>
  <c r="I1768" i="1" a="1"/>
  <c r="I1768" i="1" s="1"/>
  <c r="R1736" i="1" a="1"/>
  <c r="R1736" i="1" s="1"/>
  <c r="J1316" i="1" a="1"/>
  <c r="J1316" i="1" s="1"/>
  <c r="I256" i="1" a="1"/>
  <c r="I256" i="1" s="1"/>
  <c r="I376" i="2"/>
  <c r="AG1667" i="1" a="1"/>
  <c r="AG1667" i="1" s="1"/>
  <c r="I155" i="2"/>
  <c r="AG1678" i="1" a="1"/>
  <c r="AG1678" i="1" s="1"/>
  <c r="AG1669" i="1" a="1"/>
  <c r="AG1669" i="1" s="1"/>
  <c r="I339" i="2"/>
  <c r="I1384" i="1" a="1"/>
  <c r="I1384" i="1" s="1"/>
  <c r="J1579" i="1" a="1"/>
  <c r="J1579" i="1" s="1"/>
  <c r="R881" i="1" a="1"/>
  <c r="R881" i="1" s="1"/>
  <c r="I475" i="2"/>
  <c r="AG1673" i="1" a="1"/>
  <c r="AG1673" i="1" s="1"/>
  <c r="I427" i="2"/>
  <c r="I187" i="2"/>
  <c r="F1666" i="1" a="1"/>
  <c r="F1666" i="1" s="1"/>
  <c r="AG1166" i="1" a="1"/>
  <c r="AG1166" i="1" s="1"/>
  <c r="J1588" i="1" a="1"/>
  <c r="J1588" i="1" s="1"/>
  <c r="H1182" i="1"/>
  <c r="I1662" i="1" a="1"/>
  <c r="I1662" i="1" s="1"/>
  <c r="I1584" i="1" a="1"/>
  <c r="I1584" i="1" s="1"/>
  <c r="H786" i="1"/>
  <c r="F1575" i="1" a="1"/>
  <c r="F1575" i="1" s="1"/>
  <c r="G1575" i="1" s="1"/>
  <c r="I180" i="2"/>
  <c r="G819" i="1"/>
  <c r="I1590" i="1" a="1"/>
  <c r="I1590" i="1" s="1"/>
  <c r="I1147" i="1" a="1"/>
  <c r="I1147" i="1" s="1"/>
  <c r="F1408" i="1" a="1"/>
  <c r="F1408" i="1" s="1"/>
  <c r="I252" i="2"/>
  <c r="I1675" i="1" a="1"/>
  <c r="I1675" i="1" s="1"/>
  <c r="G1231" i="1"/>
  <c r="J1603" i="1" a="1"/>
  <c r="J1603" i="1" s="1"/>
  <c r="R1494" i="1" a="1"/>
  <c r="R1494" i="1" s="1"/>
  <c r="F249" i="1" a="1"/>
  <c r="F249" i="1" s="1"/>
  <c r="I146" i="2"/>
  <c r="I320" i="2"/>
  <c r="I325" i="2"/>
  <c r="I31" i="2"/>
  <c r="R1683" i="1" a="1"/>
  <c r="R1683" i="1" s="1"/>
  <c r="I1563" i="1" a="1"/>
  <c r="I1563" i="1" s="1"/>
  <c r="F243" i="1" a="1"/>
  <c r="F243" i="1" s="1"/>
  <c r="H243" i="1" s="1"/>
  <c r="I1674" i="1" a="1"/>
  <c r="I1674" i="1" s="1"/>
  <c r="AG1565" i="1" a="1"/>
  <c r="AG1565" i="1" s="1"/>
  <c r="R885" i="1" a="1"/>
  <c r="R885" i="1" s="1"/>
  <c r="R1556" i="1" a="1"/>
  <c r="R1556" i="1" s="1"/>
  <c r="I1747" i="1" a="1"/>
  <c r="I1747" i="1" s="1"/>
  <c r="R1558" i="1" a="1"/>
  <c r="R1558" i="1" s="1"/>
  <c r="I1398" i="1" a="1"/>
  <c r="I1398" i="1" s="1"/>
  <c r="R1489" i="1" a="1"/>
  <c r="R1489" i="1" s="1"/>
  <c r="R1700" i="1" a="1"/>
  <c r="R1700" i="1" s="1"/>
  <c r="I1756" i="1" a="1"/>
  <c r="I1756" i="1" s="1"/>
  <c r="I266" i="1" a="1"/>
  <c r="I266" i="1" s="1"/>
  <c r="AG1155" i="1" a="1"/>
  <c r="AG1155" i="1" s="1"/>
  <c r="I271" i="1" a="1"/>
  <c r="I271" i="1" s="1"/>
  <c r="G815" i="1"/>
  <c r="I176" i="2"/>
  <c r="I36" i="2"/>
  <c r="AG1677" i="1" a="1"/>
  <c r="AG1677" i="1" s="1"/>
  <c r="R875" i="1" a="1"/>
  <c r="R875" i="1" s="1"/>
  <c r="I252" i="1" a="1"/>
  <c r="I252" i="1" s="1"/>
  <c r="J1612" i="1" a="1"/>
  <c r="J1612" i="1" s="1"/>
  <c r="I1591" i="1" a="1"/>
  <c r="I1591" i="1" s="1"/>
  <c r="I1166" i="1" a="1"/>
  <c r="I1166" i="1" s="1"/>
  <c r="I379" i="2"/>
  <c r="H1781" i="1"/>
  <c r="G1148" i="1"/>
  <c r="G1753" i="1"/>
  <c r="J1584" i="1" a="1"/>
  <c r="J1584" i="1" s="1"/>
  <c r="I1581" i="1" a="1"/>
  <c r="I1581" i="1" s="1"/>
  <c r="I1575" i="1" a="1"/>
  <c r="I1575" i="1" s="1"/>
  <c r="J1590" i="1" a="1"/>
  <c r="J1590" i="1" s="1"/>
  <c r="G1770" i="1"/>
  <c r="H1761" i="1"/>
  <c r="G1664" i="1"/>
  <c r="I1408" i="1" a="1"/>
  <c r="I1408" i="1" s="1"/>
  <c r="I1744" i="1" a="1"/>
  <c r="I1744" i="1" s="1"/>
  <c r="AG1675" i="1" a="1"/>
  <c r="AG1675" i="1" s="1"/>
  <c r="AG1571" i="1" a="1"/>
  <c r="AG1571" i="1" s="1"/>
  <c r="F1401" i="1" a="1"/>
  <c r="F1401" i="1" s="1"/>
  <c r="H1401" i="1" s="1"/>
  <c r="F1587" i="1" a="1"/>
  <c r="F1587" i="1" s="1"/>
  <c r="H1587" i="1" s="1"/>
  <c r="I1409" i="1" a="1"/>
  <c r="I1409" i="1" s="1"/>
  <c r="R1080" i="1" a="1"/>
  <c r="R1080" i="1" s="1"/>
  <c r="J1592" i="1" a="1"/>
  <c r="J1592" i="1" s="1"/>
  <c r="X1742" i="1" a="1"/>
  <c r="X1742" i="1" s="1"/>
  <c r="I245" i="2"/>
  <c r="I165" i="2"/>
  <c r="J1769" i="1" a="1"/>
  <c r="J1769" i="1" s="1"/>
  <c r="I171" i="2"/>
  <c r="I104" i="2"/>
  <c r="H1765" i="1"/>
  <c r="R1723" i="1" a="1"/>
  <c r="R1723" i="1" s="1"/>
  <c r="AG1583" i="1" a="1"/>
  <c r="AG1583" i="1" s="1"/>
  <c r="J1223" i="1" a="1"/>
  <c r="J1223" i="1" s="1"/>
  <c r="R883" i="1" a="1"/>
  <c r="R883" i="1" s="1"/>
  <c r="I241" i="2"/>
  <c r="AG1674" i="1" a="1"/>
  <c r="AG1674" i="1" s="1"/>
  <c r="R1725" i="1" a="1"/>
  <c r="R1725" i="1" s="1"/>
  <c r="R1685" i="1" a="1"/>
  <c r="R1685" i="1" s="1"/>
  <c r="I265" i="1" a="1"/>
  <c r="I265" i="1" s="1"/>
  <c r="F245" i="1" a="1"/>
  <c r="F245" i="1" s="1"/>
  <c r="H245" i="1" s="1"/>
  <c r="AG1676" i="1" a="1"/>
  <c r="AG1676" i="1" s="1"/>
  <c r="R1416" i="1" a="1"/>
  <c r="R1416" i="1" s="1"/>
  <c r="I1156" i="1" a="1"/>
  <c r="I1156" i="1" s="1"/>
  <c r="R416" i="1" a="1"/>
  <c r="R416" i="1" s="1"/>
  <c r="I472" i="2"/>
  <c r="J1218" i="1" a="1"/>
  <c r="J1218" i="1" s="1"/>
  <c r="F1569" i="1" a="1"/>
  <c r="F1569" i="1" s="1"/>
  <c r="I358" i="2"/>
  <c r="I1160" i="1" a="1"/>
  <c r="I1160" i="1" s="1"/>
  <c r="I228" i="2"/>
  <c r="R1715" i="1" a="1"/>
  <c r="R1715" i="1" s="1"/>
  <c r="I192" i="2"/>
  <c r="R777" i="1" a="1"/>
  <c r="R777" i="1" s="1"/>
  <c r="I237" i="2"/>
  <c r="AG1146" i="1" a="1"/>
  <c r="AG1146" i="1" s="1"/>
  <c r="AG1657" i="1" a="1"/>
  <c r="AG1657" i="1" s="1"/>
  <c r="F1570" i="1" a="1"/>
  <c r="F1570" i="1" s="1"/>
  <c r="R371" i="1" a="1"/>
  <c r="R371" i="1" s="1"/>
  <c r="I235" i="2"/>
  <c r="I1448" i="1" a="1"/>
  <c r="I1448" i="1" s="1"/>
  <c r="G1215" i="1"/>
  <c r="R1739" i="1" a="1"/>
  <c r="R1739" i="1" s="1"/>
  <c r="J1582" i="1" a="1"/>
  <c r="J1582" i="1" s="1"/>
  <c r="J1308" i="1" a="1"/>
  <c r="J1308" i="1" s="1"/>
  <c r="R890" i="1" a="1"/>
  <c r="R890" i="1" s="1"/>
  <c r="R1432" i="1" a="1"/>
  <c r="R1432" i="1" s="1"/>
  <c r="G312" i="1"/>
  <c r="I1151" i="1" a="1"/>
  <c r="I1151" i="1" s="1"/>
  <c r="AG1591" i="1" a="1"/>
  <c r="AG1591" i="1" s="1"/>
  <c r="I1588" i="1" a="1"/>
  <c r="I1588" i="1" s="1"/>
  <c r="R1268" i="1" a="1"/>
  <c r="R1268" i="1" s="1"/>
  <c r="F1584" i="1" a="1"/>
  <c r="F1584" i="1" s="1"/>
  <c r="R877" i="1" a="1"/>
  <c r="R877" i="1" s="1"/>
  <c r="G597" i="1"/>
  <c r="R1722" i="1" a="1"/>
  <c r="R1722" i="1" s="1"/>
  <c r="J1575" i="1" a="1"/>
  <c r="J1575" i="1" s="1"/>
  <c r="F1404" i="1" a="1"/>
  <c r="F1404" i="1" s="1"/>
  <c r="J1567" i="1" a="1"/>
  <c r="J1567" i="1" s="1"/>
  <c r="I1748" i="1" a="1"/>
  <c r="I1748" i="1" s="1"/>
  <c r="H1672" i="1"/>
  <c r="I1766" i="1" a="1"/>
  <c r="I1766" i="1" s="1"/>
  <c r="I1562" i="1" a="1"/>
  <c r="I1562" i="1" s="1"/>
  <c r="R873" i="1" a="1"/>
  <c r="R873" i="1" s="1"/>
  <c r="I112" i="2"/>
  <c r="R892" i="1" a="1"/>
  <c r="R892" i="1" s="1"/>
  <c r="I1391" i="1" a="1"/>
  <c r="I1391" i="1" s="1"/>
  <c r="J1571" i="1" a="1"/>
  <c r="J1571" i="1" s="1"/>
  <c r="I1153" i="1" a="1"/>
  <c r="I1153" i="1" s="1"/>
  <c r="AG1655" i="1" a="1"/>
  <c r="AG1655" i="1" s="1"/>
  <c r="H810" i="1"/>
  <c r="J1599" i="1" a="1"/>
  <c r="J1599" i="1" s="1"/>
  <c r="I406" i="2"/>
  <c r="I391" i="2"/>
  <c r="I1762" i="1" a="1"/>
  <c r="I1762" i="1" s="1"/>
  <c r="I70" i="2"/>
  <c r="G1796" i="1"/>
  <c r="I369" i="2"/>
  <c r="AG1574" i="1" a="1"/>
  <c r="AG1574" i="1" s="1"/>
  <c r="AG1156" i="1" a="1"/>
  <c r="AG1156" i="1" s="1"/>
  <c r="R876" i="1" a="1"/>
  <c r="R876" i="1" s="1"/>
  <c r="I1449" i="1" a="1"/>
  <c r="I1449" i="1" s="1"/>
  <c r="I1149" i="1" a="1"/>
  <c r="I1149" i="1" s="1"/>
  <c r="R1560" i="1" a="1"/>
  <c r="R1560" i="1" s="1"/>
  <c r="I469" i="2"/>
  <c r="I1442" i="1" a="1"/>
  <c r="I1442" i="1" s="1"/>
  <c r="I467" i="2"/>
  <c r="I1570" i="1" a="1"/>
  <c r="I1570" i="1" s="1"/>
  <c r="G1170" i="1"/>
  <c r="I1155" i="1" a="1"/>
  <c r="I1155" i="1" s="1"/>
  <c r="AG1161" i="1" a="1"/>
  <c r="AG1161" i="1" s="1"/>
  <c r="R893" i="1" a="1"/>
  <c r="R893" i="1" s="1"/>
  <c r="R1728" i="1" a="1"/>
  <c r="R1728" i="1" s="1"/>
  <c r="AG1582" i="1" a="1"/>
  <c r="AG1582" i="1" s="1"/>
  <c r="R1731" i="1" a="1"/>
  <c r="R1731" i="1" s="1"/>
  <c r="I1390" i="1" a="1"/>
  <c r="I1390" i="1" s="1"/>
  <c r="J1591" i="1" a="1"/>
  <c r="J1591" i="1" s="1"/>
  <c r="H1384" i="1"/>
  <c r="G1206" i="1"/>
  <c r="I21" i="2"/>
  <c r="R1492" i="1" a="1"/>
  <c r="R1492" i="1" s="1"/>
  <c r="F1399" i="1" a="1"/>
  <c r="F1399" i="1" s="1"/>
  <c r="J1581" i="1" a="1"/>
  <c r="J1581" i="1" s="1"/>
  <c r="I479" i="2"/>
  <c r="G307" i="1"/>
  <c r="F248" i="1" a="1"/>
  <c r="F248" i="1" s="1"/>
  <c r="AG1671" i="1" a="1"/>
  <c r="AG1671" i="1" s="1"/>
  <c r="J1562" i="1" a="1"/>
  <c r="J1562" i="1" s="1"/>
  <c r="I1758" i="1" a="1"/>
  <c r="I1758" i="1" s="1"/>
  <c r="AG1159" i="1" a="1"/>
  <c r="AG1159" i="1" s="1"/>
  <c r="J1306" i="1" a="1"/>
  <c r="J1306" i="1" s="1"/>
  <c r="AG1150" i="1" a="1"/>
  <c r="AG1150" i="1" s="1"/>
  <c r="I19" i="2"/>
  <c r="G1606" i="1"/>
  <c r="H102" i="1"/>
  <c r="I245" i="1" a="1"/>
  <c r="I245" i="1" s="1"/>
  <c r="R886" i="1" a="1"/>
  <c r="R886" i="1" s="1"/>
  <c r="I266" i="2"/>
  <c r="I311" i="2"/>
  <c r="I244" i="2"/>
  <c r="J1762" i="1" a="1"/>
  <c r="J1762" i="1" s="1"/>
  <c r="I310" i="2"/>
  <c r="I230" i="2"/>
  <c r="F1403" i="1" a="1"/>
  <c r="F1403" i="1" s="1"/>
  <c r="AG1143" i="1" a="1"/>
  <c r="AG1143" i="1" s="1"/>
  <c r="I439" i="2"/>
  <c r="I232" i="2"/>
  <c r="R1714" i="1" a="1"/>
  <c r="R1714" i="1" s="1"/>
  <c r="R1474" i="1" a="1"/>
  <c r="R1474" i="1" s="1"/>
  <c r="I7" i="2"/>
  <c r="F1585" i="1" a="1"/>
  <c r="F1585" i="1" s="1"/>
  <c r="I1565" i="1" a="1"/>
  <c r="I1565" i="1" s="1"/>
  <c r="J1216" i="1" a="1"/>
  <c r="J1216" i="1" s="1"/>
  <c r="I289" i="2"/>
  <c r="I55" i="2"/>
  <c r="I1578" i="1" a="1"/>
  <c r="I1578" i="1" s="1"/>
  <c r="F1389" i="1" a="1"/>
  <c r="F1389" i="1" s="1"/>
  <c r="J1309" i="1" a="1"/>
  <c r="J1309" i="1" s="1"/>
  <c r="I349" i="2"/>
  <c r="I1660" i="1" a="1"/>
  <c r="I1660" i="1" s="1"/>
  <c r="I321" i="2"/>
  <c r="G1792" i="1"/>
  <c r="G128" i="1"/>
  <c r="I37" i="2"/>
  <c r="I201" i="2"/>
  <c r="R387" i="1" a="1"/>
  <c r="R387" i="1" s="1"/>
  <c r="I251" i="1" a="1"/>
  <c r="I251" i="1" s="1"/>
  <c r="F1677" i="1" a="1"/>
  <c r="F1677" i="1" s="1"/>
  <c r="R1486" i="1" a="1"/>
  <c r="R1486" i="1" s="1"/>
  <c r="I259" i="2"/>
  <c r="I35" i="2"/>
  <c r="F1579" i="1" a="1"/>
  <c r="F1579" i="1" s="1"/>
  <c r="G1579" i="1" s="1"/>
  <c r="I1742" i="1" a="1"/>
  <c r="I1742" i="1" s="1"/>
  <c r="J1615" i="1" a="1"/>
  <c r="J1615" i="1" s="1"/>
  <c r="G1608" i="1"/>
  <c r="I1142" i="1" a="1"/>
  <c r="I1142" i="1" s="1"/>
  <c r="I1749" i="1" a="1"/>
  <c r="I1749" i="1" s="1"/>
  <c r="R1244" i="1" a="1"/>
  <c r="R1244" i="1" s="1"/>
  <c r="H208" i="2"/>
  <c r="I102" i="2"/>
  <c r="R1259" i="1" a="1"/>
  <c r="R1259" i="1" s="1"/>
  <c r="G1679" i="1"/>
  <c r="G1610" i="1"/>
  <c r="AG1144" i="1" a="1"/>
  <c r="AG1144" i="1" s="1"/>
  <c r="R561" i="1" a="1"/>
  <c r="R561" i="1" s="1"/>
  <c r="H1776" i="1"/>
  <c r="AG1147" i="1" a="1"/>
  <c r="AG1147" i="1" s="1"/>
  <c r="F1383" i="1" a="1"/>
  <c r="F1383" i="1" s="1"/>
  <c r="H1595" i="1"/>
  <c r="I424" i="2"/>
  <c r="I1743" i="1" a="1"/>
  <c r="I1743" i="1" s="1"/>
  <c r="J1206" i="1" a="1"/>
  <c r="J1206" i="1" s="1"/>
  <c r="I243" i="2"/>
  <c r="I233" i="2"/>
  <c r="I1765" i="1" a="1"/>
  <c r="I1765" i="1" s="1"/>
  <c r="I153" i="2"/>
  <c r="I13" i="2"/>
  <c r="J1765" i="1" a="1"/>
  <c r="J1765" i="1" s="1"/>
  <c r="I26" i="2"/>
  <c r="I305" i="2"/>
  <c r="I11" i="2"/>
  <c r="J1771" i="1" a="1"/>
  <c r="J1771" i="1" s="1"/>
  <c r="I304" i="2"/>
  <c r="I57" i="2"/>
  <c r="J1583" i="1" a="1"/>
  <c r="J1583" i="1" s="1"/>
  <c r="J1303" i="1" a="1"/>
  <c r="J1303" i="1" s="1"/>
  <c r="R563" i="1" a="1"/>
  <c r="R563" i="1" s="1"/>
  <c r="J1565" i="1" a="1"/>
  <c r="J1565" i="1" s="1"/>
  <c r="R565" i="1" a="1"/>
  <c r="R565" i="1" s="1"/>
  <c r="F1676" i="1" a="1"/>
  <c r="F1676" i="1" s="1"/>
  <c r="G1757" i="1"/>
  <c r="I239" i="2"/>
  <c r="J1698" i="1" a="1"/>
  <c r="J1698" i="1" s="1"/>
  <c r="F1658" i="1" a="1"/>
  <c r="F1658" i="1" s="1"/>
  <c r="R1498" i="1" a="1"/>
  <c r="R1498" i="1" s="1"/>
  <c r="R418" i="1" a="1"/>
  <c r="R418" i="1" s="1"/>
  <c r="J1609" i="1" a="1"/>
  <c r="J1609" i="1" s="1"/>
  <c r="I419" i="2"/>
  <c r="F1660" i="1" a="1"/>
  <c r="F1660" i="1" s="1"/>
  <c r="I295" i="2"/>
  <c r="I116" i="2"/>
  <c r="J1602" i="1" a="1"/>
  <c r="J1602" i="1" s="1"/>
  <c r="AG1573" i="1" a="1"/>
  <c r="AG1573" i="1" s="1"/>
  <c r="I143" i="2"/>
  <c r="R1242" i="1" a="1"/>
  <c r="R1242" i="1" s="1"/>
  <c r="G1786" i="1"/>
  <c r="R1717" i="1" a="1"/>
  <c r="R1717" i="1" s="1"/>
  <c r="F1670" i="1" a="1"/>
  <c r="F1670" i="1" s="1"/>
  <c r="I1579" i="1" a="1"/>
  <c r="I1579" i="1" s="1"/>
  <c r="I152" i="2"/>
  <c r="J1742" i="1" a="1"/>
  <c r="J1742" i="1" s="1"/>
  <c r="G822" i="1"/>
  <c r="I1159" i="1" a="1"/>
  <c r="I1159" i="1" s="1"/>
  <c r="G146" i="1"/>
  <c r="I348" i="2"/>
  <c r="H307" i="2"/>
  <c r="H404" i="2"/>
  <c r="H184" i="2"/>
  <c r="H78" i="2"/>
  <c r="I78" i="2"/>
  <c r="X1739" i="1" a="1"/>
  <c r="X1739" i="1" s="1"/>
  <c r="W1739" i="1" a="1"/>
  <c r="W1739" i="1" s="1"/>
  <c r="AA1739" i="1" a="1"/>
  <c r="AA1739" i="1" s="1"/>
  <c r="AC1739" i="1" a="1"/>
  <c r="AC1739" i="1" s="1"/>
  <c r="AB1739" i="1" a="1"/>
  <c r="AB1739" i="1" s="1"/>
  <c r="Z1739" i="1" a="1"/>
  <c r="Z1739" i="1" s="1"/>
  <c r="Y1739" i="1" a="1"/>
  <c r="Y1739" i="1" s="1"/>
  <c r="U1739" i="1" a="1"/>
  <c r="U1739" i="1" s="1"/>
  <c r="AF1739" i="1" a="1"/>
  <c r="AF1739" i="1" s="1"/>
  <c r="AE1739" i="1" a="1"/>
  <c r="AE1739" i="1" s="1"/>
  <c r="AD1739" i="1" a="1"/>
  <c r="AD1739" i="1" s="1"/>
  <c r="T1739" i="1" a="1"/>
  <c r="T1739" i="1" s="1"/>
  <c r="V1739" i="1"/>
  <c r="H41" i="2"/>
  <c r="I14" i="2"/>
  <c r="H14" i="2"/>
  <c r="I474" i="2"/>
  <c r="I384" i="2"/>
  <c r="H384" i="2"/>
  <c r="I197" i="2"/>
  <c r="H197" i="2"/>
  <c r="H441" i="2"/>
  <c r="H298" i="2"/>
  <c r="I298" i="2"/>
  <c r="W63" i="8"/>
  <c r="X65" i="8" s="1"/>
  <c r="X66" i="8" s="1"/>
  <c r="H334" i="2"/>
  <c r="I240" i="2"/>
  <c r="H240" i="2"/>
  <c r="I40" i="2"/>
  <c r="H40" i="2"/>
  <c r="I367" i="2"/>
  <c r="H367" i="2"/>
  <c r="I335" i="2"/>
  <c r="H335" i="2"/>
  <c r="AD1374" i="1" a="1"/>
  <c r="AD1374" i="1" s="1"/>
  <c r="AB1374" i="1" a="1"/>
  <c r="AB1374" i="1" s="1"/>
  <c r="X1374" i="1" a="1"/>
  <c r="X1374" i="1" s="1"/>
  <c r="W1374" i="1" a="1"/>
  <c r="W1374" i="1" s="1"/>
  <c r="AE1374" i="1" a="1"/>
  <c r="AE1374" i="1" s="1"/>
  <c r="AC1374" i="1" a="1"/>
  <c r="AC1374" i="1" s="1"/>
  <c r="AA1374" i="1" a="1"/>
  <c r="AA1374" i="1" s="1"/>
  <c r="Z1374" i="1" a="1"/>
  <c r="Z1374" i="1" s="1"/>
  <c r="Y1374" i="1" a="1"/>
  <c r="Y1374" i="1" s="1"/>
  <c r="T1374" i="1" a="1"/>
  <c r="T1374" i="1" s="1"/>
  <c r="AF1374" i="1" a="1"/>
  <c r="AF1374" i="1" s="1"/>
  <c r="U1374" i="1" a="1"/>
  <c r="U1374" i="1" s="1"/>
  <c r="V1374" i="1"/>
  <c r="H387" i="2"/>
  <c r="I247" i="2"/>
  <c r="H247" i="2"/>
  <c r="I378" i="2"/>
  <c r="H378" i="2"/>
  <c r="H124" i="2"/>
  <c r="I139" i="2"/>
  <c r="H139" i="2"/>
  <c r="H84" i="2"/>
  <c r="H395" i="2"/>
  <c r="H380" i="2"/>
  <c r="Y1661" i="1" a="1"/>
  <c r="Y1661" i="1" s="1"/>
  <c r="AD1661" i="1" a="1"/>
  <c r="AD1661" i="1" s="1"/>
  <c r="AC1661" i="1" a="1"/>
  <c r="AC1661" i="1" s="1"/>
  <c r="AB1661" i="1" a="1"/>
  <c r="AB1661" i="1" s="1"/>
  <c r="Z1661" i="1" a="1"/>
  <c r="Z1661" i="1" s="1"/>
  <c r="W1661" i="1" a="1"/>
  <c r="W1661" i="1" s="1"/>
  <c r="U1661" i="1" a="1"/>
  <c r="U1661" i="1" s="1"/>
  <c r="T1661" i="1" a="1"/>
  <c r="T1661" i="1" s="1"/>
  <c r="X1661" i="1" a="1"/>
  <c r="X1661" i="1" s="1"/>
  <c r="AE1661" i="1" a="1"/>
  <c r="AE1661" i="1" s="1"/>
  <c r="AF1661" i="1" a="1"/>
  <c r="AF1661" i="1" s="1"/>
  <c r="AA1661" i="1" a="1"/>
  <c r="AA1661" i="1" s="1"/>
  <c r="V1661" i="1"/>
  <c r="I336" i="2"/>
  <c r="H336" i="2"/>
  <c r="H283" i="2"/>
  <c r="I283" i="2"/>
  <c r="H400" i="2"/>
  <c r="I394" i="2"/>
  <c r="H394" i="2"/>
  <c r="AE1714" i="1" a="1"/>
  <c r="AE1714" i="1" s="1"/>
  <c r="T1714" i="1" a="1"/>
  <c r="T1714" i="1" s="1"/>
  <c r="Y1714" i="1" a="1"/>
  <c r="Y1714" i="1" s="1"/>
  <c r="W1714" i="1" a="1"/>
  <c r="W1714" i="1" s="1"/>
  <c r="AC1714" i="1" a="1"/>
  <c r="AC1714" i="1" s="1"/>
  <c r="X1714" i="1" a="1"/>
  <c r="X1714" i="1" s="1"/>
  <c r="Z1714" i="1" a="1"/>
  <c r="Z1714" i="1" s="1"/>
  <c r="U1714" i="1" a="1"/>
  <c r="U1714" i="1" s="1"/>
  <c r="AD1714" i="1" a="1"/>
  <c r="AD1714" i="1" s="1"/>
  <c r="AB1714" i="1" a="1"/>
  <c r="AB1714" i="1" s="1"/>
  <c r="AA1714" i="1" a="1"/>
  <c r="AA1714" i="1" s="1"/>
  <c r="AF1714" i="1" a="1"/>
  <c r="AF1714" i="1" s="1"/>
  <c r="V1714" i="1"/>
  <c r="G480" i="2" a="1"/>
  <c r="G480" i="2" s="1"/>
  <c r="I480" i="2" s="1"/>
  <c r="I215" i="2"/>
  <c r="H215" i="2"/>
  <c r="H247" i="1"/>
  <c r="G247" i="1"/>
  <c r="I342" i="2"/>
  <c r="H342" i="2"/>
  <c r="I468" i="2"/>
  <c r="H468" i="2"/>
  <c r="I455" i="2"/>
  <c r="H455" i="2"/>
  <c r="I274" i="2"/>
  <c r="H274" i="2"/>
  <c r="H149" i="2"/>
  <c r="H344" i="2"/>
  <c r="H270" i="2"/>
  <c r="P705" i="1"/>
  <c r="O705" i="1"/>
  <c r="N705" i="1"/>
  <c r="AF921" i="1" a="1"/>
  <c r="AF921" i="1" s="1"/>
  <c r="U921" i="1" a="1"/>
  <c r="U921" i="1" s="1"/>
  <c r="AE921" i="1" a="1"/>
  <c r="AE921" i="1" s="1"/>
  <c r="T921" i="1" a="1"/>
  <c r="T921" i="1" s="1"/>
  <c r="AD921" i="1" a="1"/>
  <c r="AD921" i="1" s="1"/>
  <c r="Z921" i="1" a="1"/>
  <c r="Z921" i="1" s="1"/>
  <c r="AC921" i="1" a="1"/>
  <c r="AC921" i="1" s="1"/>
  <c r="AB921" i="1" a="1"/>
  <c r="AB921" i="1" s="1"/>
  <c r="AA921" i="1" a="1"/>
  <c r="AA921" i="1" s="1"/>
  <c r="Y921" i="1" a="1"/>
  <c r="Y921" i="1" s="1"/>
  <c r="X921" i="1" a="1"/>
  <c r="X921" i="1" s="1"/>
  <c r="W921" i="1" a="1"/>
  <c r="W921" i="1" s="1"/>
  <c r="V921" i="1"/>
  <c r="BE63" i="12"/>
  <c r="BI3" i="12"/>
  <c r="BG3" i="12"/>
  <c r="BF3" i="12"/>
  <c r="P22" i="1"/>
  <c r="N22" i="1"/>
  <c r="O22" i="1"/>
  <c r="G98" i="1"/>
  <c r="H98" i="1"/>
  <c r="BB13" i="10"/>
  <c r="AY13" i="10"/>
  <c r="AZ13" i="10"/>
  <c r="BA13" i="10" s="1"/>
  <c r="W471" i="1" a="1"/>
  <c r="W471" i="1" s="1"/>
  <c r="AF471" i="1" a="1"/>
  <c r="AF471" i="1" s="1"/>
  <c r="U471" i="1" a="1"/>
  <c r="U471" i="1" s="1"/>
  <c r="AE471" i="1" a="1"/>
  <c r="AE471" i="1" s="1"/>
  <c r="T471" i="1" a="1"/>
  <c r="T471" i="1" s="1"/>
  <c r="X471" i="1" a="1"/>
  <c r="X471" i="1" s="1"/>
  <c r="AC471" i="1" a="1"/>
  <c r="AC471" i="1" s="1"/>
  <c r="Y471" i="1" a="1"/>
  <c r="Y471" i="1" s="1"/>
  <c r="AD471" i="1" a="1"/>
  <c r="AD471" i="1" s="1"/>
  <c r="AB471" i="1" a="1"/>
  <c r="AB471" i="1" s="1"/>
  <c r="AA471" i="1" a="1"/>
  <c r="AA471" i="1" s="1"/>
  <c r="Z471" i="1" a="1"/>
  <c r="Z471" i="1" s="1"/>
  <c r="V471" i="1"/>
  <c r="Q1487" i="1" a="1"/>
  <c r="Q1487" i="1" s="1"/>
  <c r="S1487" i="1"/>
  <c r="P1625" i="1"/>
  <c r="O1625" i="1"/>
  <c r="N1625" i="1"/>
  <c r="W1800" i="1" a="1"/>
  <c r="W1800" i="1" s="1"/>
  <c r="U1800" i="1" a="1"/>
  <c r="U1800" i="1" s="1"/>
  <c r="AF1800" i="1" a="1"/>
  <c r="AF1800" i="1" s="1"/>
  <c r="T1800" i="1" a="1"/>
  <c r="T1800" i="1" s="1"/>
  <c r="AB1800" i="1" a="1"/>
  <c r="AB1800" i="1" s="1"/>
  <c r="AE1800" i="1" a="1"/>
  <c r="AE1800" i="1" s="1"/>
  <c r="Y1800" i="1" a="1"/>
  <c r="Y1800" i="1" s="1"/>
  <c r="X1800" i="1" a="1"/>
  <c r="X1800" i="1" s="1"/>
  <c r="Z1800" i="1" a="1"/>
  <c r="Z1800" i="1" s="1"/>
  <c r="AC1800" i="1" a="1"/>
  <c r="AC1800" i="1" s="1"/>
  <c r="AD1800" i="1" a="1"/>
  <c r="AD1800" i="1" s="1"/>
  <c r="AA1800" i="1" a="1"/>
  <c r="AA1800" i="1" s="1"/>
  <c r="V1800" i="1"/>
  <c r="N456" i="1"/>
  <c r="P456" i="1"/>
  <c r="O456" i="1"/>
  <c r="G316" i="1"/>
  <c r="H316" i="1"/>
  <c r="O1687" i="1"/>
  <c r="N1687" i="1"/>
  <c r="AC777" i="1" a="1"/>
  <c r="AC777" i="1" s="1"/>
  <c r="AB777" i="1" a="1"/>
  <c r="AB777" i="1" s="1"/>
  <c r="AA777" i="1" a="1"/>
  <c r="AA777" i="1" s="1"/>
  <c r="W777" i="1" a="1"/>
  <c r="W777" i="1" s="1"/>
  <c r="AE777" i="1" a="1"/>
  <c r="AE777" i="1" s="1"/>
  <c r="AF777" i="1" a="1"/>
  <c r="AF777" i="1" s="1"/>
  <c r="AD777" i="1" a="1"/>
  <c r="AD777" i="1" s="1"/>
  <c r="Z777" i="1" a="1"/>
  <c r="Z777" i="1" s="1"/>
  <c r="X777" i="1" a="1"/>
  <c r="X777" i="1" s="1"/>
  <c r="U777" i="1" a="1"/>
  <c r="U777" i="1" s="1"/>
  <c r="Y777" i="1" a="1"/>
  <c r="Y777" i="1" s="1"/>
  <c r="T777" i="1" a="1"/>
  <c r="T777" i="1" s="1"/>
  <c r="V777" i="1"/>
  <c r="N67" i="1"/>
  <c r="P67" i="1"/>
  <c r="O67" i="1"/>
  <c r="S1570" i="1"/>
  <c r="Q1570" i="1" a="1"/>
  <c r="Q1570" i="1" s="1"/>
  <c r="S1650" i="1"/>
  <c r="Q1650" i="1" a="1"/>
  <c r="Q1650" i="1" s="1"/>
  <c r="O1448" i="1"/>
  <c r="P1448" i="1"/>
  <c r="N1448" i="1"/>
  <c r="O617" i="1"/>
  <c r="N617" i="1"/>
  <c r="P962" i="1"/>
  <c r="N962" i="1"/>
  <c r="N1592" i="1"/>
  <c r="P1592" i="1"/>
  <c r="O1592" i="1"/>
  <c r="N1512" i="1"/>
  <c r="P1512" i="1"/>
  <c r="S1299" i="1"/>
  <c r="Q1299" i="1" a="1"/>
  <c r="Q1299" i="1" s="1"/>
  <c r="P268" i="1"/>
  <c r="O268" i="1"/>
  <c r="P26" i="1"/>
  <c r="N26" i="1"/>
  <c r="O26" i="1"/>
  <c r="AT23" i="5"/>
  <c r="Q621" i="1" a="1"/>
  <c r="Q621" i="1" s="1"/>
  <c r="H1390" i="1"/>
  <c r="G1390" i="1"/>
  <c r="O1067" i="1"/>
  <c r="N1067" i="1"/>
  <c r="P1067" i="1"/>
  <c r="AE741" i="1" a="1"/>
  <c r="AE741" i="1" s="1"/>
  <c r="T741" i="1" a="1"/>
  <c r="T741" i="1" s="1"/>
  <c r="AD741" i="1" a="1"/>
  <c r="AD741" i="1" s="1"/>
  <c r="AC741" i="1" a="1"/>
  <c r="AC741" i="1" s="1"/>
  <c r="Z741" i="1" a="1"/>
  <c r="Z741" i="1" s="1"/>
  <c r="AF741" i="1" a="1"/>
  <c r="AF741" i="1" s="1"/>
  <c r="AB741" i="1" a="1"/>
  <c r="AB741" i="1" s="1"/>
  <c r="AA741" i="1" a="1"/>
  <c r="AA741" i="1" s="1"/>
  <c r="Y741" i="1" a="1"/>
  <c r="Y741" i="1" s="1"/>
  <c r="X741" i="1" a="1"/>
  <c r="X741" i="1" s="1"/>
  <c r="W741" i="1" a="1"/>
  <c r="W741" i="1" s="1"/>
  <c r="U741" i="1" a="1"/>
  <c r="U741" i="1" s="1"/>
  <c r="V741" i="1"/>
  <c r="X628" i="1" a="1"/>
  <c r="X628" i="1" s="1"/>
  <c r="W628" i="1" a="1"/>
  <c r="W628" i="1" s="1"/>
  <c r="AF628" i="1" a="1"/>
  <c r="AF628" i="1" s="1"/>
  <c r="U628" i="1" a="1"/>
  <c r="U628" i="1" s="1"/>
  <c r="AE628" i="1" a="1"/>
  <c r="AE628" i="1" s="1"/>
  <c r="T628" i="1" a="1"/>
  <c r="T628" i="1" s="1"/>
  <c r="AC628" i="1" a="1"/>
  <c r="AC628" i="1" s="1"/>
  <c r="AA628" i="1" a="1"/>
  <c r="AA628" i="1" s="1"/>
  <c r="Z628" i="1" a="1"/>
  <c r="Z628" i="1" s="1"/>
  <c r="Y628" i="1" a="1"/>
  <c r="Y628" i="1" s="1"/>
  <c r="AD628" i="1" a="1"/>
  <c r="AD628" i="1" s="1"/>
  <c r="AB628" i="1" a="1"/>
  <c r="AB628" i="1" s="1"/>
  <c r="V628" i="1"/>
  <c r="H584" i="1"/>
  <c r="G584" i="1"/>
  <c r="O195" i="1"/>
  <c r="P195" i="1"/>
  <c r="N1511" i="1"/>
  <c r="P1511" i="1"/>
  <c r="O1511" i="1"/>
  <c r="P800" i="1"/>
  <c r="N800" i="1"/>
  <c r="O800" i="1"/>
  <c r="I354" i="2"/>
  <c r="H354" i="2"/>
  <c r="Z1447" i="1" a="1"/>
  <c r="Z1447" i="1" s="1"/>
  <c r="AF1447" i="1" a="1"/>
  <c r="AF1447" i="1" s="1"/>
  <c r="T1447" i="1" a="1"/>
  <c r="T1447" i="1" s="1"/>
  <c r="AE1447" i="1" a="1"/>
  <c r="AE1447" i="1" s="1"/>
  <c r="AD1447" i="1" a="1"/>
  <c r="AD1447" i="1" s="1"/>
  <c r="AB1447" i="1" a="1"/>
  <c r="AB1447" i="1" s="1"/>
  <c r="AC1447" i="1" a="1"/>
  <c r="AC1447" i="1" s="1"/>
  <c r="AA1447" i="1" a="1"/>
  <c r="AA1447" i="1" s="1"/>
  <c r="Y1447" i="1" a="1"/>
  <c r="Y1447" i="1" s="1"/>
  <c r="W1447" i="1" a="1"/>
  <c r="W1447" i="1" s="1"/>
  <c r="X1447" i="1" a="1"/>
  <c r="X1447" i="1" s="1"/>
  <c r="U1447" i="1" a="1"/>
  <c r="U1447" i="1" s="1"/>
  <c r="V1447" i="1"/>
  <c r="O962" i="1"/>
  <c r="O473" i="1"/>
  <c r="N473" i="1"/>
  <c r="P473" i="1"/>
  <c r="I79" i="2"/>
  <c r="Z581" i="1" a="1"/>
  <c r="Z581" i="1" s="1"/>
  <c r="Y581" i="1" a="1"/>
  <c r="Y581" i="1" s="1"/>
  <c r="X581" i="1" a="1"/>
  <c r="X581" i="1" s="1"/>
  <c r="W581" i="1" a="1"/>
  <c r="W581" i="1" s="1"/>
  <c r="AF581" i="1" a="1"/>
  <c r="AF581" i="1" s="1"/>
  <c r="U581" i="1" a="1"/>
  <c r="U581" i="1" s="1"/>
  <c r="T581" i="1" a="1"/>
  <c r="T581" i="1" s="1"/>
  <c r="AE581" i="1" a="1"/>
  <c r="AE581" i="1" s="1"/>
  <c r="AD581" i="1" a="1"/>
  <c r="AD581" i="1" s="1"/>
  <c r="AC581" i="1" a="1"/>
  <c r="AC581" i="1" s="1"/>
  <c r="AB581" i="1" a="1"/>
  <c r="AB581" i="1" s="1"/>
  <c r="AA581" i="1" a="1"/>
  <c r="AA581" i="1" s="1"/>
  <c r="V581" i="1"/>
  <c r="S272" i="1"/>
  <c r="Q272" i="1" a="1"/>
  <c r="Q272" i="1" s="1"/>
  <c r="AD97" i="1" a="1"/>
  <c r="AD97" i="1" s="1"/>
  <c r="Z97" i="1" a="1"/>
  <c r="Z97" i="1" s="1"/>
  <c r="AE97" i="1" a="1"/>
  <c r="AE97" i="1" s="1"/>
  <c r="AC97" i="1" a="1"/>
  <c r="AC97" i="1" s="1"/>
  <c r="AB97" i="1" a="1"/>
  <c r="AB97" i="1" s="1"/>
  <c r="AA97" i="1" a="1"/>
  <c r="AA97" i="1" s="1"/>
  <c r="Y97" i="1" a="1"/>
  <c r="Y97" i="1" s="1"/>
  <c r="W97" i="1" a="1"/>
  <c r="W97" i="1" s="1"/>
  <c r="AF97" i="1" a="1"/>
  <c r="AF97" i="1" s="1"/>
  <c r="X97" i="1" a="1"/>
  <c r="X97" i="1" s="1"/>
  <c r="U97" i="1" a="1"/>
  <c r="U97" i="1" s="1"/>
  <c r="T97" i="1" a="1"/>
  <c r="T97" i="1" s="1"/>
  <c r="V97" i="1"/>
  <c r="O3" i="1"/>
  <c r="N3" i="1"/>
  <c r="P515" i="1"/>
  <c r="O515" i="1"/>
  <c r="N515" i="1"/>
  <c r="AF141" i="1" a="1"/>
  <c r="AF141" i="1" s="1"/>
  <c r="U141" i="1" a="1"/>
  <c r="U141" i="1" s="1"/>
  <c r="AE141" i="1" a="1"/>
  <c r="AE141" i="1" s="1"/>
  <c r="T141" i="1" a="1"/>
  <c r="T141" i="1" s="1"/>
  <c r="AD141" i="1" a="1"/>
  <c r="AD141" i="1" s="1"/>
  <c r="AB141" i="1" a="1"/>
  <c r="AB141" i="1" s="1"/>
  <c r="Y141" i="1" a="1"/>
  <c r="Y141" i="1" s="1"/>
  <c r="X141" i="1" a="1"/>
  <c r="X141" i="1" s="1"/>
  <c r="W141" i="1" a="1"/>
  <c r="W141" i="1" s="1"/>
  <c r="AC141" i="1" a="1"/>
  <c r="AC141" i="1" s="1"/>
  <c r="AA141" i="1" a="1"/>
  <c r="AA141" i="1" s="1"/>
  <c r="Z141" i="1" a="1"/>
  <c r="Z141" i="1" s="1"/>
  <c r="V141" i="1"/>
  <c r="Q1319" i="1" a="1"/>
  <c r="Q1319" i="1" s="1"/>
  <c r="S1319" i="1"/>
  <c r="N72" i="1"/>
  <c r="P72" i="1"/>
  <c r="O72" i="1"/>
  <c r="N1507" i="1"/>
  <c r="O1507" i="1"/>
  <c r="Y927" i="1" a="1"/>
  <c r="Y927" i="1" s="1"/>
  <c r="X927" i="1" a="1"/>
  <c r="X927" i="1" s="1"/>
  <c r="W927" i="1" a="1"/>
  <c r="W927" i="1" s="1"/>
  <c r="AC927" i="1" a="1"/>
  <c r="AC927" i="1" s="1"/>
  <c r="AF927" i="1" a="1"/>
  <c r="AF927" i="1" s="1"/>
  <c r="AE927" i="1" a="1"/>
  <c r="AE927" i="1" s="1"/>
  <c r="AD927" i="1" a="1"/>
  <c r="AD927" i="1" s="1"/>
  <c r="AB927" i="1" a="1"/>
  <c r="AB927" i="1" s="1"/>
  <c r="AA927" i="1" a="1"/>
  <c r="AA927" i="1" s="1"/>
  <c r="U927" i="1" a="1"/>
  <c r="U927" i="1" s="1"/>
  <c r="T927" i="1" a="1"/>
  <c r="T927" i="1" s="1"/>
  <c r="Z927" i="1" a="1"/>
  <c r="Z927" i="1" s="1"/>
  <c r="V927" i="1"/>
  <c r="H333" i="2"/>
  <c r="P1785" i="1"/>
  <c r="N1785" i="1"/>
  <c r="O1785" i="1"/>
  <c r="O30" i="4" a="1"/>
  <c r="O30" i="4" s="1"/>
  <c r="BA30" i="5"/>
  <c r="AV30" i="5"/>
  <c r="AW30" i="5" s="1"/>
  <c r="R826" i="1" a="1"/>
  <c r="R826" i="1" s="1"/>
  <c r="R819" i="1" a="1"/>
  <c r="R819" i="1" s="1"/>
  <c r="R841" i="1" a="1"/>
  <c r="R841" i="1" s="1"/>
  <c r="R835" i="1" a="1"/>
  <c r="R835" i="1" s="1"/>
  <c r="R831" i="1" a="1"/>
  <c r="R831" i="1" s="1"/>
  <c r="R837" i="1" a="1"/>
  <c r="R837" i="1" s="1"/>
  <c r="R832" i="1" a="1"/>
  <c r="R832" i="1" s="1"/>
  <c r="R834" i="1" a="1"/>
  <c r="R834" i="1" s="1"/>
  <c r="R816" i="1" a="1"/>
  <c r="R816" i="1" s="1"/>
  <c r="R818" i="1" a="1"/>
  <c r="R818" i="1" s="1"/>
  <c r="R822" i="1" a="1"/>
  <c r="R822" i="1" s="1"/>
  <c r="R828" i="1" a="1"/>
  <c r="R828" i="1" s="1"/>
  <c r="R833" i="1" a="1"/>
  <c r="R833" i="1" s="1"/>
  <c r="R840" i="1" a="1"/>
  <c r="R840" i="1" s="1"/>
  <c r="R821" i="1" a="1"/>
  <c r="R821" i="1" s="1"/>
  <c r="R830" i="1" a="1"/>
  <c r="R830" i="1" s="1"/>
  <c r="R839" i="1" a="1"/>
  <c r="R839" i="1" s="1"/>
  <c r="R827" i="1" a="1"/>
  <c r="R827" i="1" s="1"/>
  <c r="R813" i="1" a="1"/>
  <c r="R813" i="1" s="1"/>
  <c r="H365" i="2"/>
  <c r="K48" i="19"/>
  <c r="H411" i="2"/>
  <c r="I91" i="2"/>
  <c r="H4" i="2"/>
  <c r="AR71" i="15"/>
  <c r="H470" i="2"/>
  <c r="H303" i="1"/>
  <c r="G303" i="1"/>
  <c r="I49" i="2"/>
  <c r="P1363" i="1"/>
  <c r="N1363" i="1"/>
  <c r="O1363" i="1"/>
  <c r="P1263" i="1"/>
  <c r="N1263" i="1"/>
  <c r="O1263" i="1"/>
  <c r="H1223" i="1"/>
  <c r="G1223" i="1"/>
  <c r="P1183" i="1"/>
  <c r="N1183" i="1"/>
  <c r="O1183" i="1"/>
  <c r="N803" i="1"/>
  <c r="O803" i="1"/>
  <c r="P803" i="1"/>
  <c r="N603" i="1"/>
  <c r="O603" i="1"/>
  <c r="P603" i="1"/>
  <c r="N423" i="1"/>
  <c r="O423" i="1"/>
  <c r="P423" i="1"/>
  <c r="H99" i="2"/>
  <c r="H1674" i="1"/>
  <c r="G1674" i="1"/>
  <c r="H1394" i="1"/>
  <c r="G1394" i="1"/>
  <c r="BF20" i="15"/>
  <c r="BI20" i="15"/>
  <c r="BG20" i="15"/>
  <c r="BH20" i="15" s="1"/>
  <c r="G334" i="2" a="1"/>
  <c r="G334" i="2" s="1"/>
  <c r="I334" i="2" s="1"/>
  <c r="P1585" i="1"/>
  <c r="O1585" i="1"/>
  <c r="N1585" i="1"/>
  <c r="P1505" i="1"/>
  <c r="O1505" i="1"/>
  <c r="N1505" i="1"/>
  <c r="P985" i="1"/>
  <c r="O985" i="1"/>
  <c r="N985" i="1"/>
  <c r="G1656" i="1"/>
  <c r="P1396" i="1"/>
  <c r="O1396" i="1"/>
  <c r="N1396" i="1"/>
  <c r="P1096" i="1"/>
  <c r="O1096" i="1"/>
  <c r="N1096" i="1"/>
  <c r="P1016" i="1"/>
  <c r="O1016" i="1"/>
  <c r="N1016" i="1"/>
  <c r="P336" i="1"/>
  <c r="O336" i="1"/>
  <c r="N336" i="1"/>
  <c r="BI60" i="13"/>
  <c r="BG60" i="13"/>
  <c r="BH60" i="13" s="1"/>
  <c r="BF60" i="13"/>
  <c r="T60" i="4" a="1"/>
  <c r="T60" i="4" s="1"/>
  <c r="H315" i="2"/>
  <c r="H255" i="2"/>
  <c r="O1738" i="1"/>
  <c r="N1738" i="1"/>
  <c r="P1738" i="1"/>
  <c r="H1658" i="1"/>
  <c r="G1658" i="1"/>
  <c r="O858" i="1"/>
  <c r="N858" i="1"/>
  <c r="P858" i="1"/>
  <c r="I222" i="2"/>
  <c r="P1209" i="1"/>
  <c r="O1209" i="1"/>
  <c r="N1209" i="1"/>
  <c r="Q1554" i="1" a="1"/>
  <c r="Q1554" i="1" s="1"/>
  <c r="S1554" i="1"/>
  <c r="BI67" i="13"/>
  <c r="BF67" i="13"/>
  <c r="BG67" i="13"/>
  <c r="BH67" i="13" s="1"/>
  <c r="BI53" i="8"/>
  <c r="BG53" i="8"/>
  <c r="BH53" i="8" s="1"/>
  <c r="BF53" i="8"/>
  <c r="H461" i="2"/>
  <c r="I128" i="2"/>
  <c r="I121" i="2"/>
  <c r="P1506" i="1"/>
  <c r="O1506" i="1"/>
  <c r="N1506" i="1"/>
  <c r="P666" i="1"/>
  <c r="O666" i="1"/>
  <c r="N666" i="1"/>
  <c r="P577" i="1"/>
  <c r="O577" i="1"/>
  <c r="N577" i="1"/>
  <c r="W1787" i="1" a="1"/>
  <c r="W1787" i="1" s="1"/>
  <c r="AF1787" i="1" a="1"/>
  <c r="AF1787" i="1" s="1"/>
  <c r="U1787" i="1" a="1"/>
  <c r="U1787" i="1" s="1"/>
  <c r="X1787" i="1" a="1"/>
  <c r="X1787" i="1" s="1"/>
  <c r="T1787" i="1" a="1"/>
  <c r="T1787" i="1" s="1"/>
  <c r="AD1787" i="1" a="1"/>
  <c r="AD1787" i="1" s="1"/>
  <c r="AC1787" i="1" a="1"/>
  <c r="AC1787" i="1" s="1"/>
  <c r="AB1787" i="1" a="1"/>
  <c r="AB1787" i="1" s="1"/>
  <c r="AA1787" i="1" a="1"/>
  <c r="AA1787" i="1" s="1"/>
  <c r="Z1787" i="1" a="1"/>
  <c r="Z1787" i="1" s="1"/>
  <c r="Y1787" i="1" a="1"/>
  <c r="Y1787" i="1" s="1"/>
  <c r="AE1787" i="1" a="1"/>
  <c r="AE1787" i="1" s="1"/>
  <c r="V1787" i="1"/>
  <c r="O25" i="1"/>
  <c r="P25" i="1"/>
  <c r="N25" i="1"/>
  <c r="BI26" i="15"/>
  <c r="BG26" i="15"/>
  <c r="BH26" i="15" s="1"/>
  <c r="BF26" i="15"/>
  <c r="I96" i="2"/>
  <c r="P682" i="1"/>
  <c r="O682" i="1"/>
  <c r="N682" i="1"/>
  <c r="N7" i="1"/>
  <c r="P7" i="1"/>
  <c r="O7" i="1"/>
  <c r="P644" i="1"/>
  <c r="O644" i="1"/>
  <c r="N644" i="1"/>
  <c r="P501" i="1"/>
  <c r="O501" i="1"/>
  <c r="N455" i="1"/>
  <c r="O455" i="1"/>
  <c r="P455" i="1"/>
  <c r="O38" i="1"/>
  <c r="N38" i="1"/>
  <c r="O1302" i="1"/>
  <c r="P1302" i="1"/>
  <c r="AB1179" i="1" a="1"/>
  <c r="AB1179" i="1" s="1"/>
  <c r="AA1179" i="1" a="1"/>
  <c r="AA1179" i="1" s="1"/>
  <c r="W1179" i="1" a="1"/>
  <c r="W1179" i="1" s="1"/>
  <c r="U1179" i="1" a="1"/>
  <c r="U1179" i="1" s="1"/>
  <c r="T1179" i="1" a="1"/>
  <c r="T1179" i="1" s="1"/>
  <c r="AE1179" i="1" a="1"/>
  <c r="AE1179" i="1" s="1"/>
  <c r="AF1179" i="1" a="1"/>
  <c r="AF1179" i="1" s="1"/>
  <c r="AD1179" i="1" a="1"/>
  <c r="AD1179" i="1" s="1"/>
  <c r="Y1179" i="1" a="1"/>
  <c r="Y1179" i="1" s="1"/>
  <c r="X1179" i="1" a="1"/>
  <c r="X1179" i="1" s="1"/>
  <c r="AC1179" i="1" a="1"/>
  <c r="AC1179" i="1" s="1"/>
  <c r="Z1179" i="1" a="1"/>
  <c r="Z1179" i="1" s="1"/>
  <c r="V1179" i="1"/>
  <c r="P790" i="1"/>
  <c r="N790" i="1"/>
  <c r="O790" i="1"/>
  <c r="BI36" i="13"/>
  <c r="BG36" i="13"/>
  <c r="BH36" i="13" s="1"/>
  <c r="BF36" i="13"/>
  <c r="AF1721" i="1" a="1"/>
  <c r="AF1721" i="1" s="1"/>
  <c r="T1721" i="1" a="1"/>
  <c r="T1721" i="1" s="1"/>
  <c r="Z1721" i="1" a="1"/>
  <c r="Z1721" i="1" s="1"/>
  <c r="AD1721" i="1" a="1"/>
  <c r="AD1721" i="1" s="1"/>
  <c r="AC1721" i="1" a="1"/>
  <c r="AC1721" i="1" s="1"/>
  <c r="AB1721" i="1" a="1"/>
  <c r="AB1721" i="1" s="1"/>
  <c r="AA1721" i="1" a="1"/>
  <c r="AA1721" i="1" s="1"/>
  <c r="Y1721" i="1" a="1"/>
  <c r="Y1721" i="1" s="1"/>
  <c r="X1721" i="1" a="1"/>
  <c r="X1721" i="1" s="1"/>
  <c r="U1721" i="1" a="1"/>
  <c r="U1721" i="1" s="1"/>
  <c r="AE1721" i="1" a="1"/>
  <c r="AE1721" i="1" s="1"/>
  <c r="W1721" i="1" a="1"/>
  <c r="W1721" i="1" s="1"/>
  <c r="V1721" i="1"/>
  <c r="P1699" i="1"/>
  <c r="O1699" i="1"/>
  <c r="N1699" i="1"/>
  <c r="P1688" i="1"/>
  <c r="O1688" i="1"/>
  <c r="P1646" i="1"/>
  <c r="N1646" i="1"/>
  <c r="P1362" i="1"/>
  <c r="N1362" i="1"/>
  <c r="O1362" i="1"/>
  <c r="Q579" i="1" a="1"/>
  <c r="Q579" i="1" s="1"/>
  <c r="S579" i="1"/>
  <c r="P1254" i="1"/>
  <c r="N1254" i="1"/>
  <c r="R20" i="1" a="1"/>
  <c r="R20" i="1" s="1"/>
  <c r="P617" i="1"/>
  <c r="G1790" i="1"/>
  <c r="H1790" i="1"/>
  <c r="H1193" i="1"/>
  <c r="G1193" i="1"/>
  <c r="N460" i="1"/>
  <c r="J754" i="1" a="1"/>
  <c r="J754" i="1" s="1"/>
  <c r="P1610" i="1"/>
  <c r="N1610" i="1"/>
  <c r="S469" i="1"/>
  <c r="Q469" i="1" a="1"/>
  <c r="Q469" i="1" s="1"/>
  <c r="I327" i="2"/>
  <c r="H327" i="2"/>
  <c r="Q1672" i="1" a="1"/>
  <c r="Q1672" i="1" s="1"/>
  <c r="S1672" i="1"/>
  <c r="AA291" i="1" a="1"/>
  <c r="AA291" i="1" s="1"/>
  <c r="Z291" i="1" a="1"/>
  <c r="Z291" i="1" s="1"/>
  <c r="Y291" i="1" a="1"/>
  <c r="Y291" i="1" s="1"/>
  <c r="W291" i="1" a="1"/>
  <c r="W291" i="1" s="1"/>
  <c r="T291" i="1" a="1"/>
  <c r="T291" i="1" s="1"/>
  <c r="AE291" i="1" a="1"/>
  <c r="AE291" i="1" s="1"/>
  <c r="AF291" i="1" a="1"/>
  <c r="AF291" i="1" s="1"/>
  <c r="AD291" i="1" a="1"/>
  <c r="AD291" i="1" s="1"/>
  <c r="AC291" i="1" a="1"/>
  <c r="AC291" i="1" s="1"/>
  <c r="AB291" i="1" a="1"/>
  <c r="AB291" i="1" s="1"/>
  <c r="X291" i="1" a="1"/>
  <c r="X291" i="1" s="1"/>
  <c r="U291" i="1" a="1"/>
  <c r="U291" i="1" s="1"/>
  <c r="V291" i="1"/>
  <c r="S831" i="1"/>
  <c r="Q831" i="1" a="1"/>
  <c r="Q831" i="1" s="1"/>
  <c r="I328" i="2"/>
  <c r="H328" i="2"/>
  <c r="BI62" i="15"/>
  <c r="BG62" i="15"/>
  <c r="BH62" i="15" s="1"/>
  <c r="BF62" i="15"/>
  <c r="P1402" i="1"/>
  <c r="N1402" i="1"/>
  <c r="O1402" i="1"/>
  <c r="AD1112" i="1" a="1"/>
  <c r="AD1112" i="1" s="1"/>
  <c r="W1112" i="1" a="1"/>
  <c r="W1112" i="1" s="1"/>
  <c r="AF1112" i="1" a="1"/>
  <c r="AF1112" i="1" s="1"/>
  <c r="AC1112" i="1" a="1"/>
  <c r="AC1112" i="1" s="1"/>
  <c r="AB1112" i="1" a="1"/>
  <c r="AB1112" i="1" s="1"/>
  <c r="AE1112" i="1" a="1"/>
  <c r="AE1112" i="1" s="1"/>
  <c r="AA1112" i="1" a="1"/>
  <c r="AA1112" i="1" s="1"/>
  <c r="Y1112" i="1" a="1"/>
  <c r="Y1112" i="1" s="1"/>
  <c r="U1112" i="1" a="1"/>
  <c r="U1112" i="1" s="1"/>
  <c r="Z1112" i="1" a="1"/>
  <c r="Z1112" i="1" s="1"/>
  <c r="S23" i="1"/>
  <c r="Q23" i="1" a="1"/>
  <c r="Q23" i="1" s="1"/>
  <c r="H1382" i="1"/>
  <c r="G1382" i="1"/>
  <c r="R100" i="1" a="1"/>
  <c r="R100" i="1" s="1"/>
  <c r="P1794" i="1"/>
  <c r="O1794" i="1"/>
  <c r="I167" i="2"/>
  <c r="H167" i="2"/>
  <c r="X1541" i="1" a="1"/>
  <c r="X1541" i="1" s="1"/>
  <c r="AC1541" i="1" a="1"/>
  <c r="AC1541" i="1" s="1"/>
  <c r="Z1541" i="1" a="1"/>
  <c r="Z1541" i="1" s="1"/>
  <c r="AE1541" i="1" a="1"/>
  <c r="AE1541" i="1" s="1"/>
  <c r="AD1541" i="1" a="1"/>
  <c r="AD1541" i="1" s="1"/>
  <c r="AB1541" i="1" a="1"/>
  <c r="AB1541" i="1" s="1"/>
  <c r="AA1541" i="1" a="1"/>
  <c r="AA1541" i="1" s="1"/>
  <c r="W1541" i="1" a="1"/>
  <c r="W1541" i="1" s="1"/>
  <c r="AF1541" i="1" a="1"/>
  <c r="AF1541" i="1" s="1"/>
  <c r="Y1541" i="1" a="1"/>
  <c r="Y1541" i="1" s="1"/>
  <c r="U1541" i="1" a="1"/>
  <c r="U1541" i="1" s="1"/>
  <c r="T1541" i="1" a="1"/>
  <c r="T1541" i="1" s="1"/>
  <c r="V1541" i="1"/>
  <c r="I221" i="2"/>
  <c r="H221" i="2"/>
  <c r="I456" i="2"/>
  <c r="N643" i="1"/>
  <c r="O643" i="1"/>
  <c r="P643" i="1"/>
  <c r="N318" i="1"/>
  <c r="P318" i="1"/>
  <c r="O318" i="1"/>
  <c r="Y1779" i="1" a="1"/>
  <c r="Y1779" i="1" s="1"/>
  <c r="X1779" i="1" a="1"/>
  <c r="X1779" i="1" s="1"/>
  <c r="AF1779" i="1" a="1"/>
  <c r="AF1779" i="1" s="1"/>
  <c r="AE1779" i="1" a="1"/>
  <c r="AE1779" i="1" s="1"/>
  <c r="AC1779" i="1" a="1"/>
  <c r="AC1779" i="1" s="1"/>
  <c r="AD1779" i="1" a="1"/>
  <c r="AD1779" i="1" s="1"/>
  <c r="AB1779" i="1" a="1"/>
  <c r="AB1779" i="1" s="1"/>
  <c r="AA1779" i="1" a="1"/>
  <c r="AA1779" i="1" s="1"/>
  <c r="Z1779" i="1" a="1"/>
  <c r="Z1779" i="1" s="1"/>
  <c r="T1779" i="1" a="1"/>
  <c r="T1779" i="1" s="1"/>
  <c r="W1779" i="1" a="1"/>
  <c r="W1779" i="1" s="1"/>
  <c r="U1779" i="1" a="1"/>
  <c r="U1779" i="1" s="1"/>
  <c r="V1779" i="1"/>
  <c r="O320" i="1"/>
  <c r="P320" i="1"/>
  <c r="N320" i="1"/>
  <c r="P34" i="1"/>
  <c r="N34" i="1"/>
  <c r="O34" i="1"/>
  <c r="H593" i="1"/>
  <c r="G593" i="1"/>
  <c r="P92" i="1"/>
  <c r="O92" i="1"/>
  <c r="N92" i="1"/>
  <c r="S412" i="1"/>
  <c r="Q412" i="1" a="1"/>
  <c r="Q412" i="1" s="1"/>
  <c r="H330" i="2"/>
  <c r="X71" i="13"/>
  <c r="I1616" i="1" a="1"/>
  <c r="I1616" i="1" s="1"/>
  <c r="P496" i="1"/>
  <c r="O496" i="1"/>
  <c r="N496" i="1"/>
  <c r="H72" i="2"/>
  <c r="P829" i="1"/>
  <c r="O829" i="1"/>
  <c r="N829" i="1"/>
  <c r="Z1514" i="1" a="1"/>
  <c r="Z1514" i="1" s="1"/>
  <c r="X1514" i="1" a="1"/>
  <c r="X1514" i="1" s="1"/>
  <c r="AA1514" i="1" a="1"/>
  <c r="AA1514" i="1" s="1"/>
  <c r="Y1514" i="1" a="1"/>
  <c r="Y1514" i="1" s="1"/>
  <c r="W1514" i="1" a="1"/>
  <c r="W1514" i="1" s="1"/>
  <c r="T1514" i="1" a="1"/>
  <c r="T1514" i="1" s="1"/>
  <c r="U1514" i="1" a="1"/>
  <c r="U1514" i="1" s="1"/>
  <c r="AE1514" i="1" a="1"/>
  <c r="AE1514" i="1" s="1"/>
  <c r="AF1514" i="1" a="1"/>
  <c r="AF1514" i="1" s="1"/>
  <c r="AD1514" i="1" a="1"/>
  <c r="AD1514" i="1" s="1"/>
  <c r="AC1514" i="1" a="1"/>
  <c r="AC1514" i="1" s="1"/>
  <c r="AB1514" i="1" a="1"/>
  <c r="AB1514" i="1" s="1"/>
  <c r="V1514" i="1"/>
  <c r="AD1414" i="1" a="1"/>
  <c r="AD1414" i="1" s="1"/>
  <c r="AC1414" i="1" a="1"/>
  <c r="AC1414" i="1" s="1"/>
  <c r="AB1414" i="1" a="1"/>
  <c r="AB1414" i="1" s="1"/>
  <c r="Z1414" i="1" a="1"/>
  <c r="Z1414" i="1" s="1"/>
  <c r="AF1414" i="1" a="1"/>
  <c r="AF1414" i="1" s="1"/>
  <c r="AE1414" i="1" a="1"/>
  <c r="AE1414" i="1" s="1"/>
  <c r="AA1414" i="1" a="1"/>
  <c r="AA1414" i="1" s="1"/>
  <c r="Y1414" i="1" a="1"/>
  <c r="Y1414" i="1" s="1"/>
  <c r="X1414" i="1" a="1"/>
  <c r="X1414" i="1" s="1"/>
  <c r="W1414" i="1" a="1"/>
  <c r="W1414" i="1" s="1"/>
  <c r="U1414" i="1" a="1"/>
  <c r="U1414" i="1" s="1"/>
  <c r="T1414" i="1" a="1"/>
  <c r="T1414" i="1" s="1"/>
  <c r="V1414" i="1"/>
  <c r="AY36" i="10"/>
  <c r="BB36" i="10"/>
  <c r="AZ36" i="10"/>
  <c r="BA36" i="10" s="1"/>
  <c r="H296" i="2"/>
  <c r="O1287" i="1"/>
  <c r="N1287" i="1"/>
  <c r="H1592" i="1"/>
  <c r="G1592" i="1"/>
  <c r="P741" i="1"/>
  <c r="O741" i="1"/>
  <c r="N741" i="1"/>
  <c r="S910" i="1"/>
  <c r="Q910" i="1" a="1"/>
  <c r="Q910" i="1" s="1"/>
  <c r="S1551" i="1"/>
  <c r="Q1551" i="1" a="1"/>
  <c r="Q1551" i="1" s="1"/>
  <c r="P675" i="1"/>
  <c r="O675" i="1"/>
  <c r="N675" i="1"/>
  <c r="Y1361" i="1" a="1"/>
  <c r="Y1361" i="1" s="1"/>
  <c r="X1361" i="1" a="1"/>
  <c r="X1361" i="1" s="1"/>
  <c r="W1361" i="1" a="1"/>
  <c r="W1361" i="1" s="1"/>
  <c r="AE1361" i="1" a="1"/>
  <c r="AE1361" i="1" s="1"/>
  <c r="AD1361" i="1" a="1"/>
  <c r="AD1361" i="1" s="1"/>
  <c r="AF1361" i="1" a="1"/>
  <c r="AF1361" i="1" s="1"/>
  <c r="AC1361" i="1" a="1"/>
  <c r="AC1361" i="1" s="1"/>
  <c r="AB1361" i="1" a="1"/>
  <c r="AB1361" i="1" s="1"/>
  <c r="AA1361" i="1" a="1"/>
  <c r="AA1361" i="1" s="1"/>
  <c r="T1361" i="1" a="1"/>
  <c r="T1361" i="1" s="1"/>
  <c r="Z1361" i="1" a="1"/>
  <c r="Z1361" i="1" s="1"/>
  <c r="U1361" i="1" a="1"/>
  <c r="U1361" i="1" s="1"/>
  <c r="V1361" i="1"/>
  <c r="S617" i="1"/>
  <c r="AC726" i="1" a="1"/>
  <c r="AC726" i="1" s="1"/>
  <c r="AB726" i="1" a="1"/>
  <c r="AB726" i="1" s="1"/>
  <c r="AA726" i="1" a="1"/>
  <c r="AA726" i="1" s="1"/>
  <c r="Z726" i="1" a="1"/>
  <c r="Z726" i="1" s="1"/>
  <c r="Y726" i="1" a="1"/>
  <c r="Y726" i="1" s="1"/>
  <c r="W726" i="1" a="1"/>
  <c r="W726" i="1" s="1"/>
  <c r="AF726" i="1" a="1"/>
  <c r="AF726" i="1" s="1"/>
  <c r="AD726" i="1" a="1"/>
  <c r="AD726" i="1" s="1"/>
  <c r="AE726" i="1" a="1"/>
  <c r="AE726" i="1" s="1"/>
  <c r="X726" i="1" a="1"/>
  <c r="X726" i="1" s="1"/>
  <c r="U726" i="1" a="1"/>
  <c r="U726" i="1" s="1"/>
  <c r="T726" i="1" a="1"/>
  <c r="T726" i="1" s="1"/>
  <c r="V726" i="1"/>
  <c r="P669" i="1"/>
  <c r="N669" i="1"/>
  <c r="O669" i="1"/>
  <c r="J1685" i="1" a="1"/>
  <c r="J1685" i="1" s="1"/>
  <c r="P1365" i="1"/>
  <c r="O1365" i="1"/>
  <c r="N1365" i="1"/>
  <c r="P565" i="1"/>
  <c r="N565" i="1"/>
  <c r="O565" i="1"/>
  <c r="P485" i="1"/>
  <c r="O485" i="1"/>
  <c r="N485" i="1"/>
  <c r="H38" i="2"/>
  <c r="H1773" i="1"/>
  <c r="G1773" i="1"/>
  <c r="N1680" i="1"/>
  <c r="O1680" i="1"/>
  <c r="P1680" i="1"/>
  <c r="AA1614" i="1" a="1"/>
  <c r="AA1614" i="1" s="1"/>
  <c r="Z1614" i="1" a="1"/>
  <c r="Z1614" i="1" s="1"/>
  <c r="AC1614" i="1" a="1"/>
  <c r="AC1614" i="1" s="1"/>
  <c r="AB1614" i="1" a="1"/>
  <c r="AB1614" i="1" s="1"/>
  <c r="Y1614" i="1" a="1"/>
  <c r="Y1614" i="1" s="1"/>
  <c r="W1614" i="1" a="1"/>
  <c r="W1614" i="1" s="1"/>
  <c r="T1614" i="1" a="1"/>
  <c r="T1614" i="1" s="1"/>
  <c r="AD1614" i="1" a="1"/>
  <c r="AD1614" i="1" s="1"/>
  <c r="AF1614" i="1" a="1"/>
  <c r="AF1614" i="1" s="1"/>
  <c r="AE1614" i="1" a="1"/>
  <c r="AE1614" i="1" s="1"/>
  <c r="U1614" i="1" a="1"/>
  <c r="U1614" i="1" s="1"/>
  <c r="X1614" i="1" a="1"/>
  <c r="X1614" i="1" s="1"/>
  <c r="V1614" i="1"/>
  <c r="H77" i="2"/>
  <c r="P1522" i="1"/>
  <c r="O1522" i="1"/>
  <c r="N1522" i="1"/>
  <c r="P106" i="1"/>
  <c r="O106" i="1"/>
  <c r="N106" i="1"/>
  <c r="O1170" i="1"/>
  <c r="N1170" i="1"/>
  <c r="AE1387" i="1" a="1"/>
  <c r="AE1387" i="1" s="1"/>
  <c r="T1387" i="1" a="1"/>
  <c r="T1387" i="1" s="1"/>
  <c r="AD1387" i="1" a="1"/>
  <c r="AD1387" i="1" s="1"/>
  <c r="AC1387" i="1" a="1"/>
  <c r="AC1387" i="1" s="1"/>
  <c r="AB1387" i="1" a="1"/>
  <c r="AB1387" i="1" s="1"/>
  <c r="AA1387" i="1" a="1"/>
  <c r="AA1387" i="1" s="1"/>
  <c r="Z1387" i="1" a="1"/>
  <c r="Z1387" i="1" s="1"/>
  <c r="Y1387" i="1" a="1"/>
  <c r="Y1387" i="1" s="1"/>
  <c r="AF1387" i="1" a="1"/>
  <c r="AF1387" i="1" s="1"/>
  <c r="X1387" i="1" a="1"/>
  <c r="X1387" i="1" s="1"/>
  <c r="W1387" i="1" a="1"/>
  <c r="W1387" i="1" s="1"/>
  <c r="U1387" i="1" a="1"/>
  <c r="U1387" i="1" s="1"/>
  <c r="V1387" i="1"/>
  <c r="H1161" i="1"/>
  <c r="G1161" i="1"/>
  <c r="O893" i="1"/>
  <c r="P893" i="1"/>
  <c r="N893" i="1"/>
  <c r="P779" i="1"/>
  <c r="N779" i="1"/>
  <c r="J768" i="1" a="1"/>
  <c r="J768" i="1" s="1"/>
  <c r="AF1187" i="1" a="1"/>
  <c r="AF1187" i="1" s="1"/>
  <c r="U1187" i="1" a="1"/>
  <c r="U1187" i="1" s="1"/>
  <c r="AE1187" i="1" a="1"/>
  <c r="AE1187" i="1" s="1"/>
  <c r="T1187" i="1" a="1"/>
  <c r="T1187" i="1" s="1"/>
  <c r="AA1187" i="1" a="1"/>
  <c r="AA1187" i="1" s="1"/>
  <c r="Z1187" i="1" a="1"/>
  <c r="Z1187" i="1" s="1"/>
  <c r="Y1187" i="1" a="1"/>
  <c r="Y1187" i="1" s="1"/>
  <c r="X1187" i="1" a="1"/>
  <c r="X1187" i="1" s="1"/>
  <c r="W1187" i="1" a="1"/>
  <c r="W1187" i="1" s="1"/>
  <c r="AC1187" i="1" a="1"/>
  <c r="AC1187" i="1" s="1"/>
  <c r="AB1187" i="1" a="1"/>
  <c r="AB1187" i="1" s="1"/>
  <c r="AD1187" i="1" a="1"/>
  <c r="AD1187" i="1" s="1"/>
  <c r="V1187" i="1"/>
  <c r="X687" i="1" a="1"/>
  <c r="X687" i="1" s="1"/>
  <c r="W687" i="1" a="1"/>
  <c r="W687" i="1" s="1"/>
  <c r="AF687" i="1" a="1"/>
  <c r="AF687" i="1" s="1"/>
  <c r="U687" i="1" a="1"/>
  <c r="U687" i="1" s="1"/>
  <c r="AC687" i="1" a="1"/>
  <c r="AC687" i="1" s="1"/>
  <c r="AE687" i="1" a="1"/>
  <c r="AE687" i="1" s="1"/>
  <c r="AD687" i="1" a="1"/>
  <c r="AD687" i="1" s="1"/>
  <c r="AB687" i="1" a="1"/>
  <c r="AB687" i="1" s="1"/>
  <c r="AA687" i="1" a="1"/>
  <c r="AA687" i="1" s="1"/>
  <c r="Z687" i="1" a="1"/>
  <c r="Z687" i="1" s="1"/>
  <c r="Y687" i="1" a="1"/>
  <c r="Y687" i="1" s="1"/>
  <c r="T687" i="1" a="1"/>
  <c r="T687" i="1" s="1"/>
  <c r="V687" i="1"/>
  <c r="G139" i="1"/>
  <c r="H139" i="1"/>
  <c r="O46" i="1"/>
  <c r="P46" i="1"/>
  <c r="N46" i="1"/>
  <c r="S1597" i="1"/>
  <c r="Q1597" i="1" a="1"/>
  <c r="Q1597" i="1" s="1"/>
  <c r="O662" i="1"/>
  <c r="N662" i="1"/>
  <c r="O61" i="1"/>
  <c r="N61" i="1"/>
  <c r="P61" i="1"/>
  <c r="J764" i="1" a="1"/>
  <c r="J764" i="1" s="1"/>
  <c r="O1744" i="1"/>
  <c r="N1744" i="1"/>
  <c r="P1744" i="1"/>
  <c r="G1177" i="1"/>
  <c r="H1177" i="1"/>
  <c r="P915" i="1"/>
  <c r="O915" i="1"/>
  <c r="N915" i="1"/>
  <c r="O36" i="5"/>
  <c r="U27" i="17"/>
  <c r="AG54" i="6"/>
  <c r="BE54" i="6"/>
  <c r="H453" i="2"/>
  <c r="H193" i="2"/>
  <c r="H425" i="2"/>
  <c r="H85" i="2"/>
  <c r="H211" i="2"/>
  <c r="O1762" i="1"/>
  <c r="N1762" i="1"/>
  <c r="P1762" i="1"/>
  <c r="I249" i="2"/>
  <c r="S1783" i="1"/>
  <c r="P1483" i="1"/>
  <c r="N1483" i="1"/>
  <c r="O1483" i="1"/>
  <c r="N943" i="1"/>
  <c r="O943" i="1"/>
  <c r="H412" i="2"/>
  <c r="P765" i="1"/>
  <c r="N765" i="1"/>
  <c r="O765" i="1"/>
  <c r="P405" i="1"/>
  <c r="N405" i="1"/>
  <c r="O405" i="1"/>
  <c r="P285" i="1"/>
  <c r="O285" i="1"/>
  <c r="N285" i="1"/>
  <c r="P1576" i="1"/>
  <c r="O1576" i="1"/>
  <c r="N1576" i="1"/>
  <c r="O1607" i="1"/>
  <c r="N1607" i="1"/>
  <c r="P1569" i="1"/>
  <c r="O1569" i="1"/>
  <c r="N1569" i="1"/>
  <c r="H1209" i="1"/>
  <c r="G1209" i="1"/>
  <c r="P1607" i="1"/>
  <c r="O840" i="1"/>
  <c r="N840" i="1"/>
  <c r="P840" i="1"/>
  <c r="H295" i="2"/>
  <c r="H103" i="2"/>
  <c r="O1294" i="1"/>
  <c r="P975" i="1"/>
  <c r="O975" i="1"/>
  <c r="N975" i="1"/>
  <c r="N1439" i="1"/>
  <c r="P65" i="1"/>
  <c r="O65" i="1"/>
  <c r="N65" i="1"/>
  <c r="AD490" i="1" a="1"/>
  <c r="AD490" i="1" s="1"/>
  <c r="AC490" i="1" a="1"/>
  <c r="AC490" i="1" s="1"/>
  <c r="AA490" i="1" a="1"/>
  <c r="AA490" i="1" s="1"/>
  <c r="Z490" i="1" a="1"/>
  <c r="Z490" i="1" s="1"/>
  <c r="Y490" i="1" a="1"/>
  <c r="Y490" i="1" s="1"/>
  <c r="X490" i="1" a="1"/>
  <c r="X490" i="1" s="1"/>
  <c r="W490" i="1" a="1"/>
  <c r="W490" i="1" s="1"/>
  <c r="U490" i="1" a="1"/>
  <c r="U490" i="1" s="1"/>
  <c r="AE490" i="1" a="1"/>
  <c r="AE490" i="1" s="1"/>
  <c r="AB490" i="1" a="1"/>
  <c r="AB490" i="1" s="1"/>
  <c r="T490" i="1" a="1"/>
  <c r="T490" i="1" s="1"/>
  <c r="AF490" i="1" a="1"/>
  <c r="AF490" i="1" s="1"/>
  <c r="V490" i="1"/>
  <c r="Q1692" i="1" a="1"/>
  <c r="Q1692" i="1" s="1"/>
  <c r="S1692" i="1"/>
  <c r="N1347" i="1"/>
  <c r="P1347" i="1"/>
  <c r="O1347" i="1"/>
  <c r="P839" i="1"/>
  <c r="O839" i="1"/>
  <c r="N839" i="1"/>
  <c r="P135" i="1"/>
  <c r="N135" i="1"/>
  <c r="O135" i="1"/>
  <c r="P89" i="1"/>
  <c r="N89" i="1"/>
  <c r="O89" i="1"/>
  <c r="P746" i="1"/>
  <c r="N746" i="1"/>
  <c r="O746" i="1"/>
  <c r="S557" i="1"/>
  <c r="Q557" i="1" a="1"/>
  <c r="Q557" i="1" s="1"/>
  <c r="H303" i="2"/>
  <c r="N519" i="1"/>
  <c r="O519" i="1"/>
  <c r="P519" i="1"/>
  <c r="I219" i="2"/>
  <c r="H219" i="2"/>
  <c r="N1799" i="1"/>
  <c r="O1799" i="1"/>
  <c r="P1799" i="1"/>
  <c r="AA191" i="1" a="1"/>
  <c r="AA191" i="1" s="1"/>
  <c r="Z191" i="1" a="1"/>
  <c r="Z191" i="1" s="1"/>
  <c r="Y191" i="1" a="1"/>
  <c r="Y191" i="1" s="1"/>
  <c r="X191" i="1" a="1"/>
  <c r="X191" i="1" s="1"/>
  <c r="W191" i="1" a="1"/>
  <c r="W191" i="1" s="1"/>
  <c r="AF191" i="1" a="1"/>
  <c r="AF191" i="1" s="1"/>
  <c r="AE191" i="1" a="1"/>
  <c r="AE191" i="1" s="1"/>
  <c r="AD191" i="1" a="1"/>
  <c r="AD191" i="1" s="1"/>
  <c r="AC191" i="1" a="1"/>
  <c r="AC191" i="1" s="1"/>
  <c r="AB191" i="1" a="1"/>
  <c r="AB191" i="1" s="1"/>
  <c r="U191" i="1" a="1"/>
  <c r="U191" i="1" s="1"/>
  <c r="T191" i="1" a="1"/>
  <c r="T191" i="1" s="1"/>
  <c r="V191" i="1"/>
  <c r="Q90" i="1" a="1"/>
  <c r="Q90" i="1" s="1"/>
  <c r="S90" i="1"/>
  <c r="AD897" i="1" a="1"/>
  <c r="AD897" i="1" s="1"/>
  <c r="AC897" i="1" a="1"/>
  <c r="AC897" i="1" s="1"/>
  <c r="AB897" i="1" a="1"/>
  <c r="AB897" i="1" s="1"/>
  <c r="X897" i="1" a="1"/>
  <c r="X897" i="1" s="1"/>
  <c r="AF897" i="1" a="1"/>
  <c r="AF897" i="1" s="1"/>
  <c r="AE897" i="1" a="1"/>
  <c r="AE897" i="1" s="1"/>
  <c r="Y897" i="1" a="1"/>
  <c r="Y897" i="1" s="1"/>
  <c r="T897" i="1" a="1"/>
  <c r="T897" i="1" s="1"/>
  <c r="AA897" i="1" a="1"/>
  <c r="AA897" i="1" s="1"/>
  <c r="Z897" i="1" a="1"/>
  <c r="Z897" i="1" s="1"/>
  <c r="W897" i="1" a="1"/>
  <c r="W897" i="1" s="1"/>
  <c r="U897" i="1" a="1"/>
  <c r="U897" i="1" s="1"/>
  <c r="V897" i="1"/>
  <c r="AD32" i="1" a="1"/>
  <c r="AD32" i="1" s="1"/>
  <c r="AC32" i="1" a="1"/>
  <c r="AC32" i="1" s="1"/>
  <c r="AB32" i="1" a="1"/>
  <c r="AB32" i="1" s="1"/>
  <c r="AA32" i="1" a="1"/>
  <c r="AA32" i="1" s="1"/>
  <c r="Y32" i="1" a="1"/>
  <c r="Y32" i="1" s="1"/>
  <c r="AE32" i="1" a="1"/>
  <c r="AE32" i="1" s="1"/>
  <c r="Z32" i="1" a="1"/>
  <c r="Z32" i="1" s="1"/>
  <c r="AF32" i="1" a="1"/>
  <c r="AF32" i="1" s="1"/>
  <c r="W32" i="1" a="1"/>
  <c r="W32" i="1" s="1"/>
  <c r="U32" i="1" a="1"/>
  <c r="U32" i="1" s="1"/>
  <c r="S599" i="1"/>
  <c r="Q599" i="1" a="1"/>
  <c r="Q599" i="1" s="1"/>
  <c r="O4" i="5"/>
  <c r="U9" i="17"/>
  <c r="I420" i="2"/>
  <c r="H373" i="2"/>
  <c r="H253" i="2"/>
  <c r="H366" i="2"/>
  <c r="H46" i="2"/>
  <c r="O1796" i="1"/>
  <c r="P1796" i="1"/>
  <c r="H285" i="2"/>
  <c r="H471" i="2"/>
  <c r="H11" i="2"/>
  <c r="I324" i="2"/>
  <c r="H190" i="2"/>
  <c r="G1764" i="1"/>
  <c r="H1764" i="1"/>
  <c r="BG52" i="12"/>
  <c r="BH52" i="12" s="1"/>
  <c r="BI52" i="12"/>
  <c r="BF52" i="12"/>
  <c r="AV14" i="5"/>
  <c r="AW14" i="5" s="1"/>
  <c r="H448" i="2"/>
  <c r="P1777" i="1"/>
  <c r="O1777" i="1"/>
  <c r="N1777" i="1"/>
  <c r="N463" i="1"/>
  <c r="O463" i="1"/>
  <c r="N343" i="1"/>
  <c r="O343" i="1"/>
  <c r="P343" i="1"/>
  <c r="N243" i="1"/>
  <c r="O243" i="1"/>
  <c r="H132" i="2"/>
  <c r="BI6" i="15"/>
  <c r="BG6" i="15"/>
  <c r="BH6" i="15" s="1"/>
  <c r="BF6" i="15"/>
  <c r="H256" i="2"/>
  <c r="P1685" i="1"/>
  <c r="O1685" i="1"/>
  <c r="N1685" i="1"/>
  <c r="P1405" i="1"/>
  <c r="O1405" i="1"/>
  <c r="N1405" i="1"/>
  <c r="P1325" i="1"/>
  <c r="O1325" i="1"/>
  <c r="N1325" i="1"/>
  <c r="P945" i="1"/>
  <c r="O945" i="1"/>
  <c r="N945" i="1"/>
  <c r="P805" i="1"/>
  <c r="O805" i="1"/>
  <c r="N805" i="1"/>
  <c r="P1076" i="1"/>
  <c r="O1076" i="1"/>
  <c r="N1076" i="1"/>
  <c r="H796" i="1"/>
  <c r="G796" i="1"/>
  <c r="P536" i="1"/>
  <c r="O536" i="1"/>
  <c r="N536" i="1"/>
  <c r="T32" i="4" a="1"/>
  <c r="T32" i="4" s="1"/>
  <c r="BI32" i="6"/>
  <c r="BG32" i="6"/>
  <c r="BH32" i="6" s="1"/>
  <c r="BF32" i="6"/>
  <c r="G234" i="2" a="1"/>
  <c r="G234" i="2" s="1"/>
  <c r="I234" i="2" s="1"/>
  <c r="H214" i="2"/>
  <c r="G140" i="2" a="1"/>
  <c r="G140" i="2" s="1"/>
  <c r="I140" i="2" s="1"/>
  <c r="H239" i="2"/>
  <c r="P1458" i="1"/>
  <c r="O1458" i="1"/>
  <c r="N1458" i="1"/>
  <c r="P958" i="1"/>
  <c r="O958" i="1"/>
  <c r="N958" i="1"/>
  <c r="R778" i="1" a="1"/>
  <c r="R778" i="1" s="1"/>
  <c r="H578" i="1"/>
  <c r="G578" i="1"/>
  <c r="H438" i="1"/>
  <c r="G438" i="1"/>
  <c r="I436" i="2"/>
  <c r="N1554" i="1"/>
  <c r="P1229" i="1"/>
  <c r="O1229" i="1"/>
  <c r="N1229" i="1"/>
  <c r="P929" i="1"/>
  <c r="O929" i="1"/>
  <c r="N929" i="1"/>
  <c r="O1540" i="1"/>
  <c r="N1540" i="1"/>
  <c r="P1540" i="1"/>
  <c r="P1480" i="1"/>
  <c r="O1480" i="1"/>
  <c r="N1480" i="1"/>
  <c r="H840" i="1"/>
  <c r="G840" i="1"/>
  <c r="S1294" i="1"/>
  <c r="R347" i="1" a="1"/>
  <c r="R347" i="1" s="1"/>
  <c r="F266" i="1" a="1"/>
  <c r="F266" i="1" s="1"/>
  <c r="H202" i="2"/>
  <c r="O1439" i="1"/>
  <c r="G92" i="1"/>
  <c r="H92" i="1"/>
  <c r="Q612" i="1" a="1"/>
  <c r="Q612" i="1" s="1"/>
  <c r="W1657" i="1" a="1"/>
  <c r="W1657" i="1" s="1"/>
  <c r="U1657" i="1" a="1"/>
  <c r="U1657" i="1" s="1"/>
  <c r="AF1657" i="1" a="1"/>
  <c r="AF1657" i="1" s="1"/>
  <c r="AE1657" i="1" a="1"/>
  <c r="AE1657" i="1" s="1"/>
  <c r="AC1657" i="1" a="1"/>
  <c r="AC1657" i="1" s="1"/>
  <c r="X1657" i="1" a="1"/>
  <c r="X1657" i="1" s="1"/>
  <c r="T1657" i="1" a="1"/>
  <c r="T1657" i="1" s="1"/>
  <c r="AB1657" i="1" a="1"/>
  <c r="AB1657" i="1" s="1"/>
  <c r="AD1657" i="1" a="1"/>
  <c r="AD1657" i="1" s="1"/>
  <c r="AA1657" i="1" a="1"/>
  <c r="AA1657" i="1" s="1"/>
  <c r="Y1657" i="1" a="1"/>
  <c r="Y1657" i="1" s="1"/>
  <c r="Z1657" i="1" a="1"/>
  <c r="Z1657" i="1" s="1"/>
  <c r="V1657" i="1"/>
  <c r="P1602" i="1"/>
  <c r="O1602" i="1"/>
  <c r="N1602" i="1"/>
  <c r="P1599" i="1"/>
  <c r="O1599" i="1"/>
  <c r="N1599" i="1"/>
  <c r="S1059" i="1"/>
  <c r="Q1059" i="1" a="1"/>
  <c r="Q1059" i="1" s="1"/>
  <c r="H119" i="2"/>
  <c r="H37" i="2"/>
  <c r="W374" i="1" a="1"/>
  <c r="W374" i="1" s="1"/>
  <c r="AF374" i="1" a="1"/>
  <c r="AF374" i="1" s="1"/>
  <c r="U374" i="1" a="1"/>
  <c r="U374" i="1" s="1"/>
  <c r="AE374" i="1" a="1"/>
  <c r="AE374" i="1" s="1"/>
  <c r="T374" i="1" a="1"/>
  <c r="T374" i="1" s="1"/>
  <c r="AD374" i="1" a="1"/>
  <c r="AD374" i="1" s="1"/>
  <c r="AB374" i="1" a="1"/>
  <c r="AB374" i="1" s="1"/>
  <c r="AC374" i="1" a="1"/>
  <c r="AC374" i="1" s="1"/>
  <c r="AA374" i="1" a="1"/>
  <c r="AA374" i="1" s="1"/>
  <c r="Z374" i="1" a="1"/>
  <c r="Z374" i="1" s="1"/>
  <c r="Y374" i="1" a="1"/>
  <c r="Y374" i="1" s="1"/>
  <c r="X374" i="1" a="1"/>
  <c r="X374" i="1" s="1"/>
  <c r="V374" i="1"/>
  <c r="P137" i="1"/>
  <c r="N137" i="1"/>
  <c r="O137" i="1"/>
  <c r="H95" i="2"/>
  <c r="O1467" i="1"/>
  <c r="N1467" i="1"/>
  <c r="P1467" i="1"/>
  <c r="O1344" i="1"/>
  <c r="P1344" i="1"/>
  <c r="R815" i="1" a="1"/>
  <c r="R815" i="1" s="1"/>
  <c r="Q1677" i="1" a="1"/>
  <c r="Q1677" i="1" s="1"/>
  <c r="P1622" i="1"/>
  <c r="N1622" i="1"/>
  <c r="O1622" i="1"/>
  <c r="I1595" i="1" a="1"/>
  <c r="I1595" i="1" s="1"/>
  <c r="S1212" i="1"/>
  <c r="Q1212" i="1" a="1"/>
  <c r="Q1212" i="1" s="1"/>
  <c r="P1004" i="1"/>
  <c r="N1004" i="1"/>
  <c r="O1004" i="1"/>
  <c r="P433" i="1"/>
  <c r="N433" i="1"/>
  <c r="O433" i="1"/>
  <c r="I1592" i="1" a="1"/>
  <c r="I1592" i="1" s="1"/>
  <c r="AB854" i="1" a="1"/>
  <c r="AB854" i="1" s="1"/>
  <c r="AA854" i="1" a="1"/>
  <c r="AA854" i="1" s="1"/>
  <c r="Z854" i="1" a="1"/>
  <c r="Z854" i="1" s="1"/>
  <c r="AF854" i="1" a="1"/>
  <c r="AF854" i="1" s="1"/>
  <c r="U854" i="1" a="1"/>
  <c r="U854" i="1" s="1"/>
  <c r="AC854" i="1" a="1"/>
  <c r="AC854" i="1" s="1"/>
  <c r="W854" i="1" a="1"/>
  <c r="W854" i="1" s="1"/>
  <c r="AE854" i="1" a="1"/>
  <c r="AE854" i="1" s="1"/>
  <c r="AD854" i="1" a="1"/>
  <c r="AD854" i="1" s="1"/>
  <c r="Y854" i="1" a="1"/>
  <c r="Y854" i="1" s="1"/>
  <c r="X854" i="1" a="1"/>
  <c r="X854" i="1" s="1"/>
  <c r="T854" i="1" a="1"/>
  <c r="T854" i="1" s="1"/>
  <c r="V854" i="1"/>
  <c r="S252" i="1"/>
  <c r="Q252" i="1" a="1"/>
  <c r="Q252" i="1" s="1"/>
  <c r="Q1550" i="1" a="1"/>
  <c r="Q1550" i="1" s="1"/>
  <c r="O595" i="1"/>
  <c r="P595" i="1"/>
  <c r="N595" i="1"/>
  <c r="S328" i="1"/>
  <c r="Q328" i="1" a="1"/>
  <c r="Q328" i="1" s="1"/>
  <c r="O311" i="1"/>
  <c r="P311" i="1"/>
  <c r="N311" i="1"/>
  <c r="H142" i="1"/>
  <c r="G142" i="1"/>
  <c r="O817" i="1"/>
  <c r="P817" i="1"/>
  <c r="N817" i="1"/>
  <c r="Y967" i="1" a="1"/>
  <c r="Y967" i="1" s="1"/>
  <c r="X967" i="1" a="1"/>
  <c r="X967" i="1" s="1"/>
  <c r="W967" i="1" a="1"/>
  <c r="W967" i="1" s="1"/>
  <c r="AF967" i="1" a="1"/>
  <c r="AF967" i="1" s="1"/>
  <c r="U967" i="1" a="1"/>
  <c r="U967" i="1" s="1"/>
  <c r="AC967" i="1" a="1"/>
  <c r="AC967" i="1" s="1"/>
  <c r="Z967" i="1" a="1"/>
  <c r="Z967" i="1" s="1"/>
  <c r="T967" i="1" a="1"/>
  <c r="T967" i="1" s="1"/>
  <c r="AB967" i="1" a="1"/>
  <c r="AB967" i="1" s="1"/>
  <c r="AA967" i="1" a="1"/>
  <c r="AA967" i="1" s="1"/>
  <c r="AD967" i="1" a="1"/>
  <c r="AD967" i="1" s="1"/>
  <c r="AE967" i="1" a="1"/>
  <c r="AE967" i="1" s="1"/>
  <c r="V967" i="1"/>
  <c r="G1207" i="1"/>
  <c r="N852" i="1"/>
  <c r="P852" i="1"/>
  <c r="O852" i="1"/>
  <c r="Q1635" i="1" a="1"/>
  <c r="Q1635" i="1" s="1"/>
  <c r="S1635" i="1"/>
  <c r="S1648" i="1"/>
  <c r="Q1648" i="1" a="1"/>
  <c r="Q1648" i="1" s="1"/>
  <c r="N504" i="1"/>
  <c r="P504" i="1"/>
  <c r="BE57" i="6"/>
  <c r="BC57" i="6"/>
  <c r="BC63" i="6" s="1"/>
  <c r="BD65" i="6" s="1"/>
  <c r="BD66" i="6" s="1"/>
  <c r="Y788" i="1" a="1"/>
  <c r="Y788" i="1" s="1"/>
  <c r="X788" i="1" a="1"/>
  <c r="X788" i="1" s="1"/>
  <c r="AA788" i="1" a="1"/>
  <c r="AA788" i="1" s="1"/>
  <c r="Z788" i="1" a="1"/>
  <c r="Z788" i="1" s="1"/>
  <c r="W788" i="1" a="1"/>
  <c r="W788" i="1" s="1"/>
  <c r="U788" i="1" a="1"/>
  <c r="U788" i="1" s="1"/>
  <c r="AE788" i="1" a="1"/>
  <c r="AE788" i="1" s="1"/>
  <c r="AB788" i="1" a="1"/>
  <c r="AB788" i="1" s="1"/>
  <c r="AF788" i="1" a="1"/>
  <c r="AF788" i="1" s="1"/>
  <c r="T788" i="1" a="1"/>
  <c r="T788" i="1" s="1"/>
  <c r="AC788" i="1" a="1"/>
  <c r="AC788" i="1" s="1"/>
  <c r="AD788" i="1" a="1"/>
  <c r="AD788" i="1" s="1"/>
  <c r="V788" i="1"/>
  <c r="H1617" i="1"/>
  <c r="G1617" i="1"/>
  <c r="N559" i="1"/>
  <c r="P559" i="1"/>
  <c r="O559" i="1"/>
  <c r="O134" i="1"/>
  <c r="P134" i="1"/>
  <c r="N134" i="1"/>
  <c r="Q1475" i="1" a="1"/>
  <c r="Q1475" i="1" s="1"/>
  <c r="S1475" i="1"/>
  <c r="N769" i="1"/>
  <c r="P769" i="1"/>
  <c r="O769" i="1"/>
  <c r="H245" i="2"/>
  <c r="P1403" i="1"/>
  <c r="N1403" i="1"/>
  <c r="O1403" i="1"/>
  <c r="N598" i="1"/>
  <c r="P598" i="1"/>
  <c r="O598" i="1"/>
  <c r="N398" i="1"/>
  <c r="P398" i="1"/>
  <c r="O398" i="1"/>
  <c r="P258" i="1"/>
  <c r="O258" i="1"/>
  <c r="N258" i="1"/>
  <c r="P1109" i="1"/>
  <c r="N1109" i="1"/>
  <c r="O1109" i="1"/>
  <c r="H1160" i="1"/>
  <c r="G1160" i="1"/>
  <c r="P1695" i="1"/>
  <c r="N1695" i="1"/>
  <c r="O1695" i="1"/>
  <c r="G120" i="1"/>
  <c r="H120" i="1"/>
  <c r="N1377" i="1"/>
  <c r="O1377" i="1"/>
  <c r="P1377" i="1"/>
  <c r="S1479" i="1"/>
  <c r="Q1479" i="1" a="1"/>
  <c r="Q1479" i="1" s="1"/>
  <c r="P1376" i="1"/>
  <c r="O1376" i="1"/>
  <c r="N1376" i="1"/>
  <c r="P816" i="1"/>
  <c r="O816" i="1"/>
  <c r="N816" i="1"/>
  <c r="Q367" i="1" a="1"/>
  <c r="Q367" i="1" s="1"/>
  <c r="B135" i="4" a="1"/>
  <c r="B135" i="4" s="1"/>
  <c r="O750" i="1"/>
  <c r="P750" i="1"/>
  <c r="S1654" i="1"/>
  <c r="H105" i="2"/>
  <c r="P869" i="1"/>
  <c r="O869" i="1"/>
  <c r="N869" i="1"/>
  <c r="S357" i="1"/>
  <c r="Q357" i="1" a="1"/>
  <c r="Q357" i="1" s="1"/>
  <c r="G1778" i="1"/>
  <c r="H1778" i="1"/>
  <c r="Z1467" i="1" a="1"/>
  <c r="Z1467" i="1" s="1"/>
  <c r="Y1467" i="1" a="1"/>
  <c r="Y1467" i="1" s="1"/>
  <c r="X1467" i="1" a="1"/>
  <c r="X1467" i="1" s="1"/>
  <c r="U1467" i="1" a="1"/>
  <c r="U1467" i="1" s="1"/>
  <c r="AB1467" i="1" a="1"/>
  <c r="AB1467" i="1" s="1"/>
  <c r="AA1467" i="1" a="1"/>
  <c r="AA1467" i="1" s="1"/>
  <c r="W1467" i="1" a="1"/>
  <c r="W1467" i="1" s="1"/>
  <c r="AF1467" i="1" a="1"/>
  <c r="AF1467" i="1" s="1"/>
  <c r="AE1467" i="1" a="1"/>
  <c r="AE1467" i="1" s="1"/>
  <c r="AD1467" i="1" a="1"/>
  <c r="AD1467" i="1" s="1"/>
  <c r="AC1467" i="1" a="1"/>
  <c r="AC1467" i="1" s="1"/>
  <c r="T1467" i="1" a="1"/>
  <c r="T1467" i="1" s="1"/>
  <c r="V1467" i="1"/>
  <c r="N287" i="1"/>
  <c r="P287" i="1"/>
  <c r="O287" i="1"/>
  <c r="G433" i="1"/>
  <c r="H433" i="1"/>
  <c r="P246" i="1"/>
  <c r="N246" i="1"/>
  <c r="O246" i="1"/>
  <c r="S1754" i="1"/>
  <c r="Q1754" i="1" a="1"/>
  <c r="Q1754" i="1" s="1"/>
  <c r="Y1750" i="1" a="1"/>
  <c r="Y1750" i="1" s="1"/>
  <c r="X1750" i="1" a="1"/>
  <c r="X1750" i="1" s="1"/>
  <c r="W1750" i="1" a="1"/>
  <c r="W1750" i="1" s="1"/>
  <c r="AA1750" i="1" a="1"/>
  <c r="AA1750" i="1" s="1"/>
  <c r="Z1750" i="1" a="1"/>
  <c r="Z1750" i="1" s="1"/>
  <c r="U1750" i="1" a="1"/>
  <c r="U1750" i="1" s="1"/>
  <c r="T1750" i="1" a="1"/>
  <c r="T1750" i="1" s="1"/>
  <c r="AF1750" i="1" a="1"/>
  <c r="AF1750" i="1" s="1"/>
  <c r="AE1750" i="1" a="1"/>
  <c r="AE1750" i="1" s="1"/>
  <c r="AD1750" i="1" a="1"/>
  <c r="AD1750" i="1" s="1"/>
  <c r="AC1750" i="1" a="1"/>
  <c r="AC1750" i="1" s="1"/>
  <c r="AB1750" i="1" a="1"/>
  <c r="AB1750" i="1" s="1"/>
  <c r="V1750" i="1"/>
  <c r="I1611" i="1" a="1"/>
  <c r="I1611" i="1" s="1"/>
  <c r="AA1601" i="1" a="1"/>
  <c r="AA1601" i="1" s="1"/>
  <c r="Z1601" i="1" a="1"/>
  <c r="Z1601" i="1" s="1"/>
  <c r="Y1601" i="1" a="1"/>
  <c r="Y1601" i="1" s="1"/>
  <c r="X1601" i="1" a="1"/>
  <c r="X1601" i="1" s="1"/>
  <c r="W1601" i="1" a="1"/>
  <c r="W1601" i="1" s="1"/>
  <c r="T1601" i="1" a="1"/>
  <c r="T1601" i="1" s="1"/>
  <c r="AF1601" i="1" a="1"/>
  <c r="AF1601" i="1" s="1"/>
  <c r="AD1601" i="1" a="1"/>
  <c r="AD1601" i="1" s="1"/>
  <c r="AB1601" i="1" a="1"/>
  <c r="AB1601" i="1" s="1"/>
  <c r="AE1601" i="1" a="1"/>
  <c r="AE1601" i="1" s="1"/>
  <c r="AC1601" i="1" a="1"/>
  <c r="AC1601" i="1" s="1"/>
  <c r="U1601" i="1" a="1"/>
  <c r="U1601" i="1" s="1"/>
  <c r="V1601" i="1"/>
  <c r="S261" i="1"/>
  <c r="Q261" i="1" a="1"/>
  <c r="Q261" i="1" s="1"/>
  <c r="P1523" i="1"/>
  <c r="N1523" i="1"/>
  <c r="O1523" i="1"/>
  <c r="P1645" i="1"/>
  <c r="O1645" i="1"/>
  <c r="N1645" i="1"/>
  <c r="G805" i="1"/>
  <c r="H805" i="1"/>
  <c r="BF27" i="12"/>
  <c r="BI27" i="12"/>
  <c r="BG27" i="12"/>
  <c r="BH27" i="12" s="1"/>
  <c r="BG15" i="15"/>
  <c r="BH15" i="15" s="1"/>
  <c r="BI15" i="15"/>
  <c r="BF15" i="15"/>
  <c r="H196" i="2"/>
  <c r="I163" i="2"/>
  <c r="BB50" i="10"/>
  <c r="AY50" i="10"/>
  <c r="AZ50" i="10"/>
  <c r="BA50" i="10" s="1"/>
  <c r="G381" i="2" a="1"/>
  <c r="G381" i="2" s="1"/>
  <c r="I381" i="2" s="1"/>
  <c r="P911" i="1"/>
  <c r="O911" i="1"/>
  <c r="N911" i="1"/>
  <c r="AF301" i="1" a="1"/>
  <c r="AF301" i="1" s="1"/>
  <c r="U301" i="1" a="1"/>
  <c r="U301" i="1" s="1"/>
  <c r="AE301" i="1" a="1"/>
  <c r="AE301" i="1" s="1"/>
  <c r="T301" i="1" a="1"/>
  <c r="T301" i="1" s="1"/>
  <c r="AD301" i="1" a="1"/>
  <c r="AD301" i="1" s="1"/>
  <c r="AB301" i="1" a="1"/>
  <c r="AB301" i="1" s="1"/>
  <c r="Z301" i="1" a="1"/>
  <c r="Z301" i="1" s="1"/>
  <c r="Y301" i="1" a="1"/>
  <c r="Y301" i="1" s="1"/>
  <c r="X301" i="1" a="1"/>
  <c r="X301" i="1" s="1"/>
  <c r="W301" i="1" a="1"/>
  <c r="W301" i="1" s="1"/>
  <c r="AA301" i="1" a="1"/>
  <c r="AA301" i="1" s="1"/>
  <c r="AC301" i="1" a="1"/>
  <c r="AC301" i="1" s="1"/>
  <c r="V301" i="1"/>
  <c r="P1731" i="1"/>
  <c r="N1731" i="1"/>
  <c r="P1691" i="1"/>
  <c r="N1691" i="1"/>
  <c r="O1691" i="1"/>
  <c r="I1615" i="1" a="1"/>
  <c r="I1615" i="1" s="1"/>
  <c r="O230" i="1"/>
  <c r="P230" i="1"/>
  <c r="N230" i="1"/>
  <c r="I141" i="2"/>
  <c r="P1184" i="1"/>
  <c r="N1184" i="1"/>
  <c r="O1184" i="1"/>
  <c r="AF1097" i="1" a="1"/>
  <c r="AF1097" i="1" s="1"/>
  <c r="U1097" i="1" a="1"/>
  <c r="U1097" i="1" s="1"/>
  <c r="AE1097" i="1" a="1"/>
  <c r="AE1097" i="1" s="1"/>
  <c r="T1097" i="1" a="1"/>
  <c r="T1097" i="1" s="1"/>
  <c r="AD1097" i="1" a="1"/>
  <c r="AD1097" i="1" s="1"/>
  <c r="AB1097" i="1" a="1"/>
  <c r="AB1097" i="1" s="1"/>
  <c r="Y1097" i="1" a="1"/>
  <c r="Y1097" i="1" s="1"/>
  <c r="X1097" i="1" a="1"/>
  <c r="X1097" i="1" s="1"/>
  <c r="W1097" i="1" a="1"/>
  <c r="W1097" i="1" s="1"/>
  <c r="AA1097" i="1" a="1"/>
  <c r="AA1097" i="1" s="1"/>
  <c r="Z1097" i="1" a="1"/>
  <c r="Z1097" i="1" s="1"/>
  <c r="AC1097" i="1" a="1"/>
  <c r="AC1097" i="1" s="1"/>
  <c r="V1097" i="1"/>
  <c r="S787" i="1"/>
  <c r="Q787" i="1" a="1"/>
  <c r="Q787" i="1" s="1"/>
  <c r="H401" i="2"/>
  <c r="AD1241" i="1" a="1"/>
  <c r="AD1241" i="1" s="1"/>
  <c r="AC1241" i="1" a="1"/>
  <c r="AC1241" i="1" s="1"/>
  <c r="AA1241" i="1" a="1"/>
  <c r="AA1241" i="1" s="1"/>
  <c r="Y1241" i="1" a="1"/>
  <c r="Y1241" i="1" s="1"/>
  <c r="AE1241" i="1" a="1"/>
  <c r="AE1241" i="1" s="1"/>
  <c r="AB1241" i="1" a="1"/>
  <c r="AB1241" i="1" s="1"/>
  <c r="Z1241" i="1" a="1"/>
  <c r="Z1241" i="1" s="1"/>
  <c r="X1241" i="1" a="1"/>
  <c r="X1241" i="1" s="1"/>
  <c r="W1241" i="1" a="1"/>
  <c r="W1241" i="1" s="1"/>
  <c r="T1241" i="1" a="1"/>
  <c r="T1241" i="1" s="1"/>
  <c r="AF1241" i="1" a="1"/>
  <c r="AF1241" i="1" s="1"/>
  <c r="U1241" i="1" a="1"/>
  <c r="U1241" i="1" s="1"/>
  <c r="V1241" i="1"/>
  <c r="S924" i="1"/>
  <c r="Q924" i="1" a="1"/>
  <c r="Q924" i="1" s="1"/>
  <c r="P879" i="1"/>
  <c r="N879" i="1"/>
  <c r="O879" i="1"/>
  <c r="Y1761" i="1" a="1"/>
  <c r="Y1761" i="1" s="1"/>
  <c r="X1761" i="1" a="1"/>
  <c r="X1761" i="1" s="1"/>
  <c r="U1761" i="1" a="1"/>
  <c r="U1761" i="1" s="1"/>
  <c r="T1761" i="1" a="1"/>
  <c r="T1761" i="1" s="1"/>
  <c r="AF1761" i="1" a="1"/>
  <c r="AF1761" i="1" s="1"/>
  <c r="AE1761" i="1" a="1"/>
  <c r="AE1761" i="1" s="1"/>
  <c r="AD1761" i="1" a="1"/>
  <c r="AD1761" i="1" s="1"/>
  <c r="AC1761" i="1" a="1"/>
  <c r="AC1761" i="1" s="1"/>
  <c r="AB1761" i="1" a="1"/>
  <c r="AB1761" i="1" s="1"/>
  <c r="AA1761" i="1" a="1"/>
  <c r="AA1761" i="1" s="1"/>
  <c r="Z1761" i="1" a="1"/>
  <c r="Z1761" i="1" s="1"/>
  <c r="W1761" i="1" a="1"/>
  <c r="W1761" i="1" s="1"/>
  <c r="V1761" i="1"/>
  <c r="Y1395" i="1" a="1"/>
  <c r="Y1395" i="1" s="1"/>
  <c r="X1395" i="1" a="1"/>
  <c r="X1395" i="1" s="1"/>
  <c r="W1395" i="1" a="1"/>
  <c r="W1395" i="1" s="1"/>
  <c r="AA1395" i="1" a="1"/>
  <c r="AA1395" i="1" s="1"/>
  <c r="Z1395" i="1" a="1"/>
  <c r="Z1395" i="1" s="1"/>
  <c r="U1395" i="1" a="1"/>
  <c r="U1395" i="1" s="1"/>
  <c r="T1395" i="1" a="1"/>
  <c r="T1395" i="1" s="1"/>
  <c r="AF1395" i="1" a="1"/>
  <c r="AF1395" i="1" s="1"/>
  <c r="AE1395" i="1" a="1"/>
  <c r="AE1395" i="1" s="1"/>
  <c r="AD1395" i="1" a="1"/>
  <c r="AD1395" i="1" s="1"/>
  <c r="AB1395" i="1" a="1"/>
  <c r="AB1395" i="1" s="1"/>
  <c r="AC1395" i="1" a="1"/>
  <c r="AC1395" i="1" s="1"/>
  <c r="V1395" i="1"/>
  <c r="H149" i="1"/>
  <c r="G149" i="1"/>
  <c r="I113" i="2"/>
  <c r="O37" i="5"/>
  <c r="U29" i="17"/>
  <c r="I25" i="2"/>
  <c r="BI54" i="15"/>
  <c r="BF54" i="15"/>
  <c r="BG54" i="15"/>
  <c r="BH54" i="15" s="1"/>
  <c r="BI59" i="12"/>
  <c r="BG59" i="12"/>
  <c r="BH59" i="12" s="1"/>
  <c r="BF59" i="12"/>
  <c r="N763" i="1"/>
  <c r="O763" i="1"/>
  <c r="N563" i="1"/>
  <c r="O563" i="1"/>
  <c r="P563" i="1"/>
  <c r="I56" i="2"/>
  <c r="P1745" i="1"/>
  <c r="O1745" i="1"/>
  <c r="N1745" i="1"/>
  <c r="H1605" i="1"/>
  <c r="G1605" i="1"/>
  <c r="P1085" i="1"/>
  <c r="O1085" i="1"/>
  <c r="N1085" i="1"/>
  <c r="P1800" i="1"/>
  <c r="N1800" i="1"/>
  <c r="G1752" i="1"/>
  <c r="H1752" i="1"/>
  <c r="G1396" i="1"/>
  <c r="H1396" i="1"/>
  <c r="P976" i="1"/>
  <c r="O976" i="1"/>
  <c r="N976" i="1"/>
  <c r="O1707" i="1"/>
  <c r="N1707" i="1"/>
  <c r="P1378" i="1"/>
  <c r="O1378" i="1"/>
  <c r="N1378" i="1"/>
  <c r="O1309" i="1"/>
  <c r="N1309" i="1"/>
  <c r="P1309" i="1"/>
  <c r="O1169" i="1"/>
  <c r="N1169" i="1"/>
  <c r="P1169" i="1"/>
  <c r="P889" i="1"/>
  <c r="O889" i="1"/>
  <c r="N889" i="1"/>
  <c r="P1400" i="1"/>
  <c r="O1400" i="1"/>
  <c r="N1400" i="1"/>
  <c r="R820" i="1" a="1"/>
  <c r="R820" i="1" s="1"/>
  <c r="AZ31" i="10"/>
  <c r="BA31" i="10" s="1"/>
  <c r="BB31" i="10"/>
  <c r="AY31" i="10"/>
  <c r="BI64" i="13"/>
  <c r="BG64" i="13"/>
  <c r="BH64" i="13" s="1"/>
  <c r="BF64" i="13"/>
  <c r="P1321" i="1"/>
  <c r="N1321" i="1"/>
  <c r="G320" i="1"/>
  <c r="H320" i="1"/>
  <c r="S250" i="1"/>
  <c r="Q250" i="1" a="1"/>
  <c r="Q250" i="1" s="1"/>
  <c r="H121" i="1"/>
  <c r="G121" i="1"/>
  <c r="P1068" i="1"/>
  <c r="O1068" i="1"/>
  <c r="N1068" i="1"/>
  <c r="P1017" i="1"/>
  <c r="O1017" i="1"/>
  <c r="N1017" i="1"/>
  <c r="P593" i="1"/>
  <c r="O593" i="1"/>
  <c r="N593" i="1"/>
  <c r="P493" i="1"/>
  <c r="O493" i="1"/>
  <c r="N493" i="1"/>
  <c r="G328" i="1"/>
  <c r="BG41" i="8"/>
  <c r="BH41" i="8" s="1"/>
  <c r="BF41" i="8"/>
  <c r="BI41" i="8"/>
  <c r="P1182" i="1"/>
  <c r="O1182" i="1"/>
  <c r="G824" i="1"/>
  <c r="H824" i="1"/>
  <c r="N1092" i="1"/>
  <c r="P1092" i="1"/>
  <c r="Q1739" i="1" a="1"/>
  <c r="Q1739" i="1" s="1"/>
  <c r="O38" i="4" a="1"/>
  <c r="O38" i="4" s="1"/>
  <c r="BC38" i="5"/>
  <c r="BA38" i="5"/>
  <c r="R1054" i="1" a="1"/>
  <c r="R1054" i="1" s="1"/>
  <c r="AX38" i="5"/>
  <c r="AV38" i="5"/>
  <c r="AW38" i="5" s="1"/>
  <c r="R1071" i="1" a="1"/>
  <c r="R1071" i="1" s="1"/>
  <c r="R1057" i="1" a="1"/>
  <c r="R1057" i="1" s="1"/>
  <c r="R1081" i="1" a="1"/>
  <c r="R1081" i="1" s="1"/>
  <c r="R1056" i="1" a="1"/>
  <c r="R1056" i="1" s="1"/>
  <c r="R1060" i="1" a="1"/>
  <c r="R1060" i="1" s="1"/>
  <c r="R1059" i="1" a="1"/>
  <c r="R1059" i="1" s="1"/>
  <c r="R1053" i="1" a="1"/>
  <c r="R1053" i="1" s="1"/>
  <c r="R1072" i="1" a="1"/>
  <c r="R1072" i="1" s="1"/>
  <c r="R1070" i="1" a="1"/>
  <c r="R1070" i="1" s="1"/>
  <c r="R1063" i="1" a="1"/>
  <c r="R1063" i="1" s="1"/>
  <c r="R1064" i="1" a="1"/>
  <c r="R1064" i="1" s="1"/>
  <c r="R1067" i="1" a="1"/>
  <c r="R1067" i="1" s="1"/>
  <c r="R1075" i="1" a="1"/>
  <c r="R1075" i="1" s="1"/>
  <c r="G1801" i="1"/>
  <c r="H1801" i="1"/>
  <c r="P322" i="1"/>
  <c r="N322" i="1"/>
  <c r="O322" i="1"/>
  <c r="N824" i="1"/>
  <c r="P460" i="1"/>
  <c r="O211" i="1"/>
  <c r="P211" i="1"/>
  <c r="N211" i="1"/>
  <c r="Q1097" i="1" a="1"/>
  <c r="Q1097" i="1" s="1"/>
  <c r="P1572" i="1"/>
  <c r="O1572" i="1"/>
  <c r="Q1459" i="1" a="1"/>
  <c r="Q1459" i="1" s="1"/>
  <c r="S1459" i="1"/>
  <c r="O1361" i="1"/>
  <c r="P1361" i="1"/>
  <c r="N1361" i="1"/>
  <c r="S8" i="1"/>
  <c r="Q8" i="1" a="1"/>
  <c r="Q8" i="1" s="1"/>
  <c r="N112" i="1"/>
  <c r="P112" i="1"/>
  <c r="O112" i="1"/>
  <c r="Q1094" i="1" a="1"/>
  <c r="Q1094" i="1" s="1"/>
  <c r="S1094" i="1"/>
  <c r="B149" i="4" a="1"/>
  <c r="B149" i="4" s="1"/>
  <c r="H313" i="2"/>
  <c r="N6" i="6"/>
  <c r="O45" i="4" a="1"/>
  <c r="O45" i="4" s="1"/>
  <c r="BC45" i="5"/>
  <c r="BA45" i="5"/>
  <c r="AX45" i="5"/>
  <c r="AV45" i="5"/>
  <c r="AW45" i="5" s="1"/>
  <c r="R1270" i="1" a="1"/>
  <c r="R1270" i="1" s="1"/>
  <c r="R1288" i="1" a="1"/>
  <c r="R1288" i="1" s="1"/>
  <c r="R1264" i="1" a="1"/>
  <c r="R1264" i="1" s="1"/>
  <c r="R1274" i="1" a="1"/>
  <c r="R1274" i="1" s="1"/>
  <c r="R1277" i="1" a="1"/>
  <c r="R1277" i="1" s="1"/>
  <c r="R1279" i="1" a="1"/>
  <c r="R1279" i="1" s="1"/>
  <c r="R1289" i="1" a="1"/>
  <c r="R1289" i="1" s="1"/>
  <c r="R1282" i="1" a="1"/>
  <c r="R1282" i="1" s="1"/>
  <c r="R1267" i="1" a="1"/>
  <c r="R1267" i="1" s="1"/>
  <c r="R1281" i="1" a="1"/>
  <c r="R1281" i="1" s="1"/>
  <c r="R1265" i="1" a="1"/>
  <c r="R1265" i="1" s="1"/>
  <c r="R1273" i="1" a="1"/>
  <c r="R1273" i="1" s="1"/>
  <c r="R1272" i="1" a="1"/>
  <c r="R1272" i="1" s="1"/>
  <c r="R1287" i="1" a="1"/>
  <c r="R1287" i="1" s="1"/>
  <c r="R1284" i="1" a="1"/>
  <c r="R1284" i="1" s="1"/>
  <c r="R1280" i="1" a="1"/>
  <c r="R1280" i="1" s="1"/>
  <c r="R1262" i="1" a="1"/>
  <c r="R1262" i="1" s="1"/>
  <c r="H225" i="2"/>
  <c r="G271" i="2" a="1"/>
  <c r="G271" i="2" s="1"/>
  <c r="I271" i="2" s="1"/>
  <c r="H71" i="2"/>
  <c r="I64" i="2"/>
  <c r="AE1796" i="1" a="1"/>
  <c r="AE1796" i="1" s="1"/>
  <c r="T1796" i="1" a="1"/>
  <c r="T1796" i="1" s="1"/>
  <c r="Z1796" i="1" a="1"/>
  <c r="Z1796" i="1" s="1"/>
  <c r="AC1796" i="1" a="1"/>
  <c r="AC1796" i="1" s="1"/>
  <c r="AB1796" i="1" a="1"/>
  <c r="AB1796" i="1" s="1"/>
  <c r="U1796" i="1" a="1"/>
  <c r="U1796" i="1" s="1"/>
  <c r="AA1796" i="1" a="1"/>
  <c r="AA1796" i="1" s="1"/>
  <c r="X1796" i="1" a="1"/>
  <c r="X1796" i="1" s="1"/>
  <c r="AF1796" i="1" a="1"/>
  <c r="AF1796" i="1" s="1"/>
  <c r="AD1796" i="1" a="1"/>
  <c r="AD1796" i="1" s="1"/>
  <c r="Y1796" i="1" a="1"/>
  <c r="Y1796" i="1" s="1"/>
  <c r="W1796" i="1" a="1"/>
  <c r="W1796" i="1" s="1"/>
  <c r="V1796" i="1"/>
  <c r="BE53" i="6"/>
  <c r="H390" i="2"/>
  <c r="H250" i="2"/>
  <c r="BF50" i="15"/>
  <c r="BI50" i="15"/>
  <c r="BG50" i="15"/>
  <c r="BH50" i="15" s="1"/>
  <c r="AX14" i="5"/>
  <c r="H317" i="2"/>
  <c r="O1783" i="1"/>
  <c r="N1783" i="1"/>
  <c r="P1783" i="1"/>
  <c r="P1743" i="1"/>
  <c r="O1743" i="1"/>
  <c r="N1743" i="1"/>
  <c r="P1683" i="1"/>
  <c r="O1683" i="1"/>
  <c r="N1683" i="1"/>
  <c r="P1043" i="1"/>
  <c r="N1043" i="1"/>
  <c r="O1043" i="1"/>
  <c r="P123" i="1"/>
  <c r="O123" i="1"/>
  <c r="N123" i="1"/>
  <c r="H1594" i="1"/>
  <c r="G1594" i="1"/>
  <c r="W71" i="15"/>
  <c r="X73" i="15" s="1"/>
  <c r="X74" i="15" s="1"/>
  <c r="H316" i="2"/>
  <c r="H107" i="2"/>
  <c r="R1285" i="1" a="1"/>
  <c r="R1285" i="1" s="1"/>
  <c r="P1045" i="1"/>
  <c r="O1045" i="1"/>
  <c r="N1045" i="1"/>
  <c r="R765" i="1" a="1"/>
  <c r="R765" i="1" s="1"/>
  <c r="G403" i="2" a="1"/>
  <c r="G403" i="2" s="1"/>
  <c r="I403" i="2" s="1"/>
  <c r="N1780" i="1"/>
  <c r="P1536" i="1"/>
  <c r="O1536" i="1"/>
  <c r="N1536" i="1"/>
  <c r="R1076" i="1" a="1"/>
  <c r="R1076" i="1" s="1"/>
  <c r="H596" i="1"/>
  <c r="G596" i="1"/>
  <c r="F264" i="1" a="1"/>
  <c r="F264" i="1" s="1"/>
  <c r="F253" i="1" a="1"/>
  <c r="F253" i="1" s="1"/>
  <c r="F267" i="1" a="1"/>
  <c r="F267" i="1" s="1"/>
  <c r="F262" i="1" a="1"/>
  <c r="F262" i="1" s="1"/>
  <c r="F242" i="1" a="1"/>
  <c r="F242" i="1" s="1"/>
  <c r="F270" i="1" a="1"/>
  <c r="F270" i="1" s="1"/>
  <c r="F268" i="1" a="1"/>
  <c r="F268" i="1" s="1"/>
  <c r="F269" i="1" a="1"/>
  <c r="F269" i="1" s="1"/>
  <c r="F244" i="1" a="1"/>
  <c r="F244" i="1" s="1"/>
  <c r="F259" i="1" a="1"/>
  <c r="F259" i="1" s="1"/>
  <c r="F254" i="1" a="1"/>
  <c r="F254" i="1" s="1"/>
  <c r="F251" i="1" a="1"/>
  <c r="F251" i="1" s="1"/>
  <c r="F252" i="1" a="1"/>
  <c r="F252" i="1" s="1"/>
  <c r="F265" i="1" a="1"/>
  <c r="F265" i="1" s="1"/>
  <c r="F261" i="1" a="1"/>
  <c r="F261" i="1" s="1"/>
  <c r="F246" i="1" a="1"/>
  <c r="F246" i="1" s="1"/>
  <c r="F255" i="1" a="1"/>
  <c r="F255" i="1" s="1"/>
  <c r="BG22" i="13"/>
  <c r="BH22" i="13" s="1"/>
  <c r="BF22" i="13"/>
  <c r="BI22" i="13"/>
  <c r="G159" i="2" a="1"/>
  <c r="G159" i="2" s="1"/>
  <c r="I481" i="2"/>
  <c r="R1078" i="1" a="1"/>
  <c r="R1078" i="1" s="1"/>
  <c r="H1589" i="1"/>
  <c r="G1589" i="1"/>
  <c r="H263" i="2"/>
  <c r="P1040" i="1"/>
  <c r="N1040" i="1"/>
  <c r="O1040" i="1"/>
  <c r="P920" i="1"/>
  <c r="O920" i="1"/>
  <c r="N920" i="1"/>
  <c r="H3" i="2"/>
  <c r="H312" i="2"/>
  <c r="I169" i="2"/>
  <c r="BI13" i="13"/>
  <c r="BG13" i="13"/>
  <c r="BH13" i="13" s="1"/>
  <c r="BF13" i="13"/>
  <c r="G87" i="2" a="1"/>
  <c r="G87" i="2" s="1"/>
  <c r="W894" i="1" a="1"/>
  <c r="W894" i="1" s="1"/>
  <c r="AF894" i="1" a="1"/>
  <c r="AF894" i="1" s="1"/>
  <c r="U894" i="1" a="1"/>
  <c r="U894" i="1" s="1"/>
  <c r="AD894" i="1" a="1"/>
  <c r="AD894" i="1" s="1"/>
  <c r="AB894" i="1" a="1"/>
  <c r="AB894" i="1" s="1"/>
  <c r="Y894" i="1" a="1"/>
  <c r="Y894" i="1" s="1"/>
  <c r="X894" i="1" a="1"/>
  <c r="X894" i="1" s="1"/>
  <c r="T894" i="1" a="1"/>
  <c r="T894" i="1" s="1"/>
  <c r="AE894" i="1" a="1"/>
  <c r="AE894" i="1" s="1"/>
  <c r="Z894" i="1" a="1"/>
  <c r="Z894" i="1" s="1"/>
  <c r="AC894" i="1" a="1"/>
  <c r="AC894" i="1" s="1"/>
  <c r="AA894" i="1" a="1"/>
  <c r="AA894" i="1" s="1"/>
  <c r="V894" i="1"/>
  <c r="O650" i="1"/>
  <c r="P650" i="1"/>
  <c r="N650" i="1"/>
  <c r="S477" i="1"/>
  <c r="Q477" i="1" a="1"/>
  <c r="Q477" i="1" s="1"/>
  <c r="W63" i="12"/>
  <c r="X65" i="12" s="1"/>
  <c r="X66" i="12" s="1"/>
  <c r="P1633" i="1"/>
  <c r="O1633" i="1"/>
  <c r="N1633" i="1"/>
  <c r="P1519" i="1"/>
  <c r="O1519" i="1"/>
  <c r="P1191" i="1"/>
  <c r="O1191" i="1"/>
  <c r="N1191" i="1"/>
  <c r="O1107" i="1"/>
  <c r="N1107" i="1"/>
  <c r="R1068" i="1" a="1"/>
  <c r="R1068" i="1" s="1"/>
  <c r="H418" i="2"/>
  <c r="P782" i="1"/>
  <c r="O782" i="1"/>
  <c r="N782" i="1"/>
  <c r="P866" i="1"/>
  <c r="O866" i="1"/>
  <c r="N866" i="1"/>
  <c r="O1786" i="1"/>
  <c r="N1786" i="1"/>
  <c r="P1786" i="1"/>
  <c r="S1134" i="1"/>
  <c r="O902" i="1"/>
  <c r="P902" i="1"/>
  <c r="N902" i="1"/>
  <c r="Z830" i="1" a="1"/>
  <c r="Z830" i="1" s="1"/>
  <c r="Y830" i="1" a="1"/>
  <c r="Y830" i="1" s="1"/>
  <c r="X830" i="1" a="1"/>
  <c r="X830" i="1" s="1"/>
  <c r="AD830" i="1" a="1"/>
  <c r="AD830" i="1" s="1"/>
  <c r="W830" i="1" a="1"/>
  <c r="W830" i="1" s="1"/>
  <c r="U830" i="1" a="1"/>
  <c r="U830" i="1" s="1"/>
  <c r="T830" i="1" a="1"/>
  <c r="T830" i="1" s="1"/>
  <c r="AF830" i="1" a="1"/>
  <c r="AF830" i="1" s="1"/>
  <c r="AE830" i="1" a="1"/>
  <c r="AE830" i="1" s="1"/>
  <c r="AC830" i="1" a="1"/>
  <c r="AC830" i="1" s="1"/>
  <c r="AB830" i="1" a="1"/>
  <c r="AB830" i="1" s="1"/>
  <c r="AA830" i="1" a="1"/>
  <c r="AA830" i="1" s="1"/>
  <c r="V830" i="1"/>
  <c r="R760" i="1" a="1"/>
  <c r="R760" i="1" s="1"/>
  <c r="AE390" i="1" a="1"/>
  <c r="AE390" i="1" s="1"/>
  <c r="T390" i="1" a="1"/>
  <c r="T390" i="1" s="1"/>
  <c r="AD390" i="1" a="1"/>
  <c r="AD390" i="1" s="1"/>
  <c r="AC390" i="1" a="1"/>
  <c r="AC390" i="1" s="1"/>
  <c r="AB390" i="1" a="1"/>
  <c r="AB390" i="1" s="1"/>
  <c r="Z390" i="1" a="1"/>
  <c r="Z390" i="1" s="1"/>
  <c r="W390" i="1" a="1"/>
  <c r="W390" i="1" s="1"/>
  <c r="U390" i="1" a="1"/>
  <c r="U390" i="1" s="1"/>
  <c r="AF390" i="1" a="1"/>
  <c r="AF390" i="1" s="1"/>
  <c r="AA390" i="1" a="1"/>
  <c r="AA390" i="1" s="1"/>
  <c r="Y390" i="1" a="1"/>
  <c r="Y390" i="1" s="1"/>
  <c r="X390" i="1" a="1"/>
  <c r="X390" i="1" s="1"/>
  <c r="V390" i="1"/>
  <c r="H129" i="2"/>
  <c r="H12" i="2"/>
  <c r="Q1728" i="1" a="1"/>
  <c r="Q1728" i="1" s="1"/>
  <c r="S1728" i="1"/>
  <c r="P857" i="1"/>
  <c r="N857" i="1"/>
  <c r="I142" i="2"/>
  <c r="S1419" i="1"/>
  <c r="Q1419" i="1" a="1"/>
  <c r="Q1419" i="1" s="1"/>
  <c r="Q130" i="1" a="1"/>
  <c r="Q130" i="1" s="1"/>
  <c r="P60" i="1"/>
  <c r="N60" i="1"/>
  <c r="O60" i="1"/>
  <c r="BI7" i="15"/>
  <c r="BG7" i="15"/>
  <c r="BH7" i="15" s="1"/>
  <c r="BF7" i="15"/>
  <c r="O1151" i="1"/>
  <c r="P1151" i="1"/>
  <c r="N1151" i="1"/>
  <c r="O1124" i="1"/>
  <c r="P1124" i="1"/>
  <c r="N1124" i="1"/>
  <c r="O684" i="1"/>
  <c r="P684" i="1"/>
  <c r="N684" i="1"/>
  <c r="AF441" i="1" a="1"/>
  <c r="AF441" i="1" s="1"/>
  <c r="U441" i="1" a="1"/>
  <c r="U441" i="1" s="1"/>
  <c r="AE441" i="1" a="1"/>
  <c r="AE441" i="1" s="1"/>
  <c r="T441" i="1" a="1"/>
  <c r="T441" i="1" s="1"/>
  <c r="AD441" i="1" a="1"/>
  <c r="AD441" i="1" s="1"/>
  <c r="AC441" i="1" a="1"/>
  <c r="AC441" i="1" s="1"/>
  <c r="AB441" i="1" a="1"/>
  <c r="AB441" i="1" s="1"/>
  <c r="AA441" i="1" a="1"/>
  <c r="AA441" i="1" s="1"/>
  <c r="Z441" i="1" a="1"/>
  <c r="Z441" i="1" s="1"/>
  <c r="X441" i="1" a="1"/>
  <c r="X441" i="1" s="1"/>
  <c r="W441" i="1" a="1"/>
  <c r="W441" i="1" s="1"/>
  <c r="Y441" i="1" a="1"/>
  <c r="Y441" i="1" s="1"/>
  <c r="V441" i="1"/>
  <c r="H280" i="2"/>
  <c r="H116" i="2"/>
  <c r="P1750" i="1"/>
  <c r="O1750" i="1"/>
  <c r="N1750" i="1"/>
  <c r="N1127" i="1"/>
  <c r="O1127" i="1"/>
  <c r="P1127" i="1"/>
  <c r="N13" i="1"/>
  <c r="O13" i="1"/>
  <c r="P13" i="1"/>
  <c r="H1572" i="1"/>
  <c r="G1572" i="1"/>
  <c r="P243" i="1"/>
  <c r="AA1157" i="1" a="1"/>
  <c r="AA1157" i="1" s="1"/>
  <c r="Z1157" i="1" a="1"/>
  <c r="Z1157" i="1" s="1"/>
  <c r="AF1157" i="1" a="1"/>
  <c r="AF1157" i="1" s="1"/>
  <c r="U1157" i="1" a="1"/>
  <c r="U1157" i="1" s="1"/>
  <c r="AC1157" i="1" a="1"/>
  <c r="AC1157" i="1" s="1"/>
  <c r="AB1157" i="1" a="1"/>
  <c r="AB1157" i="1" s="1"/>
  <c r="Y1157" i="1" a="1"/>
  <c r="Y1157" i="1" s="1"/>
  <c r="X1157" i="1" a="1"/>
  <c r="X1157" i="1" s="1"/>
  <c r="W1157" i="1" a="1"/>
  <c r="W1157" i="1" s="1"/>
  <c r="AD1157" i="1" a="1"/>
  <c r="AD1157" i="1" s="1"/>
  <c r="AE1157" i="1" a="1"/>
  <c r="AE1157" i="1" s="1"/>
  <c r="T1157" i="1" a="1"/>
  <c r="T1157" i="1" s="1"/>
  <c r="V1157" i="1"/>
  <c r="H479" i="2"/>
  <c r="Y510" i="1" a="1"/>
  <c r="Y510" i="1" s="1"/>
  <c r="X510" i="1" a="1"/>
  <c r="X510" i="1" s="1"/>
  <c r="AF510" i="1" a="1"/>
  <c r="AF510" i="1" s="1"/>
  <c r="U510" i="1" a="1"/>
  <c r="U510" i="1" s="1"/>
  <c r="AD510" i="1" a="1"/>
  <c r="AD510" i="1" s="1"/>
  <c r="AC510" i="1" a="1"/>
  <c r="AC510" i="1" s="1"/>
  <c r="AB510" i="1" a="1"/>
  <c r="AB510" i="1" s="1"/>
  <c r="AA510" i="1" a="1"/>
  <c r="AA510" i="1" s="1"/>
  <c r="Z510" i="1" a="1"/>
  <c r="Z510" i="1" s="1"/>
  <c r="W510" i="1" a="1"/>
  <c r="W510" i="1" s="1"/>
  <c r="T510" i="1" a="1"/>
  <c r="T510" i="1" s="1"/>
  <c r="AE510" i="1" a="1"/>
  <c r="AE510" i="1" s="1"/>
  <c r="V510" i="1"/>
  <c r="P1551" i="1"/>
  <c r="O1551" i="1"/>
  <c r="N1551" i="1"/>
  <c r="P291" i="1"/>
  <c r="N291" i="1"/>
  <c r="O291" i="1"/>
  <c r="R1291" i="1" a="1"/>
  <c r="R1291" i="1" s="1"/>
  <c r="P480" i="1"/>
  <c r="N480" i="1"/>
  <c r="O480" i="1"/>
  <c r="N952" i="1"/>
  <c r="P952" i="1"/>
  <c r="O952" i="1"/>
  <c r="H268" i="2"/>
  <c r="P804" i="1"/>
  <c r="O804" i="1"/>
  <c r="N804" i="1"/>
  <c r="G18" i="2" a="1"/>
  <c r="G18" i="2" s="1"/>
  <c r="O1121" i="1"/>
  <c r="N1121" i="1"/>
  <c r="P1121" i="1"/>
  <c r="R769" i="1" a="1"/>
  <c r="R769" i="1" s="1"/>
  <c r="AC1075" i="1" a="1"/>
  <c r="AC1075" i="1" s="1"/>
  <c r="AB1075" i="1" a="1"/>
  <c r="AB1075" i="1" s="1"/>
  <c r="AA1075" i="1" a="1"/>
  <c r="AA1075" i="1" s="1"/>
  <c r="Z1075" i="1" a="1"/>
  <c r="Z1075" i="1" s="1"/>
  <c r="W1075" i="1" a="1"/>
  <c r="W1075" i="1" s="1"/>
  <c r="AF1075" i="1" a="1"/>
  <c r="AF1075" i="1" s="1"/>
  <c r="AD1075" i="1" a="1"/>
  <c r="AD1075" i="1" s="1"/>
  <c r="U1075" i="1" a="1"/>
  <c r="U1075" i="1" s="1"/>
  <c r="T1075" i="1" a="1"/>
  <c r="T1075" i="1" s="1"/>
  <c r="X1075" i="1" a="1"/>
  <c r="X1075" i="1" s="1"/>
  <c r="Y1075" i="1" a="1"/>
  <c r="Y1075" i="1" s="1"/>
  <c r="AE1075" i="1" a="1"/>
  <c r="AE1075" i="1" s="1"/>
  <c r="V1075" i="1"/>
  <c r="AB659" i="1" a="1"/>
  <c r="AB659" i="1" s="1"/>
  <c r="AA659" i="1" a="1"/>
  <c r="AA659" i="1" s="1"/>
  <c r="Z659" i="1" a="1"/>
  <c r="Z659" i="1" s="1"/>
  <c r="Y659" i="1" a="1"/>
  <c r="Y659" i="1" s="1"/>
  <c r="X659" i="1" a="1"/>
  <c r="X659" i="1" s="1"/>
  <c r="U659" i="1" a="1"/>
  <c r="U659" i="1" s="1"/>
  <c r="AC659" i="1" a="1"/>
  <c r="AC659" i="1" s="1"/>
  <c r="W659" i="1" a="1"/>
  <c r="W659" i="1" s="1"/>
  <c r="AF659" i="1" a="1"/>
  <c r="AF659" i="1" s="1"/>
  <c r="AE659" i="1" a="1"/>
  <c r="AE659" i="1" s="1"/>
  <c r="AD659" i="1" a="1"/>
  <c r="AD659" i="1" s="1"/>
  <c r="T659" i="1" a="1"/>
  <c r="T659" i="1" s="1"/>
  <c r="V659" i="1"/>
  <c r="AC1758" i="1" a="1"/>
  <c r="AC1758" i="1" s="1"/>
  <c r="AB1758" i="1" a="1"/>
  <c r="AB1758" i="1" s="1"/>
  <c r="AA1758" i="1" a="1"/>
  <c r="AA1758" i="1" s="1"/>
  <c r="AF1758" i="1" a="1"/>
  <c r="AF1758" i="1" s="1"/>
  <c r="AE1758" i="1" a="1"/>
  <c r="AE1758" i="1" s="1"/>
  <c r="AD1758" i="1" a="1"/>
  <c r="AD1758" i="1" s="1"/>
  <c r="T1758" i="1" a="1"/>
  <c r="T1758" i="1" s="1"/>
  <c r="W1758" i="1" a="1"/>
  <c r="W1758" i="1" s="1"/>
  <c r="U1758" i="1" a="1"/>
  <c r="U1758" i="1" s="1"/>
  <c r="Z1758" i="1" a="1"/>
  <c r="Z1758" i="1" s="1"/>
  <c r="Y1758" i="1" a="1"/>
  <c r="Y1758" i="1" s="1"/>
  <c r="X1758" i="1" a="1"/>
  <c r="X1758" i="1" s="1"/>
  <c r="V1758" i="1"/>
  <c r="H393" i="2"/>
  <c r="P1265" i="1"/>
  <c r="O1265" i="1"/>
  <c r="N1265" i="1"/>
  <c r="AZ11" i="10"/>
  <c r="BA11" i="10" s="1"/>
  <c r="BB11" i="10"/>
  <c r="AY11" i="10"/>
  <c r="T11" i="4" a="1"/>
  <c r="T11" i="4" s="1"/>
  <c r="R11" i="4" s="1"/>
  <c r="J1690" i="1" a="1"/>
  <c r="J1690" i="1" s="1"/>
  <c r="J1704" i="1" a="1"/>
  <c r="J1704" i="1" s="1"/>
  <c r="J1686" i="1" a="1"/>
  <c r="J1686" i="1" s="1"/>
  <c r="J1711" i="1" a="1"/>
  <c r="J1711" i="1" s="1"/>
  <c r="J1693" i="1" a="1"/>
  <c r="J1693" i="1" s="1"/>
  <c r="J1708" i="1" a="1"/>
  <c r="J1708" i="1" s="1"/>
  <c r="J1710" i="1" a="1"/>
  <c r="J1710" i="1" s="1"/>
  <c r="J1689" i="1" a="1"/>
  <c r="J1689" i="1" s="1"/>
  <c r="J1682" i="1" a="1"/>
  <c r="J1682" i="1" s="1"/>
  <c r="J1702" i="1" a="1"/>
  <c r="J1702" i="1" s="1"/>
  <c r="J1691" i="1" a="1"/>
  <c r="J1691" i="1" s="1"/>
  <c r="J1696" i="1" a="1"/>
  <c r="J1696" i="1" s="1"/>
  <c r="J1688" i="1" a="1"/>
  <c r="J1688" i="1" s="1"/>
  <c r="J1692" i="1" a="1"/>
  <c r="J1692" i="1" s="1"/>
  <c r="J1701" i="1" a="1"/>
  <c r="J1701" i="1" s="1"/>
  <c r="J1697" i="1" a="1"/>
  <c r="J1697" i="1" s="1"/>
  <c r="J1695" i="1" a="1"/>
  <c r="J1695" i="1" s="1"/>
  <c r="P1113" i="1"/>
  <c r="O1113" i="1"/>
  <c r="N1113" i="1"/>
  <c r="P36" i="1"/>
  <c r="O36" i="1"/>
  <c r="N36" i="1"/>
  <c r="P29" i="1"/>
  <c r="O29" i="1"/>
  <c r="N29" i="1"/>
  <c r="P1544" i="1"/>
  <c r="O1544" i="1"/>
  <c r="N1544" i="1"/>
  <c r="BG42" i="13"/>
  <c r="BH42" i="13" s="1"/>
  <c r="BF42" i="13"/>
  <c r="BI42" i="13"/>
  <c r="G319" i="2" a="1"/>
  <c r="G319" i="2" s="1"/>
  <c r="I319" i="2" s="1"/>
  <c r="O1444" i="1"/>
  <c r="P1444" i="1"/>
  <c r="N1444" i="1"/>
  <c r="BI25" i="13"/>
  <c r="BG25" i="13"/>
  <c r="BH25" i="13" s="1"/>
  <c r="BF25" i="13"/>
  <c r="G183" i="2" a="1"/>
  <c r="G183" i="2" s="1"/>
  <c r="I183" i="2" s="1"/>
  <c r="O1250" i="1"/>
  <c r="P1250" i="1"/>
  <c r="N1250" i="1"/>
  <c r="AB1108" i="1" a="1"/>
  <c r="AB1108" i="1" s="1"/>
  <c r="U1108" i="1" a="1"/>
  <c r="U1108" i="1" s="1"/>
  <c r="AF1108" i="1" a="1"/>
  <c r="AF1108" i="1" s="1"/>
  <c r="T1108" i="1" a="1"/>
  <c r="T1108" i="1" s="1"/>
  <c r="AD1108" i="1" a="1"/>
  <c r="AD1108" i="1" s="1"/>
  <c r="AA1108" i="1" a="1"/>
  <c r="AA1108" i="1" s="1"/>
  <c r="Z1108" i="1" a="1"/>
  <c r="Z1108" i="1" s="1"/>
  <c r="Y1108" i="1" a="1"/>
  <c r="Y1108" i="1" s="1"/>
  <c r="X1108" i="1" a="1"/>
  <c r="X1108" i="1" s="1"/>
  <c r="W1108" i="1" a="1"/>
  <c r="W1108" i="1" s="1"/>
  <c r="AC1108" i="1" a="1"/>
  <c r="AC1108" i="1" s="1"/>
  <c r="AE1108" i="1" a="1"/>
  <c r="AE1108" i="1" s="1"/>
  <c r="V1108" i="1"/>
  <c r="AB1044" i="1" a="1"/>
  <c r="AB1044" i="1" s="1"/>
  <c r="AA1044" i="1" a="1"/>
  <c r="AA1044" i="1" s="1"/>
  <c r="Z1044" i="1" a="1"/>
  <c r="Z1044" i="1" s="1"/>
  <c r="Y1044" i="1" a="1"/>
  <c r="Y1044" i="1" s="1"/>
  <c r="W1044" i="1" a="1"/>
  <c r="W1044" i="1" s="1"/>
  <c r="AF1044" i="1" a="1"/>
  <c r="AF1044" i="1" s="1"/>
  <c r="AC1044" i="1" a="1"/>
  <c r="AC1044" i="1" s="1"/>
  <c r="T1044" i="1" a="1"/>
  <c r="T1044" i="1" s="1"/>
  <c r="AD1044" i="1" a="1"/>
  <c r="AD1044" i="1" s="1"/>
  <c r="U1044" i="1" a="1"/>
  <c r="U1044" i="1" s="1"/>
  <c r="AE1044" i="1" a="1"/>
  <c r="AE1044" i="1" s="1"/>
  <c r="X1044" i="1" a="1"/>
  <c r="X1044" i="1" s="1"/>
  <c r="V1044" i="1"/>
  <c r="S1246" i="1"/>
  <c r="Q1246" i="1" a="1"/>
  <c r="Q1246" i="1" s="1"/>
  <c r="H10" i="2"/>
  <c r="P1603" i="1"/>
  <c r="O1603" i="1"/>
  <c r="N1603" i="1"/>
  <c r="H1405" i="1"/>
  <c r="G1405" i="1"/>
  <c r="H1169" i="1"/>
  <c r="G1169" i="1"/>
  <c r="T28" i="4" a="1"/>
  <c r="T28" i="4" s="1"/>
  <c r="BG28" i="6"/>
  <c r="BH28" i="6" s="1"/>
  <c r="BI28" i="6"/>
  <c r="BF28" i="6"/>
  <c r="O3" i="4" a="1"/>
  <c r="O3" i="4" s="1"/>
  <c r="BA3" i="5"/>
  <c r="R17" i="1" a="1"/>
  <c r="R17" i="1" s="1"/>
  <c r="R12" i="1" a="1"/>
  <c r="R12" i="1" s="1"/>
  <c r="R24" i="1" a="1"/>
  <c r="R24" i="1" s="1"/>
  <c r="R15" i="1" a="1"/>
  <c r="R15" i="1" s="1"/>
  <c r="R4" i="1" a="1"/>
  <c r="R4" i="1" s="1"/>
  <c r="R8" i="1" a="1"/>
  <c r="R8" i="1" s="1"/>
  <c r="R26" i="1" a="1"/>
  <c r="R26" i="1" s="1"/>
  <c r="R10" i="1" a="1"/>
  <c r="R10" i="1" s="1"/>
  <c r="R28" i="1" a="1"/>
  <c r="R28" i="1" s="1"/>
  <c r="R6" i="1" a="1"/>
  <c r="R6" i="1" s="1"/>
  <c r="R21" i="1" a="1"/>
  <c r="R21" i="1" s="1"/>
  <c r="AV3" i="5"/>
  <c r="AW3" i="5" s="1"/>
  <c r="R7" i="1" a="1"/>
  <c r="R7" i="1" s="1"/>
  <c r="R16" i="1" a="1"/>
  <c r="R16" i="1" s="1"/>
  <c r="R14" i="1" a="1"/>
  <c r="R14" i="1" s="1"/>
  <c r="T2" i="1" a="1"/>
  <c r="T2" i="1" s="1"/>
  <c r="V2" i="1" s="1"/>
  <c r="R11" i="1" a="1"/>
  <c r="R11" i="1" s="1"/>
  <c r="R13" i="1" a="1"/>
  <c r="R13" i="1" s="1"/>
  <c r="R19" i="1" a="1"/>
  <c r="R19" i="1" s="1"/>
  <c r="R3" i="1" a="1"/>
  <c r="R3" i="1" s="1"/>
  <c r="R27" i="1" a="1"/>
  <c r="R27" i="1" s="1"/>
  <c r="R22" i="1" a="1"/>
  <c r="R22" i="1" s="1"/>
  <c r="AX3" i="5"/>
  <c r="R23" i="1" a="1"/>
  <c r="R23" i="1" s="1"/>
  <c r="P1545" i="1"/>
  <c r="O1545" i="1"/>
  <c r="N1545" i="1"/>
  <c r="P1125" i="1"/>
  <c r="O1125" i="1"/>
  <c r="N1125" i="1"/>
  <c r="H421" i="2"/>
  <c r="P1489" i="1"/>
  <c r="O1489" i="1"/>
  <c r="N1489" i="1"/>
  <c r="P1080" i="1"/>
  <c r="O1080" i="1"/>
  <c r="N1080" i="1"/>
  <c r="BG27" i="9"/>
  <c r="BH27" i="9" s="1"/>
  <c r="BF27" i="9"/>
  <c r="BI27" i="9"/>
  <c r="O1258" i="1"/>
  <c r="N1258" i="1"/>
  <c r="P1258" i="1"/>
  <c r="O1389" i="1"/>
  <c r="P1389" i="1"/>
  <c r="N1389" i="1"/>
  <c r="P1269" i="1"/>
  <c r="O1269" i="1"/>
  <c r="N1269" i="1"/>
  <c r="P969" i="1"/>
  <c r="O969" i="1"/>
  <c r="N969" i="1"/>
  <c r="O9" i="5"/>
  <c r="U10" i="17"/>
  <c r="BF37" i="12"/>
  <c r="BI37" i="12"/>
  <c r="BG37" i="12"/>
  <c r="BH37" i="12" s="1"/>
  <c r="I347" i="2"/>
  <c r="Q777" i="1" a="1"/>
  <c r="Q777" i="1" s="1"/>
  <c r="G249" i="1"/>
  <c r="H249" i="1"/>
  <c r="AF1439" i="1" a="1"/>
  <c r="AF1439" i="1" s="1"/>
  <c r="U1439" i="1" a="1"/>
  <c r="U1439" i="1" s="1"/>
  <c r="AB1439" i="1" a="1"/>
  <c r="AB1439" i="1" s="1"/>
  <c r="AA1439" i="1" a="1"/>
  <c r="AA1439" i="1" s="1"/>
  <c r="Z1439" i="1" a="1"/>
  <c r="Z1439" i="1" s="1"/>
  <c r="X1439" i="1" a="1"/>
  <c r="X1439" i="1" s="1"/>
  <c r="Y1439" i="1" a="1"/>
  <c r="Y1439" i="1" s="1"/>
  <c r="W1439" i="1" a="1"/>
  <c r="W1439" i="1" s="1"/>
  <c r="T1439" i="1" a="1"/>
  <c r="T1439" i="1" s="1"/>
  <c r="AC1439" i="1" a="1"/>
  <c r="AC1439" i="1" s="1"/>
  <c r="AE1439" i="1" a="1"/>
  <c r="AE1439" i="1" s="1"/>
  <c r="AD1439" i="1" a="1"/>
  <c r="AD1439" i="1" s="1"/>
  <c r="V1439" i="1"/>
  <c r="P1164" i="1"/>
  <c r="O1164" i="1"/>
  <c r="N1164" i="1"/>
  <c r="P693" i="1"/>
  <c r="O693" i="1"/>
  <c r="N693" i="1"/>
  <c r="P1224" i="1"/>
  <c r="O1224" i="1"/>
  <c r="N1224" i="1"/>
  <c r="AD801" i="1" a="1"/>
  <c r="AD801" i="1" s="1"/>
  <c r="AC801" i="1" a="1"/>
  <c r="AC801" i="1" s="1"/>
  <c r="AB801" i="1" a="1"/>
  <c r="AB801" i="1" s="1"/>
  <c r="Z801" i="1" a="1"/>
  <c r="Z801" i="1" s="1"/>
  <c r="X801" i="1" a="1"/>
  <c r="X801" i="1" s="1"/>
  <c r="T801" i="1" a="1"/>
  <c r="T801" i="1" s="1"/>
  <c r="W801" i="1" a="1"/>
  <c r="W801" i="1" s="1"/>
  <c r="U801" i="1" a="1"/>
  <c r="U801" i="1" s="1"/>
  <c r="AE801" i="1" a="1"/>
  <c r="AE801" i="1" s="1"/>
  <c r="AF801" i="1" a="1"/>
  <c r="AF801" i="1" s="1"/>
  <c r="AA801" i="1" a="1"/>
  <c r="AA801" i="1" s="1"/>
  <c r="Y801" i="1" a="1"/>
  <c r="Y801" i="1" s="1"/>
  <c r="V801" i="1"/>
  <c r="H137" i="1"/>
  <c r="G137" i="1"/>
  <c r="AY46" i="10"/>
  <c r="BB46" i="10"/>
  <c r="AZ46" i="10"/>
  <c r="BA46" i="10" s="1"/>
  <c r="I246" i="2"/>
  <c r="O40" i="5"/>
  <c r="U62" i="17"/>
  <c r="H1789" i="1"/>
  <c r="G1789" i="1"/>
  <c r="H157" i="2"/>
  <c r="N383" i="1"/>
  <c r="O383" i="1"/>
  <c r="P203" i="1"/>
  <c r="N203" i="1"/>
  <c r="O203" i="1"/>
  <c r="BI19" i="12"/>
  <c r="BG19" i="12"/>
  <c r="BH19" i="12" s="1"/>
  <c r="BF19" i="12"/>
  <c r="H439" i="2"/>
  <c r="P525" i="1"/>
  <c r="O525" i="1"/>
  <c r="N525" i="1"/>
  <c r="N1757" i="1"/>
  <c r="O1757" i="1"/>
  <c r="P1757" i="1"/>
  <c r="P998" i="1"/>
  <c r="O998" i="1"/>
  <c r="N998" i="1"/>
  <c r="G1173" i="1"/>
  <c r="H1173" i="1"/>
  <c r="S712" i="1"/>
  <c r="Q712" i="1" a="1"/>
  <c r="Q712" i="1" s="1"/>
  <c r="P346" i="1"/>
  <c r="N346" i="1"/>
  <c r="O815" i="1"/>
  <c r="N815" i="1"/>
  <c r="O560" i="1"/>
  <c r="P560" i="1"/>
  <c r="AA1677" i="1" a="1"/>
  <c r="AA1677" i="1" s="1"/>
  <c r="T1677" i="1" a="1"/>
  <c r="T1677" i="1" s="1"/>
  <c r="Y1677" i="1" a="1"/>
  <c r="Y1677" i="1" s="1"/>
  <c r="X1677" i="1" a="1"/>
  <c r="X1677" i="1" s="1"/>
  <c r="W1677" i="1" a="1"/>
  <c r="W1677" i="1" s="1"/>
  <c r="AF1677" i="1" a="1"/>
  <c r="AF1677" i="1" s="1"/>
  <c r="AE1677" i="1" a="1"/>
  <c r="AE1677" i="1" s="1"/>
  <c r="AD1677" i="1" a="1"/>
  <c r="AD1677" i="1" s="1"/>
  <c r="AC1677" i="1" a="1"/>
  <c r="AC1677" i="1" s="1"/>
  <c r="AB1677" i="1" a="1"/>
  <c r="AB1677" i="1" s="1"/>
  <c r="Z1677" i="1" a="1"/>
  <c r="Z1677" i="1" s="1"/>
  <c r="U1677" i="1" a="1"/>
  <c r="U1677" i="1" s="1"/>
  <c r="V1677" i="1"/>
  <c r="AD241" i="1" a="1"/>
  <c r="AD241" i="1" s="1"/>
  <c r="Z241" i="1" a="1"/>
  <c r="Z241" i="1" s="1"/>
  <c r="Y241" i="1" a="1"/>
  <c r="Y241" i="1" s="1"/>
  <c r="X241" i="1" a="1"/>
  <c r="X241" i="1" s="1"/>
  <c r="U241" i="1" a="1"/>
  <c r="U241" i="1" s="1"/>
  <c r="T241" i="1" a="1"/>
  <c r="T241" i="1" s="1"/>
  <c r="AF241" i="1" a="1"/>
  <c r="AF241" i="1" s="1"/>
  <c r="AE241" i="1" a="1"/>
  <c r="AE241" i="1" s="1"/>
  <c r="AC241" i="1" a="1"/>
  <c r="AC241" i="1" s="1"/>
  <c r="AA241" i="1" a="1"/>
  <c r="AA241" i="1" s="1"/>
  <c r="W241" i="1" a="1"/>
  <c r="W241" i="1" s="1"/>
  <c r="AB241" i="1" a="1"/>
  <c r="AB241" i="1" s="1"/>
  <c r="V241" i="1"/>
  <c r="Z731" i="1" a="1"/>
  <c r="Z731" i="1" s="1"/>
  <c r="Y731" i="1" a="1"/>
  <c r="Y731" i="1" s="1"/>
  <c r="X731" i="1" a="1"/>
  <c r="X731" i="1" s="1"/>
  <c r="AE731" i="1" a="1"/>
  <c r="AE731" i="1" s="1"/>
  <c r="T731" i="1" a="1"/>
  <c r="T731" i="1" s="1"/>
  <c r="AF731" i="1" a="1"/>
  <c r="AF731" i="1" s="1"/>
  <c r="AD731" i="1" a="1"/>
  <c r="AD731" i="1" s="1"/>
  <c r="AC731" i="1" a="1"/>
  <c r="AC731" i="1" s="1"/>
  <c r="AB731" i="1" a="1"/>
  <c r="AB731" i="1" s="1"/>
  <c r="AA731" i="1" a="1"/>
  <c r="AA731" i="1" s="1"/>
  <c r="W731" i="1" a="1"/>
  <c r="W731" i="1" s="1"/>
  <c r="U731" i="1" a="1"/>
  <c r="U731" i="1" s="1"/>
  <c r="V731" i="1"/>
  <c r="N6" i="11"/>
  <c r="O27" i="5"/>
  <c r="U22" i="17"/>
  <c r="O31" i="5"/>
  <c r="B49" i="19" s="1"/>
  <c r="U30" i="17"/>
  <c r="V30" i="17" s="1"/>
  <c r="H233" i="2"/>
  <c r="I145" i="2"/>
  <c r="N1796" i="1"/>
  <c r="H1785" i="1"/>
  <c r="H1762" i="1"/>
  <c r="G1762" i="1"/>
  <c r="I440" i="2"/>
  <c r="P1583" i="1"/>
  <c r="N1583" i="1"/>
  <c r="O1583" i="1"/>
  <c r="P1423" i="1"/>
  <c r="N1423" i="1"/>
  <c r="O1423" i="1"/>
  <c r="H1183" i="1"/>
  <c r="G1183" i="1"/>
  <c r="N903" i="1"/>
  <c r="O903" i="1"/>
  <c r="P903" i="1"/>
  <c r="R763" i="1" a="1"/>
  <c r="R763" i="1" s="1"/>
  <c r="P163" i="1"/>
  <c r="N163" i="1"/>
  <c r="O163" i="1"/>
  <c r="P1797" i="1"/>
  <c r="O1797" i="1"/>
  <c r="N1797" i="1"/>
  <c r="P1454" i="1"/>
  <c r="O1454" i="1"/>
  <c r="I1605" i="1" a="1"/>
  <c r="I1605" i="1" s="1"/>
  <c r="P845" i="1"/>
  <c r="O845" i="1"/>
  <c r="N845" i="1"/>
  <c r="J765" i="1" a="1"/>
  <c r="J765" i="1" s="1"/>
  <c r="H445" i="1"/>
  <c r="G445" i="1"/>
  <c r="P345" i="1"/>
  <c r="O345" i="1"/>
  <c r="N345" i="1"/>
  <c r="H305" i="1"/>
  <c r="G305" i="1"/>
  <c r="BF59" i="11"/>
  <c r="BI59" i="11"/>
  <c r="BG59" i="11"/>
  <c r="BH59" i="11" s="1"/>
  <c r="H48" i="2"/>
  <c r="H1768" i="1"/>
  <c r="H1760" i="1"/>
  <c r="G1760" i="1"/>
  <c r="P1716" i="1"/>
  <c r="O1716" i="1"/>
  <c r="N1716" i="1"/>
  <c r="P1616" i="1"/>
  <c r="O1616" i="1"/>
  <c r="N1616" i="1"/>
  <c r="P1496" i="1"/>
  <c r="O1496" i="1"/>
  <c r="N1496" i="1"/>
  <c r="P1216" i="1"/>
  <c r="O1216" i="1"/>
  <c r="N1216" i="1"/>
  <c r="P1036" i="1"/>
  <c r="O1036" i="1"/>
  <c r="N1036" i="1"/>
  <c r="P936" i="1"/>
  <c r="O936" i="1"/>
  <c r="N936" i="1"/>
  <c r="P896" i="1"/>
  <c r="O896" i="1"/>
  <c r="N896" i="1"/>
  <c r="P656" i="1"/>
  <c r="N656" i="1"/>
  <c r="O656" i="1"/>
  <c r="H1667" i="1"/>
  <c r="G1667" i="1"/>
  <c r="I281" i="2"/>
  <c r="O1494" i="1"/>
  <c r="H1218" i="1"/>
  <c r="G1218" i="1"/>
  <c r="N1614" i="1"/>
  <c r="N1529" i="1"/>
  <c r="O1529" i="1"/>
  <c r="P1529" i="1"/>
  <c r="P1349" i="1"/>
  <c r="O1349" i="1"/>
  <c r="N1349" i="1"/>
  <c r="P1580" i="1"/>
  <c r="O1580" i="1"/>
  <c r="N1580" i="1"/>
  <c r="O53" i="4" a="1"/>
  <c r="O53" i="4" s="1"/>
  <c r="BA53" i="5"/>
  <c r="R1513" i="1" a="1"/>
  <c r="R1513" i="1" s="1"/>
  <c r="R1510" i="1" a="1"/>
  <c r="R1510" i="1" s="1"/>
  <c r="AX53" i="5"/>
  <c r="AV53" i="5"/>
  <c r="AW53" i="5" s="1"/>
  <c r="R1517" i="1" a="1"/>
  <c r="R1517" i="1" s="1"/>
  <c r="R1507" i="1" a="1"/>
  <c r="R1507" i="1" s="1"/>
  <c r="T1502" i="1" a="1"/>
  <c r="T1502" i="1" s="1"/>
  <c r="V1502" i="1" s="1"/>
  <c r="R1527" i="1" a="1"/>
  <c r="R1527" i="1" s="1"/>
  <c r="R1520" i="1" a="1"/>
  <c r="R1520" i="1" s="1"/>
  <c r="R1528" i="1" a="1"/>
  <c r="R1528" i="1" s="1"/>
  <c r="R1504" i="1" a="1"/>
  <c r="R1504" i="1" s="1"/>
  <c r="R1512" i="1" a="1"/>
  <c r="R1512" i="1" s="1"/>
  <c r="R1502" i="1" a="1"/>
  <c r="R1502" i="1" s="1"/>
  <c r="R1525" i="1" a="1"/>
  <c r="R1525" i="1" s="1"/>
  <c r="R1524" i="1" a="1"/>
  <c r="R1524" i="1" s="1"/>
  <c r="R1526" i="1" a="1"/>
  <c r="R1526" i="1" s="1"/>
  <c r="R1521" i="1" a="1"/>
  <c r="R1521" i="1" s="1"/>
  <c r="O59" i="4" a="1"/>
  <c r="O59" i="4" s="1"/>
  <c r="BC59" i="5"/>
  <c r="BA59" i="5"/>
  <c r="X1682" i="1" s="1" a="1"/>
  <c r="X1682" i="1" s="1"/>
  <c r="R1711" i="1" a="1"/>
  <c r="R1711" i="1" s="1"/>
  <c r="R1690" i="1" a="1"/>
  <c r="R1690" i="1" s="1"/>
  <c r="R1701" i="1" a="1"/>
  <c r="R1701" i="1" s="1"/>
  <c r="R1708" i="1" a="1"/>
  <c r="R1708" i="1" s="1"/>
  <c r="R1697" i="1" a="1"/>
  <c r="R1697" i="1" s="1"/>
  <c r="R1706" i="1" a="1"/>
  <c r="R1706" i="1" s="1"/>
  <c r="R1696" i="1" a="1"/>
  <c r="R1696" i="1" s="1"/>
  <c r="R1692" i="1" a="1"/>
  <c r="R1692" i="1" s="1"/>
  <c r="R1694" i="1" a="1"/>
  <c r="R1694" i="1" s="1"/>
  <c r="R1693" i="1" a="1"/>
  <c r="R1693" i="1" s="1"/>
  <c r="R1689" i="1" a="1"/>
  <c r="R1689" i="1" s="1"/>
  <c r="R1682" i="1" a="1"/>
  <c r="R1682" i="1" s="1"/>
  <c r="R1686" i="1" a="1"/>
  <c r="R1686" i="1" s="1"/>
  <c r="R1688" i="1" a="1"/>
  <c r="R1688" i="1" s="1"/>
  <c r="R1687" i="1" a="1"/>
  <c r="R1687" i="1" s="1"/>
  <c r="AV59" i="5"/>
  <c r="AW59" i="5" s="1"/>
  <c r="R1691" i="1" a="1"/>
  <c r="R1691" i="1" s="1"/>
  <c r="AZ72" i="10"/>
  <c r="Z71" i="10"/>
  <c r="AA73" i="10" s="1"/>
  <c r="AA74" i="10" s="1"/>
  <c r="I29" i="2"/>
  <c r="H29" i="2"/>
  <c r="Q1661" i="1" a="1"/>
  <c r="Q1661" i="1" s="1"/>
  <c r="P1455" i="1"/>
  <c r="O1455" i="1"/>
  <c r="N1455" i="1"/>
  <c r="J777" i="1" a="1"/>
  <c r="J777" i="1" s="1"/>
  <c r="F250" i="1" a="1"/>
  <c r="F250" i="1" s="1"/>
  <c r="N1354" i="1"/>
  <c r="AE999" i="1" a="1"/>
  <c r="AE999" i="1" s="1"/>
  <c r="T999" i="1" a="1"/>
  <c r="T999" i="1" s="1"/>
  <c r="AD999" i="1" a="1"/>
  <c r="AD999" i="1" s="1"/>
  <c r="AC999" i="1" a="1"/>
  <c r="AC999" i="1" s="1"/>
  <c r="AB999" i="1" a="1"/>
  <c r="AB999" i="1" s="1"/>
  <c r="Y999" i="1" a="1"/>
  <c r="Y999" i="1" s="1"/>
  <c r="U999" i="1" a="1"/>
  <c r="U999" i="1" s="1"/>
  <c r="AF999" i="1" a="1"/>
  <c r="AF999" i="1" s="1"/>
  <c r="AA999" i="1" a="1"/>
  <c r="AA999" i="1" s="1"/>
  <c r="Z999" i="1" a="1"/>
  <c r="Z999" i="1" s="1"/>
  <c r="W999" i="1" a="1"/>
  <c r="W999" i="1" s="1"/>
  <c r="X999" i="1" a="1"/>
  <c r="X999" i="1" s="1"/>
  <c r="V999" i="1"/>
  <c r="P739" i="1"/>
  <c r="N739" i="1"/>
  <c r="O739" i="1"/>
  <c r="O18" i="1"/>
  <c r="N18" i="1"/>
  <c r="G1410" i="1"/>
  <c r="Q1110" i="1" a="1"/>
  <c r="Q1110" i="1" s="1"/>
  <c r="W236" i="1" a="1"/>
  <c r="W236" i="1" s="1"/>
  <c r="AF236" i="1" a="1"/>
  <c r="AF236" i="1" s="1"/>
  <c r="U236" i="1" a="1"/>
  <c r="U236" i="1" s="1"/>
  <c r="AE236" i="1" a="1"/>
  <c r="AE236" i="1" s="1"/>
  <c r="AD236" i="1" a="1"/>
  <c r="AD236" i="1" s="1"/>
  <c r="AC236" i="1" a="1"/>
  <c r="AC236" i="1" s="1"/>
  <c r="AB236" i="1" a="1"/>
  <c r="AB236" i="1" s="1"/>
  <c r="AA236" i="1" a="1"/>
  <c r="AA236" i="1" s="1"/>
  <c r="T236" i="1" a="1"/>
  <c r="T236" i="1" s="1"/>
  <c r="X236" i="1" a="1"/>
  <c r="X236" i="1" s="1"/>
  <c r="Z236" i="1" a="1"/>
  <c r="Z236" i="1" s="1"/>
  <c r="Y236" i="1" a="1"/>
  <c r="Y236" i="1" s="1"/>
  <c r="V236" i="1"/>
  <c r="N344" i="1"/>
  <c r="O344" i="1"/>
  <c r="P344" i="1"/>
  <c r="Q1179" i="1" a="1"/>
  <c r="Q1179" i="1" s="1"/>
  <c r="O887" i="1"/>
  <c r="N887" i="1"/>
  <c r="O506" i="1"/>
  <c r="P506" i="1"/>
  <c r="N506" i="1"/>
  <c r="N390" i="1"/>
  <c r="BI23" i="13"/>
  <c r="BG23" i="13"/>
  <c r="BH23" i="13" s="1"/>
  <c r="BF23" i="13"/>
  <c r="P821" i="1"/>
  <c r="O821" i="1"/>
  <c r="O1801" i="1"/>
  <c r="N1801" i="1"/>
  <c r="O1350" i="1"/>
  <c r="P1350" i="1"/>
  <c r="P1064" i="1"/>
  <c r="N1064" i="1"/>
  <c r="O1064" i="1"/>
  <c r="H427" i="1"/>
  <c r="G427" i="1"/>
  <c r="AF941" i="1" a="1"/>
  <c r="AF941" i="1" s="1"/>
  <c r="U941" i="1" a="1"/>
  <c r="U941" i="1" s="1"/>
  <c r="AE941" i="1" a="1"/>
  <c r="AE941" i="1" s="1"/>
  <c r="T941" i="1" a="1"/>
  <c r="T941" i="1" s="1"/>
  <c r="AD941" i="1" a="1"/>
  <c r="AD941" i="1" s="1"/>
  <c r="Z941" i="1" a="1"/>
  <c r="Z941" i="1" s="1"/>
  <c r="W941" i="1" a="1"/>
  <c r="W941" i="1" s="1"/>
  <c r="AC941" i="1" a="1"/>
  <c r="AC941" i="1" s="1"/>
  <c r="AB941" i="1" a="1"/>
  <c r="AB941" i="1" s="1"/>
  <c r="AA941" i="1" a="1"/>
  <c r="AA941" i="1" s="1"/>
  <c r="X941" i="1" a="1"/>
  <c r="X941" i="1" s="1"/>
  <c r="Y941" i="1" a="1"/>
  <c r="Y941" i="1" s="1"/>
  <c r="V941" i="1"/>
  <c r="H795" i="1"/>
  <c r="G795" i="1"/>
  <c r="G441" i="1"/>
  <c r="H441" i="1"/>
  <c r="AF1001" i="1" a="1"/>
  <c r="AF1001" i="1" s="1"/>
  <c r="U1001" i="1" a="1"/>
  <c r="U1001" i="1" s="1"/>
  <c r="AE1001" i="1" a="1"/>
  <c r="AE1001" i="1" s="1"/>
  <c r="T1001" i="1" a="1"/>
  <c r="T1001" i="1" s="1"/>
  <c r="AD1001" i="1" a="1"/>
  <c r="AD1001" i="1" s="1"/>
  <c r="AC1001" i="1" a="1"/>
  <c r="AC1001" i="1" s="1"/>
  <c r="Z1001" i="1" a="1"/>
  <c r="Z1001" i="1" s="1"/>
  <c r="AB1001" i="1" a="1"/>
  <c r="AB1001" i="1" s="1"/>
  <c r="AA1001" i="1" a="1"/>
  <c r="AA1001" i="1" s="1"/>
  <c r="Y1001" i="1" a="1"/>
  <c r="Y1001" i="1" s="1"/>
  <c r="W1001" i="1" a="1"/>
  <c r="W1001" i="1" s="1"/>
  <c r="X1001" i="1" a="1"/>
  <c r="X1001" i="1" s="1"/>
  <c r="V1001" i="1"/>
  <c r="BG9" i="11"/>
  <c r="BH9" i="11" s="1"/>
  <c r="BF9" i="11"/>
  <c r="BI9" i="11"/>
  <c r="O826" i="1"/>
  <c r="N826" i="1"/>
  <c r="P826" i="1"/>
  <c r="O773" i="1"/>
  <c r="N773" i="1"/>
  <c r="P773" i="1"/>
  <c r="N754" i="1"/>
  <c r="P754" i="1"/>
  <c r="O754" i="1"/>
  <c r="BB20" i="10"/>
  <c r="AY20" i="10"/>
  <c r="AZ20" i="10"/>
  <c r="BA20" i="10" s="1"/>
  <c r="S410" i="1"/>
  <c r="Q410" i="1" a="1"/>
  <c r="Q410" i="1" s="1"/>
  <c r="S1087" i="1"/>
  <c r="Q1087" i="1" a="1"/>
  <c r="Q1087" i="1" s="1"/>
  <c r="AA459" i="1" a="1"/>
  <c r="AA459" i="1" s="1"/>
  <c r="Z459" i="1" a="1"/>
  <c r="Z459" i="1" s="1"/>
  <c r="AB459" i="1" a="1"/>
  <c r="AB459" i="1" s="1"/>
  <c r="Y459" i="1" a="1"/>
  <c r="Y459" i="1" s="1"/>
  <c r="X459" i="1" a="1"/>
  <c r="X459" i="1" s="1"/>
  <c r="W459" i="1" a="1"/>
  <c r="W459" i="1" s="1"/>
  <c r="AC459" i="1" a="1"/>
  <c r="AC459" i="1" s="1"/>
  <c r="U459" i="1" a="1"/>
  <c r="U459" i="1" s="1"/>
  <c r="T459" i="1" a="1"/>
  <c r="T459" i="1" s="1"/>
  <c r="AF459" i="1" a="1"/>
  <c r="AF459" i="1" s="1"/>
  <c r="AD459" i="1" a="1"/>
  <c r="AD459" i="1" s="1"/>
  <c r="AE459" i="1" a="1"/>
  <c r="AE459" i="1" s="1"/>
  <c r="V459" i="1"/>
  <c r="H807" i="1"/>
  <c r="G807" i="1"/>
  <c r="Q610" i="1" a="1"/>
  <c r="Q610" i="1" s="1"/>
  <c r="S610" i="1"/>
  <c r="Q162" i="1" a="1"/>
  <c r="Q162" i="1" s="1"/>
  <c r="S162" i="1"/>
  <c r="H1408" i="1"/>
  <c r="G1408" i="1"/>
  <c r="P1417" i="1"/>
  <c r="O1417" i="1"/>
  <c r="N1417" i="1"/>
  <c r="P808" i="1"/>
  <c r="O808" i="1"/>
  <c r="N808" i="1"/>
  <c r="S188" i="1"/>
  <c r="Q188" i="1" a="1"/>
  <c r="Q188" i="1" s="1"/>
  <c r="AA1719" i="1" a="1"/>
  <c r="AA1719" i="1" s="1"/>
  <c r="W1719" i="1" a="1"/>
  <c r="W1719" i="1" s="1"/>
  <c r="Z1719" i="1" a="1"/>
  <c r="Z1719" i="1" s="1"/>
  <c r="AF1719" i="1" a="1"/>
  <c r="AF1719" i="1" s="1"/>
  <c r="AE1719" i="1" a="1"/>
  <c r="AE1719" i="1" s="1"/>
  <c r="AD1719" i="1" a="1"/>
  <c r="AD1719" i="1" s="1"/>
  <c r="AC1719" i="1" a="1"/>
  <c r="AC1719" i="1" s="1"/>
  <c r="AB1719" i="1" a="1"/>
  <c r="AB1719" i="1" s="1"/>
  <c r="X1719" i="1" a="1"/>
  <c r="X1719" i="1" s="1"/>
  <c r="U1719" i="1" a="1"/>
  <c r="U1719" i="1" s="1"/>
  <c r="T1719" i="1" a="1"/>
  <c r="T1719" i="1" s="1"/>
  <c r="Y1719" i="1" a="1"/>
  <c r="Y1719" i="1" s="1"/>
  <c r="V1719" i="1"/>
  <c r="H783" i="1"/>
  <c r="G783" i="1"/>
  <c r="P851" i="1"/>
  <c r="O851" i="1"/>
  <c r="N851" i="1"/>
  <c r="T1674" i="1" a="1"/>
  <c r="T1674" i="1" s="1"/>
  <c r="AF1674" i="1" a="1"/>
  <c r="AF1674" i="1" s="1"/>
  <c r="AE1674" i="1" a="1"/>
  <c r="AE1674" i="1" s="1"/>
  <c r="AD1674" i="1" a="1"/>
  <c r="AD1674" i="1" s="1"/>
  <c r="AC1674" i="1" a="1"/>
  <c r="AC1674" i="1" s="1"/>
  <c r="AB1674" i="1" a="1"/>
  <c r="AB1674" i="1" s="1"/>
  <c r="AA1674" i="1" a="1"/>
  <c r="AA1674" i="1" s="1"/>
  <c r="Z1674" i="1" a="1"/>
  <c r="Z1674" i="1" s="1"/>
  <c r="X1674" i="1" a="1"/>
  <c r="X1674" i="1" s="1"/>
  <c r="Y1674" i="1" a="1"/>
  <c r="Y1674" i="1" s="1"/>
  <c r="U1674" i="1" a="1"/>
  <c r="U1674" i="1" s="1"/>
  <c r="W1674" i="1" a="1"/>
  <c r="W1674" i="1" s="1"/>
  <c r="V1674" i="1"/>
  <c r="J762" i="1" a="1"/>
  <c r="J762" i="1" s="1"/>
  <c r="J767" i="1" a="1"/>
  <c r="J767" i="1" s="1"/>
  <c r="J753" i="1" a="1"/>
  <c r="J753" i="1" s="1"/>
  <c r="J769" i="1" a="1"/>
  <c r="J769" i="1" s="1"/>
  <c r="J761" i="1" a="1"/>
  <c r="J761" i="1" s="1"/>
  <c r="J772" i="1" a="1"/>
  <c r="J772" i="1" s="1"/>
  <c r="J759" i="1" a="1"/>
  <c r="J759" i="1" s="1"/>
  <c r="J756" i="1" a="1"/>
  <c r="J756" i="1" s="1"/>
  <c r="J773" i="1" a="1"/>
  <c r="J773" i="1" s="1"/>
  <c r="J766" i="1" a="1"/>
  <c r="J766" i="1" s="1"/>
  <c r="J779" i="1" a="1"/>
  <c r="J779" i="1" s="1"/>
  <c r="J771" i="1" a="1"/>
  <c r="J771" i="1" s="1"/>
  <c r="J778" i="1" a="1"/>
  <c r="J778" i="1" s="1"/>
  <c r="J775" i="1" a="1"/>
  <c r="J775" i="1" s="1"/>
  <c r="H284" i="2"/>
  <c r="P205" i="1"/>
  <c r="O205" i="1"/>
  <c r="N205" i="1"/>
  <c r="P1578" i="1"/>
  <c r="O1578" i="1"/>
  <c r="N1578" i="1"/>
  <c r="P1358" i="1"/>
  <c r="O1358" i="1"/>
  <c r="N1358" i="1"/>
  <c r="P1669" i="1"/>
  <c r="O1669" i="1"/>
  <c r="N1669" i="1"/>
  <c r="P133" i="1"/>
  <c r="O133" i="1"/>
  <c r="N133" i="1"/>
  <c r="Z612" i="1" a="1"/>
  <c r="Z612" i="1" s="1"/>
  <c r="Y612" i="1" a="1"/>
  <c r="Y612" i="1" s="1"/>
  <c r="X612" i="1" a="1"/>
  <c r="X612" i="1" s="1"/>
  <c r="W612" i="1" a="1"/>
  <c r="W612" i="1" s="1"/>
  <c r="AE612" i="1" a="1"/>
  <c r="AE612" i="1" s="1"/>
  <c r="T612" i="1" a="1"/>
  <c r="T612" i="1" s="1"/>
  <c r="AF612" i="1" a="1"/>
  <c r="AF612" i="1" s="1"/>
  <c r="AC612" i="1" a="1"/>
  <c r="AC612" i="1" s="1"/>
  <c r="AB612" i="1" a="1"/>
  <c r="AB612" i="1" s="1"/>
  <c r="AD612" i="1" a="1"/>
  <c r="AD612" i="1" s="1"/>
  <c r="AA612" i="1" a="1"/>
  <c r="AA612" i="1" s="1"/>
  <c r="U612" i="1" a="1"/>
  <c r="U612" i="1" s="1"/>
  <c r="V612" i="1"/>
  <c r="P1173" i="1"/>
  <c r="O1173" i="1"/>
  <c r="AE130" i="1" a="1"/>
  <c r="AE130" i="1" s="1"/>
  <c r="T130" i="1" a="1"/>
  <c r="T130" i="1" s="1"/>
  <c r="AD130" i="1" a="1"/>
  <c r="AD130" i="1" s="1"/>
  <c r="AA130" i="1" a="1"/>
  <c r="AA130" i="1" s="1"/>
  <c r="Z130" i="1" a="1"/>
  <c r="Z130" i="1" s="1"/>
  <c r="AB130" i="1" a="1"/>
  <c r="AB130" i="1" s="1"/>
  <c r="Y130" i="1" a="1"/>
  <c r="Y130" i="1" s="1"/>
  <c r="X130" i="1" a="1"/>
  <c r="X130" i="1" s="1"/>
  <c r="W130" i="1" a="1"/>
  <c r="W130" i="1" s="1"/>
  <c r="AF130" i="1" a="1"/>
  <c r="AF130" i="1" s="1"/>
  <c r="AC130" i="1" a="1"/>
  <c r="AC130" i="1" s="1"/>
  <c r="U130" i="1" a="1"/>
  <c r="U130" i="1" s="1"/>
  <c r="V130" i="1"/>
  <c r="X1550" i="1" a="1"/>
  <c r="X1550" i="1" s="1"/>
  <c r="W1550" i="1" a="1"/>
  <c r="W1550" i="1" s="1"/>
  <c r="AB1550" i="1" a="1"/>
  <c r="AB1550" i="1" s="1"/>
  <c r="AA1550" i="1" a="1"/>
  <c r="AA1550" i="1" s="1"/>
  <c r="Z1550" i="1" a="1"/>
  <c r="Z1550" i="1" s="1"/>
  <c r="Y1550" i="1" a="1"/>
  <c r="Y1550" i="1" s="1"/>
  <c r="T1550" i="1" a="1"/>
  <c r="T1550" i="1" s="1"/>
  <c r="AF1550" i="1" a="1"/>
  <c r="AF1550" i="1" s="1"/>
  <c r="AE1550" i="1" a="1"/>
  <c r="AE1550" i="1" s="1"/>
  <c r="AD1550" i="1" a="1"/>
  <c r="AD1550" i="1" s="1"/>
  <c r="AC1550" i="1" a="1"/>
  <c r="AC1550" i="1" s="1"/>
  <c r="U1550" i="1" a="1"/>
  <c r="U1550" i="1" s="1"/>
  <c r="V1550" i="1"/>
  <c r="Z790" i="1" a="1"/>
  <c r="Z790" i="1" s="1"/>
  <c r="Y790" i="1" a="1"/>
  <c r="Y790" i="1" s="1"/>
  <c r="U790" i="1" a="1"/>
  <c r="U790" i="1" s="1"/>
  <c r="AF790" i="1" a="1"/>
  <c r="AF790" i="1" s="1"/>
  <c r="T790" i="1" a="1"/>
  <c r="T790" i="1" s="1"/>
  <c r="AE790" i="1" a="1"/>
  <c r="AE790" i="1" s="1"/>
  <c r="AD790" i="1" a="1"/>
  <c r="AD790" i="1" s="1"/>
  <c r="AC790" i="1" a="1"/>
  <c r="AC790" i="1" s="1"/>
  <c r="AA790" i="1" a="1"/>
  <c r="AA790" i="1" s="1"/>
  <c r="W790" i="1" a="1"/>
  <c r="W790" i="1" s="1"/>
  <c r="X790" i="1" a="1"/>
  <c r="X790" i="1" s="1"/>
  <c r="AB790" i="1" a="1"/>
  <c r="AB790" i="1" s="1"/>
  <c r="V790" i="1"/>
  <c r="H266" i="2"/>
  <c r="H66" i="2"/>
  <c r="G24" i="5"/>
  <c r="O416" i="1"/>
  <c r="N416" i="1"/>
  <c r="P416" i="1"/>
  <c r="H472" i="2"/>
  <c r="N1198" i="1"/>
  <c r="P1198" i="1"/>
  <c r="O1198" i="1"/>
  <c r="S212" i="1"/>
  <c r="Q212" i="1" a="1"/>
  <c r="Q212" i="1" s="1"/>
  <c r="S391" i="1"/>
  <c r="Q391" i="1" a="1"/>
  <c r="Q391" i="1" s="1"/>
  <c r="W1548" i="1" a="1"/>
  <c r="W1548" i="1" s="1"/>
  <c r="AF1548" i="1" a="1"/>
  <c r="AF1548" i="1" s="1"/>
  <c r="U1548" i="1" a="1"/>
  <c r="U1548" i="1" s="1"/>
  <c r="AC1548" i="1" a="1"/>
  <c r="AC1548" i="1" s="1"/>
  <c r="Z1548" i="1" a="1"/>
  <c r="Z1548" i="1" s="1"/>
  <c r="T1548" i="1" a="1"/>
  <c r="T1548" i="1" s="1"/>
  <c r="AD1548" i="1" a="1"/>
  <c r="AD1548" i="1" s="1"/>
  <c r="X1548" i="1" a="1"/>
  <c r="X1548" i="1" s="1"/>
  <c r="AE1548" i="1" a="1"/>
  <c r="AE1548" i="1" s="1"/>
  <c r="Y1548" i="1" a="1"/>
  <c r="Y1548" i="1" s="1"/>
  <c r="AA1548" i="1" a="1"/>
  <c r="AA1548" i="1" s="1"/>
  <c r="AB1548" i="1" a="1"/>
  <c r="AB1548" i="1" s="1"/>
  <c r="V1548" i="1"/>
  <c r="N75" i="1"/>
  <c r="O75" i="1"/>
  <c r="P75" i="1"/>
  <c r="H1771" i="1"/>
  <c r="G1771" i="1"/>
  <c r="N843" i="1"/>
  <c r="O843" i="1"/>
  <c r="P843" i="1"/>
  <c r="BI31" i="12"/>
  <c r="BF31" i="12"/>
  <c r="BG31" i="12"/>
  <c r="BH31" i="12" s="1"/>
  <c r="H186" i="2"/>
  <c r="H351" i="2"/>
  <c r="BG64" i="12"/>
  <c r="BE67" i="12"/>
  <c r="H1563" i="1"/>
  <c r="G1563" i="1"/>
  <c r="L31" i="11"/>
  <c r="N31" i="11" s="1"/>
  <c r="AE842" i="1" a="1"/>
  <c r="AE842" i="1" s="1"/>
  <c r="P1083" i="1"/>
  <c r="N1083" i="1"/>
  <c r="O1083" i="1"/>
  <c r="P1145" i="1"/>
  <c r="O1145" i="1"/>
  <c r="N1145" i="1"/>
  <c r="P725" i="1"/>
  <c r="O725" i="1"/>
  <c r="N725" i="1"/>
  <c r="H585" i="1"/>
  <c r="G585" i="1"/>
  <c r="O48" i="5"/>
  <c r="T1352" i="1" s="1" a="1"/>
  <c r="T1352" i="1" s="1"/>
  <c r="U55" i="17"/>
  <c r="BB46" i="5"/>
  <c r="I1301" i="1" a="1"/>
  <c r="I1301" i="1" s="1"/>
  <c r="I1315" i="1" a="1"/>
  <c r="I1315" i="1" s="1"/>
  <c r="I1304" i="1" a="1"/>
  <c r="I1304" i="1" s="1"/>
  <c r="I1317" i="1" a="1"/>
  <c r="I1317" i="1" s="1"/>
  <c r="I1300" i="1" a="1"/>
  <c r="I1300" i="1" s="1"/>
  <c r="I1318" i="1" a="1"/>
  <c r="I1318" i="1" s="1"/>
  <c r="I1321" i="1" a="1"/>
  <c r="I1321" i="1" s="1"/>
  <c r="I1297" i="1" a="1"/>
  <c r="I1297" i="1" s="1"/>
  <c r="I1314" i="1" a="1"/>
  <c r="I1314" i="1" s="1"/>
  <c r="I1293" i="1" a="1"/>
  <c r="I1293" i="1" s="1"/>
  <c r="I1310" i="1" a="1"/>
  <c r="I1310" i="1" s="1"/>
  <c r="I1292" i="1" a="1"/>
  <c r="I1292" i="1" s="1"/>
  <c r="I1307" i="1" a="1"/>
  <c r="I1307" i="1" s="1"/>
  <c r="I1312" i="1" a="1"/>
  <c r="I1312" i="1" s="1"/>
  <c r="I1306" i="1" a="1"/>
  <c r="I1306" i="1" s="1"/>
  <c r="I1299" i="1" a="1"/>
  <c r="I1299" i="1" s="1"/>
  <c r="I1294" i="1" a="1"/>
  <c r="I1294" i="1" s="1"/>
  <c r="I1319" i="1" a="1"/>
  <c r="I1319" i="1" s="1"/>
  <c r="I1302" i="1" a="1"/>
  <c r="I1302" i="1" s="1"/>
  <c r="I1295" i="1" a="1"/>
  <c r="I1295" i="1" s="1"/>
  <c r="Y1532" i="1" a="1"/>
  <c r="Y1532" i="1" s="1"/>
  <c r="AB1532" i="1" a="1"/>
  <c r="AB1532" i="1" s="1"/>
  <c r="AD1532" i="1" a="1"/>
  <c r="AD1532" i="1" s="1"/>
  <c r="AC1532" i="1" a="1"/>
  <c r="AC1532" i="1" s="1"/>
  <c r="AA1532" i="1" a="1"/>
  <c r="AA1532" i="1" s="1"/>
  <c r="AE1532" i="1" a="1"/>
  <c r="AE1532" i="1" s="1"/>
  <c r="Z1532" i="1" a="1"/>
  <c r="Z1532" i="1" s="1"/>
  <c r="U1532" i="1" a="1"/>
  <c r="U1532" i="1" s="1"/>
  <c r="W1532" i="1" a="1"/>
  <c r="W1532" i="1" s="1"/>
  <c r="T1532" i="1" a="1"/>
  <c r="T1532" i="1" s="1"/>
  <c r="V1532" i="1" s="1"/>
  <c r="AF1532" i="1" a="1"/>
  <c r="AF1532" i="1" s="1"/>
  <c r="R18" i="1" a="1"/>
  <c r="R18" i="1" s="1"/>
  <c r="P1541" i="1"/>
  <c r="O1541" i="1"/>
  <c r="O1692" i="1"/>
  <c r="N1692" i="1"/>
  <c r="S1579" i="1"/>
  <c r="Q1579" i="1" a="1"/>
  <c r="Q1579" i="1" s="1"/>
  <c r="AD728" i="1" a="1"/>
  <c r="AD728" i="1" s="1"/>
  <c r="AC728" i="1" a="1"/>
  <c r="AC728" i="1" s="1"/>
  <c r="AB728" i="1" a="1"/>
  <c r="AB728" i="1" s="1"/>
  <c r="AA728" i="1" a="1"/>
  <c r="AA728" i="1" s="1"/>
  <c r="Z728" i="1" a="1"/>
  <c r="Z728" i="1" s="1"/>
  <c r="X728" i="1" a="1"/>
  <c r="X728" i="1" s="1"/>
  <c r="AE728" i="1" a="1"/>
  <c r="AE728" i="1" s="1"/>
  <c r="Y728" i="1" a="1"/>
  <c r="Y728" i="1" s="1"/>
  <c r="W728" i="1" a="1"/>
  <c r="W728" i="1" s="1"/>
  <c r="T728" i="1" a="1"/>
  <c r="T728" i="1" s="1"/>
  <c r="AF728" i="1" a="1"/>
  <c r="AF728" i="1" s="1"/>
  <c r="U728" i="1" a="1"/>
  <c r="U728" i="1" s="1"/>
  <c r="V728" i="1"/>
  <c r="AC1066" i="1" a="1"/>
  <c r="AC1066" i="1" s="1"/>
  <c r="AB1066" i="1" a="1"/>
  <c r="AB1066" i="1" s="1"/>
  <c r="AA1066" i="1" a="1"/>
  <c r="AA1066" i="1" s="1"/>
  <c r="Z1066" i="1" a="1"/>
  <c r="Z1066" i="1" s="1"/>
  <c r="X1066" i="1" a="1"/>
  <c r="X1066" i="1" s="1"/>
  <c r="T1066" i="1" a="1"/>
  <c r="T1066" i="1" s="1"/>
  <c r="AD1066" i="1" a="1"/>
  <c r="AD1066" i="1" s="1"/>
  <c r="AF1066" i="1" a="1"/>
  <c r="AF1066" i="1" s="1"/>
  <c r="AE1066" i="1" a="1"/>
  <c r="AE1066" i="1" s="1"/>
  <c r="U1066" i="1" a="1"/>
  <c r="U1066" i="1" s="1"/>
  <c r="Y1066" i="1" a="1"/>
  <c r="Y1066" i="1" s="1"/>
  <c r="W1066" i="1" a="1"/>
  <c r="W1066" i="1" s="1"/>
  <c r="V1066" i="1"/>
  <c r="S1567" i="1"/>
  <c r="Q1567" i="1" a="1"/>
  <c r="Q1567" i="1" s="1"/>
  <c r="H248" i="1"/>
  <c r="G248" i="1"/>
  <c r="O262" i="1"/>
  <c r="P262" i="1"/>
  <c r="N262" i="1"/>
  <c r="Q704" i="1" a="1"/>
  <c r="Q704" i="1" s="1"/>
  <c r="S704" i="1"/>
  <c r="O810" i="1"/>
  <c r="P810" i="1"/>
  <c r="N810" i="1"/>
  <c r="AH71" i="15"/>
  <c r="H345" i="2"/>
  <c r="P1543" i="1"/>
  <c r="N1543" i="1"/>
  <c r="O1543" i="1"/>
  <c r="N1003" i="1"/>
  <c r="O1003" i="1"/>
  <c r="N623" i="1"/>
  <c r="O623" i="1"/>
  <c r="H123" i="1"/>
  <c r="G123" i="1"/>
  <c r="P1465" i="1"/>
  <c r="O1465" i="1"/>
  <c r="N1465" i="1"/>
  <c r="N1714" i="1"/>
  <c r="P1589" i="1"/>
  <c r="O1589" i="1"/>
  <c r="N1589" i="1"/>
  <c r="P1280" i="1"/>
  <c r="O1280" i="1"/>
  <c r="N1280" i="1"/>
  <c r="P145" i="1"/>
  <c r="O145" i="1"/>
  <c r="N145" i="1"/>
  <c r="P339" i="1"/>
  <c r="N339" i="1"/>
  <c r="G801" i="1"/>
  <c r="H801" i="1"/>
  <c r="G587" i="1"/>
  <c r="H587" i="1"/>
  <c r="P1353" i="1"/>
  <c r="N1353" i="1"/>
  <c r="O1353" i="1"/>
  <c r="I314" i="2"/>
  <c r="H314" i="2"/>
  <c r="O1268" i="1"/>
  <c r="P1268" i="1"/>
  <c r="N1268" i="1"/>
  <c r="R817" i="1" a="1"/>
  <c r="R817" i="1" s="1"/>
  <c r="N235" i="1"/>
  <c r="O235" i="1"/>
  <c r="P235" i="1"/>
  <c r="N1697" i="1"/>
  <c r="P1697" i="1"/>
  <c r="O1697" i="1"/>
  <c r="AD948" i="1" a="1"/>
  <c r="AD948" i="1" s="1"/>
  <c r="AC948" i="1" a="1"/>
  <c r="AC948" i="1" s="1"/>
  <c r="AB948" i="1" a="1"/>
  <c r="AB948" i="1" s="1"/>
  <c r="AA948" i="1" a="1"/>
  <c r="AA948" i="1" s="1"/>
  <c r="Y948" i="1" a="1"/>
  <c r="Y948" i="1" s="1"/>
  <c r="AF948" i="1" a="1"/>
  <c r="AF948" i="1" s="1"/>
  <c r="AE948" i="1" a="1"/>
  <c r="AE948" i="1" s="1"/>
  <c r="Z948" i="1" a="1"/>
  <c r="Z948" i="1" s="1"/>
  <c r="X948" i="1" a="1"/>
  <c r="X948" i="1" s="1"/>
  <c r="T948" i="1" a="1"/>
  <c r="T948" i="1" s="1"/>
  <c r="W948" i="1" a="1"/>
  <c r="W948" i="1" s="1"/>
  <c r="U948" i="1" a="1"/>
  <c r="U948" i="1" s="1"/>
  <c r="V948" i="1"/>
  <c r="H138" i="1"/>
  <c r="G138" i="1"/>
  <c r="O824" i="1"/>
  <c r="O380" i="1"/>
  <c r="N380" i="1"/>
  <c r="P380" i="1"/>
  <c r="P721" i="1"/>
  <c r="O721" i="1"/>
  <c r="N721" i="1"/>
  <c r="S970" i="1"/>
  <c r="Q970" i="1" a="1"/>
  <c r="Q970" i="1" s="1"/>
  <c r="H834" i="1"/>
  <c r="G834" i="1"/>
  <c r="X76" i="1" a="1"/>
  <c r="X76" i="1" s="1"/>
  <c r="W76" i="1" a="1"/>
  <c r="W76" i="1" s="1"/>
  <c r="AF76" i="1" a="1"/>
  <c r="AF76" i="1" s="1"/>
  <c r="AE76" i="1" a="1"/>
  <c r="AE76" i="1" s="1"/>
  <c r="AD76" i="1" a="1"/>
  <c r="AD76" i="1" s="1"/>
  <c r="AC76" i="1" a="1"/>
  <c r="AC76" i="1" s="1"/>
  <c r="AB76" i="1" a="1"/>
  <c r="AB76" i="1" s="1"/>
  <c r="Z76" i="1" a="1"/>
  <c r="Z76" i="1" s="1"/>
  <c r="AA76" i="1" a="1"/>
  <c r="AA76" i="1" s="1"/>
  <c r="Y76" i="1" a="1"/>
  <c r="Y76" i="1" s="1"/>
  <c r="U76" i="1" a="1"/>
  <c r="U76" i="1" s="1"/>
  <c r="T76" i="1" a="1"/>
  <c r="T76" i="1" s="1"/>
  <c r="V76" i="1"/>
  <c r="BD18" i="6"/>
  <c r="AR18" i="6"/>
  <c r="AH18" i="6"/>
  <c r="X18" i="6"/>
  <c r="AW10" i="10"/>
  <c r="AW71" i="10" s="1"/>
  <c r="AA10" i="10"/>
  <c r="AA71" i="10" s="1"/>
  <c r="AK10" i="10"/>
  <c r="AK71" i="10" s="1"/>
  <c r="Q10" i="10"/>
  <c r="Q71" i="10" s="1"/>
  <c r="G71" i="10"/>
  <c r="T45" i="17"/>
  <c r="H33" i="2"/>
  <c r="H5" i="2"/>
  <c r="H451" i="2"/>
  <c r="H391" i="2"/>
  <c r="W33" i="6"/>
  <c r="BE33" i="6"/>
  <c r="H430" i="2"/>
  <c r="N1" i="5"/>
  <c r="AF62" i="1" a="1"/>
  <c r="AF62" i="1" s="1"/>
  <c r="BI36" i="15"/>
  <c r="BG36" i="15"/>
  <c r="BH36" i="15" s="1"/>
  <c r="BF36" i="15"/>
  <c r="P1343" i="1"/>
  <c r="N1343" i="1"/>
  <c r="O1343" i="1"/>
  <c r="H1143" i="1"/>
  <c r="G1143" i="1"/>
  <c r="N823" i="1"/>
  <c r="O823" i="1"/>
  <c r="R343" i="1" a="1"/>
  <c r="R343" i="1" s="1"/>
  <c r="Q1514" i="1" a="1"/>
  <c r="Q1514" i="1" s="1"/>
  <c r="O50" i="4" a="1"/>
  <c r="O50" i="4" s="1"/>
  <c r="R50" i="4" s="1"/>
  <c r="BA50" i="5"/>
  <c r="AX50" i="5"/>
  <c r="R1433" i="1" a="1"/>
  <c r="R1433" i="1" s="1"/>
  <c r="R1437" i="1" a="1"/>
  <c r="R1437" i="1" s="1"/>
  <c r="R1424" i="1" a="1"/>
  <c r="R1424" i="1" s="1"/>
  <c r="R1421" i="1" a="1"/>
  <c r="R1421" i="1" s="1"/>
  <c r="R1413" i="1" a="1"/>
  <c r="R1413" i="1" s="1"/>
  <c r="R1415" i="1" a="1"/>
  <c r="R1415" i="1" s="1"/>
  <c r="AV50" i="5"/>
  <c r="AW50" i="5" s="1"/>
  <c r="R1422" i="1" a="1"/>
  <c r="R1422" i="1" s="1"/>
  <c r="R1441" i="1" a="1"/>
  <c r="R1441" i="1" s="1"/>
  <c r="R1426" i="1" a="1"/>
  <c r="R1426" i="1" s="1"/>
  <c r="R1428" i="1" a="1"/>
  <c r="R1428" i="1" s="1"/>
  <c r="R1418" i="1" a="1"/>
  <c r="R1418" i="1" s="1"/>
  <c r="R1419" i="1" a="1"/>
  <c r="R1419" i="1" s="1"/>
  <c r="R1430" i="1" a="1"/>
  <c r="R1430" i="1" s="1"/>
  <c r="R1435" i="1" a="1"/>
  <c r="R1435" i="1" s="1"/>
  <c r="R1417" i="1" a="1"/>
  <c r="R1417" i="1" s="1"/>
  <c r="R1431" i="1" a="1"/>
  <c r="R1431" i="1" s="1"/>
  <c r="R1427" i="1" a="1"/>
  <c r="R1427" i="1" s="1"/>
  <c r="J1745" i="1" a="1"/>
  <c r="J1745" i="1" s="1"/>
  <c r="H1385" i="1"/>
  <c r="G1385" i="1"/>
  <c r="P1005" i="1"/>
  <c r="O1005" i="1"/>
  <c r="N1005" i="1"/>
  <c r="H825" i="1"/>
  <c r="G825" i="1"/>
  <c r="H425" i="1"/>
  <c r="G425" i="1"/>
  <c r="H403" i="2"/>
  <c r="P1760" i="1"/>
  <c r="N1760" i="1"/>
  <c r="O1760" i="1"/>
  <c r="H1596" i="1"/>
  <c r="G1596" i="1"/>
  <c r="H1176" i="1"/>
  <c r="G1176" i="1"/>
  <c r="P596" i="1"/>
  <c r="O596" i="1"/>
  <c r="N596" i="1"/>
  <c r="P436" i="1"/>
  <c r="O436" i="1"/>
  <c r="N436" i="1"/>
  <c r="O316" i="1"/>
  <c r="P316" i="1"/>
  <c r="N316" i="1"/>
  <c r="BG72" i="15"/>
  <c r="AY26" i="10"/>
  <c r="AZ26" i="10"/>
  <c r="BA26" i="10" s="1"/>
  <c r="BB26" i="10"/>
  <c r="AJ71" i="10"/>
  <c r="AK73" i="10" s="1"/>
  <c r="AK74" i="10" s="1"/>
  <c r="G463" i="2" a="1"/>
  <c r="G463" i="2" s="1"/>
  <c r="I463" i="2" s="1"/>
  <c r="H39" i="2"/>
  <c r="O1558" i="1"/>
  <c r="N1558" i="1"/>
  <c r="P1558" i="1"/>
  <c r="G838" i="1"/>
  <c r="H838" i="1"/>
  <c r="P798" i="1"/>
  <c r="O798" i="1"/>
  <c r="N798" i="1"/>
  <c r="P758" i="1"/>
  <c r="O758" i="1"/>
  <c r="N758" i="1"/>
  <c r="BF49" i="9"/>
  <c r="BI49" i="9"/>
  <c r="BG49" i="9"/>
  <c r="BH49" i="9" s="1"/>
  <c r="G372" i="2" a="1"/>
  <c r="G372" i="2" s="1"/>
  <c r="Q1779" i="1" a="1"/>
  <c r="Q1779" i="1" s="1"/>
  <c r="N1600" i="1"/>
  <c r="P1600" i="1"/>
  <c r="O1600" i="1"/>
  <c r="N1440" i="1"/>
  <c r="O1440" i="1"/>
  <c r="P1440" i="1"/>
  <c r="L18" i="11"/>
  <c r="N18" i="11" s="1"/>
  <c r="M1" i="5"/>
  <c r="AB1767" i="1" a="1"/>
  <c r="AB1767" i="1" s="1"/>
  <c r="AA1767" i="1" a="1"/>
  <c r="AA1767" i="1" s="1"/>
  <c r="T1767" i="1" a="1"/>
  <c r="T1767" i="1" s="1"/>
  <c r="AF1767" i="1" a="1"/>
  <c r="AF1767" i="1" s="1"/>
  <c r="AE1767" i="1" a="1"/>
  <c r="AE1767" i="1" s="1"/>
  <c r="AD1767" i="1" a="1"/>
  <c r="AD1767" i="1" s="1"/>
  <c r="AC1767" i="1" a="1"/>
  <c r="AC1767" i="1" s="1"/>
  <c r="X1767" i="1" a="1"/>
  <c r="X1767" i="1" s="1"/>
  <c r="Z1767" i="1" a="1"/>
  <c r="Z1767" i="1" s="1"/>
  <c r="Y1767" i="1" a="1"/>
  <c r="Y1767" i="1" s="1"/>
  <c r="W1767" i="1" a="1"/>
  <c r="W1767" i="1" s="1"/>
  <c r="U1767" i="1" a="1"/>
  <c r="U1767" i="1" s="1"/>
  <c r="V1767" i="1"/>
  <c r="J1756" i="1" a="1"/>
  <c r="J1756" i="1" s="1"/>
  <c r="BI32" i="9"/>
  <c r="BG32" i="9"/>
  <c r="BH32" i="9" s="1"/>
  <c r="BF32" i="9"/>
  <c r="G236" i="2" a="1"/>
  <c r="G236" i="2" s="1"/>
  <c r="P1375" i="1"/>
  <c r="O1375" i="1"/>
  <c r="N1375" i="1"/>
  <c r="Q957" i="1" a="1"/>
  <c r="Q957" i="1" s="1"/>
  <c r="H450" i="1"/>
  <c r="G450" i="1"/>
  <c r="N350" i="1"/>
  <c r="N220" i="1"/>
  <c r="P220" i="1"/>
  <c r="O220" i="1"/>
  <c r="R121" i="1" a="1"/>
  <c r="R121" i="1" s="1"/>
  <c r="N14" i="1"/>
  <c r="P14" i="1"/>
  <c r="O14" i="1"/>
  <c r="P528" i="1"/>
  <c r="N528" i="1"/>
  <c r="BI14" i="11"/>
  <c r="BF14" i="11"/>
  <c r="BG14" i="11"/>
  <c r="BH14" i="11" s="1"/>
  <c r="H168" i="2"/>
  <c r="O1452" i="1"/>
  <c r="Q1439" i="1" a="1"/>
  <c r="Q1439" i="1" s="1"/>
  <c r="G439" i="1"/>
  <c r="H439" i="1"/>
  <c r="R339" i="1" a="1"/>
  <c r="R339" i="1" s="1"/>
  <c r="Z457" i="1" a="1"/>
  <c r="Z457" i="1" s="1"/>
  <c r="Y457" i="1" a="1"/>
  <c r="Y457" i="1" s="1"/>
  <c r="AF457" i="1" a="1"/>
  <c r="AF457" i="1" s="1"/>
  <c r="T457" i="1" a="1"/>
  <c r="T457" i="1" s="1"/>
  <c r="AE457" i="1" a="1"/>
  <c r="AE457" i="1" s="1"/>
  <c r="AD457" i="1" a="1"/>
  <c r="AD457" i="1" s="1"/>
  <c r="AC457" i="1" a="1"/>
  <c r="AC457" i="1" s="1"/>
  <c r="AB457" i="1" a="1"/>
  <c r="AB457" i="1" s="1"/>
  <c r="AA457" i="1" a="1"/>
  <c r="AA457" i="1" s="1"/>
  <c r="W457" i="1" a="1"/>
  <c r="W457" i="1" s="1"/>
  <c r="U457" i="1" a="1"/>
  <c r="U457" i="1" s="1"/>
  <c r="X457" i="1" a="1"/>
  <c r="X457" i="1" s="1"/>
  <c r="V457" i="1"/>
  <c r="P357" i="1"/>
  <c r="N357" i="1"/>
  <c r="O357" i="1"/>
  <c r="G1602" i="1"/>
  <c r="H1602" i="1"/>
  <c r="P1410" i="1"/>
  <c r="R824" i="1" a="1"/>
  <c r="R824" i="1" s="1"/>
  <c r="Q728" i="1" a="1"/>
  <c r="Q728" i="1" s="1"/>
  <c r="R1531" i="1" a="1"/>
  <c r="R1531" i="1" s="1"/>
  <c r="P842" i="1"/>
  <c r="O842" i="1"/>
  <c r="N842" i="1"/>
  <c r="P771" i="1"/>
  <c r="N771" i="1"/>
  <c r="O771" i="1"/>
  <c r="P701" i="1"/>
  <c r="N701" i="1"/>
  <c r="H235" i="2"/>
  <c r="I61" i="2"/>
  <c r="N1248" i="1"/>
  <c r="X517" i="1" a="1"/>
  <c r="X517" i="1" s="1"/>
  <c r="W517" i="1" a="1"/>
  <c r="W517" i="1" s="1"/>
  <c r="AF517" i="1" a="1"/>
  <c r="AF517" i="1" s="1"/>
  <c r="U517" i="1" a="1"/>
  <c r="U517" i="1" s="1"/>
  <c r="AD517" i="1" a="1"/>
  <c r="AD517" i="1" s="1"/>
  <c r="Z517" i="1" a="1"/>
  <c r="Z517" i="1" s="1"/>
  <c r="Y517" i="1" a="1"/>
  <c r="Y517" i="1" s="1"/>
  <c r="T517" i="1" a="1"/>
  <c r="T517" i="1" s="1"/>
  <c r="AC517" i="1" a="1"/>
  <c r="AC517" i="1" s="1"/>
  <c r="AE517" i="1" a="1"/>
  <c r="AE517" i="1" s="1"/>
  <c r="AB517" i="1" a="1"/>
  <c r="AB517" i="1" s="1"/>
  <c r="AA517" i="1" a="1"/>
  <c r="AA517" i="1" s="1"/>
  <c r="V517" i="1"/>
  <c r="H356" i="2"/>
  <c r="J1706" i="1" a="1"/>
  <c r="J1706" i="1" s="1"/>
  <c r="R1275" i="1" a="1"/>
  <c r="R1275" i="1" s="1"/>
  <c r="O1239" i="1"/>
  <c r="O890" i="1"/>
  <c r="P890" i="1"/>
  <c r="N890" i="1"/>
  <c r="P233" i="1"/>
  <c r="N233" i="1"/>
  <c r="X50" i="17"/>
  <c r="K50" i="17" s="1"/>
  <c r="AU19" i="5"/>
  <c r="U482" i="1" a="1"/>
  <c r="U482" i="1" s="1"/>
  <c r="P1499" i="1"/>
  <c r="O1499" i="1"/>
  <c r="N1499" i="1"/>
  <c r="P1368" i="1"/>
  <c r="O1368" i="1"/>
  <c r="N1368" i="1"/>
  <c r="AD1317" i="1" a="1"/>
  <c r="AD1317" i="1" s="1"/>
  <c r="AC1317" i="1" a="1"/>
  <c r="AC1317" i="1" s="1"/>
  <c r="AB1317" i="1" a="1"/>
  <c r="AB1317" i="1" s="1"/>
  <c r="AA1317" i="1" a="1"/>
  <c r="AA1317" i="1" s="1"/>
  <c r="AF1317" i="1" a="1"/>
  <c r="AF1317" i="1" s="1"/>
  <c r="AE1317" i="1" a="1"/>
  <c r="AE1317" i="1" s="1"/>
  <c r="Y1317" i="1" a="1"/>
  <c r="Y1317" i="1" s="1"/>
  <c r="U1317" i="1" a="1"/>
  <c r="U1317" i="1" s="1"/>
  <c r="T1317" i="1" a="1"/>
  <c r="T1317" i="1" s="1"/>
  <c r="W1317" i="1" a="1"/>
  <c r="W1317" i="1" s="1"/>
  <c r="X1317" i="1" a="1"/>
  <c r="X1317" i="1" s="1"/>
  <c r="Z1317" i="1" a="1"/>
  <c r="Z1317" i="1" s="1"/>
  <c r="V1317" i="1"/>
  <c r="J752" i="1" a="1"/>
  <c r="J752" i="1" s="1"/>
  <c r="R31" i="1" a="1"/>
  <c r="R31" i="1" s="1"/>
  <c r="AA1547" i="1" a="1"/>
  <c r="AA1547" i="1" s="1"/>
  <c r="AE1547" i="1" a="1"/>
  <c r="AE1547" i="1" s="1"/>
  <c r="Z1547" i="1" a="1"/>
  <c r="Z1547" i="1" s="1"/>
  <c r="AF1547" i="1" a="1"/>
  <c r="AF1547" i="1" s="1"/>
  <c r="AD1547" i="1" a="1"/>
  <c r="AD1547" i="1" s="1"/>
  <c r="AC1547" i="1" a="1"/>
  <c r="AC1547" i="1" s="1"/>
  <c r="Y1547" i="1" a="1"/>
  <c r="Y1547" i="1" s="1"/>
  <c r="W1547" i="1" a="1"/>
  <c r="W1547" i="1" s="1"/>
  <c r="U1547" i="1" a="1"/>
  <c r="U1547" i="1" s="1"/>
  <c r="T1547" i="1" a="1"/>
  <c r="T1547" i="1" s="1"/>
  <c r="AB1547" i="1" a="1"/>
  <c r="AB1547" i="1" s="1"/>
  <c r="X1547" i="1" a="1"/>
  <c r="X1547" i="1" s="1"/>
  <c r="V1547" i="1"/>
  <c r="N1173" i="1"/>
  <c r="R1073" i="1" a="1"/>
  <c r="R1073" i="1" s="1"/>
  <c r="O1646" i="1"/>
  <c r="O857" i="1"/>
  <c r="N373" i="1"/>
  <c r="O373" i="1"/>
  <c r="P373" i="1"/>
  <c r="I1313" i="1" a="1"/>
  <c r="I1313" i="1" s="1"/>
  <c r="O324" i="1"/>
  <c r="N324" i="1"/>
  <c r="P324" i="1"/>
  <c r="W1450" i="1" a="1"/>
  <c r="W1450" i="1" s="1"/>
  <c r="Z1450" i="1" a="1"/>
  <c r="Z1450" i="1" s="1"/>
  <c r="Y1450" i="1" a="1"/>
  <c r="Y1450" i="1" s="1"/>
  <c r="X1450" i="1" a="1"/>
  <c r="X1450" i="1" s="1"/>
  <c r="AF1450" i="1" a="1"/>
  <c r="AF1450" i="1" s="1"/>
  <c r="T1450" i="1" a="1"/>
  <c r="T1450" i="1" s="1"/>
  <c r="AE1450" i="1" a="1"/>
  <c r="AE1450" i="1" s="1"/>
  <c r="AD1450" i="1" a="1"/>
  <c r="AD1450" i="1" s="1"/>
  <c r="AC1450" i="1" a="1"/>
  <c r="AC1450" i="1" s="1"/>
  <c r="AB1450" i="1" a="1"/>
  <c r="AB1450" i="1" s="1"/>
  <c r="AA1450" i="1" a="1"/>
  <c r="AA1450" i="1" s="1"/>
  <c r="U1450" i="1" a="1"/>
  <c r="U1450" i="1" s="1"/>
  <c r="V1450" i="1"/>
  <c r="R814" i="1" a="1"/>
  <c r="R814" i="1" s="1"/>
  <c r="O270" i="1"/>
  <c r="P270" i="1"/>
  <c r="N270" i="1"/>
  <c r="S117" i="1"/>
  <c r="Q117" i="1" a="1"/>
  <c r="Q117" i="1" s="1"/>
  <c r="N1144" i="1"/>
  <c r="P1144" i="1"/>
  <c r="O1144" i="1"/>
  <c r="AD560" i="1" a="1"/>
  <c r="AD560" i="1" s="1"/>
  <c r="AC560" i="1" a="1"/>
  <c r="AC560" i="1" s="1"/>
  <c r="AB560" i="1" a="1"/>
  <c r="AB560" i="1" s="1"/>
  <c r="AA560" i="1" a="1"/>
  <c r="AA560" i="1" s="1"/>
  <c r="Y560" i="1" a="1"/>
  <c r="Y560" i="1" s="1"/>
  <c r="Z560" i="1" a="1"/>
  <c r="Z560" i="1" s="1"/>
  <c r="X560" i="1" a="1"/>
  <c r="X560" i="1" s="1"/>
  <c r="W560" i="1" a="1"/>
  <c r="W560" i="1" s="1"/>
  <c r="AF560" i="1" a="1"/>
  <c r="AF560" i="1" s="1"/>
  <c r="AE560" i="1" a="1"/>
  <c r="AE560" i="1" s="1"/>
  <c r="U560" i="1" a="1"/>
  <c r="U560" i="1" s="1"/>
  <c r="T560" i="1" a="1"/>
  <c r="T560" i="1" s="1"/>
  <c r="V560" i="1"/>
  <c r="N372" i="1"/>
  <c r="O372" i="1"/>
  <c r="H1208" i="1"/>
  <c r="G1208" i="1"/>
  <c r="P453" i="1"/>
  <c r="O453" i="1"/>
  <c r="N453" i="1"/>
  <c r="Z1262" i="1" a="1"/>
  <c r="Z1262" i="1" s="1"/>
  <c r="Y1262" i="1" a="1"/>
  <c r="Y1262" i="1" s="1"/>
  <c r="AF1262" i="1" a="1"/>
  <c r="AF1262" i="1" s="1"/>
  <c r="U1262" i="1" a="1"/>
  <c r="U1262" i="1" s="1"/>
  <c r="AE1262" i="1" a="1"/>
  <c r="AE1262" i="1" s="1"/>
  <c r="AD1262" i="1" a="1"/>
  <c r="AD1262" i="1" s="1"/>
  <c r="AC1262" i="1" a="1"/>
  <c r="AC1262" i="1" s="1"/>
  <c r="AB1262" i="1" a="1"/>
  <c r="AB1262" i="1" s="1"/>
  <c r="T1262" i="1" a="1"/>
  <c r="T1262" i="1" s="1"/>
  <c r="V1262" i="1" s="1"/>
  <c r="AA1262" i="1" a="1"/>
  <c r="AA1262" i="1" s="1"/>
  <c r="W1262" i="1" a="1"/>
  <c r="W1262" i="1" s="1"/>
  <c r="N1015" i="1"/>
  <c r="O1015" i="1"/>
  <c r="P1015" i="1"/>
  <c r="P383" i="1"/>
  <c r="BI44" i="12"/>
  <c r="BG44" i="12"/>
  <c r="BH44" i="12" s="1"/>
  <c r="BF44" i="12"/>
  <c r="T44" i="4" a="1"/>
  <c r="T44" i="4" s="1"/>
  <c r="H133" i="2"/>
  <c r="P576" i="1"/>
  <c r="N576" i="1"/>
  <c r="O576" i="1"/>
  <c r="I382" i="2"/>
  <c r="Q628" i="1" a="1"/>
  <c r="Q628" i="1" s="1"/>
  <c r="N101" i="1"/>
  <c r="P101" i="1"/>
  <c r="O101" i="1"/>
  <c r="AD317" i="1" a="1"/>
  <c r="AD317" i="1" s="1"/>
  <c r="AC317" i="1" a="1"/>
  <c r="AC317" i="1" s="1"/>
  <c r="AB317" i="1" a="1"/>
  <c r="AB317" i="1" s="1"/>
  <c r="AA317" i="1" a="1"/>
  <c r="AA317" i="1" s="1"/>
  <c r="Z317" i="1" a="1"/>
  <c r="Z317" i="1" s="1"/>
  <c r="AE317" i="1" a="1"/>
  <c r="AE317" i="1" s="1"/>
  <c r="Y317" i="1" a="1"/>
  <c r="Y317" i="1" s="1"/>
  <c r="X317" i="1" a="1"/>
  <c r="X317" i="1" s="1"/>
  <c r="U317" i="1" a="1"/>
  <c r="U317" i="1" s="1"/>
  <c r="T317" i="1" a="1"/>
  <c r="T317" i="1" s="1"/>
  <c r="W317" i="1" a="1"/>
  <c r="W317" i="1" s="1"/>
  <c r="AF317" i="1" a="1"/>
  <c r="AF317" i="1" s="1"/>
  <c r="V317" i="1"/>
  <c r="Q887" i="1" a="1"/>
  <c r="Q887" i="1" s="1"/>
  <c r="S887" i="1"/>
  <c r="O6" i="4" a="1"/>
  <c r="O6" i="4" s="1"/>
  <c r="R6" i="4" s="1"/>
  <c r="BA6" i="5"/>
  <c r="R110" i="1" a="1"/>
  <c r="R110" i="1" s="1"/>
  <c r="R114" i="1" a="1"/>
  <c r="R114" i="1" s="1"/>
  <c r="R95" i="1" a="1"/>
  <c r="R95" i="1" s="1"/>
  <c r="R115" i="1" a="1"/>
  <c r="R115" i="1" s="1"/>
  <c r="R112" i="1" a="1"/>
  <c r="R112" i="1" s="1"/>
  <c r="AX6" i="5"/>
  <c r="R102" i="1" a="1"/>
  <c r="R102" i="1" s="1"/>
  <c r="T92" i="1" a="1"/>
  <c r="T92" i="1" s="1"/>
  <c r="V92" i="1" s="1"/>
  <c r="R109" i="1" a="1"/>
  <c r="R109" i="1" s="1"/>
  <c r="R119" i="1" a="1"/>
  <c r="R119" i="1" s="1"/>
  <c r="R118" i="1" a="1"/>
  <c r="R118" i="1" s="1"/>
  <c r="R92" i="1" a="1"/>
  <c r="R92" i="1" s="1"/>
  <c r="R101" i="1" a="1"/>
  <c r="R101" i="1" s="1"/>
  <c r="R105" i="1" a="1"/>
  <c r="R105" i="1" s="1"/>
  <c r="R106" i="1" a="1"/>
  <c r="R106" i="1" s="1"/>
  <c r="AV6" i="5"/>
  <c r="AW6" i="5" s="1"/>
  <c r="R111" i="1" a="1"/>
  <c r="R111" i="1" s="1"/>
  <c r="R117" i="1" a="1"/>
  <c r="R117" i="1" s="1"/>
  <c r="R97" i="1" a="1"/>
  <c r="R97" i="1" s="1"/>
  <c r="R120" i="1" a="1"/>
  <c r="R120" i="1" s="1"/>
  <c r="R113" i="1" a="1"/>
  <c r="R113" i="1" s="1"/>
  <c r="R107" i="1" a="1"/>
  <c r="R107" i="1" s="1"/>
  <c r="R103" i="1" a="1"/>
  <c r="R103" i="1" s="1"/>
  <c r="H332" i="2"/>
  <c r="H1383" i="1"/>
  <c r="G1383" i="1"/>
  <c r="H443" i="1"/>
  <c r="G443" i="1"/>
  <c r="H1654" i="1"/>
  <c r="G1654" i="1"/>
  <c r="I1594" i="1" a="1"/>
  <c r="I1594" i="1" s="1"/>
  <c r="H1576" i="1"/>
  <c r="G1576" i="1"/>
  <c r="O338" i="1"/>
  <c r="N338" i="1"/>
  <c r="P338" i="1"/>
  <c r="O1601" i="1"/>
  <c r="N1601" i="1"/>
  <c r="P1601" i="1"/>
  <c r="H1769" i="1"/>
  <c r="G1769" i="1"/>
  <c r="H51" i="2"/>
  <c r="P1285" i="1"/>
  <c r="O1285" i="1"/>
  <c r="N1285" i="1"/>
  <c r="N716" i="1"/>
  <c r="P716" i="1"/>
  <c r="O716" i="1"/>
  <c r="O396" i="1"/>
  <c r="P396" i="1"/>
  <c r="N396" i="1"/>
  <c r="O1727" i="1"/>
  <c r="N1727" i="1"/>
  <c r="J1687" i="1" a="1"/>
  <c r="J1687" i="1" s="1"/>
  <c r="P1747" i="1"/>
  <c r="O1747" i="1"/>
  <c r="N1747" i="1"/>
  <c r="I1618" i="1" a="1"/>
  <c r="I1618" i="1" s="1"/>
  <c r="G1578" i="1"/>
  <c r="H1578" i="1"/>
  <c r="P878" i="1"/>
  <c r="O878" i="1"/>
  <c r="N878" i="1"/>
  <c r="N578" i="1"/>
  <c r="P578" i="1"/>
  <c r="O578" i="1"/>
  <c r="N298" i="1"/>
  <c r="P298" i="1"/>
  <c r="O298" i="1"/>
  <c r="I1309" i="1" a="1"/>
  <c r="I1309" i="1" s="1"/>
  <c r="P1089" i="1"/>
  <c r="O1089" i="1"/>
  <c r="N1089" i="1"/>
  <c r="H1220" i="1"/>
  <c r="G1220" i="1"/>
  <c r="N1180" i="1"/>
  <c r="P1180" i="1"/>
  <c r="O1180" i="1"/>
  <c r="H69" i="2"/>
  <c r="BI20" i="9"/>
  <c r="BG20" i="9"/>
  <c r="BH20" i="9" s="1"/>
  <c r="BF20" i="9"/>
  <c r="O185" i="1"/>
  <c r="N185" i="1"/>
  <c r="W1357" i="1" a="1"/>
  <c r="W1357" i="1" s="1"/>
  <c r="U1357" i="1" a="1"/>
  <c r="U1357" i="1" s="1"/>
  <c r="AF1357" i="1" a="1"/>
  <c r="AF1357" i="1" s="1"/>
  <c r="T1357" i="1" a="1"/>
  <c r="T1357" i="1" s="1"/>
  <c r="AC1357" i="1" a="1"/>
  <c r="AC1357" i="1" s="1"/>
  <c r="AB1357" i="1" a="1"/>
  <c r="AB1357" i="1" s="1"/>
  <c r="AD1357" i="1" a="1"/>
  <c r="AD1357" i="1" s="1"/>
  <c r="AE1357" i="1" a="1"/>
  <c r="AE1357" i="1" s="1"/>
  <c r="Z1357" i="1" a="1"/>
  <c r="Z1357" i="1" s="1"/>
  <c r="X1357" i="1" a="1"/>
  <c r="X1357" i="1" s="1"/>
  <c r="AA1357" i="1" a="1"/>
  <c r="AA1357" i="1" s="1"/>
  <c r="Y1357" i="1" a="1"/>
  <c r="Y1357" i="1" s="1"/>
  <c r="V1357" i="1"/>
  <c r="P939" i="1"/>
  <c r="N939" i="1"/>
  <c r="AF912" i="1" a="1"/>
  <c r="AF912" i="1" s="1"/>
  <c r="U912" i="1" a="1"/>
  <c r="U912" i="1" s="1"/>
  <c r="AE912" i="1" a="1"/>
  <c r="AE912" i="1" s="1"/>
  <c r="T912" i="1" a="1"/>
  <c r="T912" i="1" s="1"/>
  <c r="AC912" i="1" a="1"/>
  <c r="AC912" i="1" s="1"/>
  <c r="AA912" i="1" a="1"/>
  <c r="AA912" i="1" s="1"/>
  <c r="AD912" i="1" a="1"/>
  <c r="AD912" i="1" s="1"/>
  <c r="AB912" i="1" a="1"/>
  <c r="AB912" i="1" s="1"/>
  <c r="X912" i="1" a="1"/>
  <c r="X912" i="1" s="1"/>
  <c r="W912" i="1" a="1"/>
  <c r="W912" i="1" s="1"/>
  <c r="Y912" i="1" a="1"/>
  <c r="Y912" i="1" s="1"/>
  <c r="Z912" i="1" a="1"/>
  <c r="Z912" i="1" s="1"/>
  <c r="V912" i="1"/>
  <c r="P547" i="1"/>
  <c r="O547" i="1"/>
  <c r="N547" i="1"/>
  <c r="P350" i="1"/>
  <c r="G1146" i="1"/>
  <c r="H1146" i="1"/>
  <c r="S1050" i="1"/>
  <c r="Q1050" i="1" a="1"/>
  <c r="Q1050" i="1" s="1"/>
  <c r="Q317" i="1" a="1"/>
  <c r="Q317" i="1" s="1"/>
  <c r="I1602" i="1" a="1"/>
  <c r="I1602" i="1" s="1"/>
  <c r="Q1410" i="1" a="1"/>
  <c r="Q1410" i="1" s="1"/>
  <c r="N94" i="1"/>
  <c r="P94" i="1"/>
  <c r="O94" i="1"/>
  <c r="H260" i="1"/>
  <c r="G2" i="2" a="1"/>
  <c r="G2" i="2" s="1"/>
  <c r="I2" i="2" s="1"/>
  <c r="O1227" i="1"/>
  <c r="N1227" i="1"/>
  <c r="P1227" i="1"/>
  <c r="AC1101" i="1" a="1"/>
  <c r="AC1101" i="1" s="1"/>
  <c r="AA1101" i="1" a="1"/>
  <c r="AA1101" i="1" s="1"/>
  <c r="Z1101" i="1" a="1"/>
  <c r="Z1101" i="1" s="1"/>
  <c r="Y1101" i="1" a="1"/>
  <c r="Y1101" i="1" s="1"/>
  <c r="W1101" i="1" a="1"/>
  <c r="W1101" i="1" s="1"/>
  <c r="AE1101" i="1" a="1"/>
  <c r="AE1101" i="1" s="1"/>
  <c r="AD1101" i="1" a="1"/>
  <c r="AD1101" i="1" s="1"/>
  <c r="AB1101" i="1" a="1"/>
  <c r="AB1101" i="1" s="1"/>
  <c r="T1101" i="1" a="1"/>
  <c r="T1101" i="1" s="1"/>
  <c r="AF1101" i="1" a="1"/>
  <c r="AF1101" i="1" s="1"/>
  <c r="X1101" i="1" a="1"/>
  <c r="X1101" i="1" s="1"/>
  <c r="U1101" i="1" a="1"/>
  <c r="U1101" i="1" s="1"/>
  <c r="V1101" i="1"/>
  <c r="AC827" i="1" a="1"/>
  <c r="AC827" i="1" s="1"/>
  <c r="AB827" i="1" a="1"/>
  <c r="AB827" i="1" s="1"/>
  <c r="Z827" i="1" a="1"/>
  <c r="Z827" i="1" s="1"/>
  <c r="X827" i="1" a="1"/>
  <c r="X827" i="1" s="1"/>
  <c r="AF827" i="1" a="1"/>
  <c r="AF827" i="1" s="1"/>
  <c r="AE827" i="1" a="1"/>
  <c r="AE827" i="1" s="1"/>
  <c r="AD827" i="1" a="1"/>
  <c r="AD827" i="1" s="1"/>
  <c r="AA827" i="1" a="1"/>
  <c r="AA827" i="1" s="1"/>
  <c r="Y827" i="1" a="1"/>
  <c r="Y827" i="1" s="1"/>
  <c r="U827" i="1" a="1"/>
  <c r="U827" i="1" s="1"/>
  <c r="W827" i="1" a="1"/>
  <c r="W827" i="1" s="1"/>
  <c r="T827" i="1" a="1"/>
  <c r="T827" i="1" s="1"/>
  <c r="V827" i="1"/>
  <c r="P374" i="1"/>
  <c r="N374" i="1"/>
  <c r="O374" i="1"/>
  <c r="G140" i="1"/>
  <c r="H140" i="1"/>
  <c r="P200" i="1"/>
  <c r="N200" i="1"/>
  <c r="O200" i="1"/>
  <c r="O1197" i="1"/>
  <c r="N1197" i="1"/>
  <c r="P1197" i="1"/>
  <c r="O490" i="1"/>
  <c r="P490" i="1"/>
  <c r="N490" i="1"/>
  <c r="P1706" i="1"/>
  <c r="N1706" i="1"/>
  <c r="O1706" i="1"/>
  <c r="AC1681" i="1" a="1"/>
  <c r="AC1681" i="1" s="1"/>
  <c r="AB1681" i="1" a="1"/>
  <c r="AB1681" i="1" s="1"/>
  <c r="AA1681" i="1" a="1"/>
  <c r="AA1681" i="1" s="1"/>
  <c r="Z1681" i="1" a="1"/>
  <c r="Z1681" i="1" s="1"/>
  <c r="Y1681" i="1" a="1"/>
  <c r="Y1681" i="1" s="1"/>
  <c r="U1681" i="1" a="1"/>
  <c r="U1681" i="1" s="1"/>
  <c r="T1681" i="1" a="1"/>
  <c r="T1681" i="1" s="1"/>
  <c r="AE1681" i="1" a="1"/>
  <c r="AE1681" i="1" s="1"/>
  <c r="AF1681" i="1" a="1"/>
  <c r="AF1681" i="1" s="1"/>
  <c r="X1681" i="1" a="1"/>
  <c r="X1681" i="1" s="1"/>
  <c r="AD1681" i="1" a="1"/>
  <c r="AD1681" i="1" s="1"/>
  <c r="W1681" i="1" a="1"/>
  <c r="W1681" i="1" s="1"/>
  <c r="V1681" i="1"/>
  <c r="S1755" i="1"/>
  <c r="N552" i="1"/>
  <c r="P552" i="1"/>
  <c r="R108" i="1" a="1"/>
  <c r="R108" i="1" s="1"/>
  <c r="H1673" i="1"/>
  <c r="G1673" i="1"/>
  <c r="W914" i="1" a="1"/>
  <c r="W914" i="1" s="1"/>
  <c r="AF914" i="1" a="1"/>
  <c r="AF914" i="1" s="1"/>
  <c r="U914" i="1" a="1"/>
  <c r="U914" i="1" s="1"/>
  <c r="AD914" i="1" a="1"/>
  <c r="AD914" i="1" s="1"/>
  <c r="AB914" i="1" a="1"/>
  <c r="AB914" i="1" s="1"/>
  <c r="AE914" i="1" a="1"/>
  <c r="AE914" i="1" s="1"/>
  <c r="AC914" i="1" a="1"/>
  <c r="AC914" i="1" s="1"/>
  <c r="Y914" i="1" a="1"/>
  <c r="Y914" i="1" s="1"/>
  <c r="AA914" i="1" a="1"/>
  <c r="AA914" i="1" s="1"/>
  <c r="Z914" i="1" a="1"/>
  <c r="Z914" i="1" s="1"/>
  <c r="T914" i="1" a="1"/>
  <c r="T914" i="1" s="1"/>
  <c r="X914" i="1" a="1"/>
  <c r="X914" i="1" s="1"/>
  <c r="V914" i="1"/>
  <c r="G258" i="2" a="1"/>
  <c r="G258" i="2" s="1"/>
  <c r="N1537" i="1"/>
  <c r="P1537" i="1"/>
  <c r="S1508" i="1"/>
  <c r="Q1508" i="1" a="1"/>
  <c r="Q1508" i="1" s="1"/>
  <c r="N1187" i="1"/>
  <c r="O1187" i="1"/>
  <c r="P1187" i="1"/>
  <c r="H435" i="1"/>
  <c r="G435" i="1"/>
  <c r="Q49" i="1" a="1"/>
  <c r="Q49" i="1" s="1"/>
  <c r="S49" i="1"/>
  <c r="H105" i="1"/>
  <c r="G105" i="1"/>
  <c r="W1267" i="1" a="1"/>
  <c r="W1267" i="1" s="1"/>
  <c r="AF1267" i="1" a="1"/>
  <c r="AF1267" i="1" s="1"/>
  <c r="U1267" i="1" a="1"/>
  <c r="U1267" i="1" s="1"/>
  <c r="AD1267" i="1" a="1"/>
  <c r="AD1267" i="1" s="1"/>
  <c r="AB1267" i="1" a="1"/>
  <c r="AB1267" i="1" s="1"/>
  <c r="Z1267" i="1" a="1"/>
  <c r="Z1267" i="1" s="1"/>
  <c r="Y1267" i="1" a="1"/>
  <c r="Y1267" i="1" s="1"/>
  <c r="X1267" i="1" a="1"/>
  <c r="X1267" i="1" s="1"/>
  <c r="T1267" i="1" a="1"/>
  <c r="T1267" i="1" s="1"/>
  <c r="AA1267" i="1" a="1"/>
  <c r="AA1267" i="1" s="1"/>
  <c r="AC1267" i="1" a="1"/>
  <c r="AC1267" i="1" s="1"/>
  <c r="AE1267" i="1" a="1"/>
  <c r="AE1267" i="1" s="1"/>
  <c r="V1267" i="1"/>
  <c r="P248" i="1"/>
  <c r="N248" i="1"/>
  <c r="O248" i="1"/>
  <c r="AE1555" i="1" a="1"/>
  <c r="AE1555" i="1" s="1"/>
  <c r="T1555" i="1" a="1"/>
  <c r="T1555" i="1" s="1"/>
  <c r="X1555" i="1" a="1"/>
  <c r="X1555" i="1" s="1"/>
  <c r="W1555" i="1" a="1"/>
  <c r="W1555" i="1" s="1"/>
  <c r="AF1555" i="1" a="1"/>
  <c r="AF1555" i="1" s="1"/>
  <c r="AD1555" i="1" a="1"/>
  <c r="AD1555" i="1" s="1"/>
  <c r="AC1555" i="1" a="1"/>
  <c r="AC1555" i="1" s="1"/>
  <c r="AA1555" i="1" a="1"/>
  <c r="AA1555" i="1" s="1"/>
  <c r="AB1555" i="1" a="1"/>
  <c r="AB1555" i="1" s="1"/>
  <c r="Z1555" i="1" a="1"/>
  <c r="Z1555" i="1" s="1"/>
  <c r="Y1555" i="1" a="1"/>
  <c r="Y1555" i="1" s="1"/>
  <c r="U1555" i="1" a="1"/>
  <c r="U1555" i="1" s="1"/>
  <c r="V1555" i="1"/>
  <c r="AF762" i="1" a="1"/>
  <c r="AF762" i="1" s="1"/>
  <c r="U762" i="1" a="1"/>
  <c r="U762" i="1" s="1"/>
  <c r="AE762" i="1" a="1"/>
  <c r="AE762" i="1" s="1"/>
  <c r="T762" i="1" a="1"/>
  <c r="T762" i="1" s="1"/>
  <c r="AD762" i="1" a="1"/>
  <c r="AD762" i="1" s="1"/>
  <c r="AC762" i="1" a="1"/>
  <c r="AC762" i="1" s="1"/>
  <c r="AB762" i="1" a="1"/>
  <c r="AB762" i="1" s="1"/>
  <c r="AA762" i="1" a="1"/>
  <c r="AA762" i="1" s="1"/>
  <c r="Z762" i="1" a="1"/>
  <c r="Z762" i="1" s="1"/>
  <c r="X762" i="1" a="1"/>
  <c r="X762" i="1" s="1"/>
  <c r="Y762" i="1" a="1"/>
  <c r="Y762" i="1" s="1"/>
  <c r="W762" i="1" a="1"/>
  <c r="W762" i="1" s="1"/>
  <c r="V762" i="1"/>
  <c r="N402" i="1"/>
  <c r="O402" i="1"/>
  <c r="P402" i="1"/>
  <c r="Q1488" i="1" a="1"/>
  <c r="Q1488" i="1" s="1"/>
  <c r="S1488" i="1"/>
  <c r="P151" i="1"/>
  <c r="O151" i="1"/>
  <c r="N151" i="1"/>
  <c r="O346" i="1"/>
  <c r="R1286" i="1" a="1"/>
  <c r="R1286" i="1" s="1"/>
  <c r="Z1204" i="1" a="1"/>
  <c r="Z1204" i="1" s="1"/>
  <c r="Y1204" i="1" a="1"/>
  <c r="Y1204" i="1" s="1"/>
  <c r="W1204" i="1" a="1"/>
  <c r="W1204" i="1" s="1"/>
  <c r="AF1204" i="1" a="1"/>
  <c r="AF1204" i="1" s="1"/>
  <c r="U1204" i="1" a="1"/>
  <c r="U1204" i="1" s="1"/>
  <c r="AD1204" i="1" a="1"/>
  <c r="AD1204" i="1" s="1"/>
  <c r="AB1204" i="1" a="1"/>
  <c r="AB1204" i="1" s="1"/>
  <c r="AA1204" i="1" a="1"/>
  <c r="AA1204" i="1" s="1"/>
  <c r="X1204" i="1" a="1"/>
  <c r="X1204" i="1" s="1"/>
  <c r="T1204" i="1" a="1"/>
  <c r="T1204" i="1" s="1"/>
  <c r="AC1204" i="1" a="1"/>
  <c r="AC1204" i="1" s="1"/>
  <c r="AE1204" i="1" a="1"/>
  <c r="AE1204" i="1" s="1"/>
  <c r="V1204" i="1"/>
  <c r="O664" i="1"/>
  <c r="P664" i="1"/>
  <c r="N664" i="1"/>
  <c r="AB893" i="1" a="1"/>
  <c r="AB893" i="1" s="1"/>
  <c r="AA893" i="1" a="1"/>
  <c r="AA893" i="1" s="1"/>
  <c r="Z893" i="1" a="1"/>
  <c r="Z893" i="1" s="1"/>
  <c r="AF893" i="1" a="1"/>
  <c r="AF893" i="1" s="1"/>
  <c r="U893" i="1" a="1"/>
  <c r="U893" i="1" s="1"/>
  <c r="AE893" i="1" a="1"/>
  <c r="AE893" i="1" s="1"/>
  <c r="AD893" i="1" a="1"/>
  <c r="AD893" i="1" s="1"/>
  <c r="AC893" i="1" a="1"/>
  <c r="AC893" i="1" s="1"/>
  <c r="W893" i="1" a="1"/>
  <c r="W893" i="1" s="1"/>
  <c r="Y893" i="1" a="1"/>
  <c r="Y893" i="1" s="1"/>
  <c r="X893" i="1" a="1"/>
  <c r="X893" i="1" s="1"/>
  <c r="T893" i="1" a="1"/>
  <c r="T893" i="1" s="1"/>
  <c r="V893" i="1"/>
  <c r="Q70" i="1" a="1"/>
  <c r="Q70" i="1" s="1"/>
  <c r="S70" i="1"/>
  <c r="I405" i="2"/>
  <c r="O1784" i="1"/>
  <c r="N1784" i="1"/>
  <c r="P1784" i="1"/>
  <c r="N303" i="1"/>
  <c r="O303" i="1"/>
  <c r="BI30" i="11"/>
  <c r="BG30" i="11"/>
  <c r="BH30" i="11" s="1"/>
  <c r="BF30" i="11"/>
  <c r="BG15" i="8"/>
  <c r="BH15" i="8" s="1"/>
  <c r="BF15" i="8"/>
  <c r="BI15" i="8"/>
  <c r="W7" i="6"/>
  <c r="BE7" i="6"/>
  <c r="O1779" i="1"/>
  <c r="N1779" i="1"/>
  <c r="P1779" i="1"/>
  <c r="I212" i="2"/>
  <c r="O271" i="1"/>
  <c r="N271" i="1"/>
  <c r="O706" i="1"/>
  <c r="P706" i="1"/>
  <c r="N706" i="1"/>
  <c r="P1595" i="1"/>
  <c r="N1595" i="1"/>
  <c r="O1595" i="1"/>
  <c r="H104" i="2"/>
  <c r="H1782" i="1"/>
  <c r="G1782" i="1"/>
  <c r="H1743" i="1"/>
  <c r="G1743" i="1"/>
  <c r="N443" i="1"/>
  <c r="O443" i="1"/>
  <c r="P1734" i="1"/>
  <c r="N1734" i="1"/>
  <c r="P796" i="1"/>
  <c r="O796" i="1"/>
  <c r="N796" i="1"/>
  <c r="N6" i="8"/>
  <c r="G1" i="8"/>
  <c r="O34" i="5"/>
  <c r="U26" i="17"/>
  <c r="I293" i="2"/>
  <c r="H406" i="2"/>
  <c r="I286" i="2"/>
  <c r="I465" i="2"/>
  <c r="H265" i="2"/>
  <c r="H205" i="2"/>
  <c r="I65" i="2"/>
  <c r="H251" i="2"/>
  <c r="O57" i="5"/>
  <c r="U68" i="17"/>
  <c r="V68" i="17" s="1"/>
  <c r="H164" i="2"/>
  <c r="I44" i="2"/>
  <c r="I30" i="2"/>
  <c r="BG64" i="11"/>
  <c r="BB33" i="10"/>
  <c r="AY33" i="10"/>
  <c r="AZ33" i="10"/>
  <c r="BA33" i="10" s="1"/>
  <c r="H1603" i="1"/>
  <c r="G1603" i="1"/>
  <c r="N963" i="1"/>
  <c r="O963" i="1"/>
  <c r="H823" i="1"/>
  <c r="G823" i="1"/>
  <c r="N683" i="1"/>
  <c r="O683" i="1"/>
  <c r="P683" i="1"/>
  <c r="BI32" i="8"/>
  <c r="BG32" i="8"/>
  <c r="BH32" i="8" s="1"/>
  <c r="BF32" i="8"/>
  <c r="Q1614" i="1" a="1"/>
  <c r="Q1614" i="1" s="1"/>
  <c r="P1474" i="1"/>
  <c r="O1474" i="1"/>
  <c r="N1474" i="1"/>
  <c r="BI5" i="13"/>
  <c r="BG5" i="13"/>
  <c r="BH5" i="13" s="1"/>
  <c r="BF5" i="13"/>
  <c r="H377" i="2"/>
  <c r="H308" i="2"/>
  <c r="P1705" i="1"/>
  <c r="O1705" i="1"/>
  <c r="N1705" i="1"/>
  <c r="P1605" i="1"/>
  <c r="O1605" i="1"/>
  <c r="N1605" i="1"/>
  <c r="P1525" i="1"/>
  <c r="O1525" i="1"/>
  <c r="N1525" i="1"/>
  <c r="P585" i="1"/>
  <c r="O585" i="1"/>
  <c r="N585" i="1"/>
  <c r="J1768" i="1" a="1"/>
  <c r="J1768" i="1" s="1"/>
  <c r="H1216" i="1"/>
  <c r="G1216" i="1"/>
  <c r="P1136" i="1"/>
  <c r="O1136" i="1"/>
  <c r="N1136" i="1"/>
  <c r="R396" i="1" a="1"/>
  <c r="R396" i="1" s="1"/>
  <c r="P356" i="1"/>
  <c r="O356" i="1"/>
  <c r="N356" i="1"/>
  <c r="F256" i="1" a="1"/>
  <c r="F256" i="1" s="1"/>
  <c r="H136" i="1"/>
  <c r="G136" i="1"/>
  <c r="O1667" i="1"/>
  <c r="N1667" i="1"/>
  <c r="P1667" i="1"/>
  <c r="O1654" i="1"/>
  <c r="P838" i="1"/>
  <c r="O838" i="1"/>
  <c r="N838" i="1"/>
  <c r="O538" i="1"/>
  <c r="N538" i="1"/>
  <c r="P538" i="1"/>
  <c r="P458" i="1"/>
  <c r="O458" i="1"/>
  <c r="N458" i="1"/>
  <c r="P1369" i="1"/>
  <c r="O1369" i="1"/>
  <c r="N1369" i="1"/>
  <c r="N1249" i="1"/>
  <c r="O1249" i="1"/>
  <c r="P1249" i="1"/>
  <c r="I88" i="2"/>
  <c r="H1779" i="1"/>
  <c r="G1779" i="1"/>
  <c r="Z1534" i="1" a="1"/>
  <c r="Z1534" i="1" s="1"/>
  <c r="W1534" i="1" a="1"/>
  <c r="W1534" i="1" s="1"/>
  <c r="AB1534" i="1" a="1"/>
  <c r="AB1534" i="1" s="1"/>
  <c r="AA1534" i="1" a="1"/>
  <c r="AA1534" i="1" s="1"/>
  <c r="Y1534" i="1" a="1"/>
  <c r="Y1534" i="1" s="1"/>
  <c r="U1534" i="1" a="1"/>
  <c r="U1534" i="1" s="1"/>
  <c r="AF1534" i="1" a="1"/>
  <c r="AF1534" i="1" s="1"/>
  <c r="AD1534" i="1" a="1"/>
  <c r="AD1534" i="1" s="1"/>
  <c r="AE1534" i="1" a="1"/>
  <c r="AE1534" i="1" s="1"/>
  <c r="AC1534" i="1" a="1"/>
  <c r="AC1534" i="1" s="1"/>
  <c r="T1534" i="1" a="1"/>
  <c r="T1534" i="1" s="1"/>
  <c r="X1534" i="1" a="1"/>
  <c r="X1534" i="1" s="1"/>
  <c r="V1534" i="1"/>
  <c r="P980" i="1"/>
  <c r="O980" i="1"/>
  <c r="N980" i="1"/>
  <c r="G69" i="2" a="1"/>
  <c r="G69" i="2" s="1"/>
  <c r="I69" i="2" s="1"/>
  <c r="R1535" i="1" a="1"/>
  <c r="R1535" i="1" s="1"/>
  <c r="P1339" i="1"/>
  <c r="N1339" i="1"/>
  <c r="H447" i="1"/>
  <c r="G447" i="1"/>
  <c r="P69" i="1"/>
  <c r="O69" i="1"/>
  <c r="N69" i="1"/>
  <c r="S1452" i="1"/>
  <c r="R99" i="1" a="1"/>
  <c r="R99" i="1" s="1"/>
  <c r="R5" i="1" a="1"/>
  <c r="R5" i="1" s="1"/>
  <c r="P118" i="1"/>
  <c r="O118" i="1"/>
  <c r="N118" i="1"/>
  <c r="P160" i="1"/>
  <c r="N160" i="1"/>
  <c r="O160" i="1"/>
  <c r="H407" i="2"/>
  <c r="P1493" i="1"/>
  <c r="O1493" i="1"/>
  <c r="N1493" i="1"/>
  <c r="H2" i="2"/>
  <c r="AF1557" i="1" a="1"/>
  <c r="AF1557" i="1" s="1"/>
  <c r="U1557" i="1" a="1"/>
  <c r="U1557" i="1" s="1"/>
  <c r="T1557" i="1" a="1"/>
  <c r="T1557" i="1" s="1"/>
  <c r="AC1557" i="1" a="1"/>
  <c r="AC1557" i="1" s="1"/>
  <c r="AE1557" i="1" a="1"/>
  <c r="AE1557" i="1" s="1"/>
  <c r="AD1557" i="1" a="1"/>
  <c r="AD1557" i="1" s="1"/>
  <c r="AB1557" i="1" a="1"/>
  <c r="AB1557" i="1" s="1"/>
  <c r="Z1557" i="1" a="1"/>
  <c r="Z1557" i="1" s="1"/>
  <c r="AA1557" i="1" a="1"/>
  <c r="AA1557" i="1" s="1"/>
  <c r="Y1557" i="1" a="1"/>
  <c r="Y1557" i="1" s="1"/>
  <c r="X1557" i="1" a="1"/>
  <c r="X1557" i="1" s="1"/>
  <c r="W1557" i="1" a="1"/>
  <c r="W1557" i="1" s="1"/>
  <c r="V1557" i="1"/>
  <c r="S1477" i="1"/>
  <c r="Q1477" i="1" a="1"/>
  <c r="Q1477" i="1" s="1"/>
  <c r="P1170" i="1"/>
  <c r="N244" i="1"/>
  <c r="O244" i="1"/>
  <c r="P244" i="1"/>
  <c r="P9" i="1"/>
  <c r="O9" i="1"/>
  <c r="N9" i="1"/>
  <c r="H201" i="2"/>
  <c r="P1230" i="1"/>
  <c r="N1230" i="1"/>
  <c r="O1230" i="1"/>
  <c r="P1152" i="1"/>
  <c r="Q490" i="1" a="1"/>
  <c r="Q490" i="1" s="1"/>
  <c r="O406" i="1"/>
  <c r="N406" i="1"/>
  <c r="H118" i="2"/>
  <c r="J1746" i="1" a="1"/>
  <c r="J1746" i="1" s="1"/>
  <c r="Z1717" i="1" a="1"/>
  <c r="Z1717" i="1" s="1"/>
  <c r="AB1717" i="1" a="1"/>
  <c r="AB1717" i="1" s="1"/>
  <c r="AA1717" i="1" a="1"/>
  <c r="AA1717" i="1" s="1"/>
  <c r="AE1717" i="1" a="1"/>
  <c r="AE1717" i="1" s="1"/>
  <c r="X1717" i="1" a="1"/>
  <c r="X1717" i="1" s="1"/>
  <c r="W1717" i="1" a="1"/>
  <c r="W1717" i="1" s="1"/>
  <c r="U1717" i="1" a="1"/>
  <c r="U1717" i="1" s="1"/>
  <c r="AF1717" i="1" a="1"/>
  <c r="AF1717" i="1" s="1"/>
  <c r="AD1717" i="1" a="1"/>
  <c r="AD1717" i="1" s="1"/>
  <c r="Y1717" i="1" a="1"/>
  <c r="Y1717" i="1" s="1"/>
  <c r="T1717" i="1" a="1"/>
  <c r="T1717" i="1" s="1"/>
  <c r="AC1717" i="1" a="1"/>
  <c r="AC1717" i="1" s="1"/>
  <c r="V1717" i="1"/>
  <c r="AB1699" i="1" a="1"/>
  <c r="AB1699" i="1" s="1"/>
  <c r="AE1699" i="1" a="1"/>
  <c r="AE1699" i="1" s="1"/>
  <c r="AD1699" i="1" a="1"/>
  <c r="AD1699" i="1" s="1"/>
  <c r="Z1699" i="1" a="1"/>
  <c r="Z1699" i="1" s="1"/>
  <c r="Y1699" i="1" a="1"/>
  <c r="Y1699" i="1" s="1"/>
  <c r="X1699" i="1" a="1"/>
  <c r="X1699" i="1" s="1"/>
  <c r="W1699" i="1" a="1"/>
  <c r="W1699" i="1" s="1"/>
  <c r="AC1699" i="1" a="1"/>
  <c r="AC1699" i="1" s="1"/>
  <c r="AF1699" i="1" a="1"/>
  <c r="AF1699" i="1" s="1"/>
  <c r="AA1699" i="1" a="1"/>
  <c r="AA1699" i="1" s="1"/>
  <c r="U1699" i="1" a="1"/>
  <c r="U1699" i="1" s="1"/>
  <c r="T1699" i="1" a="1"/>
  <c r="T1699" i="1" s="1"/>
  <c r="V1699" i="1"/>
  <c r="R1290" i="1" a="1"/>
  <c r="R1290" i="1" s="1"/>
  <c r="P908" i="1"/>
  <c r="N908" i="1"/>
  <c r="H117" i="2"/>
  <c r="P1670" i="1"/>
  <c r="N1670" i="1"/>
  <c r="P968" i="1"/>
  <c r="O968" i="1"/>
  <c r="N968" i="1"/>
  <c r="S872" i="1"/>
  <c r="Q872" i="1" a="1"/>
  <c r="Q872" i="1" s="1"/>
  <c r="P854" i="1"/>
  <c r="N854" i="1"/>
  <c r="N752" i="1"/>
  <c r="P752" i="1"/>
  <c r="O752" i="1"/>
  <c r="P668" i="1"/>
  <c r="O668" i="1"/>
  <c r="P657" i="1"/>
  <c r="N657" i="1"/>
  <c r="O657" i="1"/>
  <c r="G1393" i="1"/>
  <c r="P941" i="1"/>
  <c r="O941" i="1"/>
  <c r="N941" i="1"/>
  <c r="BG50" i="11"/>
  <c r="BH50" i="11" s="1"/>
  <c r="BF50" i="11"/>
  <c r="BI50" i="11"/>
  <c r="H462" i="2"/>
  <c r="S1608" i="1"/>
  <c r="Q1608" i="1" a="1"/>
  <c r="Q1608" i="1" s="1"/>
  <c r="H379" i="2"/>
  <c r="G1387" i="1"/>
  <c r="O1193" i="1"/>
  <c r="N1193" i="1"/>
  <c r="P1193" i="1"/>
  <c r="S1130" i="1"/>
  <c r="Q1130" i="1" a="1"/>
  <c r="Q1130" i="1" s="1"/>
  <c r="S848" i="1"/>
  <c r="Q848" i="1" a="1"/>
  <c r="Q848" i="1" s="1"/>
  <c r="T23" i="4" a="1"/>
  <c r="T23" i="4" s="1"/>
  <c r="BG23" i="6"/>
  <c r="BH23" i="6" s="1"/>
  <c r="BF23" i="6"/>
  <c r="BI23" i="6"/>
  <c r="P1181" i="1"/>
  <c r="N1181" i="1"/>
  <c r="P443" i="1"/>
  <c r="H1407" i="1"/>
  <c r="G1407" i="1"/>
  <c r="Y1741" i="1" a="1"/>
  <c r="Y1741" i="1" s="1"/>
  <c r="X1741" i="1" a="1"/>
  <c r="X1741" i="1" s="1"/>
  <c r="AF1741" i="1" a="1"/>
  <c r="AF1741" i="1" s="1"/>
  <c r="AE1741" i="1" a="1"/>
  <c r="AE1741" i="1" s="1"/>
  <c r="AA1741" i="1" a="1"/>
  <c r="AA1741" i="1" s="1"/>
  <c r="Z1741" i="1" a="1"/>
  <c r="Z1741" i="1" s="1"/>
  <c r="W1741" i="1" a="1"/>
  <c r="W1741" i="1" s="1"/>
  <c r="U1741" i="1" a="1"/>
  <c r="U1741" i="1" s="1"/>
  <c r="AD1741" i="1" a="1"/>
  <c r="AD1741" i="1" s="1"/>
  <c r="AB1741" i="1" a="1"/>
  <c r="AB1741" i="1" s="1"/>
  <c r="T1741" i="1" a="1"/>
  <c r="T1741" i="1" s="1"/>
  <c r="AC1741" i="1" a="1"/>
  <c r="AC1741" i="1" s="1"/>
  <c r="V1741" i="1"/>
  <c r="P662" i="1"/>
  <c r="P1495" i="1"/>
  <c r="O1495" i="1"/>
  <c r="N1495" i="1"/>
  <c r="S837" i="1"/>
  <c r="Q837" i="1" a="1"/>
  <c r="Q837" i="1" s="1"/>
  <c r="Y819" i="1" a="1"/>
  <c r="Y819" i="1" s="1"/>
  <c r="X819" i="1" a="1"/>
  <c r="X819" i="1" s="1"/>
  <c r="AF819" i="1" a="1"/>
  <c r="AF819" i="1" s="1"/>
  <c r="U819" i="1" a="1"/>
  <c r="U819" i="1" s="1"/>
  <c r="AD819" i="1" a="1"/>
  <c r="AD819" i="1" s="1"/>
  <c r="AB819" i="1" a="1"/>
  <c r="AB819" i="1" s="1"/>
  <c r="AA819" i="1" a="1"/>
  <c r="AA819" i="1" s="1"/>
  <c r="Z819" i="1" a="1"/>
  <c r="Z819" i="1" s="1"/>
  <c r="W819" i="1" a="1"/>
  <c r="W819" i="1" s="1"/>
  <c r="T819" i="1" a="1"/>
  <c r="T819" i="1" s="1"/>
  <c r="AE819" i="1" a="1"/>
  <c r="AE819" i="1" s="1"/>
  <c r="AC819" i="1" a="1"/>
  <c r="AC819" i="1" s="1"/>
  <c r="V819" i="1"/>
  <c r="R1066" i="1" a="1"/>
  <c r="R1066" i="1" s="1"/>
  <c r="S742" i="1"/>
  <c r="Q742" i="1" a="1"/>
  <c r="Q742" i="1" s="1"/>
  <c r="O161" i="1"/>
  <c r="N161" i="1"/>
  <c r="P161" i="1"/>
  <c r="AE562" i="1" a="1"/>
  <c r="AE562" i="1" s="1"/>
  <c r="T562" i="1" a="1"/>
  <c r="T562" i="1" s="1"/>
  <c r="AD562" i="1" a="1"/>
  <c r="AD562" i="1" s="1"/>
  <c r="AC562" i="1" a="1"/>
  <c r="AC562" i="1" s="1"/>
  <c r="AB562" i="1" a="1"/>
  <c r="AB562" i="1" s="1"/>
  <c r="Z562" i="1" a="1"/>
  <c r="Z562" i="1" s="1"/>
  <c r="W562" i="1" a="1"/>
  <c r="W562" i="1" s="1"/>
  <c r="U562" i="1" a="1"/>
  <c r="U562" i="1" s="1"/>
  <c r="AF562" i="1" a="1"/>
  <c r="AF562" i="1" s="1"/>
  <c r="X562" i="1" a="1"/>
  <c r="X562" i="1" s="1"/>
  <c r="Y562" i="1" a="1"/>
  <c r="Y562" i="1" s="1"/>
  <c r="AA562" i="1" a="1"/>
  <c r="AA562" i="1" s="1"/>
  <c r="V562" i="1"/>
  <c r="G1759" i="1"/>
  <c r="S1481" i="1"/>
  <c r="G1395" i="1"/>
  <c r="H1395" i="1"/>
  <c r="N663" i="1"/>
  <c r="O663" i="1"/>
  <c r="P663" i="1"/>
  <c r="P1634" i="1"/>
  <c r="O1634" i="1"/>
  <c r="N1634" i="1"/>
  <c r="BG52" i="13"/>
  <c r="BH52" i="13" s="1"/>
  <c r="BF52" i="13"/>
  <c r="BI52" i="13"/>
  <c r="P1596" i="1"/>
  <c r="O1596" i="1"/>
  <c r="N1596" i="1"/>
  <c r="P1003" i="1"/>
  <c r="BG42" i="12"/>
  <c r="BH42" i="12" s="1"/>
  <c r="BI42" i="12"/>
  <c r="BF42" i="12"/>
  <c r="P121" i="1"/>
  <c r="O121" i="1"/>
  <c r="AE899" i="1" a="1"/>
  <c r="AE899" i="1" s="1"/>
  <c r="T899" i="1" a="1"/>
  <c r="T899" i="1" s="1"/>
  <c r="AD899" i="1" a="1"/>
  <c r="AD899" i="1" s="1"/>
  <c r="AC899" i="1" a="1"/>
  <c r="AC899" i="1" s="1"/>
  <c r="Y899" i="1" a="1"/>
  <c r="Y899" i="1" s="1"/>
  <c r="AF899" i="1" a="1"/>
  <c r="AF899" i="1" s="1"/>
  <c r="Z899" i="1" a="1"/>
  <c r="Z899" i="1" s="1"/>
  <c r="AB899" i="1" a="1"/>
  <c r="AB899" i="1" s="1"/>
  <c r="AA899" i="1" a="1"/>
  <c r="AA899" i="1" s="1"/>
  <c r="X899" i="1" a="1"/>
  <c r="X899" i="1" s="1"/>
  <c r="W899" i="1" a="1"/>
  <c r="W899" i="1" s="1"/>
  <c r="U899" i="1" a="1"/>
  <c r="U899" i="1" s="1"/>
  <c r="V899" i="1"/>
  <c r="S352" i="1"/>
  <c r="Q352" i="1" a="1"/>
  <c r="Q352" i="1" s="1"/>
  <c r="H1784" i="1"/>
  <c r="G1784" i="1"/>
  <c r="N263" i="1"/>
  <c r="O263" i="1"/>
  <c r="BI17" i="13"/>
  <c r="BF17" i="13"/>
  <c r="BG17" i="13"/>
  <c r="BH17" i="13" s="1"/>
  <c r="H785" i="1"/>
  <c r="G785" i="1"/>
  <c r="O35" i="5"/>
  <c r="U24" i="17"/>
  <c r="I213" i="2"/>
  <c r="BC61" i="6"/>
  <c r="BE61" i="6"/>
  <c r="H346" i="2"/>
  <c r="H26" i="2"/>
  <c r="F57" i="6"/>
  <c r="N57" i="6" s="1"/>
  <c r="Y1622" i="1" a="1"/>
  <c r="Y1622" i="1" s="1"/>
  <c r="H444" i="2"/>
  <c r="H244" i="2"/>
  <c r="O62" i="5"/>
  <c r="T1772" i="1" s="1" a="1"/>
  <c r="T1772" i="1" s="1"/>
  <c r="V1772" i="1" s="1"/>
  <c r="U53" i="17"/>
  <c r="P1643" i="1"/>
  <c r="O1643" i="1"/>
  <c r="N1643" i="1"/>
  <c r="P1463" i="1"/>
  <c r="N1463" i="1"/>
  <c r="O1463" i="1"/>
  <c r="H1403" i="1"/>
  <c r="G1403" i="1"/>
  <c r="I1303" i="1" a="1"/>
  <c r="I1303" i="1" s="1"/>
  <c r="P1243" i="1"/>
  <c r="N1243" i="1"/>
  <c r="O1243" i="1"/>
  <c r="P1163" i="1"/>
  <c r="N1163" i="1"/>
  <c r="O1163" i="1"/>
  <c r="P1143" i="1"/>
  <c r="N1143" i="1"/>
  <c r="O1143" i="1"/>
  <c r="N923" i="1"/>
  <c r="O923" i="1"/>
  <c r="N883" i="1"/>
  <c r="O883" i="1"/>
  <c r="P883" i="1"/>
  <c r="R823" i="1" a="1"/>
  <c r="R823" i="1" s="1"/>
  <c r="N543" i="1"/>
  <c r="O543" i="1"/>
  <c r="P223" i="1"/>
  <c r="N223" i="1"/>
  <c r="O223" i="1"/>
  <c r="H241" i="2"/>
  <c r="J1694" i="1" a="1"/>
  <c r="J1694" i="1" s="1"/>
  <c r="Q1574" i="1" a="1"/>
  <c r="Q1574" i="1" s="1"/>
  <c r="BI3" i="13"/>
  <c r="BG3" i="13"/>
  <c r="BF3" i="13"/>
  <c r="BE71" i="13"/>
  <c r="BH72" i="13" s="1"/>
  <c r="P1774" i="1"/>
  <c r="O1774" i="1"/>
  <c r="P1665" i="1"/>
  <c r="O1665" i="1"/>
  <c r="N1665" i="1"/>
  <c r="P1165" i="1"/>
  <c r="O1165" i="1"/>
  <c r="N1165" i="1"/>
  <c r="P965" i="1"/>
  <c r="O965" i="1"/>
  <c r="N965" i="1"/>
  <c r="P956" i="1"/>
  <c r="O956" i="1"/>
  <c r="N956" i="1"/>
  <c r="O756" i="1"/>
  <c r="N756" i="1"/>
  <c r="P756" i="1"/>
  <c r="R356" i="1" a="1"/>
  <c r="R356" i="1" s="1"/>
  <c r="H97" i="2"/>
  <c r="O1647" i="1"/>
  <c r="N1647" i="1"/>
  <c r="P1647" i="1"/>
  <c r="I181" i="2"/>
  <c r="P1678" i="1"/>
  <c r="O1678" i="1"/>
  <c r="N1678" i="1"/>
  <c r="O1618" i="1"/>
  <c r="N1618" i="1"/>
  <c r="P1618" i="1"/>
  <c r="I1298" i="1" a="1"/>
  <c r="I1298" i="1" s="1"/>
  <c r="P938" i="1"/>
  <c r="O938" i="1"/>
  <c r="N938" i="1"/>
  <c r="J758" i="1" a="1"/>
  <c r="J758" i="1" s="1"/>
  <c r="O54" i="4" a="1"/>
  <c r="O54" i="4" s="1"/>
  <c r="BA54" i="5"/>
  <c r="R1555" i="1" a="1"/>
  <c r="R1555" i="1" s="1"/>
  <c r="R1542" i="1" a="1"/>
  <c r="R1542" i="1" s="1"/>
  <c r="R1559" i="1" a="1"/>
  <c r="R1559" i="1" s="1"/>
  <c r="R1546" i="1" a="1"/>
  <c r="R1546" i="1" s="1"/>
  <c r="R1539" i="1" a="1"/>
  <c r="R1539" i="1" s="1"/>
  <c r="AV54" i="5"/>
  <c r="AW54" i="5" s="1"/>
  <c r="R1548" i="1" a="1"/>
  <c r="R1548" i="1" s="1"/>
  <c r="R1551" i="1" a="1"/>
  <c r="R1551" i="1" s="1"/>
  <c r="R1540" i="1" a="1"/>
  <c r="R1540" i="1" s="1"/>
  <c r="R1533" i="1" a="1"/>
  <c r="R1533" i="1" s="1"/>
  <c r="R1547" i="1" a="1"/>
  <c r="R1547" i="1" s="1"/>
  <c r="R1534" i="1" a="1"/>
  <c r="R1534" i="1" s="1"/>
  <c r="R1537" i="1" a="1"/>
  <c r="R1537" i="1" s="1"/>
  <c r="R1541" i="1" a="1"/>
  <c r="R1541" i="1" s="1"/>
  <c r="R1561" i="1" a="1"/>
  <c r="R1561" i="1" s="1"/>
  <c r="R1557" i="1" a="1"/>
  <c r="R1557" i="1" s="1"/>
  <c r="AX54" i="5"/>
  <c r="R1550" i="1" a="1"/>
  <c r="R1550" i="1" s="1"/>
  <c r="R1553" i="1" a="1"/>
  <c r="R1553" i="1" s="1"/>
  <c r="I47" i="2"/>
  <c r="P1649" i="1"/>
  <c r="O1649" i="1"/>
  <c r="N1649" i="1"/>
  <c r="P1409" i="1"/>
  <c r="O1409" i="1"/>
  <c r="N1409" i="1"/>
  <c r="P1069" i="1"/>
  <c r="O1069" i="1"/>
  <c r="N1069" i="1"/>
  <c r="P989" i="1"/>
  <c r="O989" i="1"/>
  <c r="N989" i="1"/>
  <c r="AX30" i="5"/>
  <c r="P1687" i="1"/>
  <c r="P1660" i="1"/>
  <c r="O1660" i="1"/>
  <c r="N1660" i="1"/>
  <c r="R1420" i="1" a="1"/>
  <c r="R1420" i="1" s="1"/>
  <c r="O1240" i="1"/>
  <c r="N1240" i="1"/>
  <c r="P1240" i="1"/>
  <c r="N940" i="1"/>
  <c r="P940" i="1"/>
  <c r="O940" i="1"/>
  <c r="BI39" i="12"/>
  <c r="BG39" i="12"/>
  <c r="BH39" i="12" s="1"/>
  <c r="BF39" i="12"/>
  <c r="G294" i="2" a="1"/>
  <c r="G294" i="2" s="1"/>
  <c r="I294" i="2" s="1"/>
  <c r="BF8" i="9"/>
  <c r="BI8" i="9"/>
  <c r="BG8" i="9"/>
  <c r="BH8" i="9" s="1"/>
  <c r="BI10" i="11"/>
  <c r="BG10" i="11"/>
  <c r="BH10" i="11" s="1"/>
  <c r="BF10" i="11"/>
  <c r="I179" i="2"/>
  <c r="O1661" i="1"/>
  <c r="P1586" i="1"/>
  <c r="O1586" i="1"/>
  <c r="N1586" i="1"/>
  <c r="P1312" i="1"/>
  <c r="R1062" i="1" a="1"/>
  <c r="R1062" i="1" s="1"/>
  <c r="P1053" i="1"/>
  <c r="O1053" i="1"/>
  <c r="N1053" i="1"/>
  <c r="P912" i="1"/>
  <c r="O894" i="1"/>
  <c r="N894" i="1"/>
  <c r="P894" i="1"/>
  <c r="B52" i="19"/>
  <c r="J52" i="19" s="1"/>
  <c r="O15" i="4" a="1"/>
  <c r="O15" i="4" s="1"/>
  <c r="BD15" i="5"/>
  <c r="BA15" i="5"/>
  <c r="X362" i="1" s="1" a="1"/>
  <c r="X362" i="1" s="1"/>
  <c r="R367" i="1" a="1"/>
  <c r="R367" i="1" s="1"/>
  <c r="R386" i="1" a="1"/>
  <c r="R386" i="1" s="1"/>
  <c r="R369" i="1" a="1"/>
  <c r="R369" i="1" s="1"/>
  <c r="R362" i="1" a="1"/>
  <c r="R362" i="1" s="1"/>
  <c r="R388" i="1" a="1"/>
  <c r="R388" i="1" s="1"/>
  <c r="R372" i="1" a="1"/>
  <c r="R372" i="1" s="1"/>
  <c r="R385" i="1" a="1"/>
  <c r="R385" i="1" s="1"/>
  <c r="R365" i="1" a="1"/>
  <c r="R365" i="1" s="1"/>
  <c r="R382" i="1" a="1"/>
  <c r="R382" i="1" s="1"/>
  <c r="R391" i="1" a="1"/>
  <c r="R391" i="1" s="1"/>
  <c r="R381" i="1" a="1"/>
  <c r="R381" i="1" s="1"/>
  <c r="R377" i="1" a="1"/>
  <c r="R377" i="1" s="1"/>
  <c r="R376" i="1" a="1"/>
  <c r="R376" i="1" s="1"/>
  <c r="R389" i="1" a="1"/>
  <c r="R389" i="1" s="1"/>
  <c r="R363" i="1" a="1"/>
  <c r="R363" i="1" s="1"/>
  <c r="R380" i="1" a="1"/>
  <c r="R380" i="1" s="1"/>
  <c r="R384" i="1" a="1"/>
  <c r="R384" i="1" s="1"/>
  <c r="R379" i="1" a="1"/>
  <c r="R379" i="1" s="1"/>
  <c r="R374" i="1" a="1"/>
  <c r="R374" i="1" s="1"/>
  <c r="R364" i="1" a="1"/>
  <c r="R364" i="1" s="1"/>
  <c r="R370" i="1" a="1"/>
  <c r="R370" i="1" s="1"/>
  <c r="R373" i="1" a="1"/>
  <c r="R373" i="1" s="1"/>
  <c r="J1751" i="1" a="1"/>
  <c r="J1751" i="1" s="1"/>
  <c r="P999" i="1"/>
  <c r="N999" i="1"/>
  <c r="O999" i="1"/>
  <c r="P509" i="1"/>
  <c r="O509" i="1"/>
  <c r="N509" i="1"/>
  <c r="R393" i="1" a="1"/>
  <c r="R393" i="1" s="1"/>
  <c r="P328" i="1"/>
  <c r="O328" i="1"/>
  <c r="N328" i="1"/>
  <c r="R94" i="1" a="1"/>
  <c r="R94" i="1" s="1"/>
  <c r="H357" i="2"/>
  <c r="Q1557" i="1" a="1"/>
  <c r="Q1557" i="1" s="1"/>
  <c r="AF201" i="1" a="1"/>
  <c r="AF201" i="1" s="1"/>
  <c r="U201" i="1" a="1"/>
  <c r="U201" i="1" s="1"/>
  <c r="AE201" i="1" a="1"/>
  <c r="AE201" i="1" s="1"/>
  <c r="T201" i="1" a="1"/>
  <c r="T201" i="1" s="1"/>
  <c r="AD201" i="1" a="1"/>
  <c r="AD201" i="1" s="1"/>
  <c r="AC201" i="1" a="1"/>
  <c r="AC201" i="1" s="1"/>
  <c r="AB201" i="1" a="1"/>
  <c r="AB201" i="1" s="1"/>
  <c r="AA201" i="1" a="1"/>
  <c r="AA201" i="1" s="1"/>
  <c r="Z201" i="1" a="1"/>
  <c r="Z201" i="1" s="1"/>
  <c r="Y201" i="1" a="1"/>
  <c r="Y201" i="1" s="1"/>
  <c r="X201" i="1" a="1"/>
  <c r="X201" i="1" s="1"/>
  <c r="W201" i="1" a="1"/>
  <c r="W201" i="1" s="1"/>
  <c r="V201" i="1"/>
  <c r="R9" i="1" a="1"/>
  <c r="R9" i="1" s="1"/>
  <c r="Q1528" i="1" a="1"/>
  <c r="Q1528" i="1" s="1"/>
  <c r="S1528" i="1"/>
  <c r="O606" i="1"/>
  <c r="N606" i="1"/>
  <c r="R390" i="1" a="1"/>
  <c r="R390" i="1" s="1"/>
  <c r="O360" i="1"/>
  <c r="P360" i="1"/>
  <c r="N360" i="1"/>
  <c r="H260" i="2"/>
  <c r="Z1732" i="1" a="1"/>
  <c r="Z1732" i="1" s="1"/>
  <c r="Y1732" i="1" a="1"/>
  <c r="Y1732" i="1" s="1"/>
  <c r="AE1732" i="1" a="1"/>
  <c r="AE1732" i="1" s="1"/>
  <c r="AD1732" i="1" a="1"/>
  <c r="AD1732" i="1" s="1"/>
  <c r="AA1732" i="1" a="1"/>
  <c r="AA1732" i="1" s="1"/>
  <c r="X1732" i="1" a="1"/>
  <c r="X1732" i="1" s="1"/>
  <c r="AC1732" i="1" a="1"/>
  <c r="AC1732" i="1" s="1"/>
  <c r="AF1732" i="1" a="1"/>
  <c r="AF1732" i="1" s="1"/>
  <c r="W1732" i="1" a="1"/>
  <c r="W1732" i="1" s="1"/>
  <c r="AB1732" i="1" a="1"/>
  <c r="AB1732" i="1" s="1"/>
  <c r="U1732" i="1" a="1"/>
  <c r="U1732" i="1" s="1"/>
  <c r="T1732" i="1" a="1"/>
  <c r="T1732" i="1" s="1"/>
  <c r="V1732" i="1"/>
  <c r="P1717" i="1"/>
  <c r="N1717" i="1"/>
  <c r="O1717" i="1"/>
  <c r="R1699" i="1" a="1"/>
  <c r="R1699" i="1" s="1"/>
  <c r="P1677" i="1"/>
  <c r="N1677" i="1"/>
  <c r="O1677" i="1"/>
  <c r="P1619" i="1"/>
  <c r="N1619" i="1"/>
  <c r="P1031" i="1"/>
  <c r="N1031" i="1"/>
  <c r="AF1281" i="1" a="1"/>
  <c r="AF1281" i="1" s="1"/>
  <c r="U1281" i="1" a="1"/>
  <c r="U1281" i="1" s="1"/>
  <c r="AD1281" i="1" a="1"/>
  <c r="AD1281" i="1" s="1"/>
  <c r="T1281" i="1" a="1"/>
  <c r="T1281" i="1" s="1"/>
  <c r="AC1281" i="1" a="1"/>
  <c r="AC1281" i="1" s="1"/>
  <c r="AA1281" i="1" a="1"/>
  <c r="AA1281" i="1" s="1"/>
  <c r="Y1281" i="1" a="1"/>
  <c r="Y1281" i="1" s="1"/>
  <c r="X1281" i="1" a="1"/>
  <c r="X1281" i="1" s="1"/>
  <c r="W1281" i="1" a="1"/>
  <c r="W1281" i="1" s="1"/>
  <c r="Z1281" i="1" a="1"/>
  <c r="Z1281" i="1" s="1"/>
  <c r="AB1281" i="1" a="1"/>
  <c r="AB1281" i="1" s="1"/>
  <c r="AE1281" i="1" a="1"/>
  <c r="AE1281" i="1" s="1"/>
  <c r="V1281" i="1"/>
  <c r="P899" i="1"/>
  <c r="N899" i="1"/>
  <c r="O899" i="1"/>
  <c r="N268" i="1"/>
  <c r="J1759" i="1" a="1"/>
  <c r="J1759" i="1" s="1"/>
  <c r="AE959" i="1" a="1"/>
  <c r="AE959" i="1" s="1"/>
  <c r="T959" i="1" a="1"/>
  <c r="T959" i="1" s="1"/>
  <c r="AD959" i="1" a="1"/>
  <c r="AD959" i="1" s="1"/>
  <c r="AC959" i="1" a="1"/>
  <c r="AC959" i="1" s="1"/>
  <c r="AB959" i="1" a="1"/>
  <c r="AB959" i="1" s="1"/>
  <c r="Y959" i="1" a="1"/>
  <c r="Y959" i="1" s="1"/>
  <c r="U959" i="1" a="1"/>
  <c r="U959" i="1" s="1"/>
  <c r="AF959" i="1" a="1"/>
  <c r="AF959" i="1" s="1"/>
  <c r="X959" i="1" a="1"/>
  <c r="X959" i="1" s="1"/>
  <c r="W959" i="1" a="1"/>
  <c r="W959" i="1" s="1"/>
  <c r="Z959" i="1" a="1"/>
  <c r="Z959" i="1" s="1"/>
  <c r="AA959" i="1" a="1"/>
  <c r="AA959" i="1" s="1"/>
  <c r="V959" i="1"/>
  <c r="P441" i="1"/>
  <c r="N441" i="1"/>
  <c r="O390" i="1"/>
  <c r="P700" i="1"/>
  <c r="N700" i="1"/>
  <c r="O700" i="1"/>
  <c r="BI20" i="11"/>
  <c r="BG20" i="11"/>
  <c r="BH20" i="11" s="1"/>
  <c r="BF20" i="11"/>
  <c r="H1750" i="1"/>
  <c r="G1750" i="1"/>
  <c r="Q1537" i="1" a="1"/>
  <c r="Q1537" i="1" s="1"/>
  <c r="R1055" i="1" a="1"/>
  <c r="R1055" i="1" s="1"/>
  <c r="H1588" i="1"/>
  <c r="G1588" i="1"/>
  <c r="O1441" i="1"/>
  <c r="N1441" i="1"/>
  <c r="H573" i="1"/>
  <c r="G573" i="1"/>
  <c r="AQ71" i="13"/>
  <c r="AR73" i="13" s="1"/>
  <c r="AR74" i="13" s="1"/>
  <c r="I1601" i="1" a="1"/>
  <c r="I1601" i="1" s="1"/>
  <c r="AE1154" i="1" a="1"/>
  <c r="AE1154" i="1" s="1"/>
  <c r="T1154" i="1" a="1"/>
  <c r="T1154" i="1" s="1"/>
  <c r="AA1154" i="1" a="1"/>
  <c r="AA1154" i="1" s="1"/>
  <c r="AC1154" i="1" a="1"/>
  <c r="AC1154" i="1" s="1"/>
  <c r="AB1154" i="1" a="1"/>
  <c r="AB1154" i="1" s="1"/>
  <c r="Z1154" i="1" a="1"/>
  <c r="Z1154" i="1" s="1"/>
  <c r="Y1154" i="1" a="1"/>
  <c r="Y1154" i="1" s="1"/>
  <c r="W1154" i="1" a="1"/>
  <c r="W1154" i="1" s="1"/>
  <c r="AD1154" i="1" a="1"/>
  <c r="AD1154" i="1" s="1"/>
  <c r="X1154" i="1" a="1"/>
  <c r="X1154" i="1" s="1"/>
  <c r="U1154" i="1" a="1"/>
  <c r="U1154" i="1" s="1"/>
  <c r="AF1154" i="1" a="1"/>
  <c r="AF1154" i="1" s="1"/>
  <c r="V1154" i="1"/>
  <c r="I227" i="2"/>
  <c r="H227" i="2"/>
  <c r="N1152" i="1"/>
  <c r="AB28" i="1" a="1"/>
  <c r="AB28" i="1" s="1"/>
  <c r="AA28" i="1" a="1"/>
  <c r="AA28" i="1" s="1"/>
  <c r="Z28" i="1" a="1"/>
  <c r="Z28" i="1" s="1"/>
  <c r="Y28" i="1" a="1"/>
  <c r="Y28" i="1" s="1"/>
  <c r="W28" i="1" a="1"/>
  <c r="W28" i="1" s="1"/>
  <c r="AD28" i="1" a="1"/>
  <c r="AD28" i="1" s="1"/>
  <c r="AC28" i="1" a="1"/>
  <c r="AC28" i="1" s="1"/>
  <c r="X28" i="1" a="1"/>
  <c r="X28" i="1" s="1"/>
  <c r="U28" i="1" a="1"/>
  <c r="U28" i="1" s="1"/>
  <c r="AF28" i="1" a="1"/>
  <c r="AF28" i="1" s="1"/>
  <c r="V28" i="1"/>
  <c r="AE28" i="1" a="1"/>
  <c r="AE28" i="1" s="1"/>
  <c r="T28" i="1" a="1"/>
  <c r="T28" i="1" s="1"/>
  <c r="W194" i="1" a="1"/>
  <c r="W194" i="1" s="1"/>
  <c r="AF194" i="1" a="1"/>
  <c r="AF194" i="1" s="1"/>
  <c r="U194" i="1" a="1"/>
  <c r="U194" i="1" s="1"/>
  <c r="AE194" i="1" a="1"/>
  <c r="AE194" i="1" s="1"/>
  <c r="T194" i="1" a="1"/>
  <c r="T194" i="1" s="1"/>
  <c r="AC194" i="1" a="1"/>
  <c r="AC194" i="1" s="1"/>
  <c r="AB194" i="1" a="1"/>
  <c r="AB194" i="1" s="1"/>
  <c r="Y194" i="1" a="1"/>
  <c r="Y194" i="1" s="1"/>
  <c r="X194" i="1" a="1"/>
  <c r="X194" i="1" s="1"/>
  <c r="AD194" i="1" a="1"/>
  <c r="AD194" i="1" s="1"/>
  <c r="AA194" i="1" a="1"/>
  <c r="AA194" i="1" s="1"/>
  <c r="Z194" i="1" a="1"/>
  <c r="Z194" i="1" s="1"/>
  <c r="V194" i="1"/>
  <c r="AC737" i="1" a="1"/>
  <c r="AC737" i="1" s="1"/>
  <c r="AB737" i="1" a="1"/>
  <c r="AB737" i="1" s="1"/>
  <c r="AA737" i="1" a="1"/>
  <c r="AA737" i="1" s="1"/>
  <c r="X737" i="1" a="1"/>
  <c r="X737" i="1" s="1"/>
  <c r="AE737" i="1" a="1"/>
  <c r="AE737" i="1" s="1"/>
  <c r="AD737" i="1" a="1"/>
  <c r="AD737" i="1" s="1"/>
  <c r="Z737" i="1" a="1"/>
  <c r="Z737" i="1" s="1"/>
  <c r="Y737" i="1" a="1"/>
  <c r="Y737" i="1" s="1"/>
  <c r="W737" i="1" a="1"/>
  <c r="W737" i="1" s="1"/>
  <c r="U737" i="1" a="1"/>
  <c r="U737" i="1" s="1"/>
  <c r="AF737" i="1" a="1"/>
  <c r="AF737" i="1" s="1"/>
  <c r="T737" i="1" a="1"/>
  <c r="T737" i="1" s="1"/>
  <c r="V737" i="1"/>
  <c r="P1161" i="1"/>
  <c r="Z861" i="1" a="1"/>
  <c r="Z861" i="1" s="1"/>
  <c r="Y861" i="1" a="1"/>
  <c r="Y861" i="1" s="1"/>
  <c r="W861" i="1" a="1"/>
  <c r="W861" i="1" s="1"/>
  <c r="AE861" i="1" a="1"/>
  <c r="AE861" i="1" s="1"/>
  <c r="T861" i="1" a="1"/>
  <c r="T861" i="1" s="1"/>
  <c r="AF861" i="1" a="1"/>
  <c r="AF861" i="1" s="1"/>
  <c r="AD861" i="1" a="1"/>
  <c r="AD861" i="1" s="1"/>
  <c r="AC861" i="1" a="1"/>
  <c r="AC861" i="1" s="1"/>
  <c r="AB861" i="1" a="1"/>
  <c r="AB861" i="1" s="1"/>
  <c r="AA861" i="1" a="1"/>
  <c r="AA861" i="1" s="1"/>
  <c r="U861" i="1" a="1"/>
  <c r="U861" i="1" s="1"/>
  <c r="X861" i="1" a="1"/>
  <c r="X861" i="1" s="1"/>
  <c r="V861" i="1"/>
  <c r="H165" i="2"/>
  <c r="P818" i="1"/>
  <c r="O818" i="1"/>
  <c r="N818" i="1"/>
  <c r="P141" i="19"/>
  <c r="O141" i="19"/>
  <c r="Q140" i="19"/>
  <c r="P140" i="19"/>
  <c r="O140" i="19"/>
  <c r="Q141" i="19"/>
  <c r="P1283" i="1"/>
  <c r="N1283" i="1"/>
  <c r="O1283" i="1"/>
  <c r="P1694" i="1"/>
  <c r="N1694" i="1"/>
  <c r="G1565" i="1"/>
  <c r="H1565" i="1"/>
  <c r="P905" i="1"/>
  <c r="O905" i="1"/>
  <c r="N905" i="1"/>
  <c r="H1800" i="1"/>
  <c r="G1800" i="1"/>
  <c r="H189" i="2"/>
  <c r="I1600" i="1" a="1"/>
  <c r="I1600" i="1" s="1"/>
  <c r="P1360" i="1"/>
  <c r="O1360" i="1"/>
  <c r="N1360" i="1"/>
  <c r="P1220" i="1"/>
  <c r="O1220" i="1"/>
  <c r="N1220" i="1"/>
  <c r="P1657" i="1"/>
  <c r="O1657" i="1"/>
  <c r="AB1410" i="1" a="1"/>
  <c r="AB1410" i="1" s="1"/>
  <c r="AA1410" i="1" a="1"/>
  <c r="AA1410" i="1" s="1"/>
  <c r="Z1410" i="1" a="1"/>
  <c r="Z1410" i="1" s="1"/>
  <c r="X1410" i="1" a="1"/>
  <c r="X1410" i="1" s="1"/>
  <c r="AE1410" i="1" a="1"/>
  <c r="AE1410" i="1" s="1"/>
  <c r="AD1410" i="1" a="1"/>
  <c r="AD1410" i="1" s="1"/>
  <c r="AC1410" i="1" a="1"/>
  <c r="AC1410" i="1" s="1"/>
  <c r="Y1410" i="1" a="1"/>
  <c r="Y1410" i="1" s="1"/>
  <c r="AF1410" i="1" a="1"/>
  <c r="AF1410" i="1" s="1"/>
  <c r="W1410" i="1" a="1"/>
  <c r="W1410" i="1" s="1"/>
  <c r="U1410" i="1" a="1"/>
  <c r="U1410" i="1" s="1"/>
  <c r="T1410" i="1" a="1"/>
  <c r="T1410" i="1" s="1"/>
  <c r="V1410" i="1"/>
  <c r="H1746" i="1"/>
  <c r="G1746" i="1"/>
  <c r="O1290" i="1"/>
  <c r="P1290" i="1"/>
  <c r="O977" i="1"/>
  <c r="P977" i="1"/>
  <c r="N977" i="1"/>
  <c r="X676" i="1" a="1"/>
  <c r="X676" i="1" s="1"/>
  <c r="W676" i="1" a="1"/>
  <c r="W676" i="1" s="1"/>
  <c r="AE676" i="1" a="1"/>
  <c r="AE676" i="1" s="1"/>
  <c r="T676" i="1" a="1"/>
  <c r="T676" i="1" s="1"/>
  <c r="AD676" i="1" a="1"/>
  <c r="AD676" i="1" s="1"/>
  <c r="AB676" i="1" a="1"/>
  <c r="AB676" i="1" s="1"/>
  <c r="AF676" i="1" a="1"/>
  <c r="AF676" i="1" s="1"/>
  <c r="AC676" i="1" a="1"/>
  <c r="AC676" i="1" s="1"/>
  <c r="AA676" i="1" a="1"/>
  <c r="AA676" i="1" s="1"/>
  <c r="Z676" i="1" a="1"/>
  <c r="Z676" i="1" s="1"/>
  <c r="Y676" i="1" a="1"/>
  <c r="Y676" i="1" s="1"/>
  <c r="U676" i="1" a="1"/>
  <c r="U676" i="1" s="1"/>
  <c r="V676" i="1"/>
  <c r="O967" i="1"/>
  <c r="N967" i="1"/>
  <c r="P967" i="1"/>
  <c r="O141" i="1"/>
  <c r="P141" i="1"/>
  <c r="N141" i="1"/>
  <c r="Q41" i="1" a="1"/>
  <c r="Q41" i="1" s="1"/>
  <c r="S41" i="1"/>
  <c r="AF152" i="1" a="1"/>
  <c r="AF152" i="1" s="1"/>
  <c r="U152" i="1" a="1"/>
  <c r="U152" i="1" s="1"/>
  <c r="AE152" i="1" a="1"/>
  <c r="AE152" i="1" s="1"/>
  <c r="AB152" i="1" a="1"/>
  <c r="AB152" i="1" s="1"/>
  <c r="AA152" i="1" a="1"/>
  <c r="AA152" i="1" s="1"/>
  <c r="W152" i="1" a="1"/>
  <c r="W152" i="1" s="1"/>
  <c r="AD152" i="1" a="1"/>
  <c r="AD152" i="1" s="1"/>
  <c r="AC152" i="1" a="1"/>
  <c r="AC152" i="1" s="1"/>
  <c r="Z152" i="1" a="1"/>
  <c r="Z152" i="1" s="1"/>
  <c r="Y152" i="1" a="1"/>
  <c r="Y152" i="1" s="1"/>
  <c r="I166" i="2"/>
  <c r="H331" i="2"/>
  <c r="N498" i="1"/>
  <c r="P498" i="1"/>
  <c r="O498" i="1"/>
  <c r="BG54" i="11"/>
  <c r="BH54" i="11" s="1"/>
  <c r="BI54" i="11"/>
  <c r="BF54" i="11"/>
  <c r="H1180" i="1"/>
  <c r="G1180" i="1"/>
  <c r="BF59" i="9"/>
  <c r="BI59" i="9"/>
  <c r="BG59" i="9"/>
  <c r="BH59" i="9" s="1"/>
  <c r="S350" i="1"/>
  <c r="Q350" i="1" a="1"/>
  <c r="Q350" i="1" s="1"/>
  <c r="P303" i="1"/>
  <c r="AC717" i="1" a="1"/>
  <c r="AC717" i="1" s="1"/>
  <c r="AB717" i="1" a="1"/>
  <c r="AB717" i="1" s="1"/>
  <c r="AA717" i="1" a="1"/>
  <c r="AA717" i="1" s="1"/>
  <c r="X717" i="1" a="1"/>
  <c r="X717" i="1" s="1"/>
  <c r="T717" i="1" a="1"/>
  <c r="T717" i="1" s="1"/>
  <c r="AF717" i="1" a="1"/>
  <c r="AF717" i="1" s="1"/>
  <c r="U717" i="1" a="1"/>
  <c r="U717" i="1" s="1"/>
  <c r="W717" i="1" a="1"/>
  <c r="W717" i="1" s="1"/>
  <c r="AD717" i="1" a="1"/>
  <c r="AD717" i="1" s="1"/>
  <c r="Z717" i="1" a="1"/>
  <c r="Z717" i="1" s="1"/>
  <c r="Y717" i="1" a="1"/>
  <c r="Y717" i="1" s="1"/>
  <c r="AE717" i="1" a="1"/>
  <c r="AE717" i="1" s="1"/>
  <c r="V717" i="1"/>
  <c r="Q1239" i="1" a="1"/>
  <c r="Q1239" i="1" s="1"/>
  <c r="S1239" i="1"/>
  <c r="N1272" i="1"/>
  <c r="P1272" i="1"/>
  <c r="O630" i="1"/>
  <c r="P630" i="1"/>
  <c r="I1316" i="1" a="1"/>
  <c r="I1316" i="1" s="1"/>
  <c r="P996" i="1"/>
  <c r="O996" i="1"/>
  <c r="N996" i="1"/>
  <c r="H153" i="2"/>
  <c r="H93" i="2"/>
  <c r="W17" i="6"/>
  <c r="BE17" i="6"/>
  <c r="H146" i="2"/>
  <c r="H86" i="2"/>
  <c r="H125" i="2"/>
  <c r="H371" i="2"/>
  <c r="H311" i="2"/>
  <c r="H111" i="2"/>
  <c r="T3" i="4" a="1"/>
  <c r="T3" i="4" s="1"/>
  <c r="BG3" i="6"/>
  <c r="BI3" i="6"/>
  <c r="BF3" i="6"/>
  <c r="H230" i="2"/>
  <c r="BG5" i="15"/>
  <c r="BH5" i="15" s="1"/>
  <c r="BF5" i="15"/>
  <c r="BI5" i="15"/>
  <c r="BI51" i="11"/>
  <c r="BG51" i="11"/>
  <c r="BH51" i="11" s="1"/>
  <c r="BF51" i="11"/>
  <c r="AG63" i="8"/>
  <c r="AH65" i="8" s="1"/>
  <c r="AH66" i="8" s="1"/>
  <c r="H57" i="2"/>
  <c r="J1703" i="1" a="1"/>
  <c r="J1703" i="1" s="1"/>
  <c r="P1663" i="1"/>
  <c r="O1663" i="1"/>
  <c r="N1663" i="1"/>
  <c r="P1443" i="1"/>
  <c r="N1443" i="1"/>
  <c r="O1443" i="1"/>
  <c r="P1203" i="1"/>
  <c r="N1203" i="1"/>
  <c r="O1203" i="1"/>
  <c r="P1063" i="1"/>
  <c r="N1063" i="1"/>
  <c r="O1063" i="1"/>
  <c r="J763" i="1" a="1"/>
  <c r="J763" i="1" s="1"/>
  <c r="N483" i="1"/>
  <c r="O483" i="1"/>
  <c r="P483" i="1"/>
  <c r="P183" i="1"/>
  <c r="N183" i="1"/>
  <c r="O183" i="1"/>
  <c r="H32" i="2"/>
  <c r="O1780" i="1"/>
  <c r="O1763" i="1"/>
  <c r="P1763" i="1"/>
  <c r="P1414" i="1"/>
  <c r="O1414" i="1"/>
  <c r="P1345" i="1"/>
  <c r="O1345" i="1"/>
  <c r="N1345" i="1"/>
  <c r="P1205" i="1"/>
  <c r="O1205" i="1"/>
  <c r="N1205" i="1"/>
  <c r="H1145" i="1"/>
  <c r="G1145" i="1"/>
  <c r="R1065" i="1" a="1"/>
  <c r="R1065" i="1" s="1"/>
  <c r="H223" i="2"/>
  <c r="N1794" i="1"/>
  <c r="P1636" i="1"/>
  <c r="O1636" i="1"/>
  <c r="N1636" i="1"/>
  <c r="P1516" i="1"/>
  <c r="O1516" i="1"/>
  <c r="N1516" i="1"/>
  <c r="H816" i="1"/>
  <c r="G816" i="1"/>
  <c r="BI37" i="9"/>
  <c r="BG37" i="9"/>
  <c r="BH37" i="9" s="1"/>
  <c r="BF37" i="9"/>
  <c r="G276" i="2" a="1"/>
  <c r="G276" i="2" s="1"/>
  <c r="I276" i="2" s="1"/>
  <c r="H172" i="2"/>
  <c r="O1714" i="1"/>
  <c r="P1478" i="1"/>
  <c r="O1478" i="1"/>
  <c r="N1478" i="1"/>
  <c r="H1178" i="1"/>
  <c r="G1178" i="1"/>
  <c r="O1138" i="1"/>
  <c r="P1138" i="1"/>
  <c r="N1138" i="1"/>
  <c r="P1018" i="1"/>
  <c r="O1018" i="1"/>
  <c r="N1018" i="1"/>
  <c r="R838" i="1" a="1"/>
  <c r="R838" i="1" s="1"/>
  <c r="F258" i="1" a="1"/>
  <c r="F258" i="1" s="1"/>
  <c r="N218" i="1"/>
  <c r="P218" i="1"/>
  <c r="O218" i="1"/>
  <c r="Z1782" i="1" a="1"/>
  <c r="Z1782" i="1" s="1"/>
  <c r="AC1782" i="1" a="1"/>
  <c r="AC1782" i="1" s="1"/>
  <c r="AB1782" i="1" a="1"/>
  <c r="AB1782" i="1" s="1"/>
  <c r="AF1782" i="1" a="1"/>
  <c r="AF1782" i="1" s="1"/>
  <c r="AD1782" i="1" a="1"/>
  <c r="AD1782" i="1" s="1"/>
  <c r="U1782" i="1" a="1"/>
  <c r="U1782" i="1" s="1"/>
  <c r="T1782" i="1" a="1"/>
  <c r="T1782" i="1" s="1"/>
  <c r="AE1782" i="1" a="1"/>
  <c r="AE1782" i="1" s="1"/>
  <c r="AA1782" i="1" a="1"/>
  <c r="AA1782" i="1" s="1"/>
  <c r="Y1782" i="1" a="1"/>
  <c r="Y1782" i="1" s="1"/>
  <c r="X1782" i="1" a="1"/>
  <c r="X1782" i="1" s="1"/>
  <c r="W1782" i="1" a="1"/>
  <c r="W1782" i="1" s="1"/>
  <c r="V1782" i="1"/>
  <c r="J1709" i="1" a="1"/>
  <c r="J1709" i="1" s="1"/>
  <c r="N1434" i="1"/>
  <c r="P1320" i="1"/>
  <c r="O1320" i="1"/>
  <c r="N1320" i="1"/>
  <c r="H477" i="2"/>
  <c r="N750" i="1"/>
  <c r="P477" i="1"/>
  <c r="O477" i="1"/>
  <c r="N477" i="1"/>
  <c r="O10" i="5"/>
  <c r="U6" i="17"/>
  <c r="U2" i="17" s="1"/>
  <c r="AD1017" i="1" a="1"/>
  <c r="AD1017" i="1" s="1"/>
  <c r="AC1017" i="1" a="1"/>
  <c r="AC1017" i="1" s="1"/>
  <c r="AB1017" i="1" a="1"/>
  <c r="AB1017" i="1" s="1"/>
  <c r="AA1017" i="1" a="1"/>
  <c r="AA1017" i="1" s="1"/>
  <c r="X1017" i="1" a="1"/>
  <c r="X1017" i="1" s="1"/>
  <c r="T1017" i="1" a="1"/>
  <c r="T1017" i="1" s="1"/>
  <c r="AE1017" i="1" a="1"/>
  <c r="AE1017" i="1" s="1"/>
  <c r="AF1017" i="1" a="1"/>
  <c r="AF1017" i="1" s="1"/>
  <c r="Z1017" i="1" a="1"/>
  <c r="Z1017" i="1" s="1"/>
  <c r="Y1017" i="1" a="1"/>
  <c r="Y1017" i="1" s="1"/>
  <c r="U1017" i="1" a="1"/>
  <c r="U1017" i="1" s="1"/>
  <c r="W1017" i="1" a="1"/>
  <c r="W1017" i="1" s="1"/>
  <c r="V1017" i="1"/>
  <c r="S639" i="1"/>
  <c r="Q639" i="1" a="1"/>
  <c r="Q639" i="1" s="1"/>
  <c r="P539" i="1"/>
  <c r="N539" i="1"/>
  <c r="O539" i="1"/>
  <c r="P209" i="1"/>
  <c r="O209" i="1"/>
  <c r="N209" i="1"/>
  <c r="P56" i="1"/>
  <c r="O56" i="1"/>
  <c r="N56" i="1"/>
  <c r="BI9" i="12"/>
  <c r="BG9" i="12"/>
  <c r="BH9" i="12" s="1"/>
  <c r="BF9" i="12"/>
  <c r="G54" i="2" a="1"/>
  <c r="G54" i="2" s="1"/>
  <c r="I54" i="2" s="1"/>
  <c r="Q1657" i="1" a="1"/>
  <c r="Q1657" i="1" s="1"/>
  <c r="N1014" i="1"/>
  <c r="P382" i="1"/>
  <c r="N382" i="1"/>
  <c r="O382" i="1"/>
  <c r="S179" i="1"/>
  <c r="Q179" i="1" a="1"/>
  <c r="Q179" i="1" s="1"/>
  <c r="O527" i="1"/>
  <c r="P527" i="1"/>
  <c r="N527" i="1"/>
  <c r="T45" i="4" a="1"/>
  <c r="T45" i="4" s="1"/>
  <c r="R45" i="4" s="1"/>
  <c r="BI45" i="6"/>
  <c r="BG45" i="6"/>
  <c r="BH45" i="6" s="1"/>
  <c r="BF45" i="6"/>
  <c r="I154" i="2"/>
  <c r="H62" i="2"/>
  <c r="R1266" i="1" a="1"/>
  <c r="R1266" i="1" s="1"/>
  <c r="P1101" i="1"/>
  <c r="O1101" i="1"/>
  <c r="N1101" i="1"/>
  <c r="AB774" i="1" a="1"/>
  <c r="AB774" i="1" s="1"/>
  <c r="AA774" i="1" a="1"/>
  <c r="AA774" i="1" s="1"/>
  <c r="Y774" i="1" a="1"/>
  <c r="Y774" i="1" s="1"/>
  <c r="X774" i="1" a="1"/>
  <c r="X774" i="1" s="1"/>
  <c r="W774" i="1" a="1"/>
  <c r="W774" i="1" s="1"/>
  <c r="U774" i="1" a="1"/>
  <c r="U774" i="1" s="1"/>
  <c r="AF774" i="1" a="1"/>
  <c r="AF774" i="1" s="1"/>
  <c r="T774" i="1" a="1"/>
  <c r="T774" i="1" s="1"/>
  <c r="AD774" i="1" a="1"/>
  <c r="AD774" i="1" s="1"/>
  <c r="AC774" i="1" a="1"/>
  <c r="AC774" i="1" s="1"/>
  <c r="AE774" i="1" a="1"/>
  <c r="AE774" i="1" s="1"/>
  <c r="Z774" i="1" a="1"/>
  <c r="Z774" i="1" s="1"/>
  <c r="V774" i="1"/>
  <c r="P744" i="1"/>
  <c r="O744" i="1"/>
  <c r="N744" i="1"/>
  <c r="Z601" i="1" a="1"/>
  <c r="Z601" i="1" s="1"/>
  <c r="Y601" i="1" a="1"/>
  <c r="Y601" i="1" s="1"/>
  <c r="X601" i="1" a="1"/>
  <c r="X601" i="1" s="1"/>
  <c r="W601" i="1" a="1"/>
  <c r="W601" i="1" s="1"/>
  <c r="AF601" i="1" a="1"/>
  <c r="AF601" i="1" s="1"/>
  <c r="U601" i="1" a="1"/>
  <c r="U601" i="1" s="1"/>
  <c r="AA601" i="1" a="1"/>
  <c r="AA601" i="1" s="1"/>
  <c r="AE601" i="1" a="1"/>
  <c r="AE601" i="1" s="1"/>
  <c r="AD601" i="1" a="1"/>
  <c r="AD601" i="1" s="1"/>
  <c r="AB601" i="1" a="1"/>
  <c r="AB601" i="1" s="1"/>
  <c r="T601" i="1" a="1"/>
  <c r="T601" i="1" s="1"/>
  <c r="AC601" i="1" a="1"/>
  <c r="AC601" i="1" s="1"/>
  <c r="V601" i="1"/>
  <c r="P574" i="1"/>
  <c r="N574" i="1"/>
  <c r="O574" i="1"/>
  <c r="F271" i="1" a="1"/>
  <c r="F271" i="1" s="1"/>
  <c r="H452" i="2"/>
  <c r="P1134" i="1"/>
  <c r="O1134" i="1"/>
  <c r="N1134" i="1"/>
  <c r="Q830" i="1" a="1"/>
  <c r="Q830" i="1" s="1"/>
  <c r="Q590" i="1" a="1"/>
  <c r="Q590" i="1" s="1"/>
  <c r="S590" i="1"/>
  <c r="Q1717" i="1" a="1"/>
  <c r="Q1717" i="1" s="1"/>
  <c r="J1699" i="1" a="1"/>
  <c r="J1699" i="1" s="1"/>
  <c r="P1582" i="1"/>
  <c r="N1582" i="1"/>
  <c r="P1275" i="1"/>
  <c r="N1275" i="1"/>
  <c r="O1275" i="1"/>
  <c r="Q1257" i="1" a="1"/>
  <c r="Q1257" i="1" s="1"/>
  <c r="S1257" i="1"/>
  <c r="P1212" i="1"/>
  <c r="O1212" i="1"/>
  <c r="P986" i="1"/>
  <c r="N986" i="1"/>
  <c r="G812" i="1"/>
  <c r="R333" i="1" a="1"/>
  <c r="R333" i="1" s="1"/>
  <c r="BB22" i="10"/>
  <c r="AZ22" i="10"/>
  <c r="BA22" i="10" s="1"/>
  <c r="AY22" i="10"/>
  <c r="O1254" i="1"/>
  <c r="AF652" i="1" a="1"/>
  <c r="AF652" i="1" s="1"/>
  <c r="U652" i="1" a="1"/>
  <c r="U652" i="1" s="1"/>
  <c r="AB652" i="1" a="1"/>
  <c r="AB652" i="1" s="1"/>
  <c r="T652" i="1" a="1"/>
  <c r="T652" i="1" s="1"/>
  <c r="AE652" i="1" a="1"/>
  <c r="AE652" i="1" s="1"/>
  <c r="AD652" i="1" a="1"/>
  <c r="AD652" i="1" s="1"/>
  <c r="AC652" i="1" a="1"/>
  <c r="AC652" i="1" s="1"/>
  <c r="W652" i="1" a="1"/>
  <c r="W652" i="1" s="1"/>
  <c r="AA652" i="1" a="1"/>
  <c r="AA652" i="1" s="1"/>
  <c r="Z652" i="1" a="1"/>
  <c r="Z652" i="1" s="1"/>
  <c r="Y652" i="1" a="1"/>
  <c r="Y652" i="1" s="1"/>
  <c r="X652" i="1" a="1"/>
  <c r="X652" i="1" s="1"/>
  <c r="V652" i="1"/>
  <c r="R96" i="1" a="1"/>
  <c r="R96" i="1" s="1"/>
  <c r="O1673" i="1"/>
  <c r="P1673" i="1"/>
  <c r="N1673" i="1"/>
  <c r="N1371" i="1"/>
  <c r="N1079" i="1"/>
  <c r="O1079" i="1"/>
  <c r="P1079" i="1"/>
  <c r="O908" i="1"/>
  <c r="Y1572" i="1" a="1"/>
  <c r="Y1572" i="1" s="1"/>
  <c r="X1572" i="1" a="1"/>
  <c r="X1572" i="1" s="1"/>
  <c r="AE1572" i="1" a="1"/>
  <c r="AE1572" i="1" s="1"/>
  <c r="AD1572" i="1" a="1"/>
  <c r="AD1572" i="1" s="1"/>
  <c r="AC1572" i="1" a="1"/>
  <c r="AC1572" i="1" s="1"/>
  <c r="AA1572" i="1" a="1"/>
  <c r="AA1572" i="1" s="1"/>
  <c r="W1572" i="1" a="1"/>
  <c r="W1572" i="1" s="1"/>
  <c r="U1572" i="1" a="1"/>
  <c r="U1572" i="1" s="1"/>
  <c r="T1572" i="1" a="1"/>
  <c r="T1572" i="1" s="1"/>
  <c r="AB1572" i="1" a="1"/>
  <c r="AB1572" i="1" s="1"/>
  <c r="Z1572" i="1" a="1"/>
  <c r="Z1572" i="1" s="1"/>
  <c r="AF1572" i="1" a="1"/>
  <c r="AF1572" i="1" s="1"/>
  <c r="V1572" i="1"/>
  <c r="N1492" i="1"/>
  <c r="P1492" i="1"/>
  <c r="O1492" i="1"/>
  <c r="P1346" i="1"/>
  <c r="O1346" i="1"/>
  <c r="N1346" i="1"/>
  <c r="S1232" i="1"/>
  <c r="Q1232" i="1" a="1"/>
  <c r="Q1232" i="1" s="1"/>
  <c r="N86" i="1"/>
  <c r="O86" i="1"/>
  <c r="P86" i="1"/>
  <c r="O1610" i="1"/>
  <c r="Q1147" i="1" a="1"/>
  <c r="Q1147" i="1" s="1"/>
  <c r="S1147" i="1"/>
  <c r="S307" i="1"/>
  <c r="Q307" i="1" a="1"/>
  <c r="Q307" i="1" s="1"/>
  <c r="P429" i="1"/>
  <c r="N429" i="1"/>
  <c r="O429" i="1"/>
  <c r="H1174" i="1"/>
  <c r="G1174" i="1"/>
  <c r="S1141" i="1"/>
  <c r="AA1621" i="1" a="1"/>
  <c r="AA1621" i="1" s="1"/>
  <c r="Z1621" i="1" a="1"/>
  <c r="Z1621" i="1" s="1"/>
  <c r="Y1621" i="1" a="1"/>
  <c r="Y1621" i="1" s="1"/>
  <c r="AD1621" i="1" a="1"/>
  <c r="AD1621" i="1" s="1"/>
  <c r="AC1621" i="1" a="1"/>
  <c r="AC1621" i="1" s="1"/>
  <c r="AB1621" i="1" a="1"/>
  <c r="AB1621" i="1" s="1"/>
  <c r="X1621" i="1" a="1"/>
  <c r="X1621" i="1" s="1"/>
  <c r="U1621" i="1" a="1"/>
  <c r="U1621" i="1" s="1"/>
  <c r="T1621" i="1" a="1"/>
  <c r="T1621" i="1" s="1"/>
  <c r="AE1621" i="1" a="1"/>
  <c r="AE1621" i="1" s="1"/>
  <c r="W1621" i="1" a="1"/>
  <c r="W1621" i="1" s="1"/>
  <c r="AF1621" i="1" a="1"/>
  <c r="AF1621" i="1" s="1"/>
  <c r="V1621" i="1"/>
  <c r="N195" i="1"/>
  <c r="H338" i="2"/>
  <c r="N1572" i="1"/>
  <c r="AE1407" i="1" a="1"/>
  <c r="AE1407" i="1" s="1"/>
  <c r="T1407" i="1" a="1"/>
  <c r="T1407" i="1" s="1"/>
  <c r="AD1407" i="1" a="1"/>
  <c r="AD1407" i="1" s="1"/>
  <c r="AC1407" i="1" a="1"/>
  <c r="AC1407" i="1" s="1"/>
  <c r="AA1407" i="1" a="1"/>
  <c r="AA1407" i="1" s="1"/>
  <c r="W1407" i="1" a="1"/>
  <c r="W1407" i="1" s="1"/>
  <c r="U1407" i="1" a="1"/>
  <c r="U1407" i="1" s="1"/>
  <c r="AB1407" i="1" a="1"/>
  <c r="AB1407" i="1" s="1"/>
  <c r="AF1407" i="1" a="1"/>
  <c r="AF1407" i="1" s="1"/>
  <c r="X1407" i="1" a="1"/>
  <c r="X1407" i="1" s="1"/>
  <c r="Y1407" i="1" a="1"/>
  <c r="Y1407" i="1" s="1"/>
  <c r="Z1407" i="1" a="1"/>
  <c r="Z1407" i="1" s="1"/>
  <c r="V1407" i="1"/>
  <c r="R375" i="1" a="1"/>
  <c r="R375" i="1" s="1"/>
  <c r="S1057" i="1"/>
  <c r="Q1057" i="1" a="1"/>
  <c r="Q1057" i="1" s="1"/>
  <c r="BI14" i="13"/>
  <c r="BG14" i="13"/>
  <c r="BH14" i="13" s="1"/>
  <c r="BF14" i="13"/>
  <c r="H15" i="2"/>
  <c r="H436" i="1"/>
  <c r="G436" i="1"/>
  <c r="P698" i="1"/>
  <c r="N698" i="1"/>
  <c r="O698" i="1"/>
  <c r="O1729" i="1"/>
  <c r="N1729" i="1"/>
  <c r="P1729" i="1"/>
  <c r="G1389" i="1"/>
  <c r="H1389" i="1"/>
  <c r="N444" i="1"/>
  <c r="O444" i="1"/>
  <c r="P444" i="1"/>
  <c r="N487" i="1"/>
  <c r="P487" i="1"/>
  <c r="O487" i="1"/>
  <c r="T5" i="4" a="1"/>
  <c r="T5" i="4" s="1"/>
  <c r="BI5" i="6"/>
  <c r="BG5" i="6"/>
  <c r="BH5" i="6" s="1"/>
  <c r="BF5" i="6"/>
  <c r="Z242" i="1" a="1"/>
  <c r="Z242" i="1" s="1"/>
  <c r="Y242" i="1" a="1"/>
  <c r="Y242" i="1" s="1"/>
  <c r="X242" i="1" a="1"/>
  <c r="X242" i="1" s="1"/>
  <c r="W242" i="1" a="1"/>
  <c r="W242" i="1" s="1"/>
  <c r="U242" i="1" a="1"/>
  <c r="U242" i="1" s="1"/>
  <c r="T242" i="1" a="1"/>
  <c r="T242" i="1" s="1"/>
  <c r="AF242" i="1" a="1"/>
  <c r="AF242" i="1" s="1"/>
  <c r="AE242" i="1" a="1"/>
  <c r="AE242" i="1" s="1"/>
  <c r="AD242" i="1" a="1"/>
  <c r="AD242" i="1" s="1"/>
  <c r="AC242" i="1" a="1"/>
  <c r="AC242" i="1" s="1"/>
  <c r="AA242" i="1" a="1"/>
  <c r="AA242" i="1" s="1"/>
  <c r="AB242" i="1" a="1"/>
  <c r="AB242" i="1" s="1"/>
  <c r="BB56" i="5"/>
  <c r="I1593" i="1" a="1"/>
  <c r="I1593" i="1" s="1"/>
  <c r="I1610" i="1" a="1"/>
  <c r="I1610" i="1" s="1"/>
  <c r="I1621" i="1" a="1"/>
  <c r="I1621" i="1" s="1"/>
  <c r="I1606" i="1" a="1"/>
  <c r="I1606" i="1" s="1"/>
  <c r="I1617" i="1" a="1"/>
  <c r="I1617" i="1" s="1"/>
  <c r="I1608" i="1" a="1"/>
  <c r="I1608" i="1" s="1"/>
  <c r="I1619" i="1" a="1"/>
  <c r="I1619" i="1" s="1"/>
  <c r="I1597" i="1" a="1"/>
  <c r="I1597" i="1" s="1"/>
  <c r="I1598" i="1" a="1"/>
  <c r="I1598" i="1" s="1"/>
  <c r="I1613" i="1" a="1"/>
  <c r="I1613" i="1" s="1"/>
  <c r="I1604" i="1" a="1"/>
  <c r="I1604" i="1" s="1"/>
  <c r="I1612" i="1" a="1"/>
  <c r="I1612" i="1" s="1"/>
  <c r="BE41" i="6"/>
  <c r="AQ41" i="6"/>
  <c r="P1534" i="1"/>
  <c r="O1534" i="1"/>
  <c r="N1534" i="1"/>
  <c r="H282" i="2"/>
  <c r="P916" i="1"/>
  <c r="O916" i="1"/>
  <c r="N916" i="1"/>
  <c r="AT13" i="5"/>
  <c r="Q302" i="1" a="1"/>
  <c r="Q302" i="1" s="1"/>
  <c r="P778" i="1"/>
  <c r="N778" i="1"/>
  <c r="O778" i="1"/>
  <c r="H22" i="2"/>
  <c r="P820" i="1"/>
  <c r="O820" i="1"/>
  <c r="N820" i="1"/>
  <c r="AD957" i="1" a="1"/>
  <c r="AD957" i="1" s="1"/>
  <c r="AC957" i="1" a="1"/>
  <c r="AC957" i="1" s="1"/>
  <c r="AB957" i="1" a="1"/>
  <c r="AB957" i="1" s="1"/>
  <c r="AA957" i="1" a="1"/>
  <c r="AA957" i="1" s="1"/>
  <c r="X957" i="1" a="1"/>
  <c r="X957" i="1" s="1"/>
  <c r="AE957" i="1" a="1"/>
  <c r="AE957" i="1" s="1"/>
  <c r="Z957" i="1" a="1"/>
  <c r="Z957" i="1" s="1"/>
  <c r="Y957" i="1" a="1"/>
  <c r="Y957" i="1" s="1"/>
  <c r="W957" i="1" a="1"/>
  <c r="W957" i="1" s="1"/>
  <c r="T957" i="1" a="1"/>
  <c r="T957" i="1" s="1"/>
  <c r="AF957" i="1" a="1"/>
  <c r="AF957" i="1" s="1"/>
  <c r="U957" i="1" a="1"/>
  <c r="U957" i="1" s="1"/>
  <c r="V957" i="1"/>
  <c r="Y1474" i="1" a="1"/>
  <c r="Y1474" i="1" s="1"/>
  <c r="X1474" i="1" a="1"/>
  <c r="X1474" i="1" s="1"/>
  <c r="W1474" i="1" a="1"/>
  <c r="W1474" i="1" s="1"/>
  <c r="AE1474" i="1" a="1"/>
  <c r="AE1474" i="1" s="1"/>
  <c r="T1474" i="1" a="1"/>
  <c r="T1474" i="1" s="1"/>
  <c r="AD1474" i="1" a="1"/>
  <c r="AD1474" i="1" s="1"/>
  <c r="AC1474" i="1" a="1"/>
  <c r="AC1474" i="1" s="1"/>
  <c r="AA1474" i="1" a="1"/>
  <c r="AA1474" i="1" s="1"/>
  <c r="U1474" i="1" a="1"/>
  <c r="U1474" i="1" s="1"/>
  <c r="Z1474" i="1" a="1"/>
  <c r="Z1474" i="1" s="1"/>
  <c r="AB1474" i="1" a="1"/>
  <c r="AB1474" i="1" s="1"/>
  <c r="AF1474" i="1" a="1"/>
  <c r="AF1474" i="1" s="1"/>
  <c r="V1474" i="1"/>
  <c r="H320" i="2"/>
  <c r="H204" i="2"/>
  <c r="J1683" i="1" a="1"/>
  <c r="J1683" i="1" s="1"/>
  <c r="H232" i="2"/>
  <c r="H156" i="2"/>
  <c r="BI4" i="12"/>
  <c r="BG4" i="12"/>
  <c r="BH4" i="12" s="1"/>
  <c r="BF4" i="12"/>
  <c r="T4" i="4" a="1"/>
  <c r="T4" i="4" s="1"/>
  <c r="P358" i="1"/>
  <c r="N358" i="1"/>
  <c r="O358" i="1"/>
  <c r="P128" i="1"/>
  <c r="O128" i="1"/>
  <c r="AB1667" i="1" a="1"/>
  <c r="AB1667" i="1" s="1"/>
  <c r="AD1667" i="1" a="1"/>
  <c r="AD1667" i="1" s="1"/>
  <c r="Z1667" i="1" a="1"/>
  <c r="Z1667" i="1" s="1"/>
  <c r="AE1667" i="1" a="1"/>
  <c r="AE1667" i="1" s="1"/>
  <c r="AC1667" i="1" a="1"/>
  <c r="AC1667" i="1" s="1"/>
  <c r="AA1667" i="1" a="1"/>
  <c r="AA1667" i="1" s="1"/>
  <c r="Y1667" i="1" a="1"/>
  <c r="Y1667" i="1" s="1"/>
  <c r="W1667" i="1" a="1"/>
  <c r="W1667" i="1" s="1"/>
  <c r="AF1667" i="1" a="1"/>
  <c r="AF1667" i="1" s="1"/>
  <c r="X1667" i="1" a="1"/>
  <c r="X1667" i="1" s="1"/>
  <c r="T1667" i="1" a="1"/>
  <c r="T1667" i="1" s="1"/>
  <c r="U1667" i="1" a="1"/>
  <c r="U1667" i="1" s="1"/>
  <c r="V1667" i="1"/>
  <c r="P655" i="1"/>
  <c r="O655" i="1"/>
  <c r="N655" i="1"/>
  <c r="O711" i="1"/>
  <c r="P711" i="1"/>
  <c r="N711" i="1"/>
  <c r="O1273" i="1"/>
  <c r="N1273" i="1"/>
  <c r="P1273" i="1"/>
  <c r="N703" i="1"/>
  <c r="O703" i="1"/>
  <c r="P703" i="1"/>
  <c r="H423" i="1"/>
  <c r="G423" i="1"/>
  <c r="H110" i="2"/>
  <c r="P1514" i="1"/>
  <c r="N1514" i="1"/>
  <c r="O1689" i="1"/>
  <c r="N1689" i="1"/>
  <c r="P1689" i="1"/>
  <c r="BI50" i="12"/>
  <c r="BG50" i="12"/>
  <c r="BH50" i="12" s="1"/>
  <c r="BF50" i="12"/>
  <c r="P1131" i="1"/>
  <c r="O1131" i="1"/>
  <c r="N1131" i="1"/>
  <c r="H1164" i="1"/>
  <c r="G1164" i="1"/>
  <c r="P793" i="1"/>
  <c r="O793" i="1"/>
  <c r="N793" i="1"/>
  <c r="S1077" i="1"/>
  <c r="Q1077" i="1" a="1"/>
  <c r="Q1077" i="1" s="1"/>
  <c r="AE701" i="1" a="1"/>
  <c r="AE701" i="1" s="1"/>
  <c r="T701" i="1" a="1"/>
  <c r="T701" i="1" s="1"/>
  <c r="AD701" i="1" a="1"/>
  <c r="AD701" i="1" s="1"/>
  <c r="AC701" i="1" a="1"/>
  <c r="AC701" i="1" s="1"/>
  <c r="Z701" i="1" a="1"/>
  <c r="Z701" i="1" s="1"/>
  <c r="AF701" i="1" a="1"/>
  <c r="AF701" i="1" s="1"/>
  <c r="AB701" i="1" a="1"/>
  <c r="AB701" i="1" s="1"/>
  <c r="AA701" i="1" a="1"/>
  <c r="AA701" i="1" s="1"/>
  <c r="Y701" i="1" a="1"/>
  <c r="Y701" i="1" s="1"/>
  <c r="X701" i="1" a="1"/>
  <c r="X701" i="1" s="1"/>
  <c r="W701" i="1" a="1"/>
  <c r="W701" i="1" s="1"/>
  <c r="U701" i="1" a="1"/>
  <c r="U701" i="1" s="1"/>
  <c r="V701" i="1"/>
  <c r="X1713" i="1" a="1"/>
  <c r="X1713" i="1" s="1"/>
  <c r="Z1713" i="1" a="1"/>
  <c r="Z1713" i="1" s="1"/>
  <c r="Y1713" i="1" a="1"/>
  <c r="Y1713" i="1" s="1"/>
  <c r="AC1713" i="1" a="1"/>
  <c r="AC1713" i="1" s="1"/>
  <c r="AB1713" i="1" a="1"/>
  <c r="AB1713" i="1" s="1"/>
  <c r="W1713" i="1" a="1"/>
  <c r="W1713" i="1" s="1"/>
  <c r="AF1713" i="1" a="1"/>
  <c r="AF1713" i="1" s="1"/>
  <c r="AE1713" i="1" a="1"/>
  <c r="AE1713" i="1" s="1"/>
  <c r="AD1713" i="1" a="1"/>
  <c r="AD1713" i="1" s="1"/>
  <c r="AA1713" i="1" a="1"/>
  <c r="AA1713" i="1" s="1"/>
  <c r="T1713" i="1" a="1"/>
  <c r="T1713" i="1" s="1"/>
  <c r="U1713" i="1" a="1"/>
  <c r="U1713" i="1" s="1"/>
  <c r="V1713" i="1"/>
  <c r="BI44" i="13"/>
  <c r="BG44" i="13"/>
  <c r="BH44" i="13" s="1"/>
  <c r="BF44" i="13"/>
  <c r="S874" i="1"/>
  <c r="Q874" i="1" a="1"/>
  <c r="Q874" i="1" s="1"/>
  <c r="AE690" i="1" a="1"/>
  <c r="AE690" i="1" s="1"/>
  <c r="T690" i="1" a="1"/>
  <c r="T690" i="1" s="1"/>
  <c r="AD690" i="1" a="1"/>
  <c r="AD690" i="1" s="1"/>
  <c r="AC690" i="1" a="1"/>
  <c r="AC690" i="1" s="1"/>
  <c r="AB690" i="1" a="1"/>
  <c r="AB690" i="1" s="1"/>
  <c r="AA690" i="1" a="1"/>
  <c r="AA690" i="1" s="1"/>
  <c r="Y690" i="1" a="1"/>
  <c r="Y690" i="1" s="1"/>
  <c r="U690" i="1" a="1"/>
  <c r="U690" i="1" s="1"/>
  <c r="AF690" i="1" a="1"/>
  <c r="AF690" i="1" s="1"/>
  <c r="Z690" i="1" a="1"/>
  <c r="Z690" i="1" s="1"/>
  <c r="X690" i="1" a="1"/>
  <c r="X690" i="1" s="1"/>
  <c r="W690" i="1" a="1"/>
  <c r="W690" i="1" s="1"/>
  <c r="V690" i="1"/>
  <c r="P231" i="1"/>
  <c r="O231" i="1"/>
  <c r="N231" i="1"/>
  <c r="I370" i="2"/>
  <c r="R829" i="1" a="1"/>
  <c r="R829" i="1" s="1"/>
  <c r="S1634" i="1"/>
  <c r="Q1634" i="1" a="1"/>
  <c r="Q1634" i="1" s="1"/>
  <c r="P1426" i="1"/>
  <c r="O1426" i="1"/>
  <c r="N1426" i="1"/>
  <c r="P777" i="1"/>
  <c r="O777" i="1"/>
  <c r="N777" i="1"/>
  <c r="N1410" i="1"/>
  <c r="S330" i="1"/>
  <c r="Q330" i="1" a="1"/>
  <c r="Q330" i="1" s="1"/>
  <c r="O1188" i="1"/>
  <c r="P1188" i="1"/>
  <c r="N1188" i="1"/>
  <c r="N174" i="1"/>
  <c r="P174" i="1"/>
  <c r="O174" i="1"/>
  <c r="S1197" i="1"/>
  <c r="Q1197" i="1" a="1"/>
  <c r="Q1197" i="1" s="1"/>
  <c r="P108" i="1"/>
  <c r="O108" i="1"/>
  <c r="N108" i="1"/>
  <c r="P31" i="1"/>
  <c r="O31" i="1"/>
  <c r="N31" i="1"/>
  <c r="X1759" i="1" a="1"/>
  <c r="X1759" i="1" s="1"/>
  <c r="W1759" i="1" a="1"/>
  <c r="W1759" i="1" s="1"/>
  <c r="AE1759" i="1" a="1"/>
  <c r="AE1759" i="1" s="1"/>
  <c r="AD1759" i="1" a="1"/>
  <c r="AD1759" i="1" s="1"/>
  <c r="Y1759" i="1" a="1"/>
  <c r="Y1759" i="1" s="1"/>
  <c r="U1759" i="1" a="1"/>
  <c r="U1759" i="1" s="1"/>
  <c r="T1759" i="1" a="1"/>
  <c r="T1759" i="1" s="1"/>
  <c r="AA1759" i="1" a="1"/>
  <c r="AA1759" i="1" s="1"/>
  <c r="Z1759" i="1" a="1"/>
  <c r="Z1759" i="1" s="1"/>
  <c r="AF1759" i="1" a="1"/>
  <c r="AF1759" i="1" s="1"/>
  <c r="AC1759" i="1" a="1"/>
  <c r="AC1759" i="1" s="1"/>
  <c r="AB1759" i="1" a="1"/>
  <c r="AB1759" i="1" s="1"/>
  <c r="V1759" i="1"/>
  <c r="H314" i="1"/>
  <c r="G314" i="1"/>
  <c r="AF1537" i="1" a="1"/>
  <c r="AF1537" i="1" s="1"/>
  <c r="U1537" i="1" a="1"/>
  <c r="U1537" i="1" s="1"/>
  <c r="AA1537" i="1" a="1"/>
  <c r="AA1537" i="1" s="1"/>
  <c r="X1537" i="1" a="1"/>
  <c r="X1537" i="1" s="1"/>
  <c r="Y1537" i="1" a="1"/>
  <c r="Y1537" i="1" s="1"/>
  <c r="W1537" i="1" a="1"/>
  <c r="W1537" i="1" s="1"/>
  <c r="T1537" i="1" a="1"/>
  <c r="T1537" i="1" s="1"/>
  <c r="Z1537" i="1" a="1"/>
  <c r="Z1537" i="1" s="1"/>
  <c r="AE1537" i="1" a="1"/>
  <c r="AE1537" i="1" s="1"/>
  <c r="AD1537" i="1" a="1"/>
  <c r="AD1537" i="1" s="1"/>
  <c r="AC1537" i="1" a="1"/>
  <c r="AC1537" i="1" s="1"/>
  <c r="AB1537" i="1" a="1"/>
  <c r="AB1537" i="1" s="1"/>
  <c r="V1537" i="1"/>
  <c r="J757" i="1" a="1"/>
  <c r="J757" i="1" s="1"/>
  <c r="O23" i="5"/>
  <c r="V48" i="17"/>
  <c r="U48" i="17"/>
  <c r="H325" i="2"/>
  <c r="P1383" i="1"/>
  <c r="N1383" i="1"/>
  <c r="O1383" i="1"/>
  <c r="T46" i="4" a="1"/>
  <c r="T46" i="4" s="1"/>
  <c r="R46" i="4" s="1"/>
  <c r="J1705" i="1" a="1"/>
  <c r="J1705" i="1" s="1"/>
  <c r="P1565" i="1"/>
  <c r="O1565" i="1"/>
  <c r="N1565" i="1"/>
  <c r="H1205" i="1"/>
  <c r="G1205" i="1"/>
  <c r="O14" i="4" a="1"/>
  <c r="O14" i="4" s="1"/>
  <c r="BE14" i="5"/>
  <c r="BA14" i="5"/>
  <c r="X332" i="1" s="1" a="1"/>
  <c r="X332" i="1" s="1"/>
  <c r="R337" i="1" a="1"/>
  <c r="R337" i="1" s="1"/>
  <c r="R353" i="1" a="1"/>
  <c r="R353" i="1" s="1"/>
  <c r="R351" i="1" a="1"/>
  <c r="R351" i="1" s="1"/>
  <c r="R340" i="1" a="1"/>
  <c r="R340" i="1" s="1"/>
  <c r="R354" i="1" a="1"/>
  <c r="R354" i="1" s="1"/>
  <c r="R332" i="1" a="1"/>
  <c r="R332" i="1" s="1"/>
  <c r="R361" i="1" a="1"/>
  <c r="R361" i="1" s="1"/>
  <c r="R357" i="1" a="1"/>
  <c r="R357" i="1" s="1"/>
  <c r="R359" i="1" a="1"/>
  <c r="R359" i="1" s="1"/>
  <c r="R349" i="1" a="1"/>
  <c r="R349" i="1" s="1"/>
  <c r="R346" i="1" a="1"/>
  <c r="R346" i="1" s="1"/>
  <c r="R336" i="1" a="1"/>
  <c r="R336" i="1" s="1"/>
  <c r="R334" i="1" a="1"/>
  <c r="R334" i="1" s="1"/>
  <c r="R350" i="1" a="1"/>
  <c r="R350" i="1" s="1"/>
  <c r="R342" i="1" a="1"/>
  <c r="R342" i="1" s="1"/>
  <c r="R355" i="1" a="1"/>
  <c r="R355" i="1" s="1"/>
  <c r="R358" i="1" a="1"/>
  <c r="R358" i="1" s="1"/>
  <c r="R348" i="1" a="1"/>
  <c r="R348" i="1" s="1"/>
  <c r="R341" i="1" a="1"/>
  <c r="R341" i="1" s="1"/>
  <c r="AQ12" i="6"/>
  <c r="BE12" i="6"/>
  <c r="AP63" i="6"/>
  <c r="AP67" i="6" s="1"/>
  <c r="H206" i="2"/>
  <c r="AG58" i="6"/>
  <c r="BE58" i="6"/>
  <c r="H45" i="2"/>
  <c r="H231" i="2"/>
  <c r="H31" i="2"/>
  <c r="H1791" i="1"/>
  <c r="G1791" i="1"/>
  <c r="H350" i="2"/>
  <c r="H150" i="2"/>
  <c r="H1203" i="1"/>
  <c r="G1203" i="1"/>
  <c r="N403" i="1"/>
  <c r="O403" i="1"/>
  <c r="P403" i="1"/>
  <c r="H263" i="1"/>
  <c r="G263" i="1"/>
  <c r="BB58" i="10"/>
  <c r="AZ58" i="10"/>
  <c r="BA58" i="10" s="1"/>
  <c r="AY58" i="10"/>
  <c r="Y1780" i="1" a="1"/>
  <c r="Y1780" i="1" s="1"/>
  <c r="U1780" i="1" a="1"/>
  <c r="U1780" i="1" s="1"/>
  <c r="AF1780" i="1" a="1"/>
  <c r="AF1780" i="1" s="1"/>
  <c r="T1780" i="1" a="1"/>
  <c r="T1780" i="1" s="1"/>
  <c r="X1780" i="1" a="1"/>
  <c r="X1780" i="1" s="1"/>
  <c r="W1780" i="1" a="1"/>
  <c r="W1780" i="1" s="1"/>
  <c r="AB1780" i="1" a="1"/>
  <c r="AB1780" i="1" s="1"/>
  <c r="AA1780" i="1" a="1"/>
  <c r="AA1780" i="1" s="1"/>
  <c r="Z1780" i="1" a="1"/>
  <c r="Z1780" i="1" s="1"/>
  <c r="AE1780" i="1" a="1"/>
  <c r="AE1780" i="1" s="1"/>
  <c r="AD1780" i="1" a="1"/>
  <c r="AD1780" i="1" s="1"/>
  <c r="AC1780" i="1" a="1"/>
  <c r="AC1780" i="1" s="1"/>
  <c r="V1780" i="1"/>
  <c r="H1614" i="1"/>
  <c r="G1614" i="1"/>
  <c r="Q1414" i="1" a="1"/>
  <c r="Q1414" i="1" s="1"/>
  <c r="P1725" i="1"/>
  <c r="O1725" i="1"/>
  <c r="N1725" i="1"/>
  <c r="P1065" i="1"/>
  <c r="O1065" i="1"/>
  <c r="N1065" i="1"/>
  <c r="P785" i="1"/>
  <c r="O785" i="1"/>
  <c r="N785" i="1"/>
  <c r="P665" i="1"/>
  <c r="N665" i="1"/>
  <c r="O665" i="1"/>
  <c r="P545" i="1"/>
  <c r="O545" i="1"/>
  <c r="N545" i="1"/>
  <c r="P465" i="1"/>
  <c r="N465" i="1"/>
  <c r="O465" i="1"/>
  <c r="P365" i="1"/>
  <c r="N365" i="1"/>
  <c r="O365" i="1"/>
  <c r="H429" i="2"/>
  <c r="H23" i="2"/>
  <c r="AD1794" i="1" a="1"/>
  <c r="AD1794" i="1" s="1"/>
  <c r="U1794" i="1" a="1"/>
  <c r="U1794" i="1" s="1"/>
  <c r="T1794" i="1" a="1"/>
  <c r="T1794" i="1" s="1"/>
  <c r="AB1794" i="1" a="1"/>
  <c r="AB1794" i="1" s="1"/>
  <c r="AA1794" i="1" a="1"/>
  <c r="AA1794" i="1" s="1"/>
  <c r="AF1794" i="1" a="1"/>
  <c r="AF1794" i="1" s="1"/>
  <c r="AC1794" i="1" a="1"/>
  <c r="AC1794" i="1" s="1"/>
  <c r="Z1794" i="1" a="1"/>
  <c r="Z1794" i="1" s="1"/>
  <c r="Y1794" i="1" a="1"/>
  <c r="Y1794" i="1" s="1"/>
  <c r="AE1794" i="1" a="1"/>
  <c r="AE1794" i="1" s="1"/>
  <c r="X1794" i="1" a="1"/>
  <c r="X1794" i="1" s="1"/>
  <c r="W1794" i="1" a="1"/>
  <c r="W1794" i="1" s="1"/>
  <c r="V1794" i="1"/>
  <c r="P1696" i="1"/>
  <c r="O1696" i="1"/>
  <c r="N1696" i="1"/>
  <c r="P1336" i="1"/>
  <c r="O1336" i="1"/>
  <c r="N1336" i="1"/>
  <c r="P1276" i="1"/>
  <c r="O1276" i="1"/>
  <c r="N1276" i="1"/>
  <c r="P1176" i="1"/>
  <c r="O1176" i="1"/>
  <c r="N1176" i="1"/>
  <c r="P116" i="1"/>
  <c r="O116" i="1"/>
  <c r="N116" i="1"/>
  <c r="BG12" i="12"/>
  <c r="BH12" i="12" s="1"/>
  <c r="BI12" i="12"/>
  <c r="BF12" i="12"/>
  <c r="BI47" i="9"/>
  <c r="BG47" i="9"/>
  <c r="BH47" i="9" s="1"/>
  <c r="BF47" i="9"/>
  <c r="H272" i="2"/>
  <c r="P1438" i="1"/>
  <c r="O1438" i="1"/>
  <c r="N1438" i="1"/>
  <c r="H1398" i="1"/>
  <c r="G1398" i="1"/>
  <c r="P1058" i="1"/>
  <c r="N1058" i="1"/>
  <c r="O1058" i="1"/>
  <c r="G598" i="1"/>
  <c r="H598" i="1"/>
  <c r="G1780" i="1"/>
  <c r="P809" i="1"/>
  <c r="O809" i="1"/>
  <c r="N809" i="1"/>
  <c r="H188" i="2"/>
  <c r="O1620" i="1"/>
  <c r="N1620" i="1"/>
  <c r="P1620" i="1"/>
  <c r="H339" i="2"/>
  <c r="BI34" i="13"/>
  <c r="BG34" i="13"/>
  <c r="BH34" i="13" s="1"/>
  <c r="BF34" i="13"/>
  <c r="T34" i="4" a="1"/>
  <c r="T34" i="4" s="1"/>
  <c r="P1357" i="1"/>
  <c r="O1357" i="1"/>
  <c r="N1357" i="1"/>
  <c r="O550" i="1"/>
  <c r="N550" i="1"/>
  <c r="S377" i="1"/>
  <c r="Q377" i="1" a="1"/>
  <c r="Q377" i="1" s="1"/>
  <c r="P366" i="1"/>
  <c r="O366" i="1"/>
  <c r="N366" i="1"/>
  <c r="H27" i="2"/>
  <c r="S972" i="1"/>
  <c r="Q972" i="1" a="1"/>
  <c r="Q972" i="1" s="1"/>
  <c r="P709" i="1"/>
  <c r="O709" i="1"/>
  <c r="N709" i="1"/>
  <c r="P609" i="1"/>
  <c r="O609" i="1"/>
  <c r="N609" i="1"/>
  <c r="S239" i="1"/>
  <c r="Q239" i="1" a="1"/>
  <c r="Q239" i="1" s="1"/>
  <c r="G99" i="1"/>
  <c r="H99" i="1"/>
  <c r="Q1490" i="1" a="1"/>
  <c r="Q1490" i="1" s="1"/>
  <c r="S1490" i="1"/>
  <c r="P1464" i="1"/>
  <c r="N1464" i="1"/>
  <c r="P1128" i="1"/>
  <c r="N1128" i="1"/>
  <c r="O1128" i="1"/>
  <c r="O1014" i="1"/>
  <c r="O1557" i="1"/>
  <c r="N1557" i="1"/>
  <c r="P1557" i="1"/>
  <c r="O355" i="1"/>
  <c r="N355" i="1"/>
  <c r="P355" i="1"/>
  <c r="P763" i="1"/>
  <c r="Q517" i="1" a="1"/>
  <c r="Q517" i="1" s="1"/>
  <c r="AD417" i="1" a="1"/>
  <c r="AD417" i="1" s="1"/>
  <c r="AC417" i="1" a="1"/>
  <c r="AC417" i="1" s="1"/>
  <c r="AB417" i="1" a="1"/>
  <c r="AB417" i="1" s="1"/>
  <c r="AA417" i="1" a="1"/>
  <c r="AA417" i="1" s="1"/>
  <c r="Z417" i="1" a="1"/>
  <c r="Z417" i="1" s="1"/>
  <c r="T417" i="1" a="1"/>
  <c r="T417" i="1" s="1"/>
  <c r="AF417" i="1" a="1"/>
  <c r="AF417" i="1" s="1"/>
  <c r="AE417" i="1" a="1"/>
  <c r="AE417" i="1" s="1"/>
  <c r="W417" i="1" a="1"/>
  <c r="W417" i="1" s="1"/>
  <c r="U417" i="1" a="1"/>
  <c r="U417" i="1" s="1"/>
  <c r="Y417" i="1" a="1"/>
  <c r="Y417" i="1" s="1"/>
  <c r="X417" i="1" a="1"/>
  <c r="X417" i="1" s="1"/>
  <c r="V417" i="1"/>
  <c r="O947" i="1"/>
  <c r="P947" i="1"/>
  <c r="P349" i="1"/>
  <c r="N349" i="1"/>
  <c r="O349" i="1"/>
  <c r="O730" i="1"/>
  <c r="P730" i="1"/>
  <c r="Y1592" i="1" a="1"/>
  <c r="Y1592" i="1" s="1"/>
  <c r="AF1592" i="1" a="1"/>
  <c r="AF1592" i="1" s="1"/>
  <c r="AE1592" i="1" a="1"/>
  <c r="AE1592" i="1" s="1"/>
  <c r="X1592" i="1" a="1"/>
  <c r="X1592" i="1" s="1"/>
  <c r="W1592" i="1" a="1"/>
  <c r="W1592" i="1" s="1"/>
  <c r="T1592" i="1" a="1"/>
  <c r="T1592" i="1" s="1"/>
  <c r="V1592" i="1" s="1"/>
  <c r="AD1592" i="1" a="1"/>
  <c r="AD1592" i="1" s="1"/>
  <c r="AC1592" i="1" a="1"/>
  <c r="AC1592" i="1" s="1"/>
  <c r="AB1592" i="1" a="1"/>
  <c r="AB1592" i="1" s="1"/>
  <c r="AA1592" i="1" a="1"/>
  <c r="AA1592" i="1" s="1"/>
  <c r="Z1592" i="1" a="1"/>
  <c r="Z1592" i="1" s="1"/>
  <c r="U1592" i="1" a="1"/>
  <c r="U1592" i="1" s="1"/>
  <c r="P1046" i="1"/>
  <c r="N1046" i="1"/>
  <c r="O1046" i="1"/>
  <c r="Q899" i="1" a="1"/>
  <c r="Q899" i="1" s="1"/>
  <c r="N872" i="1"/>
  <c r="P872" i="1"/>
  <c r="H422" i="1"/>
  <c r="G422" i="1"/>
  <c r="G125" i="1"/>
  <c r="H125" i="1"/>
  <c r="BE10" i="8"/>
  <c r="G59" i="2" s="1" a="1"/>
  <c r="G59" i="2" s="1"/>
  <c r="W10" i="8"/>
  <c r="H234" i="2"/>
  <c r="I60" i="2"/>
  <c r="P1713" i="1"/>
  <c r="N1713" i="1"/>
  <c r="O1713" i="1"/>
  <c r="O1524" i="1"/>
  <c r="P1524" i="1"/>
  <c r="BI34" i="15"/>
  <c r="BF34" i="15"/>
  <c r="BG34" i="15"/>
  <c r="BH34" i="15" s="1"/>
  <c r="P500" i="1"/>
  <c r="N500" i="1"/>
  <c r="O500" i="1"/>
  <c r="N1344" i="1"/>
  <c r="O273" i="1"/>
  <c r="N273" i="1"/>
  <c r="P273" i="1"/>
  <c r="N103" i="1"/>
  <c r="O103" i="1"/>
  <c r="W654" i="1" a="1"/>
  <c r="W654" i="1" s="1"/>
  <c r="AC654" i="1" a="1"/>
  <c r="AC654" i="1" s="1"/>
  <c r="AB654" i="1" a="1"/>
  <c r="AB654" i="1" s="1"/>
  <c r="AA654" i="1" a="1"/>
  <c r="AA654" i="1" s="1"/>
  <c r="Z654" i="1" a="1"/>
  <c r="Z654" i="1" s="1"/>
  <c r="Y654" i="1" a="1"/>
  <c r="Y654" i="1" s="1"/>
  <c r="X654" i="1" a="1"/>
  <c r="X654" i="1" s="1"/>
  <c r="U654" i="1" a="1"/>
  <c r="U654" i="1" s="1"/>
  <c r="AE654" i="1" a="1"/>
  <c r="AE654" i="1" s="1"/>
  <c r="T654" i="1" a="1"/>
  <c r="T654" i="1" s="1"/>
  <c r="AF654" i="1" a="1"/>
  <c r="AF654" i="1" s="1"/>
  <c r="AD654" i="1" a="1"/>
  <c r="AD654" i="1" s="1"/>
  <c r="V654" i="1"/>
  <c r="AB1273" i="1" a="1"/>
  <c r="AB1273" i="1" s="1"/>
  <c r="AE1273" i="1" a="1"/>
  <c r="AE1273" i="1" s="1"/>
  <c r="AD1273" i="1" a="1"/>
  <c r="AD1273" i="1" s="1"/>
  <c r="AC1273" i="1" a="1"/>
  <c r="AC1273" i="1" s="1"/>
  <c r="AA1273" i="1" a="1"/>
  <c r="AA1273" i="1" s="1"/>
  <c r="Z1273" i="1" a="1"/>
  <c r="Z1273" i="1" s="1"/>
  <c r="AF1273" i="1" a="1"/>
  <c r="AF1273" i="1" s="1"/>
  <c r="Y1273" i="1" a="1"/>
  <c r="Y1273" i="1" s="1"/>
  <c r="W1273" i="1" a="1"/>
  <c r="W1273" i="1" s="1"/>
  <c r="X1273" i="1" a="1"/>
  <c r="X1273" i="1" s="1"/>
  <c r="T1273" i="1" a="1"/>
  <c r="T1273" i="1" s="1"/>
  <c r="U1273" i="1" a="1"/>
  <c r="U1273" i="1" s="1"/>
  <c r="V1273" i="1"/>
  <c r="P104" i="1"/>
  <c r="O104" i="1"/>
  <c r="N104" i="1"/>
  <c r="AB1421" i="1" a="1"/>
  <c r="AB1421" i="1" s="1"/>
  <c r="AA1421" i="1" a="1"/>
  <c r="AA1421" i="1" s="1"/>
  <c r="Z1421" i="1" a="1"/>
  <c r="Z1421" i="1" s="1"/>
  <c r="X1421" i="1" a="1"/>
  <c r="X1421" i="1" s="1"/>
  <c r="AD1421" i="1" a="1"/>
  <c r="AD1421" i="1" s="1"/>
  <c r="AC1421" i="1" a="1"/>
  <c r="AC1421" i="1" s="1"/>
  <c r="Y1421" i="1" a="1"/>
  <c r="Y1421" i="1" s="1"/>
  <c r="W1421" i="1" a="1"/>
  <c r="W1421" i="1" s="1"/>
  <c r="U1421" i="1" a="1"/>
  <c r="U1421" i="1" s="1"/>
  <c r="AE1421" i="1" a="1"/>
  <c r="AE1421" i="1" s="1"/>
  <c r="T1421" i="1" a="1"/>
  <c r="T1421" i="1" s="1"/>
  <c r="AF1421" i="1" a="1"/>
  <c r="AF1421" i="1" s="1"/>
  <c r="V1421" i="1"/>
  <c r="Q1392" i="1" a="1"/>
  <c r="Q1392" i="1" s="1"/>
  <c r="S1392" i="1"/>
  <c r="AF1448" i="1" a="1"/>
  <c r="AF1448" i="1" s="1"/>
  <c r="U1448" i="1" a="1"/>
  <c r="U1448" i="1" s="1"/>
  <c r="AD1448" i="1" a="1"/>
  <c r="AD1448" i="1" s="1"/>
  <c r="AC1448" i="1" a="1"/>
  <c r="AC1448" i="1" s="1"/>
  <c r="AB1448" i="1" a="1"/>
  <c r="AB1448" i="1" s="1"/>
  <c r="Z1448" i="1" a="1"/>
  <c r="Z1448" i="1" s="1"/>
  <c r="Y1448" i="1" a="1"/>
  <c r="Y1448" i="1" s="1"/>
  <c r="X1448" i="1" a="1"/>
  <c r="X1448" i="1" s="1"/>
  <c r="W1448" i="1" a="1"/>
  <c r="W1448" i="1" s="1"/>
  <c r="T1448" i="1" a="1"/>
  <c r="T1448" i="1" s="1"/>
  <c r="AA1448" i="1" a="1"/>
  <c r="AA1448" i="1" s="1"/>
  <c r="AE1448" i="1" a="1"/>
  <c r="AE1448" i="1" s="1"/>
  <c r="V1448" i="1"/>
  <c r="P1168" i="1"/>
  <c r="N1168" i="1"/>
  <c r="O1168" i="1"/>
  <c r="P3" i="1"/>
  <c r="Y1327" i="1" a="1"/>
  <c r="Y1327" i="1" s="1"/>
  <c r="X1327" i="1" a="1"/>
  <c r="X1327" i="1" s="1"/>
  <c r="W1327" i="1" a="1"/>
  <c r="W1327" i="1" s="1"/>
  <c r="AF1327" i="1" a="1"/>
  <c r="AF1327" i="1" s="1"/>
  <c r="U1327" i="1" a="1"/>
  <c r="U1327" i="1" s="1"/>
  <c r="AE1327" i="1" a="1"/>
  <c r="AE1327" i="1" s="1"/>
  <c r="T1327" i="1" a="1"/>
  <c r="T1327" i="1" s="1"/>
  <c r="AD1327" i="1" a="1"/>
  <c r="AD1327" i="1" s="1"/>
  <c r="AC1327" i="1" a="1"/>
  <c r="AC1327" i="1" s="1"/>
  <c r="AB1327" i="1" a="1"/>
  <c r="AB1327" i="1" s="1"/>
  <c r="Z1327" i="1" a="1"/>
  <c r="Z1327" i="1" s="1"/>
  <c r="AA1327" i="1" a="1"/>
  <c r="AA1327" i="1" s="1"/>
  <c r="V1327" i="1"/>
  <c r="O1066" i="1"/>
  <c r="P1066" i="1"/>
  <c r="N1066" i="1"/>
  <c r="Q1012" i="1" a="1"/>
  <c r="Q1012" i="1" s="1"/>
  <c r="S1012" i="1"/>
  <c r="P41" i="1"/>
  <c r="N41" i="1"/>
  <c r="O41" i="1"/>
  <c r="H1171" i="1"/>
  <c r="G1171" i="1"/>
  <c r="P1507" i="1"/>
  <c r="N1132" i="1"/>
  <c r="P1132" i="1"/>
  <c r="O26" i="5"/>
  <c r="U20" i="17"/>
  <c r="P1563" i="1"/>
  <c r="N1563" i="1"/>
  <c r="O1563" i="1"/>
  <c r="O58" i="1"/>
  <c r="N58" i="1"/>
  <c r="P58" i="1"/>
  <c r="I73" i="2"/>
  <c r="H126" i="2"/>
  <c r="I299" i="2"/>
  <c r="P1436" i="1"/>
  <c r="O1436" i="1"/>
  <c r="N1436" i="1"/>
  <c r="H836" i="1"/>
  <c r="G836" i="1"/>
  <c r="BI5" i="9"/>
  <c r="BG5" i="9"/>
  <c r="BH5" i="9" s="1"/>
  <c r="BF5" i="9"/>
  <c r="BE63" i="9"/>
  <c r="H53" i="2"/>
  <c r="H426" i="2"/>
  <c r="H1158" i="1"/>
  <c r="G1158" i="1"/>
  <c r="O33" i="5"/>
  <c r="U31" i="17"/>
  <c r="V31" i="17" s="1"/>
  <c r="I151" i="2"/>
  <c r="H264" i="2"/>
  <c r="O29" i="5"/>
  <c r="U13" i="17"/>
  <c r="H360" i="2"/>
  <c r="O1771" i="1"/>
  <c r="N1771" i="1"/>
  <c r="P1623" i="1"/>
  <c r="O1623" i="1"/>
  <c r="N1623" i="1"/>
  <c r="BI32" i="11"/>
  <c r="BG32" i="11"/>
  <c r="BH32" i="11" s="1"/>
  <c r="BF32" i="11"/>
  <c r="P165" i="1"/>
  <c r="N165" i="1"/>
  <c r="O165" i="1"/>
  <c r="P1245" i="1"/>
  <c r="O1245" i="1"/>
  <c r="N1245" i="1"/>
  <c r="R825" i="1" a="1"/>
  <c r="R825" i="1" s="1"/>
  <c r="H433" i="2"/>
  <c r="H173" i="2"/>
  <c r="H131" i="2"/>
  <c r="H450" i="2"/>
  <c r="O5" i="5"/>
  <c r="U8" i="17"/>
  <c r="N723" i="1"/>
  <c r="O723" i="1"/>
  <c r="H428" i="2"/>
  <c r="Z1574" i="1" a="1"/>
  <c r="Z1574" i="1" s="1"/>
  <c r="Y1574" i="1" a="1"/>
  <c r="Y1574" i="1" s="1"/>
  <c r="AC1574" i="1" a="1"/>
  <c r="AC1574" i="1" s="1"/>
  <c r="AB1574" i="1" a="1"/>
  <c r="AB1574" i="1" s="1"/>
  <c r="X1574" i="1" a="1"/>
  <c r="X1574" i="1" s="1"/>
  <c r="AD1574" i="1" a="1"/>
  <c r="AD1574" i="1" s="1"/>
  <c r="AA1574" i="1" a="1"/>
  <c r="AA1574" i="1" s="1"/>
  <c r="W1574" i="1" a="1"/>
  <c r="W1574" i="1" s="1"/>
  <c r="T1574" i="1" a="1"/>
  <c r="T1574" i="1" s="1"/>
  <c r="AF1574" i="1" a="1"/>
  <c r="AF1574" i="1" s="1"/>
  <c r="AE1574" i="1" a="1"/>
  <c r="AE1574" i="1" s="1"/>
  <c r="U1574" i="1" a="1"/>
  <c r="U1574" i="1" s="1"/>
  <c r="V1574" i="1"/>
  <c r="AD277" i="1" a="1"/>
  <c r="AD277" i="1" s="1"/>
  <c r="AC277" i="1" a="1"/>
  <c r="AC277" i="1" s="1"/>
  <c r="AB277" i="1" a="1"/>
  <c r="AB277" i="1" s="1"/>
  <c r="Z277" i="1" a="1"/>
  <c r="Z277" i="1" s="1"/>
  <c r="AF277" i="1" a="1"/>
  <c r="AF277" i="1" s="1"/>
  <c r="AE277" i="1" a="1"/>
  <c r="AE277" i="1" s="1"/>
  <c r="AA277" i="1" a="1"/>
  <c r="AA277" i="1" s="1"/>
  <c r="X277" i="1" a="1"/>
  <c r="X277" i="1" s="1"/>
  <c r="Y277" i="1" a="1"/>
  <c r="Y277" i="1" s="1"/>
  <c r="T277" i="1" a="1"/>
  <c r="T277" i="1" s="1"/>
  <c r="V277" i="1"/>
  <c r="W277" i="1" a="1"/>
  <c r="W277" i="1" s="1"/>
  <c r="U277" i="1" a="1"/>
  <c r="U277" i="1" s="1"/>
  <c r="O1531" i="1"/>
  <c r="N1531" i="1"/>
  <c r="P1531" i="1"/>
  <c r="O28" i="4" a="1"/>
  <c r="O28" i="4" s="1"/>
  <c r="BA28" i="5"/>
  <c r="AV28" i="5"/>
  <c r="AW28" i="5" s="1"/>
  <c r="R762" i="1" a="1"/>
  <c r="R762" i="1" s="1"/>
  <c r="R767" i="1" a="1"/>
  <c r="R767" i="1" s="1"/>
  <c r="R759" i="1" a="1"/>
  <c r="R759" i="1" s="1"/>
  <c r="R780" i="1" a="1"/>
  <c r="R780" i="1" s="1"/>
  <c r="R764" i="1" a="1"/>
  <c r="R764" i="1" s="1"/>
  <c r="R770" i="1" a="1"/>
  <c r="R770" i="1" s="1"/>
  <c r="R775" i="1" a="1"/>
  <c r="R775" i="1" s="1"/>
  <c r="R781" i="1" a="1"/>
  <c r="R781" i="1" s="1"/>
  <c r="R771" i="1" a="1"/>
  <c r="R771" i="1" s="1"/>
  <c r="R753" i="1" a="1"/>
  <c r="R753" i="1" s="1"/>
  <c r="R774" i="1" a="1"/>
  <c r="R774" i="1" s="1"/>
  <c r="R758" i="1" a="1"/>
  <c r="R758" i="1" s="1"/>
  <c r="R761" i="1" a="1"/>
  <c r="R761" i="1" s="1"/>
  <c r="R779" i="1" a="1"/>
  <c r="R779" i="1" s="1"/>
  <c r="R772" i="1" a="1"/>
  <c r="R772" i="1" s="1"/>
  <c r="R754" i="1" a="1"/>
  <c r="R754" i="1" s="1"/>
  <c r="R773" i="1" a="1"/>
  <c r="R773" i="1" s="1"/>
  <c r="R752" i="1" a="1"/>
  <c r="R752" i="1" s="1"/>
  <c r="R757" i="1" a="1"/>
  <c r="R757" i="1" s="1"/>
  <c r="R768" i="1" a="1"/>
  <c r="R768" i="1" s="1"/>
  <c r="H310" i="2"/>
  <c r="H1583" i="1"/>
  <c r="G1583" i="1"/>
  <c r="N863" i="1"/>
  <c r="O863" i="1"/>
  <c r="H63" i="9"/>
  <c r="H1" i="9"/>
  <c r="N10" i="9"/>
  <c r="H413" i="2"/>
  <c r="I353" i="2"/>
  <c r="AQ62" i="11"/>
  <c r="AQ63" i="11" s="1"/>
  <c r="AR65" i="11" s="1"/>
  <c r="AR66" i="11" s="1"/>
  <c r="BE62" i="11"/>
  <c r="BF62" i="11" s="1"/>
  <c r="AP63" i="11"/>
  <c r="AP67" i="11" s="1"/>
  <c r="AG9" i="6"/>
  <c r="BE9" i="6"/>
  <c r="G50" i="2" s="1" a="1"/>
  <c r="G50" i="2" s="1"/>
  <c r="H446" i="2"/>
  <c r="AG31" i="6"/>
  <c r="BE31" i="6"/>
  <c r="H445" i="2"/>
  <c r="H385" i="2"/>
  <c r="O1789" i="1"/>
  <c r="P1789" i="1"/>
  <c r="H171" i="2"/>
  <c r="O16" i="4" a="1"/>
  <c r="O16" i="4" s="1"/>
  <c r="BD16" i="5"/>
  <c r="BA16" i="5"/>
  <c r="R421" i="1" a="1"/>
  <c r="R421" i="1" s="1"/>
  <c r="R410" i="1" a="1"/>
  <c r="R410" i="1" s="1"/>
  <c r="R408" i="1" a="1"/>
  <c r="R408" i="1" s="1"/>
  <c r="R402" i="1" a="1"/>
  <c r="R402" i="1" s="1"/>
  <c r="R407" i="1" a="1"/>
  <c r="R407" i="1" s="1"/>
  <c r="R413" i="1" a="1"/>
  <c r="R413" i="1" s="1"/>
  <c r="AX16" i="5"/>
  <c r="AV16" i="5"/>
  <c r="AW16" i="5" s="1"/>
  <c r="R392" i="1" a="1"/>
  <c r="R392" i="1" s="1"/>
  <c r="R401" i="1" a="1"/>
  <c r="R401" i="1" s="1"/>
  <c r="R409" i="1" a="1"/>
  <c r="R409" i="1" s="1"/>
  <c r="R420" i="1" a="1"/>
  <c r="R420" i="1" s="1"/>
  <c r="R394" i="1" a="1"/>
  <c r="R394" i="1" s="1"/>
  <c r="R400" i="1" a="1"/>
  <c r="R400" i="1" s="1"/>
  <c r="R395" i="1" a="1"/>
  <c r="R395" i="1" s="1"/>
  <c r="R406" i="1" a="1"/>
  <c r="R406" i="1" s="1"/>
  <c r="R397" i="1" a="1"/>
  <c r="R397" i="1" s="1"/>
  <c r="R414" i="1" a="1"/>
  <c r="R414" i="1" s="1"/>
  <c r="R404" i="1" a="1"/>
  <c r="R404" i="1" s="1"/>
  <c r="R399" i="1" a="1"/>
  <c r="R399" i="1" s="1"/>
  <c r="R415" i="1" a="1"/>
  <c r="R415" i="1" s="1"/>
  <c r="N1769" i="1"/>
  <c r="P1303" i="1"/>
  <c r="N1303" i="1"/>
  <c r="O1303" i="1"/>
  <c r="P1103" i="1"/>
  <c r="N1103" i="1"/>
  <c r="O1103" i="1"/>
  <c r="P1023" i="1"/>
  <c r="N1023" i="1"/>
  <c r="O1023" i="1"/>
  <c r="H583" i="1"/>
  <c r="G583" i="1"/>
  <c r="H323" i="1"/>
  <c r="G323" i="1"/>
  <c r="T59" i="4" a="1"/>
  <c r="T59" i="4" s="1"/>
  <c r="BF59" i="6"/>
  <c r="BI59" i="6"/>
  <c r="BG59" i="6"/>
  <c r="BH59" i="6" s="1"/>
  <c r="I1614" i="1" a="1"/>
  <c r="I1614" i="1" s="1"/>
  <c r="H182" i="2"/>
  <c r="P1788" i="1"/>
  <c r="O1788" i="1"/>
  <c r="N1788" i="1"/>
  <c r="G1585" i="1"/>
  <c r="H1585" i="1"/>
  <c r="P1385" i="1"/>
  <c r="O1385" i="1"/>
  <c r="N1385" i="1"/>
  <c r="I1305" i="1" a="1"/>
  <c r="I1305" i="1" s="1"/>
  <c r="P505" i="1"/>
  <c r="N505" i="1"/>
  <c r="O505" i="1"/>
  <c r="P265" i="1"/>
  <c r="N265" i="1"/>
  <c r="O265" i="1"/>
  <c r="AZ51" i="10"/>
  <c r="BA51" i="10" s="1"/>
  <c r="BB51" i="10"/>
  <c r="AY51" i="10"/>
  <c r="I123" i="2"/>
  <c r="P1556" i="1"/>
  <c r="O1556" i="1"/>
  <c r="N1556" i="1"/>
  <c r="P1476" i="1"/>
  <c r="O1476" i="1"/>
  <c r="N1476" i="1"/>
  <c r="H1607" i="1"/>
  <c r="G1607" i="1"/>
  <c r="G359" i="2" a="1"/>
  <c r="G359" i="2" s="1"/>
  <c r="I359" i="2" s="1"/>
  <c r="O1698" i="1"/>
  <c r="N1698" i="1"/>
  <c r="P1698" i="1"/>
  <c r="O1614" i="1"/>
  <c r="P1398" i="1"/>
  <c r="O1398" i="1"/>
  <c r="N1398" i="1"/>
  <c r="N898" i="1"/>
  <c r="P898" i="1"/>
  <c r="O898" i="1"/>
  <c r="O638" i="1"/>
  <c r="N638" i="1"/>
  <c r="P638" i="1"/>
  <c r="I1609" i="1" a="1"/>
  <c r="I1609" i="1" s="1"/>
  <c r="P1289" i="1"/>
  <c r="O1289" i="1"/>
  <c r="N1289" i="1"/>
  <c r="N949" i="1"/>
  <c r="O949" i="1"/>
  <c r="P949" i="1"/>
  <c r="H323" i="2"/>
  <c r="G1793" i="1"/>
  <c r="H1793" i="1"/>
  <c r="G1680" i="1"/>
  <c r="H1680" i="1"/>
  <c r="S1594" i="1"/>
  <c r="Q1594" i="1" a="1"/>
  <c r="Q1594" i="1" s="1"/>
  <c r="P1420" i="1"/>
  <c r="O1420" i="1"/>
  <c r="N1420" i="1"/>
  <c r="H278" i="2"/>
  <c r="I28" i="2"/>
  <c r="G20" i="2" a="1"/>
  <c r="G20" i="2" s="1"/>
  <c r="I20" i="2" s="1"/>
  <c r="H322" i="2"/>
  <c r="Q1357" i="1" a="1"/>
  <c r="Q1357" i="1" s="1"/>
  <c r="P723" i="1"/>
  <c r="BI47" i="15"/>
  <c r="BG47" i="15"/>
  <c r="BH47" i="15" s="1"/>
  <c r="BF47" i="15"/>
  <c r="O972" i="1"/>
  <c r="N128" i="1"/>
  <c r="G118" i="1"/>
  <c r="H118" i="1"/>
  <c r="H1599" i="1"/>
  <c r="N1490" i="1"/>
  <c r="W1014" i="1" a="1"/>
  <c r="W1014" i="1" s="1"/>
  <c r="AF1014" i="1" a="1"/>
  <c r="AF1014" i="1" s="1"/>
  <c r="U1014" i="1" a="1"/>
  <c r="U1014" i="1" s="1"/>
  <c r="AE1014" i="1" a="1"/>
  <c r="AE1014" i="1" s="1"/>
  <c r="T1014" i="1" a="1"/>
  <c r="T1014" i="1" s="1"/>
  <c r="AD1014" i="1" a="1"/>
  <c r="AD1014" i="1" s="1"/>
  <c r="AB1014" i="1" a="1"/>
  <c r="AB1014" i="1" s="1"/>
  <c r="AC1014" i="1" a="1"/>
  <c r="AC1014" i="1" s="1"/>
  <c r="AA1014" i="1" a="1"/>
  <c r="AA1014" i="1" s="1"/>
  <c r="X1014" i="1" a="1"/>
  <c r="X1014" i="1" s="1"/>
  <c r="Z1014" i="1" a="1"/>
  <c r="Z1014" i="1" s="1"/>
  <c r="Y1014" i="1" a="1"/>
  <c r="Y1014" i="1" s="1"/>
  <c r="V1014" i="1"/>
  <c r="G94" i="1"/>
  <c r="H94" i="1"/>
  <c r="BE16" i="6"/>
  <c r="G106" i="2" s="1" a="1"/>
  <c r="G106" i="2" s="1"/>
  <c r="O1477" i="1"/>
  <c r="N1477" i="1"/>
  <c r="P1477" i="1"/>
  <c r="J774" i="1" a="1"/>
  <c r="J774" i="1" s="1"/>
  <c r="G574" i="1"/>
  <c r="H574" i="1"/>
  <c r="G444" i="1"/>
  <c r="H444" i="1"/>
  <c r="AF401" i="1" a="1"/>
  <c r="AF401" i="1" s="1"/>
  <c r="U401" i="1" a="1"/>
  <c r="U401" i="1" s="1"/>
  <c r="AE401" i="1" a="1"/>
  <c r="AE401" i="1" s="1"/>
  <c r="T401" i="1" a="1"/>
  <c r="T401" i="1" s="1"/>
  <c r="AD401" i="1" a="1"/>
  <c r="AD401" i="1" s="1"/>
  <c r="AC401" i="1" a="1"/>
  <c r="AC401" i="1" s="1"/>
  <c r="AB401" i="1" a="1"/>
  <c r="AB401" i="1" s="1"/>
  <c r="AA401" i="1" a="1"/>
  <c r="AA401" i="1" s="1"/>
  <c r="Z401" i="1" a="1"/>
  <c r="Z401" i="1" s="1"/>
  <c r="X401" i="1" a="1"/>
  <c r="X401" i="1" s="1"/>
  <c r="W401" i="1" a="1"/>
  <c r="W401" i="1" s="1"/>
  <c r="Y401" i="1" a="1"/>
  <c r="Y401" i="1" s="1"/>
  <c r="V401" i="1"/>
  <c r="Q1786" i="1" a="1"/>
  <c r="Q1786" i="1" s="1"/>
  <c r="S1786" i="1"/>
  <c r="P1710" i="1"/>
  <c r="O1710" i="1"/>
  <c r="P1287" i="1"/>
  <c r="N687" i="1"/>
  <c r="P687" i="1"/>
  <c r="O687" i="1"/>
  <c r="N387" i="1"/>
  <c r="P387" i="1"/>
  <c r="O387" i="1"/>
  <c r="H36" i="2"/>
  <c r="O1732" i="1"/>
  <c r="N1732" i="1"/>
  <c r="Q1688" i="1" a="1"/>
  <c r="Q1688" i="1" s="1"/>
  <c r="S1688" i="1"/>
  <c r="G1582" i="1"/>
  <c r="H1582" i="1"/>
  <c r="S812" i="1"/>
  <c r="Q812" i="1" a="1"/>
  <c r="Q812" i="1" s="1"/>
  <c r="I355" i="2"/>
  <c r="H35" i="2"/>
  <c r="P1724" i="1"/>
  <c r="O1724" i="1"/>
  <c r="N1724" i="1"/>
  <c r="J1684" i="1" a="1"/>
  <c r="J1684" i="1" s="1"/>
  <c r="O1512" i="1"/>
  <c r="R352" i="1" a="1"/>
  <c r="R352" i="1" s="1"/>
  <c r="P18" i="1"/>
  <c r="BI6" i="13"/>
  <c r="BG6" i="13"/>
  <c r="BH6" i="13" s="1"/>
  <c r="BF6" i="13"/>
  <c r="X6" i="17"/>
  <c r="AU10" i="5"/>
  <c r="H427" i="2"/>
  <c r="N1302" i="1"/>
  <c r="O389" i="1"/>
  <c r="N389" i="1"/>
  <c r="R98" i="1" a="1"/>
  <c r="R98" i="1" s="1"/>
  <c r="R1704" i="1" a="1"/>
  <c r="R1704" i="1" s="1"/>
  <c r="P1114" i="1"/>
  <c r="N1114" i="1"/>
  <c r="G42" i="2" a="1"/>
  <c r="G42" i="2" s="1"/>
  <c r="I42" i="2" s="1"/>
  <c r="AF494" i="1" a="1"/>
  <c r="AF494" i="1" s="1"/>
  <c r="T494" i="1" a="1"/>
  <c r="T494" i="1" s="1"/>
  <c r="AE494" i="1" a="1"/>
  <c r="AE494" i="1" s="1"/>
  <c r="Y494" i="1" a="1"/>
  <c r="Y494" i="1" s="1"/>
  <c r="X494" i="1" a="1"/>
  <c r="X494" i="1" s="1"/>
  <c r="W494" i="1" a="1"/>
  <c r="W494" i="1" s="1"/>
  <c r="U494" i="1" a="1"/>
  <c r="U494" i="1" s="1"/>
  <c r="AA494" i="1" a="1"/>
  <c r="AA494" i="1" s="1"/>
  <c r="Z494" i="1" a="1"/>
  <c r="Z494" i="1" s="1"/>
  <c r="AC494" i="1" a="1"/>
  <c r="AC494" i="1" s="1"/>
  <c r="AB494" i="1" a="1"/>
  <c r="AB494" i="1" s="1"/>
  <c r="AD494" i="1" a="1"/>
  <c r="AD494" i="1" s="1"/>
  <c r="V494" i="1"/>
  <c r="AE3" i="1" a="1"/>
  <c r="AE3" i="1" s="1"/>
  <c r="T3" i="1" a="1"/>
  <c r="T3" i="1" s="1"/>
  <c r="AD3" i="1" a="1"/>
  <c r="AD3" i="1" s="1"/>
  <c r="AC3" i="1" a="1"/>
  <c r="AC3" i="1" s="1"/>
  <c r="AB3" i="1" a="1"/>
  <c r="AB3" i="1" s="1"/>
  <c r="AA3" i="1" a="1"/>
  <c r="AA3" i="1" s="1"/>
  <c r="Y3" i="1" a="1"/>
  <c r="Y3" i="1" s="1"/>
  <c r="Z3" i="1" a="1"/>
  <c r="Z3" i="1" s="1"/>
  <c r="AF3" i="1" a="1"/>
  <c r="AF3" i="1" s="1"/>
  <c r="X3" i="1" a="1"/>
  <c r="X3" i="1" s="1"/>
  <c r="W3" i="1" a="1"/>
  <c r="W3" i="1" s="1"/>
  <c r="U3" i="1" a="1"/>
  <c r="U3" i="1" s="1"/>
  <c r="V3" i="1"/>
  <c r="Q1066" i="1" a="1"/>
  <c r="Q1066" i="1" s="1"/>
  <c r="I275" i="2"/>
  <c r="H275" i="2"/>
  <c r="P1342" i="1"/>
  <c r="O1342" i="1"/>
  <c r="N1342" i="1"/>
  <c r="P210" i="1"/>
  <c r="O210" i="1"/>
  <c r="N210" i="1"/>
  <c r="S591" i="1"/>
  <c r="Q591" i="1" a="1"/>
  <c r="Q591" i="1" s="1"/>
  <c r="AA442" i="1" a="1"/>
  <c r="AA442" i="1" s="1"/>
  <c r="Z442" i="1" a="1"/>
  <c r="Z442" i="1" s="1"/>
  <c r="Y442" i="1" a="1"/>
  <c r="Y442" i="1" s="1"/>
  <c r="X442" i="1" a="1"/>
  <c r="X442" i="1" s="1"/>
  <c r="AF442" i="1" a="1"/>
  <c r="AF442" i="1" s="1"/>
  <c r="U442" i="1" a="1"/>
  <c r="U442" i="1" s="1"/>
  <c r="AC442" i="1" a="1"/>
  <c r="AC442" i="1" s="1"/>
  <c r="AB442" i="1" a="1"/>
  <c r="AB442" i="1" s="1"/>
  <c r="W442" i="1" a="1"/>
  <c r="W442" i="1" s="1"/>
  <c r="T442" i="1" a="1"/>
  <c r="T442" i="1" s="1"/>
  <c r="AE442" i="1" a="1"/>
  <c r="AE442" i="1" s="1"/>
  <c r="AD442" i="1" a="1"/>
  <c r="AD442" i="1" s="1"/>
  <c r="V442" i="1"/>
  <c r="BI33" i="13"/>
  <c r="BG33" i="13"/>
  <c r="BH33" i="13" s="1"/>
  <c r="BF33" i="13"/>
  <c r="H1163" i="1"/>
  <c r="G1163" i="1"/>
  <c r="N503" i="1"/>
  <c r="O503" i="1"/>
  <c r="P503" i="1"/>
  <c r="P885" i="1"/>
  <c r="O885" i="1"/>
  <c r="N885" i="1"/>
  <c r="P1200" i="1"/>
  <c r="O1200" i="1"/>
  <c r="N1200" i="1"/>
  <c r="P1735" i="1"/>
  <c r="N1735" i="1"/>
  <c r="O1735" i="1"/>
  <c r="S1010" i="1"/>
  <c r="Q1010" i="1" a="1"/>
  <c r="Q1010" i="1" s="1"/>
  <c r="H1666" i="1"/>
  <c r="G1666" i="1"/>
  <c r="S697" i="1"/>
  <c r="Q697" i="1" a="1"/>
  <c r="Q697" i="1" s="1"/>
  <c r="H305" i="2"/>
  <c r="N743" i="1"/>
  <c r="O743" i="1"/>
  <c r="P743" i="1"/>
  <c r="H1574" i="1"/>
  <c r="G1574" i="1"/>
  <c r="P605" i="1"/>
  <c r="O605" i="1"/>
  <c r="N605" i="1"/>
  <c r="H469" i="2"/>
  <c r="P628" i="1"/>
  <c r="O628" i="1"/>
  <c r="S339" i="1"/>
  <c r="Q339" i="1" a="1"/>
  <c r="Q339" i="1" s="1"/>
  <c r="S1119" i="1"/>
  <c r="Q1119" i="1" a="1"/>
  <c r="Q1119" i="1" s="1"/>
  <c r="BI27" i="13"/>
  <c r="BF27" i="13"/>
  <c r="BG27" i="13"/>
  <c r="BH27" i="13" s="1"/>
  <c r="P1764" i="1"/>
  <c r="O1764" i="1"/>
  <c r="N1764" i="1"/>
  <c r="P1676" i="1"/>
  <c r="O1676" i="1"/>
  <c r="N1676" i="1"/>
  <c r="H1156" i="1"/>
  <c r="G1156" i="1"/>
  <c r="H140" i="2"/>
  <c r="T35" i="4" a="1"/>
  <c r="T35" i="4" s="1"/>
  <c r="BF35" i="6"/>
  <c r="BI35" i="6"/>
  <c r="BG35" i="6"/>
  <c r="BH35" i="6" s="1"/>
  <c r="H309" i="1"/>
  <c r="G309" i="1"/>
  <c r="S257" i="1"/>
  <c r="Q257" i="1" a="1"/>
  <c r="Q257" i="1" s="1"/>
  <c r="O417" i="1"/>
  <c r="P417" i="1"/>
  <c r="N1332" i="1"/>
  <c r="P1332" i="1"/>
  <c r="S419" i="1"/>
  <c r="Q419" i="1" a="1"/>
  <c r="Q419" i="1" s="1"/>
  <c r="H459" i="2"/>
  <c r="Q888" i="1" a="1"/>
  <c r="Q888" i="1" s="1"/>
  <c r="S888" i="1"/>
  <c r="P625" i="1"/>
  <c r="O625" i="1"/>
  <c r="N625" i="1"/>
  <c r="J1707" i="1" a="1"/>
  <c r="J1707" i="1" s="1"/>
  <c r="O238" i="1"/>
  <c r="N238" i="1"/>
  <c r="P238" i="1"/>
  <c r="B130" i="4" a="1"/>
  <c r="B130" i="4" s="1"/>
  <c r="H1227" i="1"/>
  <c r="G1227" i="1"/>
  <c r="N251" i="1"/>
  <c r="P251" i="1"/>
  <c r="O251" i="1"/>
  <c r="P1419" i="1"/>
  <c r="O1419" i="1"/>
  <c r="W1314" i="1" a="1"/>
  <c r="W1314" i="1" s="1"/>
  <c r="AF1314" i="1" a="1"/>
  <c r="AF1314" i="1" s="1"/>
  <c r="U1314" i="1" a="1"/>
  <c r="U1314" i="1" s="1"/>
  <c r="AE1314" i="1" a="1"/>
  <c r="AE1314" i="1" s="1"/>
  <c r="AD1314" i="1" a="1"/>
  <c r="AD1314" i="1" s="1"/>
  <c r="AC1314" i="1" a="1"/>
  <c r="AC1314" i="1" s="1"/>
  <c r="AB1314" i="1" a="1"/>
  <c r="AB1314" i="1" s="1"/>
  <c r="AA1314" i="1" a="1"/>
  <c r="AA1314" i="1" s="1"/>
  <c r="X1314" i="1" a="1"/>
  <c r="X1314" i="1" s="1"/>
  <c r="T1314" i="1" a="1"/>
  <c r="T1314" i="1" s="1"/>
  <c r="Z1314" i="1" a="1"/>
  <c r="Z1314" i="1" s="1"/>
  <c r="Y1314" i="1" a="1"/>
  <c r="Y1314" i="1" s="1"/>
  <c r="V1314" i="1"/>
  <c r="N1051" i="1"/>
  <c r="O1051" i="1"/>
  <c r="P1051" i="1"/>
  <c r="S232" i="1"/>
  <c r="Q232" i="1" a="1"/>
  <c r="Q232" i="1" s="1"/>
  <c r="BG15" i="9"/>
  <c r="BH15" i="9" s="1"/>
  <c r="BI15" i="9"/>
  <c r="BF15" i="9"/>
  <c r="R30" i="1" a="1"/>
  <c r="R30" i="1" s="1"/>
  <c r="H191" i="2"/>
  <c r="H422" i="2"/>
  <c r="H803" i="1"/>
  <c r="G803" i="1"/>
  <c r="Z1763" i="1" a="1"/>
  <c r="Z1763" i="1" s="1"/>
  <c r="Y1763" i="1" a="1"/>
  <c r="Y1763" i="1" s="1"/>
  <c r="AB1763" i="1" a="1"/>
  <c r="AB1763" i="1" s="1"/>
  <c r="AA1763" i="1" a="1"/>
  <c r="AA1763" i="1" s="1"/>
  <c r="X1763" i="1" a="1"/>
  <c r="X1763" i="1" s="1"/>
  <c r="AF1763" i="1" a="1"/>
  <c r="AF1763" i="1" s="1"/>
  <c r="AC1763" i="1" a="1"/>
  <c r="AC1763" i="1" s="1"/>
  <c r="U1763" i="1" a="1"/>
  <c r="U1763" i="1" s="1"/>
  <c r="AE1763" i="1" a="1"/>
  <c r="AE1763" i="1" s="1"/>
  <c r="AD1763" i="1" a="1"/>
  <c r="AD1763" i="1" s="1"/>
  <c r="W1763" i="1" a="1"/>
  <c r="W1763" i="1" s="1"/>
  <c r="T1763" i="1" a="1"/>
  <c r="T1763" i="1" s="1"/>
  <c r="V1763" i="1"/>
  <c r="H437" i="2"/>
  <c r="AA1734" i="1" a="1"/>
  <c r="AA1734" i="1" s="1"/>
  <c r="Z1734" i="1" a="1"/>
  <c r="Z1734" i="1" s="1"/>
  <c r="Y1734" i="1" a="1"/>
  <c r="Y1734" i="1" s="1"/>
  <c r="AE1734" i="1" a="1"/>
  <c r="AE1734" i="1" s="1"/>
  <c r="AD1734" i="1" a="1"/>
  <c r="AD1734" i="1" s="1"/>
  <c r="AC1734" i="1" a="1"/>
  <c r="AC1734" i="1" s="1"/>
  <c r="AB1734" i="1" a="1"/>
  <c r="AB1734" i="1" s="1"/>
  <c r="AF1734" i="1" a="1"/>
  <c r="AF1734" i="1" s="1"/>
  <c r="X1734" i="1" a="1"/>
  <c r="X1734" i="1" s="1"/>
  <c r="U1734" i="1" a="1"/>
  <c r="U1734" i="1" s="1"/>
  <c r="T1734" i="1" a="1"/>
  <c r="T1734" i="1" s="1"/>
  <c r="W1734" i="1" a="1"/>
  <c r="W1734" i="1" s="1"/>
  <c r="V1734" i="1"/>
  <c r="P54" i="1"/>
  <c r="N54" i="1"/>
  <c r="O54" i="1"/>
  <c r="W954" i="1" a="1"/>
  <c r="W954" i="1" s="1"/>
  <c r="AF954" i="1" a="1"/>
  <c r="AF954" i="1" s="1"/>
  <c r="U954" i="1" a="1"/>
  <c r="U954" i="1" s="1"/>
  <c r="AE954" i="1" a="1"/>
  <c r="AE954" i="1" s="1"/>
  <c r="T954" i="1" a="1"/>
  <c r="T954" i="1" s="1"/>
  <c r="AD954" i="1" a="1"/>
  <c r="AD954" i="1" s="1"/>
  <c r="AB954" i="1" a="1"/>
  <c r="AB954" i="1" s="1"/>
  <c r="Y954" i="1" a="1"/>
  <c r="Y954" i="1" s="1"/>
  <c r="X954" i="1" a="1"/>
  <c r="X954" i="1" s="1"/>
  <c r="Z954" i="1" a="1"/>
  <c r="Z954" i="1" s="1"/>
  <c r="AC954" i="1" a="1"/>
  <c r="AC954" i="1" s="1"/>
  <c r="AA954" i="1" a="1"/>
  <c r="AA954" i="1" s="1"/>
  <c r="V954" i="1"/>
  <c r="H133" i="1"/>
  <c r="G133" i="1"/>
  <c r="P1384" i="1"/>
  <c r="N1384" i="1"/>
  <c r="O1384" i="1"/>
  <c r="AC474" i="1" a="1"/>
  <c r="AC474" i="1" s="1"/>
  <c r="AB474" i="1" a="1"/>
  <c r="AB474" i="1" s="1"/>
  <c r="W474" i="1" a="1"/>
  <c r="W474" i="1" s="1"/>
  <c r="T474" i="1" a="1"/>
  <c r="T474" i="1" s="1"/>
  <c r="AF474" i="1" a="1"/>
  <c r="AF474" i="1" s="1"/>
  <c r="AE474" i="1" a="1"/>
  <c r="AE474" i="1" s="1"/>
  <c r="AD474" i="1" a="1"/>
  <c r="AD474" i="1" s="1"/>
  <c r="AA474" i="1" a="1"/>
  <c r="AA474" i="1" s="1"/>
  <c r="Z474" i="1" a="1"/>
  <c r="Z474" i="1" s="1"/>
  <c r="X474" i="1" a="1"/>
  <c r="X474" i="1" s="1"/>
  <c r="Y474" i="1" a="1"/>
  <c r="Y474" i="1" s="1"/>
  <c r="U474" i="1" a="1"/>
  <c r="U474" i="1" s="1"/>
  <c r="V474" i="1"/>
  <c r="H318" i="2"/>
  <c r="G311" i="1"/>
  <c r="H311" i="1"/>
  <c r="P38" i="1"/>
  <c r="O1115" i="1"/>
  <c r="N1115" i="1"/>
  <c r="X1492" i="1" a="1"/>
  <c r="X1492" i="1" s="1"/>
  <c r="W1492" i="1" a="1"/>
  <c r="W1492" i="1" s="1"/>
  <c r="AF1492" i="1" a="1"/>
  <c r="AF1492" i="1" s="1"/>
  <c r="U1492" i="1" a="1"/>
  <c r="U1492" i="1" s="1"/>
  <c r="AD1492" i="1" a="1"/>
  <c r="AD1492" i="1" s="1"/>
  <c r="Y1492" i="1" a="1"/>
  <c r="Y1492" i="1" s="1"/>
  <c r="T1492" i="1" a="1"/>
  <c r="T1492" i="1" s="1"/>
  <c r="AE1492" i="1" a="1"/>
  <c r="AE1492" i="1" s="1"/>
  <c r="AC1492" i="1" a="1"/>
  <c r="AC1492" i="1" s="1"/>
  <c r="AB1492" i="1" a="1"/>
  <c r="AB1492" i="1" s="1"/>
  <c r="AA1492" i="1" a="1"/>
  <c r="AA1492" i="1" s="1"/>
  <c r="Z1492" i="1" a="1"/>
  <c r="Z1492" i="1" s="1"/>
  <c r="V1492" i="1"/>
  <c r="BE39" i="6"/>
  <c r="W39" i="6"/>
  <c r="H273" i="2"/>
  <c r="H13" i="2"/>
  <c r="AG8" i="6"/>
  <c r="BE8" i="6"/>
  <c r="AF63" i="6"/>
  <c r="AF67" i="6" s="1"/>
  <c r="AT12" i="5"/>
  <c r="Q286" i="1" a="1"/>
  <c r="Q286" i="1" s="1"/>
  <c r="O1791" i="1"/>
  <c r="N1791" i="1"/>
  <c r="P1791" i="1"/>
  <c r="H424" i="2"/>
  <c r="G224" i="2" a="1"/>
  <c r="G224" i="2" s="1"/>
  <c r="O39" i="5"/>
  <c r="U33" i="17"/>
  <c r="I210" i="2"/>
  <c r="AQ71" i="15"/>
  <c r="AR73" i="15" s="1"/>
  <c r="AR74" i="15" s="1"/>
  <c r="BI47" i="13"/>
  <c r="BF47" i="13"/>
  <c r="BG47" i="13"/>
  <c r="BH47" i="13" s="1"/>
  <c r="H352" i="2"/>
  <c r="H257" i="2"/>
  <c r="G1777" i="1"/>
  <c r="P1703" i="1"/>
  <c r="O1703" i="1"/>
  <c r="N1703" i="1"/>
  <c r="H1663" i="1"/>
  <c r="G1663" i="1"/>
  <c r="P1503" i="1"/>
  <c r="N1503" i="1"/>
  <c r="O1503" i="1"/>
  <c r="P1323" i="1"/>
  <c r="N1323" i="1"/>
  <c r="O1323" i="1"/>
  <c r="P1223" i="1"/>
  <c r="N1223" i="1"/>
  <c r="O1223" i="1"/>
  <c r="N363" i="1"/>
  <c r="O363" i="1"/>
  <c r="G199" i="2" a="1"/>
  <c r="G199" i="2" s="1"/>
  <c r="J1761" i="1" a="1"/>
  <c r="J1761" i="1" s="1"/>
  <c r="J1758" i="1" a="1"/>
  <c r="J1758" i="1" s="1"/>
  <c r="J1753" i="1" a="1"/>
  <c r="J1753" i="1" s="1"/>
  <c r="J1757" i="1" a="1"/>
  <c r="J1757" i="1" s="1"/>
  <c r="J1749" i="1" a="1"/>
  <c r="J1749" i="1" s="1"/>
  <c r="J1770" i="1" a="1"/>
  <c r="J1770" i="1" s="1"/>
  <c r="J1766" i="1" a="1"/>
  <c r="J1766" i="1" s="1"/>
  <c r="J1747" i="1" a="1"/>
  <c r="J1747" i="1" s="1"/>
  <c r="J1755" i="1" a="1"/>
  <c r="J1755" i="1" s="1"/>
  <c r="J1750" i="1" a="1"/>
  <c r="J1750" i="1" s="1"/>
  <c r="J1744" i="1" a="1"/>
  <c r="J1744" i="1" s="1"/>
  <c r="J1748" i="1" a="1"/>
  <c r="J1748" i="1" s="1"/>
  <c r="P1305" i="1"/>
  <c r="O1305" i="1"/>
  <c r="N1305" i="1"/>
  <c r="G1165" i="1"/>
  <c r="H1165" i="1"/>
  <c r="P1105" i="1"/>
  <c r="O1105" i="1"/>
  <c r="N1105" i="1"/>
  <c r="P825" i="1"/>
  <c r="O825" i="1"/>
  <c r="N825" i="1"/>
  <c r="P745" i="1"/>
  <c r="O745" i="1"/>
  <c r="N745" i="1"/>
  <c r="P225" i="1"/>
  <c r="O225" i="1"/>
  <c r="N225" i="1"/>
  <c r="BB30" i="10"/>
  <c r="AY30" i="10"/>
  <c r="AZ30" i="10"/>
  <c r="BA30" i="10" s="1"/>
  <c r="P1736" i="1"/>
  <c r="O1736" i="1"/>
  <c r="N1736" i="1"/>
  <c r="P1296" i="1"/>
  <c r="O1296" i="1"/>
  <c r="N1296" i="1"/>
  <c r="P1236" i="1"/>
  <c r="O1236" i="1"/>
  <c r="N1236" i="1"/>
  <c r="P856" i="1"/>
  <c r="O856" i="1"/>
  <c r="N856" i="1"/>
  <c r="J776" i="1" a="1"/>
  <c r="J776" i="1" s="1"/>
  <c r="R116" i="1" a="1"/>
  <c r="R116" i="1" s="1"/>
  <c r="R1438" i="1" a="1"/>
  <c r="R1438" i="1" s="1"/>
  <c r="G454" i="2" a="1"/>
  <c r="G454" i="2" s="1"/>
  <c r="H1763" i="1"/>
  <c r="P1709" i="1"/>
  <c r="N1709" i="1"/>
  <c r="O1709" i="1"/>
  <c r="P1329" i="1"/>
  <c r="O1329" i="1"/>
  <c r="N1329" i="1"/>
  <c r="R1069" i="1" a="1"/>
  <c r="R1069" i="1" s="1"/>
  <c r="I1320" i="1" a="1"/>
  <c r="I1320" i="1" s="1"/>
  <c r="AG63" i="9"/>
  <c r="AH65" i="9" s="1"/>
  <c r="AH66" i="9" s="1"/>
  <c r="G278" i="2" a="1"/>
  <c r="G278" i="2" s="1"/>
  <c r="I278" i="2" s="1"/>
  <c r="N921" i="1"/>
  <c r="H577" i="1"/>
  <c r="G577" i="1"/>
  <c r="P466" i="1"/>
  <c r="O466" i="1"/>
  <c r="N466" i="1"/>
  <c r="N628" i="1"/>
  <c r="P290" i="1"/>
  <c r="H321" i="2"/>
  <c r="H1191" i="1"/>
  <c r="G1191" i="1"/>
  <c r="P972" i="1"/>
  <c r="P393" i="1"/>
  <c r="O393" i="1"/>
  <c r="N393" i="1"/>
  <c r="P582" i="1"/>
  <c r="O582" i="1"/>
  <c r="N187" i="1"/>
  <c r="P187" i="1"/>
  <c r="O1490" i="1"/>
  <c r="AC1110" i="1" a="1"/>
  <c r="AC1110" i="1" s="1"/>
  <c r="AB1110" i="1" a="1"/>
  <c r="AB1110" i="1" s="1"/>
  <c r="AA1110" i="1" a="1"/>
  <c r="AA1110" i="1" s="1"/>
  <c r="Y1110" i="1" a="1"/>
  <c r="Y1110" i="1" s="1"/>
  <c r="W1110" i="1" a="1"/>
  <c r="W1110" i="1" s="1"/>
  <c r="AF1110" i="1" a="1"/>
  <c r="AF1110" i="1" s="1"/>
  <c r="AE1110" i="1" a="1"/>
  <c r="AE1110" i="1" s="1"/>
  <c r="AD1110" i="1" a="1"/>
  <c r="AD1110" i="1" s="1"/>
  <c r="Z1110" i="1" a="1"/>
  <c r="Z1110" i="1" s="1"/>
  <c r="U1110" i="1" a="1"/>
  <c r="U1110" i="1" s="1"/>
  <c r="X1110" i="1" a="1"/>
  <c r="X1110" i="1" s="1"/>
  <c r="T1110" i="1" a="1"/>
  <c r="T1110" i="1" s="1"/>
  <c r="V1110" i="1"/>
  <c r="P182" i="1"/>
  <c r="O182" i="1"/>
  <c r="N182" i="1"/>
  <c r="J755" i="1" a="1"/>
  <c r="J755" i="1" s="1"/>
  <c r="P96" i="1"/>
  <c r="N96" i="1"/>
  <c r="O96" i="1"/>
  <c r="R1710" i="1" a="1"/>
  <c r="R1710" i="1" s="1"/>
  <c r="Y1287" i="1" a="1"/>
  <c r="Y1287" i="1" s="1"/>
  <c r="W1287" i="1" a="1"/>
  <c r="W1287" i="1" s="1"/>
  <c r="X1287" i="1" a="1"/>
  <c r="X1287" i="1" s="1"/>
  <c r="U1287" i="1" a="1"/>
  <c r="U1287" i="1" s="1"/>
  <c r="AF1287" i="1" a="1"/>
  <c r="AF1287" i="1" s="1"/>
  <c r="AD1287" i="1" a="1"/>
  <c r="AD1287" i="1" s="1"/>
  <c r="Z1287" i="1" a="1"/>
  <c r="Z1287" i="1" s="1"/>
  <c r="T1287" i="1" a="1"/>
  <c r="T1287" i="1" s="1"/>
  <c r="AE1287" i="1" a="1"/>
  <c r="AE1287" i="1" s="1"/>
  <c r="AC1287" i="1" a="1"/>
  <c r="AC1287" i="1" s="1"/>
  <c r="AA1287" i="1" a="1"/>
  <c r="AA1287" i="1" s="1"/>
  <c r="AB1287" i="1" a="1"/>
  <c r="AB1287" i="1" s="1"/>
  <c r="V1287" i="1"/>
  <c r="H790" i="1"/>
  <c r="G790" i="1"/>
  <c r="J760" i="1" a="1"/>
  <c r="J760" i="1" s="1"/>
  <c r="Q687" i="1" a="1"/>
  <c r="Q687" i="1" s="1"/>
  <c r="N1688" i="1"/>
  <c r="I1308" i="1" a="1"/>
  <c r="I1308" i="1" s="1"/>
  <c r="Q1194" i="1" a="1"/>
  <c r="Q1194" i="1" s="1"/>
  <c r="S1194" i="1"/>
  <c r="P733" i="1"/>
  <c r="N733" i="1"/>
  <c r="O733" i="1"/>
  <c r="AD679" i="1" a="1"/>
  <c r="AD679" i="1" s="1"/>
  <c r="AC679" i="1" a="1"/>
  <c r="AC679" i="1" s="1"/>
  <c r="AB679" i="1" a="1"/>
  <c r="AB679" i="1" s="1"/>
  <c r="Y679" i="1" a="1"/>
  <c r="Y679" i="1" s="1"/>
  <c r="AF679" i="1" a="1"/>
  <c r="AF679" i="1" s="1"/>
  <c r="AE679" i="1" a="1"/>
  <c r="AE679" i="1" s="1"/>
  <c r="AA679" i="1" a="1"/>
  <c r="AA679" i="1" s="1"/>
  <c r="Z679" i="1" a="1"/>
  <c r="Z679" i="1" s="1"/>
  <c r="X679" i="1" a="1"/>
  <c r="X679" i="1" s="1"/>
  <c r="W679" i="1" a="1"/>
  <c r="W679" i="1" s="1"/>
  <c r="U679" i="1" a="1"/>
  <c r="U679" i="1" s="1"/>
  <c r="T679" i="1" a="1"/>
  <c r="T679" i="1" s="1"/>
  <c r="V679" i="1"/>
  <c r="S1512" i="1"/>
  <c r="Q1317" i="1" a="1"/>
  <c r="Q1317" i="1" s="1"/>
  <c r="O452" i="1"/>
  <c r="W71" i="13"/>
  <c r="X73" i="13" s="1"/>
  <c r="X74" i="13" s="1"/>
  <c r="N1742" i="1"/>
  <c r="O1742" i="1"/>
  <c r="P1742" i="1"/>
  <c r="O1332" i="1"/>
  <c r="N1182" i="1"/>
  <c r="S932" i="1"/>
  <c r="Q932" i="1" a="1"/>
  <c r="Q932" i="1" s="1"/>
  <c r="H784" i="1"/>
  <c r="G784" i="1"/>
  <c r="S1019" i="1"/>
  <c r="Q1019" i="1" a="1"/>
  <c r="Q1019" i="1" s="1"/>
  <c r="AF992" i="1" a="1"/>
  <c r="AF992" i="1" s="1"/>
  <c r="U992" i="1" a="1"/>
  <c r="U992" i="1" s="1"/>
  <c r="AE992" i="1" a="1"/>
  <c r="AE992" i="1" s="1"/>
  <c r="T992" i="1" a="1"/>
  <c r="T992" i="1" s="1"/>
  <c r="AD992" i="1" a="1"/>
  <c r="AD992" i="1" s="1"/>
  <c r="AC992" i="1" a="1"/>
  <c r="AC992" i="1" s="1"/>
  <c r="AA992" i="1" a="1"/>
  <c r="AA992" i="1" s="1"/>
  <c r="AB992" i="1" a="1"/>
  <c r="AB992" i="1" s="1"/>
  <c r="Z992" i="1" a="1"/>
  <c r="Z992" i="1" s="1"/>
  <c r="W992" i="1" a="1"/>
  <c r="W992" i="1" s="1"/>
  <c r="Y992" i="1" a="1"/>
  <c r="Y992" i="1" s="1"/>
  <c r="H279" i="2"/>
  <c r="H1224" i="1"/>
  <c r="R1079" i="1" a="1"/>
  <c r="R1079" i="1" s="1"/>
  <c r="O1031" i="1"/>
  <c r="N560" i="1"/>
  <c r="J781" i="1" a="1"/>
  <c r="J781" i="1" s="1"/>
  <c r="G162" i="2" a="1"/>
  <c r="G162" i="2" s="1"/>
  <c r="I162" i="2" s="1"/>
  <c r="J770" i="1" a="1"/>
  <c r="J770" i="1" s="1"/>
  <c r="P543" i="1"/>
  <c r="N33" i="1"/>
  <c r="O33" i="1"/>
  <c r="O348" i="1"/>
  <c r="P348" i="1"/>
  <c r="N348" i="1"/>
  <c r="AE710" i="1" a="1"/>
  <c r="AE710" i="1" s="1"/>
  <c r="T710" i="1" a="1"/>
  <c r="T710" i="1" s="1"/>
  <c r="AD710" i="1" a="1"/>
  <c r="AD710" i="1" s="1"/>
  <c r="AC710" i="1" a="1"/>
  <c r="AC710" i="1" s="1"/>
  <c r="AB710" i="1" a="1"/>
  <c r="AB710" i="1" s="1"/>
  <c r="AA710" i="1" a="1"/>
  <c r="AA710" i="1" s="1"/>
  <c r="Y710" i="1" a="1"/>
  <c r="Y710" i="1" s="1"/>
  <c r="AF710" i="1" a="1"/>
  <c r="AF710" i="1" s="1"/>
  <c r="Z710" i="1" a="1"/>
  <c r="Z710" i="1" s="1"/>
  <c r="X710" i="1" a="1"/>
  <c r="X710" i="1" s="1"/>
  <c r="U710" i="1" a="1"/>
  <c r="U710" i="1" s="1"/>
  <c r="W710" i="1" a="1"/>
  <c r="W710" i="1" s="1"/>
  <c r="V710" i="1"/>
  <c r="N1671" i="1"/>
  <c r="P1671" i="1"/>
  <c r="AA71" i="1" a="1"/>
  <c r="AA71" i="1" s="1"/>
  <c r="AB71" i="1" a="1"/>
  <c r="AB71" i="1" s="1"/>
  <c r="Z71" i="1" a="1"/>
  <c r="Z71" i="1" s="1"/>
  <c r="Y71" i="1" a="1"/>
  <c r="Y71" i="1" s="1"/>
  <c r="X71" i="1" a="1"/>
  <c r="X71" i="1" s="1"/>
  <c r="U71" i="1" a="1"/>
  <c r="U71" i="1" s="1"/>
  <c r="AD71" i="1" a="1"/>
  <c r="AD71" i="1" s="1"/>
  <c r="AC71" i="1" a="1"/>
  <c r="AC71" i="1" s="1"/>
  <c r="W71" i="1" a="1"/>
  <c r="W71" i="1" s="1"/>
  <c r="T71" i="1" a="1"/>
  <c r="T71" i="1" s="1"/>
  <c r="AF71" i="1" a="1"/>
  <c r="AF71" i="1" s="1"/>
  <c r="V71" i="1"/>
  <c r="AE71" i="1" a="1"/>
  <c r="AE71" i="1" s="1"/>
  <c r="G1150" i="1"/>
  <c r="H1150" i="1"/>
  <c r="G399" i="2" a="1"/>
  <c r="G399" i="2" s="1"/>
  <c r="I399" i="2" s="1"/>
  <c r="P1366" i="1"/>
  <c r="O1366" i="1"/>
  <c r="N1366" i="1"/>
  <c r="AC1026" i="1" a="1"/>
  <c r="AC1026" i="1" s="1"/>
  <c r="AB1026" i="1" a="1"/>
  <c r="AB1026" i="1" s="1"/>
  <c r="AA1026" i="1" a="1"/>
  <c r="AA1026" i="1" s="1"/>
  <c r="Z1026" i="1" a="1"/>
  <c r="Z1026" i="1" s="1"/>
  <c r="X1026" i="1" a="1"/>
  <c r="X1026" i="1" s="1"/>
  <c r="T1026" i="1" a="1"/>
  <c r="T1026" i="1" s="1"/>
  <c r="AD1026" i="1" a="1"/>
  <c r="AD1026" i="1" s="1"/>
  <c r="U1026" i="1" a="1"/>
  <c r="U1026" i="1" s="1"/>
  <c r="Y1026" i="1" a="1"/>
  <c r="Y1026" i="1" s="1"/>
  <c r="W1026" i="1" a="1"/>
  <c r="W1026" i="1" s="1"/>
  <c r="AE1026" i="1" a="1"/>
  <c r="AE1026" i="1" s="1"/>
  <c r="AF1026" i="1" a="1"/>
  <c r="AF1026" i="1" s="1"/>
  <c r="V1026" i="1"/>
  <c r="P389" i="1"/>
  <c r="AD1337" i="1" a="1"/>
  <c r="AD1337" i="1" s="1"/>
  <c r="AC1337" i="1" a="1"/>
  <c r="AC1337" i="1" s="1"/>
  <c r="AB1337" i="1" a="1"/>
  <c r="AB1337" i="1" s="1"/>
  <c r="AA1337" i="1" a="1"/>
  <c r="AA1337" i="1" s="1"/>
  <c r="Z1337" i="1" a="1"/>
  <c r="Z1337" i="1" s="1"/>
  <c r="W1337" i="1" a="1"/>
  <c r="W1337" i="1" s="1"/>
  <c r="U1337" i="1" a="1"/>
  <c r="U1337" i="1" s="1"/>
  <c r="T1337" i="1" a="1"/>
  <c r="T1337" i="1" s="1"/>
  <c r="AF1337" i="1" a="1"/>
  <c r="AF1337" i="1" s="1"/>
  <c r="AE1337" i="1" a="1"/>
  <c r="AE1337" i="1" s="1"/>
  <c r="X1337" i="1" a="1"/>
  <c r="X1337" i="1" s="1"/>
  <c r="Y1337" i="1" a="1"/>
  <c r="Y1337" i="1" s="1"/>
  <c r="V1337" i="1"/>
  <c r="I134" i="2"/>
  <c r="BI24" i="15"/>
  <c r="BF24" i="15"/>
  <c r="BG24" i="15"/>
  <c r="BH24" i="15" s="1"/>
  <c r="P245" i="1"/>
  <c r="O245" i="1"/>
  <c r="N245" i="1"/>
  <c r="AA1797" i="1" a="1"/>
  <c r="AA1797" i="1" s="1"/>
  <c r="U1797" i="1" a="1"/>
  <c r="U1797" i="1" s="1"/>
  <c r="AF1797" i="1" a="1"/>
  <c r="AF1797" i="1" s="1"/>
  <c r="T1797" i="1" a="1"/>
  <c r="T1797" i="1" s="1"/>
  <c r="AD1797" i="1" a="1"/>
  <c r="AD1797" i="1" s="1"/>
  <c r="AC1797" i="1" a="1"/>
  <c r="AC1797" i="1" s="1"/>
  <c r="AB1797" i="1" a="1"/>
  <c r="AB1797" i="1" s="1"/>
  <c r="Z1797" i="1" a="1"/>
  <c r="Z1797" i="1" s="1"/>
  <c r="Y1797" i="1" a="1"/>
  <c r="Y1797" i="1" s="1"/>
  <c r="AE1797" i="1" a="1"/>
  <c r="AE1797" i="1" s="1"/>
  <c r="X1797" i="1" a="1"/>
  <c r="X1797" i="1" s="1"/>
  <c r="W1797" i="1" a="1"/>
  <c r="W1797" i="1" s="1"/>
  <c r="V1797" i="1"/>
  <c r="P1266" i="1"/>
  <c r="O1266" i="1"/>
  <c r="N1266" i="1"/>
  <c r="Q504" i="1" a="1"/>
  <c r="Q504" i="1" s="1"/>
  <c r="S504" i="1"/>
  <c r="O47" i="5"/>
  <c r="U43" i="17"/>
  <c r="T24" i="4" a="1"/>
  <c r="T24" i="4" s="1"/>
  <c r="BF24" i="6"/>
  <c r="P1768" i="1"/>
  <c r="O1768" i="1"/>
  <c r="N1768" i="1"/>
  <c r="H1676" i="1"/>
  <c r="G1676" i="1"/>
  <c r="I1596" i="1" a="1"/>
  <c r="I1596" i="1" s="1"/>
  <c r="P1156" i="1"/>
  <c r="O1156" i="1"/>
  <c r="N1156" i="1"/>
  <c r="P636" i="1"/>
  <c r="O636" i="1"/>
  <c r="N636" i="1"/>
  <c r="H1678" i="1"/>
  <c r="G1678" i="1"/>
  <c r="N1298" i="1"/>
  <c r="O1298" i="1"/>
  <c r="P1298" i="1"/>
  <c r="H600" i="1"/>
  <c r="G600" i="1"/>
  <c r="J63" i="12"/>
  <c r="N6" i="12"/>
  <c r="AG14" i="6"/>
  <c r="BE14" i="6"/>
  <c r="I473" i="2"/>
  <c r="P1765" i="1"/>
  <c r="N1765" i="1"/>
  <c r="H326" i="2"/>
  <c r="H6" i="2"/>
  <c r="H185" i="2"/>
  <c r="BE48" i="9"/>
  <c r="AG48" i="9"/>
  <c r="AF63" i="9"/>
  <c r="AF67" i="9" s="1"/>
  <c r="H431" i="2"/>
  <c r="H24" i="2"/>
  <c r="P1782" i="1"/>
  <c r="O1782" i="1"/>
  <c r="N1782" i="1"/>
  <c r="H297" i="2"/>
  <c r="H70" i="2"/>
  <c r="BI35" i="13"/>
  <c r="BG35" i="13"/>
  <c r="BH35" i="13" s="1"/>
  <c r="BF35" i="13"/>
  <c r="H174" i="2"/>
  <c r="P1723" i="1"/>
  <c r="O1723" i="1"/>
  <c r="N1723" i="1"/>
  <c r="I1603" i="1" a="1"/>
  <c r="I1603" i="1" s="1"/>
  <c r="N983" i="1"/>
  <c r="O983" i="1"/>
  <c r="P983" i="1"/>
  <c r="N323" i="1"/>
  <c r="O323" i="1"/>
  <c r="P143" i="1"/>
  <c r="O143" i="1"/>
  <c r="N143" i="1"/>
  <c r="P1674" i="1"/>
  <c r="O1674" i="1"/>
  <c r="P1445" i="1"/>
  <c r="O1445" i="1"/>
  <c r="N1445" i="1"/>
  <c r="P1025" i="1"/>
  <c r="O1025" i="1"/>
  <c r="N1025" i="1"/>
  <c r="H325" i="1"/>
  <c r="G325" i="1"/>
  <c r="H376" i="2"/>
  <c r="W13" i="6"/>
  <c r="BE13" i="6"/>
  <c r="O1765" i="1"/>
  <c r="P1498" i="1"/>
  <c r="O1498" i="1"/>
  <c r="N1498" i="1"/>
  <c r="P1238" i="1"/>
  <c r="O1238" i="1"/>
  <c r="N1238" i="1"/>
  <c r="P1098" i="1"/>
  <c r="O1098" i="1"/>
  <c r="N1098" i="1"/>
  <c r="R1058" i="1" a="1"/>
  <c r="R1058" i="1" s="1"/>
  <c r="O738" i="1"/>
  <c r="N738" i="1"/>
  <c r="P738" i="1"/>
  <c r="P1149" i="1"/>
  <c r="O1149" i="1"/>
  <c r="N1149" i="1"/>
  <c r="O909" i="1"/>
  <c r="N909" i="1"/>
  <c r="P909" i="1"/>
  <c r="I63" i="2"/>
  <c r="H1620" i="1"/>
  <c r="G1620" i="1"/>
  <c r="W1454" i="1" a="1"/>
  <c r="W1454" i="1" s="1"/>
  <c r="AE1454" i="1" a="1"/>
  <c r="AE1454" i="1" s="1"/>
  <c r="T1454" i="1" a="1"/>
  <c r="T1454" i="1" s="1"/>
  <c r="U1454" i="1" a="1"/>
  <c r="U1454" i="1" s="1"/>
  <c r="AF1454" i="1" a="1"/>
  <c r="AF1454" i="1" s="1"/>
  <c r="AD1454" i="1" a="1"/>
  <c r="AD1454" i="1" s="1"/>
  <c r="AA1454" i="1" a="1"/>
  <c r="AA1454" i="1" s="1"/>
  <c r="Z1454" i="1" a="1"/>
  <c r="Z1454" i="1" s="1"/>
  <c r="Y1454" i="1" a="1"/>
  <c r="Y1454" i="1" s="1"/>
  <c r="X1454" i="1" a="1"/>
  <c r="X1454" i="1" s="1"/>
  <c r="AC1454" i="1" a="1"/>
  <c r="AC1454" i="1" s="1"/>
  <c r="AB1454" i="1" a="1"/>
  <c r="AB1454" i="1" s="1"/>
  <c r="V1454" i="1"/>
  <c r="P1340" i="1"/>
  <c r="O1340" i="1"/>
  <c r="N1340" i="1"/>
  <c r="W63" i="9"/>
  <c r="X65" i="9" s="1"/>
  <c r="X66" i="9" s="1"/>
  <c r="X42" i="17"/>
  <c r="AX17" i="5"/>
  <c r="AV17" i="5"/>
  <c r="AW17" i="5" s="1"/>
  <c r="AU17" i="5"/>
  <c r="U422" i="1" a="1"/>
  <c r="U422" i="1" s="1"/>
  <c r="V422" i="1" s="1"/>
  <c r="O1321" i="1"/>
  <c r="P1062" i="1"/>
  <c r="O1062" i="1"/>
  <c r="N1062" i="1"/>
  <c r="O921" i="1"/>
  <c r="P677" i="1"/>
  <c r="O677" i="1"/>
  <c r="N677" i="1"/>
  <c r="Y450" i="1" a="1"/>
  <c r="Y450" i="1" s="1"/>
  <c r="X450" i="1" a="1"/>
  <c r="X450" i="1" s="1"/>
  <c r="W450" i="1" a="1"/>
  <c r="W450" i="1" s="1"/>
  <c r="U450" i="1" a="1"/>
  <c r="U450" i="1" s="1"/>
  <c r="AE450" i="1" a="1"/>
  <c r="AE450" i="1" s="1"/>
  <c r="AB450" i="1" a="1"/>
  <c r="AB450" i="1" s="1"/>
  <c r="AA450" i="1" a="1"/>
  <c r="AA450" i="1" s="1"/>
  <c r="Z450" i="1" a="1"/>
  <c r="Z450" i="1" s="1"/>
  <c r="T450" i="1" a="1"/>
  <c r="T450" i="1" s="1"/>
  <c r="AC450" i="1" a="1"/>
  <c r="AC450" i="1" s="1"/>
  <c r="AD450" i="1" a="1"/>
  <c r="AD450" i="1" s="1"/>
  <c r="AF450" i="1" a="1"/>
  <c r="AF450" i="1" s="1"/>
  <c r="V450" i="1"/>
  <c r="P447" i="1"/>
  <c r="O447" i="1"/>
  <c r="N447" i="1"/>
  <c r="Q277" i="1" a="1"/>
  <c r="Q277" i="1" s="1"/>
  <c r="P249" i="1"/>
  <c r="N249" i="1"/>
  <c r="G113" i="1"/>
  <c r="H113" i="1"/>
  <c r="H1787" i="1"/>
  <c r="N1532" i="1"/>
  <c r="P1532" i="1"/>
  <c r="O1532" i="1"/>
  <c r="P457" i="1"/>
  <c r="N457" i="1"/>
  <c r="O457" i="1"/>
  <c r="BI44" i="11"/>
  <c r="BF44" i="11"/>
  <c r="BG44" i="11"/>
  <c r="BH44" i="11" s="1"/>
  <c r="R1077" i="1" a="1"/>
  <c r="R1077" i="1" s="1"/>
  <c r="R2" i="1" a="1"/>
  <c r="R2" i="1" s="1"/>
  <c r="O1397" i="1"/>
  <c r="N1397" i="1"/>
  <c r="P1311" i="1"/>
  <c r="O1311" i="1"/>
  <c r="N1311" i="1"/>
  <c r="P601" i="1"/>
  <c r="O601" i="1"/>
  <c r="N601" i="1"/>
  <c r="N501" i="1"/>
  <c r="P474" i="1"/>
  <c r="N474" i="1"/>
  <c r="O474" i="1"/>
  <c r="N1541" i="1"/>
  <c r="O971" i="1"/>
  <c r="N971" i="1"/>
  <c r="O848" i="1"/>
  <c r="P848" i="1"/>
  <c r="P446" i="1"/>
  <c r="N446" i="1"/>
  <c r="O446" i="1"/>
  <c r="BI31" i="11"/>
  <c r="BG31" i="11"/>
  <c r="BH31" i="11" s="1"/>
  <c r="BF31" i="11"/>
  <c r="H294" i="2"/>
  <c r="H1221" i="1"/>
  <c r="G1221" i="1"/>
  <c r="AE379" i="1" a="1"/>
  <c r="AE379" i="1" s="1"/>
  <c r="T379" i="1" a="1"/>
  <c r="T379" i="1" s="1"/>
  <c r="AD379" i="1" a="1"/>
  <c r="AD379" i="1" s="1"/>
  <c r="AC379" i="1" a="1"/>
  <c r="AC379" i="1" s="1"/>
  <c r="AB379" i="1" a="1"/>
  <c r="AB379" i="1" s="1"/>
  <c r="AA379" i="1" a="1"/>
  <c r="AA379" i="1" s="1"/>
  <c r="AF379" i="1" a="1"/>
  <c r="AF379" i="1" s="1"/>
  <c r="Z379" i="1" a="1"/>
  <c r="Z379" i="1" s="1"/>
  <c r="Y379" i="1" a="1"/>
  <c r="Y379" i="1" s="1"/>
  <c r="W379" i="1" a="1"/>
  <c r="W379" i="1" s="1"/>
  <c r="U379" i="1" a="1"/>
  <c r="U379" i="1" s="1"/>
  <c r="X379" i="1" a="1"/>
  <c r="X379" i="1" s="1"/>
  <c r="V379" i="1"/>
  <c r="O1007" i="1"/>
  <c r="N1007" i="1"/>
  <c r="P1007" i="1"/>
  <c r="P923" i="1"/>
  <c r="P452" i="1"/>
  <c r="Y1067" i="1" a="1"/>
  <c r="Y1067" i="1" s="1"/>
  <c r="X1067" i="1" a="1"/>
  <c r="X1067" i="1" s="1"/>
  <c r="W1067" i="1" a="1"/>
  <c r="W1067" i="1" s="1"/>
  <c r="AF1067" i="1" a="1"/>
  <c r="AF1067" i="1" s="1"/>
  <c r="U1067" i="1" a="1"/>
  <c r="U1067" i="1" s="1"/>
  <c r="AC1067" i="1" a="1"/>
  <c r="AC1067" i="1" s="1"/>
  <c r="AE1067" i="1" a="1"/>
  <c r="AE1067" i="1" s="1"/>
  <c r="AD1067" i="1" a="1"/>
  <c r="AD1067" i="1" s="1"/>
  <c r="AB1067" i="1" a="1"/>
  <c r="AB1067" i="1" s="1"/>
  <c r="Z1067" i="1" a="1"/>
  <c r="Z1067" i="1" s="1"/>
  <c r="AA1067" i="1" a="1"/>
  <c r="AA1067" i="1" s="1"/>
  <c r="T1067" i="1" a="1"/>
  <c r="T1067" i="1" s="1"/>
  <c r="V1067" i="1"/>
  <c r="O995" i="1"/>
  <c r="P995" i="1"/>
  <c r="O695" i="1"/>
  <c r="P695" i="1"/>
  <c r="N695" i="1"/>
  <c r="O295" i="1"/>
  <c r="P295" i="1"/>
  <c r="N295" i="1"/>
  <c r="P546" i="1"/>
  <c r="N546" i="1"/>
  <c r="O546" i="1"/>
  <c r="R1508" i="1" a="1"/>
  <c r="R1508" i="1" s="1"/>
  <c r="P1662" i="1"/>
  <c r="N1662" i="1"/>
  <c r="O1662" i="1"/>
  <c r="P1399" i="1"/>
  <c r="O1399" i="1"/>
  <c r="N1399" i="1"/>
  <c r="P868" i="1"/>
  <c r="O868" i="1"/>
  <c r="N868" i="1"/>
  <c r="O895" i="1"/>
  <c r="N895" i="1"/>
  <c r="P895" i="1"/>
  <c r="S297" i="1"/>
  <c r="Q297" i="1" a="1"/>
  <c r="Q297" i="1" s="1"/>
  <c r="H792" i="1"/>
  <c r="G792" i="1"/>
  <c r="W1391" i="1" a="1"/>
  <c r="W1391" i="1" s="1"/>
  <c r="AF1391" i="1" a="1"/>
  <c r="AF1391" i="1" s="1"/>
  <c r="U1391" i="1" a="1"/>
  <c r="U1391" i="1" s="1"/>
  <c r="AE1391" i="1" a="1"/>
  <c r="AE1391" i="1" s="1"/>
  <c r="AD1391" i="1" a="1"/>
  <c r="AD1391" i="1" s="1"/>
  <c r="AC1391" i="1" a="1"/>
  <c r="AC1391" i="1" s="1"/>
  <c r="AB1391" i="1" a="1"/>
  <c r="AB1391" i="1" s="1"/>
  <c r="AA1391" i="1" a="1"/>
  <c r="AA1391" i="1" s="1"/>
  <c r="T1391" i="1" a="1"/>
  <c r="T1391" i="1" s="1"/>
  <c r="Y1391" i="1" a="1"/>
  <c r="Y1391" i="1" s="1"/>
  <c r="X1391" i="1" a="1"/>
  <c r="X1391" i="1" s="1"/>
  <c r="Z1391" i="1" a="1"/>
  <c r="Z1391" i="1" s="1"/>
  <c r="V1391" i="1"/>
  <c r="O867" i="1"/>
  <c r="N867" i="1"/>
  <c r="P867" i="1"/>
  <c r="N1324" i="1"/>
  <c r="P1324" i="1"/>
  <c r="O1324" i="1"/>
  <c r="H8" i="2"/>
  <c r="S1430" i="1"/>
  <c r="Q1430" i="1" a="1"/>
  <c r="Q1430" i="1" s="1"/>
  <c r="Q1342" i="1" a="1"/>
  <c r="Q1342" i="1" s="1"/>
  <c r="S1342" i="1"/>
  <c r="N23" i="1"/>
  <c r="P23" i="1"/>
  <c r="S1744" i="1"/>
  <c r="Q1744" i="1" a="1"/>
  <c r="Q1744" i="1" s="1"/>
  <c r="H160" i="2"/>
  <c r="S364" i="1"/>
  <c r="Q364" i="1" a="1"/>
  <c r="Q364" i="1" s="1"/>
  <c r="AC1286" i="1" a="1"/>
  <c r="AC1286" i="1" s="1"/>
  <c r="AB1286" i="1" a="1"/>
  <c r="AB1286" i="1" s="1"/>
  <c r="X1286" i="1" a="1"/>
  <c r="X1286" i="1" s="1"/>
  <c r="W1286" i="1" a="1"/>
  <c r="W1286" i="1" s="1"/>
  <c r="U1286" i="1" a="1"/>
  <c r="U1286" i="1" s="1"/>
  <c r="AF1286" i="1" a="1"/>
  <c r="AF1286" i="1" s="1"/>
  <c r="Z1286" i="1" a="1"/>
  <c r="Z1286" i="1" s="1"/>
  <c r="Y1286" i="1" a="1"/>
  <c r="Y1286" i="1" s="1"/>
  <c r="T1286" i="1" a="1"/>
  <c r="T1286" i="1" s="1"/>
  <c r="AD1286" i="1" a="1"/>
  <c r="AD1286" i="1" s="1"/>
  <c r="AA1286" i="1" a="1"/>
  <c r="AA1286" i="1" s="1"/>
  <c r="AE1286" i="1" a="1"/>
  <c r="AE1286" i="1" s="1"/>
  <c r="V1286" i="1"/>
  <c r="O1655" i="1"/>
  <c r="N1655" i="1"/>
  <c r="P1655" i="1"/>
  <c r="P1606" i="1"/>
  <c r="O1606" i="1"/>
  <c r="N1606" i="1"/>
  <c r="AF361" i="1" a="1"/>
  <c r="AF361" i="1" s="1"/>
  <c r="U361" i="1" a="1"/>
  <c r="U361" i="1" s="1"/>
  <c r="AE361" i="1" a="1"/>
  <c r="AE361" i="1" s="1"/>
  <c r="T361" i="1" a="1"/>
  <c r="T361" i="1" s="1"/>
  <c r="AD361" i="1" a="1"/>
  <c r="AD361" i="1" s="1"/>
  <c r="AC361" i="1" a="1"/>
  <c r="AC361" i="1" s="1"/>
  <c r="AB361" i="1" a="1"/>
  <c r="AB361" i="1" s="1"/>
  <c r="AA361" i="1" a="1"/>
  <c r="AA361" i="1" s="1"/>
  <c r="Z361" i="1" a="1"/>
  <c r="Z361" i="1" s="1"/>
  <c r="X361" i="1" a="1"/>
  <c r="X361" i="1" s="1"/>
  <c r="W361" i="1" a="1"/>
  <c r="W361" i="1" s="1"/>
  <c r="Y361" i="1" a="1"/>
  <c r="Y361" i="1" s="1"/>
  <c r="V361" i="1"/>
  <c r="O154" i="1"/>
  <c r="N154" i="1"/>
  <c r="P154" i="1"/>
  <c r="AA402" i="1" a="1"/>
  <c r="AA402" i="1" s="1"/>
  <c r="Z402" i="1" a="1"/>
  <c r="Z402" i="1" s="1"/>
  <c r="Y402" i="1" a="1"/>
  <c r="Y402" i="1" s="1"/>
  <c r="X402" i="1" a="1"/>
  <c r="X402" i="1" s="1"/>
  <c r="AF402" i="1" a="1"/>
  <c r="AF402" i="1" s="1"/>
  <c r="U402" i="1" a="1"/>
  <c r="U402" i="1" s="1"/>
  <c r="AC402" i="1" a="1"/>
  <c r="AC402" i="1" s="1"/>
  <c r="AB402" i="1" a="1"/>
  <c r="AB402" i="1" s="1"/>
  <c r="W402" i="1" a="1"/>
  <c r="W402" i="1" s="1"/>
  <c r="T402" i="1" a="1"/>
  <c r="T402" i="1" s="1"/>
  <c r="AE402" i="1" a="1"/>
  <c r="AE402" i="1" s="1"/>
  <c r="AD402" i="1" a="1"/>
  <c r="AD402" i="1" s="1"/>
  <c r="V402" i="1"/>
  <c r="H96" i="1"/>
  <c r="G96" i="1"/>
  <c r="BG18" i="13"/>
  <c r="BH18" i="13" s="1"/>
  <c r="BF18" i="13"/>
  <c r="BI18" i="13"/>
  <c r="W1470" i="1" a="1"/>
  <c r="W1470" i="1" s="1"/>
  <c r="AF1470" i="1" a="1"/>
  <c r="AF1470" i="1" s="1"/>
  <c r="U1470" i="1" a="1"/>
  <c r="U1470" i="1" s="1"/>
  <c r="AE1470" i="1" a="1"/>
  <c r="AE1470" i="1" s="1"/>
  <c r="T1470" i="1" a="1"/>
  <c r="T1470" i="1" s="1"/>
  <c r="AC1470" i="1" a="1"/>
  <c r="AC1470" i="1" s="1"/>
  <c r="AB1470" i="1" a="1"/>
  <c r="AB1470" i="1" s="1"/>
  <c r="Y1470" i="1" a="1"/>
  <c r="Y1470" i="1" s="1"/>
  <c r="X1470" i="1" a="1"/>
  <c r="X1470" i="1" s="1"/>
  <c r="Z1470" i="1" a="1"/>
  <c r="Z1470" i="1" s="1"/>
  <c r="AD1470" i="1" a="1"/>
  <c r="AD1470" i="1" s="1"/>
  <c r="AA1470" i="1" a="1"/>
  <c r="AA1470" i="1" s="1"/>
  <c r="V1470" i="1"/>
  <c r="W414" i="1" a="1"/>
  <c r="W414" i="1" s="1"/>
  <c r="AF414" i="1" a="1"/>
  <c r="AF414" i="1" s="1"/>
  <c r="U414" i="1" a="1"/>
  <c r="U414" i="1" s="1"/>
  <c r="AE414" i="1" a="1"/>
  <c r="AE414" i="1" s="1"/>
  <c r="T414" i="1" a="1"/>
  <c r="T414" i="1" s="1"/>
  <c r="AD414" i="1" a="1"/>
  <c r="AD414" i="1" s="1"/>
  <c r="AB414" i="1" a="1"/>
  <c r="AB414" i="1" s="1"/>
  <c r="AC414" i="1" a="1"/>
  <c r="AC414" i="1" s="1"/>
  <c r="AA414" i="1" a="1"/>
  <c r="AA414" i="1" s="1"/>
  <c r="Z414" i="1" a="1"/>
  <c r="Z414" i="1" s="1"/>
  <c r="Y414" i="1" a="1"/>
  <c r="Y414" i="1" s="1"/>
  <c r="X414" i="1" a="1"/>
  <c r="X414" i="1" s="1"/>
  <c r="V414" i="1"/>
  <c r="BI67" i="15"/>
  <c r="BG67" i="15"/>
  <c r="BH67" i="15" s="1"/>
  <c r="BF67" i="15"/>
  <c r="N1666" i="1"/>
  <c r="O1666" i="1"/>
  <c r="P1666" i="1"/>
  <c r="H1591" i="1"/>
  <c r="G1591" i="1"/>
  <c r="AE1070" i="1" a="1"/>
  <c r="AE1070" i="1" s="1"/>
  <c r="T1070" i="1" a="1"/>
  <c r="T1070" i="1" s="1"/>
  <c r="AD1070" i="1" a="1"/>
  <c r="AD1070" i="1" s="1"/>
  <c r="AC1070" i="1" a="1"/>
  <c r="AC1070" i="1" s="1"/>
  <c r="AB1070" i="1" a="1"/>
  <c r="AB1070" i="1" s="1"/>
  <c r="Z1070" i="1" a="1"/>
  <c r="Z1070" i="1" s="1"/>
  <c r="W1070" i="1" a="1"/>
  <c r="W1070" i="1" s="1"/>
  <c r="U1070" i="1" a="1"/>
  <c r="U1070" i="1" s="1"/>
  <c r="AF1070" i="1" a="1"/>
  <c r="AF1070" i="1" s="1"/>
  <c r="X1070" i="1" a="1"/>
  <c r="X1070" i="1" s="1"/>
  <c r="Y1070" i="1" a="1"/>
  <c r="Y1070" i="1" s="1"/>
  <c r="AA1070" i="1" a="1"/>
  <c r="AA1070" i="1" s="1"/>
  <c r="V1070" i="1"/>
  <c r="BI7" i="11"/>
  <c r="BG7" i="11"/>
  <c r="BH7" i="11" s="1"/>
  <c r="BF7" i="11"/>
  <c r="N1527" i="1"/>
  <c r="O1527" i="1"/>
  <c r="N419" i="1"/>
  <c r="P419" i="1"/>
  <c r="N189" i="1"/>
  <c r="O189" i="1"/>
  <c r="O173" i="1"/>
  <c r="N173" i="1"/>
  <c r="P173" i="1"/>
  <c r="BI44" i="15"/>
  <c r="BF44" i="15"/>
  <c r="BG44" i="15"/>
  <c r="BH44" i="15" s="1"/>
  <c r="AC1412" i="1" a="1"/>
  <c r="AC1412" i="1" s="1"/>
  <c r="AB1412" i="1" a="1"/>
  <c r="AB1412" i="1" s="1"/>
  <c r="AA1412" i="1" a="1"/>
  <c r="AA1412" i="1" s="1"/>
  <c r="Y1412" i="1" a="1"/>
  <c r="Y1412" i="1" s="1"/>
  <c r="AF1412" i="1" a="1"/>
  <c r="AF1412" i="1" s="1"/>
  <c r="AE1412" i="1" a="1"/>
  <c r="AE1412" i="1" s="1"/>
  <c r="AD1412" i="1" a="1"/>
  <c r="AD1412" i="1" s="1"/>
  <c r="Z1412" i="1" a="1"/>
  <c r="Z1412" i="1" s="1"/>
  <c r="T1412" i="1" a="1"/>
  <c r="T1412" i="1" s="1"/>
  <c r="W1412" i="1" a="1"/>
  <c r="W1412" i="1" s="1"/>
  <c r="U1412" i="1" a="1"/>
  <c r="U1412" i="1" s="1"/>
  <c r="V1412" i="1" s="1"/>
  <c r="P991" i="1"/>
  <c r="O991" i="1"/>
  <c r="N991" i="1"/>
  <c r="P535" i="1"/>
  <c r="O535" i="1"/>
  <c r="N535" i="1"/>
  <c r="H302" i="2"/>
  <c r="O467" i="1"/>
  <c r="N467" i="1"/>
  <c r="P467" i="1"/>
  <c r="S864" i="1"/>
  <c r="Q864" i="1" a="1"/>
  <c r="Q864" i="1" s="1"/>
  <c r="N1597" i="1"/>
  <c r="P1597" i="1"/>
  <c r="W734" i="1" a="1"/>
  <c r="W734" i="1" s="1"/>
  <c r="AF734" i="1" a="1"/>
  <c r="AF734" i="1" s="1"/>
  <c r="U734" i="1" a="1"/>
  <c r="U734" i="1" s="1"/>
  <c r="AE734" i="1" a="1"/>
  <c r="AE734" i="1" s="1"/>
  <c r="T734" i="1" a="1"/>
  <c r="T734" i="1" s="1"/>
  <c r="AD734" i="1" a="1"/>
  <c r="AD734" i="1" s="1"/>
  <c r="AC734" i="1" a="1"/>
  <c r="AC734" i="1" s="1"/>
  <c r="AA734" i="1" a="1"/>
  <c r="AA734" i="1" s="1"/>
  <c r="X734" i="1" a="1"/>
  <c r="X734" i="1" s="1"/>
  <c r="AB734" i="1" a="1"/>
  <c r="AB734" i="1" s="1"/>
  <c r="Z734" i="1" a="1"/>
  <c r="Z734" i="1" s="1"/>
  <c r="Y734" i="1" a="1"/>
  <c r="Y734" i="1" s="1"/>
  <c r="V734" i="1"/>
  <c r="P1379" i="1"/>
  <c r="N1379" i="1"/>
  <c r="S1190" i="1"/>
  <c r="Q1190" i="1" a="1"/>
  <c r="Q1190" i="1" s="1"/>
  <c r="AD148" i="1" a="1"/>
  <c r="AD148" i="1" s="1"/>
  <c r="AC148" i="1" a="1"/>
  <c r="AC148" i="1" s="1"/>
  <c r="Z148" i="1" a="1"/>
  <c r="Z148" i="1" s="1"/>
  <c r="Y148" i="1" a="1"/>
  <c r="Y148" i="1" s="1"/>
  <c r="U148" i="1" a="1"/>
  <c r="U148" i="1" s="1"/>
  <c r="T148" i="1" a="1"/>
  <c r="T148" i="1" s="1"/>
  <c r="AF148" i="1" a="1"/>
  <c r="AF148" i="1" s="1"/>
  <c r="AB148" i="1" a="1"/>
  <c r="AB148" i="1" s="1"/>
  <c r="AA148" i="1" a="1"/>
  <c r="AA148" i="1" s="1"/>
  <c r="AE148" i="1" a="1"/>
  <c r="AE148" i="1" s="1"/>
  <c r="X148" i="1" a="1"/>
  <c r="X148" i="1" s="1"/>
  <c r="W148" i="1" a="1"/>
  <c r="W148" i="1" s="1"/>
  <c r="V148" i="1"/>
  <c r="H42" i="2"/>
  <c r="AA1071" i="1" a="1"/>
  <c r="AA1071" i="1" s="1"/>
  <c r="Z1071" i="1" a="1"/>
  <c r="Z1071" i="1" s="1"/>
  <c r="Y1071" i="1" a="1"/>
  <c r="Y1071" i="1" s="1"/>
  <c r="X1071" i="1" a="1"/>
  <c r="X1071" i="1" s="1"/>
  <c r="AE1071" i="1" a="1"/>
  <c r="AE1071" i="1" s="1"/>
  <c r="T1071" i="1" a="1"/>
  <c r="T1071" i="1" s="1"/>
  <c r="AF1071" i="1" a="1"/>
  <c r="AF1071" i="1" s="1"/>
  <c r="AD1071" i="1" a="1"/>
  <c r="AD1071" i="1" s="1"/>
  <c r="AB1071" i="1" a="1"/>
  <c r="AB1071" i="1" s="1"/>
  <c r="AC1071" i="1" a="1"/>
  <c r="AC1071" i="1" s="1"/>
  <c r="W1071" i="1" a="1"/>
  <c r="W1071" i="1" s="1"/>
  <c r="U1071" i="1" a="1"/>
  <c r="U1071" i="1" s="1"/>
  <c r="V1071" i="1"/>
  <c r="AF901" i="1" a="1"/>
  <c r="AF901" i="1" s="1"/>
  <c r="U901" i="1" a="1"/>
  <c r="U901" i="1" s="1"/>
  <c r="AE901" i="1" a="1"/>
  <c r="AE901" i="1" s="1"/>
  <c r="T901" i="1" a="1"/>
  <c r="T901" i="1" s="1"/>
  <c r="AD901" i="1" a="1"/>
  <c r="AD901" i="1" s="1"/>
  <c r="Z901" i="1" a="1"/>
  <c r="Z901" i="1" s="1"/>
  <c r="AA901" i="1" a="1"/>
  <c r="AA901" i="1" s="1"/>
  <c r="W901" i="1" a="1"/>
  <c r="W901" i="1" s="1"/>
  <c r="X901" i="1" a="1"/>
  <c r="X901" i="1" s="1"/>
  <c r="AC901" i="1" a="1"/>
  <c r="AC901" i="1" s="1"/>
  <c r="AB901" i="1" a="1"/>
  <c r="AB901" i="1" s="1"/>
  <c r="Y901" i="1" a="1"/>
  <c r="Y901" i="1" s="1"/>
  <c r="V901" i="1"/>
  <c r="J1617" i="1" a="1"/>
  <c r="J1617" i="1" s="1"/>
  <c r="AC95" i="1" a="1"/>
  <c r="AC95" i="1" s="1"/>
  <c r="Y95" i="1" a="1"/>
  <c r="Y95" i="1" s="1"/>
  <c r="AD95" i="1" a="1"/>
  <c r="AD95" i="1" s="1"/>
  <c r="AB95" i="1" a="1"/>
  <c r="AB95" i="1" s="1"/>
  <c r="AA95" i="1" a="1"/>
  <c r="AA95" i="1" s="1"/>
  <c r="Z95" i="1" a="1"/>
  <c r="Z95" i="1" s="1"/>
  <c r="X95" i="1" a="1"/>
  <c r="X95" i="1" s="1"/>
  <c r="U95" i="1" a="1"/>
  <c r="U95" i="1" s="1"/>
  <c r="AF95" i="1" a="1"/>
  <c r="AF95" i="1" s="1"/>
  <c r="AE95" i="1" a="1"/>
  <c r="AE95" i="1" s="1"/>
  <c r="W95" i="1" a="1"/>
  <c r="W95" i="1" s="1"/>
  <c r="T95" i="1" a="1"/>
  <c r="T95" i="1" s="1"/>
  <c r="V95" i="1"/>
  <c r="BI30" i="13"/>
  <c r="BG30" i="13"/>
  <c r="BH30" i="13" s="1"/>
  <c r="BF30" i="13"/>
  <c r="AD1664" i="1" a="1"/>
  <c r="AD1664" i="1" s="1"/>
  <c r="AC1664" i="1" a="1"/>
  <c r="AC1664" i="1" s="1"/>
  <c r="AB1664" i="1" a="1"/>
  <c r="AB1664" i="1" s="1"/>
  <c r="Z1664" i="1" a="1"/>
  <c r="Z1664" i="1" s="1"/>
  <c r="AF1664" i="1" a="1"/>
  <c r="AF1664" i="1" s="1"/>
  <c r="AE1664" i="1" a="1"/>
  <c r="AE1664" i="1" s="1"/>
  <c r="Y1664" i="1" a="1"/>
  <c r="Y1664" i="1" s="1"/>
  <c r="AA1664" i="1" a="1"/>
  <c r="AA1664" i="1" s="1"/>
  <c r="X1664" i="1" a="1"/>
  <c r="X1664" i="1" s="1"/>
  <c r="U1664" i="1" a="1"/>
  <c r="U1664" i="1" s="1"/>
  <c r="W1664" i="1" a="1"/>
  <c r="W1664" i="1" s="1"/>
  <c r="T1664" i="1" a="1"/>
  <c r="T1664" i="1" s="1"/>
  <c r="V1664" i="1"/>
  <c r="AA151" i="1" a="1"/>
  <c r="AA151" i="1" s="1"/>
  <c r="Z151" i="1" a="1"/>
  <c r="Z151" i="1" s="1"/>
  <c r="Y151" i="1" a="1"/>
  <c r="Y151" i="1" s="1"/>
  <c r="W151" i="1" a="1"/>
  <c r="W151" i="1" s="1"/>
  <c r="AD151" i="1" a="1"/>
  <c r="AD151" i="1" s="1"/>
  <c r="AC151" i="1" a="1"/>
  <c r="AC151" i="1" s="1"/>
  <c r="AB151" i="1" a="1"/>
  <c r="AB151" i="1" s="1"/>
  <c r="X151" i="1" a="1"/>
  <c r="X151" i="1" s="1"/>
  <c r="T151" i="1" a="1"/>
  <c r="T151" i="1" s="1"/>
  <c r="U151" i="1" a="1"/>
  <c r="U151" i="1" s="1"/>
  <c r="AF151" i="1" a="1"/>
  <c r="AF151" i="1" s="1"/>
  <c r="AE151" i="1" a="1"/>
  <c r="AE151" i="1" s="1"/>
  <c r="V151" i="1"/>
  <c r="Z109" i="1" a="1"/>
  <c r="Z109" i="1" s="1"/>
  <c r="Y109" i="1" a="1"/>
  <c r="Y109" i="1" s="1"/>
  <c r="X109" i="1" a="1"/>
  <c r="X109" i="1" s="1"/>
  <c r="AF109" i="1" a="1"/>
  <c r="AF109" i="1" s="1"/>
  <c r="U109" i="1" a="1"/>
  <c r="U109" i="1" s="1"/>
  <c r="AC109" i="1" a="1"/>
  <c r="AC109" i="1" s="1"/>
  <c r="AB109" i="1" a="1"/>
  <c r="AB109" i="1" s="1"/>
  <c r="AA109" i="1" a="1"/>
  <c r="AA109" i="1" s="1"/>
  <c r="W109" i="1" a="1"/>
  <c r="W109" i="1" s="1"/>
  <c r="AD109" i="1" a="1"/>
  <c r="AD109" i="1" s="1"/>
  <c r="T109" i="1" a="1"/>
  <c r="T109" i="1" s="1"/>
  <c r="AE109" i="1" a="1"/>
  <c r="AE109" i="1" s="1"/>
  <c r="V109" i="1"/>
  <c r="P315" i="1"/>
  <c r="N315" i="1"/>
  <c r="O315" i="1"/>
  <c r="G338" i="2" a="1"/>
  <c r="G338" i="2" s="1"/>
  <c r="I338" i="2" s="1"/>
  <c r="Z632" i="1" a="1"/>
  <c r="Z632" i="1" s="1"/>
  <c r="Y632" i="1" a="1"/>
  <c r="Y632" i="1" s="1"/>
  <c r="W632" i="1" a="1"/>
  <c r="W632" i="1" s="1"/>
  <c r="AE632" i="1" a="1"/>
  <c r="AE632" i="1" s="1"/>
  <c r="U632" i="1" a="1"/>
  <c r="U632" i="1" s="1"/>
  <c r="AC632" i="1" a="1"/>
  <c r="AC632" i="1" s="1"/>
  <c r="AB632" i="1" a="1"/>
  <c r="AB632" i="1" s="1"/>
  <c r="AF632" i="1" a="1"/>
  <c r="AF632" i="1" s="1"/>
  <c r="AA632" i="1" a="1"/>
  <c r="AA632" i="1" s="1"/>
  <c r="AD632" i="1" a="1"/>
  <c r="AD632" i="1" s="1"/>
  <c r="H828" i="1"/>
  <c r="G828" i="1"/>
  <c r="P564" i="1"/>
  <c r="O564" i="1"/>
  <c r="N564" i="1"/>
  <c r="H218" i="2"/>
  <c r="J1210" i="1" a="1"/>
  <c r="J1210" i="1" s="1"/>
  <c r="AB472" i="1" a="1"/>
  <c r="AB472" i="1" s="1"/>
  <c r="AA472" i="1" a="1"/>
  <c r="AA472" i="1" s="1"/>
  <c r="AF472" i="1" a="1"/>
  <c r="AF472" i="1" s="1"/>
  <c r="U472" i="1" a="1"/>
  <c r="U472" i="1" s="1"/>
  <c r="Z472" i="1" a="1"/>
  <c r="Z472" i="1" s="1"/>
  <c r="Y472" i="1" a="1"/>
  <c r="Y472" i="1" s="1"/>
  <c r="X472" i="1" a="1"/>
  <c r="X472" i="1" s="1"/>
  <c r="W472" i="1" a="1"/>
  <c r="W472" i="1" s="1"/>
  <c r="AD472" i="1" a="1"/>
  <c r="AD472" i="1" s="1"/>
  <c r="AC472" i="1" a="1"/>
  <c r="AC472" i="1" s="1"/>
  <c r="T472" i="1" a="1"/>
  <c r="T472" i="1" s="1"/>
  <c r="AE472" i="1" a="1"/>
  <c r="AE472" i="1" s="1"/>
  <c r="V472" i="1"/>
  <c r="AD437" i="1" a="1"/>
  <c r="AD437" i="1" s="1"/>
  <c r="AC437" i="1" a="1"/>
  <c r="AC437" i="1" s="1"/>
  <c r="AB437" i="1" a="1"/>
  <c r="AB437" i="1" s="1"/>
  <c r="AA437" i="1" a="1"/>
  <c r="AA437" i="1" s="1"/>
  <c r="Z437" i="1" a="1"/>
  <c r="Z437" i="1" s="1"/>
  <c r="AE437" i="1" a="1"/>
  <c r="AE437" i="1" s="1"/>
  <c r="Y437" i="1" a="1"/>
  <c r="Y437" i="1" s="1"/>
  <c r="X437" i="1" a="1"/>
  <c r="X437" i="1" s="1"/>
  <c r="U437" i="1" a="1"/>
  <c r="U437" i="1" s="1"/>
  <c r="T437" i="1" a="1"/>
  <c r="T437" i="1" s="1"/>
  <c r="AF437" i="1" a="1"/>
  <c r="AF437" i="1" s="1"/>
  <c r="W437" i="1" a="1"/>
  <c r="W437" i="1" s="1"/>
  <c r="V437" i="1"/>
  <c r="H426" i="1"/>
  <c r="G426" i="1"/>
  <c r="P1148" i="1"/>
  <c r="BI55" i="9"/>
  <c r="BG55" i="9"/>
  <c r="BH55" i="9" s="1"/>
  <c r="BF55" i="9"/>
  <c r="P164" i="1"/>
  <c r="O164" i="1"/>
  <c r="N164" i="1"/>
  <c r="R1491" i="1" a="1"/>
  <c r="R1491" i="1" s="1"/>
  <c r="W994" i="1" a="1"/>
  <c r="W994" i="1" s="1"/>
  <c r="AF994" i="1" a="1"/>
  <c r="AF994" i="1" s="1"/>
  <c r="U994" i="1" a="1"/>
  <c r="U994" i="1" s="1"/>
  <c r="AE994" i="1" a="1"/>
  <c r="AE994" i="1" s="1"/>
  <c r="T994" i="1" a="1"/>
  <c r="T994" i="1" s="1"/>
  <c r="AD994" i="1" a="1"/>
  <c r="AD994" i="1" s="1"/>
  <c r="AB994" i="1" a="1"/>
  <c r="AB994" i="1" s="1"/>
  <c r="Y994" i="1" a="1"/>
  <c r="Y994" i="1" s="1"/>
  <c r="X994" i="1" a="1"/>
  <c r="X994" i="1" s="1"/>
  <c r="Z994" i="1" a="1"/>
  <c r="Z994" i="1" s="1"/>
  <c r="AC994" i="1" a="1"/>
  <c r="AC994" i="1" s="1"/>
  <c r="AA994" i="1" a="1"/>
  <c r="AA994" i="1" s="1"/>
  <c r="V994" i="1"/>
  <c r="AF192" i="1" a="1"/>
  <c r="AF192" i="1" s="1"/>
  <c r="U192" i="1" a="1"/>
  <c r="U192" i="1" s="1"/>
  <c r="AE192" i="1" a="1"/>
  <c r="AE192" i="1" s="1"/>
  <c r="T192" i="1" a="1"/>
  <c r="T192" i="1" s="1"/>
  <c r="AD192" i="1" a="1"/>
  <c r="AD192" i="1" s="1"/>
  <c r="AB192" i="1" a="1"/>
  <c r="AB192" i="1" s="1"/>
  <c r="AA192" i="1" a="1"/>
  <c r="AA192" i="1" s="1"/>
  <c r="AC192" i="1" a="1"/>
  <c r="AC192" i="1" s="1"/>
  <c r="Z192" i="1" a="1"/>
  <c r="Z192" i="1" s="1"/>
  <c r="Y192" i="1" a="1"/>
  <c r="Y192" i="1" s="1"/>
  <c r="W192" i="1" a="1"/>
  <c r="W192" i="1" s="1"/>
  <c r="V192" i="1"/>
  <c r="X192" i="1" a="1"/>
  <c r="X192" i="1" s="1"/>
  <c r="G124" i="1"/>
  <c r="H124" i="1"/>
  <c r="O399" i="1"/>
  <c r="N399" i="1"/>
  <c r="W575" i="1" a="1"/>
  <c r="W575" i="1" s="1"/>
  <c r="AF575" i="1" a="1"/>
  <c r="AF575" i="1" s="1"/>
  <c r="U575" i="1" a="1"/>
  <c r="U575" i="1" s="1"/>
  <c r="AE575" i="1" a="1"/>
  <c r="AE575" i="1" s="1"/>
  <c r="T575" i="1" a="1"/>
  <c r="T575" i="1" s="1"/>
  <c r="AD575" i="1" a="1"/>
  <c r="AD575" i="1" s="1"/>
  <c r="AC575" i="1" a="1"/>
  <c r="AC575" i="1" s="1"/>
  <c r="X575" i="1" a="1"/>
  <c r="X575" i="1" s="1"/>
  <c r="Y575" i="1" a="1"/>
  <c r="Y575" i="1" s="1"/>
  <c r="AB575" i="1" a="1"/>
  <c r="AB575" i="1" s="1"/>
  <c r="AA575" i="1" a="1"/>
  <c r="AA575" i="1" s="1"/>
  <c r="Z575" i="1" a="1"/>
  <c r="Z575" i="1" s="1"/>
  <c r="V575" i="1"/>
  <c r="AD569" i="1" a="1"/>
  <c r="AD569" i="1" s="1"/>
  <c r="AC569" i="1" a="1"/>
  <c r="AC569" i="1" s="1"/>
  <c r="AB569" i="1" a="1"/>
  <c r="AB569" i="1" s="1"/>
  <c r="AA569" i="1" a="1"/>
  <c r="AA569" i="1" s="1"/>
  <c r="Z569" i="1" a="1"/>
  <c r="Z569" i="1" s="1"/>
  <c r="AE569" i="1" a="1"/>
  <c r="AE569" i="1" s="1"/>
  <c r="Y569" i="1" a="1"/>
  <c r="Y569" i="1" s="1"/>
  <c r="X569" i="1" a="1"/>
  <c r="X569" i="1" s="1"/>
  <c r="W569" i="1" a="1"/>
  <c r="W569" i="1" s="1"/>
  <c r="AF569" i="1" a="1"/>
  <c r="AF569" i="1" s="1"/>
  <c r="U569" i="1" a="1"/>
  <c r="U569" i="1" s="1"/>
  <c r="T569" i="1" a="1"/>
  <c r="T569" i="1" s="1"/>
  <c r="V569" i="1"/>
  <c r="P1317" i="1"/>
  <c r="N1317" i="1"/>
  <c r="O1317" i="1"/>
  <c r="P522" i="1"/>
  <c r="N522" i="1"/>
  <c r="O522" i="1"/>
  <c r="AF452" i="1" a="1"/>
  <c r="AF452" i="1" s="1"/>
  <c r="AE452" i="1" a="1"/>
  <c r="AE452" i="1" s="1"/>
  <c r="AD452" i="1" a="1"/>
  <c r="AD452" i="1" s="1"/>
  <c r="AC452" i="1" a="1"/>
  <c r="AC452" i="1" s="1"/>
  <c r="AB452" i="1" a="1"/>
  <c r="AB452" i="1" s="1"/>
  <c r="Z452" i="1" a="1"/>
  <c r="Z452" i="1" s="1"/>
  <c r="W452" i="1" a="1"/>
  <c r="W452" i="1" s="1"/>
  <c r="U452" i="1" a="1"/>
  <c r="U452" i="1" s="1"/>
  <c r="AA452" i="1" a="1"/>
  <c r="AA452" i="1" s="1"/>
  <c r="Y452" i="1" a="1"/>
  <c r="Y452" i="1" s="1"/>
  <c r="P422" i="1"/>
  <c r="N422" i="1"/>
  <c r="O422" i="1"/>
  <c r="P368" i="1"/>
  <c r="O368" i="1"/>
  <c r="P514" i="1"/>
  <c r="N514" i="1"/>
  <c r="O484" i="1"/>
  <c r="P484" i="1"/>
  <c r="N484" i="1"/>
  <c r="P1142" i="1"/>
  <c r="N1142" i="1"/>
  <c r="P811" i="1"/>
  <c r="N811" i="1"/>
  <c r="O627" i="1"/>
  <c r="P627" i="1"/>
  <c r="J1313" i="1" a="1"/>
  <c r="J1313" i="1" s="1"/>
  <c r="J1315" i="1" a="1"/>
  <c r="J1315" i="1" s="1"/>
  <c r="J1319" i="1" a="1"/>
  <c r="J1319" i="1" s="1"/>
  <c r="J1304" i="1" a="1"/>
  <c r="J1304" i="1" s="1"/>
  <c r="J1292" i="1" a="1"/>
  <c r="J1292" i="1" s="1"/>
  <c r="N1226" i="1"/>
  <c r="O1226" i="1"/>
  <c r="P1226" i="1"/>
  <c r="AC587" i="1" a="1"/>
  <c r="AC587" i="1" s="1"/>
  <c r="AB587" i="1" a="1"/>
  <c r="AB587" i="1" s="1"/>
  <c r="AA587" i="1" a="1"/>
  <c r="AA587" i="1" s="1"/>
  <c r="Z587" i="1" a="1"/>
  <c r="Z587" i="1" s="1"/>
  <c r="Y587" i="1" a="1"/>
  <c r="Y587" i="1" s="1"/>
  <c r="AD587" i="1" a="1"/>
  <c r="AD587" i="1" s="1"/>
  <c r="AF587" i="1" a="1"/>
  <c r="AF587" i="1" s="1"/>
  <c r="AE587" i="1" a="1"/>
  <c r="AE587" i="1" s="1"/>
  <c r="X587" i="1" a="1"/>
  <c r="X587" i="1" s="1"/>
  <c r="W587" i="1" a="1"/>
  <c r="W587" i="1" s="1"/>
  <c r="U587" i="1" a="1"/>
  <c r="U587" i="1" s="1"/>
  <c r="T587" i="1" a="1"/>
  <c r="T587" i="1" s="1"/>
  <c r="V587" i="1"/>
  <c r="AC487" i="1" a="1"/>
  <c r="AC487" i="1" s="1"/>
  <c r="Y487" i="1" a="1"/>
  <c r="Y487" i="1" s="1"/>
  <c r="Z487" i="1" a="1"/>
  <c r="Z487" i="1" s="1"/>
  <c r="X487" i="1" a="1"/>
  <c r="X487" i="1" s="1"/>
  <c r="T487" i="1" a="1"/>
  <c r="T487" i="1" s="1"/>
  <c r="AF487" i="1" a="1"/>
  <c r="AF487" i="1" s="1"/>
  <c r="AE487" i="1" a="1"/>
  <c r="AE487" i="1" s="1"/>
  <c r="AD487" i="1" a="1"/>
  <c r="AD487" i="1" s="1"/>
  <c r="AB487" i="1" a="1"/>
  <c r="AB487" i="1" s="1"/>
  <c r="AA487" i="1" a="1"/>
  <c r="AA487" i="1" s="1"/>
  <c r="W487" i="1" a="1"/>
  <c r="W487" i="1" s="1"/>
  <c r="U487" i="1" a="1"/>
  <c r="U487" i="1" s="1"/>
  <c r="V487" i="1"/>
  <c r="H127" i="1"/>
  <c r="G127" i="1"/>
  <c r="H103" i="1"/>
  <c r="G103" i="1"/>
  <c r="X1628" i="1" a="1"/>
  <c r="X1628" i="1" s="1"/>
  <c r="W1628" i="1" a="1"/>
  <c r="W1628" i="1" s="1"/>
  <c r="AD1628" i="1" a="1"/>
  <c r="AD1628" i="1" s="1"/>
  <c r="AF1628" i="1" a="1"/>
  <c r="AF1628" i="1" s="1"/>
  <c r="AC1628" i="1" a="1"/>
  <c r="AC1628" i="1" s="1"/>
  <c r="AA1628" i="1" a="1"/>
  <c r="AA1628" i="1" s="1"/>
  <c r="T1628" i="1" a="1"/>
  <c r="T1628" i="1" s="1"/>
  <c r="AB1628" i="1" a="1"/>
  <c r="AB1628" i="1" s="1"/>
  <c r="U1628" i="1" a="1"/>
  <c r="U1628" i="1" s="1"/>
  <c r="AE1628" i="1" a="1"/>
  <c r="AE1628" i="1" s="1"/>
  <c r="Z1628" i="1" a="1"/>
  <c r="Z1628" i="1" s="1"/>
  <c r="Y1628" i="1" a="1"/>
  <c r="Y1628" i="1" s="1"/>
  <c r="V1628" i="1"/>
  <c r="X817" i="1" a="1"/>
  <c r="X817" i="1" s="1"/>
  <c r="W817" i="1" a="1"/>
  <c r="W817" i="1" s="1"/>
  <c r="AE817" i="1" a="1"/>
  <c r="AE817" i="1" s="1"/>
  <c r="T817" i="1" a="1"/>
  <c r="T817" i="1" s="1"/>
  <c r="AC817" i="1" a="1"/>
  <c r="AC817" i="1" s="1"/>
  <c r="AA817" i="1" a="1"/>
  <c r="AA817" i="1" s="1"/>
  <c r="Z817" i="1" a="1"/>
  <c r="Z817" i="1" s="1"/>
  <c r="Y817" i="1" a="1"/>
  <c r="Y817" i="1" s="1"/>
  <c r="U817" i="1" a="1"/>
  <c r="U817" i="1" s="1"/>
  <c r="AB817" i="1" a="1"/>
  <c r="AB817" i="1" s="1"/>
  <c r="AF817" i="1" a="1"/>
  <c r="AF817" i="1" s="1"/>
  <c r="AD817" i="1" a="1"/>
  <c r="AD817" i="1" s="1"/>
  <c r="V817" i="1"/>
  <c r="AB754" i="1" a="1"/>
  <c r="AB754" i="1" s="1"/>
  <c r="AA754" i="1" a="1"/>
  <c r="AA754" i="1" s="1"/>
  <c r="Z754" i="1" a="1"/>
  <c r="Z754" i="1" s="1"/>
  <c r="Y754" i="1" a="1"/>
  <c r="Y754" i="1" s="1"/>
  <c r="X754" i="1" a="1"/>
  <c r="X754" i="1" s="1"/>
  <c r="W754" i="1" a="1"/>
  <c r="W754" i="1" s="1"/>
  <c r="U754" i="1" a="1"/>
  <c r="U754" i="1" s="1"/>
  <c r="AE754" i="1" a="1"/>
  <c r="AE754" i="1" s="1"/>
  <c r="T754" i="1" a="1"/>
  <c r="T754" i="1" s="1"/>
  <c r="AF754" i="1" a="1"/>
  <c r="AF754" i="1" s="1"/>
  <c r="AD754" i="1" a="1"/>
  <c r="AD754" i="1" s="1"/>
  <c r="AC754" i="1" a="1"/>
  <c r="AC754" i="1" s="1"/>
  <c r="V754" i="1"/>
  <c r="P481" i="1"/>
  <c r="O481" i="1"/>
  <c r="N481" i="1"/>
  <c r="I254" i="2"/>
  <c r="J1295" i="1" a="1"/>
  <c r="J1295" i="1" s="1"/>
  <c r="Z841" i="1" a="1"/>
  <c r="Z841" i="1" s="1"/>
  <c r="Y841" i="1" a="1"/>
  <c r="Y841" i="1" s="1"/>
  <c r="W841" i="1" a="1"/>
  <c r="W841" i="1" s="1"/>
  <c r="AE841" i="1" a="1"/>
  <c r="AE841" i="1" s="1"/>
  <c r="T841" i="1" a="1"/>
  <c r="T841" i="1" s="1"/>
  <c r="U841" i="1" a="1"/>
  <c r="U841" i="1" s="1"/>
  <c r="AF841" i="1" a="1"/>
  <c r="AF841" i="1" s="1"/>
  <c r="AC841" i="1" a="1"/>
  <c r="AC841" i="1" s="1"/>
  <c r="X841" i="1" a="1"/>
  <c r="X841" i="1" s="1"/>
  <c r="AD841" i="1" a="1"/>
  <c r="AD841" i="1" s="1"/>
  <c r="AB841" i="1" a="1"/>
  <c r="AB841" i="1" s="1"/>
  <c r="AA841" i="1" a="1"/>
  <c r="AA841" i="1" s="1"/>
  <c r="V841" i="1"/>
  <c r="O586" i="1"/>
  <c r="N586" i="1"/>
  <c r="P586" i="1"/>
  <c r="Y570" i="1" a="1"/>
  <c r="Y570" i="1" s="1"/>
  <c r="X570" i="1" a="1"/>
  <c r="X570" i="1" s="1"/>
  <c r="W570" i="1" a="1"/>
  <c r="W570" i="1" s="1"/>
  <c r="AF570" i="1" a="1"/>
  <c r="AF570" i="1" s="1"/>
  <c r="U570" i="1" a="1"/>
  <c r="U570" i="1" s="1"/>
  <c r="AD570" i="1" a="1"/>
  <c r="AD570" i="1" s="1"/>
  <c r="T570" i="1" a="1"/>
  <c r="T570" i="1" s="1"/>
  <c r="AA570" i="1" a="1"/>
  <c r="AA570" i="1" s="1"/>
  <c r="Z570" i="1" a="1"/>
  <c r="Z570" i="1" s="1"/>
  <c r="AE570" i="1" a="1"/>
  <c r="AE570" i="1" s="1"/>
  <c r="AC570" i="1" a="1"/>
  <c r="AC570" i="1" s="1"/>
  <c r="AB570" i="1" a="1"/>
  <c r="AB570" i="1" s="1"/>
  <c r="V570" i="1"/>
  <c r="S1704" i="1"/>
  <c r="Q1704" i="1" a="1"/>
  <c r="Q1704" i="1" s="1"/>
  <c r="O1108" i="1"/>
  <c r="N1108" i="1"/>
  <c r="AD580" i="1" a="1"/>
  <c r="AD580" i="1" s="1"/>
  <c r="AC580" i="1" a="1"/>
  <c r="AC580" i="1" s="1"/>
  <c r="AB580" i="1" a="1"/>
  <c r="AB580" i="1" s="1"/>
  <c r="AA580" i="1" a="1"/>
  <c r="AA580" i="1" s="1"/>
  <c r="Y580" i="1" a="1"/>
  <c r="Y580" i="1" s="1"/>
  <c r="X580" i="1" a="1"/>
  <c r="X580" i="1" s="1"/>
  <c r="W580" i="1" a="1"/>
  <c r="W580" i="1" s="1"/>
  <c r="U580" i="1" a="1"/>
  <c r="U580" i="1" s="1"/>
  <c r="T580" i="1" a="1"/>
  <c r="T580" i="1" s="1"/>
  <c r="AE580" i="1" a="1"/>
  <c r="AE580" i="1" s="1"/>
  <c r="Z580" i="1" a="1"/>
  <c r="Z580" i="1" s="1"/>
  <c r="AF580" i="1" a="1"/>
  <c r="AF580" i="1" s="1"/>
  <c r="V580" i="1"/>
  <c r="N1355" i="1"/>
  <c r="O1355" i="1"/>
  <c r="N1604" i="1"/>
  <c r="O1604" i="1"/>
  <c r="P1604" i="1"/>
  <c r="O1077" i="1"/>
  <c r="W434" i="1" a="1"/>
  <c r="W434" i="1" s="1"/>
  <c r="AF434" i="1" a="1"/>
  <c r="AF434" i="1" s="1"/>
  <c r="U434" i="1" a="1"/>
  <c r="U434" i="1" s="1"/>
  <c r="AE434" i="1" a="1"/>
  <c r="AE434" i="1" s="1"/>
  <c r="T434" i="1" a="1"/>
  <c r="T434" i="1" s="1"/>
  <c r="AD434" i="1" a="1"/>
  <c r="AD434" i="1" s="1"/>
  <c r="AB434" i="1" a="1"/>
  <c r="AB434" i="1" s="1"/>
  <c r="Y434" i="1" a="1"/>
  <c r="Y434" i="1" s="1"/>
  <c r="X434" i="1" a="1"/>
  <c r="X434" i="1" s="1"/>
  <c r="AC434" i="1" a="1"/>
  <c r="AC434" i="1" s="1"/>
  <c r="AA434" i="1" a="1"/>
  <c r="AA434" i="1" s="1"/>
  <c r="Z434" i="1" a="1"/>
  <c r="Z434" i="1" s="1"/>
  <c r="V434" i="1"/>
  <c r="N97" i="1"/>
  <c r="P97" i="1"/>
  <c r="O97" i="1"/>
  <c r="S1135" i="1"/>
  <c r="Q1135" i="1" a="1"/>
  <c r="Q1135" i="1" s="1"/>
  <c r="S1159" i="1"/>
  <c r="Q1159" i="1" a="1"/>
  <c r="Q1159" i="1" s="1"/>
  <c r="I396" i="2"/>
  <c r="AE1174" i="1" a="1"/>
  <c r="AE1174" i="1" s="1"/>
  <c r="T1174" i="1" a="1"/>
  <c r="T1174" i="1" s="1"/>
  <c r="AD1174" i="1" a="1"/>
  <c r="AD1174" i="1" s="1"/>
  <c r="AB1174" i="1" a="1"/>
  <c r="AB1174" i="1" s="1"/>
  <c r="AA1174" i="1" a="1"/>
  <c r="AA1174" i="1" s="1"/>
  <c r="Y1174" i="1" a="1"/>
  <c r="Y1174" i="1" s="1"/>
  <c r="AC1174" i="1" a="1"/>
  <c r="AC1174" i="1" s="1"/>
  <c r="Z1174" i="1" a="1"/>
  <c r="Z1174" i="1" s="1"/>
  <c r="X1174" i="1" a="1"/>
  <c r="X1174" i="1" s="1"/>
  <c r="W1174" i="1" a="1"/>
  <c r="W1174" i="1" s="1"/>
  <c r="AF1174" i="1" a="1"/>
  <c r="AF1174" i="1" s="1"/>
  <c r="U1174" i="1" a="1"/>
  <c r="U1174" i="1" s="1"/>
  <c r="V1174" i="1"/>
  <c r="H109" i="1"/>
  <c r="G109" i="1"/>
  <c r="AD1770" i="1" a="1"/>
  <c r="AD1770" i="1" s="1"/>
  <c r="Y1770" i="1" a="1"/>
  <c r="Y1770" i="1" s="1"/>
  <c r="X1770" i="1" a="1"/>
  <c r="X1770" i="1" s="1"/>
  <c r="W1770" i="1" a="1"/>
  <c r="W1770" i="1" s="1"/>
  <c r="AC1770" i="1" a="1"/>
  <c r="AC1770" i="1" s="1"/>
  <c r="AB1770" i="1" a="1"/>
  <c r="AB1770" i="1" s="1"/>
  <c r="T1770" i="1" a="1"/>
  <c r="T1770" i="1" s="1"/>
  <c r="AA1770" i="1" a="1"/>
  <c r="AA1770" i="1" s="1"/>
  <c r="Z1770" i="1" a="1"/>
  <c r="Z1770" i="1" s="1"/>
  <c r="U1770" i="1" a="1"/>
  <c r="U1770" i="1" s="1"/>
  <c r="AF1770" i="1" a="1"/>
  <c r="AF1770" i="1" s="1"/>
  <c r="AE1770" i="1" a="1"/>
  <c r="AE1770" i="1" s="1"/>
  <c r="V1770" i="1"/>
  <c r="H101" i="2"/>
  <c r="AC1228" i="1" a="1"/>
  <c r="AC1228" i="1" s="1"/>
  <c r="AB1228" i="1" a="1"/>
  <c r="AB1228" i="1" s="1"/>
  <c r="AA1228" i="1" a="1"/>
  <c r="AA1228" i="1" s="1"/>
  <c r="Y1228" i="1" a="1"/>
  <c r="Y1228" i="1" s="1"/>
  <c r="AF1228" i="1" a="1"/>
  <c r="AF1228" i="1" s="1"/>
  <c r="AE1228" i="1" a="1"/>
  <c r="AE1228" i="1" s="1"/>
  <c r="AD1228" i="1" a="1"/>
  <c r="AD1228" i="1" s="1"/>
  <c r="X1228" i="1" a="1"/>
  <c r="X1228" i="1" s="1"/>
  <c r="T1228" i="1" a="1"/>
  <c r="T1228" i="1" s="1"/>
  <c r="U1228" i="1" a="1"/>
  <c r="U1228" i="1" s="1"/>
  <c r="W1228" i="1" a="1"/>
  <c r="W1228" i="1" s="1"/>
  <c r="Z1228" i="1" a="1"/>
  <c r="Z1228" i="1" s="1"/>
  <c r="V1228" i="1"/>
  <c r="N332" i="1"/>
  <c r="P332" i="1"/>
  <c r="O332" i="1"/>
  <c r="S653" i="1"/>
  <c r="Q653" i="1" a="1"/>
  <c r="Q653" i="1" s="1"/>
  <c r="W606" i="1" a="1"/>
  <c r="W606" i="1" s="1"/>
  <c r="AF606" i="1" a="1"/>
  <c r="AF606" i="1" s="1"/>
  <c r="U606" i="1" a="1"/>
  <c r="U606" i="1" s="1"/>
  <c r="AE606" i="1" a="1"/>
  <c r="AE606" i="1" s="1"/>
  <c r="T606" i="1" a="1"/>
  <c r="T606" i="1" s="1"/>
  <c r="AD606" i="1" a="1"/>
  <c r="AD606" i="1" s="1"/>
  <c r="AB606" i="1" a="1"/>
  <c r="AB606" i="1" s="1"/>
  <c r="AC606" i="1" a="1"/>
  <c r="AC606" i="1" s="1"/>
  <c r="AA606" i="1" a="1"/>
  <c r="AA606" i="1" s="1"/>
  <c r="Z606" i="1" a="1"/>
  <c r="Z606" i="1" s="1"/>
  <c r="X606" i="1" a="1"/>
  <c r="X606" i="1" s="1"/>
  <c r="Y606" i="1" a="1"/>
  <c r="Y606" i="1" s="1"/>
  <c r="V606" i="1"/>
  <c r="H399" i="2"/>
  <c r="S1446" i="1"/>
  <c r="Q1446" i="1" a="1"/>
  <c r="Q1446" i="1" s="1"/>
  <c r="J1613" i="1" a="1"/>
  <c r="J1613" i="1" s="1"/>
  <c r="AF761" i="1" a="1"/>
  <c r="AF761" i="1" s="1"/>
  <c r="T761" i="1" a="1"/>
  <c r="T761" i="1" s="1"/>
  <c r="AE761" i="1" a="1"/>
  <c r="AE761" i="1" s="1"/>
  <c r="AD761" i="1" a="1"/>
  <c r="AD761" i="1" s="1"/>
  <c r="AA761" i="1" a="1"/>
  <c r="AA761" i="1" s="1"/>
  <c r="Z761" i="1" a="1"/>
  <c r="Z761" i="1" s="1"/>
  <c r="AC761" i="1" a="1"/>
  <c r="AC761" i="1" s="1"/>
  <c r="AB761" i="1" a="1"/>
  <c r="AB761" i="1" s="1"/>
  <c r="Y761" i="1" a="1"/>
  <c r="Y761" i="1" s="1"/>
  <c r="X761" i="1" a="1"/>
  <c r="X761" i="1" s="1"/>
  <c r="W761" i="1" a="1"/>
  <c r="W761" i="1" s="1"/>
  <c r="U761" i="1" a="1"/>
  <c r="U761" i="1" s="1"/>
  <c r="V761" i="1"/>
  <c r="Q634" i="1" a="1"/>
  <c r="Q634" i="1" s="1"/>
  <c r="S634" i="1"/>
  <c r="P607" i="1"/>
  <c r="O607" i="1"/>
  <c r="BI52" i="8"/>
  <c r="BG52" i="8"/>
  <c r="BH52" i="8" s="1"/>
  <c r="BF52" i="8"/>
  <c r="T52" i="4" a="1"/>
  <c r="T52" i="4" s="1"/>
  <c r="O299" i="1"/>
  <c r="P299" i="1"/>
  <c r="I216" i="2"/>
  <c r="N1547" i="1"/>
  <c r="Q1497" i="1" a="1"/>
  <c r="Q1497" i="1" s="1"/>
  <c r="S1497" i="1"/>
  <c r="P1462" i="1"/>
  <c r="R553" i="1" a="1"/>
  <c r="R553" i="1" s="1"/>
  <c r="AD708" i="1" a="1"/>
  <c r="AD708" i="1" s="1"/>
  <c r="AC708" i="1" a="1"/>
  <c r="AC708" i="1" s="1"/>
  <c r="AB708" i="1" a="1"/>
  <c r="AB708" i="1" s="1"/>
  <c r="AA708" i="1" a="1"/>
  <c r="AA708" i="1" s="1"/>
  <c r="Z708" i="1" a="1"/>
  <c r="Z708" i="1" s="1"/>
  <c r="X708" i="1" a="1"/>
  <c r="X708" i="1" s="1"/>
  <c r="T708" i="1" a="1"/>
  <c r="T708" i="1" s="1"/>
  <c r="AE708" i="1" a="1"/>
  <c r="AE708" i="1" s="1"/>
  <c r="AF708" i="1" a="1"/>
  <c r="AF708" i="1" s="1"/>
  <c r="Y708" i="1" a="1"/>
  <c r="Y708" i="1" s="1"/>
  <c r="W708" i="1" a="1"/>
  <c r="W708" i="1" s="1"/>
  <c r="U708" i="1" a="1"/>
  <c r="U708" i="1" s="1"/>
  <c r="V708" i="1"/>
  <c r="Z380" i="1" a="1"/>
  <c r="Z380" i="1" s="1"/>
  <c r="Y380" i="1" a="1"/>
  <c r="Y380" i="1" s="1"/>
  <c r="X380" i="1" a="1"/>
  <c r="X380" i="1" s="1"/>
  <c r="W380" i="1" a="1"/>
  <c r="W380" i="1" s="1"/>
  <c r="AE380" i="1" a="1"/>
  <c r="AE380" i="1" s="1"/>
  <c r="T380" i="1" a="1"/>
  <c r="T380" i="1" s="1"/>
  <c r="AB380" i="1" a="1"/>
  <c r="AB380" i="1" s="1"/>
  <c r="AA380" i="1" a="1"/>
  <c r="AA380" i="1" s="1"/>
  <c r="U380" i="1" a="1"/>
  <c r="U380" i="1" s="1"/>
  <c r="AF380" i="1" a="1"/>
  <c r="AF380" i="1" s="1"/>
  <c r="AD380" i="1" a="1"/>
  <c r="AD380" i="1" s="1"/>
  <c r="AC380" i="1" a="1"/>
  <c r="AC380" i="1" s="1"/>
  <c r="V380" i="1"/>
  <c r="H175" i="2"/>
  <c r="AE1457" i="1" a="1"/>
  <c r="AE1457" i="1" s="1"/>
  <c r="T1457" i="1" a="1"/>
  <c r="T1457" i="1" s="1"/>
  <c r="AD1457" i="1" a="1"/>
  <c r="AD1457" i="1" s="1"/>
  <c r="AC1457" i="1" a="1"/>
  <c r="AC1457" i="1" s="1"/>
  <c r="AF1457" i="1" a="1"/>
  <c r="AF1457" i="1" s="1"/>
  <c r="Y1457" i="1" a="1"/>
  <c r="Y1457" i="1" s="1"/>
  <c r="X1457" i="1" a="1"/>
  <c r="X1457" i="1" s="1"/>
  <c r="W1457" i="1" a="1"/>
  <c r="W1457" i="1" s="1"/>
  <c r="AB1457" i="1" a="1"/>
  <c r="AB1457" i="1" s="1"/>
  <c r="AA1457" i="1" a="1"/>
  <c r="AA1457" i="1" s="1"/>
  <c r="Z1457" i="1" a="1"/>
  <c r="Z1457" i="1" s="1"/>
  <c r="U1457" i="1" a="1"/>
  <c r="U1457" i="1" s="1"/>
  <c r="V1457" i="1"/>
  <c r="P1211" i="1"/>
  <c r="N1211" i="1"/>
  <c r="AD1037" i="1" a="1"/>
  <c r="AD1037" i="1" s="1"/>
  <c r="AC1037" i="1" a="1"/>
  <c r="AC1037" i="1" s="1"/>
  <c r="AB1037" i="1" a="1"/>
  <c r="AB1037" i="1" s="1"/>
  <c r="AA1037" i="1" a="1"/>
  <c r="AA1037" i="1" s="1"/>
  <c r="X1037" i="1" a="1"/>
  <c r="X1037" i="1" s="1"/>
  <c r="AE1037" i="1" a="1"/>
  <c r="AE1037" i="1" s="1"/>
  <c r="Z1037" i="1" a="1"/>
  <c r="Z1037" i="1" s="1"/>
  <c r="Y1037" i="1" a="1"/>
  <c r="Y1037" i="1" s="1"/>
  <c r="W1037" i="1" a="1"/>
  <c r="W1037" i="1" s="1"/>
  <c r="T1037" i="1" a="1"/>
  <c r="T1037" i="1" s="1"/>
  <c r="AF1037" i="1" a="1"/>
  <c r="AF1037" i="1" s="1"/>
  <c r="U1037" i="1" a="1"/>
  <c r="U1037" i="1" s="1"/>
  <c r="V1037" i="1"/>
  <c r="O1019" i="1"/>
  <c r="AA1428" i="1" a="1"/>
  <c r="AA1428" i="1" s="1"/>
  <c r="Z1428" i="1" a="1"/>
  <c r="Z1428" i="1" s="1"/>
  <c r="Y1428" i="1" a="1"/>
  <c r="Y1428" i="1" s="1"/>
  <c r="W1428" i="1" a="1"/>
  <c r="W1428" i="1" s="1"/>
  <c r="U1428" i="1" a="1"/>
  <c r="U1428" i="1" s="1"/>
  <c r="T1428" i="1" a="1"/>
  <c r="T1428" i="1" s="1"/>
  <c r="AB1428" i="1" a="1"/>
  <c r="AB1428" i="1" s="1"/>
  <c r="X1428" i="1" a="1"/>
  <c r="X1428" i="1" s="1"/>
  <c r="AC1428" i="1" a="1"/>
  <c r="AC1428" i="1" s="1"/>
  <c r="AE1428" i="1" a="1"/>
  <c r="AE1428" i="1" s="1"/>
  <c r="AF1428" i="1" a="1"/>
  <c r="AF1428" i="1" s="1"/>
  <c r="AD1428" i="1" a="1"/>
  <c r="AD1428" i="1" s="1"/>
  <c r="V1428" i="1"/>
  <c r="O1202" i="1"/>
  <c r="N1202" i="1"/>
  <c r="G1179" i="1"/>
  <c r="O844" i="1"/>
  <c r="N844" i="1"/>
  <c r="P844" i="1"/>
  <c r="H782" i="1"/>
  <c r="O157" i="1"/>
  <c r="N157" i="1"/>
  <c r="P157" i="1"/>
  <c r="Q1250" i="1" a="1"/>
  <c r="Q1250" i="1" s="1"/>
  <c r="P581" i="1"/>
  <c r="O581" i="1"/>
  <c r="N581" i="1"/>
  <c r="AA254" i="1" a="1"/>
  <c r="AA254" i="1" s="1"/>
  <c r="Z254" i="1" a="1"/>
  <c r="Z254" i="1" s="1"/>
  <c r="AF254" i="1" a="1"/>
  <c r="AF254" i="1" s="1"/>
  <c r="AE254" i="1" a="1"/>
  <c r="AE254" i="1" s="1"/>
  <c r="AD254" i="1" a="1"/>
  <c r="AD254" i="1" s="1"/>
  <c r="AC254" i="1" a="1"/>
  <c r="AC254" i="1" s="1"/>
  <c r="Y254" i="1" a="1"/>
  <c r="Y254" i="1" s="1"/>
  <c r="X254" i="1" a="1"/>
  <c r="X254" i="1" s="1"/>
  <c r="AB254" i="1" a="1"/>
  <c r="AB254" i="1" s="1"/>
  <c r="T254" i="1" a="1"/>
  <c r="T254" i="1" s="1"/>
  <c r="W254" i="1" a="1"/>
  <c r="W254" i="1" s="1"/>
  <c r="U254" i="1" a="1"/>
  <c r="U254" i="1" s="1"/>
  <c r="V254" i="1"/>
  <c r="N216" i="1"/>
  <c r="P216" i="1"/>
  <c r="O216" i="1"/>
  <c r="AB1367" i="1" a="1"/>
  <c r="AB1367" i="1" s="1"/>
  <c r="Z1367" i="1" a="1"/>
  <c r="Z1367" i="1" s="1"/>
  <c r="AA1367" i="1" a="1"/>
  <c r="AA1367" i="1" s="1"/>
  <c r="Y1367" i="1" a="1"/>
  <c r="Y1367" i="1" s="1"/>
  <c r="X1367" i="1" a="1"/>
  <c r="X1367" i="1" s="1"/>
  <c r="W1367" i="1" a="1"/>
  <c r="W1367" i="1" s="1"/>
  <c r="T1367" i="1" a="1"/>
  <c r="T1367" i="1" s="1"/>
  <c r="U1367" i="1" a="1"/>
  <c r="U1367" i="1" s="1"/>
  <c r="AD1367" i="1" a="1"/>
  <c r="AD1367" i="1" s="1"/>
  <c r="AC1367" i="1" a="1"/>
  <c r="AC1367" i="1" s="1"/>
  <c r="AF1367" i="1" a="1"/>
  <c r="AF1367" i="1" s="1"/>
  <c r="AE1367" i="1" a="1"/>
  <c r="AE1367" i="1" s="1"/>
  <c r="V1367" i="1"/>
  <c r="P973" i="1"/>
  <c r="O973" i="1"/>
  <c r="N973" i="1"/>
  <c r="S859" i="1"/>
  <c r="Q859" i="1" a="1"/>
  <c r="Q859" i="1" s="1"/>
  <c r="N486" i="1"/>
  <c r="O486" i="1"/>
  <c r="P486" i="1"/>
  <c r="O397" i="1"/>
  <c r="N397" i="1"/>
  <c r="P397" i="1"/>
  <c r="W1539" i="1" a="1"/>
  <c r="W1539" i="1" s="1"/>
  <c r="U1539" i="1" a="1"/>
  <c r="U1539" i="1" s="1"/>
  <c r="AD1539" i="1" a="1"/>
  <c r="AD1539" i="1" s="1"/>
  <c r="AB1539" i="1" a="1"/>
  <c r="AB1539" i="1" s="1"/>
  <c r="AA1539" i="1" a="1"/>
  <c r="AA1539" i="1" s="1"/>
  <c r="Z1539" i="1" a="1"/>
  <c r="Z1539" i="1" s="1"/>
  <c r="X1539" i="1" a="1"/>
  <c r="X1539" i="1" s="1"/>
  <c r="AF1539" i="1" a="1"/>
  <c r="AF1539" i="1" s="1"/>
  <c r="T1539" i="1" a="1"/>
  <c r="T1539" i="1" s="1"/>
  <c r="Y1539" i="1" a="1"/>
  <c r="Y1539" i="1" s="1"/>
  <c r="AE1539" i="1" a="1"/>
  <c r="AE1539" i="1" s="1"/>
  <c r="AC1539" i="1" a="1"/>
  <c r="AC1539" i="1" s="1"/>
  <c r="V1539" i="1"/>
  <c r="G1157" i="1"/>
  <c r="S637" i="1"/>
  <c r="Q637" i="1" a="1"/>
  <c r="Q637" i="1" s="1"/>
  <c r="Z33" i="1" a="1"/>
  <c r="Z33" i="1" s="1"/>
  <c r="Y33" i="1" a="1"/>
  <c r="Y33" i="1" s="1"/>
  <c r="X33" i="1" a="1"/>
  <c r="X33" i="1" s="1"/>
  <c r="W33" i="1" a="1"/>
  <c r="W33" i="1" s="1"/>
  <c r="AF33" i="1" a="1"/>
  <c r="AF33" i="1" s="1"/>
  <c r="U33" i="1" a="1"/>
  <c r="U33" i="1" s="1"/>
  <c r="AD33" i="1" a="1"/>
  <c r="AD33" i="1" s="1"/>
  <c r="AC33" i="1" a="1"/>
  <c r="AC33" i="1" s="1"/>
  <c r="AB33" i="1" a="1"/>
  <c r="AB33" i="1" s="1"/>
  <c r="AA33" i="1" a="1"/>
  <c r="AA33" i="1" s="1"/>
  <c r="AE33" i="1" a="1"/>
  <c r="AE33" i="1" s="1"/>
  <c r="T33" i="1" a="1"/>
  <c r="T33" i="1" s="1"/>
  <c r="V33" i="1"/>
  <c r="S1561" i="1"/>
  <c r="Q1561" i="1" a="1"/>
  <c r="Q1561" i="1" s="1"/>
  <c r="AA772" i="1" a="1"/>
  <c r="AA772" i="1" s="1"/>
  <c r="Z772" i="1" a="1"/>
  <c r="Z772" i="1" s="1"/>
  <c r="AD772" i="1" a="1"/>
  <c r="AD772" i="1" s="1"/>
  <c r="AC772" i="1" a="1"/>
  <c r="AC772" i="1" s="1"/>
  <c r="AB772" i="1" a="1"/>
  <c r="AB772" i="1" s="1"/>
  <c r="Y772" i="1" a="1"/>
  <c r="Y772" i="1" s="1"/>
  <c r="W772" i="1" a="1"/>
  <c r="W772" i="1" s="1"/>
  <c r="AE772" i="1" a="1"/>
  <c r="AE772" i="1" s="1"/>
  <c r="U772" i="1" a="1"/>
  <c r="U772" i="1" s="1"/>
  <c r="T772" i="1" a="1"/>
  <c r="T772" i="1" s="1"/>
  <c r="AF772" i="1" a="1"/>
  <c r="AF772" i="1" s="1"/>
  <c r="X772" i="1" a="1"/>
  <c r="X772" i="1" s="1"/>
  <c r="V772" i="1"/>
  <c r="Q1542" i="1" a="1"/>
  <c r="Q1542" i="1" s="1"/>
  <c r="S1542" i="1"/>
  <c r="I248" i="1" a="1"/>
  <c r="I248" i="1" s="1"/>
  <c r="BG28" i="13"/>
  <c r="BH28" i="13" s="1"/>
  <c r="BF28" i="13"/>
  <c r="BI28" i="13"/>
  <c r="O1597" i="1"/>
  <c r="P1555" i="1"/>
  <c r="N1555" i="1"/>
  <c r="O1555" i="1"/>
  <c r="G229" i="2" a="1"/>
  <c r="G229" i="2" s="1"/>
  <c r="I229" i="2" s="1"/>
  <c r="AC966" i="1" a="1"/>
  <c r="AC966" i="1" s="1"/>
  <c r="AB966" i="1" a="1"/>
  <c r="AB966" i="1" s="1"/>
  <c r="AA966" i="1" a="1"/>
  <c r="AA966" i="1" s="1"/>
  <c r="Z966" i="1" a="1"/>
  <c r="Z966" i="1" s="1"/>
  <c r="X966" i="1" a="1"/>
  <c r="X966" i="1" s="1"/>
  <c r="AE966" i="1" a="1"/>
  <c r="AE966" i="1" s="1"/>
  <c r="AD966" i="1" a="1"/>
  <c r="AD966" i="1" s="1"/>
  <c r="Y966" i="1" a="1"/>
  <c r="Y966" i="1" s="1"/>
  <c r="W966" i="1" a="1"/>
  <c r="W966" i="1" s="1"/>
  <c r="AF966" i="1" a="1"/>
  <c r="AF966" i="1" s="1"/>
  <c r="T966" i="1" a="1"/>
  <c r="T966" i="1" s="1"/>
  <c r="U966" i="1" a="1"/>
  <c r="U966" i="1" s="1"/>
  <c r="V966" i="1"/>
  <c r="I288" i="2"/>
  <c r="AE1252" i="1" a="1"/>
  <c r="AE1252" i="1" s="1"/>
  <c r="T1252" i="1" a="1"/>
  <c r="T1252" i="1" s="1"/>
  <c r="AD1252" i="1" a="1"/>
  <c r="AD1252" i="1" s="1"/>
  <c r="AC1252" i="1" a="1"/>
  <c r="AC1252" i="1" s="1"/>
  <c r="AA1252" i="1" a="1"/>
  <c r="AA1252" i="1" s="1"/>
  <c r="Z1252" i="1" a="1"/>
  <c r="Z1252" i="1" s="1"/>
  <c r="Y1252" i="1" a="1"/>
  <c r="Y1252" i="1" s="1"/>
  <c r="X1252" i="1" a="1"/>
  <c r="X1252" i="1" s="1"/>
  <c r="W1252" i="1" a="1"/>
  <c r="W1252" i="1" s="1"/>
  <c r="AB1252" i="1" a="1"/>
  <c r="AB1252" i="1" s="1"/>
  <c r="U1252" i="1" a="1"/>
  <c r="U1252" i="1" s="1"/>
  <c r="AF1252" i="1" a="1"/>
  <c r="AF1252" i="1" s="1"/>
  <c r="V1252" i="1"/>
  <c r="P1484" i="1"/>
  <c r="O1484" i="1"/>
  <c r="N1484" i="1"/>
  <c r="P807" i="1"/>
  <c r="P762" i="1"/>
  <c r="N762" i="1"/>
  <c r="O762" i="1"/>
  <c r="Q146" i="1" a="1"/>
  <c r="Q146" i="1" s="1"/>
  <c r="S146" i="1"/>
  <c r="P55" i="1"/>
  <c r="O55" i="1"/>
  <c r="P764" i="1"/>
  <c r="O764" i="1"/>
  <c r="S480" i="1"/>
  <c r="Q480" i="1" a="1"/>
  <c r="Q480" i="1" s="1"/>
  <c r="H348" i="2"/>
  <c r="J1208" i="1" a="1"/>
  <c r="J1208" i="1" s="1"/>
  <c r="AF449" i="1" a="1"/>
  <c r="AF449" i="1" s="1"/>
  <c r="U449" i="1" a="1"/>
  <c r="U449" i="1" s="1"/>
  <c r="AE449" i="1" a="1"/>
  <c r="AE449" i="1" s="1"/>
  <c r="T449" i="1" a="1"/>
  <c r="T449" i="1" s="1"/>
  <c r="AB449" i="1" a="1"/>
  <c r="AB449" i="1" s="1"/>
  <c r="AA449" i="1" a="1"/>
  <c r="AA449" i="1" s="1"/>
  <c r="Z449" i="1" a="1"/>
  <c r="Z449" i="1" s="1"/>
  <c r="Y449" i="1" a="1"/>
  <c r="Y449" i="1" s="1"/>
  <c r="X449" i="1" a="1"/>
  <c r="X449" i="1" s="1"/>
  <c r="AC449" i="1" a="1"/>
  <c r="AC449" i="1" s="1"/>
  <c r="W449" i="1" a="1"/>
  <c r="W449" i="1" s="1"/>
  <c r="AD449" i="1" a="1"/>
  <c r="AD449" i="1" s="1"/>
  <c r="V449" i="1"/>
  <c r="O1733" i="1"/>
  <c r="P661" i="1"/>
  <c r="H594" i="1"/>
  <c r="G594" i="1"/>
  <c r="I458" i="2"/>
  <c r="Q1526" i="1" a="1"/>
  <c r="Q1526" i="1" s="1"/>
  <c r="AC10" i="1" a="1"/>
  <c r="AC10" i="1" s="1"/>
  <c r="AB10" i="1" a="1"/>
  <c r="AB10" i="1" s="1"/>
  <c r="AA10" i="1" a="1"/>
  <c r="AA10" i="1" s="1"/>
  <c r="Z10" i="1" a="1"/>
  <c r="Z10" i="1" s="1"/>
  <c r="X10" i="1" a="1"/>
  <c r="X10" i="1" s="1"/>
  <c r="W10" i="1" a="1"/>
  <c r="W10" i="1" s="1"/>
  <c r="U10" i="1" a="1"/>
  <c r="U10" i="1" s="1"/>
  <c r="T10" i="1" a="1"/>
  <c r="T10" i="1" s="1"/>
  <c r="AF10" i="1" a="1"/>
  <c r="AF10" i="1" s="1"/>
  <c r="AE10" i="1" a="1"/>
  <c r="AE10" i="1" s="1"/>
  <c r="Y10" i="1" a="1"/>
  <c r="Y10" i="1" s="1"/>
  <c r="AD10" i="1" a="1"/>
  <c r="AD10" i="1" s="1"/>
  <c r="V10" i="1"/>
  <c r="O861" i="1"/>
  <c r="N861" i="1"/>
  <c r="P861" i="1"/>
  <c r="O834" i="1"/>
  <c r="N834" i="1"/>
  <c r="P834" i="1"/>
  <c r="P775" i="1"/>
  <c r="O775" i="1"/>
  <c r="N775" i="1"/>
  <c r="S615" i="1"/>
  <c r="Q699" i="1" a="1"/>
  <c r="Q699" i="1" s="1"/>
  <c r="Q472" i="1" a="1"/>
  <c r="Q472" i="1" s="1"/>
  <c r="P30" i="1"/>
  <c r="N30" i="1"/>
  <c r="Q1468" i="1" a="1"/>
  <c r="Q1468" i="1" s="1"/>
  <c r="S1468" i="1"/>
  <c r="P1072" i="1"/>
  <c r="N794" i="1"/>
  <c r="P794" i="1"/>
  <c r="N55" i="1"/>
  <c r="AA102" i="1" a="1"/>
  <c r="AA102" i="1" s="1"/>
  <c r="Z102" i="1" a="1"/>
  <c r="Z102" i="1" s="1"/>
  <c r="AF102" i="1" a="1"/>
  <c r="AF102" i="1" s="1"/>
  <c r="AE102" i="1" a="1"/>
  <c r="AE102" i="1" s="1"/>
  <c r="AD102" i="1" a="1"/>
  <c r="AD102" i="1" s="1"/>
  <c r="AC102" i="1" a="1"/>
  <c r="AC102" i="1" s="1"/>
  <c r="Y102" i="1" a="1"/>
  <c r="Y102" i="1" s="1"/>
  <c r="U102" i="1" a="1"/>
  <c r="U102" i="1" s="1"/>
  <c r="W102" i="1" a="1"/>
  <c r="W102" i="1" s="1"/>
  <c r="T102" i="1" a="1"/>
  <c r="T102" i="1" s="1"/>
  <c r="X102" i="1" a="1"/>
  <c r="X102" i="1" s="1"/>
  <c r="AB102" i="1" a="1"/>
  <c r="AB102" i="1" s="1"/>
  <c r="V102" i="1"/>
  <c r="S997" i="1"/>
  <c r="Y1610" i="1" a="1"/>
  <c r="Y1610" i="1" s="1"/>
  <c r="X1610" i="1" a="1"/>
  <c r="X1610" i="1" s="1"/>
  <c r="AF1610" i="1" a="1"/>
  <c r="AF1610" i="1" s="1"/>
  <c r="AE1610" i="1" a="1"/>
  <c r="AE1610" i="1" s="1"/>
  <c r="AD1610" i="1" a="1"/>
  <c r="AD1610" i="1" s="1"/>
  <c r="AB1610" i="1" a="1"/>
  <c r="AB1610" i="1" s="1"/>
  <c r="Z1610" i="1" a="1"/>
  <c r="Z1610" i="1" s="1"/>
  <c r="W1610" i="1" a="1"/>
  <c r="W1610" i="1" s="1"/>
  <c r="U1610" i="1" a="1"/>
  <c r="U1610" i="1" s="1"/>
  <c r="T1610" i="1" a="1"/>
  <c r="T1610" i="1" s="1"/>
  <c r="AA1610" i="1" a="1"/>
  <c r="AA1610" i="1" s="1"/>
  <c r="AC1610" i="1" a="1"/>
  <c r="AC1610" i="1" s="1"/>
  <c r="V1610" i="1"/>
  <c r="AE119" i="1" a="1"/>
  <c r="AE119" i="1" s="1"/>
  <c r="T119" i="1" a="1"/>
  <c r="T119" i="1" s="1"/>
  <c r="AD119" i="1" a="1"/>
  <c r="AD119" i="1" s="1"/>
  <c r="AC119" i="1" a="1"/>
  <c r="AC119" i="1" s="1"/>
  <c r="AA119" i="1" a="1"/>
  <c r="AA119" i="1" s="1"/>
  <c r="AF119" i="1" a="1"/>
  <c r="AF119" i="1" s="1"/>
  <c r="AB119" i="1" a="1"/>
  <c r="AB119" i="1" s="1"/>
  <c r="Z119" i="1" a="1"/>
  <c r="Z119" i="1" s="1"/>
  <c r="Y119" i="1" a="1"/>
  <c r="Y119" i="1" s="1"/>
  <c r="W119" i="1" a="1"/>
  <c r="W119" i="1" s="1"/>
  <c r="U119" i="1" a="1"/>
  <c r="U119" i="1" s="1"/>
  <c r="X119" i="1" a="1"/>
  <c r="X119" i="1" s="1"/>
  <c r="V119" i="1"/>
  <c r="AF1517" i="1" a="1"/>
  <c r="AF1517" i="1" s="1"/>
  <c r="U1517" i="1" a="1"/>
  <c r="U1517" i="1" s="1"/>
  <c r="W1517" i="1" a="1"/>
  <c r="W1517" i="1" s="1"/>
  <c r="T1517" i="1" a="1"/>
  <c r="T1517" i="1" s="1"/>
  <c r="AD1517" i="1" a="1"/>
  <c r="AD1517" i="1" s="1"/>
  <c r="AA1517" i="1" a="1"/>
  <c r="AA1517" i="1" s="1"/>
  <c r="Z1517" i="1" a="1"/>
  <c r="Z1517" i="1" s="1"/>
  <c r="Y1517" i="1" a="1"/>
  <c r="Y1517" i="1" s="1"/>
  <c r="AE1517" i="1" a="1"/>
  <c r="AE1517" i="1" s="1"/>
  <c r="AC1517" i="1" a="1"/>
  <c r="AC1517" i="1" s="1"/>
  <c r="AB1517" i="1" a="1"/>
  <c r="AB1517" i="1" s="1"/>
  <c r="X1517" i="1" a="1"/>
  <c r="X1517" i="1" s="1"/>
  <c r="V1517" i="1"/>
  <c r="J1311" i="1" a="1"/>
  <c r="J1311" i="1" s="1"/>
  <c r="AC1170" i="1" a="1"/>
  <c r="AC1170" i="1" s="1"/>
  <c r="AB1170" i="1" a="1"/>
  <c r="AB1170" i="1" s="1"/>
  <c r="Z1170" i="1" a="1"/>
  <c r="Z1170" i="1" s="1"/>
  <c r="Y1170" i="1" a="1"/>
  <c r="Y1170" i="1" s="1"/>
  <c r="W1170" i="1" a="1"/>
  <c r="W1170" i="1" s="1"/>
  <c r="AA1170" i="1" a="1"/>
  <c r="AA1170" i="1" s="1"/>
  <c r="X1170" i="1" a="1"/>
  <c r="X1170" i="1" s="1"/>
  <c r="U1170" i="1" a="1"/>
  <c r="U1170" i="1" s="1"/>
  <c r="T1170" i="1" a="1"/>
  <c r="T1170" i="1" s="1"/>
  <c r="AD1170" i="1" a="1"/>
  <c r="AD1170" i="1" s="1"/>
  <c r="AE1170" i="1" a="1"/>
  <c r="AE1170" i="1" s="1"/>
  <c r="AF1170" i="1" a="1"/>
  <c r="AF1170" i="1" s="1"/>
  <c r="V1170" i="1"/>
  <c r="P884" i="1"/>
  <c r="O884" i="1"/>
  <c r="N884" i="1"/>
  <c r="P274" i="1"/>
  <c r="N274" i="1"/>
  <c r="O140" i="1"/>
  <c r="N140" i="1"/>
  <c r="P140" i="1"/>
  <c r="AD1381" i="1" a="1"/>
  <c r="AD1381" i="1" s="1"/>
  <c r="AC1381" i="1" a="1"/>
  <c r="AC1381" i="1" s="1"/>
  <c r="AB1381" i="1" a="1"/>
  <c r="AB1381" i="1" s="1"/>
  <c r="Z1381" i="1" a="1"/>
  <c r="Z1381" i="1" s="1"/>
  <c r="Y1381" i="1" a="1"/>
  <c r="Y1381" i="1" s="1"/>
  <c r="AE1381" i="1" a="1"/>
  <c r="AE1381" i="1" s="1"/>
  <c r="AF1381" i="1" a="1"/>
  <c r="AF1381" i="1" s="1"/>
  <c r="AA1381" i="1" a="1"/>
  <c r="AA1381" i="1" s="1"/>
  <c r="W1381" i="1" a="1"/>
  <c r="W1381" i="1" s="1"/>
  <c r="T1381" i="1" a="1"/>
  <c r="T1381" i="1" s="1"/>
  <c r="X1381" i="1" a="1"/>
  <c r="X1381" i="1" s="1"/>
  <c r="U1381" i="1" a="1"/>
  <c r="U1381" i="1" s="1"/>
  <c r="V1381" i="1"/>
  <c r="R1248" i="1" a="1"/>
  <c r="R1248" i="1" s="1"/>
  <c r="O944" i="1"/>
  <c r="N944" i="1"/>
  <c r="P1502" i="1"/>
  <c r="N1502" i="1"/>
  <c r="P1486" i="1"/>
  <c r="N1486" i="1"/>
  <c r="P1406" i="1"/>
  <c r="N1406" i="1"/>
  <c r="G1212" i="1"/>
  <c r="P875" i="1"/>
  <c r="N875" i="1"/>
  <c r="Q857" i="1" a="1"/>
  <c r="Q857" i="1" s="1"/>
  <c r="P633" i="1"/>
  <c r="N633" i="1"/>
  <c r="P333" i="1"/>
  <c r="N333" i="1"/>
  <c r="Q730" i="1" a="1"/>
  <c r="Q730" i="1" s="1"/>
  <c r="Q1801" i="1" a="1"/>
  <c r="Q1801" i="1" s="1"/>
  <c r="O1755" i="1"/>
  <c r="Q1670" i="1" a="1"/>
  <c r="Q1670" i="1" s="1"/>
  <c r="Q1272" i="1" a="1"/>
  <c r="Q1272" i="1" s="1"/>
  <c r="R1254" i="1" a="1"/>
  <c r="R1254" i="1" s="1"/>
  <c r="P1091" i="1"/>
  <c r="N1091" i="1"/>
  <c r="O1091" i="1"/>
  <c r="P768" i="1"/>
  <c r="O768" i="1"/>
  <c r="R552" i="1" a="1"/>
  <c r="R552" i="1" s="1"/>
  <c r="P125" i="1"/>
  <c r="O125" i="1"/>
  <c r="N125" i="1"/>
  <c r="P646" i="1"/>
  <c r="N646" i="1"/>
  <c r="O646" i="1"/>
  <c r="H415" i="2"/>
  <c r="O1754" i="1"/>
  <c r="G1742" i="1"/>
  <c r="H1742" i="1"/>
  <c r="O1393" i="1"/>
  <c r="P1393" i="1"/>
  <c r="N1393" i="1"/>
  <c r="G1167" i="1"/>
  <c r="O1073" i="1"/>
  <c r="P1073" i="1"/>
  <c r="N1073" i="1"/>
  <c r="P806" i="1"/>
  <c r="P660" i="1"/>
  <c r="AA614" i="1" a="1"/>
  <c r="AA614" i="1" s="1"/>
  <c r="Z614" i="1" a="1"/>
  <c r="Z614" i="1" s="1"/>
  <c r="Y614" i="1" a="1"/>
  <c r="Y614" i="1" s="1"/>
  <c r="X614" i="1" a="1"/>
  <c r="X614" i="1" s="1"/>
  <c r="AF614" i="1" a="1"/>
  <c r="AF614" i="1" s="1"/>
  <c r="U614" i="1" a="1"/>
  <c r="U614" i="1" s="1"/>
  <c r="W614" i="1" a="1"/>
  <c r="W614" i="1" s="1"/>
  <c r="T614" i="1" a="1"/>
  <c r="T614" i="1" s="1"/>
  <c r="AE614" i="1" a="1"/>
  <c r="AE614" i="1" s="1"/>
  <c r="AD614" i="1" a="1"/>
  <c r="AD614" i="1" s="1"/>
  <c r="AC614" i="1" a="1"/>
  <c r="AC614" i="1" s="1"/>
  <c r="AB614" i="1" a="1"/>
  <c r="AB614" i="1" s="1"/>
  <c r="V614" i="1"/>
  <c r="O587" i="1"/>
  <c r="N482" i="1"/>
  <c r="P414" i="1"/>
  <c r="N414" i="1"/>
  <c r="W314" i="1" a="1"/>
  <c r="W314" i="1" s="1"/>
  <c r="AF314" i="1" a="1"/>
  <c r="AF314" i="1" s="1"/>
  <c r="U314" i="1" a="1"/>
  <c r="U314" i="1" s="1"/>
  <c r="AE314" i="1" a="1"/>
  <c r="AE314" i="1" s="1"/>
  <c r="T314" i="1" a="1"/>
  <c r="T314" i="1" s="1"/>
  <c r="AD314" i="1" a="1"/>
  <c r="AD314" i="1" s="1"/>
  <c r="AB314" i="1" a="1"/>
  <c r="AB314" i="1" s="1"/>
  <c r="Y314" i="1" a="1"/>
  <c r="Y314" i="1" s="1"/>
  <c r="X314" i="1" a="1"/>
  <c r="X314" i="1" s="1"/>
  <c r="AC314" i="1" a="1"/>
  <c r="AC314" i="1" s="1"/>
  <c r="AA314" i="1" a="1"/>
  <c r="AA314" i="1" s="1"/>
  <c r="Z314" i="1" a="1"/>
  <c r="Z314" i="1" s="1"/>
  <c r="V314" i="1"/>
  <c r="P51" i="1"/>
  <c r="O51" i="1"/>
  <c r="N51" i="1"/>
  <c r="O327" i="1"/>
  <c r="P327" i="1"/>
  <c r="Q1639" i="1" a="1"/>
  <c r="Q1639" i="1" s="1"/>
  <c r="AB1377" i="1" a="1"/>
  <c r="AB1377" i="1" s="1"/>
  <c r="AA1377" i="1" a="1"/>
  <c r="AA1377" i="1" s="1"/>
  <c r="Y1377" i="1" a="1"/>
  <c r="Y1377" i="1" s="1"/>
  <c r="X1377" i="1" a="1"/>
  <c r="X1377" i="1" s="1"/>
  <c r="W1377" i="1" a="1"/>
  <c r="W1377" i="1" s="1"/>
  <c r="U1377" i="1" a="1"/>
  <c r="U1377" i="1" s="1"/>
  <c r="T1377" i="1" a="1"/>
  <c r="T1377" i="1" s="1"/>
  <c r="AF1377" i="1" a="1"/>
  <c r="AF1377" i="1" s="1"/>
  <c r="AE1377" i="1" a="1"/>
  <c r="AE1377" i="1" s="1"/>
  <c r="AD1377" i="1" a="1"/>
  <c r="AD1377" i="1" s="1"/>
  <c r="AC1377" i="1" a="1"/>
  <c r="AC1377" i="1" s="1"/>
  <c r="Z1377" i="1" a="1"/>
  <c r="Z1377" i="1" s="1"/>
  <c r="V1377" i="1"/>
  <c r="G1184" i="1"/>
  <c r="H1184" i="1"/>
  <c r="AF1127" i="1" a="1"/>
  <c r="AF1127" i="1" s="1"/>
  <c r="U1127" i="1" a="1"/>
  <c r="U1127" i="1" s="1"/>
  <c r="X1127" i="1" a="1"/>
  <c r="X1127" i="1" s="1"/>
  <c r="W1127" i="1" a="1"/>
  <c r="W1127" i="1" s="1"/>
  <c r="T1127" i="1" a="1"/>
  <c r="T1127" i="1" s="1"/>
  <c r="AD1127" i="1" a="1"/>
  <c r="AD1127" i="1" s="1"/>
  <c r="Y1127" i="1" a="1"/>
  <c r="Y1127" i="1" s="1"/>
  <c r="AE1127" i="1" a="1"/>
  <c r="AE1127" i="1" s="1"/>
  <c r="AC1127" i="1" a="1"/>
  <c r="AC1127" i="1" s="1"/>
  <c r="Z1127" i="1" a="1"/>
  <c r="Z1127" i="1" s="1"/>
  <c r="AB1127" i="1" a="1"/>
  <c r="AB1127" i="1" s="1"/>
  <c r="AA1127" i="1" a="1"/>
  <c r="AA1127" i="1" s="1"/>
  <c r="V1127" i="1"/>
  <c r="N1088" i="1"/>
  <c r="P757" i="1"/>
  <c r="N757" i="1"/>
  <c r="O1749" i="1"/>
  <c r="O1588" i="1"/>
  <c r="P1588" i="1"/>
  <c r="O1271" i="1"/>
  <c r="N1271" i="1"/>
  <c r="P1271" i="1"/>
  <c r="J1202" i="1" a="1"/>
  <c r="J1202" i="1" s="1"/>
  <c r="N926" i="1"/>
  <c r="Q719" i="1" a="1"/>
  <c r="Q719" i="1" s="1"/>
  <c r="N517" i="1"/>
  <c r="Q157" i="1" a="1"/>
  <c r="Q157" i="1" s="1"/>
  <c r="O53" i="1"/>
  <c r="N53" i="1"/>
  <c r="P53" i="1"/>
  <c r="P1628" i="1"/>
  <c r="O1628" i="1"/>
  <c r="N1628" i="1"/>
  <c r="W1559" i="1" a="1"/>
  <c r="W1559" i="1" s="1"/>
  <c r="AE1559" i="1" a="1"/>
  <c r="AE1559" i="1" s="1"/>
  <c r="AD1559" i="1" a="1"/>
  <c r="AD1559" i="1" s="1"/>
  <c r="AA1559" i="1" a="1"/>
  <c r="AA1559" i="1" s="1"/>
  <c r="AC1559" i="1" a="1"/>
  <c r="AC1559" i="1" s="1"/>
  <c r="AB1559" i="1" a="1"/>
  <c r="AB1559" i="1" s="1"/>
  <c r="Z1559" i="1" a="1"/>
  <c r="Z1559" i="1" s="1"/>
  <c r="X1559" i="1" a="1"/>
  <c r="X1559" i="1" s="1"/>
  <c r="AF1559" i="1" a="1"/>
  <c r="AF1559" i="1" s="1"/>
  <c r="Y1559" i="1" a="1"/>
  <c r="Y1559" i="1" s="1"/>
  <c r="U1559" i="1" a="1"/>
  <c r="U1559" i="1" s="1"/>
  <c r="T1559" i="1" a="1"/>
  <c r="T1559" i="1" s="1"/>
  <c r="V1559" i="1"/>
  <c r="O1313" i="1"/>
  <c r="N1313" i="1"/>
  <c r="P1313" i="1"/>
  <c r="R1250" i="1" a="1"/>
  <c r="R1250" i="1" s="1"/>
  <c r="G1199" i="1"/>
  <c r="H1199" i="1"/>
  <c r="BB62" i="10"/>
  <c r="AZ62" i="10"/>
  <c r="BA62" i="10" s="1"/>
  <c r="AY62" i="10"/>
  <c r="N1259" i="1"/>
  <c r="P1259" i="1"/>
  <c r="J1214" i="1" a="1"/>
  <c r="J1214" i="1" s="1"/>
  <c r="P686" i="1"/>
  <c r="O686" i="1"/>
  <c r="N686" i="1"/>
  <c r="Q570" i="1" a="1"/>
  <c r="Q570" i="1" s="1"/>
  <c r="N240" i="1"/>
  <c r="O240" i="1"/>
  <c r="P240" i="1"/>
  <c r="H58" i="2"/>
  <c r="X1581" i="1" a="1"/>
  <c r="X1581" i="1" s="1"/>
  <c r="U1581" i="1" a="1"/>
  <c r="U1581" i="1" s="1"/>
  <c r="T1581" i="1" a="1"/>
  <c r="T1581" i="1" s="1"/>
  <c r="AF1581" i="1" a="1"/>
  <c r="AF1581" i="1" s="1"/>
  <c r="AC1581" i="1" a="1"/>
  <c r="AC1581" i="1" s="1"/>
  <c r="AD1581" i="1" a="1"/>
  <c r="AD1581" i="1" s="1"/>
  <c r="Y1581" i="1" a="1"/>
  <c r="Y1581" i="1" s="1"/>
  <c r="W1581" i="1" a="1"/>
  <c r="W1581" i="1" s="1"/>
  <c r="Z1581" i="1" a="1"/>
  <c r="Z1581" i="1" s="1"/>
  <c r="AB1581" i="1" a="1"/>
  <c r="AB1581" i="1" s="1"/>
  <c r="AA1581" i="1" a="1"/>
  <c r="AA1581" i="1" s="1"/>
  <c r="AE1581" i="1" a="1"/>
  <c r="AE1581" i="1" s="1"/>
  <c r="V1581" i="1"/>
  <c r="S993" i="1"/>
  <c r="Q993" i="1" a="1"/>
  <c r="Q993" i="1" s="1"/>
  <c r="H180" i="2"/>
  <c r="R1501" i="1" a="1"/>
  <c r="R1501" i="1" s="1"/>
  <c r="AD1484" i="1" a="1"/>
  <c r="AD1484" i="1" s="1"/>
  <c r="AC1484" i="1" a="1"/>
  <c r="AC1484" i="1" s="1"/>
  <c r="AB1484" i="1" a="1"/>
  <c r="AB1484" i="1" s="1"/>
  <c r="Z1484" i="1" a="1"/>
  <c r="Z1484" i="1" s="1"/>
  <c r="T1484" i="1" a="1"/>
  <c r="T1484" i="1" s="1"/>
  <c r="AF1484" i="1" a="1"/>
  <c r="AF1484" i="1" s="1"/>
  <c r="AA1484" i="1" a="1"/>
  <c r="AA1484" i="1" s="1"/>
  <c r="AE1484" i="1" a="1"/>
  <c r="AE1484" i="1" s="1"/>
  <c r="Y1484" i="1" a="1"/>
  <c r="Y1484" i="1" s="1"/>
  <c r="W1484" i="1" a="1"/>
  <c r="W1484" i="1" s="1"/>
  <c r="X1484" i="1" a="1"/>
  <c r="X1484" i="1" s="1"/>
  <c r="U1484" i="1" a="1"/>
  <c r="U1484" i="1" s="1"/>
  <c r="V1484" i="1"/>
  <c r="AB1324" i="1" a="1"/>
  <c r="AB1324" i="1" s="1"/>
  <c r="AA1324" i="1" a="1"/>
  <c r="AA1324" i="1" s="1"/>
  <c r="Z1324" i="1" a="1"/>
  <c r="Z1324" i="1" s="1"/>
  <c r="W1324" i="1" a="1"/>
  <c r="W1324" i="1" s="1"/>
  <c r="U1324" i="1" a="1"/>
  <c r="U1324" i="1" s="1"/>
  <c r="T1324" i="1" a="1"/>
  <c r="T1324" i="1" s="1"/>
  <c r="AF1324" i="1" a="1"/>
  <c r="AF1324" i="1" s="1"/>
  <c r="AC1324" i="1" a="1"/>
  <c r="AC1324" i="1" s="1"/>
  <c r="Y1324" i="1" a="1"/>
  <c r="Y1324" i="1" s="1"/>
  <c r="X1324" i="1" a="1"/>
  <c r="X1324" i="1" s="1"/>
  <c r="AD1324" i="1" a="1"/>
  <c r="AD1324" i="1" s="1"/>
  <c r="AE1324" i="1" a="1"/>
  <c r="AE1324" i="1" s="1"/>
  <c r="V1324" i="1"/>
  <c r="Q1577" i="1" a="1"/>
  <c r="Q1577" i="1" s="1"/>
  <c r="S1577" i="1"/>
  <c r="S1766" i="1"/>
  <c r="Q1766" i="1" a="1"/>
  <c r="Q1766" i="1" s="1"/>
  <c r="Q1693" i="1" a="1"/>
  <c r="Q1693" i="1" s="1"/>
  <c r="S1693" i="1"/>
  <c r="AB206" i="1" a="1"/>
  <c r="AB206" i="1" s="1"/>
  <c r="T206" i="1" a="1"/>
  <c r="T206" i="1" s="1"/>
  <c r="AE206" i="1" a="1"/>
  <c r="AE206" i="1" s="1"/>
  <c r="AD206" i="1" a="1"/>
  <c r="AD206" i="1" s="1"/>
  <c r="AC206" i="1" a="1"/>
  <c r="AC206" i="1" s="1"/>
  <c r="AA206" i="1" a="1"/>
  <c r="AA206" i="1" s="1"/>
  <c r="AF206" i="1" a="1"/>
  <c r="AF206" i="1" s="1"/>
  <c r="Z206" i="1" a="1"/>
  <c r="Z206" i="1" s="1"/>
  <c r="Y206" i="1" a="1"/>
  <c r="Y206" i="1" s="1"/>
  <c r="X206" i="1" a="1"/>
  <c r="X206" i="1" s="1"/>
  <c r="W206" i="1" a="1"/>
  <c r="W206" i="1" s="1"/>
  <c r="U206" i="1" a="1"/>
  <c r="U206" i="1" s="1"/>
  <c r="V206" i="1"/>
  <c r="P44" i="1"/>
  <c r="O44" i="1"/>
  <c r="N44" i="1"/>
  <c r="N35" i="1"/>
  <c r="P35" i="1"/>
  <c r="O35" i="1"/>
  <c r="H229" i="2"/>
  <c r="P1108" i="1"/>
  <c r="N132" i="1"/>
  <c r="P132" i="1"/>
  <c r="O132" i="1"/>
  <c r="H431" i="1"/>
  <c r="G431" i="1"/>
  <c r="AF292" i="1" a="1"/>
  <c r="AF292" i="1" s="1"/>
  <c r="U292" i="1" a="1"/>
  <c r="U292" i="1" s="1"/>
  <c r="AE292" i="1" a="1"/>
  <c r="AE292" i="1" s="1"/>
  <c r="T292" i="1" a="1"/>
  <c r="T292" i="1" s="1"/>
  <c r="AD292" i="1" a="1"/>
  <c r="AD292" i="1" s="1"/>
  <c r="AA292" i="1" a="1"/>
  <c r="AA292" i="1" s="1"/>
  <c r="AC292" i="1" a="1"/>
  <c r="AC292" i="1" s="1"/>
  <c r="AB292" i="1" a="1"/>
  <c r="AB292" i="1" s="1"/>
  <c r="Z292" i="1" a="1"/>
  <c r="Z292" i="1" s="1"/>
  <c r="X292" i="1" a="1"/>
  <c r="X292" i="1" s="1"/>
  <c r="W292" i="1" a="1"/>
  <c r="W292" i="1" s="1"/>
  <c r="Y292" i="1" a="1"/>
  <c r="Y292" i="1" s="1"/>
  <c r="V292" i="1"/>
  <c r="W1334" i="1" a="1"/>
  <c r="W1334" i="1" s="1"/>
  <c r="AF1334" i="1" a="1"/>
  <c r="AF1334" i="1" s="1"/>
  <c r="U1334" i="1" a="1"/>
  <c r="U1334" i="1" s="1"/>
  <c r="AE1334" i="1" a="1"/>
  <c r="AE1334" i="1" s="1"/>
  <c r="T1334" i="1" a="1"/>
  <c r="T1334" i="1" s="1"/>
  <c r="AB1334" i="1" a="1"/>
  <c r="AB1334" i="1" s="1"/>
  <c r="AA1334" i="1" a="1"/>
  <c r="AA1334" i="1" s="1"/>
  <c r="Z1334" i="1" a="1"/>
  <c r="Z1334" i="1" s="1"/>
  <c r="Y1334" i="1" a="1"/>
  <c r="Y1334" i="1" s="1"/>
  <c r="AD1334" i="1" a="1"/>
  <c r="AD1334" i="1" s="1"/>
  <c r="AC1334" i="1" a="1"/>
  <c r="AC1334" i="1" s="1"/>
  <c r="X1334" i="1" a="1"/>
  <c r="X1334" i="1" s="1"/>
  <c r="V1334" i="1"/>
  <c r="AE1039" i="1" a="1"/>
  <c r="AE1039" i="1" s="1"/>
  <c r="T1039" i="1" a="1"/>
  <c r="T1039" i="1" s="1"/>
  <c r="AD1039" i="1" a="1"/>
  <c r="AD1039" i="1" s="1"/>
  <c r="AC1039" i="1" a="1"/>
  <c r="AC1039" i="1" s="1"/>
  <c r="AB1039" i="1" a="1"/>
  <c r="AB1039" i="1" s="1"/>
  <c r="Y1039" i="1" a="1"/>
  <c r="Y1039" i="1" s="1"/>
  <c r="U1039" i="1" a="1"/>
  <c r="U1039" i="1" s="1"/>
  <c r="AF1039" i="1" a="1"/>
  <c r="AF1039" i="1" s="1"/>
  <c r="X1039" i="1" a="1"/>
  <c r="X1039" i="1" s="1"/>
  <c r="W1039" i="1" a="1"/>
  <c r="W1039" i="1" s="1"/>
  <c r="Z1039" i="1" a="1"/>
  <c r="Z1039" i="1" s="1"/>
  <c r="AA1039" i="1" a="1"/>
  <c r="AA1039" i="1" s="1"/>
  <c r="V1039" i="1"/>
  <c r="G95" i="1"/>
  <c r="H95" i="1"/>
  <c r="G127" i="2" a="1"/>
  <c r="G127" i="2" s="1"/>
  <c r="AA1733" i="1" a="1"/>
  <c r="AA1733" i="1" s="1"/>
  <c r="AC1733" i="1" a="1"/>
  <c r="AC1733" i="1" s="1"/>
  <c r="AB1733" i="1" a="1"/>
  <c r="AB1733" i="1" s="1"/>
  <c r="Z1733" i="1" a="1"/>
  <c r="Z1733" i="1" s="1"/>
  <c r="Y1733" i="1" a="1"/>
  <c r="Y1733" i="1" s="1"/>
  <c r="AF1733" i="1" a="1"/>
  <c r="AF1733" i="1" s="1"/>
  <c r="AE1733" i="1" a="1"/>
  <c r="AE1733" i="1" s="1"/>
  <c r="AD1733" i="1" a="1"/>
  <c r="AD1733" i="1" s="1"/>
  <c r="X1733" i="1" a="1"/>
  <c r="X1733" i="1" s="1"/>
  <c r="U1733" i="1" a="1"/>
  <c r="U1733" i="1" s="1"/>
  <c r="T1733" i="1" a="1"/>
  <c r="T1733" i="1" s="1"/>
  <c r="W1733" i="1" a="1"/>
  <c r="W1733" i="1" s="1"/>
  <c r="V1733" i="1"/>
  <c r="S984" i="1"/>
  <c r="Q984" i="1" a="1"/>
  <c r="Q984" i="1" s="1"/>
  <c r="X488" i="1" a="1"/>
  <c r="X488" i="1" s="1"/>
  <c r="W488" i="1" a="1"/>
  <c r="W488" i="1" s="1"/>
  <c r="U488" i="1" a="1"/>
  <c r="U488" i="1" s="1"/>
  <c r="AB488" i="1" a="1"/>
  <c r="AB488" i="1" s="1"/>
  <c r="AC488" i="1" a="1"/>
  <c r="AC488" i="1" s="1"/>
  <c r="AA488" i="1" a="1"/>
  <c r="AA488" i="1" s="1"/>
  <c r="Z488" i="1" a="1"/>
  <c r="Z488" i="1" s="1"/>
  <c r="Y488" i="1" a="1"/>
  <c r="Y488" i="1" s="1"/>
  <c r="AF488" i="1" a="1"/>
  <c r="AF488" i="1" s="1"/>
  <c r="AD488" i="1" a="1"/>
  <c r="AD488" i="1" s="1"/>
  <c r="AE488" i="1" a="1"/>
  <c r="AE488" i="1" s="1"/>
  <c r="T488" i="1" a="1"/>
  <c r="T488" i="1" s="1"/>
  <c r="V488" i="1"/>
  <c r="S326" i="1"/>
  <c r="Q326" i="1" a="1"/>
  <c r="Q326" i="1" s="1"/>
  <c r="AE52" i="1" a="1"/>
  <c r="AE52" i="1" s="1"/>
  <c r="T52" i="1" a="1"/>
  <c r="T52" i="1" s="1"/>
  <c r="AA52" i="1" a="1"/>
  <c r="AA52" i="1" s="1"/>
  <c r="Z52" i="1" a="1"/>
  <c r="Z52" i="1" s="1"/>
  <c r="Y52" i="1" a="1"/>
  <c r="Y52" i="1" s="1"/>
  <c r="X52" i="1" a="1"/>
  <c r="X52" i="1" s="1"/>
  <c r="W52" i="1" a="1"/>
  <c r="W52" i="1" s="1"/>
  <c r="AF52" i="1" a="1"/>
  <c r="AF52" i="1" s="1"/>
  <c r="U52" i="1" a="1"/>
  <c r="U52" i="1" s="1"/>
  <c r="AB52" i="1" a="1"/>
  <c r="AB52" i="1" s="1"/>
  <c r="AC52" i="1" a="1"/>
  <c r="AC52" i="1" s="1"/>
  <c r="V52" i="1"/>
  <c r="AD52" i="1" a="1"/>
  <c r="AD52" i="1" s="1"/>
  <c r="I1446" i="1" a="1"/>
  <c r="I1446" i="1" s="1"/>
  <c r="S692" i="1"/>
  <c r="BI5" i="8"/>
  <c r="BF5" i="8"/>
  <c r="BG5" i="8"/>
  <c r="BH5" i="8" s="1"/>
  <c r="O1395" i="1"/>
  <c r="P1395" i="1"/>
  <c r="N1395" i="1"/>
  <c r="N1286" i="1"/>
  <c r="P1286" i="1"/>
  <c r="P719" i="1"/>
  <c r="G1564" i="1"/>
  <c r="N532" i="1"/>
  <c r="O532" i="1"/>
  <c r="O1267" i="1"/>
  <c r="AF802" i="1" a="1"/>
  <c r="AF802" i="1" s="1"/>
  <c r="U802" i="1" a="1"/>
  <c r="U802" i="1" s="1"/>
  <c r="AE802" i="1" a="1"/>
  <c r="AE802" i="1" s="1"/>
  <c r="T802" i="1" a="1"/>
  <c r="T802" i="1" s="1"/>
  <c r="AB802" i="1" a="1"/>
  <c r="AB802" i="1" s="1"/>
  <c r="AA802" i="1" a="1"/>
  <c r="AA802" i="1" s="1"/>
  <c r="Z802" i="1" a="1"/>
  <c r="Z802" i="1" s="1"/>
  <c r="Y802" i="1" a="1"/>
  <c r="Y802" i="1" s="1"/>
  <c r="X802" i="1" a="1"/>
  <c r="X802" i="1" s="1"/>
  <c r="W802" i="1" a="1"/>
  <c r="W802" i="1" s="1"/>
  <c r="AC802" i="1" a="1"/>
  <c r="AC802" i="1" s="1"/>
  <c r="AD802" i="1" a="1"/>
  <c r="AD802" i="1" s="1"/>
  <c r="V802" i="1"/>
  <c r="S237" i="1"/>
  <c r="AA1697" i="1" a="1"/>
  <c r="AA1697" i="1" s="1"/>
  <c r="Z1697" i="1" a="1"/>
  <c r="Z1697" i="1" s="1"/>
  <c r="W1697" i="1" a="1"/>
  <c r="W1697" i="1" s="1"/>
  <c r="U1697" i="1" a="1"/>
  <c r="U1697" i="1" s="1"/>
  <c r="T1697" i="1" a="1"/>
  <c r="T1697" i="1" s="1"/>
  <c r="AF1697" i="1" a="1"/>
  <c r="AF1697" i="1" s="1"/>
  <c r="AC1697" i="1" a="1"/>
  <c r="AC1697" i="1" s="1"/>
  <c r="AB1697" i="1" a="1"/>
  <c r="AB1697" i="1" s="1"/>
  <c r="Y1697" i="1" a="1"/>
  <c r="Y1697" i="1" s="1"/>
  <c r="AD1697" i="1" a="1"/>
  <c r="AD1697" i="1" s="1"/>
  <c r="X1697" i="1" a="1"/>
  <c r="X1697" i="1" s="1"/>
  <c r="AE1697" i="1" a="1"/>
  <c r="AE1697" i="1" s="1"/>
  <c r="V1697" i="1"/>
  <c r="P256" i="1"/>
  <c r="O256" i="1"/>
  <c r="N256" i="1"/>
  <c r="P176" i="1"/>
  <c r="N176" i="1"/>
  <c r="O176" i="1"/>
  <c r="G116" i="1"/>
  <c r="H116" i="1"/>
  <c r="BB43" i="10"/>
  <c r="AZ43" i="10"/>
  <c r="BA43" i="10" s="1"/>
  <c r="AY43" i="10"/>
  <c r="H55" i="2"/>
  <c r="P1158" i="1"/>
  <c r="O1158" i="1"/>
  <c r="N1158" i="1"/>
  <c r="G798" i="1"/>
  <c r="H798" i="1"/>
  <c r="N718" i="1"/>
  <c r="P718" i="1"/>
  <c r="O718" i="1"/>
  <c r="N418" i="1"/>
  <c r="P418" i="1"/>
  <c r="O418" i="1"/>
  <c r="BI54" i="12"/>
  <c r="BG54" i="12"/>
  <c r="BH54" i="12" s="1"/>
  <c r="BF54" i="12"/>
  <c r="X14" i="17"/>
  <c r="AX7" i="5"/>
  <c r="AU7" i="5"/>
  <c r="AV7" i="5"/>
  <c r="AW7" i="5" s="1"/>
  <c r="C63" i="19"/>
  <c r="U122" i="1" a="1"/>
  <c r="U122" i="1" s="1"/>
  <c r="V122" i="1" s="1"/>
  <c r="P1029" i="1"/>
  <c r="O1029" i="1"/>
  <c r="N1029" i="1"/>
  <c r="N1740" i="1"/>
  <c r="P1740" i="1"/>
  <c r="O1740" i="1"/>
  <c r="O1380" i="1"/>
  <c r="N1380" i="1"/>
  <c r="P1380" i="1"/>
  <c r="H1200" i="1"/>
  <c r="G1200" i="1"/>
  <c r="P1140" i="1"/>
  <c r="O1140" i="1"/>
  <c r="N1140" i="1"/>
  <c r="O880" i="1"/>
  <c r="N880" i="1"/>
  <c r="P880" i="1"/>
  <c r="K49" i="19"/>
  <c r="H228" i="2"/>
  <c r="BG25" i="15"/>
  <c r="BH25" i="15" s="1"/>
  <c r="BI25" i="15"/>
  <c r="BF25" i="15"/>
  <c r="BI12" i="9"/>
  <c r="BG12" i="9"/>
  <c r="BH12" i="9" s="1"/>
  <c r="BF12" i="9"/>
  <c r="H416" i="2"/>
  <c r="BI49" i="12"/>
  <c r="BG49" i="12"/>
  <c r="BH49" i="12" s="1"/>
  <c r="BF49" i="12"/>
  <c r="G374" i="2" a="1"/>
  <c r="G374" i="2" s="1"/>
  <c r="BI53" i="11"/>
  <c r="BF53" i="11"/>
  <c r="BG53" i="11"/>
  <c r="BH53" i="11" s="1"/>
  <c r="H432" i="2"/>
  <c r="P1535" i="1"/>
  <c r="O1535" i="1"/>
  <c r="N1535" i="1"/>
  <c r="AF1312" i="1" a="1"/>
  <c r="AF1312" i="1" s="1"/>
  <c r="U1312" i="1" a="1"/>
  <c r="U1312" i="1" s="1"/>
  <c r="AE1312" i="1" a="1"/>
  <c r="AE1312" i="1" s="1"/>
  <c r="T1312" i="1" a="1"/>
  <c r="T1312" i="1" s="1"/>
  <c r="AA1312" i="1" a="1"/>
  <c r="AA1312" i="1" s="1"/>
  <c r="Z1312" i="1" a="1"/>
  <c r="Z1312" i="1" s="1"/>
  <c r="Y1312" i="1" a="1"/>
  <c r="Y1312" i="1" s="1"/>
  <c r="X1312" i="1" a="1"/>
  <c r="X1312" i="1" s="1"/>
  <c r="W1312" i="1" a="1"/>
  <c r="W1312" i="1" s="1"/>
  <c r="AB1312" i="1" a="1"/>
  <c r="AB1312" i="1" s="1"/>
  <c r="AD1312" i="1" a="1"/>
  <c r="AD1312" i="1" s="1"/>
  <c r="AC1312" i="1" a="1"/>
  <c r="AC1312" i="1" s="1"/>
  <c r="V1312" i="1"/>
  <c r="Y1047" i="1" a="1"/>
  <c r="Y1047" i="1" s="1"/>
  <c r="X1047" i="1" a="1"/>
  <c r="X1047" i="1" s="1"/>
  <c r="W1047" i="1" a="1"/>
  <c r="W1047" i="1" s="1"/>
  <c r="AF1047" i="1" a="1"/>
  <c r="AF1047" i="1" s="1"/>
  <c r="U1047" i="1" a="1"/>
  <c r="U1047" i="1" s="1"/>
  <c r="AC1047" i="1" a="1"/>
  <c r="AC1047" i="1" s="1"/>
  <c r="Z1047" i="1" a="1"/>
  <c r="Z1047" i="1" s="1"/>
  <c r="T1047" i="1" a="1"/>
  <c r="T1047" i="1" s="1"/>
  <c r="AB1047" i="1" a="1"/>
  <c r="AB1047" i="1" s="1"/>
  <c r="AA1047" i="1" a="1"/>
  <c r="AA1047" i="1" s="1"/>
  <c r="AD1047" i="1" a="1"/>
  <c r="AD1047" i="1" s="1"/>
  <c r="AE1047" i="1" a="1"/>
  <c r="AE1047" i="1" s="1"/>
  <c r="V1047" i="1"/>
  <c r="AE939" i="1" a="1"/>
  <c r="AE939" i="1" s="1"/>
  <c r="T939" i="1" a="1"/>
  <c r="T939" i="1" s="1"/>
  <c r="AD939" i="1" a="1"/>
  <c r="AD939" i="1" s="1"/>
  <c r="AC939" i="1" a="1"/>
  <c r="AC939" i="1" s="1"/>
  <c r="Y939" i="1" a="1"/>
  <c r="Y939" i="1" s="1"/>
  <c r="U939" i="1" a="1"/>
  <c r="U939" i="1" s="1"/>
  <c r="AB939" i="1" a="1"/>
  <c r="AB939" i="1" s="1"/>
  <c r="X939" i="1" a="1"/>
  <c r="X939" i="1" s="1"/>
  <c r="W939" i="1" a="1"/>
  <c r="W939" i="1" s="1"/>
  <c r="Z939" i="1" a="1"/>
  <c r="Z939" i="1" s="1"/>
  <c r="AF939" i="1" a="1"/>
  <c r="AF939" i="1" s="1"/>
  <c r="AA939" i="1" a="1"/>
  <c r="AA939" i="1" s="1"/>
  <c r="V939" i="1"/>
  <c r="P720" i="1"/>
  <c r="O720" i="1"/>
  <c r="N720" i="1"/>
  <c r="I250" i="1" a="1"/>
  <c r="I250" i="1" s="1"/>
  <c r="I247" i="1" a="1"/>
  <c r="I247" i="1" s="1"/>
  <c r="AD177" i="1" a="1"/>
  <c r="AD177" i="1" s="1"/>
  <c r="AC177" i="1" a="1"/>
  <c r="AC177" i="1" s="1"/>
  <c r="AB177" i="1" a="1"/>
  <c r="AB177" i="1" s="1"/>
  <c r="AA177" i="1" a="1"/>
  <c r="AA177" i="1" s="1"/>
  <c r="Z177" i="1" a="1"/>
  <c r="Z177" i="1" s="1"/>
  <c r="T177" i="1" a="1"/>
  <c r="T177" i="1" s="1"/>
  <c r="AE177" i="1" a="1"/>
  <c r="AE177" i="1" s="1"/>
  <c r="W177" i="1" a="1"/>
  <c r="W177" i="1" s="1"/>
  <c r="AF177" i="1" a="1"/>
  <c r="AF177" i="1" s="1"/>
  <c r="X177" i="1" a="1"/>
  <c r="X177" i="1" s="1"/>
  <c r="U177" i="1" a="1"/>
  <c r="U177" i="1" s="1"/>
  <c r="V177" i="1"/>
  <c r="Y177" i="1" a="1"/>
  <c r="Y177" i="1" s="1"/>
  <c r="N27" i="1"/>
  <c r="P27" i="1"/>
  <c r="O27" i="1"/>
  <c r="AF981" i="1" a="1"/>
  <c r="AF981" i="1" s="1"/>
  <c r="U981" i="1" a="1"/>
  <c r="U981" i="1" s="1"/>
  <c r="AE981" i="1" a="1"/>
  <c r="AE981" i="1" s="1"/>
  <c r="T981" i="1" a="1"/>
  <c r="T981" i="1" s="1"/>
  <c r="AD981" i="1" a="1"/>
  <c r="AD981" i="1" s="1"/>
  <c r="AC981" i="1" a="1"/>
  <c r="AC981" i="1" s="1"/>
  <c r="Z981" i="1" a="1"/>
  <c r="Z981" i="1" s="1"/>
  <c r="W981" i="1" a="1"/>
  <c r="W981" i="1" s="1"/>
  <c r="AB981" i="1" a="1"/>
  <c r="AB981" i="1" s="1"/>
  <c r="AA981" i="1" a="1"/>
  <c r="AA981" i="1" s="1"/>
  <c r="X981" i="1" a="1"/>
  <c r="X981" i="1" s="1"/>
  <c r="Y981" i="1" a="1"/>
  <c r="Y981" i="1" s="1"/>
  <c r="V981" i="1"/>
  <c r="H793" i="1"/>
  <c r="G793" i="1"/>
  <c r="P439" i="1"/>
  <c r="N439" i="1"/>
  <c r="P239" i="1"/>
  <c r="N239" i="1"/>
  <c r="P85" i="1"/>
  <c r="O85" i="1"/>
  <c r="N85" i="1"/>
  <c r="X1442" i="1" a="1"/>
  <c r="X1442" i="1" s="1"/>
  <c r="N1110" i="1"/>
  <c r="AF1032" i="1" a="1"/>
  <c r="AF1032" i="1" s="1"/>
  <c r="U1032" i="1" a="1"/>
  <c r="U1032" i="1" s="1"/>
  <c r="AE1032" i="1" a="1"/>
  <c r="AE1032" i="1" s="1"/>
  <c r="T1032" i="1" a="1"/>
  <c r="T1032" i="1" s="1"/>
  <c r="AD1032" i="1" a="1"/>
  <c r="AD1032" i="1" s="1"/>
  <c r="AC1032" i="1" a="1"/>
  <c r="AC1032" i="1" s="1"/>
  <c r="AA1032" i="1" a="1"/>
  <c r="AA1032" i="1" s="1"/>
  <c r="AB1032" i="1" a="1"/>
  <c r="AB1032" i="1" s="1"/>
  <c r="Z1032" i="1" a="1"/>
  <c r="Z1032" i="1" s="1"/>
  <c r="W1032" i="1" a="1"/>
  <c r="W1032" i="1" s="1"/>
  <c r="Y1032" i="1" a="1"/>
  <c r="Y1032" i="1" s="1"/>
  <c r="X1032" i="1" a="1"/>
  <c r="X1032" i="1" s="1"/>
  <c r="V1032" i="1"/>
  <c r="P728" i="1"/>
  <c r="O728" i="1"/>
  <c r="N330" i="1"/>
  <c r="BI42" i="9"/>
  <c r="BG42" i="9"/>
  <c r="BH42" i="9" s="1"/>
  <c r="BF42" i="9"/>
  <c r="P1233" i="1"/>
  <c r="O1233" i="1"/>
  <c r="N1233" i="1"/>
  <c r="AA1137" i="1" a="1"/>
  <c r="AA1137" i="1" s="1"/>
  <c r="W1137" i="1" a="1"/>
  <c r="W1137" i="1" s="1"/>
  <c r="U1137" i="1" a="1"/>
  <c r="U1137" i="1" s="1"/>
  <c r="AF1137" i="1" a="1"/>
  <c r="AF1137" i="1" s="1"/>
  <c r="T1137" i="1" a="1"/>
  <c r="T1137" i="1" s="1"/>
  <c r="AD1137" i="1" a="1"/>
  <c r="AD1137" i="1" s="1"/>
  <c r="AB1137" i="1" a="1"/>
  <c r="AB1137" i="1" s="1"/>
  <c r="X1137" i="1" a="1"/>
  <c r="X1137" i="1" s="1"/>
  <c r="AE1137" i="1" a="1"/>
  <c r="AE1137" i="1" s="1"/>
  <c r="AC1137" i="1" a="1"/>
  <c r="AC1137" i="1" s="1"/>
  <c r="Y1137" i="1" a="1"/>
  <c r="Y1137" i="1" s="1"/>
  <c r="Z1137" i="1" a="1"/>
  <c r="Z1137" i="1" s="1"/>
  <c r="V1137" i="1"/>
  <c r="P774" i="1"/>
  <c r="N774" i="1"/>
  <c r="P755" i="1"/>
  <c r="O755" i="1"/>
  <c r="N755" i="1"/>
  <c r="P1387" i="1"/>
  <c r="J1302" i="1" a="1"/>
  <c r="J1302" i="1" s="1"/>
  <c r="J1230" i="1" a="1"/>
  <c r="J1230" i="1" s="1"/>
  <c r="BC71" i="13"/>
  <c r="BD73" i="13" s="1"/>
  <c r="BD74" i="13" s="1"/>
  <c r="AE1290" i="1" a="1"/>
  <c r="AE1290" i="1" s="1"/>
  <c r="T1290" i="1" a="1"/>
  <c r="T1290" i="1" s="1"/>
  <c r="AD1290" i="1" a="1"/>
  <c r="AD1290" i="1" s="1"/>
  <c r="AB1290" i="1" a="1"/>
  <c r="AB1290" i="1" s="1"/>
  <c r="AA1290" i="1" a="1"/>
  <c r="AA1290" i="1" s="1"/>
  <c r="Z1290" i="1" a="1"/>
  <c r="Z1290" i="1" s="1"/>
  <c r="Y1290" i="1" a="1"/>
  <c r="Y1290" i="1" s="1"/>
  <c r="W1290" i="1" a="1"/>
  <c r="W1290" i="1" s="1"/>
  <c r="AF1290" i="1" a="1"/>
  <c r="AF1290" i="1" s="1"/>
  <c r="AC1290" i="1" a="1"/>
  <c r="AC1290" i="1" s="1"/>
  <c r="U1290" i="1" a="1"/>
  <c r="U1290" i="1" s="1"/>
  <c r="X1290" i="1" a="1"/>
  <c r="X1290" i="1" s="1"/>
  <c r="V1290" i="1"/>
  <c r="Z821" i="1" a="1"/>
  <c r="Z821" i="1" s="1"/>
  <c r="Y821" i="1" a="1"/>
  <c r="Y821" i="1" s="1"/>
  <c r="W821" i="1" a="1"/>
  <c r="W821" i="1" s="1"/>
  <c r="AE821" i="1" a="1"/>
  <c r="AE821" i="1" s="1"/>
  <c r="T821" i="1" a="1"/>
  <c r="T821" i="1" s="1"/>
  <c r="AC821" i="1" a="1"/>
  <c r="AC821" i="1" s="1"/>
  <c r="AB821" i="1" a="1"/>
  <c r="AB821" i="1" s="1"/>
  <c r="AA821" i="1" a="1"/>
  <c r="AA821" i="1" s="1"/>
  <c r="X821" i="1" a="1"/>
  <c r="X821" i="1" s="1"/>
  <c r="U821" i="1" a="1"/>
  <c r="U821" i="1" s="1"/>
  <c r="AD821" i="1" a="1"/>
  <c r="AD821" i="1" s="1"/>
  <c r="AF821" i="1" a="1"/>
  <c r="AF821" i="1" s="1"/>
  <c r="V821" i="1"/>
  <c r="AE950" i="1" a="1"/>
  <c r="AE950" i="1" s="1"/>
  <c r="T950" i="1" a="1"/>
  <c r="T950" i="1" s="1"/>
  <c r="AD950" i="1" a="1"/>
  <c r="AD950" i="1" s="1"/>
  <c r="AC950" i="1" a="1"/>
  <c r="AC950" i="1" s="1"/>
  <c r="AB950" i="1" a="1"/>
  <c r="AB950" i="1" s="1"/>
  <c r="Z950" i="1" a="1"/>
  <c r="Z950" i="1" s="1"/>
  <c r="W950" i="1" a="1"/>
  <c r="W950" i="1" s="1"/>
  <c r="U950" i="1" a="1"/>
  <c r="U950" i="1" s="1"/>
  <c r="AF950" i="1" a="1"/>
  <c r="AF950" i="1" s="1"/>
  <c r="X950" i="1" a="1"/>
  <c r="X950" i="1" s="1"/>
  <c r="AA950" i="1" a="1"/>
  <c r="AA950" i="1" s="1"/>
  <c r="Y950" i="1" a="1"/>
  <c r="Y950" i="1" s="1"/>
  <c r="V950" i="1"/>
  <c r="P917" i="1"/>
  <c r="N917" i="1"/>
  <c r="O917" i="1"/>
  <c r="N881" i="1"/>
  <c r="R568" i="1" a="1"/>
  <c r="R568" i="1" s="1"/>
  <c r="H322" i="1"/>
  <c r="G322" i="1"/>
  <c r="P168" i="1"/>
  <c r="O168" i="1"/>
  <c r="AF657" i="1" a="1"/>
  <c r="AF657" i="1" s="1"/>
  <c r="T657" i="1" a="1"/>
  <c r="T657" i="1" s="1"/>
  <c r="AE657" i="1" a="1"/>
  <c r="AE657" i="1" s="1"/>
  <c r="AD657" i="1" a="1"/>
  <c r="AD657" i="1" s="1"/>
  <c r="AC657" i="1" a="1"/>
  <c r="AC657" i="1" s="1"/>
  <c r="AB657" i="1" a="1"/>
  <c r="AB657" i="1" s="1"/>
  <c r="AA657" i="1" a="1"/>
  <c r="AA657" i="1" s="1"/>
  <c r="Z657" i="1" a="1"/>
  <c r="Z657" i="1" s="1"/>
  <c r="X657" i="1" a="1"/>
  <c r="X657" i="1" s="1"/>
  <c r="W657" i="1" a="1"/>
  <c r="W657" i="1" s="1"/>
  <c r="U657" i="1" a="1"/>
  <c r="U657" i="1" s="1"/>
  <c r="Y657" i="1" a="1"/>
  <c r="Y657" i="1" s="1"/>
  <c r="V657" i="1"/>
  <c r="BI53" i="15"/>
  <c r="BG53" i="15"/>
  <c r="BH53" i="15" s="1"/>
  <c r="BF53" i="15"/>
  <c r="N1754" i="1"/>
  <c r="O1082" i="1"/>
  <c r="P1082" i="1"/>
  <c r="O784" i="1"/>
  <c r="P784" i="1"/>
  <c r="N784" i="1"/>
  <c r="P760" i="1"/>
  <c r="W714" i="1" a="1"/>
  <c r="W714" i="1" s="1"/>
  <c r="AF714" i="1" a="1"/>
  <c r="AF714" i="1" s="1"/>
  <c r="U714" i="1" a="1"/>
  <c r="U714" i="1" s="1"/>
  <c r="AE714" i="1" a="1"/>
  <c r="AE714" i="1" s="1"/>
  <c r="T714" i="1" a="1"/>
  <c r="T714" i="1" s="1"/>
  <c r="AD714" i="1" a="1"/>
  <c r="AD714" i="1" s="1"/>
  <c r="AC714" i="1" a="1"/>
  <c r="AC714" i="1" s="1"/>
  <c r="AA714" i="1" a="1"/>
  <c r="AA714" i="1" s="1"/>
  <c r="AB714" i="1" a="1"/>
  <c r="AB714" i="1" s="1"/>
  <c r="Z714" i="1" a="1"/>
  <c r="Z714" i="1" s="1"/>
  <c r="X714" i="1" a="1"/>
  <c r="X714" i="1" s="1"/>
  <c r="Y714" i="1" a="1"/>
  <c r="Y714" i="1" s="1"/>
  <c r="V714" i="1"/>
  <c r="P614" i="1"/>
  <c r="N614" i="1"/>
  <c r="O611" i="1"/>
  <c r="P611" i="1"/>
  <c r="O120" i="1"/>
  <c r="P120" i="1"/>
  <c r="N120" i="1"/>
  <c r="O727" i="1"/>
  <c r="P727" i="1"/>
  <c r="N727" i="1"/>
  <c r="N1591" i="1"/>
  <c r="P1591" i="1"/>
  <c r="O1591" i="1"/>
  <c r="J1211" i="1" a="1"/>
  <c r="J1211" i="1" s="1"/>
  <c r="H800" i="1"/>
  <c r="G800" i="1"/>
  <c r="N1749" i="1"/>
  <c r="O1486" i="1"/>
  <c r="W1034" i="1" a="1"/>
  <c r="W1034" i="1" s="1"/>
  <c r="AF1034" i="1" a="1"/>
  <c r="AF1034" i="1" s="1"/>
  <c r="U1034" i="1" a="1"/>
  <c r="U1034" i="1" s="1"/>
  <c r="AE1034" i="1" a="1"/>
  <c r="AE1034" i="1" s="1"/>
  <c r="T1034" i="1" a="1"/>
  <c r="T1034" i="1" s="1"/>
  <c r="AD1034" i="1" a="1"/>
  <c r="AD1034" i="1" s="1"/>
  <c r="AB1034" i="1" a="1"/>
  <c r="AB1034" i="1" s="1"/>
  <c r="Y1034" i="1" a="1"/>
  <c r="Y1034" i="1" s="1"/>
  <c r="X1034" i="1" a="1"/>
  <c r="X1034" i="1" s="1"/>
  <c r="Z1034" i="1" a="1"/>
  <c r="Z1034" i="1" s="1"/>
  <c r="AA1034" i="1" a="1"/>
  <c r="AA1034" i="1" s="1"/>
  <c r="AC1034" i="1" a="1"/>
  <c r="AC1034" i="1" s="1"/>
  <c r="V1034" i="1"/>
  <c r="O673" i="1"/>
  <c r="N673" i="1"/>
  <c r="O333" i="1"/>
  <c r="AB219" i="1" a="1"/>
  <c r="AB219" i="1" s="1"/>
  <c r="AA219" i="1" a="1"/>
  <c r="AA219" i="1" s="1"/>
  <c r="Z219" i="1" a="1"/>
  <c r="Z219" i="1" s="1"/>
  <c r="X219" i="1" a="1"/>
  <c r="X219" i="1" s="1"/>
  <c r="W219" i="1" a="1"/>
  <c r="W219" i="1" s="1"/>
  <c r="AD219" i="1" a="1"/>
  <c r="AD219" i="1" s="1"/>
  <c r="AC219" i="1" a="1"/>
  <c r="AC219" i="1" s="1"/>
  <c r="Y219" i="1" a="1"/>
  <c r="Y219" i="1" s="1"/>
  <c r="U219" i="1" a="1"/>
  <c r="U219" i="1" s="1"/>
  <c r="T219" i="1" a="1"/>
  <c r="T219" i="1" s="1"/>
  <c r="AF219" i="1" a="1"/>
  <c r="AF219" i="1" s="1"/>
  <c r="AE219" i="1" a="1"/>
  <c r="AE219" i="1" s="1"/>
  <c r="V219" i="1"/>
  <c r="Q1628" i="1" a="1"/>
  <c r="Q1628" i="1" s="1"/>
  <c r="Y1307" i="1" a="1"/>
  <c r="Y1307" i="1" s="1"/>
  <c r="X1307" i="1" a="1"/>
  <c r="X1307" i="1" s="1"/>
  <c r="W1307" i="1" a="1"/>
  <c r="W1307" i="1" s="1"/>
  <c r="AF1307" i="1" a="1"/>
  <c r="AF1307" i="1" s="1"/>
  <c r="U1307" i="1" a="1"/>
  <c r="U1307" i="1" s="1"/>
  <c r="AE1307" i="1" a="1"/>
  <c r="AE1307" i="1" s="1"/>
  <c r="AD1307" i="1" a="1"/>
  <c r="AD1307" i="1" s="1"/>
  <c r="AB1307" i="1" a="1"/>
  <c r="AB1307" i="1" s="1"/>
  <c r="AC1307" i="1" a="1"/>
  <c r="AC1307" i="1" s="1"/>
  <c r="AA1307" i="1" a="1"/>
  <c r="AA1307" i="1" s="1"/>
  <c r="Z1307" i="1" a="1"/>
  <c r="Z1307" i="1" s="1"/>
  <c r="T1307" i="1" a="1"/>
  <c r="T1307" i="1" s="1"/>
  <c r="V1307" i="1"/>
  <c r="AD1172" i="1" a="1"/>
  <c r="AD1172" i="1" s="1"/>
  <c r="AC1172" i="1" a="1"/>
  <c r="AC1172" i="1" s="1"/>
  <c r="AA1172" i="1" a="1"/>
  <c r="AA1172" i="1" s="1"/>
  <c r="Z1172" i="1" a="1"/>
  <c r="Z1172" i="1" s="1"/>
  <c r="X1172" i="1" a="1"/>
  <c r="X1172" i="1" s="1"/>
  <c r="AB1172" i="1" a="1"/>
  <c r="AB1172" i="1" s="1"/>
  <c r="Y1172" i="1" a="1"/>
  <c r="Y1172" i="1" s="1"/>
  <c r="W1172" i="1" a="1"/>
  <c r="W1172" i="1" s="1"/>
  <c r="U1172" i="1" a="1"/>
  <c r="U1172" i="1" s="1"/>
  <c r="AE1172" i="1" a="1"/>
  <c r="AE1172" i="1" s="1"/>
  <c r="T1172" i="1" a="1"/>
  <c r="T1172" i="1" s="1"/>
  <c r="AF1172" i="1" a="1"/>
  <c r="AF1172" i="1" s="1"/>
  <c r="V1172" i="1"/>
  <c r="P946" i="1"/>
  <c r="O946" i="1"/>
  <c r="N946" i="1"/>
  <c r="G835" i="1"/>
  <c r="N335" i="1"/>
  <c r="O335" i="1"/>
  <c r="P335" i="1"/>
  <c r="O1367" i="1"/>
  <c r="N1367" i="1"/>
  <c r="G117" i="1"/>
  <c r="H117" i="1"/>
  <c r="S919" i="1"/>
  <c r="Q919" i="1" a="1"/>
  <c r="Q919" i="1" s="1"/>
  <c r="AD308" i="1" a="1"/>
  <c r="AD308" i="1" s="1"/>
  <c r="AC308" i="1" a="1"/>
  <c r="AC308" i="1" s="1"/>
  <c r="AB308" i="1" a="1"/>
  <c r="AB308" i="1" s="1"/>
  <c r="Y308" i="1" a="1"/>
  <c r="Y308" i="1" s="1"/>
  <c r="U308" i="1" a="1"/>
  <c r="U308" i="1" s="1"/>
  <c r="T308" i="1" a="1"/>
  <c r="T308" i="1" s="1"/>
  <c r="AF308" i="1" a="1"/>
  <c r="AF308" i="1" s="1"/>
  <c r="AE308" i="1" a="1"/>
  <c r="AE308" i="1" s="1"/>
  <c r="AA308" i="1" a="1"/>
  <c r="AA308" i="1" s="1"/>
  <c r="Z308" i="1" a="1"/>
  <c r="Z308" i="1" s="1"/>
  <c r="W308" i="1" a="1"/>
  <c r="W308" i="1" s="1"/>
  <c r="X308" i="1" a="1"/>
  <c r="X308" i="1" s="1"/>
  <c r="V308" i="1"/>
  <c r="AB207" i="1" a="1"/>
  <c r="AB207" i="1" s="1"/>
  <c r="AA207" i="1" a="1"/>
  <c r="AA207" i="1" s="1"/>
  <c r="Z207" i="1" a="1"/>
  <c r="Z207" i="1" s="1"/>
  <c r="Y207" i="1" a="1"/>
  <c r="Y207" i="1" s="1"/>
  <c r="X207" i="1" a="1"/>
  <c r="X207" i="1" s="1"/>
  <c r="W207" i="1" a="1"/>
  <c r="W207" i="1" s="1"/>
  <c r="U207" i="1" a="1"/>
  <c r="U207" i="1" s="1"/>
  <c r="AC207" i="1" a="1"/>
  <c r="AC207" i="1" s="1"/>
  <c r="T207" i="1" a="1"/>
  <c r="T207" i="1" s="1"/>
  <c r="AE207" i="1" a="1"/>
  <c r="AE207" i="1" s="1"/>
  <c r="AF207" i="1" a="1"/>
  <c r="AF207" i="1" s="1"/>
  <c r="V207" i="1"/>
  <c r="AD207" i="1" a="1"/>
  <c r="AD207" i="1" s="1"/>
  <c r="O261" i="1"/>
  <c r="N261" i="1"/>
  <c r="AA942" i="1" a="1"/>
  <c r="AA942" i="1" s="1"/>
  <c r="Z942" i="1" a="1"/>
  <c r="Z942" i="1" s="1"/>
  <c r="X942" i="1" a="1"/>
  <c r="X942" i="1" s="1"/>
  <c r="AF942" i="1" a="1"/>
  <c r="AF942" i="1" s="1"/>
  <c r="U942" i="1" a="1"/>
  <c r="U942" i="1" s="1"/>
  <c r="AE942" i="1" a="1"/>
  <c r="AE942" i="1" s="1"/>
  <c r="AD942" i="1" a="1"/>
  <c r="AD942" i="1" s="1"/>
  <c r="AC942" i="1" a="1"/>
  <c r="AC942" i="1" s="1"/>
  <c r="AB942" i="1" a="1"/>
  <c r="AB942" i="1" s="1"/>
  <c r="Y942" i="1" a="1"/>
  <c r="Y942" i="1" s="1"/>
  <c r="T942" i="1" a="1"/>
  <c r="T942" i="1" s="1"/>
  <c r="W942" i="1" a="1"/>
  <c r="W942" i="1" s="1"/>
  <c r="V942" i="1"/>
  <c r="Y808" i="1" a="1"/>
  <c r="Y808" i="1" s="1"/>
  <c r="X808" i="1" a="1"/>
  <c r="X808" i="1" s="1"/>
  <c r="Z808" i="1" a="1"/>
  <c r="Z808" i="1" s="1"/>
  <c r="W808" i="1" a="1"/>
  <c r="W808" i="1" s="1"/>
  <c r="U808" i="1" a="1"/>
  <c r="U808" i="1" s="1"/>
  <c r="AF808" i="1" a="1"/>
  <c r="AF808" i="1" s="1"/>
  <c r="T808" i="1" a="1"/>
  <c r="T808" i="1" s="1"/>
  <c r="AD808" i="1" a="1"/>
  <c r="AD808" i="1" s="1"/>
  <c r="AA808" i="1" a="1"/>
  <c r="AA808" i="1" s="1"/>
  <c r="AC808" i="1" a="1"/>
  <c r="AC808" i="1" s="1"/>
  <c r="AB808" i="1" a="1"/>
  <c r="AB808" i="1" s="1"/>
  <c r="AE808" i="1" a="1"/>
  <c r="AE808" i="1" s="1"/>
  <c r="V808" i="1"/>
  <c r="S691" i="1"/>
  <c r="Q691" i="1" a="1"/>
  <c r="Q691" i="1" s="1"/>
  <c r="N459" i="1"/>
  <c r="P459" i="1"/>
  <c r="Q334" i="1" a="1"/>
  <c r="Q334" i="1" s="1"/>
  <c r="S334" i="1"/>
  <c r="Y1682" i="1" a="1"/>
  <c r="Y1682" i="1" s="1"/>
  <c r="W1682" i="1" a="1"/>
  <c r="W1682" i="1" s="1"/>
  <c r="U1682" i="1" a="1"/>
  <c r="U1682" i="1" s="1"/>
  <c r="AE1682" i="1" a="1"/>
  <c r="AE1682" i="1" s="1"/>
  <c r="AD1682" i="1" a="1"/>
  <c r="AD1682" i="1" s="1"/>
  <c r="AC1682" i="1" a="1"/>
  <c r="AC1682" i="1" s="1"/>
  <c r="AB1682" i="1" a="1"/>
  <c r="AB1682" i="1" s="1"/>
  <c r="AA1682" i="1" a="1"/>
  <c r="AA1682" i="1" s="1"/>
  <c r="T1682" i="1" a="1"/>
  <c r="T1682" i="1" s="1"/>
  <c r="AF1682" i="1" a="1"/>
  <c r="AF1682" i="1" s="1"/>
  <c r="Z1682" i="1" a="1"/>
  <c r="Z1682" i="1" s="1"/>
  <c r="AF822" i="1" a="1"/>
  <c r="AF822" i="1" s="1"/>
  <c r="U822" i="1" a="1"/>
  <c r="U822" i="1" s="1"/>
  <c r="AE822" i="1" a="1"/>
  <c r="AE822" i="1" s="1"/>
  <c r="T822" i="1" a="1"/>
  <c r="T822" i="1" s="1"/>
  <c r="AD822" i="1" a="1"/>
  <c r="AD822" i="1" s="1"/>
  <c r="Z822" i="1" a="1"/>
  <c r="Z822" i="1" s="1"/>
  <c r="AB822" i="1" a="1"/>
  <c r="AB822" i="1" s="1"/>
  <c r="AC822" i="1" a="1"/>
  <c r="AC822" i="1" s="1"/>
  <c r="AA822" i="1" a="1"/>
  <c r="AA822" i="1" s="1"/>
  <c r="W822" i="1" a="1"/>
  <c r="W822" i="1" s="1"/>
  <c r="Y822" i="1" a="1"/>
  <c r="Y822" i="1" s="1"/>
  <c r="X822" i="1" a="1"/>
  <c r="X822" i="1" s="1"/>
  <c r="V822" i="1"/>
  <c r="BI51" i="9"/>
  <c r="BG51" i="9"/>
  <c r="BH51" i="9" s="1"/>
  <c r="BF51" i="9"/>
  <c r="AC1348" i="1" a="1"/>
  <c r="AC1348" i="1" s="1"/>
  <c r="AA1348" i="1" a="1"/>
  <c r="AA1348" i="1" s="1"/>
  <c r="U1348" i="1" a="1"/>
  <c r="U1348" i="1" s="1"/>
  <c r="AF1348" i="1" a="1"/>
  <c r="AF1348" i="1" s="1"/>
  <c r="T1348" i="1" a="1"/>
  <c r="T1348" i="1" s="1"/>
  <c r="AE1348" i="1" a="1"/>
  <c r="AE1348" i="1" s="1"/>
  <c r="AD1348" i="1" a="1"/>
  <c r="AD1348" i="1" s="1"/>
  <c r="AB1348" i="1" a="1"/>
  <c r="AB1348" i="1" s="1"/>
  <c r="Z1348" i="1" a="1"/>
  <c r="Z1348" i="1" s="1"/>
  <c r="Y1348" i="1" a="1"/>
  <c r="Y1348" i="1" s="1"/>
  <c r="X1348" i="1" a="1"/>
  <c r="X1348" i="1" s="1"/>
  <c r="W1348" i="1" a="1"/>
  <c r="W1348" i="1" s="1"/>
  <c r="V1348" i="1"/>
  <c r="X105" i="1" a="1"/>
  <c r="X105" i="1" s="1"/>
  <c r="W105" i="1" a="1"/>
  <c r="W105" i="1" s="1"/>
  <c r="AD105" i="1" a="1"/>
  <c r="AD105" i="1" s="1"/>
  <c r="Z105" i="1" a="1"/>
  <c r="Z105" i="1" s="1"/>
  <c r="Y105" i="1" a="1"/>
  <c r="Y105" i="1" s="1"/>
  <c r="U105" i="1" a="1"/>
  <c r="U105" i="1" s="1"/>
  <c r="T105" i="1" a="1"/>
  <c r="T105" i="1" s="1"/>
  <c r="AE105" i="1" a="1"/>
  <c r="AE105" i="1" s="1"/>
  <c r="AA105" i="1" a="1"/>
  <c r="AA105" i="1" s="1"/>
  <c r="AF105" i="1" a="1"/>
  <c r="AF105" i="1" s="1"/>
  <c r="AC105" i="1" a="1"/>
  <c r="AC105" i="1" s="1"/>
  <c r="V105" i="1"/>
  <c r="AB105" i="1" a="1"/>
  <c r="AB105" i="1" s="1"/>
  <c r="N232" i="1"/>
  <c r="P232" i="1"/>
  <c r="Q37" i="1" a="1"/>
  <c r="Q37" i="1" s="1"/>
  <c r="F1391" i="1" a="1"/>
  <c r="F1391" i="1" s="1"/>
  <c r="AE979" i="1" a="1"/>
  <c r="AE979" i="1" s="1"/>
  <c r="T979" i="1" a="1"/>
  <c r="T979" i="1" s="1"/>
  <c r="AD979" i="1" a="1"/>
  <c r="AD979" i="1" s="1"/>
  <c r="AC979" i="1" a="1"/>
  <c r="AC979" i="1" s="1"/>
  <c r="AB979" i="1" a="1"/>
  <c r="AB979" i="1" s="1"/>
  <c r="Y979" i="1" a="1"/>
  <c r="Y979" i="1" s="1"/>
  <c r="AF979" i="1" a="1"/>
  <c r="AF979" i="1" s="1"/>
  <c r="AA979" i="1" a="1"/>
  <c r="AA979" i="1" s="1"/>
  <c r="Z979" i="1" a="1"/>
  <c r="Z979" i="1" s="1"/>
  <c r="X979" i="1" a="1"/>
  <c r="X979" i="1" s="1"/>
  <c r="U979" i="1" a="1"/>
  <c r="U979" i="1" s="1"/>
  <c r="W979" i="1" a="1"/>
  <c r="W979" i="1" s="1"/>
  <c r="V979" i="1"/>
  <c r="AD748" i="1" a="1"/>
  <c r="AD748" i="1" s="1"/>
  <c r="AC748" i="1" a="1"/>
  <c r="AC748" i="1" s="1"/>
  <c r="AB748" i="1" a="1"/>
  <c r="AB748" i="1" s="1"/>
  <c r="AA748" i="1" a="1"/>
  <c r="AA748" i="1" s="1"/>
  <c r="Z748" i="1" a="1"/>
  <c r="Z748" i="1" s="1"/>
  <c r="X748" i="1" a="1"/>
  <c r="X748" i="1" s="1"/>
  <c r="T748" i="1" a="1"/>
  <c r="T748" i="1" s="1"/>
  <c r="AE748" i="1" a="1"/>
  <c r="AE748" i="1" s="1"/>
  <c r="W748" i="1" a="1"/>
  <c r="W748" i="1" s="1"/>
  <c r="U748" i="1" a="1"/>
  <c r="U748" i="1" s="1"/>
  <c r="AF748" i="1" a="1"/>
  <c r="AF748" i="1" s="1"/>
  <c r="Y748" i="1" a="1"/>
  <c r="Y748" i="1" s="1"/>
  <c r="V748" i="1"/>
  <c r="N1387" i="1"/>
  <c r="S515" i="1"/>
  <c r="Q515" i="1" a="1"/>
  <c r="Q515" i="1" s="1"/>
  <c r="X57" i="17"/>
  <c r="AV51" i="5"/>
  <c r="AW51" i="5" s="1"/>
  <c r="AX51" i="5"/>
  <c r="AU51" i="5"/>
  <c r="H132" i="1"/>
  <c r="N632" i="1"/>
  <c r="O632" i="1"/>
  <c r="AA1011" i="1" a="1"/>
  <c r="AA1011" i="1" s="1"/>
  <c r="Z1011" i="1" a="1"/>
  <c r="Z1011" i="1" s="1"/>
  <c r="Y1011" i="1" a="1"/>
  <c r="Y1011" i="1" s="1"/>
  <c r="X1011" i="1" a="1"/>
  <c r="X1011" i="1" s="1"/>
  <c r="AE1011" i="1" a="1"/>
  <c r="AE1011" i="1" s="1"/>
  <c r="T1011" i="1" a="1"/>
  <c r="T1011" i="1" s="1"/>
  <c r="AB1011" i="1" a="1"/>
  <c r="AB1011" i="1" s="1"/>
  <c r="W1011" i="1" a="1"/>
  <c r="W1011" i="1" s="1"/>
  <c r="U1011" i="1" a="1"/>
  <c r="U1011" i="1" s="1"/>
  <c r="AD1011" i="1" a="1"/>
  <c r="AD1011" i="1" s="1"/>
  <c r="AC1011" i="1" a="1"/>
  <c r="AC1011" i="1" s="1"/>
  <c r="AF1011" i="1" a="1"/>
  <c r="AF1011" i="1" s="1"/>
  <c r="V1011" i="1"/>
  <c r="Y231" i="1" a="1"/>
  <c r="Y231" i="1" s="1"/>
  <c r="X231" i="1" a="1"/>
  <c r="X231" i="1" s="1"/>
  <c r="W231" i="1" a="1"/>
  <c r="W231" i="1" s="1"/>
  <c r="U231" i="1" a="1"/>
  <c r="U231" i="1" s="1"/>
  <c r="T231" i="1" a="1"/>
  <c r="T231" i="1" s="1"/>
  <c r="AE231" i="1" a="1"/>
  <c r="AE231" i="1" s="1"/>
  <c r="AD231" i="1" a="1"/>
  <c r="AD231" i="1" s="1"/>
  <c r="AA231" i="1" a="1"/>
  <c r="AA231" i="1" s="1"/>
  <c r="Z231" i="1" a="1"/>
  <c r="Z231" i="1" s="1"/>
  <c r="AF231" i="1" a="1"/>
  <c r="AF231" i="1" s="1"/>
  <c r="AC231" i="1" a="1"/>
  <c r="AC231" i="1" s="1"/>
  <c r="AB231" i="1" a="1"/>
  <c r="AB231" i="1" s="1"/>
  <c r="V231" i="1"/>
  <c r="AA1282" i="1" a="1"/>
  <c r="AA1282" i="1" s="1"/>
  <c r="Z1282" i="1" a="1"/>
  <c r="Z1282" i="1" s="1"/>
  <c r="U1282" i="1" a="1"/>
  <c r="U1282" i="1" s="1"/>
  <c r="T1282" i="1" a="1"/>
  <c r="T1282" i="1" s="1"/>
  <c r="AF1282" i="1" a="1"/>
  <c r="AF1282" i="1" s="1"/>
  <c r="AD1282" i="1" a="1"/>
  <c r="AD1282" i="1" s="1"/>
  <c r="AC1282" i="1" a="1"/>
  <c r="AC1282" i="1" s="1"/>
  <c r="AE1282" i="1" a="1"/>
  <c r="AE1282" i="1" s="1"/>
  <c r="AB1282" i="1" a="1"/>
  <c r="AB1282" i="1" s="1"/>
  <c r="Y1282" i="1" a="1"/>
  <c r="Y1282" i="1" s="1"/>
  <c r="X1282" i="1" a="1"/>
  <c r="X1282" i="1" s="1"/>
  <c r="W1282" i="1" a="1"/>
  <c r="W1282" i="1" s="1"/>
  <c r="V1282" i="1"/>
  <c r="AC1737" i="1" a="1"/>
  <c r="AC1737" i="1" s="1"/>
  <c r="W1737" i="1" a="1"/>
  <c r="W1737" i="1" s="1"/>
  <c r="U1737" i="1" a="1"/>
  <c r="U1737" i="1" s="1"/>
  <c r="T1737" i="1" a="1"/>
  <c r="T1737" i="1" s="1"/>
  <c r="AF1737" i="1" a="1"/>
  <c r="AF1737" i="1" s="1"/>
  <c r="Y1737" i="1" a="1"/>
  <c r="Y1737" i="1" s="1"/>
  <c r="X1737" i="1" a="1"/>
  <c r="X1737" i="1" s="1"/>
  <c r="AB1737" i="1" a="1"/>
  <c r="AB1737" i="1" s="1"/>
  <c r="AE1737" i="1" a="1"/>
  <c r="AE1737" i="1" s="1"/>
  <c r="AD1737" i="1" a="1"/>
  <c r="AD1737" i="1" s="1"/>
  <c r="AA1737" i="1" a="1"/>
  <c r="AA1737" i="1" s="1"/>
  <c r="Z1737" i="1" a="1"/>
  <c r="Z1737" i="1" s="1"/>
  <c r="V1737" i="1"/>
  <c r="AE310" i="1" a="1"/>
  <c r="AE310" i="1" s="1"/>
  <c r="T310" i="1" a="1"/>
  <c r="T310" i="1" s="1"/>
  <c r="AD310" i="1" a="1"/>
  <c r="AD310" i="1" s="1"/>
  <c r="AC310" i="1" a="1"/>
  <c r="AC310" i="1" s="1"/>
  <c r="Z310" i="1" a="1"/>
  <c r="Z310" i="1" s="1"/>
  <c r="W310" i="1" a="1"/>
  <c r="W310" i="1" s="1"/>
  <c r="U310" i="1" a="1"/>
  <c r="U310" i="1" s="1"/>
  <c r="AF310" i="1" a="1"/>
  <c r="AF310" i="1" s="1"/>
  <c r="AB310" i="1" a="1"/>
  <c r="AB310" i="1" s="1"/>
  <c r="AA310" i="1" a="1"/>
  <c r="AA310" i="1" s="1"/>
  <c r="X310" i="1" a="1"/>
  <c r="X310" i="1" s="1"/>
  <c r="Y310" i="1" a="1"/>
  <c r="Y310" i="1" s="1"/>
  <c r="V310" i="1"/>
  <c r="P129" i="1"/>
  <c r="N129" i="1"/>
  <c r="O129" i="1"/>
  <c r="P100" i="1"/>
  <c r="O100" i="1"/>
  <c r="N100" i="1"/>
  <c r="W294" i="1" a="1"/>
  <c r="W294" i="1" s="1"/>
  <c r="AF294" i="1" a="1"/>
  <c r="AF294" i="1" s="1"/>
  <c r="U294" i="1" a="1"/>
  <c r="U294" i="1" s="1"/>
  <c r="AE294" i="1" a="1"/>
  <c r="AE294" i="1" s="1"/>
  <c r="T294" i="1" a="1"/>
  <c r="T294" i="1" s="1"/>
  <c r="AB294" i="1" a="1"/>
  <c r="AB294" i="1" s="1"/>
  <c r="AD294" i="1" a="1"/>
  <c r="AD294" i="1" s="1"/>
  <c r="AC294" i="1" a="1"/>
  <c r="AC294" i="1" s="1"/>
  <c r="AA294" i="1" a="1"/>
  <c r="AA294" i="1" s="1"/>
  <c r="Y294" i="1" a="1"/>
  <c r="Y294" i="1" s="1"/>
  <c r="X294" i="1" a="1"/>
  <c r="X294" i="1" s="1"/>
  <c r="Z294" i="1" a="1"/>
  <c r="Z294" i="1" s="1"/>
  <c r="V294" i="1"/>
  <c r="S1297" i="1"/>
  <c r="Q1297" i="1" a="1"/>
  <c r="Q1297" i="1" s="1"/>
  <c r="AC19" i="1" a="1"/>
  <c r="AC19" i="1" s="1"/>
  <c r="AB19" i="1" a="1"/>
  <c r="AB19" i="1" s="1"/>
  <c r="AA19" i="1" a="1"/>
  <c r="AA19" i="1" s="1"/>
  <c r="Z19" i="1" a="1"/>
  <c r="Z19" i="1" s="1"/>
  <c r="Y19" i="1" a="1"/>
  <c r="Y19" i="1" s="1"/>
  <c r="W19" i="1" a="1"/>
  <c r="W19" i="1" s="1"/>
  <c r="X19" i="1" a="1"/>
  <c r="X19" i="1" s="1"/>
  <c r="U19" i="1" a="1"/>
  <c r="U19" i="1" s="1"/>
  <c r="T19" i="1" a="1"/>
  <c r="T19" i="1" s="1"/>
  <c r="AF19" i="1" a="1"/>
  <c r="AF19" i="1" s="1"/>
  <c r="AE19" i="1" a="1"/>
  <c r="AE19" i="1" s="1"/>
  <c r="AD19" i="1" a="1"/>
  <c r="AD19" i="1" s="1"/>
  <c r="V19" i="1"/>
  <c r="AD1394" i="1" a="1"/>
  <c r="AD1394" i="1" s="1"/>
  <c r="AC1394" i="1" a="1"/>
  <c r="AC1394" i="1" s="1"/>
  <c r="AB1394" i="1" a="1"/>
  <c r="AB1394" i="1" s="1"/>
  <c r="Z1394" i="1" a="1"/>
  <c r="Z1394" i="1" s="1"/>
  <c r="T1394" i="1" a="1"/>
  <c r="T1394" i="1" s="1"/>
  <c r="AF1394" i="1" a="1"/>
  <c r="AF1394" i="1" s="1"/>
  <c r="AE1394" i="1" a="1"/>
  <c r="AE1394" i="1" s="1"/>
  <c r="AA1394" i="1" a="1"/>
  <c r="AA1394" i="1" s="1"/>
  <c r="Y1394" i="1" a="1"/>
  <c r="Y1394" i="1" s="1"/>
  <c r="X1394" i="1" a="1"/>
  <c r="X1394" i="1" s="1"/>
  <c r="U1394" i="1" a="1"/>
  <c r="U1394" i="1" s="1"/>
  <c r="W1394" i="1" a="1"/>
  <c r="W1394" i="1" s="1"/>
  <c r="V1394" i="1"/>
  <c r="O1155" i="1"/>
  <c r="N1155" i="1"/>
  <c r="P1155" i="1"/>
  <c r="AE190" i="1" a="1"/>
  <c r="AE190" i="1" s="1"/>
  <c r="T190" i="1" a="1"/>
  <c r="T190" i="1" s="1"/>
  <c r="AD190" i="1" a="1"/>
  <c r="AD190" i="1" s="1"/>
  <c r="AC190" i="1" a="1"/>
  <c r="AC190" i="1" s="1"/>
  <c r="AA190" i="1" a="1"/>
  <c r="AA190" i="1" s="1"/>
  <c r="Z190" i="1" a="1"/>
  <c r="Z190" i="1" s="1"/>
  <c r="W190" i="1" a="1"/>
  <c r="W190" i="1" s="1"/>
  <c r="U190" i="1" a="1"/>
  <c r="U190" i="1" s="1"/>
  <c r="AF190" i="1" a="1"/>
  <c r="AF190" i="1" s="1"/>
  <c r="AB190" i="1" a="1"/>
  <c r="AB190" i="1" s="1"/>
  <c r="Y190" i="1" a="1"/>
  <c r="Y190" i="1" s="1"/>
  <c r="X190" i="1" a="1"/>
  <c r="X190" i="1" s="1"/>
  <c r="V190" i="1"/>
  <c r="P749" i="1"/>
  <c r="N749" i="1"/>
  <c r="T21" i="4" a="1"/>
  <c r="T21" i="4" s="1"/>
  <c r="R21" i="4" s="1"/>
  <c r="BF21" i="6"/>
  <c r="BI21" i="6"/>
  <c r="BG21" i="6"/>
  <c r="BH21" i="6" s="1"/>
  <c r="AC1795" i="1" a="1"/>
  <c r="AC1795" i="1" s="1"/>
  <c r="AB1795" i="1" a="1"/>
  <c r="AB1795" i="1" s="1"/>
  <c r="AD1795" i="1" a="1"/>
  <c r="AD1795" i="1" s="1"/>
  <c r="AA1795" i="1" a="1"/>
  <c r="AA1795" i="1" s="1"/>
  <c r="AE1795" i="1" a="1"/>
  <c r="AE1795" i="1" s="1"/>
  <c r="Z1795" i="1" a="1"/>
  <c r="Z1795" i="1" s="1"/>
  <c r="Y1795" i="1" a="1"/>
  <c r="Y1795" i="1" s="1"/>
  <c r="X1795" i="1" a="1"/>
  <c r="X1795" i="1" s="1"/>
  <c r="W1795" i="1" a="1"/>
  <c r="W1795" i="1" s="1"/>
  <c r="T1795" i="1" a="1"/>
  <c r="T1795" i="1" s="1"/>
  <c r="AF1795" i="1" a="1"/>
  <c r="AF1795" i="1" s="1"/>
  <c r="U1795" i="1" a="1"/>
  <c r="U1795" i="1" s="1"/>
  <c r="V1795" i="1"/>
  <c r="P1684" i="1"/>
  <c r="O1684" i="1"/>
  <c r="N1684" i="1"/>
  <c r="Z881" i="1" a="1"/>
  <c r="Z881" i="1" s="1"/>
  <c r="Y881" i="1" a="1"/>
  <c r="Y881" i="1" s="1"/>
  <c r="X881" i="1" a="1"/>
  <c r="X881" i="1" s="1"/>
  <c r="W881" i="1" a="1"/>
  <c r="W881" i="1" s="1"/>
  <c r="AE881" i="1" a="1"/>
  <c r="AE881" i="1" s="1"/>
  <c r="T881" i="1" a="1"/>
  <c r="T881" i="1" s="1"/>
  <c r="AB881" i="1" a="1"/>
  <c r="AB881" i="1" s="1"/>
  <c r="AA881" i="1" a="1"/>
  <c r="AA881" i="1" s="1"/>
  <c r="U881" i="1" a="1"/>
  <c r="U881" i="1" s="1"/>
  <c r="AF881" i="1" a="1"/>
  <c r="AF881" i="1" s="1"/>
  <c r="AC881" i="1" a="1"/>
  <c r="AC881" i="1" s="1"/>
  <c r="AD881" i="1" a="1"/>
  <c r="AD881" i="1" s="1"/>
  <c r="V881" i="1"/>
  <c r="P568" i="1"/>
  <c r="O568" i="1"/>
  <c r="P300" i="1"/>
  <c r="N300" i="1"/>
  <c r="O300" i="1"/>
  <c r="BI32" i="15"/>
  <c r="BG32" i="15"/>
  <c r="BH32" i="15" s="1"/>
  <c r="BF32" i="15"/>
  <c r="G1754" i="1"/>
  <c r="H1754" i="1"/>
  <c r="N1359" i="1"/>
  <c r="P1359" i="1"/>
  <c r="P1326" i="1"/>
  <c r="P714" i="1"/>
  <c r="N714" i="1"/>
  <c r="P676" i="1"/>
  <c r="N676" i="1"/>
  <c r="O676" i="1"/>
  <c r="O495" i="1"/>
  <c r="P495" i="1"/>
  <c r="AF214" i="1" a="1"/>
  <c r="AF214" i="1" s="1"/>
  <c r="U214" i="1" a="1"/>
  <c r="U214" i="1" s="1"/>
  <c r="Y214" i="1" a="1"/>
  <c r="Y214" i="1" s="1"/>
  <c r="X214" i="1" a="1"/>
  <c r="X214" i="1" s="1"/>
  <c r="W214" i="1" a="1"/>
  <c r="W214" i="1" s="1"/>
  <c r="AE214" i="1" a="1"/>
  <c r="AE214" i="1" s="1"/>
  <c r="Z214" i="1" a="1"/>
  <c r="Z214" i="1" s="1"/>
  <c r="T214" i="1" a="1"/>
  <c r="T214" i="1" s="1"/>
  <c r="AB214" i="1" a="1"/>
  <c r="AB214" i="1" s="1"/>
  <c r="AD214" i="1" a="1"/>
  <c r="AD214" i="1" s="1"/>
  <c r="V214" i="1"/>
  <c r="AC214" i="1" a="1"/>
  <c r="AC214" i="1" s="1"/>
  <c r="AA214" i="1" a="1"/>
  <c r="AA214" i="1" s="1"/>
  <c r="R546" i="1" a="1"/>
  <c r="R546" i="1" s="1"/>
  <c r="BB9" i="10"/>
  <c r="AZ9" i="10"/>
  <c r="BA9" i="10" s="1"/>
  <c r="AY9" i="10"/>
  <c r="N1457" i="1"/>
  <c r="P1457" i="1"/>
  <c r="P557" i="1"/>
  <c r="N557" i="1"/>
  <c r="O557" i="1"/>
  <c r="W1441" i="1" a="1"/>
  <c r="W1441" i="1" s="1"/>
  <c r="X1441" i="1" a="1"/>
  <c r="X1441" i="1" s="1"/>
  <c r="U1441" i="1" a="1"/>
  <c r="U1441" i="1" s="1"/>
  <c r="AF1441" i="1" a="1"/>
  <c r="AF1441" i="1" s="1"/>
  <c r="T1441" i="1" a="1"/>
  <c r="T1441" i="1" s="1"/>
  <c r="AD1441" i="1" a="1"/>
  <c r="AD1441" i="1" s="1"/>
  <c r="AE1441" i="1" a="1"/>
  <c r="AE1441" i="1" s="1"/>
  <c r="AC1441" i="1" a="1"/>
  <c r="AC1441" i="1" s="1"/>
  <c r="AB1441" i="1" a="1"/>
  <c r="AB1441" i="1" s="1"/>
  <c r="AA1441" i="1" a="1"/>
  <c r="AA1441" i="1" s="1"/>
  <c r="Z1441" i="1" a="1"/>
  <c r="Z1441" i="1" s="1"/>
  <c r="Y1441" i="1" a="1"/>
  <c r="Y1441" i="1" s="1"/>
  <c r="V1441" i="1"/>
  <c r="N1326" i="1"/>
  <c r="N1148" i="1"/>
  <c r="N717" i="1"/>
  <c r="AE319" i="1" a="1"/>
  <c r="AE319" i="1" s="1"/>
  <c r="T319" i="1" a="1"/>
  <c r="T319" i="1" s="1"/>
  <c r="AD319" i="1" a="1"/>
  <c r="AD319" i="1" s="1"/>
  <c r="AC319" i="1" a="1"/>
  <c r="AC319" i="1" s="1"/>
  <c r="AB319" i="1" a="1"/>
  <c r="AB319" i="1" s="1"/>
  <c r="AA319" i="1" a="1"/>
  <c r="AA319" i="1" s="1"/>
  <c r="U319" i="1" a="1"/>
  <c r="U319" i="1" s="1"/>
  <c r="AF319" i="1" a="1"/>
  <c r="AF319" i="1" s="1"/>
  <c r="X319" i="1" a="1"/>
  <c r="X319" i="1" s="1"/>
  <c r="W319" i="1" a="1"/>
  <c r="W319" i="1" s="1"/>
  <c r="Z319" i="1" a="1"/>
  <c r="Z319" i="1" s="1"/>
  <c r="Y319" i="1" a="1"/>
  <c r="Y319" i="1" s="1"/>
  <c r="V319" i="1"/>
  <c r="O289" i="1"/>
  <c r="N289" i="1"/>
  <c r="N1199" i="1"/>
  <c r="P1199" i="1"/>
  <c r="Q817" i="1" a="1"/>
  <c r="Q817" i="1" s="1"/>
  <c r="AE781" i="1" a="1"/>
  <c r="AE781" i="1" s="1"/>
  <c r="AD781" i="1" a="1"/>
  <c r="AD781" i="1" s="1"/>
  <c r="AC781" i="1" a="1"/>
  <c r="AC781" i="1" s="1"/>
  <c r="Y781" i="1" a="1"/>
  <c r="Y781" i="1" s="1"/>
  <c r="U781" i="1" a="1"/>
  <c r="U781" i="1" s="1"/>
  <c r="T781" i="1" a="1"/>
  <c r="T781" i="1" s="1"/>
  <c r="AF781" i="1" a="1"/>
  <c r="AF781" i="1" s="1"/>
  <c r="AB781" i="1" a="1"/>
  <c r="AB781" i="1" s="1"/>
  <c r="Z781" i="1" a="1"/>
  <c r="Z781" i="1" s="1"/>
  <c r="X781" i="1" a="1"/>
  <c r="X781" i="1" s="1"/>
  <c r="AA781" i="1" a="1"/>
  <c r="AA781" i="1" s="1"/>
  <c r="W781" i="1" a="1"/>
  <c r="W781" i="1" s="1"/>
  <c r="V781" i="1"/>
  <c r="P424" i="1"/>
  <c r="O424" i="1"/>
  <c r="N424" i="1"/>
  <c r="AB1799" i="1" a="1"/>
  <c r="AB1799" i="1" s="1"/>
  <c r="AC1799" i="1" a="1"/>
  <c r="AC1799" i="1" s="1"/>
  <c r="AA1799" i="1" a="1"/>
  <c r="AA1799" i="1" s="1"/>
  <c r="T1799" i="1" a="1"/>
  <c r="T1799" i="1" s="1"/>
  <c r="AF1799" i="1" a="1"/>
  <c r="AF1799" i="1" s="1"/>
  <c r="Y1799" i="1" a="1"/>
  <c r="Y1799" i="1" s="1"/>
  <c r="X1799" i="1" a="1"/>
  <c r="X1799" i="1" s="1"/>
  <c r="W1799" i="1" a="1"/>
  <c r="W1799" i="1" s="1"/>
  <c r="U1799" i="1" a="1"/>
  <c r="U1799" i="1" s="1"/>
  <c r="AE1799" i="1" a="1"/>
  <c r="AE1799" i="1" s="1"/>
  <c r="AD1799" i="1" a="1"/>
  <c r="AD1799" i="1" s="1"/>
  <c r="Z1799" i="1" a="1"/>
  <c r="Z1799" i="1" s="1"/>
  <c r="V1799" i="1"/>
  <c r="O1457" i="1"/>
  <c r="P1295" i="1"/>
  <c r="O1295" i="1"/>
  <c r="N1295" i="1"/>
  <c r="P540" i="1"/>
  <c r="O540" i="1"/>
  <c r="N540" i="1"/>
  <c r="P186" i="1"/>
  <c r="O186" i="1"/>
  <c r="N186" i="1"/>
  <c r="O170" i="1"/>
  <c r="P170" i="1"/>
  <c r="N170" i="1"/>
  <c r="AB1679" i="1" a="1"/>
  <c r="AB1679" i="1" s="1"/>
  <c r="AF1679" i="1" a="1"/>
  <c r="AF1679" i="1" s="1"/>
  <c r="T1679" i="1" a="1"/>
  <c r="T1679" i="1" s="1"/>
  <c r="AE1679" i="1" a="1"/>
  <c r="AE1679" i="1" s="1"/>
  <c r="AD1679" i="1" a="1"/>
  <c r="AD1679" i="1" s="1"/>
  <c r="AA1679" i="1" a="1"/>
  <c r="AA1679" i="1" s="1"/>
  <c r="U1679" i="1" a="1"/>
  <c r="U1679" i="1" s="1"/>
  <c r="W1679" i="1" a="1"/>
  <c r="W1679" i="1" s="1"/>
  <c r="AC1679" i="1" a="1"/>
  <c r="AC1679" i="1" s="1"/>
  <c r="Z1679" i="1" a="1"/>
  <c r="Z1679" i="1" s="1"/>
  <c r="Y1679" i="1" a="1"/>
  <c r="Y1679" i="1" s="1"/>
  <c r="X1679" i="1" a="1"/>
  <c r="X1679" i="1" s="1"/>
  <c r="V1679" i="1"/>
  <c r="N495" i="1"/>
  <c r="Q1472" i="1" a="1"/>
  <c r="Q1472" i="1" s="1"/>
  <c r="S1472" i="1"/>
  <c r="S1279" i="1"/>
  <c r="Q1279" i="1" a="1"/>
  <c r="Q1279" i="1" s="1"/>
  <c r="AE1330" i="1" a="1"/>
  <c r="AE1330" i="1" s="1"/>
  <c r="T1330" i="1" a="1"/>
  <c r="T1330" i="1" s="1"/>
  <c r="AD1330" i="1" a="1"/>
  <c r="AD1330" i="1" s="1"/>
  <c r="AC1330" i="1" a="1"/>
  <c r="AC1330" i="1" s="1"/>
  <c r="Z1330" i="1" a="1"/>
  <c r="Z1330" i="1" s="1"/>
  <c r="Y1330" i="1" a="1"/>
  <c r="Y1330" i="1" s="1"/>
  <c r="X1330" i="1" a="1"/>
  <c r="X1330" i="1" s="1"/>
  <c r="W1330" i="1" a="1"/>
  <c r="W1330" i="1" s="1"/>
  <c r="AB1330" i="1" a="1"/>
  <c r="AB1330" i="1" s="1"/>
  <c r="AA1330" i="1" a="1"/>
  <c r="AA1330" i="1" s="1"/>
  <c r="AF1330" i="1" a="1"/>
  <c r="AF1330" i="1" s="1"/>
  <c r="U1330" i="1" a="1"/>
  <c r="U1330" i="1" s="1"/>
  <c r="V1330" i="1"/>
  <c r="S891" i="1"/>
  <c r="Q891" i="1" a="1"/>
  <c r="Q891" i="1" s="1"/>
  <c r="Q1388" i="1" a="1"/>
  <c r="Q1388" i="1" s="1"/>
  <c r="S1388" i="1"/>
  <c r="W1776" i="1" a="1"/>
  <c r="W1776" i="1" s="1"/>
  <c r="Y1776" i="1" a="1"/>
  <c r="Y1776" i="1" s="1"/>
  <c r="X1776" i="1" a="1"/>
  <c r="X1776" i="1" s="1"/>
  <c r="T1776" i="1" a="1"/>
  <c r="T1776" i="1" s="1"/>
  <c r="AE1776" i="1" a="1"/>
  <c r="AE1776" i="1" s="1"/>
  <c r="Z1776" i="1" a="1"/>
  <c r="Z1776" i="1" s="1"/>
  <c r="U1776" i="1" a="1"/>
  <c r="U1776" i="1" s="1"/>
  <c r="AF1776" i="1" a="1"/>
  <c r="AF1776" i="1" s="1"/>
  <c r="AB1776" i="1" a="1"/>
  <c r="AB1776" i="1" s="1"/>
  <c r="AC1776" i="1" a="1"/>
  <c r="AC1776" i="1" s="1"/>
  <c r="AD1776" i="1" a="1"/>
  <c r="AD1776" i="1" s="1"/>
  <c r="AA1776" i="1" a="1"/>
  <c r="AA1776" i="1" s="1"/>
  <c r="V1776" i="1"/>
  <c r="S1690" i="1"/>
  <c r="Q1690" i="1" a="1"/>
  <c r="Q1690" i="1" s="1"/>
  <c r="H791" i="1"/>
  <c r="G791" i="1"/>
  <c r="Q1770" i="1" a="1"/>
  <c r="Q1770" i="1" s="1"/>
  <c r="H1575" i="1"/>
  <c r="P1334" i="1"/>
  <c r="O1334" i="1"/>
  <c r="N1334" i="1"/>
  <c r="AA342" i="1" a="1"/>
  <c r="AA342" i="1" s="1"/>
  <c r="Z342" i="1" a="1"/>
  <c r="Z342" i="1" s="1"/>
  <c r="Y342" i="1" a="1"/>
  <c r="Y342" i="1" s="1"/>
  <c r="X342" i="1" a="1"/>
  <c r="X342" i="1" s="1"/>
  <c r="AF342" i="1" a="1"/>
  <c r="AF342" i="1" s="1"/>
  <c r="U342" i="1" a="1"/>
  <c r="U342" i="1" s="1"/>
  <c r="AE342" i="1" a="1"/>
  <c r="AE342" i="1" s="1"/>
  <c r="AD342" i="1" a="1"/>
  <c r="AD342" i="1" s="1"/>
  <c r="AC342" i="1" a="1"/>
  <c r="AC342" i="1" s="1"/>
  <c r="T342" i="1" a="1"/>
  <c r="T342" i="1" s="1"/>
  <c r="AB342" i="1" a="1"/>
  <c r="AB342" i="1" s="1"/>
  <c r="W342" i="1" a="1"/>
  <c r="W342" i="1" s="1"/>
  <c r="V342" i="1"/>
  <c r="O488" i="1"/>
  <c r="P488" i="1"/>
  <c r="N488" i="1"/>
  <c r="P226" i="1"/>
  <c r="O226" i="1"/>
  <c r="N226" i="1"/>
  <c r="P81" i="1"/>
  <c r="N81" i="1"/>
  <c r="O81" i="1"/>
  <c r="N1246" i="1"/>
  <c r="Z1222" i="1" a="1"/>
  <c r="Z1222" i="1" s="1"/>
  <c r="Y1222" i="1" a="1"/>
  <c r="Y1222" i="1" s="1"/>
  <c r="X1222" i="1" a="1"/>
  <c r="X1222" i="1" s="1"/>
  <c r="AF1222" i="1" a="1"/>
  <c r="AF1222" i="1" s="1"/>
  <c r="U1222" i="1" a="1"/>
  <c r="U1222" i="1" s="1"/>
  <c r="AB1222" i="1" a="1"/>
  <c r="AB1222" i="1" s="1"/>
  <c r="AA1222" i="1" a="1"/>
  <c r="AA1222" i="1" s="1"/>
  <c r="W1222" i="1" a="1"/>
  <c r="W1222" i="1" s="1"/>
  <c r="AE1222" i="1" a="1"/>
  <c r="AE1222" i="1" s="1"/>
  <c r="AC1222" i="1" a="1"/>
  <c r="AC1222" i="1" s="1"/>
  <c r="AD1222" i="1" a="1"/>
  <c r="AD1222" i="1" s="1"/>
  <c r="T1222" i="1" a="1"/>
  <c r="T1222" i="1" s="1"/>
  <c r="V1222" i="1"/>
  <c r="AQ63" i="8"/>
  <c r="AR65" i="8" s="1"/>
  <c r="AR66" i="8" s="1"/>
  <c r="N613" i="1"/>
  <c r="O613" i="1"/>
  <c r="P613" i="1"/>
  <c r="X5" i="8"/>
  <c r="AR5" i="8"/>
  <c r="BD5" i="8"/>
  <c r="AH5" i="8"/>
  <c r="O1635" i="1"/>
  <c r="P1635" i="1"/>
  <c r="N1635" i="1"/>
  <c r="AB1401" i="1" a="1"/>
  <c r="AB1401" i="1" s="1"/>
  <c r="AA1401" i="1" a="1"/>
  <c r="AA1401" i="1" s="1"/>
  <c r="Z1401" i="1" a="1"/>
  <c r="Z1401" i="1" s="1"/>
  <c r="X1401" i="1" a="1"/>
  <c r="X1401" i="1" s="1"/>
  <c r="AF1401" i="1" a="1"/>
  <c r="AF1401" i="1" s="1"/>
  <c r="AE1401" i="1" a="1"/>
  <c r="AE1401" i="1" s="1"/>
  <c r="AD1401" i="1" a="1"/>
  <c r="AD1401" i="1" s="1"/>
  <c r="Y1401" i="1" a="1"/>
  <c r="Y1401" i="1" s="1"/>
  <c r="T1401" i="1" a="1"/>
  <c r="T1401" i="1" s="1"/>
  <c r="W1401" i="1" a="1"/>
  <c r="W1401" i="1" s="1"/>
  <c r="U1401" i="1" a="1"/>
  <c r="U1401" i="1" s="1"/>
  <c r="AC1401" i="1" a="1"/>
  <c r="AC1401" i="1" s="1"/>
  <c r="V1401" i="1"/>
  <c r="W1247" i="1" a="1"/>
  <c r="W1247" i="1" s="1"/>
  <c r="AF1247" i="1" a="1"/>
  <c r="AF1247" i="1" s="1"/>
  <c r="U1247" i="1" a="1"/>
  <c r="U1247" i="1" s="1"/>
  <c r="AD1247" i="1" a="1"/>
  <c r="AD1247" i="1" s="1"/>
  <c r="AB1247" i="1" a="1"/>
  <c r="AB1247" i="1" s="1"/>
  <c r="AE1247" i="1" a="1"/>
  <c r="AE1247" i="1" s="1"/>
  <c r="AC1247" i="1" a="1"/>
  <c r="AC1247" i="1" s="1"/>
  <c r="AA1247" i="1" a="1"/>
  <c r="AA1247" i="1" s="1"/>
  <c r="Z1247" i="1" a="1"/>
  <c r="Z1247" i="1" s="1"/>
  <c r="X1247" i="1" a="1"/>
  <c r="X1247" i="1" s="1"/>
  <c r="Y1247" i="1" a="1"/>
  <c r="Y1247" i="1" s="1"/>
  <c r="T1247" i="1" a="1"/>
  <c r="T1247" i="1" s="1"/>
  <c r="V1247" i="1"/>
  <c r="S50" i="1"/>
  <c r="Q50" i="1" a="1"/>
  <c r="Q50" i="1" s="1"/>
  <c r="AF234" i="1" a="1"/>
  <c r="AF234" i="1" s="1"/>
  <c r="U234" i="1" a="1"/>
  <c r="U234" i="1" s="1"/>
  <c r="AE234" i="1" a="1"/>
  <c r="AE234" i="1" s="1"/>
  <c r="T234" i="1" a="1"/>
  <c r="T234" i="1" s="1"/>
  <c r="AD234" i="1" a="1"/>
  <c r="AD234" i="1" s="1"/>
  <c r="AB234" i="1" a="1"/>
  <c r="AB234" i="1" s="1"/>
  <c r="AA234" i="1" a="1"/>
  <c r="AA234" i="1" s="1"/>
  <c r="X234" i="1" a="1"/>
  <c r="X234" i="1" s="1"/>
  <c r="W234" i="1" a="1"/>
  <c r="W234" i="1" s="1"/>
  <c r="AC234" i="1" a="1"/>
  <c r="AC234" i="1" s="1"/>
  <c r="V234" i="1"/>
  <c r="Z234" i="1" a="1"/>
  <c r="Z234" i="1" s="1"/>
  <c r="Y234" i="1" a="1"/>
  <c r="Y234" i="1" s="1"/>
  <c r="S1144" i="1"/>
  <c r="P476" i="1"/>
  <c r="N476" i="1"/>
  <c r="O476" i="1"/>
  <c r="P276" i="1"/>
  <c r="N276" i="1"/>
  <c r="O276" i="1"/>
  <c r="I244" i="1" a="1"/>
  <c r="I244" i="1" s="1"/>
  <c r="I262" i="1" a="1"/>
  <c r="I262" i="1" s="1"/>
  <c r="I264" i="1" a="1"/>
  <c r="I264" i="1" s="1"/>
  <c r="I242" i="1" a="1"/>
  <c r="I242" i="1" s="1"/>
  <c r="I270" i="1" a="1"/>
  <c r="I270" i="1" s="1"/>
  <c r="I261" i="1" a="1"/>
  <c r="I261" i="1" s="1"/>
  <c r="AY66" i="10"/>
  <c r="AZ66" i="10"/>
  <c r="BA66" i="10" s="1"/>
  <c r="BB66" i="10"/>
  <c r="P1718" i="1"/>
  <c r="O1718" i="1"/>
  <c r="N1718" i="1"/>
  <c r="N1638" i="1"/>
  <c r="P1638" i="1"/>
  <c r="O1638" i="1"/>
  <c r="P1518" i="1"/>
  <c r="O1518" i="1"/>
  <c r="N1518" i="1"/>
  <c r="P1318" i="1"/>
  <c r="O1318" i="1"/>
  <c r="N1318" i="1"/>
  <c r="P1178" i="1"/>
  <c r="O1178" i="1"/>
  <c r="N1178" i="1"/>
  <c r="BB51" i="5"/>
  <c r="I1453" i="1" a="1"/>
  <c r="I1453" i="1" s="1"/>
  <c r="I1471" i="1" a="1"/>
  <c r="I1471" i="1" s="1"/>
  <c r="I1462" i="1" a="1"/>
  <c r="I1462" i="1" s="1"/>
  <c r="I1466" i="1" a="1"/>
  <c r="I1466" i="1" s="1"/>
  <c r="I1459" i="1" a="1"/>
  <c r="I1459" i="1" s="1"/>
  <c r="I1468" i="1" a="1"/>
  <c r="I1468" i="1" s="1"/>
  <c r="H1669" i="1"/>
  <c r="G1669" i="1"/>
  <c r="P1609" i="1"/>
  <c r="O1609" i="1"/>
  <c r="N1609" i="1"/>
  <c r="P1429" i="1"/>
  <c r="O1429" i="1"/>
  <c r="N1429" i="1"/>
  <c r="H1189" i="1"/>
  <c r="G1189" i="1"/>
  <c r="I375" i="2"/>
  <c r="N1700" i="1"/>
  <c r="P1700" i="1"/>
  <c r="O1700" i="1"/>
  <c r="P1500" i="1"/>
  <c r="O1500" i="1"/>
  <c r="N1500" i="1"/>
  <c r="T47" i="17"/>
  <c r="AG71" i="13"/>
  <c r="AH73" i="13" s="1"/>
  <c r="AH74" i="13" s="1"/>
  <c r="BI53" i="13"/>
  <c r="BG53" i="13"/>
  <c r="BH53" i="13" s="1"/>
  <c r="BF53" i="13"/>
  <c r="H277" i="2"/>
  <c r="BG21" i="8"/>
  <c r="BH21" i="8" s="1"/>
  <c r="BF21" i="8"/>
  <c r="BI21" i="8"/>
  <c r="P957" i="1"/>
  <c r="O957" i="1"/>
  <c r="N957" i="1"/>
  <c r="P420" i="1"/>
  <c r="O420" i="1"/>
  <c r="N420" i="1"/>
  <c r="O166" i="1"/>
  <c r="N166" i="1"/>
  <c r="P166" i="1"/>
  <c r="I249" i="1" a="1"/>
  <c r="I249" i="1" s="1"/>
  <c r="W1519" i="1" a="1"/>
  <c r="W1519" i="1" s="1"/>
  <c r="AF1519" i="1" a="1"/>
  <c r="AF1519" i="1" s="1"/>
  <c r="AE1519" i="1" a="1"/>
  <c r="AE1519" i="1" s="1"/>
  <c r="AD1519" i="1" a="1"/>
  <c r="AD1519" i="1" s="1"/>
  <c r="AB1519" i="1" a="1"/>
  <c r="AB1519" i="1" s="1"/>
  <c r="AC1519" i="1" a="1"/>
  <c r="AC1519" i="1" s="1"/>
  <c r="Z1519" i="1" a="1"/>
  <c r="Z1519" i="1" s="1"/>
  <c r="T1519" i="1" a="1"/>
  <c r="T1519" i="1" s="1"/>
  <c r="X1519" i="1" a="1"/>
  <c r="X1519" i="1" s="1"/>
  <c r="U1519" i="1" a="1"/>
  <c r="U1519" i="1" s="1"/>
  <c r="Y1519" i="1" a="1"/>
  <c r="Y1519" i="1" s="1"/>
  <c r="AA1519" i="1" a="1"/>
  <c r="AA1519" i="1" s="1"/>
  <c r="V1519" i="1"/>
  <c r="AF1354" i="1" a="1"/>
  <c r="AF1354" i="1" s="1"/>
  <c r="U1354" i="1" a="1"/>
  <c r="U1354" i="1" s="1"/>
  <c r="AD1354" i="1" a="1"/>
  <c r="AD1354" i="1" s="1"/>
  <c r="AC1354" i="1" a="1"/>
  <c r="AC1354" i="1" s="1"/>
  <c r="AB1354" i="1" a="1"/>
  <c r="AB1354" i="1" s="1"/>
  <c r="AA1354" i="1" a="1"/>
  <c r="AA1354" i="1" s="1"/>
  <c r="Z1354" i="1" a="1"/>
  <c r="Z1354" i="1" s="1"/>
  <c r="X1354" i="1" a="1"/>
  <c r="X1354" i="1" s="1"/>
  <c r="Y1354" i="1" a="1"/>
  <c r="Y1354" i="1" s="1"/>
  <c r="W1354" i="1" a="1"/>
  <c r="W1354" i="1" s="1"/>
  <c r="T1354" i="1" a="1"/>
  <c r="T1354" i="1" s="1"/>
  <c r="AE1354" i="1" a="1"/>
  <c r="AE1354" i="1" s="1"/>
  <c r="V1354" i="1"/>
  <c r="AF312" i="1" a="1"/>
  <c r="AF312" i="1" s="1"/>
  <c r="U312" i="1" a="1"/>
  <c r="U312" i="1" s="1"/>
  <c r="AE312" i="1" a="1"/>
  <c r="AE312" i="1" s="1"/>
  <c r="T312" i="1" a="1"/>
  <c r="T312" i="1" s="1"/>
  <c r="AD312" i="1" a="1"/>
  <c r="AD312" i="1" s="1"/>
  <c r="AC312" i="1" a="1"/>
  <c r="AC312" i="1" s="1"/>
  <c r="AA312" i="1" a="1"/>
  <c r="AA312" i="1" s="1"/>
  <c r="AB312" i="1" a="1"/>
  <c r="AB312" i="1" s="1"/>
  <c r="Z312" i="1" a="1"/>
  <c r="Z312" i="1" s="1"/>
  <c r="Y312" i="1" a="1"/>
  <c r="Y312" i="1" s="1"/>
  <c r="X312" i="1" a="1"/>
  <c r="X312" i="1" s="1"/>
  <c r="W312" i="1" a="1"/>
  <c r="W312" i="1" s="1"/>
  <c r="V312" i="1"/>
  <c r="N1041" i="1"/>
  <c r="B131" i="4" a="1"/>
  <c r="B131" i="4" s="1"/>
  <c r="R1233" i="1" a="1"/>
  <c r="R1233" i="1" s="1"/>
  <c r="N255" i="1"/>
  <c r="O255" i="1"/>
  <c r="P198" i="1"/>
  <c r="O198" i="1"/>
  <c r="N198" i="1"/>
  <c r="H392" i="2"/>
  <c r="I1467" i="1" a="1"/>
  <c r="I1467" i="1" s="1"/>
  <c r="Q587" i="1" a="1"/>
  <c r="Q587" i="1" s="1"/>
  <c r="BB40" i="10"/>
  <c r="AY40" i="10"/>
  <c r="AZ40" i="10"/>
  <c r="BA40" i="10" s="1"/>
  <c r="O1739" i="1"/>
  <c r="R1239" i="1" a="1"/>
  <c r="R1239" i="1" s="1"/>
  <c r="Y779" i="1" a="1"/>
  <c r="Y779" i="1" s="1"/>
  <c r="X779" i="1" a="1"/>
  <c r="X779" i="1" s="1"/>
  <c r="W779" i="1" a="1"/>
  <c r="W779" i="1" s="1"/>
  <c r="U779" i="1" a="1"/>
  <c r="U779" i="1" s="1"/>
  <c r="AD779" i="1" a="1"/>
  <c r="AD779" i="1" s="1"/>
  <c r="AA779" i="1" a="1"/>
  <c r="AA779" i="1" s="1"/>
  <c r="AF779" i="1" a="1"/>
  <c r="AF779" i="1" s="1"/>
  <c r="AE779" i="1" a="1"/>
  <c r="AE779" i="1" s="1"/>
  <c r="AC779" i="1" a="1"/>
  <c r="AC779" i="1" s="1"/>
  <c r="Z779" i="1" a="1"/>
  <c r="Z779" i="1" s="1"/>
  <c r="AB779" i="1" a="1"/>
  <c r="AB779" i="1" s="1"/>
  <c r="T779" i="1" a="1"/>
  <c r="T779" i="1" s="1"/>
  <c r="V779" i="1"/>
  <c r="P549" i="1"/>
  <c r="N549" i="1"/>
  <c r="AA479" i="1" a="1"/>
  <c r="AA479" i="1" s="1"/>
  <c r="Z479" i="1" a="1"/>
  <c r="Z479" i="1" s="1"/>
  <c r="Y479" i="1" a="1"/>
  <c r="Y479" i="1" s="1"/>
  <c r="AB479" i="1" a="1"/>
  <c r="AB479" i="1" s="1"/>
  <c r="X479" i="1" a="1"/>
  <c r="X479" i="1" s="1"/>
  <c r="W479" i="1" a="1"/>
  <c r="W479" i="1" s="1"/>
  <c r="U479" i="1" a="1"/>
  <c r="U479" i="1" s="1"/>
  <c r="AC479" i="1" a="1"/>
  <c r="AC479" i="1" s="1"/>
  <c r="T479" i="1" a="1"/>
  <c r="T479" i="1" s="1"/>
  <c r="AE479" i="1" a="1"/>
  <c r="AE479" i="1" s="1"/>
  <c r="AD479" i="1" a="1"/>
  <c r="AD479" i="1" s="1"/>
  <c r="AF479" i="1" a="1"/>
  <c r="AF479" i="1" s="1"/>
  <c r="V479" i="1"/>
  <c r="Y530" i="1" a="1"/>
  <c r="Y530" i="1" s="1"/>
  <c r="X530" i="1" a="1"/>
  <c r="X530" i="1" s="1"/>
  <c r="W530" i="1" a="1"/>
  <c r="W530" i="1" s="1"/>
  <c r="AF530" i="1" a="1"/>
  <c r="AF530" i="1" s="1"/>
  <c r="U530" i="1" a="1"/>
  <c r="U530" i="1" s="1"/>
  <c r="AD530" i="1" a="1"/>
  <c r="AD530" i="1" s="1"/>
  <c r="Z530" i="1" a="1"/>
  <c r="Z530" i="1" s="1"/>
  <c r="T530" i="1" a="1"/>
  <c r="T530" i="1" s="1"/>
  <c r="AE530" i="1" a="1"/>
  <c r="AE530" i="1" s="1"/>
  <c r="AC530" i="1" a="1"/>
  <c r="AC530" i="1" s="1"/>
  <c r="AB530" i="1" a="1"/>
  <c r="AB530" i="1" s="1"/>
  <c r="AA530" i="1" a="1"/>
  <c r="AA530" i="1" s="1"/>
  <c r="V530" i="1"/>
  <c r="BE19" i="6"/>
  <c r="W19" i="6"/>
  <c r="AC1801" i="1" a="1"/>
  <c r="AC1801" i="1" s="1"/>
  <c r="AA1801" i="1" a="1"/>
  <c r="AA1801" i="1" s="1"/>
  <c r="Z1801" i="1" a="1"/>
  <c r="Z1801" i="1" s="1"/>
  <c r="W1801" i="1" a="1"/>
  <c r="W1801" i="1" s="1"/>
  <c r="U1801" i="1" a="1"/>
  <c r="U1801" i="1" s="1"/>
  <c r="AE1801" i="1" a="1"/>
  <c r="AE1801" i="1" s="1"/>
  <c r="AD1801" i="1" a="1"/>
  <c r="AD1801" i="1" s="1"/>
  <c r="AB1801" i="1" a="1"/>
  <c r="AB1801" i="1" s="1"/>
  <c r="Y1801" i="1" a="1"/>
  <c r="Y1801" i="1" s="1"/>
  <c r="X1801" i="1" a="1"/>
  <c r="X1801" i="1" s="1"/>
  <c r="T1801" i="1" a="1"/>
  <c r="T1801" i="1" s="1"/>
  <c r="AF1801" i="1" a="1"/>
  <c r="AF1801" i="1" s="1"/>
  <c r="V1801" i="1"/>
  <c r="P1795" i="1"/>
  <c r="N1795" i="1"/>
  <c r="O1795" i="1"/>
  <c r="X1432" i="1" a="1"/>
  <c r="X1432" i="1" s="1"/>
  <c r="U1432" i="1" a="1"/>
  <c r="U1432" i="1" s="1"/>
  <c r="AF1432" i="1" a="1"/>
  <c r="AF1432" i="1" s="1"/>
  <c r="T1432" i="1" a="1"/>
  <c r="T1432" i="1" s="1"/>
  <c r="AE1432" i="1" a="1"/>
  <c r="AE1432" i="1" s="1"/>
  <c r="AC1432" i="1" a="1"/>
  <c r="AC1432" i="1" s="1"/>
  <c r="AB1432" i="1" a="1"/>
  <c r="AB1432" i="1" s="1"/>
  <c r="AA1432" i="1" a="1"/>
  <c r="AA1432" i="1" s="1"/>
  <c r="Z1432" i="1" a="1"/>
  <c r="Z1432" i="1" s="1"/>
  <c r="Y1432" i="1" a="1"/>
  <c r="Y1432" i="1" s="1"/>
  <c r="AD1432" i="1" a="1"/>
  <c r="AD1432" i="1" s="1"/>
  <c r="W1432" i="1" a="1"/>
  <c r="W1432" i="1" s="1"/>
  <c r="V1432" i="1"/>
  <c r="AD1350" i="1" a="1"/>
  <c r="AD1350" i="1" s="1"/>
  <c r="AB1350" i="1" a="1"/>
  <c r="AB1350" i="1" s="1"/>
  <c r="AA1350" i="1" a="1"/>
  <c r="AA1350" i="1" s="1"/>
  <c r="Z1350" i="1" a="1"/>
  <c r="Z1350" i="1" s="1"/>
  <c r="Y1350" i="1" a="1"/>
  <c r="Y1350" i="1" s="1"/>
  <c r="X1350" i="1" a="1"/>
  <c r="X1350" i="1" s="1"/>
  <c r="T1350" i="1" a="1"/>
  <c r="T1350" i="1" s="1"/>
  <c r="AF1350" i="1" a="1"/>
  <c r="AF1350" i="1" s="1"/>
  <c r="AE1350" i="1" a="1"/>
  <c r="AE1350" i="1" s="1"/>
  <c r="AC1350" i="1" a="1"/>
  <c r="AC1350" i="1" s="1"/>
  <c r="U1350" i="1" a="1"/>
  <c r="U1350" i="1" s="1"/>
  <c r="W1350" i="1" a="1"/>
  <c r="W1350" i="1" s="1"/>
  <c r="V1350" i="1"/>
  <c r="P20" i="1"/>
  <c r="N20" i="1"/>
  <c r="O20" i="1"/>
  <c r="N62" i="1"/>
  <c r="P62" i="1"/>
  <c r="O62" i="1"/>
  <c r="Z1612" i="1" a="1"/>
  <c r="Z1612" i="1" s="1"/>
  <c r="Y1612" i="1" a="1"/>
  <c r="Y1612" i="1" s="1"/>
  <c r="W1612" i="1" a="1"/>
  <c r="W1612" i="1" s="1"/>
  <c r="U1612" i="1" a="1"/>
  <c r="U1612" i="1" s="1"/>
  <c r="T1612" i="1" a="1"/>
  <c r="T1612" i="1" s="1"/>
  <c r="AF1612" i="1" a="1"/>
  <c r="AF1612" i="1" s="1"/>
  <c r="AD1612" i="1" a="1"/>
  <c r="AD1612" i="1" s="1"/>
  <c r="AE1612" i="1" a="1"/>
  <c r="AE1612" i="1" s="1"/>
  <c r="AC1612" i="1" a="1"/>
  <c r="AC1612" i="1" s="1"/>
  <c r="AB1612" i="1" a="1"/>
  <c r="AB1612" i="1" s="1"/>
  <c r="AA1612" i="1" a="1"/>
  <c r="AA1612" i="1" s="1"/>
  <c r="X1612" i="1" a="1"/>
  <c r="X1612" i="1" s="1"/>
  <c r="V1612" i="1"/>
  <c r="O1553" i="1"/>
  <c r="P1553" i="1"/>
  <c r="H1194" i="1"/>
  <c r="O795" i="1"/>
  <c r="P795" i="1"/>
  <c r="Z641" i="1" a="1"/>
  <c r="Z641" i="1" s="1"/>
  <c r="Y641" i="1" a="1"/>
  <c r="Y641" i="1" s="1"/>
  <c r="X641" i="1" a="1"/>
  <c r="X641" i="1" s="1"/>
  <c r="W641" i="1" a="1"/>
  <c r="W641" i="1" s="1"/>
  <c r="AF641" i="1" a="1"/>
  <c r="AF641" i="1" s="1"/>
  <c r="U641" i="1" a="1"/>
  <c r="U641" i="1" s="1"/>
  <c r="AA641" i="1" a="1"/>
  <c r="AA641" i="1" s="1"/>
  <c r="T641" i="1" a="1"/>
  <c r="T641" i="1" s="1"/>
  <c r="AC641" i="1" a="1"/>
  <c r="AC641" i="1" s="1"/>
  <c r="AE641" i="1" a="1"/>
  <c r="AE641" i="1" s="1"/>
  <c r="AB641" i="1" a="1"/>
  <c r="AB641" i="1" s="1"/>
  <c r="AD641" i="1" a="1"/>
  <c r="AD641" i="1" s="1"/>
  <c r="V641" i="1"/>
  <c r="X528" i="1" a="1"/>
  <c r="X528" i="1" s="1"/>
  <c r="W528" i="1" a="1"/>
  <c r="W528" i="1" s="1"/>
  <c r="AF528" i="1" a="1"/>
  <c r="AF528" i="1" s="1"/>
  <c r="U528" i="1" a="1"/>
  <c r="U528" i="1" s="1"/>
  <c r="AE528" i="1" a="1"/>
  <c r="AE528" i="1" s="1"/>
  <c r="T528" i="1" a="1"/>
  <c r="T528" i="1" s="1"/>
  <c r="AC528" i="1" a="1"/>
  <c r="AC528" i="1" s="1"/>
  <c r="AD528" i="1" a="1"/>
  <c r="AD528" i="1" s="1"/>
  <c r="Z528" i="1" a="1"/>
  <c r="Z528" i="1" s="1"/>
  <c r="Y528" i="1" a="1"/>
  <c r="Y528" i="1" s="1"/>
  <c r="AA528" i="1" a="1"/>
  <c r="AA528" i="1" s="1"/>
  <c r="AB528" i="1" a="1"/>
  <c r="AB528" i="1" s="1"/>
  <c r="V528" i="1"/>
  <c r="AF341" i="1" a="1"/>
  <c r="AF341" i="1" s="1"/>
  <c r="U341" i="1" a="1"/>
  <c r="U341" i="1" s="1"/>
  <c r="AE341" i="1" a="1"/>
  <c r="AE341" i="1" s="1"/>
  <c r="T341" i="1" a="1"/>
  <c r="T341" i="1" s="1"/>
  <c r="AD341" i="1" a="1"/>
  <c r="AD341" i="1" s="1"/>
  <c r="AC341" i="1" a="1"/>
  <c r="AC341" i="1" s="1"/>
  <c r="AB341" i="1" a="1"/>
  <c r="AB341" i="1" s="1"/>
  <c r="W341" i="1" a="1"/>
  <c r="W341" i="1" s="1"/>
  <c r="AA341" i="1" a="1"/>
  <c r="AA341" i="1" s="1"/>
  <c r="Z341" i="1" a="1"/>
  <c r="Z341" i="1" s="1"/>
  <c r="X341" i="1" a="1"/>
  <c r="X341" i="1" s="1"/>
  <c r="Y341" i="1" a="1"/>
  <c r="Y341" i="1" s="1"/>
  <c r="V341" i="1"/>
  <c r="BG11" i="15"/>
  <c r="BH11" i="15" s="1"/>
  <c r="BF11" i="15"/>
  <c r="BI11" i="15"/>
  <c r="N1653" i="1"/>
  <c r="O1428" i="1"/>
  <c r="P1428" i="1"/>
  <c r="O1308" i="1"/>
  <c r="O1097" i="1"/>
  <c r="N1097" i="1"/>
  <c r="P1097" i="1"/>
  <c r="N660" i="1"/>
  <c r="O573" i="1"/>
  <c r="N573" i="1"/>
  <c r="P573" i="1"/>
  <c r="BI52" i="11"/>
  <c r="BG52" i="11"/>
  <c r="BH52" i="11" s="1"/>
  <c r="BF52" i="11"/>
  <c r="N1364" i="1"/>
  <c r="O1364" i="1"/>
  <c r="P1364" i="1"/>
  <c r="N1172" i="1"/>
  <c r="P1172" i="1"/>
  <c r="Y907" i="1" a="1"/>
  <c r="Y907" i="1" s="1"/>
  <c r="X907" i="1" a="1"/>
  <c r="X907" i="1" s="1"/>
  <c r="W907" i="1" a="1"/>
  <c r="W907" i="1" s="1"/>
  <c r="AC907" i="1" a="1"/>
  <c r="AC907" i="1" s="1"/>
  <c r="U907" i="1" a="1"/>
  <c r="U907" i="1" s="1"/>
  <c r="T907" i="1" a="1"/>
  <c r="T907" i="1" s="1"/>
  <c r="AD907" i="1" a="1"/>
  <c r="AD907" i="1" s="1"/>
  <c r="AF907" i="1" a="1"/>
  <c r="AF907" i="1" s="1"/>
  <c r="AE907" i="1" a="1"/>
  <c r="AE907" i="1" s="1"/>
  <c r="AB907" i="1" a="1"/>
  <c r="AB907" i="1" s="1"/>
  <c r="AA907" i="1" a="1"/>
  <c r="AA907" i="1" s="1"/>
  <c r="Z907" i="1" a="1"/>
  <c r="Z907" i="1" s="1"/>
  <c r="V907" i="1"/>
  <c r="P635" i="1"/>
  <c r="O635" i="1"/>
  <c r="N635" i="1"/>
  <c r="P440" i="1"/>
  <c r="O440" i="1"/>
  <c r="N440" i="1"/>
  <c r="AC1219" i="1" a="1"/>
  <c r="AC1219" i="1" s="1"/>
  <c r="X1219" i="1" a="1"/>
  <c r="X1219" i="1" s="1"/>
  <c r="AD1219" i="1" a="1"/>
  <c r="AD1219" i="1" s="1"/>
  <c r="AB1219" i="1" a="1"/>
  <c r="AB1219" i="1" s="1"/>
  <c r="AA1219" i="1" a="1"/>
  <c r="AA1219" i="1" s="1"/>
  <c r="Z1219" i="1" a="1"/>
  <c r="Z1219" i="1" s="1"/>
  <c r="Y1219" i="1" a="1"/>
  <c r="Y1219" i="1" s="1"/>
  <c r="U1219" i="1" a="1"/>
  <c r="U1219" i="1" s="1"/>
  <c r="AF1219" i="1" a="1"/>
  <c r="AF1219" i="1" s="1"/>
  <c r="AE1219" i="1" a="1"/>
  <c r="AE1219" i="1" s="1"/>
  <c r="W1219" i="1" a="1"/>
  <c r="W1219" i="1" s="1"/>
  <c r="T1219" i="1" a="1"/>
  <c r="T1219" i="1" s="1"/>
  <c r="V1219" i="1"/>
  <c r="AA852" i="1" a="1"/>
  <c r="AA852" i="1" s="1"/>
  <c r="Z852" i="1" a="1"/>
  <c r="Z852" i="1" s="1"/>
  <c r="Y852" i="1" a="1"/>
  <c r="Y852" i="1" s="1"/>
  <c r="AE852" i="1" a="1"/>
  <c r="AE852" i="1" s="1"/>
  <c r="T852" i="1" a="1"/>
  <c r="T852" i="1" s="1"/>
  <c r="AF852" i="1" a="1"/>
  <c r="AF852" i="1" s="1"/>
  <c r="AB852" i="1" a="1"/>
  <c r="AB852" i="1" s="1"/>
  <c r="AD852" i="1" a="1"/>
  <c r="AD852" i="1" s="1"/>
  <c r="W852" i="1" a="1"/>
  <c r="W852" i="1" s="1"/>
  <c r="U852" i="1" a="1"/>
  <c r="U852" i="1" s="1"/>
  <c r="AC852" i="1" a="1"/>
  <c r="AC852" i="1" s="1"/>
  <c r="X852" i="1" a="1"/>
  <c r="X852" i="1" s="1"/>
  <c r="V852" i="1"/>
  <c r="G414" i="2" a="1"/>
  <c r="G414" i="2" s="1"/>
  <c r="I414" i="2" s="1"/>
  <c r="AE1437" i="1" a="1"/>
  <c r="AE1437" i="1" s="1"/>
  <c r="T1437" i="1" a="1"/>
  <c r="T1437" i="1" s="1"/>
  <c r="U1437" i="1" a="1"/>
  <c r="U1437" i="1" s="1"/>
  <c r="AF1437" i="1" a="1"/>
  <c r="AF1437" i="1" s="1"/>
  <c r="AD1437" i="1" a="1"/>
  <c r="AD1437" i="1" s="1"/>
  <c r="AB1437" i="1" a="1"/>
  <c r="AB1437" i="1" s="1"/>
  <c r="AC1437" i="1" a="1"/>
  <c r="AC1437" i="1" s="1"/>
  <c r="Z1437" i="1" a="1"/>
  <c r="Z1437" i="1" s="1"/>
  <c r="W1437" i="1" a="1"/>
  <c r="W1437" i="1" s="1"/>
  <c r="X1437" i="1" a="1"/>
  <c r="X1437" i="1" s="1"/>
  <c r="Y1437" i="1" a="1"/>
  <c r="Y1437" i="1" s="1"/>
  <c r="AA1437" i="1" a="1"/>
  <c r="AA1437" i="1" s="1"/>
  <c r="V1437" i="1"/>
  <c r="P119" i="1"/>
  <c r="O119" i="1"/>
  <c r="N119" i="1"/>
  <c r="AB37" i="1" a="1"/>
  <c r="AB37" i="1" s="1"/>
  <c r="AA37" i="1" a="1"/>
  <c r="AA37" i="1" s="1"/>
  <c r="Z37" i="1" a="1"/>
  <c r="Z37" i="1" s="1"/>
  <c r="Y37" i="1" a="1"/>
  <c r="Y37" i="1" s="1"/>
  <c r="X37" i="1" a="1"/>
  <c r="X37" i="1" s="1"/>
  <c r="AF37" i="1" a="1"/>
  <c r="AF37" i="1" s="1"/>
  <c r="U37" i="1" a="1"/>
  <c r="U37" i="1" s="1"/>
  <c r="AD37" i="1" a="1"/>
  <c r="AD37" i="1" s="1"/>
  <c r="AC37" i="1" a="1"/>
  <c r="AC37" i="1" s="1"/>
  <c r="W37" i="1" a="1"/>
  <c r="W37" i="1" s="1"/>
  <c r="T37" i="1" a="1"/>
  <c r="T37" i="1" s="1"/>
  <c r="AE37" i="1" a="1"/>
  <c r="AE37" i="1" s="1"/>
  <c r="V37" i="1"/>
  <c r="P1421" i="1"/>
  <c r="O1421" i="1"/>
  <c r="N1421" i="1"/>
  <c r="P475" i="1"/>
  <c r="N475" i="1"/>
  <c r="O475" i="1"/>
  <c r="G1562" i="1"/>
  <c r="H1562" i="1"/>
  <c r="W114" i="1" a="1"/>
  <c r="W114" i="1" s="1"/>
  <c r="AF114" i="1" a="1"/>
  <c r="AF114" i="1" s="1"/>
  <c r="U114" i="1" a="1"/>
  <c r="U114" i="1" s="1"/>
  <c r="AC114" i="1" a="1"/>
  <c r="AC114" i="1" s="1"/>
  <c r="AB114" i="1" a="1"/>
  <c r="AB114" i="1" s="1"/>
  <c r="AE114" i="1" a="1"/>
  <c r="AE114" i="1" s="1"/>
  <c r="AA114" i="1" a="1"/>
  <c r="AA114" i="1" s="1"/>
  <c r="Y114" i="1" a="1"/>
  <c r="Y114" i="1" s="1"/>
  <c r="X114" i="1" a="1"/>
  <c r="X114" i="1" s="1"/>
  <c r="T114" i="1" a="1"/>
  <c r="T114" i="1" s="1"/>
  <c r="AD114" i="1" a="1"/>
  <c r="AD114" i="1" s="1"/>
  <c r="Z114" i="1" a="1"/>
  <c r="Z114" i="1" s="1"/>
  <c r="V114" i="1"/>
  <c r="P37" i="1"/>
  <c r="O37" i="1"/>
  <c r="P1174" i="1"/>
  <c r="O1174" i="1"/>
  <c r="N1174" i="1"/>
  <c r="N77" i="1"/>
  <c r="O77" i="1"/>
  <c r="S937" i="1"/>
  <c r="Q937" i="1" a="1"/>
  <c r="Q937" i="1" s="1"/>
  <c r="I136" i="2"/>
  <c r="P1112" i="1"/>
  <c r="O1112" i="1"/>
  <c r="O1246" i="1"/>
  <c r="I409" i="2"/>
  <c r="P52" i="1"/>
  <c r="O52" i="1"/>
  <c r="N52" i="1"/>
  <c r="P562" i="1"/>
  <c r="O562" i="1"/>
  <c r="N562" i="1"/>
  <c r="H52" i="2"/>
  <c r="O1475" i="1"/>
  <c r="P1475" i="1"/>
  <c r="BB39" i="10"/>
  <c r="AZ39" i="10"/>
  <c r="BA39" i="10" s="1"/>
  <c r="AY39" i="10"/>
  <c r="P1508" i="1"/>
  <c r="O1407" i="1"/>
  <c r="Q437" i="1" a="1"/>
  <c r="Q437" i="1" s="1"/>
  <c r="H591" i="1"/>
  <c r="G591" i="1"/>
  <c r="P704" i="1"/>
  <c r="O704" i="1"/>
  <c r="X61" i="17"/>
  <c r="AX49" i="5"/>
  <c r="AV49" i="5"/>
  <c r="AW49" i="5" s="1"/>
  <c r="AU49" i="5"/>
  <c r="O1637" i="1"/>
  <c r="AD688" i="1" a="1"/>
  <c r="AD688" i="1" s="1"/>
  <c r="AC688" i="1" a="1"/>
  <c r="AC688" i="1" s="1"/>
  <c r="AB688" i="1" a="1"/>
  <c r="AB688" i="1" s="1"/>
  <c r="AA688" i="1" a="1"/>
  <c r="AA688" i="1" s="1"/>
  <c r="Z688" i="1" a="1"/>
  <c r="Z688" i="1" s="1"/>
  <c r="X688" i="1" a="1"/>
  <c r="X688" i="1" s="1"/>
  <c r="AE688" i="1" a="1"/>
  <c r="AE688" i="1" s="1"/>
  <c r="Y688" i="1" a="1"/>
  <c r="Y688" i="1" s="1"/>
  <c r="W688" i="1" a="1"/>
  <c r="W688" i="1" s="1"/>
  <c r="T688" i="1" a="1"/>
  <c r="T688" i="1" s="1"/>
  <c r="U688" i="1" a="1"/>
  <c r="U688" i="1" s="1"/>
  <c r="AF688" i="1" a="1"/>
  <c r="AF688" i="1" s="1"/>
  <c r="V688" i="1"/>
  <c r="AC627" i="1" a="1"/>
  <c r="AC627" i="1" s="1"/>
  <c r="AB627" i="1" a="1"/>
  <c r="AB627" i="1" s="1"/>
  <c r="AA627" i="1" a="1"/>
  <c r="AA627" i="1" s="1"/>
  <c r="Z627" i="1" a="1"/>
  <c r="Z627" i="1" s="1"/>
  <c r="Y627" i="1" a="1"/>
  <c r="Y627" i="1" s="1"/>
  <c r="AD627" i="1" a="1"/>
  <c r="AD627" i="1" s="1"/>
  <c r="AE627" i="1" a="1"/>
  <c r="AE627" i="1" s="1"/>
  <c r="X627" i="1" a="1"/>
  <c r="X627" i="1" s="1"/>
  <c r="W627" i="1" a="1"/>
  <c r="W627" i="1" s="1"/>
  <c r="T627" i="1" a="1"/>
  <c r="T627" i="1" s="1"/>
  <c r="AF627" i="1" a="1"/>
  <c r="AF627" i="1" s="1"/>
  <c r="U627" i="1" a="1"/>
  <c r="U627" i="1" s="1"/>
  <c r="V627" i="1"/>
  <c r="S426" i="1"/>
  <c r="W1379" i="1" a="1"/>
  <c r="W1379" i="1" s="1"/>
  <c r="U1379" i="1" a="1"/>
  <c r="U1379" i="1" s="1"/>
  <c r="AF1379" i="1" a="1"/>
  <c r="AF1379" i="1" s="1"/>
  <c r="T1379" i="1" a="1"/>
  <c r="T1379" i="1" s="1"/>
  <c r="AD1379" i="1" a="1"/>
  <c r="AD1379" i="1" s="1"/>
  <c r="AC1379" i="1" a="1"/>
  <c r="AC1379" i="1" s="1"/>
  <c r="AB1379" i="1" a="1"/>
  <c r="AB1379" i="1" s="1"/>
  <c r="AA1379" i="1" a="1"/>
  <c r="AA1379" i="1" s="1"/>
  <c r="Z1379" i="1" a="1"/>
  <c r="Z1379" i="1" s="1"/>
  <c r="Y1379" i="1" a="1"/>
  <c r="Y1379" i="1" s="1"/>
  <c r="X1379" i="1" a="1"/>
  <c r="X1379" i="1" s="1"/>
  <c r="AE1379" i="1" a="1"/>
  <c r="AE1379" i="1" s="1"/>
  <c r="V1379" i="1"/>
  <c r="AC527" i="1" a="1"/>
  <c r="AC527" i="1" s="1"/>
  <c r="AB527" i="1" a="1"/>
  <c r="AB527" i="1" s="1"/>
  <c r="AA527" i="1" a="1"/>
  <c r="AA527" i="1" s="1"/>
  <c r="Z527" i="1" a="1"/>
  <c r="Z527" i="1" s="1"/>
  <c r="Y527" i="1" a="1"/>
  <c r="Y527" i="1" s="1"/>
  <c r="X527" i="1" a="1"/>
  <c r="X527" i="1" s="1"/>
  <c r="U527" i="1" a="1"/>
  <c r="U527" i="1" s="1"/>
  <c r="T527" i="1" a="1"/>
  <c r="T527" i="1" s="1"/>
  <c r="AF527" i="1" a="1"/>
  <c r="AF527" i="1" s="1"/>
  <c r="AE527" i="1" a="1"/>
  <c r="AE527" i="1" s="1"/>
  <c r="AD527" i="1" a="1"/>
  <c r="AD527" i="1" s="1"/>
  <c r="W527" i="1" a="1"/>
  <c r="W527" i="1" s="1"/>
  <c r="V527" i="1"/>
  <c r="P219" i="1"/>
  <c r="P853" i="1"/>
  <c r="O853" i="1"/>
  <c r="N853" i="1"/>
  <c r="X1171" i="1" a="1"/>
  <c r="X1171" i="1" s="1"/>
  <c r="W1171" i="1" a="1"/>
  <c r="W1171" i="1" s="1"/>
  <c r="AC1171" i="1" a="1"/>
  <c r="AC1171" i="1" s="1"/>
  <c r="AF1171" i="1" a="1"/>
  <c r="AF1171" i="1" s="1"/>
  <c r="AE1171" i="1" a="1"/>
  <c r="AE1171" i="1" s="1"/>
  <c r="AD1171" i="1" a="1"/>
  <c r="AD1171" i="1" s="1"/>
  <c r="AA1171" i="1" a="1"/>
  <c r="AA1171" i="1" s="1"/>
  <c r="AB1171" i="1" a="1"/>
  <c r="AB1171" i="1" s="1"/>
  <c r="Z1171" i="1" a="1"/>
  <c r="Z1171" i="1" s="1"/>
  <c r="T1171" i="1" a="1"/>
  <c r="T1171" i="1" s="1"/>
  <c r="Y1171" i="1" a="1"/>
  <c r="Y1171" i="1" s="1"/>
  <c r="U1171" i="1" a="1"/>
  <c r="U1171" i="1" s="1"/>
  <c r="V1171" i="1"/>
  <c r="AC1708" i="1" a="1"/>
  <c r="AC1708" i="1" s="1"/>
  <c r="AA1708" i="1" a="1"/>
  <c r="AA1708" i="1" s="1"/>
  <c r="Y1708" i="1" a="1"/>
  <c r="Y1708" i="1" s="1"/>
  <c r="X1708" i="1" a="1"/>
  <c r="X1708" i="1" s="1"/>
  <c r="AB1708" i="1" a="1"/>
  <c r="AB1708" i="1" s="1"/>
  <c r="Z1708" i="1" a="1"/>
  <c r="Z1708" i="1" s="1"/>
  <c r="W1708" i="1" a="1"/>
  <c r="W1708" i="1" s="1"/>
  <c r="U1708" i="1" a="1"/>
  <c r="U1708" i="1" s="1"/>
  <c r="AF1708" i="1" a="1"/>
  <c r="AF1708" i="1" s="1"/>
  <c r="AE1708" i="1" a="1"/>
  <c r="AE1708" i="1" s="1"/>
  <c r="T1708" i="1" a="1"/>
  <c r="T1708" i="1" s="1"/>
  <c r="AD1708" i="1" a="1"/>
  <c r="AD1708" i="1" s="1"/>
  <c r="V1708" i="1"/>
  <c r="P1123" i="1"/>
  <c r="N1123" i="1"/>
  <c r="O1123" i="1"/>
  <c r="N523" i="1"/>
  <c r="O523" i="1"/>
  <c r="N283" i="1"/>
  <c r="O283" i="1"/>
  <c r="P283" i="1"/>
  <c r="BI3" i="8"/>
  <c r="BG3" i="8"/>
  <c r="BF3" i="8"/>
  <c r="BE63" i="8"/>
  <c r="BI52" i="15"/>
  <c r="BG52" i="15"/>
  <c r="BH52" i="15" s="1"/>
  <c r="BF52" i="15"/>
  <c r="J1593" i="1" a="1"/>
  <c r="J1593" i="1" s="1"/>
  <c r="J1610" i="1" a="1"/>
  <c r="J1610" i="1" s="1"/>
  <c r="J1604" i="1" a="1"/>
  <c r="J1604" i="1" s="1"/>
  <c r="J1597" i="1" a="1"/>
  <c r="J1597" i="1" s="1"/>
  <c r="J1606" i="1" a="1"/>
  <c r="J1606" i="1" s="1"/>
  <c r="J1601" i="1" a="1"/>
  <c r="J1601" i="1" s="1"/>
  <c r="H1665" i="1"/>
  <c r="P1225" i="1"/>
  <c r="O1225" i="1"/>
  <c r="N1225" i="1"/>
  <c r="P425" i="1"/>
  <c r="O425" i="1"/>
  <c r="N425" i="1"/>
  <c r="P305" i="1"/>
  <c r="N305" i="1"/>
  <c r="O305" i="1"/>
  <c r="O1752" i="1"/>
  <c r="N1752" i="1"/>
  <c r="H1196" i="1"/>
  <c r="G1196" i="1"/>
  <c r="P876" i="1"/>
  <c r="O876" i="1"/>
  <c r="N876" i="1"/>
  <c r="P776" i="1"/>
  <c r="N776" i="1"/>
  <c r="O776" i="1"/>
  <c r="P736" i="1"/>
  <c r="O736" i="1"/>
  <c r="N736" i="1"/>
  <c r="P376" i="1"/>
  <c r="N376" i="1"/>
  <c r="O376" i="1"/>
  <c r="H1598" i="1"/>
  <c r="G1598" i="1"/>
  <c r="O1574" i="1"/>
  <c r="P1418" i="1"/>
  <c r="O1418" i="1"/>
  <c r="N1418" i="1"/>
  <c r="P1218" i="1"/>
  <c r="O1218" i="1"/>
  <c r="N1218" i="1"/>
  <c r="P978" i="1"/>
  <c r="O978" i="1"/>
  <c r="N978" i="1"/>
  <c r="P918" i="1"/>
  <c r="O918" i="1"/>
  <c r="N918" i="1"/>
  <c r="P658" i="1"/>
  <c r="O658" i="1"/>
  <c r="N658" i="1"/>
  <c r="P558" i="1"/>
  <c r="O558" i="1"/>
  <c r="N558" i="1"/>
  <c r="N378" i="1"/>
  <c r="P378" i="1"/>
  <c r="O378" i="1"/>
  <c r="P1560" i="1"/>
  <c r="O1560" i="1"/>
  <c r="N1560" i="1"/>
  <c r="R1500" i="1" a="1"/>
  <c r="R1500" i="1" s="1"/>
  <c r="Y1434" i="1" a="1"/>
  <c r="Y1434" i="1" s="1"/>
  <c r="AC1434" i="1" a="1"/>
  <c r="AC1434" i="1" s="1"/>
  <c r="AB1434" i="1" a="1"/>
  <c r="AB1434" i="1" s="1"/>
  <c r="AA1434" i="1" a="1"/>
  <c r="AA1434" i="1" s="1"/>
  <c r="X1434" i="1" a="1"/>
  <c r="X1434" i="1" s="1"/>
  <c r="AF1434" i="1" a="1"/>
  <c r="AF1434" i="1" s="1"/>
  <c r="AE1434" i="1" a="1"/>
  <c r="AE1434" i="1" s="1"/>
  <c r="T1434" i="1" a="1"/>
  <c r="T1434" i="1" s="1"/>
  <c r="U1434" i="1" a="1"/>
  <c r="U1434" i="1" s="1"/>
  <c r="Z1434" i="1" a="1"/>
  <c r="Z1434" i="1" s="1"/>
  <c r="W1434" i="1" a="1"/>
  <c r="W1434" i="1" s="1"/>
  <c r="AD1434" i="1" a="1"/>
  <c r="AD1434" i="1" s="1"/>
  <c r="V1434" i="1"/>
  <c r="P1300" i="1"/>
  <c r="O1300" i="1"/>
  <c r="N1300" i="1"/>
  <c r="P1000" i="1"/>
  <c r="O1000" i="1"/>
  <c r="N1000" i="1"/>
  <c r="O44" i="4" a="1"/>
  <c r="O44" i="4" s="1"/>
  <c r="BC44" i="5"/>
  <c r="BA44" i="5"/>
  <c r="AX44" i="5"/>
  <c r="AV44" i="5"/>
  <c r="AW44" i="5" s="1"/>
  <c r="R1255" i="1" a="1"/>
  <c r="R1255" i="1" s="1"/>
  <c r="R1235" i="1" a="1"/>
  <c r="R1235" i="1" s="1"/>
  <c r="R1253" i="1" a="1"/>
  <c r="R1253" i="1" s="1"/>
  <c r="R1261" i="1" a="1"/>
  <c r="R1261" i="1" s="1"/>
  <c r="BF47" i="12"/>
  <c r="BI47" i="12"/>
  <c r="BG47" i="12"/>
  <c r="BH47" i="12" s="1"/>
  <c r="H408" i="2"/>
  <c r="H145" i="1"/>
  <c r="G145" i="1"/>
  <c r="H109" i="2"/>
  <c r="AF1321" i="1" a="1"/>
  <c r="AF1321" i="1" s="1"/>
  <c r="U1321" i="1" a="1"/>
  <c r="U1321" i="1" s="1"/>
  <c r="AE1321" i="1" a="1"/>
  <c r="AE1321" i="1" s="1"/>
  <c r="T1321" i="1" a="1"/>
  <c r="T1321" i="1" s="1"/>
  <c r="AD1321" i="1" a="1"/>
  <c r="AD1321" i="1" s="1"/>
  <c r="AC1321" i="1" a="1"/>
  <c r="AC1321" i="1" s="1"/>
  <c r="AA1321" i="1" a="1"/>
  <c r="AA1321" i="1" s="1"/>
  <c r="AB1321" i="1" a="1"/>
  <c r="AB1321" i="1" s="1"/>
  <c r="Z1321" i="1" a="1"/>
  <c r="Z1321" i="1" s="1"/>
  <c r="Y1321" i="1" a="1"/>
  <c r="Y1321" i="1" s="1"/>
  <c r="W1321" i="1" a="1"/>
  <c r="W1321" i="1" s="1"/>
  <c r="X1321" i="1" a="1"/>
  <c r="X1321" i="1" s="1"/>
  <c r="V1321" i="1"/>
  <c r="N1047" i="1"/>
  <c r="O1047" i="1"/>
  <c r="P1008" i="1"/>
  <c r="O1008" i="1"/>
  <c r="P747" i="1"/>
  <c r="O747" i="1"/>
  <c r="N747" i="1"/>
  <c r="P620" i="1"/>
  <c r="O620" i="1"/>
  <c r="N620" i="1"/>
  <c r="R547" i="1" a="1"/>
  <c r="R547" i="1" s="1"/>
  <c r="P377" i="1"/>
  <c r="O377" i="1"/>
  <c r="N377" i="1"/>
  <c r="O1751" i="1"/>
  <c r="N1751" i="1"/>
  <c r="AC1372" i="1" a="1"/>
  <c r="AC1372" i="1" s="1"/>
  <c r="AA1372" i="1" a="1"/>
  <c r="AA1372" i="1" s="1"/>
  <c r="AB1372" i="1" a="1"/>
  <c r="AB1372" i="1" s="1"/>
  <c r="AD1372" i="1" a="1"/>
  <c r="AD1372" i="1" s="1"/>
  <c r="Z1372" i="1" a="1"/>
  <c r="Z1372" i="1" s="1"/>
  <c r="Y1372" i="1" a="1"/>
  <c r="Y1372" i="1" s="1"/>
  <c r="U1372" i="1" a="1"/>
  <c r="U1372" i="1" s="1"/>
  <c r="X1372" i="1" a="1"/>
  <c r="X1372" i="1" s="1"/>
  <c r="W1372" i="1" a="1"/>
  <c r="W1372" i="1" s="1"/>
  <c r="T1372" i="1" a="1"/>
  <c r="T1372" i="1" s="1"/>
  <c r="AE1372" i="1" a="1"/>
  <c r="AE1372" i="1" s="1"/>
  <c r="AF1372" i="1" a="1"/>
  <c r="AF1372" i="1" s="1"/>
  <c r="V1372" i="1"/>
  <c r="P1122" i="1"/>
  <c r="O1122" i="1"/>
  <c r="N1122" i="1"/>
  <c r="AF1107" i="1" a="1"/>
  <c r="AF1107" i="1" s="1"/>
  <c r="U1107" i="1" a="1"/>
  <c r="U1107" i="1" s="1"/>
  <c r="Y1107" i="1" a="1"/>
  <c r="Y1107" i="1" s="1"/>
  <c r="X1107" i="1" a="1"/>
  <c r="X1107" i="1" s="1"/>
  <c r="W1107" i="1" a="1"/>
  <c r="W1107" i="1" s="1"/>
  <c r="AE1107" i="1" a="1"/>
  <c r="AE1107" i="1" s="1"/>
  <c r="AD1107" i="1" a="1"/>
  <c r="AD1107" i="1" s="1"/>
  <c r="AC1107" i="1" a="1"/>
  <c r="AC1107" i="1" s="1"/>
  <c r="AB1107" i="1" a="1"/>
  <c r="AB1107" i="1" s="1"/>
  <c r="AA1107" i="1" a="1"/>
  <c r="AA1107" i="1" s="1"/>
  <c r="T1107" i="1" a="1"/>
  <c r="T1107" i="1" s="1"/>
  <c r="Z1107" i="1" a="1"/>
  <c r="Z1107" i="1" s="1"/>
  <c r="V1107" i="1"/>
  <c r="P1035" i="1"/>
  <c r="O1035" i="1"/>
  <c r="N1035" i="1"/>
  <c r="N99" i="1"/>
  <c r="P99" i="1"/>
  <c r="P312" i="1"/>
  <c r="BI27" i="8"/>
  <c r="BG27" i="8"/>
  <c r="BH27" i="8" s="1"/>
  <c r="BF27" i="8"/>
  <c r="G195" i="2" a="1"/>
  <c r="G195" i="2" s="1"/>
  <c r="AF1167" i="1" a="1"/>
  <c r="AF1167" i="1" s="1"/>
  <c r="U1167" i="1" a="1"/>
  <c r="U1167" i="1" s="1"/>
  <c r="AE1167" i="1" a="1"/>
  <c r="AE1167" i="1" s="1"/>
  <c r="T1167" i="1" a="1"/>
  <c r="T1167" i="1" s="1"/>
  <c r="AA1167" i="1" a="1"/>
  <c r="AA1167" i="1" s="1"/>
  <c r="AD1167" i="1" a="1"/>
  <c r="AD1167" i="1" s="1"/>
  <c r="AC1167" i="1" a="1"/>
  <c r="AC1167" i="1" s="1"/>
  <c r="AB1167" i="1" a="1"/>
  <c r="AB1167" i="1" s="1"/>
  <c r="Y1167" i="1" a="1"/>
  <c r="Y1167" i="1" s="1"/>
  <c r="Z1167" i="1" a="1"/>
  <c r="Z1167" i="1" s="1"/>
  <c r="X1167" i="1" a="1"/>
  <c r="X1167" i="1" s="1"/>
  <c r="W1167" i="1" a="1"/>
  <c r="W1167" i="1" s="1"/>
  <c r="V1167" i="1"/>
  <c r="AF1041" i="1" a="1"/>
  <c r="AF1041" i="1" s="1"/>
  <c r="U1041" i="1" a="1"/>
  <c r="U1041" i="1" s="1"/>
  <c r="AE1041" i="1" a="1"/>
  <c r="AE1041" i="1" s="1"/>
  <c r="T1041" i="1" a="1"/>
  <c r="T1041" i="1" s="1"/>
  <c r="AD1041" i="1" a="1"/>
  <c r="AD1041" i="1" s="1"/>
  <c r="AC1041" i="1" a="1"/>
  <c r="AC1041" i="1" s="1"/>
  <c r="Z1041" i="1" a="1"/>
  <c r="Z1041" i="1" s="1"/>
  <c r="AB1041" i="1" a="1"/>
  <c r="AB1041" i="1" s="1"/>
  <c r="AA1041" i="1" a="1"/>
  <c r="AA1041" i="1" s="1"/>
  <c r="Y1041" i="1" a="1"/>
  <c r="Y1041" i="1" s="1"/>
  <c r="W1041" i="1" a="1"/>
  <c r="W1041" i="1" s="1"/>
  <c r="X1041" i="1" a="1"/>
  <c r="X1041" i="1" s="1"/>
  <c r="V1041" i="1"/>
  <c r="P428" i="1"/>
  <c r="O428" i="1"/>
  <c r="O1137" i="1"/>
  <c r="N1137" i="1"/>
  <c r="S1074" i="1"/>
  <c r="P87" i="1"/>
  <c r="O87" i="1"/>
  <c r="N87" i="1"/>
  <c r="P147" i="1"/>
  <c r="N147" i="1"/>
  <c r="AY16" i="10"/>
  <c r="BB16" i="10"/>
  <c r="AZ16" i="10"/>
  <c r="BA16" i="10" s="1"/>
  <c r="Q1290" i="1" a="1"/>
  <c r="Q1290" i="1" s="1"/>
  <c r="O1221" i="1"/>
  <c r="AE890" i="1" a="1"/>
  <c r="AE890" i="1" s="1"/>
  <c r="T890" i="1" a="1"/>
  <c r="T890" i="1" s="1"/>
  <c r="AD890" i="1" a="1"/>
  <c r="AD890" i="1" s="1"/>
  <c r="AB890" i="1" a="1"/>
  <c r="AB890" i="1" s="1"/>
  <c r="Z890" i="1" a="1"/>
  <c r="Z890" i="1" s="1"/>
  <c r="W890" i="1" a="1"/>
  <c r="W890" i="1" s="1"/>
  <c r="U890" i="1" a="1"/>
  <c r="U890" i="1" s="1"/>
  <c r="AC890" i="1" a="1"/>
  <c r="AC890" i="1" s="1"/>
  <c r="X890" i="1" a="1"/>
  <c r="X890" i="1" s="1"/>
  <c r="AA890" i="1" a="1"/>
  <c r="AA890" i="1" s="1"/>
  <c r="AF890" i="1" a="1"/>
  <c r="AF890" i="1" s="1"/>
  <c r="Y890" i="1" a="1"/>
  <c r="Y890" i="1" s="1"/>
  <c r="V890" i="1"/>
  <c r="R549" i="1" a="1"/>
  <c r="R549" i="1" s="1"/>
  <c r="P533" i="1"/>
  <c r="N533" i="1"/>
  <c r="P530" i="1"/>
  <c r="BF20" i="8"/>
  <c r="BG20" i="8"/>
  <c r="BH20" i="8" s="1"/>
  <c r="BI20" i="8"/>
  <c r="J1299" i="1" a="1"/>
  <c r="J1299" i="1" s="1"/>
  <c r="AA752" i="1" a="1"/>
  <c r="AA752" i="1" s="1"/>
  <c r="Z752" i="1" a="1"/>
  <c r="Z752" i="1" s="1"/>
  <c r="AE752" i="1" a="1"/>
  <c r="AE752" i="1" s="1"/>
  <c r="AD752" i="1" a="1"/>
  <c r="AD752" i="1" s="1"/>
  <c r="AC752" i="1" a="1"/>
  <c r="AC752" i="1" s="1"/>
  <c r="AB752" i="1" a="1"/>
  <c r="AB752" i="1" s="1"/>
  <c r="X752" i="1" a="1"/>
  <c r="X752" i="1" s="1"/>
  <c r="AF752" i="1" a="1"/>
  <c r="AF752" i="1" s="1"/>
  <c r="Y752" i="1" a="1"/>
  <c r="Y752" i="1" s="1"/>
  <c r="W752" i="1" a="1"/>
  <c r="W752" i="1" s="1"/>
  <c r="T752" i="1" a="1"/>
  <c r="T752" i="1" s="1"/>
  <c r="U752" i="1" a="1"/>
  <c r="U752" i="1" s="1"/>
  <c r="V752" i="1"/>
  <c r="Q452" i="1" a="1"/>
  <c r="Q452" i="1" s="1"/>
  <c r="N368" i="1"/>
  <c r="BB29" i="10"/>
  <c r="AZ29" i="10"/>
  <c r="BA29" i="10" s="1"/>
  <c r="AY29" i="10"/>
  <c r="O1314" i="1"/>
  <c r="P1179" i="1"/>
  <c r="H1151" i="1"/>
  <c r="G1151" i="1"/>
  <c r="O1106" i="1"/>
  <c r="P1106" i="1"/>
  <c r="AD977" i="1" a="1"/>
  <c r="AD977" i="1" s="1"/>
  <c r="AC977" i="1" a="1"/>
  <c r="AC977" i="1" s="1"/>
  <c r="AB977" i="1" a="1"/>
  <c r="AB977" i="1" s="1"/>
  <c r="AA977" i="1" a="1"/>
  <c r="AA977" i="1" s="1"/>
  <c r="X977" i="1" a="1"/>
  <c r="X977" i="1" s="1"/>
  <c r="T977" i="1" a="1"/>
  <c r="T977" i="1" s="1"/>
  <c r="AE977" i="1" a="1"/>
  <c r="AE977" i="1" s="1"/>
  <c r="W977" i="1" a="1"/>
  <c r="W977" i="1" s="1"/>
  <c r="U977" i="1" a="1"/>
  <c r="U977" i="1" s="1"/>
  <c r="Y977" i="1" a="1"/>
  <c r="Y977" i="1" s="1"/>
  <c r="AF977" i="1" a="1"/>
  <c r="AF977" i="1" s="1"/>
  <c r="Z977" i="1" a="1"/>
  <c r="Z977" i="1" s="1"/>
  <c r="V977" i="1"/>
  <c r="G595" i="1"/>
  <c r="O514" i="1"/>
  <c r="O511" i="1"/>
  <c r="P511" i="1"/>
  <c r="N511" i="1"/>
  <c r="O384" i="1"/>
  <c r="P384" i="1"/>
  <c r="P314" i="1"/>
  <c r="N314" i="1"/>
  <c r="H1142" i="1"/>
  <c r="G1142" i="1"/>
  <c r="H209" i="2"/>
  <c r="H1573" i="1"/>
  <c r="N1508" i="1"/>
  <c r="I1447" i="1" a="1"/>
  <c r="I1447" i="1" s="1"/>
  <c r="Q1428" i="1" a="1"/>
  <c r="Q1428" i="1" s="1"/>
  <c r="O1061" i="1"/>
  <c r="N760" i="1"/>
  <c r="O633" i="1"/>
  <c r="Y519" i="1" a="1"/>
  <c r="Y519" i="1" s="1"/>
  <c r="X519" i="1" a="1"/>
  <c r="X519" i="1" s="1"/>
  <c r="W519" i="1" a="1"/>
  <c r="W519" i="1" s="1"/>
  <c r="AE519" i="1" a="1"/>
  <c r="AE519" i="1" s="1"/>
  <c r="T519" i="1" a="1"/>
  <c r="T519" i="1" s="1"/>
  <c r="AA519" i="1" a="1"/>
  <c r="AA519" i="1" s="1"/>
  <c r="Z519" i="1" a="1"/>
  <c r="Z519" i="1" s="1"/>
  <c r="AF519" i="1" a="1"/>
  <c r="AF519" i="1" s="1"/>
  <c r="AC519" i="1" a="1"/>
  <c r="AC519" i="1" s="1"/>
  <c r="AB519" i="1" a="1"/>
  <c r="AB519" i="1" s="1"/>
  <c r="AD519" i="1" a="1"/>
  <c r="AD519" i="1" s="1"/>
  <c r="U519" i="1" a="1"/>
  <c r="U519" i="1" s="1"/>
  <c r="V519" i="1"/>
  <c r="O419" i="1"/>
  <c r="O115" i="1"/>
  <c r="N115" i="1"/>
  <c r="P1631" i="1"/>
  <c r="O1631" i="1"/>
  <c r="N1631" i="1"/>
  <c r="AA1399" i="1" a="1"/>
  <c r="AA1399" i="1" s="1"/>
  <c r="Z1399" i="1" a="1"/>
  <c r="Z1399" i="1" s="1"/>
  <c r="Y1399" i="1" a="1"/>
  <c r="Y1399" i="1" s="1"/>
  <c r="T1399" i="1" a="1"/>
  <c r="T1399" i="1" s="1"/>
  <c r="AF1399" i="1" a="1"/>
  <c r="AF1399" i="1" s="1"/>
  <c r="AE1399" i="1" a="1"/>
  <c r="AE1399" i="1" s="1"/>
  <c r="AD1399" i="1" a="1"/>
  <c r="AD1399" i="1" s="1"/>
  <c r="AC1399" i="1" a="1"/>
  <c r="AC1399" i="1" s="1"/>
  <c r="AB1399" i="1" a="1"/>
  <c r="AB1399" i="1" s="1"/>
  <c r="X1399" i="1" a="1"/>
  <c r="X1399" i="1" s="1"/>
  <c r="U1399" i="1" a="1"/>
  <c r="U1399" i="1" s="1"/>
  <c r="W1399" i="1" a="1"/>
  <c r="W1399" i="1" s="1"/>
  <c r="V1399" i="1"/>
  <c r="J1307" i="1" a="1"/>
  <c r="J1307" i="1" s="1"/>
  <c r="AB1217" i="1" a="1"/>
  <c r="AB1217" i="1" s="1"/>
  <c r="W1217" i="1" a="1"/>
  <c r="W1217" i="1" s="1"/>
  <c r="U1217" i="1" a="1"/>
  <c r="U1217" i="1" s="1"/>
  <c r="T1217" i="1" a="1"/>
  <c r="T1217" i="1" s="1"/>
  <c r="AD1217" i="1" a="1"/>
  <c r="AD1217" i="1" s="1"/>
  <c r="Y1217" i="1" a="1"/>
  <c r="Y1217" i="1" s="1"/>
  <c r="X1217" i="1" a="1"/>
  <c r="X1217" i="1" s="1"/>
  <c r="AF1217" i="1" a="1"/>
  <c r="AF1217" i="1" s="1"/>
  <c r="AE1217" i="1" a="1"/>
  <c r="AE1217" i="1" s="1"/>
  <c r="Z1217" i="1" a="1"/>
  <c r="Z1217" i="1" s="1"/>
  <c r="AC1217" i="1" a="1"/>
  <c r="AC1217" i="1" s="1"/>
  <c r="AA1217" i="1" a="1"/>
  <c r="AA1217" i="1" s="1"/>
  <c r="V1217" i="1"/>
  <c r="AC1181" i="1" a="1"/>
  <c r="AC1181" i="1" s="1"/>
  <c r="AB1181" i="1" a="1"/>
  <c r="AB1181" i="1" s="1"/>
  <c r="X1181" i="1" a="1"/>
  <c r="X1181" i="1" s="1"/>
  <c r="W1181" i="1" a="1"/>
  <c r="W1181" i="1" s="1"/>
  <c r="U1181" i="1" a="1"/>
  <c r="U1181" i="1" s="1"/>
  <c r="T1181" i="1" a="1"/>
  <c r="T1181" i="1" s="1"/>
  <c r="AF1181" i="1" a="1"/>
  <c r="AF1181" i="1" s="1"/>
  <c r="AA1181" i="1" a="1"/>
  <c r="AA1181" i="1" s="1"/>
  <c r="Z1181" i="1" a="1"/>
  <c r="Z1181" i="1" s="1"/>
  <c r="Y1181" i="1" a="1"/>
  <c r="Y1181" i="1" s="1"/>
  <c r="AD1181" i="1" a="1"/>
  <c r="AD1181" i="1" s="1"/>
  <c r="AE1181" i="1" a="1"/>
  <c r="AE1181" i="1" s="1"/>
  <c r="V1181" i="1"/>
  <c r="P922" i="1"/>
  <c r="O922" i="1"/>
  <c r="N922" i="1"/>
  <c r="BG21" i="15"/>
  <c r="BH21" i="15" s="1"/>
  <c r="BF21" i="15"/>
  <c r="BI21" i="15"/>
  <c r="P253" i="1"/>
  <c r="N253" i="1"/>
  <c r="O253" i="1"/>
  <c r="I67" i="2"/>
  <c r="AF1686" i="1" a="1"/>
  <c r="AF1686" i="1" s="1"/>
  <c r="AA1686" i="1" a="1"/>
  <c r="AA1686" i="1" s="1"/>
  <c r="Z1686" i="1" a="1"/>
  <c r="Z1686" i="1" s="1"/>
  <c r="Y1686" i="1" a="1"/>
  <c r="Y1686" i="1" s="1"/>
  <c r="X1686" i="1" a="1"/>
  <c r="X1686" i="1" s="1"/>
  <c r="U1686" i="1" a="1"/>
  <c r="U1686" i="1" s="1"/>
  <c r="AE1686" i="1" a="1"/>
  <c r="AE1686" i="1" s="1"/>
  <c r="AD1686" i="1" a="1"/>
  <c r="AD1686" i="1" s="1"/>
  <c r="AB1686" i="1" a="1"/>
  <c r="AB1686" i="1" s="1"/>
  <c r="W1686" i="1" a="1"/>
  <c r="W1686" i="1" s="1"/>
  <c r="AC1686" i="1" a="1"/>
  <c r="AC1686" i="1" s="1"/>
  <c r="T1686" i="1" a="1"/>
  <c r="T1686" i="1" s="1"/>
  <c r="V1686" i="1"/>
  <c r="O308" i="1"/>
  <c r="P308" i="1"/>
  <c r="N308" i="1"/>
  <c r="P691" i="1"/>
  <c r="O691" i="1"/>
  <c r="O272" i="1"/>
  <c r="O392" i="1"/>
  <c r="N392" i="1"/>
  <c r="AE502" i="1" a="1"/>
  <c r="AE502" i="1" s="1"/>
  <c r="T502" i="1" a="1"/>
  <c r="T502" i="1" s="1"/>
  <c r="Z502" i="1" a="1"/>
  <c r="Z502" i="1" s="1"/>
  <c r="U502" i="1" a="1"/>
  <c r="U502" i="1" s="1"/>
  <c r="W502" i="1" a="1"/>
  <c r="W502" i="1" s="1"/>
  <c r="AC502" i="1" a="1"/>
  <c r="AC502" i="1" s="1"/>
  <c r="AF502" i="1" a="1"/>
  <c r="AF502" i="1" s="1"/>
  <c r="AD502" i="1" a="1"/>
  <c r="AD502" i="1" s="1"/>
  <c r="AB502" i="1" a="1"/>
  <c r="AB502" i="1" s="1"/>
  <c r="Y502" i="1" a="1"/>
  <c r="Y502" i="1" s="1"/>
  <c r="X502" i="1" a="1"/>
  <c r="X502" i="1" s="1"/>
  <c r="AA502" i="1" a="1"/>
  <c r="AA502" i="1" s="1"/>
  <c r="V502" i="1"/>
  <c r="O874" i="1"/>
  <c r="N874" i="1"/>
  <c r="AA807" i="1" a="1"/>
  <c r="AA807" i="1" s="1"/>
  <c r="Z807" i="1" a="1"/>
  <c r="Z807" i="1" s="1"/>
  <c r="Y807" i="1" a="1"/>
  <c r="Y807" i="1" s="1"/>
  <c r="U807" i="1" a="1"/>
  <c r="U807" i="1" s="1"/>
  <c r="AD807" i="1" a="1"/>
  <c r="AD807" i="1" s="1"/>
  <c r="AC807" i="1" a="1"/>
  <c r="AC807" i="1" s="1"/>
  <c r="W807" i="1" a="1"/>
  <c r="W807" i="1" s="1"/>
  <c r="T807" i="1" a="1"/>
  <c r="T807" i="1" s="1"/>
  <c r="AE807" i="1" a="1"/>
  <c r="AE807" i="1" s="1"/>
  <c r="AF807" i="1" a="1"/>
  <c r="AF807" i="1" s="1"/>
  <c r="AB807" i="1" a="1"/>
  <c r="AB807" i="1" s="1"/>
  <c r="X807" i="1" a="1"/>
  <c r="X807" i="1" s="1"/>
  <c r="V807" i="1"/>
  <c r="P919" i="1"/>
  <c r="P873" i="1"/>
  <c r="O873" i="1"/>
  <c r="N873" i="1"/>
  <c r="AB461" i="1" a="1"/>
  <c r="AB461" i="1" s="1"/>
  <c r="AA461" i="1" a="1"/>
  <c r="AA461" i="1" s="1"/>
  <c r="W461" i="1" a="1"/>
  <c r="W461" i="1" s="1"/>
  <c r="U461" i="1" a="1"/>
  <c r="U461" i="1" s="1"/>
  <c r="AF461" i="1" a="1"/>
  <c r="AF461" i="1" s="1"/>
  <c r="T461" i="1" a="1"/>
  <c r="T461" i="1" s="1"/>
  <c r="AE461" i="1" a="1"/>
  <c r="AE461" i="1" s="1"/>
  <c r="AD461" i="1" a="1"/>
  <c r="AD461" i="1" s="1"/>
  <c r="X461" i="1" a="1"/>
  <c r="X461" i="1" s="1"/>
  <c r="Z461" i="1" a="1"/>
  <c r="Z461" i="1" s="1"/>
  <c r="Y461" i="1" a="1"/>
  <c r="Y461" i="1" s="1"/>
  <c r="AC461" i="1" a="1"/>
  <c r="AC461" i="1" s="1"/>
  <c r="V461" i="1"/>
  <c r="H313" i="1"/>
  <c r="G313" i="1"/>
  <c r="P208" i="1"/>
  <c r="O208" i="1"/>
  <c r="N208" i="1"/>
  <c r="S1274" i="1"/>
  <c r="J1621" i="1" a="1"/>
  <c r="J1621" i="1" s="1"/>
  <c r="AE1510" i="1" a="1"/>
  <c r="AE1510" i="1" s="1"/>
  <c r="T1510" i="1" a="1"/>
  <c r="T1510" i="1" s="1"/>
  <c r="AB1510" i="1" a="1"/>
  <c r="AB1510" i="1" s="1"/>
  <c r="AA1510" i="1" a="1"/>
  <c r="AA1510" i="1" s="1"/>
  <c r="Z1510" i="1" a="1"/>
  <c r="Z1510" i="1" s="1"/>
  <c r="X1510" i="1" a="1"/>
  <c r="X1510" i="1" s="1"/>
  <c r="AF1510" i="1" a="1"/>
  <c r="AF1510" i="1" s="1"/>
  <c r="AD1510" i="1" a="1"/>
  <c r="AD1510" i="1" s="1"/>
  <c r="Y1510" i="1" a="1"/>
  <c r="Y1510" i="1" s="1"/>
  <c r="U1510" i="1" a="1"/>
  <c r="U1510" i="1" s="1"/>
  <c r="AC1510" i="1" a="1"/>
  <c r="AC1510" i="1" s="1"/>
  <c r="W1510" i="1" a="1"/>
  <c r="W1510" i="1" s="1"/>
  <c r="V1510" i="1"/>
  <c r="S1408" i="1"/>
  <c r="Q1408" i="1" a="1"/>
  <c r="Q1408" i="1" s="1"/>
  <c r="AF1234" i="1" a="1"/>
  <c r="AF1234" i="1" s="1"/>
  <c r="U1234" i="1" a="1"/>
  <c r="U1234" i="1" s="1"/>
  <c r="AE1234" i="1" a="1"/>
  <c r="AE1234" i="1" s="1"/>
  <c r="T1234" i="1" a="1"/>
  <c r="T1234" i="1" s="1"/>
  <c r="AD1234" i="1" a="1"/>
  <c r="AD1234" i="1" s="1"/>
  <c r="AB1234" i="1" a="1"/>
  <c r="AB1234" i="1" s="1"/>
  <c r="AC1234" i="1" a="1"/>
  <c r="AC1234" i="1" s="1"/>
  <c r="AA1234" i="1" a="1"/>
  <c r="AA1234" i="1" s="1"/>
  <c r="Y1234" i="1" a="1"/>
  <c r="Y1234" i="1" s="1"/>
  <c r="Z1234" i="1" a="1"/>
  <c r="Z1234" i="1" s="1"/>
  <c r="X1234" i="1" a="1"/>
  <c r="X1234" i="1" s="1"/>
  <c r="W1234" i="1" a="1"/>
  <c r="W1234" i="1" s="1"/>
  <c r="V1234" i="1"/>
  <c r="Y427" i="1" a="1"/>
  <c r="Y427" i="1" s="1"/>
  <c r="X427" i="1" a="1"/>
  <c r="X427" i="1" s="1"/>
  <c r="W427" i="1" a="1"/>
  <c r="W427" i="1" s="1"/>
  <c r="AF427" i="1" a="1"/>
  <c r="AF427" i="1" s="1"/>
  <c r="U427" i="1" a="1"/>
  <c r="U427" i="1" s="1"/>
  <c r="AE427" i="1" a="1"/>
  <c r="AE427" i="1" s="1"/>
  <c r="T427" i="1" a="1"/>
  <c r="T427" i="1" s="1"/>
  <c r="AD427" i="1" a="1"/>
  <c r="AD427" i="1" s="1"/>
  <c r="AC427" i="1" a="1"/>
  <c r="AC427" i="1" s="1"/>
  <c r="AA427" i="1" a="1"/>
  <c r="AA427" i="1" s="1"/>
  <c r="Z427" i="1" a="1"/>
  <c r="Z427" i="1" s="1"/>
  <c r="AB427" i="1" a="1"/>
  <c r="AB427" i="1" s="1"/>
  <c r="V427" i="1"/>
  <c r="W18" i="1" a="1"/>
  <c r="W18" i="1" s="1"/>
  <c r="AF18" i="1" a="1"/>
  <c r="AF18" i="1" s="1"/>
  <c r="U18" i="1" a="1"/>
  <c r="U18" i="1" s="1"/>
  <c r="AE18" i="1" a="1"/>
  <c r="AE18" i="1" s="1"/>
  <c r="T18" i="1" a="1"/>
  <c r="T18" i="1" s="1"/>
  <c r="AD18" i="1" a="1"/>
  <c r="AD18" i="1" s="1"/>
  <c r="AB18" i="1" a="1"/>
  <c r="AB18" i="1" s="1"/>
  <c r="AA18" i="1" a="1"/>
  <c r="AA18" i="1" s="1"/>
  <c r="Z18" i="1" a="1"/>
  <c r="Z18" i="1" s="1"/>
  <c r="Y18" i="1" a="1"/>
  <c r="Y18" i="1" s="1"/>
  <c r="V18" i="1"/>
  <c r="AC18" i="1" a="1"/>
  <c r="AC18" i="1" s="1"/>
  <c r="X18" i="1" a="1"/>
  <c r="X18" i="1" s="1"/>
  <c r="S588" i="1"/>
  <c r="Q588" i="1" a="1"/>
  <c r="Q588" i="1" s="1"/>
  <c r="H337" i="2"/>
  <c r="BI52" i="9"/>
  <c r="BG52" i="9"/>
  <c r="BH52" i="9" s="1"/>
  <c r="BF52" i="9"/>
  <c r="N1632" i="1"/>
  <c r="S1150" i="1"/>
  <c r="Q1150" i="1" a="1"/>
  <c r="Q1150" i="1" s="1"/>
  <c r="O604" i="1"/>
  <c r="O23" i="1"/>
  <c r="R562" i="1" a="1"/>
  <c r="R562" i="1" s="1"/>
  <c r="P1708" i="1"/>
  <c r="N1059" i="1"/>
  <c r="Q231" i="1" a="1"/>
  <c r="Q231" i="1" s="1"/>
  <c r="O988" i="1"/>
  <c r="P988" i="1"/>
  <c r="AA331" i="1" a="1"/>
  <c r="AA331" i="1" s="1"/>
  <c r="Z331" i="1" a="1"/>
  <c r="Z331" i="1" s="1"/>
  <c r="Y331" i="1" a="1"/>
  <c r="Y331" i="1" s="1"/>
  <c r="X331" i="1" a="1"/>
  <c r="X331" i="1" s="1"/>
  <c r="W331" i="1" a="1"/>
  <c r="W331" i="1" s="1"/>
  <c r="AB331" i="1" a="1"/>
  <c r="AB331" i="1" s="1"/>
  <c r="U331" i="1" a="1"/>
  <c r="U331" i="1" s="1"/>
  <c r="T331" i="1" a="1"/>
  <c r="T331" i="1" s="1"/>
  <c r="AF331" i="1" a="1"/>
  <c r="AF331" i="1" s="1"/>
  <c r="AE331" i="1" a="1"/>
  <c r="AE331" i="1" s="1"/>
  <c r="AC331" i="1" a="1"/>
  <c r="AC331" i="1" s="1"/>
  <c r="AD331" i="1" a="1"/>
  <c r="AD331" i="1" s="1"/>
  <c r="V331" i="1"/>
  <c r="N1292" i="1"/>
  <c r="P1292" i="1"/>
  <c r="O1292" i="1"/>
  <c r="S164" i="1"/>
  <c r="Q164" i="1" a="1"/>
  <c r="Q164" i="1" s="1"/>
  <c r="Q1637" i="1" a="1"/>
  <c r="Q1637" i="1" s="1"/>
  <c r="S1637" i="1"/>
  <c r="O1462" i="1"/>
  <c r="AF215" i="1" a="1"/>
  <c r="AF215" i="1" s="1"/>
  <c r="T215" i="1" a="1"/>
  <c r="T215" i="1" s="1"/>
  <c r="AE215" i="1" a="1"/>
  <c r="AE215" i="1" s="1"/>
  <c r="AD215" i="1" a="1"/>
  <c r="AD215" i="1" s="1"/>
  <c r="AC215" i="1" a="1"/>
  <c r="AC215" i="1" s="1"/>
  <c r="AB215" i="1" a="1"/>
  <c r="AB215" i="1" s="1"/>
  <c r="AA215" i="1" a="1"/>
  <c r="AA215" i="1" s="1"/>
  <c r="Z215" i="1" a="1"/>
  <c r="Z215" i="1" s="1"/>
  <c r="W215" i="1" a="1"/>
  <c r="W215" i="1" s="1"/>
  <c r="U215" i="1" a="1"/>
  <c r="U215" i="1" s="1"/>
  <c r="Y215" i="1" a="1"/>
  <c r="Y215" i="1" s="1"/>
  <c r="X215" i="1" a="1"/>
  <c r="X215" i="1" s="1"/>
  <c r="V215" i="1"/>
  <c r="N188" i="1"/>
  <c r="P188" i="1"/>
  <c r="O188" i="1"/>
  <c r="O102" i="1"/>
  <c r="P102" i="1"/>
  <c r="X1644" i="1" a="1"/>
  <c r="X1644" i="1" s="1"/>
  <c r="AF1644" i="1" a="1"/>
  <c r="AF1644" i="1" s="1"/>
  <c r="U1644" i="1" a="1"/>
  <c r="U1644" i="1" s="1"/>
  <c r="AB1644" i="1" a="1"/>
  <c r="AB1644" i="1" s="1"/>
  <c r="AA1644" i="1" a="1"/>
  <c r="AA1644" i="1" s="1"/>
  <c r="W1644" i="1" a="1"/>
  <c r="W1644" i="1" s="1"/>
  <c r="T1644" i="1" a="1"/>
  <c r="T1644" i="1" s="1"/>
  <c r="AC1644" i="1" a="1"/>
  <c r="AC1644" i="1" s="1"/>
  <c r="Y1644" i="1" a="1"/>
  <c r="Y1644" i="1" s="1"/>
  <c r="AE1644" i="1" a="1"/>
  <c r="AE1644" i="1" s="1"/>
  <c r="AD1644" i="1" a="1"/>
  <c r="AD1644" i="1" s="1"/>
  <c r="Z1644" i="1" a="1"/>
  <c r="Z1644" i="1" s="1"/>
  <c r="V1644" i="1"/>
  <c r="S59" i="1"/>
  <c r="S199" i="1"/>
  <c r="AE1722" i="1" a="1"/>
  <c r="AE1722" i="1" s="1"/>
  <c r="T1722" i="1" a="1"/>
  <c r="T1722" i="1" s="1"/>
  <c r="AD1722" i="1" a="1"/>
  <c r="AD1722" i="1" s="1"/>
  <c r="AF1722" i="1" a="1"/>
  <c r="AF1722" i="1" s="1"/>
  <c r="X1722" i="1" a="1"/>
  <c r="X1722" i="1" s="1"/>
  <c r="U1722" i="1" a="1"/>
  <c r="U1722" i="1" s="1"/>
  <c r="AC1722" i="1" a="1"/>
  <c r="AC1722" i="1" s="1"/>
  <c r="AB1722" i="1" a="1"/>
  <c r="AB1722" i="1" s="1"/>
  <c r="AA1722" i="1" a="1"/>
  <c r="AA1722" i="1" s="1"/>
  <c r="Z1722" i="1" a="1"/>
  <c r="Z1722" i="1" s="1"/>
  <c r="Y1722" i="1" a="1"/>
  <c r="Y1722" i="1" s="1"/>
  <c r="W1722" i="1" a="1"/>
  <c r="W1722" i="1" s="1"/>
  <c r="V1722" i="1"/>
  <c r="P556" i="1"/>
  <c r="O556" i="1"/>
  <c r="N556" i="1"/>
  <c r="P196" i="1"/>
  <c r="O196" i="1"/>
  <c r="N196" i="1"/>
  <c r="O1118" i="1"/>
  <c r="N1118" i="1"/>
  <c r="P1118" i="1"/>
  <c r="H818" i="1"/>
  <c r="G818" i="1"/>
  <c r="P278" i="1"/>
  <c r="N278" i="1"/>
  <c r="O278" i="1"/>
  <c r="I258" i="1" a="1"/>
  <c r="I258" i="1" s="1"/>
  <c r="H1609" i="1"/>
  <c r="G1609" i="1"/>
  <c r="H1569" i="1"/>
  <c r="G1569" i="1"/>
  <c r="N1449" i="1"/>
  <c r="P1449" i="1"/>
  <c r="O1449" i="1"/>
  <c r="P1129" i="1"/>
  <c r="O1129" i="1"/>
  <c r="N1129" i="1"/>
  <c r="P1049" i="1"/>
  <c r="O1049" i="1"/>
  <c r="N1049" i="1"/>
  <c r="N849" i="1"/>
  <c r="P849" i="1"/>
  <c r="O849" i="1"/>
  <c r="H829" i="1"/>
  <c r="G829" i="1"/>
  <c r="H349" i="2"/>
  <c r="N1773" i="1"/>
  <c r="P1773" i="1"/>
  <c r="O1773" i="1"/>
  <c r="N1720" i="1"/>
  <c r="O1720" i="1"/>
  <c r="P1720" i="1"/>
  <c r="P1640" i="1"/>
  <c r="O1640" i="1"/>
  <c r="N1640" i="1"/>
  <c r="H1580" i="1"/>
  <c r="G1580" i="1"/>
  <c r="Y1494" i="1" a="1"/>
  <c r="Y1494" i="1" s="1"/>
  <c r="X1494" i="1" a="1"/>
  <c r="X1494" i="1" s="1"/>
  <c r="W1494" i="1" a="1"/>
  <c r="W1494" i="1" s="1"/>
  <c r="AE1494" i="1" a="1"/>
  <c r="AE1494" i="1" s="1"/>
  <c r="T1494" i="1" a="1"/>
  <c r="T1494" i="1" s="1"/>
  <c r="Z1494" i="1" a="1"/>
  <c r="Z1494" i="1" s="1"/>
  <c r="U1494" i="1" a="1"/>
  <c r="U1494" i="1" s="1"/>
  <c r="AF1494" i="1" a="1"/>
  <c r="AF1494" i="1" s="1"/>
  <c r="AD1494" i="1" a="1"/>
  <c r="AD1494" i="1" s="1"/>
  <c r="AB1494" i="1" a="1"/>
  <c r="AB1494" i="1" s="1"/>
  <c r="AC1494" i="1" a="1"/>
  <c r="AC1494" i="1" s="1"/>
  <c r="AA1494" i="1" a="1"/>
  <c r="AA1494" i="1" s="1"/>
  <c r="V1494" i="1"/>
  <c r="P1260" i="1"/>
  <c r="O1260" i="1"/>
  <c r="N1260" i="1"/>
  <c r="P1060" i="1"/>
  <c r="O1060" i="1"/>
  <c r="N1060" i="1"/>
  <c r="P900" i="1"/>
  <c r="O900" i="1"/>
  <c r="N900" i="1"/>
  <c r="N44" i="6"/>
  <c r="F1" i="6"/>
  <c r="BB38" i="10"/>
  <c r="AZ38" i="10"/>
  <c r="BA38" i="10" s="1"/>
  <c r="AY38" i="10"/>
  <c r="H443" i="2"/>
  <c r="T49" i="4" a="1"/>
  <c r="T49" i="4" s="1"/>
  <c r="R49" i="4" s="1"/>
  <c r="BI49" i="6"/>
  <c r="BG49" i="6"/>
  <c r="BH49" i="6" s="1"/>
  <c r="BF49" i="6"/>
  <c r="H194" i="2"/>
  <c r="J1222" i="1" a="1"/>
  <c r="J1222" i="1" s="1"/>
  <c r="J1204" i="1" a="1"/>
  <c r="J1204" i="1" s="1"/>
  <c r="J1228" i="1" a="1"/>
  <c r="J1228" i="1" s="1"/>
  <c r="J1217" i="1" a="1"/>
  <c r="J1217" i="1" s="1"/>
  <c r="J1231" i="1" a="1"/>
  <c r="J1231" i="1" s="1"/>
  <c r="BE15" i="6"/>
  <c r="W15" i="6"/>
  <c r="H192" i="2"/>
  <c r="J1312" i="1" a="1"/>
  <c r="J1312" i="1" s="1"/>
  <c r="P520" i="1"/>
  <c r="O520" i="1"/>
  <c r="N520" i="1"/>
  <c r="I1452" i="1" a="1"/>
  <c r="I1452" i="1" s="1"/>
  <c r="AD739" i="1" a="1"/>
  <c r="AD739" i="1" s="1"/>
  <c r="AC739" i="1" a="1"/>
  <c r="AC739" i="1" s="1"/>
  <c r="AB739" i="1" a="1"/>
  <c r="AB739" i="1" s="1"/>
  <c r="Y739" i="1" a="1"/>
  <c r="Y739" i="1" s="1"/>
  <c r="U739" i="1" a="1"/>
  <c r="U739" i="1" s="1"/>
  <c r="T739" i="1" a="1"/>
  <c r="T739" i="1" s="1"/>
  <c r="AF739" i="1" a="1"/>
  <c r="AF739" i="1" s="1"/>
  <c r="AE739" i="1" a="1"/>
  <c r="AE739" i="1" s="1"/>
  <c r="AA739" i="1" a="1"/>
  <c r="AA739" i="1" s="1"/>
  <c r="X739" i="1" a="1"/>
  <c r="X739" i="1" s="1"/>
  <c r="Z739" i="1" a="1"/>
  <c r="Z739" i="1" s="1"/>
  <c r="W739" i="1" a="1"/>
  <c r="W739" i="1" s="1"/>
  <c r="V739" i="1"/>
  <c r="P409" i="1"/>
  <c r="O409" i="1"/>
  <c r="N409" i="1"/>
  <c r="P45" i="1"/>
  <c r="O45" i="1"/>
  <c r="N45" i="1"/>
  <c r="O5" i="1"/>
  <c r="P5" i="1"/>
  <c r="N5" i="1"/>
  <c r="Z512" i="1" a="1"/>
  <c r="Z512" i="1" s="1"/>
  <c r="W512" i="1" a="1"/>
  <c r="W512" i="1" s="1"/>
  <c r="AE512" i="1" a="1"/>
  <c r="AE512" i="1" s="1"/>
  <c r="AD512" i="1" a="1"/>
  <c r="AD512" i="1" s="1"/>
  <c r="AC512" i="1" a="1"/>
  <c r="AC512" i="1" s="1"/>
  <c r="AA512" i="1" a="1"/>
  <c r="AA512" i="1" s="1"/>
  <c r="U512" i="1" a="1"/>
  <c r="U512" i="1" s="1"/>
  <c r="AF512" i="1" a="1"/>
  <c r="AF512" i="1" s="1"/>
  <c r="AB512" i="1" a="1"/>
  <c r="AB512" i="1" s="1"/>
  <c r="R1493" i="1" a="1"/>
  <c r="R1493" i="1" s="1"/>
  <c r="R1490" i="1" a="1"/>
  <c r="R1490" i="1" s="1"/>
  <c r="J1224" i="1" a="1"/>
  <c r="J1224" i="1" s="1"/>
  <c r="P16" i="1"/>
  <c r="O16" i="1"/>
  <c r="N16" i="1"/>
  <c r="P257" i="1"/>
  <c r="N257" i="1"/>
  <c r="O257" i="1"/>
  <c r="BI3" i="15"/>
  <c r="BG3" i="15"/>
  <c r="BF3" i="15"/>
  <c r="BE71" i="15"/>
  <c r="BH72" i="15" s="1"/>
  <c r="BI49" i="8"/>
  <c r="BG49" i="8"/>
  <c r="BH49" i="8" s="1"/>
  <c r="BF49" i="8"/>
  <c r="X1778" i="1" a="1"/>
  <c r="X1778" i="1" s="1"/>
  <c r="AC1778" i="1" a="1"/>
  <c r="AC1778" i="1" s="1"/>
  <c r="AB1778" i="1" a="1"/>
  <c r="AB1778" i="1" s="1"/>
  <c r="AA1778" i="1" a="1"/>
  <c r="AA1778" i="1" s="1"/>
  <c r="AD1778" i="1" a="1"/>
  <c r="AD1778" i="1" s="1"/>
  <c r="Y1778" i="1" a="1"/>
  <c r="Y1778" i="1" s="1"/>
  <c r="AF1778" i="1" a="1"/>
  <c r="AF1778" i="1" s="1"/>
  <c r="Z1778" i="1" a="1"/>
  <c r="Z1778" i="1" s="1"/>
  <c r="W1778" i="1" a="1"/>
  <c r="W1778" i="1" s="1"/>
  <c r="AE1778" i="1" a="1"/>
  <c r="AE1778" i="1" s="1"/>
  <c r="U1778" i="1" a="1"/>
  <c r="U1778" i="1" s="1"/>
  <c r="T1778" i="1" a="1"/>
  <c r="T1778" i="1" s="1"/>
  <c r="V1778" i="1"/>
  <c r="O1451" i="1"/>
  <c r="N1451" i="1"/>
  <c r="H827" i="1"/>
  <c r="G827" i="1"/>
  <c r="P671" i="1"/>
  <c r="O671" i="1"/>
  <c r="N671" i="1"/>
  <c r="AA574" i="1" a="1"/>
  <c r="AA574" i="1" s="1"/>
  <c r="Z574" i="1" a="1"/>
  <c r="Z574" i="1" s="1"/>
  <c r="Y574" i="1" a="1"/>
  <c r="Y574" i="1" s="1"/>
  <c r="X574" i="1" a="1"/>
  <c r="X574" i="1" s="1"/>
  <c r="AF574" i="1" a="1"/>
  <c r="AF574" i="1" s="1"/>
  <c r="U574" i="1" a="1"/>
  <c r="U574" i="1" s="1"/>
  <c r="W574" i="1" a="1"/>
  <c r="W574" i="1" s="1"/>
  <c r="AC574" i="1" a="1"/>
  <c r="AC574" i="1" s="1"/>
  <c r="AB574" i="1" a="1"/>
  <c r="AB574" i="1" s="1"/>
  <c r="T574" i="1" a="1"/>
  <c r="T574" i="1" s="1"/>
  <c r="AD574" i="1" a="1"/>
  <c r="AD574" i="1" s="1"/>
  <c r="AE574" i="1" a="1"/>
  <c r="AE574" i="1" s="1"/>
  <c r="V574" i="1"/>
  <c r="O171" i="1"/>
  <c r="N171" i="1"/>
  <c r="P171" i="1"/>
  <c r="AD1152" i="1" a="1"/>
  <c r="AD1152" i="1" s="1"/>
  <c r="U1152" i="1" a="1"/>
  <c r="U1152" i="1" s="1"/>
  <c r="AF1152" i="1" a="1"/>
  <c r="AF1152" i="1" s="1"/>
  <c r="T1152" i="1" a="1"/>
  <c r="T1152" i="1" s="1"/>
  <c r="AE1152" i="1" a="1"/>
  <c r="AE1152" i="1" s="1"/>
  <c r="AC1152" i="1" a="1"/>
  <c r="AC1152" i="1" s="1"/>
  <c r="AA1152" i="1" a="1"/>
  <c r="AA1152" i="1" s="1"/>
  <c r="AB1152" i="1" a="1"/>
  <c r="AB1152" i="1" s="1"/>
  <c r="Z1152" i="1" a="1"/>
  <c r="Z1152" i="1" s="1"/>
  <c r="W1152" i="1" a="1"/>
  <c r="W1152" i="1" s="1"/>
  <c r="X1152" i="1" a="1"/>
  <c r="X1152" i="1" s="1"/>
  <c r="Y1152" i="1" a="1"/>
  <c r="Y1152" i="1" s="1"/>
  <c r="V1152" i="1"/>
  <c r="N787" i="1"/>
  <c r="P787" i="1"/>
  <c r="Z1619" i="1" a="1"/>
  <c r="Z1619" i="1" s="1"/>
  <c r="Y1619" i="1" a="1"/>
  <c r="Y1619" i="1" s="1"/>
  <c r="X1619" i="1" a="1"/>
  <c r="X1619" i="1" s="1"/>
  <c r="W1619" i="1" a="1"/>
  <c r="W1619" i="1" s="1"/>
  <c r="U1619" i="1" a="1"/>
  <c r="U1619" i="1" s="1"/>
  <c r="AE1619" i="1" a="1"/>
  <c r="AE1619" i="1" s="1"/>
  <c r="AB1619" i="1" a="1"/>
  <c r="AB1619" i="1" s="1"/>
  <c r="AA1619" i="1" a="1"/>
  <c r="AA1619" i="1" s="1"/>
  <c r="T1619" i="1" a="1"/>
  <c r="T1619" i="1" s="1"/>
  <c r="AC1619" i="1" a="1"/>
  <c r="AC1619" i="1" s="1"/>
  <c r="AF1619" i="1" a="1"/>
  <c r="AF1619" i="1" s="1"/>
  <c r="AD1619" i="1" a="1"/>
  <c r="AD1619" i="1" s="1"/>
  <c r="V1619" i="1"/>
  <c r="X1347" i="1" a="1"/>
  <c r="X1347" i="1" s="1"/>
  <c r="W1347" i="1" a="1"/>
  <c r="W1347" i="1" s="1"/>
  <c r="U1347" i="1" a="1"/>
  <c r="U1347" i="1" s="1"/>
  <c r="T1347" i="1" a="1"/>
  <c r="T1347" i="1" s="1"/>
  <c r="AF1347" i="1" a="1"/>
  <c r="AF1347" i="1" s="1"/>
  <c r="AE1347" i="1" a="1"/>
  <c r="AE1347" i="1" s="1"/>
  <c r="AD1347" i="1" a="1"/>
  <c r="AD1347" i="1" s="1"/>
  <c r="AB1347" i="1" a="1"/>
  <c r="AB1347" i="1" s="1"/>
  <c r="AC1347" i="1" a="1"/>
  <c r="AC1347" i="1" s="1"/>
  <c r="AA1347" i="1" a="1"/>
  <c r="AA1347" i="1" s="1"/>
  <c r="Z1347" i="1" a="1"/>
  <c r="Z1347" i="1" s="1"/>
  <c r="Y1347" i="1" a="1"/>
  <c r="Y1347" i="1" s="1"/>
  <c r="V1347" i="1"/>
  <c r="N1308" i="1"/>
  <c r="AD1221" i="1" a="1"/>
  <c r="AD1221" i="1" s="1"/>
  <c r="Y1221" i="1" a="1"/>
  <c r="Y1221" i="1" s="1"/>
  <c r="W1221" i="1" a="1"/>
  <c r="W1221" i="1" s="1"/>
  <c r="U1221" i="1" a="1"/>
  <c r="U1221" i="1" s="1"/>
  <c r="T1221" i="1" a="1"/>
  <c r="T1221" i="1" s="1"/>
  <c r="AE1221" i="1" a="1"/>
  <c r="AE1221" i="1" s="1"/>
  <c r="AC1221" i="1" a="1"/>
  <c r="AC1221" i="1" s="1"/>
  <c r="AF1221" i="1" a="1"/>
  <c r="AF1221" i="1" s="1"/>
  <c r="AB1221" i="1" a="1"/>
  <c r="AB1221" i="1" s="1"/>
  <c r="AA1221" i="1" a="1"/>
  <c r="AA1221" i="1" s="1"/>
  <c r="X1221" i="1" a="1"/>
  <c r="X1221" i="1" s="1"/>
  <c r="Z1221" i="1" a="1"/>
  <c r="Z1221" i="1" s="1"/>
  <c r="V1221" i="1"/>
  <c r="AE279" i="1" a="1"/>
  <c r="AE279" i="1" s="1"/>
  <c r="T279" i="1" a="1"/>
  <c r="T279" i="1" s="1"/>
  <c r="AD279" i="1" a="1"/>
  <c r="AD279" i="1" s="1"/>
  <c r="AC279" i="1" a="1"/>
  <c r="AC279" i="1" s="1"/>
  <c r="AA279" i="1" a="1"/>
  <c r="AA279" i="1" s="1"/>
  <c r="AF279" i="1" a="1"/>
  <c r="AF279" i="1" s="1"/>
  <c r="AB279" i="1" a="1"/>
  <c r="AB279" i="1" s="1"/>
  <c r="Y279" i="1" a="1"/>
  <c r="Y279" i="1" s="1"/>
  <c r="Z279" i="1" a="1"/>
  <c r="Z279" i="1" s="1"/>
  <c r="X279" i="1" a="1"/>
  <c r="X279" i="1" s="1"/>
  <c r="W279" i="1" a="1"/>
  <c r="W279" i="1" s="1"/>
  <c r="U279" i="1" a="1"/>
  <c r="U279" i="1" s="1"/>
  <c r="V279" i="1"/>
  <c r="N42" i="1"/>
  <c r="P42" i="1"/>
  <c r="BF8" i="8"/>
  <c r="BG8" i="8"/>
  <c r="BH8" i="8" s="1"/>
  <c r="BI8" i="8"/>
  <c r="AD1670" i="1" a="1"/>
  <c r="AD1670" i="1" s="1"/>
  <c r="AA1670" i="1" a="1"/>
  <c r="AA1670" i="1" s="1"/>
  <c r="Z1670" i="1" a="1"/>
  <c r="Z1670" i="1" s="1"/>
  <c r="Y1670" i="1" a="1"/>
  <c r="Y1670" i="1" s="1"/>
  <c r="X1670" i="1" a="1"/>
  <c r="X1670" i="1" s="1"/>
  <c r="W1670" i="1" a="1"/>
  <c r="W1670" i="1" s="1"/>
  <c r="U1670" i="1" a="1"/>
  <c r="U1670" i="1" s="1"/>
  <c r="AF1670" i="1" a="1"/>
  <c r="AF1670" i="1" s="1"/>
  <c r="AB1670" i="1" a="1"/>
  <c r="AB1670" i="1" s="1"/>
  <c r="AC1670" i="1" a="1"/>
  <c r="AC1670" i="1" s="1"/>
  <c r="T1670" i="1" a="1"/>
  <c r="T1670" i="1" s="1"/>
  <c r="AE1670" i="1" a="1"/>
  <c r="AE1670" i="1" s="1"/>
  <c r="V1670" i="1"/>
  <c r="P935" i="1"/>
  <c r="N935" i="1"/>
  <c r="O935" i="1"/>
  <c r="P722" i="1"/>
  <c r="N722" i="1"/>
  <c r="O722" i="1"/>
  <c r="P222" i="1"/>
  <c r="N222" i="1"/>
  <c r="O222" i="1"/>
  <c r="O584" i="1"/>
  <c r="P584" i="1"/>
  <c r="AA514" i="1" a="1"/>
  <c r="AA514" i="1" s="1"/>
  <c r="Z514" i="1" a="1"/>
  <c r="Z514" i="1" s="1"/>
  <c r="X514" i="1" a="1"/>
  <c r="X514" i="1" s="1"/>
  <c r="AF514" i="1" a="1"/>
  <c r="AF514" i="1" s="1"/>
  <c r="U514" i="1" a="1"/>
  <c r="U514" i="1" s="1"/>
  <c r="AE514" i="1" a="1"/>
  <c r="AE514" i="1" s="1"/>
  <c r="AD514" i="1" a="1"/>
  <c r="AD514" i="1" s="1"/>
  <c r="Y514" i="1" a="1"/>
  <c r="Y514" i="1" s="1"/>
  <c r="W514" i="1" a="1"/>
  <c r="W514" i="1" s="1"/>
  <c r="T514" i="1" a="1"/>
  <c r="T514" i="1" s="1"/>
  <c r="AC514" i="1" a="1"/>
  <c r="AC514" i="1" s="1"/>
  <c r="AB514" i="1" a="1"/>
  <c r="AB514" i="1" s="1"/>
  <c r="V514" i="1"/>
  <c r="P11" i="1"/>
  <c r="O11" i="1"/>
  <c r="N11" i="1"/>
  <c r="G1211" i="1"/>
  <c r="H1211" i="1"/>
  <c r="P1166" i="1"/>
  <c r="N1166" i="1"/>
  <c r="P1133" i="1"/>
  <c r="N1133" i="1"/>
  <c r="O1133" i="1"/>
  <c r="N974" i="1"/>
  <c r="H292" i="2"/>
  <c r="H1749" i="1"/>
  <c r="G1749" i="1"/>
  <c r="N1447" i="1"/>
  <c r="O1447" i="1"/>
  <c r="AF1061" i="1" a="1"/>
  <c r="AF1061" i="1" s="1"/>
  <c r="U1061" i="1" a="1"/>
  <c r="U1061" i="1" s="1"/>
  <c r="AE1061" i="1" a="1"/>
  <c r="AE1061" i="1" s="1"/>
  <c r="T1061" i="1" a="1"/>
  <c r="T1061" i="1" s="1"/>
  <c r="AD1061" i="1" a="1"/>
  <c r="AD1061" i="1" s="1"/>
  <c r="AC1061" i="1" a="1"/>
  <c r="AC1061" i="1" s="1"/>
  <c r="Z1061" i="1" a="1"/>
  <c r="Z1061" i="1" s="1"/>
  <c r="W1061" i="1" a="1"/>
  <c r="W1061" i="1" s="1"/>
  <c r="AB1061" i="1" a="1"/>
  <c r="AB1061" i="1" s="1"/>
  <c r="AA1061" i="1" a="1"/>
  <c r="AA1061" i="1" s="1"/>
  <c r="X1061" i="1" a="1"/>
  <c r="X1061" i="1" s="1"/>
  <c r="Y1061" i="1" a="1"/>
  <c r="Y1061" i="1" s="1"/>
  <c r="V1061" i="1"/>
  <c r="H789" i="1"/>
  <c r="G789" i="1"/>
  <c r="O749" i="1"/>
  <c r="P1235" i="1"/>
  <c r="O1235" i="1"/>
  <c r="N1235" i="1"/>
  <c r="P551" i="1"/>
  <c r="O551" i="1"/>
  <c r="N551" i="1"/>
  <c r="J1310" i="1" a="1"/>
  <c r="J1310" i="1" s="1"/>
  <c r="R1232" i="1" a="1"/>
  <c r="R1232" i="1" s="1"/>
  <c r="N982" i="1"/>
  <c r="P982" i="1"/>
  <c r="O982" i="1"/>
  <c r="H832" i="1"/>
  <c r="O470" i="1"/>
  <c r="N470" i="1"/>
  <c r="BB49" i="5"/>
  <c r="I1401" i="1" a="1"/>
  <c r="I1401" i="1" s="1"/>
  <c r="I1388" i="1" a="1"/>
  <c r="I1388" i="1" s="1"/>
  <c r="I1392" i="1" a="1"/>
  <c r="I1392" i="1" s="1"/>
  <c r="I1399" i="1" a="1"/>
  <c r="I1399" i="1" s="1"/>
  <c r="I1404" i="1" a="1"/>
  <c r="I1404" i="1" s="1"/>
  <c r="I1407" i="1" a="1"/>
  <c r="I1407" i="1" s="1"/>
  <c r="I1382" i="1" a="1"/>
  <c r="I1382" i="1" s="1"/>
  <c r="Q1539" i="1" a="1"/>
  <c r="Q1539" i="1" s="1"/>
  <c r="Y1404" i="1" a="1"/>
  <c r="Y1404" i="1" s="1"/>
  <c r="X1404" i="1" a="1"/>
  <c r="X1404" i="1" s="1"/>
  <c r="W1404" i="1" a="1"/>
  <c r="W1404" i="1" s="1"/>
  <c r="AE1404" i="1" a="1"/>
  <c r="AE1404" i="1" s="1"/>
  <c r="T1404" i="1" a="1"/>
  <c r="T1404" i="1" s="1"/>
  <c r="AB1404" i="1" a="1"/>
  <c r="AB1404" i="1" s="1"/>
  <c r="AA1404" i="1" a="1"/>
  <c r="AA1404" i="1" s="1"/>
  <c r="Z1404" i="1" a="1"/>
  <c r="Z1404" i="1" s="1"/>
  <c r="U1404" i="1" a="1"/>
  <c r="U1404" i="1" s="1"/>
  <c r="AF1404" i="1" a="1"/>
  <c r="AF1404" i="1" s="1"/>
  <c r="AC1404" i="1" a="1"/>
  <c r="AC1404" i="1" s="1"/>
  <c r="AD1404" i="1" a="1"/>
  <c r="AD1404" i="1" s="1"/>
  <c r="V1404" i="1"/>
  <c r="O948" i="1"/>
  <c r="AC248" i="1" a="1"/>
  <c r="AC248" i="1" s="1"/>
  <c r="AB248" i="1" a="1"/>
  <c r="AB248" i="1" s="1"/>
  <c r="Y248" i="1" a="1"/>
  <c r="Y248" i="1" s="1"/>
  <c r="AF248" i="1" a="1"/>
  <c r="AF248" i="1" s="1"/>
  <c r="AE248" i="1" a="1"/>
  <c r="AE248" i="1" s="1"/>
  <c r="AD248" i="1" a="1"/>
  <c r="AD248" i="1" s="1"/>
  <c r="AA248" i="1" a="1"/>
  <c r="AA248" i="1" s="1"/>
  <c r="Z248" i="1" a="1"/>
  <c r="Z248" i="1" s="1"/>
  <c r="U248" i="1" a="1"/>
  <c r="U248" i="1" s="1"/>
  <c r="W248" i="1" a="1"/>
  <c r="W248" i="1" s="1"/>
  <c r="T248" i="1" a="1"/>
  <c r="T248" i="1" s="1"/>
  <c r="X248" i="1" a="1"/>
  <c r="X248" i="1" s="1"/>
  <c r="V248" i="1"/>
  <c r="Z1386" i="1" a="1"/>
  <c r="Z1386" i="1" s="1"/>
  <c r="Y1386" i="1" a="1"/>
  <c r="Y1386" i="1" s="1"/>
  <c r="X1386" i="1" a="1"/>
  <c r="X1386" i="1" s="1"/>
  <c r="AF1386" i="1" a="1"/>
  <c r="AF1386" i="1" s="1"/>
  <c r="U1386" i="1" a="1"/>
  <c r="U1386" i="1" s="1"/>
  <c r="AA1386" i="1" a="1"/>
  <c r="AA1386" i="1" s="1"/>
  <c r="W1386" i="1" a="1"/>
  <c r="W1386" i="1" s="1"/>
  <c r="AE1386" i="1" a="1"/>
  <c r="AE1386" i="1" s="1"/>
  <c r="AB1386" i="1" a="1"/>
  <c r="AB1386" i="1" s="1"/>
  <c r="T1386" i="1" a="1"/>
  <c r="T1386" i="1" s="1"/>
  <c r="AD1386" i="1" a="1"/>
  <c r="AD1386" i="1" s="1"/>
  <c r="AC1386" i="1" a="1"/>
  <c r="AC1386" i="1" s="1"/>
  <c r="V1386" i="1"/>
  <c r="AB104" i="1" a="1"/>
  <c r="AB104" i="1" s="1"/>
  <c r="AA104" i="1" a="1"/>
  <c r="AA104" i="1" s="1"/>
  <c r="W104" i="1" a="1"/>
  <c r="W104" i="1" s="1"/>
  <c r="U104" i="1" a="1"/>
  <c r="U104" i="1" s="1"/>
  <c r="T104" i="1" a="1"/>
  <c r="T104" i="1" s="1"/>
  <c r="AF104" i="1" a="1"/>
  <c r="AF104" i="1" s="1"/>
  <c r="AD104" i="1" a="1"/>
  <c r="AD104" i="1" s="1"/>
  <c r="AC104" i="1" a="1"/>
  <c r="AC104" i="1" s="1"/>
  <c r="Y104" i="1" a="1"/>
  <c r="Y104" i="1" s="1"/>
  <c r="AE104" i="1" a="1"/>
  <c r="AE104" i="1" s="1"/>
  <c r="Z104" i="1" a="1"/>
  <c r="Z104" i="1" s="1"/>
  <c r="X104" i="1" a="1"/>
  <c r="X104" i="1" s="1"/>
  <c r="V104" i="1"/>
  <c r="P822" i="1"/>
  <c r="O822" i="1"/>
  <c r="S1748" i="1"/>
  <c r="Q1748" i="1" a="1"/>
  <c r="Q1748" i="1" s="1"/>
  <c r="AA662" i="1" a="1"/>
  <c r="AA662" i="1" s="1"/>
  <c r="W662" i="1" a="1"/>
  <c r="W662" i="1" s="1"/>
  <c r="AF662" i="1" a="1"/>
  <c r="AF662" i="1" s="1"/>
  <c r="AE662" i="1" a="1"/>
  <c r="AE662" i="1" s="1"/>
  <c r="AD662" i="1" a="1"/>
  <c r="AD662" i="1" s="1"/>
  <c r="AC662" i="1" a="1"/>
  <c r="AC662" i="1" s="1"/>
  <c r="AB662" i="1" a="1"/>
  <c r="AB662" i="1" s="1"/>
  <c r="Z662" i="1" a="1"/>
  <c r="Z662" i="1" s="1"/>
  <c r="U662" i="1" a="1"/>
  <c r="U662" i="1" s="1"/>
  <c r="S1798" i="1"/>
  <c r="Q1798" i="1" a="1"/>
  <c r="Q1798" i="1" s="1"/>
  <c r="P772" i="1"/>
  <c r="O772" i="1"/>
  <c r="N772" i="1"/>
  <c r="AD57" i="1" a="1"/>
  <c r="AD57" i="1" s="1"/>
  <c r="Z57" i="1" a="1"/>
  <c r="Z57" i="1" s="1"/>
  <c r="Y57" i="1" a="1"/>
  <c r="Y57" i="1" s="1"/>
  <c r="X57" i="1" a="1"/>
  <c r="X57" i="1" s="1"/>
  <c r="W57" i="1" a="1"/>
  <c r="W57" i="1" s="1"/>
  <c r="AF57" i="1" a="1"/>
  <c r="AF57" i="1" s="1"/>
  <c r="T57" i="1" a="1"/>
  <c r="T57" i="1" s="1"/>
  <c r="AA57" i="1" a="1"/>
  <c r="AA57" i="1" s="1"/>
  <c r="U57" i="1" a="1"/>
  <c r="U57" i="1" s="1"/>
  <c r="AC57" i="1" a="1"/>
  <c r="AC57" i="1" s="1"/>
  <c r="AB57" i="1" a="1"/>
  <c r="AB57" i="1" s="1"/>
  <c r="V57" i="1"/>
  <c r="AE57" i="1" a="1"/>
  <c r="AE57" i="1" s="1"/>
  <c r="S1433" i="1"/>
  <c r="Q1433" i="1" a="1"/>
  <c r="Q1433" i="1" s="1"/>
  <c r="Q148" i="1" a="1"/>
  <c r="Q148" i="1" s="1"/>
  <c r="AD12" i="1" a="1"/>
  <c r="AD12" i="1" s="1"/>
  <c r="AC12" i="1" a="1"/>
  <c r="AC12" i="1" s="1"/>
  <c r="AB12" i="1" a="1"/>
  <c r="AB12" i="1" s="1"/>
  <c r="AA12" i="1" a="1"/>
  <c r="AA12" i="1" s="1"/>
  <c r="Y12" i="1" a="1"/>
  <c r="Y12" i="1" s="1"/>
  <c r="U12" i="1" a="1"/>
  <c r="U12" i="1" s="1"/>
  <c r="T12" i="1" a="1"/>
  <c r="T12" i="1" s="1"/>
  <c r="AF12" i="1" a="1"/>
  <c r="AF12" i="1" s="1"/>
  <c r="AE12" i="1" a="1"/>
  <c r="AE12" i="1" s="1"/>
  <c r="W12" i="1" a="1"/>
  <c r="W12" i="1" s="1"/>
  <c r="V12" i="1"/>
  <c r="Z12" i="1" a="1"/>
  <c r="Z12" i="1" s="1"/>
  <c r="X12" i="1" a="1"/>
  <c r="X12" i="1" s="1"/>
  <c r="O907" i="1"/>
  <c r="Q542" i="1" a="1"/>
  <c r="Q542" i="1" s="1"/>
  <c r="S542" i="1"/>
  <c r="G301" i="2" a="1"/>
  <c r="G301" i="2" s="1"/>
  <c r="N1039" i="1"/>
  <c r="P1039" i="1"/>
  <c r="O1039" i="1"/>
  <c r="O1632" i="1"/>
  <c r="P77" i="1"/>
  <c r="H267" i="2"/>
  <c r="H389" i="2"/>
  <c r="P1737" i="1"/>
  <c r="O1737" i="1"/>
  <c r="O1337" i="1"/>
  <c r="N1337" i="1"/>
  <c r="P1337" i="1"/>
  <c r="N1253" i="1"/>
  <c r="P1253" i="1"/>
  <c r="O1253" i="1"/>
  <c r="P587" i="1"/>
  <c r="O126" i="1"/>
  <c r="P126" i="1"/>
  <c r="N126" i="1"/>
  <c r="S1711" i="1"/>
  <c r="Q1711" i="1" a="1"/>
  <c r="Q1711" i="1" s="1"/>
  <c r="J1652" i="1" a="1"/>
  <c r="J1652" i="1" s="1"/>
  <c r="J1662" i="1" a="1"/>
  <c r="J1662" i="1" s="1"/>
  <c r="J1671" i="1" a="1"/>
  <c r="J1671" i="1" s="1"/>
  <c r="J1655" i="1" a="1"/>
  <c r="J1655" i="1" s="1"/>
  <c r="J1668" i="1" a="1"/>
  <c r="J1668" i="1" s="1"/>
  <c r="AA1186" i="1" a="1"/>
  <c r="AA1186" i="1" s="1"/>
  <c r="Z1186" i="1" a="1"/>
  <c r="Z1186" i="1" s="1"/>
  <c r="X1186" i="1" a="1"/>
  <c r="X1186" i="1" s="1"/>
  <c r="W1186" i="1" a="1"/>
  <c r="W1186" i="1" s="1"/>
  <c r="AE1186" i="1" a="1"/>
  <c r="AE1186" i="1" s="1"/>
  <c r="T1186" i="1" a="1"/>
  <c r="T1186" i="1" s="1"/>
  <c r="AF1186" i="1" a="1"/>
  <c r="AF1186" i="1" s="1"/>
  <c r="AD1186" i="1" a="1"/>
  <c r="AD1186" i="1" s="1"/>
  <c r="AC1186" i="1" a="1"/>
  <c r="AC1186" i="1" s="1"/>
  <c r="AB1186" i="1" a="1"/>
  <c r="AB1186" i="1" s="1"/>
  <c r="Y1186" i="1" a="1"/>
  <c r="Y1186" i="1" s="1"/>
  <c r="U1186" i="1" a="1"/>
  <c r="U1186" i="1" s="1"/>
  <c r="V1186" i="1"/>
  <c r="G388" i="2" a="1"/>
  <c r="G388" i="2" s="1"/>
  <c r="Z149" i="1" a="1"/>
  <c r="Z149" i="1" s="1"/>
  <c r="Y149" i="1" a="1"/>
  <c r="Y149" i="1" s="1"/>
  <c r="X149" i="1" a="1"/>
  <c r="X149" i="1" s="1"/>
  <c r="AF149" i="1" a="1"/>
  <c r="AF149" i="1" s="1"/>
  <c r="U149" i="1" a="1"/>
  <c r="U149" i="1" s="1"/>
  <c r="AC149" i="1" a="1"/>
  <c r="AC149" i="1" s="1"/>
  <c r="AB149" i="1" a="1"/>
  <c r="AB149" i="1" s="1"/>
  <c r="AA149" i="1" a="1"/>
  <c r="AA149" i="1" s="1"/>
  <c r="W149" i="1" a="1"/>
  <c r="W149" i="1" s="1"/>
  <c r="T149" i="1" a="1"/>
  <c r="T149" i="1" s="1"/>
  <c r="AE149" i="1" a="1"/>
  <c r="AE149" i="1" s="1"/>
  <c r="AD149" i="1" a="1"/>
  <c r="AD149" i="1" s="1"/>
  <c r="V149" i="1"/>
  <c r="H435" i="2"/>
  <c r="S1712" i="1"/>
  <c r="O904" i="1"/>
  <c r="N904" i="1"/>
  <c r="P904" i="1"/>
  <c r="S592" i="1"/>
  <c r="S759" i="1"/>
  <c r="Q759" i="1" a="1"/>
  <c r="Q759" i="1" s="1"/>
  <c r="Q102" i="1" a="1"/>
  <c r="Q102" i="1" s="1"/>
  <c r="Q63" i="1" a="1"/>
  <c r="Q63" i="1" s="1"/>
  <c r="S63" i="1"/>
  <c r="P399" i="1"/>
  <c r="AE1339" i="1" a="1"/>
  <c r="AE1339" i="1" s="1"/>
  <c r="T1339" i="1" a="1"/>
  <c r="T1339" i="1" s="1"/>
  <c r="AD1339" i="1" a="1"/>
  <c r="AD1339" i="1" s="1"/>
  <c r="AC1339" i="1" a="1"/>
  <c r="AC1339" i="1" s="1"/>
  <c r="AB1339" i="1" a="1"/>
  <c r="AB1339" i="1" s="1"/>
  <c r="AA1339" i="1" a="1"/>
  <c r="AA1339" i="1" s="1"/>
  <c r="X1339" i="1" a="1"/>
  <c r="X1339" i="1" s="1"/>
  <c r="W1339" i="1" a="1"/>
  <c r="W1339" i="1" s="1"/>
  <c r="U1339" i="1" a="1"/>
  <c r="U1339" i="1" s="1"/>
  <c r="Y1339" i="1" a="1"/>
  <c r="Y1339" i="1" s="1"/>
  <c r="AF1339" i="1" a="1"/>
  <c r="AF1339" i="1" s="1"/>
  <c r="Z1339" i="1" a="1"/>
  <c r="Z1339" i="1" s="1"/>
  <c r="V1339" i="1"/>
  <c r="Z750" i="1" a="1"/>
  <c r="Z750" i="1" s="1"/>
  <c r="Y750" i="1" a="1"/>
  <c r="Y750" i="1" s="1"/>
  <c r="X750" i="1" a="1"/>
  <c r="X750" i="1" s="1"/>
  <c r="W750" i="1" a="1"/>
  <c r="W750" i="1" s="1"/>
  <c r="U750" i="1" a="1"/>
  <c r="U750" i="1" s="1"/>
  <c r="AF750" i="1" a="1"/>
  <c r="AF750" i="1" s="1"/>
  <c r="T750" i="1" a="1"/>
  <c r="T750" i="1" s="1"/>
  <c r="AE750" i="1" a="1"/>
  <c r="AE750" i="1" s="1"/>
  <c r="AC750" i="1" a="1"/>
  <c r="AC750" i="1" s="1"/>
  <c r="AD750" i="1" a="1"/>
  <c r="AD750" i="1" s="1"/>
  <c r="AB750" i="1" a="1"/>
  <c r="AB750" i="1" s="1"/>
  <c r="AA750" i="1" a="1"/>
  <c r="AA750" i="1" s="1"/>
  <c r="V750" i="1"/>
  <c r="O277" i="1"/>
  <c r="P277" i="1"/>
  <c r="N277" i="1"/>
  <c r="O158" i="1"/>
  <c r="N158" i="1"/>
  <c r="P158" i="1"/>
  <c r="O153" i="1"/>
  <c r="P153" i="1"/>
  <c r="N153" i="1"/>
  <c r="P282" i="1"/>
  <c r="N282" i="1"/>
  <c r="O282" i="1"/>
  <c r="O78" i="1"/>
  <c r="N78" i="1"/>
  <c r="P113" i="1"/>
  <c r="O113" i="1"/>
  <c r="N113" i="1"/>
  <c r="P111" i="1"/>
  <c r="O111" i="1"/>
  <c r="N111" i="1"/>
  <c r="P600" i="1"/>
  <c r="N600" i="1"/>
  <c r="BI15" i="13"/>
  <c r="BG15" i="13"/>
  <c r="BH15" i="13" s="1"/>
  <c r="BF15" i="13"/>
  <c r="T48" i="4" a="1"/>
  <c r="T48" i="4" s="1"/>
  <c r="BI48" i="6"/>
  <c r="BG48" i="6"/>
  <c r="BH48" i="6" s="1"/>
  <c r="BF48" i="6"/>
  <c r="N1167" i="1"/>
  <c r="O1167" i="1"/>
  <c r="BG72" i="13"/>
  <c r="BE75" i="13"/>
  <c r="H143" i="2"/>
  <c r="N1119" i="1"/>
  <c r="P1119" i="1"/>
  <c r="X1092" i="1" a="1"/>
  <c r="X1092" i="1" s="1"/>
  <c r="W1092" i="1" a="1"/>
  <c r="W1092" i="1" s="1"/>
  <c r="AE1092" i="1" a="1"/>
  <c r="AE1092" i="1" s="1"/>
  <c r="T1092" i="1" a="1"/>
  <c r="T1092" i="1" s="1"/>
  <c r="AF1092" i="1" a="1"/>
  <c r="AF1092" i="1" s="1"/>
  <c r="AD1092" i="1" a="1"/>
  <c r="AD1092" i="1" s="1"/>
  <c r="AC1092" i="1" a="1"/>
  <c r="AC1092" i="1" s="1"/>
  <c r="AB1092" i="1" a="1"/>
  <c r="AB1092" i="1" s="1"/>
  <c r="Y1092" i="1" a="1"/>
  <c r="Y1092" i="1" s="1"/>
  <c r="AA1092" i="1" a="1"/>
  <c r="AA1092" i="1" s="1"/>
  <c r="Z1092" i="1" a="1"/>
  <c r="Z1092" i="1" s="1"/>
  <c r="U1092" i="1" a="1"/>
  <c r="U1092" i="1" s="1"/>
  <c r="V1092" i="1"/>
  <c r="G833" i="1"/>
  <c r="H833" i="1"/>
  <c r="W674" i="1" a="1"/>
  <c r="W674" i="1" s="1"/>
  <c r="AF674" i="1" a="1"/>
  <c r="AF674" i="1" s="1"/>
  <c r="U674" i="1" a="1"/>
  <c r="U674" i="1" s="1"/>
  <c r="AD674" i="1" a="1"/>
  <c r="AD674" i="1" s="1"/>
  <c r="AC674" i="1" a="1"/>
  <c r="AC674" i="1" s="1"/>
  <c r="AA674" i="1" a="1"/>
  <c r="AA674" i="1" s="1"/>
  <c r="AE674" i="1" a="1"/>
  <c r="AE674" i="1" s="1"/>
  <c r="AB674" i="1" a="1"/>
  <c r="AB674" i="1" s="1"/>
  <c r="Z674" i="1" a="1"/>
  <c r="Z674" i="1" s="1"/>
  <c r="T674" i="1" a="1"/>
  <c r="T674" i="1" s="1"/>
  <c r="Y674" i="1" a="1"/>
  <c r="Y674" i="1" s="1"/>
  <c r="X674" i="1" a="1"/>
  <c r="X674" i="1" s="1"/>
  <c r="V674" i="1"/>
  <c r="P571" i="1"/>
  <c r="O571" i="1"/>
  <c r="N571" i="1"/>
  <c r="AC1710" i="1" a="1"/>
  <c r="AC1710" i="1" s="1"/>
  <c r="W1710" i="1" a="1"/>
  <c r="W1710" i="1" s="1"/>
  <c r="AF1710" i="1" a="1"/>
  <c r="AF1710" i="1" s="1"/>
  <c r="T1710" i="1" a="1"/>
  <c r="T1710" i="1" s="1"/>
  <c r="AE1710" i="1" a="1"/>
  <c r="AE1710" i="1" s="1"/>
  <c r="AD1710" i="1" a="1"/>
  <c r="AD1710" i="1" s="1"/>
  <c r="AB1710" i="1" a="1"/>
  <c r="AB1710" i="1" s="1"/>
  <c r="Y1710" i="1" a="1"/>
  <c r="Y1710" i="1" s="1"/>
  <c r="AA1710" i="1" a="1"/>
  <c r="AA1710" i="1" s="1"/>
  <c r="Z1710" i="1" a="1"/>
  <c r="Z1710" i="1" s="1"/>
  <c r="U1710" i="1" a="1"/>
  <c r="U1710" i="1" s="1"/>
  <c r="X1710" i="1" a="1"/>
  <c r="X1710" i="1" s="1"/>
  <c r="V1710" i="1"/>
  <c r="Q487" i="1" a="1"/>
  <c r="Q487" i="1" s="1"/>
  <c r="P155" i="1"/>
  <c r="N155" i="1"/>
  <c r="P1515" i="1"/>
  <c r="N1515" i="1"/>
  <c r="P1422" i="1"/>
  <c r="N1422" i="1"/>
  <c r="AE730" i="1" a="1"/>
  <c r="AE730" i="1" s="1"/>
  <c r="T730" i="1" a="1"/>
  <c r="T730" i="1" s="1"/>
  <c r="AD730" i="1" a="1"/>
  <c r="AD730" i="1" s="1"/>
  <c r="AC730" i="1" a="1"/>
  <c r="AC730" i="1" s="1"/>
  <c r="AB730" i="1" a="1"/>
  <c r="AB730" i="1" s="1"/>
  <c r="AA730" i="1" a="1"/>
  <c r="AA730" i="1" s="1"/>
  <c r="Y730" i="1" a="1"/>
  <c r="Y730" i="1" s="1"/>
  <c r="U730" i="1" a="1"/>
  <c r="U730" i="1" s="1"/>
  <c r="AF730" i="1" a="1"/>
  <c r="AF730" i="1" s="1"/>
  <c r="X730" i="1" a="1"/>
  <c r="X730" i="1" s="1"/>
  <c r="W730" i="1" a="1"/>
  <c r="W730" i="1" s="1"/>
  <c r="Z730" i="1" a="1"/>
  <c r="Z730" i="1" s="1"/>
  <c r="V730" i="1"/>
  <c r="P1299" i="1"/>
  <c r="N1299" i="1"/>
  <c r="P468" i="1"/>
  <c r="O468" i="1"/>
  <c r="S217" i="1"/>
  <c r="Y630" i="1" a="1"/>
  <c r="Y630" i="1" s="1"/>
  <c r="X630" i="1" a="1"/>
  <c r="X630" i="1" s="1"/>
  <c r="W630" i="1" a="1"/>
  <c r="W630" i="1" s="1"/>
  <c r="AF630" i="1" a="1"/>
  <c r="AF630" i="1" s="1"/>
  <c r="U630" i="1" a="1"/>
  <c r="U630" i="1" s="1"/>
  <c r="AD630" i="1" a="1"/>
  <c r="AD630" i="1" s="1"/>
  <c r="AE630" i="1" a="1"/>
  <c r="AE630" i="1" s="1"/>
  <c r="T630" i="1" a="1"/>
  <c r="T630" i="1" s="1"/>
  <c r="AC630" i="1" a="1"/>
  <c r="AC630" i="1" s="1"/>
  <c r="Z630" i="1" a="1"/>
  <c r="Z630" i="1" s="1"/>
  <c r="AB630" i="1" a="1"/>
  <c r="AB630" i="1" s="1"/>
  <c r="AA630" i="1" a="1"/>
  <c r="AA630" i="1" s="1"/>
  <c r="V630" i="1"/>
  <c r="O427" i="1"/>
  <c r="P427" i="1"/>
  <c r="H329" i="2"/>
  <c r="H152" i="2"/>
  <c r="R1473" i="1" a="1"/>
  <c r="R1473" i="1" s="1"/>
  <c r="AF1332" i="1" a="1"/>
  <c r="AF1332" i="1" s="1"/>
  <c r="U1332" i="1" a="1"/>
  <c r="U1332" i="1" s="1"/>
  <c r="AE1332" i="1" a="1"/>
  <c r="AE1332" i="1" s="1"/>
  <c r="T1332" i="1" a="1"/>
  <c r="T1332" i="1" s="1"/>
  <c r="AD1332" i="1" a="1"/>
  <c r="AD1332" i="1" s="1"/>
  <c r="AA1332" i="1" a="1"/>
  <c r="AA1332" i="1" s="1"/>
  <c r="Z1332" i="1" a="1"/>
  <c r="Z1332" i="1" s="1"/>
  <c r="Y1332" i="1" a="1"/>
  <c r="Y1332" i="1" s="1"/>
  <c r="X1332" i="1" a="1"/>
  <c r="X1332" i="1" s="1"/>
  <c r="AC1332" i="1" a="1"/>
  <c r="AC1332" i="1" s="1"/>
  <c r="AB1332" i="1" a="1"/>
  <c r="AB1332" i="1" s="1"/>
  <c r="W1332" i="1" a="1"/>
  <c r="W1332" i="1" s="1"/>
  <c r="V1332" i="1"/>
  <c r="P1215" i="1"/>
  <c r="AB1128" i="1" a="1"/>
  <c r="AB1128" i="1" s="1"/>
  <c r="AF1128" i="1" a="1"/>
  <c r="AF1128" i="1" s="1"/>
  <c r="T1128" i="1" a="1"/>
  <c r="T1128" i="1" s="1"/>
  <c r="AE1128" i="1" a="1"/>
  <c r="AE1128" i="1" s="1"/>
  <c r="AC1128" i="1" a="1"/>
  <c r="AC1128" i="1" s="1"/>
  <c r="Z1128" i="1" a="1"/>
  <c r="Z1128" i="1" s="1"/>
  <c r="AD1128" i="1" a="1"/>
  <c r="AD1128" i="1" s="1"/>
  <c r="Y1128" i="1" a="1"/>
  <c r="Y1128" i="1" s="1"/>
  <c r="U1128" i="1" a="1"/>
  <c r="U1128" i="1" s="1"/>
  <c r="W1128" i="1" a="1"/>
  <c r="W1128" i="1" s="1"/>
  <c r="AA1128" i="1" a="1"/>
  <c r="AA1128" i="1" s="1"/>
  <c r="X1128" i="1" a="1"/>
  <c r="X1128" i="1" s="1"/>
  <c r="V1128" i="1"/>
  <c r="N1077" i="1"/>
  <c r="P214" i="1"/>
  <c r="N214" i="1"/>
  <c r="H327" i="1"/>
  <c r="G327" i="1"/>
  <c r="P82" i="1"/>
  <c r="N82" i="1"/>
  <c r="O82" i="1"/>
  <c r="AD1639" i="1" a="1"/>
  <c r="AD1639" i="1" s="1"/>
  <c r="AC1639" i="1" a="1"/>
  <c r="AC1639" i="1" s="1"/>
  <c r="AB1639" i="1" a="1"/>
  <c r="AB1639" i="1" s="1"/>
  <c r="W1639" i="1" a="1"/>
  <c r="W1639" i="1" s="1"/>
  <c r="Y1639" i="1" a="1"/>
  <c r="Y1639" i="1" s="1"/>
  <c r="X1639" i="1" a="1"/>
  <c r="X1639" i="1" s="1"/>
  <c r="U1639" i="1" a="1"/>
  <c r="U1639" i="1" s="1"/>
  <c r="AE1639" i="1" a="1"/>
  <c r="AE1639" i="1" s="1"/>
  <c r="AF1639" i="1" a="1"/>
  <c r="AF1639" i="1" s="1"/>
  <c r="Z1639" i="1" a="1"/>
  <c r="Z1639" i="1" s="1"/>
  <c r="AA1639" i="1" a="1"/>
  <c r="AA1639" i="1" s="1"/>
  <c r="T1639" i="1" a="1"/>
  <c r="T1639" i="1" s="1"/>
  <c r="V1639" i="1"/>
  <c r="G1611" i="1"/>
  <c r="H1611" i="1"/>
  <c r="O974" i="1"/>
  <c r="BI36" i="8"/>
  <c r="BG36" i="8"/>
  <c r="BH36" i="8" s="1"/>
  <c r="BF36" i="8"/>
  <c r="G1187" i="1"/>
  <c r="H1187" i="1"/>
  <c r="Y619" i="1" a="1"/>
  <c r="Y619" i="1" s="1"/>
  <c r="X619" i="1" a="1"/>
  <c r="X619" i="1" s="1"/>
  <c r="W619" i="1" a="1"/>
  <c r="W619" i="1" s="1"/>
  <c r="AF619" i="1" a="1"/>
  <c r="AF619" i="1" s="1"/>
  <c r="U619" i="1" a="1"/>
  <c r="U619" i="1" s="1"/>
  <c r="AE619" i="1" a="1"/>
  <c r="AE619" i="1" s="1"/>
  <c r="T619" i="1" a="1"/>
  <c r="T619" i="1" s="1"/>
  <c r="Z619" i="1" a="1"/>
  <c r="Z619" i="1" s="1"/>
  <c r="AA619" i="1" a="1"/>
  <c r="AA619" i="1" s="1"/>
  <c r="AD619" i="1" a="1"/>
  <c r="AD619" i="1" s="1"/>
  <c r="AC619" i="1" a="1"/>
  <c r="AC619" i="1" s="1"/>
  <c r="AB619" i="1" a="1"/>
  <c r="AB619" i="1" s="1"/>
  <c r="V619" i="1"/>
  <c r="N98" i="1"/>
  <c r="O98" i="1"/>
  <c r="S1659" i="1"/>
  <c r="Q1659" i="1" a="1"/>
  <c r="Q1659" i="1" s="1"/>
  <c r="N1307" i="1"/>
  <c r="O1307" i="1"/>
  <c r="P1307" i="1"/>
  <c r="AD1250" i="1" a="1"/>
  <c r="AD1250" i="1" s="1"/>
  <c r="AC1250" i="1" a="1"/>
  <c r="AC1250" i="1" s="1"/>
  <c r="AB1250" i="1" a="1"/>
  <c r="AB1250" i="1" s="1"/>
  <c r="Z1250" i="1" a="1"/>
  <c r="Z1250" i="1" s="1"/>
  <c r="Y1250" i="1" a="1"/>
  <c r="Y1250" i="1" s="1"/>
  <c r="X1250" i="1" a="1"/>
  <c r="X1250" i="1" s="1"/>
  <c r="W1250" i="1" a="1"/>
  <c r="W1250" i="1" s="1"/>
  <c r="U1250" i="1" a="1"/>
  <c r="U1250" i="1" s="1"/>
  <c r="AF1250" i="1" a="1"/>
  <c r="AF1250" i="1" s="1"/>
  <c r="AE1250" i="1" a="1"/>
  <c r="AE1250" i="1" s="1"/>
  <c r="AA1250" i="1" a="1"/>
  <c r="AA1250" i="1" s="1"/>
  <c r="T1250" i="1" a="1"/>
  <c r="T1250" i="1" s="1"/>
  <c r="V1250" i="1"/>
  <c r="O751" i="1"/>
  <c r="N751" i="1"/>
  <c r="P751" i="1"/>
  <c r="G581" i="1"/>
  <c r="H581" i="1"/>
  <c r="AA832" i="1" a="1"/>
  <c r="AA832" i="1" s="1"/>
  <c r="Z832" i="1" a="1"/>
  <c r="Z832" i="1" s="1"/>
  <c r="Y832" i="1" a="1"/>
  <c r="Y832" i="1" s="1"/>
  <c r="AE832" i="1" a="1"/>
  <c r="AE832" i="1" s="1"/>
  <c r="T832" i="1" a="1"/>
  <c r="T832" i="1" s="1"/>
  <c r="X832" i="1" a="1"/>
  <c r="X832" i="1" s="1"/>
  <c r="W832" i="1" a="1"/>
  <c r="W832" i="1" s="1"/>
  <c r="U832" i="1" a="1"/>
  <c r="U832" i="1" s="1"/>
  <c r="AC832" i="1" a="1"/>
  <c r="AC832" i="1" s="1"/>
  <c r="AD832" i="1" a="1"/>
  <c r="AD832" i="1" s="1"/>
  <c r="AF832" i="1" a="1"/>
  <c r="AF832" i="1" s="1"/>
  <c r="AB832" i="1" a="1"/>
  <c r="AB832" i="1" s="1"/>
  <c r="V832" i="1"/>
  <c r="P767" i="1"/>
  <c r="O767" i="1"/>
  <c r="N767" i="1"/>
  <c r="O497" i="1"/>
  <c r="N497" i="1"/>
  <c r="P497" i="1"/>
  <c r="N340" i="1"/>
  <c r="P340" i="1"/>
  <c r="O340" i="1"/>
  <c r="I267" i="1" a="1"/>
  <c r="I267" i="1" s="1"/>
  <c r="F1392" i="1" a="1"/>
  <c r="F1392" i="1" s="1"/>
  <c r="F1411" i="1" a="1"/>
  <c r="F1411" i="1" s="1"/>
  <c r="F1402" i="1" a="1"/>
  <c r="F1402" i="1" s="1"/>
  <c r="BI11" i="11"/>
  <c r="BG11" i="11"/>
  <c r="BH11" i="11" s="1"/>
  <c r="BF11" i="11"/>
  <c r="G43" i="2" a="1"/>
  <c r="G43" i="2" s="1"/>
  <c r="I43" i="2" s="1"/>
  <c r="P948" i="1"/>
  <c r="AF862" i="1" a="1"/>
  <c r="AF862" i="1" s="1"/>
  <c r="U862" i="1" a="1"/>
  <c r="U862" i="1" s="1"/>
  <c r="AE862" i="1" a="1"/>
  <c r="AE862" i="1" s="1"/>
  <c r="T862" i="1" a="1"/>
  <c r="T862" i="1" s="1"/>
  <c r="AD862" i="1" a="1"/>
  <c r="AD862" i="1" s="1"/>
  <c r="Z862" i="1" a="1"/>
  <c r="Z862" i="1" s="1"/>
  <c r="X862" i="1" a="1"/>
  <c r="X862" i="1" s="1"/>
  <c r="W862" i="1" a="1"/>
  <c r="W862" i="1" s="1"/>
  <c r="AA862" i="1" a="1"/>
  <c r="AA862" i="1" s="1"/>
  <c r="AB862" i="1" a="1"/>
  <c r="AB862" i="1" s="1"/>
  <c r="Y862" i="1" a="1"/>
  <c r="Y862" i="1" s="1"/>
  <c r="AC862" i="1" a="1"/>
  <c r="AC862" i="1" s="1"/>
  <c r="V862" i="1"/>
  <c r="Q822" i="1" a="1"/>
  <c r="Q822" i="1" s="1"/>
  <c r="N1748" i="1"/>
  <c r="O1766" i="1"/>
  <c r="N1766" i="1"/>
  <c r="H429" i="1"/>
  <c r="G429" i="1"/>
  <c r="O1562" i="1"/>
  <c r="N1562" i="1"/>
  <c r="P1562" i="1"/>
  <c r="AB1471" i="1" a="1"/>
  <c r="AB1471" i="1" s="1"/>
  <c r="AA1471" i="1" a="1"/>
  <c r="AA1471" i="1" s="1"/>
  <c r="Z1471" i="1" a="1"/>
  <c r="Z1471" i="1" s="1"/>
  <c r="X1471" i="1" a="1"/>
  <c r="X1471" i="1" s="1"/>
  <c r="U1471" i="1" a="1"/>
  <c r="U1471" i="1" s="1"/>
  <c r="AE1471" i="1" a="1"/>
  <c r="AE1471" i="1" s="1"/>
  <c r="Y1471" i="1" a="1"/>
  <c r="Y1471" i="1" s="1"/>
  <c r="W1471" i="1" a="1"/>
  <c r="W1471" i="1" s="1"/>
  <c r="T1471" i="1" a="1"/>
  <c r="T1471" i="1" s="1"/>
  <c r="AF1471" i="1" a="1"/>
  <c r="AF1471" i="1" s="1"/>
  <c r="AC1471" i="1" a="1"/>
  <c r="AC1471" i="1" s="1"/>
  <c r="AD1471" i="1" a="1"/>
  <c r="AD1471" i="1" s="1"/>
  <c r="V1471" i="1"/>
  <c r="S675" i="1"/>
  <c r="Q675" i="1" a="1"/>
  <c r="Q675" i="1" s="1"/>
  <c r="O32" i="1"/>
  <c r="N32" i="1"/>
  <c r="AB1333" i="1" a="1"/>
  <c r="AB1333" i="1" s="1"/>
  <c r="AA1333" i="1" a="1"/>
  <c r="AA1333" i="1" s="1"/>
  <c r="Z1333" i="1" a="1"/>
  <c r="Z1333" i="1" s="1"/>
  <c r="Y1333" i="1" a="1"/>
  <c r="Y1333" i="1" s="1"/>
  <c r="X1333" i="1" a="1"/>
  <c r="X1333" i="1" s="1"/>
  <c r="T1333" i="1" a="1"/>
  <c r="T1333" i="1" s="1"/>
  <c r="AF1333" i="1" a="1"/>
  <c r="AF1333" i="1" s="1"/>
  <c r="AE1333" i="1" a="1"/>
  <c r="AE1333" i="1" s="1"/>
  <c r="AD1333" i="1" a="1"/>
  <c r="AD1333" i="1" s="1"/>
  <c r="AC1333" i="1" a="1"/>
  <c r="AC1333" i="1" s="1"/>
  <c r="U1333" i="1" a="1"/>
  <c r="U1333" i="1" s="1"/>
  <c r="W1333" i="1" a="1"/>
  <c r="W1333" i="1" s="1"/>
  <c r="V1333" i="1"/>
  <c r="S1291" i="1"/>
  <c r="Q1291" i="1" a="1"/>
  <c r="Q1291" i="1" s="1"/>
  <c r="AD1627" i="1" a="1"/>
  <c r="AD1627" i="1" s="1"/>
  <c r="AC1627" i="1" a="1"/>
  <c r="AC1627" i="1" s="1"/>
  <c r="AB1627" i="1" a="1"/>
  <c r="AB1627" i="1" s="1"/>
  <c r="X1627" i="1" a="1"/>
  <c r="X1627" i="1" s="1"/>
  <c r="AA1627" i="1" a="1"/>
  <c r="AA1627" i="1" s="1"/>
  <c r="Z1627" i="1" a="1"/>
  <c r="Z1627" i="1" s="1"/>
  <c r="W1627" i="1" a="1"/>
  <c r="W1627" i="1" s="1"/>
  <c r="T1627" i="1" a="1"/>
  <c r="T1627" i="1" s="1"/>
  <c r="AE1627" i="1" a="1"/>
  <c r="AE1627" i="1" s="1"/>
  <c r="Y1627" i="1" a="1"/>
  <c r="Y1627" i="1" s="1"/>
  <c r="U1627" i="1" a="1"/>
  <c r="U1627" i="1" s="1"/>
  <c r="AF1627" i="1" a="1"/>
  <c r="AF1627" i="1" s="1"/>
  <c r="V1627" i="1"/>
  <c r="AA431" i="1" a="1"/>
  <c r="AA431" i="1" s="1"/>
  <c r="Z431" i="1" a="1"/>
  <c r="Z431" i="1" s="1"/>
  <c r="Y431" i="1" a="1"/>
  <c r="Y431" i="1" s="1"/>
  <c r="X431" i="1" a="1"/>
  <c r="X431" i="1" s="1"/>
  <c r="W431" i="1" a="1"/>
  <c r="W431" i="1" s="1"/>
  <c r="AF431" i="1" a="1"/>
  <c r="AF431" i="1" s="1"/>
  <c r="AE431" i="1" a="1"/>
  <c r="AE431" i="1" s="1"/>
  <c r="AC431" i="1" a="1"/>
  <c r="AC431" i="1" s="1"/>
  <c r="AB431" i="1" a="1"/>
  <c r="AB431" i="1" s="1"/>
  <c r="AD431" i="1" a="1"/>
  <c r="AD431" i="1" s="1"/>
  <c r="U431" i="1" a="1"/>
  <c r="U431" i="1" s="1"/>
  <c r="T431" i="1" a="1"/>
  <c r="T431" i="1" s="1"/>
  <c r="V431" i="1"/>
  <c r="Q1039" i="1" a="1"/>
  <c r="Q1039" i="1" s="1"/>
  <c r="N802" i="1"/>
  <c r="G449" i="1"/>
  <c r="H449" i="1"/>
  <c r="S1726" i="1"/>
  <c r="Q1726" i="1" a="1"/>
  <c r="Q1726" i="1" s="1"/>
  <c r="AA362" i="1" a="1"/>
  <c r="AA362" i="1" s="1"/>
  <c r="Z362" i="1" a="1"/>
  <c r="Z362" i="1" s="1"/>
  <c r="Y362" i="1" a="1"/>
  <c r="Y362" i="1" s="1"/>
  <c r="AF362" i="1" a="1"/>
  <c r="AF362" i="1" s="1"/>
  <c r="U362" i="1" a="1"/>
  <c r="U362" i="1" s="1"/>
  <c r="V362" i="1" s="1"/>
  <c r="AC362" i="1" a="1"/>
  <c r="AC362" i="1" s="1"/>
  <c r="AB362" i="1" a="1"/>
  <c r="AB362" i="1" s="1"/>
  <c r="W362" i="1" a="1"/>
  <c r="W362" i="1" s="1"/>
  <c r="T362" i="1" a="1"/>
  <c r="T362" i="1" s="1"/>
  <c r="AE362" i="1" a="1"/>
  <c r="AE362" i="1" s="1"/>
  <c r="AD362" i="1" a="1"/>
  <c r="AD362" i="1" s="1"/>
  <c r="O60" i="4" a="1"/>
  <c r="O60" i="4" s="1"/>
  <c r="AV60" i="5"/>
  <c r="AW60" i="5" s="1"/>
  <c r="BA60" i="5"/>
  <c r="AX60" i="5"/>
  <c r="R1719" i="1" a="1"/>
  <c r="R1719" i="1" s="1"/>
  <c r="R1730" i="1" a="1"/>
  <c r="R1730" i="1" s="1"/>
  <c r="R1741" i="1" a="1"/>
  <c r="R1741" i="1" s="1"/>
  <c r="R1712" i="1" a="1"/>
  <c r="R1712" i="1" s="1"/>
  <c r="R1726" i="1" a="1"/>
  <c r="R1726" i="1" s="1"/>
  <c r="R1733" i="1" a="1"/>
  <c r="R1733" i="1" s="1"/>
  <c r="Z1632" i="1" a="1"/>
  <c r="Z1632" i="1" s="1"/>
  <c r="Y1632" i="1" a="1"/>
  <c r="Y1632" i="1" s="1"/>
  <c r="AF1632" i="1" a="1"/>
  <c r="AF1632" i="1" s="1"/>
  <c r="U1632" i="1" a="1"/>
  <c r="U1632" i="1" s="1"/>
  <c r="AC1632" i="1" a="1"/>
  <c r="AC1632" i="1" s="1"/>
  <c r="AB1632" i="1" a="1"/>
  <c r="AB1632" i="1" s="1"/>
  <c r="AA1632" i="1" a="1"/>
  <c r="AA1632" i="1" s="1"/>
  <c r="W1632" i="1" a="1"/>
  <c r="W1632" i="1" s="1"/>
  <c r="X1632" i="1" a="1"/>
  <c r="X1632" i="1" s="1"/>
  <c r="T1632" i="1" a="1"/>
  <c r="T1632" i="1" s="1"/>
  <c r="AE1632" i="1" a="1"/>
  <c r="AE1632" i="1" s="1"/>
  <c r="AD1632" i="1" a="1"/>
  <c r="AD1632" i="1" s="1"/>
  <c r="V1632" i="1"/>
  <c r="S432" i="1"/>
  <c r="Q432" i="1" a="1"/>
  <c r="Q432" i="1" s="1"/>
  <c r="AE1466" i="1" a="1"/>
  <c r="AE1466" i="1" s="1"/>
  <c r="T1466" i="1" a="1"/>
  <c r="T1466" i="1" s="1"/>
  <c r="AD1466" i="1" a="1"/>
  <c r="AD1466" i="1" s="1"/>
  <c r="AC1466" i="1" a="1"/>
  <c r="AC1466" i="1" s="1"/>
  <c r="AA1466" i="1" a="1"/>
  <c r="AA1466" i="1" s="1"/>
  <c r="AF1466" i="1" a="1"/>
  <c r="AF1466" i="1" s="1"/>
  <c r="Z1466" i="1" a="1"/>
  <c r="Z1466" i="1" s="1"/>
  <c r="Y1466" i="1" a="1"/>
  <c r="Y1466" i="1" s="1"/>
  <c r="X1466" i="1" a="1"/>
  <c r="X1466" i="1" s="1"/>
  <c r="W1466" i="1" a="1"/>
  <c r="W1466" i="1" s="1"/>
  <c r="U1466" i="1" a="1"/>
  <c r="U1466" i="1" s="1"/>
  <c r="AB1466" i="1" a="1"/>
  <c r="AB1466" i="1" s="1"/>
  <c r="V1466" i="1"/>
  <c r="O707" i="1"/>
  <c r="N707" i="1"/>
  <c r="Q1011" i="1" a="1"/>
  <c r="Q1011" i="1" s="1"/>
  <c r="P513" i="1"/>
  <c r="O513" i="1"/>
  <c r="N513" i="1"/>
  <c r="H80" i="2"/>
  <c r="X1382" i="1" a="1"/>
  <c r="X1382" i="1" s="1"/>
  <c r="AF1382" i="1" a="1"/>
  <c r="AF1382" i="1" s="1"/>
  <c r="U1382" i="1" a="1"/>
  <c r="U1382" i="1" s="1"/>
  <c r="AB1382" i="1" a="1"/>
  <c r="AB1382" i="1" s="1"/>
  <c r="AA1382" i="1" a="1"/>
  <c r="AA1382" i="1" s="1"/>
  <c r="Z1382" i="1" a="1"/>
  <c r="Z1382" i="1" s="1"/>
  <c r="T1382" i="1" a="1"/>
  <c r="T1382" i="1" s="1"/>
  <c r="V1382" i="1" s="1"/>
  <c r="AE1382" i="1" a="1"/>
  <c r="AE1382" i="1" s="1"/>
  <c r="AD1382" i="1" a="1"/>
  <c r="AD1382" i="1" s="1"/>
  <c r="AC1382" i="1" a="1"/>
  <c r="AC1382" i="1" s="1"/>
  <c r="Y1382" i="1" a="1"/>
  <c r="Y1382" i="1" s="1"/>
  <c r="W1382" i="1" a="1"/>
  <c r="W1382" i="1" s="1"/>
  <c r="G1210" i="1"/>
  <c r="H1210" i="1"/>
  <c r="AB664" i="1" a="1"/>
  <c r="AB664" i="1" s="1"/>
  <c r="X664" i="1" a="1"/>
  <c r="X664" i="1" s="1"/>
  <c r="AA664" i="1" a="1"/>
  <c r="AA664" i="1" s="1"/>
  <c r="Z664" i="1" a="1"/>
  <c r="Z664" i="1" s="1"/>
  <c r="Y664" i="1" a="1"/>
  <c r="Y664" i="1" s="1"/>
  <c r="W664" i="1" a="1"/>
  <c r="W664" i="1" s="1"/>
  <c r="AF664" i="1" a="1"/>
  <c r="AF664" i="1" s="1"/>
  <c r="AE664" i="1" a="1"/>
  <c r="AE664" i="1" s="1"/>
  <c r="AC664" i="1" a="1"/>
  <c r="AC664" i="1" s="1"/>
  <c r="T664" i="1" a="1"/>
  <c r="T664" i="1" s="1"/>
  <c r="AD664" i="1" a="1"/>
  <c r="AD664" i="1" s="1"/>
  <c r="U664" i="1" a="1"/>
  <c r="U664" i="1" s="1"/>
  <c r="V664" i="1"/>
  <c r="AA534" i="1" a="1"/>
  <c r="AA534" i="1" s="1"/>
  <c r="Z534" i="1" a="1"/>
  <c r="Z534" i="1" s="1"/>
  <c r="Y534" i="1" a="1"/>
  <c r="Y534" i="1" s="1"/>
  <c r="X534" i="1" a="1"/>
  <c r="X534" i="1" s="1"/>
  <c r="AF534" i="1" a="1"/>
  <c r="AF534" i="1" s="1"/>
  <c r="U534" i="1" a="1"/>
  <c r="U534" i="1" s="1"/>
  <c r="AB534" i="1" a="1"/>
  <c r="AB534" i="1" s="1"/>
  <c r="W534" i="1" a="1"/>
  <c r="W534" i="1" s="1"/>
  <c r="AE534" i="1" a="1"/>
  <c r="AE534" i="1" s="1"/>
  <c r="AD534" i="1" a="1"/>
  <c r="AD534" i="1" s="1"/>
  <c r="T534" i="1" a="1"/>
  <c r="T534" i="1" s="1"/>
  <c r="AC534" i="1" a="1"/>
  <c r="AC534" i="1" s="1"/>
  <c r="V534" i="1"/>
  <c r="S1015" i="1"/>
  <c r="Q1015" i="1" a="1"/>
  <c r="Q1015" i="1" s="1"/>
  <c r="N607" i="1"/>
  <c r="P1766" i="1"/>
  <c r="S602" i="1"/>
  <c r="Q602" i="1" a="1"/>
  <c r="Q602" i="1" s="1"/>
  <c r="N299" i="1"/>
  <c r="O1057" i="1"/>
  <c r="P1057" i="1"/>
  <c r="N1057" i="1"/>
  <c r="Z572" i="1" a="1"/>
  <c r="Z572" i="1" s="1"/>
  <c r="Y572" i="1" a="1"/>
  <c r="Y572" i="1" s="1"/>
  <c r="X572" i="1" a="1"/>
  <c r="X572" i="1" s="1"/>
  <c r="W572" i="1" a="1"/>
  <c r="W572" i="1" s="1"/>
  <c r="AE572" i="1" a="1"/>
  <c r="AE572" i="1" s="1"/>
  <c r="T572" i="1" a="1"/>
  <c r="T572" i="1" s="1"/>
  <c r="AF572" i="1" a="1"/>
  <c r="AF572" i="1" s="1"/>
  <c r="AD572" i="1" a="1"/>
  <c r="AD572" i="1" s="1"/>
  <c r="AC572" i="1" a="1"/>
  <c r="AC572" i="1" s="1"/>
  <c r="AB572" i="1" a="1"/>
  <c r="AB572" i="1" s="1"/>
  <c r="AA572" i="1" a="1"/>
  <c r="AA572" i="1" s="1"/>
  <c r="U572" i="1" a="1"/>
  <c r="U572" i="1" s="1"/>
  <c r="O1668" i="1"/>
  <c r="W1606" i="1" a="1"/>
  <c r="W1606" i="1" s="1"/>
  <c r="AF1606" i="1" a="1"/>
  <c r="AF1606" i="1" s="1"/>
  <c r="U1606" i="1" a="1"/>
  <c r="U1606" i="1" s="1"/>
  <c r="Y1606" i="1" a="1"/>
  <c r="Y1606" i="1" s="1"/>
  <c r="X1606" i="1" a="1"/>
  <c r="X1606" i="1" s="1"/>
  <c r="T1606" i="1" a="1"/>
  <c r="T1606" i="1" s="1"/>
  <c r="AE1606" i="1" a="1"/>
  <c r="AE1606" i="1" s="1"/>
  <c r="AD1606" i="1" a="1"/>
  <c r="AD1606" i="1" s="1"/>
  <c r="AC1606" i="1" a="1"/>
  <c r="AC1606" i="1" s="1"/>
  <c r="Z1606" i="1" a="1"/>
  <c r="Z1606" i="1" s="1"/>
  <c r="AA1606" i="1" a="1"/>
  <c r="AA1606" i="1" s="1"/>
  <c r="AB1606" i="1" a="1"/>
  <c r="AB1606" i="1" s="1"/>
  <c r="V1606" i="1"/>
  <c r="AB253" i="1" a="1"/>
  <c r="AB253" i="1" s="1"/>
  <c r="Z253" i="1" a="1"/>
  <c r="Z253" i="1" s="1"/>
  <c r="AC253" i="1" a="1"/>
  <c r="AC253" i="1" s="1"/>
  <c r="Y253" i="1" a="1"/>
  <c r="Y253" i="1" s="1"/>
  <c r="X253" i="1" a="1"/>
  <c r="X253" i="1" s="1"/>
  <c r="W253" i="1" a="1"/>
  <c r="W253" i="1" s="1"/>
  <c r="T253" i="1" a="1"/>
  <c r="T253" i="1" s="1"/>
  <c r="AF253" i="1" a="1"/>
  <c r="AF253" i="1" s="1"/>
  <c r="AE253" i="1" a="1"/>
  <c r="AE253" i="1" s="1"/>
  <c r="AD253" i="1" a="1"/>
  <c r="AD253" i="1" s="1"/>
  <c r="AA253" i="1" a="1"/>
  <c r="AA253" i="1" s="1"/>
  <c r="U253" i="1" a="1"/>
  <c r="U253" i="1" s="1"/>
  <c r="V253" i="1"/>
  <c r="S1213" i="1"/>
  <c r="AC507" i="1" a="1"/>
  <c r="AC507" i="1" s="1"/>
  <c r="AB507" i="1" a="1"/>
  <c r="AB507" i="1" s="1"/>
  <c r="AA507" i="1" a="1"/>
  <c r="AA507" i="1" s="1"/>
  <c r="Y507" i="1" a="1"/>
  <c r="Y507" i="1" s="1"/>
  <c r="T507" i="1" a="1"/>
  <c r="T507" i="1" s="1"/>
  <c r="AE507" i="1" a="1"/>
  <c r="AE507" i="1" s="1"/>
  <c r="AD507" i="1" a="1"/>
  <c r="AD507" i="1" s="1"/>
  <c r="Z507" i="1" a="1"/>
  <c r="Z507" i="1" s="1"/>
  <c r="X507" i="1" a="1"/>
  <c r="X507" i="1" s="1"/>
  <c r="W507" i="1" a="1"/>
  <c r="W507" i="1" s="1"/>
  <c r="AF507" i="1" a="1"/>
  <c r="AF507" i="1" s="1"/>
  <c r="U507" i="1" a="1"/>
  <c r="U507" i="1" s="1"/>
  <c r="V507" i="1"/>
  <c r="N1639" i="1"/>
  <c r="J1611" i="1" a="1"/>
  <c r="J1611" i="1" s="1"/>
  <c r="Q1457" i="1" a="1"/>
  <c r="Q1457" i="1" s="1"/>
  <c r="N1037" i="1"/>
  <c r="P1037" i="1"/>
  <c r="O1037" i="1"/>
  <c r="W974" i="1" a="1"/>
  <c r="W974" i="1" s="1"/>
  <c r="AF974" i="1" a="1"/>
  <c r="AF974" i="1" s="1"/>
  <c r="U974" i="1" a="1"/>
  <c r="U974" i="1" s="1"/>
  <c r="AE974" i="1" a="1"/>
  <c r="AE974" i="1" s="1"/>
  <c r="T974" i="1" a="1"/>
  <c r="T974" i="1" s="1"/>
  <c r="AD974" i="1" a="1"/>
  <c r="AD974" i="1" s="1"/>
  <c r="AB974" i="1" a="1"/>
  <c r="AB974" i="1" s="1"/>
  <c r="AC974" i="1" a="1"/>
  <c r="AC974" i="1" s="1"/>
  <c r="AA974" i="1" a="1"/>
  <c r="AA974" i="1" s="1"/>
  <c r="X974" i="1" a="1"/>
  <c r="X974" i="1" s="1"/>
  <c r="Z974" i="1" a="1"/>
  <c r="Z974" i="1" s="1"/>
  <c r="Y974" i="1" a="1"/>
  <c r="Y974" i="1" s="1"/>
  <c r="V974" i="1"/>
  <c r="BG12" i="13"/>
  <c r="BH12" i="13" s="1"/>
  <c r="BF12" i="13"/>
  <c r="BI12" i="13"/>
  <c r="X1521" i="1" a="1"/>
  <c r="X1521" i="1" s="1"/>
  <c r="AD1521" i="1" a="1"/>
  <c r="AD1521" i="1" s="1"/>
  <c r="AC1521" i="1" a="1"/>
  <c r="AC1521" i="1" s="1"/>
  <c r="AB1521" i="1" a="1"/>
  <c r="AB1521" i="1" s="1"/>
  <c r="Z1521" i="1" a="1"/>
  <c r="Z1521" i="1" s="1"/>
  <c r="Y1521" i="1" a="1"/>
  <c r="Y1521" i="1" s="1"/>
  <c r="W1521" i="1" a="1"/>
  <c r="W1521" i="1" s="1"/>
  <c r="T1521" i="1" a="1"/>
  <c r="T1521" i="1" s="1"/>
  <c r="AF1521" i="1" a="1"/>
  <c r="AF1521" i="1" s="1"/>
  <c r="AE1521" i="1" a="1"/>
  <c r="AE1521" i="1" s="1"/>
  <c r="U1521" i="1" a="1"/>
  <c r="U1521" i="1" s="1"/>
  <c r="AA1521" i="1" a="1"/>
  <c r="AA1521" i="1" s="1"/>
  <c r="V1521" i="1"/>
  <c r="AC1248" i="1" a="1"/>
  <c r="AC1248" i="1" s="1"/>
  <c r="AB1248" i="1" a="1"/>
  <c r="AB1248" i="1" s="1"/>
  <c r="AA1248" i="1" a="1"/>
  <c r="AA1248" i="1" s="1"/>
  <c r="Y1248" i="1" a="1"/>
  <c r="Y1248" i="1" s="1"/>
  <c r="X1248" i="1" a="1"/>
  <c r="X1248" i="1" s="1"/>
  <c r="W1248" i="1" a="1"/>
  <c r="W1248" i="1" s="1"/>
  <c r="U1248" i="1" a="1"/>
  <c r="U1248" i="1" s="1"/>
  <c r="T1248" i="1" a="1"/>
  <c r="T1248" i="1" s="1"/>
  <c r="AF1248" i="1" a="1"/>
  <c r="AF1248" i="1" s="1"/>
  <c r="Z1248" i="1" a="1"/>
  <c r="Z1248" i="1" s="1"/>
  <c r="AD1248" i="1" a="1"/>
  <c r="AD1248" i="1" s="1"/>
  <c r="AE1248" i="1" a="1"/>
  <c r="AE1248" i="1" s="1"/>
  <c r="V1248" i="1"/>
  <c r="O689" i="1"/>
  <c r="N689" i="1"/>
  <c r="H589" i="1"/>
  <c r="G589" i="1"/>
  <c r="O489" i="1"/>
  <c r="N489" i="1"/>
  <c r="O73" i="1"/>
  <c r="N73" i="1"/>
  <c r="Q1559" i="1" a="1"/>
  <c r="Q1559" i="1" s="1"/>
  <c r="N1217" i="1"/>
  <c r="P1217" i="1"/>
  <c r="O1217" i="1"/>
  <c r="I254" i="1" a="1"/>
  <c r="I254" i="1" s="1"/>
  <c r="G1653" i="1"/>
  <c r="O1310" i="1"/>
  <c r="P1310" i="1"/>
  <c r="N1310" i="1"/>
  <c r="AC1259" i="1" a="1"/>
  <c r="AC1259" i="1" s="1"/>
  <c r="AB1259" i="1" a="1"/>
  <c r="AB1259" i="1" s="1"/>
  <c r="Z1259" i="1" a="1"/>
  <c r="Z1259" i="1" s="1"/>
  <c r="X1259" i="1" a="1"/>
  <c r="X1259" i="1" s="1"/>
  <c r="U1259" i="1" a="1"/>
  <c r="U1259" i="1" s="1"/>
  <c r="T1259" i="1" a="1"/>
  <c r="T1259" i="1" s="1"/>
  <c r="AF1259" i="1" a="1"/>
  <c r="AF1259" i="1" s="1"/>
  <c r="AD1259" i="1" a="1"/>
  <c r="AD1259" i="1" s="1"/>
  <c r="W1259" i="1" a="1"/>
  <c r="W1259" i="1" s="1"/>
  <c r="Y1259" i="1" a="1"/>
  <c r="Y1259" i="1" s="1"/>
  <c r="AA1259" i="1" a="1"/>
  <c r="AA1259" i="1" s="1"/>
  <c r="AE1259" i="1" a="1"/>
  <c r="AE1259" i="1" s="1"/>
  <c r="V1259" i="1"/>
  <c r="P1024" i="1"/>
  <c r="O1024" i="1"/>
  <c r="N1024" i="1"/>
  <c r="O670" i="1"/>
  <c r="N670" i="1"/>
  <c r="H586" i="1"/>
  <c r="S1552" i="1"/>
  <c r="Q1552" i="1" a="1"/>
  <c r="Q1552" i="1" s="1"/>
  <c r="P1404" i="1"/>
  <c r="O1404" i="1"/>
  <c r="N1404" i="1"/>
  <c r="Q169" i="1" a="1"/>
  <c r="Q169" i="1" s="1"/>
  <c r="S169" i="1"/>
  <c r="AE1653" i="1" a="1"/>
  <c r="AE1653" i="1" s="1"/>
  <c r="T1653" i="1" a="1"/>
  <c r="T1653" i="1" s="1"/>
  <c r="Z1653" i="1" a="1"/>
  <c r="Z1653" i="1" s="1"/>
  <c r="Y1653" i="1" a="1"/>
  <c r="Y1653" i="1" s="1"/>
  <c r="X1653" i="1" a="1"/>
  <c r="X1653" i="1" s="1"/>
  <c r="U1653" i="1" a="1"/>
  <c r="U1653" i="1" s="1"/>
  <c r="AC1653" i="1" a="1"/>
  <c r="AC1653" i="1" s="1"/>
  <c r="AF1653" i="1" a="1"/>
  <c r="AF1653" i="1" s="1"/>
  <c r="AD1653" i="1" a="1"/>
  <c r="AD1653" i="1" s="1"/>
  <c r="AA1653" i="1" a="1"/>
  <c r="AA1653" i="1" s="1"/>
  <c r="AB1653" i="1" a="1"/>
  <c r="AB1653" i="1" s="1"/>
  <c r="W1653" i="1" a="1"/>
  <c r="W1653" i="1" s="1"/>
  <c r="V1653" i="1"/>
  <c r="P1279" i="1"/>
  <c r="N1279" i="1"/>
  <c r="O1279" i="1"/>
  <c r="S415" i="1"/>
  <c r="AA302" i="1" a="1"/>
  <c r="AA302" i="1" s="1"/>
  <c r="Z302" i="1" a="1"/>
  <c r="Z302" i="1" s="1"/>
  <c r="Y302" i="1" a="1"/>
  <c r="Y302" i="1" s="1"/>
  <c r="AF302" i="1" a="1"/>
  <c r="AF302" i="1" s="1"/>
  <c r="U302" i="1" a="1"/>
  <c r="U302" i="1" s="1"/>
  <c r="AE302" i="1" a="1"/>
  <c r="AE302" i="1" s="1"/>
  <c r="AC302" i="1" a="1"/>
  <c r="AC302" i="1" s="1"/>
  <c r="AB302" i="1" a="1"/>
  <c r="AB302" i="1" s="1"/>
  <c r="AD302" i="1" a="1"/>
  <c r="AD302" i="1" s="1"/>
  <c r="X302" i="1" a="1"/>
  <c r="X302" i="1" s="1"/>
  <c r="W302" i="1" a="1"/>
  <c r="W302" i="1" s="1"/>
  <c r="T302" i="1" a="1"/>
  <c r="T302" i="1" s="1"/>
  <c r="V302" i="1" s="1"/>
  <c r="Y138" i="1" a="1"/>
  <c r="Y138" i="1" s="1"/>
  <c r="X138" i="1" a="1"/>
  <c r="X138" i="1" s="1"/>
  <c r="AE138" i="1" a="1"/>
  <c r="AE138" i="1" s="1"/>
  <c r="T138" i="1" a="1"/>
  <c r="T138" i="1" s="1"/>
  <c r="AD138" i="1" a="1"/>
  <c r="AD138" i="1" s="1"/>
  <c r="AF138" i="1" a="1"/>
  <c r="AF138" i="1" s="1"/>
  <c r="AC138" i="1" a="1"/>
  <c r="AC138" i="1" s="1"/>
  <c r="AB138" i="1" a="1"/>
  <c r="AB138" i="1" s="1"/>
  <c r="AA138" i="1" a="1"/>
  <c r="AA138" i="1" s="1"/>
  <c r="W138" i="1" a="1"/>
  <c r="W138" i="1" s="1"/>
  <c r="U138" i="1" a="1"/>
  <c r="U138" i="1" s="1"/>
  <c r="Z138" i="1" a="1"/>
  <c r="Z138" i="1" s="1"/>
  <c r="V138" i="1"/>
  <c r="H119" i="1"/>
  <c r="G119" i="1"/>
  <c r="S83" i="1"/>
  <c r="Q83" i="1" a="1"/>
  <c r="Q83" i="1" s="1"/>
  <c r="N502" i="1"/>
  <c r="P502" i="1"/>
  <c r="AF1604" i="1" a="1"/>
  <c r="AF1604" i="1" s="1"/>
  <c r="U1604" i="1" a="1"/>
  <c r="U1604" i="1" s="1"/>
  <c r="AE1604" i="1" a="1"/>
  <c r="AE1604" i="1" s="1"/>
  <c r="T1604" i="1" a="1"/>
  <c r="T1604" i="1" s="1"/>
  <c r="AB1604" i="1" a="1"/>
  <c r="AB1604" i="1" s="1"/>
  <c r="AD1604" i="1" a="1"/>
  <c r="AD1604" i="1" s="1"/>
  <c r="AA1604" i="1" a="1"/>
  <c r="AA1604" i="1" s="1"/>
  <c r="Z1604" i="1" a="1"/>
  <c r="Z1604" i="1" s="1"/>
  <c r="Y1604" i="1" a="1"/>
  <c r="Y1604" i="1" s="1"/>
  <c r="X1604" i="1" a="1"/>
  <c r="X1604" i="1" s="1"/>
  <c r="W1604" i="1" a="1"/>
  <c r="W1604" i="1" s="1"/>
  <c r="AC1604" i="1" a="1"/>
  <c r="AC1604" i="1" s="1"/>
  <c r="V1604" i="1"/>
  <c r="O1748" i="1"/>
  <c r="P1301" i="1"/>
  <c r="O1301" i="1"/>
  <c r="O757" i="1"/>
  <c r="H75" i="2"/>
  <c r="H1168" i="1"/>
  <c r="G1168" i="1"/>
  <c r="AF1546" i="1" a="1"/>
  <c r="AF1546" i="1" s="1"/>
  <c r="U1546" i="1" a="1"/>
  <c r="U1546" i="1" s="1"/>
  <c r="AE1546" i="1" a="1"/>
  <c r="AE1546" i="1" s="1"/>
  <c r="T1546" i="1" a="1"/>
  <c r="T1546" i="1" s="1"/>
  <c r="AB1546" i="1" a="1"/>
  <c r="AB1546" i="1" s="1"/>
  <c r="AA1546" i="1" a="1"/>
  <c r="AA1546" i="1" s="1"/>
  <c r="Z1546" i="1" a="1"/>
  <c r="Z1546" i="1" s="1"/>
  <c r="X1546" i="1" a="1"/>
  <c r="X1546" i="1" s="1"/>
  <c r="W1546" i="1" a="1"/>
  <c r="W1546" i="1" s="1"/>
  <c r="AD1546" i="1" a="1"/>
  <c r="AD1546" i="1" s="1"/>
  <c r="AC1546" i="1" a="1"/>
  <c r="AC1546" i="1" s="1"/>
  <c r="Y1546" i="1" a="1"/>
  <c r="Y1546" i="1" s="1"/>
  <c r="V1546" i="1"/>
  <c r="F1388" i="1" a="1"/>
  <c r="F1388" i="1" s="1"/>
  <c r="Z680" i="1" a="1"/>
  <c r="Z680" i="1" s="1"/>
  <c r="Y680" i="1" a="1"/>
  <c r="Y680" i="1" s="1"/>
  <c r="X680" i="1" a="1"/>
  <c r="X680" i="1" s="1"/>
  <c r="W680" i="1" a="1"/>
  <c r="W680" i="1" s="1"/>
  <c r="AF680" i="1" a="1"/>
  <c r="AF680" i="1" s="1"/>
  <c r="U680" i="1" a="1"/>
  <c r="U680" i="1" s="1"/>
  <c r="AD680" i="1" a="1"/>
  <c r="AD680" i="1" s="1"/>
  <c r="AA680" i="1" a="1"/>
  <c r="AA680" i="1" s="1"/>
  <c r="T680" i="1" a="1"/>
  <c r="T680" i="1" s="1"/>
  <c r="AE680" i="1" a="1"/>
  <c r="AE680" i="1" s="1"/>
  <c r="AB680" i="1" a="1"/>
  <c r="AB680" i="1" s="1"/>
  <c r="AC680" i="1" a="1"/>
  <c r="AC680" i="1" s="1"/>
  <c r="V680" i="1"/>
  <c r="O788" i="1"/>
  <c r="P1608" i="1"/>
  <c r="X29" i="1" a="1"/>
  <c r="X29" i="1" s="1"/>
  <c r="W29" i="1" a="1"/>
  <c r="W29" i="1" s="1"/>
  <c r="AF29" i="1" a="1"/>
  <c r="AF29" i="1" s="1"/>
  <c r="U29" i="1" a="1"/>
  <c r="U29" i="1" s="1"/>
  <c r="AE29" i="1" a="1"/>
  <c r="AE29" i="1" s="1"/>
  <c r="T29" i="1" a="1"/>
  <c r="T29" i="1" s="1"/>
  <c r="AD29" i="1" a="1"/>
  <c r="AD29" i="1" s="1"/>
  <c r="AB29" i="1" a="1"/>
  <c r="AB29" i="1" s="1"/>
  <c r="Z29" i="1" a="1"/>
  <c r="Z29" i="1" s="1"/>
  <c r="Y29" i="1" a="1"/>
  <c r="Y29" i="1" s="1"/>
  <c r="AA29" i="1" a="1"/>
  <c r="AA29" i="1" s="1"/>
  <c r="V29" i="1"/>
  <c r="AC29" i="1" a="1"/>
  <c r="AC29" i="1" s="1"/>
  <c r="N362" i="1"/>
  <c r="O362" i="1"/>
  <c r="P362" i="1"/>
  <c r="G315" i="1"/>
  <c r="H315" i="1"/>
  <c r="R1246" i="1" a="1"/>
  <c r="R1246" i="1" s="1"/>
  <c r="N1082" i="1"/>
  <c r="P115" i="1"/>
  <c r="O811" i="1"/>
  <c r="AA131" i="1" a="1"/>
  <c r="AA131" i="1" s="1"/>
  <c r="Z131" i="1" a="1"/>
  <c r="Z131" i="1" s="1"/>
  <c r="Y131" i="1" a="1"/>
  <c r="Y131" i="1" s="1"/>
  <c r="W131" i="1" a="1"/>
  <c r="W131" i="1" s="1"/>
  <c r="AF131" i="1" a="1"/>
  <c r="AF131" i="1" s="1"/>
  <c r="AE131" i="1" a="1"/>
  <c r="AE131" i="1" s="1"/>
  <c r="AC131" i="1" a="1"/>
  <c r="AC131" i="1" s="1"/>
  <c r="AB131" i="1" a="1"/>
  <c r="AB131" i="1" s="1"/>
  <c r="AD131" i="1" a="1"/>
  <c r="AD131" i="1" s="1"/>
  <c r="X131" i="1" a="1"/>
  <c r="X131" i="1" s="1"/>
  <c r="T131" i="1" a="1"/>
  <c r="T131" i="1" s="1"/>
  <c r="U131" i="1" a="1"/>
  <c r="U131" i="1" s="1"/>
  <c r="V131" i="1"/>
  <c r="W934" i="1" a="1"/>
  <c r="W934" i="1" s="1"/>
  <c r="AF934" i="1" a="1"/>
  <c r="AF934" i="1" s="1"/>
  <c r="U934" i="1" a="1"/>
  <c r="U934" i="1" s="1"/>
  <c r="AD934" i="1" a="1"/>
  <c r="AD934" i="1" s="1"/>
  <c r="AB934" i="1" a="1"/>
  <c r="AB934" i="1" s="1"/>
  <c r="AA934" i="1" a="1"/>
  <c r="AA934" i="1" s="1"/>
  <c r="Z934" i="1" a="1"/>
  <c r="Z934" i="1" s="1"/>
  <c r="Y934" i="1" a="1"/>
  <c r="Y934" i="1" s="1"/>
  <c r="X934" i="1" a="1"/>
  <c r="X934" i="1" s="1"/>
  <c r="T934" i="1" a="1"/>
  <c r="T934" i="1" s="1"/>
  <c r="AE934" i="1" a="1"/>
  <c r="AE934" i="1" s="1"/>
  <c r="AC934" i="1" a="1"/>
  <c r="AC934" i="1" s="1"/>
  <c r="V934" i="1"/>
  <c r="AB834" i="1" a="1"/>
  <c r="AB834" i="1" s="1"/>
  <c r="AA834" i="1" a="1"/>
  <c r="AA834" i="1" s="1"/>
  <c r="Z834" i="1" a="1"/>
  <c r="Z834" i="1" s="1"/>
  <c r="AF834" i="1" a="1"/>
  <c r="AF834" i="1" s="1"/>
  <c r="U834" i="1" a="1"/>
  <c r="U834" i="1" s="1"/>
  <c r="Y834" i="1" a="1"/>
  <c r="Y834" i="1" s="1"/>
  <c r="X834" i="1" a="1"/>
  <c r="X834" i="1" s="1"/>
  <c r="W834" i="1" a="1"/>
  <c r="W834" i="1" s="1"/>
  <c r="AE834" i="1" a="1"/>
  <c r="AE834" i="1" s="1"/>
  <c r="AD834" i="1" a="1"/>
  <c r="AD834" i="1" s="1"/>
  <c r="AC834" i="1" a="1"/>
  <c r="AC834" i="1" s="1"/>
  <c r="T834" i="1" a="1"/>
  <c r="T834" i="1" s="1"/>
  <c r="V834" i="1"/>
  <c r="S369" i="1"/>
  <c r="Q369" i="1" a="1"/>
  <c r="Q369" i="1" s="1"/>
  <c r="AA882" i="1" a="1"/>
  <c r="AA882" i="1" s="1"/>
  <c r="Z882" i="1" a="1"/>
  <c r="Z882" i="1" s="1"/>
  <c r="AF882" i="1" a="1"/>
  <c r="AF882" i="1" s="1"/>
  <c r="U882" i="1" a="1"/>
  <c r="U882" i="1" s="1"/>
  <c r="Y882" i="1" a="1"/>
  <c r="Y882" i="1" s="1"/>
  <c r="X882" i="1" a="1"/>
  <c r="X882" i="1" s="1"/>
  <c r="W882" i="1" a="1"/>
  <c r="W882" i="1" s="1"/>
  <c r="T882" i="1" a="1"/>
  <c r="T882" i="1" s="1"/>
  <c r="AE882" i="1" a="1"/>
  <c r="AE882" i="1" s="1"/>
  <c r="AB882" i="1" a="1"/>
  <c r="AB882" i="1" s="1"/>
  <c r="AD882" i="1" a="1"/>
  <c r="AD882" i="1" s="1"/>
  <c r="AC882" i="1" a="1"/>
  <c r="AC882" i="1" s="1"/>
  <c r="V882" i="1"/>
  <c r="P255" i="1"/>
  <c r="S150" i="1"/>
  <c r="J1675" i="1" a="1"/>
  <c r="J1675" i="1" s="1"/>
  <c r="G1775" i="1"/>
  <c r="J1297" i="1" a="1"/>
  <c r="J1297" i="1" s="1"/>
  <c r="P1668" i="1"/>
  <c r="N1587" i="1"/>
  <c r="O1587" i="1"/>
  <c r="P1587" i="1"/>
  <c r="I259" i="1" a="1"/>
  <c r="I259" i="1" s="1"/>
  <c r="W154" i="1" a="1"/>
  <c r="W154" i="1" s="1"/>
  <c r="AF154" i="1" a="1"/>
  <c r="AF154" i="1" s="1"/>
  <c r="U154" i="1" a="1"/>
  <c r="U154" i="1" s="1"/>
  <c r="AE154" i="1" a="1"/>
  <c r="AE154" i="1" s="1"/>
  <c r="AC154" i="1" a="1"/>
  <c r="AC154" i="1" s="1"/>
  <c r="AB154" i="1" a="1"/>
  <c r="AB154" i="1" s="1"/>
  <c r="Y154" i="1" a="1"/>
  <c r="Y154" i="1" s="1"/>
  <c r="X154" i="1" a="1"/>
  <c r="X154" i="1" s="1"/>
  <c r="T154" i="1" a="1"/>
  <c r="T154" i="1" s="1"/>
  <c r="AD154" i="1" a="1"/>
  <c r="AD154" i="1" s="1"/>
  <c r="AA154" i="1" a="1"/>
  <c r="AA154" i="1" s="1"/>
  <c r="Z154" i="1" a="1"/>
  <c r="Z154" i="1" s="1"/>
  <c r="V154" i="1"/>
  <c r="S399" i="1"/>
  <c r="Q399" i="1" a="1"/>
  <c r="Q399" i="1" s="1"/>
  <c r="P19" i="1"/>
  <c r="O19" i="1"/>
  <c r="N1552" i="1"/>
  <c r="P1485" i="1"/>
  <c r="O1485" i="1"/>
  <c r="N1485" i="1"/>
  <c r="H1185" i="1"/>
  <c r="G1185" i="1"/>
  <c r="P925" i="1"/>
  <c r="O925" i="1"/>
  <c r="N925" i="1"/>
  <c r="P865" i="1"/>
  <c r="O865" i="1"/>
  <c r="N865" i="1"/>
  <c r="P445" i="1"/>
  <c r="O445" i="1"/>
  <c r="N445" i="1"/>
  <c r="H248" i="2"/>
  <c r="P1656" i="1"/>
  <c r="O1656" i="1"/>
  <c r="N1656" i="1"/>
  <c r="H1616" i="1"/>
  <c r="G1616" i="1"/>
  <c r="J1596" i="1" a="1"/>
  <c r="J1596" i="1" s="1"/>
  <c r="P1456" i="1"/>
  <c r="O1456" i="1"/>
  <c r="N1456" i="1"/>
  <c r="P1356" i="1"/>
  <c r="O1356" i="1"/>
  <c r="N1356" i="1"/>
  <c r="P1316" i="1"/>
  <c r="O1316" i="1"/>
  <c r="N1316" i="1"/>
  <c r="P1256" i="1"/>
  <c r="O1256" i="1"/>
  <c r="N1256" i="1"/>
  <c r="P1196" i="1"/>
  <c r="O1196" i="1"/>
  <c r="N1196" i="1"/>
  <c r="P1056" i="1"/>
  <c r="O1056" i="1"/>
  <c r="N1056" i="1"/>
  <c r="P836" i="1"/>
  <c r="O836" i="1"/>
  <c r="N836" i="1"/>
  <c r="O696" i="1"/>
  <c r="P696" i="1"/>
  <c r="N696" i="1"/>
  <c r="O1627" i="1"/>
  <c r="N1627" i="1"/>
  <c r="H289" i="2"/>
  <c r="H81" i="2"/>
  <c r="P1038" i="1"/>
  <c r="O1038" i="1"/>
  <c r="N1038" i="1"/>
  <c r="N618" i="1"/>
  <c r="P618" i="1"/>
  <c r="O618" i="1"/>
  <c r="N518" i="1"/>
  <c r="O518" i="1"/>
  <c r="P518" i="1"/>
  <c r="H318" i="1"/>
  <c r="G318" i="1"/>
  <c r="N1549" i="1"/>
  <c r="P1549" i="1"/>
  <c r="O1549" i="1"/>
  <c r="H1229" i="1"/>
  <c r="G1229" i="1"/>
  <c r="P1189" i="1"/>
  <c r="O1189" i="1"/>
  <c r="N1189" i="1"/>
  <c r="BE20" i="6"/>
  <c r="W20" i="6"/>
  <c r="H1660" i="1"/>
  <c r="G1660" i="1"/>
  <c r="H1600" i="1"/>
  <c r="G1600" i="1"/>
  <c r="N1520" i="1"/>
  <c r="P1520" i="1"/>
  <c r="O1520" i="1"/>
  <c r="P960" i="1"/>
  <c r="O960" i="1"/>
  <c r="N960" i="1"/>
  <c r="BB10" i="10"/>
  <c r="AY10" i="10"/>
  <c r="AZ10" i="10"/>
  <c r="BA10" i="10" s="1"/>
  <c r="AF1707" i="1" a="1"/>
  <c r="AF1707" i="1" s="1"/>
  <c r="U1707" i="1" a="1"/>
  <c r="U1707" i="1" s="1"/>
  <c r="AB1707" i="1" a="1"/>
  <c r="AB1707" i="1" s="1"/>
  <c r="AA1707" i="1" a="1"/>
  <c r="AA1707" i="1" s="1"/>
  <c r="AE1707" i="1" a="1"/>
  <c r="AE1707" i="1" s="1"/>
  <c r="AD1707" i="1" a="1"/>
  <c r="AD1707" i="1" s="1"/>
  <c r="AC1707" i="1" a="1"/>
  <c r="AC1707" i="1" s="1"/>
  <c r="Z1707" i="1" a="1"/>
  <c r="Z1707" i="1" s="1"/>
  <c r="Y1707" i="1" a="1"/>
  <c r="Y1707" i="1" s="1"/>
  <c r="T1707" i="1" a="1"/>
  <c r="T1707" i="1" s="1"/>
  <c r="X1707" i="1" a="1"/>
  <c r="X1707" i="1" s="1"/>
  <c r="W1707" i="1" a="1"/>
  <c r="W1707" i="1" s="1"/>
  <c r="V1707" i="1"/>
  <c r="Q1312" i="1" a="1"/>
  <c r="Q1312" i="1" s="1"/>
  <c r="AE650" i="1" a="1"/>
  <c r="AE650" i="1" s="1"/>
  <c r="T650" i="1" a="1"/>
  <c r="T650" i="1" s="1"/>
  <c r="AA650" i="1" a="1"/>
  <c r="AA650" i="1" s="1"/>
  <c r="Z650" i="1" a="1"/>
  <c r="Z650" i="1" s="1"/>
  <c r="Y650" i="1" a="1"/>
  <c r="Y650" i="1" s="1"/>
  <c r="X650" i="1" a="1"/>
  <c r="X650" i="1" s="1"/>
  <c r="W650" i="1" a="1"/>
  <c r="W650" i="1" s="1"/>
  <c r="U650" i="1" a="1"/>
  <c r="U650" i="1" s="1"/>
  <c r="AB650" i="1" a="1"/>
  <c r="AB650" i="1" s="1"/>
  <c r="AD650" i="1" a="1"/>
  <c r="AD650" i="1" s="1"/>
  <c r="AC650" i="1" a="1"/>
  <c r="AC650" i="1" s="1"/>
  <c r="AF650" i="1" a="1"/>
  <c r="AF650" i="1" s="1"/>
  <c r="V650" i="1"/>
  <c r="P347" i="1"/>
  <c r="O347" i="1"/>
  <c r="N347" i="1"/>
  <c r="O177" i="1"/>
  <c r="N177" i="1"/>
  <c r="P177" i="1"/>
  <c r="AF121" i="1" a="1"/>
  <c r="AF121" i="1" s="1"/>
  <c r="U121" i="1" a="1"/>
  <c r="U121" i="1" s="1"/>
  <c r="AE121" i="1" a="1"/>
  <c r="AE121" i="1" s="1"/>
  <c r="T121" i="1" a="1"/>
  <c r="T121" i="1" s="1"/>
  <c r="AD121" i="1" a="1"/>
  <c r="AD121" i="1" s="1"/>
  <c r="AB121" i="1" a="1"/>
  <c r="AB121" i="1" s="1"/>
  <c r="AC121" i="1" a="1"/>
  <c r="AC121" i="1" s="1"/>
  <c r="AA121" i="1" a="1"/>
  <c r="AA121" i="1" s="1"/>
  <c r="Z121" i="1" a="1"/>
  <c r="Z121" i="1" s="1"/>
  <c r="X121" i="1" a="1"/>
  <c r="X121" i="1" s="1"/>
  <c r="W121" i="1" a="1"/>
  <c r="W121" i="1" s="1"/>
  <c r="V121" i="1"/>
  <c r="Y121" i="1" a="1"/>
  <c r="Y121" i="1" s="1"/>
  <c r="BI11" i="12"/>
  <c r="BF11" i="12"/>
  <c r="BG11" i="12"/>
  <c r="BH11" i="12" s="1"/>
  <c r="BI59" i="8"/>
  <c r="BG59" i="8"/>
  <c r="BH59" i="8" s="1"/>
  <c r="BF59" i="8"/>
  <c r="H237" i="2"/>
  <c r="Y539" i="1" a="1"/>
  <c r="Y539" i="1" s="1"/>
  <c r="X539" i="1" a="1"/>
  <c r="X539" i="1" s="1"/>
  <c r="W539" i="1" a="1"/>
  <c r="W539" i="1" s="1"/>
  <c r="AF539" i="1" a="1"/>
  <c r="AF539" i="1" s="1"/>
  <c r="U539" i="1" a="1"/>
  <c r="U539" i="1" s="1"/>
  <c r="AE539" i="1" a="1"/>
  <c r="AE539" i="1" s="1"/>
  <c r="T539" i="1" a="1"/>
  <c r="T539" i="1" s="1"/>
  <c r="Z539" i="1" a="1"/>
  <c r="Z539" i="1" s="1"/>
  <c r="AC539" i="1" a="1"/>
  <c r="AC539" i="1" s="1"/>
  <c r="AB539" i="1" a="1"/>
  <c r="AB539" i="1" s="1"/>
  <c r="AA539" i="1" a="1"/>
  <c r="AA539" i="1" s="1"/>
  <c r="AD539" i="1" a="1"/>
  <c r="AD539" i="1" s="1"/>
  <c r="V539" i="1"/>
  <c r="X385" i="1" a="1"/>
  <c r="X385" i="1" s="1"/>
  <c r="W385" i="1" a="1"/>
  <c r="W385" i="1" s="1"/>
  <c r="AF385" i="1" a="1"/>
  <c r="AF385" i="1" s="1"/>
  <c r="U385" i="1" a="1"/>
  <c r="U385" i="1" s="1"/>
  <c r="AE385" i="1" a="1"/>
  <c r="AE385" i="1" s="1"/>
  <c r="T385" i="1" a="1"/>
  <c r="T385" i="1" s="1"/>
  <c r="AD385" i="1" a="1"/>
  <c r="AD385" i="1" s="1"/>
  <c r="Y385" i="1" a="1"/>
  <c r="Y385" i="1" s="1"/>
  <c r="AC385" i="1" a="1"/>
  <c r="AC385" i="1" s="1"/>
  <c r="AB385" i="1" a="1"/>
  <c r="AB385" i="1" s="1"/>
  <c r="Z385" i="1" a="1"/>
  <c r="Z385" i="1" s="1"/>
  <c r="AA385" i="1" a="1"/>
  <c r="AA385" i="1" s="1"/>
  <c r="V385" i="1"/>
  <c r="P47" i="1"/>
  <c r="O47" i="1"/>
  <c r="N47" i="1"/>
  <c r="Z1599" i="1" a="1"/>
  <c r="Z1599" i="1" s="1"/>
  <c r="Y1599" i="1" a="1"/>
  <c r="Y1599" i="1" s="1"/>
  <c r="X1599" i="1" a="1"/>
  <c r="X1599" i="1" s="1"/>
  <c r="U1599" i="1" a="1"/>
  <c r="U1599" i="1" s="1"/>
  <c r="AE1599" i="1" a="1"/>
  <c r="AE1599" i="1" s="1"/>
  <c r="AC1599" i="1" a="1"/>
  <c r="AC1599" i="1" s="1"/>
  <c r="AB1599" i="1" a="1"/>
  <c r="AB1599" i="1" s="1"/>
  <c r="AA1599" i="1" a="1"/>
  <c r="AA1599" i="1" s="1"/>
  <c r="W1599" i="1" a="1"/>
  <c r="W1599" i="1" s="1"/>
  <c r="T1599" i="1" a="1"/>
  <c r="T1599" i="1" s="1"/>
  <c r="AF1599" i="1" a="1"/>
  <c r="AF1599" i="1" s="1"/>
  <c r="AD1599" i="1" a="1"/>
  <c r="AD1599" i="1" s="1"/>
  <c r="V1599" i="1"/>
  <c r="P1251" i="1"/>
  <c r="O1251" i="1"/>
  <c r="P1206" i="1"/>
  <c r="O1206" i="1"/>
  <c r="Q1778" i="1" a="1"/>
  <c r="Q1778" i="1" s="1"/>
  <c r="Z1397" i="1" a="1"/>
  <c r="Z1397" i="1" s="1"/>
  <c r="Y1397" i="1" a="1"/>
  <c r="Y1397" i="1" s="1"/>
  <c r="X1397" i="1" a="1"/>
  <c r="X1397" i="1" s="1"/>
  <c r="W1397" i="1" a="1"/>
  <c r="W1397" i="1" s="1"/>
  <c r="U1397" i="1" a="1"/>
  <c r="U1397" i="1" s="1"/>
  <c r="T1397" i="1" a="1"/>
  <c r="T1397" i="1" s="1"/>
  <c r="AF1397" i="1" a="1"/>
  <c r="AF1397" i="1" s="1"/>
  <c r="AD1397" i="1" a="1"/>
  <c r="AD1397" i="1" s="1"/>
  <c r="AA1397" i="1" a="1"/>
  <c r="AA1397" i="1" s="1"/>
  <c r="AE1397" i="1" a="1"/>
  <c r="AE1397" i="1" s="1"/>
  <c r="AC1397" i="1" a="1"/>
  <c r="AC1397" i="1" s="1"/>
  <c r="AB1397" i="1" a="1"/>
  <c r="AB1397" i="1" s="1"/>
  <c r="V1397" i="1"/>
  <c r="O827" i="1"/>
  <c r="N827" i="1"/>
  <c r="P674" i="1"/>
  <c r="N674" i="1"/>
  <c r="H601" i="1"/>
  <c r="R571" i="1" a="1"/>
  <c r="R571" i="1" s="1"/>
  <c r="P544" i="1"/>
  <c r="N544" i="1"/>
  <c r="O544" i="1"/>
  <c r="O371" i="1"/>
  <c r="N371" i="1"/>
  <c r="AD137" i="1" a="1"/>
  <c r="AD137" i="1" s="1"/>
  <c r="AC137" i="1" a="1"/>
  <c r="AC137" i="1" s="1"/>
  <c r="AB137" i="1" a="1"/>
  <c r="AB137" i="1" s="1"/>
  <c r="Z137" i="1" a="1"/>
  <c r="Z137" i="1" s="1"/>
  <c r="W137" i="1" a="1"/>
  <c r="W137" i="1" s="1"/>
  <c r="U137" i="1" a="1"/>
  <c r="U137" i="1" s="1"/>
  <c r="T137" i="1" a="1"/>
  <c r="T137" i="1" s="1"/>
  <c r="AF137" i="1" a="1"/>
  <c r="AF137" i="1" s="1"/>
  <c r="AE137" i="1" a="1"/>
  <c r="AE137" i="1" s="1"/>
  <c r="AA137" i="1" a="1"/>
  <c r="AA137" i="1" s="1"/>
  <c r="Y137" i="1" a="1"/>
  <c r="Y137" i="1" s="1"/>
  <c r="X137" i="1" a="1"/>
  <c r="X137" i="1" s="1"/>
  <c r="V137" i="1"/>
  <c r="AD1230" i="1" a="1"/>
  <c r="AD1230" i="1" s="1"/>
  <c r="AC1230" i="1" a="1"/>
  <c r="AC1230" i="1" s="1"/>
  <c r="AB1230" i="1" a="1"/>
  <c r="AB1230" i="1" s="1"/>
  <c r="Z1230" i="1" a="1"/>
  <c r="Z1230" i="1" s="1"/>
  <c r="AF1230" i="1" a="1"/>
  <c r="AF1230" i="1" s="1"/>
  <c r="AE1230" i="1" a="1"/>
  <c r="AE1230" i="1" s="1"/>
  <c r="AA1230" i="1" a="1"/>
  <c r="AA1230" i="1" s="1"/>
  <c r="Y1230" i="1" a="1"/>
  <c r="Y1230" i="1" s="1"/>
  <c r="W1230" i="1" a="1"/>
  <c r="W1230" i="1" s="1"/>
  <c r="X1230" i="1" a="1"/>
  <c r="X1230" i="1" s="1"/>
  <c r="U1230" i="1" a="1"/>
  <c r="U1230" i="1" s="1"/>
  <c r="T1230" i="1" a="1"/>
  <c r="T1230" i="1" s="1"/>
  <c r="V1230" i="1"/>
  <c r="P1257" i="1"/>
  <c r="N1257" i="1"/>
  <c r="P953" i="1"/>
  <c r="N953" i="1"/>
  <c r="H839" i="1"/>
  <c r="Q530" i="1" a="1"/>
  <c r="Q530" i="1" s="1"/>
  <c r="T62" i="4" a="1"/>
  <c r="T62" i="4" s="1"/>
  <c r="BG62" i="6"/>
  <c r="BH62" i="6" s="1"/>
  <c r="BF62" i="6"/>
  <c r="BI62" i="6"/>
  <c r="X1499" i="1" a="1"/>
  <c r="X1499" i="1" s="1"/>
  <c r="W1499" i="1" a="1"/>
  <c r="W1499" i="1" s="1"/>
  <c r="U1499" i="1" a="1"/>
  <c r="U1499" i="1" s="1"/>
  <c r="AF1499" i="1" a="1"/>
  <c r="AF1499" i="1" s="1"/>
  <c r="AD1499" i="1" a="1"/>
  <c r="AD1499" i="1" s="1"/>
  <c r="AE1499" i="1" a="1"/>
  <c r="AE1499" i="1" s="1"/>
  <c r="AB1499" i="1" a="1"/>
  <c r="AB1499" i="1" s="1"/>
  <c r="AA1499" i="1" a="1"/>
  <c r="AA1499" i="1" s="1"/>
  <c r="Z1499" i="1" a="1"/>
  <c r="Z1499" i="1" s="1"/>
  <c r="Y1499" i="1" a="1"/>
  <c r="Y1499" i="1" s="1"/>
  <c r="AC1499" i="1" a="1"/>
  <c r="AC1499" i="1" s="1"/>
  <c r="T1499" i="1" a="1"/>
  <c r="T1499" i="1" s="1"/>
  <c r="V1499" i="1"/>
  <c r="P1335" i="1"/>
  <c r="N1335" i="1"/>
  <c r="O1335" i="1"/>
  <c r="S1254" i="1"/>
  <c r="P1013" i="1"/>
  <c r="N1013" i="1"/>
  <c r="O1013" i="1"/>
  <c r="O652" i="1"/>
  <c r="G108" i="1"/>
  <c r="BI33" i="8"/>
  <c r="BG33" i="8"/>
  <c r="BH33" i="8" s="1"/>
  <c r="BF33" i="8"/>
  <c r="P1759" i="1"/>
  <c r="O1759" i="1"/>
  <c r="N1759" i="1"/>
  <c r="P1653" i="1"/>
  <c r="O1615" i="1"/>
  <c r="P1615" i="1"/>
  <c r="N1615" i="1"/>
  <c r="J1314" i="1" a="1"/>
  <c r="J1314" i="1" s="1"/>
  <c r="N1206" i="1"/>
  <c r="O1028" i="1"/>
  <c r="P1028" i="1"/>
  <c r="O541" i="1"/>
  <c r="AD428" i="1" a="1"/>
  <c r="AD428" i="1" s="1"/>
  <c r="AC428" i="1" a="1"/>
  <c r="AC428" i="1" s="1"/>
  <c r="AB428" i="1" a="1"/>
  <c r="AB428" i="1" s="1"/>
  <c r="AA428" i="1" a="1"/>
  <c r="AA428" i="1" s="1"/>
  <c r="Y428" i="1" a="1"/>
  <c r="Y428" i="1" s="1"/>
  <c r="AF428" i="1" a="1"/>
  <c r="AF428" i="1" s="1"/>
  <c r="AE428" i="1" a="1"/>
  <c r="AE428" i="1" s="1"/>
  <c r="Z428" i="1" a="1"/>
  <c r="Z428" i="1" s="1"/>
  <c r="X428" i="1" a="1"/>
  <c r="X428" i="1" s="1"/>
  <c r="W428" i="1" a="1"/>
  <c r="W428" i="1" s="1"/>
  <c r="U428" i="1" a="1"/>
  <c r="U428" i="1" s="1"/>
  <c r="T428" i="1" a="1"/>
  <c r="T428" i="1" s="1"/>
  <c r="V428" i="1"/>
  <c r="O142" i="1"/>
  <c r="P142" i="1"/>
  <c r="AE430" i="1" a="1"/>
  <c r="AE430" i="1" s="1"/>
  <c r="T430" i="1" a="1"/>
  <c r="T430" i="1" s="1"/>
  <c r="AD430" i="1" a="1"/>
  <c r="AD430" i="1" s="1"/>
  <c r="AC430" i="1" a="1"/>
  <c r="AC430" i="1" s="1"/>
  <c r="AB430" i="1" a="1"/>
  <c r="AB430" i="1" s="1"/>
  <c r="Z430" i="1" a="1"/>
  <c r="Z430" i="1" s="1"/>
  <c r="W430" i="1" a="1"/>
  <c r="W430" i="1" s="1"/>
  <c r="U430" i="1" a="1"/>
  <c r="U430" i="1" s="1"/>
  <c r="X430" i="1" a="1"/>
  <c r="X430" i="1" s="1"/>
  <c r="Y430" i="1" a="1"/>
  <c r="Y430" i="1" s="1"/>
  <c r="AF430" i="1" a="1"/>
  <c r="AF430" i="1" s="1"/>
  <c r="AA430" i="1" a="1"/>
  <c r="AA430" i="1" s="1"/>
  <c r="V430" i="1"/>
  <c r="P400" i="1"/>
  <c r="N400" i="1"/>
  <c r="AD230" i="1" a="1"/>
  <c r="AD230" i="1" s="1"/>
  <c r="AC230" i="1" a="1"/>
  <c r="AC230" i="1" s="1"/>
  <c r="Y230" i="1" a="1"/>
  <c r="Y230" i="1" s="1"/>
  <c r="X230" i="1" a="1"/>
  <c r="X230" i="1" s="1"/>
  <c r="W230" i="1" a="1"/>
  <c r="W230" i="1" s="1"/>
  <c r="T230" i="1" a="1"/>
  <c r="T230" i="1" s="1"/>
  <c r="AA230" i="1" a="1"/>
  <c r="AA230" i="1" s="1"/>
  <c r="Z230" i="1" a="1"/>
  <c r="Z230" i="1" s="1"/>
  <c r="U230" i="1" a="1"/>
  <c r="U230" i="1" s="1"/>
  <c r="AB230" i="1" a="1"/>
  <c r="AB230" i="1" s="1"/>
  <c r="AF230" i="1" a="1"/>
  <c r="AF230" i="1" s="1"/>
  <c r="AE230" i="1" a="1"/>
  <c r="AE230" i="1" s="1"/>
  <c r="V230" i="1"/>
  <c r="N1611" i="1"/>
  <c r="P1611" i="1"/>
  <c r="Q1037" i="1" a="1"/>
  <c r="Q1037" i="1" s="1"/>
  <c r="BF30" i="8"/>
  <c r="BI30" i="8"/>
  <c r="BG30" i="8"/>
  <c r="BH30" i="8" s="1"/>
  <c r="P1527" i="1"/>
  <c r="H1202" i="1"/>
  <c r="G1202" i="1"/>
  <c r="S1079" i="1"/>
  <c r="Q1079" i="1" a="1"/>
  <c r="Q1079" i="1" s="1"/>
  <c r="AD719" i="1" a="1"/>
  <c r="AD719" i="1" s="1"/>
  <c r="AC719" i="1" a="1"/>
  <c r="AC719" i="1" s="1"/>
  <c r="AB719" i="1" a="1"/>
  <c r="AB719" i="1" s="1"/>
  <c r="Y719" i="1" a="1"/>
  <c r="Y719" i="1" s="1"/>
  <c r="AF719" i="1" a="1"/>
  <c r="AF719" i="1" s="1"/>
  <c r="AE719" i="1" a="1"/>
  <c r="AE719" i="1" s="1"/>
  <c r="AA719" i="1" a="1"/>
  <c r="AA719" i="1" s="1"/>
  <c r="Z719" i="1" a="1"/>
  <c r="Z719" i="1" s="1"/>
  <c r="X719" i="1" a="1"/>
  <c r="X719" i="1" s="1"/>
  <c r="W719" i="1" a="1"/>
  <c r="W719" i="1" s="1"/>
  <c r="T719" i="1" a="1"/>
  <c r="T719" i="1" s="1"/>
  <c r="U719" i="1" a="1"/>
  <c r="U719" i="1" s="1"/>
  <c r="V719" i="1"/>
  <c r="N279" i="1"/>
  <c r="AD157" i="1" a="1"/>
  <c r="AD157" i="1" s="1"/>
  <c r="AC157" i="1" a="1"/>
  <c r="AC157" i="1" s="1"/>
  <c r="AB157" i="1" a="1"/>
  <c r="AB157" i="1" s="1"/>
  <c r="AA157" i="1" a="1"/>
  <c r="AA157" i="1" s="1"/>
  <c r="Z157" i="1" a="1"/>
  <c r="Z157" i="1" s="1"/>
  <c r="AE157" i="1" a="1"/>
  <c r="AE157" i="1" s="1"/>
  <c r="Y157" i="1" a="1"/>
  <c r="Y157" i="1" s="1"/>
  <c r="X157" i="1" a="1"/>
  <c r="X157" i="1" s="1"/>
  <c r="W157" i="1" a="1"/>
  <c r="W157" i="1" s="1"/>
  <c r="T157" i="1" a="1"/>
  <c r="T157" i="1" s="1"/>
  <c r="AF157" i="1" a="1"/>
  <c r="AF157" i="1" s="1"/>
  <c r="U157" i="1" a="1"/>
  <c r="U157" i="1" s="1"/>
  <c r="V157" i="1"/>
  <c r="H9" i="2"/>
  <c r="P964" i="1"/>
  <c r="O964" i="1"/>
  <c r="N964" i="1"/>
  <c r="S850" i="1"/>
  <c r="Q850" i="1" a="1"/>
  <c r="Q850" i="1" s="1"/>
  <c r="AE681" i="1" a="1"/>
  <c r="AE681" i="1" s="1"/>
  <c r="T681" i="1" a="1"/>
  <c r="T681" i="1" s="1"/>
  <c r="AD681" i="1" a="1"/>
  <c r="AD681" i="1" s="1"/>
  <c r="AC681" i="1" a="1"/>
  <c r="AC681" i="1" s="1"/>
  <c r="Z681" i="1" a="1"/>
  <c r="Z681" i="1" s="1"/>
  <c r="W681" i="1" a="1"/>
  <c r="W681" i="1" s="1"/>
  <c r="U681" i="1" a="1"/>
  <c r="U681" i="1" s="1"/>
  <c r="X681" i="1" a="1"/>
  <c r="X681" i="1" s="1"/>
  <c r="AB681" i="1" a="1"/>
  <c r="AB681" i="1" s="1"/>
  <c r="AA681" i="1" a="1"/>
  <c r="AA681" i="1" s="1"/>
  <c r="AF681" i="1" a="1"/>
  <c r="AF681" i="1" s="1"/>
  <c r="Y681" i="1" a="1"/>
  <c r="Y681" i="1" s="1"/>
  <c r="V681" i="1"/>
  <c r="AA554" i="1" a="1"/>
  <c r="AA554" i="1" s="1"/>
  <c r="Z554" i="1" a="1"/>
  <c r="Z554" i="1" s="1"/>
  <c r="Y554" i="1" a="1"/>
  <c r="Y554" i="1" s="1"/>
  <c r="X554" i="1" a="1"/>
  <c r="X554" i="1" s="1"/>
  <c r="AF554" i="1" a="1"/>
  <c r="AF554" i="1" s="1"/>
  <c r="U554" i="1" a="1"/>
  <c r="U554" i="1" s="1"/>
  <c r="AC554" i="1" a="1"/>
  <c r="AC554" i="1" s="1"/>
  <c r="AB554" i="1" a="1"/>
  <c r="AB554" i="1" s="1"/>
  <c r="AD554" i="1" a="1"/>
  <c r="AD554" i="1" s="1"/>
  <c r="W554" i="1" a="1"/>
  <c r="W554" i="1" s="1"/>
  <c r="T554" i="1" a="1"/>
  <c r="T554" i="1" s="1"/>
  <c r="AE554" i="1" a="1"/>
  <c r="AE554" i="1" s="1"/>
  <c r="V554" i="1"/>
  <c r="P435" i="1"/>
  <c r="O435" i="1"/>
  <c r="N435" i="1"/>
  <c r="O122" i="1"/>
  <c r="N122" i="1"/>
  <c r="P122" i="1"/>
  <c r="Q1799" i="1" a="1"/>
  <c r="Q1799" i="1" s="1"/>
  <c r="O1642" i="1"/>
  <c r="P1453" i="1"/>
  <c r="O1453" i="1"/>
  <c r="N1453" i="1"/>
  <c r="P1424" i="1"/>
  <c r="O1424" i="1"/>
  <c r="N1424" i="1"/>
  <c r="N1019" i="1"/>
  <c r="P640" i="1"/>
  <c r="O640" i="1"/>
  <c r="N640" i="1"/>
  <c r="N427" i="1"/>
  <c r="O386" i="1"/>
  <c r="P386" i="1"/>
  <c r="N386" i="1"/>
  <c r="N6" i="1"/>
  <c r="P6" i="1"/>
  <c r="O6" i="1"/>
  <c r="O1552" i="1"/>
  <c r="J1219" i="1" a="1"/>
  <c r="J1219" i="1" s="1"/>
  <c r="P1186" i="1"/>
  <c r="W626" i="1" a="1"/>
  <c r="W626" i="1" s="1"/>
  <c r="AF626" i="1" a="1"/>
  <c r="AF626" i="1" s="1"/>
  <c r="U626" i="1" a="1"/>
  <c r="U626" i="1" s="1"/>
  <c r="AE626" i="1" a="1"/>
  <c r="AE626" i="1" s="1"/>
  <c r="T626" i="1" a="1"/>
  <c r="T626" i="1" s="1"/>
  <c r="AD626" i="1" a="1"/>
  <c r="AD626" i="1" s="1"/>
  <c r="AB626" i="1" a="1"/>
  <c r="AB626" i="1" s="1"/>
  <c r="AC626" i="1" a="1"/>
  <c r="AC626" i="1" s="1"/>
  <c r="AA626" i="1" a="1"/>
  <c r="AA626" i="1" s="1"/>
  <c r="Y626" i="1" a="1"/>
  <c r="Y626" i="1" s="1"/>
  <c r="Z626" i="1" a="1"/>
  <c r="Z626" i="1" s="1"/>
  <c r="X626" i="1" a="1"/>
  <c r="X626" i="1" s="1"/>
  <c r="V626" i="1"/>
  <c r="W134" i="1" a="1"/>
  <c r="W134" i="1" s="1"/>
  <c r="AF134" i="1" a="1"/>
  <c r="AF134" i="1" s="1"/>
  <c r="U134" i="1" a="1"/>
  <c r="U134" i="1" s="1"/>
  <c r="AC134" i="1" a="1"/>
  <c r="AC134" i="1" s="1"/>
  <c r="AB134" i="1" a="1"/>
  <c r="AB134" i="1" s="1"/>
  <c r="AD134" i="1" a="1"/>
  <c r="AD134" i="1" s="1"/>
  <c r="AA134" i="1" a="1"/>
  <c r="AA134" i="1" s="1"/>
  <c r="Z134" i="1" a="1"/>
  <c r="Z134" i="1" s="1"/>
  <c r="Y134" i="1" a="1"/>
  <c r="Y134" i="1" s="1"/>
  <c r="T134" i="1" a="1"/>
  <c r="T134" i="1" s="1"/>
  <c r="AE134" i="1" a="1"/>
  <c r="AE134" i="1" s="1"/>
  <c r="X134" i="1" a="1"/>
  <c r="X134" i="1" s="1"/>
  <c r="V134" i="1"/>
  <c r="H135" i="2"/>
  <c r="BI24" i="8"/>
  <c r="BF24" i="8"/>
  <c r="BG24" i="8"/>
  <c r="BH24" i="8" s="1"/>
  <c r="G398" i="2" a="1"/>
  <c r="G398" i="2" s="1"/>
  <c r="P1093" i="1"/>
  <c r="O1093" i="1"/>
  <c r="X1081" i="1" a="1"/>
  <c r="X1081" i="1" s="1"/>
  <c r="AF1081" i="1" a="1"/>
  <c r="AF1081" i="1" s="1"/>
  <c r="U1081" i="1" a="1"/>
  <c r="U1081" i="1" s="1"/>
  <c r="AD1081" i="1" a="1"/>
  <c r="AD1081" i="1" s="1"/>
  <c r="W1081" i="1" a="1"/>
  <c r="W1081" i="1" s="1"/>
  <c r="T1081" i="1" a="1"/>
  <c r="T1081" i="1" s="1"/>
  <c r="AE1081" i="1" a="1"/>
  <c r="AE1081" i="1" s="1"/>
  <c r="AB1081" i="1" a="1"/>
  <c r="AB1081" i="1" s="1"/>
  <c r="Y1081" i="1" a="1"/>
  <c r="Y1081" i="1" s="1"/>
  <c r="AC1081" i="1" a="1"/>
  <c r="AC1081" i="1" s="1"/>
  <c r="Z1081" i="1" a="1"/>
  <c r="Z1081" i="1" s="1"/>
  <c r="AA1081" i="1" a="1"/>
  <c r="AA1081" i="1" s="1"/>
  <c r="V1081" i="1"/>
  <c r="R1252" i="1" a="1"/>
  <c r="R1252" i="1" s="1"/>
  <c r="O228" i="1"/>
  <c r="P1568" i="1"/>
  <c r="O1568" i="1"/>
  <c r="P979" i="1"/>
  <c r="N979" i="1"/>
  <c r="O979" i="1"/>
  <c r="P788" i="1"/>
  <c r="O1761" i="1"/>
  <c r="N1761" i="1"/>
  <c r="AC1208" i="1" a="1"/>
  <c r="AC1208" i="1" s="1"/>
  <c r="Y1208" i="1" a="1"/>
  <c r="Y1208" i="1" s="1"/>
  <c r="U1208" i="1" a="1"/>
  <c r="U1208" i="1" s="1"/>
  <c r="AF1208" i="1" a="1"/>
  <c r="AF1208" i="1" s="1"/>
  <c r="T1208" i="1" a="1"/>
  <c r="T1208" i="1" s="1"/>
  <c r="AD1208" i="1" a="1"/>
  <c r="AD1208" i="1" s="1"/>
  <c r="AA1208" i="1" a="1"/>
  <c r="AA1208" i="1" s="1"/>
  <c r="AE1208" i="1" a="1"/>
  <c r="AE1208" i="1" s="1"/>
  <c r="AB1208" i="1" a="1"/>
  <c r="AB1208" i="1" s="1"/>
  <c r="Z1208" i="1" a="1"/>
  <c r="Z1208" i="1" s="1"/>
  <c r="X1208" i="1" a="1"/>
  <c r="X1208" i="1" s="1"/>
  <c r="W1208" i="1" a="1"/>
  <c r="W1208" i="1" s="1"/>
  <c r="V1208" i="1"/>
  <c r="O1408" i="1"/>
  <c r="P1408" i="1"/>
  <c r="AD1261" i="1" a="1"/>
  <c r="AD1261" i="1" s="1"/>
  <c r="AC1261" i="1" a="1"/>
  <c r="AC1261" i="1" s="1"/>
  <c r="AA1261" i="1" a="1"/>
  <c r="AA1261" i="1" s="1"/>
  <c r="Y1261" i="1" a="1"/>
  <c r="Y1261" i="1" s="1"/>
  <c r="W1261" i="1" a="1"/>
  <c r="W1261" i="1" s="1"/>
  <c r="U1261" i="1" a="1"/>
  <c r="U1261" i="1" s="1"/>
  <c r="T1261" i="1" a="1"/>
  <c r="T1261" i="1" s="1"/>
  <c r="AE1261" i="1" a="1"/>
  <c r="AE1261" i="1" s="1"/>
  <c r="AF1261" i="1" a="1"/>
  <c r="AF1261" i="1" s="1"/>
  <c r="AB1261" i="1" a="1"/>
  <c r="AB1261" i="1" s="1"/>
  <c r="Z1261" i="1" a="1"/>
  <c r="Z1261" i="1" s="1"/>
  <c r="X1261" i="1" a="1"/>
  <c r="X1261" i="1" s="1"/>
  <c r="V1261" i="1"/>
  <c r="Q1228" i="1" a="1"/>
  <c r="Q1228" i="1" s="1"/>
  <c r="X806" i="1" a="1"/>
  <c r="X806" i="1" s="1"/>
  <c r="W806" i="1" a="1"/>
  <c r="W806" i="1" s="1"/>
  <c r="AD806" i="1" a="1"/>
  <c r="AD806" i="1" s="1"/>
  <c r="AC806" i="1" a="1"/>
  <c r="AC806" i="1" s="1"/>
  <c r="AB806" i="1" a="1"/>
  <c r="AB806" i="1" s="1"/>
  <c r="AA806" i="1" a="1"/>
  <c r="AA806" i="1" s="1"/>
  <c r="Z806" i="1" a="1"/>
  <c r="Z806" i="1" s="1"/>
  <c r="AE806" i="1" a="1"/>
  <c r="AE806" i="1" s="1"/>
  <c r="U806" i="1" a="1"/>
  <c r="U806" i="1" s="1"/>
  <c r="T806" i="1" a="1"/>
  <c r="T806" i="1" s="1"/>
  <c r="Y806" i="1" a="1"/>
  <c r="Y806" i="1" s="1"/>
  <c r="AF806" i="1" a="1"/>
  <c r="AF806" i="1" s="1"/>
  <c r="V806" i="1"/>
  <c r="AA594" i="1" a="1"/>
  <c r="AA594" i="1" s="1"/>
  <c r="Z594" i="1" a="1"/>
  <c r="Z594" i="1" s="1"/>
  <c r="Y594" i="1" a="1"/>
  <c r="Y594" i="1" s="1"/>
  <c r="X594" i="1" a="1"/>
  <c r="X594" i="1" s="1"/>
  <c r="AF594" i="1" a="1"/>
  <c r="AF594" i="1" s="1"/>
  <c r="U594" i="1" a="1"/>
  <c r="U594" i="1" s="1"/>
  <c r="AB594" i="1" a="1"/>
  <c r="AB594" i="1" s="1"/>
  <c r="W594" i="1" a="1"/>
  <c r="W594" i="1" s="1"/>
  <c r="AD594" i="1" a="1"/>
  <c r="AD594" i="1" s="1"/>
  <c r="AE594" i="1" a="1"/>
  <c r="AE594" i="1" s="1"/>
  <c r="AC594" i="1" a="1"/>
  <c r="AC594" i="1" s="1"/>
  <c r="T594" i="1" a="1"/>
  <c r="T594" i="1" s="1"/>
  <c r="V594" i="1"/>
  <c r="AF332" i="1" a="1"/>
  <c r="AF332" i="1" s="1"/>
  <c r="U332" i="1" a="1"/>
  <c r="U332" i="1" s="1"/>
  <c r="AE332" i="1" a="1"/>
  <c r="AE332" i="1" s="1"/>
  <c r="T332" i="1" a="1"/>
  <c r="T332" i="1" s="1"/>
  <c r="AD332" i="1" a="1"/>
  <c r="AD332" i="1" s="1"/>
  <c r="AC332" i="1" a="1"/>
  <c r="AC332" i="1" s="1"/>
  <c r="AA332" i="1" a="1"/>
  <c r="AA332" i="1" s="1"/>
  <c r="W332" i="1" a="1"/>
  <c r="W332" i="1" s="1"/>
  <c r="Y332" i="1" a="1"/>
  <c r="Y332" i="1" s="1"/>
  <c r="Z332" i="1" a="1"/>
  <c r="Z332" i="1" s="1"/>
  <c r="AB332" i="1" a="1"/>
  <c r="AB332" i="1" s="1"/>
  <c r="AF1526" i="1" a="1"/>
  <c r="AF1526" i="1" s="1"/>
  <c r="U1526" i="1" a="1"/>
  <c r="U1526" i="1" s="1"/>
  <c r="AD1526" i="1" a="1"/>
  <c r="AD1526" i="1" s="1"/>
  <c r="Y1526" i="1" a="1"/>
  <c r="Y1526" i="1" s="1"/>
  <c r="X1526" i="1" a="1"/>
  <c r="X1526" i="1" s="1"/>
  <c r="W1526" i="1" a="1"/>
  <c r="W1526" i="1" s="1"/>
  <c r="AE1526" i="1" a="1"/>
  <c r="AE1526" i="1" s="1"/>
  <c r="AC1526" i="1" a="1"/>
  <c r="AC1526" i="1" s="1"/>
  <c r="AB1526" i="1" a="1"/>
  <c r="AB1526" i="1" s="1"/>
  <c r="AA1526" i="1" a="1"/>
  <c r="AA1526" i="1" s="1"/>
  <c r="Z1526" i="1" a="1"/>
  <c r="Z1526" i="1" s="1"/>
  <c r="T1526" i="1" a="1"/>
  <c r="T1526" i="1" s="1"/>
  <c r="V1526" i="1"/>
  <c r="Q1222" i="1" a="1"/>
  <c r="Q1222" i="1" s="1"/>
  <c r="O1150" i="1"/>
  <c r="P1150" i="1"/>
  <c r="N1042" i="1"/>
  <c r="P1042" i="1"/>
  <c r="S202" i="1"/>
  <c r="Q202" i="1" a="1"/>
  <c r="Q202" i="1" s="1"/>
  <c r="H302" i="1"/>
  <c r="G302" i="1"/>
  <c r="G389" i="2" a="1"/>
  <c r="G389" i="2" s="1"/>
  <c r="I389" i="2" s="1"/>
  <c r="Q1613" i="1" a="1"/>
  <c r="Q1613" i="1" s="1"/>
  <c r="S1613" i="1"/>
  <c r="N1210" i="1"/>
  <c r="O1210" i="1"/>
  <c r="O17" i="1"/>
  <c r="N17" i="1"/>
  <c r="P17" i="1"/>
  <c r="H217" i="2"/>
  <c r="R1247" i="1" a="1"/>
  <c r="R1247" i="1" s="1"/>
  <c r="P1297" i="1"/>
  <c r="O1297" i="1"/>
  <c r="N1297" i="1"/>
  <c r="N759" i="1"/>
  <c r="P759" i="1"/>
  <c r="AD1210" i="1" a="1"/>
  <c r="AD1210" i="1" s="1"/>
  <c r="Z1210" i="1" a="1"/>
  <c r="Z1210" i="1" s="1"/>
  <c r="AB1210" i="1" a="1"/>
  <c r="AB1210" i="1" s="1"/>
  <c r="AA1210" i="1" a="1"/>
  <c r="AA1210" i="1" s="1"/>
  <c r="Y1210" i="1" a="1"/>
  <c r="Y1210" i="1" s="1"/>
  <c r="X1210" i="1" a="1"/>
  <c r="X1210" i="1" s="1"/>
  <c r="U1210" i="1" a="1"/>
  <c r="U1210" i="1" s="1"/>
  <c r="W1210" i="1" a="1"/>
  <c r="W1210" i="1" s="1"/>
  <c r="T1210" i="1" a="1"/>
  <c r="T1210" i="1" s="1"/>
  <c r="AC1210" i="1" a="1"/>
  <c r="AC1210" i="1" s="1"/>
  <c r="AF1210" i="1" a="1"/>
  <c r="AF1210" i="1" s="1"/>
  <c r="AE1210" i="1" a="1"/>
  <c r="AE1210" i="1" s="1"/>
  <c r="V1210" i="1"/>
  <c r="N783" i="1"/>
  <c r="O783" i="1"/>
  <c r="N583" i="1"/>
  <c r="O583" i="1"/>
  <c r="BB18" i="10"/>
  <c r="AZ18" i="10"/>
  <c r="BA18" i="10" s="1"/>
  <c r="AY18" i="10"/>
  <c r="G1745" i="1"/>
  <c r="H1745" i="1"/>
  <c r="P1425" i="1"/>
  <c r="O1425" i="1"/>
  <c r="N1425" i="1"/>
  <c r="H1225" i="1"/>
  <c r="G1225" i="1"/>
  <c r="P645" i="1"/>
  <c r="N645" i="1"/>
  <c r="O645" i="1"/>
  <c r="P1416" i="1"/>
  <c r="O1416" i="1"/>
  <c r="N1416" i="1"/>
  <c r="P616" i="1"/>
  <c r="O616" i="1"/>
  <c r="N616" i="1"/>
  <c r="G576" i="1"/>
  <c r="H576" i="1"/>
  <c r="O516" i="1"/>
  <c r="N516" i="1"/>
  <c r="P516" i="1"/>
  <c r="AX71" i="10"/>
  <c r="BA72" i="10" s="1"/>
  <c r="BB3" i="10"/>
  <c r="AZ3" i="10"/>
  <c r="AY3" i="10"/>
  <c r="BI37" i="15"/>
  <c r="BG37" i="15"/>
  <c r="BH37" i="15" s="1"/>
  <c r="BF37" i="15"/>
  <c r="BG25" i="8"/>
  <c r="BH25" i="8" s="1"/>
  <c r="BI25" i="8"/>
  <c r="BF25" i="8"/>
  <c r="P1598" i="1"/>
  <c r="O1598" i="1"/>
  <c r="N1598" i="1"/>
  <c r="P1538" i="1"/>
  <c r="O1538" i="1"/>
  <c r="N1538" i="1"/>
  <c r="P1338" i="1"/>
  <c r="O1338" i="1"/>
  <c r="N1338" i="1"/>
  <c r="P1278" i="1"/>
  <c r="O1278" i="1"/>
  <c r="N1278" i="1"/>
  <c r="P678" i="1"/>
  <c r="O678" i="1"/>
  <c r="N678" i="1"/>
  <c r="O478" i="1"/>
  <c r="P478" i="1"/>
  <c r="N478" i="1"/>
  <c r="O438" i="1"/>
  <c r="N438" i="1"/>
  <c r="P438" i="1"/>
  <c r="O178" i="1"/>
  <c r="P178" i="1"/>
  <c r="N178" i="1"/>
  <c r="P1509" i="1"/>
  <c r="O1509" i="1"/>
  <c r="N1509" i="1"/>
  <c r="H809" i="1"/>
  <c r="G809" i="1"/>
  <c r="X51" i="17"/>
  <c r="K51" i="17" s="1"/>
  <c r="AU20" i="5"/>
  <c r="N1793" i="1"/>
  <c r="O1793" i="1"/>
  <c r="P1793" i="1"/>
  <c r="P1020" i="1"/>
  <c r="O1020" i="1"/>
  <c r="N1020" i="1"/>
  <c r="P860" i="1"/>
  <c r="O860" i="1"/>
  <c r="N860" i="1"/>
  <c r="H203" i="2"/>
  <c r="H269" i="2"/>
  <c r="O1756" i="1"/>
  <c r="N1756" i="1"/>
  <c r="P71" i="10"/>
  <c r="Q73" i="10" s="1"/>
  <c r="Q74" i="10" s="1"/>
  <c r="BI40" i="9"/>
  <c r="BG40" i="9"/>
  <c r="BH40" i="9" s="1"/>
  <c r="BF40" i="9"/>
  <c r="J1321" i="1" a="1"/>
  <c r="J1321" i="1" s="1"/>
  <c r="P1104" i="1"/>
  <c r="O1104" i="1"/>
  <c r="N1104" i="1"/>
  <c r="P1086" i="1"/>
  <c r="O1086" i="1"/>
  <c r="N1086" i="1"/>
  <c r="AE990" i="1" a="1"/>
  <c r="AE990" i="1" s="1"/>
  <c r="T990" i="1" a="1"/>
  <c r="T990" i="1" s="1"/>
  <c r="AD990" i="1" a="1"/>
  <c r="AD990" i="1" s="1"/>
  <c r="AC990" i="1" a="1"/>
  <c r="AC990" i="1" s="1"/>
  <c r="AB990" i="1" a="1"/>
  <c r="AB990" i="1" s="1"/>
  <c r="Z990" i="1" a="1"/>
  <c r="Z990" i="1" s="1"/>
  <c r="W990" i="1" a="1"/>
  <c r="W990" i="1" s="1"/>
  <c r="U990" i="1" a="1"/>
  <c r="U990" i="1" s="1"/>
  <c r="AF990" i="1" a="1"/>
  <c r="AF990" i="1" s="1"/>
  <c r="X990" i="1" a="1"/>
  <c r="X990" i="1" s="1"/>
  <c r="AA990" i="1" a="1"/>
  <c r="AA990" i="1" s="1"/>
  <c r="Y990" i="1" a="1"/>
  <c r="Y990" i="1" s="1"/>
  <c r="V990" i="1"/>
  <c r="P766" i="1"/>
  <c r="O766" i="1"/>
  <c r="N766" i="1"/>
  <c r="P647" i="1"/>
  <c r="O647" i="1"/>
  <c r="N647" i="1"/>
  <c r="P566" i="1"/>
  <c r="O566" i="1"/>
  <c r="N566" i="1"/>
  <c r="Y550" i="1" a="1"/>
  <c r="Y550" i="1" s="1"/>
  <c r="X550" i="1" a="1"/>
  <c r="X550" i="1" s="1"/>
  <c r="W550" i="1" a="1"/>
  <c r="W550" i="1" s="1"/>
  <c r="AF550" i="1" a="1"/>
  <c r="AF550" i="1" s="1"/>
  <c r="U550" i="1" a="1"/>
  <c r="U550" i="1" s="1"/>
  <c r="AD550" i="1" a="1"/>
  <c r="AD550" i="1" s="1"/>
  <c r="AE550" i="1" a="1"/>
  <c r="AE550" i="1" s="1"/>
  <c r="AA550" i="1" a="1"/>
  <c r="AA550" i="1" s="1"/>
  <c r="Z550" i="1" a="1"/>
  <c r="Z550" i="1" s="1"/>
  <c r="T550" i="1" a="1"/>
  <c r="T550" i="1" s="1"/>
  <c r="AB550" i="1" a="1"/>
  <c r="AB550" i="1" s="1"/>
  <c r="AC550" i="1" a="1"/>
  <c r="AC550" i="1" s="1"/>
  <c r="V550" i="1"/>
  <c r="Q177" i="1" a="1"/>
  <c r="Q177" i="1" s="1"/>
  <c r="AE290" i="1" a="1"/>
  <c r="AE290" i="1" s="1"/>
  <c r="T290" i="1" a="1"/>
  <c r="T290" i="1" s="1"/>
  <c r="AD290" i="1" a="1"/>
  <c r="AD290" i="1" s="1"/>
  <c r="AC290" i="1" a="1"/>
  <c r="AC290" i="1" s="1"/>
  <c r="Z290" i="1" a="1"/>
  <c r="Z290" i="1" s="1"/>
  <c r="AB290" i="1" a="1"/>
  <c r="AB290" i="1" s="1"/>
  <c r="AA290" i="1" a="1"/>
  <c r="AA290" i="1" s="1"/>
  <c r="Y290" i="1" a="1"/>
  <c r="Y290" i="1" s="1"/>
  <c r="W290" i="1" a="1"/>
  <c r="W290" i="1" s="1"/>
  <c r="U290" i="1" a="1"/>
  <c r="U290" i="1" s="1"/>
  <c r="X290" i="1" a="1"/>
  <c r="X290" i="1" s="1"/>
  <c r="AF290" i="1" a="1"/>
  <c r="AF290" i="1" s="1"/>
  <c r="V290" i="1"/>
  <c r="AF101" i="1" a="1"/>
  <c r="AF101" i="1" s="1"/>
  <c r="U101" i="1" a="1"/>
  <c r="U101" i="1" s="1"/>
  <c r="AB101" i="1" a="1"/>
  <c r="AB101" i="1" s="1"/>
  <c r="AE101" i="1" a="1"/>
  <c r="AE101" i="1" s="1"/>
  <c r="AD101" i="1" a="1"/>
  <c r="AD101" i="1" s="1"/>
  <c r="AC101" i="1" a="1"/>
  <c r="AC101" i="1" s="1"/>
  <c r="AA101" i="1" a="1"/>
  <c r="AA101" i="1" s="1"/>
  <c r="Y101" i="1" a="1"/>
  <c r="Y101" i="1" s="1"/>
  <c r="Z101" i="1" a="1"/>
  <c r="Z101" i="1" s="1"/>
  <c r="X101" i="1" a="1"/>
  <c r="X101" i="1" s="1"/>
  <c r="W101" i="1" a="1"/>
  <c r="W101" i="1" s="1"/>
  <c r="T101" i="1" a="1"/>
  <c r="T101" i="1" s="1"/>
  <c r="V101" i="1"/>
  <c r="P1146" i="1"/>
  <c r="O1146" i="1"/>
  <c r="N1146" i="1"/>
  <c r="P639" i="1"/>
  <c r="N639" i="1"/>
  <c r="AE439" i="1" a="1"/>
  <c r="AE439" i="1" s="1"/>
  <c r="T439" i="1" a="1"/>
  <c r="T439" i="1" s="1"/>
  <c r="AD439" i="1" a="1"/>
  <c r="AD439" i="1" s="1"/>
  <c r="AC439" i="1" a="1"/>
  <c r="AC439" i="1" s="1"/>
  <c r="AB439" i="1" a="1"/>
  <c r="AB439" i="1" s="1"/>
  <c r="AA439" i="1" a="1"/>
  <c r="AA439" i="1" s="1"/>
  <c r="U439" i="1" a="1"/>
  <c r="U439" i="1" s="1"/>
  <c r="AF439" i="1" a="1"/>
  <c r="AF439" i="1" s="1"/>
  <c r="Z439" i="1" a="1"/>
  <c r="Z439" i="1" s="1"/>
  <c r="Y439" i="1" a="1"/>
  <c r="Y439" i="1" s="1"/>
  <c r="W439" i="1" a="1"/>
  <c r="W439" i="1" s="1"/>
  <c r="X439" i="1" a="1"/>
  <c r="X439" i="1" s="1"/>
  <c r="V439" i="1"/>
  <c r="P309" i="1"/>
  <c r="O309" i="1"/>
  <c r="N309" i="1"/>
  <c r="P293" i="1"/>
  <c r="O293" i="1"/>
  <c r="N293" i="1"/>
  <c r="H582" i="1"/>
  <c r="G582" i="1"/>
  <c r="P1626" i="1"/>
  <c r="O1626" i="1"/>
  <c r="P1573" i="1"/>
  <c r="O1573" i="1"/>
  <c r="R1251" i="1" a="1"/>
  <c r="R1251" i="1" s="1"/>
  <c r="Q1032" i="1" a="1"/>
  <c r="Q1032" i="1" s="1"/>
  <c r="N728" i="1"/>
  <c r="P1242" i="1"/>
  <c r="O1242" i="1"/>
  <c r="N1242" i="1"/>
  <c r="W1227" i="1" a="1"/>
  <c r="W1227" i="1" s="1"/>
  <c r="AF1227" i="1" a="1"/>
  <c r="AF1227" i="1" s="1"/>
  <c r="U1227" i="1" a="1"/>
  <c r="U1227" i="1" s="1"/>
  <c r="AB1227" i="1" a="1"/>
  <c r="AB1227" i="1" s="1"/>
  <c r="AA1227" i="1" a="1"/>
  <c r="AA1227" i="1" s="1"/>
  <c r="Z1227" i="1" a="1"/>
  <c r="Z1227" i="1" s="1"/>
  <c r="Y1227" i="1" a="1"/>
  <c r="Y1227" i="1" s="1"/>
  <c r="X1227" i="1" a="1"/>
  <c r="X1227" i="1" s="1"/>
  <c r="AE1227" i="1" a="1"/>
  <c r="AE1227" i="1" s="1"/>
  <c r="AD1227" i="1" a="1"/>
  <c r="AD1227" i="1" s="1"/>
  <c r="AC1227" i="1" a="1"/>
  <c r="AC1227" i="1" s="1"/>
  <c r="T1227" i="1" a="1"/>
  <c r="T1227" i="1" s="1"/>
  <c r="V1227" i="1"/>
  <c r="Q1092" i="1" a="1"/>
  <c r="Q1092" i="1" s="1"/>
  <c r="Z501" i="1" a="1"/>
  <c r="Z501" i="1" s="1"/>
  <c r="Y501" i="1" a="1"/>
  <c r="Y501" i="1" s="1"/>
  <c r="X501" i="1" a="1"/>
  <c r="X501" i="1" s="1"/>
  <c r="AF501" i="1" a="1"/>
  <c r="AF501" i="1" s="1"/>
  <c r="U501" i="1" a="1"/>
  <c r="U501" i="1" s="1"/>
  <c r="AE501" i="1" a="1"/>
  <c r="AE501" i="1" s="1"/>
  <c r="AD501" i="1" a="1"/>
  <c r="AD501" i="1" s="1"/>
  <c r="AC501" i="1" a="1"/>
  <c r="AC501" i="1" s="1"/>
  <c r="W501" i="1" a="1"/>
  <c r="W501" i="1" s="1"/>
  <c r="T501" i="1" a="1"/>
  <c r="T501" i="1" s="1"/>
  <c r="AA501" i="1" a="1"/>
  <c r="AA501" i="1" s="1"/>
  <c r="AB501" i="1" a="1"/>
  <c r="AB501" i="1" s="1"/>
  <c r="V501" i="1"/>
  <c r="O274" i="1"/>
  <c r="W174" i="1" a="1"/>
  <c r="W174" i="1" s="1"/>
  <c r="AF174" i="1" a="1"/>
  <c r="AF174" i="1" s="1"/>
  <c r="U174" i="1" a="1"/>
  <c r="U174" i="1" s="1"/>
  <c r="AE174" i="1" a="1"/>
  <c r="AE174" i="1" s="1"/>
  <c r="T174" i="1" a="1"/>
  <c r="T174" i="1" s="1"/>
  <c r="AC174" i="1" a="1"/>
  <c r="AC174" i="1" s="1"/>
  <c r="AB174" i="1" a="1"/>
  <c r="AB174" i="1" s="1"/>
  <c r="AD174" i="1" a="1"/>
  <c r="AD174" i="1" s="1"/>
  <c r="AA174" i="1" a="1"/>
  <c r="AA174" i="1" s="1"/>
  <c r="Z174" i="1" a="1"/>
  <c r="Z174" i="1" s="1"/>
  <c r="X174" i="1" a="1"/>
  <c r="X174" i="1" s="1"/>
  <c r="V174" i="1"/>
  <c r="Y174" i="1" a="1"/>
  <c r="Y174" i="1" s="1"/>
  <c r="W1461" i="1" a="1"/>
  <c r="W1461" i="1" s="1"/>
  <c r="AF1461" i="1" a="1"/>
  <c r="AF1461" i="1" s="1"/>
  <c r="U1461" i="1" a="1"/>
  <c r="U1461" i="1" s="1"/>
  <c r="AE1461" i="1" a="1"/>
  <c r="AE1461" i="1" s="1"/>
  <c r="T1461" i="1" a="1"/>
  <c r="T1461" i="1" s="1"/>
  <c r="X1461" i="1" a="1"/>
  <c r="X1461" i="1" s="1"/>
  <c r="AD1461" i="1" a="1"/>
  <c r="AD1461" i="1" s="1"/>
  <c r="AC1461" i="1" a="1"/>
  <c r="AC1461" i="1" s="1"/>
  <c r="AB1461" i="1" a="1"/>
  <c r="AB1461" i="1" s="1"/>
  <c r="Z1461" i="1" a="1"/>
  <c r="Z1461" i="1" s="1"/>
  <c r="Y1461" i="1" a="1"/>
  <c r="Y1461" i="1" s="1"/>
  <c r="AA1461" i="1" a="1"/>
  <c r="AA1461" i="1" s="1"/>
  <c r="V1461" i="1"/>
  <c r="AC1161" i="1" a="1"/>
  <c r="AC1161" i="1" s="1"/>
  <c r="AB1161" i="1" a="1"/>
  <c r="AB1161" i="1" s="1"/>
  <c r="X1161" i="1" a="1"/>
  <c r="X1161" i="1" s="1"/>
  <c r="AE1161" i="1" a="1"/>
  <c r="AE1161" i="1" s="1"/>
  <c r="AD1161" i="1" a="1"/>
  <c r="AD1161" i="1" s="1"/>
  <c r="AA1161" i="1" a="1"/>
  <c r="AA1161" i="1" s="1"/>
  <c r="Z1161" i="1" a="1"/>
  <c r="Z1161" i="1" s="1"/>
  <c r="Y1161" i="1" a="1"/>
  <c r="Y1161" i="1" s="1"/>
  <c r="U1161" i="1" a="1"/>
  <c r="U1161" i="1" s="1"/>
  <c r="AF1161" i="1" a="1"/>
  <c r="AF1161" i="1" s="1"/>
  <c r="T1161" i="1" a="1"/>
  <c r="T1161" i="1" s="1"/>
  <c r="W1161" i="1" a="1"/>
  <c r="W1161" i="1" s="1"/>
  <c r="V1161" i="1"/>
  <c r="O206" i="1"/>
  <c r="N206" i="1"/>
  <c r="P1746" i="1"/>
  <c r="N1746" i="1"/>
  <c r="J1619" i="1" a="1"/>
  <c r="J1619" i="1" s="1"/>
  <c r="J1595" i="1" a="1"/>
  <c r="J1595" i="1" s="1"/>
  <c r="Y839" i="1" a="1"/>
  <c r="Y839" i="1" s="1"/>
  <c r="X839" i="1" a="1"/>
  <c r="X839" i="1" s="1"/>
  <c r="AF839" i="1" a="1"/>
  <c r="AF839" i="1" s="1"/>
  <c r="U839" i="1" a="1"/>
  <c r="U839" i="1" s="1"/>
  <c r="AD839" i="1" a="1"/>
  <c r="AD839" i="1" s="1"/>
  <c r="T839" i="1" a="1"/>
  <c r="T839" i="1" s="1"/>
  <c r="AE839" i="1" a="1"/>
  <c r="AE839" i="1" s="1"/>
  <c r="AB839" i="1" a="1"/>
  <c r="AB839" i="1" s="1"/>
  <c r="W839" i="1" a="1"/>
  <c r="W839" i="1" s="1"/>
  <c r="AC839" i="1" a="1"/>
  <c r="AC839" i="1" s="1"/>
  <c r="AA839" i="1" a="1"/>
  <c r="AA839" i="1" s="1"/>
  <c r="Z839" i="1" a="1"/>
  <c r="Z839" i="1" s="1"/>
  <c r="V839" i="1"/>
  <c r="P649" i="1"/>
  <c r="N649" i="1"/>
  <c r="AD917" i="1" a="1"/>
  <c r="AD917" i="1" s="1"/>
  <c r="AC917" i="1" a="1"/>
  <c r="AC917" i="1" s="1"/>
  <c r="AB917" i="1" a="1"/>
  <c r="AB917" i="1" s="1"/>
  <c r="X917" i="1" a="1"/>
  <c r="X917" i="1" s="1"/>
  <c r="AA917" i="1" a="1"/>
  <c r="AA917" i="1" s="1"/>
  <c r="Z917" i="1" a="1"/>
  <c r="Z917" i="1" s="1"/>
  <c r="Y917" i="1" a="1"/>
  <c r="Y917" i="1" s="1"/>
  <c r="W917" i="1" a="1"/>
  <c r="W917" i="1" s="1"/>
  <c r="U917" i="1" a="1"/>
  <c r="U917" i="1" s="1"/>
  <c r="AE917" i="1" a="1"/>
  <c r="AE917" i="1" s="1"/>
  <c r="T917" i="1" a="1"/>
  <c r="T917" i="1" s="1"/>
  <c r="AF917" i="1" a="1"/>
  <c r="AF917" i="1" s="1"/>
  <c r="V917" i="1"/>
  <c r="P652" i="1"/>
  <c r="P622" i="1"/>
  <c r="N622" i="1"/>
  <c r="O622" i="1"/>
  <c r="H130" i="1"/>
  <c r="G130" i="1"/>
  <c r="O227" i="1"/>
  <c r="P227" i="1"/>
  <c r="H475" i="2"/>
  <c r="N1702" i="1"/>
  <c r="O1702" i="1"/>
  <c r="O1473" i="1"/>
  <c r="P1473" i="1"/>
  <c r="N1473" i="1"/>
  <c r="AB1390" i="1" a="1"/>
  <c r="AB1390" i="1" s="1"/>
  <c r="AA1390" i="1" a="1"/>
  <c r="AA1390" i="1" s="1"/>
  <c r="Z1390" i="1" a="1"/>
  <c r="Z1390" i="1" s="1"/>
  <c r="X1390" i="1" a="1"/>
  <c r="X1390" i="1" s="1"/>
  <c r="AC1390" i="1" a="1"/>
  <c r="AC1390" i="1" s="1"/>
  <c r="Y1390" i="1" a="1"/>
  <c r="Y1390" i="1" s="1"/>
  <c r="W1390" i="1" a="1"/>
  <c r="W1390" i="1" s="1"/>
  <c r="U1390" i="1" a="1"/>
  <c r="U1390" i="1" s="1"/>
  <c r="AD1390" i="1" a="1"/>
  <c r="AD1390" i="1" s="1"/>
  <c r="AF1390" i="1" a="1"/>
  <c r="AF1390" i="1" s="1"/>
  <c r="AE1390" i="1" a="1"/>
  <c r="AE1390" i="1" s="1"/>
  <c r="T1390" i="1" a="1"/>
  <c r="T1390" i="1" s="1"/>
  <c r="V1390" i="1"/>
  <c r="O1341" i="1"/>
  <c r="Z541" i="1" a="1"/>
  <c r="Z541" i="1" s="1"/>
  <c r="Y541" i="1" a="1"/>
  <c r="Y541" i="1" s="1"/>
  <c r="X541" i="1" a="1"/>
  <c r="X541" i="1" s="1"/>
  <c r="W541" i="1" a="1"/>
  <c r="W541" i="1" s="1"/>
  <c r="AF541" i="1" a="1"/>
  <c r="AF541" i="1" s="1"/>
  <c r="U541" i="1" a="1"/>
  <c r="U541" i="1" s="1"/>
  <c r="AA541" i="1" a="1"/>
  <c r="AA541" i="1" s="1"/>
  <c r="T541" i="1" a="1"/>
  <c r="T541" i="1" s="1"/>
  <c r="AE541" i="1" a="1"/>
  <c r="AE541" i="1" s="1"/>
  <c r="AD541" i="1" a="1"/>
  <c r="AD541" i="1" s="1"/>
  <c r="AB541" i="1" a="1"/>
  <c r="AB541" i="1" s="1"/>
  <c r="AC541" i="1" a="1"/>
  <c r="AC541" i="1" s="1"/>
  <c r="V541" i="1"/>
  <c r="O411" i="1"/>
  <c r="P411" i="1"/>
  <c r="N411" i="1"/>
  <c r="O395" i="1"/>
  <c r="P395" i="1"/>
  <c r="N395" i="1"/>
  <c r="N430" i="1"/>
  <c r="H811" i="1"/>
  <c r="G811" i="1"/>
  <c r="AD757" i="1" a="1"/>
  <c r="AD757" i="1" s="1"/>
  <c r="AC757" i="1" a="1"/>
  <c r="AC757" i="1" s="1"/>
  <c r="AB757" i="1" a="1"/>
  <c r="AB757" i="1" s="1"/>
  <c r="Y757" i="1" a="1"/>
  <c r="Y757" i="1" s="1"/>
  <c r="X757" i="1" a="1"/>
  <c r="X757" i="1" s="1"/>
  <c r="T757" i="1" a="1"/>
  <c r="T757" i="1" s="1"/>
  <c r="U757" i="1" a="1"/>
  <c r="U757" i="1" s="1"/>
  <c r="W757" i="1" a="1"/>
  <c r="W757" i="1" s="1"/>
  <c r="AF757" i="1" a="1"/>
  <c r="AF757" i="1" s="1"/>
  <c r="AA757" i="1" a="1"/>
  <c r="AA757" i="1" s="1"/>
  <c r="AE757" i="1" a="1"/>
  <c r="AE757" i="1" s="1"/>
  <c r="Z757" i="1" a="1"/>
  <c r="Z757" i="1" s="1"/>
  <c r="V757" i="1"/>
  <c r="T26" i="4" a="1"/>
  <c r="T26" i="4" s="1"/>
  <c r="BI26" i="6"/>
  <c r="BG26" i="6"/>
  <c r="BH26" i="6" s="1"/>
  <c r="BF26" i="6"/>
  <c r="W1588" i="1" a="1"/>
  <c r="W1588" i="1" s="1"/>
  <c r="AF1588" i="1" a="1"/>
  <c r="AF1588" i="1" s="1"/>
  <c r="U1588" i="1" a="1"/>
  <c r="U1588" i="1" s="1"/>
  <c r="AE1588" i="1" a="1"/>
  <c r="AE1588" i="1" s="1"/>
  <c r="AD1588" i="1" a="1"/>
  <c r="AD1588" i="1" s="1"/>
  <c r="AA1588" i="1" a="1"/>
  <c r="AA1588" i="1" s="1"/>
  <c r="T1588" i="1" a="1"/>
  <c r="T1588" i="1" s="1"/>
  <c r="AB1588" i="1" a="1"/>
  <c r="AB1588" i="1" s="1"/>
  <c r="Y1588" i="1" a="1"/>
  <c r="Y1588" i="1" s="1"/>
  <c r="AC1588" i="1" a="1"/>
  <c r="AC1588" i="1" s="1"/>
  <c r="Z1588" i="1" a="1"/>
  <c r="Z1588" i="1" s="1"/>
  <c r="X1588" i="1" a="1"/>
  <c r="X1588" i="1" s="1"/>
  <c r="V1588" i="1"/>
  <c r="AA1527" i="1" a="1"/>
  <c r="AA1527" i="1" s="1"/>
  <c r="W1527" i="1" a="1"/>
  <c r="W1527" i="1" s="1"/>
  <c r="U1527" i="1" a="1"/>
  <c r="U1527" i="1" s="1"/>
  <c r="T1527" i="1" a="1"/>
  <c r="T1527" i="1" s="1"/>
  <c r="AE1527" i="1" a="1"/>
  <c r="AE1527" i="1" s="1"/>
  <c r="AF1527" i="1" a="1"/>
  <c r="AF1527" i="1" s="1"/>
  <c r="AC1527" i="1" a="1"/>
  <c r="AC1527" i="1" s="1"/>
  <c r="AB1527" i="1" a="1"/>
  <c r="AB1527" i="1" s="1"/>
  <c r="AD1527" i="1" a="1"/>
  <c r="AD1527" i="1" s="1"/>
  <c r="Z1527" i="1" a="1"/>
  <c r="Z1527" i="1" s="1"/>
  <c r="Y1527" i="1" a="1"/>
  <c r="Y1527" i="1" s="1"/>
  <c r="X1527" i="1" a="1"/>
  <c r="X1527" i="1" s="1"/>
  <c r="V1527" i="1"/>
  <c r="O719" i="1"/>
  <c r="N619" i="1"/>
  <c r="P619" i="1"/>
  <c r="O127" i="1"/>
  <c r="N127" i="1"/>
  <c r="P127" i="1"/>
  <c r="BI50" i="13"/>
  <c r="BG50" i="13"/>
  <c r="BH50" i="13" s="1"/>
  <c r="BF50" i="13"/>
  <c r="P1479" i="1"/>
  <c r="O1479" i="1"/>
  <c r="S1199" i="1"/>
  <c r="Q1199" i="1" a="1"/>
  <c r="Q1199" i="1" s="1"/>
  <c r="W216" i="1" a="1"/>
  <c r="W216" i="1" s="1"/>
  <c r="AB216" i="1" a="1"/>
  <c r="AB216" i="1" s="1"/>
  <c r="AA216" i="1" a="1"/>
  <c r="AA216" i="1" s="1"/>
  <c r="Z216" i="1" a="1"/>
  <c r="Z216" i="1" s="1"/>
  <c r="X216" i="1" a="1"/>
  <c r="X216" i="1" s="1"/>
  <c r="AF216" i="1" a="1"/>
  <c r="AF216" i="1" s="1"/>
  <c r="AE216" i="1" a="1"/>
  <c r="AE216" i="1" s="1"/>
  <c r="AC216" i="1" a="1"/>
  <c r="AC216" i="1" s="1"/>
  <c r="Y216" i="1" a="1"/>
  <c r="Y216" i="1" s="1"/>
  <c r="T216" i="1" a="1"/>
  <c r="T216" i="1" s="1"/>
  <c r="AD216" i="1" a="1"/>
  <c r="AD216" i="1" s="1"/>
  <c r="U216" i="1" a="1"/>
  <c r="U216" i="1" s="1"/>
  <c r="V216" i="1"/>
  <c r="O1611" i="1"/>
  <c r="P1373" i="1"/>
  <c r="O1373" i="1"/>
  <c r="N1373" i="1"/>
  <c r="H814" i="1"/>
  <c r="G814" i="1"/>
  <c r="P697" i="1"/>
  <c r="O697" i="1"/>
  <c r="N697" i="1"/>
  <c r="N167" i="1"/>
  <c r="O167" i="1"/>
  <c r="P167" i="1"/>
  <c r="Q1404" i="1" a="1"/>
  <c r="Q1404" i="1" s="1"/>
  <c r="Z129" i="1" a="1"/>
  <c r="Z129" i="1" s="1"/>
  <c r="Y129" i="1" a="1"/>
  <c r="Y129" i="1" s="1"/>
  <c r="X129" i="1" a="1"/>
  <c r="X129" i="1" s="1"/>
  <c r="AF129" i="1" a="1"/>
  <c r="AF129" i="1" s="1"/>
  <c r="U129" i="1" a="1"/>
  <c r="U129" i="1" s="1"/>
  <c r="AE129" i="1" a="1"/>
  <c r="AE129" i="1" s="1"/>
  <c r="AD129" i="1" a="1"/>
  <c r="AD129" i="1" s="1"/>
  <c r="AB129" i="1" a="1"/>
  <c r="AB129" i="1" s="1"/>
  <c r="AA129" i="1" a="1"/>
  <c r="AA129" i="1" s="1"/>
  <c r="AC129" i="1" a="1"/>
  <c r="AC129" i="1" s="1"/>
  <c r="T129" i="1" a="1"/>
  <c r="T129" i="1" s="1"/>
  <c r="W129" i="1" a="1"/>
  <c r="W129" i="1" s="1"/>
  <c r="V129" i="1"/>
  <c r="S1462" i="1"/>
  <c r="Q1462" i="1" a="1"/>
  <c r="Q1462" i="1" s="1"/>
  <c r="AA971" i="1" a="1"/>
  <c r="AA971" i="1" s="1"/>
  <c r="Z971" i="1" a="1"/>
  <c r="Z971" i="1" s="1"/>
  <c r="Y971" i="1" a="1"/>
  <c r="Y971" i="1" s="1"/>
  <c r="X971" i="1" a="1"/>
  <c r="X971" i="1" s="1"/>
  <c r="AE971" i="1" a="1"/>
  <c r="AE971" i="1" s="1"/>
  <c r="T971" i="1" a="1"/>
  <c r="T971" i="1" s="1"/>
  <c r="AB971" i="1" a="1"/>
  <c r="AB971" i="1" s="1"/>
  <c r="W971" i="1" a="1"/>
  <c r="W971" i="1" s="1"/>
  <c r="U971" i="1" a="1"/>
  <c r="U971" i="1" s="1"/>
  <c r="AF971" i="1" a="1"/>
  <c r="AF971" i="1" s="1"/>
  <c r="AC971" i="1" a="1"/>
  <c r="AC971" i="1" s="1"/>
  <c r="AD971" i="1" a="1"/>
  <c r="AD971" i="1" s="1"/>
  <c r="V971" i="1"/>
  <c r="AD88" i="1" a="1"/>
  <c r="AD88" i="1" s="1"/>
  <c r="AC88" i="1" a="1"/>
  <c r="AC88" i="1" s="1"/>
  <c r="Y88" i="1" a="1"/>
  <c r="Y88" i="1" s="1"/>
  <c r="X88" i="1" a="1"/>
  <c r="X88" i="1" s="1"/>
  <c r="W88" i="1" a="1"/>
  <c r="W88" i="1" s="1"/>
  <c r="U88" i="1" a="1"/>
  <c r="U88" i="1" s="1"/>
  <c r="AF88" i="1" a="1"/>
  <c r="AF88" i="1" s="1"/>
  <c r="AB88" i="1" a="1"/>
  <c r="AB88" i="1" s="1"/>
  <c r="AE88" i="1" a="1"/>
  <c r="AE88" i="1" s="1"/>
  <c r="AA88" i="1" a="1"/>
  <c r="AA88" i="1" s="1"/>
  <c r="Z88" i="1" a="1"/>
  <c r="Z88" i="1" s="1"/>
  <c r="T88" i="1" a="1"/>
  <c r="T88" i="1" s="1"/>
  <c r="V88" i="1"/>
  <c r="BE18" i="6"/>
  <c r="W18" i="6"/>
  <c r="BI13" i="8"/>
  <c r="BG13" i="8"/>
  <c r="BH13" i="8" s="1"/>
  <c r="BF13" i="8"/>
  <c r="Q1641" i="1" a="1"/>
  <c r="Q1641" i="1" s="1"/>
  <c r="S1641" i="1"/>
  <c r="Q521" i="1" a="1"/>
  <c r="Q521" i="1" s="1"/>
  <c r="S521" i="1"/>
  <c r="P138" i="1"/>
  <c r="O138" i="1"/>
  <c r="P1451" i="1"/>
  <c r="W1099" i="1" a="1"/>
  <c r="W1099" i="1" s="1"/>
  <c r="AF1099" i="1" a="1"/>
  <c r="AF1099" i="1" s="1"/>
  <c r="U1099" i="1" a="1"/>
  <c r="U1099" i="1" s="1"/>
  <c r="AE1099" i="1" a="1"/>
  <c r="AE1099" i="1" s="1"/>
  <c r="T1099" i="1" a="1"/>
  <c r="T1099" i="1" s="1"/>
  <c r="AC1099" i="1" a="1"/>
  <c r="AC1099" i="1" s="1"/>
  <c r="Z1099" i="1" a="1"/>
  <c r="Z1099" i="1" s="1"/>
  <c r="Y1099" i="1" a="1"/>
  <c r="Y1099" i="1" s="1"/>
  <c r="X1099" i="1" a="1"/>
  <c r="X1099" i="1" s="1"/>
  <c r="AB1099" i="1" a="1"/>
  <c r="AB1099" i="1" s="1"/>
  <c r="AA1099" i="1" a="1"/>
  <c r="AA1099" i="1" s="1"/>
  <c r="AD1099" i="1" a="1"/>
  <c r="AD1099" i="1" s="1"/>
  <c r="V1099" i="1"/>
  <c r="G837" i="1"/>
  <c r="H837" i="1"/>
  <c r="Q1330" i="1" a="1"/>
  <c r="Q1330" i="1" s="1"/>
  <c r="BI10" i="9"/>
  <c r="BG10" i="9"/>
  <c r="BH10" i="9" s="1"/>
  <c r="BF10" i="9"/>
  <c r="O1379" i="1"/>
  <c r="J1301" i="1" a="1"/>
  <c r="J1301" i="1" s="1"/>
  <c r="AE930" i="1" a="1"/>
  <c r="AE930" i="1" s="1"/>
  <c r="T930" i="1" a="1"/>
  <c r="T930" i="1" s="1"/>
  <c r="AD930" i="1" a="1"/>
  <c r="AD930" i="1" s="1"/>
  <c r="AB930" i="1" a="1"/>
  <c r="AB930" i="1" s="1"/>
  <c r="Z930" i="1" a="1"/>
  <c r="Z930" i="1" s="1"/>
  <c r="Y930" i="1" a="1"/>
  <c r="Y930" i="1" s="1"/>
  <c r="X930" i="1" a="1"/>
  <c r="X930" i="1" s="1"/>
  <c r="W930" i="1" a="1"/>
  <c r="W930" i="1" s="1"/>
  <c r="U930" i="1" a="1"/>
  <c r="U930" i="1" s="1"/>
  <c r="AC930" i="1" a="1"/>
  <c r="AC930" i="1" s="1"/>
  <c r="AA930" i="1" a="1"/>
  <c r="AA930" i="1" s="1"/>
  <c r="AF930" i="1" a="1"/>
  <c r="AF930" i="1" s="1"/>
  <c r="V930" i="1"/>
  <c r="AF813" i="1" a="1"/>
  <c r="AF813" i="1" s="1"/>
  <c r="U813" i="1" a="1"/>
  <c r="U813" i="1" s="1"/>
  <c r="AE813" i="1" a="1"/>
  <c r="AE813" i="1" s="1"/>
  <c r="T813" i="1" a="1"/>
  <c r="T813" i="1" s="1"/>
  <c r="AC813" i="1" a="1"/>
  <c r="AC813" i="1" s="1"/>
  <c r="AA813" i="1" a="1"/>
  <c r="AA813" i="1" s="1"/>
  <c r="Y813" i="1" a="1"/>
  <c r="Y813" i="1" s="1"/>
  <c r="X813" i="1" a="1"/>
  <c r="X813" i="1" s="1"/>
  <c r="W813" i="1" a="1"/>
  <c r="W813" i="1" s="1"/>
  <c r="Z813" i="1" a="1"/>
  <c r="Z813" i="1" s="1"/>
  <c r="AD813" i="1" a="1"/>
  <c r="AD813" i="1" s="1"/>
  <c r="AB813" i="1" a="1"/>
  <c r="AB813" i="1" s="1"/>
  <c r="V813" i="1"/>
  <c r="N434" i="1"/>
  <c r="AC1652" i="1" a="1"/>
  <c r="AC1652" i="1" s="1"/>
  <c r="T1652" i="1" a="1"/>
  <c r="T1652" i="1" s="1"/>
  <c r="AF1652" i="1" a="1"/>
  <c r="AF1652" i="1" s="1"/>
  <c r="Z1652" i="1" a="1"/>
  <c r="Z1652" i="1" s="1"/>
  <c r="AD1652" i="1" a="1"/>
  <c r="AD1652" i="1" s="1"/>
  <c r="AB1652" i="1" a="1"/>
  <c r="AB1652" i="1" s="1"/>
  <c r="AE1652" i="1" a="1"/>
  <c r="AE1652" i="1" s="1"/>
  <c r="W1652" i="1" a="1"/>
  <c r="W1652" i="1" s="1"/>
  <c r="AA1652" i="1" a="1"/>
  <c r="AA1652" i="1" s="1"/>
  <c r="Y1652" i="1" a="1"/>
  <c r="Y1652" i="1" s="1"/>
  <c r="X1652" i="1" a="1"/>
  <c r="X1652" i="1" s="1"/>
  <c r="U1652" i="1" a="1"/>
  <c r="U1652" i="1" s="1"/>
  <c r="V1652" i="1"/>
  <c r="P73" i="1"/>
  <c r="O1546" i="1"/>
  <c r="N1546" i="1"/>
  <c r="P1546" i="1"/>
  <c r="Q979" i="1" a="1"/>
  <c r="Q979" i="1" s="1"/>
  <c r="S372" i="1"/>
  <c r="Q372" i="1" a="1"/>
  <c r="Q372" i="1" s="1"/>
  <c r="N1708" i="1"/>
  <c r="W1054" i="1" a="1"/>
  <c r="W1054" i="1" s="1"/>
  <c r="AF1054" i="1" a="1"/>
  <c r="AF1054" i="1" s="1"/>
  <c r="U1054" i="1" a="1"/>
  <c r="U1054" i="1" s="1"/>
  <c r="AE1054" i="1" a="1"/>
  <c r="AE1054" i="1" s="1"/>
  <c r="T1054" i="1" a="1"/>
  <c r="T1054" i="1" s="1"/>
  <c r="AD1054" i="1" a="1"/>
  <c r="AD1054" i="1" s="1"/>
  <c r="AB1054" i="1" a="1"/>
  <c r="AB1054" i="1" s="1"/>
  <c r="AC1054" i="1" a="1"/>
  <c r="AC1054" i="1" s="1"/>
  <c r="AA1054" i="1" a="1"/>
  <c r="AA1054" i="1" s="1"/>
  <c r="X1054" i="1" a="1"/>
  <c r="X1054" i="1" s="1"/>
  <c r="Y1054" i="1" a="1"/>
  <c r="Y1054" i="1" s="1"/>
  <c r="Z1054" i="1" a="1"/>
  <c r="Z1054" i="1" s="1"/>
  <c r="V1054" i="1"/>
  <c r="Z1417" i="1" a="1"/>
  <c r="Z1417" i="1" s="1"/>
  <c r="Y1417" i="1" a="1"/>
  <c r="Y1417" i="1" s="1"/>
  <c r="X1417" i="1" a="1"/>
  <c r="X1417" i="1" s="1"/>
  <c r="AF1417" i="1" a="1"/>
  <c r="AF1417" i="1" s="1"/>
  <c r="U1417" i="1" a="1"/>
  <c r="U1417" i="1" s="1"/>
  <c r="AB1417" i="1" a="1"/>
  <c r="AB1417" i="1" s="1"/>
  <c r="AA1417" i="1" a="1"/>
  <c r="AA1417" i="1" s="1"/>
  <c r="W1417" i="1" a="1"/>
  <c r="W1417" i="1" s="1"/>
  <c r="T1417" i="1" a="1"/>
  <c r="T1417" i="1" s="1"/>
  <c r="AC1417" i="1" a="1"/>
  <c r="AC1417" i="1" s="1"/>
  <c r="AE1417" i="1" a="1"/>
  <c r="AE1417" i="1" s="1"/>
  <c r="AD1417" i="1" a="1"/>
  <c r="AD1417" i="1" s="1"/>
  <c r="V1417" i="1"/>
  <c r="Q748" i="1" a="1"/>
  <c r="Q748" i="1" s="1"/>
  <c r="T29" i="4" a="1"/>
  <c r="T29" i="4" s="1"/>
  <c r="Z660" i="1" a="1"/>
  <c r="Z660" i="1" s="1"/>
  <c r="AF660" i="1" a="1"/>
  <c r="AF660" i="1" s="1"/>
  <c r="U660" i="1" a="1"/>
  <c r="U660" i="1" s="1"/>
  <c r="Y660" i="1" a="1"/>
  <c r="Y660" i="1" s="1"/>
  <c r="X660" i="1" a="1"/>
  <c r="X660" i="1" s="1"/>
  <c r="W660" i="1" a="1"/>
  <c r="W660" i="1" s="1"/>
  <c r="T660" i="1" a="1"/>
  <c r="T660" i="1" s="1"/>
  <c r="AA660" i="1" a="1"/>
  <c r="AA660" i="1" s="1"/>
  <c r="AC660" i="1" a="1"/>
  <c r="AC660" i="1" s="1"/>
  <c r="AB660" i="1" a="1"/>
  <c r="AB660" i="1" s="1"/>
  <c r="AE660" i="1" a="1"/>
  <c r="AE660" i="1" s="1"/>
  <c r="AD660" i="1" a="1"/>
  <c r="AD660" i="1" s="1"/>
  <c r="V660" i="1"/>
  <c r="P221" i="1"/>
  <c r="O221" i="1"/>
  <c r="N221" i="1"/>
  <c r="AD1288" i="1" a="1"/>
  <c r="AD1288" i="1" s="1"/>
  <c r="AC1288" i="1" a="1"/>
  <c r="AC1288" i="1" s="1"/>
  <c r="Y1288" i="1" a="1"/>
  <c r="Y1288" i="1" s="1"/>
  <c r="X1288" i="1" a="1"/>
  <c r="X1288" i="1" s="1"/>
  <c r="W1288" i="1" a="1"/>
  <c r="W1288" i="1" s="1"/>
  <c r="T1288" i="1" a="1"/>
  <c r="T1288" i="1" s="1"/>
  <c r="AF1288" i="1" a="1"/>
  <c r="AF1288" i="1" s="1"/>
  <c r="AB1288" i="1" a="1"/>
  <c r="AB1288" i="1" s="1"/>
  <c r="U1288" i="1" a="1"/>
  <c r="U1288" i="1" s="1"/>
  <c r="Z1288" i="1" a="1"/>
  <c r="Z1288" i="1" s="1"/>
  <c r="AE1288" i="1" a="1"/>
  <c r="AE1288" i="1" s="1"/>
  <c r="AA1288" i="1" a="1"/>
  <c r="AA1288" i="1" s="1"/>
  <c r="V1288" i="1"/>
  <c r="F1386" i="1" a="1"/>
  <c r="F1386" i="1" s="1"/>
  <c r="N1304" i="1"/>
  <c r="O1304" i="1"/>
  <c r="AD699" i="1" a="1"/>
  <c r="AD699" i="1" s="1"/>
  <c r="AC699" i="1" a="1"/>
  <c r="AC699" i="1" s="1"/>
  <c r="AB699" i="1" a="1"/>
  <c r="AB699" i="1" s="1"/>
  <c r="Y699" i="1" a="1"/>
  <c r="Y699" i="1" s="1"/>
  <c r="U699" i="1" a="1"/>
  <c r="U699" i="1" s="1"/>
  <c r="T699" i="1" a="1"/>
  <c r="T699" i="1" s="1"/>
  <c r="W699" i="1" a="1"/>
  <c r="W699" i="1" s="1"/>
  <c r="Z699" i="1" a="1"/>
  <c r="Z699" i="1" s="1"/>
  <c r="X699" i="1" a="1"/>
  <c r="X699" i="1" s="1"/>
  <c r="AF699" i="1" a="1"/>
  <c r="AF699" i="1" s="1"/>
  <c r="AE699" i="1" a="1"/>
  <c r="AE699" i="1" s="1"/>
  <c r="AA699" i="1" a="1"/>
  <c r="AA699" i="1" s="1"/>
  <c r="V699" i="1"/>
  <c r="Q310" i="1" a="1"/>
  <c r="Q310" i="1" s="1"/>
  <c r="O59" i="1"/>
  <c r="P59" i="1"/>
  <c r="AC30" i="1" a="1"/>
  <c r="AC30" i="1" s="1"/>
  <c r="AB30" i="1" a="1"/>
  <c r="AB30" i="1" s="1"/>
  <c r="AA30" i="1" a="1"/>
  <c r="AA30" i="1" s="1"/>
  <c r="Z30" i="1" a="1"/>
  <c r="Z30" i="1" s="1"/>
  <c r="X30" i="1" a="1"/>
  <c r="X30" i="1" s="1"/>
  <c r="W30" i="1" a="1"/>
  <c r="W30" i="1" s="1"/>
  <c r="U30" i="1" a="1"/>
  <c r="U30" i="1" s="1"/>
  <c r="T30" i="1" a="1"/>
  <c r="T30" i="1" s="1"/>
  <c r="AF30" i="1" a="1"/>
  <c r="AF30" i="1" s="1"/>
  <c r="AE30" i="1" a="1"/>
  <c r="AE30" i="1" s="1"/>
  <c r="AD30" i="1" a="1"/>
  <c r="AD30" i="1" s="1"/>
  <c r="Y30" i="1" a="1"/>
  <c r="Y30" i="1" s="1"/>
  <c r="V30" i="1"/>
  <c r="P933" i="1"/>
  <c r="O933" i="1"/>
  <c r="N933" i="1"/>
  <c r="Q204" i="1" a="1"/>
  <c r="Q204" i="1" s="1"/>
  <c r="S204" i="1"/>
  <c r="N149" i="1"/>
  <c r="O149" i="1"/>
  <c r="P149" i="1"/>
  <c r="O144" i="1"/>
  <c r="N144" i="1"/>
  <c r="P1237" i="1"/>
  <c r="O1237" i="1"/>
  <c r="N1237" i="1"/>
  <c r="P304" i="1"/>
  <c r="N304" i="1"/>
  <c r="O304" i="1"/>
  <c r="P1185" i="1"/>
  <c r="O1185" i="1"/>
  <c r="N1185" i="1"/>
  <c r="P685" i="1"/>
  <c r="O685" i="1"/>
  <c r="N685" i="1"/>
  <c r="P325" i="1"/>
  <c r="O325" i="1"/>
  <c r="N325" i="1"/>
  <c r="H148" i="2"/>
  <c r="AD1760" i="1" a="1"/>
  <c r="AD1760" i="1" s="1"/>
  <c r="AC1760" i="1" a="1"/>
  <c r="AC1760" i="1" s="1"/>
  <c r="AB1760" i="1" a="1"/>
  <c r="AB1760" i="1" s="1"/>
  <c r="AE1760" i="1" a="1"/>
  <c r="AE1760" i="1" s="1"/>
  <c r="AA1760" i="1" a="1"/>
  <c r="AA1760" i="1" s="1"/>
  <c r="Z1760" i="1" a="1"/>
  <c r="Z1760" i="1" s="1"/>
  <c r="Y1760" i="1" a="1"/>
  <c r="Y1760" i="1" s="1"/>
  <c r="X1760" i="1" a="1"/>
  <c r="X1760" i="1" s="1"/>
  <c r="W1760" i="1" a="1"/>
  <c r="W1760" i="1" s="1"/>
  <c r="U1760" i="1" a="1"/>
  <c r="U1760" i="1" s="1"/>
  <c r="AF1760" i="1" a="1"/>
  <c r="AF1760" i="1" s="1"/>
  <c r="T1760" i="1" a="1"/>
  <c r="T1760" i="1" s="1"/>
  <c r="V1760" i="1"/>
  <c r="P1116" i="1"/>
  <c r="O1116" i="1"/>
  <c r="N1116" i="1"/>
  <c r="P296" i="1"/>
  <c r="O296" i="1"/>
  <c r="N296" i="1"/>
  <c r="BG45" i="15"/>
  <c r="BH45" i="15" s="1"/>
  <c r="BI45" i="15"/>
  <c r="BF45" i="15"/>
  <c r="BI56" i="9"/>
  <c r="BG56" i="9"/>
  <c r="BH56" i="9" s="1"/>
  <c r="BF56" i="9"/>
  <c r="H463" i="2"/>
  <c r="H155" i="2"/>
  <c r="P1658" i="1"/>
  <c r="O1658" i="1"/>
  <c r="N1658" i="1"/>
  <c r="H1618" i="1"/>
  <c r="G1618" i="1"/>
  <c r="H1198" i="1"/>
  <c r="G1198" i="1"/>
  <c r="P1078" i="1"/>
  <c r="N1078" i="1"/>
  <c r="O1078" i="1"/>
  <c r="P1629" i="1"/>
  <c r="O1629" i="1"/>
  <c r="N1629" i="1"/>
  <c r="N1594" i="1"/>
  <c r="O1469" i="1"/>
  <c r="N1469" i="1"/>
  <c r="P1469" i="1"/>
  <c r="H1409" i="1"/>
  <c r="G1409" i="1"/>
  <c r="H1149" i="1"/>
  <c r="G1149" i="1"/>
  <c r="N1009" i="1"/>
  <c r="O1009" i="1"/>
  <c r="P1009" i="1"/>
  <c r="BG62" i="13"/>
  <c r="BH62" i="13" s="1"/>
  <c r="BF62" i="13"/>
  <c r="BI62" i="13"/>
  <c r="H341" i="2"/>
  <c r="AA1694" i="1" a="1"/>
  <c r="AA1694" i="1" s="1"/>
  <c r="Z1694" i="1" a="1"/>
  <c r="Z1694" i="1" s="1"/>
  <c r="U1694" i="1" a="1"/>
  <c r="U1694" i="1" s="1"/>
  <c r="T1694" i="1" a="1"/>
  <c r="T1694" i="1" s="1"/>
  <c r="AF1694" i="1" a="1"/>
  <c r="AF1694" i="1" s="1"/>
  <c r="AE1694" i="1" a="1"/>
  <c r="AE1694" i="1" s="1"/>
  <c r="Y1694" i="1" a="1"/>
  <c r="Y1694" i="1" s="1"/>
  <c r="X1694" i="1" a="1"/>
  <c r="X1694" i="1" s="1"/>
  <c r="W1694" i="1" a="1"/>
  <c r="W1694" i="1" s="1"/>
  <c r="AD1694" i="1" a="1"/>
  <c r="AD1694" i="1" s="1"/>
  <c r="AC1694" i="1" a="1"/>
  <c r="AC1694" i="1" s="1"/>
  <c r="AB1694" i="1" a="1"/>
  <c r="AB1694" i="1" s="1"/>
  <c r="V1694" i="1"/>
  <c r="J1600" i="1" a="1"/>
  <c r="J1600" i="1" s="1"/>
  <c r="O1460" i="1"/>
  <c r="N1460" i="1"/>
  <c r="P1460" i="1"/>
  <c r="J1300" i="1" a="1"/>
  <c r="J1300" i="1" s="1"/>
  <c r="P1160" i="1"/>
  <c r="O1160" i="1"/>
  <c r="N1160" i="1"/>
  <c r="N1120" i="1"/>
  <c r="P1120" i="1"/>
  <c r="O1120" i="1"/>
  <c r="O1100" i="1"/>
  <c r="N1100" i="1"/>
  <c r="P1100" i="1"/>
  <c r="H820" i="1"/>
  <c r="G820" i="1"/>
  <c r="T37" i="4" a="1"/>
  <c r="T37" i="4" s="1"/>
  <c r="BI37" i="6"/>
  <c r="BG37" i="6"/>
  <c r="BH37" i="6" s="1"/>
  <c r="BF37" i="6"/>
  <c r="O21" i="4" a="1"/>
  <c r="O21" i="4" s="1"/>
  <c r="BA21" i="5"/>
  <c r="AX21" i="5"/>
  <c r="AV21" i="5"/>
  <c r="AW21" i="5" s="1"/>
  <c r="R570" i="1" a="1"/>
  <c r="R570" i="1" s="1"/>
  <c r="R548" i="1" a="1"/>
  <c r="R548" i="1" s="1"/>
  <c r="R564" i="1" a="1"/>
  <c r="R564" i="1" s="1"/>
  <c r="R569" i="1" a="1"/>
  <c r="R569" i="1" s="1"/>
  <c r="R542" i="1" a="1"/>
  <c r="R542" i="1" s="1"/>
  <c r="R551" i="1" a="1"/>
  <c r="R551" i="1" s="1"/>
  <c r="BG32" i="12"/>
  <c r="BH32" i="12" s="1"/>
  <c r="BF32" i="12"/>
  <c r="BI32" i="12"/>
  <c r="AT15" i="5"/>
  <c r="H177" i="2"/>
  <c r="H94" i="2"/>
  <c r="O1715" i="1"/>
  <c r="N1715" i="1"/>
  <c r="P1715" i="1"/>
  <c r="O52" i="4" a="1"/>
  <c r="O52" i="4" s="1"/>
  <c r="BA52" i="5"/>
  <c r="R1481" i="1" a="1"/>
  <c r="R1481" i="1" s="1"/>
  <c r="R1487" i="1" a="1"/>
  <c r="R1487" i="1" s="1"/>
  <c r="R1488" i="1" a="1"/>
  <c r="R1488" i="1" s="1"/>
  <c r="R1497" i="1" a="1"/>
  <c r="R1497" i="1" s="1"/>
  <c r="AX52" i="5"/>
  <c r="AV52" i="5"/>
  <c r="AW52" i="5" s="1"/>
  <c r="R1484" i="1" a="1"/>
  <c r="R1484" i="1" s="1"/>
  <c r="R1495" i="1" a="1"/>
  <c r="R1495" i="1" s="1"/>
  <c r="R1482" i="1" a="1"/>
  <c r="R1482" i="1" s="1"/>
  <c r="AY6" i="10"/>
  <c r="BB6" i="10"/>
  <c r="AZ6" i="10"/>
  <c r="BA6" i="10" s="1"/>
  <c r="BG17" i="9"/>
  <c r="BH17" i="9" s="1"/>
  <c r="BF17" i="9"/>
  <c r="BI17" i="9"/>
  <c r="Y1630" i="1" a="1"/>
  <c r="Y1630" i="1" s="1"/>
  <c r="X1630" i="1" a="1"/>
  <c r="X1630" i="1" s="1"/>
  <c r="AE1630" i="1" a="1"/>
  <c r="AE1630" i="1" s="1"/>
  <c r="T1630" i="1" a="1"/>
  <c r="T1630" i="1" s="1"/>
  <c r="AF1630" i="1" a="1"/>
  <c r="AF1630" i="1" s="1"/>
  <c r="AD1630" i="1" a="1"/>
  <c r="AD1630" i="1" s="1"/>
  <c r="AC1630" i="1" a="1"/>
  <c r="AC1630" i="1" s="1"/>
  <c r="AA1630" i="1" a="1"/>
  <c r="AA1630" i="1" s="1"/>
  <c r="W1630" i="1" a="1"/>
  <c r="W1630" i="1" s="1"/>
  <c r="U1630" i="1" a="1"/>
  <c r="U1630" i="1" s="1"/>
  <c r="Z1630" i="1" a="1"/>
  <c r="Z1630" i="1" s="1"/>
  <c r="AB1630" i="1" a="1"/>
  <c r="AB1630" i="1" s="1"/>
  <c r="V1630" i="1"/>
  <c r="P1442" i="1"/>
  <c r="O1442" i="1"/>
  <c r="N1442" i="1"/>
  <c r="N990" i="1"/>
  <c r="Q939" i="1" a="1"/>
  <c r="Q939" i="1" s="1"/>
  <c r="Q750" i="1" a="1"/>
  <c r="Q750" i="1" s="1"/>
  <c r="AC677" i="1" a="1"/>
  <c r="AC677" i="1" s="1"/>
  <c r="AB677" i="1" a="1"/>
  <c r="AB677" i="1" s="1"/>
  <c r="X677" i="1" a="1"/>
  <c r="X677" i="1" s="1"/>
  <c r="Z677" i="1" a="1"/>
  <c r="Z677" i="1" s="1"/>
  <c r="Y677" i="1" a="1"/>
  <c r="Y677" i="1" s="1"/>
  <c r="W677" i="1" a="1"/>
  <c r="W677" i="1" s="1"/>
  <c r="U677" i="1" a="1"/>
  <c r="U677" i="1" s="1"/>
  <c r="T677" i="1" a="1"/>
  <c r="T677" i="1" s="1"/>
  <c r="AE677" i="1" a="1"/>
  <c r="AE677" i="1" s="1"/>
  <c r="AD677" i="1" a="1"/>
  <c r="AD677" i="1" s="1"/>
  <c r="AA677" i="1" a="1"/>
  <c r="AA677" i="1" s="1"/>
  <c r="AF677" i="1" a="1"/>
  <c r="AF677" i="1" s="1"/>
  <c r="V677" i="1"/>
  <c r="X577" i="1" a="1"/>
  <c r="X577" i="1" s="1"/>
  <c r="W577" i="1" a="1"/>
  <c r="W577" i="1" s="1"/>
  <c r="AF577" i="1" a="1"/>
  <c r="AF577" i="1" s="1"/>
  <c r="U577" i="1" a="1"/>
  <c r="U577" i="1" s="1"/>
  <c r="AE577" i="1" a="1"/>
  <c r="AE577" i="1" s="1"/>
  <c r="T577" i="1" a="1"/>
  <c r="T577" i="1" s="1"/>
  <c r="AD577" i="1" a="1"/>
  <c r="AD577" i="1" s="1"/>
  <c r="AC577" i="1" a="1"/>
  <c r="AC577" i="1" s="1"/>
  <c r="AB577" i="1" a="1"/>
  <c r="AB577" i="1" s="1"/>
  <c r="AA577" i="1" a="1"/>
  <c r="AA577" i="1" s="1"/>
  <c r="Y577" i="1" a="1"/>
  <c r="Y577" i="1" s="1"/>
  <c r="Z577" i="1" a="1"/>
  <c r="Z577" i="1" s="1"/>
  <c r="V577" i="1"/>
  <c r="R566" i="1" a="1"/>
  <c r="R566" i="1" s="1"/>
  <c r="O266" i="1"/>
  <c r="P266" i="1"/>
  <c r="N266" i="1"/>
  <c r="P247" i="1"/>
  <c r="N247" i="1"/>
  <c r="O247" i="1"/>
  <c r="P74" i="1"/>
  <c r="O74" i="1"/>
  <c r="N74" i="1"/>
  <c r="H1751" i="1"/>
  <c r="G1751" i="1"/>
  <c r="O439" i="1"/>
  <c r="P193" i="1"/>
  <c r="O193" i="1"/>
  <c r="N193" i="1"/>
  <c r="P1095" i="1"/>
  <c r="O1095" i="1"/>
  <c r="P2" i="1"/>
  <c r="N2" i="1"/>
  <c r="P236" i="1"/>
  <c r="O236" i="1"/>
  <c r="N236" i="1"/>
  <c r="BI3" i="11"/>
  <c r="BG3" i="11"/>
  <c r="BF3" i="11"/>
  <c r="BE63" i="11"/>
  <c r="R1477" i="1" a="1"/>
  <c r="R1477" i="1" s="1"/>
  <c r="P1284" i="1"/>
  <c r="O1284" i="1"/>
  <c r="N1284" i="1"/>
  <c r="P833" i="1"/>
  <c r="O833" i="1"/>
  <c r="N833" i="1"/>
  <c r="R544" i="1" a="1"/>
  <c r="R544" i="1" s="1"/>
  <c r="W274" i="1" a="1"/>
  <c r="W274" i="1" s="1"/>
  <c r="AF274" i="1" a="1"/>
  <c r="AF274" i="1" s="1"/>
  <c r="U274" i="1" a="1"/>
  <c r="U274" i="1" s="1"/>
  <c r="AE274" i="1" a="1"/>
  <c r="AE274" i="1" s="1"/>
  <c r="T274" i="1" a="1"/>
  <c r="T274" i="1" s="1"/>
  <c r="AB274" i="1" a="1"/>
  <c r="AB274" i="1" s="1"/>
  <c r="AA274" i="1" a="1"/>
  <c r="AA274" i="1" s="1"/>
  <c r="Z274" i="1" a="1"/>
  <c r="Z274" i="1" s="1"/>
  <c r="Y274" i="1" a="1"/>
  <c r="Y274" i="1" s="1"/>
  <c r="AD274" i="1" a="1"/>
  <c r="AD274" i="1" s="1"/>
  <c r="AC274" i="1" a="1"/>
  <c r="AC274" i="1" s="1"/>
  <c r="X274" i="1" a="1"/>
  <c r="X274" i="1" s="1"/>
  <c r="V274" i="1"/>
  <c r="G147" i="1"/>
  <c r="H147" i="1"/>
  <c r="J1293" i="1" a="1"/>
  <c r="J1293" i="1" s="1"/>
  <c r="G787" i="1"/>
  <c r="H787" i="1"/>
  <c r="P1566" i="1"/>
  <c r="N1566" i="1"/>
  <c r="P1435" i="1"/>
  <c r="N1435" i="1"/>
  <c r="Y947" i="1" a="1"/>
  <c r="Y947" i="1" s="1"/>
  <c r="X947" i="1" a="1"/>
  <c r="X947" i="1" s="1"/>
  <c r="W947" i="1" a="1"/>
  <c r="W947" i="1" s="1"/>
  <c r="AF947" i="1" a="1"/>
  <c r="AF947" i="1" s="1"/>
  <c r="U947" i="1" a="1"/>
  <c r="U947" i="1" s="1"/>
  <c r="AC947" i="1" a="1"/>
  <c r="AC947" i="1" s="1"/>
  <c r="AE947" i="1" a="1"/>
  <c r="AE947" i="1" s="1"/>
  <c r="AD947" i="1" a="1"/>
  <c r="AD947" i="1" s="1"/>
  <c r="AB947" i="1" a="1"/>
  <c r="AB947" i="1" s="1"/>
  <c r="Z947" i="1" a="1"/>
  <c r="Z947" i="1" s="1"/>
  <c r="AA947" i="1" a="1"/>
  <c r="AA947" i="1" s="1"/>
  <c r="T947" i="1" a="1"/>
  <c r="T947" i="1" s="1"/>
  <c r="V947" i="1"/>
  <c r="X857" i="1" a="1"/>
  <c r="X857" i="1" s="1"/>
  <c r="W857" i="1" a="1"/>
  <c r="W857" i="1" s="1"/>
  <c r="AE857" i="1" a="1"/>
  <c r="AE857" i="1" s="1"/>
  <c r="T857" i="1" a="1"/>
  <c r="T857" i="1" s="1"/>
  <c r="AC857" i="1" a="1"/>
  <c r="AC857" i="1" s="1"/>
  <c r="AD857" i="1" a="1"/>
  <c r="AD857" i="1" s="1"/>
  <c r="AB857" i="1" a="1"/>
  <c r="AB857" i="1" s="1"/>
  <c r="AA857" i="1" a="1"/>
  <c r="AA857" i="1" s="1"/>
  <c r="Z857" i="1" a="1"/>
  <c r="Z857" i="1" s="1"/>
  <c r="Y857" i="1" a="1"/>
  <c r="Y857" i="1" s="1"/>
  <c r="AF857" i="1" a="1"/>
  <c r="AF857" i="1" s="1"/>
  <c r="U857" i="1" a="1"/>
  <c r="U857" i="1" s="1"/>
  <c r="V857" i="1"/>
  <c r="J1317" i="1" a="1"/>
  <c r="J1317" i="1" s="1"/>
  <c r="AE1272" i="1" a="1"/>
  <c r="AE1272" i="1" s="1"/>
  <c r="T1272" i="1" a="1"/>
  <c r="T1272" i="1" s="1"/>
  <c r="U1272" i="1" a="1"/>
  <c r="U1272" i="1" s="1"/>
  <c r="AF1272" i="1" a="1"/>
  <c r="AF1272" i="1" s="1"/>
  <c r="AC1272" i="1" a="1"/>
  <c r="AC1272" i="1" s="1"/>
  <c r="AA1272" i="1" a="1"/>
  <c r="AA1272" i="1" s="1"/>
  <c r="W1272" i="1" a="1"/>
  <c r="W1272" i="1" s="1"/>
  <c r="AB1272" i="1" a="1"/>
  <c r="AB1272" i="1" s="1"/>
  <c r="AD1272" i="1" a="1"/>
  <c r="AD1272" i="1" s="1"/>
  <c r="Z1272" i="1" a="1"/>
  <c r="Z1272" i="1" s="1"/>
  <c r="X1272" i="1" a="1"/>
  <c r="X1272" i="1" s="1"/>
  <c r="Y1272" i="1" a="1"/>
  <c r="Y1272" i="1" s="1"/>
  <c r="V1272" i="1"/>
  <c r="P1022" i="1"/>
  <c r="N1022" i="1"/>
  <c r="O1022" i="1"/>
  <c r="Y1007" i="1" a="1"/>
  <c r="Y1007" i="1" s="1"/>
  <c r="X1007" i="1" a="1"/>
  <c r="X1007" i="1" s="1"/>
  <c r="W1007" i="1" a="1"/>
  <c r="W1007" i="1" s="1"/>
  <c r="AF1007" i="1" a="1"/>
  <c r="AF1007" i="1" s="1"/>
  <c r="U1007" i="1" a="1"/>
  <c r="U1007" i="1" s="1"/>
  <c r="AC1007" i="1" a="1"/>
  <c r="AC1007" i="1" s="1"/>
  <c r="Z1007" i="1" a="1"/>
  <c r="Z1007" i="1" s="1"/>
  <c r="T1007" i="1" a="1"/>
  <c r="T1007" i="1" s="1"/>
  <c r="AE1007" i="1" a="1"/>
  <c r="AE1007" i="1" s="1"/>
  <c r="AD1007" i="1" a="1"/>
  <c r="AD1007" i="1" s="1"/>
  <c r="AA1007" i="1" a="1"/>
  <c r="AA1007" i="1" s="1"/>
  <c r="AB1007" i="1" a="1"/>
  <c r="AB1007" i="1" s="1"/>
  <c r="V1007" i="1"/>
  <c r="Z552" i="1" a="1"/>
  <c r="Z552" i="1" s="1"/>
  <c r="Y552" i="1" a="1"/>
  <c r="Y552" i="1" s="1"/>
  <c r="X552" i="1" a="1"/>
  <c r="X552" i="1" s="1"/>
  <c r="W552" i="1" a="1"/>
  <c r="W552" i="1" s="1"/>
  <c r="AE552" i="1" a="1"/>
  <c r="AE552" i="1" s="1"/>
  <c r="T552" i="1" a="1"/>
  <c r="T552" i="1" s="1"/>
  <c r="U552" i="1" a="1"/>
  <c r="U552" i="1" s="1"/>
  <c r="AD552" i="1" a="1"/>
  <c r="AD552" i="1" s="1"/>
  <c r="AF552" i="1" a="1"/>
  <c r="AF552" i="1" s="1"/>
  <c r="AC552" i="1" a="1"/>
  <c r="AC552" i="1" s="1"/>
  <c r="AA552" i="1" a="1"/>
  <c r="AA552" i="1" s="1"/>
  <c r="AB552" i="1" a="1"/>
  <c r="AB552" i="1" s="1"/>
  <c r="V552" i="1"/>
  <c r="O130" i="1"/>
  <c r="N130" i="1"/>
  <c r="P80" i="1"/>
  <c r="O80" i="1"/>
  <c r="N80" i="1"/>
  <c r="P40" i="1"/>
  <c r="O40" i="1"/>
  <c r="N40" i="1"/>
  <c r="BI46" i="13"/>
  <c r="BG46" i="13"/>
  <c r="BH46" i="13" s="1"/>
  <c r="BF46" i="13"/>
  <c r="AD1359" i="1" a="1"/>
  <c r="AD1359" i="1" s="1"/>
  <c r="AC1359" i="1" a="1"/>
  <c r="AC1359" i="1" s="1"/>
  <c r="AB1359" i="1" a="1"/>
  <c r="AB1359" i="1" s="1"/>
  <c r="AA1359" i="1" a="1"/>
  <c r="AA1359" i="1" s="1"/>
  <c r="X1359" i="1" a="1"/>
  <c r="X1359" i="1" s="1"/>
  <c r="AF1359" i="1" a="1"/>
  <c r="AF1359" i="1" s="1"/>
  <c r="Y1359" i="1" a="1"/>
  <c r="Y1359" i="1" s="1"/>
  <c r="AE1359" i="1" a="1"/>
  <c r="AE1359" i="1" s="1"/>
  <c r="Z1359" i="1" a="1"/>
  <c r="Z1359" i="1" s="1"/>
  <c r="W1359" i="1" a="1"/>
  <c r="W1359" i="1" s="1"/>
  <c r="U1359" i="1" a="1"/>
  <c r="U1359" i="1" s="1"/>
  <c r="T1359" i="1" a="1"/>
  <c r="T1359" i="1" s="1"/>
  <c r="V1359" i="1"/>
  <c r="AF1341" i="1" a="1"/>
  <c r="AF1341" i="1" s="1"/>
  <c r="U1341" i="1" a="1"/>
  <c r="U1341" i="1" s="1"/>
  <c r="AE1341" i="1" a="1"/>
  <c r="AE1341" i="1" s="1"/>
  <c r="T1341" i="1" a="1"/>
  <c r="T1341" i="1" s="1"/>
  <c r="AD1341" i="1" a="1"/>
  <c r="AD1341" i="1" s="1"/>
  <c r="AC1341" i="1" a="1"/>
  <c r="AC1341" i="1" s="1"/>
  <c r="AB1341" i="1" a="1"/>
  <c r="AB1341" i="1" s="1"/>
  <c r="Y1341" i="1" a="1"/>
  <c r="Y1341" i="1" s="1"/>
  <c r="X1341" i="1" a="1"/>
  <c r="X1341" i="1" s="1"/>
  <c r="W1341" i="1" a="1"/>
  <c r="W1341" i="1" s="1"/>
  <c r="Z1341" i="1" a="1"/>
  <c r="Z1341" i="1" s="1"/>
  <c r="AA1341" i="1" a="1"/>
  <c r="AA1341" i="1" s="1"/>
  <c r="V1341" i="1"/>
  <c r="N959" i="1"/>
  <c r="P959" i="1"/>
  <c r="P926" i="1"/>
  <c r="O284" i="1"/>
  <c r="P284" i="1"/>
  <c r="O184" i="1"/>
  <c r="P184" i="1"/>
  <c r="N184" i="1"/>
  <c r="N1055" i="1"/>
  <c r="P1055" i="1"/>
  <c r="O992" i="1"/>
  <c r="AE1772" i="1" a="1"/>
  <c r="AE1772" i="1" s="1"/>
  <c r="AB1772" i="1" a="1"/>
  <c r="AB1772" i="1" s="1"/>
  <c r="AA1772" i="1" a="1"/>
  <c r="AA1772" i="1" s="1"/>
  <c r="W1772" i="1" a="1"/>
  <c r="W1772" i="1" s="1"/>
  <c r="U1772" i="1" a="1"/>
  <c r="U1772" i="1" s="1"/>
  <c r="AF1772" i="1" a="1"/>
  <c r="AF1772" i="1" s="1"/>
  <c r="AD1772" i="1" a="1"/>
  <c r="AD1772" i="1" s="1"/>
  <c r="AC1772" i="1" a="1"/>
  <c r="AC1772" i="1" s="1"/>
  <c r="Z1772" i="1" a="1"/>
  <c r="Z1772" i="1" s="1"/>
  <c r="Y1772" i="1" a="1"/>
  <c r="Y1772" i="1" s="1"/>
  <c r="O1244" i="1"/>
  <c r="N1244" i="1"/>
  <c r="P1244" i="1"/>
  <c r="N871" i="1"/>
  <c r="O871" i="1"/>
  <c r="O789" i="1"/>
  <c r="N789" i="1"/>
  <c r="P789" i="1"/>
  <c r="Y387" i="1" a="1"/>
  <c r="Y387" i="1" s="1"/>
  <c r="X387" i="1" a="1"/>
  <c r="X387" i="1" s="1"/>
  <c r="W387" i="1" a="1"/>
  <c r="W387" i="1" s="1"/>
  <c r="AF387" i="1" a="1"/>
  <c r="AF387" i="1" s="1"/>
  <c r="U387" i="1" a="1"/>
  <c r="U387" i="1" s="1"/>
  <c r="AE387" i="1" a="1"/>
  <c r="AE387" i="1" s="1"/>
  <c r="T387" i="1" a="1"/>
  <c r="T387" i="1" s="1"/>
  <c r="AD387" i="1" a="1"/>
  <c r="AD387" i="1" s="1"/>
  <c r="AC387" i="1" a="1"/>
  <c r="AC387" i="1" s="1"/>
  <c r="AA387" i="1" a="1"/>
  <c r="AA387" i="1" s="1"/>
  <c r="Z387" i="1" a="1"/>
  <c r="Z387" i="1" s="1"/>
  <c r="AB387" i="1" a="1"/>
  <c r="AB387" i="1" s="1"/>
  <c r="V387" i="1"/>
  <c r="N319" i="1"/>
  <c r="P319" i="1"/>
  <c r="O91" i="1"/>
  <c r="N91" i="1"/>
  <c r="BI7" i="8"/>
  <c r="BG7" i="8"/>
  <c r="BH7" i="8" s="1"/>
  <c r="BF7" i="8"/>
  <c r="H92" i="2"/>
  <c r="R1479" i="1" a="1"/>
  <c r="R1479" i="1" s="1"/>
  <c r="O1412" i="1"/>
  <c r="O1199" i="1"/>
  <c r="R554" i="1" a="1"/>
  <c r="R554" i="1" s="1"/>
  <c r="W354" i="1" a="1"/>
  <c r="W354" i="1" s="1"/>
  <c r="AF354" i="1" a="1"/>
  <c r="AF354" i="1" s="1"/>
  <c r="U354" i="1" a="1"/>
  <c r="U354" i="1" s="1"/>
  <c r="AE354" i="1" a="1"/>
  <c r="AE354" i="1" s="1"/>
  <c r="T354" i="1" a="1"/>
  <c r="T354" i="1" s="1"/>
  <c r="AD354" i="1" a="1"/>
  <c r="AD354" i="1" s="1"/>
  <c r="AB354" i="1" a="1"/>
  <c r="AB354" i="1" s="1"/>
  <c r="Y354" i="1" a="1"/>
  <c r="Y354" i="1" s="1"/>
  <c r="X354" i="1" a="1"/>
  <c r="X354" i="1" s="1"/>
  <c r="AC354" i="1" a="1"/>
  <c r="AC354" i="1" s="1"/>
  <c r="AA354" i="1" a="1"/>
  <c r="AA354" i="1" s="1"/>
  <c r="Z354" i="1" a="1"/>
  <c r="Z354" i="1" s="1"/>
  <c r="V354" i="1"/>
  <c r="H122" i="1"/>
  <c r="G122" i="1"/>
  <c r="N740" i="1"/>
  <c r="O740" i="1"/>
  <c r="P740" i="1"/>
  <c r="J1213" i="1" a="1"/>
  <c r="J1213" i="1" s="1"/>
  <c r="Q626" i="1" a="1"/>
  <c r="Q626" i="1" s="1"/>
  <c r="AB404" i="1" a="1"/>
  <c r="AB404" i="1" s="1"/>
  <c r="AA404" i="1" a="1"/>
  <c r="AA404" i="1" s="1"/>
  <c r="Z404" i="1" a="1"/>
  <c r="Z404" i="1" s="1"/>
  <c r="Y404" i="1" a="1"/>
  <c r="Y404" i="1" s="1"/>
  <c r="W404" i="1" a="1"/>
  <c r="W404" i="1" s="1"/>
  <c r="AF404" i="1" a="1"/>
  <c r="AF404" i="1" s="1"/>
  <c r="AE404" i="1" a="1"/>
  <c r="AE404" i="1" s="1"/>
  <c r="AD404" i="1" a="1"/>
  <c r="AD404" i="1" s="1"/>
  <c r="T404" i="1" a="1"/>
  <c r="T404" i="1" s="1"/>
  <c r="U404" i="1" a="1"/>
  <c r="U404" i="1" s="1"/>
  <c r="AC404" i="1" a="1"/>
  <c r="AC404" i="1" s="1"/>
  <c r="X404" i="1" a="1"/>
  <c r="X404" i="1" s="1"/>
  <c r="V404" i="1"/>
  <c r="P1352" i="1"/>
  <c r="O1352" i="1"/>
  <c r="N1352" i="1"/>
  <c r="P862" i="1"/>
  <c r="O862" i="1"/>
  <c r="N862" i="1"/>
  <c r="Z621" i="1" a="1"/>
  <c r="Z621" i="1" s="1"/>
  <c r="Y621" i="1" a="1"/>
  <c r="Y621" i="1" s="1"/>
  <c r="X621" i="1" a="1"/>
  <c r="X621" i="1" s="1"/>
  <c r="W621" i="1" a="1"/>
  <c r="W621" i="1" s="1"/>
  <c r="AF621" i="1" a="1"/>
  <c r="AF621" i="1" s="1"/>
  <c r="U621" i="1" a="1"/>
  <c r="U621" i="1" s="1"/>
  <c r="AC621" i="1" a="1"/>
  <c r="AC621" i="1" s="1"/>
  <c r="T621" i="1" a="1"/>
  <c r="T621" i="1" s="1"/>
  <c r="AE621" i="1" a="1"/>
  <c r="AE621" i="1" s="1"/>
  <c r="AB621" i="1" a="1"/>
  <c r="AB621" i="1" s="1"/>
  <c r="AD621" i="1" a="1"/>
  <c r="AD621" i="1" s="1"/>
  <c r="AA621" i="1" a="1"/>
  <c r="AA621" i="1" s="1"/>
  <c r="V621" i="1"/>
  <c r="Z180" i="1" a="1"/>
  <c r="Z180" i="1" s="1"/>
  <c r="Y180" i="1" a="1"/>
  <c r="Y180" i="1" s="1"/>
  <c r="X180" i="1" a="1"/>
  <c r="X180" i="1" s="1"/>
  <c r="AF180" i="1" a="1"/>
  <c r="AF180" i="1" s="1"/>
  <c r="U180" i="1" a="1"/>
  <c r="U180" i="1" s="1"/>
  <c r="AE180" i="1" a="1"/>
  <c r="AE180" i="1" s="1"/>
  <c r="T180" i="1" a="1"/>
  <c r="T180" i="1" s="1"/>
  <c r="AB180" i="1" a="1"/>
  <c r="AB180" i="1" s="1"/>
  <c r="AA180" i="1" a="1"/>
  <c r="AA180" i="1" s="1"/>
  <c r="W180" i="1" a="1"/>
  <c r="W180" i="1" s="1"/>
  <c r="AD180" i="1" a="1"/>
  <c r="AD180" i="1" s="1"/>
  <c r="AC180" i="1" a="1"/>
  <c r="AC180" i="1" s="1"/>
  <c r="V180" i="1"/>
  <c r="N813" i="1"/>
  <c r="AA642" i="1" a="1"/>
  <c r="AA642" i="1" s="1"/>
  <c r="W642" i="1" a="1"/>
  <c r="W642" i="1" s="1"/>
  <c r="U642" i="1" a="1"/>
  <c r="U642" i="1" s="1"/>
  <c r="AF642" i="1" a="1"/>
  <c r="AF642" i="1" s="1"/>
  <c r="T642" i="1" a="1"/>
  <c r="T642" i="1" s="1"/>
  <c r="AE642" i="1" a="1"/>
  <c r="AE642" i="1" s="1"/>
  <c r="AD642" i="1" a="1"/>
  <c r="AD642" i="1" s="1"/>
  <c r="AC642" i="1" a="1"/>
  <c r="AC642" i="1" s="1"/>
  <c r="X642" i="1" a="1"/>
  <c r="X642" i="1" s="1"/>
  <c r="Y642" i="1" a="1"/>
  <c r="Y642" i="1" s="1"/>
  <c r="AB642" i="1" a="1"/>
  <c r="AB642" i="1" s="1"/>
  <c r="Z642" i="1" a="1"/>
  <c r="Z642" i="1" s="1"/>
  <c r="V642" i="1"/>
  <c r="AC1701" i="1" a="1"/>
  <c r="AC1701" i="1" s="1"/>
  <c r="X1701" i="1" a="1"/>
  <c r="X1701" i="1" s="1"/>
  <c r="W1701" i="1" a="1"/>
  <c r="W1701" i="1" s="1"/>
  <c r="AF1701" i="1" a="1"/>
  <c r="AF1701" i="1" s="1"/>
  <c r="AD1701" i="1" a="1"/>
  <c r="AD1701" i="1" s="1"/>
  <c r="AB1701" i="1" a="1"/>
  <c r="AB1701" i="1" s="1"/>
  <c r="AA1701" i="1" a="1"/>
  <c r="AA1701" i="1" s="1"/>
  <c r="Z1701" i="1" a="1"/>
  <c r="Z1701" i="1" s="1"/>
  <c r="Y1701" i="1" a="1"/>
  <c r="Y1701" i="1" s="1"/>
  <c r="AE1701" i="1" a="1"/>
  <c r="AE1701" i="1" s="1"/>
  <c r="T1701" i="1" a="1"/>
  <c r="T1701" i="1" s="1"/>
  <c r="U1701" i="1" a="1"/>
  <c r="U1701" i="1" s="1"/>
  <c r="V1701" i="1"/>
  <c r="R1234" i="1" a="1"/>
  <c r="R1234" i="1" s="1"/>
  <c r="BE25" i="6"/>
  <c r="W25" i="6"/>
  <c r="G362" i="2" a="1"/>
  <c r="G362" i="2" s="1"/>
  <c r="P742" i="1"/>
  <c r="O742" i="1"/>
  <c r="O508" i="1"/>
  <c r="P508" i="1"/>
  <c r="N508" i="1"/>
  <c r="P432" i="1"/>
  <c r="O432" i="1"/>
  <c r="P1088" i="1"/>
  <c r="P906" i="1"/>
  <c r="O906" i="1"/>
  <c r="N906" i="1"/>
  <c r="I1386" i="1" a="1"/>
  <c r="I1386" i="1" s="1"/>
  <c r="Z1366" i="1" a="1"/>
  <c r="Z1366" i="1" s="1"/>
  <c r="X1366" i="1" a="1"/>
  <c r="X1366" i="1" s="1"/>
  <c r="AA1366" i="1" a="1"/>
  <c r="AA1366" i="1" s="1"/>
  <c r="Y1366" i="1" a="1"/>
  <c r="Y1366" i="1" s="1"/>
  <c r="T1366" i="1" a="1"/>
  <c r="T1366" i="1" s="1"/>
  <c r="W1366" i="1" a="1"/>
  <c r="W1366" i="1" s="1"/>
  <c r="U1366" i="1" a="1"/>
  <c r="U1366" i="1" s="1"/>
  <c r="AF1366" i="1" a="1"/>
  <c r="AF1366" i="1" s="1"/>
  <c r="AE1366" i="1" a="1"/>
  <c r="AE1366" i="1" s="1"/>
  <c r="AC1366" i="1" a="1"/>
  <c r="AC1366" i="1" s="1"/>
  <c r="AB1366" i="1" a="1"/>
  <c r="AB1366" i="1" s="1"/>
  <c r="AD1366" i="1" a="1"/>
  <c r="AD1366" i="1" s="1"/>
  <c r="V1366" i="1"/>
  <c r="AC375" i="1" a="1"/>
  <c r="AC375" i="1" s="1"/>
  <c r="AB375" i="1" a="1"/>
  <c r="AB375" i="1" s="1"/>
  <c r="AA375" i="1" a="1"/>
  <c r="AA375" i="1" s="1"/>
  <c r="Z375" i="1" a="1"/>
  <c r="Z375" i="1" s="1"/>
  <c r="Y375" i="1" a="1"/>
  <c r="Y375" i="1" s="1"/>
  <c r="AD375" i="1" a="1"/>
  <c r="AD375" i="1" s="1"/>
  <c r="X375" i="1" a="1"/>
  <c r="X375" i="1" s="1"/>
  <c r="W375" i="1" a="1"/>
  <c r="W375" i="1" s="1"/>
  <c r="T375" i="1" a="1"/>
  <c r="T375" i="1" s="1"/>
  <c r="AE375" i="1" a="1"/>
  <c r="AE375" i="1" s="1"/>
  <c r="AF375" i="1" a="1"/>
  <c r="AF375" i="1" s="1"/>
  <c r="U375" i="1" a="1"/>
  <c r="U375" i="1" s="1"/>
  <c r="V375" i="1"/>
  <c r="P331" i="1"/>
  <c r="N331" i="1"/>
  <c r="Q72" i="1" a="1"/>
  <c r="Q72" i="1" s="1"/>
  <c r="S72" i="1"/>
  <c r="O30" i="1"/>
  <c r="I1411" i="1" a="1"/>
  <c r="I1411" i="1" s="1"/>
  <c r="AB1215" i="1" a="1"/>
  <c r="AB1215" i="1" s="1"/>
  <c r="AA1215" i="1" a="1"/>
  <c r="AA1215" i="1" s="1"/>
  <c r="Y1215" i="1" a="1"/>
  <c r="Y1215" i="1" s="1"/>
  <c r="X1215" i="1" a="1"/>
  <c r="X1215" i="1" s="1"/>
  <c r="U1215" i="1" a="1"/>
  <c r="U1215" i="1" s="1"/>
  <c r="AD1215" i="1" a="1"/>
  <c r="AD1215" i="1" s="1"/>
  <c r="AC1215" i="1" a="1"/>
  <c r="AC1215" i="1" s="1"/>
  <c r="Z1215" i="1" a="1"/>
  <c r="Z1215" i="1" s="1"/>
  <c r="W1215" i="1" a="1"/>
  <c r="W1215" i="1" s="1"/>
  <c r="AE1215" i="1" a="1"/>
  <c r="AE1215" i="1" s="1"/>
  <c r="AF1215" i="1" a="1"/>
  <c r="AF1215" i="1" s="1"/>
  <c r="T1215" i="1" a="1"/>
  <c r="T1215" i="1" s="1"/>
  <c r="V1215" i="1"/>
  <c r="AD288" i="1" a="1"/>
  <c r="AD288" i="1" s="1"/>
  <c r="AC288" i="1" a="1"/>
  <c r="AC288" i="1" s="1"/>
  <c r="AB288" i="1" a="1"/>
  <c r="AB288" i="1" s="1"/>
  <c r="Y288" i="1" a="1"/>
  <c r="Y288" i="1" s="1"/>
  <c r="AA288" i="1" a="1"/>
  <c r="AA288" i="1" s="1"/>
  <c r="Z288" i="1" a="1"/>
  <c r="Z288" i="1" s="1"/>
  <c r="X288" i="1" a="1"/>
  <c r="X288" i="1" s="1"/>
  <c r="U288" i="1" a="1"/>
  <c r="U288" i="1" s="1"/>
  <c r="T288" i="1" a="1"/>
  <c r="T288" i="1" s="1"/>
  <c r="AE288" i="1" a="1"/>
  <c r="AE288" i="1" s="1"/>
  <c r="AF288" i="1" a="1"/>
  <c r="AF288" i="1" s="1"/>
  <c r="W288" i="1" a="1"/>
  <c r="W288" i="1" s="1"/>
  <c r="V288" i="1"/>
  <c r="S1270" i="1"/>
  <c r="I269" i="1" a="1"/>
  <c r="I269" i="1" s="1"/>
  <c r="S1593" i="1"/>
  <c r="Q1593" i="1" a="1"/>
  <c r="Q1593" i="1" s="1"/>
  <c r="AC1315" i="1" a="1"/>
  <c r="AC1315" i="1" s="1"/>
  <c r="AB1315" i="1" a="1"/>
  <c r="AB1315" i="1" s="1"/>
  <c r="AA1315" i="1" a="1"/>
  <c r="AA1315" i="1" s="1"/>
  <c r="Z1315" i="1" a="1"/>
  <c r="Z1315" i="1" s="1"/>
  <c r="X1315" i="1" a="1"/>
  <c r="X1315" i="1" s="1"/>
  <c r="W1315" i="1" a="1"/>
  <c r="W1315" i="1" s="1"/>
  <c r="U1315" i="1" a="1"/>
  <c r="U1315" i="1" s="1"/>
  <c r="T1315" i="1" a="1"/>
  <c r="T1315" i="1" s="1"/>
  <c r="AF1315" i="1" a="1"/>
  <c r="AF1315" i="1" s="1"/>
  <c r="AE1315" i="1" a="1"/>
  <c r="AE1315" i="1" s="1"/>
  <c r="AD1315" i="1" a="1"/>
  <c r="AD1315" i="1" s="1"/>
  <c r="Y1315" i="1" a="1"/>
  <c r="Y1315" i="1" s="1"/>
  <c r="V1315" i="1"/>
  <c r="S987" i="1"/>
  <c r="P913" i="1"/>
  <c r="O913" i="1"/>
  <c r="N913" i="1"/>
  <c r="O735" i="1"/>
  <c r="N735" i="1"/>
  <c r="P735" i="1"/>
  <c r="P651" i="1"/>
  <c r="O651" i="1"/>
  <c r="N651" i="1"/>
  <c r="O554" i="1"/>
  <c r="AA454" i="1" a="1"/>
  <c r="AA454" i="1" s="1"/>
  <c r="Z454" i="1" a="1"/>
  <c r="Z454" i="1" s="1"/>
  <c r="Y454" i="1" a="1"/>
  <c r="Y454" i="1" s="1"/>
  <c r="X454" i="1" a="1"/>
  <c r="X454" i="1" s="1"/>
  <c r="U454" i="1" a="1"/>
  <c r="U454" i="1" s="1"/>
  <c r="AF454" i="1" a="1"/>
  <c r="AF454" i="1" s="1"/>
  <c r="AE454" i="1" a="1"/>
  <c r="AE454" i="1" s="1"/>
  <c r="AC454" i="1" a="1"/>
  <c r="AC454" i="1" s="1"/>
  <c r="AD454" i="1" a="1"/>
  <c r="AD454" i="1" s="1"/>
  <c r="T454" i="1" a="1"/>
  <c r="T454" i="1" s="1"/>
  <c r="AB454" i="1" a="1"/>
  <c r="AB454" i="1" s="1"/>
  <c r="W454" i="1" a="1"/>
  <c r="W454" i="1" s="1"/>
  <c r="V454" i="1"/>
  <c r="H68" i="2"/>
  <c r="AF1214" i="1" a="1"/>
  <c r="AF1214" i="1" s="1"/>
  <c r="U1214" i="1" a="1"/>
  <c r="U1214" i="1" s="1"/>
  <c r="AB1214" i="1" a="1"/>
  <c r="AB1214" i="1" s="1"/>
  <c r="AD1214" i="1" a="1"/>
  <c r="AD1214" i="1" s="1"/>
  <c r="AC1214" i="1" a="1"/>
  <c r="AC1214" i="1" s="1"/>
  <c r="AA1214" i="1" a="1"/>
  <c r="AA1214" i="1" s="1"/>
  <c r="Z1214" i="1" a="1"/>
  <c r="Z1214" i="1" s="1"/>
  <c r="X1214" i="1" a="1"/>
  <c r="X1214" i="1" s="1"/>
  <c r="AE1214" i="1" a="1"/>
  <c r="AE1214" i="1" s="1"/>
  <c r="Y1214" i="1" a="1"/>
  <c r="Y1214" i="1" s="1"/>
  <c r="W1214" i="1" a="1"/>
  <c r="W1214" i="1" s="1"/>
  <c r="T1214" i="1" a="1"/>
  <c r="T1214" i="1" s="1"/>
  <c r="V1214" i="1"/>
  <c r="N1006" i="1"/>
  <c r="O1006" i="1"/>
  <c r="P1006" i="1"/>
  <c r="P877" i="1"/>
  <c r="O877" i="1"/>
  <c r="N877" i="1"/>
  <c r="AB814" i="1" a="1"/>
  <c r="AB814" i="1" s="1"/>
  <c r="AA814" i="1" a="1"/>
  <c r="AA814" i="1" s="1"/>
  <c r="Z814" i="1" a="1"/>
  <c r="Z814" i="1" s="1"/>
  <c r="AF814" i="1" a="1"/>
  <c r="AF814" i="1" s="1"/>
  <c r="U814" i="1" a="1"/>
  <c r="U814" i="1" s="1"/>
  <c r="AE814" i="1" a="1"/>
  <c r="AE814" i="1" s="1"/>
  <c r="AD814" i="1" a="1"/>
  <c r="AD814" i="1" s="1"/>
  <c r="X814" i="1" a="1"/>
  <c r="X814" i="1" s="1"/>
  <c r="AC814" i="1" a="1"/>
  <c r="AC814" i="1" s="1"/>
  <c r="Y814" i="1" a="1"/>
  <c r="Y814" i="1" s="1"/>
  <c r="W814" i="1" a="1"/>
  <c r="W814" i="1" s="1"/>
  <c r="T814" i="1" a="1"/>
  <c r="T814" i="1" s="1"/>
  <c r="V814" i="1"/>
  <c r="AE270" i="1" a="1"/>
  <c r="AE270" i="1" s="1"/>
  <c r="AD270" i="1" a="1"/>
  <c r="AD270" i="1" s="1"/>
  <c r="AC270" i="1" a="1"/>
  <c r="AC270" i="1" s="1"/>
  <c r="Z270" i="1" a="1"/>
  <c r="Z270" i="1" s="1"/>
  <c r="T270" i="1" a="1"/>
  <c r="T270" i="1" s="1"/>
  <c r="AF270" i="1" a="1"/>
  <c r="AF270" i="1" s="1"/>
  <c r="AA270" i="1" a="1"/>
  <c r="AA270" i="1" s="1"/>
  <c r="W270" i="1" a="1"/>
  <c r="W270" i="1" s="1"/>
  <c r="U270" i="1" a="1"/>
  <c r="U270" i="1" s="1"/>
  <c r="AB270" i="1" a="1"/>
  <c r="AB270" i="1" s="1"/>
  <c r="X270" i="1" a="1"/>
  <c r="X270" i="1" s="1"/>
  <c r="Y270" i="1" a="1"/>
  <c r="Y270" i="1" s="1"/>
  <c r="V270" i="1"/>
  <c r="P139" i="1"/>
  <c r="N139" i="1"/>
  <c r="W1411" i="1" a="1"/>
  <c r="W1411" i="1" s="1"/>
  <c r="AF1411" i="1" a="1"/>
  <c r="AF1411" i="1" s="1"/>
  <c r="U1411" i="1" a="1"/>
  <c r="U1411" i="1" s="1"/>
  <c r="AE1411" i="1" a="1"/>
  <c r="AE1411" i="1" s="1"/>
  <c r="T1411" i="1" a="1"/>
  <c r="T1411" i="1" s="1"/>
  <c r="AC1411" i="1" a="1"/>
  <c r="AC1411" i="1" s="1"/>
  <c r="Y1411" i="1" a="1"/>
  <c r="Y1411" i="1" s="1"/>
  <c r="X1411" i="1" a="1"/>
  <c r="X1411" i="1" s="1"/>
  <c r="AD1411" i="1" a="1"/>
  <c r="AD1411" i="1" s="1"/>
  <c r="Z1411" i="1" a="1"/>
  <c r="Z1411" i="1" s="1"/>
  <c r="AB1411" i="1" a="1"/>
  <c r="AB1411" i="1" s="1"/>
  <c r="AA1411" i="1" a="1"/>
  <c r="AA1411" i="1" s="1"/>
  <c r="V1411" i="1"/>
  <c r="AF172" i="1" a="1"/>
  <c r="AF172" i="1" s="1"/>
  <c r="U172" i="1" a="1"/>
  <c r="U172" i="1" s="1"/>
  <c r="AE172" i="1" a="1"/>
  <c r="AE172" i="1" s="1"/>
  <c r="T172" i="1" a="1"/>
  <c r="T172" i="1" s="1"/>
  <c r="AD172" i="1" a="1"/>
  <c r="AD172" i="1" s="1"/>
  <c r="AB172" i="1" a="1"/>
  <c r="AB172" i="1" s="1"/>
  <c r="AA172" i="1" a="1"/>
  <c r="AA172" i="1" s="1"/>
  <c r="X172" i="1" a="1"/>
  <c r="X172" i="1" s="1"/>
  <c r="W172" i="1" a="1"/>
  <c r="W172" i="1" s="1"/>
  <c r="AC172" i="1" a="1"/>
  <c r="AC172" i="1" s="1"/>
  <c r="V172" i="1"/>
  <c r="Y172" i="1" a="1"/>
  <c r="Y172" i="1" s="1"/>
  <c r="Z172" i="1" a="1"/>
  <c r="Z172" i="1" s="1"/>
  <c r="S855" i="1"/>
  <c r="N88" i="1"/>
  <c r="AA1501" i="1" a="1"/>
  <c r="AA1501" i="1" s="1"/>
  <c r="Z1501" i="1" a="1"/>
  <c r="Z1501" i="1" s="1"/>
  <c r="Y1501" i="1" a="1"/>
  <c r="Y1501" i="1" s="1"/>
  <c r="W1501" i="1" a="1"/>
  <c r="W1501" i="1" s="1"/>
  <c r="X1501" i="1" a="1"/>
  <c r="X1501" i="1" s="1"/>
  <c r="U1501" i="1" a="1"/>
  <c r="U1501" i="1" s="1"/>
  <c r="T1501" i="1" a="1"/>
  <c r="T1501" i="1" s="1"/>
  <c r="AF1501" i="1" a="1"/>
  <c r="AF1501" i="1" s="1"/>
  <c r="AE1501" i="1" a="1"/>
  <c r="AE1501" i="1" s="1"/>
  <c r="AD1501" i="1" a="1"/>
  <c r="AD1501" i="1" s="1"/>
  <c r="AB1501" i="1" a="1"/>
  <c r="AB1501" i="1" s="1"/>
  <c r="AC1501" i="1" a="1"/>
  <c r="AC1501" i="1" s="1"/>
  <c r="V1501" i="1"/>
  <c r="AE1114" i="1" a="1"/>
  <c r="AE1114" i="1" s="1"/>
  <c r="T1114" i="1" a="1"/>
  <c r="T1114" i="1" s="1"/>
  <c r="AD1114" i="1" a="1"/>
  <c r="AD1114" i="1" s="1"/>
  <c r="AC1114" i="1" a="1"/>
  <c r="AC1114" i="1" s="1"/>
  <c r="AA1114" i="1" a="1"/>
  <c r="AA1114" i="1" s="1"/>
  <c r="Y1114" i="1" a="1"/>
  <c r="Y1114" i="1" s="1"/>
  <c r="Z1114" i="1" a="1"/>
  <c r="Z1114" i="1" s="1"/>
  <c r="X1114" i="1" a="1"/>
  <c r="X1114" i="1" s="1"/>
  <c r="W1114" i="1" a="1"/>
  <c r="W1114" i="1" s="1"/>
  <c r="AF1114" i="1" a="1"/>
  <c r="AF1114" i="1" s="1"/>
  <c r="AB1114" i="1" a="1"/>
  <c r="AB1114" i="1" s="1"/>
  <c r="U1114" i="1" a="1"/>
  <c r="U1114" i="1" s="1"/>
  <c r="V1114" i="1"/>
  <c r="AB753" i="1" a="1"/>
  <c r="AB753" i="1" s="1"/>
  <c r="AA753" i="1" a="1"/>
  <c r="AA753" i="1" s="1"/>
  <c r="Z753" i="1" a="1"/>
  <c r="Z753" i="1" s="1"/>
  <c r="W753" i="1" a="1"/>
  <c r="W753" i="1" s="1"/>
  <c r="U753" i="1" a="1"/>
  <c r="U753" i="1" s="1"/>
  <c r="AD753" i="1" a="1"/>
  <c r="AD753" i="1" s="1"/>
  <c r="AC753" i="1" a="1"/>
  <c r="AC753" i="1" s="1"/>
  <c r="Y753" i="1" a="1"/>
  <c r="Y753" i="1" s="1"/>
  <c r="X753" i="1" a="1"/>
  <c r="X753" i="1" s="1"/>
  <c r="T753" i="1" a="1"/>
  <c r="T753" i="1" s="1"/>
  <c r="AF753" i="1" a="1"/>
  <c r="AF753" i="1" s="1"/>
  <c r="AE753" i="1" a="1"/>
  <c r="AE753" i="1" s="1"/>
  <c r="V753" i="1"/>
  <c r="O621" i="1"/>
  <c r="AD388" i="1" a="1"/>
  <c r="AD388" i="1" s="1"/>
  <c r="AC388" i="1" a="1"/>
  <c r="AC388" i="1" s="1"/>
  <c r="AB388" i="1" a="1"/>
  <c r="AB388" i="1" s="1"/>
  <c r="AA388" i="1" a="1"/>
  <c r="AA388" i="1" s="1"/>
  <c r="Y388" i="1" a="1"/>
  <c r="Y388" i="1" s="1"/>
  <c r="AF388" i="1" a="1"/>
  <c r="AF388" i="1" s="1"/>
  <c r="AE388" i="1" a="1"/>
  <c r="AE388" i="1" s="1"/>
  <c r="Z388" i="1" a="1"/>
  <c r="Z388" i="1" s="1"/>
  <c r="X388" i="1" a="1"/>
  <c r="X388" i="1" s="1"/>
  <c r="W388" i="1" a="1"/>
  <c r="W388" i="1" s="1"/>
  <c r="U388" i="1" a="1"/>
  <c r="U388" i="1" s="1"/>
  <c r="T388" i="1" a="1"/>
  <c r="T388" i="1" s="1"/>
  <c r="V388" i="1"/>
  <c r="Q138" i="1" a="1"/>
  <c r="Q138" i="1" s="1"/>
  <c r="Q502" i="1" a="1"/>
  <c r="Q502" i="1" s="1"/>
  <c r="N819" i="1"/>
  <c r="AD1562" i="1" a="1"/>
  <c r="AD1562" i="1" s="1"/>
  <c r="AC1562" i="1" a="1"/>
  <c r="AC1562" i="1" s="1"/>
  <c r="AB1562" i="1" a="1"/>
  <c r="AB1562" i="1" s="1"/>
  <c r="AA1562" i="1" a="1"/>
  <c r="AA1562" i="1" s="1"/>
  <c r="X1562" i="1" a="1"/>
  <c r="X1562" i="1" s="1"/>
  <c r="AF1562" i="1" a="1"/>
  <c r="AF1562" i="1" s="1"/>
  <c r="Y1562" i="1" a="1"/>
  <c r="Y1562" i="1" s="1"/>
  <c r="W1562" i="1" a="1"/>
  <c r="W1562" i="1" s="1"/>
  <c r="U1562" i="1" a="1"/>
  <c r="U1562" i="1" s="1"/>
  <c r="T1562" i="1" a="1"/>
  <c r="T1562" i="1" s="1"/>
  <c r="V1562" i="1" s="1"/>
  <c r="AE1562" i="1" a="1"/>
  <c r="AE1562" i="1" s="1"/>
  <c r="Z1562" i="1" a="1"/>
  <c r="Z1562" i="1" s="1"/>
  <c r="Q1168" i="1" a="1"/>
  <c r="Q1168" i="1" s="1"/>
  <c r="P1162" i="1"/>
  <c r="O1162" i="1"/>
  <c r="N162" i="1"/>
  <c r="O1648" i="1"/>
  <c r="P1648" i="1"/>
  <c r="H1159" i="1"/>
  <c r="N1651" i="1"/>
  <c r="P1651" i="1"/>
  <c r="O1651" i="1"/>
  <c r="Q1102" i="1" a="1"/>
  <c r="Q1102" i="1" s="1"/>
  <c r="N1274" i="1"/>
  <c r="BG20" i="13"/>
  <c r="BH20" i="13" s="1"/>
  <c r="BF20" i="13"/>
  <c r="BI20" i="13"/>
  <c r="O292" i="1"/>
  <c r="Q81" i="1" a="1"/>
  <c r="Q81" i="1" s="1"/>
  <c r="O326" i="1"/>
  <c r="P1075" i="1"/>
  <c r="AA951" i="1" a="1"/>
  <c r="AA951" i="1" s="1"/>
  <c r="Z951" i="1" a="1"/>
  <c r="Z951" i="1" s="1"/>
  <c r="Y951" i="1" a="1"/>
  <c r="Y951" i="1" s="1"/>
  <c r="X951" i="1" a="1"/>
  <c r="X951" i="1" s="1"/>
  <c r="AE951" i="1" a="1"/>
  <c r="AE951" i="1" s="1"/>
  <c r="T951" i="1" a="1"/>
  <c r="T951" i="1" s="1"/>
  <c r="AF951" i="1" a="1"/>
  <c r="AF951" i="1" s="1"/>
  <c r="AD951" i="1" a="1"/>
  <c r="AD951" i="1" s="1"/>
  <c r="AB951" i="1" a="1"/>
  <c r="AB951" i="1" s="1"/>
  <c r="U951" i="1" a="1"/>
  <c r="U951" i="1" s="1"/>
  <c r="AC951" i="1" a="1"/>
  <c r="AC951" i="1" s="1"/>
  <c r="W951" i="1" a="1"/>
  <c r="W951" i="1" s="1"/>
  <c r="V951" i="1"/>
  <c r="O8" i="1"/>
  <c r="P8" i="1"/>
  <c r="Q1395" i="1" a="1"/>
  <c r="Q1395" i="1" s="1"/>
  <c r="O1204" i="1"/>
  <c r="P1204" i="1"/>
  <c r="AE43" i="1" a="1"/>
  <c r="AE43" i="1" s="1"/>
  <c r="T43" i="1" a="1"/>
  <c r="T43" i="1" s="1"/>
  <c r="AD43" i="1" a="1"/>
  <c r="AD43" i="1" s="1"/>
  <c r="AC43" i="1" a="1"/>
  <c r="AC43" i="1" s="1"/>
  <c r="AB43" i="1" a="1"/>
  <c r="AB43" i="1" s="1"/>
  <c r="AA43" i="1" a="1"/>
  <c r="AA43" i="1" s="1"/>
  <c r="Y43" i="1" a="1"/>
  <c r="Y43" i="1" s="1"/>
  <c r="AF43" i="1" a="1"/>
  <c r="AF43" i="1" s="1"/>
  <c r="Z43" i="1" a="1"/>
  <c r="Z43" i="1" s="1"/>
  <c r="X43" i="1" a="1"/>
  <c r="X43" i="1" s="1"/>
  <c r="V43" i="1"/>
  <c r="W43" i="1" a="1"/>
  <c r="W43" i="1" s="1"/>
  <c r="U43" i="1" a="1"/>
  <c r="U43" i="1" s="1"/>
  <c r="BD53" i="13"/>
  <c r="BD71" i="13" s="1"/>
  <c r="AR53" i="13"/>
  <c r="AR71" i="13" s="1"/>
  <c r="AH53" i="13"/>
  <c r="AH71" i="13" s="1"/>
  <c r="X53" i="13"/>
  <c r="W1757" i="1" a="1"/>
  <c r="W1757" i="1" s="1"/>
  <c r="AF1757" i="1" a="1"/>
  <c r="AF1757" i="1" s="1"/>
  <c r="U1757" i="1" a="1"/>
  <c r="U1757" i="1" s="1"/>
  <c r="Z1757" i="1" a="1"/>
  <c r="Z1757" i="1" s="1"/>
  <c r="AA1757" i="1" a="1"/>
  <c r="AA1757" i="1" s="1"/>
  <c r="Y1757" i="1" a="1"/>
  <c r="Y1757" i="1" s="1"/>
  <c r="X1757" i="1" a="1"/>
  <c r="X1757" i="1" s="1"/>
  <c r="T1757" i="1" a="1"/>
  <c r="T1757" i="1" s="1"/>
  <c r="AC1757" i="1" a="1"/>
  <c r="AC1757" i="1" s="1"/>
  <c r="AE1757" i="1" a="1"/>
  <c r="AE1757" i="1" s="1"/>
  <c r="AD1757" i="1" a="1"/>
  <c r="AD1757" i="1" s="1"/>
  <c r="AB1757" i="1" a="1"/>
  <c r="AB1757" i="1" s="1"/>
  <c r="V1757" i="1"/>
  <c r="O1571" i="1"/>
  <c r="N1571" i="1"/>
  <c r="P1571" i="1"/>
  <c r="AA1331" i="1" a="1"/>
  <c r="AA1331" i="1" s="1"/>
  <c r="Z1331" i="1" a="1"/>
  <c r="Z1331" i="1" s="1"/>
  <c r="Y1331" i="1" a="1"/>
  <c r="Y1331" i="1" s="1"/>
  <c r="X1331" i="1" a="1"/>
  <c r="X1331" i="1" s="1"/>
  <c r="W1331" i="1" a="1"/>
  <c r="W1331" i="1" s="1"/>
  <c r="AF1331" i="1" a="1"/>
  <c r="AF1331" i="1" s="1"/>
  <c r="AE1331" i="1" a="1"/>
  <c r="AE1331" i="1" s="1"/>
  <c r="AD1331" i="1" a="1"/>
  <c r="AD1331" i="1" s="1"/>
  <c r="T1331" i="1" a="1"/>
  <c r="T1331" i="1" s="1"/>
  <c r="AC1331" i="1" a="1"/>
  <c r="AC1331" i="1" s="1"/>
  <c r="AB1331" i="1" a="1"/>
  <c r="AB1331" i="1" s="1"/>
  <c r="U1331" i="1" a="1"/>
  <c r="U1331" i="1" s="1"/>
  <c r="V1331" i="1"/>
  <c r="O1270" i="1"/>
  <c r="O608" i="1"/>
  <c r="H144" i="1"/>
  <c r="G144" i="1"/>
  <c r="AC886" i="1" a="1"/>
  <c r="AC886" i="1" s="1"/>
  <c r="AB886" i="1" a="1"/>
  <c r="AB886" i="1" s="1"/>
  <c r="Z886" i="1" a="1"/>
  <c r="Z886" i="1" s="1"/>
  <c r="X886" i="1" a="1"/>
  <c r="X886" i="1" s="1"/>
  <c r="T886" i="1" a="1"/>
  <c r="T886" i="1" s="1"/>
  <c r="AF886" i="1" a="1"/>
  <c r="AF886" i="1" s="1"/>
  <c r="AA886" i="1" a="1"/>
  <c r="AA886" i="1" s="1"/>
  <c r="U886" i="1" a="1"/>
  <c r="U886" i="1" s="1"/>
  <c r="AD886" i="1" a="1"/>
  <c r="AD886" i="1" s="1"/>
  <c r="AE886" i="1" a="1"/>
  <c r="AE886" i="1" s="1"/>
  <c r="Y886" i="1" a="1"/>
  <c r="Y886" i="1" s="1"/>
  <c r="W886" i="1" a="1"/>
  <c r="W886" i="1" s="1"/>
  <c r="V886" i="1"/>
  <c r="O462" i="1"/>
  <c r="P259" i="1"/>
  <c r="N259" i="1"/>
  <c r="AD1132" i="1" a="1"/>
  <c r="AD1132" i="1" s="1"/>
  <c r="W1132" i="1" a="1"/>
  <c r="W1132" i="1" s="1"/>
  <c r="U1132" i="1" a="1"/>
  <c r="U1132" i="1" s="1"/>
  <c r="AE1132" i="1" a="1"/>
  <c r="AE1132" i="1" s="1"/>
  <c r="AB1132" i="1" a="1"/>
  <c r="AB1132" i="1" s="1"/>
  <c r="AC1132" i="1" a="1"/>
  <c r="AC1132" i="1" s="1"/>
  <c r="AA1132" i="1" a="1"/>
  <c r="AA1132" i="1" s="1"/>
  <c r="Z1132" i="1" a="1"/>
  <c r="Z1132" i="1" s="1"/>
  <c r="T1132" i="1" a="1"/>
  <c r="T1132" i="1" s="1"/>
  <c r="AF1132" i="1" a="1"/>
  <c r="AF1132" i="1" s="1"/>
  <c r="Y1132" i="1" a="1"/>
  <c r="Y1132" i="1" s="1"/>
  <c r="X1132" i="1" a="1"/>
  <c r="X1132" i="1" s="1"/>
  <c r="V1132" i="1"/>
  <c r="S952" i="1"/>
  <c r="S210" i="1"/>
  <c r="H324" i="1"/>
  <c r="G324" i="1"/>
  <c r="AF281" i="1" a="1"/>
  <c r="AF281" i="1" s="1"/>
  <c r="U281" i="1" a="1"/>
  <c r="U281" i="1" s="1"/>
  <c r="AE281" i="1" a="1"/>
  <c r="AE281" i="1" s="1"/>
  <c r="T281" i="1" a="1"/>
  <c r="T281" i="1" s="1"/>
  <c r="AD281" i="1" a="1"/>
  <c r="AD281" i="1" s="1"/>
  <c r="AB281" i="1" a="1"/>
  <c r="AB281" i="1" s="1"/>
  <c r="AC281" i="1" a="1"/>
  <c r="AC281" i="1" s="1"/>
  <c r="Z281" i="1" a="1"/>
  <c r="Z281" i="1" s="1"/>
  <c r="Y281" i="1" a="1"/>
  <c r="Y281" i="1" s="1"/>
  <c r="AA281" i="1" a="1"/>
  <c r="AA281" i="1" s="1"/>
  <c r="X281" i="1" a="1"/>
  <c r="X281" i="1" s="1"/>
  <c r="W281" i="1" a="1"/>
  <c r="W281" i="1" s="1"/>
  <c r="V281" i="1"/>
  <c r="AF181" i="1" a="1"/>
  <c r="AF181" i="1" s="1"/>
  <c r="U181" i="1" a="1"/>
  <c r="U181" i="1" s="1"/>
  <c r="AE181" i="1" a="1"/>
  <c r="AE181" i="1" s="1"/>
  <c r="T181" i="1" a="1"/>
  <c r="T181" i="1" s="1"/>
  <c r="AD181" i="1" a="1"/>
  <c r="AD181" i="1" s="1"/>
  <c r="AC181" i="1" a="1"/>
  <c r="AC181" i="1" s="1"/>
  <c r="AB181" i="1" a="1"/>
  <c r="AB181" i="1" s="1"/>
  <c r="W181" i="1" a="1"/>
  <c r="W181" i="1" s="1"/>
  <c r="Y181" i="1" a="1"/>
  <c r="Y181" i="1" s="1"/>
  <c r="AA181" i="1" a="1"/>
  <c r="AA181" i="1" s="1"/>
  <c r="Z181" i="1" a="1"/>
  <c r="Z181" i="1" s="1"/>
  <c r="X181" i="1" a="1"/>
  <c r="X181" i="1" s="1"/>
  <c r="V181" i="1"/>
  <c r="AE1753" i="1" a="1"/>
  <c r="AE1753" i="1" s="1"/>
  <c r="T1753" i="1" a="1"/>
  <c r="T1753" i="1" s="1"/>
  <c r="AD1753" i="1" a="1"/>
  <c r="AD1753" i="1" s="1"/>
  <c r="AF1753" i="1" a="1"/>
  <c r="AF1753" i="1" s="1"/>
  <c r="AC1753" i="1" a="1"/>
  <c r="AC1753" i="1" s="1"/>
  <c r="AB1753" i="1" a="1"/>
  <c r="AB1753" i="1" s="1"/>
  <c r="AA1753" i="1" a="1"/>
  <c r="AA1753" i="1" s="1"/>
  <c r="Z1753" i="1" a="1"/>
  <c r="Z1753" i="1" s="1"/>
  <c r="Y1753" i="1" a="1"/>
  <c r="Y1753" i="1" s="1"/>
  <c r="X1753" i="1" a="1"/>
  <c r="X1753" i="1" s="1"/>
  <c r="W1753" i="1" a="1"/>
  <c r="W1753" i="1" s="1"/>
  <c r="U1753" i="1" a="1"/>
  <c r="U1753" i="1" s="1"/>
  <c r="V1753" i="1"/>
  <c r="X1530" i="1" a="1"/>
  <c r="X1530" i="1" s="1"/>
  <c r="AF1530" i="1" a="1"/>
  <c r="AF1530" i="1" s="1"/>
  <c r="T1530" i="1" a="1"/>
  <c r="T1530" i="1" s="1"/>
  <c r="AE1530" i="1" a="1"/>
  <c r="AE1530" i="1" s="1"/>
  <c r="AD1530" i="1" a="1"/>
  <c r="AD1530" i="1" s="1"/>
  <c r="AC1530" i="1" a="1"/>
  <c r="AC1530" i="1" s="1"/>
  <c r="AA1530" i="1" a="1"/>
  <c r="AA1530" i="1" s="1"/>
  <c r="U1530" i="1" a="1"/>
  <c r="U1530" i="1" s="1"/>
  <c r="AB1530" i="1" a="1"/>
  <c r="AB1530" i="1" s="1"/>
  <c r="Z1530" i="1" a="1"/>
  <c r="Z1530" i="1" s="1"/>
  <c r="Y1530" i="1" a="1"/>
  <c r="Y1530" i="1" s="1"/>
  <c r="W1530" i="1" a="1"/>
  <c r="W1530" i="1" s="1"/>
  <c r="V1530" i="1"/>
  <c r="P1232" i="1"/>
  <c r="P832" i="1"/>
  <c r="P267" i="1"/>
  <c r="O267" i="1"/>
  <c r="N267" i="1"/>
  <c r="AE170" i="1" a="1"/>
  <c r="AE170" i="1" s="1"/>
  <c r="T170" i="1" a="1"/>
  <c r="T170" i="1" s="1"/>
  <c r="AD170" i="1" a="1"/>
  <c r="AD170" i="1" s="1"/>
  <c r="AC170" i="1" a="1"/>
  <c r="AC170" i="1" s="1"/>
  <c r="AA170" i="1" a="1"/>
  <c r="AA170" i="1" s="1"/>
  <c r="Z170" i="1" a="1"/>
  <c r="Z170" i="1" s="1"/>
  <c r="AF170" i="1" a="1"/>
  <c r="AF170" i="1" s="1"/>
  <c r="AB170" i="1" a="1"/>
  <c r="AB170" i="1" s="1"/>
  <c r="Y170" i="1" a="1"/>
  <c r="Y170" i="1" s="1"/>
  <c r="X170" i="1" a="1"/>
  <c r="X170" i="1" s="1"/>
  <c r="U170" i="1" a="1"/>
  <c r="U170" i="1" s="1"/>
  <c r="W170" i="1" a="1"/>
  <c r="W170" i="1" s="1"/>
  <c r="V170" i="1"/>
  <c r="Q1679" i="1" a="1"/>
  <c r="Q1679" i="1" s="1"/>
  <c r="O626" i="1"/>
  <c r="Y78" i="1" a="1"/>
  <c r="Y78" i="1" s="1"/>
  <c r="X78" i="1" a="1"/>
  <c r="X78" i="1" s="1"/>
  <c r="AF78" i="1" a="1"/>
  <c r="AF78" i="1" s="1"/>
  <c r="AE78" i="1" a="1"/>
  <c r="AE78" i="1" s="1"/>
  <c r="AD78" i="1" a="1"/>
  <c r="AD78" i="1" s="1"/>
  <c r="AC78" i="1" a="1"/>
  <c r="AC78" i="1" s="1"/>
  <c r="AA78" i="1" a="1"/>
  <c r="AA78" i="1" s="1"/>
  <c r="AB78" i="1" a="1"/>
  <c r="AB78" i="1" s="1"/>
  <c r="W78" i="1" a="1"/>
  <c r="W78" i="1" s="1"/>
  <c r="V78" i="1"/>
  <c r="Z78" i="1" a="1"/>
  <c r="Z78" i="1" s="1"/>
  <c r="U78" i="1" a="1"/>
  <c r="U78" i="1" s="1"/>
  <c r="T78" i="1" a="1"/>
  <c r="T78" i="1" s="1"/>
  <c r="O1672" i="1"/>
  <c r="N1542" i="1"/>
  <c r="O1433" i="1"/>
  <c r="BI30" i="12"/>
  <c r="BG30" i="12"/>
  <c r="BH30" i="12" s="1"/>
  <c r="BF30" i="12"/>
  <c r="O408" i="1"/>
  <c r="P408" i="1"/>
  <c r="AE262" i="1" a="1"/>
  <c r="AE262" i="1" s="1"/>
  <c r="AD262" i="1" a="1"/>
  <c r="AD262" i="1" s="1"/>
  <c r="AB262" i="1" a="1"/>
  <c r="AB262" i="1" s="1"/>
  <c r="AC262" i="1" a="1"/>
  <c r="AC262" i="1" s="1"/>
  <c r="AA262" i="1" a="1"/>
  <c r="AA262" i="1" s="1"/>
  <c r="Z262" i="1" a="1"/>
  <c r="Z262" i="1" s="1"/>
  <c r="Y262" i="1" a="1"/>
  <c r="Y262" i="1" s="1"/>
  <c r="X262" i="1" a="1"/>
  <c r="X262" i="1" s="1"/>
  <c r="W262" i="1" a="1"/>
  <c r="W262" i="1" s="1"/>
  <c r="AF262" i="1" a="1"/>
  <c r="AF262" i="1" s="1"/>
  <c r="U262" i="1" a="1"/>
  <c r="U262" i="1" s="1"/>
  <c r="T262" i="1" a="1"/>
  <c r="T262" i="1" s="1"/>
  <c r="V262" i="1"/>
  <c r="BI16" i="15"/>
  <c r="BG16" i="15"/>
  <c r="BH16" i="15" s="1"/>
  <c r="BF16" i="15"/>
  <c r="P1482" i="1"/>
  <c r="O1482" i="1"/>
  <c r="N1482" i="1"/>
  <c r="AA1002" i="1" a="1"/>
  <c r="AA1002" i="1" s="1"/>
  <c r="Z1002" i="1" a="1"/>
  <c r="Z1002" i="1" s="1"/>
  <c r="Y1002" i="1" a="1"/>
  <c r="Y1002" i="1" s="1"/>
  <c r="X1002" i="1" a="1"/>
  <c r="X1002" i="1" s="1"/>
  <c r="AF1002" i="1" a="1"/>
  <c r="AF1002" i="1" s="1"/>
  <c r="U1002" i="1" a="1"/>
  <c r="U1002" i="1" s="1"/>
  <c r="AC1002" i="1" a="1"/>
  <c r="AC1002" i="1" s="1"/>
  <c r="AB1002" i="1" a="1"/>
  <c r="AB1002" i="1" s="1"/>
  <c r="W1002" i="1" a="1"/>
  <c r="W1002" i="1" s="1"/>
  <c r="T1002" i="1" a="1"/>
  <c r="T1002" i="1" s="1"/>
  <c r="AD1002" i="1" a="1"/>
  <c r="AD1002" i="1" s="1"/>
  <c r="AE1002" i="1" a="1"/>
  <c r="AE1002" i="1" s="1"/>
  <c r="V1002" i="1"/>
  <c r="P791" i="1"/>
  <c r="O791" i="1"/>
  <c r="BI55" i="11"/>
  <c r="BG55" i="11"/>
  <c r="BH55" i="11" s="1"/>
  <c r="BF55" i="11"/>
  <c r="S110" i="1"/>
  <c r="BB32" i="10"/>
  <c r="AZ32" i="10"/>
  <c r="BA32" i="10" s="1"/>
  <c r="AY32" i="10"/>
  <c r="AF604" i="1" a="1"/>
  <c r="AF604" i="1" s="1"/>
  <c r="U604" i="1" a="1"/>
  <c r="U604" i="1" s="1"/>
  <c r="AE604" i="1" a="1"/>
  <c r="AE604" i="1" s="1"/>
  <c r="T604" i="1" a="1"/>
  <c r="T604" i="1" s="1"/>
  <c r="AD604" i="1" a="1"/>
  <c r="AD604" i="1" s="1"/>
  <c r="AC604" i="1" a="1"/>
  <c r="AC604" i="1" s="1"/>
  <c r="AA604" i="1" a="1"/>
  <c r="AA604" i="1" s="1"/>
  <c r="AB604" i="1" a="1"/>
  <c r="AB604" i="1" s="1"/>
  <c r="Y604" i="1" a="1"/>
  <c r="Y604" i="1" s="1"/>
  <c r="X604" i="1" a="1"/>
  <c r="X604" i="1" s="1"/>
  <c r="Z604" i="1" a="1"/>
  <c r="Z604" i="1" s="1"/>
  <c r="W604" i="1" a="1"/>
  <c r="W604" i="1" s="1"/>
  <c r="V604" i="1"/>
  <c r="AD337" i="1" a="1"/>
  <c r="AD337" i="1" s="1"/>
  <c r="AC337" i="1" a="1"/>
  <c r="AC337" i="1" s="1"/>
  <c r="AB337" i="1" a="1"/>
  <c r="AB337" i="1" s="1"/>
  <c r="AA337" i="1" a="1"/>
  <c r="AA337" i="1" s="1"/>
  <c r="Z337" i="1" a="1"/>
  <c r="Z337" i="1" s="1"/>
  <c r="T337" i="1" a="1"/>
  <c r="T337" i="1" s="1"/>
  <c r="AF337" i="1" a="1"/>
  <c r="AF337" i="1" s="1"/>
  <c r="AE337" i="1" a="1"/>
  <c r="AE337" i="1" s="1"/>
  <c r="Y337" i="1" a="1"/>
  <c r="Y337" i="1" s="1"/>
  <c r="X337" i="1" a="1"/>
  <c r="X337" i="1" s="1"/>
  <c r="U337" i="1" a="1"/>
  <c r="U337" i="1" s="1"/>
  <c r="W337" i="1" a="1"/>
  <c r="W337" i="1" s="1"/>
  <c r="V337" i="1"/>
  <c r="P39" i="1"/>
  <c r="O39" i="1"/>
  <c r="H457" i="2"/>
  <c r="AA1255" i="1" a="1"/>
  <c r="AA1255" i="1" s="1"/>
  <c r="Z1255" i="1" a="1"/>
  <c r="Z1255" i="1" s="1"/>
  <c r="X1255" i="1" a="1"/>
  <c r="X1255" i="1" s="1"/>
  <c r="AF1255" i="1" a="1"/>
  <c r="AF1255" i="1" s="1"/>
  <c r="U1255" i="1" a="1"/>
  <c r="U1255" i="1" s="1"/>
  <c r="AE1255" i="1" a="1"/>
  <c r="AE1255" i="1" s="1"/>
  <c r="AD1255" i="1" a="1"/>
  <c r="AD1255" i="1" s="1"/>
  <c r="AB1255" i="1" a="1"/>
  <c r="AB1255" i="1" s="1"/>
  <c r="T1255" i="1" a="1"/>
  <c r="T1255" i="1" s="1"/>
  <c r="W1255" i="1" a="1"/>
  <c r="W1255" i="1" s="1"/>
  <c r="AC1255" i="1" a="1"/>
  <c r="AC1255" i="1" s="1"/>
  <c r="Y1255" i="1" a="1"/>
  <c r="Y1255" i="1" s="1"/>
  <c r="V1255" i="1"/>
  <c r="AF564" i="1" a="1"/>
  <c r="AF564" i="1" s="1"/>
  <c r="U564" i="1" a="1"/>
  <c r="U564" i="1" s="1"/>
  <c r="AE564" i="1" a="1"/>
  <c r="AE564" i="1" s="1"/>
  <c r="T564" i="1" a="1"/>
  <c r="T564" i="1" s="1"/>
  <c r="AD564" i="1" a="1"/>
  <c r="AD564" i="1" s="1"/>
  <c r="AC564" i="1" a="1"/>
  <c r="AC564" i="1" s="1"/>
  <c r="AA564" i="1" a="1"/>
  <c r="AA564" i="1" s="1"/>
  <c r="AB564" i="1" a="1"/>
  <c r="AB564" i="1" s="1"/>
  <c r="Z564" i="1" a="1"/>
  <c r="Z564" i="1" s="1"/>
  <c r="Y564" i="1" a="1"/>
  <c r="Y564" i="1" s="1"/>
  <c r="X564" i="1" a="1"/>
  <c r="X564" i="1" s="1"/>
  <c r="W564" i="1" a="1"/>
  <c r="W564" i="1" s="1"/>
  <c r="V564" i="1"/>
  <c r="P180" i="1"/>
  <c r="Q1282" i="1" a="1"/>
  <c r="Q1282" i="1" s="1"/>
  <c r="Z1253" i="1" a="1"/>
  <c r="Z1253" i="1" s="1"/>
  <c r="Y1253" i="1" a="1"/>
  <c r="Y1253" i="1" s="1"/>
  <c r="W1253" i="1" a="1"/>
  <c r="W1253" i="1" s="1"/>
  <c r="AE1253" i="1" a="1"/>
  <c r="AE1253" i="1" s="1"/>
  <c r="T1253" i="1" a="1"/>
  <c r="T1253" i="1" s="1"/>
  <c r="AF1253" i="1" a="1"/>
  <c r="AF1253" i="1" s="1"/>
  <c r="AD1253" i="1" a="1"/>
  <c r="AD1253" i="1" s="1"/>
  <c r="AC1253" i="1" a="1"/>
  <c r="AC1253" i="1" s="1"/>
  <c r="AA1253" i="1" a="1"/>
  <c r="AA1253" i="1" s="1"/>
  <c r="AB1253" i="1" a="1"/>
  <c r="AB1253" i="1" s="1"/>
  <c r="X1253" i="1" a="1"/>
  <c r="X1253" i="1" s="1"/>
  <c r="U1253" i="1" a="1"/>
  <c r="U1253" i="1" s="1"/>
  <c r="V1253" i="1"/>
  <c r="Q882" i="1" a="1"/>
  <c r="Q882" i="1" s="1"/>
  <c r="O229" i="1"/>
  <c r="N229" i="1"/>
  <c r="P229" i="1"/>
  <c r="O76" i="1"/>
  <c r="N1711" i="1"/>
  <c r="P1411" i="1"/>
  <c r="O1411" i="1"/>
  <c r="N1411" i="1"/>
  <c r="S870" i="1"/>
  <c r="N1270" i="1"/>
  <c r="AB1507" i="1" a="1"/>
  <c r="AB1507" i="1" s="1"/>
  <c r="AA1507" i="1" a="1"/>
  <c r="AA1507" i="1" s="1"/>
  <c r="Z1507" i="1" a="1"/>
  <c r="Z1507" i="1" s="1"/>
  <c r="W1507" i="1" a="1"/>
  <c r="W1507" i="1" s="1"/>
  <c r="AF1507" i="1" a="1"/>
  <c r="AF1507" i="1" s="1"/>
  <c r="AD1507" i="1" a="1"/>
  <c r="AD1507" i="1" s="1"/>
  <c r="Y1507" i="1" a="1"/>
  <c r="Y1507" i="1" s="1"/>
  <c r="AE1507" i="1" a="1"/>
  <c r="AE1507" i="1" s="1"/>
  <c r="AC1507" i="1" a="1"/>
  <c r="AC1507" i="1" s="1"/>
  <c r="U1507" i="1" a="1"/>
  <c r="U1507" i="1" s="1"/>
  <c r="X1507" i="1" a="1"/>
  <c r="X1507" i="1" s="1"/>
  <c r="T1507" i="1" a="1"/>
  <c r="T1507" i="1" s="1"/>
  <c r="V1507" i="1"/>
  <c r="O1021" i="1"/>
  <c r="O50" i="1"/>
  <c r="O592" i="1"/>
  <c r="O1593" i="1"/>
  <c r="Y1231" i="1" a="1"/>
  <c r="Y1231" i="1" s="1"/>
  <c r="X1231" i="1" a="1"/>
  <c r="X1231" i="1" s="1"/>
  <c r="AF1231" i="1" a="1"/>
  <c r="AF1231" i="1" s="1"/>
  <c r="U1231" i="1" a="1"/>
  <c r="U1231" i="1" s="1"/>
  <c r="AD1231" i="1" a="1"/>
  <c r="AD1231" i="1" s="1"/>
  <c r="Z1231" i="1" a="1"/>
  <c r="Z1231" i="1" s="1"/>
  <c r="W1231" i="1" a="1"/>
  <c r="W1231" i="1" s="1"/>
  <c r="T1231" i="1" a="1"/>
  <c r="T1231" i="1" s="1"/>
  <c r="AE1231" i="1" a="1"/>
  <c r="AE1231" i="1" s="1"/>
  <c r="AC1231" i="1" a="1"/>
  <c r="AC1231" i="1" s="1"/>
  <c r="AA1231" i="1" a="1"/>
  <c r="AA1231" i="1" s="1"/>
  <c r="AB1231" i="1" a="1"/>
  <c r="AB1231" i="1" s="1"/>
  <c r="V1231" i="1"/>
  <c r="N987" i="1"/>
  <c r="P95" i="1"/>
  <c r="P524" i="1"/>
  <c r="O524" i="1"/>
  <c r="N524" i="1"/>
  <c r="G424" i="1"/>
  <c r="H424" i="1"/>
  <c r="AF381" i="1" a="1"/>
  <c r="AF381" i="1" s="1"/>
  <c r="U381" i="1" a="1"/>
  <c r="U381" i="1" s="1"/>
  <c r="AE381" i="1" a="1"/>
  <c r="AE381" i="1" s="1"/>
  <c r="T381" i="1" a="1"/>
  <c r="T381" i="1" s="1"/>
  <c r="AD381" i="1" a="1"/>
  <c r="AD381" i="1" s="1"/>
  <c r="AC381" i="1" a="1"/>
  <c r="AC381" i="1" s="1"/>
  <c r="AB381" i="1" a="1"/>
  <c r="AB381" i="1" s="1"/>
  <c r="W381" i="1" a="1"/>
  <c r="W381" i="1" s="1"/>
  <c r="Y381" i="1" a="1"/>
  <c r="Y381" i="1" s="1"/>
  <c r="X381" i="1" a="1"/>
  <c r="X381" i="1" s="1"/>
  <c r="AA381" i="1" a="1"/>
  <c r="AA381" i="1" s="1"/>
  <c r="Z381" i="1" a="1"/>
  <c r="Z381" i="1" s="1"/>
  <c r="V381" i="1"/>
  <c r="H137" i="2"/>
  <c r="N1530" i="1"/>
  <c r="O1277" i="1"/>
  <c r="P1277" i="1"/>
  <c r="N1277" i="1"/>
  <c r="AE670" i="1" a="1"/>
  <c r="AE670" i="1" s="1"/>
  <c r="T670" i="1" a="1"/>
  <c r="T670" i="1" s="1"/>
  <c r="AA670" i="1" a="1"/>
  <c r="AA670" i="1" s="1"/>
  <c r="U670" i="1" a="1"/>
  <c r="U670" i="1" s="1"/>
  <c r="AF670" i="1" a="1"/>
  <c r="AF670" i="1" s="1"/>
  <c r="AD670" i="1" a="1"/>
  <c r="AD670" i="1" s="1"/>
  <c r="AC670" i="1" a="1"/>
  <c r="AC670" i="1" s="1"/>
  <c r="AB670" i="1" a="1"/>
  <c r="AB670" i="1" s="1"/>
  <c r="Z670" i="1" a="1"/>
  <c r="Z670" i="1" s="1"/>
  <c r="Y670" i="1" a="1"/>
  <c r="Y670" i="1" s="1"/>
  <c r="X670" i="1" a="1"/>
  <c r="X670" i="1" s="1"/>
  <c r="W670" i="1" a="1"/>
  <c r="W670" i="1" s="1"/>
  <c r="V670" i="1"/>
  <c r="O286" i="1"/>
  <c r="P286" i="1"/>
  <c r="N286" i="1"/>
  <c r="AD197" i="1" a="1"/>
  <c r="AD197" i="1" s="1"/>
  <c r="AC197" i="1" a="1"/>
  <c r="AC197" i="1" s="1"/>
  <c r="AB197" i="1" a="1"/>
  <c r="AB197" i="1" s="1"/>
  <c r="AA197" i="1" a="1"/>
  <c r="AA197" i="1" s="1"/>
  <c r="Z197" i="1" a="1"/>
  <c r="Z197" i="1" s="1"/>
  <c r="AE197" i="1" a="1"/>
  <c r="AE197" i="1" s="1"/>
  <c r="Y197" i="1" a="1"/>
  <c r="Y197" i="1" s="1"/>
  <c r="X197" i="1" a="1"/>
  <c r="X197" i="1" s="1"/>
  <c r="W197" i="1" a="1"/>
  <c r="W197" i="1" s="1"/>
  <c r="U197" i="1" a="1"/>
  <c r="U197" i="1" s="1"/>
  <c r="T197" i="1" a="1"/>
  <c r="T197" i="1" s="1"/>
  <c r="AF197" i="1" a="1"/>
  <c r="AF197" i="1" s="1"/>
  <c r="V197" i="1"/>
  <c r="N1722" i="1"/>
  <c r="G1213" i="1"/>
  <c r="X1207" i="1" a="1"/>
  <c r="X1207" i="1" s="1"/>
  <c r="W1207" i="1" a="1"/>
  <c r="W1207" i="1" s="1"/>
  <c r="AF1207" i="1" a="1"/>
  <c r="AF1207" i="1" s="1"/>
  <c r="T1207" i="1" a="1"/>
  <c r="T1207" i="1" s="1"/>
  <c r="AE1207" i="1" a="1"/>
  <c r="AE1207" i="1" s="1"/>
  <c r="AC1207" i="1" a="1"/>
  <c r="AC1207" i="1" s="1"/>
  <c r="U1207" i="1" a="1"/>
  <c r="U1207" i="1" s="1"/>
  <c r="Z1207" i="1" a="1"/>
  <c r="Z1207" i="1" s="1"/>
  <c r="Y1207" i="1" a="1"/>
  <c r="Y1207" i="1" s="1"/>
  <c r="AA1207" i="1" a="1"/>
  <c r="AA1207" i="1" s="1"/>
  <c r="AD1207" i="1" a="1"/>
  <c r="AD1207" i="1" s="1"/>
  <c r="AB1207" i="1" a="1"/>
  <c r="AB1207" i="1" s="1"/>
  <c r="V1207" i="1"/>
  <c r="BI43" i="9"/>
  <c r="BG43" i="9"/>
  <c r="BH43" i="9" s="1"/>
  <c r="BF43" i="9"/>
  <c r="BI17" i="11"/>
  <c r="BG17" i="11"/>
  <c r="BH17" i="11" s="1"/>
  <c r="BF17" i="11"/>
  <c r="AF1301" i="1" a="1"/>
  <c r="AF1301" i="1" s="1"/>
  <c r="U1301" i="1" a="1"/>
  <c r="U1301" i="1" s="1"/>
  <c r="AE1301" i="1" a="1"/>
  <c r="AE1301" i="1" s="1"/>
  <c r="T1301" i="1" a="1"/>
  <c r="T1301" i="1" s="1"/>
  <c r="AD1301" i="1" a="1"/>
  <c r="AD1301" i="1" s="1"/>
  <c r="Z1301" i="1" a="1"/>
  <c r="Z1301" i="1" s="1"/>
  <c r="Y1301" i="1" a="1"/>
  <c r="Y1301" i="1" s="1"/>
  <c r="X1301" i="1" a="1"/>
  <c r="X1301" i="1" s="1"/>
  <c r="W1301" i="1" a="1"/>
  <c r="W1301" i="1" s="1"/>
  <c r="AC1301" i="1" a="1"/>
  <c r="AC1301" i="1" s="1"/>
  <c r="AA1301" i="1" a="1"/>
  <c r="AA1301" i="1" s="1"/>
  <c r="AB1301" i="1" a="1"/>
  <c r="AB1301" i="1" s="1"/>
  <c r="V1301" i="1"/>
  <c r="N930" i="1"/>
  <c r="G1652" i="1"/>
  <c r="N1157" i="1"/>
  <c r="AC706" i="1" a="1"/>
  <c r="AC706" i="1" s="1"/>
  <c r="AB706" i="1" a="1"/>
  <c r="AB706" i="1" s="1"/>
  <c r="AA706" i="1" a="1"/>
  <c r="AA706" i="1" s="1"/>
  <c r="Z706" i="1" a="1"/>
  <c r="Z706" i="1" s="1"/>
  <c r="Y706" i="1" a="1"/>
  <c r="Y706" i="1" s="1"/>
  <c r="W706" i="1" a="1"/>
  <c r="W706" i="1" s="1"/>
  <c r="AD706" i="1" a="1"/>
  <c r="AD706" i="1" s="1"/>
  <c r="X706" i="1" a="1"/>
  <c r="X706" i="1" s="1"/>
  <c r="U706" i="1" a="1"/>
  <c r="U706" i="1" s="1"/>
  <c r="T706" i="1" a="1"/>
  <c r="T706" i="1" s="1"/>
  <c r="AF706" i="1" a="1"/>
  <c r="AF706" i="1" s="1"/>
  <c r="AE706" i="1" a="1"/>
  <c r="AE706" i="1" s="1"/>
  <c r="V706" i="1"/>
  <c r="P464" i="1"/>
  <c r="O464" i="1"/>
  <c r="AB353" i="1" a="1"/>
  <c r="AB353" i="1" s="1"/>
  <c r="AA353" i="1" a="1"/>
  <c r="AA353" i="1" s="1"/>
  <c r="Z353" i="1" a="1"/>
  <c r="Z353" i="1" s="1"/>
  <c r="Y353" i="1" a="1"/>
  <c r="Y353" i="1" s="1"/>
  <c r="X353" i="1" a="1"/>
  <c r="X353" i="1" s="1"/>
  <c r="AC353" i="1" a="1"/>
  <c r="AC353" i="1" s="1"/>
  <c r="W353" i="1" a="1"/>
  <c r="W353" i="1" s="1"/>
  <c r="U353" i="1" a="1"/>
  <c r="U353" i="1" s="1"/>
  <c r="T353" i="1" a="1"/>
  <c r="T353" i="1" s="1"/>
  <c r="AF353" i="1" a="1"/>
  <c r="AF353" i="1" s="1"/>
  <c r="AD353" i="1" a="1"/>
  <c r="AD353" i="1" s="1"/>
  <c r="AE353" i="1" a="1"/>
  <c r="AE353" i="1" s="1"/>
  <c r="V353" i="1"/>
  <c r="P48" i="1"/>
  <c r="N48" i="1"/>
  <c r="O48" i="1"/>
  <c r="AD1192" i="1" a="1"/>
  <c r="AD1192" i="1" s="1"/>
  <c r="AC1192" i="1" a="1"/>
  <c r="AC1192" i="1" s="1"/>
  <c r="AA1192" i="1" a="1"/>
  <c r="AA1192" i="1" s="1"/>
  <c r="Z1192" i="1" a="1"/>
  <c r="Z1192" i="1" s="1"/>
  <c r="X1192" i="1" a="1"/>
  <c r="X1192" i="1" s="1"/>
  <c r="U1192" i="1" a="1"/>
  <c r="U1192" i="1" s="1"/>
  <c r="T1192" i="1" a="1"/>
  <c r="T1192" i="1" s="1"/>
  <c r="AF1192" i="1" a="1"/>
  <c r="AF1192" i="1" s="1"/>
  <c r="W1192" i="1" a="1"/>
  <c r="W1192" i="1" s="1"/>
  <c r="AE1192" i="1" a="1"/>
  <c r="AE1192" i="1" s="1"/>
  <c r="Y1192" i="1" a="1"/>
  <c r="Y1192" i="1" s="1"/>
  <c r="AB1192" i="1" a="1"/>
  <c r="AB1192" i="1" s="1"/>
  <c r="V1192" i="1"/>
  <c r="W815" i="1" a="1"/>
  <c r="W815" i="1" s="1"/>
  <c r="AF815" i="1" a="1"/>
  <c r="AF815" i="1" s="1"/>
  <c r="U815" i="1" a="1"/>
  <c r="U815" i="1" s="1"/>
  <c r="AD815" i="1" a="1"/>
  <c r="AD815" i="1" s="1"/>
  <c r="AB815" i="1" a="1"/>
  <c r="AB815" i="1" s="1"/>
  <c r="Z815" i="1" a="1"/>
  <c r="Z815" i="1" s="1"/>
  <c r="Y815" i="1" a="1"/>
  <c r="Y815" i="1" s="1"/>
  <c r="X815" i="1" a="1"/>
  <c r="X815" i="1" s="1"/>
  <c r="T815" i="1" a="1"/>
  <c r="T815" i="1" s="1"/>
  <c r="AC815" i="1" a="1"/>
  <c r="AC815" i="1" s="1"/>
  <c r="AA815" i="1" a="1"/>
  <c r="AA815" i="1" s="1"/>
  <c r="AE815" i="1" a="1"/>
  <c r="AE815" i="1" s="1"/>
  <c r="V815" i="1"/>
  <c r="W661" i="1" a="1"/>
  <c r="W661" i="1" s="1"/>
  <c r="U661" i="1" a="1"/>
  <c r="U661" i="1" s="1"/>
  <c r="T661" i="1" a="1"/>
  <c r="T661" i="1" s="1"/>
  <c r="AF661" i="1" a="1"/>
  <c r="AF661" i="1" s="1"/>
  <c r="AE661" i="1" a="1"/>
  <c r="AE661" i="1" s="1"/>
  <c r="AD661" i="1" a="1"/>
  <c r="AD661" i="1" s="1"/>
  <c r="Y661" i="1" a="1"/>
  <c r="Y661" i="1" s="1"/>
  <c r="X661" i="1" a="1"/>
  <c r="X661" i="1" s="1"/>
  <c r="AC661" i="1" a="1"/>
  <c r="AC661" i="1" s="1"/>
  <c r="AA661" i="1" a="1"/>
  <c r="AA661" i="1" s="1"/>
  <c r="AB661" i="1" a="1"/>
  <c r="AB661" i="1" s="1"/>
  <c r="Z661" i="1" a="1"/>
  <c r="Z661" i="1" s="1"/>
  <c r="V661" i="1"/>
  <c r="Y559" i="1" a="1"/>
  <c r="Y559" i="1" s="1"/>
  <c r="X559" i="1" a="1"/>
  <c r="X559" i="1" s="1"/>
  <c r="W559" i="1" a="1"/>
  <c r="W559" i="1" s="1"/>
  <c r="AF559" i="1" a="1"/>
  <c r="AF559" i="1" s="1"/>
  <c r="U559" i="1" a="1"/>
  <c r="U559" i="1" s="1"/>
  <c r="AE559" i="1" a="1"/>
  <c r="AE559" i="1" s="1"/>
  <c r="T559" i="1" a="1"/>
  <c r="T559" i="1" s="1"/>
  <c r="AB559" i="1" a="1"/>
  <c r="AB559" i="1" s="1"/>
  <c r="AA559" i="1" a="1"/>
  <c r="AA559" i="1" s="1"/>
  <c r="Z559" i="1" a="1"/>
  <c r="Z559" i="1" s="1"/>
  <c r="AC559" i="1" a="1"/>
  <c r="AC559" i="1" s="1"/>
  <c r="AD559" i="1" a="1"/>
  <c r="AD559" i="1" s="1"/>
  <c r="V559" i="1"/>
  <c r="AC175" i="1" a="1"/>
  <c r="AC175" i="1" s="1"/>
  <c r="AB175" i="1" a="1"/>
  <c r="AB175" i="1" s="1"/>
  <c r="AA175" i="1" a="1"/>
  <c r="AA175" i="1" s="1"/>
  <c r="Z175" i="1" a="1"/>
  <c r="Z175" i="1" s="1"/>
  <c r="Y175" i="1" a="1"/>
  <c r="Y175" i="1" s="1"/>
  <c r="AD175" i="1" a="1"/>
  <c r="AD175" i="1" s="1"/>
  <c r="X175" i="1" a="1"/>
  <c r="X175" i="1" s="1"/>
  <c r="W175" i="1" a="1"/>
  <c r="W175" i="1" s="1"/>
  <c r="U175" i="1" a="1"/>
  <c r="U175" i="1" s="1"/>
  <c r="AF175" i="1" a="1"/>
  <c r="AF175" i="1" s="1"/>
  <c r="AE175" i="1" a="1"/>
  <c r="AE175" i="1" s="1"/>
  <c r="T175" i="1" a="1"/>
  <c r="T175" i="1" s="1"/>
  <c r="V175" i="1"/>
  <c r="Z1195" i="1" a="1"/>
  <c r="Z1195" i="1" s="1"/>
  <c r="Y1195" i="1" a="1"/>
  <c r="Y1195" i="1" s="1"/>
  <c r="AE1195" i="1" a="1"/>
  <c r="AE1195" i="1" s="1"/>
  <c r="T1195" i="1" a="1"/>
  <c r="T1195" i="1" s="1"/>
  <c r="AD1195" i="1" a="1"/>
  <c r="AD1195" i="1" s="1"/>
  <c r="AC1195" i="1" a="1"/>
  <c r="AC1195" i="1" s="1"/>
  <c r="AB1195" i="1" a="1"/>
  <c r="AB1195" i="1" s="1"/>
  <c r="AA1195" i="1" a="1"/>
  <c r="AA1195" i="1" s="1"/>
  <c r="U1195" i="1" a="1"/>
  <c r="U1195" i="1" s="1"/>
  <c r="AF1195" i="1" a="1"/>
  <c r="AF1195" i="1" s="1"/>
  <c r="X1195" i="1" a="1"/>
  <c r="X1195" i="1" s="1"/>
  <c r="W1195" i="1" a="1"/>
  <c r="W1195" i="1" s="1"/>
  <c r="V1195" i="1"/>
  <c r="AA64" i="1" a="1"/>
  <c r="AA64" i="1" s="1"/>
  <c r="U64" i="1" a="1"/>
  <c r="U64" i="1" s="1"/>
  <c r="AF64" i="1" a="1"/>
  <c r="AF64" i="1" s="1"/>
  <c r="T64" i="1" a="1"/>
  <c r="T64" i="1" s="1"/>
  <c r="AE64" i="1" a="1"/>
  <c r="AE64" i="1" s="1"/>
  <c r="AD64" i="1" a="1"/>
  <c r="AD64" i="1" s="1"/>
  <c r="AC64" i="1" a="1"/>
  <c r="AC64" i="1" s="1"/>
  <c r="Z64" i="1" a="1"/>
  <c r="Z64" i="1" s="1"/>
  <c r="Y64" i="1" a="1"/>
  <c r="Y64" i="1" s="1"/>
  <c r="X64" i="1" a="1"/>
  <c r="X64" i="1" s="1"/>
  <c r="W64" i="1" a="1"/>
  <c r="W64" i="1" s="1"/>
  <c r="AB64" i="1" a="1"/>
  <c r="AB64" i="1" s="1"/>
  <c r="V64" i="1"/>
  <c r="AD21" i="1" a="1"/>
  <c r="AD21" i="1" s="1"/>
  <c r="AC21" i="1" a="1"/>
  <c r="AC21" i="1" s="1"/>
  <c r="AB21" i="1" a="1"/>
  <c r="AB21" i="1" s="1"/>
  <c r="AA21" i="1" a="1"/>
  <c r="AA21" i="1" s="1"/>
  <c r="Z21" i="1" a="1"/>
  <c r="Z21" i="1" s="1"/>
  <c r="X21" i="1" a="1"/>
  <c r="X21" i="1" s="1"/>
  <c r="U21" i="1" a="1"/>
  <c r="U21" i="1" s="1"/>
  <c r="T21" i="1" a="1"/>
  <c r="T21" i="1" s="1"/>
  <c r="AF21" i="1" a="1"/>
  <c r="AF21" i="1" s="1"/>
  <c r="Y21" i="1" a="1"/>
  <c r="Y21" i="1" s="1"/>
  <c r="W21" i="1" a="1"/>
  <c r="W21" i="1" s="1"/>
  <c r="AE21" i="1" a="1"/>
  <c r="AE21" i="1" s="1"/>
  <c r="V21" i="1"/>
  <c r="AC275" i="1" a="1"/>
  <c r="AC275" i="1" s="1"/>
  <c r="AB275" i="1" a="1"/>
  <c r="AB275" i="1" s="1"/>
  <c r="AA275" i="1" a="1"/>
  <c r="AA275" i="1" s="1"/>
  <c r="Y275" i="1" a="1"/>
  <c r="Y275" i="1" s="1"/>
  <c r="AE275" i="1" a="1"/>
  <c r="AE275" i="1" s="1"/>
  <c r="AD275" i="1" a="1"/>
  <c r="AD275" i="1" s="1"/>
  <c r="Z275" i="1" a="1"/>
  <c r="Z275" i="1" s="1"/>
  <c r="W275" i="1" a="1"/>
  <c r="W275" i="1" s="1"/>
  <c r="AF275" i="1" a="1"/>
  <c r="AF275" i="1" s="1"/>
  <c r="X275" i="1" a="1"/>
  <c r="X275" i="1" s="1"/>
  <c r="T275" i="1" a="1"/>
  <c r="T275" i="1" s="1"/>
  <c r="U275" i="1" a="1"/>
  <c r="U275" i="1" s="1"/>
  <c r="V275" i="1"/>
  <c r="Q1386" i="1" a="1"/>
  <c r="Q1386" i="1" s="1"/>
  <c r="O375" i="1"/>
  <c r="P375" i="1"/>
  <c r="W799" i="1" a="1"/>
  <c r="W799" i="1" s="1"/>
  <c r="U799" i="1" a="1"/>
  <c r="U799" i="1" s="1"/>
  <c r="AF799" i="1" a="1"/>
  <c r="AF799" i="1" s="1"/>
  <c r="T799" i="1" a="1"/>
  <c r="T799" i="1" s="1"/>
  <c r="AC799" i="1" a="1"/>
  <c r="AC799" i="1" s="1"/>
  <c r="Z799" i="1" a="1"/>
  <c r="Z799" i="1" s="1"/>
  <c r="Y799" i="1" a="1"/>
  <c r="Y799" i="1" s="1"/>
  <c r="X799" i="1" a="1"/>
  <c r="X799" i="1" s="1"/>
  <c r="AE799" i="1" a="1"/>
  <c r="AE799" i="1" s="1"/>
  <c r="AB799" i="1" a="1"/>
  <c r="AB799" i="1" s="1"/>
  <c r="AD799" i="1" a="1"/>
  <c r="AD799" i="1" s="1"/>
  <c r="AA799" i="1" a="1"/>
  <c r="AA799" i="1" s="1"/>
  <c r="V799" i="1"/>
  <c r="AC607" i="1" a="1"/>
  <c r="AC607" i="1" s="1"/>
  <c r="AB607" i="1" a="1"/>
  <c r="AB607" i="1" s="1"/>
  <c r="AA607" i="1" a="1"/>
  <c r="AA607" i="1" s="1"/>
  <c r="Z607" i="1" a="1"/>
  <c r="Z607" i="1" s="1"/>
  <c r="Y607" i="1" a="1"/>
  <c r="Y607" i="1" s="1"/>
  <c r="AE607" i="1" a="1"/>
  <c r="AE607" i="1" s="1"/>
  <c r="AD607" i="1" a="1"/>
  <c r="AD607" i="1" s="1"/>
  <c r="X607" i="1" a="1"/>
  <c r="X607" i="1" s="1"/>
  <c r="W607" i="1" a="1"/>
  <c r="W607" i="1" s="1"/>
  <c r="U607" i="1" a="1"/>
  <c r="U607" i="1" s="1"/>
  <c r="T607" i="1" a="1"/>
  <c r="T607" i="1" s="1"/>
  <c r="AF607" i="1" a="1"/>
  <c r="AF607" i="1" s="1"/>
  <c r="V607" i="1"/>
  <c r="AF421" i="1" a="1"/>
  <c r="AF421" i="1" s="1"/>
  <c r="U421" i="1" a="1"/>
  <c r="U421" i="1" s="1"/>
  <c r="AE421" i="1" a="1"/>
  <c r="AE421" i="1" s="1"/>
  <c r="T421" i="1" a="1"/>
  <c r="T421" i="1" s="1"/>
  <c r="AD421" i="1" a="1"/>
  <c r="AD421" i="1" s="1"/>
  <c r="AC421" i="1" a="1"/>
  <c r="AC421" i="1" s="1"/>
  <c r="AB421" i="1" a="1"/>
  <c r="AB421" i="1" s="1"/>
  <c r="W421" i="1" a="1"/>
  <c r="W421" i="1" s="1"/>
  <c r="AA421" i="1" a="1"/>
  <c r="AA421" i="1" s="1"/>
  <c r="Z421" i="1" a="1"/>
  <c r="Z421" i="1" s="1"/>
  <c r="X421" i="1" a="1"/>
  <c r="X421" i="1" s="1"/>
  <c r="Y421" i="1" a="1"/>
  <c r="Y421" i="1" s="1"/>
  <c r="V421" i="1"/>
  <c r="N84" i="1"/>
  <c r="P84" i="1"/>
  <c r="O84" i="1"/>
  <c r="Q269" i="1" a="1"/>
  <c r="Q269" i="1" s="1"/>
  <c r="N194" i="1"/>
  <c r="AE159" i="1" a="1"/>
  <c r="AE159" i="1" s="1"/>
  <c r="T159" i="1" a="1"/>
  <c r="T159" i="1" s="1"/>
  <c r="AD159" i="1" a="1"/>
  <c r="AD159" i="1" s="1"/>
  <c r="AC159" i="1" a="1"/>
  <c r="AC159" i="1" s="1"/>
  <c r="AB159" i="1" a="1"/>
  <c r="AB159" i="1" s="1"/>
  <c r="AA159" i="1" a="1"/>
  <c r="AA159" i="1" s="1"/>
  <c r="U159" i="1" a="1"/>
  <c r="U159" i="1" s="1"/>
  <c r="AF159" i="1" a="1"/>
  <c r="AF159" i="1" s="1"/>
  <c r="X159" i="1" a="1"/>
  <c r="X159" i="1" s="1"/>
  <c r="Z159" i="1" a="1"/>
  <c r="Z159" i="1" s="1"/>
  <c r="Y159" i="1" a="1"/>
  <c r="Y159" i="1" s="1"/>
  <c r="W159" i="1" a="1"/>
  <c r="W159" i="1" s="1"/>
  <c r="V159" i="1"/>
  <c r="AF1021" i="1" a="1"/>
  <c r="AF1021" i="1" s="1"/>
  <c r="U1021" i="1" a="1"/>
  <c r="U1021" i="1" s="1"/>
  <c r="AE1021" i="1" a="1"/>
  <c r="AE1021" i="1" s="1"/>
  <c r="T1021" i="1" a="1"/>
  <c r="T1021" i="1" s="1"/>
  <c r="AD1021" i="1" a="1"/>
  <c r="AD1021" i="1" s="1"/>
  <c r="AC1021" i="1" a="1"/>
  <c r="AC1021" i="1" s="1"/>
  <c r="Z1021" i="1" a="1"/>
  <c r="Z1021" i="1" s="1"/>
  <c r="W1021" i="1" a="1"/>
  <c r="W1021" i="1" s="1"/>
  <c r="Y1021" i="1" a="1"/>
  <c r="Y1021" i="1" s="1"/>
  <c r="X1021" i="1" a="1"/>
  <c r="X1021" i="1" s="1"/>
  <c r="AB1021" i="1" a="1"/>
  <c r="AB1021" i="1" s="1"/>
  <c r="AA1021" i="1" a="1"/>
  <c r="AA1021" i="1" s="1"/>
  <c r="V1021" i="1"/>
  <c r="W526" i="1" a="1"/>
  <c r="W526" i="1" s="1"/>
  <c r="AF526" i="1" a="1"/>
  <c r="AF526" i="1" s="1"/>
  <c r="U526" i="1" a="1"/>
  <c r="U526" i="1" s="1"/>
  <c r="AE526" i="1" a="1"/>
  <c r="AE526" i="1" s="1"/>
  <c r="AD526" i="1" a="1"/>
  <c r="AD526" i="1" s="1"/>
  <c r="AB526" i="1" a="1"/>
  <c r="AB526" i="1" s="1"/>
  <c r="X526" i="1" a="1"/>
  <c r="X526" i="1" s="1"/>
  <c r="T526" i="1" a="1"/>
  <c r="T526" i="1" s="1"/>
  <c r="AC526" i="1" a="1"/>
  <c r="AC526" i="1" s="1"/>
  <c r="Y526" i="1" a="1"/>
  <c r="Y526" i="1" s="1"/>
  <c r="AA526" i="1" a="1"/>
  <c r="AA526" i="1" s="1"/>
  <c r="Z526" i="1" a="1"/>
  <c r="Z526" i="1" s="1"/>
  <c r="V526" i="1"/>
  <c r="AE491" i="1" a="1"/>
  <c r="AE491" i="1" s="1"/>
  <c r="T491" i="1" a="1"/>
  <c r="T491" i="1" s="1"/>
  <c r="AA491" i="1" a="1"/>
  <c r="AA491" i="1" s="1"/>
  <c r="AB491" i="1" a="1"/>
  <c r="AB491" i="1" s="1"/>
  <c r="Z491" i="1" a="1"/>
  <c r="Z491" i="1" s="1"/>
  <c r="AF491" i="1" a="1"/>
  <c r="AF491" i="1" s="1"/>
  <c r="AD491" i="1" a="1"/>
  <c r="AD491" i="1" s="1"/>
  <c r="Y491" i="1" a="1"/>
  <c r="Y491" i="1" s="1"/>
  <c r="AC491" i="1" a="1"/>
  <c r="AC491" i="1" s="1"/>
  <c r="X491" i="1" a="1"/>
  <c r="X491" i="1" s="1"/>
  <c r="W491" i="1" a="1"/>
  <c r="W491" i="1" s="1"/>
  <c r="U491" i="1" a="1"/>
  <c r="U491" i="1" s="1"/>
  <c r="V491" i="1"/>
  <c r="Z532" i="1" a="1"/>
  <c r="Z532" i="1" s="1"/>
  <c r="Y532" i="1" a="1"/>
  <c r="Y532" i="1" s="1"/>
  <c r="X532" i="1" a="1"/>
  <c r="X532" i="1" s="1"/>
  <c r="W532" i="1" a="1"/>
  <c r="W532" i="1" s="1"/>
  <c r="AE532" i="1" a="1"/>
  <c r="AE532" i="1" s="1"/>
  <c r="T532" i="1" a="1"/>
  <c r="T532" i="1" s="1"/>
  <c r="AF532" i="1" a="1"/>
  <c r="AF532" i="1" s="1"/>
  <c r="AD532" i="1" a="1"/>
  <c r="AD532" i="1" s="1"/>
  <c r="AC532" i="1" a="1"/>
  <c r="AC532" i="1" s="1"/>
  <c r="AB532" i="1" a="1"/>
  <c r="AB532" i="1" s="1"/>
  <c r="AA532" i="1" a="1"/>
  <c r="AA532" i="1" s="1"/>
  <c r="U532" i="1" a="1"/>
  <c r="U532" i="1" s="1"/>
  <c r="V532" i="1"/>
  <c r="O987" i="1"/>
  <c r="P1575" i="1"/>
  <c r="O624" i="1"/>
  <c r="P624" i="1"/>
  <c r="N624" i="1"/>
  <c r="AB481" i="1" a="1"/>
  <c r="AB481" i="1" s="1"/>
  <c r="AA481" i="1" a="1"/>
  <c r="AA481" i="1" s="1"/>
  <c r="Z481" i="1" a="1"/>
  <c r="Z481" i="1" s="1"/>
  <c r="T481" i="1" a="1"/>
  <c r="T481" i="1" s="1"/>
  <c r="AF481" i="1" a="1"/>
  <c r="AF481" i="1" s="1"/>
  <c r="AE481" i="1" a="1"/>
  <c r="AE481" i="1" s="1"/>
  <c r="AD481" i="1" a="1"/>
  <c r="AD481" i="1" s="1"/>
  <c r="AC481" i="1" a="1"/>
  <c r="AC481" i="1" s="1"/>
  <c r="Y481" i="1" a="1"/>
  <c r="Y481" i="1" s="1"/>
  <c r="X481" i="1" a="1"/>
  <c r="X481" i="1" s="1"/>
  <c r="W481" i="1" a="1"/>
  <c r="W481" i="1" s="1"/>
  <c r="U481" i="1" a="1"/>
  <c r="U481" i="1" s="1"/>
  <c r="V481" i="1"/>
  <c r="BI43" i="11"/>
  <c r="BG43" i="11"/>
  <c r="BH43" i="11" s="1"/>
  <c r="BF43" i="11"/>
  <c r="BI46" i="8"/>
  <c r="BF46" i="8"/>
  <c r="BG46" i="8"/>
  <c r="BH46" i="8" s="1"/>
  <c r="P1328" i="1"/>
  <c r="O1328" i="1"/>
  <c r="G1214" i="1"/>
  <c r="H1214" i="1"/>
  <c r="P667" i="1"/>
  <c r="N667" i="1"/>
  <c r="O667" i="1"/>
  <c r="AE1564" i="1" a="1"/>
  <c r="AE1564" i="1" s="1"/>
  <c r="T1564" i="1" a="1"/>
  <c r="T1564" i="1" s="1"/>
  <c r="AD1564" i="1" a="1"/>
  <c r="AD1564" i="1" s="1"/>
  <c r="Z1564" i="1" a="1"/>
  <c r="Z1564" i="1" s="1"/>
  <c r="W1564" i="1" a="1"/>
  <c r="W1564" i="1" s="1"/>
  <c r="AF1564" i="1" a="1"/>
  <c r="AF1564" i="1" s="1"/>
  <c r="AC1564" i="1" a="1"/>
  <c r="AC1564" i="1" s="1"/>
  <c r="AA1564" i="1" a="1"/>
  <c r="AA1564" i="1" s="1"/>
  <c r="AB1564" i="1" a="1"/>
  <c r="AB1564" i="1" s="1"/>
  <c r="Y1564" i="1" a="1"/>
  <c r="Y1564" i="1" s="1"/>
  <c r="X1564" i="1" a="1"/>
  <c r="X1564" i="1" s="1"/>
  <c r="U1564" i="1" a="1"/>
  <c r="U1564" i="1" s="1"/>
  <c r="V1564" i="1"/>
  <c r="P1686" i="1"/>
  <c r="O1686" i="1"/>
  <c r="BI4" i="15"/>
  <c r="BF4" i="15"/>
  <c r="BG4" i="15"/>
  <c r="BH4" i="15" s="1"/>
  <c r="Y1730" i="1" a="1"/>
  <c r="Y1730" i="1" s="1"/>
  <c r="X1730" i="1" a="1"/>
  <c r="X1730" i="1" s="1"/>
  <c r="Z1730" i="1" a="1"/>
  <c r="Z1730" i="1" s="1"/>
  <c r="W1730" i="1" a="1"/>
  <c r="W1730" i="1" s="1"/>
  <c r="U1730" i="1" a="1"/>
  <c r="U1730" i="1" s="1"/>
  <c r="T1730" i="1" a="1"/>
  <c r="T1730" i="1" s="1"/>
  <c r="AF1730" i="1" a="1"/>
  <c r="AF1730" i="1" s="1"/>
  <c r="AE1730" i="1" a="1"/>
  <c r="AE1730" i="1" s="1"/>
  <c r="AC1730" i="1" a="1"/>
  <c r="AC1730" i="1" s="1"/>
  <c r="AD1730" i="1" a="1"/>
  <c r="AD1730" i="1" s="1"/>
  <c r="AB1730" i="1" a="1"/>
  <c r="AB1730" i="1" s="1"/>
  <c r="AA1730" i="1" a="1"/>
  <c r="AA1730" i="1" s="1"/>
  <c r="V1730" i="1"/>
  <c r="Z264" i="1" a="1"/>
  <c r="Z264" i="1" s="1"/>
  <c r="Y264" i="1" a="1"/>
  <c r="Y264" i="1" s="1"/>
  <c r="W264" i="1" a="1"/>
  <c r="W264" i="1" s="1"/>
  <c r="U264" i="1" a="1"/>
  <c r="U264" i="1" s="1"/>
  <c r="AC264" i="1" a="1"/>
  <c r="AC264" i="1" s="1"/>
  <c r="AB264" i="1" a="1"/>
  <c r="AB264" i="1" s="1"/>
  <c r="AA264" i="1" a="1"/>
  <c r="AA264" i="1" s="1"/>
  <c r="X264" i="1" a="1"/>
  <c r="X264" i="1" s="1"/>
  <c r="T264" i="1" a="1"/>
  <c r="T264" i="1" s="1"/>
  <c r="AF264" i="1" a="1"/>
  <c r="AF264" i="1" s="1"/>
  <c r="AE264" i="1" a="1"/>
  <c r="AE264" i="1" s="1"/>
  <c r="AD264" i="1" a="1"/>
  <c r="AD264" i="1" s="1"/>
  <c r="V264" i="1"/>
  <c r="AE359" i="1" a="1"/>
  <c r="AE359" i="1" s="1"/>
  <c r="T359" i="1" a="1"/>
  <c r="T359" i="1" s="1"/>
  <c r="AD359" i="1" a="1"/>
  <c r="AD359" i="1" s="1"/>
  <c r="AC359" i="1" a="1"/>
  <c r="AC359" i="1" s="1"/>
  <c r="AB359" i="1" a="1"/>
  <c r="AB359" i="1" s="1"/>
  <c r="AA359" i="1" a="1"/>
  <c r="AA359" i="1" s="1"/>
  <c r="U359" i="1" a="1"/>
  <c r="U359" i="1" s="1"/>
  <c r="AF359" i="1" a="1"/>
  <c r="AF359" i="1" s="1"/>
  <c r="Z359" i="1" a="1"/>
  <c r="Z359" i="1" s="1"/>
  <c r="Y359" i="1" a="1"/>
  <c r="Y359" i="1" s="1"/>
  <c r="W359" i="1" a="1"/>
  <c r="W359" i="1" s="1"/>
  <c r="X359" i="1" a="1"/>
  <c r="X359" i="1" s="1"/>
  <c r="V359" i="1"/>
  <c r="Q1030" i="1" a="1"/>
  <c r="Q1030" i="1" s="1"/>
  <c r="Z44" i="1" a="1"/>
  <c r="Z44" i="1" s="1"/>
  <c r="Y44" i="1" a="1"/>
  <c r="Y44" i="1" s="1"/>
  <c r="X44" i="1" a="1"/>
  <c r="X44" i="1" s="1"/>
  <c r="W44" i="1" a="1"/>
  <c r="W44" i="1" s="1"/>
  <c r="AE44" i="1" a="1"/>
  <c r="AE44" i="1" s="1"/>
  <c r="T44" i="1" a="1"/>
  <c r="T44" i="1" s="1"/>
  <c r="AF44" i="1" a="1"/>
  <c r="AF44" i="1" s="1"/>
  <c r="AD44" i="1" a="1"/>
  <c r="AD44" i="1" s="1"/>
  <c r="AB44" i="1" a="1"/>
  <c r="AB44" i="1" s="1"/>
  <c r="AA44" i="1" a="1"/>
  <c r="AA44" i="1" s="1"/>
  <c r="U44" i="1" a="1"/>
  <c r="U44" i="1" s="1"/>
  <c r="AC44" i="1" a="1"/>
  <c r="AC44" i="1" s="1"/>
  <c r="V44" i="1"/>
  <c r="BI41" i="9"/>
  <c r="BG41" i="9"/>
  <c r="BH41" i="9" s="1"/>
  <c r="BF41" i="9"/>
  <c r="O1033" i="1"/>
  <c r="N1033" i="1"/>
  <c r="H276" i="2"/>
  <c r="AC1306" i="1" a="1"/>
  <c r="AC1306" i="1" s="1"/>
  <c r="AB1306" i="1" a="1"/>
  <c r="AB1306" i="1" s="1"/>
  <c r="AF1306" i="1" a="1"/>
  <c r="AF1306" i="1" s="1"/>
  <c r="AE1306" i="1" a="1"/>
  <c r="AE1306" i="1" s="1"/>
  <c r="AD1306" i="1" a="1"/>
  <c r="AD1306" i="1" s="1"/>
  <c r="AA1306" i="1" a="1"/>
  <c r="AA1306" i="1" s="1"/>
  <c r="Z1306" i="1" a="1"/>
  <c r="Z1306" i="1" s="1"/>
  <c r="Y1306" i="1" a="1"/>
  <c r="Y1306" i="1" s="1"/>
  <c r="X1306" i="1" a="1"/>
  <c r="X1306" i="1" s="1"/>
  <c r="W1306" i="1" a="1"/>
  <c r="W1306" i="1" s="1"/>
  <c r="T1306" i="1" a="1"/>
  <c r="T1306" i="1" s="1"/>
  <c r="U1306" i="1" a="1"/>
  <c r="U1306" i="1" s="1"/>
  <c r="V1306" i="1"/>
  <c r="AC1201" i="1" a="1"/>
  <c r="AC1201" i="1" s="1"/>
  <c r="AB1201" i="1" a="1"/>
  <c r="AB1201" i="1" s="1"/>
  <c r="X1201" i="1" a="1"/>
  <c r="X1201" i="1" s="1"/>
  <c r="AF1201" i="1" a="1"/>
  <c r="AF1201" i="1" s="1"/>
  <c r="AE1201" i="1" a="1"/>
  <c r="AE1201" i="1" s="1"/>
  <c r="AD1201" i="1" a="1"/>
  <c r="AD1201" i="1" s="1"/>
  <c r="Y1201" i="1" a="1"/>
  <c r="Y1201" i="1" s="1"/>
  <c r="AA1201" i="1" a="1"/>
  <c r="AA1201" i="1" s="1"/>
  <c r="Z1201" i="1" a="1"/>
  <c r="Z1201" i="1" s="1"/>
  <c r="W1201" i="1" a="1"/>
  <c r="W1201" i="1" s="1"/>
  <c r="U1201" i="1" a="1"/>
  <c r="U1201" i="1" s="1"/>
  <c r="T1201" i="1" a="1"/>
  <c r="T1201" i="1" s="1"/>
  <c r="V1201" i="1"/>
  <c r="AB1513" i="1" a="1"/>
  <c r="AB1513" i="1" s="1"/>
  <c r="AA1513" i="1" a="1"/>
  <c r="AA1513" i="1" s="1"/>
  <c r="Z1513" i="1" a="1"/>
  <c r="Z1513" i="1" s="1"/>
  <c r="X1513" i="1" a="1"/>
  <c r="X1513" i="1" s="1"/>
  <c r="AD1513" i="1" a="1"/>
  <c r="AD1513" i="1" s="1"/>
  <c r="AC1513" i="1" a="1"/>
  <c r="AC1513" i="1" s="1"/>
  <c r="Y1513" i="1" a="1"/>
  <c r="Y1513" i="1" s="1"/>
  <c r="U1513" i="1" a="1"/>
  <c r="U1513" i="1" s="1"/>
  <c r="AF1513" i="1" a="1"/>
  <c r="AF1513" i="1" s="1"/>
  <c r="AE1513" i="1" a="1"/>
  <c r="AE1513" i="1" s="1"/>
  <c r="T1513" i="1" a="1"/>
  <c r="T1513" i="1" s="1"/>
  <c r="W1513" i="1" a="1"/>
  <c r="W1513" i="1" s="1"/>
  <c r="V1513" i="1"/>
  <c r="P1466" i="1"/>
  <c r="O1466" i="1"/>
  <c r="N1466" i="1"/>
  <c r="P391" i="1"/>
  <c r="O391" i="1"/>
  <c r="P1386" i="1"/>
  <c r="O1386" i="1"/>
  <c r="W694" i="1" a="1"/>
  <c r="W694" i="1" s="1"/>
  <c r="AF694" i="1" a="1"/>
  <c r="AF694" i="1" s="1"/>
  <c r="U694" i="1" a="1"/>
  <c r="U694" i="1" s="1"/>
  <c r="AE694" i="1" a="1"/>
  <c r="AE694" i="1" s="1"/>
  <c r="T694" i="1" a="1"/>
  <c r="T694" i="1" s="1"/>
  <c r="AD694" i="1" a="1"/>
  <c r="AD694" i="1" s="1"/>
  <c r="AC694" i="1" a="1"/>
  <c r="AC694" i="1" s="1"/>
  <c r="AA694" i="1" a="1"/>
  <c r="AA694" i="1" s="1"/>
  <c r="X694" i="1" a="1"/>
  <c r="X694" i="1" s="1"/>
  <c r="Z694" i="1" a="1"/>
  <c r="Z694" i="1" s="1"/>
  <c r="Y694" i="1" a="1"/>
  <c r="Y694" i="1" s="1"/>
  <c r="AB694" i="1" a="1"/>
  <c r="AB694" i="1" s="1"/>
  <c r="V694" i="1"/>
  <c r="BF17" i="12"/>
  <c r="BI17" i="12"/>
  <c r="BG17" i="12"/>
  <c r="BH17" i="12" s="1"/>
  <c r="Q1411" i="1" a="1"/>
  <c r="Q1411" i="1" s="1"/>
  <c r="T38" i="4" a="1"/>
  <c r="T38" i="4" s="1"/>
  <c r="R38" i="4" s="1"/>
  <c r="BI38" i="6"/>
  <c r="BG38" i="6"/>
  <c r="BH38" i="6" s="1"/>
  <c r="BF38" i="6"/>
  <c r="N1331" i="1"/>
  <c r="O1331" i="1"/>
  <c r="O1542" i="1"/>
  <c r="N1491" i="1"/>
  <c r="P1491" i="1"/>
  <c r="O1491" i="1"/>
  <c r="AB904" i="1" a="1"/>
  <c r="AB904" i="1" s="1"/>
  <c r="AA904" i="1" a="1"/>
  <c r="AA904" i="1" s="1"/>
  <c r="Y904" i="1" a="1"/>
  <c r="Y904" i="1" s="1"/>
  <c r="W904" i="1" a="1"/>
  <c r="W904" i="1" s="1"/>
  <c r="AD904" i="1" a="1"/>
  <c r="AD904" i="1" s="1"/>
  <c r="AC904" i="1" a="1"/>
  <c r="AC904" i="1" s="1"/>
  <c r="Z904" i="1" a="1"/>
  <c r="Z904" i="1" s="1"/>
  <c r="X904" i="1" a="1"/>
  <c r="X904" i="1" s="1"/>
  <c r="AE904" i="1" a="1"/>
  <c r="AE904" i="1" s="1"/>
  <c r="U904" i="1" a="1"/>
  <c r="U904" i="1" s="1"/>
  <c r="AF904" i="1" a="1"/>
  <c r="AF904" i="1" s="1"/>
  <c r="T904" i="1" a="1"/>
  <c r="T904" i="1" s="1"/>
  <c r="V904" i="1"/>
  <c r="Z810" i="1" a="1"/>
  <c r="Z810" i="1" s="1"/>
  <c r="Y810" i="1" a="1"/>
  <c r="Y810" i="1" s="1"/>
  <c r="AF810" i="1" a="1"/>
  <c r="AF810" i="1" s="1"/>
  <c r="T810" i="1" a="1"/>
  <c r="T810" i="1" s="1"/>
  <c r="AE810" i="1" a="1"/>
  <c r="AE810" i="1" s="1"/>
  <c r="AD810" i="1" a="1"/>
  <c r="AD810" i="1" s="1"/>
  <c r="AC810" i="1" a="1"/>
  <c r="AC810" i="1" s="1"/>
  <c r="AB810" i="1" a="1"/>
  <c r="AB810" i="1" s="1"/>
  <c r="U810" i="1" a="1"/>
  <c r="U810" i="1" s="1"/>
  <c r="X810" i="1" a="1"/>
  <c r="X810" i="1" s="1"/>
  <c r="W810" i="1" a="1"/>
  <c r="W810" i="1" s="1"/>
  <c r="AA810" i="1" a="1"/>
  <c r="AA810" i="1" s="1"/>
  <c r="V810" i="1"/>
  <c r="AF553" i="1" a="1"/>
  <c r="AF553" i="1" s="1"/>
  <c r="U553" i="1" a="1"/>
  <c r="U553" i="1" s="1"/>
  <c r="AE553" i="1" a="1"/>
  <c r="AE553" i="1" s="1"/>
  <c r="T553" i="1" a="1"/>
  <c r="T553" i="1" s="1"/>
  <c r="AD553" i="1" a="1"/>
  <c r="AD553" i="1" s="1"/>
  <c r="AC553" i="1" a="1"/>
  <c r="AC553" i="1" s="1"/>
  <c r="AB553" i="1" a="1"/>
  <c r="AB553" i="1" s="1"/>
  <c r="W553" i="1" a="1"/>
  <c r="W553" i="1" s="1"/>
  <c r="AA553" i="1" a="1"/>
  <c r="AA553" i="1" s="1"/>
  <c r="Y553" i="1" a="1"/>
  <c r="Y553" i="1" s="1"/>
  <c r="X553" i="1" a="1"/>
  <c r="X553" i="1" s="1"/>
  <c r="Z553" i="1" a="1"/>
  <c r="Z553" i="1" s="1"/>
  <c r="V553" i="1"/>
  <c r="P329" i="1"/>
  <c r="O329" i="1"/>
  <c r="N329" i="1"/>
  <c r="P594" i="1"/>
  <c r="N729" i="1"/>
  <c r="P729" i="1"/>
  <c r="O729" i="1"/>
  <c r="AB794" i="1" a="1"/>
  <c r="AB794" i="1" s="1"/>
  <c r="AA794" i="1" a="1"/>
  <c r="AA794" i="1" s="1"/>
  <c r="X794" i="1" a="1"/>
  <c r="X794" i="1" s="1"/>
  <c r="W794" i="1" a="1"/>
  <c r="W794" i="1" s="1"/>
  <c r="U794" i="1" a="1"/>
  <c r="U794" i="1" s="1"/>
  <c r="AF794" i="1" a="1"/>
  <c r="AF794" i="1" s="1"/>
  <c r="T794" i="1" a="1"/>
  <c r="T794" i="1" s="1"/>
  <c r="AE794" i="1" a="1"/>
  <c r="AE794" i="1" s="1"/>
  <c r="AC794" i="1" a="1"/>
  <c r="AC794" i="1" s="1"/>
  <c r="Z794" i="1" a="1"/>
  <c r="Z794" i="1" s="1"/>
  <c r="Y794" i="1" a="1"/>
  <c r="Y794" i="1" s="1"/>
  <c r="AD794" i="1" a="1"/>
  <c r="AD794" i="1" s="1"/>
  <c r="V794" i="1"/>
  <c r="Z360" i="1" a="1"/>
  <c r="Z360" i="1" s="1"/>
  <c r="Y360" i="1" a="1"/>
  <c r="Y360" i="1" s="1"/>
  <c r="X360" i="1" a="1"/>
  <c r="X360" i="1" s="1"/>
  <c r="W360" i="1" a="1"/>
  <c r="W360" i="1" s="1"/>
  <c r="AE360" i="1" a="1"/>
  <c r="AE360" i="1" s="1"/>
  <c r="T360" i="1" a="1"/>
  <c r="T360" i="1" s="1"/>
  <c r="AF360" i="1" a="1"/>
  <c r="AF360" i="1" s="1"/>
  <c r="AD360" i="1" a="1"/>
  <c r="AD360" i="1" s="1"/>
  <c r="AC360" i="1" a="1"/>
  <c r="AC360" i="1" s="1"/>
  <c r="AB360" i="1" a="1"/>
  <c r="AB360" i="1" s="1"/>
  <c r="AA360" i="1" a="1"/>
  <c r="AA360" i="1" s="1"/>
  <c r="U360" i="1" a="1"/>
  <c r="U360" i="1" s="1"/>
  <c r="V360" i="1"/>
  <c r="Y1153" i="1" a="1"/>
  <c r="Y1153" i="1" s="1"/>
  <c r="AE1153" i="1" a="1"/>
  <c r="AE1153" i="1" s="1"/>
  <c r="AD1153" i="1" a="1"/>
  <c r="AD1153" i="1" s="1"/>
  <c r="AC1153" i="1" a="1"/>
  <c r="AC1153" i="1" s="1"/>
  <c r="AB1153" i="1" a="1"/>
  <c r="AB1153" i="1" s="1"/>
  <c r="AA1153" i="1" a="1"/>
  <c r="AA1153" i="1" s="1"/>
  <c r="AF1153" i="1" a="1"/>
  <c r="AF1153" i="1" s="1"/>
  <c r="Z1153" i="1" a="1"/>
  <c r="Z1153" i="1" s="1"/>
  <c r="X1153" i="1" a="1"/>
  <c r="X1153" i="1" s="1"/>
  <c r="W1153" i="1" a="1"/>
  <c r="W1153" i="1" s="1"/>
  <c r="T1153" i="1" a="1"/>
  <c r="T1153" i="1" s="1"/>
  <c r="U1153" i="1" a="1"/>
  <c r="U1153" i="1" s="1"/>
  <c r="V1153" i="1"/>
  <c r="AA1264" i="1" a="1"/>
  <c r="AA1264" i="1" s="1"/>
  <c r="Z1264" i="1" a="1"/>
  <c r="Z1264" i="1" s="1"/>
  <c r="Y1264" i="1" a="1"/>
  <c r="Y1264" i="1" s="1"/>
  <c r="W1264" i="1" a="1"/>
  <c r="W1264" i="1" s="1"/>
  <c r="AF1264" i="1" a="1"/>
  <c r="AF1264" i="1" s="1"/>
  <c r="AE1264" i="1" a="1"/>
  <c r="AE1264" i="1" s="1"/>
  <c r="AD1264" i="1" a="1"/>
  <c r="AD1264" i="1" s="1"/>
  <c r="AC1264" i="1" a="1"/>
  <c r="AC1264" i="1" s="1"/>
  <c r="U1264" i="1" a="1"/>
  <c r="U1264" i="1" s="1"/>
  <c r="AB1264" i="1" a="1"/>
  <c r="AB1264" i="1" s="1"/>
  <c r="X1264" i="1" a="1"/>
  <c r="X1264" i="1" s="1"/>
  <c r="T1264" i="1" a="1"/>
  <c r="T1264" i="1" s="1"/>
  <c r="V1264" i="1"/>
  <c r="S715" i="1"/>
  <c r="AA931" i="1" a="1"/>
  <c r="AA931" i="1" s="1"/>
  <c r="Z931" i="1" a="1"/>
  <c r="Z931" i="1" s="1"/>
  <c r="Y931" i="1" a="1"/>
  <c r="Y931" i="1" s="1"/>
  <c r="AE931" i="1" a="1"/>
  <c r="AE931" i="1" s="1"/>
  <c r="T931" i="1" a="1"/>
  <c r="T931" i="1" s="1"/>
  <c r="AF931" i="1" a="1"/>
  <c r="AF931" i="1" s="1"/>
  <c r="AD931" i="1" a="1"/>
  <c r="AD931" i="1" s="1"/>
  <c r="AC931" i="1" a="1"/>
  <c r="AC931" i="1" s="1"/>
  <c r="X931" i="1" a="1"/>
  <c r="X931" i="1" s="1"/>
  <c r="U931" i="1" a="1"/>
  <c r="U931" i="1" s="1"/>
  <c r="AB931" i="1" a="1"/>
  <c r="AB931" i="1" s="1"/>
  <c r="W931" i="1" a="1"/>
  <c r="W931" i="1" s="1"/>
  <c r="V931" i="1"/>
  <c r="AC915" i="1" a="1"/>
  <c r="AC915" i="1" s="1"/>
  <c r="AB915" i="1" a="1"/>
  <c r="AB915" i="1" s="1"/>
  <c r="AA915" i="1" a="1"/>
  <c r="AA915" i="1" s="1"/>
  <c r="W915" i="1" a="1"/>
  <c r="W915" i="1" s="1"/>
  <c r="Z915" i="1" a="1"/>
  <c r="Z915" i="1" s="1"/>
  <c r="Y915" i="1" a="1"/>
  <c r="Y915" i="1" s="1"/>
  <c r="X915" i="1" a="1"/>
  <c r="X915" i="1" s="1"/>
  <c r="U915" i="1" a="1"/>
  <c r="U915" i="1" s="1"/>
  <c r="T915" i="1" a="1"/>
  <c r="T915" i="1" s="1"/>
  <c r="AF915" i="1" a="1"/>
  <c r="AF915" i="1" s="1"/>
  <c r="AE915" i="1" a="1"/>
  <c r="AE915" i="1" s="1"/>
  <c r="AD915" i="1" a="1"/>
  <c r="AD915" i="1" s="1"/>
  <c r="V915" i="1"/>
  <c r="S1175" i="1"/>
  <c r="P307" i="1"/>
  <c r="P294" i="1"/>
  <c r="N224" i="1"/>
  <c r="O224" i="1"/>
  <c r="P224" i="1"/>
  <c r="AE1310" i="1" a="1"/>
  <c r="AE1310" i="1" s="1"/>
  <c r="T1310" i="1" a="1"/>
  <c r="T1310" i="1" s="1"/>
  <c r="AD1310" i="1" a="1"/>
  <c r="AD1310" i="1" s="1"/>
  <c r="AF1310" i="1" a="1"/>
  <c r="AF1310" i="1" s="1"/>
  <c r="AC1310" i="1" a="1"/>
  <c r="AC1310" i="1" s="1"/>
  <c r="AB1310" i="1" a="1"/>
  <c r="AB1310" i="1" s="1"/>
  <c r="AA1310" i="1" a="1"/>
  <c r="AA1310" i="1" s="1"/>
  <c r="U1310" i="1" a="1"/>
  <c r="U1310" i="1" s="1"/>
  <c r="X1310" i="1" a="1"/>
  <c r="X1310" i="1" s="1"/>
  <c r="W1310" i="1" a="1"/>
  <c r="W1310" i="1" s="1"/>
  <c r="Z1310" i="1" a="1"/>
  <c r="Z1310" i="1" s="1"/>
  <c r="Y1310" i="1" a="1"/>
  <c r="Y1310" i="1" s="1"/>
  <c r="V1310" i="1"/>
  <c r="X597" i="1" a="1"/>
  <c r="X597" i="1" s="1"/>
  <c r="W597" i="1" a="1"/>
  <c r="W597" i="1" s="1"/>
  <c r="AF597" i="1" a="1"/>
  <c r="AF597" i="1" s="1"/>
  <c r="U597" i="1" a="1"/>
  <c r="U597" i="1" s="1"/>
  <c r="AE597" i="1" a="1"/>
  <c r="AE597" i="1" s="1"/>
  <c r="T597" i="1" a="1"/>
  <c r="T597" i="1" s="1"/>
  <c r="AD597" i="1" a="1"/>
  <c r="AD597" i="1" s="1"/>
  <c r="Y597" i="1" a="1"/>
  <c r="Y597" i="1" s="1"/>
  <c r="AC597" i="1" a="1"/>
  <c r="AC597" i="1" s="1"/>
  <c r="AB597" i="1" a="1"/>
  <c r="AB597" i="1" s="1"/>
  <c r="AA597" i="1" a="1"/>
  <c r="AA597" i="1" s="1"/>
  <c r="Z597" i="1" a="1"/>
  <c r="Z597" i="1" s="1"/>
  <c r="V597" i="1"/>
  <c r="P297" i="1"/>
  <c r="O297" i="1"/>
  <c r="N297" i="1"/>
  <c r="P93" i="1"/>
  <c r="O93" i="1"/>
  <c r="N93" i="1"/>
  <c r="BI51" i="12"/>
  <c r="BF51" i="12"/>
  <c r="BG51" i="12"/>
  <c r="BH51" i="12" s="1"/>
  <c r="Z4" i="1" a="1"/>
  <c r="Z4" i="1" s="1"/>
  <c r="Y4" i="1" a="1"/>
  <c r="Y4" i="1" s="1"/>
  <c r="X4" i="1" a="1"/>
  <c r="X4" i="1" s="1"/>
  <c r="W4" i="1" a="1"/>
  <c r="W4" i="1" s="1"/>
  <c r="AE4" i="1" a="1"/>
  <c r="AE4" i="1" s="1"/>
  <c r="T4" i="1" a="1"/>
  <c r="T4" i="1" s="1"/>
  <c r="AF4" i="1" a="1"/>
  <c r="AF4" i="1" s="1"/>
  <c r="AC4" i="1" a="1"/>
  <c r="AC4" i="1" s="1"/>
  <c r="AB4" i="1" a="1"/>
  <c r="AB4" i="1" s="1"/>
  <c r="AA4" i="1" a="1"/>
  <c r="AA4" i="1" s="1"/>
  <c r="U4" i="1" a="1"/>
  <c r="U4" i="1" s="1"/>
  <c r="AD4" i="1" a="1"/>
  <c r="AD4" i="1" s="1"/>
  <c r="V4" i="1"/>
  <c r="O1472" i="1"/>
  <c r="O1437" i="1"/>
  <c r="N1437" i="1"/>
  <c r="Y1415" i="1" a="1"/>
  <c r="Y1415" i="1" s="1"/>
  <c r="X1415" i="1" a="1"/>
  <c r="X1415" i="1" s="1"/>
  <c r="W1415" i="1" a="1"/>
  <c r="W1415" i="1" s="1"/>
  <c r="AE1415" i="1" a="1"/>
  <c r="AE1415" i="1" s="1"/>
  <c r="T1415" i="1" a="1"/>
  <c r="T1415" i="1" s="1"/>
  <c r="AA1415" i="1" a="1"/>
  <c r="AA1415" i="1" s="1"/>
  <c r="Z1415" i="1" a="1"/>
  <c r="Z1415" i="1" s="1"/>
  <c r="U1415" i="1" a="1"/>
  <c r="U1415" i="1" s="1"/>
  <c r="AF1415" i="1" a="1"/>
  <c r="AF1415" i="1" s="1"/>
  <c r="AB1415" i="1" a="1"/>
  <c r="AB1415" i="1" s="1"/>
  <c r="AC1415" i="1" a="1"/>
  <c r="AC1415" i="1" s="1"/>
  <c r="AD1415" i="1" a="1"/>
  <c r="AD1415" i="1" s="1"/>
  <c r="V1415" i="1"/>
  <c r="Y1162" i="1" a="1"/>
  <c r="Y1162" i="1" s="1"/>
  <c r="X1162" i="1" a="1"/>
  <c r="X1162" i="1" s="1"/>
  <c r="AF1162" i="1" a="1"/>
  <c r="AF1162" i="1" s="1"/>
  <c r="U1162" i="1" a="1"/>
  <c r="U1162" i="1" s="1"/>
  <c r="AE1162" i="1" a="1"/>
  <c r="AE1162" i="1" s="1"/>
  <c r="T1162" i="1" a="1"/>
  <c r="T1162" i="1" s="1"/>
  <c r="AC1162" i="1" a="1"/>
  <c r="AC1162" i="1" s="1"/>
  <c r="W1162" i="1" a="1"/>
  <c r="W1162" i="1" s="1"/>
  <c r="Z1162" i="1" a="1"/>
  <c r="Z1162" i="1" s="1"/>
  <c r="AA1162" i="1" a="1"/>
  <c r="AA1162" i="1" s="1"/>
  <c r="AB1162" i="1" a="1"/>
  <c r="AB1162" i="1" s="1"/>
  <c r="AD1162" i="1" a="1"/>
  <c r="AD1162" i="1" s="1"/>
  <c r="V1162" i="1"/>
  <c r="Z69" i="1" a="1"/>
  <c r="Z69" i="1" s="1"/>
  <c r="AF69" i="1" a="1"/>
  <c r="AF69" i="1" s="1"/>
  <c r="T69" i="1" a="1"/>
  <c r="T69" i="1" s="1"/>
  <c r="AE69" i="1" a="1"/>
  <c r="AE69" i="1" s="1"/>
  <c r="AD69" i="1" a="1"/>
  <c r="AD69" i="1" s="1"/>
  <c r="AC69" i="1" a="1"/>
  <c r="AC69" i="1" s="1"/>
  <c r="AA69" i="1" a="1"/>
  <c r="AA69" i="1" s="1"/>
  <c r="Y69" i="1" a="1"/>
  <c r="Y69" i="1" s="1"/>
  <c r="X69" i="1" a="1"/>
  <c r="X69" i="1" s="1"/>
  <c r="W69" i="1" a="1"/>
  <c r="W69" i="1" s="1"/>
  <c r="AB69" i="1" a="1"/>
  <c r="AB69" i="1" s="1"/>
  <c r="U69" i="1" a="1"/>
  <c r="U69" i="1" s="1"/>
  <c r="V69" i="1"/>
  <c r="BH3" i="9"/>
  <c r="N610" i="1"/>
  <c r="N413" i="1"/>
  <c r="O413" i="1"/>
  <c r="AT57" i="5"/>
  <c r="AN63" i="5"/>
  <c r="G788" i="1"/>
  <c r="N1621" i="1"/>
  <c r="BI11" i="9"/>
  <c r="BG11" i="9"/>
  <c r="BH11" i="9" s="1"/>
  <c r="BF11" i="9"/>
  <c r="O1726" i="1"/>
  <c r="P1726" i="1"/>
  <c r="N984" i="1"/>
  <c r="X52" i="17"/>
  <c r="K52" i="17" s="1"/>
  <c r="AU25" i="5"/>
  <c r="O1222" i="1"/>
  <c r="Q1195" i="1" a="1"/>
  <c r="Q1195" i="1" s="1"/>
  <c r="AE780" i="1" a="1"/>
  <c r="AE780" i="1" s="1"/>
  <c r="T780" i="1" a="1"/>
  <c r="T780" i="1" s="1"/>
  <c r="AD780" i="1" a="1"/>
  <c r="AD780" i="1" s="1"/>
  <c r="W780" i="1" a="1"/>
  <c r="W780" i="1" s="1"/>
  <c r="U780" i="1" a="1"/>
  <c r="U780" i="1" s="1"/>
  <c r="AF780" i="1" a="1"/>
  <c r="AF780" i="1" s="1"/>
  <c r="AC780" i="1" a="1"/>
  <c r="AC780" i="1" s="1"/>
  <c r="AA780" i="1" a="1"/>
  <c r="AA780" i="1" s="1"/>
  <c r="X780" i="1" a="1"/>
  <c r="X780" i="1" s="1"/>
  <c r="Y780" i="1" a="1"/>
  <c r="Y780" i="1" s="1"/>
  <c r="Z780" i="1" a="1"/>
  <c r="Z780" i="1" s="1"/>
  <c r="AB780" i="1" a="1"/>
  <c r="AB780" i="1" s="1"/>
  <c r="V780" i="1"/>
  <c r="Y407" i="1" a="1"/>
  <c r="Y407" i="1" s="1"/>
  <c r="X407" i="1" a="1"/>
  <c r="X407" i="1" s="1"/>
  <c r="W407" i="1" a="1"/>
  <c r="W407" i="1" s="1"/>
  <c r="AF407" i="1" a="1"/>
  <c r="AF407" i="1" s="1"/>
  <c r="U407" i="1" a="1"/>
  <c r="U407" i="1" s="1"/>
  <c r="AE407" i="1" a="1"/>
  <c r="AE407" i="1" s="1"/>
  <c r="T407" i="1" a="1"/>
  <c r="T407" i="1" s="1"/>
  <c r="Z407" i="1" a="1"/>
  <c r="Z407" i="1" s="1"/>
  <c r="AB407" i="1" a="1"/>
  <c r="AB407" i="1" s="1"/>
  <c r="AA407" i="1" a="1"/>
  <c r="AA407" i="1" s="1"/>
  <c r="AD407" i="1" a="1"/>
  <c r="AD407" i="1" s="1"/>
  <c r="AC407" i="1" a="1"/>
  <c r="AC407" i="1" s="1"/>
  <c r="V407" i="1"/>
  <c r="S394" i="1"/>
  <c r="Y828" i="1" a="1"/>
  <c r="Y828" i="1" s="1"/>
  <c r="X828" i="1" a="1"/>
  <c r="X828" i="1" s="1"/>
  <c r="W828" i="1" a="1"/>
  <c r="W828" i="1" s="1"/>
  <c r="AC828" i="1" a="1"/>
  <c r="AC828" i="1" s="1"/>
  <c r="U828" i="1" a="1"/>
  <c r="U828" i="1" s="1"/>
  <c r="T828" i="1" a="1"/>
  <c r="T828" i="1" s="1"/>
  <c r="AE828" i="1" a="1"/>
  <c r="AE828" i="1" s="1"/>
  <c r="AA828" i="1" a="1"/>
  <c r="AA828" i="1" s="1"/>
  <c r="AF828" i="1" a="1"/>
  <c r="AF828" i="1" s="1"/>
  <c r="AD828" i="1" a="1"/>
  <c r="AD828" i="1" s="1"/>
  <c r="Z828" i="1" a="1"/>
  <c r="Z828" i="1" s="1"/>
  <c r="AB828" i="1" a="1"/>
  <c r="AB828" i="1" s="1"/>
  <c r="V828" i="1"/>
  <c r="W775" i="1" a="1"/>
  <c r="W775" i="1" s="1"/>
  <c r="U775" i="1" a="1"/>
  <c r="U775" i="1" s="1"/>
  <c r="AF775" i="1" a="1"/>
  <c r="AF775" i="1" s="1"/>
  <c r="T775" i="1" a="1"/>
  <c r="T775" i="1" s="1"/>
  <c r="AE775" i="1" a="1"/>
  <c r="AE775" i="1" s="1"/>
  <c r="AB775" i="1" a="1"/>
  <c r="AB775" i="1" s="1"/>
  <c r="AD775" i="1" a="1"/>
  <c r="AD775" i="1" s="1"/>
  <c r="AC775" i="1" a="1"/>
  <c r="AC775" i="1" s="1"/>
  <c r="AA775" i="1" a="1"/>
  <c r="AA775" i="1" s="1"/>
  <c r="Y775" i="1" a="1"/>
  <c r="Y775" i="1" s="1"/>
  <c r="Z775" i="1" a="1"/>
  <c r="Z775" i="1" s="1"/>
  <c r="X775" i="1" a="1"/>
  <c r="X775" i="1" s="1"/>
  <c r="V775" i="1"/>
  <c r="AB1139" i="1" a="1"/>
  <c r="AB1139" i="1" s="1"/>
  <c r="AD1139" i="1" a="1"/>
  <c r="AD1139" i="1" s="1"/>
  <c r="AC1139" i="1" a="1"/>
  <c r="AC1139" i="1" s="1"/>
  <c r="AA1139" i="1" a="1"/>
  <c r="AA1139" i="1" s="1"/>
  <c r="Y1139" i="1" a="1"/>
  <c r="Y1139" i="1" s="1"/>
  <c r="Z1139" i="1" a="1"/>
  <c r="Z1139" i="1" s="1"/>
  <c r="X1139" i="1" a="1"/>
  <c r="X1139" i="1" s="1"/>
  <c r="W1139" i="1" a="1"/>
  <c r="W1139" i="1" s="1"/>
  <c r="U1139" i="1" a="1"/>
  <c r="U1139" i="1" s="1"/>
  <c r="T1139" i="1" a="1"/>
  <c r="T1139" i="1" s="1"/>
  <c r="AE1139" i="1" a="1"/>
  <c r="AE1139" i="1" s="1"/>
  <c r="AF1139" i="1" a="1"/>
  <c r="AF1139" i="1" s="1"/>
  <c r="V1139" i="1"/>
  <c r="O369" i="1"/>
  <c r="O32" i="4" a="1"/>
  <c r="O32" i="4" s="1"/>
  <c r="AV32" i="5"/>
  <c r="AW32" i="5" s="1"/>
  <c r="BA32" i="5"/>
  <c r="AX32" i="5"/>
  <c r="G1204" i="1"/>
  <c r="Z1675" i="1" a="1"/>
  <c r="Z1675" i="1" s="1"/>
  <c r="AB1675" i="1" a="1"/>
  <c r="AB1675" i="1" s="1"/>
  <c r="AD1675" i="1" a="1"/>
  <c r="AD1675" i="1" s="1"/>
  <c r="AC1675" i="1" a="1"/>
  <c r="AC1675" i="1" s="1"/>
  <c r="Y1675" i="1" a="1"/>
  <c r="Y1675" i="1" s="1"/>
  <c r="U1675" i="1" a="1"/>
  <c r="U1675" i="1" s="1"/>
  <c r="T1675" i="1" a="1"/>
  <c r="T1675" i="1" s="1"/>
  <c r="AF1675" i="1" a="1"/>
  <c r="AF1675" i="1" s="1"/>
  <c r="W1675" i="1" a="1"/>
  <c r="W1675" i="1" s="1"/>
  <c r="AE1675" i="1" a="1"/>
  <c r="AE1675" i="1" s="1"/>
  <c r="AA1675" i="1" a="1"/>
  <c r="AA1675" i="1" s="1"/>
  <c r="X1675" i="1" a="1"/>
  <c r="X1675" i="1" s="1"/>
  <c r="V1675" i="1"/>
  <c r="O1624" i="1"/>
  <c r="P1624" i="1"/>
  <c r="N1624" i="1"/>
  <c r="N602" i="1"/>
  <c r="P602" i="1"/>
  <c r="O602" i="1"/>
  <c r="AB144" i="1" a="1"/>
  <c r="AB144" i="1" s="1"/>
  <c r="AA144" i="1" a="1"/>
  <c r="AA144" i="1" s="1"/>
  <c r="X144" i="1" a="1"/>
  <c r="X144" i="1" s="1"/>
  <c r="W144" i="1" a="1"/>
  <c r="W144" i="1" s="1"/>
  <c r="AF144" i="1" a="1"/>
  <c r="AF144" i="1" s="1"/>
  <c r="AE144" i="1" a="1"/>
  <c r="AE144" i="1" s="1"/>
  <c r="AD144" i="1" a="1"/>
  <c r="AD144" i="1" s="1"/>
  <c r="Z144" i="1" a="1"/>
  <c r="Z144" i="1" s="1"/>
  <c r="Y144" i="1" a="1"/>
  <c r="Y144" i="1" s="1"/>
  <c r="U144" i="1" a="1"/>
  <c r="U144" i="1" s="1"/>
  <c r="T144" i="1" a="1"/>
  <c r="T144" i="1" s="1"/>
  <c r="AC144" i="1" a="1"/>
  <c r="AC144" i="1" s="1"/>
  <c r="V144" i="1"/>
  <c r="AA1126" i="1" a="1"/>
  <c r="AA1126" i="1" s="1"/>
  <c r="Y1126" i="1" a="1"/>
  <c r="Y1126" i="1" s="1"/>
  <c r="X1126" i="1" a="1"/>
  <c r="X1126" i="1" s="1"/>
  <c r="U1126" i="1" a="1"/>
  <c r="U1126" i="1" s="1"/>
  <c r="AE1126" i="1" a="1"/>
  <c r="AE1126" i="1" s="1"/>
  <c r="AD1126" i="1" a="1"/>
  <c r="AD1126" i="1" s="1"/>
  <c r="AC1126" i="1" a="1"/>
  <c r="AC1126" i="1" s="1"/>
  <c r="AB1126" i="1" a="1"/>
  <c r="AB1126" i="1" s="1"/>
  <c r="Z1126" i="1" a="1"/>
  <c r="Z1126" i="1" s="1"/>
  <c r="W1126" i="1" a="1"/>
  <c r="W1126" i="1" s="1"/>
  <c r="AF1126" i="1" a="1"/>
  <c r="AF1126" i="1" s="1"/>
  <c r="T1126" i="1" a="1"/>
  <c r="T1126" i="1" s="1"/>
  <c r="V1126" i="1"/>
  <c r="AB944" i="1" a="1"/>
  <c r="AB944" i="1" s="1"/>
  <c r="AA944" i="1" a="1"/>
  <c r="AA944" i="1" s="1"/>
  <c r="Y944" i="1" a="1"/>
  <c r="Y944" i="1" s="1"/>
  <c r="W944" i="1" a="1"/>
  <c r="W944" i="1" s="1"/>
  <c r="AF944" i="1" a="1"/>
  <c r="AF944" i="1" s="1"/>
  <c r="AE944" i="1" a="1"/>
  <c r="AE944" i="1" s="1"/>
  <c r="AD944" i="1" a="1"/>
  <c r="AD944" i="1" s="1"/>
  <c r="AC944" i="1" a="1"/>
  <c r="AC944" i="1" s="1"/>
  <c r="Z944" i="1" a="1"/>
  <c r="Z944" i="1" s="1"/>
  <c r="U944" i="1" a="1"/>
  <c r="U944" i="1" s="1"/>
  <c r="X944" i="1" a="1"/>
  <c r="X944" i="1" s="1"/>
  <c r="T944" i="1" a="1"/>
  <c r="T944" i="1" s="1"/>
  <c r="V944" i="1"/>
  <c r="G304" i="1"/>
  <c r="AA702" i="1" a="1"/>
  <c r="AA702" i="1" s="1"/>
  <c r="Z702" i="1" a="1"/>
  <c r="Z702" i="1" s="1"/>
  <c r="Y702" i="1" a="1"/>
  <c r="Y702" i="1" s="1"/>
  <c r="X702" i="1" a="1"/>
  <c r="X702" i="1" s="1"/>
  <c r="W702" i="1" a="1"/>
  <c r="W702" i="1" s="1"/>
  <c r="AE702" i="1" a="1"/>
  <c r="AE702" i="1" s="1"/>
  <c r="T702" i="1" a="1"/>
  <c r="T702" i="1" s="1"/>
  <c r="AB702" i="1" a="1"/>
  <c r="AB702" i="1" s="1"/>
  <c r="U702" i="1" a="1"/>
  <c r="U702" i="1" s="1"/>
  <c r="AD702" i="1" a="1"/>
  <c r="AD702" i="1" s="1"/>
  <c r="AC702" i="1" a="1"/>
  <c r="AC702" i="1" s="1"/>
  <c r="AF702" i="1" a="1"/>
  <c r="AF702" i="1" s="1"/>
  <c r="V702" i="1"/>
  <c r="O1231" i="1"/>
  <c r="P1231" i="1"/>
  <c r="AE1427" i="1" a="1"/>
  <c r="AE1427" i="1" s="1"/>
  <c r="T1427" i="1" a="1"/>
  <c r="T1427" i="1" s="1"/>
  <c r="AD1427" i="1" a="1"/>
  <c r="AD1427" i="1" s="1"/>
  <c r="AC1427" i="1" a="1"/>
  <c r="AC1427" i="1" s="1"/>
  <c r="AA1427" i="1" a="1"/>
  <c r="AA1427" i="1" s="1"/>
  <c r="AF1427" i="1" a="1"/>
  <c r="AF1427" i="1" s="1"/>
  <c r="AB1427" i="1" a="1"/>
  <c r="AB1427" i="1" s="1"/>
  <c r="Z1427" i="1" a="1"/>
  <c r="Z1427" i="1" s="1"/>
  <c r="Y1427" i="1" a="1"/>
  <c r="Y1427" i="1" s="1"/>
  <c r="W1427" i="1" a="1"/>
  <c r="W1427" i="1" s="1"/>
  <c r="X1427" i="1" a="1"/>
  <c r="X1427" i="1" s="1"/>
  <c r="U1427" i="1" a="1"/>
  <c r="U1427" i="1" s="1"/>
  <c r="V1427" i="1"/>
  <c r="P162" i="1"/>
  <c r="O724" i="1"/>
  <c r="N724" i="1"/>
  <c r="P724" i="1"/>
  <c r="P1753" i="1"/>
  <c r="O1753" i="1"/>
  <c r="N1753" i="1"/>
  <c r="N597" i="1"/>
  <c r="P597" i="1"/>
  <c r="O597" i="1"/>
  <c r="O264" i="1"/>
  <c r="P264" i="1"/>
  <c r="AE1575" i="1" a="1"/>
  <c r="AE1575" i="1" s="1"/>
  <c r="T1575" i="1" a="1"/>
  <c r="T1575" i="1" s="1"/>
  <c r="AB1575" i="1" a="1"/>
  <c r="AB1575" i="1" s="1"/>
  <c r="AA1575" i="1" a="1"/>
  <c r="AA1575" i="1" s="1"/>
  <c r="Z1575" i="1" a="1"/>
  <c r="Z1575" i="1" s="1"/>
  <c r="X1575" i="1" a="1"/>
  <c r="X1575" i="1" s="1"/>
  <c r="U1575" i="1" a="1"/>
  <c r="U1575" i="1" s="1"/>
  <c r="AD1575" i="1" a="1"/>
  <c r="AD1575" i="1" s="1"/>
  <c r="W1575" i="1" a="1"/>
  <c r="W1575" i="1" s="1"/>
  <c r="AF1575" i="1" a="1"/>
  <c r="AF1575" i="1" s="1"/>
  <c r="Y1575" i="1" a="1"/>
  <c r="Y1575" i="1" s="1"/>
  <c r="AC1575" i="1" a="1"/>
  <c r="AC1575" i="1" s="1"/>
  <c r="V1575" i="1"/>
  <c r="G802" i="1"/>
  <c r="Z492" i="1" a="1"/>
  <c r="Z492" i="1" s="1"/>
  <c r="Y492" i="1" a="1"/>
  <c r="Y492" i="1" s="1"/>
  <c r="X492" i="1" a="1"/>
  <c r="X492" i="1" s="1"/>
  <c r="AD492" i="1" a="1"/>
  <c r="AD492" i="1" s="1"/>
  <c r="AA492" i="1" a="1"/>
  <c r="AA492" i="1" s="1"/>
  <c r="W492" i="1" a="1"/>
  <c r="W492" i="1" s="1"/>
  <c r="U492" i="1" a="1"/>
  <c r="U492" i="1" s="1"/>
  <c r="T492" i="1" a="1"/>
  <c r="T492" i="1" s="1"/>
  <c r="AF492" i="1" a="1"/>
  <c r="AF492" i="1" s="1"/>
  <c r="AC492" i="1" a="1"/>
  <c r="AC492" i="1" s="1"/>
  <c r="AE492" i="1" a="1"/>
  <c r="AE492" i="1" s="1"/>
  <c r="AB492" i="1" a="1"/>
  <c r="AB492" i="1" s="1"/>
  <c r="V492" i="1"/>
  <c r="O993" i="1"/>
  <c r="P1472" i="1"/>
  <c r="W227" i="1" a="1"/>
  <c r="W227" i="1" s="1"/>
  <c r="AB227" i="1" a="1"/>
  <c r="AB227" i="1" s="1"/>
  <c r="AA227" i="1" a="1"/>
  <c r="AA227" i="1" s="1"/>
  <c r="Z227" i="1" a="1"/>
  <c r="Z227" i="1" s="1"/>
  <c r="X227" i="1" a="1"/>
  <c r="X227" i="1" s="1"/>
  <c r="AD227" i="1" a="1"/>
  <c r="AD227" i="1" s="1"/>
  <c r="AC227" i="1" a="1"/>
  <c r="AC227" i="1" s="1"/>
  <c r="Y227" i="1" a="1"/>
  <c r="Y227" i="1" s="1"/>
  <c r="U227" i="1" a="1"/>
  <c r="U227" i="1" s="1"/>
  <c r="T227" i="1" a="1"/>
  <c r="T227" i="1" s="1"/>
  <c r="V227" i="1"/>
  <c r="AF227" i="1" a="1"/>
  <c r="AF227" i="1" s="1"/>
  <c r="AE227" i="1" a="1"/>
  <c r="AE227" i="1" s="1"/>
  <c r="N15" i="1"/>
  <c r="O15" i="1"/>
  <c r="Y475" i="1" a="1"/>
  <c r="Y475" i="1" s="1"/>
  <c r="X475" i="1" a="1"/>
  <c r="X475" i="1" s="1"/>
  <c r="W475" i="1" a="1"/>
  <c r="W475" i="1" s="1"/>
  <c r="Z475" i="1" a="1"/>
  <c r="Z475" i="1" s="1"/>
  <c r="U475" i="1" a="1"/>
  <c r="U475" i="1" s="1"/>
  <c r="T475" i="1" a="1"/>
  <c r="T475" i="1" s="1"/>
  <c r="AE475" i="1" a="1"/>
  <c r="AE475" i="1" s="1"/>
  <c r="AF475" i="1" a="1"/>
  <c r="AF475" i="1" s="1"/>
  <c r="AD475" i="1" a="1"/>
  <c r="AD475" i="1" s="1"/>
  <c r="AC475" i="1" a="1"/>
  <c r="AC475" i="1" s="1"/>
  <c r="AB475" i="1" a="1"/>
  <c r="AB475" i="1" s="1"/>
  <c r="AA475" i="1" a="1"/>
  <c r="AA475" i="1" s="1"/>
  <c r="V475" i="1"/>
  <c r="AB1168" i="1" a="1"/>
  <c r="AB1168" i="1" s="1"/>
  <c r="AA1168" i="1" a="1"/>
  <c r="AA1168" i="1" s="1"/>
  <c r="Y1168" i="1" a="1"/>
  <c r="Y1168" i="1" s="1"/>
  <c r="X1168" i="1" a="1"/>
  <c r="X1168" i="1" s="1"/>
  <c r="AF1168" i="1" a="1"/>
  <c r="AF1168" i="1" s="1"/>
  <c r="U1168" i="1" a="1"/>
  <c r="U1168" i="1" s="1"/>
  <c r="Z1168" i="1" a="1"/>
  <c r="Z1168" i="1" s="1"/>
  <c r="W1168" i="1" a="1"/>
  <c r="W1168" i="1" s="1"/>
  <c r="T1168" i="1" a="1"/>
  <c r="T1168" i="1" s="1"/>
  <c r="AE1168" i="1" a="1"/>
  <c r="AE1168" i="1" s="1"/>
  <c r="AC1168" i="1" a="1"/>
  <c r="AC1168" i="1" s="1"/>
  <c r="AD1168" i="1" a="1"/>
  <c r="AD1168" i="1" s="1"/>
  <c r="V1168" i="1"/>
  <c r="AD408" i="1" a="1"/>
  <c r="AD408" i="1" s="1"/>
  <c r="AC408" i="1" a="1"/>
  <c r="AC408" i="1" s="1"/>
  <c r="AB408" i="1" a="1"/>
  <c r="AB408" i="1" s="1"/>
  <c r="AA408" i="1" a="1"/>
  <c r="AA408" i="1" s="1"/>
  <c r="Y408" i="1" a="1"/>
  <c r="Y408" i="1" s="1"/>
  <c r="U408" i="1" a="1"/>
  <c r="U408" i="1" s="1"/>
  <c r="T408" i="1" a="1"/>
  <c r="T408" i="1" s="1"/>
  <c r="AF408" i="1" a="1"/>
  <c r="AF408" i="1" s="1"/>
  <c r="AE408" i="1" a="1"/>
  <c r="AE408" i="1" s="1"/>
  <c r="Z408" i="1" a="1"/>
  <c r="Z408" i="1" s="1"/>
  <c r="X408" i="1" a="1"/>
  <c r="X408" i="1" s="1"/>
  <c r="W408" i="1" a="1"/>
  <c r="W408" i="1" s="1"/>
  <c r="V408" i="1"/>
  <c r="Q61" i="1" a="1"/>
  <c r="Q61" i="1" s="1"/>
  <c r="Q48" i="1" a="1"/>
  <c r="Q48" i="1" s="1"/>
  <c r="Z24" i="1" a="1"/>
  <c r="Z24" i="1" s="1"/>
  <c r="Y24" i="1" a="1"/>
  <c r="Y24" i="1" s="1"/>
  <c r="X24" i="1" a="1"/>
  <c r="X24" i="1" s="1"/>
  <c r="W24" i="1" a="1"/>
  <c r="W24" i="1" s="1"/>
  <c r="AE24" i="1" a="1"/>
  <c r="AE24" i="1" s="1"/>
  <c r="T24" i="1" a="1"/>
  <c r="T24" i="1" s="1"/>
  <c r="AF24" i="1" a="1"/>
  <c r="AF24" i="1" s="1"/>
  <c r="AD24" i="1" a="1"/>
  <c r="AD24" i="1" s="1"/>
  <c r="AC24" i="1" a="1"/>
  <c r="AC24" i="1" s="1"/>
  <c r="AA24" i="1" a="1"/>
  <c r="AA24" i="1" s="1"/>
  <c r="U24" i="1" a="1"/>
  <c r="U24" i="1" s="1"/>
  <c r="AB24" i="1" a="1"/>
  <c r="AB24" i="1" s="1"/>
  <c r="V24" i="1"/>
  <c r="Y1102" i="1" a="1"/>
  <c r="Y1102" i="1" s="1"/>
  <c r="X1102" i="1" a="1"/>
  <c r="X1102" i="1" s="1"/>
  <c r="W1102" i="1" a="1"/>
  <c r="W1102" i="1" s="1"/>
  <c r="AF1102" i="1" a="1"/>
  <c r="AF1102" i="1" s="1"/>
  <c r="T1102" i="1" a="1"/>
  <c r="T1102" i="1" s="1"/>
  <c r="AD1102" i="1" a="1"/>
  <c r="AD1102" i="1" s="1"/>
  <c r="AA1102" i="1" a="1"/>
  <c r="AA1102" i="1" s="1"/>
  <c r="Z1102" i="1" a="1"/>
  <c r="Z1102" i="1" s="1"/>
  <c r="U1102" i="1" a="1"/>
  <c r="U1102" i="1" s="1"/>
  <c r="AB1102" i="1" a="1"/>
  <c r="AB1102" i="1" s="1"/>
  <c r="AC1102" i="1" a="1"/>
  <c r="AC1102" i="1" s="1"/>
  <c r="AE1102" i="1" a="1"/>
  <c r="AE1102" i="1" s="1"/>
  <c r="V1102" i="1"/>
  <c r="P610" i="1"/>
  <c r="Q1510" i="1" a="1"/>
  <c r="Q1510" i="1" s="1"/>
  <c r="W506" i="1" a="1"/>
  <c r="W506" i="1" s="1"/>
  <c r="AF506" i="1" a="1"/>
  <c r="AF506" i="1" s="1"/>
  <c r="U506" i="1" a="1"/>
  <c r="U506" i="1" s="1"/>
  <c r="AD506" i="1" a="1"/>
  <c r="AD506" i="1" s="1"/>
  <c r="AB506" i="1" a="1"/>
  <c r="AB506" i="1" s="1"/>
  <c r="AA506" i="1" a="1"/>
  <c r="AA506" i="1" s="1"/>
  <c r="Z506" i="1" a="1"/>
  <c r="Z506" i="1" s="1"/>
  <c r="AE506" i="1" a="1"/>
  <c r="AE506" i="1" s="1"/>
  <c r="AC506" i="1" a="1"/>
  <c r="AC506" i="1" s="1"/>
  <c r="Y506" i="1" a="1"/>
  <c r="Y506" i="1" s="1"/>
  <c r="X506" i="1" a="1"/>
  <c r="X506" i="1" s="1"/>
  <c r="T506" i="1" a="1"/>
  <c r="T506" i="1" s="1"/>
  <c r="V506" i="1"/>
  <c r="O984" i="1"/>
  <c r="AE721" i="1" a="1"/>
  <c r="AE721" i="1" s="1"/>
  <c r="T721" i="1" a="1"/>
  <c r="T721" i="1" s="1"/>
  <c r="AD721" i="1" a="1"/>
  <c r="AD721" i="1" s="1"/>
  <c r="AC721" i="1" a="1"/>
  <c r="AC721" i="1" s="1"/>
  <c r="Z721" i="1" a="1"/>
  <c r="Z721" i="1" s="1"/>
  <c r="W721" i="1" a="1"/>
  <c r="W721" i="1" s="1"/>
  <c r="U721" i="1" a="1"/>
  <c r="U721" i="1" s="1"/>
  <c r="AF721" i="1" a="1"/>
  <c r="AF721" i="1" s="1"/>
  <c r="AB721" i="1" a="1"/>
  <c r="AB721" i="1" s="1"/>
  <c r="Y721" i="1" a="1"/>
  <c r="Y721" i="1" s="1"/>
  <c r="AA721" i="1" a="1"/>
  <c r="AA721" i="1" s="1"/>
  <c r="X721" i="1" a="1"/>
  <c r="X721" i="1" s="1"/>
  <c r="V721" i="1"/>
  <c r="AF81" i="1" a="1"/>
  <c r="AF81" i="1" s="1"/>
  <c r="U81" i="1" a="1"/>
  <c r="U81" i="1" s="1"/>
  <c r="AB81" i="1" a="1"/>
  <c r="AB81" i="1" s="1"/>
  <c r="W81" i="1" a="1"/>
  <c r="W81" i="1" s="1"/>
  <c r="T81" i="1" a="1"/>
  <c r="T81" i="1" s="1"/>
  <c r="AE81" i="1" a="1"/>
  <c r="AE81" i="1" s="1"/>
  <c r="AD81" i="1" a="1"/>
  <c r="AD81" i="1" s="1"/>
  <c r="AA81" i="1" a="1"/>
  <c r="AA81" i="1" s="1"/>
  <c r="X81" i="1" a="1"/>
  <c r="X81" i="1" s="1"/>
  <c r="AC81" i="1" a="1"/>
  <c r="AC81" i="1" s="1"/>
  <c r="Z81" i="1" a="1"/>
  <c r="Z81" i="1" s="1"/>
  <c r="Y81" i="1" a="1"/>
  <c r="Y81" i="1" s="1"/>
  <c r="V81" i="1"/>
  <c r="G588" i="1"/>
  <c r="X508" i="1" a="1"/>
  <c r="X508" i="1" s="1"/>
  <c r="W508" i="1" a="1"/>
  <c r="W508" i="1" s="1"/>
  <c r="AE508" i="1" a="1"/>
  <c r="AE508" i="1" s="1"/>
  <c r="T508" i="1" a="1"/>
  <c r="T508" i="1" s="1"/>
  <c r="AC508" i="1" a="1"/>
  <c r="AC508" i="1" s="1"/>
  <c r="AB508" i="1" a="1"/>
  <c r="AB508" i="1" s="1"/>
  <c r="AA508" i="1" a="1"/>
  <c r="AA508" i="1" s="1"/>
  <c r="AD508" i="1" a="1"/>
  <c r="AD508" i="1" s="1"/>
  <c r="Z508" i="1" a="1"/>
  <c r="Z508" i="1" s="1"/>
  <c r="Y508" i="1" a="1"/>
  <c r="Y508" i="1" s="1"/>
  <c r="U508" i="1" a="1"/>
  <c r="U508" i="1" s="1"/>
  <c r="AF508" i="1" a="1"/>
  <c r="AF508" i="1" s="1"/>
  <c r="V508" i="1"/>
  <c r="P68" i="1"/>
  <c r="O68" i="1"/>
  <c r="N68" i="1"/>
  <c r="AC39" i="1" a="1"/>
  <c r="AC39" i="1" s="1"/>
  <c r="AB39" i="1" a="1"/>
  <c r="AB39" i="1" s="1"/>
  <c r="AA39" i="1" a="1"/>
  <c r="AA39" i="1" s="1"/>
  <c r="Z39" i="1" a="1"/>
  <c r="Z39" i="1" s="1"/>
  <c r="Y39" i="1" a="1"/>
  <c r="Y39" i="1" s="1"/>
  <c r="W39" i="1" a="1"/>
  <c r="W39" i="1" s="1"/>
  <c r="X39" i="1" a="1"/>
  <c r="X39" i="1" s="1"/>
  <c r="U39" i="1" a="1"/>
  <c r="U39" i="1" s="1"/>
  <c r="T39" i="1" a="1"/>
  <c r="T39" i="1" s="1"/>
  <c r="AD39" i="1" a="1"/>
  <c r="AD39" i="1" s="1"/>
  <c r="V39" i="1"/>
  <c r="AF39" i="1" a="1"/>
  <c r="AF39" i="1" s="1"/>
  <c r="AE39" i="1" a="1"/>
  <c r="AE39" i="1" s="1"/>
  <c r="Q1513" i="1" a="1"/>
  <c r="Q1513" i="1" s="1"/>
  <c r="P1446" i="1"/>
  <c r="O1446" i="1"/>
  <c r="W1090" i="1" a="1"/>
  <c r="W1090" i="1" s="1"/>
  <c r="AF1090" i="1" a="1"/>
  <c r="AF1090" i="1" s="1"/>
  <c r="U1090" i="1" a="1"/>
  <c r="U1090" i="1" s="1"/>
  <c r="AD1090" i="1" a="1"/>
  <c r="AD1090" i="1" s="1"/>
  <c r="AE1090" i="1" a="1"/>
  <c r="AE1090" i="1" s="1"/>
  <c r="AC1090" i="1" a="1"/>
  <c r="AC1090" i="1" s="1"/>
  <c r="AA1090" i="1" a="1"/>
  <c r="AA1090" i="1" s="1"/>
  <c r="X1090" i="1" a="1"/>
  <c r="X1090" i="1" s="1"/>
  <c r="T1090" i="1" a="1"/>
  <c r="T1090" i="1" s="1"/>
  <c r="Y1090" i="1" a="1"/>
  <c r="Y1090" i="1" s="1"/>
  <c r="AB1090" i="1" a="1"/>
  <c r="AB1090" i="1" s="1"/>
  <c r="Z1090" i="1" a="1"/>
  <c r="Z1090" i="1" s="1"/>
  <c r="V1090" i="1"/>
  <c r="N369" i="1"/>
  <c r="O12" i="5"/>
  <c r="U15" i="17"/>
  <c r="V15" i="17" s="1"/>
  <c r="O1613" i="1"/>
  <c r="G126" i="1"/>
  <c r="AA1177" i="1" a="1"/>
  <c r="AA1177" i="1" s="1"/>
  <c r="Z1177" i="1" a="1"/>
  <c r="Z1177" i="1" s="1"/>
  <c r="AF1177" i="1" a="1"/>
  <c r="AF1177" i="1" s="1"/>
  <c r="U1177" i="1" a="1"/>
  <c r="U1177" i="1" s="1"/>
  <c r="T1177" i="1" a="1"/>
  <c r="T1177" i="1" s="1"/>
  <c r="AD1177" i="1" a="1"/>
  <c r="AD1177" i="1" s="1"/>
  <c r="Y1177" i="1" a="1"/>
  <c r="Y1177" i="1" s="1"/>
  <c r="X1177" i="1" a="1"/>
  <c r="X1177" i="1" s="1"/>
  <c r="W1177" i="1" a="1"/>
  <c r="W1177" i="1" s="1"/>
  <c r="AB1177" i="1" a="1"/>
  <c r="AB1177" i="1" s="1"/>
  <c r="AC1177" i="1" a="1"/>
  <c r="AC1177" i="1" s="1"/>
  <c r="AE1177" i="1" a="1"/>
  <c r="AE1177" i="1" s="1"/>
  <c r="V1177" i="1"/>
  <c r="N847" i="1"/>
  <c r="AA1668" i="1" a="1"/>
  <c r="AA1668" i="1" s="1"/>
  <c r="Z1668" i="1" a="1"/>
  <c r="Z1668" i="1" s="1"/>
  <c r="Y1668" i="1" a="1"/>
  <c r="Y1668" i="1" s="1"/>
  <c r="AF1668" i="1" a="1"/>
  <c r="AF1668" i="1" s="1"/>
  <c r="AE1668" i="1" a="1"/>
  <c r="AE1668" i="1" s="1"/>
  <c r="AD1668" i="1" a="1"/>
  <c r="AD1668" i="1" s="1"/>
  <c r="AC1668" i="1" a="1"/>
  <c r="AC1668" i="1" s="1"/>
  <c r="W1668" i="1" a="1"/>
  <c r="W1668" i="1" s="1"/>
  <c r="U1668" i="1" a="1"/>
  <c r="U1668" i="1" s="1"/>
  <c r="T1668" i="1" a="1"/>
  <c r="T1668" i="1" s="1"/>
  <c r="AB1668" i="1" a="1"/>
  <c r="AB1668" i="1" s="1"/>
  <c r="X1668" i="1" a="1"/>
  <c r="X1668" i="1" s="1"/>
  <c r="V1668" i="1"/>
  <c r="O1264" i="1"/>
  <c r="N886" i="1"/>
  <c r="O886" i="1"/>
  <c r="P886" i="1"/>
  <c r="Q1231" i="1" a="1"/>
  <c r="Q1231" i="1" s="1"/>
  <c r="AF961" i="1" a="1"/>
  <c r="AF961" i="1" s="1"/>
  <c r="U961" i="1" a="1"/>
  <c r="U961" i="1" s="1"/>
  <c r="AE961" i="1" a="1"/>
  <c r="AE961" i="1" s="1"/>
  <c r="T961" i="1" a="1"/>
  <c r="T961" i="1" s="1"/>
  <c r="AD961" i="1" a="1"/>
  <c r="AD961" i="1" s="1"/>
  <c r="AC961" i="1" a="1"/>
  <c r="AC961" i="1" s="1"/>
  <c r="Z961" i="1" a="1"/>
  <c r="Z961" i="1" s="1"/>
  <c r="AB961" i="1" a="1"/>
  <c r="AB961" i="1" s="1"/>
  <c r="AA961" i="1" a="1"/>
  <c r="AA961" i="1" s="1"/>
  <c r="Y961" i="1" a="1"/>
  <c r="Y961" i="1" s="1"/>
  <c r="W961" i="1" a="1"/>
  <c r="W961" i="1" s="1"/>
  <c r="X961" i="1" a="1"/>
  <c r="X961" i="1" s="1"/>
  <c r="V961" i="1"/>
  <c r="O1427" i="1"/>
  <c r="N1427" i="1"/>
  <c r="P850" i="1"/>
  <c r="P835" i="1"/>
  <c r="O835" i="1"/>
  <c r="N835" i="1"/>
  <c r="O1584" i="1"/>
  <c r="P1584" i="1"/>
  <c r="N1584" i="1"/>
  <c r="P1504" i="1"/>
  <c r="O1504" i="1"/>
  <c r="N1504" i="1"/>
  <c r="P859" i="1"/>
  <c r="N859" i="1"/>
  <c r="G797" i="1"/>
  <c r="Z770" i="1" a="1"/>
  <c r="Z770" i="1" s="1"/>
  <c r="Y770" i="1" a="1"/>
  <c r="Y770" i="1" s="1"/>
  <c r="W770" i="1" a="1"/>
  <c r="W770" i="1" s="1"/>
  <c r="U770" i="1" a="1"/>
  <c r="U770" i="1" s="1"/>
  <c r="AF770" i="1" a="1"/>
  <c r="AF770" i="1" s="1"/>
  <c r="T770" i="1" a="1"/>
  <c r="T770" i="1" s="1"/>
  <c r="AE770" i="1" a="1"/>
  <c r="AE770" i="1" s="1"/>
  <c r="AD770" i="1" a="1"/>
  <c r="AD770" i="1" s="1"/>
  <c r="AB770" i="1" a="1"/>
  <c r="AB770" i="1" s="1"/>
  <c r="X770" i="1" a="1"/>
  <c r="X770" i="1" s="1"/>
  <c r="AC770" i="1" a="1"/>
  <c r="AC770" i="1" s="1"/>
  <c r="AA770" i="1" a="1"/>
  <c r="AA770" i="1" s="1"/>
  <c r="V770" i="1"/>
  <c r="AA470" i="1" a="1"/>
  <c r="AA470" i="1" s="1"/>
  <c r="Z470" i="1" a="1"/>
  <c r="Z470" i="1" s="1"/>
  <c r="AE470" i="1" a="1"/>
  <c r="AE470" i="1" s="1"/>
  <c r="T470" i="1" a="1"/>
  <c r="T470" i="1" s="1"/>
  <c r="AF470" i="1" a="1"/>
  <c r="AF470" i="1" s="1"/>
  <c r="AD470" i="1" a="1"/>
  <c r="AD470" i="1" s="1"/>
  <c r="AC470" i="1" a="1"/>
  <c r="AC470" i="1" s="1"/>
  <c r="W470" i="1" a="1"/>
  <c r="W470" i="1" s="1"/>
  <c r="U470" i="1" a="1"/>
  <c r="U470" i="1" s="1"/>
  <c r="Y470" i="1" a="1"/>
  <c r="Y470" i="1" s="1"/>
  <c r="X470" i="1" a="1"/>
  <c r="X470" i="1" s="1"/>
  <c r="V470" i="1"/>
  <c r="AB470" i="1" a="1"/>
  <c r="AB470" i="1" s="1"/>
  <c r="N367" i="1"/>
  <c r="P367" i="1"/>
  <c r="O367" i="1"/>
  <c r="P197" i="1"/>
  <c r="O197" i="1"/>
  <c r="N197" i="1"/>
  <c r="Q170" i="1" a="1"/>
  <c r="Q170" i="1" s="1"/>
  <c r="N1679" i="1"/>
  <c r="Z329" i="1" a="1"/>
  <c r="Z329" i="1" s="1"/>
  <c r="Y329" i="1" a="1"/>
  <c r="Y329" i="1" s="1"/>
  <c r="X329" i="1" a="1"/>
  <c r="X329" i="1" s="1"/>
  <c r="W329" i="1" a="1"/>
  <c r="W329" i="1" s="1"/>
  <c r="AF329" i="1" a="1"/>
  <c r="AF329" i="1" s="1"/>
  <c r="U329" i="1" a="1"/>
  <c r="U329" i="1" s="1"/>
  <c r="AE329" i="1" a="1"/>
  <c r="AE329" i="1" s="1"/>
  <c r="AD329" i="1" a="1"/>
  <c r="AD329" i="1" s="1"/>
  <c r="AB329" i="1" a="1"/>
  <c r="AB329" i="1" s="1"/>
  <c r="AA329" i="1" a="1"/>
  <c r="AA329" i="1" s="1"/>
  <c r="T329" i="1" a="1"/>
  <c r="T329" i="1" s="1"/>
  <c r="AC329" i="1" a="1"/>
  <c r="AC329" i="1" s="1"/>
  <c r="V329" i="1"/>
  <c r="AA1344" i="1" a="1"/>
  <c r="AA1344" i="1" s="1"/>
  <c r="Y1344" i="1" a="1"/>
  <c r="Y1344" i="1" s="1"/>
  <c r="AE1344" i="1" a="1"/>
  <c r="AE1344" i="1" s="1"/>
  <c r="AD1344" i="1" a="1"/>
  <c r="AD1344" i="1" s="1"/>
  <c r="AC1344" i="1" a="1"/>
  <c r="AC1344" i="1" s="1"/>
  <c r="AB1344" i="1" a="1"/>
  <c r="AB1344" i="1" s="1"/>
  <c r="T1344" i="1" a="1"/>
  <c r="T1344" i="1" s="1"/>
  <c r="AF1344" i="1" a="1"/>
  <c r="AF1344" i="1" s="1"/>
  <c r="Z1344" i="1" a="1"/>
  <c r="Z1344" i="1" s="1"/>
  <c r="U1344" i="1" a="1"/>
  <c r="U1344" i="1" s="1"/>
  <c r="X1344" i="1" a="1"/>
  <c r="X1344" i="1" s="1"/>
  <c r="W1344" i="1" a="1"/>
  <c r="W1344" i="1" s="1"/>
  <c r="V1344" i="1"/>
  <c r="AY56" i="10"/>
  <c r="BB56" i="10"/>
  <c r="AZ56" i="10"/>
  <c r="BA56" i="10" s="1"/>
  <c r="P354" i="1"/>
  <c r="H1604" i="1"/>
  <c r="AD1495" i="1" a="1"/>
  <c r="AD1495" i="1" s="1"/>
  <c r="AC1495" i="1" a="1"/>
  <c r="AC1495" i="1" s="1"/>
  <c r="AB1495" i="1" a="1"/>
  <c r="AB1495" i="1" s="1"/>
  <c r="Z1495" i="1" a="1"/>
  <c r="Z1495" i="1" s="1"/>
  <c r="AF1495" i="1" a="1"/>
  <c r="AF1495" i="1" s="1"/>
  <c r="AA1495" i="1" a="1"/>
  <c r="AA1495" i="1" s="1"/>
  <c r="AE1495" i="1" a="1"/>
  <c r="AE1495" i="1" s="1"/>
  <c r="T1495" i="1" a="1"/>
  <c r="T1495" i="1" s="1"/>
  <c r="U1495" i="1" a="1"/>
  <c r="U1495" i="1" s="1"/>
  <c r="Y1495" i="1" a="1"/>
  <c r="Y1495" i="1" s="1"/>
  <c r="X1495" i="1" a="1"/>
  <c r="X1495" i="1" s="1"/>
  <c r="W1495" i="1" a="1"/>
  <c r="W1495" i="1" s="1"/>
  <c r="V1495" i="1"/>
  <c r="Q1437" i="1" a="1"/>
  <c r="Q1437" i="1" s="1"/>
  <c r="N531" i="1"/>
  <c r="N510" i="1"/>
  <c r="N1561" i="1"/>
  <c r="N837" i="1"/>
  <c r="AD1093" i="1" a="1"/>
  <c r="AD1093" i="1" s="1"/>
  <c r="AC1093" i="1" a="1"/>
  <c r="AC1093" i="1" s="1"/>
  <c r="AB1093" i="1" a="1"/>
  <c r="AB1093" i="1" s="1"/>
  <c r="Z1093" i="1" a="1"/>
  <c r="Z1093" i="1" s="1"/>
  <c r="W1093" i="1" a="1"/>
  <c r="W1093" i="1" s="1"/>
  <c r="U1093" i="1" a="1"/>
  <c r="U1093" i="1" s="1"/>
  <c r="T1093" i="1" a="1"/>
  <c r="T1093" i="1" s="1"/>
  <c r="AF1093" i="1" a="1"/>
  <c r="AF1093" i="1" s="1"/>
  <c r="AE1093" i="1" a="1"/>
  <c r="AE1093" i="1" s="1"/>
  <c r="Y1093" i="1" a="1"/>
  <c r="Y1093" i="1" s="1"/>
  <c r="X1093" i="1" a="1"/>
  <c r="X1093" i="1" s="1"/>
  <c r="AA1093" i="1" a="1"/>
  <c r="AA1093" i="1" s="1"/>
  <c r="V1093" i="1"/>
  <c r="P1679" i="1"/>
  <c r="AF873" i="1" a="1"/>
  <c r="AF873" i="1" s="1"/>
  <c r="U873" i="1" a="1"/>
  <c r="U873" i="1" s="1"/>
  <c r="AE873" i="1" a="1"/>
  <c r="AE873" i="1" s="1"/>
  <c r="T873" i="1" a="1"/>
  <c r="T873" i="1" s="1"/>
  <c r="AC873" i="1" a="1"/>
  <c r="AC873" i="1" s="1"/>
  <c r="AA873" i="1" a="1"/>
  <c r="AA873" i="1" s="1"/>
  <c r="W873" i="1" a="1"/>
  <c r="W873" i="1" s="1"/>
  <c r="AB873" i="1" a="1"/>
  <c r="AB873" i="1" s="1"/>
  <c r="X873" i="1" a="1"/>
  <c r="X873" i="1" s="1"/>
  <c r="AD873" i="1" a="1"/>
  <c r="AD873" i="1" s="1"/>
  <c r="Z873" i="1" a="1"/>
  <c r="Z873" i="1" s="1"/>
  <c r="Y873" i="1" a="1"/>
  <c r="Y873" i="1" s="1"/>
  <c r="V873" i="1"/>
  <c r="Y499" i="1" a="1"/>
  <c r="Y499" i="1" s="1"/>
  <c r="W499" i="1" a="1"/>
  <c r="W499" i="1" s="1"/>
  <c r="AE499" i="1" a="1"/>
  <c r="AE499" i="1" s="1"/>
  <c r="T499" i="1" a="1"/>
  <c r="T499" i="1" s="1"/>
  <c r="X499" i="1" a="1"/>
  <c r="X499" i="1" s="1"/>
  <c r="U499" i="1" a="1"/>
  <c r="U499" i="1" s="1"/>
  <c r="AC499" i="1" a="1"/>
  <c r="AC499" i="1" s="1"/>
  <c r="AF499" i="1" a="1"/>
  <c r="AF499" i="1" s="1"/>
  <c r="AD499" i="1" a="1"/>
  <c r="AD499" i="1" s="1"/>
  <c r="AB499" i="1" a="1"/>
  <c r="AB499" i="1" s="1"/>
  <c r="Z499" i="1" a="1"/>
  <c r="Z499" i="1" s="1"/>
  <c r="AA499" i="1" a="1"/>
  <c r="AA499" i="1" s="1"/>
  <c r="V499" i="1"/>
  <c r="Q353" i="1" a="1"/>
  <c r="Q353" i="1" s="1"/>
  <c r="H363" i="2"/>
  <c r="AD1651" i="1" a="1"/>
  <c r="AD1651" i="1" s="1"/>
  <c r="U1651" i="1" a="1"/>
  <c r="U1651" i="1" s="1"/>
  <c r="AF1651" i="1" a="1"/>
  <c r="AF1651" i="1" s="1"/>
  <c r="AE1651" i="1" a="1"/>
  <c r="AE1651" i="1" s="1"/>
  <c r="AC1651" i="1" a="1"/>
  <c r="AC1651" i="1" s="1"/>
  <c r="Y1651" i="1" a="1"/>
  <c r="Y1651" i="1" s="1"/>
  <c r="AA1651" i="1" a="1"/>
  <c r="AA1651" i="1" s="1"/>
  <c r="Z1651" i="1" a="1"/>
  <c r="Z1651" i="1" s="1"/>
  <c r="X1651" i="1" a="1"/>
  <c r="X1651" i="1" s="1"/>
  <c r="W1651" i="1" a="1"/>
  <c r="W1651" i="1" s="1"/>
  <c r="T1651" i="1" a="1"/>
  <c r="T1651" i="1" s="1"/>
  <c r="AB1651" i="1" a="1"/>
  <c r="AB1651" i="1" s="1"/>
  <c r="V1651" i="1"/>
  <c r="AC1482" i="1" a="1"/>
  <c r="AC1482" i="1" s="1"/>
  <c r="AB1482" i="1" a="1"/>
  <c r="AB1482" i="1" s="1"/>
  <c r="AA1482" i="1" a="1"/>
  <c r="AA1482" i="1" s="1"/>
  <c r="Y1482" i="1" a="1"/>
  <c r="Y1482" i="1" s="1"/>
  <c r="AE1482" i="1" a="1"/>
  <c r="AE1482" i="1" s="1"/>
  <c r="Z1482" i="1" a="1"/>
  <c r="Z1482" i="1" s="1"/>
  <c r="X1482" i="1" a="1"/>
  <c r="X1482" i="1" s="1"/>
  <c r="W1482" i="1" a="1"/>
  <c r="W1482" i="1" s="1"/>
  <c r="U1482" i="1" a="1"/>
  <c r="U1482" i="1" s="1"/>
  <c r="AD1482" i="1" a="1"/>
  <c r="AD1482" i="1" s="1"/>
  <c r="AF1482" i="1" a="1"/>
  <c r="AF1482" i="1" s="1"/>
  <c r="T1482" i="1" a="1"/>
  <c r="T1482" i="1" s="1"/>
  <c r="V1482" i="1"/>
  <c r="O631" i="1"/>
  <c r="AC926" i="1" a="1"/>
  <c r="AC926" i="1" s="1"/>
  <c r="AB926" i="1" a="1"/>
  <c r="AB926" i="1" s="1"/>
  <c r="Z926" i="1" a="1"/>
  <c r="Z926" i="1" s="1"/>
  <c r="X926" i="1" a="1"/>
  <c r="X926" i="1" s="1"/>
  <c r="W926" i="1" a="1"/>
  <c r="W926" i="1" s="1"/>
  <c r="U926" i="1" a="1"/>
  <c r="U926" i="1" s="1"/>
  <c r="T926" i="1" a="1"/>
  <c r="T926" i="1" s="1"/>
  <c r="AE926" i="1" a="1"/>
  <c r="AE926" i="1" s="1"/>
  <c r="AF926" i="1" a="1"/>
  <c r="AF926" i="1" s="1"/>
  <c r="AA926" i="1" a="1"/>
  <c r="AA926" i="1" s="1"/>
  <c r="Y926" i="1" a="1"/>
  <c r="Y926" i="1" s="1"/>
  <c r="AD926" i="1" a="1"/>
  <c r="AD926" i="1" s="1"/>
  <c r="V926" i="1"/>
  <c r="AC208" i="1" a="1"/>
  <c r="AC208" i="1" s="1"/>
  <c r="X208" i="1" a="1"/>
  <c r="X208" i="1" s="1"/>
  <c r="W208" i="1" a="1"/>
  <c r="W208" i="1" s="1"/>
  <c r="U208" i="1" a="1"/>
  <c r="U208" i="1" s="1"/>
  <c r="AF208" i="1" a="1"/>
  <c r="AF208" i="1" s="1"/>
  <c r="AE208" i="1" a="1"/>
  <c r="AE208" i="1" s="1"/>
  <c r="Z208" i="1" a="1"/>
  <c r="Z208" i="1" s="1"/>
  <c r="Y208" i="1" a="1"/>
  <c r="Y208" i="1" s="1"/>
  <c r="T208" i="1" a="1"/>
  <c r="T208" i="1" s="1"/>
  <c r="AD208" i="1" a="1"/>
  <c r="AD208" i="1" s="1"/>
  <c r="AA208" i="1" a="1"/>
  <c r="AA208" i="1" s="1"/>
  <c r="AB208" i="1" a="1"/>
  <c r="AB208" i="1" s="1"/>
  <c r="V208" i="1"/>
  <c r="T30" i="4" a="1"/>
  <c r="T30" i="4" s="1"/>
  <c r="R30" i="4" s="1"/>
  <c r="BI30" i="6"/>
  <c r="BG30" i="6"/>
  <c r="BH30" i="6" s="1"/>
  <c r="BF30" i="6"/>
  <c r="N95" i="1"/>
  <c r="BI37" i="13"/>
  <c r="BF37" i="13"/>
  <c r="BG37" i="13"/>
  <c r="BH37" i="13" s="1"/>
  <c r="H252" i="2"/>
  <c r="P1111" i="1"/>
  <c r="O1111" i="1"/>
  <c r="N1111" i="1"/>
  <c r="O780" i="1"/>
  <c r="P64" i="1"/>
  <c r="O64" i="1"/>
  <c r="N64" i="1"/>
  <c r="N672" i="1"/>
  <c r="X537" i="1" a="1"/>
  <c r="X537" i="1" s="1"/>
  <c r="W537" i="1" a="1"/>
  <c r="W537" i="1" s="1"/>
  <c r="AF537" i="1" a="1"/>
  <c r="AF537" i="1" s="1"/>
  <c r="U537" i="1" a="1"/>
  <c r="U537" i="1" s="1"/>
  <c r="AE537" i="1" a="1"/>
  <c r="AE537" i="1" s="1"/>
  <c r="T537" i="1" a="1"/>
  <c r="T537" i="1" s="1"/>
  <c r="AD537" i="1" a="1"/>
  <c r="AD537" i="1" s="1"/>
  <c r="AC537" i="1" a="1"/>
  <c r="AC537" i="1" s="1"/>
  <c r="AB537" i="1" a="1"/>
  <c r="AB537" i="1" s="1"/>
  <c r="AA537" i="1" a="1"/>
  <c r="AA537" i="1" s="1"/>
  <c r="Z537" i="1" a="1"/>
  <c r="Z537" i="1" s="1"/>
  <c r="Y537" i="1" a="1"/>
  <c r="Y537" i="1" s="1"/>
  <c r="V537" i="1"/>
  <c r="N1090" i="1"/>
  <c r="P1048" i="1"/>
  <c r="O1048" i="1"/>
  <c r="Y669" i="1" a="1"/>
  <c r="Y669" i="1" s="1"/>
  <c r="X669" i="1" a="1"/>
  <c r="X669" i="1" s="1"/>
  <c r="AF669" i="1" a="1"/>
  <c r="AF669" i="1" s="1"/>
  <c r="AE669" i="1" a="1"/>
  <c r="AE669" i="1" s="1"/>
  <c r="AD669" i="1" a="1"/>
  <c r="AD669" i="1" s="1"/>
  <c r="AC669" i="1" a="1"/>
  <c r="AC669" i="1" s="1"/>
  <c r="AA669" i="1" a="1"/>
  <c r="AA669" i="1" s="1"/>
  <c r="AB669" i="1" a="1"/>
  <c r="AB669" i="1" s="1"/>
  <c r="Z669" i="1" a="1"/>
  <c r="Z669" i="1" s="1"/>
  <c r="W669" i="1" a="1"/>
  <c r="W669" i="1" s="1"/>
  <c r="U669" i="1" a="1"/>
  <c r="U669" i="1" s="1"/>
  <c r="T669" i="1" a="1"/>
  <c r="T669" i="1" s="1"/>
  <c r="V669" i="1"/>
  <c r="H321" i="1"/>
  <c r="AR12" i="6"/>
  <c r="AH12" i="6"/>
  <c r="X12" i="6"/>
  <c r="BD12" i="6"/>
  <c r="N375" i="1"/>
  <c r="AF1292" i="1" a="1"/>
  <c r="AF1292" i="1" s="1"/>
  <c r="U1292" i="1" a="1"/>
  <c r="U1292" i="1" s="1"/>
  <c r="AE1292" i="1" a="1"/>
  <c r="AE1292" i="1" s="1"/>
  <c r="T1292" i="1" a="1"/>
  <c r="T1292" i="1" s="1"/>
  <c r="AD1292" i="1" a="1"/>
  <c r="AD1292" i="1" s="1"/>
  <c r="AC1292" i="1" a="1"/>
  <c r="AC1292" i="1" s="1"/>
  <c r="AB1292" i="1" a="1"/>
  <c r="AB1292" i="1" s="1"/>
  <c r="W1292" i="1" a="1"/>
  <c r="W1292" i="1" s="1"/>
  <c r="Y1292" i="1" a="1"/>
  <c r="Y1292" i="1" s="1"/>
  <c r="X1292" i="1" a="1"/>
  <c r="X1292" i="1" s="1"/>
  <c r="AA1292" i="1" a="1"/>
  <c r="AA1292" i="1" s="1"/>
  <c r="Z1292" i="1" a="1"/>
  <c r="Z1292" i="1" s="1"/>
  <c r="O1675" i="1"/>
  <c r="P1084" i="1"/>
  <c r="AE299" i="1" a="1"/>
  <c r="AE299" i="1" s="1"/>
  <c r="T299" i="1" a="1"/>
  <c r="T299" i="1" s="1"/>
  <c r="AD299" i="1" a="1"/>
  <c r="AD299" i="1" s="1"/>
  <c r="AC299" i="1" a="1"/>
  <c r="AC299" i="1" s="1"/>
  <c r="AA299" i="1" a="1"/>
  <c r="AA299" i="1" s="1"/>
  <c r="Y299" i="1" a="1"/>
  <c r="Y299" i="1" s="1"/>
  <c r="X299" i="1" a="1"/>
  <c r="X299" i="1" s="1"/>
  <c r="W299" i="1" a="1"/>
  <c r="W299" i="1" s="1"/>
  <c r="U299" i="1" a="1"/>
  <c r="U299" i="1" s="1"/>
  <c r="AF299" i="1" a="1"/>
  <c r="AF299" i="1" s="1"/>
  <c r="AB299" i="1" a="1"/>
  <c r="AB299" i="1" s="1"/>
  <c r="Z299" i="1" a="1"/>
  <c r="Z299" i="1" s="1"/>
  <c r="V299" i="1"/>
  <c r="O847" i="1"/>
  <c r="AA1587" i="1" a="1"/>
  <c r="AA1587" i="1" s="1"/>
  <c r="X1587" i="1" a="1"/>
  <c r="X1587" i="1" s="1"/>
  <c r="AF1587" i="1" a="1"/>
  <c r="AF1587" i="1" s="1"/>
  <c r="AE1587" i="1" a="1"/>
  <c r="AE1587" i="1" s="1"/>
  <c r="AD1587" i="1" a="1"/>
  <c r="AD1587" i="1" s="1"/>
  <c r="AB1587" i="1" a="1"/>
  <c r="AB1587" i="1" s="1"/>
  <c r="Z1587" i="1" a="1"/>
  <c r="Z1587" i="1" s="1"/>
  <c r="W1587" i="1" a="1"/>
  <c r="W1587" i="1" s="1"/>
  <c r="U1587" i="1" a="1"/>
  <c r="U1587" i="1" s="1"/>
  <c r="T1587" i="1" a="1"/>
  <c r="T1587" i="1" s="1"/>
  <c r="AC1587" i="1" a="1"/>
  <c r="AC1587" i="1" s="1"/>
  <c r="Y1587" i="1" a="1"/>
  <c r="Y1587" i="1" s="1"/>
  <c r="V1587" i="1"/>
  <c r="Q1264" i="1" a="1"/>
  <c r="Q1264" i="1" s="1"/>
  <c r="AC1121" i="1" a="1"/>
  <c r="AC1121" i="1" s="1"/>
  <c r="Z1121" i="1" a="1"/>
  <c r="Z1121" i="1" s="1"/>
  <c r="Y1121" i="1" a="1"/>
  <c r="Y1121" i="1" s="1"/>
  <c r="X1121" i="1" a="1"/>
  <c r="X1121" i="1" s="1"/>
  <c r="U1121" i="1" a="1"/>
  <c r="U1121" i="1" s="1"/>
  <c r="W1121" i="1" a="1"/>
  <c r="W1121" i="1" s="1"/>
  <c r="T1121" i="1" a="1"/>
  <c r="T1121" i="1" s="1"/>
  <c r="AE1121" i="1" a="1"/>
  <c r="AE1121" i="1" s="1"/>
  <c r="AF1121" i="1" a="1"/>
  <c r="AF1121" i="1" s="1"/>
  <c r="AD1121" i="1" a="1"/>
  <c r="AD1121" i="1" s="1"/>
  <c r="AB1121" i="1" a="1"/>
  <c r="AB1121" i="1" s="1"/>
  <c r="AA1121" i="1" a="1"/>
  <c r="AA1121" i="1" s="1"/>
  <c r="V1121" i="1"/>
  <c r="AB124" i="1" a="1"/>
  <c r="AB124" i="1" s="1"/>
  <c r="AA124" i="1" a="1"/>
  <c r="AA124" i="1" s="1"/>
  <c r="X124" i="1" a="1"/>
  <c r="X124" i="1" s="1"/>
  <c r="W124" i="1" a="1"/>
  <c r="W124" i="1" s="1"/>
  <c r="Y124" i="1" a="1"/>
  <c r="Y124" i="1" s="1"/>
  <c r="U124" i="1" a="1"/>
  <c r="U124" i="1" s="1"/>
  <c r="T124" i="1" a="1"/>
  <c r="T124" i="1" s="1"/>
  <c r="AF124" i="1" a="1"/>
  <c r="AF124" i="1" s="1"/>
  <c r="AE124" i="1" a="1"/>
  <c r="AE124" i="1" s="1"/>
  <c r="AD124" i="1" a="1"/>
  <c r="AD124" i="1" s="1"/>
  <c r="AC124" i="1" a="1"/>
  <c r="AC124" i="1" s="1"/>
  <c r="Z124" i="1" a="1"/>
  <c r="Z124" i="1" s="1"/>
  <c r="V124" i="1"/>
  <c r="O1207" i="1"/>
  <c r="G1662" i="1"/>
  <c r="H1662" i="1"/>
  <c r="G451" i="1"/>
  <c r="H451" i="1"/>
  <c r="P1533" i="1"/>
  <c r="O1533" i="1"/>
  <c r="N1533" i="1"/>
  <c r="AD1277" i="1" a="1"/>
  <c r="AD1277" i="1" s="1"/>
  <c r="AB1277" i="1" a="1"/>
  <c r="AB1277" i="1" s="1"/>
  <c r="AF1277" i="1" a="1"/>
  <c r="AF1277" i="1" s="1"/>
  <c r="AE1277" i="1" a="1"/>
  <c r="AE1277" i="1" s="1"/>
  <c r="AA1277" i="1" a="1"/>
  <c r="AA1277" i="1" s="1"/>
  <c r="Y1277" i="1" a="1"/>
  <c r="Y1277" i="1" s="1"/>
  <c r="T1277" i="1" a="1"/>
  <c r="T1277" i="1" s="1"/>
  <c r="Z1277" i="1" a="1"/>
  <c r="Z1277" i="1" s="1"/>
  <c r="AC1277" i="1" a="1"/>
  <c r="AC1277" i="1" s="1"/>
  <c r="X1277" i="1" a="1"/>
  <c r="X1277" i="1" s="1"/>
  <c r="U1277" i="1" a="1"/>
  <c r="U1277" i="1" s="1"/>
  <c r="W1277" i="1" a="1"/>
  <c r="W1277" i="1" s="1"/>
  <c r="V1277" i="1"/>
  <c r="X877" i="1" a="1"/>
  <c r="X877" i="1" s="1"/>
  <c r="W877" i="1" a="1"/>
  <c r="W877" i="1" s="1"/>
  <c r="AF877" i="1" a="1"/>
  <c r="AF877" i="1" s="1"/>
  <c r="U877" i="1" a="1"/>
  <c r="U877" i="1" s="1"/>
  <c r="AE877" i="1" a="1"/>
  <c r="AE877" i="1" s="1"/>
  <c r="T877" i="1" a="1"/>
  <c r="T877" i="1" s="1"/>
  <c r="AC877" i="1" a="1"/>
  <c r="AC877" i="1" s="1"/>
  <c r="Z877" i="1" a="1"/>
  <c r="Z877" i="1" s="1"/>
  <c r="Y877" i="1" a="1"/>
  <c r="Y877" i="1" s="1"/>
  <c r="AA877" i="1" a="1"/>
  <c r="AA877" i="1" s="1"/>
  <c r="AB877" i="1" a="1"/>
  <c r="AB877" i="1" s="1"/>
  <c r="AD877" i="1" a="1"/>
  <c r="AD877" i="1" s="1"/>
  <c r="V877" i="1"/>
  <c r="AB797" i="1" a="1"/>
  <c r="AB797" i="1" s="1"/>
  <c r="AA797" i="1" a="1"/>
  <c r="AA797" i="1" s="1"/>
  <c r="Z797" i="1" a="1"/>
  <c r="Z797" i="1" s="1"/>
  <c r="X797" i="1" a="1"/>
  <c r="X797" i="1" s="1"/>
  <c r="U797" i="1" a="1"/>
  <c r="U797" i="1" s="1"/>
  <c r="AD797" i="1" a="1"/>
  <c r="AD797" i="1" s="1"/>
  <c r="T797" i="1" a="1"/>
  <c r="T797" i="1" s="1"/>
  <c r="AF797" i="1" a="1"/>
  <c r="AF797" i="1" s="1"/>
  <c r="AC797" i="1" a="1"/>
  <c r="AC797" i="1" s="1"/>
  <c r="AE797" i="1" a="1"/>
  <c r="AE797" i="1" s="1"/>
  <c r="Y797" i="1" a="1"/>
  <c r="Y797" i="1" s="1"/>
  <c r="W797" i="1" a="1"/>
  <c r="W797" i="1" s="1"/>
  <c r="V797" i="1"/>
  <c r="N770" i="1"/>
  <c r="N567" i="1"/>
  <c r="P567" i="1"/>
  <c r="O567" i="1"/>
  <c r="X497" i="1" a="1"/>
  <c r="X497" i="1" s="1"/>
  <c r="AD497" i="1" a="1"/>
  <c r="AD497" i="1" s="1"/>
  <c r="Z497" i="1" a="1"/>
  <c r="Z497" i="1" s="1"/>
  <c r="Y497" i="1" a="1"/>
  <c r="Y497" i="1" s="1"/>
  <c r="AE497" i="1" a="1"/>
  <c r="AE497" i="1" s="1"/>
  <c r="AC497" i="1" a="1"/>
  <c r="AC497" i="1" s="1"/>
  <c r="AB497" i="1" a="1"/>
  <c r="AB497" i="1" s="1"/>
  <c r="AA497" i="1" a="1"/>
  <c r="AA497" i="1" s="1"/>
  <c r="W497" i="1" a="1"/>
  <c r="W497" i="1" s="1"/>
  <c r="AF497" i="1" a="1"/>
  <c r="AF497" i="1" s="1"/>
  <c r="U497" i="1" a="1"/>
  <c r="U497" i="1" s="1"/>
  <c r="T497" i="1" a="1"/>
  <c r="T497" i="1" s="1"/>
  <c r="V497" i="1"/>
  <c r="Q197" i="1" a="1"/>
  <c r="Q197" i="1" s="1"/>
  <c r="Y1617" i="1" a="1"/>
  <c r="Y1617" i="1" s="1"/>
  <c r="X1617" i="1" a="1"/>
  <c r="X1617" i="1" s="1"/>
  <c r="W1617" i="1" a="1"/>
  <c r="W1617" i="1" s="1"/>
  <c r="AF1617" i="1" a="1"/>
  <c r="AF1617" i="1" s="1"/>
  <c r="AE1617" i="1" a="1"/>
  <c r="AE1617" i="1" s="1"/>
  <c r="AC1617" i="1" a="1"/>
  <c r="AC1617" i="1" s="1"/>
  <c r="AD1617" i="1" a="1"/>
  <c r="AD1617" i="1" s="1"/>
  <c r="AB1617" i="1" a="1"/>
  <c r="AB1617" i="1" s="1"/>
  <c r="AA1617" i="1" a="1"/>
  <c r="AA1617" i="1" s="1"/>
  <c r="U1617" i="1" a="1"/>
  <c r="U1617" i="1" s="1"/>
  <c r="Z1617" i="1" a="1"/>
  <c r="Z1617" i="1" s="1"/>
  <c r="T1617" i="1" a="1"/>
  <c r="T1617" i="1" s="1"/>
  <c r="V1617" i="1"/>
  <c r="X707" i="1" a="1"/>
  <c r="X707" i="1" s="1"/>
  <c r="W707" i="1" a="1"/>
  <c r="W707" i="1" s="1"/>
  <c r="AF707" i="1" a="1"/>
  <c r="AF707" i="1" s="1"/>
  <c r="U707" i="1" a="1"/>
  <c r="U707" i="1" s="1"/>
  <c r="AC707" i="1" a="1"/>
  <c r="AC707" i="1" s="1"/>
  <c r="Z707" i="1" a="1"/>
  <c r="Z707" i="1" s="1"/>
  <c r="Y707" i="1" a="1"/>
  <c r="Y707" i="1" s="1"/>
  <c r="T707" i="1" a="1"/>
  <c r="T707" i="1" s="1"/>
  <c r="AA707" i="1" a="1"/>
  <c r="AA707" i="1" s="1"/>
  <c r="AD707" i="1" a="1"/>
  <c r="AD707" i="1" s="1"/>
  <c r="AB707" i="1" a="1"/>
  <c r="AB707" i="1" s="1"/>
  <c r="AE707" i="1" a="1"/>
  <c r="AE707" i="1" s="1"/>
  <c r="V707" i="1"/>
  <c r="AB313" i="1" a="1"/>
  <c r="AB313" i="1" s="1"/>
  <c r="AA313" i="1" a="1"/>
  <c r="AA313" i="1" s="1"/>
  <c r="Z313" i="1" a="1"/>
  <c r="Z313" i="1" s="1"/>
  <c r="Y313" i="1" a="1"/>
  <c r="Y313" i="1" s="1"/>
  <c r="X313" i="1" a="1"/>
  <c r="X313" i="1" s="1"/>
  <c r="AC313" i="1" a="1"/>
  <c r="AC313" i="1" s="1"/>
  <c r="W313" i="1" a="1"/>
  <c r="W313" i="1" s="1"/>
  <c r="U313" i="1" a="1"/>
  <c r="U313" i="1" s="1"/>
  <c r="AF313" i="1" a="1"/>
  <c r="AF313" i="1" s="1"/>
  <c r="AD313" i="1" a="1"/>
  <c r="AD313" i="1" s="1"/>
  <c r="AE313" i="1" a="1"/>
  <c r="AE313" i="1" s="1"/>
  <c r="T313" i="1" a="1"/>
  <c r="T313" i="1" s="1"/>
  <c r="V313" i="1"/>
  <c r="BI23" i="12"/>
  <c r="BG23" i="12"/>
  <c r="BH23" i="12" s="1"/>
  <c r="BF23" i="12"/>
  <c r="P510" i="1"/>
  <c r="H112" i="2"/>
  <c r="AE791" i="1" a="1"/>
  <c r="AE791" i="1" s="1"/>
  <c r="AD791" i="1" a="1"/>
  <c r="AD791" i="1" s="1"/>
  <c r="AC791" i="1" a="1"/>
  <c r="AC791" i="1" s="1"/>
  <c r="AB791" i="1" a="1"/>
  <c r="AB791" i="1" s="1"/>
  <c r="Y791" i="1" a="1"/>
  <c r="Y791" i="1" s="1"/>
  <c r="U791" i="1" a="1"/>
  <c r="U791" i="1" s="1"/>
  <c r="T791" i="1" a="1"/>
  <c r="T791" i="1" s="1"/>
  <c r="W791" i="1" a="1"/>
  <c r="W791" i="1" s="1"/>
  <c r="AA791" i="1" a="1"/>
  <c r="AA791" i="1" s="1"/>
  <c r="Z791" i="1" a="1"/>
  <c r="Z791" i="1" s="1"/>
  <c r="AF791" i="1" a="1"/>
  <c r="AF791" i="1" s="1"/>
  <c r="X791" i="1" a="1"/>
  <c r="X791" i="1" s="1"/>
  <c r="V791" i="1"/>
  <c r="AF732" i="1" a="1"/>
  <c r="AF732" i="1" s="1"/>
  <c r="U732" i="1" a="1"/>
  <c r="U732" i="1" s="1"/>
  <c r="AE732" i="1" a="1"/>
  <c r="AE732" i="1" s="1"/>
  <c r="T732" i="1" a="1"/>
  <c r="T732" i="1" s="1"/>
  <c r="AD732" i="1" a="1"/>
  <c r="AD732" i="1" s="1"/>
  <c r="AC732" i="1" a="1"/>
  <c r="AC732" i="1" s="1"/>
  <c r="AB732" i="1" a="1"/>
  <c r="AB732" i="1" s="1"/>
  <c r="Z732" i="1" a="1"/>
  <c r="Z732" i="1" s="1"/>
  <c r="AA732" i="1" a="1"/>
  <c r="AA732" i="1" s="1"/>
  <c r="Y732" i="1" a="1"/>
  <c r="Y732" i="1" s="1"/>
  <c r="W732" i="1" a="1"/>
  <c r="W732" i="1" s="1"/>
  <c r="X732" i="1" a="1"/>
  <c r="X732" i="1" s="1"/>
  <c r="V732" i="1"/>
  <c r="N529" i="1"/>
  <c r="O529" i="1"/>
  <c r="N146" i="1"/>
  <c r="O146" i="1"/>
  <c r="N109" i="1"/>
  <c r="O1208" i="1"/>
  <c r="P1208" i="1"/>
  <c r="P1027" i="1"/>
  <c r="AD1607" i="1" a="1"/>
  <c r="AD1607" i="1" s="1"/>
  <c r="AC1607" i="1" a="1"/>
  <c r="AC1607" i="1" s="1"/>
  <c r="AB1607" i="1" a="1"/>
  <c r="AB1607" i="1" s="1"/>
  <c r="Y1607" i="1" a="1"/>
  <c r="Y1607" i="1" s="1"/>
  <c r="X1607" i="1" a="1"/>
  <c r="X1607" i="1" s="1"/>
  <c r="U1607" i="1" a="1"/>
  <c r="U1607" i="1" s="1"/>
  <c r="AE1607" i="1" a="1"/>
  <c r="AE1607" i="1" s="1"/>
  <c r="AA1607" i="1" a="1"/>
  <c r="AA1607" i="1" s="1"/>
  <c r="T1607" i="1" a="1"/>
  <c r="T1607" i="1" s="1"/>
  <c r="Z1607" i="1" a="1"/>
  <c r="Z1607" i="1" s="1"/>
  <c r="W1607" i="1" a="1"/>
  <c r="W1607" i="1" s="1"/>
  <c r="AF1607" i="1" a="1"/>
  <c r="AF1607" i="1" s="1"/>
  <c r="V1607" i="1"/>
  <c r="P629" i="1"/>
  <c r="O629" i="1"/>
  <c r="N629" i="1"/>
  <c r="N39" i="1"/>
  <c r="AF672" i="1" a="1"/>
  <c r="AF672" i="1" s="1"/>
  <c r="U672" i="1" a="1"/>
  <c r="U672" i="1" s="1"/>
  <c r="AB672" i="1" a="1"/>
  <c r="AB672" i="1" s="1"/>
  <c r="W672" i="1" a="1"/>
  <c r="W672" i="1" s="1"/>
  <c r="T672" i="1" a="1"/>
  <c r="T672" i="1" s="1"/>
  <c r="AE672" i="1" a="1"/>
  <c r="AE672" i="1" s="1"/>
  <c r="AD672" i="1" a="1"/>
  <c r="AD672" i="1" s="1"/>
  <c r="AC672" i="1" a="1"/>
  <c r="AC672" i="1" s="1"/>
  <c r="AA672" i="1" a="1"/>
  <c r="AA672" i="1" s="1"/>
  <c r="X672" i="1" a="1"/>
  <c r="X672" i="1" s="1"/>
  <c r="Z672" i="1" a="1"/>
  <c r="Z672" i="1" s="1"/>
  <c r="Y672" i="1" a="1"/>
  <c r="Y672" i="1" s="1"/>
  <c r="V672" i="1"/>
  <c r="N1117" i="1"/>
  <c r="P1090" i="1"/>
  <c r="AC906" i="1" a="1"/>
  <c r="AC906" i="1" s="1"/>
  <c r="AB906" i="1" a="1"/>
  <c r="AB906" i="1" s="1"/>
  <c r="Z906" i="1" a="1"/>
  <c r="Z906" i="1" s="1"/>
  <c r="X906" i="1" a="1"/>
  <c r="X906" i="1" s="1"/>
  <c r="AE906" i="1" a="1"/>
  <c r="AE906" i="1" s="1"/>
  <c r="AD906" i="1" a="1"/>
  <c r="AD906" i="1" s="1"/>
  <c r="AA906" i="1" a="1"/>
  <c r="AA906" i="1" s="1"/>
  <c r="Y906" i="1" a="1"/>
  <c r="Y906" i="1" s="1"/>
  <c r="T906" i="1" a="1"/>
  <c r="T906" i="1" s="1"/>
  <c r="AF906" i="1" a="1"/>
  <c r="AF906" i="1" s="1"/>
  <c r="W906" i="1" a="1"/>
  <c r="W906" i="1" s="1"/>
  <c r="U906" i="1" a="1"/>
  <c r="U906" i="1" s="1"/>
  <c r="V906" i="1"/>
  <c r="Q775" i="1" a="1"/>
  <c r="Q775" i="1" s="1"/>
  <c r="Q564" i="1" a="1"/>
  <c r="Q564" i="1" s="1"/>
  <c r="X453" i="1" a="1"/>
  <c r="X453" i="1" s="1"/>
  <c r="W453" i="1" a="1"/>
  <c r="W453" i="1" s="1"/>
  <c r="AD453" i="1" a="1"/>
  <c r="AD453" i="1" s="1"/>
  <c r="AC453" i="1" a="1"/>
  <c r="AC453" i="1" s="1"/>
  <c r="AB453" i="1" a="1"/>
  <c r="AB453" i="1" s="1"/>
  <c r="AA453" i="1" a="1"/>
  <c r="AA453" i="1" s="1"/>
  <c r="Z453" i="1" a="1"/>
  <c r="Z453" i="1" s="1"/>
  <c r="AF453" i="1" a="1"/>
  <c r="AF453" i="1" s="1"/>
  <c r="AE453" i="1" a="1"/>
  <c r="AE453" i="1" s="1"/>
  <c r="Y453" i="1" a="1"/>
  <c r="Y453" i="1" s="1"/>
  <c r="T453" i="1" a="1"/>
  <c r="T453" i="1" s="1"/>
  <c r="U453" i="1" a="1"/>
  <c r="U453" i="1" s="1"/>
  <c r="V453" i="1"/>
  <c r="N321" i="1"/>
  <c r="O1139" i="1"/>
  <c r="N1204" i="1"/>
  <c r="O548" i="1"/>
  <c r="P548" i="1"/>
  <c r="BG32" i="13"/>
  <c r="BH32" i="13" s="1"/>
  <c r="BF32" i="13"/>
  <c r="BI32" i="13"/>
  <c r="P159" i="1"/>
  <c r="N159" i="1"/>
  <c r="Q526" i="1" a="1"/>
  <c r="Q526" i="1" s="1"/>
  <c r="P955" i="1"/>
  <c r="N955" i="1"/>
  <c r="O955" i="1"/>
  <c r="AF853" i="1" a="1"/>
  <c r="AF853" i="1" s="1"/>
  <c r="U853" i="1" a="1"/>
  <c r="U853" i="1" s="1"/>
  <c r="AE853" i="1" a="1"/>
  <c r="AE853" i="1" s="1"/>
  <c r="T853" i="1" a="1"/>
  <c r="T853" i="1" s="1"/>
  <c r="AC853" i="1" a="1"/>
  <c r="AC853" i="1" s="1"/>
  <c r="AA853" i="1" a="1"/>
  <c r="AA853" i="1" s="1"/>
  <c r="AB853" i="1" a="1"/>
  <c r="AB853" i="1" s="1"/>
  <c r="Z853" i="1" a="1"/>
  <c r="Z853" i="1" s="1"/>
  <c r="Y853" i="1" a="1"/>
  <c r="Y853" i="1" s="1"/>
  <c r="X853" i="1" a="1"/>
  <c r="X853" i="1" s="1"/>
  <c r="W853" i="1" a="1"/>
  <c r="W853" i="1" s="1"/>
  <c r="AD853" i="1" a="1"/>
  <c r="AD853" i="1" s="1"/>
  <c r="V853" i="1"/>
  <c r="P491" i="1"/>
  <c r="O491" i="1"/>
  <c r="N192" i="1"/>
  <c r="N1139" i="1"/>
  <c r="Z429" i="1" a="1"/>
  <c r="Z429" i="1" s="1"/>
  <c r="Y429" i="1" a="1"/>
  <c r="Y429" i="1" s="1"/>
  <c r="X429" i="1" a="1"/>
  <c r="X429" i="1" s="1"/>
  <c r="W429" i="1" a="1"/>
  <c r="W429" i="1" s="1"/>
  <c r="AF429" i="1" a="1"/>
  <c r="AF429" i="1" s="1"/>
  <c r="U429" i="1" a="1"/>
  <c r="U429" i="1" s="1"/>
  <c r="AA429" i="1" a="1"/>
  <c r="AA429" i="1" s="1"/>
  <c r="T429" i="1" a="1"/>
  <c r="T429" i="1" s="1"/>
  <c r="AE429" i="1" a="1"/>
  <c r="AE429" i="1" s="1"/>
  <c r="AD429" i="1" a="1"/>
  <c r="AD429" i="1" s="1"/>
  <c r="AB429" i="1" a="1"/>
  <c r="AB429" i="1" s="1"/>
  <c r="AC429" i="1" a="1"/>
  <c r="AC429" i="1" s="1"/>
  <c r="V429" i="1"/>
  <c r="X608" i="1" a="1"/>
  <c r="X608" i="1" s="1"/>
  <c r="W608" i="1" a="1"/>
  <c r="W608" i="1" s="1"/>
  <c r="AF608" i="1" a="1"/>
  <c r="AF608" i="1" s="1"/>
  <c r="U608" i="1" a="1"/>
  <c r="U608" i="1" s="1"/>
  <c r="AE608" i="1" a="1"/>
  <c r="AE608" i="1" s="1"/>
  <c r="T608" i="1" a="1"/>
  <c r="T608" i="1" s="1"/>
  <c r="AC608" i="1" a="1"/>
  <c r="AC608" i="1" s="1"/>
  <c r="AD608" i="1" a="1"/>
  <c r="AD608" i="1" s="1"/>
  <c r="AA608" i="1" a="1"/>
  <c r="AA608" i="1" s="1"/>
  <c r="Z608" i="1" a="1"/>
  <c r="Z608" i="1" s="1"/>
  <c r="AB608" i="1" a="1"/>
  <c r="AB608" i="1" s="1"/>
  <c r="Y608" i="1" a="1"/>
  <c r="Y608" i="1" s="1"/>
  <c r="V608" i="1"/>
  <c r="AE1352" i="1" a="1"/>
  <c r="AE1352" i="1" s="1"/>
  <c r="AC1352" i="1" a="1"/>
  <c r="AC1352" i="1" s="1"/>
  <c r="W1352" i="1" a="1"/>
  <c r="W1352" i="1" s="1"/>
  <c r="U1352" i="1" a="1"/>
  <c r="U1352" i="1" s="1"/>
  <c r="AF1352" i="1" a="1"/>
  <c r="AF1352" i="1" s="1"/>
  <c r="AB1352" i="1" a="1"/>
  <c r="AB1352" i="1" s="1"/>
  <c r="AD1352" i="1" a="1"/>
  <c r="AD1352" i="1" s="1"/>
  <c r="AA1352" i="1" a="1"/>
  <c r="AA1352" i="1" s="1"/>
  <c r="Z1352" i="1" a="1"/>
  <c r="Z1352" i="1" s="1"/>
  <c r="Y1352" i="1" a="1"/>
  <c r="Y1352" i="1" s="1"/>
  <c r="AF392" i="1" a="1"/>
  <c r="AF392" i="1" s="1"/>
  <c r="U392" i="1" a="1"/>
  <c r="U392" i="1" s="1"/>
  <c r="AE392" i="1" a="1"/>
  <c r="AE392" i="1" s="1"/>
  <c r="T392" i="1" a="1"/>
  <c r="T392" i="1" s="1"/>
  <c r="V392" i="1" s="1"/>
  <c r="AD392" i="1" a="1"/>
  <c r="AD392" i="1" s="1"/>
  <c r="AC392" i="1" a="1"/>
  <c r="AC392" i="1" s="1"/>
  <c r="AA392" i="1" a="1"/>
  <c r="AA392" i="1" s="1"/>
  <c r="AB392" i="1" a="1"/>
  <c r="AB392" i="1" s="1"/>
  <c r="Z392" i="1" a="1"/>
  <c r="Z392" i="1" s="1"/>
  <c r="Y392" i="1" a="1"/>
  <c r="Y392" i="1" s="1"/>
  <c r="W392" i="1" a="1"/>
  <c r="W392" i="1" s="1"/>
  <c r="AE1030" i="1" a="1"/>
  <c r="AE1030" i="1" s="1"/>
  <c r="T1030" i="1" a="1"/>
  <c r="T1030" i="1" s="1"/>
  <c r="AD1030" i="1" a="1"/>
  <c r="AD1030" i="1" s="1"/>
  <c r="AC1030" i="1" a="1"/>
  <c r="AC1030" i="1" s="1"/>
  <c r="AB1030" i="1" a="1"/>
  <c r="AB1030" i="1" s="1"/>
  <c r="Z1030" i="1" a="1"/>
  <c r="Z1030" i="1" s="1"/>
  <c r="W1030" i="1" a="1"/>
  <c r="W1030" i="1" s="1"/>
  <c r="U1030" i="1" a="1"/>
  <c r="U1030" i="1" s="1"/>
  <c r="AF1030" i="1" a="1"/>
  <c r="AF1030" i="1" s="1"/>
  <c r="X1030" i="1" a="1"/>
  <c r="X1030" i="1" s="1"/>
  <c r="AA1030" i="1" a="1"/>
  <c r="AA1030" i="1" s="1"/>
  <c r="Y1030" i="1" a="1"/>
  <c r="Y1030" i="1" s="1"/>
  <c r="V1030" i="1"/>
  <c r="P997" i="1"/>
  <c r="Y879" i="1" a="1"/>
  <c r="Y879" i="1" s="1"/>
  <c r="X879" i="1" a="1"/>
  <c r="X879" i="1" s="1"/>
  <c r="W879" i="1" a="1"/>
  <c r="W879" i="1" s="1"/>
  <c r="AF879" i="1" a="1"/>
  <c r="AF879" i="1" s="1"/>
  <c r="U879" i="1" a="1"/>
  <c r="U879" i="1" s="1"/>
  <c r="AD879" i="1" a="1"/>
  <c r="AD879" i="1" s="1"/>
  <c r="AE879" i="1" a="1"/>
  <c r="AE879" i="1" s="1"/>
  <c r="AC879" i="1" a="1"/>
  <c r="AC879" i="1" s="1"/>
  <c r="AB879" i="1" a="1"/>
  <c r="AB879" i="1" s="1"/>
  <c r="Z879" i="1" a="1"/>
  <c r="Z879" i="1" s="1"/>
  <c r="AA879" i="1" a="1"/>
  <c r="AA879" i="1" s="1"/>
  <c r="T879" i="1" a="1"/>
  <c r="T879" i="1" s="1"/>
  <c r="V879" i="1"/>
  <c r="N494" i="1"/>
  <c r="P494" i="1"/>
  <c r="AF61" i="1" a="1"/>
  <c r="AF61" i="1" s="1"/>
  <c r="U61" i="1" a="1"/>
  <c r="U61" i="1" s="1"/>
  <c r="AB61" i="1" a="1"/>
  <c r="AB61" i="1" s="1"/>
  <c r="AA61" i="1" a="1"/>
  <c r="AA61" i="1" s="1"/>
  <c r="Z61" i="1" a="1"/>
  <c r="Z61" i="1" s="1"/>
  <c r="Y61" i="1" a="1"/>
  <c r="Y61" i="1" s="1"/>
  <c r="W61" i="1" a="1"/>
  <c r="W61" i="1" s="1"/>
  <c r="AC61" i="1" a="1"/>
  <c r="AC61" i="1" s="1"/>
  <c r="X61" i="1" a="1"/>
  <c r="X61" i="1" s="1"/>
  <c r="T61" i="1" a="1"/>
  <c r="T61" i="1" s="1"/>
  <c r="AE61" i="1" a="1"/>
  <c r="AE61" i="1" s="1"/>
  <c r="AD61" i="1" a="1"/>
  <c r="AD61" i="1" s="1"/>
  <c r="V61" i="1"/>
  <c r="AE631" i="1" a="1"/>
  <c r="AE631" i="1" s="1"/>
  <c r="T631" i="1" a="1"/>
  <c r="T631" i="1" s="1"/>
  <c r="AD631" i="1" a="1"/>
  <c r="AD631" i="1" s="1"/>
  <c r="AC631" i="1" a="1"/>
  <c r="AC631" i="1" s="1"/>
  <c r="AB631" i="1" a="1"/>
  <c r="AB631" i="1" s="1"/>
  <c r="AA631" i="1" a="1"/>
  <c r="AA631" i="1" s="1"/>
  <c r="AF631" i="1" a="1"/>
  <c r="AF631" i="1" s="1"/>
  <c r="U631" i="1" a="1"/>
  <c r="U631" i="1" s="1"/>
  <c r="Z631" i="1" a="1"/>
  <c r="Z631" i="1" s="1"/>
  <c r="Y631" i="1" a="1"/>
  <c r="Y631" i="1" s="1"/>
  <c r="X631" i="1" a="1"/>
  <c r="X631" i="1" s="1"/>
  <c r="W631" i="1" a="1"/>
  <c r="W631" i="1" s="1"/>
  <c r="V631" i="1"/>
  <c r="BI12" i="8"/>
  <c r="BG12" i="8"/>
  <c r="BH12" i="8" s="1"/>
  <c r="BF12" i="8"/>
  <c r="Y1027" i="1" a="1"/>
  <c r="Y1027" i="1" s="1"/>
  <c r="X1027" i="1" a="1"/>
  <c r="X1027" i="1" s="1"/>
  <c r="W1027" i="1" a="1"/>
  <c r="W1027" i="1" s="1"/>
  <c r="AF1027" i="1" a="1"/>
  <c r="AF1027" i="1" s="1"/>
  <c r="U1027" i="1" a="1"/>
  <c r="U1027" i="1" s="1"/>
  <c r="AC1027" i="1" a="1"/>
  <c r="AC1027" i="1" s="1"/>
  <c r="AE1027" i="1" a="1"/>
  <c r="AE1027" i="1" s="1"/>
  <c r="AD1027" i="1" a="1"/>
  <c r="AD1027" i="1" s="1"/>
  <c r="AB1027" i="1" a="1"/>
  <c r="AB1027" i="1" s="1"/>
  <c r="Z1027" i="1" a="1"/>
  <c r="Z1027" i="1" s="1"/>
  <c r="AA1027" i="1" a="1"/>
  <c r="AA1027" i="1" s="1"/>
  <c r="T1027" i="1" a="1"/>
  <c r="T1027" i="1" s="1"/>
  <c r="V1027" i="1"/>
  <c r="AC315" i="1" a="1"/>
  <c r="AC315" i="1" s="1"/>
  <c r="AB315" i="1" a="1"/>
  <c r="AB315" i="1" s="1"/>
  <c r="AA315" i="1" a="1"/>
  <c r="AA315" i="1" s="1"/>
  <c r="Z315" i="1" a="1"/>
  <c r="Z315" i="1" s="1"/>
  <c r="Y315" i="1" a="1"/>
  <c r="Y315" i="1" s="1"/>
  <c r="AE315" i="1" a="1"/>
  <c r="AE315" i="1" s="1"/>
  <c r="AD315" i="1" a="1"/>
  <c r="AD315" i="1" s="1"/>
  <c r="AF315" i="1" a="1"/>
  <c r="AF315" i="1" s="1"/>
  <c r="X315" i="1" a="1"/>
  <c r="X315" i="1" s="1"/>
  <c r="W315" i="1" a="1"/>
  <c r="W315" i="1" s="1"/>
  <c r="T315" i="1" a="1"/>
  <c r="T315" i="1" s="1"/>
  <c r="U315" i="1" a="1"/>
  <c r="U315" i="1" s="1"/>
  <c r="V315" i="1"/>
  <c r="AF161" i="1" a="1"/>
  <c r="AF161" i="1" s="1"/>
  <c r="U161" i="1" a="1"/>
  <c r="U161" i="1" s="1"/>
  <c r="AE161" i="1" a="1"/>
  <c r="AE161" i="1" s="1"/>
  <c r="T161" i="1" a="1"/>
  <c r="T161" i="1" s="1"/>
  <c r="AD161" i="1" a="1"/>
  <c r="AD161" i="1" s="1"/>
  <c r="AC161" i="1" a="1"/>
  <c r="AC161" i="1" s="1"/>
  <c r="AB161" i="1" a="1"/>
  <c r="AB161" i="1" s="1"/>
  <c r="AA161" i="1" a="1"/>
  <c r="AA161" i="1" s="1"/>
  <c r="Z161" i="1" a="1"/>
  <c r="Z161" i="1" s="1"/>
  <c r="Y161" i="1" a="1"/>
  <c r="Y161" i="1" s="1"/>
  <c r="W161" i="1" a="1"/>
  <c r="W161" i="1" s="1"/>
  <c r="X161" i="1" a="1"/>
  <c r="X161" i="1" s="1"/>
  <c r="V161" i="1"/>
  <c r="AC68" i="1" a="1"/>
  <c r="AC68" i="1" s="1"/>
  <c r="X68" i="1" a="1"/>
  <c r="X68" i="1" s="1"/>
  <c r="W68" i="1" a="1"/>
  <c r="W68" i="1" s="1"/>
  <c r="U68" i="1" a="1"/>
  <c r="U68" i="1" s="1"/>
  <c r="AF68" i="1" a="1"/>
  <c r="AF68" i="1" s="1"/>
  <c r="T68" i="1" a="1"/>
  <c r="T68" i="1" s="1"/>
  <c r="AE68" i="1" a="1"/>
  <c r="AE68" i="1" s="1"/>
  <c r="AB68" i="1" a="1"/>
  <c r="AB68" i="1" s="1"/>
  <c r="AA68" i="1" a="1"/>
  <c r="AA68" i="1" s="1"/>
  <c r="Z68" i="1" a="1"/>
  <c r="Z68" i="1" s="1"/>
  <c r="Y68" i="1" a="1"/>
  <c r="Y68" i="1" s="1"/>
  <c r="AD68" i="1" a="1"/>
  <c r="AD68" i="1" s="1"/>
  <c r="V68" i="1"/>
  <c r="W804" i="1" a="1"/>
  <c r="W804" i="1" s="1"/>
  <c r="AF804" i="1" a="1"/>
  <c r="AF804" i="1" s="1"/>
  <c r="U804" i="1" a="1"/>
  <c r="U804" i="1" s="1"/>
  <c r="X804" i="1" a="1"/>
  <c r="X804" i="1" s="1"/>
  <c r="T804" i="1" a="1"/>
  <c r="T804" i="1" s="1"/>
  <c r="AE804" i="1" a="1"/>
  <c r="AE804" i="1" s="1"/>
  <c r="AD804" i="1" a="1"/>
  <c r="AD804" i="1" s="1"/>
  <c r="AB804" i="1" a="1"/>
  <c r="AB804" i="1" s="1"/>
  <c r="Y804" i="1" a="1"/>
  <c r="Y804" i="1" s="1"/>
  <c r="AA804" i="1" a="1"/>
  <c r="AA804" i="1" s="1"/>
  <c r="Z804" i="1" a="1"/>
  <c r="Z804" i="1" s="1"/>
  <c r="AC804" i="1" a="1"/>
  <c r="AC804" i="1" s="1"/>
  <c r="V804" i="1"/>
  <c r="O8" i="5"/>
  <c r="U7" i="17"/>
  <c r="AB84" i="1" a="1"/>
  <c r="AB84" i="1" s="1"/>
  <c r="AA84" i="1" a="1"/>
  <c r="AA84" i="1" s="1"/>
  <c r="W84" i="1" a="1"/>
  <c r="W84" i="1" s="1"/>
  <c r="U84" i="1" a="1"/>
  <c r="U84" i="1" s="1"/>
  <c r="T84" i="1" a="1"/>
  <c r="T84" i="1" s="1"/>
  <c r="AF84" i="1" a="1"/>
  <c r="AF84" i="1" s="1"/>
  <c r="AD84" i="1" a="1"/>
  <c r="AD84" i="1" s="1"/>
  <c r="AE84" i="1" a="1"/>
  <c r="AE84" i="1" s="1"/>
  <c r="AC84" i="1" a="1"/>
  <c r="AC84" i="1" s="1"/>
  <c r="Z84" i="1" a="1"/>
  <c r="Z84" i="1" s="1"/>
  <c r="X84" i="1" a="1"/>
  <c r="X84" i="1" s="1"/>
  <c r="V84" i="1"/>
  <c r="Y84" i="1" a="1"/>
  <c r="Y84" i="1" s="1"/>
  <c r="Z269" i="1" a="1"/>
  <c r="Z269" i="1" s="1"/>
  <c r="X269" i="1" a="1"/>
  <c r="X269" i="1" s="1"/>
  <c r="AF269" i="1" a="1"/>
  <c r="AF269" i="1" s="1"/>
  <c r="U269" i="1" a="1"/>
  <c r="U269" i="1" s="1"/>
  <c r="AC269" i="1" a="1"/>
  <c r="AC269" i="1" s="1"/>
  <c r="AB269" i="1" a="1"/>
  <c r="AB269" i="1" s="1"/>
  <c r="Y269" i="1" a="1"/>
  <c r="Y269" i="1" s="1"/>
  <c r="W269" i="1" a="1"/>
  <c r="W269" i="1" s="1"/>
  <c r="AD269" i="1" a="1"/>
  <c r="AD269" i="1" s="1"/>
  <c r="AE269" i="1" a="1"/>
  <c r="AE269" i="1" s="1"/>
  <c r="AA269" i="1" a="1"/>
  <c r="AA269" i="1" s="1"/>
  <c r="T269" i="1" a="1"/>
  <c r="T269" i="1" s="1"/>
  <c r="V269" i="1"/>
  <c r="AB1237" i="1" a="1"/>
  <c r="AB1237" i="1" s="1"/>
  <c r="AA1237" i="1" a="1"/>
  <c r="AA1237" i="1" s="1"/>
  <c r="Y1237" i="1" a="1"/>
  <c r="Y1237" i="1" s="1"/>
  <c r="W1237" i="1" a="1"/>
  <c r="W1237" i="1" s="1"/>
  <c r="AC1237" i="1" a="1"/>
  <c r="AC1237" i="1" s="1"/>
  <c r="Z1237" i="1" a="1"/>
  <c r="Z1237" i="1" s="1"/>
  <c r="X1237" i="1" a="1"/>
  <c r="X1237" i="1" s="1"/>
  <c r="U1237" i="1" a="1"/>
  <c r="U1237" i="1" s="1"/>
  <c r="T1237" i="1" a="1"/>
  <c r="T1237" i="1" s="1"/>
  <c r="AD1237" i="1" a="1"/>
  <c r="AD1237" i="1" s="1"/>
  <c r="AE1237" i="1" a="1"/>
  <c r="AE1237" i="1" s="1"/>
  <c r="AF1237" i="1" a="1"/>
  <c r="AF1237" i="1" s="1"/>
  <c r="V1237" i="1"/>
  <c r="N1126" i="1"/>
  <c r="O1126" i="1"/>
  <c r="P1126" i="1"/>
  <c r="AC847" i="1" a="1"/>
  <c r="AC847" i="1" s="1"/>
  <c r="AB847" i="1" a="1"/>
  <c r="AB847" i="1" s="1"/>
  <c r="Z847" i="1" a="1"/>
  <c r="Z847" i="1" s="1"/>
  <c r="X847" i="1" a="1"/>
  <c r="X847" i="1" s="1"/>
  <c r="Y847" i="1" a="1"/>
  <c r="Y847" i="1" s="1"/>
  <c r="W847" i="1" a="1"/>
  <c r="W847" i="1" s="1"/>
  <c r="U847" i="1" a="1"/>
  <c r="U847" i="1" s="1"/>
  <c r="T847" i="1" a="1"/>
  <c r="T847" i="1" s="1"/>
  <c r="AF847" i="1" a="1"/>
  <c r="AF847" i="1" s="1"/>
  <c r="AA847" i="1" a="1"/>
  <c r="AA847" i="1" s="1"/>
  <c r="AE847" i="1" a="1"/>
  <c r="AE847" i="1" s="1"/>
  <c r="AD847" i="1" a="1"/>
  <c r="AD847" i="1" s="1"/>
  <c r="V847" i="1"/>
  <c r="P648" i="1"/>
  <c r="O648" i="1"/>
  <c r="AB304" i="1" a="1"/>
  <c r="AB304" i="1" s="1"/>
  <c r="AA304" i="1" a="1"/>
  <c r="AA304" i="1" s="1"/>
  <c r="Z304" i="1" a="1"/>
  <c r="Z304" i="1" s="1"/>
  <c r="W304" i="1" a="1"/>
  <c r="W304" i="1" s="1"/>
  <c r="AF304" i="1" a="1"/>
  <c r="AF304" i="1" s="1"/>
  <c r="AD304" i="1" a="1"/>
  <c r="AD304" i="1" s="1"/>
  <c r="AC304" i="1" a="1"/>
  <c r="AC304" i="1" s="1"/>
  <c r="U304" i="1" a="1"/>
  <c r="U304" i="1" s="1"/>
  <c r="T304" i="1" a="1"/>
  <c r="T304" i="1" s="1"/>
  <c r="X304" i="1" a="1"/>
  <c r="X304" i="1" s="1"/>
  <c r="V304" i="1"/>
  <c r="AE304" i="1" a="1"/>
  <c r="AE304" i="1" s="1"/>
  <c r="Y304" i="1" a="1"/>
  <c r="Y304" i="1" s="1"/>
  <c r="BI37" i="8"/>
  <c r="BG37" i="8"/>
  <c r="BH37" i="8" s="1"/>
  <c r="BF37" i="8"/>
  <c r="G592" i="1"/>
  <c r="H592" i="1"/>
  <c r="H102" i="2"/>
  <c r="P928" i="1"/>
  <c r="O928" i="1"/>
  <c r="P797" i="1"/>
  <c r="O797" i="1"/>
  <c r="N797" i="1"/>
  <c r="P786" i="1"/>
  <c r="O786" i="1"/>
  <c r="N786" i="1"/>
  <c r="P66" i="1"/>
  <c r="O66" i="1"/>
  <c r="N66" i="1"/>
  <c r="BF49" i="11"/>
  <c r="BI49" i="11"/>
  <c r="BG49" i="11"/>
  <c r="BH49" i="11" s="1"/>
  <c r="X846" i="1" a="1"/>
  <c r="X846" i="1" s="1"/>
  <c r="W846" i="1" a="1"/>
  <c r="W846" i="1" s="1"/>
  <c r="AF846" i="1" a="1"/>
  <c r="AF846" i="1" s="1"/>
  <c r="U846" i="1" a="1"/>
  <c r="U846" i="1" s="1"/>
  <c r="AB846" i="1" a="1"/>
  <c r="AB846" i="1" s="1"/>
  <c r="AE846" i="1" a="1"/>
  <c r="AE846" i="1" s="1"/>
  <c r="AD846" i="1" a="1"/>
  <c r="AD846" i="1" s="1"/>
  <c r="AC846" i="1" a="1"/>
  <c r="AC846" i="1" s="1"/>
  <c r="Y846" i="1" a="1"/>
  <c r="Y846" i="1" s="1"/>
  <c r="AA846" i="1" a="1"/>
  <c r="AA846" i="1" s="1"/>
  <c r="T846" i="1" a="1"/>
  <c r="T846" i="1" s="1"/>
  <c r="Z846" i="1" a="1"/>
  <c r="Z846" i="1" s="1"/>
  <c r="V846" i="1"/>
  <c r="O4" i="1"/>
  <c r="N4" i="1"/>
  <c r="P4" i="1"/>
  <c r="BF7" i="12"/>
  <c r="BI7" i="12"/>
  <c r="BG7" i="12"/>
  <c r="BH7" i="12" s="1"/>
  <c r="AD908" i="1" a="1"/>
  <c r="AD908" i="1" s="1"/>
  <c r="AC908" i="1" a="1"/>
  <c r="AC908" i="1" s="1"/>
  <c r="AA908" i="1" a="1"/>
  <c r="AA908" i="1" s="1"/>
  <c r="Y908" i="1" a="1"/>
  <c r="Y908" i="1" s="1"/>
  <c r="AF908" i="1" a="1"/>
  <c r="AF908" i="1" s="1"/>
  <c r="AE908" i="1" a="1"/>
  <c r="AE908" i="1" s="1"/>
  <c r="AB908" i="1" a="1"/>
  <c r="AB908" i="1" s="1"/>
  <c r="Z908" i="1" a="1"/>
  <c r="Z908" i="1" s="1"/>
  <c r="U908" i="1" a="1"/>
  <c r="U908" i="1" s="1"/>
  <c r="W908" i="1" a="1"/>
  <c r="W908" i="1" s="1"/>
  <c r="X908" i="1" a="1"/>
  <c r="X908" i="1" s="1"/>
  <c r="T908" i="1" a="1"/>
  <c r="T908" i="1" s="1"/>
  <c r="V908" i="1"/>
  <c r="AA792" i="1" a="1"/>
  <c r="AA792" i="1" s="1"/>
  <c r="Z792" i="1" a="1"/>
  <c r="Z792" i="1" s="1"/>
  <c r="AC792" i="1" a="1"/>
  <c r="AC792" i="1" s="1"/>
  <c r="AB792" i="1" a="1"/>
  <c r="AB792" i="1" s="1"/>
  <c r="Y792" i="1" a="1"/>
  <c r="Y792" i="1" s="1"/>
  <c r="X792" i="1" a="1"/>
  <c r="X792" i="1" s="1"/>
  <c r="U792" i="1" a="1"/>
  <c r="U792" i="1" s="1"/>
  <c r="T792" i="1" a="1"/>
  <c r="T792" i="1" s="1"/>
  <c r="AF792" i="1" a="1"/>
  <c r="AF792" i="1" s="1"/>
  <c r="W792" i="1" a="1"/>
  <c r="W792" i="1" s="1"/>
  <c r="AD792" i="1" a="1"/>
  <c r="AD792" i="1" s="1"/>
  <c r="AE792" i="1" a="1"/>
  <c r="AE792" i="1" s="1"/>
  <c r="V792" i="1"/>
  <c r="AE531" i="1" a="1"/>
  <c r="AE531" i="1" s="1"/>
  <c r="T531" i="1" a="1"/>
  <c r="T531" i="1" s="1"/>
  <c r="AD531" i="1" a="1"/>
  <c r="AD531" i="1" s="1"/>
  <c r="AC531" i="1" a="1"/>
  <c r="AC531" i="1" s="1"/>
  <c r="AB531" i="1" a="1"/>
  <c r="AB531" i="1" s="1"/>
  <c r="AA531" i="1" a="1"/>
  <c r="AA531" i="1" s="1"/>
  <c r="U531" i="1" a="1"/>
  <c r="U531" i="1" s="1"/>
  <c r="Z531" i="1" a="1"/>
  <c r="Z531" i="1" s="1"/>
  <c r="AF531" i="1" a="1"/>
  <c r="AF531" i="1" s="1"/>
  <c r="Y531" i="1" a="1"/>
  <c r="Y531" i="1" s="1"/>
  <c r="X531" i="1" a="1"/>
  <c r="X531" i="1" s="1"/>
  <c r="W531" i="1" a="1"/>
  <c r="W531" i="1" s="1"/>
  <c r="V531" i="1"/>
  <c r="X58" i="1" a="1"/>
  <c r="X58" i="1" s="1"/>
  <c r="W58" i="1" a="1"/>
  <c r="W58" i="1" s="1"/>
  <c r="U58" i="1" a="1"/>
  <c r="U58" i="1" s="1"/>
  <c r="AF58" i="1" a="1"/>
  <c r="AF58" i="1" s="1"/>
  <c r="T58" i="1" a="1"/>
  <c r="T58" i="1" s="1"/>
  <c r="AE58" i="1" a="1"/>
  <c r="AE58" i="1" s="1"/>
  <c r="AC58" i="1" a="1"/>
  <c r="AC58" i="1" s="1"/>
  <c r="AA58" i="1" a="1"/>
  <c r="AA58" i="1" s="1"/>
  <c r="Z58" i="1" a="1"/>
  <c r="Z58" i="1" s="1"/>
  <c r="Y58" i="1" a="1"/>
  <c r="Y58" i="1" s="1"/>
  <c r="AB58" i="1" a="1"/>
  <c r="AB58" i="1" s="1"/>
  <c r="V58" i="1"/>
  <c r="AD58" i="1" a="1"/>
  <c r="AD58" i="1" s="1"/>
  <c r="X1671" i="1" a="1"/>
  <c r="X1671" i="1" s="1"/>
  <c r="AE1671" i="1" a="1"/>
  <c r="AE1671" i="1" s="1"/>
  <c r="AB1671" i="1" a="1"/>
  <c r="AB1671" i="1" s="1"/>
  <c r="AA1671" i="1" a="1"/>
  <c r="AA1671" i="1" s="1"/>
  <c r="Z1671" i="1" a="1"/>
  <c r="Z1671" i="1" s="1"/>
  <c r="AF1671" i="1" a="1"/>
  <c r="AF1671" i="1" s="1"/>
  <c r="AD1671" i="1" a="1"/>
  <c r="AD1671" i="1" s="1"/>
  <c r="AC1671" i="1" a="1"/>
  <c r="AC1671" i="1" s="1"/>
  <c r="W1671" i="1" a="1"/>
  <c r="W1671" i="1" s="1"/>
  <c r="Y1671" i="1" a="1"/>
  <c r="Y1671" i="1" s="1"/>
  <c r="U1671" i="1" a="1"/>
  <c r="U1671" i="1" s="1"/>
  <c r="T1671" i="1" a="1"/>
  <c r="T1671" i="1" s="1"/>
  <c r="V1671" i="1"/>
  <c r="Z561" i="1" a="1"/>
  <c r="Z561" i="1" s="1"/>
  <c r="Y561" i="1" a="1"/>
  <c r="Y561" i="1" s="1"/>
  <c r="X561" i="1" a="1"/>
  <c r="X561" i="1" s="1"/>
  <c r="W561" i="1" a="1"/>
  <c r="W561" i="1" s="1"/>
  <c r="AF561" i="1" a="1"/>
  <c r="AF561" i="1" s="1"/>
  <c r="U561" i="1" a="1"/>
  <c r="U561" i="1" s="1"/>
  <c r="AA561" i="1" a="1"/>
  <c r="AA561" i="1" s="1"/>
  <c r="T561" i="1" a="1"/>
  <c r="T561" i="1" s="1"/>
  <c r="AE561" i="1" a="1"/>
  <c r="AE561" i="1" s="1"/>
  <c r="AD561" i="1" a="1"/>
  <c r="AD561" i="1" s="1"/>
  <c r="AB561" i="1" a="1"/>
  <c r="AB561" i="1" s="1"/>
  <c r="AC561" i="1" a="1"/>
  <c r="AC561" i="1" s="1"/>
  <c r="V561" i="1"/>
  <c r="X464" i="1" a="1"/>
  <c r="X464" i="1" s="1"/>
  <c r="W464" i="1" a="1"/>
  <c r="W464" i="1" s="1"/>
  <c r="AB464" i="1" a="1"/>
  <c r="AB464" i="1" s="1"/>
  <c r="U464" i="1" a="1"/>
  <c r="U464" i="1" s="1"/>
  <c r="T464" i="1" a="1"/>
  <c r="T464" i="1" s="1"/>
  <c r="AF464" i="1" a="1"/>
  <c r="AF464" i="1" s="1"/>
  <c r="AE464" i="1" a="1"/>
  <c r="AE464" i="1" s="1"/>
  <c r="Z464" i="1" a="1"/>
  <c r="Z464" i="1" s="1"/>
  <c r="Y464" i="1" a="1"/>
  <c r="Y464" i="1" s="1"/>
  <c r="AD464" i="1" a="1"/>
  <c r="AD464" i="1" s="1"/>
  <c r="AC464" i="1" a="1"/>
  <c r="AC464" i="1" s="1"/>
  <c r="AA464" i="1" a="1"/>
  <c r="AA464" i="1" s="1"/>
  <c r="V464" i="1"/>
  <c r="AB48" i="1" a="1"/>
  <c r="AB48" i="1" s="1"/>
  <c r="AA48" i="1" a="1"/>
  <c r="AA48" i="1" s="1"/>
  <c r="Z48" i="1" a="1"/>
  <c r="Z48" i="1" s="1"/>
  <c r="Y48" i="1" a="1"/>
  <c r="Y48" i="1" s="1"/>
  <c r="W48" i="1" a="1"/>
  <c r="W48" i="1" s="1"/>
  <c r="AC48" i="1" a="1"/>
  <c r="AC48" i="1" s="1"/>
  <c r="X48" i="1" a="1"/>
  <c r="X48" i="1" s="1"/>
  <c r="U48" i="1" a="1"/>
  <c r="U48" i="1" s="1"/>
  <c r="T48" i="1" a="1"/>
  <c r="T48" i="1" s="1"/>
  <c r="AF48" i="1" a="1"/>
  <c r="AF48" i="1" s="1"/>
  <c r="AE48" i="1" a="1"/>
  <c r="AE48" i="1" s="1"/>
  <c r="AD48" i="1" a="1"/>
  <c r="AD48" i="1" s="1"/>
  <c r="V48" i="1"/>
  <c r="AF892" i="1" a="1"/>
  <c r="AF892" i="1" s="1"/>
  <c r="U892" i="1" a="1"/>
  <c r="U892" i="1" s="1"/>
  <c r="AE892" i="1" a="1"/>
  <c r="AE892" i="1" s="1"/>
  <c r="T892" i="1" a="1"/>
  <c r="T892" i="1" s="1"/>
  <c r="AC892" i="1" a="1"/>
  <c r="AC892" i="1" s="1"/>
  <c r="AA892" i="1" a="1"/>
  <c r="AA892" i="1" s="1"/>
  <c r="X892" i="1" a="1"/>
  <c r="X892" i="1" s="1"/>
  <c r="W892" i="1" a="1"/>
  <c r="W892" i="1" s="1"/>
  <c r="AD892" i="1" a="1"/>
  <c r="AD892" i="1" s="1"/>
  <c r="Y892" i="1" a="1"/>
  <c r="Y892" i="1" s="1"/>
  <c r="AB892" i="1" a="1"/>
  <c r="AB892" i="1" s="1"/>
  <c r="Z892" i="1" a="1"/>
  <c r="Z892" i="1" s="1"/>
  <c r="V892" i="1"/>
  <c r="N1102" i="1"/>
  <c r="P1102" i="1"/>
  <c r="O1102" i="1"/>
  <c r="AC867" i="1" a="1"/>
  <c r="AC867" i="1" s="1"/>
  <c r="AB867" i="1" a="1"/>
  <c r="AB867" i="1" s="1"/>
  <c r="Z867" i="1" a="1"/>
  <c r="Z867" i="1" s="1"/>
  <c r="X867" i="1" a="1"/>
  <c r="X867" i="1" s="1"/>
  <c r="AF867" i="1" a="1"/>
  <c r="AF867" i="1" s="1"/>
  <c r="AE867" i="1" a="1"/>
  <c r="AE867" i="1" s="1"/>
  <c r="AD867" i="1" a="1"/>
  <c r="AD867" i="1" s="1"/>
  <c r="Y867" i="1" a="1"/>
  <c r="Y867" i="1" s="1"/>
  <c r="T867" i="1" a="1"/>
  <c r="T867" i="1" s="1"/>
  <c r="W867" i="1" a="1"/>
  <c r="W867" i="1" s="1"/>
  <c r="U867" i="1" a="1"/>
  <c r="U867" i="1" s="1"/>
  <c r="AA867" i="1" a="1"/>
  <c r="AA867" i="1" s="1"/>
  <c r="V867" i="1"/>
  <c r="O449" i="1"/>
  <c r="O1664" i="1"/>
  <c r="AB226" i="1" a="1"/>
  <c r="AB226" i="1" s="1"/>
  <c r="AA226" i="1" a="1"/>
  <c r="AA226" i="1" s="1"/>
  <c r="AD226" i="1" a="1"/>
  <c r="AD226" i="1" s="1"/>
  <c r="AC226" i="1" a="1"/>
  <c r="AC226" i="1" s="1"/>
  <c r="Z226" i="1" a="1"/>
  <c r="Z226" i="1" s="1"/>
  <c r="X226" i="1" a="1"/>
  <c r="X226" i="1" s="1"/>
  <c r="W226" i="1" a="1"/>
  <c r="W226" i="1" s="1"/>
  <c r="AE226" i="1" a="1"/>
  <c r="AE226" i="1" s="1"/>
  <c r="Y226" i="1" a="1"/>
  <c r="Y226" i="1" s="1"/>
  <c r="U226" i="1" a="1"/>
  <c r="U226" i="1" s="1"/>
  <c r="T226" i="1" a="1"/>
  <c r="T226" i="1" s="1"/>
  <c r="AF226" i="1" a="1"/>
  <c r="AF226" i="1" s="1"/>
  <c r="V226" i="1"/>
  <c r="BI30" i="9"/>
  <c r="BG30" i="9"/>
  <c r="BH30" i="9" s="1"/>
  <c r="BF30" i="9"/>
  <c r="U221" i="1" a="1"/>
  <c r="U221" i="1" s="1"/>
  <c r="AF221" i="1" a="1"/>
  <c r="AF221" i="1" s="1"/>
  <c r="T221" i="1" a="1"/>
  <c r="T221" i="1" s="1"/>
  <c r="AE221" i="1" a="1"/>
  <c r="AE221" i="1" s="1"/>
  <c r="AD221" i="1" a="1"/>
  <c r="AD221" i="1" s="1"/>
  <c r="AC221" i="1" a="1"/>
  <c r="AC221" i="1" s="1"/>
  <c r="AB221" i="1" a="1"/>
  <c r="AB221" i="1" s="1"/>
  <c r="W221" i="1" a="1"/>
  <c r="W221" i="1" s="1"/>
  <c r="Y221" i="1" a="1"/>
  <c r="Y221" i="1" s="1"/>
  <c r="X221" i="1" a="1"/>
  <c r="X221" i="1" s="1"/>
  <c r="Z221" i="1" a="1"/>
  <c r="Z221" i="1" s="1"/>
  <c r="V221" i="1"/>
  <c r="AA221" i="1" a="1"/>
  <c r="AA221" i="1" s="1"/>
  <c r="AF321" i="1" a="1"/>
  <c r="AF321" i="1" s="1"/>
  <c r="U321" i="1" a="1"/>
  <c r="U321" i="1" s="1"/>
  <c r="AE321" i="1" a="1"/>
  <c r="AE321" i="1" s="1"/>
  <c r="T321" i="1" a="1"/>
  <c r="T321" i="1" s="1"/>
  <c r="AD321" i="1" a="1"/>
  <c r="AD321" i="1" s="1"/>
  <c r="AC321" i="1" a="1"/>
  <c r="AC321" i="1" s="1"/>
  <c r="AB321" i="1" a="1"/>
  <c r="AB321" i="1" s="1"/>
  <c r="AA321" i="1" a="1"/>
  <c r="AA321" i="1" s="1"/>
  <c r="Z321" i="1" a="1"/>
  <c r="Z321" i="1" s="1"/>
  <c r="X321" i="1" a="1"/>
  <c r="X321" i="1" s="1"/>
  <c r="W321" i="1" a="1"/>
  <c r="W321" i="1" s="1"/>
  <c r="Y321" i="1" a="1"/>
  <c r="Y321" i="1" s="1"/>
  <c r="V321" i="1"/>
  <c r="N1282" i="1"/>
  <c r="F8" i="6"/>
  <c r="N8" i="6" s="1"/>
  <c r="O1382" i="1"/>
  <c r="P1382" i="1"/>
  <c r="AB1304" i="1" a="1"/>
  <c r="AB1304" i="1" s="1"/>
  <c r="AA1304" i="1" a="1"/>
  <c r="AA1304" i="1" s="1"/>
  <c r="W1304" i="1" a="1"/>
  <c r="W1304" i="1" s="1"/>
  <c r="U1304" i="1" a="1"/>
  <c r="U1304" i="1" s="1"/>
  <c r="T1304" i="1" a="1"/>
  <c r="T1304" i="1" s="1"/>
  <c r="AF1304" i="1" a="1"/>
  <c r="AF1304" i="1" s="1"/>
  <c r="X1304" i="1" a="1"/>
  <c r="X1304" i="1" s="1"/>
  <c r="AE1304" i="1" a="1"/>
  <c r="AE1304" i="1" s="1"/>
  <c r="AD1304" i="1" a="1"/>
  <c r="AD1304" i="1" s="1"/>
  <c r="Z1304" i="1" a="1"/>
  <c r="Z1304" i="1" s="1"/>
  <c r="AC1304" i="1" a="1"/>
  <c r="AC1304" i="1" s="1"/>
  <c r="Y1304" i="1" a="1"/>
  <c r="Y1304" i="1" s="1"/>
  <c r="V1304" i="1"/>
  <c r="AC126" i="1" a="1"/>
  <c r="AC126" i="1" s="1"/>
  <c r="AB126" i="1" a="1"/>
  <c r="AB126" i="1" s="1"/>
  <c r="Y126" i="1" a="1"/>
  <c r="Y126" i="1" s="1"/>
  <c r="X126" i="1" a="1"/>
  <c r="X126" i="1" s="1"/>
  <c r="Z126" i="1" a="1"/>
  <c r="Z126" i="1" s="1"/>
  <c r="W126" i="1" a="1"/>
  <c r="W126" i="1" s="1"/>
  <c r="U126" i="1" a="1"/>
  <c r="U126" i="1" s="1"/>
  <c r="T126" i="1" a="1"/>
  <c r="T126" i="1" s="1"/>
  <c r="AF126" i="1" a="1"/>
  <c r="AF126" i="1" s="1"/>
  <c r="AE126" i="1" a="1"/>
  <c r="AE126" i="1" s="1"/>
  <c r="AD126" i="1" a="1"/>
  <c r="AD126" i="1" s="1"/>
  <c r="AA126" i="1" a="1"/>
  <c r="AA126" i="1" s="1"/>
  <c r="V126" i="1"/>
  <c r="AB933" i="1" a="1"/>
  <c r="AB933" i="1" s="1"/>
  <c r="AA933" i="1" a="1"/>
  <c r="AA933" i="1" s="1"/>
  <c r="Z933" i="1" a="1"/>
  <c r="Z933" i="1" s="1"/>
  <c r="AF933" i="1" a="1"/>
  <c r="AF933" i="1" s="1"/>
  <c r="U933" i="1" a="1"/>
  <c r="U933" i="1" s="1"/>
  <c r="AE933" i="1" a="1"/>
  <c r="AE933" i="1" s="1"/>
  <c r="AD933" i="1" a="1"/>
  <c r="AD933" i="1" s="1"/>
  <c r="Y933" i="1" a="1"/>
  <c r="Y933" i="1" s="1"/>
  <c r="AC933" i="1" a="1"/>
  <c r="AC933" i="1" s="1"/>
  <c r="X933" i="1" a="1"/>
  <c r="X933" i="1" s="1"/>
  <c r="W933" i="1" a="1"/>
  <c r="W933" i="1" s="1"/>
  <c r="T933" i="1" a="1"/>
  <c r="T933" i="1" s="1"/>
  <c r="V933" i="1"/>
  <c r="Q1126" i="1" a="1"/>
  <c r="Q1126" i="1" s="1"/>
  <c r="Q702" i="1" a="1"/>
  <c r="Q702" i="1" s="1"/>
  <c r="AB1370" i="1" a="1"/>
  <c r="AB1370" i="1" s="1"/>
  <c r="Z1370" i="1" a="1"/>
  <c r="Z1370" i="1" s="1"/>
  <c r="AA1370" i="1" a="1"/>
  <c r="AA1370" i="1" s="1"/>
  <c r="Y1370" i="1" a="1"/>
  <c r="Y1370" i="1" s="1"/>
  <c r="U1370" i="1" a="1"/>
  <c r="U1370" i="1" s="1"/>
  <c r="T1370" i="1" a="1"/>
  <c r="T1370" i="1" s="1"/>
  <c r="X1370" i="1" a="1"/>
  <c r="X1370" i="1" s="1"/>
  <c r="W1370" i="1" a="1"/>
  <c r="W1370" i="1" s="1"/>
  <c r="AC1370" i="1" a="1"/>
  <c r="AC1370" i="1" s="1"/>
  <c r="AF1370" i="1" a="1"/>
  <c r="AF1370" i="1" s="1"/>
  <c r="AE1370" i="1" a="1"/>
  <c r="AE1370" i="1" s="1"/>
  <c r="AD1370" i="1" a="1"/>
  <c r="AD1370" i="1" s="1"/>
  <c r="V1370" i="1"/>
  <c r="Y769" i="1" a="1"/>
  <c r="Y769" i="1" s="1"/>
  <c r="X769" i="1" a="1"/>
  <c r="X769" i="1" s="1"/>
  <c r="W769" i="1" a="1"/>
  <c r="W769" i="1" s="1"/>
  <c r="AE769" i="1" a="1"/>
  <c r="AE769" i="1" s="1"/>
  <c r="AD769" i="1" a="1"/>
  <c r="AD769" i="1" s="1"/>
  <c r="AA769" i="1" a="1"/>
  <c r="AA769" i="1" s="1"/>
  <c r="AF769" i="1" a="1"/>
  <c r="AF769" i="1" s="1"/>
  <c r="AC769" i="1" a="1"/>
  <c r="AC769" i="1" s="1"/>
  <c r="AB769" i="1" a="1"/>
  <c r="AB769" i="1" s="1"/>
  <c r="U769" i="1" a="1"/>
  <c r="U769" i="1" s="1"/>
  <c r="T769" i="1" a="1"/>
  <c r="T769" i="1" s="1"/>
  <c r="Z769" i="1" a="1"/>
  <c r="Z769" i="1" s="1"/>
  <c r="V769" i="1"/>
  <c r="P708" i="1"/>
  <c r="O708" i="1"/>
  <c r="AF1052" i="1" a="1"/>
  <c r="AF1052" i="1" s="1"/>
  <c r="U1052" i="1" a="1"/>
  <c r="U1052" i="1" s="1"/>
  <c r="AE1052" i="1" a="1"/>
  <c r="AE1052" i="1" s="1"/>
  <c r="T1052" i="1" a="1"/>
  <c r="T1052" i="1" s="1"/>
  <c r="V1052" i="1" s="1"/>
  <c r="AD1052" i="1" a="1"/>
  <c r="AD1052" i="1" s="1"/>
  <c r="AC1052" i="1" a="1"/>
  <c r="AC1052" i="1" s="1"/>
  <c r="AA1052" i="1" a="1"/>
  <c r="AA1052" i="1" s="1"/>
  <c r="X1052" i="1" a="1"/>
  <c r="X1052" i="1" s="1"/>
  <c r="W1052" i="1" a="1"/>
  <c r="W1052" i="1" s="1"/>
  <c r="Y1052" i="1" a="1"/>
  <c r="Y1052" i="1" s="1"/>
  <c r="AB1052" i="1" a="1"/>
  <c r="AB1052" i="1" s="1"/>
  <c r="Z1052" i="1" a="1"/>
  <c r="Z1052" i="1" s="1"/>
  <c r="O589" i="1"/>
  <c r="N589" i="1"/>
  <c r="N1322" i="1"/>
  <c r="O1322" i="1"/>
  <c r="P1322" i="1"/>
  <c r="G1154" i="1"/>
  <c r="H1154" i="1"/>
  <c r="O451" i="1"/>
  <c r="P451" i="1"/>
  <c r="N451" i="1"/>
  <c r="P351" i="1"/>
  <c r="O351" i="1"/>
  <c r="N351" i="1"/>
  <c r="O254" i="1"/>
  <c r="H243" i="2"/>
  <c r="Q1530" i="1" a="1"/>
  <c r="Q1530" i="1" s="1"/>
  <c r="N1328" i="1"/>
  <c r="Q797" i="1" a="1"/>
  <c r="Q797" i="1" s="1"/>
  <c r="AD397" i="1" a="1"/>
  <c r="AD397" i="1" s="1"/>
  <c r="AC397" i="1" a="1"/>
  <c r="AC397" i="1" s="1"/>
  <c r="AB397" i="1" a="1"/>
  <c r="AB397" i="1" s="1"/>
  <c r="AA397" i="1" a="1"/>
  <c r="AA397" i="1" s="1"/>
  <c r="Z397" i="1" a="1"/>
  <c r="Z397" i="1" s="1"/>
  <c r="AE397" i="1" a="1"/>
  <c r="AE397" i="1" s="1"/>
  <c r="Y397" i="1" a="1"/>
  <c r="Y397" i="1" s="1"/>
  <c r="X397" i="1" a="1"/>
  <c r="X397" i="1" s="1"/>
  <c r="U397" i="1" a="1"/>
  <c r="U397" i="1" s="1"/>
  <c r="T397" i="1" a="1"/>
  <c r="T397" i="1" s="1"/>
  <c r="W397" i="1" a="1"/>
  <c r="W397" i="1" s="1"/>
  <c r="AF397" i="1" a="1"/>
  <c r="AF397" i="1" s="1"/>
  <c r="V397" i="1"/>
  <c r="AE370" i="1" a="1"/>
  <c r="AE370" i="1" s="1"/>
  <c r="T370" i="1" a="1"/>
  <c r="T370" i="1" s="1"/>
  <c r="AD370" i="1" a="1"/>
  <c r="AD370" i="1" s="1"/>
  <c r="AC370" i="1" a="1"/>
  <c r="AC370" i="1" s="1"/>
  <c r="AB370" i="1" a="1"/>
  <c r="AB370" i="1" s="1"/>
  <c r="Z370" i="1" a="1"/>
  <c r="Z370" i="1" s="1"/>
  <c r="AF370" i="1" a="1"/>
  <c r="AF370" i="1" s="1"/>
  <c r="AA370" i="1" a="1"/>
  <c r="AA370" i="1" s="1"/>
  <c r="Y370" i="1" a="1"/>
  <c r="Y370" i="1" s="1"/>
  <c r="X370" i="1" a="1"/>
  <c r="X370" i="1" s="1"/>
  <c r="W370" i="1" a="1"/>
  <c r="W370" i="1" s="1"/>
  <c r="U370" i="1" a="1"/>
  <c r="U370" i="1" s="1"/>
  <c r="V370" i="1"/>
  <c r="P117" i="1"/>
  <c r="O117" i="1"/>
  <c r="N117" i="1"/>
  <c r="BI41" i="11"/>
  <c r="BG41" i="11"/>
  <c r="BH41" i="11" s="1"/>
  <c r="BF41" i="11"/>
  <c r="T47" i="4" a="1"/>
  <c r="T47" i="4" s="1"/>
  <c r="BG47" i="6"/>
  <c r="BH47" i="6" s="1"/>
  <c r="BF47" i="6"/>
  <c r="BI47" i="6"/>
  <c r="AC1775" i="1" a="1"/>
  <c r="AC1775" i="1" s="1"/>
  <c r="AB1775" i="1" a="1"/>
  <c r="AB1775" i="1" s="1"/>
  <c r="AA1775" i="1" a="1"/>
  <c r="AA1775" i="1" s="1"/>
  <c r="AF1775" i="1" a="1"/>
  <c r="AF1775" i="1" s="1"/>
  <c r="AE1775" i="1" a="1"/>
  <c r="AE1775" i="1" s="1"/>
  <c r="AD1775" i="1" a="1"/>
  <c r="AD1775" i="1" s="1"/>
  <c r="Z1775" i="1" a="1"/>
  <c r="Z1775" i="1" s="1"/>
  <c r="Y1775" i="1" a="1"/>
  <c r="Y1775" i="1" s="1"/>
  <c r="X1775" i="1" a="1"/>
  <c r="X1775" i="1" s="1"/>
  <c r="U1775" i="1" a="1"/>
  <c r="U1775" i="1" s="1"/>
  <c r="T1775" i="1" a="1"/>
  <c r="T1775" i="1" s="1"/>
  <c r="W1775" i="1" a="1"/>
  <c r="W1775" i="1" s="1"/>
  <c r="V1775" i="1"/>
  <c r="Q359" i="1" a="1"/>
  <c r="Q359" i="1" s="1"/>
  <c r="BI33" i="12"/>
  <c r="BG33" i="12"/>
  <c r="BH33" i="12" s="1"/>
  <c r="BF33" i="12"/>
  <c r="AE79" i="1" a="1"/>
  <c r="AE79" i="1" s="1"/>
  <c r="T79" i="1" a="1"/>
  <c r="T79" i="1" s="1"/>
  <c r="AA79" i="1" a="1"/>
  <c r="AA79" i="1" s="1"/>
  <c r="U79" i="1" a="1"/>
  <c r="U79" i="1" s="1"/>
  <c r="AF79" i="1" a="1"/>
  <c r="AF79" i="1" s="1"/>
  <c r="AD79" i="1" a="1"/>
  <c r="AD79" i="1" s="1"/>
  <c r="AC79" i="1" a="1"/>
  <c r="AC79" i="1" s="1"/>
  <c r="Z79" i="1" a="1"/>
  <c r="Z79" i="1" s="1"/>
  <c r="Y79" i="1" a="1"/>
  <c r="Y79" i="1" s="1"/>
  <c r="AB79" i="1" a="1"/>
  <c r="AB79" i="1" s="1"/>
  <c r="X79" i="1" a="1"/>
  <c r="X79" i="1" s="1"/>
  <c r="W79" i="1" a="1"/>
  <c r="W79" i="1" s="1"/>
  <c r="V79" i="1"/>
  <c r="N464" i="1"/>
  <c r="O892" i="1"/>
  <c r="H54" i="2"/>
  <c r="X1590" i="1" a="1"/>
  <c r="X1590" i="1" s="1"/>
  <c r="AE1590" i="1" a="1"/>
  <c r="AE1590" i="1" s="1"/>
  <c r="AD1590" i="1" a="1"/>
  <c r="AD1590" i="1" s="1"/>
  <c r="AB1590" i="1" a="1"/>
  <c r="AB1590" i="1" s="1"/>
  <c r="AA1590" i="1" a="1"/>
  <c r="AA1590" i="1" s="1"/>
  <c r="Z1590" i="1" a="1"/>
  <c r="Z1590" i="1" s="1"/>
  <c r="Y1590" i="1" a="1"/>
  <c r="Y1590" i="1" s="1"/>
  <c r="T1590" i="1" a="1"/>
  <c r="T1590" i="1" s="1"/>
  <c r="AF1590" i="1" a="1"/>
  <c r="AF1590" i="1" s="1"/>
  <c r="AC1590" i="1" a="1"/>
  <c r="AC1590" i="1" s="1"/>
  <c r="U1590" i="1" a="1"/>
  <c r="U1590" i="1" s="1"/>
  <c r="W1590" i="1" a="1"/>
  <c r="W1590" i="1" s="1"/>
  <c r="V1590" i="1"/>
  <c r="W1568" i="1" a="1"/>
  <c r="W1568" i="1" s="1"/>
  <c r="AF1568" i="1" a="1"/>
  <c r="AF1568" i="1" s="1"/>
  <c r="U1568" i="1" a="1"/>
  <c r="U1568" i="1" s="1"/>
  <c r="X1568" i="1" a="1"/>
  <c r="X1568" i="1" s="1"/>
  <c r="T1568" i="1" a="1"/>
  <c r="T1568" i="1" s="1"/>
  <c r="AD1568" i="1" a="1"/>
  <c r="AD1568" i="1" s="1"/>
  <c r="AC1568" i="1" a="1"/>
  <c r="AC1568" i="1" s="1"/>
  <c r="AB1568" i="1" a="1"/>
  <c r="AB1568" i="1" s="1"/>
  <c r="AA1568" i="1" a="1"/>
  <c r="AA1568" i="1" s="1"/>
  <c r="Y1568" i="1" a="1"/>
  <c r="Y1568" i="1" s="1"/>
  <c r="Z1568" i="1" a="1"/>
  <c r="Z1568" i="1" s="1"/>
  <c r="AE1568" i="1" a="1"/>
  <c r="AE1568" i="1" s="1"/>
  <c r="V1568" i="1"/>
  <c r="Z1351" i="1" a="1"/>
  <c r="Z1351" i="1" s="1"/>
  <c r="Y1351" i="1" a="1"/>
  <c r="Y1351" i="1" s="1"/>
  <c r="X1351" i="1" a="1"/>
  <c r="X1351" i="1" s="1"/>
  <c r="W1351" i="1" a="1"/>
  <c r="W1351" i="1" s="1"/>
  <c r="AE1351" i="1" a="1"/>
  <c r="AE1351" i="1" s="1"/>
  <c r="AF1351" i="1" a="1"/>
  <c r="AF1351" i="1" s="1"/>
  <c r="AD1351" i="1" a="1"/>
  <c r="AD1351" i="1" s="1"/>
  <c r="AC1351" i="1" a="1"/>
  <c r="AC1351" i="1" s="1"/>
  <c r="AB1351" i="1" a="1"/>
  <c r="AB1351" i="1" s="1"/>
  <c r="T1351" i="1" a="1"/>
  <c r="T1351" i="1" s="1"/>
  <c r="AA1351" i="1" a="1"/>
  <c r="AA1351" i="1" s="1"/>
  <c r="U1351" i="1" a="1"/>
  <c r="U1351" i="1" s="1"/>
  <c r="V1351" i="1"/>
  <c r="O997" i="1"/>
  <c r="N901" i="1"/>
  <c r="AF132" i="1" a="1"/>
  <c r="AF132" i="1" s="1"/>
  <c r="U132" i="1" a="1"/>
  <c r="U132" i="1" s="1"/>
  <c r="AE132" i="1" a="1"/>
  <c r="AE132" i="1" s="1"/>
  <c r="T132" i="1" a="1"/>
  <c r="T132" i="1" s="1"/>
  <c r="AB132" i="1" a="1"/>
  <c r="AB132" i="1" s="1"/>
  <c r="AA132" i="1" a="1"/>
  <c r="AA132" i="1" s="1"/>
  <c r="AC132" i="1" a="1"/>
  <c r="AC132" i="1" s="1"/>
  <c r="Z132" i="1" a="1"/>
  <c r="Z132" i="1" s="1"/>
  <c r="Y132" i="1" a="1"/>
  <c r="Y132" i="1" s="1"/>
  <c r="X132" i="1" a="1"/>
  <c r="X132" i="1" s="1"/>
  <c r="V132" i="1"/>
  <c r="AD132" i="1" a="1"/>
  <c r="AD132" i="1" s="1"/>
  <c r="W132" i="1" a="1"/>
  <c r="W132" i="1" s="1"/>
  <c r="H76" i="2"/>
  <c r="W764" i="1" a="1"/>
  <c r="W764" i="1" s="1"/>
  <c r="AF764" i="1" a="1"/>
  <c r="AF764" i="1" s="1"/>
  <c r="U764" i="1" a="1"/>
  <c r="U764" i="1" s="1"/>
  <c r="Z764" i="1" a="1"/>
  <c r="Z764" i="1" s="1"/>
  <c r="Y764" i="1" a="1"/>
  <c r="Y764" i="1" s="1"/>
  <c r="X764" i="1" a="1"/>
  <c r="X764" i="1" s="1"/>
  <c r="T764" i="1" a="1"/>
  <c r="T764" i="1" s="1"/>
  <c r="AD764" i="1" a="1"/>
  <c r="AD764" i="1" s="1"/>
  <c r="AA764" i="1" a="1"/>
  <c r="AA764" i="1" s="1"/>
  <c r="AC764" i="1" a="1"/>
  <c r="AC764" i="1" s="1"/>
  <c r="AB764" i="1" a="1"/>
  <c r="AB764" i="1" s="1"/>
  <c r="AE764" i="1" a="1"/>
  <c r="AE764" i="1" s="1"/>
  <c r="V764" i="1"/>
  <c r="X1402" i="1" a="1"/>
  <c r="X1402" i="1" s="1"/>
  <c r="W1402" i="1" a="1"/>
  <c r="W1402" i="1" s="1"/>
  <c r="AF1402" i="1" a="1"/>
  <c r="AF1402" i="1" s="1"/>
  <c r="U1402" i="1" a="1"/>
  <c r="U1402" i="1" s="1"/>
  <c r="AD1402" i="1" a="1"/>
  <c r="AD1402" i="1" s="1"/>
  <c r="AA1402" i="1" a="1"/>
  <c r="AA1402" i="1" s="1"/>
  <c r="Z1402" i="1" a="1"/>
  <c r="Z1402" i="1" s="1"/>
  <c r="Y1402" i="1" a="1"/>
  <c r="Y1402" i="1" s="1"/>
  <c r="T1402" i="1" a="1"/>
  <c r="T1402" i="1" s="1"/>
  <c r="AC1402" i="1" a="1"/>
  <c r="AC1402" i="1" s="1"/>
  <c r="AB1402" i="1" a="1"/>
  <c r="AB1402" i="1" s="1"/>
  <c r="AE1402" i="1" a="1"/>
  <c r="AE1402" i="1" s="1"/>
  <c r="V1402" i="1"/>
  <c r="P449" i="1"/>
  <c r="BG19" i="11"/>
  <c r="BH19" i="11" s="1"/>
  <c r="BF19" i="11"/>
  <c r="BI19" i="11"/>
  <c r="O175" i="1"/>
  <c r="P175" i="1"/>
  <c r="BE51" i="6"/>
  <c r="AG51" i="6"/>
  <c r="P1526" i="1"/>
  <c r="O1526" i="1"/>
  <c r="O407" i="1"/>
  <c r="P407" i="1"/>
  <c r="Z280" i="1" a="1"/>
  <c r="Z280" i="1" s="1"/>
  <c r="Y280" i="1" a="1"/>
  <c r="Y280" i="1" s="1"/>
  <c r="X280" i="1" a="1"/>
  <c r="X280" i="1" s="1"/>
  <c r="AE280" i="1" a="1"/>
  <c r="AE280" i="1" s="1"/>
  <c r="T280" i="1" a="1"/>
  <c r="T280" i="1" s="1"/>
  <c r="W280" i="1" a="1"/>
  <c r="W280" i="1" s="1"/>
  <c r="U280" i="1" a="1"/>
  <c r="U280" i="1" s="1"/>
  <c r="AF280" i="1" a="1"/>
  <c r="AF280" i="1" s="1"/>
  <c r="AD280" i="1" a="1"/>
  <c r="AD280" i="1" s="1"/>
  <c r="AC280" i="1" a="1"/>
  <c r="AC280" i="1" s="1"/>
  <c r="AA280" i="1" a="1"/>
  <c r="AA280" i="1" s="1"/>
  <c r="AB280" i="1" a="1"/>
  <c r="AB280" i="1" s="1"/>
  <c r="V280" i="1"/>
  <c r="AA1117" i="1" a="1"/>
  <c r="AA1117" i="1" s="1"/>
  <c r="X1117" i="1" a="1"/>
  <c r="X1117" i="1" s="1"/>
  <c r="W1117" i="1" a="1"/>
  <c r="W1117" i="1" s="1"/>
  <c r="U1117" i="1" a="1"/>
  <c r="U1117" i="1" s="1"/>
  <c r="AE1117" i="1" a="1"/>
  <c r="AE1117" i="1" s="1"/>
  <c r="AB1117" i="1" a="1"/>
  <c r="AB1117" i="1" s="1"/>
  <c r="Z1117" i="1" a="1"/>
  <c r="Z1117" i="1" s="1"/>
  <c r="Y1117" i="1" a="1"/>
  <c r="Y1117" i="1" s="1"/>
  <c r="AD1117" i="1" a="1"/>
  <c r="AD1117" i="1" s="1"/>
  <c r="AC1117" i="1" a="1"/>
  <c r="AC1117" i="1" s="1"/>
  <c r="T1117" i="1" a="1"/>
  <c r="T1117" i="1" s="1"/>
  <c r="AF1117" i="1" a="1"/>
  <c r="AF1117" i="1" s="1"/>
  <c r="V1117" i="1"/>
  <c r="N934" i="1"/>
  <c r="P275" i="1"/>
  <c r="O275" i="1"/>
  <c r="Q1382" i="1" a="1"/>
  <c r="Q1382" i="1" s="1"/>
  <c r="N1171" i="1"/>
  <c r="O1171" i="1"/>
  <c r="P1171" i="1"/>
  <c r="AF462" i="1" a="1"/>
  <c r="AF462" i="1" s="1"/>
  <c r="AE462" i="1" a="1"/>
  <c r="AE462" i="1" s="1"/>
  <c r="AD462" i="1" a="1"/>
  <c r="AD462" i="1" s="1"/>
  <c r="AC462" i="1" a="1"/>
  <c r="AC462" i="1" s="1"/>
  <c r="AB462" i="1" a="1"/>
  <c r="AB462" i="1" s="1"/>
  <c r="W462" i="1" a="1"/>
  <c r="W462" i="1" s="1"/>
  <c r="U462" i="1" a="1"/>
  <c r="U462" i="1" s="1"/>
  <c r="T462" i="1" a="1"/>
  <c r="T462" i="1" s="1"/>
  <c r="AA462" i="1" a="1"/>
  <c r="AA462" i="1" s="1"/>
  <c r="Z462" i="1" a="1"/>
  <c r="Z462" i="1" s="1"/>
  <c r="X462" i="1" a="1"/>
  <c r="X462" i="1" s="1"/>
  <c r="Y462" i="1" a="1"/>
  <c r="Y462" i="1" s="1"/>
  <c r="V462" i="1"/>
  <c r="AF1072" i="1" a="1"/>
  <c r="AF1072" i="1" s="1"/>
  <c r="U1072" i="1" a="1"/>
  <c r="U1072" i="1" s="1"/>
  <c r="AE1072" i="1" a="1"/>
  <c r="AE1072" i="1" s="1"/>
  <c r="T1072" i="1" a="1"/>
  <c r="T1072" i="1" s="1"/>
  <c r="AD1072" i="1" a="1"/>
  <c r="AD1072" i="1" s="1"/>
  <c r="AC1072" i="1" a="1"/>
  <c r="AC1072" i="1" s="1"/>
  <c r="AA1072" i="1" a="1"/>
  <c r="AA1072" i="1" s="1"/>
  <c r="AB1072" i="1" a="1"/>
  <c r="AB1072" i="1" s="1"/>
  <c r="Z1072" i="1" a="1"/>
  <c r="Z1072" i="1" s="1"/>
  <c r="W1072" i="1" a="1"/>
  <c r="W1072" i="1" s="1"/>
  <c r="Y1072" i="1" a="1"/>
  <c r="Y1072" i="1" s="1"/>
  <c r="X1072" i="1" a="1"/>
  <c r="X1072" i="1" s="1"/>
  <c r="V1072" i="1"/>
  <c r="N1370" i="1"/>
  <c r="O1084" i="1"/>
  <c r="AE259" i="1" a="1"/>
  <c r="AE259" i="1" s="1"/>
  <c r="T259" i="1" a="1"/>
  <c r="T259" i="1" s="1"/>
  <c r="AC259" i="1" a="1"/>
  <c r="AC259" i="1" s="1"/>
  <c r="Z259" i="1" a="1"/>
  <c r="Z259" i="1" s="1"/>
  <c r="Y259" i="1" a="1"/>
  <c r="Y259" i="1" s="1"/>
  <c r="AB259" i="1" a="1"/>
  <c r="AB259" i="1" s="1"/>
  <c r="AA259" i="1" a="1"/>
  <c r="AA259" i="1" s="1"/>
  <c r="X259" i="1" a="1"/>
  <c r="X259" i="1" s="1"/>
  <c r="U259" i="1" a="1"/>
  <c r="U259" i="1" s="1"/>
  <c r="AF259" i="1" a="1"/>
  <c r="AF259" i="1" s="1"/>
  <c r="AD259" i="1" a="1"/>
  <c r="AD259" i="1" s="1"/>
  <c r="W259" i="1" a="1"/>
  <c r="W259" i="1" s="1"/>
  <c r="V259" i="1"/>
  <c r="P107" i="1"/>
  <c r="N931" i="1"/>
  <c r="O931" i="1"/>
  <c r="P931" i="1"/>
  <c r="Q124" i="1" a="1"/>
  <c r="Q124" i="1" s="1"/>
  <c r="G1399" i="1" l="1"/>
  <c r="H1399" i="1"/>
  <c r="H1568" i="1"/>
  <c r="G1568" i="1"/>
  <c r="G1566" i="1"/>
  <c r="H1577" i="1"/>
  <c r="G1577" i="1"/>
  <c r="G1400" i="1"/>
  <c r="H1567" i="1"/>
  <c r="G1567" i="1"/>
  <c r="H1404" i="1"/>
  <c r="G1404" i="1"/>
  <c r="H1570" i="1"/>
  <c r="G1570" i="1"/>
  <c r="H1590" i="1"/>
  <c r="G1587" i="1"/>
  <c r="V1292" i="1"/>
  <c r="V572" i="1"/>
  <c r="G1668" i="1"/>
  <c r="V1352" i="1"/>
  <c r="H1659" i="1"/>
  <c r="G1659" i="1"/>
  <c r="V242" i="1"/>
  <c r="G245" i="1"/>
  <c r="H1584" i="1"/>
  <c r="G1584" i="1"/>
  <c r="R52" i="4"/>
  <c r="R28" i="4"/>
  <c r="H1670" i="1"/>
  <c r="G1670" i="1"/>
  <c r="G1677" i="1"/>
  <c r="H1677" i="1"/>
  <c r="G1661" i="1"/>
  <c r="H1661" i="1"/>
  <c r="G1657" i="1"/>
  <c r="H1657" i="1"/>
  <c r="G1406" i="1"/>
  <c r="H1406" i="1"/>
  <c r="V332" i="1"/>
  <c r="V992" i="1"/>
  <c r="V1682" i="1"/>
  <c r="H1579" i="1"/>
  <c r="G1401" i="1"/>
  <c r="G243" i="1"/>
  <c r="J49" i="19"/>
  <c r="D49" i="19"/>
  <c r="L49" i="19" s="1"/>
  <c r="I106" i="2"/>
  <c r="H106" i="2"/>
  <c r="I50" i="2"/>
  <c r="H50" i="2"/>
  <c r="I59" i="2"/>
  <c r="H59" i="2"/>
  <c r="J1737" i="1" a="1"/>
  <c r="J1737" i="1" s="1"/>
  <c r="J1712" i="1" a="1"/>
  <c r="J1712" i="1" s="1"/>
  <c r="J1719" i="1" a="1"/>
  <c r="J1719" i="1" s="1"/>
  <c r="J1722" i="1" a="1"/>
  <c r="J1722" i="1" s="1"/>
  <c r="J1741" i="1" a="1"/>
  <c r="J1741" i="1" s="1"/>
  <c r="J1730" i="1" a="1"/>
  <c r="J1730" i="1" s="1"/>
  <c r="J1724" i="1" a="1"/>
  <c r="J1724" i="1" s="1"/>
  <c r="J1732" i="1" a="1"/>
  <c r="J1732" i="1" s="1"/>
  <c r="J1739" i="1" a="1"/>
  <c r="J1739" i="1" s="1"/>
  <c r="J1718" i="1" a="1"/>
  <c r="J1718" i="1" s="1"/>
  <c r="J1720" i="1" a="1"/>
  <c r="J1720" i="1" s="1"/>
  <c r="J1733" i="1" a="1"/>
  <c r="J1733" i="1" s="1"/>
  <c r="J1717" i="1" a="1"/>
  <c r="J1717" i="1" s="1"/>
  <c r="J1729" i="1" a="1"/>
  <c r="J1729" i="1" s="1"/>
  <c r="J1727" i="1" a="1"/>
  <c r="J1727" i="1" s="1"/>
  <c r="J1713" i="1" a="1"/>
  <c r="J1713" i="1" s="1"/>
  <c r="J1726" i="1" a="1"/>
  <c r="J1726" i="1" s="1"/>
  <c r="J1735" i="1" a="1"/>
  <c r="J1735" i="1" s="1"/>
  <c r="J1714" i="1" a="1"/>
  <c r="J1714" i="1" s="1"/>
  <c r="J1738" i="1" a="1"/>
  <c r="J1738" i="1" s="1"/>
  <c r="J1728" i="1" a="1"/>
  <c r="J1728" i="1" s="1"/>
  <c r="J1715" i="1" a="1"/>
  <c r="J1715" i="1" s="1"/>
  <c r="J1734" i="1" a="1"/>
  <c r="J1734" i="1" s="1"/>
  <c r="J1736" i="1" a="1"/>
  <c r="J1736" i="1" s="1"/>
  <c r="J1731" i="1" a="1"/>
  <c r="J1731" i="1" s="1"/>
  <c r="J1716" i="1" a="1"/>
  <c r="J1716" i="1" s="1"/>
  <c r="J1723" i="1" a="1"/>
  <c r="J1723" i="1" s="1"/>
  <c r="J1721" i="1" a="1"/>
  <c r="J1721" i="1" s="1"/>
  <c r="J1740" i="1" a="1"/>
  <c r="J1740" i="1" s="1"/>
  <c r="J1725" i="1" a="1"/>
  <c r="J1725" i="1" s="1"/>
  <c r="AF1798" i="1" a="1"/>
  <c r="AF1798" i="1" s="1"/>
  <c r="U1798" i="1" a="1"/>
  <c r="U1798" i="1" s="1"/>
  <c r="AE1798" i="1" a="1"/>
  <c r="AE1798" i="1" s="1"/>
  <c r="AD1798" i="1" a="1"/>
  <c r="AD1798" i="1" s="1"/>
  <c r="AC1798" i="1" a="1"/>
  <c r="AC1798" i="1" s="1"/>
  <c r="AB1798" i="1" a="1"/>
  <c r="AB1798" i="1" s="1"/>
  <c r="AA1798" i="1" a="1"/>
  <c r="AA1798" i="1" s="1"/>
  <c r="Z1798" i="1" a="1"/>
  <c r="Z1798" i="1" s="1"/>
  <c r="Y1798" i="1" a="1"/>
  <c r="Y1798" i="1" s="1"/>
  <c r="X1798" i="1" a="1"/>
  <c r="X1798" i="1" s="1"/>
  <c r="W1798" i="1" a="1"/>
  <c r="W1798" i="1" s="1"/>
  <c r="T1798" i="1" a="1"/>
  <c r="T1798" i="1" s="1"/>
  <c r="V1798" i="1"/>
  <c r="I454" i="2"/>
  <c r="H454" i="2"/>
  <c r="AE591" i="1" a="1"/>
  <c r="AE591" i="1" s="1"/>
  <c r="T591" i="1" a="1"/>
  <c r="T591" i="1" s="1"/>
  <c r="AD591" i="1" a="1"/>
  <c r="AD591" i="1" s="1"/>
  <c r="AC591" i="1" a="1"/>
  <c r="AC591" i="1" s="1"/>
  <c r="AB591" i="1" a="1"/>
  <c r="AB591" i="1" s="1"/>
  <c r="AA591" i="1" a="1"/>
  <c r="AA591" i="1" s="1"/>
  <c r="AF591" i="1" a="1"/>
  <c r="AF591" i="1" s="1"/>
  <c r="W591" i="1" a="1"/>
  <c r="W591" i="1" s="1"/>
  <c r="U591" i="1" a="1"/>
  <c r="U591" i="1" s="1"/>
  <c r="Z591" i="1" a="1"/>
  <c r="Z591" i="1" s="1"/>
  <c r="Y591" i="1" a="1"/>
  <c r="Y591" i="1" s="1"/>
  <c r="X591" i="1" a="1"/>
  <c r="X591" i="1" s="1"/>
  <c r="V591" i="1"/>
  <c r="AB1786" i="1" a="1"/>
  <c r="AB1786" i="1" s="1"/>
  <c r="X1786" i="1" a="1"/>
  <c r="X1786" i="1" s="1"/>
  <c r="W1786" i="1" a="1"/>
  <c r="W1786" i="1" s="1"/>
  <c r="U1786" i="1" a="1"/>
  <c r="U1786" i="1" s="1"/>
  <c r="AC1786" i="1" a="1"/>
  <c r="AC1786" i="1" s="1"/>
  <c r="AA1786" i="1" a="1"/>
  <c r="AA1786" i="1" s="1"/>
  <c r="Y1786" i="1" a="1"/>
  <c r="Y1786" i="1" s="1"/>
  <c r="AF1786" i="1" a="1"/>
  <c r="AF1786" i="1" s="1"/>
  <c r="AE1786" i="1" a="1"/>
  <c r="AE1786" i="1" s="1"/>
  <c r="AD1786" i="1" a="1"/>
  <c r="AD1786" i="1" s="1"/>
  <c r="Z1786" i="1" a="1"/>
  <c r="Z1786" i="1" s="1"/>
  <c r="T1786" i="1" a="1"/>
  <c r="T1786" i="1" s="1"/>
  <c r="V1786" i="1"/>
  <c r="O5" i="4" a="1"/>
  <c r="O5" i="4" s="1"/>
  <c r="AV5" i="5"/>
  <c r="AW5" i="5" s="1"/>
  <c r="BA5" i="5"/>
  <c r="AX5" i="5"/>
  <c r="BC5" i="5"/>
  <c r="R71" i="1" a="1"/>
  <c r="R71" i="1" s="1"/>
  <c r="R70" i="1" a="1"/>
  <c r="R70" i="1" s="1"/>
  <c r="R64" i="1" a="1"/>
  <c r="R64" i="1" s="1"/>
  <c r="R86" i="1" a="1"/>
  <c r="R86" i="1" s="1"/>
  <c r="R63" i="1" a="1"/>
  <c r="R63" i="1" s="1"/>
  <c r="T62" i="1" a="1"/>
  <c r="T62" i="1" s="1"/>
  <c r="V62" i="1" s="1"/>
  <c r="R72" i="1" a="1"/>
  <c r="R72" i="1" s="1"/>
  <c r="R75" i="1" a="1"/>
  <c r="R75" i="1" s="1"/>
  <c r="R84" i="1" a="1"/>
  <c r="R84" i="1" s="1"/>
  <c r="R68" i="1" a="1"/>
  <c r="R68" i="1" s="1"/>
  <c r="R65" i="1" a="1"/>
  <c r="R65" i="1" s="1"/>
  <c r="R90" i="1" a="1"/>
  <c r="R90" i="1" s="1"/>
  <c r="R82" i="1" a="1"/>
  <c r="R82" i="1" s="1"/>
  <c r="R78" i="1" a="1"/>
  <c r="R78" i="1" s="1"/>
  <c r="R77" i="1" a="1"/>
  <c r="R77" i="1" s="1"/>
  <c r="R87" i="1" a="1"/>
  <c r="R87" i="1" s="1"/>
  <c r="R85" i="1" a="1"/>
  <c r="R85" i="1" s="1"/>
  <c r="R62" i="1" a="1"/>
  <c r="R62" i="1" s="1"/>
  <c r="R73" i="1" a="1"/>
  <c r="R73" i="1" s="1"/>
  <c r="R79" i="1" a="1"/>
  <c r="R79" i="1" s="1"/>
  <c r="R91" i="1" a="1"/>
  <c r="R91" i="1" s="1"/>
  <c r="R80" i="1" a="1"/>
  <c r="R80" i="1" s="1"/>
  <c r="R67" i="1" a="1"/>
  <c r="R67" i="1" s="1"/>
  <c r="R69" i="1" a="1"/>
  <c r="R69" i="1" s="1"/>
  <c r="R76" i="1" a="1"/>
  <c r="R76" i="1" s="1"/>
  <c r="R81" i="1" a="1"/>
  <c r="R81" i="1" s="1"/>
  <c r="R88" i="1" a="1"/>
  <c r="R88" i="1" s="1"/>
  <c r="R83" i="1" a="1"/>
  <c r="R83" i="1" s="1"/>
  <c r="R89" i="1" a="1"/>
  <c r="R89" i="1" s="1"/>
  <c r="R66" i="1" a="1"/>
  <c r="R66" i="1" s="1"/>
  <c r="R74" i="1" a="1"/>
  <c r="R74" i="1" s="1"/>
  <c r="W1637" i="1" a="1"/>
  <c r="W1637" i="1" s="1"/>
  <c r="U1637" i="1" a="1"/>
  <c r="U1637" i="1" s="1"/>
  <c r="AF1637" i="1" a="1"/>
  <c r="AF1637" i="1" s="1"/>
  <c r="T1637" i="1" a="1"/>
  <c r="T1637" i="1" s="1"/>
  <c r="AB1637" i="1" a="1"/>
  <c r="AB1637" i="1" s="1"/>
  <c r="X1637" i="1" a="1"/>
  <c r="X1637" i="1" s="1"/>
  <c r="AD1637" i="1" a="1"/>
  <c r="AD1637" i="1" s="1"/>
  <c r="AC1637" i="1" a="1"/>
  <c r="AC1637" i="1" s="1"/>
  <c r="Z1637" i="1" a="1"/>
  <c r="Z1637" i="1" s="1"/>
  <c r="AE1637" i="1" a="1"/>
  <c r="AE1637" i="1" s="1"/>
  <c r="AA1637" i="1" a="1"/>
  <c r="AA1637" i="1" s="1"/>
  <c r="Y1637" i="1" a="1"/>
  <c r="Y1637" i="1" s="1"/>
  <c r="V1637" i="1"/>
  <c r="W1074" i="1" a="1"/>
  <c r="W1074" i="1" s="1"/>
  <c r="AF1074" i="1" a="1"/>
  <c r="AF1074" i="1" s="1"/>
  <c r="U1074" i="1" a="1"/>
  <c r="U1074" i="1" s="1"/>
  <c r="AE1074" i="1" a="1"/>
  <c r="AE1074" i="1" s="1"/>
  <c r="T1074" i="1" a="1"/>
  <c r="T1074" i="1" s="1"/>
  <c r="AD1074" i="1" a="1"/>
  <c r="AD1074" i="1" s="1"/>
  <c r="AB1074" i="1" a="1"/>
  <c r="AB1074" i="1" s="1"/>
  <c r="Y1074" i="1" a="1"/>
  <c r="Y1074" i="1" s="1"/>
  <c r="X1074" i="1" a="1"/>
  <c r="X1074" i="1" s="1"/>
  <c r="Z1074" i="1" a="1"/>
  <c r="Z1074" i="1" s="1"/>
  <c r="AC1074" i="1" a="1"/>
  <c r="AC1074" i="1" s="1"/>
  <c r="AA1074" i="1" a="1"/>
  <c r="AA1074" i="1" s="1"/>
  <c r="V1074" i="1"/>
  <c r="Z369" i="1" a="1"/>
  <c r="Z369" i="1" s="1"/>
  <c r="Y369" i="1" a="1"/>
  <c r="Y369" i="1" s="1"/>
  <c r="X369" i="1" a="1"/>
  <c r="X369" i="1" s="1"/>
  <c r="W369" i="1" a="1"/>
  <c r="W369" i="1" s="1"/>
  <c r="AF369" i="1" a="1"/>
  <c r="AF369" i="1" s="1"/>
  <c r="U369" i="1" a="1"/>
  <c r="U369" i="1" s="1"/>
  <c r="AE369" i="1" a="1"/>
  <c r="AE369" i="1" s="1"/>
  <c r="AD369" i="1" a="1"/>
  <c r="AD369" i="1" s="1"/>
  <c r="AB369" i="1" a="1"/>
  <c r="AB369" i="1" s="1"/>
  <c r="AA369" i="1" a="1"/>
  <c r="AA369" i="1" s="1"/>
  <c r="AC369" i="1" a="1"/>
  <c r="AC369" i="1" s="1"/>
  <c r="T369" i="1" a="1"/>
  <c r="T369" i="1" s="1"/>
  <c r="V369" i="1"/>
  <c r="AA891" i="1" a="1"/>
  <c r="AA891" i="1" s="1"/>
  <c r="Z891" i="1" a="1"/>
  <c r="Z891" i="1" s="1"/>
  <c r="Y891" i="1" a="1"/>
  <c r="Y891" i="1" s="1"/>
  <c r="AE891" i="1" a="1"/>
  <c r="AE891" i="1" s="1"/>
  <c r="T891" i="1" a="1"/>
  <c r="T891" i="1" s="1"/>
  <c r="AD891" i="1" a="1"/>
  <c r="AD891" i="1" s="1"/>
  <c r="AC891" i="1" a="1"/>
  <c r="AC891" i="1" s="1"/>
  <c r="AB891" i="1" a="1"/>
  <c r="AB891" i="1" s="1"/>
  <c r="U891" i="1" a="1"/>
  <c r="U891" i="1" s="1"/>
  <c r="AF891" i="1" a="1"/>
  <c r="AF891" i="1" s="1"/>
  <c r="X891" i="1" a="1"/>
  <c r="X891" i="1" s="1"/>
  <c r="W891" i="1" a="1"/>
  <c r="W891" i="1" s="1"/>
  <c r="V891" i="1"/>
  <c r="AB204" i="1" a="1"/>
  <c r="AB204" i="1" s="1"/>
  <c r="AA204" i="1" a="1"/>
  <c r="AA204" i="1" s="1"/>
  <c r="Z204" i="1" a="1"/>
  <c r="Z204" i="1" s="1"/>
  <c r="X204" i="1" a="1"/>
  <c r="X204" i="1" s="1"/>
  <c r="W204" i="1" a="1"/>
  <c r="W204" i="1" s="1"/>
  <c r="AF204" i="1" a="1"/>
  <c r="AF204" i="1" s="1"/>
  <c r="AE204" i="1" a="1"/>
  <c r="AE204" i="1" s="1"/>
  <c r="AC204" i="1" a="1"/>
  <c r="AC204" i="1" s="1"/>
  <c r="Y204" i="1" a="1"/>
  <c r="Y204" i="1" s="1"/>
  <c r="U204" i="1" a="1"/>
  <c r="U204" i="1" s="1"/>
  <c r="T204" i="1" a="1"/>
  <c r="T204" i="1" s="1"/>
  <c r="V204" i="1"/>
  <c r="AD204" i="1" a="1"/>
  <c r="AD204" i="1" s="1"/>
  <c r="I301" i="2"/>
  <c r="H301" i="2"/>
  <c r="AD50" i="1" a="1"/>
  <c r="AD50" i="1" s="1"/>
  <c r="AF50" i="1" a="1"/>
  <c r="AF50" i="1" s="1"/>
  <c r="AE50" i="1" a="1"/>
  <c r="AE50" i="1" s="1"/>
  <c r="AC50" i="1" a="1"/>
  <c r="AC50" i="1" s="1"/>
  <c r="AB50" i="1" a="1"/>
  <c r="AB50" i="1" s="1"/>
  <c r="AA50" i="1" a="1"/>
  <c r="AA50" i="1" s="1"/>
  <c r="Y50" i="1" a="1"/>
  <c r="Y50" i="1" s="1"/>
  <c r="X50" i="1" a="1"/>
  <c r="X50" i="1" s="1"/>
  <c r="W50" i="1" a="1"/>
  <c r="W50" i="1" s="1"/>
  <c r="U50" i="1" a="1"/>
  <c r="U50" i="1" s="1"/>
  <c r="T50" i="1" a="1"/>
  <c r="T50" i="1" s="1"/>
  <c r="Z50" i="1" a="1"/>
  <c r="Z50" i="1" s="1"/>
  <c r="V50" i="1"/>
  <c r="AE110" i="1" a="1"/>
  <c r="AE110" i="1" s="1"/>
  <c r="T110" i="1" a="1"/>
  <c r="T110" i="1" s="1"/>
  <c r="AD110" i="1" a="1"/>
  <c r="AD110" i="1" s="1"/>
  <c r="AA110" i="1" a="1"/>
  <c r="AA110" i="1" s="1"/>
  <c r="AF110" i="1" a="1"/>
  <c r="AF110" i="1" s="1"/>
  <c r="AC110" i="1" a="1"/>
  <c r="AC110" i="1" s="1"/>
  <c r="Z110" i="1" a="1"/>
  <c r="Z110" i="1" s="1"/>
  <c r="Y110" i="1" a="1"/>
  <c r="Y110" i="1" s="1"/>
  <c r="W110" i="1" a="1"/>
  <c r="W110" i="1" s="1"/>
  <c r="X110" i="1" a="1"/>
  <c r="X110" i="1" s="1"/>
  <c r="U110" i="1" a="1"/>
  <c r="U110" i="1" s="1"/>
  <c r="AB110" i="1" a="1"/>
  <c r="AB110" i="1" s="1"/>
  <c r="V110" i="1"/>
  <c r="AE399" i="1" a="1"/>
  <c r="AE399" i="1" s="1"/>
  <c r="T399" i="1" a="1"/>
  <c r="T399" i="1" s="1"/>
  <c r="AD399" i="1" a="1"/>
  <c r="AD399" i="1" s="1"/>
  <c r="AC399" i="1" a="1"/>
  <c r="AC399" i="1" s="1"/>
  <c r="AB399" i="1" a="1"/>
  <c r="AB399" i="1" s="1"/>
  <c r="AA399" i="1" a="1"/>
  <c r="AA399" i="1" s="1"/>
  <c r="U399" i="1" a="1"/>
  <c r="U399" i="1" s="1"/>
  <c r="AF399" i="1" a="1"/>
  <c r="AF399" i="1" s="1"/>
  <c r="Z399" i="1" a="1"/>
  <c r="Z399" i="1" s="1"/>
  <c r="Y399" i="1" a="1"/>
  <c r="Y399" i="1" s="1"/>
  <c r="W399" i="1" a="1"/>
  <c r="W399" i="1" s="1"/>
  <c r="X399" i="1" a="1"/>
  <c r="X399" i="1" s="1"/>
  <c r="V399" i="1"/>
  <c r="AB164" i="1" a="1"/>
  <c r="AB164" i="1" s="1"/>
  <c r="AA164" i="1" a="1"/>
  <c r="AA164" i="1" s="1"/>
  <c r="Z164" i="1" a="1"/>
  <c r="Z164" i="1" s="1"/>
  <c r="X164" i="1" a="1"/>
  <c r="X164" i="1" s="1"/>
  <c r="W164" i="1" a="1"/>
  <c r="W164" i="1" s="1"/>
  <c r="AF164" i="1" a="1"/>
  <c r="AF164" i="1" s="1"/>
  <c r="AE164" i="1" a="1"/>
  <c r="AE164" i="1" s="1"/>
  <c r="AC164" i="1" a="1"/>
  <c r="AC164" i="1" s="1"/>
  <c r="Y164" i="1" a="1"/>
  <c r="Y164" i="1" s="1"/>
  <c r="AD164" i="1" a="1"/>
  <c r="AD164" i="1" s="1"/>
  <c r="U164" i="1" a="1"/>
  <c r="U164" i="1" s="1"/>
  <c r="T164" i="1" a="1"/>
  <c r="T164" i="1" s="1"/>
  <c r="V164" i="1"/>
  <c r="H183" i="2"/>
  <c r="T31" i="4" a="1"/>
  <c r="T31" i="4" s="1"/>
  <c r="R31" i="4" s="1"/>
  <c r="BI31" i="6"/>
  <c r="BF31" i="6"/>
  <c r="BG31" i="6"/>
  <c r="BH31" i="6" s="1"/>
  <c r="BF63" i="11"/>
  <c r="BG65" i="11" s="1"/>
  <c r="AC1462" i="1" a="1"/>
  <c r="AC1462" i="1" s="1"/>
  <c r="AA1462" i="1" a="1"/>
  <c r="AA1462" i="1" s="1"/>
  <c r="Y1462" i="1" a="1"/>
  <c r="Y1462" i="1" s="1"/>
  <c r="W1462" i="1" a="1"/>
  <c r="W1462" i="1" s="1"/>
  <c r="AE1462" i="1" a="1"/>
  <c r="AE1462" i="1" s="1"/>
  <c r="AD1462" i="1" a="1"/>
  <c r="AD1462" i="1" s="1"/>
  <c r="AB1462" i="1" a="1"/>
  <c r="AB1462" i="1" s="1"/>
  <c r="Z1462" i="1" a="1"/>
  <c r="Z1462" i="1" s="1"/>
  <c r="X1462" i="1" a="1"/>
  <c r="X1462" i="1" s="1"/>
  <c r="AF1462" i="1" a="1"/>
  <c r="AF1462" i="1" s="1"/>
  <c r="U1462" i="1" a="1"/>
  <c r="U1462" i="1" s="1"/>
  <c r="T1462" i="1" a="1"/>
  <c r="T1462" i="1" s="1"/>
  <c r="V1462" i="1"/>
  <c r="W1613" i="1" a="1"/>
  <c r="W1613" i="1" s="1"/>
  <c r="AF1613" i="1" a="1"/>
  <c r="AF1613" i="1" s="1"/>
  <c r="U1613" i="1" a="1"/>
  <c r="U1613" i="1" s="1"/>
  <c r="AE1613" i="1" a="1"/>
  <c r="AE1613" i="1" s="1"/>
  <c r="T1613" i="1" a="1"/>
  <c r="T1613" i="1" s="1"/>
  <c r="Z1613" i="1" a="1"/>
  <c r="Z1613" i="1" s="1"/>
  <c r="Y1613" i="1" a="1"/>
  <c r="Y1613" i="1" s="1"/>
  <c r="X1613" i="1" a="1"/>
  <c r="X1613" i="1" s="1"/>
  <c r="AC1613" i="1" a="1"/>
  <c r="AC1613" i="1" s="1"/>
  <c r="AA1613" i="1" a="1"/>
  <c r="AA1613" i="1" s="1"/>
  <c r="AB1613" i="1" a="1"/>
  <c r="AB1613" i="1" s="1"/>
  <c r="AD1613" i="1" a="1"/>
  <c r="AD1613" i="1" s="1"/>
  <c r="V1613" i="1"/>
  <c r="T15" i="4" a="1"/>
  <c r="T15" i="4" s="1"/>
  <c r="R15" i="4" s="1"/>
  <c r="BI15" i="6"/>
  <c r="BG15" i="6"/>
  <c r="BH15" i="6" s="1"/>
  <c r="BF15" i="6"/>
  <c r="H43" i="2"/>
  <c r="AD1297" i="1" a="1"/>
  <c r="AD1297" i="1" s="1"/>
  <c r="AC1297" i="1" a="1"/>
  <c r="AC1297" i="1" s="1"/>
  <c r="AB1297" i="1" a="1"/>
  <c r="AB1297" i="1" s="1"/>
  <c r="AF1297" i="1" a="1"/>
  <c r="AF1297" i="1" s="1"/>
  <c r="AE1297" i="1" a="1"/>
  <c r="AE1297" i="1" s="1"/>
  <c r="AA1297" i="1" a="1"/>
  <c r="AA1297" i="1" s="1"/>
  <c r="Z1297" i="1" a="1"/>
  <c r="Z1297" i="1" s="1"/>
  <c r="X1297" i="1" a="1"/>
  <c r="X1297" i="1" s="1"/>
  <c r="Y1297" i="1" a="1"/>
  <c r="Y1297" i="1" s="1"/>
  <c r="W1297" i="1" a="1"/>
  <c r="W1297" i="1" s="1"/>
  <c r="U1297" i="1" a="1"/>
  <c r="U1297" i="1" s="1"/>
  <c r="T1297" i="1" a="1"/>
  <c r="T1297" i="1" s="1"/>
  <c r="V1297" i="1"/>
  <c r="BB21" i="5"/>
  <c r="I553" i="1" a="1"/>
  <c r="I553" i="1" s="1"/>
  <c r="I548" i="1" a="1"/>
  <c r="I548" i="1" s="1"/>
  <c r="I564" i="1" a="1"/>
  <c r="I564" i="1" s="1"/>
  <c r="I567" i="1" a="1"/>
  <c r="I567" i="1" s="1"/>
  <c r="I562" i="1" a="1"/>
  <c r="I562" i="1" s="1"/>
  <c r="I551" i="1" a="1"/>
  <c r="I551" i="1" s="1"/>
  <c r="I560" i="1" a="1"/>
  <c r="I560" i="1" s="1"/>
  <c r="I544" i="1" a="1"/>
  <c r="I544" i="1" s="1"/>
  <c r="I566" i="1" a="1"/>
  <c r="I566" i="1" s="1"/>
  <c r="I570" i="1" a="1"/>
  <c r="I570" i="1" s="1"/>
  <c r="I571" i="1" a="1"/>
  <c r="I571" i="1" s="1"/>
  <c r="I565" i="1" a="1"/>
  <c r="I565" i="1" s="1"/>
  <c r="I568" i="1" a="1"/>
  <c r="I568" i="1" s="1"/>
  <c r="I556" i="1" a="1"/>
  <c r="I556" i="1" s="1"/>
  <c r="I569" i="1" a="1"/>
  <c r="I569" i="1" s="1"/>
  <c r="I561" i="1" a="1"/>
  <c r="I561" i="1" s="1"/>
  <c r="I554" i="1" a="1"/>
  <c r="I554" i="1" s="1"/>
  <c r="I557" i="1" a="1"/>
  <c r="I557" i="1" s="1"/>
  <c r="I546" i="1" a="1"/>
  <c r="I546" i="1" s="1"/>
  <c r="I549" i="1" a="1"/>
  <c r="I549" i="1" s="1"/>
  <c r="I552" i="1" a="1"/>
  <c r="I552" i="1" s="1"/>
  <c r="I543" i="1" a="1"/>
  <c r="I543" i="1" s="1"/>
  <c r="I563" i="1" a="1"/>
  <c r="I563" i="1" s="1"/>
  <c r="I542" i="1" a="1"/>
  <c r="I542" i="1" s="1"/>
  <c r="I545" i="1" a="1"/>
  <c r="I545" i="1" s="1"/>
  <c r="I555" i="1" a="1"/>
  <c r="I555" i="1" s="1"/>
  <c r="I547" i="1" a="1"/>
  <c r="I547" i="1" s="1"/>
  <c r="I550" i="1" a="1"/>
  <c r="I550" i="1" s="1"/>
  <c r="I559" i="1" a="1"/>
  <c r="I559" i="1" s="1"/>
  <c r="I558" i="1" a="1"/>
  <c r="I558" i="1" s="1"/>
  <c r="Y1641" i="1" a="1"/>
  <c r="Y1641" i="1" s="1"/>
  <c r="X1641" i="1" a="1"/>
  <c r="X1641" i="1" s="1"/>
  <c r="W1641" i="1" a="1"/>
  <c r="W1641" i="1" s="1"/>
  <c r="AD1641" i="1" a="1"/>
  <c r="AD1641" i="1" s="1"/>
  <c r="AB1641" i="1" a="1"/>
  <c r="AB1641" i="1" s="1"/>
  <c r="AA1641" i="1" a="1"/>
  <c r="AA1641" i="1" s="1"/>
  <c r="Z1641" i="1" a="1"/>
  <c r="Z1641" i="1" s="1"/>
  <c r="T1641" i="1" a="1"/>
  <c r="T1641" i="1" s="1"/>
  <c r="AC1641" i="1" a="1"/>
  <c r="AC1641" i="1" s="1"/>
  <c r="U1641" i="1" a="1"/>
  <c r="U1641" i="1" s="1"/>
  <c r="AF1641" i="1" a="1"/>
  <c r="AF1641" i="1" s="1"/>
  <c r="AE1641" i="1" a="1"/>
  <c r="AE1641" i="1" s="1"/>
  <c r="V1641" i="1"/>
  <c r="T20" i="4" a="1"/>
  <c r="T20" i="4" s="1"/>
  <c r="BF20" i="6"/>
  <c r="AA1291" i="1" a="1"/>
  <c r="AA1291" i="1" s="1"/>
  <c r="Z1291" i="1" a="1"/>
  <c r="Z1291" i="1" s="1"/>
  <c r="Y1291" i="1" a="1"/>
  <c r="Y1291" i="1" s="1"/>
  <c r="AE1291" i="1" a="1"/>
  <c r="AE1291" i="1" s="1"/>
  <c r="AD1291" i="1" a="1"/>
  <c r="AD1291" i="1" s="1"/>
  <c r="AC1291" i="1" a="1"/>
  <c r="AC1291" i="1" s="1"/>
  <c r="AB1291" i="1" a="1"/>
  <c r="AB1291" i="1" s="1"/>
  <c r="AF1291" i="1" a="1"/>
  <c r="AF1291" i="1" s="1"/>
  <c r="X1291" i="1" a="1"/>
  <c r="X1291" i="1" s="1"/>
  <c r="W1291" i="1" a="1"/>
  <c r="W1291" i="1" s="1"/>
  <c r="U1291" i="1" a="1"/>
  <c r="U1291" i="1" s="1"/>
  <c r="T1291" i="1" a="1"/>
  <c r="T1291" i="1" s="1"/>
  <c r="V1291" i="1"/>
  <c r="H1392" i="1"/>
  <c r="G1392" i="1"/>
  <c r="H1391" i="1"/>
  <c r="G1391" i="1"/>
  <c r="AE919" i="1" a="1"/>
  <c r="AE919" i="1" s="1"/>
  <c r="T919" i="1" a="1"/>
  <c r="T919" i="1" s="1"/>
  <c r="AD919" i="1" a="1"/>
  <c r="AD919" i="1" s="1"/>
  <c r="AC919" i="1" a="1"/>
  <c r="AC919" i="1" s="1"/>
  <c r="Y919" i="1" a="1"/>
  <c r="Y919" i="1" s="1"/>
  <c r="AB919" i="1" a="1"/>
  <c r="AB919" i="1" s="1"/>
  <c r="AA919" i="1" a="1"/>
  <c r="AA919" i="1" s="1"/>
  <c r="Z919" i="1" a="1"/>
  <c r="Z919" i="1" s="1"/>
  <c r="X919" i="1" a="1"/>
  <c r="X919" i="1" s="1"/>
  <c r="W919" i="1" a="1"/>
  <c r="W919" i="1" s="1"/>
  <c r="U919" i="1" a="1"/>
  <c r="U919" i="1" s="1"/>
  <c r="AF919" i="1" a="1"/>
  <c r="AF919" i="1" s="1"/>
  <c r="V919" i="1"/>
  <c r="J136" i="1" a="1"/>
  <c r="J136" i="1" s="1"/>
  <c r="J148" i="1" a="1"/>
  <c r="J148" i="1" s="1"/>
  <c r="J151" i="1" a="1"/>
  <c r="J151" i="1" s="1"/>
  <c r="J134" i="1" a="1"/>
  <c r="J134" i="1" s="1"/>
  <c r="J150" i="1" a="1"/>
  <c r="J150" i="1" s="1"/>
  <c r="J129" i="1" a="1"/>
  <c r="J129" i="1" s="1"/>
  <c r="J131" i="1" a="1"/>
  <c r="J131" i="1" s="1"/>
  <c r="J138" i="1" a="1"/>
  <c r="J138" i="1" s="1"/>
  <c r="J132" i="1" a="1"/>
  <c r="J132" i="1" s="1"/>
  <c r="J144" i="1" a="1"/>
  <c r="J144" i="1" s="1"/>
  <c r="J149" i="1" a="1"/>
  <c r="J149" i="1" s="1"/>
  <c r="J139" i="1" a="1"/>
  <c r="J139" i="1" s="1"/>
  <c r="J127" i="1" a="1"/>
  <c r="J127" i="1" s="1"/>
  <c r="J130" i="1" a="1"/>
  <c r="J130" i="1" s="1"/>
  <c r="J125" i="1" a="1"/>
  <c r="J125" i="1" s="1"/>
  <c r="J140" i="1" a="1"/>
  <c r="J140" i="1" s="1"/>
  <c r="J147" i="1" a="1"/>
  <c r="J147" i="1" s="1"/>
  <c r="J124" i="1" a="1"/>
  <c r="J124" i="1" s="1"/>
  <c r="J141" i="1" a="1"/>
  <c r="J141" i="1" s="1"/>
  <c r="J142" i="1" a="1"/>
  <c r="J142" i="1" s="1"/>
  <c r="J135" i="1" a="1"/>
  <c r="J135" i="1" s="1"/>
  <c r="J133" i="1" a="1"/>
  <c r="J133" i="1" s="1"/>
  <c r="J143" i="1" a="1"/>
  <c r="J143" i="1" s="1"/>
  <c r="J146" i="1" a="1"/>
  <c r="J146" i="1" s="1"/>
  <c r="J123" i="1" a="1"/>
  <c r="J123" i="1" s="1"/>
  <c r="J126" i="1" a="1"/>
  <c r="J126" i="1" s="1"/>
  <c r="J137" i="1" a="1"/>
  <c r="J137" i="1" s="1"/>
  <c r="J145" i="1" a="1"/>
  <c r="J145" i="1" s="1"/>
  <c r="J128" i="1" a="1"/>
  <c r="J128" i="1" s="1"/>
  <c r="J122" i="1" a="1"/>
  <c r="J122" i="1" s="1"/>
  <c r="AB984" i="1" a="1"/>
  <c r="AB984" i="1" s="1"/>
  <c r="AA984" i="1" a="1"/>
  <c r="AA984" i="1" s="1"/>
  <c r="Z984" i="1" a="1"/>
  <c r="Z984" i="1" s="1"/>
  <c r="Y984" i="1" a="1"/>
  <c r="Y984" i="1" s="1"/>
  <c r="W984" i="1" a="1"/>
  <c r="W984" i="1" s="1"/>
  <c r="AD984" i="1" a="1"/>
  <c r="AD984" i="1" s="1"/>
  <c r="AC984" i="1" a="1"/>
  <c r="AC984" i="1" s="1"/>
  <c r="X984" i="1" a="1"/>
  <c r="X984" i="1" s="1"/>
  <c r="U984" i="1" a="1"/>
  <c r="U984" i="1" s="1"/>
  <c r="AE984" i="1" a="1"/>
  <c r="AE984" i="1" s="1"/>
  <c r="AF984" i="1" a="1"/>
  <c r="AF984" i="1" s="1"/>
  <c r="T984" i="1" a="1"/>
  <c r="T984" i="1" s="1"/>
  <c r="V984" i="1"/>
  <c r="BE67" i="9"/>
  <c r="BB15" i="5"/>
  <c r="I367" i="1" a="1"/>
  <c r="I367" i="1" s="1"/>
  <c r="I391" i="1" a="1"/>
  <c r="I391" i="1" s="1"/>
  <c r="I380" i="1" a="1"/>
  <c r="I380" i="1" s="1"/>
  <c r="I369" i="1" a="1"/>
  <c r="I369" i="1" s="1"/>
  <c r="I388" i="1" a="1"/>
  <c r="I388" i="1" s="1"/>
  <c r="I372" i="1" a="1"/>
  <c r="I372" i="1" s="1"/>
  <c r="I368" i="1" a="1"/>
  <c r="I368" i="1" s="1"/>
  <c r="I389" i="1" a="1"/>
  <c r="I389" i="1" s="1"/>
  <c r="I390" i="1" a="1"/>
  <c r="I390" i="1" s="1"/>
  <c r="I365" i="1" a="1"/>
  <c r="I365" i="1" s="1"/>
  <c r="I370" i="1" a="1"/>
  <c r="I370" i="1" s="1"/>
  <c r="I386" i="1" a="1"/>
  <c r="I386" i="1" s="1"/>
  <c r="I381" i="1" a="1"/>
  <c r="I381" i="1" s="1"/>
  <c r="I387" i="1" a="1"/>
  <c r="I387" i="1" s="1"/>
  <c r="I376" i="1" a="1"/>
  <c r="I376" i="1" s="1"/>
  <c r="I384" i="1" a="1"/>
  <c r="I384" i="1" s="1"/>
  <c r="I375" i="1" a="1"/>
  <c r="I375" i="1" s="1"/>
  <c r="I382" i="1" a="1"/>
  <c r="I382" i="1" s="1"/>
  <c r="I378" i="1" a="1"/>
  <c r="I378" i="1" s="1"/>
  <c r="I362" i="1" a="1"/>
  <c r="I362" i="1" s="1"/>
  <c r="I363" i="1" a="1"/>
  <c r="I363" i="1" s="1"/>
  <c r="I373" i="1" a="1"/>
  <c r="I373" i="1" s="1"/>
  <c r="I364" i="1" a="1"/>
  <c r="I364" i="1" s="1"/>
  <c r="I366" i="1" a="1"/>
  <c r="I366" i="1" s="1"/>
  <c r="I374" i="1" a="1"/>
  <c r="I374" i="1" s="1"/>
  <c r="I371" i="1" a="1"/>
  <c r="I371" i="1" s="1"/>
  <c r="I379" i="1" a="1"/>
  <c r="I379" i="1" s="1"/>
  <c r="I385" i="1" a="1"/>
  <c r="I385" i="1" s="1"/>
  <c r="I383" i="1" a="1"/>
  <c r="I383" i="1" s="1"/>
  <c r="I377" i="1" a="1"/>
  <c r="I377" i="1" s="1"/>
  <c r="J832" i="1" a="1"/>
  <c r="J832" i="1" s="1"/>
  <c r="J814" i="1" a="1"/>
  <c r="J814" i="1" s="1"/>
  <c r="J825" i="1" a="1"/>
  <c r="J825" i="1" s="1"/>
  <c r="J822" i="1" a="1"/>
  <c r="J822" i="1" s="1"/>
  <c r="J812" i="1" a="1"/>
  <c r="J812" i="1" s="1"/>
  <c r="J841" i="1" a="1"/>
  <c r="J841" i="1" s="1"/>
  <c r="J827" i="1" a="1"/>
  <c r="J827" i="1" s="1"/>
  <c r="J830" i="1" a="1"/>
  <c r="J830" i="1" s="1"/>
  <c r="J813" i="1" a="1"/>
  <c r="J813" i="1" s="1"/>
  <c r="J819" i="1" a="1"/>
  <c r="J819" i="1" s="1"/>
  <c r="J817" i="1" a="1"/>
  <c r="J817" i="1" s="1"/>
  <c r="J826" i="1" a="1"/>
  <c r="J826" i="1" s="1"/>
  <c r="J828" i="1" a="1"/>
  <c r="J828" i="1" s="1"/>
  <c r="J823" i="1" a="1"/>
  <c r="J823" i="1" s="1"/>
  <c r="J829" i="1" a="1"/>
  <c r="J829" i="1" s="1"/>
  <c r="J837" i="1" a="1"/>
  <c r="J837" i="1" s="1"/>
  <c r="J816" i="1" a="1"/>
  <c r="J816" i="1" s="1"/>
  <c r="J831" i="1" a="1"/>
  <c r="J831" i="1" s="1"/>
  <c r="J835" i="1" a="1"/>
  <c r="J835" i="1" s="1"/>
  <c r="J821" i="1" a="1"/>
  <c r="J821" i="1" s="1"/>
  <c r="J838" i="1" a="1"/>
  <c r="J838" i="1" s="1"/>
  <c r="J834" i="1" a="1"/>
  <c r="J834" i="1" s="1"/>
  <c r="J818" i="1" a="1"/>
  <c r="J818" i="1" s="1"/>
  <c r="J824" i="1" a="1"/>
  <c r="J824" i="1" s="1"/>
  <c r="J820" i="1" a="1"/>
  <c r="J820" i="1" s="1"/>
  <c r="J840" i="1" a="1"/>
  <c r="J840" i="1" s="1"/>
  <c r="J833" i="1" a="1"/>
  <c r="J833" i="1" s="1"/>
  <c r="J815" i="1" a="1"/>
  <c r="J815" i="1" s="1"/>
  <c r="J836" i="1" a="1"/>
  <c r="J836" i="1" s="1"/>
  <c r="J839" i="1" a="1"/>
  <c r="J839" i="1" s="1"/>
  <c r="X49" i="1" a="1"/>
  <c r="X49" i="1" s="1"/>
  <c r="W49" i="1" a="1"/>
  <c r="W49" i="1" s="1"/>
  <c r="AF49" i="1" a="1"/>
  <c r="AF49" i="1" s="1"/>
  <c r="U49" i="1" a="1"/>
  <c r="U49" i="1" s="1"/>
  <c r="AE49" i="1" a="1"/>
  <c r="AE49" i="1" s="1"/>
  <c r="T49" i="1" a="1"/>
  <c r="T49" i="1" s="1"/>
  <c r="AD49" i="1" a="1"/>
  <c r="AD49" i="1" s="1"/>
  <c r="AB49" i="1" a="1"/>
  <c r="AB49" i="1" s="1"/>
  <c r="Z49" i="1" a="1"/>
  <c r="Z49" i="1" s="1"/>
  <c r="Y49" i="1" a="1"/>
  <c r="Y49" i="1" s="1"/>
  <c r="AC49" i="1" a="1"/>
  <c r="AC49" i="1" s="1"/>
  <c r="AA49" i="1" a="1"/>
  <c r="AA49" i="1" s="1"/>
  <c r="V49" i="1"/>
  <c r="BB50" i="5"/>
  <c r="I1427" i="1" a="1"/>
  <c r="I1427" i="1" s="1"/>
  <c r="I1433" i="1" a="1"/>
  <c r="I1433" i="1" s="1"/>
  <c r="I1430" i="1" a="1"/>
  <c r="I1430" i="1" s="1"/>
  <c r="I1417" i="1" a="1"/>
  <c r="I1417" i="1" s="1"/>
  <c r="I1415" i="1" a="1"/>
  <c r="I1415" i="1" s="1"/>
  <c r="I1426" i="1" a="1"/>
  <c r="I1426" i="1" s="1"/>
  <c r="I1428" i="1" a="1"/>
  <c r="I1428" i="1" s="1"/>
  <c r="I1419" i="1" a="1"/>
  <c r="I1419" i="1" s="1"/>
  <c r="I1420" i="1" a="1"/>
  <c r="I1420" i="1" s="1"/>
  <c r="I1437" i="1" a="1"/>
  <c r="I1437" i="1" s="1"/>
  <c r="I1413" i="1" a="1"/>
  <c r="I1413" i="1" s="1"/>
  <c r="I1424" i="1" a="1"/>
  <c r="I1424" i="1" s="1"/>
  <c r="I1441" i="1" a="1"/>
  <c r="I1441" i="1" s="1"/>
  <c r="I1432" i="1" a="1"/>
  <c r="I1432" i="1" s="1"/>
  <c r="I1412" i="1" a="1"/>
  <c r="I1412" i="1" s="1"/>
  <c r="I1435" i="1" a="1"/>
  <c r="I1435" i="1" s="1"/>
  <c r="I1431" i="1" a="1"/>
  <c r="I1431" i="1" s="1"/>
  <c r="I1439" i="1" a="1"/>
  <c r="I1439" i="1" s="1"/>
  <c r="I1416" i="1" a="1"/>
  <c r="I1416" i="1" s="1"/>
  <c r="I1438" i="1" a="1"/>
  <c r="I1438" i="1" s="1"/>
  <c r="I1414" i="1" a="1"/>
  <c r="I1414" i="1" s="1"/>
  <c r="I1425" i="1" a="1"/>
  <c r="I1425" i="1" s="1"/>
  <c r="I1436" i="1" a="1"/>
  <c r="I1436" i="1" s="1"/>
  <c r="I1429" i="1" a="1"/>
  <c r="I1429" i="1" s="1"/>
  <c r="I1422" i="1" a="1"/>
  <c r="I1422" i="1" s="1"/>
  <c r="I1423" i="1" a="1"/>
  <c r="I1423" i="1" s="1"/>
  <c r="I1418" i="1" a="1"/>
  <c r="I1418" i="1" s="1"/>
  <c r="I1440" i="1" a="1"/>
  <c r="I1440" i="1" s="1"/>
  <c r="I1434" i="1" a="1"/>
  <c r="I1434" i="1" s="1"/>
  <c r="I1421" i="1" a="1"/>
  <c r="I1421" i="1" s="1"/>
  <c r="W1579" i="1" a="1"/>
  <c r="W1579" i="1" s="1"/>
  <c r="Y1579" i="1" a="1"/>
  <c r="Y1579" i="1" s="1"/>
  <c r="X1579" i="1" a="1"/>
  <c r="X1579" i="1" s="1"/>
  <c r="U1579" i="1" a="1"/>
  <c r="U1579" i="1" s="1"/>
  <c r="AE1579" i="1" a="1"/>
  <c r="AE1579" i="1" s="1"/>
  <c r="AF1579" i="1" a="1"/>
  <c r="AF1579" i="1" s="1"/>
  <c r="AD1579" i="1" a="1"/>
  <c r="AD1579" i="1" s="1"/>
  <c r="AC1579" i="1" a="1"/>
  <c r="AC1579" i="1" s="1"/>
  <c r="AA1579" i="1" a="1"/>
  <c r="AA1579" i="1" s="1"/>
  <c r="AB1579" i="1" a="1"/>
  <c r="AB1579" i="1" s="1"/>
  <c r="T1579" i="1" a="1"/>
  <c r="T1579" i="1" s="1"/>
  <c r="Z1579" i="1" a="1"/>
  <c r="Z1579" i="1" s="1"/>
  <c r="V1579" i="1"/>
  <c r="B47" i="19"/>
  <c r="G262" i="1"/>
  <c r="H262" i="1"/>
  <c r="J1286" i="1" a="1"/>
  <c r="J1286" i="1" s="1"/>
  <c r="J1262" i="1" a="1"/>
  <c r="J1262" i="1" s="1"/>
  <c r="J1291" i="1" a="1"/>
  <c r="J1291" i="1" s="1"/>
  <c r="J1270" i="1" a="1"/>
  <c r="J1270" i="1" s="1"/>
  <c r="J1288" i="1" a="1"/>
  <c r="J1288" i="1" s="1"/>
  <c r="J1264" i="1" a="1"/>
  <c r="J1264" i="1" s="1"/>
  <c r="J1279" i="1" a="1"/>
  <c r="J1279" i="1" s="1"/>
  <c r="J1274" i="1" a="1"/>
  <c r="J1274" i="1" s="1"/>
  <c r="J1284" i="1" a="1"/>
  <c r="J1284" i="1" s="1"/>
  <c r="J1278" i="1" a="1"/>
  <c r="J1278" i="1" s="1"/>
  <c r="J1282" i="1" a="1"/>
  <c r="J1282" i="1" s="1"/>
  <c r="J1290" i="1" a="1"/>
  <c r="J1290" i="1" s="1"/>
  <c r="J1289" i="1" a="1"/>
  <c r="J1289" i="1" s="1"/>
  <c r="J1267" i="1" a="1"/>
  <c r="J1267" i="1" s="1"/>
  <c r="J1273" i="1" a="1"/>
  <c r="J1273" i="1" s="1"/>
  <c r="J1281" i="1" a="1"/>
  <c r="J1281" i="1" s="1"/>
  <c r="J1280" i="1" a="1"/>
  <c r="J1280" i="1" s="1"/>
  <c r="J1277" i="1" a="1"/>
  <c r="J1277" i="1" s="1"/>
  <c r="J1266" i="1" a="1"/>
  <c r="J1266" i="1" s="1"/>
  <c r="J1268" i="1" a="1"/>
  <c r="J1268" i="1" s="1"/>
  <c r="J1265" i="1" a="1"/>
  <c r="J1265" i="1" s="1"/>
  <c r="J1263" i="1" a="1"/>
  <c r="J1263" i="1" s="1"/>
  <c r="J1287" i="1" a="1"/>
  <c r="J1287" i="1" s="1"/>
  <c r="J1275" i="1" a="1"/>
  <c r="J1275" i="1" s="1"/>
  <c r="J1276" i="1" a="1"/>
  <c r="J1276" i="1" s="1"/>
  <c r="J1272" i="1" a="1"/>
  <c r="J1272" i="1" s="1"/>
  <c r="J1285" i="1" a="1"/>
  <c r="J1285" i="1" s="1"/>
  <c r="J1283" i="1" a="1"/>
  <c r="J1283" i="1" s="1"/>
  <c r="J1271" i="1" a="1"/>
  <c r="J1271" i="1" s="1"/>
  <c r="J1269" i="1" a="1"/>
  <c r="J1269" i="1" s="1"/>
  <c r="G266" i="1"/>
  <c r="H266" i="1"/>
  <c r="O36" i="4" a="1"/>
  <c r="O36" i="4" s="1"/>
  <c r="R36" i="4" s="1"/>
  <c r="BC36" i="5"/>
  <c r="BA36" i="5"/>
  <c r="AV36" i="5"/>
  <c r="AW36" i="5" s="1"/>
  <c r="AX36" i="5"/>
  <c r="R994" i="1" a="1"/>
  <c r="R994" i="1" s="1"/>
  <c r="R1021" i="1" a="1"/>
  <c r="R1021" i="1" s="1"/>
  <c r="R997" i="1" a="1"/>
  <c r="R997" i="1" s="1"/>
  <c r="R1015" i="1" a="1"/>
  <c r="R1015" i="1" s="1"/>
  <c r="R1011" i="1" a="1"/>
  <c r="R1011" i="1" s="1"/>
  <c r="R1012" i="1" a="1"/>
  <c r="R1012" i="1" s="1"/>
  <c r="R1019" i="1" a="1"/>
  <c r="R1019" i="1" s="1"/>
  <c r="R1010" i="1" a="1"/>
  <c r="R1010" i="1" s="1"/>
  <c r="R1008" i="1" a="1"/>
  <c r="R1008" i="1" s="1"/>
  <c r="R1004" i="1" a="1"/>
  <c r="R1004" i="1" s="1"/>
  <c r="R1001" i="1" a="1"/>
  <c r="R1001" i="1" s="1"/>
  <c r="R1014" i="1" a="1"/>
  <c r="R1014" i="1" s="1"/>
  <c r="R1018" i="1" a="1"/>
  <c r="R1018" i="1" s="1"/>
  <c r="R1017" i="1" a="1"/>
  <c r="R1017" i="1" s="1"/>
  <c r="R1000" i="1" a="1"/>
  <c r="R1000" i="1" s="1"/>
  <c r="R1013" i="1" a="1"/>
  <c r="R1013" i="1" s="1"/>
  <c r="R1006" i="1" a="1"/>
  <c r="R1006" i="1" s="1"/>
  <c r="R1016" i="1" a="1"/>
  <c r="R1016" i="1" s="1"/>
  <c r="R1007" i="1" a="1"/>
  <c r="R1007" i="1" s="1"/>
  <c r="R999" i="1" a="1"/>
  <c r="R999" i="1" s="1"/>
  <c r="R1020" i="1" a="1"/>
  <c r="R1020" i="1" s="1"/>
  <c r="R995" i="1" a="1"/>
  <c r="R995" i="1" s="1"/>
  <c r="R996" i="1" a="1"/>
  <c r="R996" i="1" s="1"/>
  <c r="R1003" i="1" a="1"/>
  <c r="R1003" i="1" s="1"/>
  <c r="R993" i="1" a="1"/>
  <c r="R993" i="1" s="1"/>
  <c r="R1009" i="1" a="1"/>
  <c r="R1009" i="1" s="1"/>
  <c r="R998" i="1" a="1"/>
  <c r="R998" i="1" s="1"/>
  <c r="R992" i="1" a="1"/>
  <c r="R992" i="1" s="1"/>
  <c r="R1005" i="1" a="1"/>
  <c r="R1005" i="1" s="1"/>
  <c r="R1002" i="1" a="1"/>
  <c r="R1002" i="1" s="1"/>
  <c r="G226" i="2" a="1"/>
  <c r="G226" i="2" s="1"/>
  <c r="AF1254" i="1" a="1"/>
  <c r="AF1254" i="1" s="1"/>
  <c r="U1254" i="1" a="1"/>
  <c r="U1254" i="1" s="1"/>
  <c r="AE1254" i="1" a="1"/>
  <c r="AE1254" i="1" s="1"/>
  <c r="T1254" i="1" a="1"/>
  <c r="T1254" i="1" s="1"/>
  <c r="AD1254" i="1" a="1"/>
  <c r="AD1254" i="1" s="1"/>
  <c r="AB1254" i="1" a="1"/>
  <c r="AB1254" i="1" s="1"/>
  <c r="AA1254" i="1" a="1"/>
  <c r="AA1254" i="1" s="1"/>
  <c r="Z1254" i="1" a="1"/>
  <c r="Z1254" i="1" s="1"/>
  <c r="Y1254" i="1" a="1"/>
  <c r="Y1254" i="1" s="1"/>
  <c r="X1254" i="1" a="1"/>
  <c r="X1254" i="1" s="1"/>
  <c r="AC1254" i="1" a="1"/>
  <c r="AC1254" i="1" s="1"/>
  <c r="W1254" i="1" a="1"/>
  <c r="W1254" i="1" s="1"/>
  <c r="V1254" i="1"/>
  <c r="G1388" i="1"/>
  <c r="H1388" i="1"/>
  <c r="AF692" i="1" a="1"/>
  <c r="AF692" i="1" s="1"/>
  <c r="U692" i="1" a="1"/>
  <c r="U692" i="1" s="1"/>
  <c r="AE692" i="1" a="1"/>
  <c r="AE692" i="1" s="1"/>
  <c r="T692" i="1" a="1"/>
  <c r="T692" i="1" s="1"/>
  <c r="V692" i="1" s="1"/>
  <c r="AD692" i="1" a="1"/>
  <c r="AD692" i="1" s="1"/>
  <c r="AC692" i="1" a="1"/>
  <c r="AC692" i="1" s="1"/>
  <c r="AB692" i="1" a="1"/>
  <c r="AB692" i="1" s="1"/>
  <c r="Z692" i="1" a="1"/>
  <c r="Z692" i="1" s="1"/>
  <c r="AA692" i="1" a="1"/>
  <c r="AA692" i="1" s="1"/>
  <c r="Y692" i="1" a="1"/>
  <c r="Y692" i="1" s="1"/>
  <c r="W692" i="1" a="1"/>
  <c r="W692" i="1" s="1"/>
  <c r="H261" i="1"/>
  <c r="G261" i="1"/>
  <c r="T51" i="4" a="1"/>
  <c r="T51" i="4" s="1"/>
  <c r="R51" i="4" s="1"/>
  <c r="BI51" i="6"/>
  <c r="BG51" i="6"/>
  <c r="BH51" i="6" s="1"/>
  <c r="BF51" i="6"/>
  <c r="AD1270" i="1" a="1"/>
  <c r="AD1270" i="1" s="1"/>
  <c r="AC1270" i="1" a="1"/>
  <c r="AC1270" i="1" s="1"/>
  <c r="AB1270" i="1" a="1"/>
  <c r="AB1270" i="1" s="1"/>
  <c r="Z1270" i="1" a="1"/>
  <c r="Z1270" i="1" s="1"/>
  <c r="AF1270" i="1" a="1"/>
  <c r="AF1270" i="1" s="1"/>
  <c r="Y1270" i="1" a="1"/>
  <c r="Y1270" i="1" s="1"/>
  <c r="U1270" i="1" a="1"/>
  <c r="U1270" i="1" s="1"/>
  <c r="T1270" i="1" a="1"/>
  <c r="T1270" i="1" s="1"/>
  <c r="AE1270" i="1" a="1"/>
  <c r="AE1270" i="1" s="1"/>
  <c r="W1270" i="1" a="1"/>
  <c r="W1270" i="1" s="1"/>
  <c r="AA1270" i="1" a="1"/>
  <c r="AA1270" i="1" s="1"/>
  <c r="X1270" i="1" a="1"/>
  <c r="X1270" i="1" s="1"/>
  <c r="V1270" i="1"/>
  <c r="Z169" i="1" a="1"/>
  <c r="Z169" i="1" s="1"/>
  <c r="Y169" i="1" a="1"/>
  <c r="Y169" i="1" s="1"/>
  <c r="X169" i="1" a="1"/>
  <c r="X169" i="1" s="1"/>
  <c r="W169" i="1" a="1"/>
  <c r="W169" i="1" s="1"/>
  <c r="AF169" i="1" a="1"/>
  <c r="AF169" i="1" s="1"/>
  <c r="U169" i="1" a="1"/>
  <c r="U169" i="1" s="1"/>
  <c r="AE169" i="1" a="1"/>
  <c r="AE169" i="1" s="1"/>
  <c r="AD169" i="1" a="1"/>
  <c r="AD169" i="1" s="1"/>
  <c r="AC169" i="1" a="1"/>
  <c r="AC169" i="1" s="1"/>
  <c r="AA169" i="1" a="1"/>
  <c r="AA169" i="1" s="1"/>
  <c r="T169" i="1" a="1"/>
  <c r="T169" i="1" s="1"/>
  <c r="AB169" i="1" a="1"/>
  <c r="AB169" i="1" s="1"/>
  <c r="V169" i="1"/>
  <c r="Z592" i="1" a="1"/>
  <c r="Z592" i="1" s="1"/>
  <c r="Y592" i="1" a="1"/>
  <c r="Y592" i="1" s="1"/>
  <c r="X592" i="1" a="1"/>
  <c r="X592" i="1" s="1"/>
  <c r="W592" i="1" a="1"/>
  <c r="W592" i="1" s="1"/>
  <c r="AE592" i="1" a="1"/>
  <c r="AE592" i="1" s="1"/>
  <c r="T592" i="1" a="1"/>
  <c r="T592" i="1" s="1"/>
  <c r="U592" i="1" a="1"/>
  <c r="U592" i="1" s="1"/>
  <c r="AD592" i="1" a="1"/>
  <c r="AD592" i="1" s="1"/>
  <c r="AC592" i="1" a="1"/>
  <c r="AC592" i="1" s="1"/>
  <c r="AB592" i="1" a="1"/>
  <c r="AB592" i="1" s="1"/>
  <c r="AA592" i="1" a="1"/>
  <c r="AA592" i="1" s="1"/>
  <c r="V592" i="1"/>
  <c r="AF592" i="1" a="1"/>
  <c r="AF592" i="1" s="1"/>
  <c r="AA1704" i="1" a="1"/>
  <c r="AA1704" i="1" s="1"/>
  <c r="Y1704" i="1" a="1"/>
  <c r="Y1704" i="1" s="1"/>
  <c r="AE1704" i="1" a="1"/>
  <c r="AE1704" i="1" s="1"/>
  <c r="AD1704" i="1" a="1"/>
  <c r="AD1704" i="1" s="1"/>
  <c r="AF1704" i="1" a="1"/>
  <c r="AF1704" i="1" s="1"/>
  <c r="AC1704" i="1" a="1"/>
  <c r="AC1704" i="1" s="1"/>
  <c r="AB1704" i="1" a="1"/>
  <c r="AB1704" i="1" s="1"/>
  <c r="Z1704" i="1" a="1"/>
  <c r="Z1704" i="1" s="1"/>
  <c r="U1704" i="1" a="1"/>
  <c r="U1704" i="1" s="1"/>
  <c r="T1704" i="1" a="1"/>
  <c r="T1704" i="1" s="1"/>
  <c r="X1704" i="1" a="1"/>
  <c r="X1704" i="1" s="1"/>
  <c r="W1704" i="1" a="1"/>
  <c r="W1704" i="1" s="1"/>
  <c r="V1704" i="1"/>
  <c r="AD257" i="1" a="1"/>
  <c r="AD257" i="1" s="1"/>
  <c r="AB257" i="1" a="1"/>
  <c r="AB257" i="1" s="1"/>
  <c r="AE257" i="1" a="1"/>
  <c r="AE257" i="1" s="1"/>
  <c r="AF257" i="1" a="1"/>
  <c r="AF257" i="1" s="1"/>
  <c r="AC257" i="1" a="1"/>
  <c r="AC257" i="1" s="1"/>
  <c r="Z257" i="1" a="1"/>
  <c r="Z257" i="1" s="1"/>
  <c r="AA257" i="1" a="1"/>
  <c r="AA257" i="1" s="1"/>
  <c r="Y257" i="1" a="1"/>
  <c r="Y257" i="1" s="1"/>
  <c r="X257" i="1" a="1"/>
  <c r="X257" i="1" s="1"/>
  <c r="W257" i="1" a="1"/>
  <c r="W257" i="1" s="1"/>
  <c r="U257" i="1" a="1"/>
  <c r="U257" i="1" s="1"/>
  <c r="T257" i="1" a="1"/>
  <c r="T257" i="1" s="1"/>
  <c r="V257" i="1"/>
  <c r="H127" i="2"/>
  <c r="I127" i="2"/>
  <c r="W855" i="1" a="1"/>
  <c r="W855" i="1" s="1"/>
  <c r="AF855" i="1" a="1"/>
  <c r="AF855" i="1" s="1"/>
  <c r="U855" i="1" a="1"/>
  <c r="U855" i="1" s="1"/>
  <c r="AD855" i="1" a="1"/>
  <c r="AD855" i="1" s="1"/>
  <c r="AB855" i="1" a="1"/>
  <c r="AB855" i="1" s="1"/>
  <c r="AC855" i="1" a="1"/>
  <c r="AC855" i="1" s="1"/>
  <c r="AA855" i="1" a="1"/>
  <c r="AA855" i="1" s="1"/>
  <c r="Z855" i="1" a="1"/>
  <c r="Z855" i="1" s="1"/>
  <c r="Y855" i="1" a="1"/>
  <c r="Y855" i="1" s="1"/>
  <c r="X855" i="1" a="1"/>
  <c r="X855" i="1" s="1"/>
  <c r="AE855" i="1" a="1"/>
  <c r="AE855" i="1" s="1"/>
  <c r="T855" i="1" a="1"/>
  <c r="T855" i="1" s="1"/>
  <c r="V855" i="1"/>
  <c r="AB675" i="1" a="1"/>
  <c r="AB675" i="1" s="1"/>
  <c r="AA675" i="1" a="1"/>
  <c r="AA675" i="1" s="1"/>
  <c r="W675" i="1" a="1"/>
  <c r="W675" i="1" s="1"/>
  <c r="Y675" i="1" a="1"/>
  <c r="Y675" i="1" s="1"/>
  <c r="X675" i="1" a="1"/>
  <c r="X675" i="1" s="1"/>
  <c r="U675" i="1" a="1"/>
  <c r="U675" i="1" s="1"/>
  <c r="T675" i="1" a="1"/>
  <c r="T675" i="1" s="1"/>
  <c r="AF675" i="1" a="1"/>
  <c r="AF675" i="1" s="1"/>
  <c r="AC675" i="1" a="1"/>
  <c r="AC675" i="1" s="1"/>
  <c r="Z675" i="1" a="1"/>
  <c r="Z675" i="1" s="1"/>
  <c r="AD675" i="1" a="1"/>
  <c r="AD675" i="1" s="1"/>
  <c r="AE675" i="1" a="1"/>
  <c r="AE675" i="1" s="1"/>
  <c r="V675" i="1"/>
  <c r="AD1712" i="1" a="1"/>
  <c r="AD1712" i="1" s="1"/>
  <c r="AA1712" i="1" a="1"/>
  <c r="AA1712" i="1" s="1"/>
  <c r="X1712" i="1" a="1"/>
  <c r="X1712" i="1" s="1"/>
  <c r="W1712" i="1" a="1"/>
  <c r="W1712" i="1" s="1"/>
  <c r="AF1712" i="1" a="1"/>
  <c r="AF1712" i="1" s="1"/>
  <c r="AE1712" i="1" a="1"/>
  <c r="AE1712" i="1" s="1"/>
  <c r="AC1712" i="1" a="1"/>
  <c r="AC1712" i="1" s="1"/>
  <c r="AB1712" i="1" a="1"/>
  <c r="AB1712" i="1" s="1"/>
  <c r="Y1712" i="1" a="1"/>
  <c r="Y1712" i="1" s="1"/>
  <c r="Z1712" i="1" a="1"/>
  <c r="Z1712" i="1" s="1"/>
  <c r="U1712" i="1" a="1"/>
  <c r="U1712" i="1" s="1"/>
  <c r="T1712" i="1" a="1"/>
  <c r="T1712" i="1" s="1"/>
  <c r="V1712" i="1" s="1"/>
  <c r="AE59" i="1" a="1"/>
  <c r="AE59" i="1" s="1"/>
  <c r="T59" i="1" a="1"/>
  <c r="T59" i="1" s="1"/>
  <c r="U59" i="1" a="1"/>
  <c r="U59" i="1" s="1"/>
  <c r="AF59" i="1" a="1"/>
  <c r="AF59" i="1" s="1"/>
  <c r="AD59" i="1" a="1"/>
  <c r="AD59" i="1" s="1"/>
  <c r="AC59" i="1" a="1"/>
  <c r="AC59" i="1" s="1"/>
  <c r="AA59" i="1" a="1"/>
  <c r="AA59" i="1" s="1"/>
  <c r="Y59" i="1" a="1"/>
  <c r="Y59" i="1" s="1"/>
  <c r="X59" i="1" a="1"/>
  <c r="X59" i="1" s="1"/>
  <c r="W59" i="1" a="1"/>
  <c r="W59" i="1" s="1"/>
  <c r="AB59" i="1" a="1"/>
  <c r="AB59" i="1" s="1"/>
  <c r="Z59" i="1" a="1"/>
  <c r="Z59" i="1" s="1"/>
  <c r="V59" i="1"/>
  <c r="AC426" i="1" a="1"/>
  <c r="AC426" i="1" s="1"/>
  <c r="AB426" i="1" a="1"/>
  <c r="AB426" i="1" s="1"/>
  <c r="AA426" i="1" a="1"/>
  <c r="AA426" i="1" s="1"/>
  <c r="Z426" i="1" a="1"/>
  <c r="Z426" i="1" s="1"/>
  <c r="X426" i="1" a="1"/>
  <c r="X426" i="1" s="1"/>
  <c r="T426" i="1" a="1"/>
  <c r="T426" i="1" s="1"/>
  <c r="AF426" i="1" a="1"/>
  <c r="AF426" i="1" s="1"/>
  <c r="AE426" i="1" a="1"/>
  <c r="AE426" i="1" s="1"/>
  <c r="AD426" i="1" a="1"/>
  <c r="AD426" i="1" s="1"/>
  <c r="Y426" i="1" a="1"/>
  <c r="Y426" i="1" s="1"/>
  <c r="W426" i="1" a="1"/>
  <c r="W426" i="1" s="1"/>
  <c r="U426" i="1" a="1"/>
  <c r="U426" i="1" s="1"/>
  <c r="V426" i="1"/>
  <c r="Z1144" i="1" a="1"/>
  <c r="Z1144" i="1" s="1"/>
  <c r="AC1144" i="1" a="1"/>
  <c r="AC1144" i="1" s="1"/>
  <c r="AB1144" i="1" a="1"/>
  <c r="AB1144" i="1" s="1"/>
  <c r="AA1144" i="1" a="1"/>
  <c r="AA1144" i="1" s="1"/>
  <c r="Y1144" i="1" a="1"/>
  <c r="Y1144" i="1" s="1"/>
  <c r="W1144" i="1" a="1"/>
  <c r="W1144" i="1" s="1"/>
  <c r="AD1144" i="1" a="1"/>
  <c r="AD1144" i="1" s="1"/>
  <c r="AF1144" i="1" a="1"/>
  <c r="AF1144" i="1" s="1"/>
  <c r="AE1144" i="1" a="1"/>
  <c r="AE1144" i="1" s="1"/>
  <c r="X1144" i="1" a="1"/>
  <c r="X1144" i="1" s="1"/>
  <c r="T1144" i="1" a="1"/>
  <c r="T1144" i="1" s="1"/>
  <c r="U1144" i="1" a="1"/>
  <c r="U1144" i="1" s="1"/>
  <c r="V1144" i="1"/>
  <c r="K63" i="19"/>
  <c r="AB993" i="1" a="1"/>
  <c r="AB993" i="1" s="1"/>
  <c r="AA993" i="1" a="1"/>
  <c r="AA993" i="1" s="1"/>
  <c r="Z993" i="1" a="1"/>
  <c r="Z993" i="1" s="1"/>
  <c r="Y993" i="1" a="1"/>
  <c r="Y993" i="1" s="1"/>
  <c r="AF993" i="1" a="1"/>
  <c r="AF993" i="1" s="1"/>
  <c r="U993" i="1" a="1"/>
  <c r="U993" i="1" s="1"/>
  <c r="AC993" i="1" a="1"/>
  <c r="AC993" i="1" s="1"/>
  <c r="X993" i="1" a="1"/>
  <c r="X993" i="1" s="1"/>
  <c r="W993" i="1" a="1"/>
  <c r="W993" i="1" s="1"/>
  <c r="T993" i="1" a="1"/>
  <c r="T993" i="1" s="1"/>
  <c r="AE993" i="1" a="1"/>
  <c r="AE993" i="1" s="1"/>
  <c r="AD993" i="1" a="1"/>
  <c r="AD993" i="1" s="1"/>
  <c r="V993" i="1"/>
  <c r="X68" i="17"/>
  <c r="AX57" i="5"/>
  <c r="AV57" i="5"/>
  <c r="AW57" i="5" s="1"/>
  <c r="AU57" i="5"/>
  <c r="U1622" i="1" a="1"/>
  <c r="U1622" i="1" s="1"/>
  <c r="C50" i="19"/>
  <c r="AE72" i="1" a="1"/>
  <c r="AE72" i="1" s="1"/>
  <c r="T72" i="1" a="1"/>
  <c r="T72" i="1" s="1"/>
  <c r="Z72" i="1" a="1"/>
  <c r="Z72" i="1" s="1"/>
  <c r="Y72" i="1" a="1"/>
  <c r="Y72" i="1" s="1"/>
  <c r="X72" i="1" a="1"/>
  <c r="X72" i="1" s="1"/>
  <c r="W72" i="1" a="1"/>
  <c r="W72" i="1" s="1"/>
  <c r="U72" i="1" a="1"/>
  <c r="U72" i="1" s="1"/>
  <c r="AD72" i="1" a="1"/>
  <c r="AD72" i="1" s="1"/>
  <c r="AB72" i="1" a="1"/>
  <c r="AB72" i="1" s="1"/>
  <c r="AA72" i="1" a="1"/>
  <c r="AA72" i="1" s="1"/>
  <c r="AC72" i="1" a="1"/>
  <c r="AC72" i="1" s="1"/>
  <c r="AF72" i="1" a="1"/>
  <c r="AF72" i="1" s="1"/>
  <c r="V72" i="1"/>
  <c r="BB52" i="5"/>
  <c r="I1491" i="1" a="1"/>
  <c r="I1491" i="1" s="1"/>
  <c r="I1475" i="1" a="1"/>
  <c r="I1475" i="1" s="1"/>
  <c r="I1481" i="1" a="1"/>
  <c r="I1481" i="1" s="1"/>
  <c r="I1472" i="1" a="1"/>
  <c r="I1472" i="1" s="1"/>
  <c r="I1493" i="1" a="1"/>
  <c r="I1493" i="1" s="1"/>
  <c r="I1492" i="1" a="1"/>
  <c r="I1492" i="1" s="1"/>
  <c r="I1488" i="1" a="1"/>
  <c r="I1488" i="1" s="1"/>
  <c r="I1479" i="1" a="1"/>
  <c r="I1479" i="1" s="1"/>
  <c r="I1477" i="1" a="1"/>
  <c r="I1477" i="1" s="1"/>
  <c r="I1487" i="1" a="1"/>
  <c r="I1487" i="1" s="1"/>
  <c r="I1501" i="1" a="1"/>
  <c r="I1501" i="1" s="1"/>
  <c r="I1489" i="1" a="1"/>
  <c r="I1489" i="1" s="1"/>
  <c r="I1490" i="1" a="1"/>
  <c r="I1490" i="1" s="1"/>
  <c r="I1497" i="1" a="1"/>
  <c r="I1497" i="1" s="1"/>
  <c r="I1482" i="1" a="1"/>
  <c r="I1482" i="1" s="1"/>
  <c r="I1495" i="1" a="1"/>
  <c r="I1495" i="1" s="1"/>
  <c r="I1499" i="1" a="1"/>
  <c r="I1499" i="1" s="1"/>
  <c r="I1478" i="1" a="1"/>
  <c r="I1478" i="1" s="1"/>
  <c r="I1480" i="1" a="1"/>
  <c r="I1480" i="1" s="1"/>
  <c r="I1483" i="1" a="1"/>
  <c r="I1483" i="1" s="1"/>
  <c r="I1474" i="1" a="1"/>
  <c r="I1474" i="1" s="1"/>
  <c r="I1496" i="1" a="1"/>
  <c r="I1496" i="1" s="1"/>
  <c r="I1500" i="1" a="1"/>
  <c r="I1500" i="1" s="1"/>
  <c r="I1476" i="1" a="1"/>
  <c r="I1476" i="1" s="1"/>
  <c r="I1485" i="1" a="1"/>
  <c r="I1485" i="1" s="1"/>
  <c r="I1473" i="1" a="1"/>
  <c r="I1473" i="1" s="1"/>
  <c r="I1498" i="1" a="1"/>
  <c r="I1498" i="1" s="1"/>
  <c r="I1486" i="1" a="1"/>
  <c r="I1486" i="1" s="1"/>
  <c r="I1494" i="1" a="1"/>
  <c r="I1494" i="1" s="1"/>
  <c r="I1484" i="1" a="1"/>
  <c r="I1484" i="1" s="1"/>
  <c r="H195" i="2"/>
  <c r="I195" i="2"/>
  <c r="J1234" i="1" a="1"/>
  <c r="J1234" i="1" s="1"/>
  <c r="J1253" i="1" a="1"/>
  <c r="J1253" i="1" s="1"/>
  <c r="J1255" i="1" a="1"/>
  <c r="J1255" i="1" s="1"/>
  <c r="J1241" i="1" a="1"/>
  <c r="J1241" i="1" s="1"/>
  <c r="J1259" i="1" a="1"/>
  <c r="J1259" i="1" s="1"/>
  <c r="J1252" i="1" a="1"/>
  <c r="J1252" i="1" s="1"/>
  <c r="J1232" i="1" a="1"/>
  <c r="J1232" i="1" s="1"/>
  <c r="J1249" i="1" a="1"/>
  <c r="J1249" i="1" s="1"/>
  <c r="J1245" i="1" a="1"/>
  <c r="J1245" i="1" s="1"/>
  <c r="J1246" i="1" a="1"/>
  <c r="J1246" i="1" s="1"/>
  <c r="J1235" i="1" a="1"/>
  <c r="J1235" i="1" s="1"/>
  <c r="J1238" i="1" a="1"/>
  <c r="J1238" i="1" s="1"/>
  <c r="J1237" i="1" a="1"/>
  <c r="J1237" i="1" s="1"/>
  <c r="J1257" i="1" a="1"/>
  <c r="J1257" i="1" s="1"/>
  <c r="J1242" i="1" a="1"/>
  <c r="J1242" i="1" s="1"/>
  <c r="J1251" i="1" a="1"/>
  <c r="J1251" i="1" s="1"/>
  <c r="J1260" i="1" a="1"/>
  <c r="J1260" i="1" s="1"/>
  <c r="J1247" i="1" a="1"/>
  <c r="J1247" i="1" s="1"/>
  <c r="J1244" i="1" a="1"/>
  <c r="J1244" i="1" s="1"/>
  <c r="J1239" i="1" a="1"/>
  <c r="J1239" i="1" s="1"/>
  <c r="J1250" i="1" a="1"/>
  <c r="J1250" i="1" s="1"/>
  <c r="J1236" i="1" a="1"/>
  <c r="J1236" i="1" s="1"/>
  <c r="J1248" i="1" a="1"/>
  <c r="J1248" i="1" s="1"/>
  <c r="J1233" i="1" a="1"/>
  <c r="J1233" i="1" s="1"/>
  <c r="J1240" i="1" a="1"/>
  <c r="J1240" i="1" s="1"/>
  <c r="J1258" i="1" a="1"/>
  <c r="J1258" i="1" s="1"/>
  <c r="J1243" i="1" a="1"/>
  <c r="J1243" i="1" s="1"/>
  <c r="J1261" i="1" a="1"/>
  <c r="J1261" i="1" s="1"/>
  <c r="J1256" i="1" a="1"/>
  <c r="J1256" i="1" s="1"/>
  <c r="J1254" i="1" a="1"/>
  <c r="J1254" i="1" s="1"/>
  <c r="Y859" i="1" a="1"/>
  <c r="Y859" i="1" s="1"/>
  <c r="X859" i="1" a="1"/>
  <c r="X859" i="1" s="1"/>
  <c r="AF859" i="1" a="1"/>
  <c r="AF859" i="1" s="1"/>
  <c r="U859" i="1" a="1"/>
  <c r="U859" i="1" s="1"/>
  <c r="AD859" i="1" a="1"/>
  <c r="AD859" i="1" s="1"/>
  <c r="AE859" i="1" a="1"/>
  <c r="AE859" i="1" s="1"/>
  <c r="AC859" i="1" a="1"/>
  <c r="AC859" i="1" s="1"/>
  <c r="AB859" i="1" a="1"/>
  <c r="AB859" i="1" s="1"/>
  <c r="AA859" i="1" a="1"/>
  <c r="AA859" i="1" s="1"/>
  <c r="Z859" i="1" a="1"/>
  <c r="Z859" i="1" s="1"/>
  <c r="T859" i="1" a="1"/>
  <c r="T859" i="1" s="1"/>
  <c r="W859" i="1" a="1"/>
  <c r="W859" i="1" s="1"/>
  <c r="V859" i="1"/>
  <c r="AA1342" i="1" a="1"/>
  <c r="AA1342" i="1" s="1"/>
  <c r="Z1342" i="1" a="1"/>
  <c r="Z1342" i="1" s="1"/>
  <c r="Y1342" i="1" a="1"/>
  <c r="Y1342" i="1" s="1"/>
  <c r="AF1342" i="1" a="1"/>
  <c r="AF1342" i="1" s="1"/>
  <c r="AE1342" i="1" a="1"/>
  <c r="AE1342" i="1" s="1"/>
  <c r="AD1342" i="1" a="1"/>
  <c r="AD1342" i="1" s="1"/>
  <c r="AC1342" i="1" a="1"/>
  <c r="AC1342" i="1" s="1"/>
  <c r="W1342" i="1" a="1"/>
  <c r="W1342" i="1" s="1"/>
  <c r="AB1342" i="1" a="1"/>
  <c r="AB1342" i="1" s="1"/>
  <c r="X1342" i="1" a="1"/>
  <c r="X1342" i="1" s="1"/>
  <c r="T1342" i="1" a="1"/>
  <c r="T1342" i="1" s="1"/>
  <c r="U1342" i="1" a="1"/>
  <c r="U1342" i="1" s="1"/>
  <c r="V1342" i="1"/>
  <c r="AF972" i="1" a="1"/>
  <c r="AF972" i="1" s="1"/>
  <c r="U972" i="1" a="1"/>
  <c r="U972" i="1" s="1"/>
  <c r="AE972" i="1" a="1"/>
  <c r="AE972" i="1" s="1"/>
  <c r="T972" i="1" a="1"/>
  <c r="T972" i="1" s="1"/>
  <c r="AD972" i="1" a="1"/>
  <c r="AD972" i="1" s="1"/>
  <c r="AC972" i="1" a="1"/>
  <c r="AC972" i="1" s="1"/>
  <c r="AA972" i="1" a="1"/>
  <c r="AA972" i="1" s="1"/>
  <c r="X972" i="1" a="1"/>
  <c r="X972" i="1" s="1"/>
  <c r="W972" i="1" a="1"/>
  <c r="W972" i="1" s="1"/>
  <c r="Y972" i="1" a="1"/>
  <c r="Y972" i="1" s="1"/>
  <c r="AB972" i="1" a="1"/>
  <c r="AB972" i="1" s="1"/>
  <c r="Z972" i="1" a="1"/>
  <c r="Z972" i="1" s="1"/>
  <c r="V972" i="1"/>
  <c r="AE330" i="1" a="1"/>
  <c r="AE330" i="1" s="1"/>
  <c r="T330" i="1" a="1"/>
  <c r="T330" i="1" s="1"/>
  <c r="AD330" i="1" a="1"/>
  <c r="AD330" i="1" s="1"/>
  <c r="AC330" i="1" a="1"/>
  <c r="AC330" i="1" s="1"/>
  <c r="AB330" i="1" a="1"/>
  <c r="AB330" i="1" s="1"/>
  <c r="Z330" i="1" a="1"/>
  <c r="Z330" i="1" s="1"/>
  <c r="AF330" i="1" a="1"/>
  <c r="AF330" i="1" s="1"/>
  <c r="AA330" i="1" a="1"/>
  <c r="AA330" i="1" s="1"/>
  <c r="Y330" i="1" a="1"/>
  <c r="Y330" i="1" s="1"/>
  <c r="X330" i="1" a="1"/>
  <c r="X330" i="1" s="1"/>
  <c r="W330" i="1" a="1"/>
  <c r="W330" i="1" s="1"/>
  <c r="U330" i="1" a="1"/>
  <c r="U330" i="1" s="1"/>
  <c r="V330" i="1"/>
  <c r="AD1077" i="1" a="1"/>
  <c r="AD1077" i="1" s="1"/>
  <c r="AB1077" i="1" a="1"/>
  <c r="AB1077" i="1" s="1"/>
  <c r="AF1077" i="1" a="1"/>
  <c r="AF1077" i="1" s="1"/>
  <c r="T1077" i="1" a="1"/>
  <c r="T1077" i="1" s="1"/>
  <c r="AE1077" i="1" a="1"/>
  <c r="AE1077" i="1" s="1"/>
  <c r="AC1077" i="1" a="1"/>
  <c r="AC1077" i="1" s="1"/>
  <c r="Z1077" i="1" a="1"/>
  <c r="Z1077" i="1" s="1"/>
  <c r="AA1077" i="1" a="1"/>
  <c r="AA1077" i="1" s="1"/>
  <c r="Y1077" i="1" a="1"/>
  <c r="Y1077" i="1" s="1"/>
  <c r="U1077" i="1" a="1"/>
  <c r="U1077" i="1" s="1"/>
  <c r="W1077" i="1" a="1"/>
  <c r="W1077" i="1" s="1"/>
  <c r="X1077" i="1" a="1"/>
  <c r="X1077" i="1" s="1"/>
  <c r="V1077" i="1"/>
  <c r="H258" i="1"/>
  <c r="G258" i="1"/>
  <c r="AD41" i="1" a="1"/>
  <c r="AD41" i="1" s="1"/>
  <c r="AC41" i="1" a="1"/>
  <c r="AC41" i="1" s="1"/>
  <c r="AB41" i="1" a="1"/>
  <c r="AB41" i="1" s="1"/>
  <c r="AA41" i="1" a="1"/>
  <c r="AA41" i="1" s="1"/>
  <c r="Z41" i="1" a="1"/>
  <c r="Z41" i="1" s="1"/>
  <c r="X41" i="1" a="1"/>
  <c r="X41" i="1" s="1"/>
  <c r="U41" i="1" a="1"/>
  <c r="U41" i="1" s="1"/>
  <c r="T41" i="1" a="1"/>
  <c r="T41" i="1" s="1"/>
  <c r="AF41" i="1" a="1"/>
  <c r="AF41" i="1" s="1"/>
  <c r="AE41" i="1" a="1"/>
  <c r="AE41" i="1" s="1"/>
  <c r="Y41" i="1" a="1"/>
  <c r="Y41" i="1" s="1"/>
  <c r="V41" i="1"/>
  <c r="W41" i="1" a="1"/>
  <c r="W41" i="1" s="1"/>
  <c r="O57" i="4" a="1"/>
  <c r="O57" i="4" s="1"/>
  <c r="BA57" i="5"/>
  <c r="R1644" i="1" a="1"/>
  <c r="R1644" i="1" s="1"/>
  <c r="R1637" i="1" a="1"/>
  <c r="R1637" i="1" s="1"/>
  <c r="R1651" i="1" a="1"/>
  <c r="R1651" i="1" s="1"/>
  <c r="R1635" i="1" a="1"/>
  <c r="R1635" i="1" s="1"/>
  <c r="R1632" i="1" a="1"/>
  <c r="R1632" i="1" s="1"/>
  <c r="R1641" i="1" a="1"/>
  <c r="R1641" i="1" s="1"/>
  <c r="T1622" i="1" a="1"/>
  <c r="T1622" i="1" s="1"/>
  <c r="V1622" i="1" s="1"/>
  <c r="R1631" i="1" a="1"/>
  <c r="R1631" i="1" s="1"/>
  <c r="R1627" i="1" a="1"/>
  <c r="R1627" i="1" s="1"/>
  <c r="R1646" i="1" a="1"/>
  <c r="R1646" i="1" s="1"/>
  <c r="R1624" i="1" a="1"/>
  <c r="R1624" i="1" s="1"/>
  <c r="R1648" i="1" a="1"/>
  <c r="R1648" i="1" s="1"/>
  <c r="R1642" i="1" a="1"/>
  <c r="R1642" i="1" s="1"/>
  <c r="R1622" i="1" a="1"/>
  <c r="R1622" i="1" s="1"/>
  <c r="R1628" i="1" a="1"/>
  <c r="R1628" i="1" s="1"/>
  <c r="R1633" i="1" a="1"/>
  <c r="R1633" i="1" s="1"/>
  <c r="R1630" i="1" a="1"/>
  <c r="R1630" i="1" s="1"/>
  <c r="R1639" i="1" a="1"/>
  <c r="R1639" i="1" s="1"/>
  <c r="R1636" i="1" a="1"/>
  <c r="R1636" i="1" s="1"/>
  <c r="R1643" i="1" a="1"/>
  <c r="R1643" i="1" s="1"/>
  <c r="R1638" i="1" a="1"/>
  <c r="R1638" i="1" s="1"/>
  <c r="R1625" i="1" a="1"/>
  <c r="R1625" i="1" s="1"/>
  <c r="R1649" i="1" a="1"/>
  <c r="R1649" i="1" s="1"/>
  <c r="R1640" i="1" a="1"/>
  <c r="R1640" i="1" s="1"/>
  <c r="R1650" i="1" a="1"/>
  <c r="R1650" i="1" s="1"/>
  <c r="R1634" i="1" a="1"/>
  <c r="R1634" i="1" s="1"/>
  <c r="R1645" i="1" a="1"/>
  <c r="R1645" i="1" s="1"/>
  <c r="R1629" i="1" a="1"/>
  <c r="R1629" i="1" s="1"/>
  <c r="R1626" i="1" a="1"/>
  <c r="R1626" i="1" s="1"/>
  <c r="R1623" i="1" a="1"/>
  <c r="R1623" i="1" s="1"/>
  <c r="R1647" i="1" a="1"/>
  <c r="R1647" i="1" s="1"/>
  <c r="T7" i="4" a="1"/>
  <c r="T7" i="4" s="1"/>
  <c r="R7" i="4" s="1"/>
  <c r="BG7" i="6"/>
  <c r="BH7" i="6" s="1"/>
  <c r="BI7" i="6"/>
  <c r="BF7" i="6"/>
  <c r="G34" i="2" a="1"/>
  <c r="G34" i="2" s="1"/>
  <c r="O48" i="4" a="1"/>
  <c r="O48" i="4" s="1"/>
  <c r="R48" i="4" s="1"/>
  <c r="BC48" i="5"/>
  <c r="BA48" i="5"/>
  <c r="R1379" i="1" a="1"/>
  <c r="R1379" i="1" s="1"/>
  <c r="R1355" i="1" a="1"/>
  <c r="R1355" i="1" s="1"/>
  <c r="R1367" i="1" a="1"/>
  <c r="R1367" i="1" s="1"/>
  <c r="R1372" i="1" a="1"/>
  <c r="R1372" i="1" s="1"/>
  <c r="R1356" i="1" a="1"/>
  <c r="R1356" i="1" s="1"/>
  <c r="R1362" i="1" a="1"/>
  <c r="R1362" i="1" s="1"/>
  <c r="R1374" i="1" a="1"/>
  <c r="R1374" i="1" s="1"/>
  <c r="R1358" i="1" a="1"/>
  <c r="R1358" i="1" s="1"/>
  <c r="R1361" i="1" a="1"/>
  <c r="R1361" i="1" s="1"/>
  <c r="R1381" i="1" a="1"/>
  <c r="R1381" i="1" s="1"/>
  <c r="R1360" i="1" a="1"/>
  <c r="R1360" i="1" s="1"/>
  <c r="AV48" i="5"/>
  <c r="AW48" i="5" s="1"/>
  <c r="R1366" i="1" a="1"/>
  <c r="R1366" i="1" s="1"/>
  <c r="R1364" i="1" a="1"/>
  <c r="R1364" i="1" s="1"/>
  <c r="R1368" i="1" a="1"/>
  <c r="R1368" i="1" s="1"/>
  <c r="R1370" i="1" a="1"/>
  <c r="R1370" i="1" s="1"/>
  <c r="R1359" i="1" a="1"/>
  <c r="R1359" i="1" s="1"/>
  <c r="R1352" i="1" a="1"/>
  <c r="R1352" i="1" s="1"/>
  <c r="R1353" i="1" a="1"/>
  <c r="R1353" i="1" s="1"/>
  <c r="R1357" i="1" a="1"/>
  <c r="R1357" i="1" s="1"/>
  <c r="R1354" i="1" a="1"/>
  <c r="R1354" i="1" s="1"/>
  <c r="R1377" i="1" a="1"/>
  <c r="R1377" i="1" s="1"/>
  <c r="R1371" i="1" a="1"/>
  <c r="R1371" i="1" s="1"/>
  <c r="R1369" i="1" a="1"/>
  <c r="R1369" i="1" s="1"/>
  <c r="R1375" i="1" a="1"/>
  <c r="R1375" i="1" s="1"/>
  <c r="R1376" i="1" a="1"/>
  <c r="R1376" i="1" s="1"/>
  <c r="R1378" i="1" a="1"/>
  <c r="R1378" i="1" s="1"/>
  <c r="R1363" i="1" a="1"/>
  <c r="R1363" i="1" s="1"/>
  <c r="AX48" i="5"/>
  <c r="R1373" i="1" a="1"/>
  <c r="R1373" i="1" s="1"/>
  <c r="R1365" i="1" a="1"/>
  <c r="R1365" i="1" s="1"/>
  <c r="R1380" i="1" a="1"/>
  <c r="R1380" i="1" s="1"/>
  <c r="J1507" i="1" a="1"/>
  <c r="J1507" i="1" s="1"/>
  <c r="J1530" i="1" a="1"/>
  <c r="J1530" i="1" s="1"/>
  <c r="J1526" i="1" a="1"/>
  <c r="J1526" i="1" s="1"/>
  <c r="J1504" i="1" a="1"/>
  <c r="J1504" i="1" s="1"/>
  <c r="J1517" i="1" a="1"/>
  <c r="J1517" i="1" s="1"/>
  <c r="J1515" i="1" a="1"/>
  <c r="J1515" i="1" s="1"/>
  <c r="J1519" i="1" a="1"/>
  <c r="J1519" i="1" s="1"/>
  <c r="J1509" i="1" a="1"/>
  <c r="J1509" i="1" s="1"/>
  <c r="J1513" i="1" a="1"/>
  <c r="J1513" i="1" s="1"/>
  <c r="J1508" i="1" a="1"/>
  <c r="J1508" i="1" s="1"/>
  <c r="J1502" i="1" a="1"/>
  <c r="J1502" i="1" s="1"/>
  <c r="J1511" i="1" a="1"/>
  <c r="J1511" i="1" s="1"/>
  <c r="J1528" i="1" a="1"/>
  <c r="J1528" i="1" s="1"/>
  <c r="J1520" i="1" a="1"/>
  <c r="J1520" i="1" s="1"/>
  <c r="J1516" i="1" a="1"/>
  <c r="J1516" i="1" s="1"/>
  <c r="J1503" i="1" a="1"/>
  <c r="J1503" i="1" s="1"/>
  <c r="J1525" i="1" a="1"/>
  <c r="J1525" i="1" s="1"/>
  <c r="J1527" i="1" a="1"/>
  <c r="J1527" i="1" s="1"/>
  <c r="J1506" i="1" a="1"/>
  <c r="J1506" i="1" s="1"/>
  <c r="J1524" i="1" a="1"/>
  <c r="J1524" i="1" s="1"/>
  <c r="J1522" i="1" a="1"/>
  <c r="J1522" i="1" s="1"/>
  <c r="J1510" i="1" a="1"/>
  <c r="J1510" i="1" s="1"/>
  <c r="J1518" i="1" a="1"/>
  <c r="J1518" i="1" s="1"/>
  <c r="J1521" i="1" a="1"/>
  <c r="J1521" i="1" s="1"/>
  <c r="J1531" i="1" a="1"/>
  <c r="J1531" i="1" s="1"/>
  <c r="J1514" i="1" a="1"/>
  <c r="J1514" i="1" s="1"/>
  <c r="J1512" i="1" a="1"/>
  <c r="J1512" i="1" s="1"/>
  <c r="J1523" i="1" a="1"/>
  <c r="J1523" i="1" s="1"/>
  <c r="J1529" i="1" a="1"/>
  <c r="J1529" i="1" s="1"/>
  <c r="J1505" i="1" a="1"/>
  <c r="J1505" i="1" s="1"/>
  <c r="H267" i="1"/>
  <c r="G267" i="1"/>
  <c r="BB45" i="5"/>
  <c r="I1286" i="1" a="1"/>
  <c r="I1286" i="1" s="1"/>
  <c r="I1291" i="1" a="1"/>
  <c r="I1291" i="1" s="1"/>
  <c r="I1270" i="1" a="1"/>
  <c r="I1270" i="1" s="1"/>
  <c r="I1279" i="1" a="1"/>
  <c r="I1279" i="1" s="1"/>
  <c r="I1274" i="1" a="1"/>
  <c r="I1274" i="1" s="1"/>
  <c r="I1267" i="1" a="1"/>
  <c r="I1267" i="1" s="1"/>
  <c r="I1273" i="1" a="1"/>
  <c r="I1273" i="1" s="1"/>
  <c r="I1277" i="1" a="1"/>
  <c r="I1277" i="1" s="1"/>
  <c r="I1290" i="1" a="1"/>
  <c r="I1290" i="1" s="1"/>
  <c r="I1282" i="1" a="1"/>
  <c r="I1282" i="1" s="1"/>
  <c r="I1285" i="1" a="1"/>
  <c r="I1285" i="1" s="1"/>
  <c r="I1264" i="1" a="1"/>
  <c r="I1264" i="1" s="1"/>
  <c r="I1262" i="1" a="1"/>
  <c r="I1262" i="1" s="1"/>
  <c r="I1284" i="1" a="1"/>
  <c r="I1284" i="1" s="1"/>
  <c r="I1271" i="1" a="1"/>
  <c r="I1271" i="1" s="1"/>
  <c r="I1268" i="1" a="1"/>
  <c r="I1268" i="1" s="1"/>
  <c r="I1281" i="1" a="1"/>
  <c r="I1281" i="1" s="1"/>
  <c r="I1287" i="1" a="1"/>
  <c r="I1287" i="1" s="1"/>
  <c r="I1266" i="1" a="1"/>
  <c r="I1266" i="1" s="1"/>
  <c r="I1278" i="1" a="1"/>
  <c r="I1278" i="1" s="1"/>
  <c r="I1289" i="1" a="1"/>
  <c r="I1289" i="1" s="1"/>
  <c r="I1263" i="1" a="1"/>
  <c r="I1263" i="1" s="1"/>
  <c r="I1288" i="1" a="1"/>
  <c r="I1288" i="1" s="1"/>
  <c r="I1276" i="1" a="1"/>
  <c r="I1276" i="1" s="1"/>
  <c r="I1275" i="1" a="1"/>
  <c r="I1275" i="1" s="1"/>
  <c r="I1280" i="1" a="1"/>
  <c r="I1280" i="1" s="1"/>
  <c r="I1272" i="1" a="1"/>
  <c r="I1272" i="1" s="1"/>
  <c r="I1283" i="1" a="1"/>
  <c r="I1283" i="1" s="1"/>
  <c r="I1269" i="1" a="1"/>
  <c r="I1269" i="1" s="1"/>
  <c r="I1265" i="1" a="1"/>
  <c r="I1265" i="1" s="1"/>
  <c r="O37" i="4" a="1"/>
  <c r="O37" i="4" s="1"/>
  <c r="AV37" i="5"/>
  <c r="AW37" i="5" s="1"/>
  <c r="BA37" i="5"/>
  <c r="AX37" i="5"/>
  <c r="BC37" i="5"/>
  <c r="R1048" i="1" a="1"/>
  <c r="R1048" i="1" s="1"/>
  <c r="R1033" i="1" a="1"/>
  <c r="R1033" i="1" s="1"/>
  <c r="R1039" i="1" a="1"/>
  <c r="R1039" i="1" s="1"/>
  <c r="R1026" i="1" a="1"/>
  <c r="R1026" i="1" s="1"/>
  <c r="R1024" i="1" a="1"/>
  <c r="R1024" i="1" s="1"/>
  <c r="R1028" i="1" a="1"/>
  <c r="R1028" i="1" s="1"/>
  <c r="R1032" i="1" a="1"/>
  <c r="R1032" i="1" s="1"/>
  <c r="R1050" i="1" a="1"/>
  <c r="R1050" i="1" s="1"/>
  <c r="R1049" i="1" a="1"/>
  <c r="R1049" i="1" s="1"/>
  <c r="R1037" i="1" a="1"/>
  <c r="R1037" i="1" s="1"/>
  <c r="R1031" i="1" a="1"/>
  <c r="R1031" i="1" s="1"/>
  <c r="R1027" i="1" a="1"/>
  <c r="R1027" i="1" s="1"/>
  <c r="R1042" i="1" a="1"/>
  <c r="R1042" i="1" s="1"/>
  <c r="R1030" i="1" a="1"/>
  <c r="R1030" i="1" s="1"/>
  <c r="R1034" i="1" a="1"/>
  <c r="R1034" i="1" s="1"/>
  <c r="R1022" i="1" a="1"/>
  <c r="R1022" i="1" s="1"/>
  <c r="R1047" i="1" a="1"/>
  <c r="R1047" i="1" s="1"/>
  <c r="R1029" i="1" a="1"/>
  <c r="R1029" i="1" s="1"/>
  <c r="R1044" i="1" a="1"/>
  <c r="R1044" i="1" s="1"/>
  <c r="R1046" i="1" a="1"/>
  <c r="R1046" i="1" s="1"/>
  <c r="R1025" i="1" a="1"/>
  <c r="R1025" i="1" s="1"/>
  <c r="R1036" i="1" a="1"/>
  <c r="R1036" i="1" s="1"/>
  <c r="R1043" i="1" a="1"/>
  <c r="R1043" i="1" s="1"/>
  <c r="R1035" i="1" a="1"/>
  <c r="R1035" i="1" s="1"/>
  <c r="R1051" i="1" a="1"/>
  <c r="R1051" i="1" s="1"/>
  <c r="R1038" i="1" a="1"/>
  <c r="R1038" i="1" s="1"/>
  <c r="R1023" i="1" a="1"/>
  <c r="R1023" i="1" s="1"/>
  <c r="T1022" i="1" a="1"/>
  <c r="T1022" i="1" s="1"/>
  <c r="V1022" i="1" s="1"/>
  <c r="R1045" i="1" a="1"/>
  <c r="R1045" i="1" s="1"/>
  <c r="R1040" i="1" a="1"/>
  <c r="R1040" i="1" s="1"/>
  <c r="R1041" i="1" a="1"/>
  <c r="R1041" i="1" s="1"/>
  <c r="AE252" i="1" a="1"/>
  <c r="AE252" i="1" s="1"/>
  <c r="AD252" i="1" a="1"/>
  <c r="AD252" i="1" s="1"/>
  <c r="AA252" i="1" a="1"/>
  <c r="AA252" i="1" s="1"/>
  <c r="W252" i="1" a="1"/>
  <c r="W252" i="1" s="1"/>
  <c r="U252" i="1" a="1"/>
  <c r="U252" i="1" s="1"/>
  <c r="T252" i="1" a="1"/>
  <c r="T252" i="1" s="1"/>
  <c r="AF252" i="1" a="1"/>
  <c r="AF252" i="1" s="1"/>
  <c r="AC252" i="1" a="1"/>
  <c r="AC252" i="1" s="1"/>
  <c r="AB252" i="1" a="1"/>
  <c r="AB252" i="1" s="1"/>
  <c r="Z252" i="1" a="1"/>
  <c r="Z252" i="1" s="1"/>
  <c r="Y252" i="1" a="1"/>
  <c r="Y252" i="1" s="1"/>
  <c r="X252" i="1" a="1"/>
  <c r="X252" i="1" s="1"/>
  <c r="V252" i="1"/>
  <c r="O4" i="4" a="1"/>
  <c r="O4" i="4" s="1"/>
  <c r="R4" i="4" s="1"/>
  <c r="BC4" i="5"/>
  <c r="BA4" i="5"/>
  <c r="AV4" i="5"/>
  <c r="AW4" i="5" s="1"/>
  <c r="AX4" i="5"/>
  <c r="R39" i="1" a="1"/>
  <c r="R39" i="1" s="1"/>
  <c r="R50" i="1" a="1"/>
  <c r="R50" i="1" s="1"/>
  <c r="R49" i="1" a="1"/>
  <c r="R49" i="1" s="1"/>
  <c r="R43" i="1" a="1"/>
  <c r="R43" i="1" s="1"/>
  <c r="R59" i="1" a="1"/>
  <c r="R59" i="1" s="1"/>
  <c r="R55" i="1" a="1"/>
  <c r="R55" i="1" s="1"/>
  <c r="R35" i="1" a="1"/>
  <c r="R35" i="1" s="1"/>
  <c r="R41" i="1" a="1"/>
  <c r="R41" i="1" s="1"/>
  <c r="R52" i="1" a="1"/>
  <c r="R52" i="1" s="1"/>
  <c r="R33" i="1" a="1"/>
  <c r="R33" i="1" s="1"/>
  <c r="R37" i="1" a="1"/>
  <c r="R37" i="1" s="1"/>
  <c r="R46" i="1" a="1"/>
  <c r="R46" i="1" s="1"/>
  <c r="R53" i="1" a="1"/>
  <c r="R53" i="1" s="1"/>
  <c r="R32" i="1" a="1"/>
  <c r="R32" i="1" s="1"/>
  <c r="R48" i="1" a="1"/>
  <c r="R48" i="1" s="1"/>
  <c r="R42" i="1" a="1"/>
  <c r="R42" i="1" s="1"/>
  <c r="R60" i="1" a="1"/>
  <c r="R60" i="1" s="1"/>
  <c r="R58" i="1" a="1"/>
  <c r="R58" i="1" s="1"/>
  <c r="R38" i="1" a="1"/>
  <c r="R38" i="1" s="1"/>
  <c r="R57" i="1" a="1"/>
  <c r="R57" i="1" s="1"/>
  <c r="R51" i="1" a="1"/>
  <c r="R51" i="1" s="1"/>
  <c r="R34" i="1" a="1"/>
  <c r="R34" i="1" s="1"/>
  <c r="R47" i="1" a="1"/>
  <c r="R47" i="1" s="1"/>
  <c r="R45" i="1" a="1"/>
  <c r="R45" i="1" s="1"/>
  <c r="R40" i="1" a="1"/>
  <c r="R40" i="1" s="1"/>
  <c r="R54" i="1" a="1"/>
  <c r="R54" i="1" s="1"/>
  <c r="R56" i="1" a="1"/>
  <c r="R56" i="1" s="1"/>
  <c r="R61" i="1" a="1"/>
  <c r="R61" i="1" s="1"/>
  <c r="R36" i="1" a="1"/>
  <c r="R36" i="1" s="1"/>
  <c r="R44" i="1" a="1"/>
  <c r="R44" i="1" s="1"/>
  <c r="AC1551" i="1" a="1"/>
  <c r="AC1551" i="1" s="1"/>
  <c r="Z1551" i="1" a="1"/>
  <c r="Z1551" i="1" s="1"/>
  <c r="W1551" i="1" a="1"/>
  <c r="W1551" i="1" s="1"/>
  <c r="AE1551" i="1" a="1"/>
  <c r="AE1551" i="1" s="1"/>
  <c r="AD1551" i="1" a="1"/>
  <c r="AD1551" i="1" s="1"/>
  <c r="AB1551" i="1" a="1"/>
  <c r="AB1551" i="1" s="1"/>
  <c r="Y1551" i="1" a="1"/>
  <c r="Y1551" i="1" s="1"/>
  <c r="AA1551" i="1" a="1"/>
  <c r="AA1551" i="1" s="1"/>
  <c r="X1551" i="1" a="1"/>
  <c r="X1551" i="1" s="1"/>
  <c r="U1551" i="1" a="1"/>
  <c r="U1551" i="1" s="1"/>
  <c r="T1551" i="1" a="1"/>
  <c r="T1551" i="1" s="1"/>
  <c r="AF1551" i="1" a="1"/>
  <c r="AF1551" i="1" s="1"/>
  <c r="V1551" i="1"/>
  <c r="W394" i="1" a="1"/>
  <c r="W394" i="1" s="1"/>
  <c r="AF394" i="1" a="1"/>
  <c r="AF394" i="1" s="1"/>
  <c r="U394" i="1" a="1"/>
  <c r="U394" i="1" s="1"/>
  <c r="AE394" i="1" a="1"/>
  <c r="AE394" i="1" s="1"/>
  <c r="T394" i="1" a="1"/>
  <c r="T394" i="1" s="1"/>
  <c r="AD394" i="1" a="1"/>
  <c r="AD394" i="1" s="1"/>
  <c r="AB394" i="1" a="1"/>
  <c r="AB394" i="1" s="1"/>
  <c r="Y394" i="1" a="1"/>
  <c r="Y394" i="1" s="1"/>
  <c r="X394" i="1" a="1"/>
  <c r="X394" i="1" s="1"/>
  <c r="Z394" i="1" a="1"/>
  <c r="Z394" i="1" s="1"/>
  <c r="AA394" i="1" a="1"/>
  <c r="AA394" i="1" s="1"/>
  <c r="AC394" i="1" a="1"/>
  <c r="AC394" i="1" s="1"/>
  <c r="V394" i="1"/>
  <c r="R29" i="4"/>
  <c r="Z521" i="1" a="1"/>
  <c r="Z521" i="1" s="1"/>
  <c r="Y521" i="1" a="1"/>
  <c r="Y521" i="1" s="1"/>
  <c r="X521" i="1" a="1"/>
  <c r="X521" i="1" s="1"/>
  <c r="AF521" i="1" a="1"/>
  <c r="AF521" i="1" s="1"/>
  <c r="U521" i="1" a="1"/>
  <c r="U521" i="1" s="1"/>
  <c r="AB521" i="1" a="1"/>
  <c r="AB521" i="1" s="1"/>
  <c r="AA521" i="1" a="1"/>
  <c r="AA521" i="1" s="1"/>
  <c r="AE521" i="1" a="1"/>
  <c r="AE521" i="1" s="1"/>
  <c r="AD521" i="1" a="1"/>
  <c r="AD521" i="1" s="1"/>
  <c r="AC521" i="1" a="1"/>
  <c r="AC521" i="1" s="1"/>
  <c r="W521" i="1" a="1"/>
  <c r="W521" i="1" s="1"/>
  <c r="T521" i="1" a="1"/>
  <c r="T521" i="1" s="1"/>
  <c r="V521" i="1"/>
  <c r="Y1552" i="1" a="1"/>
  <c r="Y1552" i="1" s="1"/>
  <c r="X1552" i="1" a="1"/>
  <c r="X1552" i="1" s="1"/>
  <c r="Z1552" i="1" a="1"/>
  <c r="Z1552" i="1" s="1"/>
  <c r="AF1552" i="1" a="1"/>
  <c r="AF1552" i="1" s="1"/>
  <c r="AE1552" i="1" a="1"/>
  <c r="AE1552" i="1" s="1"/>
  <c r="AC1552" i="1" a="1"/>
  <c r="AC1552" i="1" s="1"/>
  <c r="AD1552" i="1" a="1"/>
  <c r="AD1552" i="1" s="1"/>
  <c r="AA1552" i="1" a="1"/>
  <c r="AA1552" i="1" s="1"/>
  <c r="AB1552" i="1" a="1"/>
  <c r="AB1552" i="1" s="1"/>
  <c r="W1552" i="1" a="1"/>
  <c r="W1552" i="1" s="1"/>
  <c r="T1552" i="1" a="1"/>
  <c r="T1552" i="1" s="1"/>
  <c r="U1552" i="1" a="1"/>
  <c r="U1552" i="1" s="1"/>
  <c r="V1552" i="1"/>
  <c r="H1402" i="1"/>
  <c r="G1402" i="1"/>
  <c r="O8" i="4" a="1"/>
  <c r="O8" i="4" s="1"/>
  <c r="BA8" i="5"/>
  <c r="AX8" i="5"/>
  <c r="AV8" i="5"/>
  <c r="AW8" i="5" s="1"/>
  <c r="R159" i="1" a="1"/>
  <c r="R159" i="1" s="1"/>
  <c r="R164" i="1" a="1"/>
  <c r="R164" i="1" s="1"/>
  <c r="R152" i="1" a="1"/>
  <c r="R152" i="1" s="1"/>
  <c r="R169" i="1" a="1"/>
  <c r="R169" i="1" s="1"/>
  <c r="R170" i="1" a="1"/>
  <c r="R170" i="1" s="1"/>
  <c r="R181" i="1" a="1"/>
  <c r="R181" i="1" s="1"/>
  <c r="R157" i="1" a="1"/>
  <c r="R157" i="1" s="1"/>
  <c r="R175" i="1" a="1"/>
  <c r="R175" i="1" s="1"/>
  <c r="R172" i="1" a="1"/>
  <c r="R172" i="1" s="1"/>
  <c r="R161" i="1" a="1"/>
  <c r="R161" i="1" s="1"/>
  <c r="R180" i="1" a="1"/>
  <c r="R180" i="1" s="1"/>
  <c r="R154" i="1" a="1"/>
  <c r="R154" i="1" s="1"/>
  <c r="R177" i="1" a="1"/>
  <c r="R177" i="1" s="1"/>
  <c r="R165" i="1" a="1"/>
  <c r="R165" i="1" s="1"/>
  <c r="R158" i="1" a="1"/>
  <c r="R158" i="1" s="1"/>
  <c r="R171" i="1" a="1"/>
  <c r="R171" i="1" s="1"/>
  <c r="R173" i="1" a="1"/>
  <c r="R173" i="1" s="1"/>
  <c r="R168" i="1" a="1"/>
  <c r="R168" i="1" s="1"/>
  <c r="R155" i="1" a="1"/>
  <c r="R155" i="1" s="1"/>
  <c r="R162" i="1" a="1"/>
  <c r="R162" i="1" s="1"/>
  <c r="R156" i="1" a="1"/>
  <c r="R156" i="1" s="1"/>
  <c r="R176" i="1" a="1"/>
  <c r="R176" i="1" s="1"/>
  <c r="R166" i="1" a="1"/>
  <c r="R166" i="1" s="1"/>
  <c r="R167" i="1" a="1"/>
  <c r="R167" i="1" s="1"/>
  <c r="R153" i="1" a="1"/>
  <c r="R153" i="1" s="1"/>
  <c r="R163" i="1" a="1"/>
  <c r="R163" i="1" s="1"/>
  <c r="R174" i="1" a="1"/>
  <c r="R174" i="1" s="1"/>
  <c r="R179" i="1" a="1"/>
  <c r="R179" i="1" s="1"/>
  <c r="R160" i="1" a="1"/>
  <c r="R160" i="1" s="1"/>
  <c r="R178" i="1" a="1"/>
  <c r="R178" i="1" s="1"/>
  <c r="J551" i="1" a="1"/>
  <c r="J551" i="1" s="1"/>
  <c r="J553" i="1" a="1"/>
  <c r="J553" i="1" s="1"/>
  <c r="J548" i="1" a="1"/>
  <c r="J548" i="1" s="1"/>
  <c r="J564" i="1" a="1"/>
  <c r="J564" i="1" s="1"/>
  <c r="J567" i="1" a="1"/>
  <c r="J567" i="1" s="1"/>
  <c r="J570" i="1" a="1"/>
  <c r="J570" i="1" s="1"/>
  <c r="J554" i="1" a="1"/>
  <c r="J554" i="1" s="1"/>
  <c r="J559" i="1" a="1"/>
  <c r="J559" i="1" s="1"/>
  <c r="J569" i="1" a="1"/>
  <c r="J569" i="1" s="1"/>
  <c r="J562" i="1" a="1"/>
  <c r="J562" i="1" s="1"/>
  <c r="J561" i="1" a="1"/>
  <c r="J561" i="1" s="1"/>
  <c r="J552" i="1" a="1"/>
  <c r="J552" i="1" s="1"/>
  <c r="J566" i="1" a="1"/>
  <c r="J566" i="1" s="1"/>
  <c r="J558" i="1" a="1"/>
  <c r="J558" i="1" s="1"/>
  <c r="J557" i="1" a="1"/>
  <c r="J557" i="1" s="1"/>
  <c r="J568" i="1" a="1"/>
  <c r="J568" i="1" s="1"/>
  <c r="J542" i="1" a="1"/>
  <c r="J542" i="1" s="1"/>
  <c r="J550" i="1" a="1"/>
  <c r="J550" i="1" s="1"/>
  <c r="J547" i="1" a="1"/>
  <c r="J547" i="1" s="1"/>
  <c r="J563" i="1" a="1"/>
  <c r="J563" i="1" s="1"/>
  <c r="J546" i="1" a="1"/>
  <c r="J546" i="1" s="1"/>
  <c r="J556" i="1" a="1"/>
  <c r="J556" i="1" s="1"/>
  <c r="J545" i="1" a="1"/>
  <c r="J545" i="1" s="1"/>
  <c r="J555" i="1" a="1"/>
  <c r="J555" i="1" s="1"/>
  <c r="J544" i="1" a="1"/>
  <c r="J544" i="1" s="1"/>
  <c r="J549" i="1" a="1"/>
  <c r="J549" i="1" s="1"/>
  <c r="J571" i="1" a="1"/>
  <c r="J571" i="1" s="1"/>
  <c r="J560" i="1" a="1"/>
  <c r="J560" i="1" s="1"/>
  <c r="J565" i="1" a="1"/>
  <c r="J565" i="1" s="1"/>
  <c r="J543" i="1" a="1"/>
  <c r="J543" i="1" s="1"/>
  <c r="G1411" i="1"/>
  <c r="H1411" i="1"/>
  <c r="AC1150" i="1" a="1"/>
  <c r="AC1150" i="1" s="1"/>
  <c r="Z1150" i="1" a="1"/>
  <c r="Z1150" i="1" s="1"/>
  <c r="Y1150" i="1" a="1"/>
  <c r="Y1150" i="1" s="1"/>
  <c r="X1150" i="1" a="1"/>
  <c r="X1150" i="1" s="1"/>
  <c r="W1150" i="1" a="1"/>
  <c r="W1150" i="1" s="1"/>
  <c r="AF1150" i="1" a="1"/>
  <c r="AF1150" i="1" s="1"/>
  <c r="T1150" i="1" a="1"/>
  <c r="T1150" i="1" s="1"/>
  <c r="AE1150" i="1" a="1"/>
  <c r="AE1150" i="1" s="1"/>
  <c r="AA1150" i="1" a="1"/>
  <c r="AA1150" i="1" s="1"/>
  <c r="AD1150" i="1" a="1"/>
  <c r="AD1150" i="1" s="1"/>
  <c r="AB1150" i="1" a="1"/>
  <c r="AB1150" i="1" s="1"/>
  <c r="U1150" i="1" a="1"/>
  <c r="U1150" i="1" s="1"/>
  <c r="V1150" i="1"/>
  <c r="W334" i="1" a="1"/>
  <c r="W334" i="1" s="1"/>
  <c r="AF334" i="1" a="1"/>
  <c r="AF334" i="1" s="1"/>
  <c r="U334" i="1" a="1"/>
  <c r="U334" i="1" s="1"/>
  <c r="AE334" i="1" a="1"/>
  <c r="AE334" i="1" s="1"/>
  <c r="T334" i="1" a="1"/>
  <c r="T334" i="1" s="1"/>
  <c r="AD334" i="1" a="1"/>
  <c r="AD334" i="1" s="1"/>
  <c r="AB334" i="1" a="1"/>
  <c r="AB334" i="1" s="1"/>
  <c r="AC334" i="1" a="1"/>
  <c r="AC334" i="1" s="1"/>
  <c r="AA334" i="1" a="1"/>
  <c r="AA334" i="1" s="1"/>
  <c r="Z334" i="1" a="1"/>
  <c r="Z334" i="1" s="1"/>
  <c r="Y334" i="1" a="1"/>
  <c r="Y334" i="1" s="1"/>
  <c r="X334" i="1" a="1"/>
  <c r="X334" i="1" s="1"/>
  <c r="V334" i="1"/>
  <c r="Z1175" i="1" a="1"/>
  <c r="Z1175" i="1" s="1"/>
  <c r="Y1175" i="1" a="1"/>
  <c r="Y1175" i="1" s="1"/>
  <c r="AE1175" i="1" a="1"/>
  <c r="AE1175" i="1" s="1"/>
  <c r="T1175" i="1" a="1"/>
  <c r="T1175" i="1" s="1"/>
  <c r="AF1175" i="1" a="1"/>
  <c r="AF1175" i="1" s="1"/>
  <c r="AC1175" i="1" a="1"/>
  <c r="AC1175" i="1" s="1"/>
  <c r="AD1175" i="1" a="1"/>
  <c r="AD1175" i="1" s="1"/>
  <c r="AB1175" i="1" a="1"/>
  <c r="AB1175" i="1" s="1"/>
  <c r="W1175" i="1" a="1"/>
  <c r="W1175" i="1" s="1"/>
  <c r="U1175" i="1" a="1"/>
  <c r="U1175" i="1" s="1"/>
  <c r="AA1175" i="1" a="1"/>
  <c r="AA1175" i="1" s="1"/>
  <c r="X1175" i="1" a="1"/>
  <c r="X1175" i="1" s="1"/>
  <c r="V1175" i="1"/>
  <c r="AY71" i="10"/>
  <c r="AZ73" i="10" s="1"/>
  <c r="AE602" i="1" a="1"/>
  <c r="AE602" i="1" s="1"/>
  <c r="T602" i="1" a="1"/>
  <c r="T602" i="1" s="1"/>
  <c r="AD602" i="1" a="1"/>
  <c r="AD602" i="1" s="1"/>
  <c r="AC602" i="1" a="1"/>
  <c r="AC602" i="1" s="1"/>
  <c r="AB602" i="1" a="1"/>
  <c r="AB602" i="1" s="1"/>
  <c r="Z602" i="1" a="1"/>
  <c r="Z602" i="1" s="1"/>
  <c r="U602" i="1" a="1"/>
  <c r="U602" i="1" s="1"/>
  <c r="AF602" i="1" a="1"/>
  <c r="AF602" i="1" s="1"/>
  <c r="AA602" i="1" a="1"/>
  <c r="AA602" i="1" s="1"/>
  <c r="Y602" i="1" a="1"/>
  <c r="Y602" i="1" s="1"/>
  <c r="W602" i="1" a="1"/>
  <c r="W602" i="1" s="1"/>
  <c r="W1274" i="1" a="1"/>
  <c r="W1274" i="1" s="1"/>
  <c r="AF1274" i="1" a="1"/>
  <c r="AF1274" i="1" s="1"/>
  <c r="U1274" i="1" a="1"/>
  <c r="U1274" i="1" s="1"/>
  <c r="AD1274" i="1" a="1"/>
  <c r="AD1274" i="1" s="1"/>
  <c r="AC1274" i="1" a="1"/>
  <c r="AC1274" i="1" s="1"/>
  <c r="AB1274" i="1" a="1"/>
  <c r="AB1274" i="1" s="1"/>
  <c r="Z1274" i="1" a="1"/>
  <c r="Z1274" i="1" s="1"/>
  <c r="AA1274" i="1" a="1"/>
  <c r="AA1274" i="1" s="1"/>
  <c r="Y1274" i="1" a="1"/>
  <c r="Y1274" i="1" s="1"/>
  <c r="X1274" i="1" a="1"/>
  <c r="X1274" i="1" s="1"/>
  <c r="AE1274" i="1" a="1"/>
  <c r="AE1274" i="1" s="1"/>
  <c r="T1274" i="1" a="1"/>
  <c r="T1274" i="1" s="1"/>
  <c r="V1274" i="1"/>
  <c r="I1250" i="1" a="1"/>
  <c r="I1250" i="1" s="1"/>
  <c r="I1234" i="1" a="1"/>
  <c r="I1234" i="1" s="1"/>
  <c r="I1252" i="1" a="1"/>
  <c r="I1252" i="1" s="1"/>
  <c r="I1253" i="1" a="1"/>
  <c r="I1253" i="1" s="1"/>
  <c r="I1255" i="1" a="1"/>
  <c r="I1255" i="1" s="1"/>
  <c r="I1246" i="1" a="1"/>
  <c r="I1246" i="1" s="1"/>
  <c r="I1261" i="1" a="1"/>
  <c r="I1261" i="1" s="1"/>
  <c r="I1232" i="1" a="1"/>
  <c r="I1232" i="1" s="1"/>
  <c r="I1260" i="1" a="1"/>
  <c r="I1260" i="1" s="1"/>
  <c r="I1254" i="1" a="1"/>
  <c r="I1254" i="1" s="1"/>
  <c r="I1249" i="1" a="1"/>
  <c r="I1249" i="1" s="1"/>
  <c r="I1245" i="1" a="1"/>
  <c r="I1245" i="1" s="1"/>
  <c r="I1235" i="1" a="1"/>
  <c r="I1235" i="1" s="1"/>
  <c r="I1238" i="1" a="1"/>
  <c r="I1238" i="1" s="1"/>
  <c r="I1247" i="1" a="1"/>
  <c r="I1247" i="1" s="1"/>
  <c r="I1241" i="1" a="1"/>
  <c r="I1241" i="1" s="1"/>
  <c r="I1233" i="1" a="1"/>
  <c r="I1233" i="1" s="1"/>
  <c r="I1239" i="1" a="1"/>
  <c r="I1239" i="1" s="1"/>
  <c r="I1256" i="1" a="1"/>
  <c r="I1256" i="1" s="1"/>
  <c r="I1237" i="1" a="1"/>
  <c r="I1237" i="1" s="1"/>
  <c r="I1257" i="1" a="1"/>
  <c r="I1257" i="1" s="1"/>
  <c r="I1248" i="1" a="1"/>
  <c r="I1248" i="1" s="1"/>
  <c r="I1244" i="1" a="1"/>
  <c r="I1244" i="1" s="1"/>
  <c r="I1251" i="1" a="1"/>
  <c r="I1251" i="1" s="1"/>
  <c r="I1259" i="1" a="1"/>
  <c r="I1259" i="1" s="1"/>
  <c r="I1236" i="1" a="1"/>
  <c r="I1236" i="1" s="1"/>
  <c r="I1242" i="1" a="1"/>
  <c r="I1242" i="1" s="1"/>
  <c r="I1243" i="1" a="1"/>
  <c r="I1243" i="1" s="1"/>
  <c r="I1240" i="1" a="1"/>
  <c r="I1240" i="1" s="1"/>
  <c r="I1258" i="1" a="1"/>
  <c r="I1258" i="1" s="1"/>
  <c r="O18" i="5"/>
  <c r="U47" i="17"/>
  <c r="V47" i="17"/>
  <c r="AB237" i="1" a="1"/>
  <c r="AB237" i="1" s="1"/>
  <c r="AE237" i="1" a="1"/>
  <c r="AE237" i="1" s="1"/>
  <c r="AD237" i="1" a="1"/>
  <c r="AD237" i="1" s="1"/>
  <c r="AC237" i="1" a="1"/>
  <c r="AC237" i="1" s="1"/>
  <c r="AA237" i="1" a="1"/>
  <c r="AA237" i="1" s="1"/>
  <c r="Y237" i="1" a="1"/>
  <c r="Y237" i="1" s="1"/>
  <c r="X237" i="1" a="1"/>
  <c r="X237" i="1" s="1"/>
  <c r="T237" i="1" a="1"/>
  <c r="T237" i="1" s="1"/>
  <c r="AF237" i="1" a="1"/>
  <c r="AF237" i="1" s="1"/>
  <c r="Z237" i="1" a="1"/>
  <c r="Z237" i="1" s="1"/>
  <c r="U237" i="1" a="1"/>
  <c r="U237" i="1" s="1"/>
  <c r="W237" i="1" a="1"/>
  <c r="W237" i="1" s="1"/>
  <c r="V237" i="1"/>
  <c r="Y1693" i="1" a="1"/>
  <c r="Y1693" i="1" s="1"/>
  <c r="AC1693" i="1" a="1"/>
  <c r="AC1693" i="1" s="1"/>
  <c r="U1693" i="1" a="1"/>
  <c r="U1693" i="1" s="1"/>
  <c r="T1693" i="1" a="1"/>
  <c r="T1693" i="1" s="1"/>
  <c r="AF1693" i="1" a="1"/>
  <c r="AF1693" i="1" s="1"/>
  <c r="AE1693" i="1" a="1"/>
  <c r="AE1693" i="1" s="1"/>
  <c r="AA1693" i="1" a="1"/>
  <c r="AA1693" i="1" s="1"/>
  <c r="Z1693" i="1" a="1"/>
  <c r="Z1693" i="1" s="1"/>
  <c r="X1693" i="1" a="1"/>
  <c r="X1693" i="1" s="1"/>
  <c r="W1693" i="1" a="1"/>
  <c r="W1693" i="1" s="1"/>
  <c r="AD1693" i="1" a="1"/>
  <c r="AD1693" i="1" s="1"/>
  <c r="AB1693" i="1" a="1"/>
  <c r="AB1693" i="1" s="1"/>
  <c r="V1693" i="1"/>
  <c r="H162" i="2"/>
  <c r="T14" i="4" a="1"/>
  <c r="T14" i="4" s="1"/>
  <c r="R14" i="4" s="1"/>
  <c r="BI14" i="6"/>
  <c r="BG14" i="6"/>
  <c r="BH14" i="6" s="1"/>
  <c r="BF14" i="6"/>
  <c r="AA742" i="1" a="1"/>
  <c r="AA742" i="1" s="1"/>
  <c r="Z742" i="1" a="1"/>
  <c r="Z742" i="1" s="1"/>
  <c r="Y742" i="1" a="1"/>
  <c r="Y742" i="1" s="1"/>
  <c r="X742" i="1" a="1"/>
  <c r="X742" i="1" s="1"/>
  <c r="W742" i="1" a="1"/>
  <c r="W742" i="1" s="1"/>
  <c r="AE742" i="1" a="1"/>
  <c r="AE742" i="1" s="1"/>
  <c r="T742" i="1" a="1"/>
  <c r="T742" i="1" s="1"/>
  <c r="AB742" i="1" a="1"/>
  <c r="AB742" i="1" s="1"/>
  <c r="U742" i="1" a="1"/>
  <c r="U742" i="1" s="1"/>
  <c r="AF742" i="1" a="1"/>
  <c r="AF742" i="1" s="1"/>
  <c r="AD742" i="1" a="1"/>
  <c r="AD742" i="1" s="1"/>
  <c r="AC742" i="1" a="1"/>
  <c r="AC742" i="1" s="1"/>
  <c r="V742" i="1"/>
  <c r="W63" i="6"/>
  <c r="X65" i="6" s="1"/>
  <c r="X66" i="6" s="1"/>
  <c r="AE1050" i="1" a="1"/>
  <c r="AE1050" i="1" s="1"/>
  <c r="T1050" i="1" a="1"/>
  <c r="T1050" i="1" s="1"/>
  <c r="AD1050" i="1" a="1"/>
  <c r="AD1050" i="1" s="1"/>
  <c r="AC1050" i="1" a="1"/>
  <c r="AC1050" i="1" s="1"/>
  <c r="AB1050" i="1" a="1"/>
  <c r="AB1050" i="1" s="1"/>
  <c r="Z1050" i="1" a="1"/>
  <c r="Z1050" i="1" s="1"/>
  <c r="AF1050" i="1" a="1"/>
  <c r="AF1050" i="1" s="1"/>
  <c r="AA1050" i="1" a="1"/>
  <c r="AA1050" i="1" s="1"/>
  <c r="Y1050" i="1" a="1"/>
  <c r="Y1050" i="1" s="1"/>
  <c r="U1050" i="1" a="1"/>
  <c r="U1050" i="1" s="1"/>
  <c r="X1050" i="1" a="1"/>
  <c r="X1050" i="1" s="1"/>
  <c r="W1050" i="1" a="1"/>
  <c r="W1050" i="1" s="1"/>
  <c r="V1050" i="1"/>
  <c r="I113" i="1" a="1"/>
  <c r="I113" i="1" s="1"/>
  <c r="I97" i="1" a="1"/>
  <c r="I97" i="1" s="1"/>
  <c r="I117" i="1" a="1"/>
  <c r="I117" i="1" s="1"/>
  <c r="I112" i="1" a="1"/>
  <c r="I112" i="1" s="1"/>
  <c r="I114" i="1" a="1"/>
  <c r="I114" i="1" s="1"/>
  <c r="I102" i="1" a="1"/>
  <c r="I102" i="1" s="1"/>
  <c r="I100" i="1" a="1"/>
  <c r="I100" i="1" s="1"/>
  <c r="I107" i="1" a="1"/>
  <c r="I107" i="1" s="1"/>
  <c r="I119" i="1" a="1"/>
  <c r="I119" i="1" s="1"/>
  <c r="I105" i="1" a="1"/>
  <c r="I105" i="1" s="1"/>
  <c r="I93" i="1" a="1"/>
  <c r="I93" i="1" s="1"/>
  <c r="I104" i="1" a="1"/>
  <c r="I104" i="1" s="1"/>
  <c r="I98" i="1" a="1"/>
  <c r="I98" i="1" s="1"/>
  <c r="I116" i="1" a="1"/>
  <c r="I116" i="1" s="1"/>
  <c r="X92" i="1" a="1"/>
  <c r="X92" i="1" s="1"/>
  <c r="I120" i="1" a="1"/>
  <c r="I120" i="1" s="1"/>
  <c r="I110" i="1" a="1"/>
  <c r="I110" i="1" s="1"/>
  <c r="I95" i="1" a="1"/>
  <c r="I95" i="1" s="1"/>
  <c r="I115" i="1" a="1"/>
  <c r="I115" i="1" s="1"/>
  <c r="I96" i="1" a="1"/>
  <c r="I96" i="1" s="1"/>
  <c r="I94" i="1" a="1"/>
  <c r="I94" i="1" s="1"/>
  <c r="I118" i="1" a="1"/>
  <c r="I118" i="1" s="1"/>
  <c r="I101" i="1" a="1"/>
  <c r="I101" i="1" s="1"/>
  <c r="I99" i="1" a="1"/>
  <c r="I99" i="1" s="1"/>
  <c r="I103" i="1" a="1"/>
  <c r="I103" i="1" s="1"/>
  <c r="I111" i="1" a="1"/>
  <c r="I111" i="1" s="1"/>
  <c r="I108" i="1" a="1"/>
  <c r="I108" i="1" s="1"/>
  <c r="I92" i="1" a="1"/>
  <c r="I92" i="1" s="1"/>
  <c r="I121" i="1" a="1"/>
  <c r="I121" i="1" s="1"/>
  <c r="I109" i="1" a="1"/>
  <c r="I109" i="1" s="1"/>
  <c r="I106" i="1" a="1"/>
  <c r="I106" i="1" s="1"/>
  <c r="O9" i="4" a="1"/>
  <c r="O9" i="4" s="1"/>
  <c r="BA9" i="5"/>
  <c r="R202" i="1" a="1"/>
  <c r="R202" i="1" s="1"/>
  <c r="R199" i="1" a="1"/>
  <c r="R199" i="1" s="1"/>
  <c r="R207" i="1" a="1"/>
  <c r="R207" i="1" s="1"/>
  <c r="R194" i="1" a="1"/>
  <c r="R194" i="1" s="1"/>
  <c r="R188" i="1" a="1"/>
  <c r="R188" i="1" s="1"/>
  <c r="R196" i="1" a="1"/>
  <c r="R196" i="1" s="1"/>
  <c r="R210" i="1" a="1"/>
  <c r="R210" i="1" s="1"/>
  <c r="R208" i="1" a="1"/>
  <c r="R208" i="1" s="1"/>
  <c r="T182" i="1" a="1"/>
  <c r="T182" i="1" s="1"/>
  <c r="V182" i="1" s="1"/>
  <c r="R198" i="1" a="1"/>
  <c r="R198" i="1" s="1"/>
  <c r="R201" i="1" a="1"/>
  <c r="R201" i="1" s="1"/>
  <c r="R193" i="1" a="1"/>
  <c r="R193" i="1" s="1"/>
  <c r="R184" i="1" a="1"/>
  <c r="R184" i="1" s="1"/>
  <c r="R186" i="1" a="1"/>
  <c r="R186" i="1" s="1"/>
  <c r="R211" i="1" a="1"/>
  <c r="R211" i="1" s="1"/>
  <c r="R185" i="1" a="1"/>
  <c r="R185" i="1" s="1"/>
  <c r="R197" i="1" a="1"/>
  <c r="R197" i="1" s="1"/>
  <c r="R195" i="1" a="1"/>
  <c r="R195" i="1" s="1"/>
  <c r="R206" i="1" a="1"/>
  <c r="R206" i="1" s="1"/>
  <c r="R187" i="1" a="1"/>
  <c r="R187" i="1" s="1"/>
  <c r="R209" i="1" a="1"/>
  <c r="R209" i="1" s="1"/>
  <c r="AX9" i="5"/>
  <c r="R204" i="1" a="1"/>
  <c r="R204" i="1" s="1"/>
  <c r="R190" i="1" a="1"/>
  <c r="R190" i="1" s="1"/>
  <c r="AV9" i="5"/>
  <c r="AW9" i="5" s="1"/>
  <c r="R182" i="1" a="1"/>
  <c r="R182" i="1" s="1"/>
  <c r="R183" i="1" a="1"/>
  <c r="R183" i="1" s="1"/>
  <c r="R203" i="1" a="1"/>
  <c r="R203" i="1" s="1"/>
  <c r="R191" i="1" a="1"/>
  <c r="R191" i="1" s="1"/>
  <c r="R200" i="1" a="1"/>
  <c r="R200" i="1" s="1"/>
  <c r="R189" i="1" a="1"/>
  <c r="R189" i="1" s="1"/>
  <c r="R205" i="1" a="1"/>
  <c r="R205" i="1" s="1"/>
  <c r="R192" i="1" a="1"/>
  <c r="R192" i="1" s="1"/>
  <c r="H253" i="1"/>
  <c r="G253" i="1"/>
  <c r="F1286" i="1" a="1"/>
  <c r="F1286" i="1" s="1"/>
  <c r="F1270" i="1" a="1"/>
  <c r="F1270" i="1" s="1"/>
  <c r="F1282" i="1" a="1"/>
  <c r="F1282" i="1" s="1"/>
  <c r="F1267" i="1" a="1"/>
  <c r="F1267" i="1" s="1"/>
  <c r="F1285" i="1" a="1"/>
  <c r="F1285" i="1" s="1"/>
  <c r="F1290" i="1" a="1"/>
  <c r="F1290" i="1" s="1"/>
  <c r="F1274" i="1" a="1"/>
  <c r="F1274" i="1" s="1"/>
  <c r="F1275" i="1" a="1"/>
  <c r="F1275" i="1" s="1"/>
  <c r="F1262" i="1" a="1"/>
  <c r="F1262" i="1" s="1"/>
  <c r="F1287" i="1" a="1"/>
  <c r="F1287" i="1" s="1"/>
  <c r="F1279" i="1" a="1"/>
  <c r="F1279" i="1" s="1"/>
  <c r="F1269" i="1" a="1"/>
  <c r="F1269" i="1" s="1"/>
  <c r="F1264" i="1" a="1"/>
  <c r="F1264" i="1" s="1"/>
  <c r="F1278" i="1" a="1"/>
  <c r="F1278" i="1" s="1"/>
  <c r="F1284" i="1" a="1"/>
  <c r="F1284" i="1" s="1"/>
  <c r="F1268" i="1" a="1"/>
  <c r="F1268" i="1" s="1"/>
  <c r="F1288" i="1" a="1"/>
  <c r="F1288" i="1" s="1"/>
  <c r="F1273" i="1" a="1"/>
  <c r="F1273" i="1" s="1"/>
  <c r="F1272" i="1" a="1"/>
  <c r="F1272" i="1" s="1"/>
  <c r="F1280" i="1" a="1"/>
  <c r="F1280" i="1" s="1"/>
  <c r="F1263" i="1" a="1"/>
  <c r="F1263" i="1" s="1"/>
  <c r="F1289" i="1" a="1"/>
  <c r="F1289" i="1" s="1"/>
  <c r="F1265" i="1" a="1"/>
  <c r="F1265" i="1" s="1"/>
  <c r="F1281" i="1" a="1"/>
  <c r="F1281" i="1" s="1"/>
  <c r="F1266" i="1" a="1"/>
  <c r="F1266" i="1" s="1"/>
  <c r="F1276" i="1" a="1"/>
  <c r="F1276" i="1" s="1"/>
  <c r="F1271" i="1" a="1"/>
  <c r="F1271" i="1" s="1"/>
  <c r="F1291" i="1" a="1"/>
  <c r="F1291" i="1" s="1"/>
  <c r="F1277" i="1" a="1"/>
  <c r="F1277" i="1" s="1"/>
  <c r="F1283" i="1" a="1"/>
  <c r="F1283" i="1" s="1"/>
  <c r="T57" i="4" a="1"/>
  <c r="T57" i="4" s="1"/>
  <c r="BI57" i="6"/>
  <c r="BG57" i="6"/>
  <c r="BH57" i="6" s="1"/>
  <c r="BF57" i="6"/>
  <c r="G434" i="2" a="1"/>
  <c r="G434" i="2" s="1"/>
  <c r="W1294" i="1" a="1"/>
  <c r="W1294" i="1" s="1"/>
  <c r="AF1294" i="1" a="1"/>
  <c r="AF1294" i="1" s="1"/>
  <c r="U1294" i="1" a="1"/>
  <c r="U1294" i="1" s="1"/>
  <c r="Y1294" i="1" a="1"/>
  <c r="Y1294" i="1" s="1"/>
  <c r="X1294" i="1" a="1"/>
  <c r="X1294" i="1" s="1"/>
  <c r="T1294" i="1" a="1"/>
  <c r="T1294" i="1" s="1"/>
  <c r="AD1294" i="1" a="1"/>
  <c r="AD1294" i="1" s="1"/>
  <c r="AA1294" i="1" a="1"/>
  <c r="AA1294" i="1" s="1"/>
  <c r="Z1294" i="1" a="1"/>
  <c r="Z1294" i="1" s="1"/>
  <c r="AB1294" i="1" a="1"/>
  <c r="AB1294" i="1" s="1"/>
  <c r="AC1294" i="1" a="1"/>
  <c r="AC1294" i="1" s="1"/>
  <c r="AE1294" i="1" a="1"/>
  <c r="AE1294" i="1" s="1"/>
  <c r="V1294" i="1"/>
  <c r="Y579" i="1" a="1"/>
  <c r="Y579" i="1" s="1"/>
  <c r="X579" i="1" a="1"/>
  <c r="X579" i="1" s="1"/>
  <c r="W579" i="1" a="1"/>
  <c r="W579" i="1" s="1"/>
  <c r="AF579" i="1" a="1"/>
  <c r="AF579" i="1" s="1"/>
  <c r="U579" i="1" a="1"/>
  <c r="U579" i="1" s="1"/>
  <c r="AE579" i="1" a="1"/>
  <c r="AE579" i="1" s="1"/>
  <c r="T579" i="1" a="1"/>
  <c r="T579" i="1" s="1"/>
  <c r="Z579" i="1" a="1"/>
  <c r="Z579" i="1" s="1"/>
  <c r="AB579" i="1" a="1"/>
  <c r="AB579" i="1" s="1"/>
  <c r="AA579" i="1" a="1"/>
  <c r="AA579" i="1" s="1"/>
  <c r="AC579" i="1" a="1"/>
  <c r="AC579" i="1" s="1"/>
  <c r="AD579" i="1" a="1"/>
  <c r="AD579" i="1" s="1"/>
  <c r="V579" i="1"/>
  <c r="X48" i="17"/>
  <c r="AX23" i="5"/>
  <c r="AU23" i="5"/>
  <c r="AV23" i="5"/>
  <c r="AW23" i="5" s="1"/>
  <c r="G138" i="2" a="1"/>
  <c r="G138" i="2" s="1"/>
  <c r="I362" i="2"/>
  <c r="H362" i="2"/>
  <c r="AZ71" i="10"/>
  <c r="BA3" i="10"/>
  <c r="BA71" i="10" s="1"/>
  <c r="Z850" i="1" a="1"/>
  <c r="Z850" i="1" s="1"/>
  <c r="Y850" i="1" a="1"/>
  <c r="Y850" i="1" s="1"/>
  <c r="X850" i="1" a="1"/>
  <c r="X850" i="1" s="1"/>
  <c r="AD850" i="1" a="1"/>
  <c r="AD850" i="1" s="1"/>
  <c r="AF850" i="1" a="1"/>
  <c r="AF850" i="1" s="1"/>
  <c r="AE850" i="1" a="1"/>
  <c r="AE850" i="1" s="1"/>
  <c r="AA850" i="1" a="1"/>
  <c r="AA850" i="1" s="1"/>
  <c r="T850" i="1" a="1"/>
  <c r="T850" i="1" s="1"/>
  <c r="W850" i="1" a="1"/>
  <c r="W850" i="1" s="1"/>
  <c r="U850" i="1" a="1"/>
  <c r="U850" i="1" s="1"/>
  <c r="AC850" i="1" a="1"/>
  <c r="AC850" i="1" s="1"/>
  <c r="AB850" i="1" a="1"/>
  <c r="AB850" i="1" s="1"/>
  <c r="V850" i="1"/>
  <c r="F1253" i="1" a="1"/>
  <c r="F1253" i="1" s="1"/>
  <c r="F1234" i="1" a="1"/>
  <c r="F1234" i="1" s="1"/>
  <c r="F1252" i="1" a="1"/>
  <c r="F1252" i="1" s="1"/>
  <c r="F1237" i="1" a="1"/>
  <c r="F1237" i="1" s="1"/>
  <c r="F1247" i="1" a="1"/>
  <c r="F1247" i="1" s="1"/>
  <c r="F1246" i="1" a="1"/>
  <c r="F1246" i="1" s="1"/>
  <c r="F1250" i="1" a="1"/>
  <c r="F1250" i="1" s="1"/>
  <c r="F1255" i="1" a="1"/>
  <c r="F1255" i="1" s="1"/>
  <c r="F1261" i="1" a="1"/>
  <c r="F1261" i="1" s="1"/>
  <c r="F1244" i="1" a="1"/>
  <c r="F1244" i="1" s="1"/>
  <c r="F1241" i="1" a="1"/>
  <c r="F1241" i="1" s="1"/>
  <c r="F1257" i="1" a="1"/>
  <c r="F1257" i="1" s="1"/>
  <c r="F1233" i="1" a="1"/>
  <c r="F1233" i="1" s="1"/>
  <c r="F1232" i="1" a="1"/>
  <c r="F1232" i="1" s="1"/>
  <c r="F1248" i="1" a="1"/>
  <c r="F1248" i="1" s="1"/>
  <c r="F1259" i="1" a="1"/>
  <c r="F1259" i="1" s="1"/>
  <c r="F1251" i="1" a="1"/>
  <c r="F1251" i="1" s="1"/>
  <c r="F1238" i="1" a="1"/>
  <c r="F1238" i="1" s="1"/>
  <c r="F1256" i="1" a="1"/>
  <c r="F1256" i="1" s="1"/>
  <c r="F1254" i="1" a="1"/>
  <c r="F1254" i="1" s="1"/>
  <c r="F1249" i="1" a="1"/>
  <c r="F1249" i="1" s="1"/>
  <c r="F1236" i="1" a="1"/>
  <c r="F1236" i="1" s="1"/>
  <c r="F1242" i="1" a="1"/>
  <c r="F1242" i="1" s="1"/>
  <c r="F1245" i="1" a="1"/>
  <c r="F1245" i="1" s="1"/>
  <c r="F1258" i="1" a="1"/>
  <c r="F1258" i="1" s="1"/>
  <c r="F1239" i="1" a="1"/>
  <c r="F1239" i="1" s="1"/>
  <c r="F1243" i="1" a="1"/>
  <c r="F1243" i="1" s="1"/>
  <c r="F1260" i="1" a="1"/>
  <c r="F1260" i="1" s="1"/>
  <c r="F1235" i="1" a="1"/>
  <c r="F1235" i="1" s="1"/>
  <c r="F1240" i="1" a="1"/>
  <c r="F1240" i="1" s="1"/>
  <c r="BD63" i="8"/>
  <c r="AC146" i="1" a="1"/>
  <c r="AC146" i="1" s="1"/>
  <c r="AB146" i="1" a="1"/>
  <c r="AB146" i="1" s="1"/>
  <c r="Y146" i="1" a="1"/>
  <c r="Y146" i="1" s="1"/>
  <c r="X146" i="1" a="1"/>
  <c r="X146" i="1" s="1"/>
  <c r="T146" i="1" a="1"/>
  <c r="T146" i="1" s="1"/>
  <c r="AF146" i="1" a="1"/>
  <c r="AF146" i="1" s="1"/>
  <c r="AE146" i="1" a="1"/>
  <c r="AE146" i="1" s="1"/>
  <c r="AA146" i="1" a="1"/>
  <c r="AA146" i="1" s="1"/>
  <c r="Z146" i="1" a="1"/>
  <c r="Z146" i="1" s="1"/>
  <c r="AD146" i="1" a="1"/>
  <c r="AD146" i="1" s="1"/>
  <c r="W146" i="1" a="1"/>
  <c r="W146" i="1" s="1"/>
  <c r="U146" i="1" a="1"/>
  <c r="U146" i="1" s="1"/>
  <c r="V146" i="1"/>
  <c r="AD888" i="1" a="1"/>
  <c r="AD888" i="1" s="1"/>
  <c r="AC888" i="1" a="1"/>
  <c r="AC888" i="1" s="1"/>
  <c r="AA888" i="1" a="1"/>
  <c r="AA888" i="1" s="1"/>
  <c r="Y888" i="1" a="1"/>
  <c r="Y888" i="1" s="1"/>
  <c r="U888" i="1" a="1"/>
  <c r="U888" i="1" s="1"/>
  <c r="T888" i="1" a="1"/>
  <c r="T888" i="1" s="1"/>
  <c r="AB888" i="1" a="1"/>
  <c r="AB888" i="1" s="1"/>
  <c r="AF888" i="1" a="1"/>
  <c r="AF888" i="1" s="1"/>
  <c r="AE888" i="1" a="1"/>
  <c r="AE888" i="1" s="1"/>
  <c r="W888" i="1" a="1"/>
  <c r="W888" i="1" s="1"/>
  <c r="Z888" i="1" a="1"/>
  <c r="Z888" i="1" s="1"/>
  <c r="X888" i="1" a="1"/>
  <c r="X888" i="1" s="1"/>
  <c r="V888" i="1"/>
  <c r="BD10" i="9"/>
  <c r="BD63" i="9" s="1"/>
  <c r="AR10" i="9"/>
  <c r="AR63" i="9" s="1"/>
  <c r="AH10" i="9"/>
  <c r="AH63" i="9" s="1"/>
  <c r="X10" i="9"/>
  <c r="X63" i="9" s="1"/>
  <c r="N63" i="9"/>
  <c r="BH64" i="9" s="1"/>
  <c r="N1" i="9"/>
  <c r="AC1392" i="1" a="1"/>
  <c r="AC1392" i="1" s="1"/>
  <c r="AB1392" i="1" a="1"/>
  <c r="AB1392" i="1" s="1"/>
  <c r="AA1392" i="1" a="1"/>
  <c r="AA1392" i="1" s="1"/>
  <c r="Y1392" i="1" a="1"/>
  <c r="Y1392" i="1" s="1"/>
  <c r="W1392" i="1" a="1"/>
  <c r="W1392" i="1" s="1"/>
  <c r="U1392" i="1" a="1"/>
  <c r="U1392" i="1" s="1"/>
  <c r="T1392" i="1" a="1"/>
  <c r="T1392" i="1" s="1"/>
  <c r="X1392" i="1" a="1"/>
  <c r="X1392" i="1" s="1"/>
  <c r="AF1392" i="1" a="1"/>
  <c r="AF1392" i="1" s="1"/>
  <c r="AE1392" i="1" a="1"/>
  <c r="AE1392" i="1" s="1"/>
  <c r="AD1392" i="1" a="1"/>
  <c r="AD1392" i="1" s="1"/>
  <c r="Z1392" i="1" a="1"/>
  <c r="Z1392" i="1" s="1"/>
  <c r="V1392" i="1"/>
  <c r="AE1232" i="1" a="1"/>
  <c r="AE1232" i="1" s="1"/>
  <c r="T1232" i="1" a="1"/>
  <c r="T1232" i="1" s="1"/>
  <c r="V1232" i="1" s="1"/>
  <c r="AD1232" i="1" a="1"/>
  <c r="AD1232" i="1" s="1"/>
  <c r="AC1232" i="1" a="1"/>
  <c r="AC1232" i="1" s="1"/>
  <c r="AA1232" i="1" a="1"/>
  <c r="AA1232" i="1" s="1"/>
  <c r="AF1232" i="1" a="1"/>
  <c r="AF1232" i="1" s="1"/>
  <c r="AB1232" i="1" a="1"/>
  <c r="AB1232" i="1" s="1"/>
  <c r="Z1232" i="1" a="1"/>
  <c r="Z1232" i="1" s="1"/>
  <c r="X1232" i="1" a="1"/>
  <c r="X1232" i="1" s="1"/>
  <c r="Y1232" i="1" a="1"/>
  <c r="Y1232" i="1" s="1"/>
  <c r="U1232" i="1" a="1"/>
  <c r="U1232" i="1" s="1"/>
  <c r="W1232" i="1" a="1"/>
  <c r="W1232" i="1" s="1"/>
  <c r="W1481" i="1" a="1"/>
  <c r="W1481" i="1" s="1"/>
  <c r="AF1481" i="1" a="1"/>
  <c r="AF1481" i="1" s="1"/>
  <c r="U1481" i="1" a="1"/>
  <c r="U1481" i="1" s="1"/>
  <c r="AE1481" i="1" a="1"/>
  <c r="AE1481" i="1" s="1"/>
  <c r="T1481" i="1" a="1"/>
  <c r="T1481" i="1" s="1"/>
  <c r="AC1481" i="1" a="1"/>
  <c r="AC1481" i="1" s="1"/>
  <c r="AA1481" i="1" a="1"/>
  <c r="AA1481" i="1" s="1"/>
  <c r="Z1481" i="1" a="1"/>
  <c r="Z1481" i="1" s="1"/>
  <c r="Y1481" i="1" a="1"/>
  <c r="Y1481" i="1" s="1"/>
  <c r="X1481" i="1" a="1"/>
  <c r="X1481" i="1" s="1"/>
  <c r="AD1481" i="1" a="1"/>
  <c r="AD1481" i="1" s="1"/>
  <c r="AB1481" i="1" a="1"/>
  <c r="AB1481" i="1" s="1"/>
  <c r="V1481" i="1"/>
  <c r="G19" i="5"/>
  <c r="T50" i="17"/>
  <c r="BD18" i="11"/>
  <c r="AR18" i="11"/>
  <c r="N1" i="11" a="1"/>
  <c r="N1" i="11" s="1"/>
  <c r="X18" i="11"/>
  <c r="BI18" i="11"/>
  <c r="AH18" i="11"/>
  <c r="BG18" i="11"/>
  <c r="BH18" i="11" s="1"/>
  <c r="AE1134" i="1" a="1"/>
  <c r="AE1134" i="1" s="1"/>
  <c r="T1134" i="1" a="1"/>
  <c r="T1134" i="1" s="1"/>
  <c r="AC1134" i="1" a="1"/>
  <c r="AC1134" i="1" s="1"/>
  <c r="AB1134" i="1" a="1"/>
  <c r="AB1134" i="1" s="1"/>
  <c r="Z1134" i="1" a="1"/>
  <c r="Z1134" i="1" s="1"/>
  <c r="X1134" i="1" a="1"/>
  <c r="X1134" i="1" s="1"/>
  <c r="AA1134" i="1" a="1"/>
  <c r="AA1134" i="1" s="1"/>
  <c r="U1134" i="1" a="1"/>
  <c r="U1134" i="1" s="1"/>
  <c r="AF1134" i="1" a="1"/>
  <c r="AF1134" i="1" s="1"/>
  <c r="AD1134" i="1" a="1"/>
  <c r="AD1134" i="1" s="1"/>
  <c r="W1134" i="1" a="1"/>
  <c r="W1134" i="1" s="1"/>
  <c r="Y1134" i="1" a="1"/>
  <c r="Y1134" i="1" s="1"/>
  <c r="V1134" i="1"/>
  <c r="I159" i="2"/>
  <c r="H159" i="2"/>
  <c r="H264" i="1"/>
  <c r="G264" i="1"/>
  <c r="AE1212" i="1" a="1"/>
  <c r="AE1212" i="1" s="1"/>
  <c r="T1212" i="1" a="1"/>
  <c r="T1212" i="1" s="1"/>
  <c r="AA1212" i="1" a="1"/>
  <c r="AA1212" i="1" s="1"/>
  <c r="X1212" i="1" a="1"/>
  <c r="X1212" i="1" s="1"/>
  <c r="W1212" i="1" a="1"/>
  <c r="W1212" i="1" s="1"/>
  <c r="AF1212" i="1" a="1"/>
  <c r="AF1212" i="1" s="1"/>
  <c r="AC1212" i="1" a="1"/>
  <c r="AC1212" i="1" s="1"/>
  <c r="AB1212" i="1" a="1"/>
  <c r="AB1212" i="1" s="1"/>
  <c r="Z1212" i="1" a="1"/>
  <c r="Z1212" i="1" s="1"/>
  <c r="Y1212" i="1" a="1"/>
  <c r="Y1212" i="1" s="1"/>
  <c r="U1212" i="1" a="1"/>
  <c r="U1212" i="1" s="1"/>
  <c r="AD1212" i="1" a="1"/>
  <c r="AD1212" i="1" s="1"/>
  <c r="V1212" i="1"/>
  <c r="X617" i="1" a="1"/>
  <c r="X617" i="1" s="1"/>
  <c r="W617" i="1" a="1"/>
  <c r="W617" i="1" s="1"/>
  <c r="AF617" i="1" a="1"/>
  <c r="AF617" i="1" s="1"/>
  <c r="U617" i="1" a="1"/>
  <c r="U617" i="1" s="1"/>
  <c r="AE617" i="1" a="1"/>
  <c r="AE617" i="1" s="1"/>
  <c r="T617" i="1" a="1"/>
  <c r="T617" i="1" s="1"/>
  <c r="AD617" i="1" a="1"/>
  <c r="AD617" i="1" s="1"/>
  <c r="AB617" i="1" a="1"/>
  <c r="AB617" i="1" s="1"/>
  <c r="AA617" i="1" a="1"/>
  <c r="AA617" i="1" s="1"/>
  <c r="Z617" i="1" a="1"/>
  <c r="Z617" i="1" s="1"/>
  <c r="AC617" i="1" a="1"/>
  <c r="AC617" i="1" s="1"/>
  <c r="Y617" i="1" a="1"/>
  <c r="Y617" i="1" s="1"/>
  <c r="V617" i="1"/>
  <c r="AE910" i="1" a="1"/>
  <c r="AE910" i="1" s="1"/>
  <c r="T910" i="1" a="1"/>
  <c r="T910" i="1" s="1"/>
  <c r="AD910" i="1" a="1"/>
  <c r="AD910" i="1" s="1"/>
  <c r="AB910" i="1" a="1"/>
  <c r="AB910" i="1" s="1"/>
  <c r="Z910" i="1" a="1"/>
  <c r="Z910" i="1" s="1"/>
  <c r="AF910" i="1" a="1"/>
  <c r="AF910" i="1" s="1"/>
  <c r="AC910" i="1" a="1"/>
  <c r="AC910" i="1" s="1"/>
  <c r="AA910" i="1" a="1"/>
  <c r="AA910" i="1" s="1"/>
  <c r="W910" i="1" a="1"/>
  <c r="W910" i="1" s="1"/>
  <c r="Y910" i="1" a="1"/>
  <c r="Y910" i="1" s="1"/>
  <c r="X910" i="1" a="1"/>
  <c r="X910" i="1" s="1"/>
  <c r="U910" i="1" a="1"/>
  <c r="U910" i="1" s="1"/>
  <c r="V910" i="1"/>
  <c r="Z1554" i="1" a="1"/>
  <c r="Z1554" i="1" s="1"/>
  <c r="Y1554" i="1" a="1"/>
  <c r="Y1554" i="1" s="1"/>
  <c r="X1554" i="1" a="1"/>
  <c r="X1554" i="1" s="1"/>
  <c r="W1554" i="1" a="1"/>
  <c r="W1554" i="1" s="1"/>
  <c r="AF1554" i="1" a="1"/>
  <c r="AF1554" i="1" s="1"/>
  <c r="AB1554" i="1" a="1"/>
  <c r="AB1554" i="1" s="1"/>
  <c r="AA1554" i="1" a="1"/>
  <c r="AA1554" i="1" s="1"/>
  <c r="T1554" i="1" a="1"/>
  <c r="T1554" i="1" s="1"/>
  <c r="AD1554" i="1" a="1"/>
  <c r="AD1554" i="1" s="1"/>
  <c r="U1554" i="1" a="1"/>
  <c r="U1554" i="1" s="1"/>
  <c r="AC1554" i="1" a="1"/>
  <c r="AC1554" i="1" s="1"/>
  <c r="AE1554" i="1" a="1"/>
  <c r="AE1554" i="1" s="1"/>
  <c r="V1554" i="1"/>
  <c r="AA1650" i="1" a="1"/>
  <c r="AA1650" i="1" s="1"/>
  <c r="Z1650" i="1" a="1"/>
  <c r="Z1650" i="1" s="1"/>
  <c r="Y1650" i="1" a="1"/>
  <c r="Y1650" i="1" s="1"/>
  <c r="AE1650" i="1" a="1"/>
  <c r="AE1650" i="1" s="1"/>
  <c r="AD1650" i="1" a="1"/>
  <c r="AD1650" i="1" s="1"/>
  <c r="AC1650" i="1" a="1"/>
  <c r="AC1650" i="1" s="1"/>
  <c r="X1650" i="1" a="1"/>
  <c r="X1650" i="1" s="1"/>
  <c r="U1650" i="1" a="1"/>
  <c r="U1650" i="1" s="1"/>
  <c r="T1650" i="1" a="1"/>
  <c r="T1650" i="1" s="1"/>
  <c r="AB1650" i="1" a="1"/>
  <c r="AB1650" i="1" s="1"/>
  <c r="W1650" i="1" a="1"/>
  <c r="W1650" i="1" s="1"/>
  <c r="AF1650" i="1" a="1"/>
  <c r="AF1650" i="1" s="1"/>
  <c r="V1650" i="1"/>
  <c r="I87" i="2"/>
  <c r="H87" i="2"/>
  <c r="T53" i="4" a="1"/>
  <c r="T53" i="4" s="1"/>
  <c r="R53" i="4" s="1"/>
  <c r="BG53" i="6"/>
  <c r="BH53" i="6" s="1"/>
  <c r="BI53" i="6"/>
  <c r="BF53" i="6"/>
  <c r="AA1754" i="1" a="1"/>
  <c r="AA1754" i="1" s="1"/>
  <c r="Z1754" i="1" a="1"/>
  <c r="Z1754" i="1" s="1"/>
  <c r="Y1754" i="1" a="1"/>
  <c r="Y1754" i="1" s="1"/>
  <c r="T1754" i="1" a="1"/>
  <c r="T1754" i="1" s="1"/>
  <c r="AF1754" i="1" a="1"/>
  <c r="AF1754" i="1" s="1"/>
  <c r="U1754" i="1" a="1"/>
  <c r="U1754" i="1" s="1"/>
  <c r="AD1754" i="1" a="1"/>
  <c r="AD1754" i="1" s="1"/>
  <c r="AC1754" i="1" a="1"/>
  <c r="AC1754" i="1" s="1"/>
  <c r="AE1754" i="1" a="1"/>
  <c r="AE1754" i="1" s="1"/>
  <c r="X1754" i="1" a="1"/>
  <c r="X1754" i="1" s="1"/>
  <c r="W1754" i="1" a="1"/>
  <c r="W1754" i="1" s="1"/>
  <c r="AB1754" i="1" a="1"/>
  <c r="AB1754" i="1" s="1"/>
  <c r="V1754" i="1"/>
  <c r="Y599" i="1" a="1"/>
  <c r="Y599" i="1" s="1"/>
  <c r="X599" i="1" a="1"/>
  <c r="X599" i="1" s="1"/>
  <c r="W599" i="1" a="1"/>
  <c r="W599" i="1" s="1"/>
  <c r="AF599" i="1" a="1"/>
  <c r="AF599" i="1" s="1"/>
  <c r="U599" i="1" a="1"/>
  <c r="U599" i="1" s="1"/>
  <c r="AE599" i="1" a="1"/>
  <c r="AE599" i="1" s="1"/>
  <c r="T599" i="1" a="1"/>
  <c r="T599" i="1" s="1"/>
  <c r="AA599" i="1" a="1"/>
  <c r="AA599" i="1" s="1"/>
  <c r="Z599" i="1" a="1"/>
  <c r="Z599" i="1" s="1"/>
  <c r="AD599" i="1" a="1"/>
  <c r="AD599" i="1" s="1"/>
  <c r="AC599" i="1" a="1"/>
  <c r="AC599" i="1" s="1"/>
  <c r="AB599" i="1" a="1"/>
  <c r="AB599" i="1" s="1"/>
  <c r="V599" i="1"/>
  <c r="Y1672" i="1" a="1"/>
  <c r="Y1672" i="1" s="1"/>
  <c r="U1672" i="1" a="1"/>
  <c r="U1672" i="1" s="1"/>
  <c r="T1672" i="1" a="1"/>
  <c r="T1672" i="1" s="1"/>
  <c r="AF1672" i="1" a="1"/>
  <c r="AF1672" i="1" s="1"/>
  <c r="AE1672" i="1" a="1"/>
  <c r="AE1672" i="1" s="1"/>
  <c r="AC1672" i="1" a="1"/>
  <c r="AC1672" i="1" s="1"/>
  <c r="W1672" i="1" a="1"/>
  <c r="W1672" i="1" s="1"/>
  <c r="AD1672" i="1" a="1"/>
  <c r="AD1672" i="1" s="1"/>
  <c r="AB1672" i="1" a="1"/>
  <c r="AB1672" i="1" s="1"/>
  <c r="AA1672" i="1" a="1"/>
  <c r="AA1672" i="1" s="1"/>
  <c r="Z1672" i="1" a="1"/>
  <c r="Z1672" i="1" s="1"/>
  <c r="X1672" i="1" a="1"/>
  <c r="X1672" i="1" s="1"/>
  <c r="V1672" i="1"/>
  <c r="AE1019" i="1" a="1"/>
  <c r="AE1019" i="1" s="1"/>
  <c r="T1019" i="1" a="1"/>
  <c r="T1019" i="1" s="1"/>
  <c r="AD1019" i="1" a="1"/>
  <c r="AD1019" i="1" s="1"/>
  <c r="AC1019" i="1" a="1"/>
  <c r="AC1019" i="1" s="1"/>
  <c r="AB1019" i="1" a="1"/>
  <c r="AB1019" i="1" s="1"/>
  <c r="Y1019" i="1" a="1"/>
  <c r="Y1019" i="1" s="1"/>
  <c r="AF1019" i="1" a="1"/>
  <c r="AF1019" i="1" s="1"/>
  <c r="AA1019" i="1" a="1"/>
  <c r="AA1019" i="1" s="1"/>
  <c r="Z1019" i="1" a="1"/>
  <c r="Z1019" i="1" s="1"/>
  <c r="X1019" i="1" a="1"/>
  <c r="X1019" i="1" s="1"/>
  <c r="U1019" i="1" a="1"/>
  <c r="U1019" i="1" s="1"/>
  <c r="W1019" i="1" a="1"/>
  <c r="W1019" i="1" s="1"/>
  <c r="V1019" i="1"/>
  <c r="O39" i="4" a="1"/>
  <c r="O39" i="4" s="1"/>
  <c r="BC39" i="5"/>
  <c r="BA39" i="5"/>
  <c r="R1084" i="1" a="1"/>
  <c r="R1084" i="1" s="1"/>
  <c r="R1111" i="1" a="1"/>
  <c r="R1111" i="1" s="1"/>
  <c r="R1094" i="1" a="1"/>
  <c r="R1094" i="1" s="1"/>
  <c r="T1082" i="1" a="1"/>
  <c r="T1082" i="1" s="1"/>
  <c r="V1082" i="1" s="1"/>
  <c r="R1087" i="1" a="1"/>
  <c r="R1087" i="1" s="1"/>
  <c r="R1093" i="1" a="1"/>
  <c r="R1093" i="1" s="1"/>
  <c r="R1099" i="1" a="1"/>
  <c r="R1099" i="1" s="1"/>
  <c r="R1092" i="1" a="1"/>
  <c r="R1092" i="1" s="1"/>
  <c r="R1086" i="1" a="1"/>
  <c r="R1086" i="1" s="1"/>
  <c r="AX39" i="5"/>
  <c r="R1108" i="1" a="1"/>
  <c r="R1108" i="1" s="1"/>
  <c r="AV39" i="5"/>
  <c r="AW39" i="5" s="1"/>
  <c r="R1090" i="1" a="1"/>
  <c r="R1090" i="1" s="1"/>
  <c r="R1088" i="1" a="1"/>
  <c r="R1088" i="1" s="1"/>
  <c r="R1106" i="1" a="1"/>
  <c r="R1106" i="1" s="1"/>
  <c r="R1102" i="1" a="1"/>
  <c r="R1102" i="1" s="1"/>
  <c r="R1082" i="1" a="1"/>
  <c r="R1082" i="1" s="1"/>
  <c r="R1097" i="1" a="1"/>
  <c r="R1097" i="1" s="1"/>
  <c r="R1100" i="1" a="1"/>
  <c r="R1100" i="1" s="1"/>
  <c r="R1096" i="1" a="1"/>
  <c r="R1096" i="1" s="1"/>
  <c r="R1095" i="1" a="1"/>
  <c r="R1095" i="1" s="1"/>
  <c r="R1110" i="1" a="1"/>
  <c r="R1110" i="1" s="1"/>
  <c r="R1098" i="1" a="1"/>
  <c r="R1098" i="1" s="1"/>
  <c r="R1091" i="1" a="1"/>
  <c r="R1091" i="1" s="1"/>
  <c r="R1101" i="1" a="1"/>
  <c r="R1101" i="1" s="1"/>
  <c r="R1105" i="1" a="1"/>
  <c r="R1105" i="1" s="1"/>
  <c r="R1107" i="1" a="1"/>
  <c r="R1107" i="1" s="1"/>
  <c r="R1083" i="1" a="1"/>
  <c r="R1083" i="1" s="1"/>
  <c r="R1103" i="1" a="1"/>
  <c r="R1103" i="1" s="1"/>
  <c r="R1104" i="1" a="1"/>
  <c r="R1104" i="1" s="1"/>
  <c r="R1089" i="1" a="1"/>
  <c r="R1089" i="1" s="1"/>
  <c r="R1085" i="1" a="1"/>
  <c r="R1085" i="1" s="1"/>
  <c r="R1109" i="1" a="1"/>
  <c r="R1109" i="1" s="1"/>
  <c r="T17" i="4" a="1"/>
  <c r="T17" i="4" s="1"/>
  <c r="R17" i="4" s="1"/>
  <c r="BI17" i="6"/>
  <c r="BG17" i="6"/>
  <c r="BH17" i="6" s="1"/>
  <c r="BF17" i="6"/>
  <c r="G114" i="2" a="1"/>
  <c r="G114" i="2" s="1"/>
  <c r="Y887" i="1" a="1"/>
  <c r="Y887" i="1" s="1"/>
  <c r="X887" i="1" a="1"/>
  <c r="X887" i="1" s="1"/>
  <c r="W887" i="1" a="1"/>
  <c r="W887" i="1" s="1"/>
  <c r="AC887" i="1" a="1"/>
  <c r="AC887" i="1" s="1"/>
  <c r="AB887" i="1" a="1"/>
  <c r="AB887" i="1" s="1"/>
  <c r="AA887" i="1" a="1"/>
  <c r="AA887" i="1" s="1"/>
  <c r="Z887" i="1" a="1"/>
  <c r="Z887" i="1" s="1"/>
  <c r="AE887" i="1" a="1"/>
  <c r="AE887" i="1" s="1"/>
  <c r="AD887" i="1" a="1"/>
  <c r="AD887" i="1" s="1"/>
  <c r="U887" i="1" a="1"/>
  <c r="U887" i="1" s="1"/>
  <c r="T887" i="1" a="1"/>
  <c r="T887" i="1" s="1"/>
  <c r="AF887" i="1" a="1"/>
  <c r="AF887" i="1" s="1"/>
  <c r="V887" i="1"/>
  <c r="AZ74" i="10"/>
  <c r="F1711" i="1" a="1"/>
  <c r="F1711" i="1" s="1"/>
  <c r="F1701" i="1" a="1"/>
  <c r="F1701" i="1" s="1"/>
  <c r="F1690" i="1" a="1"/>
  <c r="F1690" i="1" s="1"/>
  <c r="F1704" i="1" a="1"/>
  <c r="F1704" i="1" s="1"/>
  <c r="F1693" i="1" a="1"/>
  <c r="F1693" i="1" s="1"/>
  <c r="F1686" i="1" a="1"/>
  <c r="F1686" i="1" s="1"/>
  <c r="F1691" i="1" a="1"/>
  <c r="F1691" i="1" s="1"/>
  <c r="F1688" i="1" a="1"/>
  <c r="F1688" i="1" s="1"/>
  <c r="F1706" i="1" a="1"/>
  <c r="F1706" i="1" s="1"/>
  <c r="F1699" i="1" a="1"/>
  <c r="F1699" i="1" s="1"/>
  <c r="F1709" i="1" a="1"/>
  <c r="F1709" i="1" s="1"/>
  <c r="F1694" i="1" a="1"/>
  <c r="F1694" i="1" s="1"/>
  <c r="F1697" i="1" a="1"/>
  <c r="F1697" i="1" s="1"/>
  <c r="F1682" i="1" a="1"/>
  <c r="F1682" i="1" s="1"/>
  <c r="F1702" i="1" a="1"/>
  <c r="F1702" i="1" s="1"/>
  <c r="F1698" i="1" a="1"/>
  <c r="F1698" i="1" s="1"/>
  <c r="F1684" i="1" a="1"/>
  <c r="F1684" i="1" s="1"/>
  <c r="F1695" i="1" a="1"/>
  <c r="F1695" i="1" s="1"/>
  <c r="F1687" i="1" a="1"/>
  <c r="F1687" i="1" s="1"/>
  <c r="F1696" i="1" a="1"/>
  <c r="F1696" i="1" s="1"/>
  <c r="F1703" i="1" a="1"/>
  <c r="F1703" i="1" s="1"/>
  <c r="F1708" i="1" a="1"/>
  <c r="F1708" i="1" s="1"/>
  <c r="F1700" i="1" a="1"/>
  <c r="F1700" i="1" s="1"/>
  <c r="F1683" i="1" a="1"/>
  <c r="F1683" i="1" s="1"/>
  <c r="F1692" i="1" a="1"/>
  <c r="F1692" i="1" s="1"/>
  <c r="F1685" i="1" a="1"/>
  <c r="F1685" i="1" s="1"/>
  <c r="F1705" i="1" a="1"/>
  <c r="F1705" i="1" s="1"/>
  <c r="F1707" i="1" a="1"/>
  <c r="F1707" i="1" s="1"/>
  <c r="F1710" i="1" a="1"/>
  <c r="F1710" i="1" s="1"/>
  <c r="F1689" i="1" a="1"/>
  <c r="F1689" i="1" s="1"/>
  <c r="AF712" i="1" a="1"/>
  <c r="AF712" i="1" s="1"/>
  <c r="U712" i="1" a="1"/>
  <c r="U712" i="1" s="1"/>
  <c r="AE712" i="1" a="1"/>
  <c r="AE712" i="1" s="1"/>
  <c r="T712" i="1" a="1"/>
  <c r="T712" i="1" s="1"/>
  <c r="AD712" i="1" a="1"/>
  <c r="AD712" i="1" s="1"/>
  <c r="AC712" i="1" a="1"/>
  <c r="AC712" i="1" s="1"/>
  <c r="AB712" i="1" a="1"/>
  <c r="AB712" i="1" s="1"/>
  <c r="Z712" i="1" a="1"/>
  <c r="Z712" i="1" s="1"/>
  <c r="W712" i="1" a="1"/>
  <c r="W712" i="1" s="1"/>
  <c r="Y712" i="1" a="1"/>
  <c r="Y712" i="1" s="1"/>
  <c r="X712" i="1" a="1"/>
  <c r="X712" i="1" s="1"/>
  <c r="AA712" i="1" a="1"/>
  <c r="AA712" i="1" s="1"/>
  <c r="V712" i="1"/>
  <c r="AA1419" i="1" a="1"/>
  <c r="AA1419" i="1" s="1"/>
  <c r="Z1419" i="1" a="1"/>
  <c r="Z1419" i="1" s="1"/>
  <c r="Y1419" i="1" a="1"/>
  <c r="Y1419" i="1" s="1"/>
  <c r="W1419" i="1" a="1"/>
  <c r="W1419" i="1" s="1"/>
  <c r="AC1419" i="1" a="1"/>
  <c r="AC1419" i="1" s="1"/>
  <c r="AB1419" i="1" a="1"/>
  <c r="AB1419" i="1" s="1"/>
  <c r="X1419" i="1" a="1"/>
  <c r="X1419" i="1" s="1"/>
  <c r="U1419" i="1" a="1"/>
  <c r="U1419" i="1" s="1"/>
  <c r="T1419" i="1" a="1"/>
  <c r="T1419" i="1" s="1"/>
  <c r="AD1419" i="1" a="1"/>
  <c r="AD1419" i="1" s="1"/>
  <c r="AF1419" i="1" a="1"/>
  <c r="AF1419" i="1" s="1"/>
  <c r="AE1419" i="1" a="1"/>
  <c r="AE1419" i="1" s="1"/>
  <c r="V1419" i="1"/>
  <c r="AR6" i="6"/>
  <c r="AH6" i="6"/>
  <c r="X6" i="6"/>
  <c r="BI6" i="6"/>
  <c r="BD6" i="6"/>
  <c r="BG6" i="6"/>
  <c r="BH6" i="6" s="1"/>
  <c r="AF272" i="1" a="1"/>
  <c r="AF272" i="1" s="1"/>
  <c r="U272" i="1" a="1"/>
  <c r="U272" i="1" s="1"/>
  <c r="AE272" i="1" a="1"/>
  <c r="AE272" i="1" s="1"/>
  <c r="T272" i="1" a="1"/>
  <c r="T272" i="1" s="1"/>
  <c r="V272" i="1" s="1"/>
  <c r="AD272" i="1" a="1"/>
  <c r="AD272" i="1" s="1"/>
  <c r="AA272" i="1" a="1"/>
  <c r="AA272" i="1" s="1"/>
  <c r="W272" i="1" a="1"/>
  <c r="W272" i="1" s="1"/>
  <c r="Z272" i="1" a="1"/>
  <c r="Z272" i="1" s="1"/>
  <c r="Y272" i="1" a="1"/>
  <c r="Y272" i="1" s="1"/>
  <c r="AC272" i="1" a="1"/>
  <c r="AC272" i="1" s="1"/>
  <c r="AB272" i="1" a="1"/>
  <c r="AB272" i="1" s="1"/>
  <c r="X1570" i="1" a="1"/>
  <c r="X1570" i="1" s="1"/>
  <c r="W1570" i="1" a="1"/>
  <c r="W1570" i="1" s="1"/>
  <c r="T1570" i="1" a="1"/>
  <c r="T1570" i="1" s="1"/>
  <c r="AF1570" i="1" a="1"/>
  <c r="AF1570" i="1" s="1"/>
  <c r="AE1570" i="1" a="1"/>
  <c r="AE1570" i="1" s="1"/>
  <c r="AB1570" i="1" a="1"/>
  <c r="AB1570" i="1" s="1"/>
  <c r="AC1570" i="1" a="1"/>
  <c r="AC1570" i="1" s="1"/>
  <c r="U1570" i="1" a="1"/>
  <c r="U1570" i="1" s="1"/>
  <c r="AD1570" i="1" a="1"/>
  <c r="AD1570" i="1" s="1"/>
  <c r="AA1570" i="1" a="1"/>
  <c r="AA1570" i="1" s="1"/>
  <c r="Z1570" i="1" a="1"/>
  <c r="Z1570" i="1" s="1"/>
  <c r="Y1570" i="1" a="1"/>
  <c r="Y1570" i="1" s="1"/>
  <c r="V1570" i="1"/>
  <c r="Z1487" i="1" a="1"/>
  <c r="Z1487" i="1" s="1"/>
  <c r="Y1487" i="1" a="1"/>
  <c r="Y1487" i="1" s="1"/>
  <c r="X1487" i="1" a="1"/>
  <c r="X1487" i="1" s="1"/>
  <c r="AF1487" i="1" a="1"/>
  <c r="AF1487" i="1" s="1"/>
  <c r="U1487" i="1" a="1"/>
  <c r="U1487" i="1" s="1"/>
  <c r="AD1487" i="1" a="1"/>
  <c r="AD1487" i="1" s="1"/>
  <c r="AC1487" i="1" a="1"/>
  <c r="AC1487" i="1" s="1"/>
  <c r="AB1487" i="1" a="1"/>
  <c r="AB1487" i="1" s="1"/>
  <c r="W1487" i="1" a="1"/>
  <c r="W1487" i="1" s="1"/>
  <c r="AE1487" i="1" a="1"/>
  <c r="AE1487" i="1" s="1"/>
  <c r="T1487" i="1" a="1"/>
  <c r="T1487" i="1" s="1"/>
  <c r="AA1487" i="1" a="1"/>
  <c r="AA1487" i="1" s="1"/>
  <c r="V1487" i="1"/>
  <c r="AF432" i="1" a="1"/>
  <c r="AF432" i="1" s="1"/>
  <c r="U432" i="1" a="1"/>
  <c r="U432" i="1" s="1"/>
  <c r="AE432" i="1" a="1"/>
  <c r="AE432" i="1" s="1"/>
  <c r="T432" i="1" a="1"/>
  <c r="T432" i="1" s="1"/>
  <c r="AD432" i="1" a="1"/>
  <c r="AD432" i="1" s="1"/>
  <c r="AC432" i="1" a="1"/>
  <c r="AC432" i="1" s="1"/>
  <c r="AA432" i="1" a="1"/>
  <c r="AA432" i="1" s="1"/>
  <c r="AB432" i="1" a="1"/>
  <c r="AB432" i="1" s="1"/>
  <c r="Z432" i="1" a="1"/>
  <c r="Z432" i="1" s="1"/>
  <c r="Y432" i="1" a="1"/>
  <c r="Y432" i="1" s="1"/>
  <c r="X432" i="1" a="1"/>
  <c r="X432" i="1" s="1"/>
  <c r="W432" i="1" a="1"/>
  <c r="W432" i="1" s="1"/>
  <c r="V432" i="1"/>
  <c r="AF932" i="1" a="1"/>
  <c r="AF932" i="1" s="1"/>
  <c r="U932" i="1" a="1"/>
  <c r="U932" i="1" s="1"/>
  <c r="AE932" i="1" a="1"/>
  <c r="AE932" i="1" s="1"/>
  <c r="T932" i="1" a="1"/>
  <c r="T932" i="1" s="1"/>
  <c r="AC932" i="1" a="1"/>
  <c r="AC932" i="1" s="1"/>
  <c r="AA932" i="1" a="1"/>
  <c r="AA932" i="1" s="1"/>
  <c r="Z932" i="1" a="1"/>
  <c r="Z932" i="1" s="1"/>
  <c r="Y932" i="1" a="1"/>
  <c r="Y932" i="1" s="1"/>
  <c r="W932" i="1" a="1"/>
  <c r="W932" i="1" s="1"/>
  <c r="AB932" i="1" a="1"/>
  <c r="AB932" i="1" s="1"/>
  <c r="AD932" i="1" a="1"/>
  <c r="AD932" i="1" s="1"/>
  <c r="AA162" i="1" a="1"/>
  <c r="AA162" i="1" s="1"/>
  <c r="Z162" i="1" a="1"/>
  <c r="Z162" i="1" s="1"/>
  <c r="Y162" i="1" a="1"/>
  <c r="Y162" i="1" s="1"/>
  <c r="W162" i="1" a="1"/>
  <c r="W162" i="1" s="1"/>
  <c r="AF162" i="1" a="1"/>
  <c r="AF162" i="1" s="1"/>
  <c r="U162" i="1" a="1"/>
  <c r="U162" i="1" s="1"/>
  <c r="AC162" i="1" a="1"/>
  <c r="AC162" i="1" s="1"/>
  <c r="AB162" i="1" a="1"/>
  <c r="AB162" i="1" s="1"/>
  <c r="X162" i="1" a="1"/>
  <c r="X162" i="1" s="1"/>
  <c r="T162" i="1" a="1"/>
  <c r="T162" i="1" s="1"/>
  <c r="AE162" i="1" a="1"/>
  <c r="AE162" i="1" s="1"/>
  <c r="AD162" i="1" a="1"/>
  <c r="AD162" i="1" s="1"/>
  <c r="V162" i="1"/>
  <c r="BB60" i="5"/>
  <c r="I1733" i="1" a="1"/>
  <c r="I1733" i="1" s="1"/>
  <c r="I1730" i="1" a="1"/>
  <c r="I1730" i="1" s="1"/>
  <c r="I1737" i="1" a="1"/>
  <c r="I1737" i="1" s="1"/>
  <c r="I1722" i="1" a="1"/>
  <c r="I1722" i="1" s="1"/>
  <c r="I1712" i="1" a="1"/>
  <c r="I1712" i="1" s="1"/>
  <c r="I1726" i="1" a="1"/>
  <c r="I1726" i="1" s="1"/>
  <c r="I1720" i="1" a="1"/>
  <c r="I1720" i="1" s="1"/>
  <c r="I1724" i="1" a="1"/>
  <c r="I1724" i="1" s="1"/>
  <c r="I1721" i="1" a="1"/>
  <c r="I1721" i="1" s="1"/>
  <c r="I1727" i="1" a="1"/>
  <c r="I1727" i="1" s="1"/>
  <c r="I1739" i="1" a="1"/>
  <c r="I1739" i="1" s="1"/>
  <c r="I1725" i="1" a="1"/>
  <c r="I1725" i="1" s="1"/>
  <c r="I1717" i="1" a="1"/>
  <c r="I1717" i="1" s="1"/>
  <c r="I1728" i="1" a="1"/>
  <c r="I1728" i="1" s="1"/>
  <c r="I1713" i="1" a="1"/>
  <c r="I1713" i="1" s="1"/>
  <c r="I1731" i="1" a="1"/>
  <c r="I1731" i="1" s="1"/>
  <c r="I1719" i="1" a="1"/>
  <c r="I1719" i="1" s="1"/>
  <c r="I1732" i="1" a="1"/>
  <c r="I1732" i="1" s="1"/>
  <c r="I1734" i="1" a="1"/>
  <c r="I1734" i="1" s="1"/>
  <c r="I1735" i="1" a="1"/>
  <c r="I1735" i="1" s="1"/>
  <c r="I1738" i="1" a="1"/>
  <c r="I1738" i="1" s="1"/>
  <c r="I1729" i="1" a="1"/>
  <c r="I1729" i="1" s="1"/>
  <c r="I1736" i="1" a="1"/>
  <c r="I1736" i="1" s="1"/>
  <c r="I1716" i="1" a="1"/>
  <c r="I1716" i="1" s="1"/>
  <c r="I1715" i="1" a="1"/>
  <c r="I1715" i="1" s="1"/>
  <c r="I1718" i="1" a="1"/>
  <c r="I1718" i="1" s="1"/>
  <c r="I1714" i="1" a="1"/>
  <c r="I1714" i="1" s="1"/>
  <c r="I1723" i="1" a="1"/>
  <c r="I1723" i="1" s="1"/>
  <c r="I1740" i="1" a="1"/>
  <c r="I1740" i="1" s="1"/>
  <c r="I1741" i="1" a="1"/>
  <c r="I1741" i="1" s="1"/>
  <c r="BF63" i="8"/>
  <c r="BG65" i="8" s="1"/>
  <c r="BG66" i="8" s="1"/>
  <c r="AC1433" i="1" a="1"/>
  <c r="AC1433" i="1" s="1"/>
  <c r="AE1433" i="1" a="1"/>
  <c r="AE1433" i="1" s="1"/>
  <c r="AD1433" i="1" a="1"/>
  <c r="AD1433" i="1" s="1"/>
  <c r="AB1433" i="1" a="1"/>
  <c r="AB1433" i="1" s="1"/>
  <c r="Z1433" i="1" a="1"/>
  <c r="Z1433" i="1" s="1"/>
  <c r="X1433" i="1" a="1"/>
  <c r="X1433" i="1" s="1"/>
  <c r="W1433" i="1" a="1"/>
  <c r="W1433" i="1" s="1"/>
  <c r="U1433" i="1" a="1"/>
  <c r="U1433" i="1" s="1"/>
  <c r="T1433" i="1" a="1"/>
  <c r="T1433" i="1" s="1"/>
  <c r="Y1433" i="1" a="1"/>
  <c r="Y1433" i="1" s="1"/>
  <c r="AF1433" i="1" a="1"/>
  <c r="AF1433" i="1" s="1"/>
  <c r="AA1433" i="1" a="1"/>
  <c r="AA1433" i="1" s="1"/>
  <c r="V1433" i="1"/>
  <c r="BH3" i="8"/>
  <c r="BH63" i="8" s="1"/>
  <c r="O12" i="4" a="1"/>
  <c r="O12" i="4" s="1"/>
  <c r="BE12" i="5"/>
  <c r="BA12" i="5"/>
  <c r="X272" i="1" s="1" a="1"/>
  <c r="X272" i="1" s="1"/>
  <c r="R275" i="1" a="1"/>
  <c r="R275" i="1" s="1"/>
  <c r="R288" i="1" a="1"/>
  <c r="R288" i="1" s="1"/>
  <c r="R281" i="1" a="1"/>
  <c r="R281" i="1" s="1"/>
  <c r="R294" i="1" a="1"/>
  <c r="R294" i="1" s="1"/>
  <c r="R297" i="1" a="1"/>
  <c r="R297" i="1" s="1"/>
  <c r="R272" i="1" a="1"/>
  <c r="R272" i="1" s="1"/>
  <c r="R299" i="1" a="1"/>
  <c r="R299" i="1" s="1"/>
  <c r="R291" i="1" a="1"/>
  <c r="R291" i="1" s="1"/>
  <c r="R286" i="1" a="1"/>
  <c r="R286" i="1" s="1"/>
  <c r="R292" i="1" a="1"/>
  <c r="R292" i="1" s="1"/>
  <c r="R277" i="1" a="1"/>
  <c r="R277" i="1" s="1"/>
  <c r="R278" i="1" a="1"/>
  <c r="R278" i="1" s="1"/>
  <c r="R296" i="1" a="1"/>
  <c r="R296" i="1" s="1"/>
  <c r="R301" i="1" a="1"/>
  <c r="R301" i="1" s="1"/>
  <c r="R282" i="1" a="1"/>
  <c r="R282" i="1" s="1"/>
  <c r="R276" i="1" a="1"/>
  <c r="R276" i="1" s="1"/>
  <c r="R289" i="1" a="1"/>
  <c r="R289" i="1" s="1"/>
  <c r="R284" i="1" a="1"/>
  <c r="R284" i="1" s="1"/>
  <c r="R293" i="1" a="1"/>
  <c r="R293" i="1" s="1"/>
  <c r="R273" i="1" a="1"/>
  <c r="R273" i="1" s="1"/>
  <c r="R283" i="1" a="1"/>
  <c r="R283" i="1" s="1"/>
  <c r="R295" i="1" a="1"/>
  <c r="R295" i="1" s="1"/>
  <c r="R298" i="1" a="1"/>
  <c r="R298" i="1" s="1"/>
  <c r="R300" i="1" a="1"/>
  <c r="R300" i="1" s="1"/>
  <c r="R280" i="1" a="1"/>
  <c r="R280" i="1" s="1"/>
  <c r="R274" i="1" a="1"/>
  <c r="R274" i="1" s="1"/>
  <c r="R290" i="1" a="1"/>
  <c r="R290" i="1" s="1"/>
  <c r="R287" i="1" a="1"/>
  <c r="R287" i="1" s="1"/>
  <c r="R285" i="1" a="1"/>
  <c r="R285" i="1" s="1"/>
  <c r="R279" i="1" a="1"/>
  <c r="R279" i="1" s="1"/>
  <c r="Z759" i="1" a="1"/>
  <c r="Z759" i="1" s="1"/>
  <c r="Y759" i="1" a="1"/>
  <c r="Y759" i="1" s="1"/>
  <c r="X759" i="1" a="1"/>
  <c r="X759" i="1" s="1"/>
  <c r="W759" i="1" a="1"/>
  <c r="W759" i="1" s="1"/>
  <c r="AE759" i="1" a="1"/>
  <c r="AE759" i="1" s="1"/>
  <c r="AF759" i="1" a="1"/>
  <c r="AF759" i="1" s="1"/>
  <c r="AD759" i="1" a="1"/>
  <c r="AD759" i="1" s="1"/>
  <c r="AC759" i="1" a="1"/>
  <c r="AC759" i="1" s="1"/>
  <c r="T759" i="1" a="1"/>
  <c r="T759" i="1" s="1"/>
  <c r="AA759" i="1" a="1"/>
  <c r="AA759" i="1" s="1"/>
  <c r="U759" i="1" a="1"/>
  <c r="U759" i="1" s="1"/>
  <c r="AB759" i="1" a="1"/>
  <c r="AB759" i="1" s="1"/>
  <c r="V759" i="1"/>
  <c r="W1711" i="1" a="1"/>
  <c r="W1711" i="1" s="1"/>
  <c r="AD1711" i="1" a="1"/>
  <c r="AD1711" i="1" s="1"/>
  <c r="U1711" i="1" a="1"/>
  <c r="U1711" i="1" s="1"/>
  <c r="T1711" i="1" a="1"/>
  <c r="T1711" i="1" s="1"/>
  <c r="AE1711" i="1" a="1"/>
  <c r="AE1711" i="1" s="1"/>
  <c r="Z1711" i="1" a="1"/>
  <c r="Z1711" i="1" s="1"/>
  <c r="Y1711" i="1" a="1"/>
  <c r="Y1711" i="1" s="1"/>
  <c r="X1711" i="1" a="1"/>
  <c r="X1711" i="1" s="1"/>
  <c r="AF1711" i="1" a="1"/>
  <c r="AF1711" i="1" s="1"/>
  <c r="AC1711" i="1" a="1"/>
  <c r="AC1711" i="1" s="1"/>
  <c r="AB1711" i="1" a="1"/>
  <c r="AB1711" i="1" s="1"/>
  <c r="AA1711" i="1" a="1"/>
  <c r="AA1711" i="1" s="1"/>
  <c r="V1711" i="1"/>
  <c r="I224" i="2"/>
  <c r="H224" i="2"/>
  <c r="G98" i="2" a="1"/>
  <c r="G98" i="2" s="1"/>
  <c r="AX75" i="10"/>
  <c r="Z1648" i="1" a="1"/>
  <c r="Z1648" i="1" s="1"/>
  <c r="X1648" i="1" a="1"/>
  <c r="X1648" i="1" s="1"/>
  <c r="AE1648" i="1" a="1"/>
  <c r="AE1648" i="1" s="1"/>
  <c r="AD1648" i="1" a="1"/>
  <c r="AD1648" i="1" s="1"/>
  <c r="AC1648" i="1" a="1"/>
  <c r="AC1648" i="1" s="1"/>
  <c r="Y1648" i="1" a="1"/>
  <c r="Y1648" i="1" s="1"/>
  <c r="AF1648" i="1" a="1"/>
  <c r="AF1648" i="1" s="1"/>
  <c r="AB1648" i="1" a="1"/>
  <c r="AB1648" i="1" s="1"/>
  <c r="AA1648" i="1" a="1"/>
  <c r="AA1648" i="1" s="1"/>
  <c r="W1648" i="1" a="1"/>
  <c r="W1648" i="1" s="1"/>
  <c r="U1648" i="1" a="1"/>
  <c r="U1648" i="1" s="1"/>
  <c r="T1648" i="1" a="1"/>
  <c r="T1648" i="1" s="1"/>
  <c r="V1648" i="1"/>
  <c r="I819" i="1" a="1"/>
  <c r="I819" i="1" s="1"/>
  <c r="I814" i="1" a="1"/>
  <c r="I814" i="1" s="1"/>
  <c r="I822" i="1" a="1"/>
  <c r="I822" i="1" s="1"/>
  <c r="I837" i="1" a="1"/>
  <c r="I837" i="1" s="1"/>
  <c r="I821" i="1" a="1"/>
  <c r="I821" i="1" s="1"/>
  <c r="I815" i="1" a="1"/>
  <c r="I815" i="1" s="1"/>
  <c r="I834" i="1" a="1"/>
  <c r="I834" i="1" s="1"/>
  <c r="I833" i="1" a="1"/>
  <c r="I833" i="1" s="1"/>
  <c r="I830" i="1" a="1"/>
  <c r="I830" i="1" s="1"/>
  <c r="I828" i="1" a="1"/>
  <c r="I828" i="1" s="1"/>
  <c r="I831" i="1" a="1"/>
  <c r="I831" i="1" s="1"/>
  <c r="I812" i="1" a="1"/>
  <c r="I812" i="1" s="1"/>
  <c r="I825" i="1" a="1"/>
  <c r="I825" i="1" s="1"/>
  <c r="I835" i="1" a="1"/>
  <c r="I835" i="1" s="1"/>
  <c r="I839" i="1" a="1"/>
  <c r="I839" i="1" s="1"/>
  <c r="I840" i="1" a="1"/>
  <c r="I840" i="1" s="1"/>
  <c r="I818" i="1" a="1"/>
  <c r="I818" i="1" s="1"/>
  <c r="I827" i="1" a="1"/>
  <c r="I827" i="1" s="1"/>
  <c r="I832" i="1" a="1"/>
  <c r="I832" i="1" s="1"/>
  <c r="I817" i="1" a="1"/>
  <c r="I817" i="1" s="1"/>
  <c r="I816" i="1" a="1"/>
  <c r="I816" i="1" s="1"/>
  <c r="I823" i="1" a="1"/>
  <c r="I823" i="1" s="1"/>
  <c r="I841" i="1" a="1"/>
  <c r="I841" i="1" s="1"/>
  <c r="I813" i="1" a="1"/>
  <c r="I813" i="1" s="1"/>
  <c r="I836" i="1" a="1"/>
  <c r="I836" i="1" s="1"/>
  <c r="I824" i="1" a="1"/>
  <c r="I824" i="1" s="1"/>
  <c r="I838" i="1" a="1"/>
  <c r="I838" i="1" s="1"/>
  <c r="I829" i="1" a="1"/>
  <c r="I829" i="1" s="1"/>
  <c r="I826" i="1" a="1"/>
  <c r="I826" i="1" s="1"/>
  <c r="I820" i="1" a="1"/>
  <c r="I820" i="1" s="1"/>
  <c r="W615" i="1" a="1"/>
  <c r="W615" i="1" s="1"/>
  <c r="AF615" i="1" a="1"/>
  <c r="AF615" i="1" s="1"/>
  <c r="U615" i="1" a="1"/>
  <c r="U615" i="1" s="1"/>
  <c r="AE615" i="1" a="1"/>
  <c r="AE615" i="1" s="1"/>
  <c r="T615" i="1" a="1"/>
  <c r="T615" i="1" s="1"/>
  <c r="AD615" i="1" a="1"/>
  <c r="AD615" i="1" s="1"/>
  <c r="AC615" i="1" a="1"/>
  <c r="AC615" i="1" s="1"/>
  <c r="X615" i="1" a="1"/>
  <c r="X615" i="1" s="1"/>
  <c r="AB615" i="1" a="1"/>
  <c r="AB615" i="1" s="1"/>
  <c r="Z615" i="1" a="1"/>
  <c r="Z615" i="1" s="1"/>
  <c r="Y615" i="1" a="1"/>
  <c r="Y615" i="1" s="1"/>
  <c r="AA615" i="1" a="1"/>
  <c r="AA615" i="1" s="1"/>
  <c r="V615" i="1"/>
  <c r="AC239" i="1" a="1"/>
  <c r="AC239" i="1" s="1"/>
  <c r="AB239" i="1" a="1"/>
  <c r="AB239" i="1" s="1"/>
  <c r="AA239" i="1" a="1"/>
  <c r="AA239" i="1" s="1"/>
  <c r="Z239" i="1" a="1"/>
  <c r="Z239" i="1" s="1"/>
  <c r="Y239" i="1" a="1"/>
  <c r="Y239" i="1" s="1"/>
  <c r="X239" i="1" a="1"/>
  <c r="X239" i="1" s="1"/>
  <c r="AF239" i="1" a="1"/>
  <c r="AF239" i="1" s="1"/>
  <c r="AD239" i="1" a="1"/>
  <c r="AD239" i="1" s="1"/>
  <c r="T239" i="1" a="1"/>
  <c r="T239" i="1" s="1"/>
  <c r="AE239" i="1" a="1"/>
  <c r="AE239" i="1" s="1"/>
  <c r="W239" i="1" a="1"/>
  <c r="W239" i="1" s="1"/>
  <c r="U239" i="1" a="1"/>
  <c r="U239" i="1" s="1"/>
  <c r="V239" i="1"/>
  <c r="J874" i="1" a="1"/>
  <c r="J874" i="1" s="1"/>
  <c r="J877" i="1" a="1"/>
  <c r="J877" i="1" s="1"/>
  <c r="J897" i="1" a="1"/>
  <c r="J897" i="1" s="1"/>
  <c r="J892" i="1" a="1"/>
  <c r="J892" i="1" s="1"/>
  <c r="J873" i="1" a="1"/>
  <c r="J873" i="1" s="1"/>
  <c r="J879" i="1" a="1"/>
  <c r="J879" i="1" s="1"/>
  <c r="J872" i="1" a="1"/>
  <c r="J872" i="1" s="1"/>
  <c r="J899" i="1" a="1"/>
  <c r="J899" i="1" s="1"/>
  <c r="J900" i="1" a="1"/>
  <c r="J900" i="1" s="1"/>
  <c r="J878" i="1" a="1"/>
  <c r="J878" i="1" s="1"/>
  <c r="J887" i="1" a="1"/>
  <c r="J887" i="1" s="1"/>
  <c r="J895" i="1" a="1"/>
  <c r="J895" i="1" s="1"/>
  <c r="J881" i="1" a="1"/>
  <c r="J881" i="1" s="1"/>
  <c r="J886" i="1" a="1"/>
  <c r="J886" i="1" s="1"/>
  <c r="J882" i="1" a="1"/>
  <c r="J882" i="1" s="1"/>
  <c r="J876" i="1" a="1"/>
  <c r="J876" i="1" s="1"/>
  <c r="J889" i="1" a="1"/>
  <c r="J889" i="1" s="1"/>
  <c r="J898" i="1" a="1"/>
  <c r="J898" i="1" s="1"/>
  <c r="J885" i="1" a="1"/>
  <c r="J885" i="1" s="1"/>
  <c r="J883" i="1" a="1"/>
  <c r="J883" i="1" s="1"/>
  <c r="J875" i="1" a="1"/>
  <c r="J875" i="1" s="1"/>
  <c r="J894" i="1" a="1"/>
  <c r="J894" i="1" s="1"/>
  <c r="J896" i="1" a="1"/>
  <c r="J896" i="1" s="1"/>
  <c r="J888" i="1" a="1"/>
  <c r="J888" i="1" s="1"/>
  <c r="J901" i="1" a="1"/>
  <c r="J901" i="1" s="1"/>
  <c r="J890" i="1" a="1"/>
  <c r="J890" i="1" s="1"/>
  <c r="J880" i="1" a="1"/>
  <c r="J880" i="1" s="1"/>
  <c r="J891" i="1" a="1"/>
  <c r="J891" i="1" s="1"/>
  <c r="J893" i="1" a="1"/>
  <c r="J893" i="1" s="1"/>
  <c r="J884" i="1" a="1"/>
  <c r="J884" i="1" s="1"/>
  <c r="X1561" i="1" a="1"/>
  <c r="X1561" i="1" s="1"/>
  <c r="AC1561" i="1" a="1"/>
  <c r="AC1561" i="1" s="1"/>
  <c r="Z1561" i="1" a="1"/>
  <c r="Z1561" i="1" s="1"/>
  <c r="AB1561" i="1" a="1"/>
  <c r="AB1561" i="1" s="1"/>
  <c r="AA1561" i="1" a="1"/>
  <c r="AA1561" i="1" s="1"/>
  <c r="Y1561" i="1" a="1"/>
  <c r="Y1561" i="1" s="1"/>
  <c r="W1561" i="1" a="1"/>
  <c r="W1561" i="1" s="1"/>
  <c r="T1561" i="1" a="1"/>
  <c r="T1561" i="1" s="1"/>
  <c r="U1561" i="1" a="1"/>
  <c r="U1561" i="1" s="1"/>
  <c r="AF1561" i="1" a="1"/>
  <c r="AF1561" i="1" s="1"/>
  <c r="AE1561" i="1" a="1"/>
  <c r="AE1561" i="1" s="1"/>
  <c r="AD1561" i="1" a="1"/>
  <c r="AD1561" i="1" s="1"/>
  <c r="V1561" i="1"/>
  <c r="AD653" i="1" a="1"/>
  <c r="AD653" i="1" s="1"/>
  <c r="AC653" i="1" a="1"/>
  <c r="AC653" i="1" s="1"/>
  <c r="AB653" i="1" a="1"/>
  <c r="AB653" i="1" s="1"/>
  <c r="AA653" i="1" a="1"/>
  <c r="AA653" i="1" s="1"/>
  <c r="Z653" i="1" a="1"/>
  <c r="Z653" i="1" s="1"/>
  <c r="T653" i="1" a="1"/>
  <c r="T653" i="1" s="1"/>
  <c r="AE653" i="1" a="1"/>
  <c r="AE653" i="1" s="1"/>
  <c r="Y653" i="1" a="1"/>
  <c r="Y653" i="1" s="1"/>
  <c r="W653" i="1" a="1"/>
  <c r="W653" i="1" s="1"/>
  <c r="U653" i="1" a="1"/>
  <c r="U653" i="1" s="1"/>
  <c r="AF653" i="1" a="1"/>
  <c r="AF653" i="1" s="1"/>
  <c r="X653" i="1" a="1"/>
  <c r="X653" i="1" s="1"/>
  <c r="V653" i="1"/>
  <c r="AB1430" i="1" a="1"/>
  <c r="AB1430" i="1" s="1"/>
  <c r="AA1430" i="1" a="1"/>
  <c r="AA1430" i="1" s="1"/>
  <c r="Z1430" i="1" a="1"/>
  <c r="Z1430" i="1" s="1"/>
  <c r="X1430" i="1" a="1"/>
  <c r="X1430" i="1" s="1"/>
  <c r="W1430" i="1" a="1"/>
  <c r="W1430" i="1" s="1"/>
  <c r="U1430" i="1" a="1"/>
  <c r="U1430" i="1" s="1"/>
  <c r="T1430" i="1" a="1"/>
  <c r="T1430" i="1" s="1"/>
  <c r="AF1430" i="1" a="1"/>
  <c r="AF1430" i="1" s="1"/>
  <c r="AE1430" i="1" a="1"/>
  <c r="AE1430" i="1" s="1"/>
  <c r="AD1430" i="1" a="1"/>
  <c r="AD1430" i="1" s="1"/>
  <c r="Y1430" i="1" a="1"/>
  <c r="Y1430" i="1" s="1"/>
  <c r="AC1430" i="1" a="1"/>
  <c r="AC1430" i="1" s="1"/>
  <c r="V1430" i="1"/>
  <c r="BD6" i="12"/>
  <c r="BD63" i="12" s="1"/>
  <c r="AR6" i="12"/>
  <c r="AR63" i="12" s="1"/>
  <c r="AH6" i="12"/>
  <c r="AH63" i="12" s="1"/>
  <c r="X6" i="12"/>
  <c r="X63" i="12" s="1"/>
  <c r="N63" i="12"/>
  <c r="BH64" i="12" s="1"/>
  <c r="BI6" i="12"/>
  <c r="BG6" i="12"/>
  <c r="BH6" i="12" s="1"/>
  <c r="BB16" i="5"/>
  <c r="I399" i="1" a="1"/>
  <c r="I399" i="1" s="1"/>
  <c r="I407" i="1" a="1"/>
  <c r="I407" i="1" s="1"/>
  <c r="I394" i="1" a="1"/>
  <c r="I394" i="1" s="1"/>
  <c r="I404" i="1" a="1"/>
  <c r="I404" i="1" s="1"/>
  <c r="I415" i="1" a="1"/>
  <c r="I415" i="1" s="1"/>
  <c r="I419" i="1" a="1"/>
  <c r="I419" i="1" s="1"/>
  <c r="I420" i="1" a="1"/>
  <c r="I420" i="1" s="1"/>
  <c r="I417" i="1" a="1"/>
  <c r="I417" i="1" s="1"/>
  <c r="I418" i="1" a="1"/>
  <c r="I418" i="1" s="1"/>
  <c r="I402" i="1" a="1"/>
  <c r="I402" i="1" s="1"/>
  <c r="I410" i="1" a="1"/>
  <c r="I410" i="1" s="1"/>
  <c r="I395" i="1" a="1"/>
  <c r="I395" i="1" s="1"/>
  <c r="I421" i="1" a="1"/>
  <c r="I421" i="1" s="1"/>
  <c r="I406" i="1" a="1"/>
  <c r="I406" i="1" s="1"/>
  <c r="I412" i="1" a="1"/>
  <c r="I412" i="1" s="1"/>
  <c r="I393" i="1" a="1"/>
  <c r="I393" i="1" s="1"/>
  <c r="I392" i="1" a="1"/>
  <c r="I392" i="1" s="1"/>
  <c r="I401" i="1" a="1"/>
  <c r="I401" i="1" s="1"/>
  <c r="I413" i="1" a="1"/>
  <c r="I413" i="1" s="1"/>
  <c r="I397" i="1" a="1"/>
  <c r="I397" i="1" s="1"/>
  <c r="I400" i="1" a="1"/>
  <c r="I400" i="1" s="1"/>
  <c r="I409" i="1" a="1"/>
  <c r="I409" i="1" s="1"/>
  <c r="I396" i="1" a="1"/>
  <c r="I396" i="1" s="1"/>
  <c r="I403" i="1" a="1"/>
  <c r="I403" i="1" s="1"/>
  <c r="I408" i="1" a="1"/>
  <c r="I408" i="1" s="1"/>
  <c r="I398" i="1" a="1"/>
  <c r="I398" i="1" s="1"/>
  <c r="I405" i="1" a="1"/>
  <c r="I405" i="1" s="1"/>
  <c r="I414" i="1" a="1"/>
  <c r="I414" i="1" s="1"/>
  <c r="I411" i="1" a="1"/>
  <c r="I411" i="1" s="1"/>
  <c r="I416" i="1" a="1"/>
  <c r="I416" i="1" s="1"/>
  <c r="T41" i="4" a="1"/>
  <c r="T41" i="4" s="1"/>
  <c r="R41" i="4" s="1"/>
  <c r="BI41" i="6"/>
  <c r="BG41" i="6"/>
  <c r="BH41" i="6" s="1"/>
  <c r="BF41" i="6"/>
  <c r="Y590" i="1" a="1"/>
  <c r="Y590" i="1" s="1"/>
  <c r="X590" i="1" a="1"/>
  <c r="X590" i="1" s="1"/>
  <c r="W590" i="1" a="1"/>
  <c r="W590" i="1" s="1"/>
  <c r="AF590" i="1" a="1"/>
  <c r="AF590" i="1" s="1"/>
  <c r="U590" i="1" a="1"/>
  <c r="U590" i="1" s="1"/>
  <c r="AD590" i="1" a="1"/>
  <c r="AD590" i="1" s="1"/>
  <c r="AE590" i="1" a="1"/>
  <c r="AE590" i="1" s="1"/>
  <c r="Z590" i="1" a="1"/>
  <c r="Z590" i="1" s="1"/>
  <c r="T590" i="1" a="1"/>
  <c r="T590" i="1" s="1"/>
  <c r="AC590" i="1" a="1"/>
  <c r="AC590" i="1" s="1"/>
  <c r="AB590" i="1" a="1"/>
  <c r="AB590" i="1" s="1"/>
  <c r="AA590" i="1" a="1"/>
  <c r="AA590" i="1" s="1"/>
  <c r="V590" i="1"/>
  <c r="I236" i="2"/>
  <c r="H236" i="2"/>
  <c r="O24" i="5"/>
  <c r="V45" i="17"/>
  <c r="U45" i="17"/>
  <c r="AB704" i="1" a="1"/>
  <c r="AB704" i="1" s="1"/>
  <c r="AA704" i="1" a="1"/>
  <c r="AA704" i="1" s="1"/>
  <c r="Z704" i="1" a="1"/>
  <c r="Z704" i="1" s="1"/>
  <c r="Y704" i="1" a="1"/>
  <c r="Y704" i="1" s="1"/>
  <c r="X704" i="1" a="1"/>
  <c r="X704" i="1" s="1"/>
  <c r="AF704" i="1" a="1"/>
  <c r="AF704" i="1" s="1"/>
  <c r="U704" i="1" a="1"/>
  <c r="U704" i="1" s="1"/>
  <c r="AE704" i="1" a="1"/>
  <c r="AE704" i="1" s="1"/>
  <c r="AC704" i="1" a="1"/>
  <c r="AC704" i="1" s="1"/>
  <c r="T704" i="1" a="1"/>
  <c r="T704" i="1" s="1"/>
  <c r="AD704" i="1" a="1"/>
  <c r="AD704" i="1" s="1"/>
  <c r="W704" i="1" a="1"/>
  <c r="W704" i="1" s="1"/>
  <c r="V704" i="1"/>
  <c r="BB59" i="5"/>
  <c r="I1690" i="1" a="1"/>
  <c r="I1690" i="1" s="1"/>
  <c r="I1704" i="1" a="1"/>
  <c r="I1704" i="1" s="1"/>
  <c r="I1686" i="1" a="1"/>
  <c r="I1686" i="1" s="1"/>
  <c r="I1711" i="1" a="1"/>
  <c r="I1711" i="1" s="1"/>
  <c r="I1708" i="1" a="1"/>
  <c r="I1708" i="1" s="1"/>
  <c r="I1682" i="1" a="1"/>
  <c r="I1682" i="1" s="1"/>
  <c r="I1691" i="1" a="1"/>
  <c r="I1691" i="1" s="1"/>
  <c r="I1700" i="1" a="1"/>
  <c r="I1700" i="1" s="1"/>
  <c r="I1699" i="1" a="1"/>
  <c r="I1699" i="1" s="1"/>
  <c r="I1702" i="1" a="1"/>
  <c r="I1702" i="1" s="1"/>
  <c r="I1693" i="1" a="1"/>
  <c r="I1693" i="1" s="1"/>
  <c r="I1692" i="1" a="1"/>
  <c r="I1692" i="1" s="1"/>
  <c r="I1684" i="1" a="1"/>
  <c r="I1684" i="1" s="1"/>
  <c r="I1688" i="1" a="1"/>
  <c r="I1688" i="1" s="1"/>
  <c r="I1707" i="1" a="1"/>
  <c r="I1707" i="1" s="1"/>
  <c r="I1701" i="1" a="1"/>
  <c r="I1701" i="1" s="1"/>
  <c r="I1697" i="1" a="1"/>
  <c r="I1697" i="1" s="1"/>
  <c r="I1695" i="1" a="1"/>
  <c r="I1695" i="1" s="1"/>
  <c r="I1698" i="1" a="1"/>
  <c r="I1698" i="1" s="1"/>
  <c r="I1710" i="1" a="1"/>
  <c r="I1710" i="1" s="1"/>
  <c r="I1687" i="1" a="1"/>
  <c r="I1687" i="1" s="1"/>
  <c r="I1706" i="1" a="1"/>
  <c r="I1706" i="1" s="1"/>
  <c r="I1709" i="1" a="1"/>
  <c r="I1709" i="1" s="1"/>
  <c r="I1696" i="1" a="1"/>
  <c r="I1696" i="1" s="1"/>
  <c r="I1703" i="1" a="1"/>
  <c r="I1703" i="1" s="1"/>
  <c r="I1694" i="1" a="1"/>
  <c r="I1694" i="1" s="1"/>
  <c r="I1705" i="1" a="1"/>
  <c r="I1705" i="1" s="1"/>
  <c r="I1685" i="1" a="1"/>
  <c r="I1685" i="1" s="1"/>
  <c r="I1689" i="1" a="1"/>
  <c r="I1689" i="1" s="1"/>
  <c r="I1683" i="1" a="1"/>
  <c r="I1683" i="1" s="1"/>
  <c r="BB53" i="5"/>
  <c r="I1526" i="1" a="1"/>
  <c r="I1526" i="1" s="1"/>
  <c r="X1502" i="1" a="1"/>
  <c r="X1502" i="1" s="1"/>
  <c r="I1530" i="1" a="1"/>
  <c r="I1530" i="1" s="1"/>
  <c r="I1507" i="1" a="1"/>
  <c r="I1507" i="1" s="1"/>
  <c r="I1504" i="1" a="1"/>
  <c r="I1504" i="1" s="1"/>
  <c r="I1517" i="1" a="1"/>
  <c r="I1517" i="1" s="1"/>
  <c r="I1511" i="1" a="1"/>
  <c r="I1511" i="1" s="1"/>
  <c r="I1516" i="1" a="1"/>
  <c r="I1516" i="1" s="1"/>
  <c r="I1519" i="1" a="1"/>
  <c r="I1519" i="1" s="1"/>
  <c r="I1515" i="1" a="1"/>
  <c r="I1515" i="1" s="1"/>
  <c r="I1506" i="1" a="1"/>
  <c r="I1506" i="1" s="1"/>
  <c r="I1513" i="1" a="1"/>
  <c r="I1513" i="1" s="1"/>
  <c r="I1508" i="1" a="1"/>
  <c r="I1508" i="1" s="1"/>
  <c r="I1524" i="1" a="1"/>
  <c r="I1524" i="1" s="1"/>
  <c r="I1512" i="1" a="1"/>
  <c r="I1512" i="1" s="1"/>
  <c r="I1502" i="1" a="1"/>
  <c r="I1502" i="1" s="1"/>
  <c r="I1509" i="1" a="1"/>
  <c r="I1509" i="1" s="1"/>
  <c r="I1514" i="1" a="1"/>
  <c r="I1514" i="1" s="1"/>
  <c r="I1529" i="1" a="1"/>
  <c r="I1529" i="1" s="1"/>
  <c r="I1528" i="1" a="1"/>
  <c r="I1528" i="1" s="1"/>
  <c r="I1510" i="1" a="1"/>
  <c r="I1510" i="1" s="1"/>
  <c r="I1531" i="1" a="1"/>
  <c r="I1531" i="1" s="1"/>
  <c r="I1523" i="1" a="1"/>
  <c r="I1523" i="1" s="1"/>
  <c r="I1520" i="1" a="1"/>
  <c r="I1520" i="1" s="1"/>
  <c r="I1503" i="1" a="1"/>
  <c r="I1503" i="1" s="1"/>
  <c r="I1527" i="1" a="1"/>
  <c r="I1527" i="1" s="1"/>
  <c r="I1525" i="1" a="1"/>
  <c r="I1525" i="1" s="1"/>
  <c r="I1522" i="1" a="1"/>
  <c r="I1522" i="1" s="1"/>
  <c r="I1505" i="1" a="1"/>
  <c r="I1505" i="1" s="1"/>
  <c r="I1521" i="1" a="1"/>
  <c r="I1521" i="1" s="1"/>
  <c r="I1518" i="1" a="1"/>
  <c r="I1518" i="1" s="1"/>
  <c r="X392" i="1" a="1"/>
  <c r="X392" i="1" s="1"/>
  <c r="BG63" i="9"/>
  <c r="T25" i="4" a="1"/>
  <c r="T25" i="4" s="1"/>
  <c r="BF25" i="6"/>
  <c r="G178" i="2" a="1"/>
  <c r="G178" i="2" s="1"/>
  <c r="AA202" i="1" a="1"/>
  <c r="AA202" i="1" s="1"/>
  <c r="Z202" i="1" a="1"/>
  <c r="Z202" i="1" s="1"/>
  <c r="Y202" i="1" a="1"/>
  <c r="Y202" i="1" s="1"/>
  <c r="W202" i="1" a="1"/>
  <c r="W202" i="1" s="1"/>
  <c r="AF202" i="1" a="1"/>
  <c r="AF202" i="1" s="1"/>
  <c r="U202" i="1" a="1"/>
  <c r="U202" i="1" s="1"/>
  <c r="AC202" i="1" a="1"/>
  <c r="AC202" i="1" s="1"/>
  <c r="AB202" i="1" a="1"/>
  <c r="AB202" i="1" s="1"/>
  <c r="X202" i="1" a="1"/>
  <c r="X202" i="1" s="1"/>
  <c r="T202" i="1" a="1"/>
  <c r="T202" i="1" s="1"/>
  <c r="AE202" i="1" a="1"/>
  <c r="AE202" i="1" s="1"/>
  <c r="AD202" i="1" a="1"/>
  <c r="AD202" i="1" s="1"/>
  <c r="V202" i="1"/>
  <c r="BF71" i="15"/>
  <c r="BG73" i="15" s="1"/>
  <c r="H374" i="2"/>
  <c r="I374" i="2"/>
  <c r="AC326" i="1" a="1"/>
  <c r="AC326" i="1" s="1"/>
  <c r="AB326" i="1" a="1"/>
  <c r="AB326" i="1" s="1"/>
  <c r="AA326" i="1" a="1"/>
  <c r="AA326" i="1" s="1"/>
  <c r="Z326" i="1" a="1"/>
  <c r="Z326" i="1" s="1"/>
  <c r="X326" i="1" a="1"/>
  <c r="X326" i="1" s="1"/>
  <c r="AE326" i="1" a="1"/>
  <c r="AE326" i="1" s="1"/>
  <c r="AD326" i="1" a="1"/>
  <c r="AD326" i="1" s="1"/>
  <c r="Y326" i="1" a="1"/>
  <c r="Y326" i="1" s="1"/>
  <c r="W326" i="1" a="1"/>
  <c r="W326" i="1" s="1"/>
  <c r="U326" i="1" a="1"/>
  <c r="U326" i="1" s="1"/>
  <c r="AF326" i="1" a="1"/>
  <c r="AF326" i="1" s="1"/>
  <c r="T326" i="1" a="1"/>
  <c r="T326" i="1" s="1"/>
  <c r="V326" i="1"/>
  <c r="W1766" i="1" a="1"/>
  <c r="W1766" i="1" s="1"/>
  <c r="AF1766" i="1" a="1"/>
  <c r="AF1766" i="1" s="1"/>
  <c r="U1766" i="1" a="1"/>
  <c r="U1766" i="1" s="1"/>
  <c r="AE1766" i="1" a="1"/>
  <c r="AE1766" i="1" s="1"/>
  <c r="T1766" i="1" a="1"/>
  <c r="T1766" i="1" s="1"/>
  <c r="Z1766" i="1" a="1"/>
  <c r="Z1766" i="1" s="1"/>
  <c r="Y1766" i="1" a="1"/>
  <c r="Y1766" i="1" s="1"/>
  <c r="X1766" i="1" a="1"/>
  <c r="X1766" i="1" s="1"/>
  <c r="AD1766" i="1" a="1"/>
  <c r="AD1766" i="1" s="1"/>
  <c r="AC1766" i="1" a="1"/>
  <c r="AC1766" i="1" s="1"/>
  <c r="AB1766" i="1" a="1"/>
  <c r="AB1766" i="1" s="1"/>
  <c r="AA1766" i="1" a="1"/>
  <c r="AA1766" i="1" s="1"/>
  <c r="V1766" i="1"/>
  <c r="AD210" i="1" a="1"/>
  <c r="AD210" i="1" s="1"/>
  <c r="AB210" i="1" a="1"/>
  <c r="AB210" i="1" s="1"/>
  <c r="AA210" i="1" a="1"/>
  <c r="AA210" i="1" s="1"/>
  <c r="Z210" i="1" a="1"/>
  <c r="Z210" i="1" s="1"/>
  <c r="Y210" i="1" a="1"/>
  <c r="Y210" i="1" s="1"/>
  <c r="X210" i="1" a="1"/>
  <c r="X210" i="1" s="1"/>
  <c r="AF210" i="1" a="1"/>
  <c r="AF210" i="1" s="1"/>
  <c r="AE210" i="1" a="1"/>
  <c r="AE210" i="1" s="1"/>
  <c r="AC210" i="1" a="1"/>
  <c r="AC210" i="1" s="1"/>
  <c r="T210" i="1" a="1"/>
  <c r="T210" i="1" s="1"/>
  <c r="W210" i="1" a="1"/>
  <c r="W210" i="1" s="1"/>
  <c r="U210" i="1" a="1"/>
  <c r="U210" i="1" s="1"/>
  <c r="V210" i="1"/>
  <c r="R37" i="4"/>
  <c r="T18" i="4" a="1"/>
  <c r="T18" i="4" s="1"/>
  <c r="BI18" i="6"/>
  <c r="BG18" i="6"/>
  <c r="BH18" i="6" s="1"/>
  <c r="BF18" i="6"/>
  <c r="G122" i="2" a="1"/>
  <c r="G122" i="2" s="1"/>
  <c r="G20" i="5"/>
  <c r="T51" i="17"/>
  <c r="W83" i="1" a="1"/>
  <c r="W83" i="1" s="1"/>
  <c r="AC83" i="1" a="1"/>
  <c r="AC83" i="1" s="1"/>
  <c r="X83" i="1" a="1"/>
  <c r="X83" i="1" s="1"/>
  <c r="U83" i="1" a="1"/>
  <c r="U83" i="1" s="1"/>
  <c r="T83" i="1" a="1"/>
  <c r="T83" i="1" s="1"/>
  <c r="AF83" i="1" a="1"/>
  <c r="AF83" i="1" s="1"/>
  <c r="AE83" i="1" a="1"/>
  <c r="AE83" i="1" s="1"/>
  <c r="AB83" i="1" a="1"/>
  <c r="AB83" i="1" s="1"/>
  <c r="AA83" i="1" a="1"/>
  <c r="AA83" i="1" s="1"/>
  <c r="Z83" i="1" a="1"/>
  <c r="Z83" i="1" s="1"/>
  <c r="Y83" i="1" a="1"/>
  <c r="Y83" i="1" s="1"/>
  <c r="AD83" i="1" a="1"/>
  <c r="AD83" i="1" s="1"/>
  <c r="V83" i="1"/>
  <c r="AC1015" i="1" a="1"/>
  <c r="AC1015" i="1" s="1"/>
  <c r="AB1015" i="1" a="1"/>
  <c r="AB1015" i="1" s="1"/>
  <c r="AA1015" i="1" a="1"/>
  <c r="AA1015" i="1" s="1"/>
  <c r="Z1015" i="1" a="1"/>
  <c r="Z1015" i="1" s="1"/>
  <c r="W1015" i="1" a="1"/>
  <c r="W1015" i="1" s="1"/>
  <c r="AD1015" i="1" a="1"/>
  <c r="AD1015" i="1" s="1"/>
  <c r="Y1015" i="1" a="1"/>
  <c r="Y1015" i="1" s="1"/>
  <c r="X1015" i="1" a="1"/>
  <c r="X1015" i="1" s="1"/>
  <c r="U1015" i="1" a="1"/>
  <c r="U1015" i="1" s="1"/>
  <c r="AE1015" i="1" a="1"/>
  <c r="AE1015" i="1" s="1"/>
  <c r="T1015" i="1" a="1"/>
  <c r="T1015" i="1" s="1"/>
  <c r="AF1015" i="1" a="1"/>
  <c r="AF1015" i="1" s="1"/>
  <c r="V1015" i="1"/>
  <c r="BG71" i="15"/>
  <c r="BH3" i="15"/>
  <c r="BH71" i="15" s="1"/>
  <c r="X588" i="1" a="1"/>
  <c r="X588" i="1" s="1"/>
  <c r="W588" i="1" a="1"/>
  <c r="W588" i="1" s="1"/>
  <c r="AF588" i="1" a="1"/>
  <c r="AF588" i="1" s="1"/>
  <c r="U588" i="1" a="1"/>
  <c r="U588" i="1" s="1"/>
  <c r="AE588" i="1" a="1"/>
  <c r="AE588" i="1" s="1"/>
  <c r="T588" i="1" a="1"/>
  <c r="T588" i="1" s="1"/>
  <c r="AC588" i="1" a="1"/>
  <c r="AC588" i="1" s="1"/>
  <c r="AB588" i="1" a="1"/>
  <c r="AB588" i="1" s="1"/>
  <c r="AA588" i="1" a="1"/>
  <c r="AA588" i="1" s="1"/>
  <c r="AD588" i="1" a="1"/>
  <c r="AD588" i="1" s="1"/>
  <c r="Z588" i="1" a="1"/>
  <c r="Z588" i="1" s="1"/>
  <c r="Y588" i="1" a="1"/>
  <c r="Y588" i="1" s="1"/>
  <c r="V588" i="1"/>
  <c r="AD997" i="1" a="1"/>
  <c r="AD997" i="1" s="1"/>
  <c r="AC997" i="1" a="1"/>
  <c r="AC997" i="1" s="1"/>
  <c r="AB997" i="1" a="1"/>
  <c r="AB997" i="1" s="1"/>
  <c r="AA997" i="1" a="1"/>
  <c r="AA997" i="1" s="1"/>
  <c r="X997" i="1" a="1"/>
  <c r="X997" i="1" s="1"/>
  <c r="AE997" i="1" a="1"/>
  <c r="AE997" i="1" s="1"/>
  <c r="Z997" i="1" a="1"/>
  <c r="Z997" i="1" s="1"/>
  <c r="Y997" i="1" a="1"/>
  <c r="Y997" i="1" s="1"/>
  <c r="W997" i="1" a="1"/>
  <c r="W997" i="1" s="1"/>
  <c r="T997" i="1" a="1"/>
  <c r="T997" i="1" s="1"/>
  <c r="AF997" i="1" a="1"/>
  <c r="AF997" i="1" s="1"/>
  <c r="U997" i="1" a="1"/>
  <c r="U997" i="1" s="1"/>
  <c r="V997" i="1"/>
  <c r="AF1468" i="1" a="1"/>
  <c r="AF1468" i="1" s="1"/>
  <c r="U1468" i="1" a="1"/>
  <c r="U1468" i="1" s="1"/>
  <c r="AE1468" i="1" a="1"/>
  <c r="AE1468" i="1" s="1"/>
  <c r="T1468" i="1" a="1"/>
  <c r="T1468" i="1" s="1"/>
  <c r="AD1468" i="1" a="1"/>
  <c r="AD1468" i="1" s="1"/>
  <c r="AB1468" i="1" a="1"/>
  <c r="AB1468" i="1" s="1"/>
  <c r="AC1468" i="1" a="1"/>
  <c r="AC1468" i="1" s="1"/>
  <c r="AA1468" i="1" a="1"/>
  <c r="AA1468" i="1" s="1"/>
  <c r="Z1468" i="1" a="1"/>
  <c r="Z1468" i="1" s="1"/>
  <c r="Y1468" i="1" a="1"/>
  <c r="Y1468" i="1" s="1"/>
  <c r="X1468" i="1" a="1"/>
  <c r="X1468" i="1" s="1"/>
  <c r="W1468" i="1" a="1"/>
  <c r="W1468" i="1" s="1"/>
  <c r="V1468" i="1"/>
  <c r="X1412" i="1" a="1"/>
  <c r="X1412" i="1" s="1"/>
  <c r="AE419" i="1" a="1"/>
  <c r="AE419" i="1" s="1"/>
  <c r="T419" i="1" a="1"/>
  <c r="T419" i="1" s="1"/>
  <c r="AD419" i="1" a="1"/>
  <c r="AD419" i="1" s="1"/>
  <c r="AC419" i="1" a="1"/>
  <c r="AC419" i="1" s="1"/>
  <c r="AB419" i="1" a="1"/>
  <c r="AB419" i="1" s="1"/>
  <c r="AA419" i="1" a="1"/>
  <c r="AA419" i="1" s="1"/>
  <c r="AF419" i="1" a="1"/>
  <c r="AF419" i="1" s="1"/>
  <c r="Z419" i="1" a="1"/>
  <c r="Z419" i="1" s="1"/>
  <c r="Y419" i="1" a="1"/>
  <c r="Y419" i="1" s="1"/>
  <c r="W419" i="1" a="1"/>
  <c r="W419" i="1" s="1"/>
  <c r="U419" i="1" a="1"/>
  <c r="U419" i="1" s="1"/>
  <c r="X419" i="1" a="1"/>
  <c r="X419" i="1" s="1"/>
  <c r="V419" i="1"/>
  <c r="Z1594" i="1" a="1"/>
  <c r="Z1594" i="1" s="1"/>
  <c r="T1594" i="1" a="1"/>
  <c r="T1594" i="1" s="1"/>
  <c r="AF1594" i="1" a="1"/>
  <c r="AF1594" i="1" s="1"/>
  <c r="AE1594" i="1" a="1"/>
  <c r="AE1594" i="1" s="1"/>
  <c r="AC1594" i="1" a="1"/>
  <c r="AC1594" i="1" s="1"/>
  <c r="Y1594" i="1" a="1"/>
  <c r="Y1594" i="1" s="1"/>
  <c r="X1594" i="1" a="1"/>
  <c r="X1594" i="1" s="1"/>
  <c r="AD1594" i="1" a="1"/>
  <c r="AD1594" i="1" s="1"/>
  <c r="AB1594" i="1" a="1"/>
  <c r="AB1594" i="1" s="1"/>
  <c r="AA1594" i="1" a="1"/>
  <c r="AA1594" i="1" s="1"/>
  <c r="W1594" i="1" a="1"/>
  <c r="W1594" i="1" s="1"/>
  <c r="U1594" i="1" a="1"/>
  <c r="U1594" i="1" s="1"/>
  <c r="V1594" i="1"/>
  <c r="R59" i="4"/>
  <c r="AD377" i="1" a="1"/>
  <c r="AD377" i="1" s="1"/>
  <c r="AC377" i="1" a="1"/>
  <c r="AC377" i="1" s="1"/>
  <c r="AB377" i="1" a="1"/>
  <c r="AB377" i="1" s="1"/>
  <c r="AA377" i="1" a="1"/>
  <c r="AA377" i="1" s="1"/>
  <c r="Z377" i="1" a="1"/>
  <c r="Z377" i="1" s="1"/>
  <c r="T377" i="1" a="1"/>
  <c r="T377" i="1" s="1"/>
  <c r="AF377" i="1" a="1"/>
  <c r="AF377" i="1" s="1"/>
  <c r="AE377" i="1" a="1"/>
  <c r="AE377" i="1" s="1"/>
  <c r="Y377" i="1" a="1"/>
  <c r="Y377" i="1" s="1"/>
  <c r="X377" i="1" a="1"/>
  <c r="X377" i="1" s="1"/>
  <c r="U377" i="1" a="1"/>
  <c r="U377" i="1" s="1"/>
  <c r="W377" i="1" a="1"/>
  <c r="W377" i="1" s="1"/>
  <c r="V377" i="1"/>
  <c r="O62" i="4" a="1"/>
  <c r="O62" i="4" s="1"/>
  <c r="R62" i="4" s="1"/>
  <c r="BA62" i="5"/>
  <c r="AX62" i="5"/>
  <c r="AV62" i="5"/>
  <c r="AW62" i="5" s="1"/>
  <c r="R1776" i="1" a="1"/>
  <c r="R1776" i="1" s="1"/>
  <c r="R1799" i="1" a="1"/>
  <c r="R1799" i="1" s="1"/>
  <c r="R1786" i="1" a="1"/>
  <c r="R1786" i="1" s="1"/>
  <c r="R1778" i="1" a="1"/>
  <c r="R1778" i="1" s="1"/>
  <c r="R1781" i="1" a="1"/>
  <c r="R1781" i="1" s="1"/>
  <c r="R1792" i="1" a="1"/>
  <c r="R1792" i="1" s="1"/>
  <c r="R1795" i="1" a="1"/>
  <c r="R1795" i="1" s="1"/>
  <c r="R1793" i="1" a="1"/>
  <c r="R1793" i="1" s="1"/>
  <c r="R1772" i="1" a="1"/>
  <c r="R1772" i="1" s="1"/>
  <c r="R1774" i="1" a="1"/>
  <c r="R1774" i="1" s="1"/>
  <c r="R1788" i="1" a="1"/>
  <c r="R1788" i="1" s="1"/>
  <c r="R1775" i="1" a="1"/>
  <c r="R1775" i="1" s="1"/>
  <c r="R1773" i="1" a="1"/>
  <c r="R1773" i="1" s="1"/>
  <c r="R1789" i="1" a="1"/>
  <c r="R1789" i="1" s="1"/>
  <c r="R1782" i="1" a="1"/>
  <c r="R1782" i="1" s="1"/>
  <c r="R1791" i="1" a="1"/>
  <c r="R1791" i="1" s="1"/>
  <c r="R1801" i="1" a="1"/>
  <c r="R1801" i="1" s="1"/>
  <c r="R1790" i="1" a="1"/>
  <c r="R1790" i="1" s="1"/>
  <c r="R1800" i="1" a="1"/>
  <c r="R1800" i="1" s="1"/>
  <c r="R1777" i="1" a="1"/>
  <c r="R1777" i="1" s="1"/>
  <c r="R1783" i="1" a="1"/>
  <c r="R1783" i="1" s="1"/>
  <c r="R1796" i="1" a="1"/>
  <c r="R1796" i="1" s="1"/>
  <c r="R1797" i="1" a="1"/>
  <c r="R1797" i="1" s="1"/>
  <c r="R1785" i="1" a="1"/>
  <c r="R1785" i="1" s="1"/>
  <c r="R1787" i="1" a="1"/>
  <c r="R1787" i="1" s="1"/>
  <c r="R1779" i="1" a="1"/>
  <c r="R1779" i="1" s="1"/>
  <c r="R1794" i="1" a="1"/>
  <c r="R1794" i="1" s="1"/>
  <c r="R1784" i="1" a="1"/>
  <c r="R1784" i="1" s="1"/>
  <c r="R1798" i="1" a="1"/>
  <c r="R1798" i="1" s="1"/>
  <c r="R1780" i="1" a="1"/>
  <c r="R1780" i="1" s="1"/>
  <c r="Y848" i="1" a="1"/>
  <c r="Y848" i="1" s="1"/>
  <c r="X848" i="1" a="1"/>
  <c r="X848" i="1" s="1"/>
  <c r="W848" i="1" a="1"/>
  <c r="W848" i="1" s="1"/>
  <c r="AC848" i="1" a="1"/>
  <c r="AC848" i="1" s="1"/>
  <c r="AF848" i="1" a="1"/>
  <c r="AF848" i="1" s="1"/>
  <c r="AE848" i="1" a="1"/>
  <c r="AE848" i="1" s="1"/>
  <c r="AD848" i="1" a="1"/>
  <c r="AD848" i="1" s="1"/>
  <c r="Z848" i="1" a="1"/>
  <c r="Z848" i="1" s="1"/>
  <c r="AB848" i="1" a="1"/>
  <c r="AB848" i="1" s="1"/>
  <c r="AA848" i="1" a="1"/>
  <c r="AA848" i="1" s="1"/>
  <c r="U848" i="1" a="1"/>
  <c r="U848" i="1" s="1"/>
  <c r="T848" i="1" a="1"/>
  <c r="T848" i="1" s="1"/>
  <c r="V848" i="1"/>
  <c r="Z477" i="1" a="1"/>
  <c r="Z477" i="1" s="1"/>
  <c r="Y477" i="1" a="1"/>
  <c r="Y477" i="1" s="1"/>
  <c r="X477" i="1" a="1"/>
  <c r="X477" i="1" s="1"/>
  <c r="AF477" i="1" a="1"/>
  <c r="AF477" i="1" s="1"/>
  <c r="AE477" i="1" a="1"/>
  <c r="AE477" i="1" s="1"/>
  <c r="AD477" i="1" a="1"/>
  <c r="AD477" i="1" s="1"/>
  <c r="AC477" i="1" a="1"/>
  <c r="AC477" i="1" s="1"/>
  <c r="AB477" i="1" a="1"/>
  <c r="AB477" i="1" s="1"/>
  <c r="T477" i="1" a="1"/>
  <c r="T477" i="1" s="1"/>
  <c r="AA477" i="1" a="1"/>
  <c r="AA477" i="1" s="1"/>
  <c r="W477" i="1" a="1"/>
  <c r="W477" i="1" s="1"/>
  <c r="U477" i="1" a="1"/>
  <c r="U477" i="1" s="1"/>
  <c r="V477" i="1"/>
  <c r="H255" i="1"/>
  <c r="G255" i="1"/>
  <c r="AB1635" i="1" a="1"/>
  <c r="AB1635" i="1" s="1"/>
  <c r="AA1635" i="1" a="1"/>
  <c r="AA1635" i="1" s="1"/>
  <c r="Z1635" i="1" a="1"/>
  <c r="Z1635" i="1" s="1"/>
  <c r="AF1635" i="1" a="1"/>
  <c r="AF1635" i="1" s="1"/>
  <c r="T1635" i="1" a="1"/>
  <c r="T1635" i="1" s="1"/>
  <c r="AE1635" i="1" a="1"/>
  <c r="AE1635" i="1" s="1"/>
  <c r="AC1635" i="1" a="1"/>
  <c r="AC1635" i="1" s="1"/>
  <c r="AD1635" i="1" a="1"/>
  <c r="AD1635" i="1" s="1"/>
  <c r="W1635" i="1" a="1"/>
  <c r="W1635" i="1" s="1"/>
  <c r="U1635" i="1" a="1"/>
  <c r="U1635" i="1" s="1"/>
  <c r="X1635" i="1" a="1"/>
  <c r="X1635" i="1" s="1"/>
  <c r="Y1635" i="1" a="1"/>
  <c r="Y1635" i="1" s="1"/>
  <c r="V1635" i="1"/>
  <c r="AE1783" i="1" a="1"/>
  <c r="AE1783" i="1" s="1"/>
  <c r="T1783" i="1" a="1"/>
  <c r="T1783" i="1" s="1"/>
  <c r="AD1783" i="1" a="1"/>
  <c r="AD1783" i="1" s="1"/>
  <c r="AA1783" i="1" a="1"/>
  <c r="AA1783" i="1" s="1"/>
  <c r="Z1783" i="1" a="1"/>
  <c r="Z1783" i="1" s="1"/>
  <c r="Y1783" i="1" a="1"/>
  <c r="Y1783" i="1" s="1"/>
  <c r="W1783" i="1" a="1"/>
  <c r="W1783" i="1" s="1"/>
  <c r="U1783" i="1" a="1"/>
  <c r="U1783" i="1" s="1"/>
  <c r="AF1783" i="1" a="1"/>
  <c r="AF1783" i="1" s="1"/>
  <c r="AB1783" i="1" a="1"/>
  <c r="AB1783" i="1" s="1"/>
  <c r="AC1783" i="1" a="1"/>
  <c r="AC1783" i="1" s="1"/>
  <c r="X1783" i="1" a="1"/>
  <c r="X1783" i="1" s="1"/>
  <c r="V1783" i="1"/>
  <c r="AE23" i="1" a="1"/>
  <c r="AE23" i="1" s="1"/>
  <c r="T23" i="1" a="1"/>
  <c r="T23" i="1" s="1"/>
  <c r="AD23" i="1" a="1"/>
  <c r="AD23" i="1" s="1"/>
  <c r="AC23" i="1" a="1"/>
  <c r="AC23" i="1" s="1"/>
  <c r="AB23" i="1" a="1"/>
  <c r="AB23" i="1" s="1"/>
  <c r="AA23" i="1" a="1"/>
  <c r="AA23" i="1" s="1"/>
  <c r="Y23" i="1" a="1"/>
  <c r="Y23" i="1" s="1"/>
  <c r="AF23" i="1" a="1"/>
  <c r="AF23" i="1" s="1"/>
  <c r="Z23" i="1" a="1"/>
  <c r="Z23" i="1" s="1"/>
  <c r="X23" i="1" a="1"/>
  <c r="X23" i="1" s="1"/>
  <c r="V23" i="1"/>
  <c r="U23" i="1" a="1"/>
  <c r="U23" i="1" s="1"/>
  <c r="W23" i="1" a="1"/>
  <c r="W23" i="1" s="1"/>
  <c r="BB28" i="5"/>
  <c r="I780" i="1" a="1"/>
  <c r="I780" i="1" s="1"/>
  <c r="I775" i="1" a="1"/>
  <c r="I775" i="1" s="1"/>
  <c r="I762" i="1" a="1"/>
  <c r="I762" i="1" s="1"/>
  <c r="I759" i="1" a="1"/>
  <c r="I759" i="1" s="1"/>
  <c r="I753" i="1" a="1"/>
  <c r="I753" i="1" s="1"/>
  <c r="I754" i="1" a="1"/>
  <c r="I754" i="1" s="1"/>
  <c r="I769" i="1" a="1"/>
  <c r="I769" i="1" s="1"/>
  <c r="I761" i="1" a="1"/>
  <c r="I761" i="1" s="1"/>
  <c r="I772" i="1" a="1"/>
  <c r="I772" i="1" s="1"/>
  <c r="I764" i="1" a="1"/>
  <c r="I764" i="1" s="1"/>
  <c r="I770" i="1" a="1"/>
  <c r="I770" i="1" s="1"/>
  <c r="I781" i="1" a="1"/>
  <c r="I781" i="1" s="1"/>
  <c r="I766" i="1" a="1"/>
  <c r="I766" i="1" s="1"/>
  <c r="I773" i="1" a="1"/>
  <c r="I773" i="1" s="1"/>
  <c r="I767" i="1" a="1"/>
  <c r="I767" i="1" s="1"/>
  <c r="I768" i="1" a="1"/>
  <c r="I768" i="1" s="1"/>
  <c r="I758" i="1" a="1"/>
  <c r="I758" i="1" s="1"/>
  <c r="I774" i="1" a="1"/>
  <c r="I774" i="1" s="1"/>
  <c r="I771" i="1" a="1"/>
  <c r="I771" i="1" s="1"/>
  <c r="I760" i="1" a="1"/>
  <c r="I760" i="1" s="1"/>
  <c r="I776" i="1" a="1"/>
  <c r="I776" i="1" s="1"/>
  <c r="I755" i="1" a="1"/>
  <c r="I755" i="1" s="1"/>
  <c r="I757" i="1" a="1"/>
  <c r="I757" i="1" s="1"/>
  <c r="I756" i="1" a="1"/>
  <c r="I756" i="1" s="1"/>
  <c r="I763" i="1" a="1"/>
  <c r="I763" i="1" s="1"/>
  <c r="I779" i="1" a="1"/>
  <c r="I779" i="1" s="1"/>
  <c r="I765" i="1" a="1"/>
  <c r="I765" i="1" s="1"/>
  <c r="I777" i="1" a="1"/>
  <c r="I777" i="1" s="1"/>
  <c r="I778" i="1" a="1"/>
  <c r="I778" i="1" s="1"/>
  <c r="I752" i="1" a="1"/>
  <c r="I752" i="1" s="1"/>
  <c r="AD937" i="1" a="1"/>
  <c r="AD937" i="1" s="1"/>
  <c r="AC937" i="1" a="1"/>
  <c r="AC937" i="1" s="1"/>
  <c r="AB937" i="1" a="1"/>
  <c r="AB937" i="1" s="1"/>
  <c r="X937" i="1" a="1"/>
  <c r="X937" i="1" s="1"/>
  <c r="T937" i="1" a="1"/>
  <c r="T937" i="1" s="1"/>
  <c r="AF937" i="1" a="1"/>
  <c r="AF937" i="1" s="1"/>
  <c r="AA937" i="1" a="1"/>
  <c r="AA937" i="1" s="1"/>
  <c r="AE937" i="1" a="1"/>
  <c r="AE937" i="1" s="1"/>
  <c r="Z937" i="1" a="1"/>
  <c r="Z937" i="1" s="1"/>
  <c r="Y937" i="1" a="1"/>
  <c r="Y937" i="1" s="1"/>
  <c r="U937" i="1" a="1"/>
  <c r="U937" i="1" s="1"/>
  <c r="W937" i="1" a="1"/>
  <c r="W937" i="1" s="1"/>
  <c r="V937" i="1"/>
  <c r="AC1690" i="1" a="1"/>
  <c r="AC1690" i="1" s="1"/>
  <c r="AB1690" i="1" a="1"/>
  <c r="AB1690" i="1" s="1"/>
  <c r="AA1690" i="1" a="1"/>
  <c r="AA1690" i="1" s="1"/>
  <c r="Z1690" i="1" a="1"/>
  <c r="Z1690" i="1" s="1"/>
  <c r="W1690" i="1" a="1"/>
  <c r="W1690" i="1" s="1"/>
  <c r="U1690" i="1" a="1"/>
  <c r="U1690" i="1" s="1"/>
  <c r="T1690" i="1" a="1"/>
  <c r="T1690" i="1" s="1"/>
  <c r="AF1690" i="1" a="1"/>
  <c r="AF1690" i="1" s="1"/>
  <c r="X1690" i="1" a="1"/>
  <c r="X1690" i="1" s="1"/>
  <c r="AE1690" i="1" a="1"/>
  <c r="AE1690" i="1" s="1"/>
  <c r="AD1690" i="1" a="1"/>
  <c r="AD1690" i="1" s="1"/>
  <c r="Y1690" i="1" a="1"/>
  <c r="Y1690" i="1" s="1"/>
  <c r="V1690" i="1"/>
  <c r="I398" i="2"/>
  <c r="H398" i="2"/>
  <c r="BH63" i="9"/>
  <c r="X1748" i="1" a="1"/>
  <c r="X1748" i="1" s="1"/>
  <c r="W1748" i="1" a="1"/>
  <c r="W1748" i="1" s="1"/>
  <c r="AF1748" i="1" a="1"/>
  <c r="AF1748" i="1" s="1"/>
  <c r="U1748" i="1" a="1"/>
  <c r="U1748" i="1" s="1"/>
  <c r="AA1748" i="1" a="1"/>
  <c r="AA1748" i="1" s="1"/>
  <c r="Z1748" i="1" a="1"/>
  <c r="Z1748" i="1" s="1"/>
  <c r="Y1748" i="1" a="1"/>
  <c r="Y1748" i="1" s="1"/>
  <c r="AC1748" i="1" a="1"/>
  <c r="AC1748" i="1" s="1"/>
  <c r="AE1748" i="1" a="1"/>
  <c r="AE1748" i="1" s="1"/>
  <c r="AD1748" i="1" a="1"/>
  <c r="AD1748" i="1" s="1"/>
  <c r="AB1748" i="1" a="1"/>
  <c r="AB1748" i="1" s="1"/>
  <c r="T1748" i="1" a="1"/>
  <c r="T1748" i="1" s="1"/>
  <c r="V1748" i="1"/>
  <c r="Z691" i="1" a="1"/>
  <c r="Z691" i="1" s="1"/>
  <c r="Y691" i="1" a="1"/>
  <c r="Y691" i="1" s="1"/>
  <c r="X691" i="1" a="1"/>
  <c r="X691" i="1" s="1"/>
  <c r="AE691" i="1" a="1"/>
  <c r="AE691" i="1" s="1"/>
  <c r="T691" i="1" a="1"/>
  <c r="T691" i="1" s="1"/>
  <c r="AF691" i="1" a="1"/>
  <c r="AF691" i="1" s="1"/>
  <c r="AD691" i="1" a="1"/>
  <c r="AD691" i="1" s="1"/>
  <c r="AC691" i="1" a="1"/>
  <c r="AC691" i="1" s="1"/>
  <c r="U691" i="1" a="1"/>
  <c r="U691" i="1" s="1"/>
  <c r="AA691" i="1" a="1"/>
  <c r="AA691" i="1" s="1"/>
  <c r="AB691" i="1" a="1"/>
  <c r="AB691" i="1" s="1"/>
  <c r="W691" i="1" a="1"/>
  <c r="W691" i="1" s="1"/>
  <c r="V691" i="1"/>
  <c r="X1659" i="1" a="1"/>
  <c r="X1659" i="1" s="1"/>
  <c r="Z1659" i="1" a="1"/>
  <c r="Z1659" i="1" s="1"/>
  <c r="U1659" i="1" a="1"/>
  <c r="U1659" i="1" s="1"/>
  <c r="AD1659" i="1" a="1"/>
  <c r="AD1659" i="1" s="1"/>
  <c r="AC1659" i="1" a="1"/>
  <c r="AC1659" i="1" s="1"/>
  <c r="AB1659" i="1" a="1"/>
  <c r="AB1659" i="1" s="1"/>
  <c r="T1659" i="1" a="1"/>
  <c r="T1659" i="1" s="1"/>
  <c r="AA1659" i="1" a="1"/>
  <c r="AA1659" i="1" s="1"/>
  <c r="Y1659" i="1" a="1"/>
  <c r="Y1659" i="1" s="1"/>
  <c r="W1659" i="1" a="1"/>
  <c r="W1659" i="1" s="1"/>
  <c r="AE1659" i="1" a="1"/>
  <c r="AE1659" i="1" s="1"/>
  <c r="AF1659" i="1" a="1"/>
  <c r="AF1659" i="1" s="1"/>
  <c r="V1659" i="1"/>
  <c r="BC51" i="5"/>
  <c r="AG1459" i="1" a="1"/>
  <c r="AG1459" i="1" s="1"/>
  <c r="AG1450" i="1" a="1"/>
  <c r="AG1450" i="1" s="1"/>
  <c r="AG1453" i="1" a="1"/>
  <c r="AG1453" i="1" s="1"/>
  <c r="AG1446" i="1" a="1"/>
  <c r="AG1446" i="1" s="1"/>
  <c r="AG1466" i="1" a="1"/>
  <c r="AG1466" i="1" s="1"/>
  <c r="AG1471" i="1" a="1"/>
  <c r="AG1471" i="1" s="1"/>
  <c r="AG1462" i="1" a="1"/>
  <c r="AG1462" i="1" s="1"/>
  <c r="AG1448" i="1" a="1"/>
  <c r="AG1448" i="1" s="1"/>
  <c r="AG1447" i="1" a="1"/>
  <c r="AG1447" i="1" s="1"/>
  <c r="AG1456" i="1" a="1"/>
  <c r="AG1456" i="1" s="1"/>
  <c r="AG1452" i="1" a="1"/>
  <c r="AG1452" i="1" s="1"/>
  <c r="AG1469" i="1" a="1"/>
  <c r="AG1469" i="1" s="1"/>
  <c r="AG1470" i="1" a="1"/>
  <c r="AG1470" i="1" s="1"/>
  <c r="AG1444" i="1" a="1"/>
  <c r="AG1444" i="1" s="1"/>
  <c r="AG1465" i="1" a="1"/>
  <c r="AG1465" i="1" s="1"/>
  <c r="AG1454" i="1" a="1"/>
  <c r="AG1454" i="1" s="1"/>
  <c r="AG1460" i="1" a="1"/>
  <c r="AG1460" i="1" s="1"/>
  <c r="AG1443" i="1" a="1"/>
  <c r="AG1443" i="1" s="1"/>
  <c r="AG1463" i="1" a="1"/>
  <c r="AG1463" i="1" s="1"/>
  <c r="AG1468" i="1" a="1"/>
  <c r="AG1468" i="1" s="1"/>
  <c r="AG1461" i="1" a="1"/>
  <c r="AG1461" i="1" s="1"/>
  <c r="AG1467" i="1" a="1"/>
  <c r="AG1467" i="1" s="1"/>
  <c r="AG1449" i="1" a="1"/>
  <c r="AG1449" i="1" s="1"/>
  <c r="AG1451" i="1" a="1"/>
  <c r="AG1451" i="1" s="1"/>
  <c r="AG1464" i="1" a="1"/>
  <c r="AG1464" i="1" s="1"/>
  <c r="AG1458" i="1" a="1"/>
  <c r="AG1458" i="1" s="1"/>
  <c r="AG1457" i="1" a="1"/>
  <c r="AG1457" i="1" s="1"/>
  <c r="AG1442" i="1" a="1"/>
  <c r="AG1442" i="1" s="1"/>
  <c r="AG1455" i="1" a="1"/>
  <c r="AG1455" i="1" s="1"/>
  <c r="AG1445" i="1" a="1"/>
  <c r="AG1445" i="1" s="1"/>
  <c r="AE1279" i="1" a="1"/>
  <c r="AE1279" i="1" s="1"/>
  <c r="T1279" i="1" a="1"/>
  <c r="T1279" i="1" s="1"/>
  <c r="AC1279" i="1" a="1"/>
  <c r="AC1279" i="1" s="1"/>
  <c r="AF1279" i="1" a="1"/>
  <c r="AF1279" i="1" s="1"/>
  <c r="AB1279" i="1" a="1"/>
  <c r="AB1279" i="1" s="1"/>
  <c r="Z1279" i="1" a="1"/>
  <c r="Z1279" i="1" s="1"/>
  <c r="AD1279" i="1" a="1"/>
  <c r="AD1279" i="1" s="1"/>
  <c r="AA1279" i="1" a="1"/>
  <c r="AA1279" i="1" s="1"/>
  <c r="Y1279" i="1" a="1"/>
  <c r="Y1279" i="1" s="1"/>
  <c r="X1279" i="1" a="1"/>
  <c r="X1279" i="1" s="1"/>
  <c r="U1279" i="1" a="1"/>
  <c r="U1279" i="1" s="1"/>
  <c r="W1279" i="1" a="1"/>
  <c r="W1279" i="1" s="1"/>
  <c r="V1279" i="1"/>
  <c r="AF1577" i="1" a="1"/>
  <c r="AF1577" i="1" s="1"/>
  <c r="U1577" i="1" a="1"/>
  <c r="U1577" i="1" s="1"/>
  <c r="Z1577" i="1" a="1"/>
  <c r="Z1577" i="1" s="1"/>
  <c r="Y1577" i="1" a="1"/>
  <c r="Y1577" i="1" s="1"/>
  <c r="T1577" i="1" a="1"/>
  <c r="T1577" i="1" s="1"/>
  <c r="AB1577" i="1" a="1"/>
  <c r="AB1577" i="1" s="1"/>
  <c r="AA1577" i="1" a="1"/>
  <c r="AA1577" i="1" s="1"/>
  <c r="X1577" i="1" a="1"/>
  <c r="X1577" i="1" s="1"/>
  <c r="AD1577" i="1" a="1"/>
  <c r="AD1577" i="1" s="1"/>
  <c r="AC1577" i="1" a="1"/>
  <c r="AC1577" i="1" s="1"/>
  <c r="W1577" i="1" a="1"/>
  <c r="W1577" i="1" s="1"/>
  <c r="AE1577" i="1" a="1"/>
  <c r="AE1577" i="1" s="1"/>
  <c r="V1577" i="1"/>
  <c r="AF952" i="1" a="1"/>
  <c r="AF952" i="1" s="1"/>
  <c r="U952" i="1" a="1"/>
  <c r="U952" i="1" s="1"/>
  <c r="AE952" i="1" a="1"/>
  <c r="AE952" i="1" s="1"/>
  <c r="T952" i="1" a="1"/>
  <c r="T952" i="1" s="1"/>
  <c r="AD952" i="1" a="1"/>
  <c r="AD952" i="1" s="1"/>
  <c r="AC952" i="1" a="1"/>
  <c r="AC952" i="1" s="1"/>
  <c r="AA952" i="1" a="1"/>
  <c r="AA952" i="1" s="1"/>
  <c r="AB952" i="1" a="1"/>
  <c r="AB952" i="1" s="1"/>
  <c r="Z952" i="1" a="1"/>
  <c r="Z952" i="1" s="1"/>
  <c r="W952" i="1" a="1"/>
  <c r="W952" i="1" s="1"/>
  <c r="Y952" i="1" a="1"/>
  <c r="Y952" i="1" s="1"/>
  <c r="X952" i="1" a="1"/>
  <c r="X952" i="1" s="1"/>
  <c r="V952" i="1"/>
  <c r="AA1408" i="1" a="1"/>
  <c r="AA1408" i="1" s="1"/>
  <c r="Z1408" i="1" a="1"/>
  <c r="Z1408" i="1" s="1"/>
  <c r="Y1408" i="1" a="1"/>
  <c r="Y1408" i="1" s="1"/>
  <c r="W1408" i="1" a="1"/>
  <c r="W1408" i="1" s="1"/>
  <c r="AD1408" i="1" a="1"/>
  <c r="AD1408" i="1" s="1"/>
  <c r="AC1408" i="1" a="1"/>
  <c r="AC1408" i="1" s="1"/>
  <c r="AB1408" i="1" a="1"/>
  <c r="AB1408" i="1" s="1"/>
  <c r="X1408" i="1" a="1"/>
  <c r="X1408" i="1" s="1"/>
  <c r="AE1408" i="1" a="1"/>
  <c r="AE1408" i="1" s="1"/>
  <c r="AF1408" i="1" a="1"/>
  <c r="AF1408" i="1" s="1"/>
  <c r="U1408" i="1" a="1"/>
  <c r="U1408" i="1" s="1"/>
  <c r="T1408" i="1" a="1"/>
  <c r="T1408" i="1" s="1"/>
  <c r="V1408" i="1"/>
  <c r="J1388" i="1" a="1"/>
  <c r="J1388" i="1" s="1"/>
  <c r="J1408" i="1" a="1"/>
  <c r="J1408" i="1" s="1"/>
  <c r="J1382" i="1" a="1"/>
  <c r="J1382" i="1" s="1"/>
  <c r="J1410" i="1" a="1"/>
  <c r="J1410" i="1" s="1"/>
  <c r="J1398" i="1" a="1"/>
  <c r="J1398" i="1" s="1"/>
  <c r="J1404" i="1" a="1"/>
  <c r="J1404" i="1" s="1"/>
  <c r="J1396" i="1" a="1"/>
  <c r="J1396" i="1" s="1"/>
  <c r="J1407" i="1" a="1"/>
  <c r="J1407" i="1" s="1"/>
  <c r="J1390" i="1" a="1"/>
  <c r="J1390" i="1" s="1"/>
  <c r="J1389" i="1" a="1"/>
  <c r="J1389" i="1" s="1"/>
  <c r="J1391" i="1" a="1"/>
  <c r="J1391" i="1" s="1"/>
  <c r="J1384" i="1" a="1"/>
  <c r="J1384" i="1" s="1"/>
  <c r="J1400" i="1" a="1"/>
  <c r="J1400" i="1" s="1"/>
  <c r="J1402" i="1" a="1"/>
  <c r="J1402" i="1" s="1"/>
  <c r="J1411" i="1" a="1"/>
  <c r="J1411" i="1" s="1"/>
  <c r="J1406" i="1" a="1"/>
  <c r="J1406" i="1" s="1"/>
  <c r="J1385" i="1" a="1"/>
  <c r="J1385" i="1" s="1"/>
  <c r="J1399" i="1" a="1"/>
  <c r="J1399" i="1" s="1"/>
  <c r="J1403" i="1" a="1"/>
  <c r="J1403" i="1" s="1"/>
  <c r="J1409" i="1" a="1"/>
  <c r="J1409" i="1" s="1"/>
  <c r="J1401" i="1" a="1"/>
  <c r="J1401" i="1" s="1"/>
  <c r="J1394" i="1" a="1"/>
  <c r="J1394" i="1" s="1"/>
  <c r="J1386" i="1" a="1"/>
  <c r="J1386" i="1" s="1"/>
  <c r="J1387" i="1" a="1"/>
  <c r="J1387" i="1" s="1"/>
  <c r="J1397" i="1" a="1"/>
  <c r="J1397" i="1" s="1"/>
  <c r="J1405" i="1" a="1"/>
  <c r="J1405" i="1" s="1"/>
  <c r="J1392" i="1" a="1"/>
  <c r="J1392" i="1" s="1"/>
  <c r="J1383" i="1" a="1"/>
  <c r="J1383" i="1" s="1"/>
  <c r="J1395" i="1" a="1"/>
  <c r="J1395" i="1" s="1"/>
  <c r="J1393" i="1" a="1"/>
  <c r="J1393" i="1" s="1"/>
  <c r="T19" i="4" a="1"/>
  <c r="T19" i="4" s="1"/>
  <c r="BF19" i="6"/>
  <c r="G130" i="2" a="1"/>
  <c r="G130" i="2" s="1"/>
  <c r="X1472" i="1" a="1"/>
  <c r="X1472" i="1" s="1"/>
  <c r="W1472" i="1" a="1"/>
  <c r="W1472" i="1" s="1"/>
  <c r="AF1472" i="1" a="1"/>
  <c r="AF1472" i="1" s="1"/>
  <c r="U1472" i="1" a="1"/>
  <c r="U1472" i="1" s="1"/>
  <c r="AD1472" i="1" a="1"/>
  <c r="AD1472" i="1" s="1"/>
  <c r="AC1472" i="1" a="1"/>
  <c r="AC1472" i="1" s="1"/>
  <c r="AE1472" i="1" a="1"/>
  <c r="AE1472" i="1" s="1"/>
  <c r="AB1472" i="1" a="1"/>
  <c r="AB1472" i="1" s="1"/>
  <c r="AA1472" i="1" a="1"/>
  <c r="AA1472" i="1" s="1"/>
  <c r="Y1472" i="1" a="1"/>
  <c r="Y1472" i="1" s="1"/>
  <c r="Z1472" i="1" a="1"/>
  <c r="Z1472" i="1" s="1"/>
  <c r="T1472" i="1" a="1"/>
  <c r="T1472" i="1" s="1"/>
  <c r="V1472" i="1"/>
  <c r="AB715" i="1" a="1"/>
  <c r="AB715" i="1" s="1"/>
  <c r="AA715" i="1" a="1"/>
  <c r="AA715" i="1" s="1"/>
  <c r="Z715" i="1" a="1"/>
  <c r="Z715" i="1" s="1"/>
  <c r="W715" i="1" a="1"/>
  <c r="W715" i="1" s="1"/>
  <c r="AD715" i="1" a="1"/>
  <c r="AD715" i="1" s="1"/>
  <c r="AC715" i="1" a="1"/>
  <c r="AC715" i="1" s="1"/>
  <c r="Y715" i="1" a="1"/>
  <c r="Y715" i="1" s="1"/>
  <c r="X715" i="1" a="1"/>
  <c r="X715" i="1" s="1"/>
  <c r="U715" i="1" a="1"/>
  <c r="U715" i="1" s="1"/>
  <c r="T715" i="1" a="1"/>
  <c r="T715" i="1" s="1"/>
  <c r="AE715" i="1" a="1"/>
  <c r="AE715" i="1" s="1"/>
  <c r="AF715" i="1" a="1"/>
  <c r="AF715" i="1" s="1"/>
  <c r="V715" i="1"/>
  <c r="C52" i="19"/>
  <c r="X40" i="17"/>
  <c r="AX15" i="5"/>
  <c r="AV15" i="5"/>
  <c r="AW15" i="5" s="1"/>
  <c r="AU15" i="5"/>
  <c r="C64" i="19"/>
  <c r="G1386" i="1"/>
  <c r="H1386" i="1"/>
  <c r="AF372" i="1" a="1"/>
  <c r="AF372" i="1" s="1"/>
  <c r="U372" i="1" a="1"/>
  <c r="U372" i="1" s="1"/>
  <c r="AE372" i="1" a="1"/>
  <c r="AE372" i="1" s="1"/>
  <c r="T372" i="1" a="1"/>
  <c r="T372" i="1" s="1"/>
  <c r="AD372" i="1" a="1"/>
  <c r="AD372" i="1" s="1"/>
  <c r="AC372" i="1" a="1"/>
  <c r="AC372" i="1" s="1"/>
  <c r="AA372" i="1" a="1"/>
  <c r="AA372" i="1" s="1"/>
  <c r="X372" i="1" a="1"/>
  <c r="X372" i="1" s="1"/>
  <c r="W372" i="1" a="1"/>
  <c r="W372" i="1" s="1"/>
  <c r="AB372" i="1" a="1"/>
  <c r="AB372" i="1" s="1"/>
  <c r="Z372" i="1" a="1"/>
  <c r="Z372" i="1" s="1"/>
  <c r="Y372" i="1" a="1"/>
  <c r="Y372" i="1" s="1"/>
  <c r="V372" i="1"/>
  <c r="W1726" i="1" a="1"/>
  <c r="W1726" i="1" s="1"/>
  <c r="AF1726" i="1" a="1"/>
  <c r="AF1726" i="1" s="1"/>
  <c r="U1726" i="1" a="1"/>
  <c r="U1726" i="1" s="1"/>
  <c r="Y1726" i="1" a="1"/>
  <c r="Y1726" i="1" s="1"/>
  <c r="X1726" i="1" a="1"/>
  <c r="X1726" i="1" s="1"/>
  <c r="T1726" i="1" a="1"/>
  <c r="T1726" i="1" s="1"/>
  <c r="AE1726" i="1" a="1"/>
  <c r="AE1726" i="1" s="1"/>
  <c r="AD1726" i="1" a="1"/>
  <c r="AD1726" i="1" s="1"/>
  <c r="AC1726" i="1" a="1"/>
  <c r="AC1726" i="1" s="1"/>
  <c r="AB1726" i="1" a="1"/>
  <c r="AB1726" i="1" s="1"/>
  <c r="AA1726" i="1" a="1"/>
  <c r="AA1726" i="1" s="1"/>
  <c r="Z1726" i="1" a="1"/>
  <c r="Z1726" i="1" s="1"/>
  <c r="V1726" i="1"/>
  <c r="W63" i="1" a="1"/>
  <c r="W63" i="1" s="1"/>
  <c r="X63" i="1" a="1"/>
  <c r="X63" i="1" s="1"/>
  <c r="U63" i="1" a="1"/>
  <c r="U63" i="1" s="1"/>
  <c r="T63" i="1" a="1"/>
  <c r="T63" i="1" s="1"/>
  <c r="AF63" i="1" a="1"/>
  <c r="AF63" i="1" s="1"/>
  <c r="AE63" i="1" a="1"/>
  <c r="AE63" i="1" s="1"/>
  <c r="AC63" i="1" a="1"/>
  <c r="AC63" i="1" s="1"/>
  <c r="AA63" i="1" a="1"/>
  <c r="AA63" i="1" s="1"/>
  <c r="Z63" i="1" a="1"/>
  <c r="Z63" i="1" s="1"/>
  <c r="Y63" i="1" a="1"/>
  <c r="Y63" i="1" s="1"/>
  <c r="AB63" i="1" a="1"/>
  <c r="AB63" i="1" s="1"/>
  <c r="V63" i="1"/>
  <c r="AD63" i="1" a="1"/>
  <c r="AD63" i="1" s="1"/>
  <c r="AG1392" i="1" a="1"/>
  <c r="AG1392" i="1" s="1"/>
  <c r="AG1404" i="1" a="1"/>
  <c r="AG1404" i="1" s="1"/>
  <c r="AG1388" i="1" a="1"/>
  <c r="AG1388" i="1" s="1"/>
  <c r="AG1391" i="1" a="1"/>
  <c r="AG1391" i="1" s="1"/>
  <c r="AG1395" i="1" a="1"/>
  <c r="AG1395" i="1" s="1"/>
  <c r="AG1407" i="1" a="1"/>
  <c r="AG1407" i="1" s="1"/>
  <c r="AG1400" i="1" a="1"/>
  <c r="AG1400" i="1" s="1"/>
  <c r="AG1394" i="1" a="1"/>
  <c r="AG1394" i="1" s="1"/>
  <c r="AG1409" i="1" a="1"/>
  <c r="AG1409" i="1" s="1"/>
  <c r="AG1393" i="1" a="1"/>
  <c r="AG1393" i="1" s="1"/>
  <c r="AG1387" i="1" a="1"/>
  <c r="AG1387" i="1" s="1"/>
  <c r="AG1389" i="1" a="1"/>
  <c r="AG1389" i="1" s="1"/>
  <c r="AG1384" i="1" a="1"/>
  <c r="AG1384" i="1" s="1"/>
  <c r="AG1402" i="1" a="1"/>
  <c r="AG1402" i="1" s="1"/>
  <c r="AG1390" i="1" a="1"/>
  <c r="AG1390" i="1" s="1"/>
  <c r="AG1411" i="1" a="1"/>
  <c r="AG1411" i="1" s="1"/>
  <c r="AG1382" i="1" a="1"/>
  <c r="AG1382" i="1" s="1"/>
  <c r="AG1408" i="1" a="1"/>
  <c r="AG1408" i="1" s="1"/>
  <c r="AG1399" i="1" a="1"/>
  <c r="AG1399" i="1" s="1"/>
  <c r="AG1401" i="1" a="1"/>
  <c r="AG1401" i="1" s="1"/>
  <c r="AG1406" i="1" a="1"/>
  <c r="AG1406" i="1" s="1"/>
  <c r="AG1385" i="1" a="1"/>
  <c r="AG1385" i="1" s="1"/>
  <c r="AG1403" i="1" a="1"/>
  <c r="AG1403" i="1" s="1"/>
  <c r="AG1410" i="1" a="1"/>
  <c r="AG1410" i="1" s="1"/>
  <c r="AG1398" i="1" a="1"/>
  <c r="AG1398" i="1" s="1"/>
  <c r="AG1396" i="1" a="1"/>
  <c r="AG1396" i="1" s="1"/>
  <c r="AG1383" i="1" a="1"/>
  <c r="AG1383" i="1" s="1"/>
  <c r="AG1386" i="1" a="1"/>
  <c r="AG1386" i="1" s="1"/>
  <c r="AG1397" i="1" a="1"/>
  <c r="AG1397" i="1" s="1"/>
  <c r="AG1405" i="1" a="1"/>
  <c r="AG1405" i="1" s="1"/>
  <c r="AA1388" i="1" a="1"/>
  <c r="AA1388" i="1" s="1"/>
  <c r="Z1388" i="1" a="1"/>
  <c r="Z1388" i="1" s="1"/>
  <c r="Y1388" i="1" a="1"/>
  <c r="Y1388" i="1" s="1"/>
  <c r="W1388" i="1" a="1"/>
  <c r="W1388" i="1" s="1"/>
  <c r="AF1388" i="1" a="1"/>
  <c r="AF1388" i="1" s="1"/>
  <c r="AE1388" i="1" a="1"/>
  <c r="AE1388" i="1" s="1"/>
  <c r="AD1388" i="1" a="1"/>
  <c r="AD1388" i="1" s="1"/>
  <c r="AC1388" i="1" a="1"/>
  <c r="AC1388" i="1" s="1"/>
  <c r="AB1388" i="1" a="1"/>
  <c r="AB1388" i="1" s="1"/>
  <c r="X1388" i="1" a="1"/>
  <c r="X1388" i="1" s="1"/>
  <c r="T1388" i="1" a="1"/>
  <c r="T1388" i="1" s="1"/>
  <c r="U1388" i="1" a="1"/>
  <c r="U1388" i="1" s="1"/>
  <c r="V1388" i="1"/>
  <c r="J1453" i="1" a="1"/>
  <c r="J1453" i="1" s="1"/>
  <c r="J1459" i="1" a="1"/>
  <c r="J1459" i="1" s="1"/>
  <c r="J1466" i="1" a="1"/>
  <c r="J1466" i="1" s="1"/>
  <c r="J1450" i="1" a="1"/>
  <c r="J1450" i="1" s="1"/>
  <c r="J1445" i="1" a="1"/>
  <c r="J1445" i="1" s="1"/>
  <c r="J1460" i="1" a="1"/>
  <c r="J1460" i="1" s="1"/>
  <c r="J1457" i="1" a="1"/>
  <c r="J1457" i="1" s="1"/>
  <c r="J1451" i="1" a="1"/>
  <c r="J1451" i="1" s="1"/>
  <c r="J1468" i="1" a="1"/>
  <c r="J1468" i="1" s="1"/>
  <c r="J1444" i="1" a="1"/>
  <c r="J1444" i="1" s="1"/>
  <c r="J1446" i="1" a="1"/>
  <c r="J1446" i="1" s="1"/>
  <c r="J1455" i="1" a="1"/>
  <c r="J1455" i="1" s="1"/>
  <c r="J1469" i="1" a="1"/>
  <c r="J1469" i="1" s="1"/>
  <c r="J1470" i="1" a="1"/>
  <c r="J1470" i="1" s="1"/>
  <c r="J1462" i="1" a="1"/>
  <c r="J1462" i="1" s="1"/>
  <c r="J1471" i="1" a="1"/>
  <c r="J1471" i="1" s="1"/>
  <c r="J1448" i="1" a="1"/>
  <c r="J1448" i="1" s="1"/>
  <c r="J1442" i="1" a="1"/>
  <c r="J1442" i="1" s="1"/>
  <c r="J1464" i="1" a="1"/>
  <c r="J1464" i="1" s="1"/>
  <c r="J1463" i="1" a="1"/>
  <c r="J1463" i="1" s="1"/>
  <c r="J1447" i="1" a="1"/>
  <c r="J1447" i="1" s="1"/>
  <c r="J1461" i="1" a="1"/>
  <c r="J1461" i="1" s="1"/>
  <c r="J1452" i="1" a="1"/>
  <c r="J1452" i="1" s="1"/>
  <c r="J1467" i="1" a="1"/>
  <c r="J1467" i="1" s="1"/>
  <c r="J1449" i="1" a="1"/>
  <c r="J1449" i="1" s="1"/>
  <c r="J1458" i="1" a="1"/>
  <c r="J1458" i="1" s="1"/>
  <c r="J1454" i="1" a="1"/>
  <c r="J1454" i="1" s="1"/>
  <c r="J1443" i="1" a="1"/>
  <c r="J1443" i="1" s="1"/>
  <c r="J1456" i="1" a="1"/>
  <c r="J1456" i="1" s="1"/>
  <c r="J1465" i="1" a="1"/>
  <c r="J1465" i="1" s="1"/>
  <c r="AD1542" i="1" a="1"/>
  <c r="AD1542" i="1" s="1"/>
  <c r="AA1542" i="1" a="1"/>
  <c r="AA1542" i="1" s="1"/>
  <c r="AF1542" i="1" a="1"/>
  <c r="AF1542" i="1" s="1"/>
  <c r="AE1542" i="1" a="1"/>
  <c r="AE1542" i="1" s="1"/>
  <c r="AB1542" i="1" a="1"/>
  <c r="AB1542" i="1" s="1"/>
  <c r="AC1542" i="1" a="1"/>
  <c r="AC1542" i="1" s="1"/>
  <c r="Y1542" i="1" a="1"/>
  <c r="Y1542" i="1" s="1"/>
  <c r="T1542" i="1" a="1"/>
  <c r="T1542" i="1" s="1"/>
  <c r="X1542" i="1" a="1"/>
  <c r="X1542" i="1" s="1"/>
  <c r="W1542" i="1" a="1"/>
  <c r="W1542" i="1" s="1"/>
  <c r="U1542" i="1" a="1"/>
  <c r="U1542" i="1" s="1"/>
  <c r="Z1542" i="1" a="1"/>
  <c r="Z1542" i="1" s="1"/>
  <c r="V1542" i="1"/>
  <c r="AE1446" i="1" a="1"/>
  <c r="AE1446" i="1" s="1"/>
  <c r="T1446" i="1" a="1"/>
  <c r="T1446" i="1" s="1"/>
  <c r="X1446" i="1" a="1"/>
  <c r="X1446" i="1" s="1"/>
  <c r="W1446" i="1" a="1"/>
  <c r="W1446" i="1" s="1"/>
  <c r="U1446" i="1" a="1"/>
  <c r="U1446" i="1" s="1"/>
  <c r="AD1446" i="1" a="1"/>
  <c r="AD1446" i="1" s="1"/>
  <c r="AF1446" i="1" a="1"/>
  <c r="AF1446" i="1" s="1"/>
  <c r="Y1446" i="1" a="1"/>
  <c r="Y1446" i="1" s="1"/>
  <c r="Z1446" i="1" a="1"/>
  <c r="Z1446" i="1" s="1"/>
  <c r="AB1446" i="1" a="1"/>
  <c r="AB1446" i="1" s="1"/>
  <c r="AA1446" i="1" a="1"/>
  <c r="AA1446" i="1" s="1"/>
  <c r="AC1446" i="1" a="1"/>
  <c r="AC1446" i="1" s="1"/>
  <c r="V1446" i="1"/>
  <c r="AD297" i="1" a="1"/>
  <c r="AD297" i="1" s="1"/>
  <c r="AC297" i="1" a="1"/>
  <c r="AC297" i="1" s="1"/>
  <c r="AB297" i="1" a="1"/>
  <c r="AB297" i="1" s="1"/>
  <c r="Z297" i="1" a="1"/>
  <c r="Z297" i="1" s="1"/>
  <c r="X297" i="1" a="1"/>
  <c r="X297" i="1" s="1"/>
  <c r="W297" i="1" a="1"/>
  <c r="W297" i="1" s="1"/>
  <c r="U297" i="1" a="1"/>
  <c r="U297" i="1" s="1"/>
  <c r="T297" i="1" a="1"/>
  <c r="T297" i="1" s="1"/>
  <c r="AF297" i="1" a="1"/>
  <c r="AF297" i="1" s="1"/>
  <c r="AE297" i="1" a="1"/>
  <c r="AE297" i="1" s="1"/>
  <c r="AA297" i="1" a="1"/>
  <c r="AA297" i="1" s="1"/>
  <c r="Y297" i="1" a="1"/>
  <c r="Y297" i="1" s="1"/>
  <c r="V297" i="1"/>
  <c r="AF1012" i="1" a="1"/>
  <c r="AF1012" i="1" s="1"/>
  <c r="U1012" i="1" a="1"/>
  <c r="U1012" i="1" s="1"/>
  <c r="AE1012" i="1" a="1"/>
  <c r="AE1012" i="1" s="1"/>
  <c r="T1012" i="1" a="1"/>
  <c r="T1012" i="1" s="1"/>
  <c r="AD1012" i="1" a="1"/>
  <c r="AD1012" i="1" s="1"/>
  <c r="AC1012" i="1" a="1"/>
  <c r="AC1012" i="1" s="1"/>
  <c r="AA1012" i="1" a="1"/>
  <c r="AA1012" i="1" s="1"/>
  <c r="X1012" i="1" a="1"/>
  <c r="X1012" i="1" s="1"/>
  <c r="W1012" i="1" a="1"/>
  <c r="W1012" i="1" s="1"/>
  <c r="Y1012" i="1" a="1"/>
  <c r="Y1012" i="1" s="1"/>
  <c r="AB1012" i="1" a="1"/>
  <c r="AB1012" i="1" s="1"/>
  <c r="Z1012" i="1" a="1"/>
  <c r="Z1012" i="1" s="1"/>
  <c r="V1012" i="1"/>
  <c r="BF10" i="8"/>
  <c r="BI10" i="8"/>
  <c r="BG10" i="8"/>
  <c r="BH10" i="8" s="1"/>
  <c r="T10" i="4" a="1"/>
  <c r="T10" i="4" s="1"/>
  <c r="W1490" i="1" a="1"/>
  <c r="W1490" i="1" s="1"/>
  <c r="AF1490" i="1" a="1"/>
  <c r="AF1490" i="1" s="1"/>
  <c r="U1490" i="1" a="1"/>
  <c r="U1490" i="1" s="1"/>
  <c r="AE1490" i="1" a="1"/>
  <c r="AE1490" i="1" s="1"/>
  <c r="T1490" i="1" a="1"/>
  <c r="T1490" i="1" s="1"/>
  <c r="AC1490" i="1" a="1"/>
  <c r="AC1490" i="1" s="1"/>
  <c r="X1490" i="1" a="1"/>
  <c r="X1490" i="1" s="1"/>
  <c r="AD1490" i="1" a="1"/>
  <c r="AD1490" i="1" s="1"/>
  <c r="Z1490" i="1" a="1"/>
  <c r="Z1490" i="1" s="1"/>
  <c r="Y1490" i="1" a="1"/>
  <c r="Y1490" i="1" s="1"/>
  <c r="AB1490" i="1" a="1"/>
  <c r="AB1490" i="1" s="1"/>
  <c r="AA1490" i="1" a="1"/>
  <c r="AA1490" i="1" s="1"/>
  <c r="V1490" i="1"/>
  <c r="AC1141" i="1" a="1"/>
  <c r="AC1141" i="1" s="1"/>
  <c r="Y1141" i="1" a="1"/>
  <c r="Y1141" i="1" s="1"/>
  <c r="X1141" i="1" a="1"/>
  <c r="X1141" i="1" s="1"/>
  <c r="W1141" i="1" a="1"/>
  <c r="W1141" i="1" s="1"/>
  <c r="AF1141" i="1" a="1"/>
  <c r="AF1141" i="1" s="1"/>
  <c r="T1141" i="1" a="1"/>
  <c r="T1141" i="1" s="1"/>
  <c r="AE1141" i="1" a="1"/>
  <c r="AE1141" i="1" s="1"/>
  <c r="AD1141" i="1" a="1"/>
  <c r="AD1141" i="1" s="1"/>
  <c r="AB1141" i="1" a="1"/>
  <c r="AB1141" i="1" s="1"/>
  <c r="AA1141" i="1" a="1"/>
  <c r="AA1141" i="1" s="1"/>
  <c r="U1141" i="1" a="1"/>
  <c r="U1141" i="1" s="1"/>
  <c r="Z1141" i="1" a="1"/>
  <c r="Z1141" i="1" s="1"/>
  <c r="V1141" i="1"/>
  <c r="W1528" i="1" a="1"/>
  <c r="W1528" i="1" s="1"/>
  <c r="Z1528" i="1" a="1"/>
  <c r="Z1528" i="1" s="1"/>
  <c r="U1528" i="1" a="1"/>
  <c r="U1528" i="1" s="1"/>
  <c r="T1528" i="1" a="1"/>
  <c r="T1528" i="1" s="1"/>
  <c r="AF1528" i="1" a="1"/>
  <c r="AF1528" i="1" s="1"/>
  <c r="AE1528" i="1" a="1"/>
  <c r="AE1528" i="1" s="1"/>
  <c r="AC1528" i="1" a="1"/>
  <c r="AC1528" i="1" s="1"/>
  <c r="AD1528" i="1" a="1"/>
  <c r="AD1528" i="1" s="1"/>
  <c r="AB1528" i="1" a="1"/>
  <c r="AB1528" i="1" s="1"/>
  <c r="AA1528" i="1" a="1"/>
  <c r="AA1528" i="1" s="1"/>
  <c r="Y1528" i="1" a="1"/>
  <c r="Y1528" i="1" s="1"/>
  <c r="X1528" i="1" a="1"/>
  <c r="X1528" i="1" s="1"/>
  <c r="V1528" i="1"/>
  <c r="H256" i="1"/>
  <c r="G256" i="1"/>
  <c r="AD1508" i="1" a="1"/>
  <c r="AD1508" i="1" s="1"/>
  <c r="X1508" i="1" a="1"/>
  <c r="X1508" i="1" s="1"/>
  <c r="W1508" i="1" a="1"/>
  <c r="W1508" i="1" s="1"/>
  <c r="U1508" i="1" a="1"/>
  <c r="U1508" i="1" s="1"/>
  <c r="AE1508" i="1" a="1"/>
  <c r="AE1508" i="1" s="1"/>
  <c r="AB1508" i="1" a="1"/>
  <c r="AB1508" i="1" s="1"/>
  <c r="AA1508" i="1" a="1"/>
  <c r="AA1508" i="1" s="1"/>
  <c r="Z1508" i="1" a="1"/>
  <c r="Z1508" i="1" s="1"/>
  <c r="T1508" i="1" a="1"/>
  <c r="T1508" i="1" s="1"/>
  <c r="AC1508" i="1" a="1"/>
  <c r="AC1508" i="1" s="1"/>
  <c r="Y1508" i="1" a="1"/>
  <c r="Y1508" i="1" s="1"/>
  <c r="AF1508" i="1" a="1"/>
  <c r="AF1508" i="1" s="1"/>
  <c r="V1508" i="1"/>
  <c r="X1262" i="1" a="1"/>
  <c r="X1262" i="1" s="1"/>
  <c r="AA391" i="1" a="1"/>
  <c r="AA391" i="1" s="1"/>
  <c r="Z391" i="1" a="1"/>
  <c r="Z391" i="1" s="1"/>
  <c r="Y391" i="1" a="1"/>
  <c r="Y391" i="1" s="1"/>
  <c r="X391" i="1" a="1"/>
  <c r="X391" i="1" s="1"/>
  <c r="W391" i="1" a="1"/>
  <c r="W391" i="1" s="1"/>
  <c r="AF391" i="1" a="1"/>
  <c r="AF391" i="1" s="1"/>
  <c r="AE391" i="1" a="1"/>
  <c r="AE391" i="1" s="1"/>
  <c r="AC391" i="1" a="1"/>
  <c r="AC391" i="1" s="1"/>
  <c r="AB391" i="1" a="1"/>
  <c r="AB391" i="1" s="1"/>
  <c r="U391" i="1" a="1"/>
  <c r="U391" i="1" s="1"/>
  <c r="T391" i="1" a="1"/>
  <c r="T391" i="1" s="1"/>
  <c r="AD391" i="1" a="1"/>
  <c r="AD391" i="1" s="1"/>
  <c r="V391" i="1"/>
  <c r="G246" i="1"/>
  <c r="H246" i="1"/>
  <c r="J1071" i="1" a="1"/>
  <c r="J1071" i="1" s="1"/>
  <c r="J1057" i="1" a="1"/>
  <c r="J1057" i="1" s="1"/>
  <c r="J1081" i="1" a="1"/>
  <c r="J1081" i="1" s="1"/>
  <c r="J1075" i="1" a="1"/>
  <c r="J1075" i="1" s="1"/>
  <c r="J1054" i="1" a="1"/>
  <c r="J1054" i="1" s="1"/>
  <c r="J1072" i="1" a="1"/>
  <c r="J1072" i="1" s="1"/>
  <c r="J1066" i="1" a="1"/>
  <c r="J1066" i="1" s="1"/>
  <c r="J1052" i="1" a="1"/>
  <c r="J1052" i="1" s="1"/>
  <c r="J1064" i="1" a="1"/>
  <c r="J1064" i="1" s="1"/>
  <c r="J1055" i="1" a="1"/>
  <c r="J1055" i="1" s="1"/>
  <c r="J1078" i="1" a="1"/>
  <c r="J1078" i="1" s="1"/>
  <c r="J1067" i="1" a="1"/>
  <c r="J1067" i="1" s="1"/>
  <c r="J1068" i="1" a="1"/>
  <c r="J1068" i="1" s="1"/>
  <c r="J1080" i="1" a="1"/>
  <c r="J1080" i="1" s="1"/>
  <c r="J1070" i="1" a="1"/>
  <c r="J1070" i="1" s="1"/>
  <c r="J1058" i="1" a="1"/>
  <c r="J1058" i="1" s="1"/>
  <c r="J1061" i="1" a="1"/>
  <c r="J1061" i="1" s="1"/>
  <c r="J1056" i="1" a="1"/>
  <c r="J1056" i="1" s="1"/>
  <c r="J1077" i="1" a="1"/>
  <c r="J1077" i="1" s="1"/>
  <c r="J1059" i="1" a="1"/>
  <c r="J1059" i="1" s="1"/>
  <c r="J1074" i="1" a="1"/>
  <c r="J1074" i="1" s="1"/>
  <c r="J1062" i="1" a="1"/>
  <c r="J1062" i="1" s="1"/>
  <c r="J1073" i="1" a="1"/>
  <c r="J1073" i="1" s="1"/>
  <c r="J1069" i="1" a="1"/>
  <c r="J1069" i="1" s="1"/>
  <c r="J1063" i="1" a="1"/>
  <c r="J1063" i="1" s="1"/>
  <c r="J1053" i="1" a="1"/>
  <c r="J1053" i="1" s="1"/>
  <c r="J1065" i="1" a="1"/>
  <c r="J1065" i="1" s="1"/>
  <c r="J1076" i="1" a="1"/>
  <c r="J1076" i="1" s="1"/>
  <c r="J1060" i="1" a="1"/>
  <c r="J1060" i="1" s="1"/>
  <c r="J1079" i="1" a="1"/>
  <c r="J1079" i="1" s="1"/>
  <c r="AF1479" i="1" a="1"/>
  <c r="AF1479" i="1" s="1"/>
  <c r="U1479" i="1" a="1"/>
  <c r="U1479" i="1" s="1"/>
  <c r="AE1479" i="1" a="1"/>
  <c r="AE1479" i="1" s="1"/>
  <c r="T1479" i="1" a="1"/>
  <c r="T1479" i="1" s="1"/>
  <c r="AD1479" i="1" a="1"/>
  <c r="AD1479" i="1" s="1"/>
  <c r="AB1479" i="1" a="1"/>
  <c r="AB1479" i="1" s="1"/>
  <c r="Z1479" i="1" a="1"/>
  <c r="Z1479" i="1" s="1"/>
  <c r="Y1479" i="1" a="1"/>
  <c r="Y1479" i="1" s="1"/>
  <c r="X1479" i="1" a="1"/>
  <c r="X1479" i="1" s="1"/>
  <c r="AC1479" i="1" a="1"/>
  <c r="AC1479" i="1" s="1"/>
  <c r="AA1479" i="1" a="1"/>
  <c r="AA1479" i="1" s="1"/>
  <c r="W1479" i="1" a="1"/>
  <c r="W1479" i="1" s="1"/>
  <c r="V1479" i="1"/>
  <c r="BF63" i="12"/>
  <c r="BG65" i="12" s="1"/>
  <c r="BG66" i="12" s="1"/>
  <c r="H359" i="2"/>
  <c r="O47" i="4" a="1"/>
  <c r="O47" i="4" s="1"/>
  <c r="R47" i="4" s="1"/>
  <c r="BA47" i="5"/>
  <c r="R1324" i="1" a="1"/>
  <c r="R1324" i="1" s="1"/>
  <c r="R1342" i="1" a="1"/>
  <c r="R1342" i="1" s="1"/>
  <c r="R1333" i="1" a="1"/>
  <c r="R1333" i="1" s="1"/>
  <c r="R1334" i="1" a="1"/>
  <c r="R1334" i="1" s="1"/>
  <c r="R1348" i="1" a="1"/>
  <c r="R1348" i="1" s="1"/>
  <c r="R1330" i="1" a="1"/>
  <c r="R1330" i="1" s="1"/>
  <c r="R1351" i="1" a="1"/>
  <c r="R1351" i="1" s="1"/>
  <c r="R1349" i="1" a="1"/>
  <c r="R1349" i="1" s="1"/>
  <c r="R1345" i="1" a="1"/>
  <c r="R1345" i="1" s="1"/>
  <c r="T1322" i="1" a="1"/>
  <c r="T1322" i="1" s="1"/>
  <c r="V1322" i="1" s="1"/>
  <c r="R1325" i="1" a="1"/>
  <c r="R1325" i="1" s="1"/>
  <c r="R1337" i="1" a="1"/>
  <c r="R1337" i="1" s="1"/>
  <c r="R1327" i="1" a="1"/>
  <c r="R1327" i="1" s="1"/>
  <c r="R1335" i="1" a="1"/>
  <c r="R1335" i="1" s="1"/>
  <c r="R1331" i="1" a="1"/>
  <c r="R1331" i="1" s="1"/>
  <c r="R1322" i="1" a="1"/>
  <c r="R1322" i="1" s="1"/>
  <c r="R1326" i="1" a="1"/>
  <c r="R1326" i="1" s="1"/>
  <c r="R1328" i="1" a="1"/>
  <c r="R1328" i="1" s="1"/>
  <c r="AX47" i="5"/>
  <c r="AV47" i="5"/>
  <c r="AW47" i="5" s="1"/>
  <c r="R1336" i="1" a="1"/>
  <c r="R1336" i="1" s="1"/>
  <c r="R1347" i="1" a="1"/>
  <c r="R1347" i="1" s="1"/>
  <c r="R1340" i="1" a="1"/>
  <c r="R1340" i="1" s="1"/>
  <c r="R1339" i="1" a="1"/>
  <c r="R1339" i="1" s="1"/>
  <c r="R1350" i="1" a="1"/>
  <c r="R1350" i="1" s="1"/>
  <c r="R1341" i="1" a="1"/>
  <c r="R1341" i="1" s="1"/>
  <c r="R1329" i="1" a="1"/>
  <c r="R1329" i="1" s="1"/>
  <c r="R1343" i="1" a="1"/>
  <c r="R1343" i="1" s="1"/>
  <c r="R1346" i="1" a="1"/>
  <c r="R1346" i="1" s="1"/>
  <c r="R1344" i="1" a="1"/>
  <c r="R1344" i="1" s="1"/>
  <c r="R1323" i="1" a="1"/>
  <c r="R1323" i="1" s="1"/>
  <c r="R1332" i="1" a="1"/>
  <c r="R1332" i="1" s="1"/>
  <c r="R1338" i="1" a="1"/>
  <c r="R1338" i="1" s="1"/>
  <c r="AC1634" i="1" a="1"/>
  <c r="AC1634" i="1" s="1"/>
  <c r="AA1634" i="1" a="1"/>
  <c r="AA1634" i="1" s="1"/>
  <c r="AB1634" i="1" a="1"/>
  <c r="AB1634" i="1" s="1"/>
  <c r="X1634" i="1" a="1"/>
  <c r="X1634" i="1" s="1"/>
  <c r="Z1634" i="1" a="1"/>
  <c r="Z1634" i="1" s="1"/>
  <c r="Y1634" i="1" a="1"/>
  <c r="Y1634" i="1" s="1"/>
  <c r="U1634" i="1" a="1"/>
  <c r="U1634" i="1" s="1"/>
  <c r="AE1634" i="1" a="1"/>
  <c r="AE1634" i="1" s="1"/>
  <c r="AD1634" i="1" a="1"/>
  <c r="AD1634" i="1" s="1"/>
  <c r="W1634" i="1" a="1"/>
  <c r="W1634" i="1" s="1"/>
  <c r="AF1634" i="1" a="1"/>
  <c r="AF1634" i="1" s="1"/>
  <c r="T1634" i="1" a="1"/>
  <c r="T1634" i="1" s="1"/>
  <c r="V1634" i="1"/>
  <c r="AB874" i="1" a="1"/>
  <c r="AB874" i="1" s="1"/>
  <c r="AA874" i="1" a="1"/>
  <c r="AA874" i="1" s="1"/>
  <c r="Z874" i="1" a="1"/>
  <c r="Z874" i="1" s="1"/>
  <c r="AF874" i="1" a="1"/>
  <c r="AF874" i="1" s="1"/>
  <c r="U874" i="1" a="1"/>
  <c r="U874" i="1" s="1"/>
  <c r="AD874" i="1" a="1"/>
  <c r="AD874" i="1" s="1"/>
  <c r="AC874" i="1" a="1"/>
  <c r="AC874" i="1" s="1"/>
  <c r="Y874" i="1" a="1"/>
  <c r="Y874" i="1" s="1"/>
  <c r="T874" i="1" a="1"/>
  <c r="T874" i="1" s="1"/>
  <c r="X874" i="1" a="1"/>
  <c r="X874" i="1" s="1"/>
  <c r="W874" i="1" a="1"/>
  <c r="W874" i="1" s="1"/>
  <c r="AE874" i="1" a="1"/>
  <c r="AE874" i="1" s="1"/>
  <c r="V874" i="1"/>
  <c r="AF1755" i="1" a="1"/>
  <c r="AF1755" i="1" s="1"/>
  <c r="U1755" i="1" a="1"/>
  <c r="U1755" i="1" s="1"/>
  <c r="AE1755" i="1" a="1"/>
  <c r="AE1755" i="1" s="1"/>
  <c r="T1755" i="1" a="1"/>
  <c r="T1755" i="1" s="1"/>
  <c r="X1755" i="1" a="1"/>
  <c r="X1755" i="1" s="1"/>
  <c r="W1755" i="1" a="1"/>
  <c r="W1755" i="1" s="1"/>
  <c r="AB1755" i="1" a="1"/>
  <c r="AB1755" i="1" s="1"/>
  <c r="AA1755" i="1" a="1"/>
  <c r="AA1755" i="1" s="1"/>
  <c r="Z1755" i="1" a="1"/>
  <c r="Z1755" i="1" s="1"/>
  <c r="Y1755" i="1" a="1"/>
  <c r="Y1755" i="1" s="1"/>
  <c r="AD1755" i="1" a="1"/>
  <c r="AD1755" i="1" s="1"/>
  <c r="AC1755" i="1" a="1"/>
  <c r="AC1755" i="1" s="1"/>
  <c r="V1755" i="1"/>
  <c r="R44" i="4"/>
  <c r="AE970" i="1" a="1"/>
  <c r="AE970" i="1" s="1"/>
  <c r="T970" i="1" a="1"/>
  <c r="T970" i="1" s="1"/>
  <c r="AD970" i="1" a="1"/>
  <c r="AD970" i="1" s="1"/>
  <c r="AC970" i="1" a="1"/>
  <c r="AC970" i="1" s="1"/>
  <c r="AB970" i="1" a="1"/>
  <c r="AB970" i="1" s="1"/>
  <c r="Z970" i="1" a="1"/>
  <c r="Z970" i="1" s="1"/>
  <c r="AF970" i="1" a="1"/>
  <c r="AF970" i="1" s="1"/>
  <c r="AA970" i="1" a="1"/>
  <c r="AA970" i="1" s="1"/>
  <c r="Y970" i="1" a="1"/>
  <c r="Y970" i="1" s="1"/>
  <c r="U970" i="1" a="1"/>
  <c r="U970" i="1" s="1"/>
  <c r="X970" i="1" a="1"/>
  <c r="X970" i="1" s="1"/>
  <c r="W970" i="1" a="1"/>
  <c r="W970" i="1" s="1"/>
  <c r="V970" i="1"/>
  <c r="AE212" i="1" a="1"/>
  <c r="AE212" i="1" s="1"/>
  <c r="T212" i="1" a="1"/>
  <c r="T212" i="1" s="1"/>
  <c r="AF212" i="1" a="1"/>
  <c r="AF212" i="1" s="1"/>
  <c r="AD212" i="1" a="1"/>
  <c r="AD212" i="1" s="1"/>
  <c r="AC212" i="1" a="1"/>
  <c r="AC212" i="1" s="1"/>
  <c r="AA212" i="1" a="1"/>
  <c r="AA212" i="1" s="1"/>
  <c r="Z212" i="1" a="1"/>
  <c r="Z212" i="1" s="1"/>
  <c r="AB212" i="1" a="1"/>
  <c r="AB212" i="1" s="1"/>
  <c r="Y212" i="1" a="1"/>
  <c r="Y212" i="1" s="1"/>
  <c r="U212" i="1" a="1"/>
  <c r="U212" i="1" s="1"/>
  <c r="W212" i="1" a="1"/>
  <c r="W212" i="1" s="1"/>
  <c r="G265" i="1"/>
  <c r="H265" i="1"/>
  <c r="BB38" i="5"/>
  <c r="I1071" i="1" a="1"/>
  <c r="I1071" i="1" s="1"/>
  <c r="I1057" i="1" a="1"/>
  <c r="I1057" i="1" s="1"/>
  <c r="I1075" i="1" a="1"/>
  <c r="I1075" i="1" s="1"/>
  <c r="I1054" i="1" a="1"/>
  <c r="I1054" i="1" s="1"/>
  <c r="I1081" i="1" a="1"/>
  <c r="I1081" i="1" s="1"/>
  <c r="I1066" i="1" a="1"/>
  <c r="I1066" i="1" s="1"/>
  <c r="I1061" i="1" a="1"/>
  <c r="I1061" i="1" s="1"/>
  <c r="I1064" i="1" a="1"/>
  <c r="I1064" i="1" s="1"/>
  <c r="I1055" i="1" a="1"/>
  <c r="I1055" i="1" s="1"/>
  <c r="I1052" i="1" a="1"/>
  <c r="I1052" i="1" s="1"/>
  <c r="I1067" i="1" a="1"/>
  <c r="I1067" i="1" s="1"/>
  <c r="I1074" i="1" a="1"/>
  <c r="I1074" i="1" s="1"/>
  <c r="I1068" i="1" a="1"/>
  <c r="I1068" i="1" s="1"/>
  <c r="I1058" i="1" a="1"/>
  <c r="I1058" i="1" s="1"/>
  <c r="I1069" i="1" a="1"/>
  <c r="I1069" i="1" s="1"/>
  <c r="I1059" i="1" a="1"/>
  <c r="I1059" i="1" s="1"/>
  <c r="I1062" i="1" a="1"/>
  <c r="I1062" i="1" s="1"/>
  <c r="I1072" i="1" a="1"/>
  <c r="I1072" i="1" s="1"/>
  <c r="I1070" i="1" a="1"/>
  <c r="I1070" i="1" s="1"/>
  <c r="I1079" i="1" a="1"/>
  <c r="I1079" i="1" s="1"/>
  <c r="I1056" i="1" a="1"/>
  <c r="I1056" i="1" s="1"/>
  <c r="I1060" i="1" a="1"/>
  <c r="I1060" i="1" s="1"/>
  <c r="I1073" i="1" a="1"/>
  <c r="I1073" i="1" s="1"/>
  <c r="I1063" i="1" a="1"/>
  <c r="I1063" i="1" s="1"/>
  <c r="I1076" i="1" a="1"/>
  <c r="I1076" i="1" s="1"/>
  <c r="I1065" i="1" a="1"/>
  <c r="I1065" i="1" s="1"/>
  <c r="I1078" i="1" a="1"/>
  <c r="I1078" i="1" s="1"/>
  <c r="I1077" i="1" a="1"/>
  <c r="I1077" i="1" s="1"/>
  <c r="I1053" i="1" a="1"/>
  <c r="I1053" i="1" s="1"/>
  <c r="I1080" i="1" a="1"/>
  <c r="I1080" i="1" s="1"/>
  <c r="H381" i="2"/>
  <c r="AD357" i="1" a="1"/>
  <c r="AD357" i="1" s="1"/>
  <c r="AC357" i="1" a="1"/>
  <c r="AC357" i="1" s="1"/>
  <c r="AB357" i="1" a="1"/>
  <c r="AB357" i="1" s="1"/>
  <c r="AA357" i="1" a="1"/>
  <c r="AA357" i="1" s="1"/>
  <c r="Z357" i="1" a="1"/>
  <c r="Z357" i="1" s="1"/>
  <c r="AE357" i="1" a="1"/>
  <c r="AE357" i="1" s="1"/>
  <c r="Y357" i="1" a="1"/>
  <c r="Y357" i="1" s="1"/>
  <c r="X357" i="1" a="1"/>
  <c r="X357" i="1" s="1"/>
  <c r="U357" i="1" a="1"/>
  <c r="U357" i="1" s="1"/>
  <c r="T357" i="1" a="1"/>
  <c r="T357" i="1" s="1"/>
  <c r="AF357" i="1" a="1"/>
  <c r="AF357" i="1" s="1"/>
  <c r="W357" i="1" a="1"/>
  <c r="W357" i="1" s="1"/>
  <c r="V357" i="1"/>
  <c r="AE831" i="1" a="1"/>
  <c r="AE831" i="1" s="1"/>
  <c r="T831" i="1" a="1"/>
  <c r="T831" i="1" s="1"/>
  <c r="AD831" i="1" a="1"/>
  <c r="AD831" i="1" s="1"/>
  <c r="AB831" i="1" a="1"/>
  <c r="AB831" i="1" s="1"/>
  <c r="Z831" i="1" a="1"/>
  <c r="Z831" i="1" s="1"/>
  <c r="AF831" i="1" a="1"/>
  <c r="AF831" i="1" s="1"/>
  <c r="AC831" i="1" a="1"/>
  <c r="AC831" i="1" s="1"/>
  <c r="AA831" i="1" a="1"/>
  <c r="AA831" i="1" s="1"/>
  <c r="X831" i="1" a="1"/>
  <c r="X831" i="1" s="1"/>
  <c r="Y831" i="1" a="1"/>
  <c r="Y831" i="1" s="1"/>
  <c r="U831" i="1" a="1"/>
  <c r="U831" i="1" s="1"/>
  <c r="W831" i="1" a="1"/>
  <c r="W831" i="1" s="1"/>
  <c r="V831" i="1"/>
  <c r="G90" i="2" a="1"/>
  <c r="G90" i="2" s="1"/>
  <c r="AA634" i="1" a="1"/>
  <c r="AA634" i="1" s="1"/>
  <c r="Z634" i="1" a="1"/>
  <c r="Z634" i="1" s="1"/>
  <c r="Y634" i="1" a="1"/>
  <c r="Y634" i="1" s="1"/>
  <c r="X634" i="1" a="1"/>
  <c r="X634" i="1" s="1"/>
  <c r="AF634" i="1" a="1"/>
  <c r="AF634" i="1" s="1"/>
  <c r="U634" i="1" a="1"/>
  <c r="U634" i="1" s="1"/>
  <c r="AD634" i="1" a="1"/>
  <c r="AD634" i="1" s="1"/>
  <c r="AE634" i="1" a="1"/>
  <c r="AE634" i="1" s="1"/>
  <c r="T634" i="1" a="1"/>
  <c r="T634" i="1" s="1"/>
  <c r="AC634" i="1" a="1"/>
  <c r="AC634" i="1" s="1"/>
  <c r="AB634" i="1" a="1"/>
  <c r="AB634" i="1" s="1"/>
  <c r="W634" i="1" a="1"/>
  <c r="W634" i="1" s="1"/>
  <c r="V634" i="1"/>
  <c r="AF504" i="1" a="1"/>
  <c r="AF504" i="1" s="1"/>
  <c r="U504" i="1" a="1"/>
  <c r="U504" i="1" s="1"/>
  <c r="AA504" i="1" a="1"/>
  <c r="AA504" i="1" s="1"/>
  <c r="AC504" i="1" a="1"/>
  <c r="AC504" i="1" s="1"/>
  <c r="AB504" i="1" a="1"/>
  <c r="AB504" i="1" s="1"/>
  <c r="Z504" i="1" a="1"/>
  <c r="Z504" i="1" s="1"/>
  <c r="AE504" i="1" a="1"/>
  <c r="AE504" i="1" s="1"/>
  <c r="AD504" i="1" a="1"/>
  <c r="AD504" i="1" s="1"/>
  <c r="Y504" i="1" a="1"/>
  <c r="Y504" i="1" s="1"/>
  <c r="W504" i="1" a="1"/>
  <c r="W504" i="1" s="1"/>
  <c r="X504" i="1" a="1"/>
  <c r="X504" i="1" s="1"/>
  <c r="T504" i="1" a="1"/>
  <c r="T504" i="1" s="1"/>
  <c r="V504" i="1"/>
  <c r="AE232" i="1" a="1"/>
  <c r="AE232" i="1" s="1"/>
  <c r="T232" i="1" a="1"/>
  <c r="T232" i="1" s="1"/>
  <c r="AD232" i="1" a="1"/>
  <c r="AD232" i="1" s="1"/>
  <c r="X232" i="1" a="1"/>
  <c r="X232" i="1" s="1"/>
  <c r="W232" i="1" a="1"/>
  <c r="W232" i="1" s="1"/>
  <c r="U232" i="1" a="1"/>
  <c r="U232" i="1" s="1"/>
  <c r="Y232" i="1" a="1"/>
  <c r="Y232" i="1" s="1"/>
  <c r="AF232" i="1" a="1"/>
  <c r="AF232" i="1" s="1"/>
  <c r="AA232" i="1" a="1"/>
  <c r="AA232" i="1" s="1"/>
  <c r="AC232" i="1" a="1"/>
  <c r="AC232" i="1" s="1"/>
  <c r="V232" i="1"/>
  <c r="AB232" i="1" a="1"/>
  <c r="AB232" i="1" s="1"/>
  <c r="Z232" i="1" a="1"/>
  <c r="Z232" i="1" s="1"/>
  <c r="O29" i="4" a="1"/>
  <c r="O29" i="4" s="1"/>
  <c r="BA29" i="5"/>
  <c r="R794" i="1" a="1"/>
  <c r="R794" i="1" s="1"/>
  <c r="R789" i="1" a="1"/>
  <c r="R789" i="1" s="1"/>
  <c r="R810" i="1" a="1"/>
  <c r="R810" i="1" s="1"/>
  <c r="R788" i="1" a="1"/>
  <c r="R788" i="1" s="1"/>
  <c r="R802" i="1" a="1"/>
  <c r="R802" i="1" s="1"/>
  <c r="R807" i="1" a="1"/>
  <c r="R807" i="1" s="1"/>
  <c r="R792" i="1" a="1"/>
  <c r="R792" i="1" s="1"/>
  <c r="R800" i="1" a="1"/>
  <c r="R800" i="1" s="1"/>
  <c r="R811" i="1" a="1"/>
  <c r="R811" i="1" s="1"/>
  <c r="R806" i="1" a="1"/>
  <c r="R806" i="1" s="1"/>
  <c r="R791" i="1" a="1"/>
  <c r="R791" i="1" s="1"/>
  <c r="R808" i="1" a="1"/>
  <c r="R808" i="1" s="1"/>
  <c r="R790" i="1" a="1"/>
  <c r="R790" i="1" s="1"/>
  <c r="R799" i="1" a="1"/>
  <c r="R799" i="1" s="1"/>
  <c r="R801" i="1" a="1"/>
  <c r="R801" i="1" s="1"/>
  <c r="R786" i="1" a="1"/>
  <c r="R786" i="1" s="1"/>
  <c r="R809" i="1" a="1"/>
  <c r="R809" i="1" s="1"/>
  <c r="R797" i="1" a="1"/>
  <c r="R797" i="1" s="1"/>
  <c r="R784" i="1" a="1"/>
  <c r="R784" i="1" s="1"/>
  <c r="R798" i="1" a="1"/>
  <c r="R798" i="1" s="1"/>
  <c r="R785" i="1" a="1"/>
  <c r="R785" i="1" s="1"/>
  <c r="R783" i="1" a="1"/>
  <c r="R783" i="1" s="1"/>
  <c r="T782" i="1" a="1"/>
  <c r="T782" i="1" s="1"/>
  <c r="V782" i="1" s="1"/>
  <c r="R795" i="1" a="1"/>
  <c r="R795" i="1" s="1"/>
  <c r="AV29" i="5"/>
  <c r="AW29" i="5" s="1"/>
  <c r="R793" i="1" a="1"/>
  <c r="R793" i="1" s="1"/>
  <c r="R804" i="1" a="1"/>
  <c r="R804" i="1" s="1"/>
  <c r="R796" i="1" a="1"/>
  <c r="R796" i="1" s="1"/>
  <c r="R787" i="1" a="1"/>
  <c r="R787" i="1" s="1"/>
  <c r="R805" i="1" a="1"/>
  <c r="R805" i="1" s="1"/>
  <c r="R782" i="1" a="1"/>
  <c r="R782" i="1" s="1"/>
  <c r="R803" i="1" a="1"/>
  <c r="R803" i="1" s="1"/>
  <c r="AX29" i="5"/>
  <c r="G271" i="1"/>
  <c r="H271" i="1"/>
  <c r="BF71" i="13"/>
  <c r="BG73" i="13" s="1"/>
  <c r="BG74" i="13" s="1"/>
  <c r="AR57" i="6"/>
  <c r="AH57" i="6"/>
  <c r="X57" i="6"/>
  <c r="BD57" i="6"/>
  <c r="AE1477" i="1" a="1"/>
  <c r="AE1477" i="1" s="1"/>
  <c r="T1477" i="1" a="1"/>
  <c r="T1477" i="1" s="1"/>
  <c r="AD1477" i="1" a="1"/>
  <c r="AD1477" i="1" s="1"/>
  <c r="AC1477" i="1" a="1"/>
  <c r="AC1477" i="1" s="1"/>
  <c r="AA1477" i="1" a="1"/>
  <c r="AA1477" i="1" s="1"/>
  <c r="Y1477" i="1" a="1"/>
  <c r="Y1477" i="1" s="1"/>
  <c r="X1477" i="1" a="1"/>
  <c r="X1477" i="1" s="1"/>
  <c r="W1477" i="1" a="1"/>
  <c r="W1477" i="1" s="1"/>
  <c r="AF1477" i="1" a="1"/>
  <c r="AF1477" i="1" s="1"/>
  <c r="Z1477" i="1" a="1"/>
  <c r="Z1477" i="1" s="1"/>
  <c r="AB1477" i="1" a="1"/>
  <c r="AB1477" i="1" s="1"/>
  <c r="U1477" i="1" a="1"/>
  <c r="U1477" i="1" s="1"/>
  <c r="V1477" i="1"/>
  <c r="AF1488" i="1" a="1"/>
  <c r="AF1488" i="1" s="1"/>
  <c r="U1488" i="1" a="1"/>
  <c r="U1488" i="1" s="1"/>
  <c r="AE1488" i="1" a="1"/>
  <c r="AE1488" i="1" s="1"/>
  <c r="T1488" i="1" a="1"/>
  <c r="T1488" i="1" s="1"/>
  <c r="AD1488" i="1" a="1"/>
  <c r="AD1488" i="1" s="1"/>
  <c r="AB1488" i="1" a="1"/>
  <c r="AB1488" i="1" s="1"/>
  <c r="W1488" i="1" a="1"/>
  <c r="W1488" i="1" s="1"/>
  <c r="AC1488" i="1" a="1"/>
  <c r="AC1488" i="1" s="1"/>
  <c r="AA1488" i="1" a="1"/>
  <c r="AA1488" i="1" s="1"/>
  <c r="Z1488" i="1" a="1"/>
  <c r="Z1488" i="1" s="1"/>
  <c r="Y1488" i="1" a="1"/>
  <c r="Y1488" i="1" s="1"/>
  <c r="X1488" i="1" a="1"/>
  <c r="X1488" i="1" s="1"/>
  <c r="V1488" i="1"/>
  <c r="I258" i="2"/>
  <c r="H258" i="2"/>
  <c r="I372" i="2"/>
  <c r="H372" i="2"/>
  <c r="Y610" i="1" a="1"/>
  <c r="Y610" i="1" s="1"/>
  <c r="X610" i="1" a="1"/>
  <c r="X610" i="1" s="1"/>
  <c r="W610" i="1" a="1"/>
  <c r="W610" i="1" s="1"/>
  <c r="AF610" i="1" a="1"/>
  <c r="AF610" i="1" s="1"/>
  <c r="U610" i="1" a="1"/>
  <c r="U610" i="1" s="1"/>
  <c r="AD610" i="1" a="1"/>
  <c r="AD610" i="1" s="1"/>
  <c r="T610" i="1" a="1"/>
  <c r="T610" i="1" s="1"/>
  <c r="Z610" i="1" a="1"/>
  <c r="Z610" i="1" s="1"/>
  <c r="AE610" i="1" a="1"/>
  <c r="AE610" i="1" s="1"/>
  <c r="AC610" i="1" a="1"/>
  <c r="AC610" i="1" s="1"/>
  <c r="AB610" i="1" a="1"/>
  <c r="AB610" i="1" s="1"/>
  <c r="AA610" i="1" a="1"/>
  <c r="AA610" i="1" s="1"/>
  <c r="V610" i="1"/>
  <c r="AE410" i="1" a="1"/>
  <c r="AE410" i="1" s="1"/>
  <c r="T410" i="1" a="1"/>
  <c r="T410" i="1" s="1"/>
  <c r="AD410" i="1" a="1"/>
  <c r="AD410" i="1" s="1"/>
  <c r="AC410" i="1" a="1"/>
  <c r="AC410" i="1" s="1"/>
  <c r="AB410" i="1" a="1"/>
  <c r="AB410" i="1" s="1"/>
  <c r="Z410" i="1" a="1"/>
  <c r="Z410" i="1" s="1"/>
  <c r="AF410" i="1" a="1"/>
  <c r="AF410" i="1" s="1"/>
  <c r="AA410" i="1" a="1"/>
  <c r="AA410" i="1" s="1"/>
  <c r="Y410" i="1" a="1"/>
  <c r="Y410" i="1" s="1"/>
  <c r="X410" i="1" a="1"/>
  <c r="X410" i="1" s="1"/>
  <c r="W410" i="1" a="1"/>
  <c r="W410" i="1" s="1"/>
  <c r="U410" i="1" a="1"/>
  <c r="U410" i="1" s="1"/>
  <c r="V410" i="1"/>
  <c r="H252" i="1"/>
  <c r="G252" i="1"/>
  <c r="F1057" i="1" a="1"/>
  <c r="F1057" i="1" s="1"/>
  <c r="F1071" i="1" a="1"/>
  <c r="F1071" i="1" s="1"/>
  <c r="F1054" i="1" a="1"/>
  <c r="F1054" i="1" s="1"/>
  <c r="F1066" i="1" a="1"/>
  <c r="F1066" i="1" s="1"/>
  <c r="F1081" i="1" a="1"/>
  <c r="F1081" i="1" s="1"/>
  <c r="F1068" i="1" a="1"/>
  <c r="F1068" i="1" s="1"/>
  <c r="F1061" i="1" a="1"/>
  <c r="F1061" i="1" s="1"/>
  <c r="F1074" i="1" a="1"/>
  <c r="F1074" i="1" s="1"/>
  <c r="F1058" i="1" a="1"/>
  <c r="F1058" i="1" s="1"/>
  <c r="F1078" i="1" a="1"/>
  <c r="F1078" i="1" s="1"/>
  <c r="F1077" i="1" a="1"/>
  <c r="F1077" i="1" s="1"/>
  <c r="F1055" i="1" a="1"/>
  <c r="F1055" i="1" s="1"/>
  <c r="F1079" i="1" a="1"/>
  <c r="F1079" i="1" s="1"/>
  <c r="F1070" i="1" a="1"/>
  <c r="F1070" i="1" s="1"/>
  <c r="F1067" i="1" a="1"/>
  <c r="F1067" i="1" s="1"/>
  <c r="F1072" i="1" a="1"/>
  <c r="F1072" i="1" s="1"/>
  <c r="F1060" i="1" a="1"/>
  <c r="F1060" i="1" s="1"/>
  <c r="F1063" i="1" a="1"/>
  <c r="F1063" i="1" s="1"/>
  <c r="F1052" i="1" a="1"/>
  <c r="F1052" i="1" s="1"/>
  <c r="F1076" i="1" a="1"/>
  <c r="F1076" i="1" s="1"/>
  <c r="F1053" i="1" a="1"/>
  <c r="F1053" i="1" s="1"/>
  <c r="F1075" i="1" a="1"/>
  <c r="F1075" i="1" s="1"/>
  <c r="F1073" i="1" a="1"/>
  <c r="F1073" i="1" s="1"/>
  <c r="F1065" i="1" a="1"/>
  <c r="F1065" i="1" s="1"/>
  <c r="F1080" i="1" a="1"/>
  <c r="F1080" i="1" s="1"/>
  <c r="F1064" i="1" a="1"/>
  <c r="F1064" i="1" s="1"/>
  <c r="F1059" i="1" a="1"/>
  <c r="F1059" i="1" s="1"/>
  <c r="F1056" i="1" a="1"/>
  <c r="F1056" i="1" s="1"/>
  <c r="F1069" i="1" a="1"/>
  <c r="F1069" i="1" s="1"/>
  <c r="F1062" i="1" a="1"/>
  <c r="F1062" i="1" s="1"/>
  <c r="AC787" i="1" a="1"/>
  <c r="AC787" i="1" s="1"/>
  <c r="AB787" i="1" a="1"/>
  <c r="AB787" i="1" s="1"/>
  <c r="AA787" i="1" a="1"/>
  <c r="AA787" i="1" s="1"/>
  <c r="Z787" i="1" a="1"/>
  <c r="Z787" i="1" s="1"/>
  <c r="W787" i="1" a="1"/>
  <c r="W787" i="1" s="1"/>
  <c r="AE787" i="1" a="1"/>
  <c r="AE787" i="1" s="1"/>
  <c r="T787" i="1" a="1"/>
  <c r="T787" i="1" s="1"/>
  <c r="AF787" i="1" a="1"/>
  <c r="AF787" i="1" s="1"/>
  <c r="Y787" i="1" a="1"/>
  <c r="Y787" i="1" s="1"/>
  <c r="X787" i="1" a="1"/>
  <c r="X787" i="1" s="1"/>
  <c r="AD787" i="1" a="1"/>
  <c r="AD787" i="1" s="1"/>
  <c r="U787" i="1" a="1"/>
  <c r="U787" i="1" s="1"/>
  <c r="V787" i="1"/>
  <c r="AE90" i="1" a="1"/>
  <c r="AE90" i="1" s="1"/>
  <c r="T90" i="1" a="1"/>
  <c r="T90" i="1" s="1"/>
  <c r="AD90" i="1" a="1"/>
  <c r="AD90" i="1" s="1"/>
  <c r="Z90" i="1" a="1"/>
  <c r="Z90" i="1" s="1"/>
  <c r="Y90" i="1" a="1"/>
  <c r="Y90" i="1" s="1"/>
  <c r="X90" i="1" a="1"/>
  <c r="X90" i="1" s="1"/>
  <c r="W90" i="1" a="1"/>
  <c r="W90" i="1" s="1"/>
  <c r="AA90" i="1" a="1"/>
  <c r="AA90" i="1" s="1"/>
  <c r="U90" i="1" a="1"/>
  <c r="U90" i="1" s="1"/>
  <c r="AC90" i="1" a="1"/>
  <c r="AC90" i="1" s="1"/>
  <c r="AB90" i="1" a="1"/>
  <c r="AB90" i="1" s="1"/>
  <c r="AF90" i="1" a="1"/>
  <c r="AF90" i="1" s="1"/>
  <c r="V90" i="1"/>
  <c r="AE1319" i="1" a="1"/>
  <c r="AE1319" i="1" s="1"/>
  <c r="T1319" i="1" a="1"/>
  <c r="T1319" i="1" s="1"/>
  <c r="AD1319" i="1" a="1"/>
  <c r="AD1319" i="1" s="1"/>
  <c r="AC1319" i="1" a="1"/>
  <c r="AC1319" i="1" s="1"/>
  <c r="AB1319" i="1" a="1"/>
  <c r="AB1319" i="1" s="1"/>
  <c r="Z1319" i="1" a="1"/>
  <c r="Z1319" i="1" s="1"/>
  <c r="Y1319" i="1" a="1"/>
  <c r="Y1319" i="1" s="1"/>
  <c r="X1319" i="1" a="1"/>
  <c r="X1319" i="1" s="1"/>
  <c r="W1319" i="1" a="1"/>
  <c r="W1319" i="1" s="1"/>
  <c r="AA1319" i="1" a="1"/>
  <c r="AA1319" i="1" s="1"/>
  <c r="U1319" i="1" a="1"/>
  <c r="U1319" i="1" s="1"/>
  <c r="AF1319" i="1" a="1"/>
  <c r="AF1319" i="1" s="1"/>
  <c r="V1319" i="1"/>
  <c r="G386" i="2" a="1"/>
  <c r="G386" i="2" s="1"/>
  <c r="AB1159" i="1" a="1"/>
  <c r="AB1159" i="1" s="1"/>
  <c r="AA1159" i="1" a="1"/>
  <c r="AA1159" i="1" s="1"/>
  <c r="W1159" i="1" a="1"/>
  <c r="W1159" i="1" s="1"/>
  <c r="AD1159" i="1" a="1"/>
  <c r="AD1159" i="1" s="1"/>
  <c r="AC1159" i="1" a="1"/>
  <c r="AC1159" i="1" s="1"/>
  <c r="Z1159" i="1" a="1"/>
  <c r="Z1159" i="1" s="1"/>
  <c r="Y1159" i="1" a="1"/>
  <c r="Y1159" i="1" s="1"/>
  <c r="X1159" i="1" a="1"/>
  <c r="X1159" i="1" s="1"/>
  <c r="T1159" i="1" a="1"/>
  <c r="T1159" i="1" s="1"/>
  <c r="AF1159" i="1" a="1"/>
  <c r="AF1159" i="1" s="1"/>
  <c r="AE1159" i="1" a="1"/>
  <c r="AE1159" i="1" s="1"/>
  <c r="U1159" i="1" a="1"/>
  <c r="U1159" i="1" s="1"/>
  <c r="V1159" i="1"/>
  <c r="X15" i="17"/>
  <c r="AX12" i="5"/>
  <c r="AV12" i="5"/>
  <c r="AW12" i="5" s="1"/>
  <c r="AU12" i="5"/>
  <c r="C47" i="19"/>
  <c r="AT1" i="5"/>
  <c r="AC697" i="1" a="1"/>
  <c r="AC697" i="1" s="1"/>
  <c r="AB697" i="1" a="1"/>
  <c r="AB697" i="1" s="1"/>
  <c r="AA697" i="1" a="1"/>
  <c r="AA697" i="1" s="1"/>
  <c r="X697" i="1" a="1"/>
  <c r="X697" i="1" s="1"/>
  <c r="AE697" i="1" a="1"/>
  <c r="AE697" i="1" s="1"/>
  <c r="AD697" i="1" a="1"/>
  <c r="AD697" i="1" s="1"/>
  <c r="Z697" i="1" a="1"/>
  <c r="Z697" i="1" s="1"/>
  <c r="Y697" i="1" a="1"/>
  <c r="Y697" i="1" s="1"/>
  <c r="W697" i="1" a="1"/>
  <c r="W697" i="1" s="1"/>
  <c r="U697" i="1" a="1"/>
  <c r="U697" i="1" s="1"/>
  <c r="AF697" i="1" a="1"/>
  <c r="AF697" i="1" s="1"/>
  <c r="T697" i="1" a="1"/>
  <c r="T697" i="1" s="1"/>
  <c r="V697" i="1"/>
  <c r="AA812" i="1" a="1"/>
  <c r="AA812" i="1" s="1"/>
  <c r="Z812" i="1" a="1"/>
  <c r="Z812" i="1" s="1"/>
  <c r="Y812" i="1" a="1"/>
  <c r="Y812" i="1" s="1"/>
  <c r="AE812" i="1" a="1"/>
  <c r="AE812" i="1" s="1"/>
  <c r="AF812" i="1" a="1"/>
  <c r="AF812" i="1" s="1"/>
  <c r="AD812" i="1" a="1"/>
  <c r="AD812" i="1" s="1"/>
  <c r="AC812" i="1" a="1"/>
  <c r="AC812" i="1" s="1"/>
  <c r="W812" i="1" a="1"/>
  <c r="W812" i="1" s="1"/>
  <c r="AB812" i="1" a="1"/>
  <c r="AB812" i="1" s="1"/>
  <c r="X812" i="1" a="1"/>
  <c r="X812" i="1" s="1"/>
  <c r="U812" i="1" a="1"/>
  <c r="U812" i="1" s="1"/>
  <c r="T812" i="1" a="1"/>
  <c r="T812" i="1" s="1"/>
  <c r="T16" i="4" a="1"/>
  <c r="T16" i="4" s="1"/>
  <c r="R16" i="4" s="1"/>
  <c r="BI16" i="6"/>
  <c r="BF16" i="6"/>
  <c r="BG16" i="6"/>
  <c r="BH16" i="6" s="1"/>
  <c r="T58" i="4" a="1"/>
  <c r="T58" i="4" s="1"/>
  <c r="R58" i="4" s="1"/>
  <c r="BI58" i="6"/>
  <c r="BG58" i="6"/>
  <c r="BH58" i="6" s="1"/>
  <c r="BF58" i="6"/>
  <c r="G442" i="2" a="1"/>
  <c r="G442" i="2" s="1"/>
  <c r="W2" i="17"/>
  <c r="V2" i="17"/>
  <c r="BH3" i="13"/>
  <c r="BH71" i="13" s="1"/>
  <c r="BG71" i="13"/>
  <c r="O34" i="4" a="1"/>
  <c r="O34" i="4" s="1"/>
  <c r="BA34" i="5"/>
  <c r="R952" i="1" a="1"/>
  <c r="R952" i="1" s="1"/>
  <c r="R937" i="1" a="1"/>
  <c r="R937" i="1" s="1"/>
  <c r="R951" i="1" a="1"/>
  <c r="R951" i="1" s="1"/>
  <c r="R948" i="1" a="1"/>
  <c r="R948" i="1" s="1"/>
  <c r="R961" i="1" a="1"/>
  <c r="R961" i="1" s="1"/>
  <c r="R941" i="1" a="1"/>
  <c r="R941" i="1" s="1"/>
  <c r="R949" i="1" a="1"/>
  <c r="R949" i="1" s="1"/>
  <c r="AV34" i="5"/>
  <c r="AW34" i="5" s="1"/>
  <c r="R955" i="1" a="1"/>
  <c r="R955" i="1" s="1"/>
  <c r="R932" i="1" a="1"/>
  <c r="R932" i="1" s="1"/>
  <c r="R957" i="1" a="1"/>
  <c r="R957" i="1" s="1"/>
  <c r="R933" i="1" a="1"/>
  <c r="R933" i="1" s="1"/>
  <c r="R942" i="1" a="1"/>
  <c r="R942" i="1" s="1"/>
  <c r="R953" i="1" a="1"/>
  <c r="R953" i="1" s="1"/>
  <c r="R959" i="1" a="1"/>
  <c r="R959" i="1" s="1"/>
  <c r="R938" i="1" a="1"/>
  <c r="R938" i="1" s="1"/>
  <c r="R934" i="1" a="1"/>
  <c r="R934" i="1" s="1"/>
  <c r="R947" i="1" a="1"/>
  <c r="R947" i="1" s="1"/>
  <c r="R954" i="1" a="1"/>
  <c r="R954" i="1" s="1"/>
  <c r="R940" i="1" a="1"/>
  <c r="R940" i="1" s="1"/>
  <c r="R958" i="1" a="1"/>
  <c r="R958" i="1" s="1"/>
  <c r="R939" i="1" a="1"/>
  <c r="R939" i="1" s="1"/>
  <c r="R935" i="1" a="1"/>
  <c r="R935" i="1" s="1"/>
  <c r="R956" i="1" a="1"/>
  <c r="R956" i="1" s="1"/>
  <c r="AX34" i="5"/>
  <c r="R936" i="1" a="1"/>
  <c r="R936" i="1" s="1"/>
  <c r="R943" i="1" a="1"/>
  <c r="R943" i="1" s="1"/>
  <c r="R950" i="1" a="1"/>
  <c r="R950" i="1" s="1"/>
  <c r="R945" i="1" a="1"/>
  <c r="R945" i="1" s="1"/>
  <c r="R946" i="1" a="1"/>
  <c r="R946" i="1" s="1"/>
  <c r="R944" i="1" a="1"/>
  <c r="R944" i="1" s="1"/>
  <c r="R960" i="1" a="1"/>
  <c r="R960" i="1" s="1"/>
  <c r="BG74" i="15"/>
  <c r="AA1567" i="1" a="1"/>
  <c r="AA1567" i="1" s="1"/>
  <c r="W1567" i="1" a="1"/>
  <c r="W1567" i="1" s="1"/>
  <c r="AE1567" i="1" a="1"/>
  <c r="AE1567" i="1" s="1"/>
  <c r="U1567" i="1" a="1"/>
  <c r="U1567" i="1" s="1"/>
  <c r="T1567" i="1" a="1"/>
  <c r="T1567" i="1" s="1"/>
  <c r="AF1567" i="1" a="1"/>
  <c r="AF1567" i="1" s="1"/>
  <c r="AD1567" i="1" a="1"/>
  <c r="AD1567" i="1" s="1"/>
  <c r="AC1567" i="1" a="1"/>
  <c r="AC1567" i="1" s="1"/>
  <c r="Y1567" i="1" a="1"/>
  <c r="Y1567" i="1" s="1"/>
  <c r="AB1567" i="1" a="1"/>
  <c r="AB1567" i="1" s="1"/>
  <c r="Z1567" i="1" a="1"/>
  <c r="Z1567" i="1" s="1"/>
  <c r="X1567" i="1" a="1"/>
  <c r="X1567" i="1" s="1"/>
  <c r="V1567" i="1"/>
  <c r="B50" i="19"/>
  <c r="J50" i="19" s="1"/>
  <c r="O40" i="4" a="1"/>
  <c r="O40" i="4" s="1"/>
  <c r="R40" i="4" s="1"/>
  <c r="BA40" i="5"/>
  <c r="AX40" i="5"/>
  <c r="AV40" i="5"/>
  <c r="AW40" i="5" s="1"/>
  <c r="R1139" i="1" a="1"/>
  <c r="R1139" i="1" s="1"/>
  <c r="R1135" i="1" a="1"/>
  <c r="R1135" i="1" s="1"/>
  <c r="R1132" i="1" a="1"/>
  <c r="R1132" i="1" s="1"/>
  <c r="R1114" i="1" a="1"/>
  <c r="R1114" i="1" s="1"/>
  <c r="R1117" i="1" a="1"/>
  <c r="R1117" i="1" s="1"/>
  <c r="R1112" i="1" a="1"/>
  <c r="R1112" i="1" s="1"/>
  <c r="R1121" i="1" a="1"/>
  <c r="R1121" i="1" s="1"/>
  <c r="R1134" i="1" a="1"/>
  <c r="R1134" i="1" s="1"/>
  <c r="R1119" i="1" a="1"/>
  <c r="R1119" i="1" s="1"/>
  <c r="R1137" i="1" a="1"/>
  <c r="R1137" i="1" s="1"/>
  <c r="R1122" i="1" a="1"/>
  <c r="R1122" i="1" s="1"/>
  <c r="R1127" i="1" a="1"/>
  <c r="R1127" i="1" s="1"/>
  <c r="R1113" i="1" a="1"/>
  <c r="R1113" i="1" s="1"/>
  <c r="R1129" i="1" a="1"/>
  <c r="R1129" i="1" s="1"/>
  <c r="R1141" i="1" a="1"/>
  <c r="R1141" i="1" s="1"/>
  <c r="R1124" i="1" a="1"/>
  <c r="R1124" i="1" s="1"/>
  <c r="R1125" i="1" a="1"/>
  <c r="R1125" i="1" s="1"/>
  <c r="R1138" i="1" a="1"/>
  <c r="R1138" i="1" s="1"/>
  <c r="R1136" i="1" a="1"/>
  <c r="R1136" i="1" s="1"/>
  <c r="R1140" i="1" a="1"/>
  <c r="R1140" i="1" s="1"/>
  <c r="R1116" i="1" a="1"/>
  <c r="R1116" i="1" s="1"/>
  <c r="R1128" i="1" a="1"/>
  <c r="R1128" i="1" s="1"/>
  <c r="R1126" i="1" a="1"/>
  <c r="R1126" i="1" s="1"/>
  <c r="R1118" i="1" a="1"/>
  <c r="R1118" i="1" s="1"/>
  <c r="R1123" i="1" a="1"/>
  <c r="R1123" i="1" s="1"/>
  <c r="R1131" i="1" a="1"/>
  <c r="R1131" i="1" s="1"/>
  <c r="R1120" i="1" a="1"/>
  <c r="R1120" i="1" s="1"/>
  <c r="R1115" i="1" a="1"/>
  <c r="R1115" i="1" s="1"/>
  <c r="R1133" i="1" a="1"/>
  <c r="R1133" i="1" s="1"/>
  <c r="R1130" i="1" a="1"/>
  <c r="R1130" i="1" s="1"/>
  <c r="J21" i="1" a="1"/>
  <c r="J21" i="1" s="1"/>
  <c r="J12" i="1" a="1"/>
  <c r="J12" i="1" s="1"/>
  <c r="J6" i="1" a="1"/>
  <c r="J6" i="1" s="1"/>
  <c r="J28" i="1" a="1"/>
  <c r="J28" i="1" s="1"/>
  <c r="J19" i="1" a="1"/>
  <c r="J19" i="1" s="1"/>
  <c r="J30" i="1" a="1"/>
  <c r="J30" i="1" s="1"/>
  <c r="J14" i="1" a="1"/>
  <c r="J14" i="1" s="1"/>
  <c r="J3" i="1" a="1"/>
  <c r="J3" i="1" s="1"/>
  <c r="J24" i="1" a="1"/>
  <c r="J24" i="1" s="1"/>
  <c r="J29" i="1" a="1"/>
  <c r="J29" i="1" s="1"/>
  <c r="J23" i="1" a="1"/>
  <c r="J23" i="1" s="1"/>
  <c r="J2" i="1" a="1"/>
  <c r="J2" i="1" s="1"/>
  <c r="J16" i="1" a="1"/>
  <c r="J16" i="1" s="1"/>
  <c r="J17" i="1" a="1"/>
  <c r="J17" i="1" s="1"/>
  <c r="J7" i="1" a="1"/>
  <c r="J7" i="1" s="1"/>
  <c r="J26" i="1" a="1"/>
  <c r="J26" i="1" s="1"/>
  <c r="J5" i="1" a="1"/>
  <c r="J5" i="1" s="1"/>
  <c r="J11" i="1" a="1"/>
  <c r="J11" i="1" s="1"/>
  <c r="J13" i="1" a="1"/>
  <c r="J13" i="1" s="1"/>
  <c r="J4" i="1" a="1"/>
  <c r="J4" i="1" s="1"/>
  <c r="J9" i="1" a="1"/>
  <c r="J9" i="1" s="1"/>
  <c r="J31" i="1" a="1"/>
  <c r="J31" i="1" s="1"/>
  <c r="J20" i="1" a="1"/>
  <c r="J20" i="1" s="1"/>
  <c r="J22" i="1" a="1"/>
  <c r="J22" i="1" s="1"/>
  <c r="J10" i="1" a="1"/>
  <c r="J10" i="1" s="1"/>
  <c r="J27" i="1" a="1"/>
  <c r="J27" i="1" s="1"/>
  <c r="J8" i="1" a="1"/>
  <c r="J8" i="1" s="1"/>
  <c r="J15" i="1" a="1"/>
  <c r="J15" i="1" s="1"/>
  <c r="J25" i="1" a="1"/>
  <c r="J25" i="1" s="1"/>
  <c r="J18" i="1" a="1"/>
  <c r="J18" i="1" s="1"/>
  <c r="H251" i="1"/>
  <c r="G251" i="1"/>
  <c r="T32" i="1" a="1"/>
  <c r="T32" i="1" s="1"/>
  <c r="V32" i="1" s="1"/>
  <c r="U1692" i="1" a="1"/>
  <c r="U1692" i="1" s="1"/>
  <c r="X1692" i="1" a="1"/>
  <c r="X1692" i="1" s="1"/>
  <c r="W1692" i="1" a="1"/>
  <c r="W1692" i="1" s="1"/>
  <c r="AF1692" i="1" a="1"/>
  <c r="AF1692" i="1" s="1"/>
  <c r="T1692" i="1" a="1"/>
  <c r="T1692" i="1" s="1"/>
  <c r="AE1692" i="1" a="1"/>
  <c r="AE1692" i="1" s="1"/>
  <c r="AD1692" i="1" a="1"/>
  <c r="AD1692" i="1" s="1"/>
  <c r="AC1692" i="1" a="1"/>
  <c r="AC1692" i="1" s="1"/>
  <c r="AB1692" i="1" a="1"/>
  <c r="AB1692" i="1" s="1"/>
  <c r="AA1692" i="1" a="1"/>
  <c r="AA1692" i="1" s="1"/>
  <c r="Z1692" i="1" a="1"/>
  <c r="Z1692" i="1" s="1"/>
  <c r="Y1692" i="1" a="1"/>
  <c r="Y1692" i="1" s="1"/>
  <c r="V1692" i="1"/>
  <c r="AF412" i="1" a="1"/>
  <c r="AF412" i="1" s="1"/>
  <c r="U412" i="1" a="1"/>
  <c r="U412" i="1" s="1"/>
  <c r="AE412" i="1" a="1"/>
  <c r="AE412" i="1" s="1"/>
  <c r="T412" i="1" a="1"/>
  <c r="T412" i="1" s="1"/>
  <c r="AD412" i="1" a="1"/>
  <c r="AD412" i="1" s="1"/>
  <c r="AC412" i="1" a="1"/>
  <c r="AC412" i="1" s="1"/>
  <c r="AA412" i="1" a="1"/>
  <c r="AA412" i="1" s="1"/>
  <c r="X412" i="1" a="1"/>
  <c r="X412" i="1" s="1"/>
  <c r="W412" i="1" a="1"/>
  <c r="W412" i="1" s="1"/>
  <c r="AB412" i="1" a="1"/>
  <c r="AB412" i="1" s="1"/>
  <c r="Z412" i="1" a="1"/>
  <c r="Z412" i="1" s="1"/>
  <c r="Y412" i="1" a="1"/>
  <c r="Y412" i="1" s="1"/>
  <c r="V412" i="1"/>
  <c r="X1728" i="1" a="1"/>
  <c r="X1728" i="1" s="1"/>
  <c r="W1728" i="1" a="1"/>
  <c r="W1728" i="1" s="1"/>
  <c r="AC1728" i="1" a="1"/>
  <c r="AC1728" i="1" s="1"/>
  <c r="Y1728" i="1" a="1"/>
  <c r="Y1728" i="1" s="1"/>
  <c r="U1728" i="1" a="1"/>
  <c r="U1728" i="1" s="1"/>
  <c r="T1728" i="1" a="1"/>
  <c r="T1728" i="1" s="1"/>
  <c r="AD1728" i="1" a="1"/>
  <c r="AD1728" i="1" s="1"/>
  <c r="AB1728" i="1" a="1"/>
  <c r="AB1728" i="1" s="1"/>
  <c r="AA1728" i="1" a="1"/>
  <c r="AA1728" i="1" s="1"/>
  <c r="Z1728" i="1" a="1"/>
  <c r="Z1728" i="1" s="1"/>
  <c r="AF1728" i="1" a="1"/>
  <c r="AF1728" i="1" s="1"/>
  <c r="AE1728" i="1" a="1"/>
  <c r="AE1728" i="1" s="1"/>
  <c r="V1728" i="1"/>
  <c r="Y1094" i="1" a="1"/>
  <c r="Y1094" i="1" s="1"/>
  <c r="X1094" i="1" a="1"/>
  <c r="X1094" i="1" s="1"/>
  <c r="AF1094" i="1" a="1"/>
  <c r="AF1094" i="1" s="1"/>
  <c r="U1094" i="1" a="1"/>
  <c r="U1094" i="1" s="1"/>
  <c r="AD1094" i="1" a="1"/>
  <c r="AD1094" i="1" s="1"/>
  <c r="AE1094" i="1" a="1"/>
  <c r="AE1094" i="1" s="1"/>
  <c r="AC1094" i="1" a="1"/>
  <c r="AC1094" i="1" s="1"/>
  <c r="AB1094" i="1" a="1"/>
  <c r="AB1094" i="1" s="1"/>
  <c r="W1094" i="1" a="1"/>
  <c r="W1094" i="1" s="1"/>
  <c r="Z1094" i="1" a="1"/>
  <c r="Z1094" i="1" s="1"/>
  <c r="T1094" i="1" a="1"/>
  <c r="T1094" i="1" s="1"/>
  <c r="AA1094" i="1" a="1"/>
  <c r="AA1094" i="1" s="1"/>
  <c r="V1094" i="1"/>
  <c r="AF469" i="1" a="1"/>
  <c r="AF469" i="1" s="1"/>
  <c r="U469" i="1" a="1"/>
  <c r="U469" i="1" s="1"/>
  <c r="AE469" i="1" a="1"/>
  <c r="AE469" i="1" s="1"/>
  <c r="T469" i="1" a="1"/>
  <c r="T469" i="1" s="1"/>
  <c r="AD469" i="1" a="1"/>
  <c r="AD469" i="1" s="1"/>
  <c r="AB469" i="1" a="1"/>
  <c r="AB469" i="1" s="1"/>
  <c r="AA469" i="1" a="1"/>
  <c r="AA469" i="1" s="1"/>
  <c r="Z469" i="1" a="1"/>
  <c r="Z469" i="1" s="1"/>
  <c r="Y469" i="1" a="1"/>
  <c r="Y469" i="1" s="1"/>
  <c r="X469" i="1" a="1"/>
  <c r="X469" i="1" s="1"/>
  <c r="AC469" i="1" a="1"/>
  <c r="AC469" i="1" s="1"/>
  <c r="W469" i="1" a="1"/>
  <c r="W469" i="1" s="1"/>
  <c r="V469" i="1"/>
  <c r="AE1299" i="1" a="1"/>
  <c r="AE1299" i="1" s="1"/>
  <c r="T1299" i="1" a="1"/>
  <c r="T1299" i="1" s="1"/>
  <c r="AD1299" i="1" a="1"/>
  <c r="AD1299" i="1" s="1"/>
  <c r="AC1299" i="1" a="1"/>
  <c r="AC1299" i="1" s="1"/>
  <c r="W1299" i="1" a="1"/>
  <c r="W1299" i="1" s="1"/>
  <c r="U1299" i="1" a="1"/>
  <c r="U1299" i="1" s="1"/>
  <c r="AF1299" i="1" a="1"/>
  <c r="AF1299" i="1" s="1"/>
  <c r="AB1299" i="1" a="1"/>
  <c r="AB1299" i="1" s="1"/>
  <c r="AA1299" i="1" a="1"/>
  <c r="AA1299" i="1" s="1"/>
  <c r="X1299" i="1" a="1"/>
  <c r="X1299" i="1" s="1"/>
  <c r="Z1299" i="1" a="1"/>
  <c r="Z1299" i="1" s="1"/>
  <c r="Y1299" i="1" a="1"/>
  <c r="Y1299" i="1" s="1"/>
  <c r="V1299" i="1"/>
  <c r="BG63" i="12"/>
  <c r="BH3" i="12"/>
  <c r="BH63" i="12" s="1"/>
  <c r="AH8" i="6"/>
  <c r="X8" i="6"/>
  <c r="BD8" i="6"/>
  <c r="AR8" i="6"/>
  <c r="Z870" i="1" a="1"/>
  <c r="Z870" i="1" s="1"/>
  <c r="Y870" i="1" a="1"/>
  <c r="Y870" i="1" s="1"/>
  <c r="X870" i="1" a="1"/>
  <c r="X870" i="1" s="1"/>
  <c r="AD870" i="1" a="1"/>
  <c r="AD870" i="1" s="1"/>
  <c r="AB870" i="1" a="1"/>
  <c r="AB870" i="1" s="1"/>
  <c r="AA870" i="1" a="1"/>
  <c r="AA870" i="1" s="1"/>
  <c r="W870" i="1" a="1"/>
  <c r="W870" i="1" s="1"/>
  <c r="AE870" i="1" a="1"/>
  <c r="AE870" i="1" s="1"/>
  <c r="U870" i="1" a="1"/>
  <c r="U870" i="1" s="1"/>
  <c r="AF870" i="1" a="1"/>
  <c r="AF870" i="1" s="1"/>
  <c r="AC870" i="1" a="1"/>
  <c r="AC870" i="1" s="1"/>
  <c r="T870" i="1" a="1"/>
  <c r="T870" i="1" s="1"/>
  <c r="V870" i="1"/>
  <c r="H388" i="2"/>
  <c r="I388" i="2"/>
  <c r="W515" i="1" a="1"/>
  <c r="W515" i="1" s="1"/>
  <c r="AF515" i="1" a="1"/>
  <c r="AF515" i="1" s="1"/>
  <c r="U515" i="1" a="1"/>
  <c r="U515" i="1" s="1"/>
  <c r="AE515" i="1" a="1"/>
  <c r="AE515" i="1" s="1"/>
  <c r="T515" i="1" a="1"/>
  <c r="T515" i="1" s="1"/>
  <c r="AC515" i="1" a="1"/>
  <c r="AC515" i="1" s="1"/>
  <c r="Y515" i="1" a="1"/>
  <c r="Y515" i="1" s="1"/>
  <c r="X515" i="1" a="1"/>
  <c r="X515" i="1" s="1"/>
  <c r="Z515" i="1" a="1"/>
  <c r="Z515" i="1" s="1"/>
  <c r="AD515" i="1" a="1"/>
  <c r="AD515" i="1" s="1"/>
  <c r="AB515" i="1" a="1"/>
  <c r="AB515" i="1" s="1"/>
  <c r="AA515" i="1" a="1"/>
  <c r="AA515" i="1" s="1"/>
  <c r="V515" i="1"/>
  <c r="AE542" i="1" a="1"/>
  <c r="AE542" i="1" s="1"/>
  <c r="T542" i="1" a="1"/>
  <c r="T542" i="1" s="1"/>
  <c r="AD542" i="1" a="1"/>
  <c r="AD542" i="1" s="1"/>
  <c r="AC542" i="1" a="1"/>
  <c r="AC542" i="1" s="1"/>
  <c r="AB542" i="1" a="1"/>
  <c r="AB542" i="1" s="1"/>
  <c r="Z542" i="1" a="1"/>
  <c r="Z542" i="1" s="1"/>
  <c r="AA542" i="1" a="1"/>
  <c r="AA542" i="1" s="1"/>
  <c r="W542" i="1" a="1"/>
  <c r="W542" i="1" s="1"/>
  <c r="U542" i="1" a="1"/>
  <c r="U542" i="1" s="1"/>
  <c r="V542" i="1" s="1"/>
  <c r="Y542" i="1" a="1"/>
  <c r="Y542" i="1" s="1"/>
  <c r="X542" i="1" a="1"/>
  <c r="X542" i="1" s="1"/>
  <c r="AF542" i="1" a="1"/>
  <c r="AF542" i="1" s="1"/>
  <c r="R34" i="4"/>
  <c r="AA1197" i="1" a="1"/>
  <c r="AA1197" i="1" s="1"/>
  <c r="Z1197" i="1" a="1"/>
  <c r="Z1197" i="1" s="1"/>
  <c r="AF1197" i="1" a="1"/>
  <c r="AF1197" i="1" s="1"/>
  <c r="U1197" i="1" a="1"/>
  <c r="U1197" i="1" s="1"/>
  <c r="AE1197" i="1" a="1"/>
  <c r="AE1197" i="1" s="1"/>
  <c r="AD1197" i="1" a="1"/>
  <c r="AD1197" i="1" s="1"/>
  <c r="AC1197" i="1" a="1"/>
  <c r="AC1197" i="1" s="1"/>
  <c r="AB1197" i="1" a="1"/>
  <c r="AB1197" i="1" s="1"/>
  <c r="W1197" i="1" a="1"/>
  <c r="W1197" i="1" s="1"/>
  <c r="Y1197" i="1" a="1"/>
  <c r="Y1197" i="1" s="1"/>
  <c r="X1197" i="1" a="1"/>
  <c r="X1197" i="1" s="1"/>
  <c r="T1197" i="1" a="1"/>
  <c r="T1197" i="1" s="1"/>
  <c r="V1197" i="1"/>
  <c r="O10" i="4" a="1"/>
  <c r="O10" i="4" s="1"/>
  <c r="BA10" i="5"/>
  <c r="X212" i="1" s="1" a="1"/>
  <c r="X212" i="1" s="1"/>
  <c r="BC10" i="5"/>
  <c r="R216" i="1" a="1"/>
  <c r="R216" i="1" s="1"/>
  <c r="R226" i="1" a="1"/>
  <c r="R226" i="1" s="1"/>
  <c r="R224" i="1" a="1"/>
  <c r="R224" i="1" s="1"/>
  <c r="R231" i="1" a="1"/>
  <c r="R231" i="1" s="1"/>
  <c r="R240" i="1" a="1"/>
  <c r="R240" i="1" s="1"/>
  <c r="R229" i="1" a="1"/>
  <c r="R229" i="1" s="1"/>
  <c r="R221" i="1" a="1"/>
  <c r="R221" i="1" s="1"/>
  <c r="R237" i="1" a="1"/>
  <c r="R237" i="1" s="1"/>
  <c r="R220" i="1" a="1"/>
  <c r="R220" i="1" s="1"/>
  <c r="R214" i="1" a="1"/>
  <c r="R214" i="1" s="1"/>
  <c r="R233" i="1" a="1"/>
  <c r="R233" i="1" s="1"/>
  <c r="R234" i="1" a="1"/>
  <c r="R234" i="1" s="1"/>
  <c r="R236" i="1" a="1"/>
  <c r="R236" i="1" s="1"/>
  <c r="R230" i="1" a="1"/>
  <c r="R230" i="1" s="1"/>
  <c r="R228" i="1" a="1"/>
  <c r="R228" i="1" s="1"/>
  <c r="R222" i="1" a="1"/>
  <c r="R222" i="1" s="1"/>
  <c r="R235" i="1" a="1"/>
  <c r="R235" i="1" s="1"/>
  <c r="R219" i="1" a="1"/>
  <c r="R219" i="1" s="1"/>
  <c r="R215" i="1" a="1"/>
  <c r="R215" i="1" s="1"/>
  <c r="R239" i="1" a="1"/>
  <c r="R239" i="1" s="1"/>
  <c r="R232" i="1" a="1"/>
  <c r="R232" i="1" s="1"/>
  <c r="R217" i="1" a="1"/>
  <c r="R217" i="1" s="1"/>
  <c r="R212" i="1" a="1"/>
  <c r="R212" i="1" s="1"/>
  <c r="R225" i="1" a="1"/>
  <c r="R225" i="1" s="1"/>
  <c r="R223" i="1" a="1"/>
  <c r="R223" i="1" s="1"/>
  <c r="R241" i="1" a="1"/>
  <c r="R241" i="1" s="1"/>
  <c r="R213" i="1" a="1"/>
  <c r="R213" i="1" s="1"/>
  <c r="R238" i="1" a="1"/>
  <c r="R238" i="1" s="1"/>
  <c r="R218" i="1" a="1"/>
  <c r="R218" i="1" s="1"/>
  <c r="R227" i="1" a="1"/>
  <c r="R227" i="1" s="1"/>
  <c r="BB54" i="5"/>
  <c r="I1539" i="1" a="1"/>
  <c r="I1539" i="1" s="1"/>
  <c r="I1552" i="1" a="1"/>
  <c r="I1552" i="1" s="1"/>
  <c r="I1542" i="1" a="1"/>
  <c r="I1542" i="1" s="1"/>
  <c r="I1546" i="1" a="1"/>
  <c r="I1546" i="1" s="1"/>
  <c r="I1547" i="1" a="1"/>
  <c r="I1547" i="1" s="1"/>
  <c r="I1534" i="1" a="1"/>
  <c r="I1534" i="1" s="1"/>
  <c r="I1559" i="1" a="1"/>
  <c r="I1559" i="1" s="1"/>
  <c r="I1553" i="1" a="1"/>
  <c r="I1553" i="1" s="1"/>
  <c r="I1551" i="1" a="1"/>
  <c r="I1551" i="1" s="1"/>
  <c r="I1548" i="1" a="1"/>
  <c r="I1548" i="1" s="1"/>
  <c r="I1555" i="1" a="1"/>
  <c r="I1555" i="1" s="1"/>
  <c r="I1537" i="1" a="1"/>
  <c r="I1537" i="1" s="1"/>
  <c r="I1557" i="1" a="1"/>
  <c r="I1557" i="1" s="1"/>
  <c r="I1544" i="1" a="1"/>
  <c r="I1544" i="1" s="1"/>
  <c r="I1540" i="1" a="1"/>
  <c r="I1540" i="1" s="1"/>
  <c r="I1550" i="1" a="1"/>
  <c r="I1550" i="1" s="1"/>
  <c r="I1535" i="1" a="1"/>
  <c r="I1535" i="1" s="1"/>
  <c r="I1543" i="1" a="1"/>
  <c r="I1543" i="1" s="1"/>
  <c r="I1532" i="1" a="1"/>
  <c r="I1532" i="1" s="1"/>
  <c r="I1554" i="1" a="1"/>
  <c r="I1554" i="1" s="1"/>
  <c r="I1560" i="1" a="1"/>
  <c r="I1560" i="1" s="1"/>
  <c r="I1538" i="1" a="1"/>
  <c r="I1538" i="1" s="1"/>
  <c r="I1556" i="1" a="1"/>
  <c r="I1556" i="1" s="1"/>
  <c r="I1533" i="1" a="1"/>
  <c r="I1533" i="1" s="1"/>
  <c r="I1549" i="1" a="1"/>
  <c r="I1549" i="1" s="1"/>
  <c r="I1558" i="1" a="1"/>
  <c r="I1558" i="1" s="1"/>
  <c r="I1545" i="1" a="1"/>
  <c r="I1545" i="1" s="1"/>
  <c r="I1536" i="1" a="1"/>
  <c r="I1536" i="1" s="1"/>
  <c r="I1541" i="1" a="1"/>
  <c r="I1541" i="1" s="1"/>
  <c r="I1561" i="1" a="1"/>
  <c r="I1561" i="1" s="1"/>
  <c r="BE75" i="15"/>
  <c r="X1532" i="1" a="1"/>
  <c r="X1532" i="1" s="1"/>
  <c r="H254" i="1"/>
  <c r="G254" i="1"/>
  <c r="Z1135" i="1" a="1"/>
  <c r="Z1135" i="1" s="1"/>
  <c r="AB1135" i="1" a="1"/>
  <c r="AB1135" i="1" s="1"/>
  <c r="AA1135" i="1" a="1"/>
  <c r="AA1135" i="1" s="1"/>
  <c r="Y1135" i="1" a="1"/>
  <c r="Y1135" i="1" s="1"/>
  <c r="W1135" i="1" a="1"/>
  <c r="W1135" i="1" s="1"/>
  <c r="AE1135" i="1" a="1"/>
  <c r="AE1135" i="1" s="1"/>
  <c r="AD1135" i="1" a="1"/>
  <c r="AD1135" i="1" s="1"/>
  <c r="AC1135" i="1" a="1"/>
  <c r="AC1135" i="1" s="1"/>
  <c r="T1135" i="1" a="1"/>
  <c r="T1135" i="1" s="1"/>
  <c r="AF1135" i="1" a="1"/>
  <c r="AF1135" i="1" s="1"/>
  <c r="X1135" i="1" a="1"/>
  <c r="X1135" i="1" s="1"/>
  <c r="U1135" i="1" a="1"/>
  <c r="U1135" i="1" s="1"/>
  <c r="V1135" i="1"/>
  <c r="T8" i="4" a="1"/>
  <c r="T8" i="4" s="1"/>
  <c r="R8" i="4" s="1"/>
  <c r="BG8" i="6"/>
  <c r="BH8" i="6" s="1"/>
  <c r="BI8" i="6"/>
  <c r="BF8" i="6"/>
  <c r="AB1119" i="1" a="1"/>
  <c r="AB1119" i="1" s="1"/>
  <c r="AE1119" i="1" a="1"/>
  <c r="AE1119" i="1" s="1"/>
  <c r="AD1119" i="1" a="1"/>
  <c r="AD1119" i="1" s="1"/>
  <c r="AC1119" i="1" a="1"/>
  <c r="AC1119" i="1" s="1"/>
  <c r="Z1119" i="1" a="1"/>
  <c r="Z1119" i="1" s="1"/>
  <c r="AF1119" i="1" a="1"/>
  <c r="AF1119" i="1" s="1"/>
  <c r="X1119" i="1" a="1"/>
  <c r="X1119" i="1" s="1"/>
  <c r="T1119" i="1" a="1"/>
  <c r="T1119" i="1" s="1"/>
  <c r="AA1119" i="1" a="1"/>
  <c r="AA1119" i="1" s="1"/>
  <c r="Y1119" i="1" a="1"/>
  <c r="Y1119" i="1" s="1"/>
  <c r="U1119" i="1" a="1"/>
  <c r="U1119" i="1" s="1"/>
  <c r="W1119" i="1" a="1"/>
  <c r="W1119" i="1" s="1"/>
  <c r="V1119" i="1"/>
  <c r="H414" i="2"/>
  <c r="R5" i="4"/>
  <c r="AE350" i="1" a="1"/>
  <c r="AE350" i="1" s="1"/>
  <c r="T350" i="1" a="1"/>
  <c r="T350" i="1" s="1"/>
  <c r="AD350" i="1" a="1"/>
  <c r="AD350" i="1" s="1"/>
  <c r="AC350" i="1" a="1"/>
  <c r="AC350" i="1" s="1"/>
  <c r="AB350" i="1" a="1"/>
  <c r="AB350" i="1" s="1"/>
  <c r="Z350" i="1" a="1"/>
  <c r="Z350" i="1" s="1"/>
  <c r="W350" i="1" a="1"/>
  <c r="W350" i="1" s="1"/>
  <c r="U350" i="1" a="1"/>
  <c r="U350" i="1" s="1"/>
  <c r="AF350" i="1" a="1"/>
  <c r="AF350" i="1" s="1"/>
  <c r="AA350" i="1" a="1"/>
  <c r="AA350" i="1" s="1"/>
  <c r="Y350" i="1" a="1"/>
  <c r="Y350" i="1" s="1"/>
  <c r="X350" i="1" a="1"/>
  <c r="X350" i="1" s="1"/>
  <c r="V350" i="1"/>
  <c r="T61" i="4" a="1"/>
  <c r="T61" i="4" s="1"/>
  <c r="R61" i="4" s="1"/>
  <c r="BG61" i="6"/>
  <c r="BH61" i="6" s="1"/>
  <c r="BF61" i="6"/>
  <c r="BI61" i="6"/>
  <c r="G466" i="2" a="1"/>
  <c r="G466" i="2" s="1"/>
  <c r="AH6" i="8"/>
  <c r="AH63" i="8" s="1"/>
  <c r="X6" i="8"/>
  <c r="X63" i="8" s="1"/>
  <c r="AR6" i="8"/>
  <c r="AR63" i="8" s="1"/>
  <c r="BD6" i="8"/>
  <c r="BI6" i="8"/>
  <c r="BG6" i="8"/>
  <c r="BH6" i="8" s="1"/>
  <c r="N1" i="8"/>
  <c r="N63" i="8"/>
  <c r="BH64" i="8" s="1"/>
  <c r="O31" i="4" a="1"/>
  <c r="O31" i="4" s="1"/>
  <c r="BA31" i="5"/>
  <c r="AX31" i="5"/>
  <c r="R846" i="1" a="1"/>
  <c r="R846" i="1" s="1"/>
  <c r="R870" i="1" a="1"/>
  <c r="R870" i="1" s="1"/>
  <c r="R867" i="1" a="1"/>
  <c r="R867" i="1" s="1"/>
  <c r="R852" i="1" a="1"/>
  <c r="R852" i="1" s="1"/>
  <c r="R861" i="1" a="1"/>
  <c r="R861" i="1" s="1"/>
  <c r="R864" i="1" a="1"/>
  <c r="R864" i="1" s="1"/>
  <c r="R868" i="1" a="1"/>
  <c r="R868" i="1" s="1"/>
  <c r="R851" i="1" a="1"/>
  <c r="R851" i="1" s="1"/>
  <c r="R859" i="1" a="1"/>
  <c r="R859" i="1" s="1"/>
  <c r="R866" i="1" a="1"/>
  <c r="R866" i="1" s="1"/>
  <c r="R858" i="1" a="1"/>
  <c r="R858" i="1" s="1"/>
  <c r="T842" i="1" a="1"/>
  <c r="T842" i="1" s="1"/>
  <c r="V842" i="1" s="1"/>
  <c r="R853" i="1" a="1"/>
  <c r="R853" i="1" s="1"/>
  <c r="R854" i="1" a="1"/>
  <c r="R854" i="1" s="1"/>
  <c r="R847" i="1" a="1"/>
  <c r="R847" i="1" s="1"/>
  <c r="R842" i="1" a="1"/>
  <c r="R842" i="1" s="1"/>
  <c r="R844" i="1" a="1"/>
  <c r="R844" i="1" s="1"/>
  <c r="R848" i="1" a="1"/>
  <c r="R848" i="1" s="1"/>
  <c r="R849" i="1" a="1"/>
  <c r="R849" i="1" s="1"/>
  <c r="R850" i="1" a="1"/>
  <c r="R850" i="1" s="1"/>
  <c r="R860" i="1" a="1"/>
  <c r="R860" i="1" s="1"/>
  <c r="R855" i="1" a="1"/>
  <c r="R855" i="1" s="1"/>
  <c r="R857" i="1" a="1"/>
  <c r="R857" i="1" s="1"/>
  <c r="R856" i="1" a="1"/>
  <c r="R856" i="1" s="1"/>
  <c r="R843" i="1" a="1"/>
  <c r="R843" i="1" s="1"/>
  <c r="R845" i="1" a="1"/>
  <c r="R845" i="1" s="1"/>
  <c r="R871" i="1" a="1"/>
  <c r="R871" i="1" s="1"/>
  <c r="R863" i="1" a="1"/>
  <c r="R863" i="1" s="1"/>
  <c r="AV31" i="5"/>
  <c r="AW31" i="5" s="1"/>
  <c r="R865" i="1" a="1"/>
  <c r="R865" i="1" s="1"/>
  <c r="R862" i="1" a="1"/>
  <c r="R862" i="1" s="1"/>
  <c r="R869" i="1" a="1"/>
  <c r="R869" i="1" s="1"/>
  <c r="AB1246" i="1" a="1"/>
  <c r="AB1246" i="1" s="1"/>
  <c r="AA1246" i="1" a="1"/>
  <c r="AA1246" i="1" s="1"/>
  <c r="Z1246" i="1" a="1"/>
  <c r="Z1246" i="1" s="1"/>
  <c r="X1246" i="1" a="1"/>
  <c r="X1246" i="1" s="1"/>
  <c r="W1246" i="1" a="1"/>
  <c r="W1246" i="1" s="1"/>
  <c r="U1246" i="1" a="1"/>
  <c r="U1246" i="1" s="1"/>
  <c r="T1246" i="1" a="1"/>
  <c r="T1246" i="1" s="1"/>
  <c r="AE1246" i="1" a="1"/>
  <c r="AE1246" i="1" s="1"/>
  <c r="AF1246" i="1" a="1"/>
  <c r="AF1246" i="1" s="1"/>
  <c r="AD1246" i="1" a="1"/>
  <c r="AD1246" i="1" s="1"/>
  <c r="AC1246" i="1" a="1"/>
  <c r="AC1246" i="1" s="1"/>
  <c r="Y1246" i="1" a="1"/>
  <c r="Y1246" i="1" s="1"/>
  <c r="V1246" i="1"/>
  <c r="G259" i="1"/>
  <c r="H259" i="1"/>
  <c r="AC1190" i="1" a="1"/>
  <c r="AC1190" i="1" s="1"/>
  <c r="AB1190" i="1" a="1"/>
  <c r="AB1190" i="1" s="1"/>
  <c r="Z1190" i="1" a="1"/>
  <c r="Z1190" i="1" s="1"/>
  <c r="Y1190" i="1" a="1"/>
  <c r="Y1190" i="1" s="1"/>
  <c r="W1190" i="1" a="1"/>
  <c r="W1190" i="1" s="1"/>
  <c r="T1190" i="1" a="1"/>
  <c r="T1190" i="1" s="1"/>
  <c r="AF1190" i="1" a="1"/>
  <c r="AF1190" i="1" s="1"/>
  <c r="AE1190" i="1" a="1"/>
  <c r="AE1190" i="1" s="1"/>
  <c r="AD1190" i="1" a="1"/>
  <c r="AD1190" i="1" s="1"/>
  <c r="AA1190" i="1" a="1"/>
  <c r="AA1190" i="1" s="1"/>
  <c r="U1190" i="1" a="1"/>
  <c r="U1190" i="1" s="1"/>
  <c r="X1190" i="1" a="1"/>
  <c r="X1190" i="1" s="1"/>
  <c r="V1190" i="1"/>
  <c r="W864" i="1" a="1"/>
  <c r="W864" i="1" s="1"/>
  <c r="AF864" i="1" a="1"/>
  <c r="AF864" i="1" s="1"/>
  <c r="U864" i="1" a="1"/>
  <c r="U864" i="1" s="1"/>
  <c r="AE864" i="1" a="1"/>
  <c r="AE864" i="1" s="1"/>
  <c r="T864" i="1" a="1"/>
  <c r="T864" i="1" s="1"/>
  <c r="AA864" i="1" a="1"/>
  <c r="AA864" i="1" s="1"/>
  <c r="Y864" i="1" a="1"/>
  <c r="Y864" i="1" s="1"/>
  <c r="X864" i="1" a="1"/>
  <c r="X864" i="1" s="1"/>
  <c r="AD864" i="1" a="1"/>
  <c r="AD864" i="1" s="1"/>
  <c r="AB864" i="1" a="1"/>
  <c r="AB864" i="1" s="1"/>
  <c r="Z864" i="1" a="1"/>
  <c r="Z864" i="1" s="1"/>
  <c r="AC864" i="1" a="1"/>
  <c r="AC864" i="1" s="1"/>
  <c r="V864" i="1"/>
  <c r="AB364" i="1" a="1"/>
  <c r="AB364" i="1" s="1"/>
  <c r="AA364" i="1" a="1"/>
  <c r="AA364" i="1" s="1"/>
  <c r="Z364" i="1" a="1"/>
  <c r="Z364" i="1" s="1"/>
  <c r="Y364" i="1" a="1"/>
  <c r="Y364" i="1" s="1"/>
  <c r="W364" i="1" a="1"/>
  <c r="W364" i="1" s="1"/>
  <c r="AF364" i="1" a="1"/>
  <c r="AF364" i="1" s="1"/>
  <c r="AE364" i="1" a="1"/>
  <c r="AE364" i="1" s="1"/>
  <c r="AD364" i="1" a="1"/>
  <c r="AD364" i="1" s="1"/>
  <c r="AC364" i="1" a="1"/>
  <c r="AC364" i="1" s="1"/>
  <c r="X364" i="1" a="1"/>
  <c r="X364" i="1" s="1"/>
  <c r="U364" i="1" a="1"/>
  <c r="U364" i="1" s="1"/>
  <c r="T364" i="1" a="1"/>
  <c r="T364" i="1" s="1"/>
  <c r="V364" i="1"/>
  <c r="J437" i="1" a="1"/>
  <c r="J437" i="1" s="1"/>
  <c r="J435" i="1" a="1"/>
  <c r="J435" i="1" s="1"/>
  <c r="J426" i="1" a="1"/>
  <c r="J426" i="1" s="1"/>
  <c r="J440" i="1" a="1"/>
  <c r="J440" i="1" s="1"/>
  <c r="J431" i="1" a="1"/>
  <c r="J431" i="1" s="1"/>
  <c r="J451" i="1" a="1"/>
  <c r="J451" i="1" s="1"/>
  <c r="J427" i="1" a="1"/>
  <c r="J427" i="1" s="1"/>
  <c r="J433" i="1" a="1"/>
  <c r="J433" i="1" s="1"/>
  <c r="J446" i="1" a="1"/>
  <c r="J446" i="1" s="1"/>
  <c r="J432" i="1" a="1"/>
  <c r="J432" i="1" s="1"/>
  <c r="J449" i="1" a="1"/>
  <c r="J449" i="1" s="1"/>
  <c r="J442" i="1" a="1"/>
  <c r="J442" i="1" s="1"/>
  <c r="J447" i="1" a="1"/>
  <c r="J447" i="1" s="1"/>
  <c r="J448" i="1" a="1"/>
  <c r="J448" i="1" s="1"/>
  <c r="J450" i="1" a="1"/>
  <c r="J450" i="1" s="1"/>
  <c r="J441" i="1" a="1"/>
  <c r="J441" i="1" s="1"/>
  <c r="J428" i="1" a="1"/>
  <c r="J428" i="1" s="1"/>
  <c r="J424" i="1" a="1"/>
  <c r="J424" i="1" s="1"/>
  <c r="J422" i="1" a="1"/>
  <c r="J422" i="1" s="1"/>
  <c r="J444" i="1" a="1"/>
  <c r="J444" i="1" s="1"/>
  <c r="J429" i="1" a="1"/>
  <c r="J429" i="1" s="1"/>
  <c r="J438" i="1" a="1"/>
  <c r="J438" i="1" s="1"/>
  <c r="J423" i="1" a="1"/>
  <c r="J423" i="1" s="1"/>
  <c r="J434" i="1" a="1"/>
  <c r="J434" i="1" s="1"/>
  <c r="J425" i="1" a="1"/>
  <c r="J425" i="1" s="1"/>
  <c r="J436" i="1" a="1"/>
  <c r="J436" i="1" s="1"/>
  <c r="J430" i="1" a="1"/>
  <c r="J430" i="1" s="1"/>
  <c r="J439" i="1" a="1"/>
  <c r="J439" i="1" s="1"/>
  <c r="J443" i="1" a="1"/>
  <c r="J443" i="1" s="1"/>
  <c r="J445" i="1" a="1"/>
  <c r="J445" i="1" s="1"/>
  <c r="BF48" i="9"/>
  <c r="BF63" i="9" s="1"/>
  <c r="BG65" i="9" s="1"/>
  <c r="BG66" i="9" s="1"/>
  <c r="BI48" i="9"/>
  <c r="BG48" i="9"/>
  <c r="BH48" i="9" s="1"/>
  <c r="G364" i="2" a="1"/>
  <c r="G364" i="2" s="1"/>
  <c r="AE1194" i="1" a="1"/>
  <c r="AE1194" i="1" s="1"/>
  <c r="T1194" i="1" a="1"/>
  <c r="T1194" i="1" s="1"/>
  <c r="AD1194" i="1" a="1"/>
  <c r="AD1194" i="1" s="1"/>
  <c r="AB1194" i="1" a="1"/>
  <c r="AB1194" i="1" s="1"/>
  <c r="AA1194" i="1" a="1"/>
  <c r="AA1194" i="1" s="1"/>
  <c r="Y1194" i="1" a="1"/>
  <c r="Y1194" i="1" s="1"/>
  <c r="W1194" i="1" a="1"/>
  <c r="W1194" i="1" s="1"/>
  <c r="U1194" i="1" a="1"/>
  <c r="U1194" i="1" s="1"/>
  <c r="AF1194" i="1" a="1"/>
  <c r="AF1194" i="1" s="1"/>
  <c r="AC1194" i="1" a="1"/>
  <c r="AC1194" i="1" s="1"/>
  <c r="X1194" i="1" a="1"/>
  <c r="X1194" i="1" s="1"/>
  <c r="Z1194" i="1" a="1"/>
  <c r="Z1194" i="1" s="1"/>
  <c r="V1194" i="1"/>
  <c r="AG63" i="6"/>
  <c r="AH65" i="6" s="1"/>
  <c r="AH66" i="6" s="1"/>
  <c r="C146" i="4"/>
  <c r="C157" i="4"/>
  <c r="C152" i="4"/>
  <c r="C143" i="4"/>
  <c r="C140" i="4"/>
  <c r="C137" i="4"/>
  <c r="C156" i="4"/>
  <c r="C151" i="4"/>
  <c r="C131" i="4"/>
  <c r="C145" i="4"/>
  <c r="C142" i="4"/>
  <c r="C136" i="4"/>
  <c r="C133" i="4"/>
  <c r="C159" i="4"/>
  <c r="C141" i="4"/>
  <c r="C150" i="4"/>
  <c r="C132" i="4"/>
  <c r="C158" i="4"/>
  <c r="C155" i="4"/>
  <c r="C149" i="4"/>
  <c r="C144" i="4"/>
  <c r="C135" i="4"/>
  <c r="C153" i="4"/>
  <c r="C138" i="4"/>
  <c r="C130" i="4"/>
  <c r="C139" i="4"/>
  <c r="C134" i="4"/>
  <c r="C147" i="4"/>
  <c r="C154" i="4"/>
  <c r="C148" i="4"/>
  <c r="Y1688" i="1" a="1"/>
  <c r="Y1688" i="1" s="1"/>
  <c r="U1688" i="1" a="1"/>
  <c r="U1688" i="1" s="1"/>
  <c r="AF1688" i="1" a="1"/>
  <c r="AF1688" i="1" s="1"/>
  <c r="T1688" i="1" a="1"/>
  <c r="T1688" i="1" s="1"/>
  <c r="AE1688" i="1" a="1"/>
  <c r="AE1688" i="1" s="1"/>
  <c r="W1688" i="1" a="1"/>
  <c r="W1688" i="1" s="1"/>
  <c r="AC1688" i="1" a="1"/>
  <c r="AC1688" i="1" s="1"/>
  <c r="AB1688" i="1" a="1"/>
  <c r="AB1688" i="1" s="1"/>
  <c r="Z1688" i="1" a="1"/>
  <c r="Z1688" i="1" s="1"/>
  <c r="X1688" i="1" a="1"/>
  <c r="X1688" i="1" s="1"/>
  <c r="AD1688" i="1" a="1"/>
  <c r="AD1688" i="1" s="1"/>
  <c r="AA1688" i="1" a="1"/>
  <c r="AA1688" i="1" s="1"/>
  <c r="V1688" i="1"/>
  <c r="O33" i="4" a="1"/>
  <c r="O33" i="4" s="1"/>
  <c r="BA33" i="5"/>
  <c r="R930" i="1" a="1"/>
  <c r="R930" i="1" s="1"/>
  <c r="R910" i="1" a="1"/>
  <c r="R910" i="1" s="1"/>
  <c r="R931" i="1" a="1"/>
  <c r="R931" i="1" s="1"/>
  <c r="R915" i="1" a="1"/>
  <c r="R915" i="1" s="1"/>
  <c r="R904" i="1" a="1"/>
  <c r="R904" i="1" s="1"/>
  <c r="R924" i="1" a="1"/>
  <c r="R924" i="1" s="1"/>
  <c r="R907" i="1" a="1"/>
  <c r="R907" i="1" s="1"/>
  <c r="R919" i="1" a="1"/>
  <c r="R919" i="1" s="1"/>
  <c r="R922" i="1" a="1"/>
  <c r="R922" i="1" s="1"/>
  <c r="AX33" i="5"/>
  <c r="R929" i="1" a="1"/>
  <c r="R929" i="1" s="1"/>
  <c r="R925" i="1" a="1"/>
  <c r="R925" i="1" s="1"/>
  <c r="R906" i="1" a="1"/>
  <c r="R906" i="1" s="1"/>
  <c r="R911" i="1" a="1"/>
  <c r="R911" i="1" s="1"/>
  <c r="R917" i="1" a="1"/>
  <c r="R917" i="1" s="1"/>
  <c r="R908" i="1" a="1"/>
  <c r="R908" i="1" s="1"/>
  <c r="R902" i="1" a="1"/>
  <c r="R902" i="1" s="1"/>
  <c r="T902" i="1" a="1"/>
  <c r="T902" i="1" s="1"/>
  <c r="V902" i="1" s="1"/>
  <c r="R914" i="1" a="1"/>
  <c r="R914" i="1" s="1"/>
  <c r="R926" i="1" a="1"/>
  <c r="R926" i="1" s="1"/>
  <c r="AV33" i="5"/>
  <c r="AW33" i="5" s="1"/>
  <c r="R916" i="1" a="1"/>
  <c r="R916" i="1" s="1"/>
  <c r="R903" i="1" a="1"/>
  <c r="R903" i="1" s="1"/>
  <c r="R912" i="1" a="1"/>
  <c r="R912" i="1" s="1"/>
  <c r="R923" i="1" a="1"/>
  <c r="R923" i="1" s="1"/>
  <c r="R918" i="1" a="1"/>
  <c r="R918" i="1" s="1"/>
  <c r="R920" i="1" a="1"/>
  <c r="R920" i="1" s="1"/>
  <c r="R913" i="1" a="1"/>
  <c r="R913" i="1" s="1"/>
  <c r="R921" i="1" a="1"/>
  <c r="R921" i="1" s="1"/>
  <c r="R905" i="1" a="1"/>
  <c r="R905" i="1" s="1"/>
  <c r="R909" i="1" a="1"/>
  <c r="R909" i="1" s="1"/>
  <c r="R927" i="1" a="1"/>
  <c r="R927" i="1" s="1"/>
  <c r="R928" i="1" a="1"/>
  <c r="R928" i="1" s="1"/>
  <c r="X16" i="17"/>
  <c r="AX13" i="5"/>
  <c r="AV13" i="5"/>
  <c r="AW13" i="5" s="1"/>
  <c r="AU13" i="5"/>
  <c r="Y307" i="1" a="1"/>
  <c r="Y307" i="1" s="1"/>
  <c r="X307" i="1" a="1"/>
  <c r="X307" i="1" s="1"/>
  <c r="W307" i="1" a="1"/>
  <c r="W307" i="1" s="1"/>
  <c r="AE307" i="1" a="1"/>
  <c r="AE307" i="1" s="1"/>
  <c r="T307" i="1" a="1"/>
  <c r="T307" i="1" s="1"/>
  <c r="AC307" i="1" a="1"/>
  <c r="AC307" i="1" s="1"/>
  <c r="AB307" i="1" a="1"/>
  <c r="AB307" i="1" s="1"/>
  <c r="AA307" i="1" a="1"/>
  <c r="AA307" i="1" s="1"/>
  <c r="Z307" i="1" a="1"/>
  <c r="Z307" i="1" s="1"/>
  <c r="U307" i="1" a="1"/>
  <c r="U307" i="1" s="1"/>
  <c r="AF307" i="1" a="1"/>
  <c r="AF307" i="1" s="1"/>
  <c r="AD307" i="1" a="1"/>
  <c r="AD307" i="1" s="1"/>
  <c r="V307" i="1"/>
  <c r="AB1257" i="1" a="1"/>
  <c r="AB1257" i="1" s="1"/>
  <c r="AA1257" i="1" a="1"/>
  <c r="AA1257" i="1" s="1"/>
  <c r="Y1257" i="1" a="1"/>
  <c r="Y1257" i="1" s="1"/>
  <c r="W1257" i="1" a="1"/>
  <c r="W1257" i="1" s="1"/>
  <c r="T1257" i="1" a="1"/>
  <c r="T1257" i="1" s="1"/>
  <c r="AF1257" i="1" a="1"/>
  <c r="AF1257" i="1" s="1"/>
  <c r="AE1257" i="1" a="1"/>
  <c r="AE1257" i="1" s="1"/>
  <c r="AC1257" i="1" a="1"/>
  <c r="AC1257" i="1" s="1"/>
  <c r="AD1257" i="1" a="1"/>
  <c r="AD1257" i="1" s="1"/>
  <c r="Z1257" i="1" a="1"/>
  <c r="Z1257" i="1" s="1"/>
  <c r="X1257" i="1" a="1"/>
  <c r="X1257" i="1" s="1"/>
  <c r="U1257" i="1" a="1"/>
  <c r="U1257" i="1" s="1"/>
  <c r="V1257" i="1"/>
  <c r="BE67" i="11"/>
  <c r="AD70" i="1" a="1"/>
  <c r="AD70" i="1" s="1"/>
  <c r="AC70" i="1" a="1"/>
  <c r="AC70" i="1" s="1"/>
  <c r="AB70" i="1" a="1"/>
  <c r="AB70" i="1" s="1"/>
  <c r="AA70" i="1" a="1"/>
  <c r="AA70" i="1" s="1"/>
  <c r="Z70" i="1" a="1"/>
  <c r="Z70" i="1" s="1"/>
  <c r="X70" i="1" a="1"/>
  <c r="X70" i="1" s="1"/>
  <c r="AE70" i="1" a="1"/>
  <c r="AE70" i="1" s="1"/>
  <c r="Y70" i="1" a="1"/>
  <c r="Y70" i="1" s="1"/>
  <c r="W70" i="1" a="1"/>
  <c r="W70" i="1" s="1"/>
  <c r="U70" i="1" a="1"/>
  <c r="U70" i="1" s="1"/>
  <c r="T70" i="1" a="1"/>
  <c r="T70" i="1" s="1"/>
  <c r="V70" i="1"/>
  <c r="AF70" i="1" a="1"/>
  <c r="AF70" i="1" s="1"/>
  <c r="AD117" i="1" a="1"/>
  <c r="AD117" i="1" s="1"/>
  <c r="AC117" i="1" a="1"/>
  <c r="AC117" i="1" s="1"/>
  <c r="AB117" i="1" a="1"/>
  <c r="AB117" i="1" s="1"/>
  <c r="Z117" i="1" a="1"/>
  <c r="Z117" i="1" s="1"/>
  <c r="AE117" i="1" a="1"/>
  <c r="AE117" i="1" s="1"/>
  <c r="AA117" i="1" a="1"/>
  <c r="AA117" i="1" s="1"/>
  <c r="Y117" i="1" a="1"/>
  <c r="Y117" i="1" s="1"/>
  <c r="X117" i="1" a="1"/>
  <c r="X117" i="1" s="1"/>
  <c r="U117" i="1" a="1"/>
  <c r="U117" i="1" s="1"/>
  <c r="T117" i="1" a="1"/>
  <c r="T117" i="1" s="1"/>
  <c r="AF117" i="1" a="1"/>
  <c r="AF117" i="1" s="1"/>
  <c r="W117" i="1" a="1"/>
  <c r="W117" i="1" s="1"/>
  <c r="V117" i="1"/>
  <c r="BB3" i="5"/>
  <c r="I25" i="1" a="1"/>
  <c r="I25" i="1" s="1"/>
  <c r="I7" i="1" a="1"/>
  <c r="I7" i="1" s="1"/>
  <c r="I8" i="1" a="1"/>
  <c r="I8" i="1" s="1"/>
  <c r="I10" i="1" a="1"/>
  <c r="I10" i="1" s="1"/>
  <c r="I26" i="1" a="1"/>
  <c r="I26" i="1" s="1"/>
  <c r="I21" i="1" a="1"/>
  <c r="I21" i="1" s="1"/>
  <c r="I6" i="1" a="1"/>
  <c r="I6" i="1" s="1"/>
  <c r="I3" i="1" a="1"/>
  <c r="I3" i="1" s="1"/>
  <c r="I19" i="1" a="1"/>
  <c r="I19" i="1" s="1"/>
  <c r="I30" i="1" a="1"/>
  <c r="I30" i="1" s="1"/>
  <c r="I5" i="1" a="1"/>
  <c r="I5" i="1" s="1"/>
  <c r="I16" i="1" a="1"/>
  <c r="I16" i="1" s="1"/>
  <c r="I17" i="1" a="1"/>
  <c r="I17" i="1" s="1"/>
  <c r="I13" i="1" a="1"/>
  <c r="I13" i="1" s="1"/>
  <c r="I23" i="1" a="1"/>
  <c r="I23" i="1" s="1"/>
  <c r="I12" i="1" a="1"/>
  <c r="I12" i="1" s="1"/>
  <c r="I29" i="1" a="1"/>
  <c r="I29" i="1" s="1"/>
  <c r="I22" i="1" a="1"/>
  <c r="I22" i="1" s="1"/>
  <c r="I14" i="1" a="1"/>
  <c r="I14" i="1" s="1"/>
  <c r="I20" i="1" a="1"/>
  <c r="I20" i="1" s="1"/>
  <c r="I28" i="1" a="1"/>
  <c r="I28" i="1" s="1"/>
  <c r="I31" i="1" a="1"/>
  <c r="I31" i="1" s="1"/>
  <c r="I24" i="1" a="1"/>
  <c r="I24" i="1" s="1"/>
  <c r="I11" i="1" a="1"/>
  <c r="I11" i="1" s="1"/>
  <c r="X2" i="1" a="1"/>
  <c r="X2" i="1" s="1"/>
  <c r="I4" i="1" a="1"/>
  <c r="I4" i="1" s="1"/>
  <c r="I9" i="1" a="1"/>
  <c r="I9" i="1" s="1"/>
  <c r="I27" i="1" a="1"/>
  <c r="I27" i="1" s="1"/>
  <c r="I2" i="1" a="1"/>
  <c r="I2" i="1" s="1"/>
  <c r="I15" i="1" a="1"/>
  <c r="I15" i="1" s="1"/>
  <c r="I18" i="1" a="1"/>
  <c r="I18" i="1" s="1"/>
  <c r="G244" i="1"/>
  <c r="H244" i="1"/>
  <c r="AB8" i="1" a="1"/>
  <c r="AB8" i="1" s="1"/>
  <c r="AA8" i="1" a="1"/>
  <c r="AA8" i="1" s="1"/>
  <c r="Z8" i="1" a="1"/>
  <c r="Z8" i="1" s="1"/>
  <c r="Y8" i="1" a="1"/>
  <c r="Y8" i="1" s="1"/>
  <c r="W8" i="1" a="1"/>
  <c r="W8" i="1" s="1"/>
  <c r="AD8" i="1" a="1"/>
  <c r="AD8" i="1" s="1"/>
  <c r="AC8" i="1" a="1"/>
  <c r="AC8" i="1" s="1"/>
  <c r="X8" i="1" a="1"/>
  <c r="X8" i="1" s="1"/>
  <c r="U8" i="1" a="1"/>
  <c r="U8" i="1" s="1"/>
  <c r="T8" i="1" a="1"/>
  <c r="T8" i="1" s="1"/>
  <c r="AF8" i="1" a="1"/>
  <c r="AF8" i="1" s="1"/>
  <c r="AE8" i="1" a="1"/>
  <c r="AE8" i="1" s="1"/>
  <c r="V8" i="1"/>
  <c r="AB924" i="1" a="1"/>
  <c r="AB924" i="1" s="1"/>
  <c r="AA924" i="1" a="1"/>
  <c r="AA924" i="1" s="1"/>
  <c r="Y924" i="1" a="1"/>
  <c r="Y924" i="1" s="1"/>
  <c r="W924" i="1" a="1"/>
  <c r="W924" i="1" s="1"/>
  <c r="U924" i="1" a="1"/>
  <c r="U924" i="1" s="1"/>
  <c r="T924" i="1" a="1"/>
  <c r="T924" i="1" s="1"/>
  <c r="AD924" i="1" a="1"/>
  <c r="AD924" i="1" s="1"/>
  <c r="X924" i="1" a="1"/>
  <c r="X924" i="1" s="1"/>
  <c r="AE924" i="1" a="1"/>
  <c r="AE924" i="1" s="1"/>
  <c r="AF924" i="1" a="1"/>
  <c r="AF924" i="1" s="1"/>
  <c r="AC924" i="1" a="1"/>
  <c r="AC924" i="1" s="1"/>
  <c r="Z924" i="1" a="1"/>
  <c r="Z924" i="1" s="1"/>
  <c r="V924" i="1"/>
  <c r="AF261" i="1" a="1"/>
  <c r="AF261" i="1" s="1"/>
  <c r="U261" i="1" a="1"/>
  <c r="U261" i="1" s="1"/>
  <c r="AD261" i="1" a="1"/>
  <c r="AD261" i="1" s="1"/>
  <c r="T261" i="1" a="1"/>
  <c r="T261" i="1" s="1"/>
  <c r="X261" i="1" a="1"/>
  <c r="X261" i="1" s="1"/>
  <c r="W261" i="1" a="1"/>
  <c r="W261" i="1" s="1"/>
  <c r="AE261" i="1" a="1"/>
  <c r="AE261" i="1" s="1"/>
  <c r="Z261" i="1" a="1"/>
  <c r="Z261" i="1" s="1"/>
  <c r="Y261" i="1" a="1"/>
  <c r="Y261" i="1" s="1"/>
  <c r="AC261" i="1" a="1"/>
  <c r="AC261" i="1" s="1"/>
  <c r="AB261" i="1" a="1"/>
  <c r="AB261" i="1" s="1"/>
  <c r="AA261" i="1" a="1"/>
  <c r="AA261" i="1" s="1"/>
  <c r="V261" i="1"/>
  <c r="AD328" i="1" a="1"/>
  <c r="AD328" i="1" s="1"/>
  <c r="AC328" i="1" a="1"/>
  <c r="AC328" i="1" s="1"/>
  <c r="AB328" i="1" a="1"/>
  <c r="AB328" i="1" s="1"/>
  <c r="AA328" i="1" a="1"/>
  <c r="AA328" i="1" s="1"/>
  <c r="Y328" i="1" a="1"/>
  <c r="Y328" i="1" s="1"/>
  <c r="U328" i="1" a="1"/>
  <c r="U328" i="1" s="1"/>
  <c r="T328" i="1" a="1"/>
  <c r="T328" i="1" s="1"/>
  <c r="AF328" i="1" a="1"/>
  <c r="AF328" i="1" s="1"/>
  <c r="AE328" i="1" a="1"/>
  <c r="AE328" i="1" s="1"/>
  <c r="Z328" i="1" a="1"/>
  <c r="Z328" i="1" s="1"/>
  <c r="X328" i="1" a="1"/>
  <c r="X328" i="1" s="1"/>
  <c r="W328" i="1" a="1"/>
  <c r="W328" i="1" s="1"/>
  <c r="V328" i="1"/>
  <c r="AE1059" i="1" a="1"/>
  <c r="AE1059" i="1" s="1"/>
  <c r="T1059" i="1" a="1"/>
  <c r="T1059" i="1" s="1"/>
  <c r="AD1059" i="1" a="1"/>
  <c r="AD1059" i="1" s="1"/>
  <c r="AC1059" i="1" a="1"/>
  <c r="AC1059" i="1" s="1"/>
  <c r="AB1059" i="1" a="1"/>
  <c r="AB1059" i="1" s="1"/>
  <c r="Y1059" i="1" a="1"/>
  <c r="Y1059" i="1" s="1"/>
  <c r="AF1059" i="1" a="1"/>
  <c r="AF1059" i="1" s="1"/>
  <c r="AA1059" i="1" a="1"/>
  <c r="AA1059" i="1" s="1"/>
  <c r="Z1059" i="1" a="1"/>
  <c r="Z1059" i="1" s="1"/>
  <c r="X1059" i="1" a="1"/>
  <c r="X1059" i="1" s="1"/>
  <c r="U1059" i="1" a="1"/>
  <c r="U1059" i="1" s="1"/>
  <c r="W1059" i="1" a="1"/>
  <c r="W1059" i="1" s="1"/>
  <c r="V1059" i="1"/>
  <c r="H480" i="2"/>
  <c r="BE67" i="8"/>
  <c r="AF352" i="1" a="1"/>
  <c r="AF352" i="1" s="1"/>
  <c r="U352" i="1" a="1"/>
  <c r="U352" i="1" s="1"/>
  <c r="AE352" i="1" a="1"/>
  <c r="AE352" i="1" s="1"/>
  <c r="T352" i="1" a="1"/>
  <c r="T352" i="1" s="1"/>
  <c r="AD352" i="1" a="1"/>
  <c r="AD352" i="1" s="1"/>
  <c r="AC352" i="1" a="1"/>
  <c r="AC352" i="1" s="1"/>
  <c r="AA352" i="1" a="1"/>
  <c r="AA352" i="1" s="1"/>
  <c r="AB352" i="1" a="1"/>
  <c r="AB352" i="1" s="1"/>
  <c r="Z352" i="1" a="1"/>
  <c r="Z352" i="1" s="1"/>
  <c r="Y352" i="1" a="1"/>
  <c r="Y352" i="1" s="1"/>
  <c r="X352" i="1" a="1"/>
  <c r="X352" i="1" s="1"/>
  <c r="V352" i="1"/>
  <c r="W352" i="1" a="1"/>
  <c r="W352" i="1" s="1"/>
  <c r="AC1130" i="1" a="1"/>
  <c r="AC1130" i="1" s="1"/>
  <c r="AA1130" i="1" a="1"/>
  <c r="AA1130" i="1" s="1"/>
  <c r="Z1130" i="1" a="1"/>
  <c r="Z1130" i="1" s="1"/>
  <c r="X1130" i="1" a="1"/>
  <c r="X1130" i="1" s="1"/>
  <c r="U1130" i="1" a="1"/>
  <c r="U1130" i="1" s="1"/>
  <c r="W1130" i="1" a="1"/>
  <c r="W1130" i="1" s="1"/>
  <c r="T1130" i="1" a="1"/>
  <c r="T1130" i="1" s="1"/>
  <c r="AF1130" i="1" a="1"/>
  <c r="AF1130" i="1" s="1"/>
  <c r="AE1130" i="1" a="1"/>
  <c r="AE1130" i="1" s="1"/>
  <c r="AB1130" i="1" a="1"/>
  <c r="AB1130" i="1" s="1"/>
  <c r="Y1130" i="1" a="1"/>
  <c r="Y1130" i="1" s="1"/>
  <c r="AD1130" i="1" a="1"/>
  <c r="AD1130" i="1" s="1"/>
  <c r="V1130" i="1"/>
  <c r="AA1087" i="1" a="1"/>
  <c r="AA1087" i="1" s="1"/>
  <c r="Z1087" i="1" a="1"/>
  <c r="Z1087" i="1" s="1"/>
  <c r="Y1087" i="1" a="1"/>
  <c r="Y1087" i="1" s="1"/>
  <c r="W1087" i="1" a="1"/>
  <c r="W1087" i="1" s="1"/>
  <c r="AE1087" i="1" a="1"/>
  <c r="AE1087" i="1" s="1"/>
  <c r="AD1087" i="1" a="1"/>
  <c r="AD1087" i="1" s="1"/>
  <c r="AC1087" i="1" a="1"/>
  <c r="AC1087" i="1" s="1"/>
  <c r="AB1087" i="1" a="1"/>
  <c r="AB1087" i="1" s="1"/>
  <c r="U1087" i="1" a="1"/>
  <c r="U1087" i="1" s="1"/>
  <c r="AF1087" i="1" a="1"/>
  <c r="AF1087" i="1" s="1"/>
  <c r="X1087" i="1" a="1"/>
  <c r="X1087" i="1" s="1"/>
  <c r="T1087" i="1" a="1"/>
  <c r="T1087" i="1" s="1"/>
  <c r="V1087" i="1"/>
  <c r="G25" i="5"/>
  <c r="T52" i="17"/>
  <c r="W1593" i="1" a="1"/>
  <c r="W1593" i="1" s="1"/>
  <c r="AF1593" i="1" a="1"/>
  <c r="AF1593" i="1" s="1"/>
  <c r="U1593" i="1" a="1"/>
  <c r="U1593" i="1" s="1"/>
  <c r="AE1593" i="1" a="1"/>
  <c r="AE1593" i="1" s="1"/>
  <c r="T1593" i="1" a="1"/>
  <c r="T1593" i="1" s="1"/>
  <c r="AB1593" i="1" a="1"/>
  <c r="AB1593" i="1" s="1"/>
  <c r="AD1593" i="1" a="1"/>
  <c r="AD1593" i="1" s="1"/>
  <c r="AC1593" i="1" a="1"/>
  <c r="AC1593" i="1" s="1"/>
  <c r="Z1593" i="1" a="1"/>
  <c r="Z1593" i="1" s="1"/>
  <c r="X1593" i="1" a="1"/>
  <c r="X1593" i="1" s="1"/>
  <c r="AA1593" i="1" a="1"/>
  <c r="AA1593" i="1" s="1"/>
  <c r="Y1593" i="1" a="1"/>
  <c r="Y1593" i="1" s="1"/>
  <c r="V1593" i="1"/>
  <c r="BB32" i="5"/>
  <c r="I886" i="1" a="1"/>
  <c r="I886" i="1" s="1"/>
  <c r="I901" i="1" a="1"/>
  <c r="I901" i="1" s="1"/>
  <c r="I891" i="1" a="1"/>
  <c r="I891" i="1" s="1"/>
  <c r="I888" i="1" a="1"/>
  <c r="I888" i="1" s="1"/>
  <c r="I877" i="1" a="1"/>
  <c r="I877" i="1" s="1"/>
  <c r="I872" i="1" a="1"/>
  <c r="I872" i="1" s="1"/>
  <c r="I900" i="1" a="1"/>
  <c r="I900" i="1" s="1"/>
  <c r="I892" i="1" a="1"/>
  <c r="I892" i="1" s="1"/>
  <c r="I896" i="1" a="1"/>
  <c r="I896" i="1" s="1"/>
  <c r="I897" i="1" a="1"/>
  <c r="I897" i="1" s="1"/>
  <c r="I887" i="1" a="1"/>
  <c r="I887" i="1" s="1"/>
  <c r="I873" i="1" a="1"/>
  <c r="I873" i="1" s="1"/>
  <c r="I895" i="1" a="1"/>
  <c r="I895" i="1" s="1"/>
  <c r="I879" i="1" a="1"/>
  <c r="I879" i="1" s="1"/>
  <c r="I882" i="1" a="1"/>
  <c r="I882" i="1" s="1"/>
  <c r="I881" i="1" a="1"/>
  <c r="I881" i="1" s="1"/>
  <c r="I899" i="1" a="1"/>
  <c r="I899" i="1" s="1"/>
  <c r="I893" i="1" a="1"/>
  <c r="I893" i="1" s="1"/>
  <c r="I884" i="1" a="1"/>
  <c r="I884" i="1" s="1"/>
  <c r="I889" i="1" a="1"/>
  <c r="I889" i="1" s="1"/>
  <c r="I880" i="1" a="1"/>
  <c r="I880" i="1" s="1"/>
  <c r="I875" i="1" a="1"/>
  <c r="I875" i="1" s="1"/>
  <c r="I885" i="1" a="1"/>
  <c r="I885" i="1" s="1"/>
  <c r="I890" i="1" a="1"/>
  <c r="I890" i="1" s="1"/>
  <c r="I878" i="1" a="1"/>
  <c r="I878" i="1" s="1"/>
  <c r="I874" i="1" a="1"/>
  <c r="I874" i="1" s="1"/>
  <c r="I894" i="1" a="1"/>
  <c r="I894" i="1" s="1"/>
  <c r="I883" i="1" a="1"/>
  <c r="I883" i="1" s="1"/>
  <c r="I898" i="1" a="1"/>
  <c r="I898" i="1" s="1"/>
  <c r="I876" i="1" a="1"/>
  <c r="I876" i="1" s="1"/>
  <c r="Y987" i="1" a="1"/>
  <c r="Y987" i="1" s="1"/>
  <c r="X987" i="1" a="1"/>
  <c r="X987" i="1" s="1"/>
  <c r="W987" i="1" a="1"/>
  <c r="W987" i="1" s="1"/>
  <c r="AF987" i="1" a="1"/>
  <c r="AF987" i="1" s="1"/>
  <c r="U987" i="1" a="1"/>
  <c r="U987" i="1" s="1"/>
  <c r="AC987" i="1" a="1"/>
  <c r="AC987" i="1" s="1"/>
  <c r="AE987" i="1" a="1"/>
  <c r="AE987" i="1" s="1"/>
  <c r="AD987" i="1" a="1"/>
  <c r="AD987" i="1" s="1"/>
  <c r="AB987" i="1" a="1"/>
  <c r="AB987" i="1" s="1"/>
  <c r="Z987" i="1" a="1"/>
  <c r="Z987" i="1" s="1"/>
  <c r="AA987" i="1" a="1"/>
  <c r="AA987" i="1" s="1"/>
  <c r="T987" i="1" a="1"/>
  <c r="T987" i="1" s="1"/>
  <c r="V987" i="1"/>
  <c r="BH3" i="11"/>
  <c r="J1472" i="1" a="1"/>
  <c r="J1472" i="1" s="1"/>
  <c r="J1481" i="1" a="1"/>
  <c r="J1481" i="1" s="1"/>
  <c r="J1501" i="1" a="1"/>
  <c r="J1501" i="1" s="1"/>
  <c r="J1491" i="1" a="1"/>
  <c r="J1491" i="1" s="1"/>
  <c r="J1484" i="1" a="1"/>
  <c r="J1484" i="1" s="1"/>
  <c r="J1492" i="1" a="1"/>
  <c r="J1492" i="1" s="1"/>
  <c r="J1478" i="1" a="1"/>
  <c r="J1478" i="1" s="1"/>
  <c r="J1479" i="1" a="1"/>
  <c r="J1479" i="1" s="1"/>
  <c r="J1487" i="1" a="1"/>
  <c r="J1487" i="1" s="1"/>
  <c r="J1488" i="1" a="1"/>
  <c r="J1488" i="1" s="1"/>
  <c r="J1473" i="1" a="1"/>
  <c r="J1473" i="1" s="1"/>
  <c r="J1490" i="1" a="1"/>
  <c r="J1490" i="1" s="1"/>
  <c r="J1493" i="1" a="1"/>
  <c r="J1493" i="1" s="1"/>
  <c r="J1496" i="1" a="1"/>
  <c r="J1496" i="1" s="1"/>
  <c r="J1475" i="1" a="1"/>
  <c r="J1475" i="1" s="1"/>
  <c r="J1486" i="1" a="1"/>
  <c r="J1486" i="1" s="1"/>
  <c r="J1497" i="1" a="1"/>
  <c r="J1497" i="1" s="1"/>
  <c r="J1474" i="1" a="1"/>
  <c r="J1474" i="1" s="1"/>
  <c r="J1489" i="1" a="1"/>
  <c r="J1489" i="1" s="1"/>
  <c r="J1477" i="1" a="1"/>
  <c r="J1477" i="1" s="1"/>
  <c r="J1499" i="1" a="1"/>
  <c r="J1499" i="1" s="1"/>
  <c r="J1485" i="1" a="1"/>
  <c r="J1485" i="1" s="1"/>
  <c r="J1495" i="1" a="1"/>
  <c r="J1495" i="1" s="1"/>
  <c r="J1500" i="1" a="1"/>
  <c r="J1500" i="1" s="1"/>
  <c r="J1494" i="1" a="1"/>
  <c r="J1494" i="1" s="1"/>
  <c r="J1483" i="1" a="1"/>
  <c r="J1483" i="1" s="1"/>
  <c r="J1498" i="1" a="1"/>
  <c r="J1498" i="1" s="1"/>
  <c r="J1482" i="1" a="1"/>
  <c r="J1482" i="1" s="1"/>
  <c r="J1480" i="1" a="1"/>
  <c r="J1480" i="1" s="1"/>
  <c r="J1476" i="1" a="1"/>
  <c r="J1476" i="1" s="1"/>
  <c r="AB1199" i="1" a="1"/>
  <c r="AB1199" i="1" s="1"/>
  <c r="AA1199" i="1" a="1"/>
  <c r="AA1199" i="1" s="1"/>
  <c r="W1199" i="1" a="1"/>
  <c r="W1199" i="1" s="1"/>
  <c r="AF1199" i="1" a="1"/>
  <c r="AF1199" i="1" s="1"/>
  <c r="AE1199" i="1" a="1"/>
  <c r="AE1199" i="1" s="1"/>
  <c r="AD1199" i="1" a="1"/>
  <c r="AD1199" i="1" s="1"/>
  <c r="AC1199" i="1" a="1"/>
  <c r="AC1199" i="1" s="1"/>
  <c r="X1199" i="1" a="1"/>
  <c r="X1199" i="1" s="1"/>
  <c r="T1199" i="1" a="1"/>
  <c r="T1199" i="1" s="1"/>
  <c r="Y1199" i="1" a="1"/>
  <c r="Y1199" i="1" s="1"/>
  <c r="U1199" i="1" a="1"/>
  <c r="U1199" i="1" s="1"/>
  <c r="Z1199" i="1" a="1"/>
  <c r="Z1199" i="1" s="1"/>
  <c r="V1199" i="1"/>
  <c r="AE150" i="1" a="1"/>
  <c r="AE150" i="1" s="1"/>
  <c r="T150" i="1" a="1"/>
  <c r="T150" i="1" s="1"/>
  <c r="AD150" i="1" a="1"/>
  <c r="AD150" i="1" s="1"/>
  <c r="AA150" i="1" a="1"/>
  <c r="AA150" i="1" s="1"/>
  <c r="Z150" i="1" a="1"/>
  <c r="Z150" i="1" s="1"/>
  <c r="W150" i="1" a="1"/>
  <c r="W150" i="1" s="1"/>
  <c r="U150" i="1" a="1"/>
  <c r="U150" i="1" s="1"/>
  <c r="AC150" i="1" a="1"/>
  <c r="AC150" i="1" s="1"/>
  <c r="AB150" i="1" a="1"/>
  <c r="AB150" i="1" s="1"/>
  <c r="X150" i="1" a="1"/>
  <c r="X150" i="1" s="1"/>
  <c r="V150" i="1"/>
  <c r="AF150" i="1" a="1"/>
  <c r="AF150" i="1" s="1"/>
  <c r="Y150" i="1" a="1"/>
  <c r="Y150" i="1" s="1"/>
  <c r="AC415" i="1" a="1"/>
  <c r="AC415" i="1" s="1"/>
  <c r="AB415" i="1" a="1"/>
  <c r="AB415" i="1" s="1"/>
  <c r="AA415" i="1" a="1"/>
  <c r="AA415" i="1" s="1"/>
  <c r="Z415" i="1" a="1"/>
  <c r="Z415" i="1" s="1"/>
  <c r="Y415" i="1" a="1"/>
  <c r="Y415" i="1" s="1"/>
  <c r="AD415" i="1" a="1"/>
  <c r="AD415" i="1" s="1"/>
  <c r="X415" i="1" a="1"/>
  <c r="X415" i="1" s="1"/>
  <c r="W415" i="1" a="1"/>
  <c r="W415" i="1" s="1"/>
  <c r="T415" i="1" a="1"/>
  <c r="T415" i="1" s="1"/>
  <c r="U415" i="1" a="1"/>
  <c r="U415" i="1" s="1"/>
  <c r="AE415" i="1" a="1"/>
  <c r="AE415" i="1" s="1"/>
  <c r="AF415" i="1" a="1"/>
  <c r="AF415" i="1" s="1"/>
  <c r="V415" i="1"/>
  <c r="AR44" i="6"/>
  <c r="AH44" i="6"/>
  <c r="X44" i="6"/>
  <c r="BD44" i="6"/>
  <c r="BG44" i="6"/>
  <c r="BH44" i="6" s="1"/>
  <c r="BI44" i="6"/>
  <c r="N1" i="6"/>
  <c r="R26" i="4"/>
  <c r="AE1079" i="1" a="1"/>
  <c r="AE1079" i="1" s="1"/>
  <c r="T1079" i="1" a="1"/>
  <c r="T1079" i="1" s="1"/>
  <c r="AC1079" i="1" a="1"/>
  <c r="AC1079" i="1" s="1"/>
  <c r="AA1079" i="1" a="1"/>
  <c r="AA1079" i="1" s="1"/>
  <c r="Z1079" i="1" a="1"/>
  <c r="Z1079" i="1" s="1"/>
  <c r="Y1079" i="1" a="1"/>
  <c r="Y1079" i="1" s="1"/>
  <c r="X1079" i="1" a="1"/>
  <c r="X1079" i="1" s="1"/>
  <c r="U1079" i="1" a="1"/>
  <c r="U1079" i="1" s="1"/>
  <c r="AB1079" i="1" a="1"/>
  <c r="AB1079" i="1" s="1"/>
  <c r="W1079" i="1" a="1"/>
  <c r="W1079" i="1" s="1"/>
  <c r="AD1079" i="1" a="1"/>
  <c r="AD1079" i="1" s="1"/>
  <c r="AF1079" i="1" a="1"/>
  <c r="AF1079" i="1" s="1"/>
  <c r="V1079" i="1"/>
  <c r="AF1213" i="1" a="1"/>
  <c r="AF1213" i="1" s="1"/>
  <c r="T1213" i="1" a="1"/>
  <c r="T1213" i="1" s="1"/>
  <c r="AE1213" i="1" a="1"/>
  <c r="AE1213" i="1" s="1"/>
  <c r="AA1213" i="1" a="1"/>
  <c r="AA1213" i="1" s="1"/>
  <c r="Z1213" i="1" a="1"/>
  <c r="Z1213" i="1" s="1"/>
  <c r="X1213" i="1" a="1"/>
  <c r="X1213" i="1" s="1"/>
  <c r="W1213" i="1" a="1"/>
  <c r="W1213" i="1" s="1"/>
  <c r="U1213" i="1" a="1"/>
  <c r="U1213" i="1" s="1"/>
  <c r="Y1213" i="1" a="1"/>
  <c r="Y1213" i="1" s="1"/>
  <c r="AC1213" i="1" a="1"/>
  <c r="AC1213" i="1" s="1"/>
  <c r="AB1213" i="1" a="1"/>
  <c r="AB1213" i="1" s="1"/>
  <c r="AD1213" i="1" a="1"/>
  <c r="AD1213" i="1" s="1"/>
  <c r="V1213" i="1"/>
  <c r="Y217" i="1" a="1"/>
  <c r="Y217" i="1" s="1"/>
  <c r="X217" i="1" a="1"/>
  <c r="X217" i="1" s="1"/>
  <c r="W217" i="1" a="1"/>
  <c r="W217" i="1" s="1"/>
  <c r="U217" i="1" a="1"/>
  <c r="U217" i="1" s="1"/>
  <c r="T217" i="1" a="1"/>
  <c r="T217" i="1" s="1"/>
  <c r="AE217" i="1" a="1"/>
  <c r="AE217" i="1" s="1"/>
  <c r="AD217" i="1" a="1"/>
  <c r="AD217" i="1" s="1"/>
  <c r="AF217" i="1" a="1"/>
  <c r="AF217" i="1" s="1"/>
  <c r="AC217" i="1" a="1"/>
  <c r="AC217" i="1" s="1"/>
  <c r="AB217" i="1" a="1"/>
  <c r="AB217" i="1" s="1"/>
  <c r="AA217" i="1" a="1"/>
  <c r="AA217" i="1" s="1"/>
  <c r="Z217" i="1" a="1"/>
  <c r="Z217" i="1" s="1"/>
  <c r="V217" i="1"/>
  <c r="AE199" i="1" a="1"/>
  <c r="AE199" i="1" s="1"/>
  <c r="T199" i="1" a="1"/>
  <c r="T199" i="1" s="1"/>
  <c r="AD199" i="1" a="1"/>
  <c r="AD199" i="1" s="1"/>
  <c r="AC199" i="1" a="1"/>
  <c r="AC199" i="1" s="1"/>
  <c r="AB199" i="1" a="1"/>
  <c r="AB199" i="1" s="1"/>
  <c r="AA199" i="1" a="1"/>
  <c r="AA199" i="1" s="1"/>
  <c r="U199" i="1" a="1"/>
  <c r="U199" i="1" s="1"/>
  <c r="AF199" i="1" a="1"/>
  <c r="AF199" i="1" s="1"/>
  <c r="X199" i="1" a="1"/>
  <c r="X199" i="1" s="1"/>
  <c r="Y199" i="1" a="1"/>
  <c r="Y199" i="1" s="1"/>
  <c r="W199" i="1" a="1"/>
  <c r="W199" i="1" s="1"/>
  <c r="Z199" i="1" a="1"/>
  <c r="Z199" i="1" s="1"/>
  <c r="V199" i="1"/>
  <c r="AE339" i="1" a="1"/>
  <c r="AE339" i="1" s="1"/>
  <c r="T339" i="1" a="1"/>
  <c r="T339" i="1" s="1"/>
  <c r="AD339" i="1" a="1"/>
  <c r="AD339" i="1" s="1"/>
  <c r="AC339" i="1" a="1"/>
  <c r="AC339" i="1" s="1"/>
  <c r="AB339" i="1" a="1"/>
  <c r="AB339" i="1" s="1"/>
  <c r="AA339" i="1" a="1"/>
  <c r="AA339" i="1" s="1"/>
  <c r="AF339" i="1" a="1"/>
  <c r="AF339" i="1" s="1"/>
  <c r="Z339" i="1" a="1"/>
  <c r="Z339" i="1" s="1"/>
  <c r="Y339" i="1" a="1"/>
  <c r="Y339" i="1" s="1"/>
  <c r="W339" i="1" a="1"/>
  <c r="W339" i="1" s="1"/>
  <c r="U339" i="1" a="1"/>
  <c r="U339" i="1" s="1"/>
  <c r="X339" i="1" a="1"/>
  <c r="X339" i="1" s="1"/>
  <c r="V339" i="1"/>
  <c r="AE1010" i="1" a="1"/>
  <c r="AE1010" i="1" s="1"/>
  <c r="T1010" i="1" a="1"/>
  <c r="T1010" i="1" s="1"/>
  <c r="AD1010" i="1" a="1"/>
  <c r="AD1010" i="1" s="1"/>
  <c r="AC1010" i="1" a="1"/>
  <c r="AC1010" i="1" s="1"/>
  <c r="AB1010" i="1" a="1"/>
  <c r="AB1010" i="1" s="1"/>
  <c r="Z1010" i="1" a="1"/>
  <c r="Z1010" i="1" s="1"/>
  <c r="AF1010" i="1" a="1"/>
  <c r="AF1010" i="1" s="1"/>
  <c r="AA1010" i="1" a="1"/>
  <c r="AA1010" i="1" s="1"/>
  <c r="Y1010" i="1" a="1"/>
  <c r="Y1010" i="1" s="1"/>
  <c r="U1010" i="1" a="1"/>
  <c r="U1010" i="1" s="1"/>
  <c r="X1010" i="1" a="1"/>
  <c r="X1010" i="1" s="1"/>
  <c r="W1010" i="1" a="1"/>
  <c r="W1010" i="1" s="1"/>
  <c r="V1010" i="1"/>
  <c r="AV10" i="5"/>
  <c r="AW10" i="5" s="1"/>
  <c r="T9" i="4" a="1"/>
  <c r="T9" i="4" s="1"/>
  <c r="BI9" i="6"/>
  <c r="BG9" i="6"/>
  <c r="BH9" i="6" s="1"/>
  <c r="BF9" i="6"/>
  <c r="O23" i="4" a="1"/>
  <c r="O23" i="4" s="1"/>
  <c r="R23" i="4" s="1"/>
  <c r="BA23" i="5"/>
  <c r="X602" i="1" s="1" a="1"/>
  <c r="X602" i="1" s="1"/>
  <c r="R615" i="1" a="1"/>
  <c r="R615" i="1" s="1"/>
  <c r="R629" i="1" a="1"/>
  <c r="R629" i="1" s="1"/>
  <c r="R602" i="1" a="1"/>
  <c r="R602" i="1" s="1"/>
  <c r="R607" i="1" a="1"/>
  <c r="R607" i="1" s="1"/>
  <c r="R604" i="1" a="1"/>
  <c r="R604" i="1" s="1"/>
  <c r="R626" i="1" a="1"/>
  <c r="R626" i="1" s="1"/>
  <c r="R631" i="1" a="1"/>
  <c r="R631" i="1" s="1"/>
  <c r="R621" i="1" a="1"/>
  <c r="R621" i="1" s="1"/>
  <c r="R613" i="1" a="1"/>
  <c r="R613" i="1" s="1"/>
  <c r="R608" i="1" a="1"/>
  <c r="R608" i="1" s="1"/>
  <c r="R627" i="1" a="1"/>
  <c r="R627" i="1" s="1"/>
  <c r="R620" i="1" a="1"/>
  <c r="R620" i="1" s="1"/>
  <c r="R616" i="1" a="1"/>
  <c r="R616" i="1" s="1"/>
  <c r="R611" i="1" a="1"/>
  <c r="R611" i="1" s="1"/>
  <c r="R614" i="1" a="1"/>
  <c r="R614" i="1" s="1"/>
  <c r="R624" i="1" a="1"/>
  <c r="R624" i="1" s="1"/>
  <c r="R612" i="1" a="1"/>
  <c r="R612" i="1" s="1"/>
  <c r="R619" i="1" a="1"/>
  <c r="R619" i="1" s="1"/>
  <c r="R609" i="1" a="1"/>
  <c r="R609" i="1" s="1"/>
  <c r="R603" i="1" a="1"/>
  <c r="R603" i="1" s="1"/>
  <c r="R606" i="1" a="1"/>
  <c r="R606" i="1" s="1"/>
  <c r="R605" i="1" a="1"/>
  <c r="R605" i="1" s="1"/>
  <c r="R610" i="1" a="1"/>
  <c r="R610" i="1" s="1"/>
  <c r="R630" i="1" a="1"/>
  <c r="R630" i="1" s="1"/>
  <c r="R622" i="1" a="1"/>
  <c r="R622" i="1" s="1"/>
  <c r="R617" i="1" a="1"/>
  <c r="R617" i="1" s="1"/>
  <c r="R623" i="1" a="1"/>
  <c r="R623" i="1" s="1"/>
  <c r="R628" i="1" a="1"/>
  <c r="R628" i="1" s="1"/>
  <c r="R618" i="1" a="1"/>
  <c r="R618" i="1" s="1"/>
  <c r="R625" i="1" a="1"/>
  <c r="R625" i="1" s="1"/>
  <c r="AD1057" i="1" a="1"/>
  <c r="AD1057" i="1" s="1"/>
  <c r="AC1057" i="1" a="1"/>
  <c r="AC1057" i="1" s="1"/>
  <c r="AB1057" i="1" a="1"/>
  <c r="AB1057" i="1" s="1"/>
  <c r="AA1057" i="1" a="1"/>
  <c r="AA1057" i="1" s="1"/>
  <c r="X1057" i="1" a="1"/>
  <c r="X1057" i="1" s="1"/>
  <c r="T1057" i="1" a="1"/>
  <c r="T1057" i="1" s="1"/>
  <c r="AE1057" i="1" a="1"/>
  <c r="AE1057" i="1" s="1"/>
  <c r="W1057" i="1" a="1"/>
  <c r="W1057" i="1" s="1"/>
  <c r="U1057" i="1" a="1"/>
  <c r="U1057" i="1" s="1"/>
  <c r="Y1057" i="1" a="1"/>
  <c r="Y1057" i="1" s="1"/>
  <c r="AF1057" i="1" a="1"/>
  <c r="AF1057" i="1" s="1"/>
  <c r="Z1057" i="1" a="1"/>
  <c r="Z1057" i="1" s="1"/>
  <c r="V1057" i="1"/>
  <c r="AF1147" i="1" a="1"/>
  <c r="AF1147" i="1" s="1"/>
  <c r="U1147" i="1" a="1"/>
  <c r="U1147" i="1" s="1"/>
  <c r="W1147" i="1" a="1"/>
  <c r="W1147" i="1" s="1"/>
  <c r="T1147" i="1" a="1"/>
  <c r="T1147" i="1" s="1"/>
  <c r="AE1147" i="1" a="1"/>
  <c r="AE1147" i="1" s="1"/>
  <c r="AC1147" i="1" a="1"/>
  <c r="AC1147" i="1" s="1"/>
  <c r="Z1147" i="1" a="1"/>
  <c r="Z1147" i="1" s="1"/>
  <c r="Y1147" i="1" a="1"/>
  <c r="Y1147" i="1" s="1"/>
  <c r="X1147" i="1" a="1"/>
  <c r="X1147" i="1" s="1"/>
  <c r="AB1147" i="1" a="1"/>
  <c r="AB1147" i="1" s="1"/>
  <c r="AA1147" i="1" a="1"/>
  <c r="AA1147" i="1" s="1"/>
  <c r="AD1147" i="1" a="1"/>
  <c r="AD1147" i="1" s="1"/>
  <c r="V1147" i="1"/>
  <c r="BE63" i="6"/>
  <c r="J1548" i="1" a="1"/>
  <c r="J1548" i="1" s="1"/>
  <c r="J1552" i="1" a="1"/>
  <c r="J1552" i="1" s="1"/>
  <c r="J1542" i="1" a="1"/>
  <c r="J1542" i="1" s="1"/>
  <c r="J1546" i="1" a="1"/>
  <c r="J1546" i="1" s="1"/>
  <c r="J1550" i="1" a="1"/>
  <c r="J1550" i="1" s="1"/>
  <c r="J1541" i="1" a="1"/>
  <c r="J1541" i="1" s="1"/>
  <c r="J1537" i="1" a="1"/>
  <c r="J1537" i="1" s="1"/>
  <c r="J1553" i="1" a="1"/>
  <c r="J1553" i="1" s="1"/>
  <c r="J1533" i="1" a="1"/>
  <c r="J1533" i="1" s="1"/>
  <c r="J1559" i="1" a="1"/>
  <c r="J1559" i="1" s="1"/>
  <c r="J1561" i="1" a="1"/>
  <c r="J1561" i="1" s="1"/>
  <c r="J1538" i="1" a="1"/>
  <c r="J1538" i="1" s="1"/>
  <c r="J1535" i="1" a="1"/>
  <c r="J1535" i="1" s="1"/>
  <c r="J1544" i="1" a="1"/>
  <c r="J1544" i="1" s="1"/>
  <c r="J1532" i="1" a="1"/>
  <c r="J1532" i="1" s="1"/>
  <c r="J1560" i="1" a="1"/>
  <c r="J1560" i="1" s="1"/>
  <c r="J1555" i="1" a="1"/>
  <c r="J1555" i="1" s="1"/>
  <c r="J1547" i="1" a="1"/>
  <c r="J1547" i="1" s="1"/>
  <c r="J1557" i="1" a="1"/>
  <c r="J1557" i="1" s="1"/>
  <c r="J1549" i="1" a="1"/>
  <c r="J1549" i="1" s="1"/>
  <c r="J1536" i="1" a="1"/>
  <c r="J1536" i="1" s="1"/>
  <c r="J1543" i="1" a="1"/>
  <c r="J1543" i="1" s="1"/>
  <c r="J1545" i="1" a="1"/>
  <c r="J1545" i="1" s="1"/>
  <c r="J1540" i="1" a="1"/>
  <c r="J1540" i="1" s="1"/>
  <c r="J1551" i="1" a="1"/>
  <c r="J1551" i="1" s="1"/>
  <c r="J1556" i="1" a="1"/>
  <c r="J1556" i="1" s="1"/>
  <c r="J1539" i="1" a="1"/>
  <c r="J1539" i="1" s="1"/>
  <c r="J1558" i="1" a="1"/>
  <c r="J1558" i="1" s="1"/>
  <c r="J1534" i="1" a="1"/>
  <c r="J1534" i="1" s="1"/>
  <c r="J1554" i="1" a="1"/>
  <c r="J1554" i="1" s="1"/>
  <c r="X1608" i="1" a="1"/>
  <c r="X1608" i="1" s="1"/>
  <c r="W1608" i="1" a="1"/>
  <c r="W1608" i="1" s="1"/>
  <c r="AB1608" i="1" a="1"/>
  <c r="AB1608" i="1" s="1"/>
  <c r="AA1608" i="1" a="1"/>
  <c r="AA1608" i="1" s="1"/>
  <c r="U1608" i="1" a="1"/>
  <c r="U1608" i="1" s="1"/>
  <c r="AD1608" i="1" a="1"/>
  <c r="AD1608" i="1" s="1"/>
  <c r="AC1608" i="1" a="1"/>
  <c r="AC1608" i="1" s="1"/>
  <c r="Z1608" i="1" a="1"/>
  <c r="Z1608" i="1" s="1"/>
  <c r="Y1608" i="1" a="1"/>
  <c r="Y1608" i="1" s="1"/>
  <c r="AF1608" i="1" a="1"/>
  <c r="AF1608" i="1" s="1"/>
  <c r="AE1608" i="1" a="1"/>
  <c r="AE1608" i="1" s="1"/>
  <c r="T1608" i="1" a="1"/>
  <c r="T1608" i="1" s="1"/>
  <c r="V1608" i="1"/>
  <c r="BG66" i="11"/>
  <c r="J97" i="1" a="1"/>
  <c r="J97" i="1" s="1"/>
  <c r="J112" i="1" a="1"/>
  <c r="J112" i="1" s="1"/>
  <c r="J114" i="1" a="1"/>
  <c r="J114" i="1" s="1"/>
  <c r="J110" i="1" a="1"/>
  <c r="J110" i="1" s="1"/>
  <c r="J100" i="1" a="1"/>
  <c r="J100" i="1" s="1"/>
  <c r="J109" i="1" a="1"/>
  <c r="J109" i="1" s="1"/>
  <c r="J107" i="1" a="1"/>
  <c r="J107" i="1" s="1"/>
  <c r="J119" i="1" a="1"/>
  <c r="J119" i="1" s="1"/>
  <c r="J116" i="1" a="1"/>
  <c r="J116" i="1" s="1"/>
  <c r="J96" i="1" a="1"/>
  <c r="J96" i="1" s="1"/>
  <c r="J92" i="1" a="1"/>
  <c r="J92" i="1" s="1"/>
  <c r="J120" i="1" a="1"/>
  <c r="J120" i="1" s="1"/>
  <c r="J106" i="1" a="1"/>
  <c r="J106" i="1" s="1"/>
  <c r="J98" i="1" a="1"/>
  <c r="J98" i="1" s="1"/>
  <c r="J113" i="1" a="1"/>
  <c r="J113" i="1" s="1"/>
  <c r="J102" i="1" a="1"/>
  <c r="J102" i="1" s="1"/>
  <c r="J94" i="1" a="1"/>
  <c r="J94" i="1" s="1"/>
  <c r="J99" i="1" a="1"/>
  <c r="J99" i="1" s="1"/>
  <c r="J105" i="1" a="1"/>
  <c r="J105" i="1" s="1"/>
  <c r="J108" i="1" a="1"/>
  <c r="J108" i="1" s="1"/>
  <c r="J117" i="1" a="1"/>
  <c r="J117" i="1" s="1"/>
  <c r="J101" i="1" a="1"/>
  <c r="J101" i="1" s="1"/>
  <c r="J118" i="1" a="1"/>
  <c r="J118" i="1" s="1"/>
  <c r="J111" i="1" a="1"/>
  <c r="J111" i="1" s="1"/>
  <c r="J103" i="1" a="1"/>
  <c r="J103" i="1" s="1"/>
  <c r="J115" i="1" a="1"/>
  <c r="J115" i="1" s="1"/>
  <c r="J95" i="1" a="1"/>
  <c r="J95" i="1" s="1"/>
  <c r="J121" i="1" a="1"/>
  <c r="J121" i="1" s="1"/>
  <c r="J93" i="1" a="1"/>
  <c r="J93" i="1" s="1"/>
  <c r="J104" i="1" a="1"/>
  <c r="J104" i="1" s="1"/>
  <c r="BD31" i="11"/>
  <c r="AR31" i="11"/>
  <c r="AH31" i="11"/>
  <c r="X31" i="11"/>
  <c r="H250" i="1"/>
  <c r="G250" i="1"/>
  <c r="O27" i="4" a="1"/>
  <c r="O27" i="4" s="1"/>
  <c r="R27" i="4" s="1"/>
  <c r="BA27" i="5"/>
  <c r="AX27" i="5"/>
  <c r="AV27" i="5"/>
  <c r="AW27" i="5" s="1"/>
  <c r="BC27" i="5"/>
  <c r="R734" i="1" a="1"/>
  <c r="R734" i="1" s="1"/>
  <c r="R735" i="1" a="1"/>
  <c r="R735" i="1" s="1"/>
  <c r="R729" i="1" a="1"/>
  <c r="R729" i="1" s="1"/>
  <c r="R731" i="1" a="1"/>
  <c r="R731" i="1" s="1"/>
  <c r="R732" i="1" a="1"/>
  <c r="R732" i="1" s="1"/>
  <c r="R745" i="1" a="1"/>
  <c r="R745" i="1" s="1"/>
  <c r="R724" i="1" a="1"/>
  <c r="R724" i="1" s="1"/>
  <c r="R751" i="1" a="1"/>
  <c r="R751" i="1" s="1"/>
  <c r="R742" i="1" a="1"/>
  <c r="R742" i="1" s="1"/>
  <c r="R748" i="1" a="1"/>
  <c r="R748" i="1" s="1"/>
  <c r="R746" i="1" a="1"/>
  <c r="R746" i="1" s="1"/>
  <c r="R733" i="1" a="1"/>
  <c r="R733" i="1" s="1"/>
  <c r="R723" i="1" a="1"/>
  <c r="R723" i="1" s="1"/>
  <c r="T722" i="1" a="1"/>
  <c r="T722" i="1" s="1"/>
  <c r="V722" i="1" s="1"/>
  <c r="R749" i="1" a="1"/>
  <c r="R749" i="1" s="1"/>
  <c r="R744" i="1" a="1"/>
  <c r="R744" i="1" s="1"/>
  <c r="R747" i="1" a="1"/>
  <c r="R747" i="1" s="1"/>
  <c r="R726" i="1" a="1"/>
  <c r="R726" i="1" s="1"/>
  <c r="R737" i="1" a="1"/>
  <c r="R737" i="1" s="1"/>
  <c r="R725" i="1" a="1"/>
  <c r="R725" i="1" s="1"/>
  <c r="R730" i="1" a="1"/>
  <c r="R730" i="1" s="1"/>
  <c r="R727" i="1" a="1"/>
  <c r="R727" i="1" s="1"/>
  <c r="R741" i="1" a="1"/>
  <c r="R741" i="1" s="1"/>
  <c r="R740" i="1" a="1"/>
  <c r="R740" i="1" s="1"/>
  <c r="R722" i="1" a="1"/>
  <c r="R722" i="1" s="1"/>
  <c r="R739" i="1" a="1"/>
  <c r="R739" i="1" s="1"/>
  <c r="R728" i="1" a="1"/>
  <c r="R728" i="1" s="1"/>
  <c r="R743" i="1" a="1"/>
  <c r="R743" i="1" s="1"/>
  <c r="R750" i="1" a="1"/>
  <c r="R750" i="1" s="1"/>
  <c r="R736" i="1" a="1"/>
  <c r="R736" i="1" s="1"/>
  <c r="R738" i="1" a="1"/>
  <c r="R738" i="1" s="1"/>
  <c r="I18" i="2"/>
  <c r="H18" i="2"/>
  <c r="G269" i="1"/>
  <c r="H269" i="1"/>
  <c r="U1654" i="1" a="1"/>
  <c r="U1654" i="1" s="1"/>
  <c r="AF1654" i="1" a="1"/>
  <c r="AF1654" i="1" s="1"/>
  <c r="AE1654" i="1" a="1"/>
  <c r="AE1654" i="1" s="1"/>
  <c r="AC1654" i="1" a="1"/>
  <c r="AC1654" i="1" s="1"/>
  <c r="Z1654" i="1" a="1"/>
  <c r="Z1654" i="1" s="1"/>
  <c r="Y1654" i="1" a="1"/>
  <c r="Y1654" i="1" s="1"/>
  <c r="X1654" i="1" a="1"/>
  <c r="X1654" i="1" s="1"/>
  <c r="AD1654" i="1" a="1"/>
  <c r="AD1654" i="1" s="1"/>
  <c r="AA1654" i="1" a="1"/>
  <c r="AA1654" i="1" s="1"/>
  <c r="AB1654" i="1" a="1"/>
  <c r="AB1654" i="1" s="1"/>
  <c r="W1654" i="1" a="1"/>
  <c r="W1654" i="1" s="1"/>
  <c r="T1654" i="1" a="1"/>
  <c r="T1654" i="1" s="1"/>
  <c r="V1654" i="1"/>
  <c r="X557" i="1" a="1"/>
  <c r="X557" i="1" s="1"/>
  <c r="W557" i="1" a="1"/>
  <c r="W557" i="1" s="1"/>
  <c r="AF557" i="1" a="1"/>
  <c r="AF557" i="1" s="1"/>
  <c r="U557" i="1" a="1"/>
  <c r="U557" i="1" s="1"/>
  <c r="AE557" i="1" a="1"/>
  <c r="AE557" i="1" s="1"/>
  <c r="T557" i="1" a="1"/>
  <c r="T557" i="1" s="1"/>
  <c r="AD557" i="1" a="1"/>
  <c r="AD557" i="1" s="1"/>
  <c r="Y557" i="1" a="1"/>
  <c r="Y557" i="1" s="1"/>
  <c r="AC557" i="1" a="1"/>
  <c r="AC557" i="1" s="1"/>
  <c r="AB557" i="1" a="1"/>
  <c r="AB557" i="1" s="1"/>
  <c r="AA557" i="1" a="1"/>
  <c r="AA557" i="1" s="1"/>
  <c r="Z557" i="1" a="1"/>
  <c r="Z557" i="1" s="1"/>
  <c r="V557" i="1"/>
  <c r="Y1597" i="1" a="1"/>
  <c r="Y1597" i="1" s="1"/>
  <c r="X1597" i="1" a="1"/>
  <c r="X1597" i="1" s="1"/>
  <c r="W1597" i="1" a="1"/>
  <c r="W1597" i="1" s="1"/>
  <c r="T1597" i="1" a="1"/>
  <c r="T1597" i="1" s="1"/>
  <c r="AD1597" i="1" a="1"/>
  <c r="AD1597" i="1" s="1"/>
  <c r="Z1597" i="1" a="1"/>
  <c r="Z1597" i="1" s="1"/>
  <c r="U1597" i="1" a="1"/>
  <c r="U1597" i="1" s="1"/>
  <c r="AE1597" i="1" a="1"/>
  <c r="AE1597" i="1" s="1"/>
  <c r="AC1597" i="1" a="1"/>
  <c r="AC1597" i="1" s="1"/>
  <c r="AF1597" i="1" a="1"/>
  <c r="AF1597" i="1" s="1"/>
  <c r="AA1597" i="1" a="1"/>
  <c r="AA1597" i="1" s="1"/>
  <c r="AB1597" i="1" a="1"/>
  <c r="AB1597" i="1" s="1"/>
  <c r="V1597" i="1"/>
  <c r="T1112" i="1" a="1"/>
  <c r="T1112" i="1" s="1"/>
  <c r="V1112" i="1" s="1"/>
  <c r="G306" i="2" a="1"/>
  <c r="G306" i="2" s="1"/>
  <c r="H319" i="2"/>
  <c r="T13" i="4" a="1"/>
  <c r="T13" i="4" s="1"/>
  <c r="R13" i="4" s="1"/>
  <c r="BI13" i="6"/>
  <c r="BF13" i="6"/>
  <c r="BG13" i="6"/>
  <c r="BH13" i="6" s="1"/>
  <c r="G82" i="2" a="1"/>
  <c r="G82" i="2" s="1"/>
  <c r="AX10" i="5"/>
  <c r="J399" i="1" a="1"/>
  <c r="J399" i="1" s="1"/>
  <c r="J407" i="1" a="1"/>
  <c r="J407" i="1" s="1"/>
  <c r="J404" i="1" a="1"/>
  <c r="J404" i="1" s="1"/>
  <c r="J421" i="1" a="1"/>
  <c r="J421" i="1" s="1"/>
  <c r="J394" i="1" a="1"/>
  <c r="J394" i="1" s="1"/>
  <c r="J415" i="1" a="1"/>
  <c r="J415" i="1" s="1"/>
  <c r="J397" i="1" a="1"/>
  <c r="J397" i="1" s="1"/>
  <c r="J396" i="1" a="1"/>
  <c r="J396" i="1" s="1"/>
  <c r="J409" i="1" a="1"/>
  <c r="J409" i="1" s="1"/>
  <c r="J402" i="1" a="1"/>
  <c r="J402" i="1" s="1"/>
  <c r="J410" i="1" a="1"/>
  <c r="J410" i="1" s="1"/>
  <c r="J419" i="1" a="1"/>
  <c r="J419" i="1" s="1"/>
  <c r="J406" i="1" a="1"/>
  <c r="J406" i="1" s="1"/>
  <c r="J393" i="1" a="1"/>
  <c r="J393" i="1" s="1"/>
  <c r="J392" i="1" a="1"/>
  <c r="J392" i="1" s="1"/>
  <c r="J418" i="1" a="1"/>
  <c r="J418" i="1" s="1"/>
  <c r="J416" i="1" a="1"/>
  <c r="J416" i="1" s="1"/>
  <c r="J413" i="1" a="1"/>
  <c r="J413" i="1" s="1"/>
  <c r="J398" i="1" a="1"/>
  <c r="J398" i="1" s="1"/>
  <c r="J395" i="1" a="1"/>
  <c r="J395" i="1" s="1"/>
  <c r="J403" i="1" a="1"/>
  <c r="J403" i="1" s="1"/>
  <c r="J408" i="1" a="1"/>
  <c r="J408" i="1" s="1"/>
  <c r="J420" i="1" a="1"/>
  <c r="J420" i="1" s="1"/>
  <c r="J411" i="1" a="1"/>
  <c r="J411" i="1" s="1"/>
  <c r="J401" i="1" a="1"/>
  <c r="J401" i="1" s="1"/>
  <c r="J405" i="1" a="1"/>
  <c r="J405" i="1" s="1"/>
  <c r="J400" i="1" a="1"/>
  <c r="J400" i="1" s="1"/>
  <c r="J412" i="1" a="1"/>
  <c r="J412" i="1" s="1"/>
  <c r="J414" i="1" a="1"/>
  <c r="J414" i="1" s="1"/>
  <c r="J417" i="1" a="1"/>
  <c r="J417" i="1" s="1"/>
  <c r="H20" i="2"/>
  <c r="T12" i="4" a="1"/>
  <c r="T12" i="4" s="1"/>
  <c r="BI12" i="6"/>
  <c r="BF12" i="6"/>
  <c r="BG12" i="6"/>
  <c r="BH12" i="6" s="1"/>
  <c r="AG1593" i="1" a="1"/>
  <c r="AG1593" i="1" s="1"/>
  <c r="AG1604" i="1" a="1"/>
  <c r="AG1604" i="1" s="1"/>
  <c r="AG1613" i="1" a="1"/>
  <c r="AG1613" i="1" s="1"/>
  <c r="AG1596" i="1" a="1"/>
  <c r="AG1596" i="1" s="1"/>
  <c r="AG1611" i="1" a="1"/>
  <c r="AG1611" i="1" s="1"/>
  <c r="AG1598" i="1" a="1"/>
  <c r="AG1598" i="1" s="1"/>
  <c r="AG1608" i="1" a="1"/>
  <c r="AG1608" i="1" s="1"/>
  <c r="AG1610" i="1" a="1"/>
  <c r="AG1610" i="1" s="1"/>
  <c r="AG1612" i="1" a="1"/>
  <c r="AG1612" i="1" s="1"/>
  <c r="AG1621" i="1" a="1"/>
  <c r="AG1621" i="1" s="1"/>
  <c r="AG1619" i="1" a="1"/>
  <c r="AG1619" i="1" s="1"/>
  <c r="AG1607" i="1" a="1"/>
  <c r="AG1607" i="1" s="1"/>
  <c r="AG1592" i="1" a="1"/>
  <c r="AG1592" i="1" s="1"/>
  <c r="AG1616" i="1" a="1"/>
  <c r="AG1616" i="1" s="1"/>
  <c r="AG1614" i="1" a="1"/>
  <c r="AG1614" i="1" s="1"/>
  <c r="AG1602" i="1" a="1"/>
  <c r="AG1602" i="1" s="1"/>
  <c r="AG1609" i="1" a="1"/>
  <c r="AG1609" i="1" s="1"/>
  <c r="AG1595" i="1" a="1"/>
  <c r="AG1595" i="1" s="1"/>
  <c r="AG1620" i="1" a="1"/>
  <c r="AG1620" i="1" s="1"/>
  <c r="AG1605" i="1" a="1"/>
  <c r="AG1605" i="1" s="1"/>
  <c r="AG1597" i="1" a="1"/>
  <c r="AG1597" i="1" s="1"/>
  <c r="AG1603" i="1" a="1"/>
  <c r="AG1603" i="1" s="1"/>
  <c r="AG1600" i="1" a="1"/>
  <c r="AG1600" i="1" s="1"/>
  <c r="AG1594" i="1" a="1"/>
  <c r="AG1594" i="1" s="1"/>
  <c r="AG1617" i="1" a="1"/>
  <c r="AG1617" i="1" s="1"/>
  <c r="AG1601" i="1" a="1"/>
  <c r="AG1601" i="1" s="1"/>
  <c r="AG1615" i="1" a="1"/>
  <c r="AG1615" i="1" s="1"/>
  <c r="AG1618" i="1" a="1"/>
  <c r="AG1618" i="1" s="1"/>
  <c r="AG1606" i="1" a="1"/>
  <c r="AG1606" i="1" s="1"/>
  <c r="AG1599" i="1" a="1"/>
  <c r="AG1599" i="1" s="1"/>
  <c r="G402" i="2" a="1"/>
  <c r="G402" i="2" s="1"/>
  <c r="BH3" i="6"/>
  <c r="AC1239" i="1" a="1"/>
  <c r="AC1239" i="1" s="1"/>
  <c r="AB1239" i="1" a="1"/>
  <c r="AB1239" i="1" s="1"/>
  <c r="Z1239" i="1" a="1"/>
  <c r="Z1239" i="1" s="1"/>
  <c r="X1239" i="1" a="1"/>
  <c r="X1239" i="1" s="1"/>
  <c r="AD1239" i="1" a="1"/>
  <c r="AD1239" i="1" s="1"/>
  <c r="AA1239" i="1" a="1"/>
  <c r="AA1239" i="1" s="1"/>
  <c r="Y1239" i="1" a="1"/>
  <c r="Y1239" i="1" s="1"/>
  <c r="W1239" i="1" a="1"/>
  <c r="W1239" i="1" s="1"/>
  <c r="U1239" i="1" a="1"/>
  <c r="U1239" i="1" s="1"/>
  <c r="AE1239" i="1" a="1"/>
  <c r="AE1239" i="1" s="1"/>
  <c r="AF1239" i="1" a="1"/>
  <c r="AF1239" i="1" s="1"/>
  <c r="T1239" i="1" a="1"/>
  <c r="T1239" i="1" s="1"/>
  <c r="V1239" i="1"/>
  <c r="T152" i="1" a="1"/>
  <c r="T152" i="1" s="1"/>
  <c r="V152" i="1" s="1"/>
  <c r="AA872" i="1" a="1"/>
  <c r="AA872" i="1" s="1"/>
  <c r="Z872" i="1" a="1"/>
  <c r="Z872" i="1" s="1"/>
  <c r="Y872" i="1" a="1"/>
  <c r="Y872" i="1" s="1"/>
  <c r="AE872" i="1" a="1"/>
  <c r="AE872" i="1" s="1"/>
  <c r="T872" i="1" a="1"/>
  <c r="T872" i="1" s="1"/>
  <c r="AC872" i="1" a="1"/>
  <c r="AC872" i="1" s="1"/>
  <c r="AB872" i="1" a="1"/>
  <c r="AB872" i="1" s="1"/>
  <c r="X872" i="1" a="1"/>
  <c r="X872" i="1" s="1"/>
  <c r="U872" i="1" a="1"/>
  <c r="U872" i="1" s="1"/>
  <c r="AF872" i="1" a="1"/>
  <c r="AF872" i="1" s="1"/>
  <c r="AD872" i="1" a="1"/>
  <c r="AD872" i="1" s="1"/>
  <c r="W872" i="1" a="1"/>
  <c r="W872" i="1" s="1"/>
  <c r="L63" i="11"/>
  <c r="H268" i="1"/>
  <c r="G268" i="1"/>
  <c r="T54" i="4" a="1"/>
  <c r="T54" i="4" s="1"/>
  <c r="R54" i="4" s="1"/>
  <c r="BI54" i="6"/>
  <c r="BF54" i="6"/>
  <c r="BG54" i="6"/>
  <c r="BH54" i="6" s="1"/>
  <c r="G410" i="2" a="1"/>
  <c r="G410" i="2" s="1"/>
  <c r="G74" i="2" a="1"/>
  <c r="G74" i="2" s="1"/>
  <c r="AF480" i="1" a="1"/>
  <c r="AF480" i="1" s="1"/>
  <c r="U480" i="1" a="1"/>
  <c r="U480" i="1" s="1"/>
  <c r="AE480" i="1" a="1"/>
  <c r="AE480" i="1" s="1"/>
  <c r="T480" i="1" a="1"/>
  <c r="T480" i="1" s="1"/>
  <c r="Z480" i="1" a="1"/>
  <c r="Z480" i="1" s="1"/>
  <c r="AD480" i="1" a="1"/>
  <c r="AD480" i="1" s="1"/>
  <c r="AC480" i="1" a="1"/>
  <c r="AC480" i="1" s="1"/>
  <c r="AB480" i="1" a="1"/>
  <c r="AB480" i="1" s="1"/>
  <c r="AA480" i="1" a="1"/>
  <c r="AA480" i="1" s="1"/>
  <c r="X480" i="1" a="1"/>
  <c r="X480" i="1" s="1"/>
  <c r="Y480" i="1" a="1"/>
  <c r="Y480" i="1" s="1"/>
  <c r="W480" i="1" a="1"/>
  <c r="W480" i="1" s="1"/>
  <c r="V480" i="1"/>
  <c r="AF1744" i="1" a="1"/>
  <c r="AF1744" i="1" s="1"/>
  <c r="U1744" i="1" a="1"/>
  <c r="U1744" i="1" s="1"/>
  <c r="AE1744" i="1" a="1"/>
  <c r="AE1744" i="1" s="1"/>
  <c r="T1744" i="1" a="1"/>
  <c r="T1744" i="1" s="1"/>
  <c r="AD1744" i="1" a="1"/>
  <c r="AD1744" i="1" s="1"/>
  <c r="Z1744" i="1" a="1"/>
  <c r="Z1744" i="1" s="1"/>
  <c r="Y1744" i="1" a="1"/>
  <c r="Y1744" i="1" s="1"/>
  <c r="AC1744" i="1" a="1"/>
  <c r="AC1744" i="1" s="1"/>
  <c r="AB1744" i="1" a="1"/>
  <c r="AB1744" i="1" s="1"/>
  <c r="AA1744" i="1" a="1"/>
  <c r="AA1744" i="1" s="1"/>
  <c r="X1744" i="1" a="1"/>
  <c r="X1744" i="1" s="1"/>
  <c r="W1744" i="1" a="1"/>
  <c r="W1744" i="1" s="1"/>
  <c r="V1744" i="1"/>
  <c r="AF1512" i="1" a="1"/>
  <c r="AF1512" i="1" s="1"/>
  <c r="U1512" i="1" a="1"/>
  <c r="U1512" i="1" s="1"/>
  <c r="T1512" i="1" a="1"/>
  <c r="T1512" i="1" s="1"/>
  <c r="AE1512" i="1" a="1"/>
  <c r="AE1512" i="1" s="1"/>
  <c r="AD1512" i="1" a="1"/>
  <c r="AD1512" i="1" s="1"/>
  <c r="AC1512" i="1" a="1"/>
  <c r="AC1512" i="1" s="1"/>
  <c r="AA1512" i="1" a="1"/>
  <c r="AA1512" i="1" s="1"/>
  <c r="AB1512" i="1" a="1"/>
  <c r="AB1512" i="1" s="1"/>
  <c r="Z1512" i="1" a="1"/>
  <c r="Z1512" i="1" s="1"/>
  <c r="Y1512" i="1" a="1"/>
  <c r="Y1512" i="1" s="1"/>
  <c r="X1512" i="1" a="1"/>
  <c r="X1512" i="1" s="1"/>
  <c r="W1512" i="1" a="1"/>
  <c r="W1512" i="1" s="1"/>
  <c r="V1512" i="1"/>
  <c r="I199" i="2"/>
  <c r="H199" i="2"/>
  <c r="AQ63" i="6"/>
  <c r="AR65" i="6" s="1"/>
  <c r="AR66" i="6" s="1"/>
  <c r="BB14" i="5"/>
  <c r="I353" i="1" a="1"/>
  <c r="I353" i="1" s="1"/>
  <c r="I348" i="1" a="1"/>
  <c r="I348" i="1" s="1"/>
  <c r="I340" i="1" a="1"/>
  <c r="I340" i="1" s="1"/>
  <c r="I359" i="1" a="1"/>
  <c r="I359" i="1" s="1"/>
  <c r="I334" i="1" a="1"/>
  <c r="I334" i="1" s="1"/>
  <c r="I361" i="1" a="1"/>
  <c r="I361" i="1" s="1"/>
  <c r="I335" i="1" a="1"/>
  <c r="I335" i="1" s="1"/>
  <c r="I351" i="1" a="1"/>
  <c r="I351" i="1" s="1"/>
  <c r="I332" i="1" a="1"/>
  <c r="I332" i="1" s="1"/>
  <c r="I342" i="1" a="1"/>
  <c r="I342" i="1" s="1"/>
  <c r="I346" i="1" a="1"/>
  <c r="I346" i="1" s="1"/>
  <c r="I343" i="1" a="1"/>
  <c r="I343" i="1" s="1"/>
  <c r="I358" i="1" a="1"/>
  <c r="I358" i="1" s="1"/>
  <c r="I336" i="1" a="1"/>
  <c r="I336" i="1" s="1"/>
  <c r="I355" i="1" a="1"/>
  <c r="I355" i="1" s="1"/>
  <c r="I360" i="1" a="1"/>
  <c r="I360" i="1" s="1"/>
  <c r="I339" i="1" a="1"/>
  <c r="I339" i="1" s="1"/>
  <c r="I337" i="1" a="1"/>
  <c r="I337" i="1" s="1"/>
  <c r="I354" i="1" a="1"/>
  <c r="I354" i="1" s="1"/>
  <c r="I341" i="1" a="1"/>
  <c r="I341" i="1" s="1"/>
  <c r="I338" i="1" a="1"/>
  <c r="I338" i="1" s="1"/>
  <c r="I350" i="1" a="1"/>
  <c r="I350" i="1" s="1"/>
  <c r="I352" i="1" a="1"/>
  <c r="I352" i="1" s="1"/>
  <c r="I356" i="1" a="1"/>
  <c r="I356" i="1" s="1"/>
  <c r="I347" i="1" a="1"/>
  <c r="I347" i="1" s="1"/>
  <c r="I345" i="1" a="1"/>
  <c r="I345" i="1" s="1"/>
  <c r="I344" i="1" a="1"/>
  <c r="I344" i="1" s="1"/>
  <c r="I357" i="1" a="1"/>
  <c r="I357" i="1" s="1"/>
  <c r="I333" i="1" a="1"/>
  <c r="I333" i="1" s="1"/>
  <c r="I349" i="1" a="1"/>
  <c r="I349" i="1" s="1"/>
  <c r="AE179" i="1" a="1"/>
  <c r="AE179" i="1" s="1"/>
  <c r="T179" i="1" a="1"/>
  <c r="T179" i="1" s="1"/>
  <c r="AD179" i="1" a="1"/>
  <c r="AD179" i="1" s="1"/>
  <c r="AC179" i="1" a="1"/>
  <c r="AC179" i="1" s="1"/>
  <c r="AB179" i="1" a="1"/>
  <c r="AB179" i="1" s="1"/>
  <c r="AA179" i="1" a="1"/>
  <c r="AA179" i="1" s="1"/>
  <c r="AF179" i="1" a="1"/>
  <c r="AF179" i="1" s="1"/>
  <c r="Z179" i="1" a="1"/>
  <c r="Z179" i="1" s="1"/>
  <c r="Y179" i="1" a="1"/>
  <c r="Y179" i="1" s="1"/>
  <c r="X179" i="1" a="1"/>
  <c r="X179" i="1" s="1"/>
  <c r="U179" i="1" a="1"/>
  <c r="U179" i="1" s="1"/>
  <c r="W179" i="1" a="1"/>
  <c r="W179" i="1" s="1"/>
  <c r="V179" i="1"/>
  <c r="Y639" i="1" a="1"/>
  <c r="Y639" i="1" s="1"/>
  <c r="X639" i="1" a="1"/>
  <c r="X639" i="1" s="1"/>
  <c r="W639" i="1" a="1"/>
  <c r="W639" i="1" s="1"/>
  <c r="AF639" i="1" a="1"/>
  <c r="AF639" i="1" s="1"/>
  <c r="U639" i="1" a="1"/>
  <c r="U639" i="1" s="1"/>
  <c r="AE639" i="1" a="1"/>
  <c r="AE639" i="1" s="1"/>
  <c r="T639" i="1" a="1"/>
  <c r="T639" i="1" s="1"/>
  <c r="AD639" i="1" a="1"/>
  <c r="AD639" i="1" s="1"/>
  <c r="AC639" i="1" a="1"/>
  <c r="AC639" i="1" s="1"/>
  <c r="AB639" i="1" a="1"/>
  <c r="AB639" i="1" s="1"/>
  <c r="AA639" i="1" a="1"/>
  <c r="AA639" i="1" s="1"/>
  <c r="Z639" i="1" a="1"/>
  <c r="Z639" i="1" s="1"/>
  <c r="V639" i="1"/>
  <c r="R3" i="4"/>
  <c r="O35" i="4" a="1"/>
  <c r="O35" i="4" s="1"/>
  <c r="BC35" i="5"/>
  <c r="BA35" i="5"/>
  <c r="AX35" i="5"/>
  <c r="R973" i="1" a="1"/>
  <c r="R973" i="1" s="1"/>
  <c r="R964" i="1" a="1"/>
  <c r="R964" i="1" s="1"/>
  <c r="R984" i="1" a="1"/>
  <c r="R984" i="1" s="1"/>
  <c r="R967" i="1" a="1"/>
  <c r="R967" i="1" s="1"/>
  <c r="R988" i="1" a="1"/>
  <c r="R988" i="1" s="1"/>
  <c r="R979" i="1" a="1"/>
  <c r="R979" i="1" s="1"/>
  <c r="T962" i="1" a="1"/>
  <c r="T962" i="1" s="1"/>
  <c r="V962" i="1" s="1"/>
  <c r="R982" i="1" a="1"/>
  <c r="R982" i="1" s="1"/>
  <c r="R962" i="1" a="1"/>
  <c r="R962" i="1" s="1"/>
  <c r="R985" i="1" a="1"/>
  <c r="R985" i="1" s="1"/>
  <c r="R970" i="1" a="1"/>
  <c r="R970" i="1" s="1"/>
  <c r="R981" i="1" a="1"/>
  <c r="R981" i="1" s="1"/>
  <c r="R975" i="1" a="1"/>
  <c r="R975" i="1" s="1"/>
  <c r="R978" i="1" a="1"/>
  <c r="R978" i="1" s="1"/>
  <c r="R991" i="1" a="1"/>
  <c r="R991" i="1" s="1"/>
  <c r="R972" i="1" a="1"/>
  <c r="R972" i="1" s="1"/>
  <c r="R963" i="1" a="1"/>
  <c r="R963" i="1" s="1"/>
  <c r="R971" i="1" a="1"/>
  <c r="R971" i="1" s="1"/>
  <c r="R986" i="1" a="1"/>
  <c r="R986" i="1" s="1"/>
  <c r="R987" i="1" a="1"/>
  <c r="R987" i="1" s="1"/>
  <c r="R989" i="1" a="1"/>
  <c r="R989" i="1" s="1"/>
  <c r="R974" i="1" a="1"/>
  <c r="R974" i="1" s="1"/>
  <c r="R980" i="1" a="1"/>
  <c r="R980" i="1" s="1"/>
  <c r="R968" i="1" a="1"/>
  <c r="R968" i="1" s="1"/>
  <c r="R969" i="1" a="1"/>
  <c r="R969" i="1" s="1"/>
  <c r="R990" i="1" a="1"/>
  <c r="R990" i="1" s="1"/>
  <c r="R977" i="1" a="1"/>
  <c r="R977" i="1" s="1"/>
  <c r="R965" i="1" a="1"/>
  <c r="R965" i="1" s="1"/>
  <c r="R983" i="1" a="1"/>
  <c r="R983" i="1" s="1"/>
  <c r="AV35" i="5"/>
  <c r="AW35" i="5" s="1"/>
  <c r="R976" i="1" a="1"/>
  <c r="R976" i="1" s="1"/>
  <c r="R966" i="1" a="1"/>
  <c r="R966" i="1" s="1"/>
  <c r="AF1452" i="1" a="1"/>
  <c r="AF1452" i="1" s="1"/>
  <c r="U1452" i="1" a="1"/>
  <c r="U1452" i="1" s="1"/>
  <c r="AD1452" i="1" a="1"/>
  <c r="AD1452" i="1" s="1"/>
  <c r="AC1452" i="1" a="1"/>
  <c r="AC1452" i="1" s="1"/>
  <c r="AB1452" i="1" a="1"/>
  <c r="AB1452" i="1" s="1"/>
  <c r="AA1452" i="1" a="1"/>
  <c r="AA1452" i="1" s="1"/>
  <c r="Y1452" i="1" a="1"/>
  <c r="Y1452" i="1" s="1"/>
  <c r="AE1452" i="1" a="1"/>
  <c r="AE1452" i="1" s="1"/>
  <c r="Z1452" i="1" a="1"/>
  <c r="Z1452" i="1" s="1"/>
  <c r="X1452" i="1" a="1"/>
  <c r="X1452" i="1" s="1"/>
  <c r="W1452" i="1" a="1"/>
  <c r="W1452" i="1" s="1"/>
  <c r="T1452" i="1" a="1"/>
  <c r="T1452" i="1" s="1"/>
  <c r="V1452" i="1"/>
  <c r="C51" i="19"/>
  <c r="T33" i="4" a="1"/>
  <c r="T33" i="4" s="1"/>
  <c r="BI33" i="6"/>
  <c r="BG33" i="6"/>
  <c r="BH33" i="6" s="1"/>
  <c r="BF33" i="6"/>
  <c r="BF63" i="6" s="1"/>
  <c r="BG65" i="6" s="1"/>
  <c r="BG66" i="6" s="1"/>
  <c r="G242" i="2" a="1"/>
  <c r="G242" i="2" s="1"/>
  <c r="K2" i="17"/>
  <c r="AD188" i="1" a="1"/>
  <c r="AD188" i="1" s="1"/>
  <c r="AC188" i="1" a="1"/>
  <c r="AC188" i="1" s="1"/>
  <c r="AB188" i="1" a="1"/>
  <c r="AB188" i="1" s="1"/>
  <c r="Z188" i="1" a="1"/>
  <c r="Z188" i="1" s="1"/>
  <c r="Y188" i="1" a="1"/>
  <c r="Y188" i="1" s="1"/>
  <c r="AF188" i="1" a="1"/>
  <c r="AF188" i="1" s="1"/>
  <c r="AE188" i="1" a="1"/>
  <c r="AE188" i="1" s="1"/>
  <c r="AA188" i="1" a="1"/>
  <c r="AA188" i="1" s="1"/>
  <c r="X188" i="1" a="1"/>
  <c r="X188" i="1" s="1"/>
  <c r="W188" i="1" a="1"/>
  <c r="W188" i="1" s="1"/>
  <c r="T188" i="1" a="1"/>
  <c r="T188" i="1" s="1"/>
  <c r="U188" i="1" a="1"/>
  <c r="U188" i="1" s="1"/>
  <c r="V188" i="1"/>
  <c r="AR6" i="11"/>
  <c r="AH6" i="11"/>
  <c r="X6" i="11"/>
  <c r="BD6" i="11"/>
  <c r="BD63" i="11" s="1"/>
  <c r="BI6" i="11"/>
  <c r="BG6" i="11"/>
  <c r="BH6" i="11" s="1"/>
  <c r="N63" i="11"/>
  <c r="BH64" i="11" s="1"/>
  <c r="H270" i="1"/>
  <c r="G270" i="1"/>
  <c r="J361" i="1" a="1"/>
  <c r="J361" i="1" s="1"/>
  <c r="J340" i="1" a="1"/>
  <c r="J340" i="1" s="1"/>
  <c r="J359" i="1" a="1"/>
  <c r="J359" i="1" s="1"/>
  <c r="J335" i="1" a="1"/>
  <c r="J335" i="1" s="1"/>
  <c r="J337" i="1" a="1"/>
  <c r="J337" i="1" s="1"/>
  <c r="J334" i="1" a="1"/>
  <c r="J334" i="1" s="1"/>
  <c r="J354" i="1" a="1"/>
  <c r="J354" i="1" s="1"/>
  <c r="J342" i="1" a="1"/>
  <c r="J342" i="1" s="1"/>
  <c r="J346" i="1" a="1"/>
  <c r="J346" i="1" s="1"/>
  <c r="J338" i="1" a="1"/>
  <c r="J338" i="1" s="1"/>
  <c r="J341" i="1" a="1"/>
  <c r="J341" i="1" s="1"/>
  <c r="J353" i="1" a="1"/>
  <c r="J353" i="1" s="1"/>
  <c r="J349" i="1" a="1"/>
  <c r="J349" i="1" s="1"/>
  <c r="J355" i="1" a="1"/>
  <c r="J355" i="1" s="1"/>
  <c r="J357" i="1" a="1"/>
  <c r="J357" i="1" s="1"/>
  <c r="J344" i="1" a="1"/>
  <c r="J344" i="1" s="1"/>
  <c r="J348" i="1" a="1"/>
  <c r="J348" i="1" s="1"/>
  <c r="J332" i="1" a="1"/>
  <c r="J332" i="1" s="1"/>
  <c r="J339" i="1" a="1"/>
  <c r="J339" i="1" s="1"/>
  <c r="J350" i="1" a="1"/>
  <c r="J350" i="1" s="1"/>
  <c r="J360" i="1" a="1"/>
  <c r="J360" i="1" s="1"/>
  <c r="J336" i="1" a="1"/>
  <c r="J336" i="1" s="1"/>
  <c r="J333" i="1" a="1"/>
  <c r="J333" i="1" s="1"/>
  <c r="J358" i="1" a="1"/>
  <c r="J358" i="1" s="1"/>
  <c r="J347" i="1" a="1"/>
  <c r="J347" i="1" s="1"/>
  <c r="J352" i="1" a="1"/>
  <c r="J352" i="1" s="1"/>
  <c r="J356" i="1" a="1"/>
  <c r="J356" i="1" s="1"/>
  <c r="J351" i="1" a="1"/>
  <c r="J351" i="1" s="1"/>
  <c r="J343" i="1" a="1"/>
  <c r="J343" i="1" s="1"/>
  <c r="J345" i="1" a="1"/>
  <c r="J345" i="1" s="1"/>
  <c r="AD1475" i="1" a="1"/>
  <c r="AD1475" i="1" s="1"/>
  <c r="AC1475" i="1" a="1"/>
  <c r="AC1475" i="1" s="1"/>
  <c r="AB1475" i="1" a="1"/>
  <c r="AB1475" i="1" s="1"/>
  <c r="Z1475" i="1" a="1"/>
  <c r="Z1475" i="1" s="1"/>
  <c r="X1475" i="1" a="1"/>
  <c r="X1475" i="1" s="1"/>
  <c r="W1475" i="1" a="1"/>
  <c r="W1475" i="1" s="1"/>
  <c r="U1475" i="1" a="1"/>
  <c r="U1475" i="1" s="1"/>
  <c r="AE1475" i="1" a="1"/>
  <c r="AE1475" i="1" s="1"/>
  <c r="AA1475" i="1" a="1"/>
  <c r="AA1475" i="1" s="1"/>
  <c r="Y1475" i="1" a="1"/>
  <c r="Y1475" i="1" s="1"/>
  <c r="T1475" i="1" a="1"/>
  <c r="T1475" i="1" s="1"/>
  <c r="AF1475" i="1" a="1"/>
  <c r="AF1475" i="1" s="1"/>
  <c r="V1475" i="1"/>
  <c r="X637" i="1" a="1"/>
  <c r="X637" i="1" s="1"/>
  <c r="W637" i="1" a="1"/>
  <c r="W637" i="1" s="1"/>
  <c r="AF637" i="1" a="1"/>
  <c r="AF637" i="1" s="1"/>
  <c r="U637" i="1" a="1"/>
  <c r="U637" i="1" s="1"/>
  <c r="AE637" i="1" a="1"/>
  <c r="AE637" i="1" s="1"/>
  <c r="T637" i="1" a="1"/>
  <c r="T637" i="1" s="1"/>
  <c r="AD637" i="1" a="1"/>
  <c r="AD637" i="1" s="1"/>
  <c r="Y637" i="1" a="1"/>
  <c r="Y637" i="1" s="1"/>
  <c r="AA637" i="1" a="1"/>
  <c r="AA637" i="1" s="1"/>
  <c r="Z637" i="1" a="1"/>
  <c r="Z637" i="1" s="1"/>
  <c r="AC637" i="1" a="1"/>
  <c r="AC637" i="1" s="1"/>
  <c r="AB637" i="1" a="1"/>
  <c r="AB637" i="1" s="1"/>
  <c r="V637" i="1"/>
  <c r="AE1497" i="1" a="1"/>
  <c r="AE1497" i="1" s="1"/>
  <c r="T1497" i="1" a="1"/>
  <c r="T1497" i="1" s="1"/>
  <c r="AD1497" i="1" a="1"/>
  <c r="AD1497" i="1" s="1"/>
  <c r="AC1497" i="1" a="1"/>
  <c r="AC1497" i="1" s="1"/>
  <c r="AA1497" i="1" a="1"/>
  <c r="AA1497" i="1" s="1"/>
  <c r="AB1497" i="1" a="1"/>
  <c r="AB1497" i="1" s="1"/>
  <c r="U1497" i="1" a="1"/>
  <c r="U1497" i="1" s="1"/>
  <c r="AF1497" i="1" a="1"/>
  <c r="AF1497" i="1" s="1"/>
  <c r="Z1497" i="1" a="1"/>
  <c r="Z1497" i="1" s="1"/>
  <c r="W1497" i="1" a="1"/>
  <c r="W1497" i="1" s="1"/>
  <c r="Y1497" i="1" a="1"/>
  <c r="Y1497" i="1" s="1"/>
  <c r="X1497" i="1" a="1"/>
  <c r="X1497" i="1" s="1"/>
  <c r="V1497" i="1"/>
  <c r="T39" i="4" a="1"/>
  <c r="T39" i="4" s="1"/>
  <c r="R39" i="4" s="1"/>
  <c r="BI39" i="6"/>
  <c r="BG39" i="6"/>
  <c r="BH39" i="6" s="1"/>
  <c r="BF39" i="6"/>
  <c r="G290" i="2" a="1"/>
  <c r="G290" i="2" s="1"/>
  <c r="R35" i="4"/>
  <c r="B48" i="19"/>
  <c r="O26" i="4" a="1"/>
  <c r="O26" i="4" s="1"/>
  <c r="BA26" i="5"/>
  <c r="AX26" i="5"/>
  <c r="AV26" i="5"/>
  <c r="AW26" i="5" s="1"/>
  <c r="R715" i="1" a="1"/>
  <c r="R715" i="1" s="1"/>
  <c r="R692" i="1" a="1"/>
  <c r="R692" i="1" s="1"/>
  <c r="R694" i="1" a="1"/>
  <c r="R694" i="1" s="1"/>
  <c r="R713" i="1" a="1"/>
  <c r="R713" i="1" s="1"/>
  <c r="R707" i="1" a="1"/>
  <c r="R707" i="1" s="1"/>
  <c r="R695" i="1" a="1"/>
  <c r="R695" i="1" s="1"/>
  <c r="R706" i="1" a="1"/>
  <c r="R706" i="1" s="1"/>
  <c r="R696" i="1" a="1"/>
  <c r="R696" i="1" s="1"/>
  <c r="R712" i="1" a="1"/>
  <c r="R712" i="1" s="1"/>
  <c r="R709" i="1" a="1"/>
  <c r="R709" i="1" s="1"/>
  <c r="R697" i="1" a="1"/>
  <c r="R697" i="1" s="1"/>
  <c r="R701" i="1" a="1"/>
  <c r="R701" i="1" s="1"/>
  <c r="R708" i="1" a="1"/>
  <c r="R708" i="1" s="1"/>
  <c r="R710" i="1" a="1"/>
  <c r="R710" i="1" s="1"/>
  <c r="R719" i="1" a="1"/>
  <c r="R719" i="1" s="1"/>
  <c r="R699" i="1" a="1"/>
  <c r="R699" i="1" s="1"/>
  <c r="R721" i="1" a="1"/>
  <c r="R721" i="1" s="1"/>
  <c r="R700" i="1" a="1"/>
  <c r="R700" i="1" s="1"/>
  <c r="R714" i="1" a="1"/>
  <c r="R714" i="1" s="1"/>
  <c r="R698" i="1" a="1"/>
  <c r="R698" i="1" s="1"/>
  <c r="R717" i="1" a="1"/>
  <c r="R717" i="1" s="1"/>
  <c r="R705" i="1" a="1"/>
  <c r="R705" i="1" s="1"/>
  <c r="R702" i="1" a="1"/>
  <c r="R702" i="1" s="1"/>
  <c r="R716" i="1" a="1"/>
  <c r="R716" i="1" s="1"/>
  <c r="R704" i="1" a="1"/>
  <c r="R704" i="1" s="1"/>
  <c r="R693" i="1" a="1"/>
  <c r="R693" i="1" s="1"/>
  <c r="R718" i="1" a="1"/>
  <c r="R718" i="1" s="1"/>
  <c r="R720" i="1" a="1"/>
  <c r="R720" i="1" s="1"/>
  <c r="R703" i="1" a="1"/>
  <c r="R703" i="1" s="1"/>
  <c r="R711" i="1" a="1"/>
  <c r="R711" i="1" s="1"/>
  <c r="H271" i="2"/>
  <c r="X837" i="1" a="1"/>
  <c r="X837" i="1" s="1"/>
  <c r="W837" i="1" a="1"/>
  <c r="W837" i="1" s="1"/>
  <c r="AE837" i="1" a="1"/>
  <c r="AE837" i="1" s="1"/>
  <c r="T837" i="1" a="1"/>
  <c r="T837" i="1" s="1"/>
  <c r="AC837" i="1" a="1"/>
  <c r="AC837" i="1" s="1"/>
  <c r="AF837" i="1" a="1"/>
  <c r="AF837" i="1" s="1"/>
  <c r="AD837" i="1" a="1"/>
  <c r="AD837" i="1" s="1"/>
  <c r="AA837" i="1" a="1"/>
  <c r="AA837" i="1" s="1"/>
  <c r="Z837" i="1" a="1"/>
  <c r="Z837" i="1" s="1"/>
  <c r="AB837" i="1" a="1"/>
  <c r="AB837" i="1" s="1"/>
  <c r="Y837" i="1" a="1"/>
  <c r="Y837" i="1" s="1"/>
  <c r="U837" i="1" a="1"/>
  <c r="U837" i="1" s="1"/>
  <c r="V837" i="1"/>
  <c r="J1412" i="1" a="1"/>
  <c r="J1412" i="1" s="1"/>
  <c r="J1427" i="1" a="1"/>
  <c r="J1427" i="1" s="1"/>
  <c r="J1415" i="1" a="1"/>
  <c r="J1415" i="1" s="1"/>
  <c r="J1430" i="1" a="1"/>
  <c r="J1430" i="1" s="1"/>
  <c r="J1433" i="1" a="1"/>
  <c r="J1433" i="1" s="1"/>
  <c r="J1417" i="1" a="1"/>
  <c r="J1417" i="1" s="1"/>
  <c r="J1428" i="1" a="1"/>
  <c r="J1428" i="1" s="1"/>
  <c r="J1419" i="1" a="1"/>
  <c r="J1419" i="1" s="1"/>
  <c r="J1435" i="1" a="1"/>
  <c r="J1435" i="1" s="1"/>
  <c r="J1420" i="1" a="1"/>
  <c r="J1420" i="1" s="1"/>
  <c r="J1425" i="1" a="1"/>
  <c r="J1425" i="1" s="1"/>
  <c r="J1437" i="1" a="1"/>
  <c r="J1437" i="1" s="1"/>
  <c r="J1424" i="1" a="1"/>
  <c r="J1424" i="1" s="1"/>
  <c r="J1413" i="1" a="1"/>
  <c r="J1413" i="1" s="1"/>
  <c r="J1422" i="1" a="1"/>
  <c r="J1422" i="1" s="1"/>
  <c r="J1439" i="1" a="1"/>
  <c r="J1439" i="1" s="1"/>
  <c r="J1441" i="1" a="1"/>
  <c r="J1441" i="1" s="1"/>
  <c r="J1418" i="1" a="1"/>
  <c r="J1418" i="1" s="1"/>
  <c r="J1438" i="1" a="1"/>
  <c r="J1438" i="1" s="1"/>
  <c r="J1429" i="1" a="1"/>
  <c r="J1429" i="1" s="1"/>
  <c r="J1436" i="1" a="1"/>
  <c r="J1436" i="1" s="1"/>
  <c r="J1423" i="1" a="1"/>
  <c r="J1423" i="1" s="1"/>
  <c r="J1432" i="1" a="1"/>
  <c r="J1432" i="1" s="1"/>
  <c r="J1431" i="1" a="1"/>
  <c r="J1431" i="1" s="1"/>
  <c r="J1416" i="1" a="1"/>
  <c r="J1416" i="1" s="1"/>
  <c r="J1414" i="1" a="1"/>
  <c r="J1414" i="1" s="1"/>
  <c r="J1440" i="1" a="1"/>
  <c r="J1440" i="1" s="1"/>
  <c r="J1434" i="1" a="1"/>
  <c r="J1434" i="1" s="1"/>
  <c r="J1426" i="1" a="1"/>
  <c r="J1426" i="1" s="1"/>
  <c r="J1421" i="1" a="1"/>
  <c r="J1421" i="1" s="1"/>
  <c r="AG1315" i="1" a="1"/>
  <c r="AG1315" i="1" s="1"/>
  <c r="AG1306" i="1" a="1"/>
  <c r="AG1306" i="1" s="1"/>
  <c r="AG1295" i="1" a="1"/>
  <c r="AG1295" i="1" s="1"/>
  <c r="AG1304" i="1" a="1"/>
  <c r="AG1304" i="1" s="1"/>
  <c r="AG1310" i="1" a="1"/>
  <c r="AG1310" i="1" s="1"/>
  <c r="AG1301" i="1" a="1"/>
  <c r="AG1301" i="1" s="1"/>
  <c r="AG1321" i="1" a="1"/>
  <c r="AG1321" i="1" s="1"/>
  <c r="AG1307" i="1" a="1"/>
  <c r="AG1307" i="1" s="1"/>
  <c r="AG1308" i="1" a="1"/>
  <c r="AG1308" i="1" s="1"/>
  <c r="AG1293" i="1" a="1"/>
  <c r="AG1293" i="1" s="1"/>
  <c r="AG1296" i="1" a="1"/>
  <c r="AG1296" i="1" s="1"/>
  <c r="AG1294" i="1" a="1"/>
  <c r="AG1294" i="1" s="1"/>
  <c r="AG1292" i="1" a="1"/>
  <c r="AG1292" i="1" s="1"/>
  <c r="AG1318" i="1" a="1"/>
  <c r="AG1318" i="1" s="1"/>
  <c r="AG1297" i="1" a="1"/>
  <c r="AG1297" i="1" s="1"/>
  <c r="AG1319" i="1" a="1"/>
  <c r="AG1319" i="1" s="1"/>
  <c r="AG1317" i="1" a="1"/>
  <c r="AG1317" i="1" s="1"/>
  <c r="AG1314" i="1" a="1"/>
  <c r="AG1314" i="1" s="1"/>
  <c r="AG1312" i="1" a="1"/>
  <c r="AG1312" i="1" s="1"/>
  <c r="AG1316" i="1" a="1"/>
  <c r="AG1316" i="1" s="1"/>
  <c r="BC46" i="5"/>
  <c r="AG1309" i="1" a="1"/>
  <c r="AG1309" i="1" s="1"/>
  <c r="AG1303" i="1" a="1"/>
  <c r="AG1303" i="1" s="1"/>
  <c r="AG1302" i="1" a="1"/>
  <c r="AG1302" i="1" s="1"/>
  <c r="AG1299" i="1" a="1"/>
  <c r="AG1299" i="1" s="1"/>
  <c r="AG1320" i="1" a="1"/>
  <c r="AG1320" i="1" s="1"/>
  <c r="AG1300" i="1" a="1"/>
  <c r="AG1300" i="1" s="1"/>
  <c r="AG1313" i="1" a="1"/>
  <c r="AG1313" i="1" s="1"/>
  <c r="AG1298" i="1" a="1"/>
  <c r="AG1298" i="1" s="1"/>
  <c r="AG1305" i="1" a="1"/>
  <c r="AG1305" i="1" s="1"/>
  <c r="AG1311" i="1" a="1"/>
  <c r="AG1311" i="1" s="1"/>
  <c r="F24" i="6"/>
  <c r="N24" i="6" s="1"/>
  <c r="F170" i="2" a="1"/>
  <c r="F170" i="2" s="1"/>
  <c r="B64" i="19"/>
  <c r="J64" i="19" s="1"/>
  <c r="H242" i="1"/>
  <c r="G242" i="1"/>
  <c r="AF1459" i="1" a="1"/>
  <c r="AF1459" i="1" s="1"/>
  <c r="U1459" i="1" a="1"/>
  <c r="U1459" i="1" s="1"/>
  <c r="AE1459" i="1" a="1"/>
  <c r="AE1459" i="1" s="1"/>
  <c r="T1459" i="1" a="1"/>
  <c r="T1459" i="1" s="1"/>
  <c r="AD1459" i="1" a="1"/>
  <c r="AD1459" i="1" s="1"/>
  <c r="Y1459" i="1" a="1"/>
  <c r="Y1459" i="1" s="1"/>
  <c r="X1459" i="1" a="1"/>
  <c r="X1459" i="1" s="1"/>
  <c r="W1459" i="1" a="1"/>
  <c r="W1459" i="1" s="1"/>
  <c r="AC1459" i="1" a="1"/>
  <c r="AC1459" i="1" s="1"/>
  <c r="AB1459" i="1" a="1"/>
  <c r="AB1459" i="1" s="1"/>
  <c r="AA1459" i="1" a="1"/>
  <c r="AA1459" i="1" s="1"/>
  <c r="Z1459" i="1" a="1"/>
  <c r="Z1459" i="1" s="1"/>
  <c r="V1459" i="1"/>
  <c r="Y250" i="1" a="1"/>
  <c r="Y250" i="1" s="1"/>
  <c r="X250" i="1" a="1"/>
  <c r="X250" i="1" s="1"/>
  <c r="AF250" i="1" a="1"/>
  <c r="AF250" i="1" s="1"/>
  <c r="AA250" i="1" a="1"/>
  <c r="AA250" i="1" s="1"/>
  <c r="Z250" i="1" a="1"/>
  <c r="Z250" i="1" s="1"/>
  <c r="W250" i="1" a="1"/>
  <c r="W250" i="1" s="1"/>
  <c r="U250" i="1" a="1"/>
  <c r="U250" i="1" s="1"/>
  <c r="AB250" i="1" a="1"/>
  <c r="AB250" i="1" s="1"/>
  <c r="T250" i="1" a="1"/>
  <c r="T250" i="1" s="1"/>
  <c r="AE250" i="1" a="1"/>
  <c r="AE250" i="1" s="1"/>
  <c r="AD250" i="1" a="1"/>
  <c r="AD250" i="1" s="1"/>
  <c r="AC250" i="1" a="1"/>
  <c r="AC250" i="1" s="1"/>
  <c r="V250" i="1"/>
  <c r="R32" i="4"/>
  <c r="R60" i="4"/>
  <c r="V602" i="1" l="1"/>
  <c r="V872" i="1"/>
  <c r="V812" i="1"/>
  <c r="R57" i="4"/>
  <c r="R9" i="4"/>
  <c r="V212" i="1"/>
  <c r="V932" i="1"/>
  <c r="H1709" i="1"/>
  <c r="G1709" i="1"/>
  <c r="H1254" i="1"/>
  <c r="G1254" i="1"/>
  <c r="J613" i="1" a="1"/>
  <c r="J613" i="1" s="1"/>
  <c r="J607" i="1" a="1"/>
  <c r="J607" i="1" s="1"/>
  <c r="J610" i="1" a="1"/>
  <c r="J610" i="1" s="1"/>
  <c r="J619" i="1" a="1"/>
  <c r="J619" i="1" s="1"/>
  <c r="J629" i="1" a="1"/>
  <c r="J629" i="1" s="1"/>
  <c r="J615" i="1" a="1"/>
  <c r="J615" i="1" s="1"/>
  <c r="J604" i="1" a="1"/>
  <c r="J604" i="1" s="1"/>
  <c r="J626" i="1" a="1"/>
  <c r="J626" i="1" s="1"/>
  <c r="J606" i="1" a="1"/>
  <c r="J606" i="1" s="1"/>
  <c r="J609" i="1" a="1"/>
  <c r="J609" i="1" s="1"/>
  <c r="J631" i="1" a="1"/>
  <c r="J631" i="1" s="1"/>
  <c r="J608" i="1" a="1"/>
  <c r="J608" i="1" s="1"/>
  <c r="J614" i="1" a="1"/>
  <c r="J614" i="1" s="1"/>
  <c r="J625" i="1" a="1"/>
  <c r="J625" i="1" s="1"/>
  <c r="J612" i="1" a="1"/>
  <c r="J612" i="1" s="1"/>
  <c r="J622" i="1" a="1"/>
  <c r="J622" i="1" s="1"/>
  <c r="J603" i="1" a="1"/>
  <c r="J603" i="1" s="1"/>
  <c r="J620" i="1" a="1"/>
  <c r="J620" i="1" s="1"/>
  <c r="J617" i="1" a="1"/>
  <c r="J617" i="1" s="1"/>
  <c r="J630" i="1" a="1"/>
  <c r="J630" i="1" s="1"/>
  <c r="J602" i="1" a="1"/>
  <c r="J602" i="1" s="1"/>
  <c r="J628" i="1" a="1"/>
  <c r="J628" i="1" s="1"/>
  <c r="J605" i="1" a="1"/>
  <c r="J605" i="1" s="1"/>
  <c r="J611" i="1" a="1"/>
  <c r="J611" i="1" s="1"/>
  <c r="J616" i="1" a="1"/>
  <c r="J616" i="1" s="1"/>
  <c r="J623" i="1" a="1"/>
  <c r="J623" i="1" s="1"/>
  <c r="J621" i="1" a="1"/>
  <c r="J621" i="1" s="1"/>
  <c r="J627" i="1" a="1"/>
  <c r="J627" i="1" s="1"/>
  <c r="J618" i="1" a="1"/>
  <c r="J618" i="1" s="1"/>
  <c r="J624" i="1" a="1"/>
  <c r="J624" i="1" s="1"/>
  <c r="H1281" i="1"/>
  <c r="G1281" i="1"/>
  <c r="H1267" i="1"/>
  <c r="G1267" i="1"/>
  <c r="BB35" i="5"/>
  <c r="I966" i="1" a="1"/>
  <c r="I966" i="1" s="1"/>
  <c r="I970" i="1" a="1"/>
  <c r="I970" i="1" s="1"/>
  <c r="I967" i="1" a="1"/>
  <c r="I967" i="1" s="1"/>
  <c r="I982" i="1" a="1"/>
  <c r="I982" i="1" s="1"/>
  <c r="I987" i="1" a="1"/>
  <c r="I987" i="1" s="1"/>
  <c r="X962" i="1" a="1"/>
  <c r="X962" i="1" s="1"/>
  <c r="I988" i="1" a="1"/>
  <c r="I988" i="1" s="1"/>
  <c r="I973" i="1" a="1"/>
  <c r="I973" i="1" s="1"/>
  <c r="I964" i="1" a="1"/>
  <c r="I964" i="1" s="1"/>
  <c r="I977" i="1" a="1"/>
  <c r="I977" i="1" s="1"/>
  <c r="I968" i="1" a="1"/>
  <c r="I968" i="1" s="1"/>
  <c r="I974" i="1" a="1"/>
  <c r="I974" i="1" s="1"/>
  <c r="I979" i="1" a="1"/>
  <c r="I979" i="1" s="1"/>
  <c r="I971" i="1" a="1"/>
  <c r="I971" i="1" s="1"/>
  <c r="I984" i="1" a="1"/>
  <c r="I984" i="1" s="1"/>
  <c r="I981" i="1" a="1"/>
  <c r="I981" i="1" s="1"/>
  <c r="I969" i="1" a="1"/>
  <c r="I969" i="1" s="1"/>
  <c r="I986" i="1" a="1"/>
  <c r="I986" i="1" s="1"/>
  <c r="I989" i="1" a="1"/>
  <c r="I989" i="1" s="1"/>
  <c r="I983" i="1" a="1"/>
  <c r="I983" i="1" s="1"/>
  <c r="I963" i="1" a="1"/>
  <c r="I963" i="1" s="1"/>
  <c r="I976" i="1" a="1"/>
  <c r="I976" i="1" s="1"/>
  <c r="I985" i="1" a="1"/>
  <c r="I985" i="1" s="1"/>
  <c r="I980" i="1" a="1"/>
  <c r="I980" i="1" s="1"/>
  <c r="I990" i="1" a="1"/>
  <c r="I990" i="1" s="1"/>
  <c r="I965" i="1" a="1"/>
  <c r="I965" i="1" s="1"/>
  <c r="I991" i="1" a="1"/>
  <c r="I991" i="1" s="1"/>
  <c r="I962" i="1" a="1"/>
  <c r="I962" i="1" s="1"/>
  <c r="I978" i="1" a="1"/>
  <c r="I978" i="1" s="1"/>
  <c r="I972" i="1" a="1"/>
  <c r="I972" i="1" s="1"/>
  <c r="I975" i="1" a="1"/>
  <c r="I975" i="1" s="1"/>
  <c r="J737" i="1" a="1"/>
  <c r="J737" i="1" s="1"/>
  <c r="J734" i="1" a="1"/>
  <c r="J734" i="1" s="1"/>
  <c r="J726" i="1" a="1"/>
  <c r="J726" i="1" s="1"/>
  <c r="J742" i="1" a="1"/>
  <c r="J742" i="1" s="1"/>
  <c r="J748" i="1" a="1"/>
  <c r="J748" i="1" s="1"/>
  <c r="J722" i="1" a="1"/>
  <c r="J722" i="1" s="1"/>
  <c r="J731" i="1" a="1"/>
  <c r="J731" i="1" s="1"/>
  <c r="J738" i="1" a="1"/>
  <c r="J738" i="1" s="1"/>
  <c r="J741" i="1" a="1"/>
  <c r="J741" i="1" s="1"/>
  <c r="J729" i="1" a="1"/>
  <c r="J729" i="1" s="1"/>
  <c r="J751" i="1" a="1"/>
  <c r="J751" i="1" s="1"/>
  <c r="J749" i="1" a="1"/>
  <c r="J749" i="1" s="1"/>
  <c r="J735" i="1" a="1"/>
  <c r="J735" i="1" s="1"/>
  <c r="J746" i="1" a="1"/>
  <c r="J746" i="1" s="1"/>
  <c r="J750" i="1" a="1"/>
  <c r="J750" i="1" s="1"/>
  <c r="J736" i="1" a="1"/>
  <c r="J736" i="1" s="1"/>
  <c r="J740" i="1" a="1"/>
  <c r="J740" i="1" s="1"/>
  <c r="J745" i="1" a="1"/>
  <c r="J745" i="1" s="1"/>
  <c r="J723" i="1" a="1"/>
  <c r="J723" i="1" s="1"/>
  <c r="J730" i="1" a="1"/>
  <c r="J730" i="1" s="1"/>
  <c r="J744" i="1" a="1"/>
  <c r="J744" i="1" s="1"/>
  <c r="J724" i="1" a="1"/>
  <c r="J724" i="1" s="1"/>
  <c r="J728" i="1" a="1"/>
  <c r="J728" i="1" s="1"/>
  <c r="J743" i="1" a="1"/>
  <c r="J743" i="1" s="1"/>
  <c r="J732" i="1" a="1"/>
  <c r="J732" i="1" s="1"/>
  <c r="J747" i="1" a="1"/>
  <c r="J747" i="1" s="1"/>
  <c r="J733" i="1" a="1"/>
  <c r="J733" i="1" s="1"/>
  <c r="J739" i="1" a="1"/>
  <c r="J739" i="1" s="1"/>
  <c r="J725" i="1" a="1"/>
  <c r="J725" i="1" s="1"/>
  <c r="J727" i="1" a="1"/>
  <c r="J727" i="1" s="1"/>
  <c r="BB23" i="5"/>
  <c r="I619" i="1" a="1"/>
  <c r="I619" i="1" s="1"/>
  <c r="I607" i="1" a="1"/>
  <c r="I607" i="1" s="1"/>
  <c r="I613" i="1" a="1"/>
  <c r="I613" i="1" s="1"/>
  <c r="I621" i="1" a="1"/>
  <c r="I621" i="1" s="1"/>
  <c r="I610" i="1" a="1"/>
  <c r="I610" i="1" s="1"/>
  <c r="I602" i="1" a="1"/>
  <c r="I602" i="1" s="1"/>
  <c r="I604" i="1" a="1"/>
  <c r="I604" i="1" s="1"/>
  <c r="I631" i="1" a="1"/>
  <c r="I631" i="1" s="1"/>
  <c r="I608" i="1" a="1"/>
  <c r="I608" i="1" s="1"/>
  <c r="I627" i="1" a="1"/>
  <c r="I627" i="1" s="1"/>
  <c r="I614" i="1" a="1"/>
  <c r="I614" i="1" s="1"/>
  <c r="I625" i="1" a="1"/>
  <c r="I625" i="1" s="1"/>
  <c r="I609" i="1" a="1"/>
  <c r="I609" i="1" s="1"/>
  <c r="I622" i="1" a="1"/>
  <c r="I622" i="1" s="1"/>
  <c r="I618" i="1" a="1"/>
  <c r="I618" i="1" s="1"/>
  <c r="I617" i="1" a="1"/>
  <c r="I617" i="1" s="1"/>
  <c r="I628" i="1" a="1"/>
  <c r="I628" i="1" s="1"/>
  <c r="I624" i="1" a="1"/>
  <c r="I624" i="1" s="1"/>
  <c r="I611" i="1" a="1"/>
  <c r="I611" i="1" s="1"/>
  <c r="I605" i="1" a="1"/>
  <c r="I605" i="1" s="1"/>
  <c r="I615" i="1" a="1"/>
  <c r="I615" i="1" s="1"/>
  <c r="I630" i="1" a="1"/>
  <c r="I630" i="1" s="1"/>
  <c r="I616" i="1" a="1"/>
  <c r="I616" i="1" s="1"/>
  <c r="I623" i="1" a="1"/>
  <c r="I623" i="1" s="1"/>
  <c r="I612" i="1" a="1"/>
  <c r="I612" i="1" s="1"/>
  <c r="I606" i="1" a="1"/>
  <c r="I606" i="1" s="1"/>
  <c r="I620" i="1" a="1"/>
  <c r="I620" i="1" s="1"/>
  <c r="I603" i="1" a="1"/>
  <c r="I603" i="1" s="1"/>
  <c r="I629" i="1" a="1"/>
  <c r="I629" i="1" s="1"/>
  <c r="I626" i="1" a="1"/>
  <c r="I626" i="1" s="1"/>
  <c r="AD129" i="4"/>
  <c r="AD134" i="4"/>
  <c r="H1072" i="1"/>
  <c r="G1072" i="1"/>
  <c r="BG63" i="8"/>
  <c r="H1689" i="1"/>
  <c r="G1689" i="1"/>
  <c r="H1699" i="1"/>
  <c r="G1699" i="1"/>
  <c r="H1256" i="1"/>
  <c r="G1256" i="1"/>
  <c r="H1265" i="1"/>
  <c r="G1265" i="1"/>
  <c r="H1282" i="1"/>
  <c r="G1282" i="1"/>
  <c r="AG1491" i="1" a="1"/>
  <c r="AG1491" i="1" s="1"/>
  <c r="AG1475" i="1" a="1"/>
  <c r="AG1475" i="1" s="1"/>
  <c r="AG1484" i="1" a="1"/>
  <c r="AG1484" i="1" s="1"/>
  <c r="AG1487" i="1" a="1"/>
  <c r="AG1487" i="1" s="1"/>
  <c r="AG1501" i="1" a="1"/>
  <c r="AG1501" i="1" s="1"/>
  <c r="AG1488" i="1" a="1"/>
  <c r="AG1488" i="1" s="1"/>
  <c r="AG1472" i="1" a="1"/>
  <c r="AG1472" i="1" s="1"/>
  <c r="AG1481" i="1" a="1"/>
  <c r="AG1481" i="1" s="1"/>
  <c r="AG1495" i="1" a="1"/>
  <c r="AG1495" i="1" s="1"/>
  <c r="AG1490" i="1" a="1"/>
  <c r="AG1490" i="1" s="1"/>
  <c r="AG1493" i="1" a="1"/>
  <c r="AG1493" i="1" s="1"/>
  <c r="AG1478" i="1" a="1"/>
  <c r="AG1478" i="1" s="1"/>
  <c r="AG1477" i="1" a="1"/>
  <c r="AG1477" i="1" s="1"/>
  <c r="AG1473" i="1" a="1"/>
  <c r="AG1473" i="1" s="1"/>
  <c r="AG1499" i="1" a="1"/>
  <c r="AG1499" i="1" s="1"/>
  <c r="AG1482" i="1" a="1"/>
  <c r="AG1482" i="1" s="1"/>
  <c r="AG1492" i="1" a="1"/>
  <c r="AG1492" i="1" s="1"/>
  <c r="AG1496" i="1" a="1"/>
  <c r="AG1496" i="1" s="1"/>
  <c r="AG1476" i="1" a="1"/>
  <c r="AG1476" i="1" s="1"/>
  <c r="AG1474" i="1" a="1"/>
  <c r="AG1474" i="1" s="1"/>
  <c r="AG1497" i="1" a="1"/>
  <c r="AG1497" i="1" s="1"/>
  <c r="AG1483" i="1" a="1"/>
  <c r="AG1483" i="1" s="1"/>
  <c r="AG1489" i="1" a="1"/>
  <c r="AG1489" i="1" s="1"/>
  <c r="AG1494" i="1" a="1"/>
  <c r="AG1494" i="1" s="1"/>
  <c r="AG1498" i="1" a="1"/>
  <c r="AG1498" i="1" s="1"/>
  <c r="AG1480" i="1" a="1"/>
  <c r="AG1480" i="1" s="1"/>
  <c r="AG1500" i="1" a="1"/>
  <c r="AG1500" i="1" s="1"/>
  <c r="AG1485" i="1" a="1"/>
  <c r="AG1485" i="1" s="1"/>
  <c r="AG1486" i="1" a="1"/>
  <c r="AG1486" i="1" s="1"/>
  <c r="AG1479" i="1" a="1"/>
  <c r="AG1479" i="1" s="1"/>
  <c r="BC52" i="5"/>
  <c r="C15" i="4" a="1"/>
  <c r="C15" i="4" s="1"/>
  <c r="AD123" i="4"/>
  <c r="H1058" i="1"/>
  <c r="G1058" i="1"/>
  <c r="G1690" i="1"/>
  <c r="H1690" i="1"/>
  <c r="G1251" i="1"/>
  <c r="H1251" i="1"/>
  <c r="H1263" i="1"/>
  <c r="G1263" i="1"/>
  <c r="G1286" i="1"/>
  <c r="H1286" i="1"/>
  <c r="I364" i="2"/>
  <c r="H364" i="2"/>
  <c r="J850" i="1" a="1"/>
  <c r="J850" i="1" s="1"/>
  <c r="J844" i="1" a="1"/>
  <c r="J844" i="1" s="1"/>
  <c r="J864" i="1" a="1"/>
  <c r="J864" i="1" s="1"/>
  <c r="J870" i="1" a="1"/>
  <c r="J870" i="1" s="1"/>
  <c r="J859" i="1" a="1"/>
  <c r="J859" i="1" s="1"/>
  <c r="J867" i="1" a="1"/>
  <c r="J867" i="1" s="1"/>
  <c r="J856" i="1" a="1"/>
  <c r="J856" i="1" s="1"/>
  <c r="J860" i="1" a="1"/>
  <c r="J860" i="1" s="1"/>
  <c r="J871" i="1" a="1"/>
  <c r="J871" i="1" s="1"/>
  <c r="J866" i="1" a="1"/>
  <c r="J866" i="1" s="1"/>
  <c r="J861" i="1" a="1"/>
  <c r="J861" i="1" s="1"/>
  <c r="J854" i="1" a="1"/>
  <c r="J854" i="1" s="1"/>
  <c r="J853" i="1" a="1"/>
  <c r="J853" i="1" s="1"/>
  <c r="J846" i="1" a="1"/>
  <c r="J846" i="1" s="1"/>
  <c r="J848" i="1" a="1"/>
  <c r="J848" i="1" s="1"/>
  <c r="J851" i="1" a="1"/>
  <c r="J851" i="1" s="1"/>
  <c r="J858" i="1" a="1"/>
  <c r="J858" i="1" s="1"/>
  <c r="J847" i="1" a="1"/>
  <c r="J847" i="1" s="1"/>
  <c r="J868" i="1" a="1"/>
  <c r="J868" i="1" s="1"/>
  <c r="J842" i="1" a="1"/>
  <c r="J842" i="1" s="1"/>
  <c r="J852" i="1" a="1"/>
  <c r="J852" i="1" s="1"/>
  <c r="J869" i="1" a="1"/>
  <c r="J869" i="1" s="1"/>
  <c r="J849" i="1" a="1"/>
  <c r="J849" i="1" s="1"/>
  <c r="J863" i="1" a="1"/>
  <c r="J863" i="1" s="1"/>
  <c r="J865" i="1" a="1"/>
  <c r="J865" i="1" s="1"/>
  <c r="J855" i="1" a="1"/>
  <c r="J855" i="1" s="1"/>
  <c r="J857" i="1" a="1"/>
  <c r="J857" i="1" s="1"/>
  <c r="J843" i="1" a="1"/>
  <c r="J843" i="1" s="1"/>
  <c r="J845" i="1" a="1"/>
  <c r="J845" i="1" s="1"/>
  <c r="J862" i="1" a="1"/>
  <c r="J862" i="1" s="1"/>
  <c r="J951" i="1" a="1"/>
  <c r="J951" i="1" s="1"/>
  <c r="J952" i="1" a="1"/>
  <c r="J952" i="1" s="1"/>
  <c r="J948" i="1" a="1"/>
  <c r="J948" i="1" s="1"/>
  <c r="J946" i="1" a="1"/>
  <c r="J946" i="1" s="1"/>
  <c r="J955" i="1" a="1"/>
  <c r="J955" i="1" s="1"/>
  <c r="J942" i="1" a="1"/>
  <c r="J942" i="1" s="1"/>
  <c r="J937" i="1" a="1"/>
  <c r="J937" i="1" s="1"/>
  <c r="J933" i="1" a="1"/>
  <c r="J933" i="1" s="1"/>
  <c r="J961" i="1" a="1"/>
  <c r="J961" i="1" s="1"/>
  <c r="J941" i="1" a="1"/>
  <c r="J941" i="1" s="1"/>
  <c r="J938" i="1" a="1"/>
  <c r="J938" i="1" s="1"/>
  <c r="J945" i="1" a="1"/>
  <c r="J945" i="1" s="1"/>
  <c r="J934" i="1" a="1"/>
  <c r="J934" i="1" s="1"/>
  <c r="J949" i="1" a="1"/>
  <c r="J949" i="1" s="1"/>
  <c r="J956" i="1" a="1"/>
  <c r="J956" i="1" s="1"/>
  <c r="J950" i="1" a="1"/>
  <c r="J950" i="1" s="1"/>
  <c r="J953" i="1" a="1"/>
  <c r="J953" i="1" s="1"/>
  <c r="J939" i="1" a="1"/>
  <c r="J939" i="1" s="1"/>
  <c r="J932" i="1" a="1"/>
  <c r="J932" i="1" s="1"/>
  <c r="J935" i="1" a="1"/>
  <c r="J935" i="1" s="1"/>
  <c r="J959" i="1" a="1"/>
  <c r="J959" i="1" s="1"/>
  <c r="J954" i="1" a="1"/>
  <c r="J954" i="1" s="1"/>
  <c r="J960" i="1" a="1"/>
  <c r="J960" i="1" s="1"/>
  <c r="J944" i="1" a="1"/>
  <c r="J944" i="1" s="1"/>
  <c r="J957" i="1" a="1"/>
  <c r="J957" i="1" s="1"/>
  <c r="J958" i="1" a="1"/>
  <c r="J958" i="1" s="1"/>
  <c r="J936" i="1" a="1"/>
  <c r="J936" i="1" s="1"/>
  <c r="J943" i="1" a="1"/>
  <c r="J943" i="1" s="1"/>
  <c r="J940" i="1" a="1"/>
  <c r="J940" i="1" s="1"/>
  <c r="J947" i="1" a="1"/>
  <c r="J947" i="1" s="1"/>
  <c r="H1249" i="1"/>
  <c r="G1249" i="1"/>
  <c r="J1648" i="1" a="1"/>
  <c r="J1648" i="1" s="1"/>
  <c r="J1637" i="1" a="1"/>
  <c r="J1637" i="1" s="1"/>
  <c r="J1632" i="1" a="1"/>
  <c r="J1632" i="1" s="1"/>
  <c r="J1641" i="1" a="1"/>
  <c r="J1641" i="1" s="1"/>
  <c r="J1628" i="1" a="1"/>
  <c r="J1628" i="1" s="1"/>
  <c r="J1640" i="1" a="1"/>
  <c r="J1640" i="1" s="1"/>
  <c r="J1631" i="1" a="1"/>
  <c r="J1631" i="1" s="1"/>
  <c r="J1650" i="1" a="1"/>
  <c r="J1650" i="1" s="1"/>
  <c r="J1625" i="1" a="1"/>
  <c r="J1625" i="1" s="1"/>
  <c r="J1624" i="1" a="1"/>
  <c r="J1624" i="1" s="1"/>
  <c r="J1629" i="1" a="1"/>
  <c r="J1629" i="1" s="1"/>
  <c r="J1651" i="1" a="1"/>
  <c r="J1651" i="1" s="1"/>
  <c r="J1630" i="1" a="1"/>
  <c r="J1630" i="1" s="1"/>
  <c r="J1635" i="1" a="1"/>
  <c r="J1635" i="1" s="1"/>
  <c r="J1649" i="1" a="1"/>
  <c r="J1649" i="1" s="1"/>
  <c r="J1644" i="1" a="1"/>
  <c r="J1644" i="1" s="1"/>
  <c r="J1643" i="1" a="1"/>
  <c r="J1643" i="1" s="1"/>
  <c r="J1645" i="1" a="1"/>
  <c r="J1645" i="1" s="1"/>
  <c r="J1638" i="1" a="1"/>
  <c r="J1638" i="1" s="1"/>
  <c r="J1642" i="1" a="1"/>
  <c r="J1642" i="1" s="1"/>
  <c r="J1627" i="1" a="1"/>
  <c r="J1627" i="1" s="1"/>
  <c r="J1634" i="1" a="1"/>
  <c r="J1634" i="1" s="1"/>
  <c r="J1623" i="1" a="1"/>
  <c r="J1623" i="1" s="1"/>
  <c r="J1626" i="1" a="1"/>
  <c r="J1626" i="1" s="1"/>
  <c r="J1636" i="1" a="1"/>
  <c r="J1636" i="1" s="1"/>
  <c r="J1633" i="1" a="1"/>
  <c r="J1633" i="1" s="1"/>
  <c r="J1622" i="1" a="1"/>
  <c r="J1622" i="1" s="1"/>
  <c r="J1647" i="1" a="1"/>
  <c r="J1647" i="1" s="1"/>
  <c r="J1639" i="1" a="1"/>
  <c r="J1639" i="1" s="1"/>
  <c r="J1646" i="1" a="1"/>
  <c r="J1646" i="1" s="1"/>
  <c r="AD131" i="4"/>
  <c r="F1292" i="1" a="1"/>
  <c r="F1292" i="1" s="1"/>
  <c r="F1306" i="1" a="1"/>
  <c r="F1306" i="1" s="1"/>
  <c r="F1310" i="1" a="1"/>
  <c r="F1310" i="1" s="1"/>
  <c r="F1315" i="1" a="1"/>
  <c r="F1315" i="1" s="1"/>
  <c r="F1307" i="1" a="1"/>
  <c r="F1307" i="1" s="1"/>
  <c r="F1319" i="1" a="1"/>
  <c r="F1319" i="1" s="1"/>
  <c r="F1301" i="1" a="1"/>
  <c r="F1301" i="1" s="1"/>
  <c r="F1297" i="1" a="1"/>
  <c r="F1297" i="1" s="1"/>
  <c r="F1317" i="1" a="1"/>
  <c r="F1317" i="1" s="1"/>
  <c r="F1308" i="1" a="1"/>
  <c r="F1308" i="1" s="1"/>
  <c r="F1300" i="1" a="1"/>
  <c r="F1300" i="1" s="1"/>
  <c r="F1318" i="1" a="1"/>
  <c r="F1318" i="1" s="1"/>
  <c r="F1293" i="1" a="1"/>
  <c r="F1293" i="1" s="1"/>
  <c r="F1304" i="1" a="1"/>
  <c r="F1304" i="1" s="1"/>
  <c r="F1312" i="1" a="1"/>
  <c r="F1312" i="1" s="1"/>
  <c r="F1309" i="1" a="1"/>
  <c r="F1309" i="1" s="1"/>
  <c r="F1295" i="1" a="1"/>
  <c r="F1295" i="1" s="1"/>
  <c r="F1305" i="1" a="1"/>
  <c r="F1305" i="1" s="1"/>
  <c r="F1313" i="1" a="1"/>
  <c r="F1313" i="1" s="1"/>
  <c r="F1320" i="1" a="1"/>
  <c r="F1320" i="1" s="1"/>
  <c r="F1316" i="1" a="1"/>
  <c r="F1316" i="1" s="1"/>
  <c r="F1298" i="1" a="1"/>
  <c r="F1298" i="1" s="1"/>
  <c r="F1303" i="1" a="1"/>
  <c r="F1303" i="1" s="1"/>
  <c r="F1321" i="1" a="1"/>
  <c r="F1321" i="1" s="1"/>
  <c r="F1314" i="1" a="1"/>
  <c r="F1314" i="1" s="1"/>
  <c r="F1296" i="1" a="1"/>
  <c r="F1296" i="1" s="1"/>
  <c r="F1302" i="1" a="1"/>
  <c r="F1302" i="1" s="1"/>
  <c r="F1294" i="1" a="1"/>
  <c r="F1294" i="1" s="1"/>
  <c r="F1311" i="1" a="1"/>
  <c r="F1311" i="1" s="1"/>
  <c r="F1299" i="1" a="1"/>
  <c r="F1299" i="1" s="1"/>
  <c r="J48" i="19"/>
  <c r="D48" i="19"/>
  <c r="L48" i="19" s="1"/>
  <c r="BB27" i="5"/>
  <c r="I732" i="1" a="1"/>
  <c r="I732" i="1" s="1"/>
  <c r="I735" i="1" a="1"/>
  <c r="I735" i="1" s="1"/>
  <c r="I737" i="1" a="1"/>
  <c r="I737" i="1" s="1"/>
  <c r="I740" i="1" a="1"/>
  <c r="I740" i="1" s="1"/>
  <c r="X722" i="1" a="1"/>
  <c r="X722" i="1" s="1"/>
  <c r="I734" i="1" a="1"/>
  <c r="I734" i="1" s="1"/>
  <c r="I742" i="1" a="1"/>
  <c r="I742" i="1" s="1"/>
  <c r="I731" i="1" a="1"/>
  <c r="I731" i="1" s="1"/>
  <c r="I724" i="1" a="1"/>
  <c r="I724" i="1" s="1"/>
  <c r="I741" i="1" a="1"/>
  <c r="I741" i="1" s="1"/>
  <c r="I745" i="1" a="1"/>
  <c r="I745" i="1" s="1"/>
  <c r="I746" i="1" a="1"/>
  <c r="I746" i="1" s="1"/>
  <c r="I722" i="1" a="1"/>
  <c r="I722" i="1" s="1"/>
  <c r="I751" i="1" a="1"/>
  <c r="I751" i="1" s="1"/>
  <c r="I738" i="1" a="1"/>
  <c r="I738" i="1" s="1"/>
  <c r="I748" i="1" a="1"/>
  <c r="I748" i="1" s="1"/>
  <c r="I727" i="1" a="1"/>
  <c r="I727" i="1" s="1"/>
  <c r="I747" i="1" a="1"/>
  <c r="I747" i="1" s="1"/>
  <c r="I729" i="1" a="1"/>
  <c r="I729" i="1" s="1"/>
  <c r="I743" i="1" a="1"/>
  <c r="I743" i="1" s="1"/>
  <c r="I750" i="1" a="1"/>
  <c r="I750" i="1" s="1"/>
  <c r="I736" i="1" a="1"/>
  <c r="I736" i="1" s="1"/>
  <c r="I730" i="1" a="1"/>
  <c r="I730" i="1" s="1"/>
  <c r="I726" i="1" a="1"/>
  <c r="I726" i="1" s="1"/>
  <c r="I744" i="1" a="1"/>
  <c r="I744" i="1" s="1"/>
  <c r="I749" i="1" a="1"/>
  <c r="I749" i="1" s="1"/>
  <c r="I723" i="1" a="1"/>
  <c r="I723" i="1" s="1"/>
  <c r="I739" i="1" a="1"/>
  <c r="I739" i="1" s="1"/>
  <c r="I725" i="1" a="1"/>
  <c r="I725" i="1" s="1"/>
  <c r="I733" i="1" a="1"/>
  <c r="I733" i="1" s="1"/>
  <c r="I728" i="1" a="1"/>
  <c r="I728" i="1" s="1"/>
  <c r="AG1711" i="1" a="1"/>
  <c r="AG1711" i="1" s="1"/>
  <c r="AG1693" i="1" a="1"/>
  <c r="AG1693" i="1" s="1"/>
  <c r="AG1690" i="1" a="1"/>
  <c r="AG1690" i="1" s="1"/>
  <c r="AG1697" i="1" a="1"/>
  <c r="AG1697" i="1" s="1"/>
  <c r="AG1704" i="1" a="1"/>
  <c r="AG1704" i="1" s="1"/>
  <c r="AG1701" i="1" a="1"/>
  <c r="AG1701" i="1" s="1"/>
  <c r="AG1687" i="1" a="1"/>
  <c r="AG1687" i="1" s="1"/>
  <c r="AG1682" i="1" a="1"/>
  <c r="AG1682" i="1" s="1"/>
  <c r="AG1702" i="1" a="1"/>
  <c r="AG1702" i="1" s="1"/>
  <c r="AG1691" i="1" a="1"/>
  <c r="AG1691" i="1" s="1"/>
  <c r="AG1706" i="1" a="1"/>
  <c r="AG1706" i="1" s="1"/>
  <c r="AG1695" i="1" a="1"/>
  <c r="AG1695" i="1" s="1"/>
  <c r="AG1699" i="1" a="1"/>
  <c r="AG1699" i="1" s="1"/>
  <c r="AG1700" i="1" a="1"/>
  <c r="AG1700" i="1" s="1"/>
  <c r="AG1703" i="1" a="1"/>
  <c r="AG1703" i="1" s="1"/>
  <c r="AG1696" i="1" a="1"/>
  <c r="AG1696" i="1" s="1"/>
  <c r="AG1709" i="1" a="1"/>
  <c r="AG1709" i="1" s="1"/>
  <c r="AG1685" i="1" a="1"/>
  <c r="AG1685" i="1" s="1"/>
  <c r="AG1708" i="1" a="1"/>
  <c r="AG1708" i="1" s="1"/>
  <c r="AG1686" i="1" a="1"/>
  <c r="AG1686" i="1" s="1"/>
  <c r="AG1684" i="1" a="1"/>
  <c r="AG1684" i="1" s="1"/>
  <c r="AG1694" i="1" a="1"/>
  <c r="AG1694" i="1" s="1"/>
  <c r="AG1692" i="1" a="1"/>
  <c r="AG1692" i="1" s="1"/>
  <c r="AG1689" i="1" a="1"/>
  <c r="AG1689" i="1" s="1"/>
  <c r="AG1683" i="1" a="1"/>
  <c r="AG1683" i="1" s="1"/>
  <c r="AG1705" i="1" a="1"/>
  <c r="AG1705" i="1" s="1"/>
  <c r="AG1707" i="1" a="1"/>
  <c r="AG1707" i="1" s="1"/>
  <c r="AG1698" i="1" a="1"/>
  <c r="AG1698" i="1" s="1"/>
  <c r="AG1688" i="1" a="1"/>
  <c r="AG1688" i="1" s="1"/>
  <c r="AG1710" i="1" a="1"/>
  <c r="AG1710" i="1" s="1"/>
  <c r="H1270" i="1"/>
  <c r="G1270" i="1"/>
  <c r="AD148" i="4"/>
  <c r="G1707" i="1"/>
  <c r="H1707" i="1"/>
  <c r="H1688" i="1"/>
  <c r="G1688" i="1"/>
  <c r="R12" i="4"/>
  <c r="BE67" i="6"/>
  <c r="J319" i="1" a="1"/>
  <c r="J319" i="1" s="1"/>
  <c r="J307" i="1" a="1"/>
  <c r="J307" i="1" s="1"/>
  <c r="J310" i="1" a="1"/>
  <c r="J310" i="1" s="1"/>
  <c r="J315" i="1" a="1"/>
  <c r="J315" i="1" s="1"/>
  <c r="J324" i="1" a="1"/>
  <c r="J324" i="1" s="1"/>
  <c r="J331" i="1" a="1"/>
  <c r="J331" i="1" s="1"/>
  <c r="J313" i="1" a="1"/>
  <c r="J313" i="1" s="1"/>
  <c r="J326" i="1" a="1"/>
  <c r="J326" i="1" s="1"/>
  <c r="J317" i="1" a="1"/>
  <c r="J317" i="1" s="1"/>
  <c r="J309" i="1" a="1"/>
  <c r="J309" i="1" s="1"/>
  <c r="J325" i="1" a="1"/>
  <c r="J325" i="1" s="1"/>
  <c r="J329" i="1" a="1"/>
  <c r="J329" i="1" s="1"/>
  <c r="J304" i="1" a="1"/>
  <c r="J304" i="1" s="1"/>
  <c r="J330" i="1" a="1"/>
  <c r="J330" i="1" s="1"/>
  <c r="J323" i="1" a="1"/>
  <c r="J323" i="1" s="1"/>
  <c r="J311" i="1" a="1"/>
  <c r="J311" i="1" s="1"/>
  <c r="J322" i="1" a="1"/>
  <c r="J322" i="1" s="1"/>
  <c r="J306" i="1" a="1"/>
  <c r="J306" i="1" s="1"/>
  <c r="J314" i="1" a="1"/>
  <c r="J314" i="1" s="1"/>
  <c r="J318" i="1" a="1"/>
  <c r="J318" i="1" s="1"/>
  <c r="J302" i="1" a="1"/>
  <c r="J302" i="1" s="1"/>
  <c r="J327" i="1" a="1"/>
  <c r="J327" i="1" s="1"/>
  <c r="J316" i="1" a="1"/>
  <c r="J316" i="1" s="1"/>
  <c r="J321" i="1" a="1"/>
  <c r="J321" i="1" s="1"/>
  <c r="J312" i="1" a="1"/>
  <c r="J312" i="1" s="1"/>
  <c r="J328" i="1" a="1"/>
  <c r="J328" i="1" s="1"/>
  <c r="J303" i="1" a="1"/>
  <c r="J303" i="1" s="1"/>
  <c r="J305" i="1" a="1"/>
  <c r="J305" i="1" s="1"/>
  <c r="J320" i="1" a="1"/>
  <c r="J320" i="1" s="1"/>
  <c r="J308" i="1" a="1"/>
  <c r="J308" i="1" s="1"/>
  <c r="AD135" i="4"/>
  <c r="AD137" i="4"/>
  <c r="BB34" i="5"/>
  <c r="I961" i="1" a="1"/>
  <c r="I961" i="1" s="1"/>
  <c r="I951" i="1" a="1"/>
  <c r="I951" i="1" s="1"/>
  <c r="I955" i="1" a="1"/>
  <c r="I955" i="1" s="1"/>
  <c r="I942" i="1" a="1"/>
  <c r="I942" i="1" s="1"/>
  <c r="I934" i="1" a="1"/>
  <c r="I934" i="1" s="1"/>
  <c r="I948" i="1" a="1"/>
  <c r="I948" i="1" s="1"/>
  <c r="I959" i="1" a="1"/>
  <c r="I959" i="1" s="1"/>
  <c r="I950" i="1" a="1"/>
  <c r="I950" i="1" s="1"/>
  <c r="I939" i="1" a="1"/>
  <c r="I939" i="1" s="1"/>
  <c r="I937" i="1" a="1"/>
  <c r="I937" i="1" s="1"/>
  <c r="I953" i="1" a="1"/>
  <c r="I953" i="1" s="1"/>
  <c r="I940" i="1" a="1"/>
  <c r="I940" i="1" s="1"/>
  <c r="I958" i="1" a="1"/>
  <c r="I958" i="1" s="1"/>
  <c r="I933" i="1" a="1"/>
  <c r="I933" i="1" s="1"/>
  <c r="I941" i="1" a="1"/>
  <c r="I941" i="1" s="1"/>
  <c r="I932" i="1" a="1"/>
  <c r="I932" i="1" s="1"/>
  <c r="I956" i="1" a="1"/>
  <c r="I956" i="1" s="1"/>
  <c r="I945" i="1" a="1"/>
  <c r="I945" i="1" s="1"/>
  <c r="I935" i="1" a="1"/>
  <c r="I935" i="1" s="1"/>
  <c r="I957" i="1" a="1"/>
  <c r="I957" i="1" s="1"/>
  <c r="I954" i="1" a="1"/>
  <c r="I954" i="1" s="1"/>
  <c r="I960" i="1" a="1"/>
  <c r="I960" i="1" s="1"/>
  <c r="I944" i="1" a="1"/>
  <c r="I944" i="1" s="1"/>
  <c r="I949" i="1" a="1"/>
  <c r="I949" i="1" s="1"/>
  <c r="I936" i="1" a="1"/>
  <c r="I936" i="1" s="1"/>
  <c r="I946" i="1" a="1"/>
  <c r="I946" i="1" s="1"/>
  <c r="I952" i="1" a="1"/>
  <c r="I952" i="1" s="1"/>
  <c r="I947" i="1" a="1"/>
  <c r="I947" i="1" s="1"/>
  <c r="I938" i="1" a="1"/>
  <c r="I938" i="1" s="1"/>
  <c r="I943" i="1" a="1"/>
  <c r="I943" i="1" s="1"/>
  <c r="G1079" i="1"/>
  <c r="H1079" i="1"/>
  <c r="H1705" i="1"/>
  <c r="G1705" i="1"/>
  <c r="H1691" i="1"/>
  <c r="G1691" i="1"/>
  <c r="BB39" i="5"/>
  <c r="I1090" i="1" a="1"/>
  <c r="I1090" i="1" s="1"/>
  <c r="I1087" i="1" a="1"/>
  <c r="I1087" i="1" s="1"/>
  <c r="I1094" i="1" a="1"/>
  <c r="I1094" i="1" s="1"/>
  <c r="I1093" i="1" a="1"/>
  <c r="I1093" i="1" s="1"/>
  <c r="I1102" i="1" a="1"/>
  <c r="I1102" i="1" s="1"/>
  <c r="I1084" i="1" a="1"/>
  <c r="I1084" i="1" s="1"/>
  <c r="X1082" i="1" a="1"/>
  <c r="X1082" i="1" s="1"/>
  <c r="I1106" i="1" a="1"/>
  <c r="I1106" i="1" s="1"/>
  <c r="I1096" i="1" a="1"/>
  <c r="I1096" i="1" s="1"/>
  <c r="I1110" i="1" a="1"/>
  <c r="I1110" i="1" s="1"/>
  <c r="I1108" i="1" a="1"/>
  <c r="I1108" i="1" s="1"/>
  <c r="I1089" i="1" a="1"/>
  <c r="I1089" i="1" s="1"/>
  <c r="I1082" i="1" a="1"/>
  <c r="I1082" i="1" s="1"/>
  <c r="I1086" i="1" a="1"/>
  <c r="I1086" i="1" s="1"/>
  <c r="I1101" i="1" a="1"/>
  <c r="I1101" i="1" s="1"/>
  <c r="I1097" i="1" a="1"/>
  <c r="I1097" i="1" s="1"/>
  <c r="I1104" i="1" a="1"/>
  <c r="I1104" i="1" s="1"/>
  <c r="I1098" i="1" a="1"/>
  <c r="I1098" i="1" s="1"/>
  <c r="I1111" i="1" a="1"/>
  <c r="I1111" i="1" s="1"/>
  <c r="I1099" i="1" a="1"/>
  <c r="I1099" i="1" s="1"/>
  <c r="I1085" i="1" a="1"/>
  <c r="I1085" i="1" s="1"/>
  <c r="I1107" i="1" a="1"/>
  <c r="I1107" i="1" s="1"/>
  <c r="I1091" i="1" a="1"/>
  <c r="I1091" i="1" s="1"/>
  <c r="I1109" i="1" a="1"/>
  <c r="I1109" i="1" s="1"/>
  <c r="I1100" i="1" a="1"/>
  <c r="I1100" i="1" s="1"/>
  <c r="I1105" i="1" a="1"/>
  <c r="I1105" i="1" s="1"/>
  <c r="I1103" i="1" a="1"/>
  <c r="I1103" i="1" s="1"/>
  <c r="I1088" i="1" a="1"/>
  <c r="I1088" i="1" s="1"/>
  <c r="I1092" i="1" a="1"/>
  <c r="I1092" i="1" s="1"/>
  <c r="I1095" i="1" a="1"/>
  <c r="I1095" i="1" s="1"/>
  <c r="I1083" i="1" a="1"/>
  <c r="I1083" i="1" s="1"/>
  <c r="G1259" i="1"/>
  <c r="H1259" i="1"/>
  <c r="G1280" i="1"/>
  <c r="H1280" i="1"/>
  <c r="I306" i="2"/>
  <c r="H306" i="2"/>
  <c r="AD140" i="4"/>
  <c r="H1055" i="1"/>
  <c r="G1055" i="1"/>
  <c r="X932" i="1" a="1"/>
  <c r="X932" i="1" s="1"/>
  <c r="H1685" i="1"/>
  <c r="G1685" i="1"/>
  <c r="G1686" i="1"/>
  <c r="H1686" i="1"/>
  <c r="F1094" i="1" a="1"/>
  <c r="F1094" i="1" s="1"/>
  <c r="F1090" i="1" a="1"/>
  <c r="F1090" i="1" s="1"/>
  <c r="F1097" i="1" a="1"/>
  <c r="F1097" i="1" s="1"/>
  <c r="F1087" i="1" a="1"/>
  <c r="F1087" i="1" s="1"/>
  <c r="F1084" i="1" a="1"/>
  <c r="F1084" i="1" s="1"/>
  <c r="F1102" i="1" a="1"/>
  <c r="F1102" i="1" s="1"/>
  <c r="F1093" i="1" a="1"/>
  <c r="F1093" i="1" s="1"/>
  <c r="F1099" i="1" a="1"/>
  <c r="F1099" i="1" s="1"/>
  <c r="F1091" i="1" a="1"/>
  <c r="F1091" i="1" s="1"/>
  <c r="F1107" i="1" a="1"/>
  <c r="F1107" i="1" s="1"/>
  <c r="F1106" i="1" a="1"/>
  <c r="F1106" i="1" s="1"/>
  <c r="F1089" i="1" a="1"/>
  <c r="F1089" i="1" s="1"/>
  <c r="F1096" i="1" a="1"/>
  <c r="F1096" i="1" s="1"/>
  <c r="F1085" i="1" a="1"/>
  <c r="F1085" i="1" s="1"/>
  <c r="F1108" i="1" a="1"/>
  <c r="F1108" i="1" s="1"/>
  <c r="F1110" i="1" a="1"/>
  <c r="F1110" i="1" s="1"/>
  <c r="F1086" i="1" a="1"/>
  <c r="F1086" i="1" s="1"/>
  <c r="F1101" i="1" a="1"/>
  <c r="F1101" i="1" s="1"/>
  <c r="F1111" i="1" a="1"/>
  <c r="F1111" i="1" s="1"/>
  <c r="F1100" i="1" a="1"/>
  <c r="F1100" i="1" s="1"/>
  <c r="F1109" i="1" a="1"/>
  <c r="F1109" i="1" s="1"/>
  <c r="F1098" i="1" a="1"/>
  <c r="F1098" i="1" s="1"/>
  <c r="F1104" i="1" a="1"/>
  <c r="F1104" i="1" s="1"/>
  <c r="F1103" i="1" a="1"/>
  <c r="F1103" i="1" s="1"/>
  <c r="F1082" i="1" a="1"/>
  <c r="F1082" i="1" s="1"/>
  <c r="F1105" i="1" a="1"/>
  <c r="F1105" i="1" s="1"/>
  <c r="F1092" i="1" a="1"/>
  <c r="F1092" i="1" s="1"/>
  <c r="F1095" i="1" a="1"/>
  <c r="F1095" i="1" s="1"/>
  <c r="F1083" i="1" a="1"/>
  <c r="F1083" i="1" s="1"/>
  <c r="F1088" i="1" a="1"/>
  <c r="F1088" i="1" s="1"/>
  <c r="G1248" i="1"/>
  <c r="H1248" i="1"/>
  <c r="H1272" i="1"/>
  <c r="G1272" i="1"/>
  <c r="C54" i="19"/>
  <c r="K47" i="19"/>
  <c r="C58" i="19"/>
  <c r="D47" i="19"/>
  <c r="L47" i="19" s="1"/>
  <c r="H1700" i="1"/>
  <c r="G1700" i="1"/>
  <c r="I402" i="2"/>
  <c r="H402" i="2"/>
  <c r="G1059" i="1"/>
  <c r="H1059" i="1"/>
  <c r="F20" i="6"/>
  <c r="N20" i="6" s="1"/>
  <c r="F138" i="2" a="1"/>
  <c r="F138" i="2" s="1"/>
  <c r="H138" i="2" s="1"/>
  <c r="Y512" i="1" a="1"/>
  <c r="Y512" i="1" s="1"/>
  <c r="H1703" i="1"/>
  <c r="G1703" i="1"/>
  <c r="G1244" i="1"/>
  <c r="H1244" i="1"/>
  <c r="AG1277" i="1" a="1"/>
  <c r="AG1277" i="1" s="1"/>
  <c r="AG1286" i="1" a="1"/>
  <c r="AG1286" i="1" s="1"/>
  <c r="AG1274" i="1" a="1"/>
  <c r="AG1274" i="1" s="1"/>
  <c r="AG1267" i="1" a="1"/>
  <c r="AG1267" i="1" s="1"/>
  <c r="AG1270" i="1" a="1"/>
  <c r="AG1270" i="1" s="1"/>
  <c r="AG1291" i="1" a="1"/>
  <c r="AG1291" i="1" s="1"/>
  <c r="AG1275" i="1" a="1"/>
  <c r="AG1275" i="1" s="1"/>
  <c r="AG1279" i="1" a="1"/>
  <c r="AG1279" i="1" s="1"/>
  <c r="AG1282" i="1" a="1"/>
  <c r="AG1282" i="1" s="1"/>
  <c r="AG1264" i="1" a="1"/>
  <c r="AG1264" i="1" s="1"/>
  <c r="AG1278" i="1" a="1"/>
  <c r="AG1278" i="1" s="1"/>
  <c r="AG1281" i="1" a="1"/>
  <c r="AG1281" i="1" s="1"/>
  <c r="AG1287" i="1" a="1"/>
  <c r="AG1287" i="1" s="1"/>
  <c r="AG1289" i="1" a="1"/>
  <c r="AG1289" i="1" s="1"/>
  <c r="AG1290" i="1" a="1"/>
  <c r="AG1290" i="1" s="1"/>
  <c r="AG1269" i="1" a="1"/>
  <c r="AG1269" i="1" s="1"/>
  <c r="AG1262" i="1" a="1"/>
  <c r="AG1262" i="1" s="1"/>
  <c r="AG1268" i="1" a="1"/>
  <c r="AG1268" i="1" s="1"/>
  <c r="AG1266" i="1" a="1"/>
  <c r="AG1266" i="1" s="1"/>
  <c r="AG1273" i="1" a="1"/>
  <c r="AG1273" i="1" s="1"/>
  <c r="AG1271" i="1" a="1"/>
  <c r="AG1271" i="1" s="1"/>
  <c r="AG1288" i="1" a="1"/>
  <c r="AG1288" i="1" s="1"/>
  <c r="AG1276" i="1" a="1"/>
  <c r="AG1276" i="1" s="1"/>
  <c r="AG1284" i="1" a="1"/>
  <c r="AG1284" i="1" s="1"/>
  <c r="AG1280" i="1" a="1"/>
  <c r="AG1280" i="1" s="1"/>
  <c r="AG1265" i="1" a="1"/>
  <c r="AG1265" i="1" s="1"/>
  <c r="AG1263" i="1" a="1"/>
  <c r="AG1263" i="1" s="1"/>
  <c r="AG1283" i="1" a="1"/>
  <c r="AG1283" i="1" s="1"/>
  <c r="AG1272" i="1" a="1"/>
  <c r="AG1272" i="1" s="1"/>
  <c r="AG1285" i="1" a="1"/>
  <c r="AG1285" i="1" s="1"/>
  <c r="AD122" i="4"/>
  <c r="AG1561" i="1" a="1"/>
  <c r="AG1561" i="1" s="1"/>
  <c r="AG1551" i="1" a="1"/>
  <c r="AG1551" i="1" s="1"/>
  <c r="AG1542" i="1" a="1"/>
  <c r="AG1542" i="1" s="1"/>
  <c r="AG1533" i="1" a="1"/>
  <c r="AG1533" i="1" s="1"/>
  <c r="AG1548" i="1" a="1"/>
  <c r="AG1548" i="1" s="1"/>
  <c r="AG1539" i="1" a="1"/>
  <c r="AG1539" i="1" s="1"/>
  <c r="AG1546" i="1" a="1"/>
  <c r="AG1546" i="1" s="1"/>
  <c r="AG1553" i="1" a="1"/>
  <c r="AG1553" i="1" s="1"/>
  <c r="AG1559" i="1" a="1"/>
  <c r="AG1559" i="1" s="1"/>
  <c r="AG1550" i="1" a="1"/>
  <c r="AG1550" i="1" s="1"/>
  <c r="AG1540" i="1" a="1"/>
  <c r="AG1540" i="1" s="1"/>
  <c r="AG1545" i="1" a="1"/>
  <c r="AG1545" i="1" s="1"/>
  <c r="AG1532" i="1" a="1"/>
  <c r="AG1532" i="1" s="1"/>
  <c r="AG1547" i="1" a="1"/>
  <c r="AG1547" i="1" s="1"/>
  <c r="AG1537" i="1" a="1"/>
  <c r="AG1537" i="1" s="1"/>
  <c r="AG1549" i="1" a="1"/>
  <c r="AG1549" i="1" s="1"/>
  <c r="AG1557" i="1" a="1"/>
  <c r="AG1557" i="1" s="1"/>
  <c r="AG1535" i="1" a="1"/>
  <c r="AG1535" i="1" s="1"/>
  <c r="AG1555" i="1" a="1"/>
  <c r="AG1555" i="1" s="1"/>
  <c r="AG1556" i="1" a="1"/>
  <c r="AG1556" i="1" s="1"/>
  <c r="AG1534" i="1" a="1"/>
  <c r="AG1534" i="1" s="1"/>
  <c r="AG1543" i="1" a="1"/>
  <c r="AG1543" i="1" s="1"/>
  <c r="AG1554" i="1" a="1"/>
  <c r="AG1554" i="1" s="1"/>
  <c r="AG1538" i="1" a="1"/>
  <c r="AG1538" i="1" s="1"/>
  <c r="AG1560" i="1" a="1"/>
  <c r="AG1560" i="1" s="1"/>
  <c r="AG1558" i="1" a="1"/>
  <c r="AG1558" i="1" s="1"/>
  <c r="AG1552" i="1" a="1"/>
  <c r="AG1552" i="1" s="1"/>
  <c r="AG1544" i="1" a="1"/>
  <c r="AG1544" i="1" s="1"/>
  <c r="AG1541" i="1" a="1"/>
  <c r="AG1541" i="1" s="1"/>
  <c r="AG1536" i="1" a="1"/>
  <c r="AG1536" i="1" s="1"/>
  <c r="BC54" i="5"/>
  <c r="I90" i="2"/>
  <c r="H90" i="2"/>
  <c r="AG761" i="1" a="1"/>
  <c r="AG761" i="1" s="1"/>
  <c r="AG772" i="1" a="1"/>
  <c r="AG772" i="1" s="1"/>
  <c r="AG762" i="1" a="1"/>
  <c r="AG762" i="1" s="1"/>
  <c r="AG770" i="1" a="1"/>
  <c r="AG770" i="1" s="1"/>
  <c r="AG753" i="1" a="1"/>
  <c r="AG753" i="1" s="1"/>
  <c r="AG779" i="1" a="1"/>
  <c r="AG779" i="1" s="1"/>
  <c r="AG759" i="1" a="1"/>
  <c r="AG759" i="1" s="1"/>
  <c r="AG752" i="1" a="1"/>
  <c r="AG752" i="1" s="1"/>
  <c r="AG777" i="1" a="1"/>
  <c r="AG777" i="1" s="1"/>
  <c r="AG773" i="1" a="1"/>
  <c r="AG773" i="1" s="1"/>
  <c r="AG760" i="1" a="1"/>
  <c r="AG760" i="1" s="1"/>
  <c r="AG778" i="1" a="1"/>
  <c r="AG778" i="1" s="1"/>
  <c r="AG755" i="1" a="1"/>
  <c r="AG755" i="1" s="1"/>
  <c r="AG780" i="1" a="1"/>
  <c r="AG780" i="1" s="1"/>
  <c r="AG758" i="1" a="1"/>
  <c r="AG758" i="1" s="1"/>
  <c r="AG769" i="1" a="1"/>
  <c r="AG769" i="1" s="1"/>
  <c r="AG776" i="1" a="1"/>
  <c r="AG776" i="1" s="1"/>
  <c r="AG768" i="1" a="1"/>
  <c r="AG768" i="1" s="1"/>
  <c r="AG765" i="1" a="1"/>
  <c r="AG765" i="1" s="1"/>
  <c r="AG756" i="1" a="1"/>
  <c r="AG756" i="1" s="1"/>
  <c r="AG763" i="1" a="1"/>
  <c r="AG763" i="1" s="1"/>
  <c r="AG775" i="1" a="1"/>
  <c r="AG775" i="1" s="1"/>
  <c r="AG764" i="1" a="1"/>
  <c r="AG764" i="1" s="1"/>
  <c r="AG781" i="1" a="1"/>
  <c r="AG781" i="1" s="1"/>
  <c r="AG766" i="1" a="1"/>
  <c r="AG766" i="1" s="1"/>
  <c r="AG754" i="1" a="1"/>
  <c r="AG754" i="1" s="1"/>
  <c r="AG757" i="1" a="1"/>
  <c r="AG757" i="1" s="1"/>
  <c r="AG771" i="1" a="1"/>
  <c r="AG771" i="1" s="1"/>
  <c r="AG767" i="1" a="1"/>
  <c r="AG767" i="1" s="1"/>
  <c r="AG774" i="1" a="1"/>
  <c r="AG774" i="1" s="1"/>
  <c r="BC28" i="5"/>
  <c r="J1775" i="1" a="1"/>
  <c r="J1775" i="1" s="1"/>
  <c r="J1795" i="1" a="1"/>
  <c r="J1795" i="1" s="1"/>
  <c r="J1793" i="1" a="1"/>
  <c r="J1793" i="1" s="1"/>
  <c r="J1794" i="1" a="1"/>
  <c r="J1794" i="1" s="1"/>
  <c r="J1800" i="1" a="1"/>
  <c r="J1800" i="1" s="1"/>
  <c r="J1801" i="1" a="1"/>
  <c r="J1801" i="1" s="1"/>
  <c r="J1776" i="1" a="1"/>
  <c r="J1776" i="1" s="1"/>
  <c r="J1790" i="1" a="1"/>
  <c r="J1790" i="1" s="1"/>
  <c r="J1799" i="1" a="1"/>
  <c r="J1799" i="1" s="1"/>
  <c r="J1788" i="1" a="1"/>
  <c r="J1788" i="1" s="1"/>
  <c r="J1772" i="1" a="1"/>
  <c r="J1772" i="1" s="1"/>
  <c r="J1781" i="1" a="1"/>
  <c r="J1781" i="1" s="1"/>
  <c r="J1798" i="1" a="1"/>
  <c r="J1798" i="1" s="1"/>
  <c r="J1780" i="1" a="1"/>
  <c r="J1780" i="1" s="1"/>
  <c r="J1782" i="1" a="1"/>
  <c r="J1782" i="1" s="1"/>
  <c r="J1783" i="1" a="1"/>
  <c r="J1783" i="1" s="1"/>
  <c r="J1796" i="1" a="1"/>
  <c r="J1796" i="1" s="1"/>
  <c r="J1784" i="1" a="1"/>
  <c r="J1784" i="1" s="1"/>
  <c r="J1777" i="1" a="1"/>
  <c r="J1777" i="1" s="1"/>
  <c r="J1791" i="1" a="1"/>
  <c r="J1791" i="1" s="1"/>
  <c r="J1792" i="1" a="1"/>
  <c r="J1792" i="1" s="1"/>
  <c r="J1797" i="1" a="1"/>
  <c r="J1797" i="1" s="1"/>
  <c r="J1774" i="1" a="1"/>
  <c r="J1774" i="1" s="1"/>
  <c r="J1785" i="1" a="1"/>
  <c r="J1785" i="1" s="1"/>
  <c r="J1789" i="1" a="1"/>
  <c r="J1789" i="1" s="1"/>
  <c r="J1787" i="1" a="1"/>
  <c r="J1787" i="1" s="1"/>
  <c r="J1773" i="1" a="1"/>
  <c r="J1773" i="1" s="1"/>
  <c r="J1786" i="1" a="1"/>
  <c r="J1786" i="1" s="1"/>
  <c r="J1779" i="1" a="1"/>
  <c r="J1779" i="1" s="1"/>
  <c r="J1778" i="1" a="1"/>
  <c r="J1778" i="1" s="1"/>
  <c r="H1702" i="1"/>
  <c r="G1702" i="1"/>
  <c r="F19" i="6"/>
  <c r="Y482" i="1" a="1"/>
  <c r="Y482" i="1" s="1"/>
  <c r="F130" i="2" a="1"/>
  <c r="F130" i="2" s="1"/>
  <c r="H130" i="2" s="1"/>
  <c r="I13" i="4" a="1"/>
  <c r="I13" i="4" s="1"/>
  <c r="G1" i="5"/>
  <c r="H1245" i="1"/>
  <c r="G1245" i="1"/>
  <c r="G1237" i="1"/>
  <c r="H1237" i="1"/>
  <c r="H1291" i="1"/>
  <c r="G1291" i="1"/>
  <c r="G1275" i="1"/>
  <c r="H1275" i="1"/>
  <c r="O18" i="4" a="1"/>
  <c r="O18" i="4" s="1"/>
  <c r="BA18" i="5"/>
  <c r="R481" i="1" a="1"/>
  <c r="R481" i="1" s="1"/>
  <c r="R469" i="1" a="1"/>
  <c r="R469" i="1" s="1"/>
  <c r="AV18" i="5"/>
  <c r="AW18" i="5" s="1"/>
  <c r="R462" i="1" a="1"/>
  <c r="R462" i="1" s="1"/>
  <c r="R464" i="1" a="1"/>
  <c r="R464" i="1" s="1"/>
  <c r="R468" i="1" a="1"/>
  <c r="R468" i="1" s="1"/>
  <c r="R479" i="1" a="1"/>
  <c r="R479" i="1" s="1"/>
  <c r="R466" i="1" a="1"/>
  <c r="R466" i="1" s="1"/>
  <c r="R471" i="1" a="1"/>
  <c r="R471" i="1" s="1"/>
  <c r="R475" i="1" a="1"/>
  <c r="R475" i="1" s="1"/>
  <c r="R452" i="1" a="1"/>
  <c r="R452" i="1" s="1"/>
  <c r="R463" i="1" a="1"/>
  <c r="R463" i="1" s="1"/>
  <c r="R470" i="1" a="1"/>
  <c r="R470" i="1" s="1"/>
  <c r="R472" i="1" a="1"/>
  <c r="R472" i="1" s="1"/>
  <c r="R459" i="1" a="1"/>
  <c r="R459" i="1" s="1"/>
  <c r="R454" i="1" a="1"/>
  <c r="R454" i="1" s="1"/>
  <c r="R473" i="1" a="1"/>
  <c r="R473" i="1" s="1"/>
  <c r="R461" i="1" a="1"/>
  <c r="R461" i="1" s="1"/>
  <c r="R453" i="1" a="1"/>
  <c r="R453" i="1" s="1"/>
  <c r="R465" i="1" a="1"/>
  <c r="R465" i="1" s="1"/>
  <c r="R474" i="1" a="1"/>
  <c r="R474" i="1" s="1"/>
  <c r="R476" i="1" a="1"/>
  <c r="R476" i="1" s="1"/>
  <c r="AX18" i="5"/>
  <c r="R467" i="1" a="1"/>
  <c r="R467" i="1" s="1"/>
  <c r="R477" i="1" a="1"/>
  <c r="R477" i="1" s="1"/>
  <c r="R458" i="1" a="1"/>
  <c r="R458" i="1" s="1"/>
  <c r="R460" i="1" a="1"/>
  <c r="R460" i="1" s="1"/>
  <c r="R455" i="1" a="1"/>
  <c r="R455" i="1" s="1"/>
  <c r="R480" i="1" a="1"/>
  <c r="R480" i="1" s="1"/>
  <c r="R456" i="1" a="1"/>
  <c r="R456" i="1" s="1"/>
  <c r="R478" i="1" a="1"/>
  <c r="R478" i="1" s="1"/>
  <c r="R457" i="1" a="1"/>
  <c r="R457" i="1" s="1"/>
  <c r="T452" i="1" a="1"/>
  <c r="T452" i="1" s="1"/>
  <c r="V452" i="1" s="1"/>
  <c r="J156" i="1" a="1"/>
  <c r="J156" i="1" s="1"/>
  <c r="J169" i="1" a="1"/>
  <c r="J169" i="1" s="1"/>
  <c r="J167" i="1" a="1"/>
  <c r="J167" i="1" s="1"/>
  <c r="J175" i="1" a="1"/>
  <c r="J175" i="1" s="1"/>
  <c r="J159" i="1" a="1"/>
  <c r="J159" i="1" s="1"/>
  <c r="J152" i="1" a="1"/>
  <c r="J152" i="1" s="1"/>
  <c r="J162" i="1" a="1"/>
  <c r="J162" i="1" s="1"/>
  <c r="J154" i="1" a="1"/>
  <c r="J154" i="1" s="1"/>
  <c r="J164" i="1" a="1"/>
  <c r="J164" i="1" s="1"/>
  <c r="J173" i="1" a="1"/>
  <c r="J173" i="1" s="1"/>
  <c r="J179" i="1" a="1"/>
  <c r="J179" i="1" s="1"/>
  <c r="J172" i="1" a="1"/>
  <c r="J172" i="1" s="1"/>
  <c r="J160" i="1" a="1"/>
  <c r="J160" i="1" s="1"/>
  <c r="J158" i="1" a="1"/>
  <c r="J158" i="1" s="1"/>
  <c r="J155" i="1" a="1"/>
  <c r="J155" i="1" s="1"/>
  <c r="J153" i="1" a="1"/>
  <c r="J153" i="1" s="1"/>
  <c r="J177" i="1" a="1"/>
  <c r="J177" i="1" s="1"/>
  <c r="J180" i="1" a="1"/>
  <c r="J180" i="1" s="1"/>
  <c r="J161" i="1" a="1"/>
  <c r="J161" i="1" s="1"/>
  <c r="J170" i="1" a="1"/>
  <c r="J170" i="1" s="1"/>
  <c r="J166" i="1" a="1"/>
  <c r="J166" i="1" s="1"/>
  <c r="J168" i="1" a="1"/>
  <c r="J168" i="1" s="1"/>
  <c r="J157" i="1" a="1"/>
  <c r="J157" i="1" s="1"/>
  <c r="J171" i="1" a="1"/>
  <c r="J171" i="1" s="1"/>
  <c r="J174" i="1" a="1"/>
  <c r="J174" i="1" s="1"/>
  <c r="J163" i="1" a="1"/>
  <c r="J163" i="1" s="1"/>
  <c r="J165" i="1" a="1"/>
  <c r="J165" i="1" s="1"/>
  <c r="J181" i="1" a="1"/>
  <c r="J181" i="1" s="1"/>
  <c r="J178" i="1" a="1"/>
  <c r="J178" i="1" s="1"/>
  <c r="J176" i="1" a="1"/>
  <c r="J176" i="1" s="1"/>
  <c r="I82" i="2"/>
  <c r="H82" i="2"/>
  <c r="AD138" i="4"/>
  <c r="AD142" i="4"/>
  <c r="H1076" i="1"/>
  <c r="G1076" i="1"/>
  <c r="J1331" i="1" a="1"/>
  <c r="J1331" i="1" s="1"/>
  <c r="J1342" i="1" a="1"/>
  <c r="J1342" i="1" s="1"/>
  <c r="J1351" i="1" a="1"/>
  <c r="J1351" i="1" s="1"/>
  <c r="J1348" i="1" a="1"/>
  <c r="J1348" i="1" s="1"/>
  <c r="J1328" i="1" a="1"/>
  <c r="J1328" i="1" s="1"/>
  <c r="J1324" i="1" a="1"/>
  <c r="J1324" i="1" s="1"/>
  <c r="J1332" i="1" a="1"/>
  <c r="J1332" i="1" s="1"/>
  <c r="J1347" i="1" a="1"/>
  <c r="J1347" i="1" s="1"/>
  <c r="J1344" i="1" a="1"/>
  <c r="J1344" i="1" s="1"/>
  <c r="J1346" i="1" a="1"/>
  <c r="J1346" i="1" s="1"/>
  <c r="J1322" i="1" a="1"/>
  <c r="J1322" i="1" s="1"/>
  <c r="J1335" i="1" a="1"/>
  <c r="J1335" i="1" s="1"/>
  <c r="J1330" i="1" a="1"/>
  <c r="J1330" i="1" s="1"/>
  <c r="J1326" i="1" a="1"/>
  <c r="J1326" i="1" s="1"/>
  <c r="J1334" i="1" a="1"/>
  <c r="J1334" i="1" s="1"/>
  <c r="J1323" i="1" a="1"/>
  <c r="J1323" i="1" s="1"/>
  <c r="J1329" i="1" a="1"/>
  <c r="J1329" i="1" s="1"/>
  <c r="J1336" i="1" a="1"/>
  <c r="J1336" i="1" s="1"/>
  <c r="J1325" i="1" a="1"/>
  <c r="J1325" i="1" s="1"/>
  <c r="J1343" i="1" a="1"/>
  <c r="J1343" i="1" s="1"/>
  <c r="J1339" i="1" a="1"/>
  <c r="J1339" i="1" s="1"/>
  <c r="J1350" i="1" a="1"/>
  <c r="J1350" i="1" s="1"/>
  <c r="J1340" i="1" a="1"/>
  <c r="J1340" i="1" s="1"/>
  <c r="J1338" i="1" a="1"/>
  <c r="J1338" i="1" s="1"/>
  <c r="J1341" i="1" a="1"/>
  <c r="J1341" i="1" s="1"/>
  <c r="J1349" i="1" a="1"/>
  <c r="J1349" i="1" s="1"/>
  <c r="J1333" i="1" a="1"/>
  <c r="J1333" i="1" s="1"/>
  <c r="J1337" i="1" a="1"/>
  <c r="J1337" i="1" s="1"/>
  <c r="J1345" i="1" a="1"/>
  <c r="J1345" i="1" s="1"/>
  <c r="J1327" i="1" a="1"/>
  <c r="J1327" i="1" s="1"/>
  <c r="BB47" i="5"/>
  <c r="I1333" i="1" a="1"/>
  <c r="I1333" i="1" s="1"/>
  <c r="I1330" i="1" a="1"/>
  <c r="I1330" i="1" s="1"/>
  <c r="I1334" i="1" a="1"/>
  <c r="I1334" i="1" s="1"/>
  <c r="I1351" i="1" a="1"/>
  <c r="I1351" i="1" s="1"/>
  <c r="I1331" i="1" a="1"/>
  <c r="I1331" i="1" s="1"/>
  <c r="I1348" i="1" a="1"/>
  <c r="I1348" i="1" s="1"/>
  <c r="X1322" i="1" a="1"/>
  <c r="X1322" i="1" s="1"/>
  <c r="I1342" i="1" a="1"/>
  <c r="I1342" i="1" s="1"/>
  <c r="I1327" i="1" a="1"/>
  <c r="I1327" i="1" s="1"/>
  <c r="I1349" i="1" a="1"/>
  <c r="I1349" i="1" s="1"/>
  <c r="I1332" i="1" a="1"/>
  <c r="I1332" i="1" s="1"/>
  <c r="I1347" i="1" a="1"/>
  <c r="I1347" i="1" s="1"/>
  <c r="I1344" i="1" a="1"/>
  <c r="I1344" i="1" s="1"/>
  <c r="I1329" i="1" a="1"/>
  <c r="I1329" i="1" s="1"/>
  <c r="I1346" i="1" a="1"/>
  <c r="I1346" i="1" s="1"/>
  <c r="I1322" i="1" a="1"/>
  <c r="I1322" i="1" s="1"/>
  <c r="I1340" i="1" a="1"/>
  <c r="I1340" i="1" s="1"/>
  <c r="I1337" i="1" a="1"/>
  <c r="I1337" i="1" s="1"/>
  <c r="I1324" i="1" a="1"/>
  <c r="I1324" i="1" s="1"/>
  <c r="I1350" i="1" a="1"/>
  <c r="I1350" i="1" s="1"/>
  <c r="I1328" i="1" a="1"/>
  <c r="I1328" i="1" s="1"/>
  <c r="I1336" i="1" a="1"/>
  <c r="I1336" i="1" s="1"/>
  <c r="I1345" i="1" a="1"/>
  <c r="I1345" i="1" s="1"/>
  <c r="I1339" i="1" a="1"/>
  <c r="I1339" i="1" s="1"/>
  <c r="I1335" i="1" a="1"/>
  <c r="I1335" i="1" s="1"/>
  <c r="I1326" i="1" a="1"/>
  <c r="I1326" i="1" s="1"/>
  <c r="I1338" i="1" a="1"/>
  <c r="I1338" i="1" s="1"/>
  <c r="I1341" i="1" a="1"/>
  <c r="I1341" i="1" s="1"/>
  <c r="I1325" i="1" a="1"/>
  <c r="I1325" i="1" s="1"/>
  <c r="I1343" i="1" a="1"/>
  <c r="I1343" i="1" s="1"/>
  <c r="I1323" i="1" a="1"/>
  <c r="I1323" i="1" s="1"/>
  <c r="J721" i="1" a="1"/>
  <c r="J721" i="1" s="1"/>
  <c r="J704" i="1" a="1"/>
  <c r="J704" i="1" s="1"/>
  <c r="J708" i="1" a="1"/>
  <c r="J708" i="1" s="1"/>
  <c r="J692" i="1" a="1"/>
  <c r="J692" i="1" s="1"/>
  <c r="J697" i="1" a="1"/>
  <c r="J697" i="1" s="1"/>
  <c r="J715" i="1" a="1"/>
  <c r="J715" i="1" s="1"/>
  <c r="J694" i="1" a="1"/>
  <c r="J694" i="1" s="1"/>
  <c r="J709" i="1" a="1"/>
  <c r="J709" i="1" s="1"/>
  <c r="J702" i="1" a="1"/>
  <c r="J702" i="1" s="1"/>
  <c r="J718" i="1" a="1"/>
  <c r="J718" i="1" s="1"/>
  <c r="J696" i="1" a="1"/>
  <c r="J696" i="1" s="1"/>
  <c r="J713" i="1" a="1"/>
  <c r="J713" i="1" s="1"/>
  <c r="J716" i="1" a="1"/>
  <c r="J716" i="1" s="1"/>
  <c r="J699" i="1" a="1"/>
  <c r="J699" i="1" s="1"/>
  <c r="J717" i="1" a="1"/>
  <c r="J717" i="1" s="1"/>
  <c r="J719" i="1" a="1"/>
  <c r="J719" i="1" s="1"/>
  <c r="J711" i="1" a="1"/>
  <c r="J711" i="1" s="1"/>
  <c r="J701" i="1" a="1"/>
  <c r="J701" i="1" s="1"/>
  <c r="J700" i="1" a="1"/>
  <c r="J700" i="1" s="1"/>
  <c r="J695" i="1" a="1"/>
  <c r="J695" i="1" s="1"/>
  <c r="J698" i="1" a="1"/>
  <c r="J698" i="1" s="1"/>
  <c r="J705" i="1" a="1"/>
  <c r="J705" i="1" s="1"/>
  <c r="J712" i="1" a="1"/>
  <c r="J712" i="1" s="1"/>
  <c r="J714" i="1" a="1"/>
  <c r="J714" i="1" s="1"/>
  <c r="J693" i="1" a="1"/>
  <c r="J693" i="1" s="1"/>
  <c r="J706" i="1" a="1"/>
  <c r="J706" i="1" s="1"/>
  <c r="J720" i="1" a="1"/>
  <c r="J720" i="1" s="1"/>
  <c r="J703" i="1" a="1"/>
  <c r="J703" i="1" s="1"/>
  <c r="J710" i="1" a="1"/>
  <c r="J710" i="1" s="1"/>
  <c r="J707" i="1" a="1"/>
  <c r="J707" i="1" s="1"/>
  <c r="AD125" i="4"/>
  <c r="AD147" i="4"/>
  <c r="H1052" i="1"/>
  <c r="G1052" i="1"/>
  <c r="O24" i="4" a="1"/>
  <c r="O24" i="4" s="1"/>
  <c r="R24" i="4" s="1"/>
  <c r="BA24" i="5"/>
  <c r="R648" i="1" a="1"/>
  <c r="R648" i="1" s="1"/>
  <c r="R653" i="1" a="1"/>
  <c r="R653" i="1" s="1"/>
  <c r="R634" i="1" a="1"/>
  <c r="R634" i="1" s="1"/>
  <c r="R659" i="1" a="1"/>
  <c r="R659" i="1" s="1"/>
  <c r="R637" i="1" a="1"/>
  <c r="R637" i="1" s="1"/>
  <c r="R661" i="1" a="1"/>
  <c r="R661" i="1" s="1"/>
  <c r="R640" i="1" a="1"/>
  <c r="R640" i="1" s="1"/>
  <c r="R657" i="1" a="1"/>
  <c r="R657" i="1" s="1"/>
  <c r="R636" i="1" a="1"/>
  <c r="R636" i="1" s="1"/>
  <c r="R635" i="1" a="1"/>
  <c r="R635" i="1" s="1"/>
  <c r="R641" i="1" a="1"/>
  <c r="R641" i="1" s="1"/>
  <c r="R660" i="1" a="1"/>
  <c r="R660" i="1" s="1"/>
  <c r="R644" i="1" a="1"/>
  <c r="R644" i="1" s="1"/>
  <c r="R654" i="1" a="1"/>
  <c r="R654" i="1" s="1"/>
  <c r="R646" i="1" a="1"/>
  <c r="R646" i="1" s="1"/>
  <c r="R658" i="1" a="1"/>
  <c r="R658" i="1" s="1"/>
  <c r="R642" i="1" a="1"/>
  <c r="R642" i="1" s="1"/>
  <c r="R652" i="1" a="1"/>
  <c r="R652" i="1" s="1"/>
  <c r="R649" i="1" a="1"/>
  <c r="R649" i="1" s="1"/>
  <c r="R651" i="1" a="1"/>
  <c r="R651" i="1" s="1"/>
  <c r="R639" i="1" a="1"/>
  <c r="R639" i="1" s="1"/>
  <c r="R656" i="1" a="1"/>
  <c r="R656" i="1" s="1"/>
  <c r="AV24" i="5"/>
  <c r="AW24" i="5" s="1"/>
  <c r="R638" i="1" a="1"/>
  <c r="R638" i="1" s="1"/>
  <c r="R632" i="1" a="1"/>
  <c r="R632" i="1" s="1"/>
  <c r="R645" i="1" a="1"/>
  <c r="R645" i="1" s="1"/>
  <c r="R650" i="1" a="1"/>
  <c r="R650" i="1" s="1"/>
  <c r="R655" i="1" a="1"/>
  <c r="R655" i="1" s="1"/>
  <c r="R633" i="1" a="1"/>
  <c r="R633" i="1" s="1"/>
  <c r="R643" i="1" a="1"/>
  <c r="R643" i="1" s="1"/>
  <c r="R647" i="1" a="1"/>
  <c r="R647" i="1" s="1"/>
  <c r="AX24" i="5"/>
  <c r="T632" i="1" a="1"/>
  <c r="T632" i="1" s="1"/>
  <c r="V632" i="1" s="1"/>
  <c r="BB26" i="5"/>
  <c r="I699" i="1" a="1"/>
  <c r="I699" i="1" s="1"/>
  <c r="I704" i="1" a="1"/>
  <c r="I704" i="1" s="1"/>
  <c r="I708" i="1" a="1"/>
  <c r="I708" i="1" s="1"/>
  <c r="I697" i="1" a="1"/>
  <c r="I697" i="1" s="1"/>
  <c r="I710" i="1" a="1"/>
  <c r="I710" i="1" s="1"/>
  <c r="I715" i="1" a="1"/>
  <c r="I715" i="1" s="1"/>
  <c r="I719" i="1" a="1"/>
  <c r="I719" i="1" s="1"/>
  <c r="I698" i="1" a="1"/>
  <c r="I698" i="1" s="1"/>
  <c r="I720" i="1" a="1"/>
  <c r="I720" i="1" s="1"/>
  <c r="I694" i="1" a="1"/>
  <c r="I694" i="1" s="1"/>
  <c r="I707" i="1" a="1"/>
  <c r="I707" i="1" s="1"/>
  <c r="I702" i="1" a="1"/>
  <c r="I702" i="1" s="1"/>
  <c r="I692" i="1" a="1"/>
  <c r="I692" i="1" s="1"/>
  <c r="I711" i="1" a="1"/>
  <c r="I711" i="1" s="1"/>
  <c r="I714" i="1" a="1"/>
  <c r="I714" i="1" s="1"/>
  <c r="I693" i="1" a="1"/>
  <c r="I693" i="1" s="1"/>
  <c r="I700" i="1" a="1"/>
  <c r="I700" i="1" s="1"/>
  <c r="I717" i="1" a="1"/>
  <c r="I717" i="1" s="1"/>
  <c r="I701" i="1" a="1"/>
  <c r="I701" i="1" s="1"/>
  <c r="I713" i="1" a="1"/>
  <c r="I713" i="1" s="1"/>
  <c r="I706" i="1" a="1"/>
  <c r="I706" i="1" s="1"/>
  <c r="I705" i="1" a="1"/>
  <c r="I705" i="1" s="1"/>
  <c r="I695" i="1" a="1"/>
  <c r="I695" i="1" s="1"/>
  <c r="I721" i="1" a="1"/>
  <c r="I721" i="1" s="1"/>
  <c r="I712" i="1" a="1"/>
  <c r="I712" i="1" s="1"/>
  <c r="I718" i="1" a="1"/>
  <c r="I718" i="1" s="1"/>
  <c r="I716" i="1" a="1"/>
  <c r="I716" i="1" s="1"/>
  <c r="I709" i="1" a="1"/>
  <c r="I709" i="1" s="1"/>
  <c r="I696" i="1" a="1"/>
  <c r="I696" i="1" s="1"/>
  <c r="I703" i="1" a="1"/>
  <c r="I703" i="1" s="1"/>
  <c r="F729" i="1" a="1"/>
  <c r="F729" i="1" s="1"/>
  <c r="F751" i="1" a="1"/>
  <c r="F751" i="1" s="1"/>
  <c r="F740" i="1" a="1"/>
  <c r="F740" i="1" s="1"/>
  <c r="F734" i="1" a="1"/>
  <c r="F734" i="1" s="1"/>
  <c r="F748" i="1" a="1"/>
  <c r="F748" i="1" s="1"/>
  <c r="F749" i="1" a="1"/>
  <c r="F749" i="1" s="1"/>
  <c r="F744" i="1" a="1"/>
  <c r="F744" i="1" s="1"/>
  <c r="F727" i="1" a="1"/>
  <c r="F727" i="1" s="1"/>
  <c r="F731" i="1" a="1"/>
  <c r="F731" i="1" s="1"/>
  <c r="F722" i="1" a="1"/>
  <c r="F722" i="1" s="1"/>
  <c r="F737" i="1" a="1"/>
  <c r="F737" i="1" s="1"/>
  <c r="F724" i="1" a="1"/>
  <c r="F724" i="1" s="1"/>
  <c r="F741" i="1" a="1"/>
  <c r="F741" i="1" s="1"/>
  <c r="F726" i="1" a="1"/>
  <c r="F726" i="1" s="1"/>
  <c r="F736" i="1" a="1"/>
  <c r="F736" i="1" s="1"/>
  <c r="F742" i="1" a="1"/>
  <c r="F742" i="1" s="1"/>
  <c r="F746" i="1" a="1"/>
  <c r="F746" i="1" s="1"/>
  <c r="F723" i="1" a="1"/>
  <c r="F723" i="1" s="1"/>
  <c r="F732" i="1" a="1"/>
  <c r="F732" i="1" s="1"/>
  <c r="F743" i="1" a="1"/>
  <c r="F743" i="1" s="1"/>
  <c r="F745" i="1" a="1"/>
  <c r="F745" i="1" s="1"/>
  <c r="F747" i="1" a="1"/>
  <c r="F747" i="1" s="1"/>
  <c r="F730" i="1" a="1"/>
  <c r="F730" i="1" s="1"/>
  <c r="F728" i="1" a="1"/>
  <c r="F728" i="1" s="1"/>
  <c r="F738" i="1" a="1"/>
  <c r="F738" i="1" s="1"/>
  <c r="F725" i="1" a="1"/>
  <c r="F725" i="1" s="1"/>
  <c r="F739" i="1" a="1"/>
  <c r="F739" i="1" s="1"/>
  <c r="F733" i="1" a="1"/>
  <c r="F733" i="1" s="1"/>
  <c r="F735" i="1" a="1"/>
  <c r="F735" i="1" s="1"/>
  <c r="F750" i="1" a="1"/>
  <c r="F750" i="1" s="1"/>
  <c r="BB33" i="5"/>
  <c r="I930" i="1" a="1"/>
  <c r="I930" i="1" s="1"/>
  <c r="I913" i="1" a="1"/>
  <c r="I913" i="1" s="1"/>
  <c r="I910" i="1" a="1"/>
  <c r="I910" i="1" s="1"/>
  <c r="I915" i="1" a="1"/>
  <c r="I915" i="1" s="1"/>
  <c r="I922" i="1" a="1"/>
  <c r="I922" i="1" s="1"/>
  <c r="I918" i="1" a="1"/>
  <c r="I918" i="1" s="1"/>
  <c r="I929" i="1" a="1"/>
  <c r="I929" i="1" s="1"/>
  <c r="I924" i="1" a="1"/>
  <c r="I924" i="1" s="1"/>
  <c r="I919" i="1" a="1"/>
  <c r="I919" i="1" s="1"/>
  <c r="I911" i="1" a="1"/>
  <c r="I911" i="1" s="1"/>
  <c r="I923" i="1" a="1"/>
  <c r="I923" i="1" s="1"/>
  <c r="I902" i="1" a="1"/>
  <c r="I902" i="1" s="1"/>
  <c r="I926" i="1" a="1"/>
  <c r="I926" i="1" s="1"/>
  <c r="I906" i="1" a="1"/>
  <c r="I906" i="1" s="1"/>
  <c r="X902" i="1" a="1"/>
  <c r="X902" i="1" s="1"/>
  <c r="I914" i="1" a="1"/>
  <c r="I914" i="1" s="1"/>
  <c r="I904" i="1" a="1"/>
  <c r="I904" i="1" s="1"/>
  <c r="I928" i="1" a="1"/>
  <c r="I928" i="1" s="1"/>
  <c r="I917" i="1" a="1"/>
  <c r="I917" i="1" s="1"/>
  <c r="I931" i="1" a="1"/>
  <c r="I931" i="1" s="1"/>
  <c r="I916" i="1" a="1"/>
  <c r="I916" i="1" s="1"/>
  <c r="I925" i="1" a="1"/>
  <c r="I925" i="1" s="1"/>
  <c r="I908" i="1" a="1"/>
  <c r="I908" i="1" s="1"/>
  <c r="I920" i="1" a="1"/>
  <c r="I920" i="1" s="1"/>
  <c r="I905" i="1" a="1"/>
  <c r="I905" i="1" s="1"/>
  <c r="I909" i="1" a="1"/>
  <c r="I909" i="1" s="1"/>
  <c r="I912" i="1" a="1"/>
  <c r="I912" i="1" s="1"/>
  <c r="I927" i="1" a="1"/>
  <c r="I927" i="1" s="1"/>
  <c r="I921" i="1" a="1"/>
  <c r="I921" i="1" s="1"/>
  <c r="I907" i="1" a="1"/>
  <c r="I907" i="1" s="1"/>
  <c r="I903" i="1" a="1"/>
  <c r="I903" i="1" s="1"/>
  <c r="AD130" i="4"/>
  <c r="AD128" i="4"/>
  <c r="H1063" i="1"/>
  <c r="G1063" i="1"/>
  <c r="G1694" i="1"/>
  <c r="H1694" i="1"/>
  <c r="H1285" i="1"/>
  <c r="G1285" i="1"/>
  <c r="H1060" i="1"/>
  <c r="G1060" i="1"/>
  <c r="F966" i="1" a="1"/>
  <c r="F966" i="1" s="1"/>
  <c r="F984" i="1" a="1"/>
  <c r="F984" i="1" s="1"/>
  <c r="F982" i="1" a="1"/>
  <c r="F982" i="1" s="1"/>
  <c r="F967" i="1" a="1"/>
  <c r="F967" i="1" s="1"/>
  <c r="F971" i="1" a="1"/>
  <c r="F971" i="1" s="1"/>
  <c r="F976" i="1" a="1"/>
  <c r="F976" i="1" s="1"/>
  <c r="F988" i="1" a="1"/>
  <c r="F988" i="1" s="1"/>
  <c r="F964" i="1" a="1"/>
  <c r="F964" i="1" s="1"/>
  <c r="F979" i="1" a="1"/>
  <c r="F979" i="1" s="1"/>
  <c r="F987" i="1" a="1"/>
  <c r="F987" i="1" s="1"/>
  <c r="F968" i="1" a="1"/>
  <c r="F968" i="1" s="1"/>
  <c r="F972" i="1" a="1"/>
  <c r="F972" i="1" s="1"/>
  <c r="F985" i="1" a="1"/>
  <c r="F985" i="1" s="1"/>
  <c r="F975" i="1" a="1"/>
  <c r="F975" i="1" s="1"/>
  <c r="F963" i="1" a="1"/>
  <c r="F963" i="1" s="1"/>
  <c r="F973" i="1" a="1"/>
  <c r="F973" i="1" s="1"/>
  <c r="F974" i="1" a="1"/>
  <c r="F974" i="1" s="1"/>
  <c r="F969" i="1" a="1"/>
  <c r="F969" i="1" s="1"/>
  <c r="F965" i="1" a="1"/>
  <c r="F965" i="1" s="1"/>
  <c r="F970" i="1" a="1"/>
  <c r="F970" i="1" s="1"/>
  <c r="F986" i="1" a="1"/>
  <c r="F986" i="1" s="1"/>
  <c r="F991" i="1" a="1"/>
  <c r="F991" i="1" s="1"/>
  <c r="F977" i="1" a="1"/>
  <c r="F977" i="1" s="1"/>
  <c r="F990" i="1" a="1"/>
  <c r="F990" i="1" s="1"/>
  <c r="F981" i="1" a="1"/>
  <c r="F981" i="1" s="1"/>
  <c r="F962" i="1" a="1"/>
  <c r="F962" i="1" s="1"/>
  <c r="F989" i="1" a="1"/>
  <c r="F989" i="1" s="1"/>
  <c r="F978" i="1" a="1"/>
  <c r="F978" i="1" s="1"/>
  <c r="F983" i="1" a="1"/>
  <c r="F983" i="1" s="1"/>
  <c r="F980" i="1" a="1"/>
  <c r="F980" i="1" s="1"/>
  <c r="AD144" i="4"/>
  <c r="H1706" i="1"/>
  <c r="G1706" i="1"/>
  <c r="H1289" i="1"/>
  <c r="G1289" i="1"/>
  <c r="H1070" i="1"/>
  <c r="G1070" i="1"/>
  <c r="I290" i="2"/>
  <c r="H290" i="2"/>
  <c r="C6" i="4"/>
  <c r="C13" i="4" a="1"/>
  <c r="C13" i="4" s="1"/>
  <c r="C17" i="4" a="1"/>
  <c r="C17" i="4" s="1"/>
  <c r="BG63" i="11"/>
  <c r="O25" i="5"/>
  <c r="V52" i="17"/>
  <c r="U52" i="17"/>
  <c r="AD146" i="4"/>
  <c r="I386" i="2"/>
  <c r="H386" i="2"/>
  <c r="H1077" i="1"/>
  <c r="G1077" i="1"/>
  <c r="K64" i="19"/>
  <c r="D64" i="19"/>
  <c r="L64" i="19" s="1"/>
  <c r="H1692" i="1"/>
  <c r="G1692" i="1"/>
  <c r="H1693" i="1"/>
  <c r="G1693" i="1"/>
  <c r="I114" i="2"/>
  <c r="H114" i="2"/>
  <c r="G1232" i="1"/>
  <c r="H1232" i="1"/>
  <c r="H1273" i="1"/>
  <c r="G1273" i="1"/>
  <c r="J50" i="1" a="1"/>
  <c r="J50" i="1" s="1"/>
  <c r="J37" i="1" a="1"/>
  <c r="J37" i="1" s="1"/>
  <c r="J32" i="1" a="1"/>
  <c r="J32" i="1" s="1"/>
  <c r="J46" i="1" a="1"/>
  <c r="J46" i="1" s="1"/>
  <c r="J47" i="1" a="1"/>
  <c r="J47" i="1" s="1"/>
  <c r="J34" i="1" a="1"/>
  <c r="J34" i="1" s="1"/>
  <c r="J57" i="1" a="1"/>
  <c r="J57" i="1" s="1"/>
  <c r="J60" i="1" a="1"/>
  <c r="J60" i="1" s="1"/>
  <c r="J56" i="1" a="1"/>
  <c r="J56" i="1" s="1"/>
  <c r="J49" i="1" a="1"/>
  <c r="J49" i="1" s="1"/>
  <c r="J59" i="1" a="1"/>
  <c r="J59" i="1" s="1"/>
  <c r="J45" i="1" a="1"/>
  <c r="J45" i="1" s="1"/>
  <c r="J41" i="1" a="1"/>
  <c r="J41" i="1" s="1"/>
  <c r="J52" i="1" a="1"/>
  <c r="J52" i="1" s="1"/>
  <c r="J43" i="1" a="1"/>
  <c r="J43" i="1" s="1"/>
  <c r="J61" i="1" a="1"/>
  <c r="J61" i="1" s="1"/>
  <c r="J33" i="1" a="1"/>
  <c r="J33" i="1" s="1"/>
  <c r="J39" i="1" a="1"/>
  <c r="J39" i="1" s="1"/>
  <c r="J53" i="1" a="1"/>
  <c r="J53" i="1" s="1"/>
  <c r="J55" i="1" a="1"/>
  <c r="J55" i="1" s="1"/>
  <c r="J38" i="1" a="1"/>
  <c r="J38" i="1" s="1"/>
  <c r="J40" i="1" a="1"/>
  <c r="J40" i="1" s="1"/>
  <c r="J58" i="1" a="1"/>
  <c r="J58" i="1" s="1"/>
  <c r="J48" i="1" a="1"/>
  <c r="J48" i="1" s="1"/>
  <c r="J54" i="1" a="1"/>
  <c r="J54" i="1" s="1"/>
  <c r="J42" i="1" a="1"/>
  <c r="J42" i="1" s="1"/>
  <c r="J44" i="1" a="1"/>
  <c r="J44" i="1" s="1"/>
  <c r="J51" i="1" a="1"/>
  <c r="J51" i="1" s="1"/>
  <c r="J36" i="1" a="1"/>
  <c r="J36" i="1" s="1"/>
  <c r="J35" i="1" a="1"/>
  <c r="J35" i="1" s="1"/>
  <c r="J1373" i="1" a="1"/>
  <c r="J1373" i="1" s="1"/>
  <c r="J1361" i="1" a="1"/>
  <c r="J1361" i="1" s="1"/>
  <c r="J1367" i="1" a="1"/>
  <c r="J1367" i="1" s="1"/>
  <c r="J1377" i="1" a="1"/>
  <c r="J1377" i="1" s="1"/>
  <c r="J1381" i="1" a="1"/>
  <c r="J1381" i="1" s="1"/>
  <c r="J1354" i="1" a="1"/>
  <c r="J1354" i="1" s="1"/>
  <c r="J1375" i="1" a="1"/>
  <c r="J1375" i="1" s="1"/>
  <c r="J1352" i="1" a="1"/>
  <c r="J1352" i="1" s="1"/>
  <c r="J1368" i="1" a="1"/>
  <c r="J1368" i="1" s="1"/>
  <c r="J1370" i="1" a="1"/>
  <c r="J1370" i="1" s="1"/>
  <c r="J1357" i="1" a="1"/>
  <c r="J1357" i="1" s="1"/>
  <c r="J1378" i="1" a="1"/>
  <c r="J1378" i="1" s="1"/>
  <c r="J1355" i="1" a="1"/>
  <c r="J1355" i="1" s="1"/>
  <c r="J1376" i="1" a="1"/>
  <c r="J1376" i="1" s="1"/>
  <c r="J1365" i="1" a="1"/>
  <c r="J1365" i="1" s="1"/>
  <c r="J1359" i="1" a="1"/>
  <c r="J1359" i="1" s="1"/>
  <c r="J1358" i="1" a="1"/>
  <c r="J1358" i="1" s="1"/>
  <c r="J1366" i="1" a="1"/>
  <c r="J1366" i="1" s="1"/>
  <c r="J1360" i="1" a="1"/>
  <c r="J1360" i="1" s="1"/>
  <c r="J1363" i="1" a="1"/>
  <c r="J1363" i="1" s="1"/>
  <c r="J1371" i="1" a="1"/>
  <c r="J1371" i="1" s="1"/>
  <c r="J1369" i="1" a="1"/>
  <c r="J1369" i="1" s="1"/>
  <c r="J1374" i="1" a="1"/>
  <c r="J1374" i="1" s="1"/>
  <c r="J1379" i="1" a="1"/>
  <c r="J1379" i="1" s="1"/>
  <c r="J1356" i="1" a="1"/>
  <c r="J1356" i="1" s="1"/>
  <c r="J1372" i="1" a="1"/>
  <c r="J1372" i="1" s="1"/>
  <c r="J1364" i="1" a="1"/>
  <c r="J1364" i="1" s="1"/>
  <c r="J1353" i="1" a="1"/>
  <c r="J1353" i="1" s="1"/>
  <c r="J1380" i="1" a="1"/>
  <c r="J1380" i="1" s="1"/>
  <c r="J1362" i="1" a="1"/>
  <c r="J1362" i="1" s="1"/>
  <c r="AG362" i="1" a="1"/>
  <c r="AG362" i="1" s="1"/>
  <c r="AG386" i="1" a="1"/>
  <c r="AG386" i="1" s="1"/>
  <c r="AG372" i="1" a="1"/>
  <c r="AG372" i="1" s="1"/>
  <c r="AG385" i="1" a="1"/>
  <c r="AG385" i="1" s="1"/>
  <c r="AG370" i="1" a="1"/>
  <c r="AG370" i="1" s="1"/>
  <c r="AG367" i="1" a="1"/>
  <c r="AG367" i="1" s="1"/>
  <c r="AG378" i="1" a="1"/>
  <c r="AG378" i="1" s="1"/>
  <c r="AG376" i="1" a="1"/>
  <c r="AG376" i="1" s="1"/>
  <c r="AG366" i="1" a="1"/>
  <c r="AG366" i="1" s="1"/>
  <c r="AG388" i="1" a="1"/>
  <c r="AG388" i="1" s="1"/>
  <c r="AG368" i="1" a="1"/>
  <c r="AG368" i="1" s="1"/>
  <c r="AG379" i="1" a="1"/>
  <c r="AG379" i="1" s="1"/>
  <c r="AG389" i="1" a="1"/>
  <c r="AG389" i="1" s="1"/>
  <c r="AG387" i="1" a="1"/>
  <c r="AG387" i="1" s="1"/>
  <c r="AG390" i="1" a="1"/>
  <c r="AG390" i="1" s="1"/>
  <c r="AG374" i="1" a="1"/>
  <c r="AG374" i="1" s="1"/>
  <c r="AG384" i="1" a="1"/>
  <c r="AG384" i="1" s="1"/>
  <c r="AG364" i="1" a="1"/>
  <c r="AG364" i="1" s="1"/>
  <c r="AG375" i="1" a="1"/>
  <c r="AG375" i="1" s="1"/>
  <c r="AG391" i="1" a="1"/>
  <c r="AG391" i="1" s="1"/>
  <c r="AG377" i="1" a="1"/>
  <c r="AG377" i="1" s="1"/>
  <c r="AG363" i="1" a="1"/>
  <c r="AG363" i="1" s="1"/>
  <c r="AG382" i="1" a="1"/>
  <c r="AG382" i="1" s="1"/>
  <c r="AG380" i="1" a="1"/>
  <c r="AG380" i="1" s="1"/>
  <c r="AG383" i="1" a="1"/>
  <c r="AG383" i="1" s="1"/>
  <c r="AG381" i="1" a="1"/>
  <c r="AG381" i="1" s="1"/>
  <c r="AG371" i="1" a="1"/>
  <c r="AG371" i="1" s="1"/>
  <c r="AG373" i="1" a="1"/>
  <c r="AG373" i="1" s="1"/>
  <c r="AG365" i="1" a="1"/>
  <c r="AG365" i="1" s="1"/>
  <c r="AG369" i="1" a="1"/>
  <c r="AG369" i="1" s="1"/>
  <c r="BC15" i="5"/>
  <c r="H1253" i="1"/>
  <c r="G1253" i="1"/>
  <c r="G1266" i="1"/>
  <c r="H1266" i="1"/>
  <c r="BB9" i="5"/>
  <c r="I208" i="1" a="1"/>
  <c r="I208" i="1" s="1"/>
  <c r="I207" i="1" a="1"/>
  <c r="I207" i="1" s="1"/>
  <c r="I210" i="1" a="1"/>
  <c r="I210" i="1" s="1"/>
  <c r="I189" i="1" a="1"/>
  <c r="I189" i="1" s="1"/>
  <c r="X182" i="1" a="1"/>
  <c r="X182" i="1" s="1"/>
  <c r="I197" i="1" a="1"/>
  <c r="I197" i="1" s="1"/>
  <c r="I186" i="1" a="1"/>
  <c r="I186" i="1" s="1"/>
  <c r="I191" i="1" a="1"/>
  <c r="I191" i="1" s="1"/>
  <c r="I198" i="1" a="1"/>
  <c r="I198" i="1" s="1"/>
  <c r="I199" i="1" a="1"/>
  <c r="I199" i="1" s="1"/>
  <c r="I211" i="1" a="1"/>
  <c r="I211" i="1" s="1"/>
  <c r="I200" i="1" a="1"/>
  <c r="I200" i="1" s="1"/>
  <c r="I187" i="1" a="1"/>
  <c r="I187" i="1" s="1"/>
  <c r="I204" i="1" a="1"/>
  <c r="I204" i="1" s="1"/>
  <c r="I188" i="1" a="1"/>
  <c r="I188" i="1" s="1"/>
  <c r="I192" i="1" a="1"/>
  <c r="I192" i="1" s="1"/>
  <c r="I195" i="1" a="1"/>
  <c r="I195" i="1" s="1"/>
  <c r="I201" i="1" a="1"/>
  <c r="I201" i="1" s="1"/>
  <c r="I196" i="1" a="1"/>
  <c r="I196" i="1" s="1"/>
  <c r="I182" i="1" a="1"/>
  <c r="I182" i="1" s="1"/>
  <c r="I194" i="1" a="1"/>
  <c r="I194" i="1" s="1"/>
  <c r="I209" i="1" a="1"/>
  <c r="I209" i="1" s="1"/>
  <c r="I183" i="1" a="1"/>
  <c r="I183" i="1" s="1"/>
  <c r="I206" i="1" a="1"/>
  <c r="I206" i="1" s="1"/>
  <c r="I190" i="1" a="1"/>
  <c r="I190" i="1" s="1"/>
  <c r="I184" i="1" a="1"/>
  <c r="I184" i="1" s="1"/>
  <c r="I185" i="1" a="1"/>
  <c r="I185" i="1" s="1"/>
  <c r="I202" i="1" a="1"/>
  <c r="I202" i="1" s="1"/>
  <c r="I193" i="1" a="1"/>
  <c r="I193" i="1" s="1"/>
  <c r="I205" i="1" a="1"/>
  <c r="I205" i="1" s="1"/>
  <c r="I203" i="1" a="1"/>
  <c r="I203" i="1" s="1"/>
  <c r="J982" i="1" a="1"/>
  <c r="J982" i="1" s="1"/>
  <c r="J987" i="1" a="1"/>
  <c r="J987" i="1" s="1"/>
  <c r="J970" i="1" a="1"/>
  <c r="J970" i="1" s="1"/>
  <c r="J967" i="1" a="1"/>
  <c r="J967" i="1" s="1"/>
  <c r="J988" i="1" a="1"/>
  <c r="J988" i="1" s="1"/>
  <c r="J973" i="1" a="1"/>
  <c r="J973" i="1" s="1"/>
  <c r="J984" i="1" a="1"/>
  <c r="J984" i="1" s="1"/>
  <c r="J966" i="1" a="1"/>
  <c r="J966" i="1" s="1"/>
  <c r="J974" i="1" a="1"/>
  <c r="J974" i="1" s="1"/>
  <c r="J964" i="1" a="1"/>
  <c r="J964" i="1" s="1"/>
  <c r="J971" i="1" a="1"/>
  <c r="J971" i="1" s="1"/>
  <c r="J972" i="1" a="1"/>
  <c r="J972" i="1" s="1"/>
  <c r="J989" i="1" a="1"/>
  <c r="J989" i="1" s="1"/>
  <c r="J980" i="1" a="1"/>
  <c r="J980" i="1" s="1"/>
  <c r="J986" i="1" a="1"/>
  <c r="J986" i="1" s="1"/>
  <c r="J991" i="1" a="1"/>
  <c r="J991" i="1" s="1"/>
  <c r="J977" i="1" a="1"/>
  <c r="J977" i="1" s="1"/>
  <c r="J978" i="1" a="1"/>
  <c r="J978" i="1" s="1"/>
  <c r="J985" i="1" a="1"/>
  <c r="J985" i="1" s="1"/>
  <c r="J983" i="1" a="1"/>
  <c r="J983" i="1" s="1"/>
  <c r="J963" i="1" a="1"/>
  <c r="J963" i="1" s="1"/>
  <c r="J981" i="1" a="1"/>
  <c r="J981" i="1" s="1"/>
  <c r="J979" i="1" a="1"/>
  <c r="J979" i="1" s="1"/>
  <c r="J968" i="1" a="1"/>
  <c r="J968" i="1" s="1"/>
  <c r="J965" i="1" a="1"/>
  <c r="J965" i="1" s="1"/>
  <c r="J990" i="1" a="1"/>
  <c r="J990" i="1" s="1"/>
  <c r="J969" i="1" a="1"/>
  <c r="J969" i="1" s="1"/>
  <c r="J962" i="1" a="1"/>
  <c r="J962" i="1" s="1"/>
  <c r="J975" i="1" a="1"/>
  <c r="J975" i="1" s="1"/>
  <c r="J976" i="1" a="1"/>
  <c r="J976" i="1" s="1"/>
  <c r="AD121" i="4"/>
  <c r="BB31" i="5"/>
  <c r="I853" i="1" a="1"/>
  <c r="I853" i="1" s="1"/>
  <c r="I852" i="1" a="1"/>
  <c r="I852" i="1" s="1"/>
  <c r="I855" i="1" a="1"/>
  <c r="I855" i="1" s="1"/>
  <c r="I870" i="1" a="1"/>
  <c r="I870" i="1" s="1"/>
  <c r="I860" i="1" a="1"/>
  <c r="I860" i="1" s="1"/>
  <c r="I867" i="1" a="1"/>
  <c r="I867" i="1" s="1"/>
  <c r="I862" i="1" a="1"/>
  <c r="I862" i="1" s="1"/>
  <c r="I871" i="1" a="1"/>
  <c r="I871" i="1" s="1"/>
  <c r="I859" i="1" a="1"/>
  <c r="I859" i="1" s="1"/>
  <c r="I851" i="1" a="1"/>
  <c r="I851" i="1" s="1"/>
  <c r="I861" i="1" a="1"/>
  <c r="I861" i="1" s="1"/>
  <c r="I846" i="1" a="1"/>
  <c r="I846" i="1" s="1"/>
  <c r="I848" i="1" a="1"/>
  <c r="I848" i="1" s="1"/>
  <c r="I854" i="1" a="1"/>
  <c r="I854" i="1" s="1"/>
  <c r="I858" i="1" a="1"/>
  <c r="I858" i="1" s="1"/>
  <c r="I864" i="1" a="1"/>
  <c r="I864" i="1" s="1"/>
  <c r="I850" i="1" a="1"/>
  <c r="I850" i="1" s="1"/>
  <c r="I869" i="1" a="1"/>
  <c r="I869" i="1" s="1"/>
  <c r="I845" i="1" a="1"/>
  <c r="I845" i="1" s="1"/>
  <c r="I844" i="1" a="1"/>
  <c r="I844" i="1" s="1"/>
  <c r="I868" i="1" a="1"/>
  <c r="I868" i="1" s="1"/>
  <c r="I856" i="1" a="1"/>
  <c r="I856" i="1" s="1"/>
  <c r="I842" i="1" a="1"/>
  <c r="I842" i="1" s="1"/>
  <c r="I849" i="1" a="1"/>
  <c r="I849" i="1" s="1"/>
  <c r="I863" i="1" a="1"/>
  <c r="I863" i="1" s="1"/>
  <c r="I865" i="1" a="1"/>
  <c r="I865" i="1" s="1"/>
  <c r="I847" i="1" a="1"/>
  <c r="I847" i="1" s="1"/>
  <c r="X842" i="1" a="1"/>
  <c r="X842" i="1" s="1"/>
  <c r="I866" i="1" a="1"/>
  <c r="I866" i="1" s="1"/>
  <c r="I843" i="1" a="1"/>
  <c r="I843" i="1" s="1"/>
  <c r="I857" i="1" a="1"/>
  <c r="I857" i="1" s="1"/>
  <c r="AD143" i="4"/>
  <c r="H1067" i="1"/>
  <c r="G1067" i="1"/>
  <c r="J788" i="1" a="1"/>
  <c r="J788" i="1" s="1"/>
  <c r="J810" i="1" a="1"/>
  <c r="J810" i="1" s="1"/>
  <c r="J794" i="1" a="1"/>
  <c r="J794" i="1" s="1"/>
  <c r="J786" i="1" a="1"/>
  <c r="J786" i="1" s="1"/>
  <c r="J808" i="1" a="1"/>
  <c r="J808" i="1" s="1"/>
  <c r="J802" i="1" a="1"/>
  <c r="J802" i="1" s="1"/>
  <c r="J796" i="1" a="1"/>
  <c r="J796" i="1" s="1"/>
  <c r="J806" i="1" a="1"/>
  <c r="J806" i="1" s="1"/>
  <c r="J789" i="1" a="1"/>
  <c r="J789" i="1" s="1"/>
  <c r="J791" i="1" a="1"/>
  <c r="J791" i="1" s="1"/>
  <c r="J801" i="1" a="1"/>
  <c r="J801" i="1" s="1"/>
  <c r="J795" i="1" a="1"/>
  <c r="J795" i="1" s="1"/>
  <c r="J792" i="1" a="1"/>
  <c r="J792" i="1" s="1"/>
  <c r="J800" i="1" a="1"/>
  <c r="J800" i="1" s="1"/>
  <c r="J784" i="1" a="1"/>
  <c r="J784" i="1" s="1"/>
  <c r="J798" i="1" a="1"/>
  <c r="J798" i="1" s="1"/>
  <c r="J809" i="1" a="1"/>
  <c r="J809" i="1" s="1"/>
  <c r="J811" i="1" a="1"/>
  <c r="J811" i="1" s="1"/>
  <c r="J787" i="1" a="1"/>
  <c r="J787" i="1" s="1"/>
  <c r="J785" i="1" a="1"/>
  <c r="J785" i="1" s="1"/>
  <c r="J799" i="1" a="1"/>
  <c r="J799" i="1" s="1"/>
  <c r="J793" i="1" a="1"/>
  <c r="J793" i="1" s="1"/>
  <c r="J803" i="1" a="1"/>
  <c r="J803" i="1" s="1"/>
  <c r="J807" i="1" a="1"/>
  <c r="J807" i="1" s="1"/>
  <c r="J805" i="1" a="1"/>
  <c r="J805" i="1" s="1"/>
  <c r="J804" i="1" a="1"/>
  <c r="J804" i="1" s="1"/>
  <c r="J797" i="1" a="1"/>
  <c r="J797" i="1" s="1"/>
  <c r="J782" i="1" a="1"/>
  <c r="J782" i="1" s="1"/>
  <c r="J783" i="1" a="1"/>
  <c r="J783" i="1" s="1"/>
  <c r="J790" i="1" a="1"/>
  <c r="J790" i="1" s="1"/>
  <c r="H1710" i="1"/>
  <c r="G1710" i="1"/>
  <c r="H1238" i="1"/>
  <c r="G1238" i="1"/>
  <c r="AD126" i="4"/>
  <c r="C14" i="4" a="1"/>
  <c r="C14" i="4" s="1"/>
  <c r="BH63" i="11"/>
  <c r="F25" i="6"/>
  <c r="N25" i="6" s="1"/>
  <c r="F178" i="2" a="1"/>
  <c r="F178" i="2" s="1"/>
  <c r="H178" i="2" s="1"/>
  <c r="Y662" i="1" a="1"/>
  <c r="Y662" i="1" s="1"/>
  <c r="AD149" i="4"/>
  <c r="F235" i="1" a="1"/>
  <c r="F235" i="1" s="1"/>
  <c r="F231" i="1" a="1"/>
  <c r="F231" i="1" s="1"/>
  <c r="F215" i="1" a="1"/>
  <c r="F215" i="1" s="1"/>
  <c r="F232" i="1" a="1"/>
  <c r="F232" i="1" s="1"/>
  <c r="F219" i="1" a="1"/>
  <c r="F219" i="1" s="1"/>
  <c r="F234" i="1" a="1"/>
  <c r="F234" i="1" s="1"/>
  <c r="F229" i="1" a="1"/>
  <c r="F229" i="1" s="1"/>
  <c r="F237" i="1" a="1"/>
  <c r="F237" i="1" s="1"/>
  <c r="F226" i="1" a="1"/>
  <c r="F226" i="1" s="1"/>
  <c r="F221" i="1" a="1"/>
  <c r="F221" i="1" s="1"/>
  <c r="F225" i="1" a="1"/>
  <c r="F225" i="1" s="1"/>
  <c r="F238" i="1" a="1"/>
  <c r="F238" i="1" s="1"/>
  <c r="F236" i="1" a="1"/>
  <c r="F236" i="1" s="1"/>
  <c r="F233" i="1" a="1"/>
  <c r="F233" i="1" s="1"/>
  <c r="F239" i="1" a="1"/>
  <c r="F239" i="1" s="1"/>
  <c r="F224" i="1" a="1"/>
  <c r="F224" i="1" s="1"/>
  <c r="F213" i="1" a="1"/>
  <c r="F213" i="1" s="1"/>
  <c r="F217" i="1" a="1"/>
  <c r="F217" i="1" s="1"/>
  <c r="F216" i="1" a="1"/>
  <c r="F216" i="1" s="1"/>
  <c r="F230" i="1" a="1"/>
  <c r="F230" i="1" s="1"/>
  <c r="F214" i="1" a="1"/>
  <c r="F214" i="1" s="1"/>
  <c r="F227" i="1" a="1"/>
  <c r="F227" i="1" s="1"/>
  <c r="F220" i="1" a="1"/>
  <c r="F220" i="1" s="1"/>
  <c r="F240" i="1" a="1"/>
  <c r="F240" i="1" s="1"/>
  <c r="F218" i="1" a="1"/>
  <c r="F218" i="1" s="1"/>
  <c r="F241" i="1" a="1"/>
  <c r="F241" i="1" s="1"/>
  <c r="F212" i="1" a="1"/>
  <c r="F212" i="1" s="1"/>
  <c r="F228" i="1" a="1"/>
  <c r="F228" i="1" s="1"/>
  <c r="F222" i="1" a="1"/>
  <c r="F222" i="1" s="1"/>
  <c r="F223" i="1" a="1"/>
  <c r="F223" i="1" s="1"/>
  <c r="H1062" i="1"/>
  <c r="G1062" i="1"/>
  <c r="H1078" i="1"/>
  <c r="G1078" i="1"/>
  <c r="AG1726" i="1" a="1"/>
  <c r="AG1726" i="1" s="1"/>
  <c r="AG1722" i="1" a="1"/>
  <c r="AG1722" i="1" s="1"/>
  <c r="AG1733" i="1" a="1"/>
  <c r="AG1733" i="1" s="1"/>
  <c r="AG1737" i="1" a="1"/>
  <c r="AG1737" i="1" s="1"/>
  <c r="AG1712" i="1" a="1"/>
  <c r="AG1712" i="1" s="1"/>
  <c r="AG1735" i="1" a="1"/>
  <c r="AG1735" i="1" s="1"/>
  <c r="AG1713" i="1" a="1"/>
  <c r="AG1713" i="1" s="1"/>
  <c r="AG1728" i="1" a="1"/>
  <c r="AG1728" i="1" s="1"/>
  <c r="AG1730" i="1" a="1"/>
  <c r="AG1730" i="1" s="1"/>
  <c r="AG1738" i="1" a="1"/>
  <c r="AG1738" i="1" s="1"/>
  <c r="AG1721" i="1" a="1"/>
  <c r="AG1721" i="1" s="1"/>
  <c r="AG1732" i="1" a="1"/>
  <c r="AG1732" i="1" s="1"/>
  <c r="AG1715" i="1" a="1"/>
  <c r="AG1715" i="1" s="1"/>
  <c r="AG1717" i="1" a="1"/>
  <c r="AG1717" i="1" s="1"/>
  <c r="AG1720" i="1" a="1"/>
  <c r="AG1720" i="1" s="1"/>
  <c r="AG1736" i="1" a="1"/>
  <c r="AG1736" i="1" s="1"/>
  <c r="AG1724" i="1" a="1"/>
  <c r="AG1724" i="1" s="1"/>
  <c r="AG1727" i="1" a="1"/>
  <c r="AG1727" i="1" s="1"/>
  <c r="AG1714" i="1" a="1"/>
  <c r="AG1714" i="1" s="1"/>
  <c r="AG1719" i="1" a="1"/>
  <c r="AG1719" i="1" s="1"/>
  <c r="AG1741" i="1" a="1"/>
  <c r="AG1741" i="1" s="1"/>
  <c r="AG1718" i="1" a="1"/>
  <c r="AG1718" i="1" s="1"/>
  <c r="AG1725" i="1" a="1"/>
  <c r="AG1725" i="1" s="1"/>
  <c r="AG1739" i="1" a="1"/>
  <c r="AG1739" i="1" s="1"/>
  <c r="AG1731" i="1" a="1"/>
  <c r="AG1731" i="1" s="1"/>
  <c r="AG1716" i="1" a="1"/>
  <c r="AG1716" i="1" s="1"/>
  <c r="AG1734" i="1" a="1"/>
  <c r="AG1734" i="1" s="1"/>
  <c r="AG1740" i="1" a="1"/>
  <c r="AG1740" i="1" s="1"/>
  <c r="AG1723" i="1" a="1"/>
  <c r="AG1723" i="1" s="1"/>
  <c r="AG1729" i="1" a="1"/>
  <c r="AG1729" i="1" s="1"/>
  <c r="BC60" i="5"/>
  <c r="H1683" i="1"/>
  <c r="G1683" i="1"/>
  <c r="G1704" i="1"/>
  <c r="H1704" i="1"/>
  <c r="G1233" i="1"/>
  <c r="H1233" i="1"/>
  <c r="H1288" i="1"/>
  <c r="G1288" i="1"/>
  <c r="J47" i="19"/>
  <c r="J1015" i="1" a="1"/>
  <c r="J1015" i="1" s="1"/>
  <c r="J1011" i="1" a="1"/>
  <c r="J1011" i="1" s="1"/>
  <c r="J1002" i="1" a="1"/>
  <c r="J1002" i="1" s="1"/>
  <c r="J1021" i="1" a="1"/>
  <c r="J1021" i="1" s="1"/>
  <c r="J994" i="1" a="1"/>
  <c r="J994" i="1" s="1"/>
  <c r="J993" i="1" a="1"/>
  <c r="J993" i="1" s="1"/>
  <c r="J1000" i="1" a="1"/>
  <c r="J1000" i="1" s="1"/>
  <c r="J1004" i="1" a="1"/>
  <c r="J1004" i="1" s="1"/>
  <c r="J1016" i="1" a="1"/>
  <c r="J1016" i="1" s="1"/>
  <c r="J997" i="1" a="1"/>
  <c r="J997" i="1" s="1"/>
  <c r="J999" i="1" a="1"/>
  <c r="J999" i="1" s="1"/>
  <c r="J1012" i="1" a="1"/>
  <c r="J1012" i="1" s="1"/>
  <c r="J1013" i="1" a="1"/>
  <c r="J1013" i="1" s="1"/>
  <c r="J996" i="1" a="1"/>
  <c r="J996" i="1" s="1"/>
  <c r="J1001" i="1" a="1"/>
  <c r="J1001" i="1" s="1"/>
  <c r="J1019" i="1" a="1"/>
  <c r="J1019" i="1" s="1"/>
  <c r="J992" i="1" a="1"/>
  <c r="J992" i="1" s="1"/>
  <c r="J995" i="1" a="1"/>
  <c r="J995" i="1" s="1"/>
  <c r="J1010" i="1" a="1"/>
  <c r="J1010" i="1" s="1"/>
  <c r="J1007" i="1" a="1"/>
  <c r="J1007" i="1" s="1"/>
  <c r="J1014" i="1" a="1"/>
  <c r="J1014" i="1" s="1"/>
  <c r="J1018" i="1" a="1"/>
  <c r="J1018" i="1" s="1"/>
  <c r="J1008" i="1" a="1"/>
  <c r="J1008" i="1" s="1"/>
  <c r="J1003" i="1" a="1"/>
  <c r="J1003" i="1" s="1"/>
  <c r="J1005" i="1" a="1"/>
  <c r="J1005" i="1" s="1"/>
  <c r="J1006" i="1" a="1"/>
  <c r="J1006" i="1" s="1"/>
  <c r="J1017" i="1" a="1"/>
  <c r="J1017" i="1" s="1"/>
  <c r="J1009" i="1" a="1"/>
  <c r="J1009" i="1" s="1"/>
  <c r="J998" i="1" a="1"/>
  <c r="J998" i="1" s="1"/>
  <c r="J1020" i="1" a="1"/>
  <c r="J1020" i="1" s="1"/>
  <c r="H1257" i="1"/>
  <c r="G1257" i="1"/>
  <c r="G1268" i="1"/>
  <c r="H1268" i="1"/>
  <c r="BB4" i="5"/>
  <c r="I35" i="1" a="1"/>
  <c r="I35" i="1" s="1"/>
  <c r="I44" i="1" a="1"/>
  <c r="I44" i="1" s="1"/>
  <c r="I57" i="1" a="1"/>
  <c r="I57" i="1" s="1"/>
  <c r="I49" i="1" a="1"/>
  <c r="I49" i="1" s="1"/>
  <c r="I61" i="1" a="1"/>
  <c r="I61" i="1" s="1"/>
  <c r="I37" i="1" a="1"/>
  <c r="I37" i="1" s="1"/>
  <c r="I46" i="1" a="1"/>
  <c r="I46" i="1" s="1"/>
  <c r="I48" i="1" a="1"/>
  <c r="I48" i="1" s="1"/>
  <c r="I58" i="1" a="1"/>
  <c r="I58" i="1" s="1"/>
  <c r="I47" i="1" a="1"/>
  <c r="I47" i="1" s="1"/>
  <c r="I53" i="1" a="1"/>
  <c r="I53" i="1" s="1"/>
  <c r="I40" i="1" a="1"/>
  <c r="I40" i="1" s="1"/>
  <c r="I59" i="1" a="1"/>
  <c r="I59" i="1" s="1"/>
  <c r="I52" i="1" a="1"/>
  <c r="I52" i="1" s="1"/>
  <c r="I33" i="1" a="1"/>
  <c r="I33" i="1" s="1"/>
  <c r="I50" i="1" a="1"/>
  <c r="I50" i="1" s="1"/>
  <c r="I32" i="1" a="1"/>
  <c r="I32" i="1" s="1"/>
  <c r="I56" i="1" a="1"/>
  <c r="I56" i="1" s="1"/>
  <c r="I60" i="1" a="1"/>
  <c r="I60" i="1" s="1"/>
  <c r="I51" i="1" a="1"/>
  <c r="I51" i="1" s="1"/>
  <c r="I45" i="1" a="1"/>
  <c r="I45" i="1" s="1"/>
  <c r="I38" i="1" a="1"/>
  <c r="I38" i="1" s="1"/>
  <c r="I34" i="1" a="1"/>
  <c r="I34" i="1" s="1"/>
  <c r="I39" i="1" a="1"/>
  <c r="I39" i="1" s="1"/>
  <c r="I55" i="1" a="1"/>
  <c r="I55" i="1" s="1"/>
  <c r="I36" i="1" a="1"/>
  <c r="I36" i="1" s="1"/>
  <c r="I41" i="1" a="1"/>
  <c r="I41" i="1" s="1"/>
  <c r="I54" i="1" a="1"/>
  <c r="I54" i="1" s="1"/>
  <c r="I42" i="1" a="1"/>
  <c r="I42" i="1" s="1"/>
  <c r="I43" i="1" a="1"/>
  <c r="I43" i="1" s="1"/>
  <c r="X32" i="1" a="1"/>
  <c r="X32" i="1" s="1"/>
  <c r="I242" i="2"/>
  <c r="H242" i="2"/>
  <c r="J915" i="1" a="1"/>
  <c r="J915" i="1" s="1"/>
  <c r="J904" i="1" a="1"/>
  <c r="J904" i="1" s="1"/>
  <c r="J924" i="1" a="1"/>
  <c r="J924" i="1" s="1"/>
  <c r="J928" i="1" a="1"/>
  <c r="J928" i="1" s="1"/>
  <c r="J930" i="1" a="1"/>
  <c r="J930" i="1" s="1"/>
  <c r="J919" i="1" a="1"/>
  <c r="J919" i="1" s="1"/>
  <c r="J910" i="1" a="1"/>
  <c r="J910" i="1" s="1"/>
  <c r="J906" i="1" a="1"/>
  <c r="J906" i="1" s="1"/>
  <c r="J922" i="1" a="1"/>
  <c r="J922" i="1" s="1"/>
  <c r="J911" i="1" a="1"/>
  <c r="J911" i="1" s="1"/>
  <c r="J921" i="1" a="1"/>
  <c r="J921" i="1" s="1"/>
  <c r="J907" i="1" a="1"/>
  <c r="J907" i="1" s="1"/>
  <c r="J912" i="1" a="1"/>
  <c r="J912" i="1" s="1"/>
  <c r="J927" i="1" a="1"/>
  <c r="J927" i="1" s="1"/>
  <c r="J913" i="1" a="1"/>
  <c r="J913" i="1" s="1"/>
  <c r="J917" i="1" a="1"/>
  <c r="J917" i="1" s="1"/>
  <c r="J931" i="1" a="1"/>
  <c r="J931" i="1" s="1"/>
  <c r="J916" i="1" a="1"/>
  <c r="J916" i="1" s="1"/>
  <c r="J908" i="1" a="1"/>
  <c r="J908" i="1" s="1"/>
  <c r="J909" i="1" a="1"/>
  <c r="J909" i="1" s="1"/>
  <c r="J914" i="1" a="1"/>
  <c r="J914" i="1" s="1"/>
  <c r="J925" i="1" a="1"/>
  <c r="J925" i="1" s="1"/>
  <c r="J926" i="1" a="1"/>
  <c r="J926" i="1" s="1"/>
  <c r="J920" i="1" a="1"/>
  <c r="J920" i="1" s="1"/>
  <c r="J923" i="1" a="1"/>
  <c r="J923" i="1" s="1"/>
  <c r="J902" i="1" a="1"/>
  <c r="J902" i="1" s="1"/>
  <c r="J929" i="1" a="1"/>
  <c r="J929" i="1" s="1"/>
  <c r="J903" i="1" a="1"/>
  <c r="J903" i="1" s="1"/>
  <c r="J905" i="1" a="1"/>
  <c r="J905" i="1" s="1"/>
  <c r="J918" i="1" a="1"/>
  <c r="J918" i="1" s="1"/>
  <c r="AD141" i="4"/>
  <c r="H1056" i="1"/>
  <c r="G1056" i="1"/>
  <c r="H1074" i="1"/>
  <c r="G1074" i="1"/>
  <c r="J385" i="1" a="1"/>
  <c r="J385" i="1" s="1"/>
  <c r="J367" i="1" a="1"/>
  <c r="J367" i="1" s="1"/>
  <c r="J391" i="1" a="1"/>
  <c r="J391" i="1" s="1"/>
  <c r="J381" i="1" a="1"/>
  <c r="J381" i="1" s="1"/>
  <c r="J364" i="1" a="1"/>
  <c r="J364" i="1" s="1"/>
  <c r="J362" i="1" a="1"/>
  <c r="J362" i="1" s="1"/>
  <c r="J369" i="1" a="1"/>
  <c r="J369" i="1" s="1"/>
  <c r="J388" i="1" a="1"/>
  <c r="J388" i="1" s="1"/>
  <c r="J390" i="1" a="1"/>
  <c r="J390" i="1" s="1"/>
  <c r="J370" i="1" a="1"/>
  <c r="J370" i="1" s="1"/>
  <c r="J386" i="1" a="1"/>
  <c r="J386" i="1" s="1"/>
  <c r="J380" i="1" a="1"/>
  <c r="J380" i="1" s="1"/>
  <c r="J384" i="1" a="1"/>
  <c r="J384" i="1" s="1"/>
  <c r="J377" i="1" a="1"/>
  <c r="J377" i="1" s="1"/>
  <c r="J373" i="1" a="1"/>
  <c r="J373" i="1" s="1"/>
  <c r="J375" i="1" a="1"/>
  <c r="J375" i="1" s="1"/>
  <c r="J365" i="1" a="1"/>
  <c r="J365" i="1" s="1"/>
  <c r="J363" i="1" a="1"/>
  <c r="J363" i="1" s="1"/>
  <c r="J372" i="1" a="1"/>
  <c r="J372" i="1" s="1"/>
  <c r="J383" i="1" a="1"/>
  <c r="J383" i="1" s="1"/>
  <c r="J389" i="1" a="1"/>
  <c r="J389" i="1" s="1"/>
  <c r="J366" i="1" a="1"/>
  <c r="J366" i="1" s="1"/>
  <c r="J378" i="1" a="1"/>
  <c r="J378" i="1" s="1"/>
  <c r="J371" i="1" a="1"/>
  <c r="J371" i="1" s="1"/>
  <c r="J376" i="1" a="1"/>
  <c r="J376" i="1" s="1"/>
  <c r="J382" i="1" a="1"/>
  <c r="J382" i="1" s="1"/>
  <c r="J374" i="1" a="1"/>
  <c r="J374" i="1" s="1"/>
  <c r="J368" i="1" a="1"/>
  <c r="J368" i="1" s="1"/>
  <c r="J379" i="1" a="1"/>
  <c r="J379" i="1" s="1"/>
  <c r="J387" i="1" a="1"/>
  <c r="J387" i="1" s="1"/>
  <c r="O20" i="5"/>
  <c r="V51" i="17"/>
  <c r="U51" i="17"/>
  <c r="H1708" i="1"/>
  <c r="G1708" i="1"/>
  <c r="H1701" i="1"/>
  <c r="G1701" i="1"/>
  <c r="H1241" i="1"/>
  <c r="G1241" i="1"/>
  <c r="I434" i="2"/>
  <c r="H434" i="2"/>
  <c r="G1284" i="1"/>
  <c r="H1284" i="1"/>
  <c r="F53" i="1" a="1"/>
  <c r="F53" i="1" s="1"/>
  <c r="F35" i="1" a="1"/>
  <c r="F35" i="1" s="1"/>
  <c r="F44" i="1" a="1"/>
  <c r="F44" i="1" s="1"/>
  <c r="F59" i="1" a="1"/>
  <c r="F59" i="1" s="1"/>
  <c r="F55" i="1" a="1"/>
  <c r="F55" i="1" s="1"/>
  <c r="F57" i="1" a="1"/>
  <c r="F57" i="1" s="1"/>
  <c r="F61" i="1" a="1"/>
  <c r="F61" i="1" s="1"/>
  <c r="F37" i="1" a="1"/>
  <c r="F37" i="1" s="1"/>
  <c r="F32" i="1" a="1"/>
  <c r="F32" i="1" s="1"/>
  <c r="F41" i="1" a="1"/>
  <c r="F41" i="1" s="1"/>
  <c r="F48" i="1" a="1"/>
  <c r="F48" i="1" s="1"/>
  <c r="F56" i="1" a="1"/>
  <c r="F56" i="1" s="1"/>
  <c r="F52" i="1" a="1"/>
  <c r="F52" i="1" s="1"/>
  <c r="F50" i="1" a="1"/>
  <c r="F50" i="1" s="1"/>
  <c r="F33" i="1" a="1"/>
  <c r="F33" i="1" s="1"/>
  <c r="F49" i="1" a="1"/>
  <c r="F49" i="1" s="1"/>
  <c r="F43" i="1" a="1"/>
  <c r="F43" i="1" s="1"/>
  <c r="F60" i="1" a="1"/>
  <c r="F60" i="1" s="1"/>
  <c r="F58" i="1" a="1"/>
  <c r="F58" i="1" s="1"/>
  <c r="F40" i="1" a="1"/>
  <c r="F40" i="1" s="1"/>
  <c r="F39" i="1" a="1"/>
  <c r="F39" i="1" s="1"/>
  <c r="F42" i="1" a="1"/>
  <c r="F42" i="1" s="1"/>
  <c r="F38" i="1" a="1"/>
  <c r="F38" i="1" s="1"/>
  <c r="F34" i="1" a="1"/>
  <c r="F34" i="1" s="1"/>
  <c r="F36" i="1" a="1"/>
  <c r="F36" i="1" s="1"/>
  <c r="F47" i="1" a="1"/>
  <c r="F47" i="1" s="1"/>
  <c r="F46" i="1" a="1"/>
  <c r="F46" i="1" s="1"/>
  <c r="F45" i="1" a="1"/>
  <c r="F45" i="1" s="1"/>
  <c r="F54" i="1" a="1"/>
  <c r="F54" i="1" s="1"/>
  <c r="F51" i="1" a="1"/>
  <c r="F51" i="1" s="1"/>
  <c r="X692" i="1" a="1"/>
  <c r="X692" i="1" s="1"/>
  <c r="BB36" i="5"/>
  <c r="I1015" i="1" a="1"/>
  <c r="I1015" i="1" s="1"/>
  <c r="I1011" i="1" a="1"/>
  <c r="I1011" i="1" s="1"/>
  <c r="I1012" i="1" a="1"/>
  <c r="I1012" i="1" s="1"/>
  <c r="I1002" i="1" a="1"/>
  <c r="I1002" i="1" s="1"/>
  <c r="I1006" i="1" a="1"/>
  <c r="I1006" i="1" s="1"/>
  <c r="I994" i="1" a="1"/>
  <c r="I994" i="1" s="1"/>
  <c r="I1021" i="1" a="1"/>
  <c r="I1021" i="1" s="1"/>
  <c r="I997" i="1" a="1"/>
  <c r="I997" i="1" s="1"/>
  <c r="I1016" i="1" a="1"/>
  <c r="I1016" i="1" s="1"/>
  <c r="I999" i="1" a="1"/>
  <c r="I999" i="1" s="1"/>
  <c r="I1000" i="1" a="1"/>
  <c r="I1000" i="1" s="1"/>
  <c r="I1018" i="1" a="1"/>
  <c r="I1018" i="1" s="1"/>
  <c r="I1004" i="1" a="1"/>
  <c r="I1004" i="1" s="1"/>
  <c r="I993" i="1" a="1"/>
  <c r="I993" i="1" s="1"/>
  <c r="I1013" i="1" a="1"/>
  <c r="I1013" i="1" s="1"/>
  <c r="I1019" i="1" a="1"/>
  <c r="I1019" i="1" s="1"/>
  <c r="I1014" i="1" a="1"/>
  <c r="I1014" i="1" s="1"/>
  <c r="I992" i="1" a="1"/>
  <c r="I992" i="1" s="1"/>
  <c r="I1007" i="1" a="1"/>
  <c r="I1007" i="1" s="1"/>
  <c r="I1001" i="1" a="1"/>
  <c r="I1001" i="1" s="1"/>
  <c r="I1020" i="1" a="1"/>
  <c r="I1020" i="1" s="1"/>
  <c r="I995" i="1" a="1"/>
  <c r="I995" i="1" s="1"/>
  <c r="I1008" i="1" a="1"/>
  <c r="I1008" i="1" s="1"/>
  <c r="I1005" i="1" a="1"/>
  <c r="I1005" i="1" s="1"/>
  <c r="I996" i="1" a="1"/>
  <c r="I996" i="1" s="1"/>
  <c r="I1009" i="1" a="1"/>
  <c r="I1009" i="1" s="1"/>
  <c r="I998" i="1" a="1"/>
  <c r="I998" i="1" s="1"/>
  <c r="I1010" i="1" a="1"/>
  <c r="I1010" i="1" s="1"/>
  <c r="I1003" i="1" a="1"/>
  <c r="I1003" i="1" s="1"/>
  <c r="I1017" i="1" a="1"/>
  <c r="I1017" i="1" s="1"/>
  <c r="X992" i="1" a="1"/>
  <c r="X992" i="1" s="1"/>
  <c r="AG559" i="1" a="1"/>
  <c r="AG559" i="1" s="1"/>
  <c r="AG553" i="1" a="1"/>
  <c r="AG553" i="1" s="1"/>
  <c r="AG561" i="1" a="1"/>
  <c r="AG561" i="1" s="1"/>
  <c r="AG567" i="1" a="1"/>
  <c r="AG567" i="1" s="1"/>
  <c r="AG548" i="1" a="1"/>
  <c r="AG548" i="1" s="1"/>
  <c r="AG570" i="1" a="1"/>
  <c r="AG570" i="1" s="1"/>
  <c r="AG547" i="1" a="1"/>
  <c r="AG547" i="1" s="1"/>
  <c r="AG560" i="1" a="1"/>
  <c r="AG560" i="1" s="1"/>
  <c r="AG557" i="1" a="1"/>
  <c r="AG557" i="1" s="1"/>
  <c r="AG546" i="1" a="1"/>
  <c r="AG546" i="1" s="1"/>
  <c r="AG563" i="1" a="1"/>
  <c r="AG563" i="1" s="1"/>
  <c r="AG544" i="1" a="1"/>
  <c r="AG544" i="1" s="1"/>
  <c r="AG555" i="1" a="1"/>
  <c r="AG555" i="1" s="1"/>
  <c r="AG571" i="1" a="1"/>
  <c r="AG571" i="1" s="1"/>
  <c r="AG564" i="1" a="1"/>
  <c r="AG564" i="1" s="1"/>
  <c r="AG542" i="1" a="1"/>
  <c r="AG542" i="1" s="1"/>
  <c r="AG566" i="1" a="1"/>
  <c r="AG566" i="1" s="1"/>
  <c r="AG565" i="1" a="1"/>
  <c r="AG565" i="1" s="1"/>
  <c r="AG543" i="1" a="1"/>
  <c r="AG543" i="1" s="1"/>
  <c r="AG554" i="1" a="1"/>
  <c r="AG554" i="1" s="1"/>
  <c r="AG558" i="1" a="1"/>
  <c r="AG558" i="1" s="1"/>
  <c r="AG562" i="1" a="1"/>
  <c r="AG562" i="1" s="1"/>
  <c r="AG552" i="1" a="1"/>
  <c r="AG552" i="1" s="1"/>
  <c r="AG556" i="1" a="1"/>
  <c r="AG556" i="1" s="1"/>
  <c r="AG545" i="1" a="1"/>
  <c r="AG545" i="1" s="1"/>
  <c r="AG568" i="1" a="1"/>
  <c r="AG568" i="1" s="1"/>
  <c r="AG551" i="1" a="1"/>
  <c r="AG551" i="1" s="1"/>
  <c r="AG550" i="1" a="1"/>
  <c r="AG550" i="1" s="1"/>
  <c r="AG569" i="1" a="1"/>
  <c r="AG569" i="1" s="1"/>
  <c r="AG549" i="1" a="1"/>
  <c r="AG549" i="1" s="1"/>
  <c r="BC21" i="5"/>
  <c r="F65" i="1" a="1"/>
  <c r="F65" i="1" s="1"/>
  <c r="F72" i="1" a="1"/>
  <c r="F72" i="1" s="1"/>
  <c r="F73" i="1" a="1"/>
  <c r="F73" i="1" s="1"/>
  <c r="F75" i="1" a="1"/>
  <c r="F75" i="1" s="1"/>
  <c r="F68" i="1" a="1"/>
  <c r="F68" i="1" s="1"/>
  <c r="F81" i="1" a="1"/>
  <c r="F81" i="1" s="1"/>
  <c r="F83" i="1" a="1"/>
  <c r="F83" i="1" s="1"/>
  <c r="F77" i="1" a="1"/>
  <c r="F77" i="1" s="1"/>
  <c r="F66" i="1" a="1"/>
  <c r="F66" i="1" s="1"/>
  <c r="F91" i="1" a="1"/>
  <c r="F91" i="1" s="1"/>
  <c r="F86" i="1" a="1"/>
  <c r="F86" i="1" s="1"/>
  <c r="F70" i="1" a="1"/>
  <c r="F70" i="1" s="1"/>
  <c r="F84" i="1" a="1"/>
  <c r="F84" i="1" s="1"/>
  <c r="F90" i="1" a="1"/>
  <c r="F90" i="1" s="1"/>
  <c r="F76" i="1" a="1"/>
  <c r="F76" i="1" s="1"/>
  <c r="F62" i="1" a="1"/>
  <c r="F62" i="1" s="1"/>
  <c r="F63" i="1" a="1"/>
  <c r="F63" i="1" s="1"/>
  <c r="F80" i="1" a="1"/>
  <c r="F80" i="1" s="1"/>
  <c r="F74" i="1" a="1"/>
  <c r="F74" i="1" s="1"/>
  <c r="F89" i="1" a="1"/>
  <c r="F89" i="1" s="1"/>
  <c r="F88" i="1" a="1"/>
  <c r="F88" i="1" s="1"/>
  <c r="F79" i="1" a="1"/>
  <c r="F79" i="1" s="1"/>
  <c r="F69" i="1" a="1"/>
  <c r="F69" i="1" s="1"/>
  <c r="F82" i="1" a="1"/>
  <c r="F82" i="1" s="1"/>
  <c r="F85" i="1" a="1"/>
  <c r="F85" i="1" s="1"/>
  <c r="F67" i="1" a="1"/>
  <c r="F67" i="1" s="1"/>
  <c r="F78" i="1" a="1"/>
  <c r="F78" i="1" s="1"/>
  <c r="F71" i="1" a="1"/>
  <c r="F71" i="1" s="1"/>
  <c r="F87" i="1" a="1"/>
  <c r="F87" i="1" s="1"/>
  <c r="F64" i="1" a="1"/>
  <c r="F64" i="1" s="1"/>
  <c r="H1080" i="1"/>
  <c r="G1080" i="1"/>
  <c r="H1081" i="1"/>
  <c r="G1081" i="1"/>
  <c r="G1687" i="1"/>
  <c r="H1687" i="1"/>
  <c r="G1260" i="1"/>
  <c r="H1260" i="1"/>
  <c r="G1255" i="1"/>
  <c r="H1255" i="1"/>
  <c r="H1269" i="1"/>
  <c r="G1269" i="1"/>
  <c r="AG1437" i="1" a="1"/>
  <c r="AG1437" i="1" s="1"/>
  <c r="AG1433" i="1" a="1"/>
  <c r="AG1433" i="1" s="1"/>
  <c r="AG1430" i="1" a="1"/>
  <c r="AG1430" i="1" s="1"/>
  <c r="AG1417" i="1" a="1"/>
  <c r="AG1417" i="1" s="1"/>
  <c r="AG1427" i="1" a="1"/>
  <c r="AG1427" i="1" s="1"/>
  <c r="AG1428" i="1" a="1"/>
  <c r="AG1428" i="1" s="1"/>
  <c r="AG1419" i="1" a="1"/>
  <c r="AG1419" i="1" s="1"/>
  <c r="AG1438" i="1" a="1"/>
  <c r="AG1438" i="1" s="1"/>
  <c r="AG1426" i="1" a="1"/>
  <c r="AG1426" i="1" s="1"/>
  <c r="AG1436" i="1" a="1"/>
  <c r="AG1436" i="1" s="1"/>
  <c r="AG1425" i="1" a="1"/>
  <c r="AG1425" i="1" s="1"/>
  <c r="AG1439" i="1" a="1"/>
  <c r="AG1439" i="1" s="1"/>
  <c r="AG1431" i="1" a="1"/>
  <c r="AG1431" i="1" s="1"/>
  <c r="AG1412" i="1" a="1"/>
  <c r="AG1412" i="1" s="1"/>
  <c r="AG1432" i="1" a="1"/>
  <c r="AG1432" i="1" s="1"/>
  <c r="AG1424" i="1" a="1"/>
  <c r="AG1424" i="1" s="1"/>
  <c r="AG1441" i="1" a="1"/>
  <c r="AG1441" i="1" s="1"/>
  <c r="AG1421" i="1" a="1"/>
  <c r="AG1421" i="1" s="1"/>
  <c r="AG1434" i="1" a="1"/>
  <c r="AG1434" i="1" s="1"/>
  <c r="AG1423" i="1" a="1"/>
  <c r="AG1423" i="1" s="1"/>
  <c r="AG1415" i="1" a="1"/>
  <c r="AG1415" i="1" s="1"/>
  <c r="AG1416" i="1" a="1"/>
  <c r="AG1416" i="1" s="1"/>
  <c r="AG1422" i="1" a="1"/>
  <c r="AG1422" i="1" s="1"/>
  <c r="AG1414" i="1" a="1"/>
  <c r="AG1414" i="1" s="1"/>
  <c r="AG1413" i="1" a="1"/>
  <c r="AG1413" i="1" s="1"/>
  <c r="AG1429" i="1" a="1"/>
  <c r="AG1429" i="1" s="1"/>
  <c r="AG1440" i="1" a="1"/>
  <c r="AG1440" i="1" s="1"/>
  <c r="AG1418" i="1" a="1"/>
  <c r="AG1418" i="1" s="1"/>
  <c r="AG1420" i="1" a="1"/>
  <c r="AG1420" i="1" s="1"/>
  <c r="AG1435" i="1" a="1"/>
  <c r="AG1435" i="1" s="1"/>
  <c r="BC50" i="5"/>
  <c r="J68" i="1" a="1"/>
  <c r="J68" i="1" s="1"/>
  <c r="J81" i="1" a="1"/>
  <c r="J81" i="1" s="1"/>
  <c r="J77" i="1" a="1"/>
  <c r="J77" i="1" s="1"/>
  <c r="J83" i="1" a="1"/>
  <c r="J83" i="1" s="1"/>
  <c r="J76" i="1" a="1"/>
  <c r="J76" i="1" s="1"/>
  <c r="J90" i="1" a="1"/>
  <c r="J90" i="1" s="1"/>
  <c r="J86" i="1" a="1"/>
  <c r="J86" i="1" s="1"/>
  <c r="J70" i="1" a="1"/>
  <c r="J70" i="1" s="1"/>
  <c r="J71" i="1" a="1"/>
  <c r="J71" i="1" s="1"/>
  <c r="J79" i="1" a="1"/>
  <c r="J79" i="1" s="1"/>
  <c r="J63" i="1" a="1"/>
  <c r="J63" i="1" s="1"/>
  <c r="J66" i="1" a="1"/>
  <c r="J66" i="1" s="1"/>
  <c r="J84" i="1" a="1"/>
  <c r="J84" i="1" s="1"/>
  <c r="J73" i="1" a="1"/>
  <c r="J73" i="1" s="1"/>
  <c r="J82" i="1" a="1"/>
  <c r="J82" i="1" s="1"/>
  <c r="J78" i="1" a="1"/>
  <c r="J78" i="1" s="1"/>
  <c r="J87" i="1" a="1"/>
  <c r="J87" i="1" s="1"/>
  <c r="J91" i="1" a="1"/>
  <c r="J91" i="1" s="1"/>
  <c r="J62" i="1" a="1"/>
  <c r="J62" i="1" s="1"/>
  <c r="J88" i="1" a="1"/>
  <c r="J88" i="1" s="1"/>
  <c r="J64" i="1" a="1"/>
  <c r="J64" i="1" s="1"/>
  <c r="J75" i="1" a="1"/>
  <c r="J75" i="1" s="1"/>
  <c r="J89" i="1" a="1"/>
  <c r="J89" i="1" s="1"/>
  <c r="J72" i="1" a="1"/>
  <c r="J72" i="1" s="1"/>
  <c r="J67" i="1" a="1"/>
  <c r="J67" i="1" s="1"/>
  <c r="J74" i="1" a="1"/>
  <c r="J74" i="1" s="1"/>
  <c r="J69" i="1" a="1"/>
  <c r="J69" i="1" s="1"/>
  <c r="J85" i="1" a="1"/>
  <c r="J85" i="1" s="1"/>
  <c r="J65" i="1" a="1"/>
  <c r="J65" i="1" s="1"/>
  <c r="J80" i="1" a="1"/>
  <c r="J80" i="1" s="1"/>
  <c r="BB5" i="5"/>
  <c r="I75" i="1" a="1"/>
  <c r="I75" i="1" s="1"/>
  <c r="I84" i="1" a="1"/>
  <c r="I84" i="1" s="1"/>
  <c r="I77" i="1" a="1"/>
  <c r="I77" i="1" s="1"/>
  <c r="I83" i="1" a="1"/>
  <c r="I83" i="1" s="1"/>
  <c r="I66" i="1" a="1"/>
  <c r="I66" i="1" s="1"/>
  <c r="I71" i="1" a="1"/>
  <c r="I71" i="1" s="1"/>
  <c r="I76" i="1" a="1"/>
  <c r="I76" i="1" s="1"/>
  <c r="I90" i="1" a="1"/>
  <c r="I90" i="1" s="1"/>
  <c r="I64" i="1" a="1"/>
  <c r="I64" i="1" s="1"/>
  <c r="I68" i="1" a="1"/>
  <c r="I68" i="1" s="1"/>
  <c r="I70" i="1" a="1"/>
  <c r="I70" i="1" s="1"/>
  <c r="I79" i="1" a="1"/>
  <c r="I79" i="1" s="1"/>
  <c r="I74" i="1" a="1"/>
  <c r="I74" i="1" s="1"/>
  <c r="I63" i="1" a="1"/>
  <c r="I63" i="1" s="1"/>
  <c r="I82" i="1" a="1"/>
  <c r="I82" i="1" s="1"/>
  <c r="I67" i="1" a="1"/>
  <c r="I67" i="1" s="1"/>
  <c r="I62" i="1" a="1"/>
  <c r="I62" i="1" s="1"/>
  <c r="X62" i="1" a="1"/>
  <c r="X62" i="1" s="1"/>
  <c r="I86" i="1" a="1"/>
  <c r="I86" i="1" s="1"/>
  <c r="I91" i="1" a="1"/>
  <c r="I91" i="1" s="1"/>
  <c r="I81" i="1" a="1"/>
  <c r="I81" i="1" s="1"/>
  <c r="I72" i="1" a="1"/>
  <c r="I72" i="1" s="1"/>
  <c r="I88" i="1" a="1"/>
  <c r="I88" i="1" s="1"/>
  <c r="I80" i="1" a="1"/>
  <c r="I80" i="1" s="1"/>
  <c r="I85" i="1" a="1"/>
  <c r="I85" i="1" s="1"/>
  <c r="I73" i="1" a="1"/>
  <c r="I73" i="1" s="1"/>
  <c r="I87" i="1" a="1"/>
  <c r="I87" i="1" s="1"/>
  <c r="I78" i="1" a="1"/>
  <c r="I78" i="1" s="1"/>
  <c r="I89" i="1" a="1"/>
  <c r="I89" i="1" s="1"/>
  <c r="I69" i="1" a="1"/>
  <c r="I69" i="1" s="1"/>
  <c r="I65" i="1" a="1"/>
  <c r="I65" i="1" s="1"/>
  <c r="D52" i="19"/>
  <c r="L52" i="19" s="1"/>
  <c r="K52" i="19"/>
  <c r="I122" i="2"/>
  <c r="H122" i="2"/>
  <c r="AG1513" i="1" a="1"/>
  <c r="AG1513" i="1" s="1"/>
  <c r="AG1526" i="1" a="1"/>
  <c r="AG1526" i="1" s="1"/>
  <c r="AG1517" i="1" a="1"/>
  <c r="AG1517" i="1" s="1"/>
  <c r="AG1530" i="1" a="1"/>
  <c r="AG1530" i="1" s="1"/>
  <c r="AG1507" i="1" a="1"/>
  <c r="AG1507" i="1" s="1"/>
  <c r="AG1520" i="1" a="1"/>
  <c r="AG1520" i="1" s="1"/>
  <c r="AG1510" i="1" a="1"/>
  <c r="AG1510" i="1" s="1"/>
  <c r="AG1515" i="1" a="1"/>
  <c r="AG1515" i="1" s="1"/>
  <c r="AG1528" i="1" a="1"/>
  <c r="AG1528" i="1" s="1"/>
  <c r="AG1531" i="1" a="1"/>
  <c r="AG1531" i="1" s="1"/>
  <c r="AG1502" i="1" a="1"/>
  <c r="AG1502" i="1" s="1"/>
  <c r="AG1504" i="1" a="1"/>
  <c r="AG1504" i="1" s="1"/>
  <c r="AG1529" i="1" a="1"/>
  <c r="AG1529" i="1" s="1"/>
  <c r="AG1518" i="1" a="1"/>
  <c r="AG1518" i="1" s="1"/>
  <c r="AG1511" i="1" a="1"/>
  <c r="AG1511" i="1" s="1"/>
  <c r="AG1512" i="1" a="1"/>
  <c r="AG1512" i="1" s="1"/>
  <c r="AG1527" i="1" a="1"/>
  <c r="AG1527" i="1" s="1"/>
  <c r="AG1508" i="1" a="1"/>
  <c r="AG1508" i="1" s="1"/>
  <c r="AG1521" i="1" a="1"/>
  <c r="AG1521" i="1" s="1"/>
  <c r="AG1506" i="1" a="1"/>
  <c r="AG1506" i="1" s="1"/>
  <c r="AG1516" i="1" a="1"/>
  <c r="AG1516" i="1" s="1"/>
  <c r="AG1525" i="1" a="1"/>
  <c r="AG1525" i="1" s="1"/>
  <c r="AG1524" i="1" a="1"/>
  <c r="AG1524" i="1" s="1"/>
  <c r="AG1505" i="1" a="1"/>
  <c r="AG1505" i="1" s="1"/>
  <c r="AG1514" i="1" a="1"/>
  <c r="AG1514" i="1" s="1"/>
  <c r="AG1503" i="1" a="1"/>
  <c r="AG1503" i="1" s="1"/>
  <c r="AG1509" i="1" a="1"/>
  <c r="AG1509" i="1" s="1"/>
  <c r="AG1519" i="1" a="1"/>
  <c r="AG1519" i="1" s="1"/>
  <c r="AG1522" i="1" a="1"/>
  <c r="AG1522" i="1" s="1"/>
  <c r="AG1523" i="1" a="1"/>
  <c r="AG1523" i="1" s="1"/>
  <c r="BC53" i="5"/>
  <c r="H1696" i="1"/>
  <c r="G1696" i="1"/>
  <c r="H1235" i="1"/>
  <c r="G1235" i="1"/>
  <c r="H1261" i="1"/>
  <c r="G1261" i="1"/>
  <c r="H1264" i="1"/>
  <c r="G1264" i="1"/>
  <c r="F1011" i="1" a="1"/>
  <c r="F1011" i="1" s="1"/>
  <c r="F1002" i="1" a="1"/>
  <c r="F1002" i="1" s="1"/>
  <c r="F1006" i="1" a="1"/>
  <c r="F1006" i="1" s="1"/>
  <c r="F1012" i="1" a="1"/>
  <c r="F1012" i="1" s="1"/>
  <c r="F994" i="1" a="1"/>
  <c r="F994" i="1" s="1"/>
  <c r="F1015" i="1" a="1"/>
  <c r="F1015" i="1" s="1"/>
  <c r="F1000" i="1" a="1"/>
  <c r="F1000" i="1" s="1"/>
  <c r="F1018" i="1" a="1"/>
  <c r="F1018" i="1" s="1"/>
  <c r="F997" i="1" a="1"/>
  <c r="F997" i="1" s="1"/>
  <c r="F993" i="1" a="1"/>
  <c r="F993" i="1" s="1"/>
  <c r="F1013" i="1" a="1"/>
  <c r="F1013" i="1" s="1"/>
  <c r="F1007" i="1" a="1"/>
  <c r="F1007" i="1" s="1"/>
  <c r="F1008" i="1" a="1"/>
  <c r="F1008" i="1" s="1"/>
  <c r="F1009" i="1" a="1"/>
  <c r="F1009" i="1" s="1"/>
  <c r="F1019" i="1" a="1"/>
  <c r="F1019" i="1" s="1"/>
  <c r="F1001" i="1" a="1"/>
  <c r="F1001" i="1" s="1"/>
  <c r="F1021" i="1" a="1"/>
  <c r="F1021" i="1" s="1"/>
  <c r="F995" i="1" a="1"/>
  <c r="F995" i="1" s="1"/>
  <c r="F1020" i="1" a="1"/>
  <c r="F1020" i="1" s="1"/>
  <c r="F1014" i="1" a="1"/>
  <c r="F1014" i="1" s="1"/>
  <c r="F1005" i="1" a="1"/>
  <c r="F1005" i="1" s="1"/>
  <c r="F999" i="1" a="1"/>
  <c r="F999" i="1" s="1"/>
  <c r="F998" i="1" a="1"/>
  <c r="F998" i="1" s="1"/>
  <c r="F1016" i="1" a="1"/>
  <c r="F1016" i="1" s="1"/>
  <c r="F1010" i="1" a="1"/>
  <c r="F1010" i="1" s="1"/>
  <c r="F1003" i="1" a="1"/>
  <c r="F1003" i="1" s="1"/>
  <c r="F992" i="1" a="1"/>
  <c r="F992" i="1" s="1"/>
  <c r="F1017" i="1" a="1"/>
  <c r="F1017" i="1" s="1"/>
  <c r="F1004" i="1" a="1"/>
  <c r="F1004" i="1" s="1"/>
  <c r="F996" i="1" a="1"/>
  <c r="F996" i="1" s="1"/>
  <c r="X63" i="11"/>
  <c r="I410" i="2"/>
  <c r="H410" i="2"/>
  <c r="AD124" i="4"/>
  <c r="I442" i="2"/>
  <c r="H442" i="2"/>
  <c r="AH63" i="11"/>
  <c r="R33" i="4"/>
  <c r="AD127" i="4"/>
  <c r="J1121" i="1" a="1"/>
  <c r="J1121" i="1" s="1"/>
  <c r="J1141" i="1" a="1"/>
  <c r="J1141" i="1" s="1"/>
  <c r="J1132" i="1" a="1"/>
  <c r="J1132" i="1" s="1"/>
  <c r="J1126" i="1" a="1"/>
  <c r="J1126" i="1" s="1"/>
  <c r="J1130" i="1" a="1"/>
  <c r="J1130" i="1" s="1"/>
  <c r="J1133" i="1" a="1"/>
  <c r="J1133" i="1" s="1"/>
  <c r="J1137" i="1" a="1"/>
  <c r="J1137" i="1" s="1"/>
  <c r="J1140" i="1" a="1"/>
  <c r="J1140" i="1" s="1"/>
  <c r="J1135" i="1" a="1"/>
  <c r="J1135" i="1" s="1"/>
  <c r="J1118" i="1" a="1"/>
  <c r="J1118" i="1" s="1"/>
  <c r="J1115" i="1" a="1"/>
  <c r="J1115" i="1" s="1"/>
  <c r="J1139" i="1" a="1"/>
  <c r="J1139" i="1" s="1"/>
  <c r="J1127" i="1" a="1"/>
  <c r="J1127" i="1" s="1"/>
  <c r="J1114" i="1" a="1"/>
  <c r="J1114" i="1" s="1"/>
  <c r="J1124" i="1" a="1"/>
  <c r="J1124" i="1" s="1"/>
  <c r="J1113" i="1" a="1"/>
  <c r="J1113" i="1" s="1"/>
  <c r="J1138" i="1" a="1"/>
  <c r="J1138" i="1" s="1"/>
  <c r="J1136" i="1" a="1"/>
  <c r="J1136" i="1" s="1"/>
  <c r="J1117" i="1" a="1"/>
  <c r="J1117" i="1" s="1"/>
  <c r="J1134" i="1" a="1"/>
  <c r="J1134" i="1" s="1"/>
  <c r="J1128" i="1" a="1"/>
  <c r="J1128" i="1" s="1"/>
  <c r="J1123" i="1" a="1"/>
  <c r="J1123" i="1" s="1"/>
  <c r="J1120" i="1" a="1"/>
  <c r="J1120" i="1" s="1"/>
  <c r="J1116" i="1" a="1"/>
  <c r="J1116" i="1" s="1"/>
  <c r="J1122" i="1" a="1"/>
  <c r="J1122" i="1" s="1"/>
  <c r="J1119" i="1" a="1"/>
  <c r="J1119" i="1" s="1"/>
  <c r="J1129" i="1" a="1"/>
  <c r="J1129" i="1" s="1"/>
  <c r="J1112" i="1" a="1"/>
  <c r="J1112" i="1" s="1"/>
  <c r="J1131" i="1" a="1"/>
  <c r="J1131" i="1" s="1"/>
  <c r="J1125" i="1" a="1"/>
  <c r="J1125" i="1" s="1"/>
  <c r="H1065" i="1"/>
  <c r="G1065" i="1"/>
  <c r="H1066" i="1"/>
  <c r="G1066" i="1"/>
  <c r="H1695" i="1"/>
  <c r="G1695" i="1"/>
  <c r="H1243" i="1"/>
  <c r="G1243" i="1"/>
  <c r="H1250" i="1"/>
  <c r="G1250" i="1"/>
  <c r="G1279" i="1"/>
  <c r="H1279" i="1"/>
  <c r="AR63" i="11"/>
  <c r="K51" i="19"/>
  <c r="AD133" i="4"/>
  <c r="BB40" i="5"/>
  <c r="I1121" i="1" a="1"/>
  <c r="I1121" i="1" s="1"/>
  <c r="I1112" i="1" a="1"/>
  <c r="I1112" i="1" s="1"/>
  <c r="I1126" i="1" a="1"/>
  <c r="I1126" i="1" s="1"/>
  <c r="I1139" i="1" a="1"/>
  <c r="I1139" i="1" s="1"/>
  <c r="I1125" i="1" a="1"/>
  <c r="I1125" i="1" s="1"/>
  <c r="I1138" i="1" a="1"/>
  <c r="I1138" i="1" s="1"/>
  <c r="I1134" i="1" a="1"/>
  <c r="I1134" i="1" s="1"/>
  <c r="I1130" i="1" a="1"/>
  <c r="I1130" i="1" s="1"/>
  <c r="I1140" i="1" a="1"/>
  <c r="I1140" i="1" s="1"/>
  <c r="I1119" i="1" a="1"/>
  <c r="I1119" i="1" s="1"/>
  <c r="I1113" i="1" a="1"/>
  <c r="I1113" i="1" s="1"/>
  <c r="I1122" i="1" a="1"/>
  <c r="I1122" i="1" s="1"/>
  <c r="I1141" i="1" a="1"/>
  <c r="I1141" i="1" s="1"/>
  <c r="I1131" i="1" a="1"/>
  <c r="I1131" i="1" s="1"/>
  <c r="I1132" i="1" a="1"/>
  <c r="I1132" i="1" s="1"/>
  <c r="I1114" i="1" a="1"/>
  <c r="I1114" i="1" s="1"/>
  <c r="I1115" i="1" a="1"/>
  <c r="I1115" i="1" s="1"/>
  <c r="I1124" i="1" a="1"/>
  <c r="I1124" i="1" s="1"/>
  <c r="I1117" i="1" a="1"/>
  <c r="I1117" i="1" s="1"/>
  <c r="I1135" i="1" a="1"/>
  <c r="I1135" i="1" s="1"/>
  <c r="I1137" i="1" a="1"/>
  <c r="I1137" i="1" s="1"/>
  <c r="I1116" i="1" a="1"/>
  <c r="I1116" i="1" s="1"/>
  <c r="I1136" i="1" a="1"/>
  <c r="I1136" i="1" s="1"/>
  <c r="I1128" i="1" a="1"/>
  <c r="I1128" i="1" s="1"/>
  <c r="I1123" i="1" a="1"/>
  <c r="I1123" i="1" s="1"/>
  <c r="I1120" i="1" a="1"/>
  <c r="I1120" i="1" s="1"/>
  <c r="I1129" i="1" a="1"/>
  <c r="I1129" i="1" s="1"/>
  <c r="I1118" i="1" a="1"/>
  <c r="I1118" i="1" s="1"/>
  <c r="I1127" i="1" a="1"/>
  <c r="I1127" i="1" s="1"/>
  <c r="I1133" i="1" a="1"/>
  <c r="I1133" i="1" s="1"/>
  <c r="X1112" i="1" a="1"/>
  <c r="X1112" i="1" s="1"/>
  <c r="G1073" i="1"/>
  <c r="H1073" i="1"/>
  <c r="G1054" i="1"/>
  <c r="H1054" i="1"/>
  <c r="AG1081" i="1" a="1"/>
  <c r="AG1081" i="1" s="1"/>
  <c r="AG1057" i="1" a="1"/>
  <c r="AG1057" i="1" s="1"/>
  <c r="AG1072" i="1" a="1"/>
  <c r="AG1072" i="1" s="1"/>
  <c r="AG1054" i="1" a="1"/>
  <c r="AG1054" i="1" s="1"/>
  <c r="AG1066" i="1" a="1"/>
  <c r="AG1066" i="1" s="1"/>
  <c r="AG1067" i="1" a="1"/>
  <c r="AG1067" i="1" s="1"/>
  <c r="AG1060" i="1" a="1"/>
  <c r="AG1060" i="1" s="1"/>
  <c r="AG1061" i="1" a="1"/>
  <c r="AG1061" i="1" s="1"/>
  <c r="AG1073" i="1" a="1"/>
  <c r="AG1073" i="1" s="1"/>
  <c r="AG1053" i="1" a="1"/>
  <c r="AG1053" i="1" s="1"/>
  <c r="AG1055" i="1" a="1"/>
  <c r="AG1055" i="1" s="1"/>
  <c r="AG1078" i="1" a="1"/>
  <c r="AG1078" i="1" s="1"/>
  <c r="AG1052" i="1" a="1"/>
  <c r="AG1052" i="1" s="1"/>
  <c r="AG1058" i="1" a="1"/>
  <c r="AG1058" i="1" s="1"/>
  <c r="AG1071" i="1" a="1"/>
  <c r="AG1071" i="1" s="1"/>
  <c r="AG1075" i="1" a="1"/>
  <c r="AG1075" i="1" s="1"/>
  <c r="AG1059" i="1" a="1"/>
  <c r="AG1059" i="1" s="1"/>
  <c r="AG1062" i="1" a="1"/>
  <c r="AG1062" i="1" s="1"/>
  <c r="AG1069" i="1" a="1"/>
  <c r="AG1069" i="1" s="1"/>
  <c r="AG1077" i="1" a="1"/>
  <c r="AG1077" i="1" s="1"/>
  <c r="AG1076" i="1" a="1"/>
  <c r="AG1076" i="1" s="1"/>
  <c r="AG1070" i="1" a="1"/>
  <c r="AG1070" i="1" s="1"/>
  <c r="AG1079" i="1" a="1"/>
  <c r="AG1079" i="1" s="1"/>
  <c r="AG1063" i="1" a="1"/>
  <c r="AG1063" i="1" s="1"/>
  <c r="AG1080" i="1" a="1"/>
  <c r="AG1080" i="1" s="1"/>
  <c r="AG1074" i="1" a="1"/>
  <c r="AG1074" i="1" s="1"/>
  <c r="AG1064" i="1" a="1"/>
  <c r="AG1064" i="1" s="1"/>
  <c r="AG1056" i="1" a="1"/>
  <c r="AG1056" i="1" s="1"/>
  <c r="AG1068" i="1" a="1"/>
  <c r="AG1068" i="1" s="1"/>
  <c r="AG1065" i="1" a="1"/>
  <c r="AG1065" i="1" s="1"/>
  <c r="R10" i="4"/>
  <c r="E17" i="4" s="1" a="1"/>
  <c r="E17" i="4" s="1"/>
  <c r="H1684" i="1"/>
  <c r="G1684" i="1"/>
  <c r="J1087" i="1" a="1"/>
  <c r="J1087" i="1" s="1"/>
  <c r="J1102" i="1" a="1"/>
  <c r="J1102" i="1" s="1"/>
  <c r="J1097" i="1" a="1"/>
  <c r="J1097" i="1" s="1"/>
  <c r="J1094" i="1" a="1"/>
  <c r="J1094" i="1" s="1"/>
  <c r="J1099" i="1" a="1"/>
  <c r="J1099" i="1" s="1"/>
  <c r="J1108" i="1" a="1"/>
  <c r="J1108" i="1" s="1"/>
  <c r="J1110" i="1" a="1"/>
  <c r="J1110" i="1" s="1"/>
  <c r="J1089" i="1" a="1"/>
  <c r="J1089" i="1" s="1"/>
  <c r="J1095" i="1" a="1"/>
  <c r="J1095" i="1" s="1"/>
  <c r="J1085" i="1" a="1"/>
  <c r="J1085" i="1" s="1"/>
  <c r="J1083" i="1" a="1"/>
  <c r="J1083" i="1" s="1"/>
  <c r="J1107" i="1" a="1"/>
  <c r="J1107" i="1" s="1"/>
  <c r="J1100" i="1" a="1"/>
  <c r="J1100" i="1" s="1"/>
  <c r="J1093" i="1" a="1"/>
  <c r="J1093" i="1" s="1"/>
  <c r="J1088" i="1" a="1"/>
  <c r="J1088" i="1" s="1"/>
  <c r="J1082" i="1" a="1"/>
  <c r="J1082" i="1" s="1"/>
  <c r="J1111" i="1" a="1"/>
  <c r="J1111" i="1" s="1"/>
  <c r="J1084" i="1" a="1"/>
  <c r="J1084" i="1" s="1"/>
  <c r="J1091" i="1" a="1"/>
  <c r="J1091" i="1" s="1"/>
  <c r="J1109" i="1" a="1"/>
  <c r="J1109" i="1" s="1"/>
  <c r="J1086" i="1" a="1"/>
  <c r="J1086" i="1" s="1"/>
  <c r="J1101" i="1" a="1"/>
  <c r="J1101" i="1" s="1"/>
  <c r="J1106" i="1" a="1"/>
  <c r="J1106" i="1" s="1"/>
  <c r="J1105" i="1" a="1"/>
  <c r="J1105" i="1" s="1"/>
  <c r="J1103" i="1" a="1"/>
  <c r="J1103" i="1" s="1"/>
  <c r="J1098" i="1" a="1"/>
  <c r="J1098" i="1" s="1"/>
  <c r="J1092" i="1" a="1"/>
  <c r="J1092" i="1" s="1"/>
  <c r="J1096" i="1" a="1"/>
  <c r="J1096" i="1" s="1"/>
  <c r="J1104" i="1" a="1"/>
  <c r="J1104" i="1" s="1"/>
  <c r="J1090" i="1" a="1"/>
  <c r="J1090" i="1" s="1"/>
  <c r="G1239" i="1"/>
  <c r="H1239" i="1"/>
  <c r="H1246" i="1"/>
  <c r="G1246" i="1"/>
  <c r="H1283" i="1"/>
  <c r="G1283" i="1"/>
  <c r="H1287" i="1"/>
  <c r="G1287" i="1"/>
  <c r="BB10" i="5"/>
  <c r="I231" i="1" a="1"/>
  <c r="I231" i="1" s="1"/>
  <c r="I219" i="1" a="1"/>
  <c r="I219" i="1" s="1"/>
  <c r="I215" i="1" a="1"/>
  <c r="I215" i="1" s="1"/>
  <c r="I234" i="1" a="1"/>
  <c r="I234" i="1" s="1"/>
  <c r="I232" i="1" a="1"/>
  <c r="I232" i="1" s="1"/>
  <c r="I213" i="1" a="1"/>
  <c r="I213" i="1" s="1"/>
  <c r="I226" i="1" a="1"/>
  <c r="I226" i="1" s="1"/>
  <c r="I224" i="1" a="1"/>
  <c r="I224" i="1" s="1"/>
  <c r="I216" i="1" a="1"/>
  <c r="I216" i="1" s="1"/>
  <c r="I237" i="1" a="1"/>
  <c r="I237" i="1" s="1"/>
  <c r="I228" i="1" a="1"/>
  <c r="I228" i="1" s="1"/>
  <c r="I221" i="1" a="1"/>
  <c r="I221" i="1" s="1"/>
  <c r="I220" i="1" a="1"/>
  <c r="I220" i="1" s="1"/>
  <c r="I240" i="1" a="1"/>
  <c r="I240" i="1" s="1"/>
  <c r="I222" i="1" a="1"/>
  <c r="I222" i="1" s="1"/>
  <c r="I212" i="1" a="1"/>
  <c r="I212" i="1" s="1"/>
  <c r="I229" i="1" a="1"/>
  <c r="I229" i="1" s="1"/>
  <c r="I241" i="1" a="1"/>
  <c r="I241" i="1" s="1"/>
  <c r="I217" i="1" a="1"/>
  <c r="I217" i="1" s="1"/>
  <c r="I214" i="1" a="1"/>
  <c r="I214" i="1" s="1"/>
  <c r="I227" i="1" a="1"/>
  <c r="I227" i="1" s="1"/>
  <c r="I235" i="1" a="1"/>
  <c r="I235" i="1" s="1"/>
  <c r="I225" i="1" a="1"/>
  <c r="I225" i="1" s="1"/>
  <c r="I223" i="1" a="1"/>
  <c r="I223" i="1" s="1"/>
  <c r="I233" i="1" a="1"/>
  <c r="I233" i="1" s="1"/>
  <c r="I218" i="1" a="1"/>
  <c r="I218" i="1" s="1"/>
  <c r="I236" i="1" a="1"/>
  <c r="I236" i="1" s="1"/>
  <c r="I230" i="1" a="1"/>
  <c r="I230" i="1" s="1"/>
  <c r="I239" i="1" a="1"/>
  <c r="I239" i="1" s="1"/>
  <c r="I238" i="1" a="1"/>
  <c r="I238" i="1" s="1"/>
  <c r="G1069" i="1"/>
  <c r="H1069" i="1"/>
  <c r="AG399" i="1" a="1"/>
  <c r="AG399" i="1" s="1"/>
  <c r="AG392" i="1" a="1"/>
  <c r="AG392" i="1" s="1"/>
  <c r="AG415" i="1" a="1"/>
  <c r="AG415" i="1" s="1"/>
  <c r="AG402" i="1" a="1"/>
  <c r="AG402" i="1" s="1"/>
  <c r="AG397" i="1" a="1"/>
  <c r="AG397" i="1" s="1"/>
  <c r="AG400" i="1" a="1"/>
  <c r="AG400" i="1" s="1"/>
  <c r="AG407" i="1" a="1"/>
  <c r="AG407" i="1" s="1"/>
  <c r="AG410" i="1" a="1"/>
  <c r="AG410" i="1" s="1"/>
  <c r="AG394" i="1" a="1"/>
  <c r="AG394" i="1" s="1"/>
  <c r="AG419" i="1" a="1"/>
  <c r="AG419" i="1" s="1"/>
  <c r="AG403" i="1" a="1"/>
  <c r="AG403" i="1" s="1"/>
  <c r="AG421" i="1" a="1"/>
  <c r="AG421" i="1" s="1"/>
  <c r="AG395" i="1" a="1"/>
  <c r="AG395" i="1" s="1"/>
  <c r="AG406" i="1" a="1"/>
  <c r="AG406" i="1" s="1"/>
  <c r="AG401" i="1" a="1"/>
  <c r="AG401" i="1" s="1"/>
  <c r="AG404" i="1" a="1"/>
  <c r="AG404" i="1" s="1"/>
  <c r="AG393" i="1" a="1"/>
  <c r="AG393" i="1" s="1"/>
  <c r="AG413" i="1" a="1"/>
  <c r="AG413" i="1" s="1"/>
  <c r="AG411" i="1" a="1"/>
  <c r="AG411" i="1" s="1"/>
  <c r="AG396" i="1" a="1"/>
  <c r="AG396" i="1" s="1"/>
  <c r="AG416" i="1" a="1"/>
  <c r="AG416" i="1" s="1"/>
  <c r="AG417" i="1" a="1"/>
  <c r="AG417" i="1" s="1"/>
  <c r="AG418" i="1" a="1"/>
  <c r="AG418" i="1" s="1"/>
  <c r="AG405" i="1" a="1"/>
  <c r="AG405" i="1" s="1"/>
  <c r="AG408" i="1" a="1"/>
  <c r="AG408" i="1" s="1"/>
  <c r="AG414" i="1" a="1"/>
  <c r="AG414" i="1" s="1"/>
  <c r="AG420" i="1" a="1"/>
  <c r="AG420" i="1" s="1"/>
  <c r="AG412" i="1" a="1"/>
  <c r="AG412" i="1" s="1"/>
  <c r="AG409" i="1" a="1"/>
  <c r="AG409" i="1" s="1"/>
  <c r="AG398" i="1" a="1"/>
  <c r="AG398" i="1" s="1"/>
  <c r="BC16" i="5"/>
  <c r="AD132" i="4"/>
  <c r="H1061" i="1"/>
  <c r="G1061" i="1"/>
  <c r="H1711" i="1"/>
  <c r="G1711" i="1"/>
  <c r="H1240" i="1"/>
  <c r="G1240" i="1"/>
  <c r="BD24" i="6"/>
  <c r="AR24" i="6"/>
  <c r="AH24" i="6"/>
  <c r="X24" i="6"/>
  <c r="BI24" i="6"/>
  <c r="BG24" i="6"/>
  <c r="BH24" i="6" s="1"/>
  <c r="C18" i="4" a="1"/>
  <c r="C18" i="4" s="1"/>
  <c r="I74" i="2"/>
  <c r="H74" i="2"/>
  <c r="AG891" i="1" a="1"/>
  <c r="AG891" i="1" s="1"/>
  <c r="AG895" i="1" a="1"/>
  <c r="AG895" i="1" s="1"/>
  <c r="AG877" i="1" a="1"/>
  <c r="AG877" i="1" s="1"/>
  <c r="AG882" i="1" a="1"/>
  <c r="AG882" i="1" s="1"/>
  <c r="AG873" i="1" a="1"/>
  <c r="AG873" i="1" s="1"/>
  <c r="AG888" i="1" a="1"/>
  <c r="AG888" i="1" s="1"/>
  <c r="AG892" i="1" a="1"/>
  <c r="AG892" i="1" s="1"/>
  <c r="AG899" i="1" a="1"/>
  <c r="AG899" i="1" s="1"/>
  <c r="AG887" i="1" a="1"/>
  <c r="AG887" i="1" s="1"/>
  <c r="AG893" i="1" a="1"/>
  <c r="AG893" i="1" s="1"/>
  <c r="AG889" i="1" a="1"/>
  <c r="AG889" i="1" s="1"/>
  <c r="AG872" i="1" a="1"/>
  <c r="AG872" i="1" s="1"/>
  <c r="AG881" i="1" a="1"/>
  <c r="AG881" i="1" s="1"/>
  <c r="AG875" i="1" a="1"/>
  <c r="AG875" i="1" s="1"/>
  <c r="AG894" i="1" a="1"/>
  <c r="AG894" i="1" s="1"/>
  <c r="AG874" i="1" a="1"/>
  <c r="AG874" i="1" s="1"/>
  <c r="AG886" i="1" a="1"/>
  <c r="AG886" i="1" s="1"/>
  <c r="AG879" i="1" a="1"/>
  <c r="AG879" i="1" s="1"/>
  <c r="AG885" i="1" a="1"/>
  <c r="AG885" i="1" s="1"/>
  <c r="AG884" i="1" a="1"/>
  <c r="AG884" i="1" s="1"/>
  <c r="AG898" i="1" a="1"/>
  <c r="AG898" i="1" s="1"/>
  <c r="AG896" i="1" a="1"/>
  <c r="AG896" i="1" s="1"/>
  <c r="AG897" i="1" a="1"/>
  <c r="AG897" i="1" s="1"/>
  <c r="AG880" i="1" a="1"/>
  <c r="AG880" i="1" s="1"/>
  <c r="AG883" i="1" a="1"/>
  <c r="AG883" i="1" s="1"/>
  <c r="AG890" i="1" a="1"/>
  <c r="AG890" i="1" s="1"/>
  <c r="AG876" i="1" a="1"/>
  <c r="AG876" i="1" s="1"/>
  <c r="AG878" i="1" a="1"/>
  <c r="AG878" i="1" s="1"/>
  <c r="AG901" i="1" a="1"/>
  <c r="AG901" i="1" s="1"/>
  <c r="AG900" i="1" a="1"/>
  <c r="AG900" i="1" s="1"/>
  <c r="BC32" i="5"/>
  <c r="AD150" i="4"/>
  <c r="I466" i="2"/>
  <c r="H466" i="2"/>
  <c r="J275" i="1" a="1"/>
  <c r="J275" i="1" s="1"/>
  <c r="J288" i="1" a="1"/>
  <c r="J288" i="1" s="1"/>
  <c r="J281" i="1" a="1"/>
  <c r="J281" i="1" s="1"/>
  <c r="J280" i="1" a="1"/>
  <c r="J280" i="1" s="1"/>
  <c r="J294" i="1" a="1"/>
  <c r="J294" i="1" s="1"/>
  <c r="J282" i="1" a="1"/>
  <c r="J282" i="1" s="1"/>
  <c r="J286" i="1" a="1"/>
  <c r="J286" i="1" s="1"/>
  <c r="J279" i="1" a="1"/>
  <c r="J279" i="1" s="1"/>
  <c r="J287" i="1" a="1"/>
  <c r="J287" i="1" s="1"/>
  <c r="J272" i="1" a="1"/>
  <c r="J272" i="1" s="1"/>
  <c r="J284" i="1" a="1"/>
  <c r="J284" i="1" s="1"/>
  <c r="J300" i="1" a="1"/>
  <c r="J300" i="1" s="1"/>
  <c r="J291" i="1" a="1"/>
  <c r="J291" i="1" s="1"/>
  <c r="J301" i="1" a="1"/>
  <c r="J301" i="1" s="1"/>
  <c r="J278" i="1" a="1"/>
  <c r="J278" i="1" s="1"/>
  <c r="J292" i="1" a="1"/>
  <c r="J292" i="1" s="1"/>
  <c r="J297" i="1" a="1"/>
  <c r="J297" i="1" s="1"/>
  <c r="J273" i="1" a="1"/>
  <c r="J273" i="1" s="1"/>
  <c r="J289" i="1" a="1"/>
  <c r="J289" i="1" s="1"/>
  <c r="J295" i="1" a="1"/>
  <c r="J295" i="1" s="1"/>
  <c r="J299" i="1" a="1"/>
  <c r="J299" i="1" s="1"/>
  <c r="J274" i="1" a="1"/>
  <c r="J274" i="1" s="1"/>
  <c r="J276" i="1" a="1"/>
  <c r="J276" i="1" s="1"/>
  <c r="J298" i="1" a="1"/>
  <c r="J298" i="1" s="1"/>
  <c r="J277" i="1" a="1"/>
  <c r="J277" i="1" s="1"/>
  <c r="J293" i="1" a="1"/>
  <c r="J293" i="1" s="1"/>
  <c r="J285" i="1" a="1"/>
  <c r="J285" i="1" s="1"/>
  <c r="J296" i="1" a="1"/>
  <c r="J296" i="1" s="1"/>
  <c r="J290" i="1" a="1"/>
  <c r="J290" i="1" s="1"/>
  <c r="J283" i="1" a="1"/>
  <c r="J283" i="1" s="1"/>
  <c r="H1064" i="1"/>
  <c r="G1064" i="1"/>
  <c r="H1068" i="1"/>
  <c r="G1068" i="1"/>
  <c r="AD139" i="4"/>
  <c r="AD136" i="4"/>
  <c r="G1075" i="1"/>
  <c r="H1075" i="1"/>
  <c r="H1071" i="1"/>
  <c r="G1071" i="1"/>
  <c r="BB29" i="5"/>
  <c r="I804" i="1" a="1"/>
  <c r="I804" i="1" s="1"/>
  <c r="I810" i="1" a="1"/>
  <c r="I810" i="1" s="1"/>
  <c r="X782" i="1" a="1"/>
  <c r="X782" i="1" s="1"/>
  <c r="I794" i="1" a="1"/>
  <c r="I794" i="1" s="1"/>
  <c r="I788" i="1" a="1"/>
  <c r="I788" i="1" s="1"/>
  <c r="I802" i="1" a="1"/>
  <c r="I802" i="1" s="1"/>
  <c r="I808" i="1" a="1"/>
  <c r="I808" i="1" s="1"/>
  <c r="I811" i="1" a="1"/>
  <c r="I811" i="1" s="1"/>
  <c r="I785" i="1" a="1"/>
  <c r="I785" i="1" s="1"/>
  <c r="I786" i="1" a="1"/>
  <c r="I786" i="1" s="1"/>
  <c r="I789" i="1" a="1"/>
  <c r="I789" i="1" s="1"/>
  <c r="I799" i="1" a="1"/>
  <c r="I799" i="1" s="1"/>
  <c r="I806" i="1" a="1"/>
  <c r="I806" i="1" s="1"/>
  <c r="I791" i="1" a="1"/>
  <c r="I791" i="1" s="1"/>
  <c r="I795" i="1" a="1"/>
  <c r="I795" i="1" s="1"/>
  <c r="I801" i="1" a="1"/>
  <c r="I801" i="1" s="1"/>
  <c r="I800" i="1" a="1"/>
  <c r="I800" i="1" s="1"/>
  <c r="I797" i="1" a="1"/>
  <c r="I797" i="1" s="1"/>
  <c r="I784" i="1" a="1"/>
  <c r="I784" i="1" s="1"/>
  <c r="I792" i="1" a="1"/>
  <c r="I792" i="1" s="1"/>
  <c r="I790" i="1" a="1"/>
  <c r="I790" i="1" s="1"/>
  <c r="I793" i="1" a="1"/>
  <c r="I793" i="1" s="1"/>
  <c r="I807" i="1" a="1"/>
  <c r="I807" i="1" s="1"/>
  <c r="I809" i="1" a="1"/>
  <c r="I809" i="1" s="1"/>
  <c r="I787" i="1" a="1"/>
  <c r="I787" i="1" s="1"/>
  <c r="I798" i="1" a="1"/>
  <c r="I798" i="1" s="1"/>
  <c r="I782" i="1" a="1"/>
  <c r="I782" i="1" s="1"/>
  <c r="I796" i="1" a="1"/>
  <c r="I796" i="1" s="1"/>
  <c r="I803" i="1" a="1"/>
  <c r="I803" i="1" s="1"/>
  <c r="I805" i="1" a="1"/>
  <c r="I805" i="1" s="1"/>
  <c r="I783" i="1" a="1"/>
  <c r="I783" i="1" s="1"/>
  <c r="F1471" i="1" a="1"/>
  <c r="F1471" i="1" s="1"/>
  <c r="F1459" i="1" a="1"/>
  <c r="F1459" i="1" s="1"/>
  <c r="F1450" i="1" a="1"/>
  <c r="F1450" i="1" s="1"/>
  <c r="F1462" i="1" a="1"/>
  <c r="F1462" i="1" s="1"/>
  <c r="F1468" i="1" a="1"/>
  <c r="F1468" i="1" s="1"/>
  <c r="F1449" i="1" a="1"/>
  <c r="F1449" i="1" s="1"/>
  <c r="F1442" i="1" a="1"/>
  <c r="F1442" i="1" s="1"/>
  <c r="F1447" i="1" a="1"/>
  <c r="F1447" i="1" s="1"/>
  <c r="F1453" i="1" a="1"/>
  <c r="F1453" i="1" s="1"/>
  <c r="F1452" i="1" a="1"/>
  <c r="F1452" i="1" s="1"/>
  <c r="F1470" i="1" a="1"/>
  <c r="F1470" i="1" s="1"/>
  <c r="F1467" i="1" a="1"/>
  <c r="F1467" i="1" s="1"/>
  <c r="F1444" i="1" a="1"/>
  <c r="F1444" i="1" s="1"/>
  <c r="F1458" i="1" a="1"/>
  <c r="F1458" i="1" s="1"/>
  <c r="F1457" i="1" a="1"/>
  <c r="F1457" i="1" s="1"/>
  <c r="F1446" i="1" a="1"/>
  <c r="F1446" i="1" s="1"/>
  <c r="F1466" i="1" a="1"/>
  <c r="F1466" i="1" s="1"/>
  <c r="F1461" i="1" a="1"/>
  <c r="F1461" i="1" s="1"/>
  <c r="F1448" i="1" a="1"/>
  <c r="F1448" i="1" s="1"/>
  <c r="F1443" i="1" a="1"/>
  <c r="F1443" i="1" s="1"/>
  <c r="F1469" i="1" a="1"/>
  <c r="F1469" i="1" s="1"/>
  <c r="F1455" i="1" a="1"/>
  <c r="F1455" i="1" s="1"/>
  <c r="F1460" i="1" a="1"/>
  <c r="F1460" i="1" s="1"/>
  <c r="F1456" i="1" a="1"/>
  <c r="F1456" i="1" s="1"/>
  <c r="F1465" i="1" a="1"/>
  <c r="F1465" i="1" s="1"/>
  <c r="F1464" i="1" a="1"/>
  <c r="F1464" i="1" s="1"/>
  <c r="F1454" i="1" a="1"/>
  <c r="F1454" i="1" s="1"/>
  <c r="F1451" i="1" a="1"/>
  <c r="F1451" i="1" s="1"/>
  <c r="F1463" i="1" a="1"/>
  <c r="F1463" i="1" s="1"/>
  <c r="F1445" i="1" a="1"/>
  <c r="F1445" i="1" s="1"/>
  <c r="R18" i="4"/>
  <c r="I98" i="2"/>
  <c r="H98" i="2"/>
  <c r="H1698" i="1"/>
  <c r="G1698" i="1"/>
  <c r="O19" i="5"/>
  <c r="B51" i="19" s="1"/>
  <c r="U50" i="17"/>
  <c r="H1258" i="1"/>
  <c r="G1258" i="1"/>
  <c r="H1247" i="1"/>
  <c r="G1247" i="1"/>
  <c r="H1277" i="1"/>
  <c r="G1277" i="1"/>
  <c r="G1262" i="1"/>
  <c r="H1262" i="1"/>
  <c r="F1048" i="1" a="1"/>
  <c r="F1048" i="1" s="1"/>
  <c r="F1051" i="1" a="1"/>
  <c r="F1051" i="1" s="1"/>
  <c r="F1044" i="1" a="1"/>
  <c r="F1044" i="1" s="1"/>
  <c r="F1039" i="1" a="1"/>
  <c r="F1039" i="1" s="1"/>
  <c r="F1042" i="1" a="1"/>
  <c r="F1042" i="1" s="1"/>
  <c r="F1043" i="1" a="1"/>
  <c r="F1043" i="1" s="1"/>
  <c r="F1041" i="1" a="1"/>
  <c r="F1041" i="1" s="1"/>
  <c r="F1028" i="1" a="1"/>
  <c r="F1028" i="1" s="1"/>
  <c r="F1037" i="1" a="1"/>
  <c r="F1037" i="1" s="1"/>
  <c r="F1032" i="1" a="1"/>
  <c r="F1032" i="1" s="1"/>
  <c r="F1040" i="1" a="1"/>
  <c r="F1040" i="1" s="1"/>
  <c r="F1030" i="1" a="1"/>
  <c r="F1030" i="1" s="1"/>
  <c r="F1024" i="1" a="1"/>
  <c r="F1024" i="1" s="1"/>
  <c r="F1022" i="1" a="1"/>
  <c r="F1022" i="1" s="1"/>
  <c r="F1036" i="1" a="1"/>
  <c r="F1036" i="1" s="1"/>
  <c r="F1023" i="1" a="1"/>
  <c r="F1023" i="1" s="1"/>
  <c r="F1034" i="1" a="1"/>
  <c r="F1034" i="1" s="1"/>
  <c r="F1046" i="1" a="1"/>
  <c r="F1046" i="1" s="1"/>
  <c r="F1026" i="1" a="1"/>
  <c r="F1026" i="1" s="1"/>
  <c r="F1031" i="1" a="1"/>
  <c r="F1031" i="1" s="1"/>
  <c r="F1027" i="1" a="1"/>
  <c r="F1027" i="1" s="1"/>
  <c r="F1050" i="1" a="1"/>
  <c r="F1050" i="1" s="1"/>
  <c r="F1025" i="1" a="1"/>
  <c r="F1025" i="1" s="1"/>
  <c r="F1033" i="1" a="1"/>
  <c r="F1033" i="1" s="1"/>
  <c r="F1049" i="1" a="1"/>
  <c r="F1049" i="1" s="1"/>
  <c r="F1038" i="1" a="1"/>
  <c r="F1038" i="1" s="1"/>
  <c r="F1035" i="1" a="1"/>
  <c r="F1035" i="1" s="1"/>
  <c r="F1045" i="1" a="1"/>
  <c r="F1045" i="1" s="1"/>
  <c r="F1047" i="1" a="1"/>
  <c r="F1047" i="1" s="1"/>
  <c r="F1029" i="1" a="1"/>
  <c r="F1029" i="1" s="1"/>
  <c r="I1373" i="1" a="1"/>
  <c r="I1373" i="1" s="1"/>
  <c r="I1366" i="1" a="1"/>
  <c r="I1366" i="1" s="1"/>
  <c r="I1352" i="1" a="1"/>
  <c r="I1352" i="1" s="1"/>
  <c r="I1377" i="1" a="1"/>
  <c r="I1377" i="1" s="1"/>
  <c r="I1367" i="1" a="1"/>
  <c r="I1367" i="1" s="1"/>
  <c r="I1365" i="1" a="1"/>
  <c r="I1365" i="1" s="1"/>
  <c r="I1361" i="1" a="1"/>
  <c r="I1361" i="1" s="1"/>
  <c r="I1362" i="1" a="1"/>
  <c r="I1362" i="1" s="1"/>
  <c r="I1358" i="1" a="1"/>
  <c r="I1358" i="1" s="1"/>
  <c r="I1379" i="1" a="1"/>
  <c r="I1379" i="1" s="1"/>
  <c r="I1364" i="1" a="1"/>
  <c r="I1364" i="1" s="1"/>
  <c r="I1359" i="1" a="1"/>
  <c r="I1359" i="1" s="1"/>
  <c r="I1371" i="1" a="1"/>
  <c r="I1371" i="1" s="1"/>
  <c r="I1374" i="1" a="1"/>
  <c r="I1374" i="1" s="1"/>
  <c r="I1368" i="1" a="1"/>
  <c r="I1368" i="1" s="1"/>
  <c r="I1370" i="1" a="1"/>
  <c r="I1370" i="1" s="1"/>
  <c r="I1380" i="1" a="1"/>
  <c r="I1380" i="1" s="1"/>
  <c r="I1369" i="1" a="1"/>
  <c r="I1369" i="1" s="1"/>
  <c r="I1376" i="1" a="1"/>
  <c r="I1376" i="1" s="1"/>
  <c r="I1375" i="1" a="1"/>
  <c r="I1375" i="1" s="1"/>
  <c r="I1363" i="1" a="1"/>
  <c r="I1363" i="1" s="1"/>
  <c r="I1353" i="1" a="1"/>
  <c r="I1353" i="1" s="1"/>
  <c r="I1354" i="1" a="1"/>
  <c r="I1354" i="1" s="1"/>
  <c r="I1357" i="1" a="1"/>
  <c r="I1357" i="1" s="1"/>
  <c r="I1360" i="1" a="1"/>
  <c r="I1360" i="1" s="1"/>
  <c r="I1355" i="1" a="1"/>
  <c r="I1355" i="1" s="1"/>
  <c r="I1356" i="1" a="1"/>
  <c r="I1356" i="1" s="1"/>
  <c r="I1378" i="1" a="1"/>
  <c r="I1378" i="1" s="1"/>
  <c r="I1381" i="1" a="1"/>
  <c r="I1381" i="1" s="1"/>
  <c r="I1372" i="1" a="1"/>
  <c r="I1372" i="1" s="1"/>
  <c r="X1352" i="1" a="1"/>
  <c r="X1352" i="1" s="1"/>
  <c r="BB57" i="5"/>
  <c r="I1651" i="1" a="1"/>
  <c r="I1651" i="1" s="1"/>
  <c r="I1641" i="1" a="1"/>
  <c r="I1641" i="1" s="1"/>
  <c r="I1635" i="1" a="1"/>
  <c r="I1635" i="1" s="1"/>
  <c r="I1644" i="1" a="1"/>
  <c r="I1644" i="1" s="1"/>
  <c r="I1648" i="1" a="1"/>
  <c r="I1648" i="1" s="1"/>
  <c r="I1632" i="1" a="1"/>
  <c r="I1632" i="1" s="1"/>
  <c r="I1624" i="1" a="1"/>
  <c r="I1624" i="1" s="1"/>
  <c r="I1646" i="1" a="1"/>
  <c r="I1646" i="1" s="1"/>
  <c r="I1640" i="1" a="1"/>
  <c r="I1640" i="1" s="1"/>
  <c r="I1650" i="1" a="1"/>
  <c r="I1650" i="1" s="1"/>
  <c r="X1622" i="1" a="1"/>
  <c r="X1622" i="1" s="1"/>
  <c r="I1628" i="1" a="1"/>
  <c r="I1628" i="1" s="1"/>
  <c r="I1630" i="1" a="1"/>
  <c r="I1630" i="1" s="1"/>
  <c r="I1627" i="1" a="1"/>
  <c r="I1627" i="1" s="1"/>
  <c r="I1639" i="1" a="1"/>
  <c r="I1639" i="1" s="1"/>
  <c r="I1637" i="1" a="1"/>
  <c r="I1637" i="1" s="1"/>
  <c r="I1647" i="1" a="1"/>
  <c r="I1647" i="1" s="1"/>
  <c r="I1626" i="1" a="1"/>
  <c r="I1626" i="1" s="1"/>
  <c r="I1634" i="1" a="1"/>
  <c r="I1634" i="1" s="1"/>
  <c r="I1625" i="1" a="1"/>
  <c r="I1625" i="1" s="1"/>
  <c r="I1638" i="1" a="1"/>
  <c r="I1638" i="1" s="1"/>
  <c r="I1649" i="1" a="1"/>
  <c r="I1649" i="1" s="1"/>
  <c r="I1645" i="1" a="1"/>
  <c r="I1645" i="1" s="1"/>
  <c r="I1623" i="1" a="1"/>
  <c r="I1623" i="1" s="1"/>
  <c r="I1631" i="1" a="1"/>
  <c r="I1631" i="1" s="1"/>
  <c r="I1636" i="1" a="1"/>
  <c r="I1636" i="1" s="1"/>
  <c r="I1643" i="1" a="1"/>
  <c r="I1643" i="1" s="1"/>
  <c r="I1629" i="1" a="1"/>
  <c r="I1629" i="1" s="1"/>
  <c r="I1633" i="1" a="1"/>
  <c r="I1633" i="1" s="1"/>
  <c r="I1642" i="1" a="1"/>
  <c r="I1642" i="1" s="1"/>
  <c r="I1622" i="1" a="1"/>
  <c r="I1622" i="1" s="1"/>
  <c r="K50" i="19"/>
  <c r="D50" i="19"/>
  <c r="L50" i="19" s="1"/>
  <c r="J1051" i="1" a="1"/>
  <c r="J1051" i="1" s="1"/>
  <c r="J1026" i="1" a="1"/>
  <c r="J1026" i="1" s="1"/>
  <c r="J1044" i="1" a="1"/>
  <c r="J1044" i="1" s="1"/>
  <c r="J1042" i="1" a="1"/>
  <c r="J1042" i="1" s="1"/>
  <c r="J1039" i="1" a="1"/>
  <c r="J1039" i="1" s="1"/>
  <c r="J1024" i="1" a="1"/>
  <c r="J1024" i="1" s="1"/>
  <c r="J1033" i="1" a="1"/>
  <c r="J1033" i="1" s="1"/>
  <c r="J1027" i="1" a="1"/>
  <c r="J1027" i="1" s="1"/>
  <c r="J1038" i="1" a="1"/>
  <c r="J1038" i="1" s="1"/>
  <c r="J1045" i="1" a="1"/>
  <c r="J1045" i="1" s="1"/>
  <c r="J1032" i="1" a="1"/>
  <c r="J1032" i="1" s="1"/>
  <c r="J1049" i="1" a="1"/>
  <c r="J1049" i="1" s="1"/>
  <c r="J1037" i="1" a="1"/>
  <c r="J1037" i="1" s="1"/>
  <c r="J1035" i="1" a="1"/>
  <c r="J1035" i="1" s="1"/>
  <c r="J1034" i="1" a="1"/>
  <c r="J1034" i="1" s="1"/>
  <c r="J1046" i="1" a="1"/>
  <c r="J1046" i="1" s="1"/>
  <c r="J1031" i="1" a="1"/>
  <c r="J1031" i="1" s="1"/>
  <c r="J1048" i="1" a="1"/>
  <c r="J1048" i="1" s="1"/>
  <c r="J1047" i="1" a="1"/>
  <c r="J1047" i="1" s="1"/>
  <c r="J1041" i="1" a="1"/>
  <c r="J1041" i="1" s="1"/>
  <c r="J1036" i="1" a="1"/>
  <c r="J1036" i="1" s="1"/>
  <c r="J1050" i="1" a="1"/>
  <c r="J1050" i="1" s="1"/>
  <c r="J1029" i="1" a="1"/>
  <c r="J1029" i="1" s="1"/>
  <c r="J1023" i="1" a="1"/>
  <c r="J1023" i="1" s="1"/>
  <c r="J1025" i="1" a="1"/>
  <c r="J1025" i="1" s="1"/>
  <c r="J1028" i="1" a="1"/>
  <c r="J1028" i="1" s="1"/>
  <c r="J1040" i="1" a="1"/>
  <c r="J1040" i="1" s="1"/>
  <c r="J1030" i="1" a="1"/>
  <c r="J1030" i="1" s="1"/>
  <c r="J1043" i="1" a="1"/>
  <c r="J1043" i="1" s="1"/>
  <c r="J1022" i="1" a="1"/>
  <c r="J1022" i="1" s="1"/>
  <c r="F1355" i="1" a="1"/>
  <c r="F1355" i="1" s="1"/>
  <c r="F1366" i="1" a="1"/>
  <c r="F1366" i="1" s="1"/>
  <c r="F1373" i="1" a="1"/>
  <c r="F1373" i="1" s="1"/>
  <c r="F1361" i="1" a="1"/>
  <c r="F1361" i="1" s="1"/>
  <c r="F1379" i="1" a="1"/>
  <c r="F1379" i="1" s="1"/>
  <c r="F1377" i="1" a="1"/>
  <c r="F1377" i="1" s="1"/>
  <c r="F1375" i="1" a="1"/>
  <c r="F1375" i="1" s="1"/>
  <c r="F1354" i="1" a="1"/>
  <c r="F1354" i="1" s="1"/>
  <c r="F1352" i="1" a="1"/>
  <c r="F1352" i="1" s="1"/>
  <c r="F1381" i="1" a="1"/>
  <c r="F1381" i="1" s="1"/>
  <c r="F1367" i="1" a="1"/>
  <c r="F1367" i="1" s="1"/>
  <c r="F1353" i="1" a="1"/>
  <c r="F1353" i="1" s="1"/>
  <c r="F1374" i="1" a="1"/>
  <c r="F1374" i="1" s="1"/>
  <c r="F1362" i="1" a="1"/>
  <c r="F1362" i="1" s="1"/>
  <c r="F1358" i="1" a="1"/>
  <c r="F1358" i="1" s="1"/>
  <c r="F1359" i="1" a="1"/>
  <c r="F1359" i="1" s="1"/>
  <c r="F1371" i="1" a="1"/>
  <c r="F1371" i="1" s="1"/>
  <c r="F1364" i="1" a="1"/>
  <c r="F1364" i="1" s="1"/>
  <c r="F1363" i="1" a="1"/>
  <c r="F1363" i="1" s="1"/>
  <c r="F1368" i="1" a="1"/>
  <c r="F1368" i="1" s="1"/>
  <c r="F1369" i="1" a="1"/>
  <c r="F1369" i="1" s="1"/>
  <c r="F1376" i="1" a="1"/>
  <c r="F1376" i="1" s="1"/>
  <c r="F1370" i="1" a="1"/>
  <c r="F1370" i="1" s="1"/>
  <c r="F1357" i="1" a="1"/>
  <c r="F1357" i="1" s="1"/>
  <c r="F1360" i="1" a="1"/>
  <c r="F1360" i="1" s="1"/>
  <c r="F1356" i="1" a="1"/>
  <c r="F1356" i="1" s="1"/>
  <c r="F1378" i="1" a="1"/>
  <c r="F1378" i="1" s="1"/>
  <c r="F1365" i="1" a="1"/>
  <c r="F1365" i="1" s="1"/>
  <c r="F1372" i="1" a="1"/>
  <c r="F1372" i="1" s="1"/>
  <c r="F1380" i="1" a="1"/>
  <c r="F1380" i="1" s="1"/>
  <c r="AG332" i="1" a="1"/>
  <c r="AG332" i="1" s="1"/>
  <c r="AG361" i="1" a="1"/>
  <c r="AG361" i="1" s="1"/>
  <c r="AG348" i="1" a="1"/>
  <c r="AG348" i="1" s="1"/>
  <c r="AG342" i="1" a="1"/>
  <c r="AG342" i="1" s="1"/>
  <c r="AG340" i="1" a="1"/>
  <c r="AG340" i="1" s="1"/>
  <c r="AG337" i="1" a="1"/>
  <c r="AG337" i="1" s="1"/>
  <c r="AG335" i="1" a="1"/>
  <c r="AG335" i="1" s="1"/>
  <c r="AG333" i="1" a="1"/>
  <c r="AG333" i="1" s="1"/>
  <c r="AG334" i="1" a="1"/>
  <c r="AG334" i="1" s="1"/>
  <c r="AG351" i="1" a="1"/>
  <c r="AG351" i="1" s="1"/>
  <c r="AG341" i="1" a="1"/>
  <c r="AG341" i="1" s="1"/>
  <c r="AG346" i="1" a="1"/>
  <c r="AG346" i="1" s="1"/>
  <c r="AG359" i="1" a="1"/>
  <c r="AG359" i="1" s="1"/>
  <c r="AG352" i="1" a="1"/>
  <c r="AG352" i="1" s="1"/>
  <c r="AG358" i="1" a="1"/>
  <c r="AG358" i="1" s="1"/>
  <c r="AG356" i="1" a="1"/>
  <c r="AG356" i="1" s="1"/>
  <c r="AG353" i="1" a="1"/>
  <c r="AG353" i="1" s="1"/>
  <c r="AG354" i="1" a="1"/>
  <c r="AG354" i="1" s="1"/>
  <c r="AG360" i="1" a="1"/>
  <c r="AG360" i="1" s="1"/>
  <c r="AG349" i="1" a="1"/>
  <c r="AG349" i="1" s="1"/>
  <c r="AG338" i="1" a="1"/>
  <c r="AG338" i="1" s="1"/>
  <c r="AG343" i="1" a="1"/>
  <c r="AG343" i="1" s="1"/>
  <c r="AG345" i="1" a="1"/>
  <c r="AG345" i="1" s="1"/>
  <c r="AG355" i="1" a="1"/>
  <c r="AG355" i="1" s="1"/>
  <c r="AG350" i="1" a="1"/>
  <c r="AG350" i="1" s="1"/>
  <c r="AG347" i="1" a="1"/>
  <c r="AG347" i="1" s="1"/>
  <c r="AG357" i="1" a="1"/>
  <c r="AG357" i="1" s="1"/>
  <c r="AG336" i="1" a="1"/>
  <c r="AG336" i="1" s="1"/>
  <c r="AG344" i="1" a="1"/>
  <c r="AG344" i="1" s="1"/>
  <c r="AG339" i="1" a="1"/>
  <c r="AG339" i="1" s="1"/>
  <c r="BC14" i="5"/>
  <c r="AG17" i="1" a="1"/>
  <c r="AG17" i="1" s="1"/>
  <c r="AG8" i="1" a="1"/>
  <c r="AG8" i="1" s="1"/>
  <c r="AG10" i="1" a="1"/>
  <c r="AG10" i="1" s="1"/>
  <c r="AG23" i="1" a="1"/>
  <c r="AG23" i="1" s="1"/>
  <c r="AG26" i="1" a="1"/>
  <c r="AG26" i="1" s="1"/>
  <c r="AG24" i="1" a="1"/>
  <c r="AG24" i="1" s="1"/>
  <c r="AG11" i="1" a="1"/>
  <c r="AG11" i="1" s="1"/>
  <c r="AG20" i="1" a="1"/>
  <c r="AG20" i="1" s="1"/>
  <c r="AG13" i="1" a="1"/>
  <c r="AG13" i="1" s="1"/>
  <c r="AG12" i="1" a="1"/>
  <c r="AG12" i="1" s="1"/>
  <c r="AG16" i="1" a="1"/>
  <c r="AG16" i="1" s="1"/>
  <c r="AG27" i="1" a="1"/>
  <c r="AG27" i="1" s="1"/>
  <c r="AG19" i="1" a="1"/>
  <c r="AG19" i="1" s="1"/>
  <c r="AG22" i="1" a="1"/>
  <c r="AG22" i="1" s="1"/>
  <c r="AG9" i="1" a="1"/>
  <c r="AG9" i="1" s="1"/>
  <c r="AG21" i="1" a="1"/>
  <c r="AG21" i="1" s="1"/>
  <c r="AG3" i="1" a="1"/>
  <c r="AG3" i="1" s="1"/>
  <c r="AG4" i="1" a="1"/>
  <c r="AG4" i="1" s="1"/>
  <c r="AG30" i="1" a="1"/>
  <c r="AG30" i="1" s="1"/>
  <c r="AG28" i="1" a="1"/>
  <c r="AG28" i="1" s="1"/>
  <c r="AG6" i="1" a="1"/>
  <c r="AG6" i="1" s="1"/>
  <c r="AG25" i="1" a="1"/>
  <c r="AG25" i="1" s="1"/>
  <c r="AG31" i="1" a="1"/>
  <c r="AG31" i="1" s="1"/>
  <c r="AG18" i="1" a="1"/>
  <c r="AG18" i="1" s="1"/>
  <c r="AG7" i="1" a="1"/>
  <c r="AG7" i="1" s="1"/>
  <c r="AG5" i="1" a="1"/>
  <c r="AG5" i="1" s="1"/>
  <c r="AG14" i="1" a="1"/>
  <c r="AG14" i="1" s="1"/>
  <c r="AG29" i="1" a="1"/>
  <c r="AG29" i="1" s="1"/>
  <c r="AG15" i="1" a="1"/>
  <c r="AG15" i="1" s="1"/>
  <c r="AG2" i="1" a="1"/>
  <c r="AG2" i="1" s="1"/>
  <c r="BC3" i="5"/>
  <c r="H170" i="2"/>
  <c r="I170" i="2"/>
  <c r="C16" i="4" a="1"/>
  <c r="C16" i="4" s="1"/>
  <c r="G1278" i="1"/>
  <c r="H1278" i="1"/>
  <c r="J215" i="1" a="1"/>
  <c r="J215" i="1" s="1"/>
  <c r="J234" i="1" a="1"/>
  <c r="J234" i="1" s="1"/>
  <c r="J232" i="1" a="1"/>
  <c r="J232" i="1" s="1"/>
  <c r="J213" i="1" a="1"/>
  <c r="J213" i="1" s="1"/>
  <c r="J226" i="1" a="1"/>
  <c r="J226" i="1" s="1"/>
  <c r="J224" i="1" a="1"/>
  <c r="J224" i="1" s="1"/>
  <c r="J216" i="1" a="1"/>
  <c r="J216" i="1" s="1"/>
  <c r="J240" i="1" a="1"/>
  <c r="J240" i="1" s="1"/>
  <c r="J229" i="1" a="1"/>
  <c r="J229" i="1" s="1"/>
  <c r="J237" i="1" a="1"/>
  <c r="J237" i="1" s="1"/>
  <c r="J217" i="1" a="1"/>
  <c r="J217" i="1" s="1"/>
  <c r="J221" i="1" a="1"/>
  <c r="J221" i="1" s="1"/>
  <c r="J236" i="1" a="1"/>
  <c r="J236" i="1" s="1"/>
  <c r="J219" i="1" a="1"/>
  <c r="J219" i="1" s="1"/>
  <c r="J214" i="1" a="1"/>
  <c r="J214" i="1" s="1"/>
  <c r="J239" i="1" a="1"/>
  <c r="J239" i="1" s="1"/>
  <c r="J220" i="1" a="1"/>
  <c r="J220" i="1" s="1"/>
  <c r="J231" i="1" a="1"/>
  <c r="J231" i="1" s="1"/>
  <c r="J218" i="1" a="1"/>
  <c r="J218" i="1" s="1"/>
  <c r="J235" i="1" a="1"/>
  <c r="J235" i="1" s="1"/>
  <c r="J241" i="1" a="1"/>
  <c r="J241" i="1" s="1"/>
  <c r="J225" i="1" a="1"/>
  <c r="J225" i="1" s="1"/>
  <c r="J223" i="1" a="1"/>
  <c r="J223" i="1" s="1"/>
  <c r="J233" i="1" a="1"/>
  <c r="J233" i="1" s="1"/>
  <c r="J228" i="1" a="1"/>
  <c r="J228" i="1" s="1"/>
  <c r="J212" i="1" a="1"/>
  <c r="J212" i="1" s="1"/>
  <c r="J238" i="1" a="1"/>
  <c r="J238" i="1" s="1"/>
  <c r="J222" i="1" a="1"/>
  <c r="J222" i="1" s="1"/>
  <c r="J227" i="1" a="1"/>
  <c r="J227" i="1" s="1"/>
  <c r="J230" i="1" a="1"/>
  <c r="J230" i="1" s="1"/>
  <c r="AD145" i="4"/>
  <c r="H1053" i="1"/>
  <c r="G1053" i="1"/>
  <c r="H1057" i="1"/>
  <c r="G1057" i="1"/>
  <c r="I1776" i="1" a="1"/>
  <c r="I1776" i="1" s="1"/>
  <c r="I1798" i="1" a="1"/>
  <c r="I1798" i="1" s="1"/>
  <c r="I1799" i="1" a="1"/>
  <c r="I1799" i="1" s="1"/>
  <c r="I1775" i="1" a="1"/>
  <c r="I1775" i="1" s="1"/>
  <c r="I1794" i="1" a="1"/>
  <c r="I1794" i="1" s="1"/>
  <c r="I1790" i="1" a="1"/>
  <c r="I1790" i="1" s="1"/>
  <c r="I1792" i="1" a="1"/>
  <c r="I1792" i="1" s="1"/>
  <c r="I1772" i="1" a="1"/>
  <c r="I1772" i="1" s="1"/>
  <c r="I1781" i="1" a="1"/>
  <c r="I1781" i="1" s="1"/>
  <c r="I1797" i="1" a="1"/>
  <c r="I1797" i="1" s="1"/>
  <c r="I1793" i="1" a="1"/>
  <c r="I1793" i="1" s="1"/>
  <c r="I1774" i="1" a="1"/>
  <c r="I1774" i="1" s="1"/>
  <c r="I1796" i="1" a="1"/>
  <c r="I1796" i="1" s="1"/>
  <c r="I1777" i="1" a="1"/>
  <c r="I1777" i="1" s="1"/>
  <c r="I1786" i="1" a="1"/>
  <c r="I1786" i="1" s="1"/>
  <c r="I1791" i="1" a="1"/>
  <c r="I1791" i="1" s="1"/>
  <c r="I1788" i="1" a="1"/>
  <c r="I1788" i="1" s="1"/>
  <c r="I1783" i="1" a="1"/>
  <c r="I1783" i="1" s="1"/>
  <c r="I1789" i="1" a="1"/>
  <c r="I1789" i="1" s="1"/>
  <c r="I1773" i="1" a="1"/>
  <c r="I1773" i="1" s="1"/>
  <c r="I1784" i="1" a="1"/>
  <c r="I1784" i="1" s="1"/>
  <c r="I1801" i="1" a="1"/>
  <c r="I1801" i="1" s="1"/>
  <c r="I1800" i="1" a="1"/>
  <c r="I1800" i="1" s="1"/>
  <c r="I1780" i="1" a="1"/>
  <c r="I1780" i="1" s="1"/>
  <c r="I1782" i="1" a="1"/>
  <c r="I1782" i="1" s="1"/>
  <c r="I1787" i="1" a="1"/>
  <c r="I1787" i="1" s="1"/>
  <c r="I1779" i="1" a="1"/>
  <c r="I1779" i="1" s="1"/>
  <c r="I1778" i="1" a="1"/>
  <c r="I1778" i="1" s="1"/>
  <c r="I1795" i="1" a="1"/>
  <c r="I1795" i="1" s="1"/>
  <c r="I1785" i="1" a="1"/>
  <c r="I1785" i="1" s="1"/>
  <c r="X1772" i="1" a="1"/>
  <c r="X1772" i="1" s="1"/>
  <c r="BB12" i="5"/>
  <c r="I294" i="1" a="1"/>
  <c r="I294" i="1" s="1"/>
  <c r="I281" i="1" a="1"/>
  <c r="I281" i="1" s="1"/>
  <c r="I295" i="1" a="1"/>
  <c r="I295" i="1" s="1"/>
  <c r="I282" i="1" a="1"/>
  <c r="I282" i="1" s="1"/>
  <c r="I275" i="1" a="1"/>
  <c r="I275" i="1" s="1"/>
  <c r="I272" i="1" a="1"/>
  <c r="I272" i="1" s="1"/>
  <c r="I289" i="1" a="1"/>
  <c r="I289" i="1" s="1"/>
  <c r="I293" i="1" a="1"/>
  <c r="I293" i="1" s="1"/>
  <c r="I300" i="1" a="1"/>
  <c r="I300" i="1" s="1"/>
  <c r="I287" i="1" a="1"/>
  <c r="I287" i="1" s="1"/>
  <c r="I291" i="1" a="1"/>
  <c r="I291" i="1" s="1"/>
  <c r="I284" i="1" a="1"/>
  <c r="I284" i="1" s="1"/>
  <c r="I292" i="1" a="1"/>
  <c r="I292" i="1" s="1"/>
  <c r="I301" i="1" a="1"/>
  <c r="I301" i="1" s="1"/>
  <c r="I273" i="1" a="1"/>
  <c r="I273" i="1" s="1"/>
  <c r="I288" i="1" a="1"/>
  <c r="I288" i="1" s="1"/>
  <c r="I286" i="1" a="1"/>
  <c r="I286" i="1" s="1"/>
  <c r="I299" i="1" a="1"/>
  <c r="I299" i="1" s="1"/>
  <c r="I298" i="1" a="1"/>
  <c r="I298" i="1" s="1"/>
  <c r="I279" i="1" a="1"/>
  <c r="I279" i="1" s="1"/>
  <c r="I280" i="1" a="1"/>
  <c r="I280" i="1" s="1"/>
  <c r="I274" i="1" a="1"/>
  <c r="I274" i="1" s="1"/>
  <c r="I278" i="1" a="1"/>
  <c r="I278" i="1" s="1"/>
  <c r="I290" i="1" a="1"/>
  <c r="I290" i="1" s="1"/>
  <c r="I276" i="1" a="1"/>
  <c r="I276" i="1" s="1"/>
  <c r="I277" i="1" a="1"/>
  <c r="I277" i="1" s="1"/>
  <c r="I297" i="1" a="1"/>
  <c r="I297" i="1" s="1"/>
  <c r="I296" i="1" a="1"/>
  <c r="I296" i="1" s="1"/>
  <c r="I283" i="1" a="1"/>
  <c r="I283" i="1" s="1"/>
  <c r="I285" i="1" a="1"/>
  <c r="I285" i="1" s="1"/>
  <c r="H1682" i="1"/>
  <c r="G1682" i="1"/>
  <c r="G1242" i="1"/>
  <c r="H1242" i="1"/>
  <c r="H1252" i="1"/>
  <c r="G1252" i="1"/>
  <c r="H1271" i="1"/>
  <c r="G1271" i="1"/>
  <c r="H1274" i="1"/>
  <c r="G1274" i="1"/>
  <c r="J211" i="1" a="1"/>
  <c r="J211" i="1" s="1"/>
  <c r="J207" i="1" a="1"/>
  <c r="J207" i="1" s="1"/>
  <c r="J188" i="1" a="1"/>
  <c r="J188" i="1" s="1"/>
  <c r="J210" i="1" a="1"/>
  <c r="J210" i="1" s="1"/>
  <c r="J186" i="1" a="1"/>
  <c r="J186" i="1" s="1"/>
  <c r="J192" i="1" a="1"/>
  <c r="J192" i="1" s="1"/>
  <c r="J202" i="1" a="1"/>
  <c r="J202" i="1" s="1"/>
  <c r="J208" i="1" a="1"/>
  <c r="J208" i="1" s="1"/>
  <c r="J199" i="1" a="1"/>
  <c r="J199" i="1" s="1"/>
  <c r="J184" i="1" a="1"/>
  <c r="J184" i="1" s="1"/>
  <c r="J190" i="1" a="1"/>
  <c r="J190" i="1" s="1"/>
  <c r="J193" i="1" a="1"/>
  <c r="J193" i="1" s="1"/>
  <c r="J205" i="1" a="1"/>
  <c r="J205" i="1" s="1"/>
  <c r="J197" i="1" a="1"/>
  <c r="J197" i="1" s="1"/>
  <c r="J200" i="1" a="1"/>
  <c r="J200" i="1" s="1"/>
  <c r="J206" i="1" a="1"/>
  <c r="J206" i="1" s="1"/>
  <c r="J196" i="1" a="1"/>
  <c r="J196" i="1" s="1"/>
  <c r="J182" i="1" a="1"/>
  <c r="J182" i="1" s="1"/>
  <c r="J204" i="1" a="1"/>
  <c r="J204" i="1" s="1"/>
  <c r="J194" i="1" a="1"/>
  <c r="J194" i="1" s="1"/>
  <c r="J195" i="1" a="1"/>
  <c r="J195" i="1" s="1"/>
  <c r="J201" i="1" a="1"/>
  <c r="J201" i="1" s="1"/>
  <c r="J185" i="1" a="1"/>
  <c r="J185" i="1" s="1"/>
  <c r="J189" i="1" a="1"/>
  <c r="J189" i="1" s="1"/>
  <c r="J187" i="1" a="1"/>
  <c r="J187" i="1" s="1"/>
  <c r="J191" i="1" a="1"/>
  <c r="J191" i="1" s="1"/>
  <c r="J209" i="1" a="1"/>
  <c r="J209" i="1" s="1"/>
  <c r="J183" i="1" a="1"/>
  <c r="J183" i="1" s="1"/>
  <c r="J198" i="1" a="1"/>
  <c r="J198" i="1" s="1"/>
  <c r="J203" i="1" a="1"/>
  <c r="J203" i="1" s="1"/>
  <c r="BB8" i="5"/>
  <c r="I161" i="1" a="1"/>
  <c r="I161" i="1" s="1"/>
  <c r="I159" i="1" a="1"/>
  <c r="I159" i="1" s="1"/>
  <c r="I162" i="1" a="1"/>
  <c r="I162" i="1" s="1"/>
  <c r="I154" i="1" a="1"/>
  <c r="I154" i="1" s="1"/>
  <c r="I169" i="1" a="1"/>
  <c r="I169" i="1" s="1"/>
  <c r="I164" i="1" a="1"/>
  <c r="I164" i="1" s="1"/>
  <c r="I174" i="1" a="1"/>
  <c r="I174" i="1" s="1"/>
  <c r="I173" i="1" a="1"/>
  <c r="I173" i="1" s="1"/>
  <c r="I156" i="1" a="1"/>
  <c r="I156" i="1" s="1"/>
  <c r="I165" i="1" a="1"/>
  <c r="I165" i="1" s="1"/>
  <c r="I167" i="1" a="1"/>
  <c r="I167" i="1" s="1"/>
  <c r="I177" i="1" a="1"/>
  <c r="I177" i="1" s="1"/>
  <c r="I172" i="1" a="1"/>
  <c r="I172" i="1" s="1"/>
  <c r="I160" i="1" a="1"/>
  <c r="I160" i="1" s="1"/>
  <c r="I175" i="1" a="1"/>
  <c r="I175" i="1" s="1"/>
  <c r="I180" i="1" a="1"/>
  <c r="I180" i="1" s="1"/>
  <c r="I181" i="1" a="1"/>
  <c r="I181" i="1" s="1"/>
  <c r="I166" i="1" a="1"/>
  <c r="I166" i="1" s="1"/>
  <c r="I178" i="1" a="1"/>
  <c r="I178" i="1" s="1"/>
  <c r="I170" i="1" a="1"/>
  <c r="I170" i="1" s="1"/>
  <c r="I157" i="1" a="1"/>
  <c r="I157" i="1" s="1"/>
  <c r="I171" i="1" a="1"/>
  <c r="I171" i="1" s="1"/>
  <c r="I155" i="1" a="1"/>
  <c r="I155" i="1" s="1"/>
  <c r="I168" i="1" a="1"/>
  <c r="I168" i="1" s="1"/>
  <c r="I153" i="1" a="1"/>
  <c r="I153" i="1" s="1"/>
  <c r="I152" i="1" a="1"/>
  <c r="I152" i="1" s="1"/>
  <c r="I158" i="1" a="1"/>
  <c r="I158" i="1" s="1"/>
  <c r="I176" i="1" a="1"/>
  <c r="I176" i="1" s="1"/>
  <c r="I163" i="1" a="1"/>
  <c r="I163" i="1" s="1"/>
  <c r="I179" i="1" a="1"/>
  <c r="I179" i="1" s="1"/>
  <c r="X152" i="1" a="1"/>
  <c r="X152" i="1" s="1"/>
  <c r="BB37" i="5"/>
  <c r="I1034" i="1" a="1"/>
  <c r="I1034" i="1" s="1"/>
  <c r="I1051" i="1" a="1"/>
  <c r="I1051" i="1" s="1"/>
  <c r="I1042" i="1" a="1"/>
  <c r="I1042" i="1" s="1"/>
  <c r="I1030" i="1" a="1"/>
  <c r="I1030" i="1" s="1"/>
  <c r="I1024" i="1" a="1"/>
  <c r="I1024" i="1" s="1"/>
  <c r="I1027" i="1" a="1"/>
  <c r="I1027" i="1" s="1"/>
  <c r="I1029" i="1" a="1"/>
  <c r="I1029" i="1" s="1"/>
  <c r="I1040" i="1" a="1"/>
  <c r="I1040" i="1" s="1"/>
  <c r="I1023" i="1" a="1"/>
  <c r="I1023" i="1" s="1"/>
  <c r="I1044" i="1" a="1"/>
  <c r="I1044" i="1" s="1"/>
  <c r="I1032" i="1" a="1"/>
  <c r="I1032" i="1" s="1"/>
  <c r="I1026" i="1" a="1"/>
  <c r="I1026" i="1" s="1"/>
  <c r="I1028" i="1" a="1"/>
  <c r="I1028" i="1" s="1"/>
  <c r="I1037" i="1" a="1"/>
  <c r="I1037" i="1" s="1"/>
  <c r="I1031" i="1" a="1"/>
  <c r="I1031" i="1" s="1"/>
  <c r="I1048" i="1" a="1"/>
  <c r="I1048" i="1" s="1"/>
  <c r="I1046" i="1" a="1"/>
  <c r="I1046" i="1" s="1"/>
  <c r="I1039" i="1" a="1"/>
  <c r="I1039" i="1" s="1"/>
  <c r="I1041" i="1" a="1"/>
  <c r="I1041" i="1" s="1"/>
  <c r="I1025" i="1" a="1"/>
  <c r="I1025" i="1" s="1"/>
  <c r="I1033" i="1" a="1"/>
  <c r="I1033" i="1" s="1"/>
  <c r="X1022" i="1" a="1"/>
  <c r="X1022" i="1" s="1"/>
  <c r="I1049" i="1" a="1"/>
  <c r="I1049" i="1" s="1"/>
  <c r="I1036" i="1" a="1"/>
  <c r="I1036" i="1" s="1"/>
  <c r="I1038" i="1" a="1"/>
  <c r="I1038" i="1" s="1"/>
  <c r="I1035" i="1" a="1"/>
  <c r="I1035" i="1" s="1"/>
  <c r="I1050" i="1" a="1"/>
  <c r="I1050" i="1" s="1"/>
  <c r="I1047" i="1" a="1"/>
  <c r="I1047" i="1" s="1"/>
  <c r="I1045" i="1" a="1"/>
  <c r="I1045" i="1" s="1"/>
  <c r="I1022" i="1" a="1"/>
  <c r="I1022" i="1" s="1"/>
  <c r="I1043" i="1" a="1"/>
  <c r="I1043" i="1" s="1"/>
  <c r="I226" i="2"/>
  <c r="H226" i="2"/>
  <c r="H1697" i="1"/>
  <c r="G1697" i="1"/>
  <c r="H1236" i="1"/>
  <c r="G1236" i="1"/>
  <c r="H1234" i="1"/>
  <c r="G1234" i="1"/>
  <c r="H1276" i="1"/>
  <c r="G1276" i="1"/>
  <c r="G1290" i="1"/>
  <c r="H1290" i="1"/>
  <c r="I34" i="2"/>
  <c r="H34" i="2"/>
  <c r="I178" i="2" l="1"/>
  <c r="G6" i="4" a="1"/>
  <c r="G6" i="4" s="1"/>
  <c r="I138" i="2"/>
  <c r="E13" i="4" a="1"/>
  <c r="E13" i="4" s="1"/>
  <c r="B63" i="19"/>
  <c r="J51" i="19"/>
  <c r="D51" i="19"/>
  <c r="L51" i="19" s="1"/>
  <c r="B58" i="19"/>
  <c r="B54" i="19"/>
  <c r="J54" i="19" s="1"/>
  <c r="G1046" i="1"/>
  <c r="H1046" i="1"/>
  <c r="H1084" i="1"/>
  <c r="G1084" i="1"/>
  <c r="H234" i="1"/>
  <c r="G234" i="1"/>
  <c r="H975" i="1"/>
  <c r="G975" i="1"/>
  <c r="H735" i="1"/>
  <c r="G735" i="1"/>
  <c r="H1380" i="1"/>
  <c r="G1380" i="1"/>
  <c r="H44" i="1"/>
  <c r="G44" i="1"/>
  <c r="H240" i="1"/>
  <c r="G240" i="1"/>
  <c r="H232" i="1"/>
  <c r="G232" i="1"/>
  <c r="H972" i="1"/>
  <c r="G972" i="1"/>
  <c r="G739" i="1"/>
  <c r="H739" i="1"/>
  <c r="G744" i="1"/>
  <c r="H744" i="1"/>
  <c r="J648" i="1" a="1"/>
  <c r="J648" i="1" s="1"/>
  <c r="J632" i="1" a="1"/>
  <c r="J632" i="1" s="1"/>
  <c r="J654" i="1" a="1"/>
  <c r="J654" i="1" s="1"/>
  <c r="J637" i="1" a="1"/>
  <c r="J637" i="1" s="1"/>
  <c r="J651" i="1" a="1"/>
  <c r="J651" i="1" s="1"/>
  <c r="J642" i="1" a="1"/>
  <c r="J642" i="1" s="1"/>
  <c r="J659" i="1" a="1"/>
  <c r="J659" i="1" s="1"/>
  <c r="J640" i="1" a="1"/>
  <c r="J640" i="1" s="1"/>
  <c r="J641" i="1" a="1"/>
  <c r="J641" i="1" s="1"/>
  <c r="J661" i="1" a="1"/>
  <c r="J661" i="1" s="1"/>
  <c r="J635" i="1" a="1"/>
  <c r="J635" i="1" s="1"/>
  <c r="J634" i="1" a="1"/>
  <c r="J634" i="1" s="1"/>
  <c r="J658" i="1" a="1"/>
  <c r="J658" i="1" s="1"/>
  <c r="J660" i="1" a="1"/>
  <c r="J660" i="1" s="1"/>
  <c r="J652" i="1" a="1"/>
  <c r="J652" i="1" s="1"/>
  <c r="J643" i="1" a="1"/>
  <c r="J643" i="1" s="1"/>
  <c r="J646" i="1" a="1"/>
  <c r="J646" i="1" s="1"/>
  <c r="J653" i="1" a="1"/>
  <c r="J653" i="1" s="1"/>
  <c r="J650" i="1" a="1"/>
  <c r="J650" i="1" s="1"/>
  <c r="J644" i="1" a="1"/>
  <c r="J644" i="1" s="1"/>
  <c r="J638" i="1" a="1"/>
  <c r="J638" i="1" s="1"/>
  <c r="J647" i="1" a="1"/>
  <c r="J647" i="1" s="1"/>
  <c r="J657" i="1" a="1"/>
  <c r="J657" i="1" s="1"/>
  <c r="J645" i="1" a="1"/>
  <c r="J645" i="1" s="1"/>
  <c r="J656" i="1" a="1"/>
  <c r="J656" i="1" s="1"/>
  <c r="J636" i="1" a="1"/>
  <c r="J636" i="1" s="1"/>
  <c r="J655" i="1" a="1"/>
  <c r="J655" i="1" s="1"/>
  <c r="J633" i="1" a="1"/>
  <c r="J633" i="1" s="1"/>
  <c r="J649" i="1" a="1"/>
  <c r="J649" i="1" s="1"/>
  <c r="J639" i="1" a="1"/>
  <c r="J639" i="1" s="1"/>
  <c r="H1098" i="1"/>
  <c r="G1098" i="1"/>
  <c r="H1090" i="1"/>
  <c r="G1090" i="1"/>
  <c r="H1302" i="1"/>
  <c r="G1302" i="1"/>
  <c r="G1301" i="1"/>
  <c r="H1301" i="1"/>
  <c r="H1365" i="1"/>
  <c r="G1365" i="1"/>
  <c r="H1354" i="1"/>
  <c r="G1354" i="1"/>
  <c r="H1024" i="1"/>
  <c r="G1024" i="1"/>
  <c r="H1448" i="1"/>
  <c r="G1448" i="1"/>
  <c r="H992" i="1"/>
  <c r="G992" i="1"/>
  <c r="G1000" i="1"/>
  <c r="H1000" i="1"/>
  <c r="H78" i="1"/>
  <c r="G78" i="1"/>
  <c r="H83" i="1"/>
  <c r="G83" i="1"/>
  <c r="G39" i="1"/>
  <c r="H39" i="1"/>
  <c r="H53" i="1"/>
  <c r="G53" i="1"/>
  <c r="H220" i="1"/>
  <c r="G220" i="1"/>
  <c r="G215" i="1"/>
  <c r="H215" i="1"/>
  <c r="H968" i="1"/>
  <c r="G968" i="1"/>
  <c r="H725" i="1"/>
  <c r="G725" i="1"/>
  <c r="G749" i="1"/>
  <c r="H749" i="1"/>
  <c r="N19" i="6"/>
  <c r="F63" i="6"/>
  <c r="G1109" i="1"/>
  <c r="H1109" i="1"/>
  <c r="G1094" i="1"/>
  <c r="H1094" i="1"/>
  <c r="G1296" i="1"/>
  <c r="H1296" i="1"/>
  <c r="H1319" i="1"/>
  <c r="G1319" i="1"/>
  <c r="H70" i="1"/>
  <c r="G70" i="1"/>
  <c r="H57" i="1"/>
  <c r="G57" i="1"/>
  <c r="H1082" i="1"/>
  <c r="G1082" i="1"/>
  <c r="H1308" i="1"/>
  <c r="G1308" i="1"/>
  <c r="G64" i="1"/>
  <c r="H64" i="1"/>
  <c r="G241" i="1"/>
  <c r="H241" i="1"/>
  <c r="H218" i="1"/>
  <c r="G218" i="1"/>
  <c r="H1294" i="1"/>
  <c r="G1294" i="1"/>
  <c r="G42" i="1"/>
  <c r="H42" i="1"/>
  <c r="H67" i="1"/>
  <c r="G67" i="1"/>
  <c r="G1100" i="1"/>
  <c r="H1100" i="1"/>
  <c r="AG288" i="1" a="1"/>
  <c r="AG288" i="1" s="1"/>
  <c r="AG275" i="1" a="1"/>
  <c r="AG275" i="1" s="1"/>
  <c r="AG280" i="1" a="1"/>
  <c r="AG280" i="1" s="1"/>
  <c r="AG291" i="1" a="1"/>
  <c r="AG291" i="1" s="1"/>
  <c r="AG272" i="1" a="1"/>
  <c r="AG272" i="1" s="1"/>
  <c r="AG294" i="1" a="1"/>
  <c r="AG294" i="1" s="1"/>
  <c r="AG299" i="1" a="1"/>
  <c r="AG299" i="1" s="1"/>
  <c r="AG273" i="1" a="1"/>
  <c r="AG273" i="1" s="1"/>
  <c r="AG295" i="1" a="1"/>
  <c r="AG295" i="1" s="1"/>
  <c r="AG278" i="1" a="1"/>
  <c r="AG278" i="1" s="1"/>
  <c r="AG276" i="1" a="1"/>
  <c r="AG276" i="1" s="1"/>
  <c r="AG284" i="1" a="1"/>
  <c r="AG284" i="1" s="1"/>
  <c r="AG292" i="1" a="1"/>
  <c r="AG292" i="1" s="1"/>
  <c r="AG286" i="1" a="1"/>
  <c r="AG286" i="1" s="1"/>
  <c r="AG289" i="1" a="1"/>
  <c r="AG289" i="1" s="1"/>
  <c r="AG300" i="1" a="1"/>
  <c r="AG300" i="1" s="1"/>
  <c r="AG274" i="1" a="1"/>
  <c r="AG274" i="1" s="1"/>
  <c r="AG277" i="1" a="1"/>
  <c r="AG277" i="1" s="1"/>
  <c r="AG281" i="1" a="1"/>
  <c r="AG281" i="1" s="1"/>
  <c r="AG279" i="1" a="1"/>
  <c r="AG279" i="1" s="1"/>
  <c r="AG290" i="1" a="1"/>
  <c r="AG290" i="1" s="1"/>
  <c r="AG298" i="1" a="1"/>
  <c r="AG298" i="1" s="1"/>
  <c r="AG282" i="1" a="1"/>
  <c r="AG282" i="1" s="1"/>
  <c r="AG296" i="1" a="1"/>
  <c r="AG296" i="1" s="1"/>
  <c r="AG285" i="1" a="1"/>
  <c r="AG285" i="1" s="1"/>
  <c r="AG283" i="1" a="1"/>
  <c r="AG283" i="1" s="1"/>
  <c r="AG301" i="1" a="1"/>
  <c r="AG301" i="1" s="1"/>
  <c r="AG287" i="1" a="1"/>
  <c r="AG287" i="1" s="1"/>
  <c r="AG293" i="1" a="1"/>
  <c r="AG293" i="1" s="1"/>
  <c r="AG297" i="1" a="1"/>
  <c r="AG297" i="1" s="1"/>
  <c r="BC12" i="5"/>
  <c r="H1356" i="1"/>
  <c r="G1356" i="1"/>
  <c r="H1040" i="1"/>
  <c r="G1040" i="1"/>
  <c r="J63" i="19"/>
  <c r="D63" i="19"/>
  <c r="L63" i="19" s="1"/>
  <c r="H58" i="1"/>
  <c r="G58" i="1"/>
  <c r="H1357" i="1"/>
  <c r="G1357" i="1"/>
  <c r="H1361" i="1"/>
  <c r="G1361" i="1"/>
  <c r="H1047" i="1"/>
  <c r="G1047" i="1"/>
  <c r="H1037" i="1"/>
  <c r="G1037" i="1"/>
  <c r="G1457" i="1"/>
  <c r="H1457" i="1"/>
  <c r="H998" i="1"/>
  <c r="G998" i="1"/>
  <c r="G1006" i="1"/>
  <c r="H1006" i="1"/>
  <c r="G69" i="1"/>
  <c r="H69" i="1"/>
  <c r="H73" i="1"/>
  <c r="G73" i="1"/>
  <c r="H43" i="1"/>
  <c r="G43" i="1"/>
  <c r="H216" i="1"/>
  <c r="G216" i="1"/>
  <c r="O25" i="4" a="1"/>
  <c r="O25" i="4" s="1"/>
  <c r="R25" i="4" s="1"/>
  <c r="BA25" i="5"/>
  <c r="R664" i="1" a="1"/>
  <c r="R664" i="1" s="1"/>
  <c r="R670" i="1" a="1"/>
  <c r="R670" i="1" s="1"/>
  <c r="R686" i="1" a="1"/>
  <c r="R686" i="1" s="1"/>
  <c r="R675" i="1" a="1"/>
  <c r="R675" i="1" s="1"/>
  <c r="R689" i="1" a="1"/>
  <c r="R689" i="1" s="1"/>
  <c r="R669" i="1" a="1"/>
  <c r="R669" i="1" s="1"/>
  <c r="R672" i="1" a="1"/>
  <c r="R672" i="1" s="1"/>
  <c r="R691" i="1" a="1"/>
  <c r="R691" i="1" s="1"/>
  <c r="R682" i="1" a="1"/>
  <c r="R682" i="1" s="1"/>
  <c r="R666" i="1" a="1"/>
  <c r="R666" i="1" s="1"/>
  <c r="R687" i="1" a="1"/>
  <c r="R687" i="1" s="1"/>
  <c r="R685" i="1" a="1"/>
  <c r="R685" i="1" s="1"/>
  <c r="R668" i="1" a="1"/>
  <c r="R668" i="1" s="1"/>
  <c r="R684" i="1" a="1"/>
  <c r="R684" i="1" s="1"/>
  <c r="R673" i="1" a="1"/>
  <c r="R673" i="1" s="1"/>
  <c r="R690" i="1" a="1"/>
  <c r="R690" i="1" s="1"/>
  <c r="R676" i="1" a="1"/>
  <c r="R676" i="1" s="1"/>
  <c r="R679" i="1" a="1"/>
  <c r="R679" i="1" s="1"/>
  <c r="R667" i="1" a="1"/>
  <c r="R667" i="1" s="1"/>
  <c r="R662" i="1" a="1"/>
  <c r="R662" i="1" s="1"/>
  <c r="R688" i="1" a="1"/>
  <c r="R688" i="1" s="1"/>
  <c r="R671" i="1" a="1"/>
  <c r="R671" i="1" s="1"/>
  <c r="R683" i="1" a="1"/>
  <c r="R683" i="1" s="1"/>
  <c r="R674" i="1" a="1"/>
  <c r="R674" i="1" s="1"/>
  <c r="R665" i="1" a="1"/>
  <c r="R665" i="1" s="1"/>
  <c r="R680" i="1" a="1"/>
  <c r="R680" i="1" s="1"/>
  <c r="R677" i="1" a="1"/>
  <c r="R677" i="1" s="1"/>
  <c r="R681" i="1" a="1"/>
  <c r="R681" i="1" s="1"/>
  <c r="R678" i="1" a="1"/>
  <c r="R678" i="1" s="1"/>
  <c r="R663" i="1" a="1"/>
  <c r="R663" i="1" s="1"/>
  <c r="AV25" i="5"/>
  <c r="T662" i="1" a="1"/>
  <c r="T662" i="1" s="1"/>
  <c r="V662" i="1" s="1"/>
  <c r="AX25" i="5"/>
  <c r="H989" i="1"/>
  <c r="G989" i="1"/>
  <c r="H988" i="1"/>
  <c r="G988" i="1"/>
  <c r="H747" i="1"/>
  <c r="G747" i="1"/>
  <c r="H751" i="1"/>
  <c r="G751" i="1"/>
  <c r="BB18" i="5"/>
  <c r="I480" i="1" a="1"/>
  <c r="I480" i="1" s="1"/>
  <c r="I471" i="1" a="1"/>
  <c r="I471" i="1" s="1"/>
  <c r="I459" i="1" a="1"/>
  <c r="I459" i="1" s="1"/>
  <c r="I469" i="1" a="1"/>
  <c r="I469" i="1" s="1"/>
  <c r="I467" i="1" a="1"/>
  <c r="I467" i="1" s="1"/>
  <c r="I470" i="1" a="1"/>
  <c r="I470" i="1" s="1"/>
  <c r="I453" i="1" a="1"/>
  <c r="I453" i="1" s="1"/>
  <c r="I461" i="1" a="1"/>
  <c r="I461" i="1" s="1"/>
  <c r="I464" i="1" a="1"/>
  <c r="I464" i="1" s="1"/>
  <c r="I475" i="1" a="1"/>
  <c r="I475" i="1" s="1"/>
  <c r="I460" i="1" a="1"/>
  <c r="I460" i="1" s="1"/>
  <c r="I474" i="1" a="1"/>
  <c r="I474" i="1" s="1"/>
  <c r="I481" i="1" a="1"/>
  <c r="I481" i="1" s="1"/>
  <c r="I462" i="1" a="1"/>
  <c r="I462" i="1" s="1"/>
  <c r="I454" i="1" a="1"/>
  <c r="I454" i="1" s="1"/>
  <c r="I457" i="1" a="1"/>
  <c r="I457" i="1" s="1"/>
  <c r="I476" i="1" a="1"/>
  <c r="I476" i="1" s="1"/>
  <c r="I477" i="1" a="1"/>
  <c r="I477" i="1" s="1"/>
  <c r="I473" i="1" a="1"/>
  <c r="I473" i="1" s="1"/>
  <c r="I452" i="1" a="1"/>
  <c r="I452" i="1" s="1"/>
  <c r="I455" i="1" a="1"/>
  <c r="I455" i="1" s="1"/>
  <c r="I478" i="1" a="1"/>
  <c r="I478" i="1" s="1"/>
  <c r="I479" i="1" a="1"/>
  <c r="I479" i="1" s="1"/>
  <c r="I458" i="1" a="1"/>
  <c r="I458" i="1" s="1"/>
  <c r="I468" i="1" a="1"/>
  <c r="I468" i="1" s="1"/>
  <c r="I456" i="1" a="1"/>
  <c r="I456" i="1" s="1"/>
  <c r="I465" i="1" a="1"/>
  <c r="I465" i="1" s="1"/>
  <c r="I466" i="1" a="1"/>
  <c r="I466" i="1" s="1"/>
  <c r="I472" i="1" a="1"/>
  <c r="I472" i="1" s="1"/>
  <c r="I463" i="1" a="1"/>
  <c r="I463" i="1" s="1"/>
  <c r="X452" i="1" a="1"/>
  <c r="X452" i="1" s="1"/>
  <c r="G1086" i="1"/>
  <c r="H1086" i="1"/>
  <c r="H1298" i="1"/>
  <c r="G1298" i="1"/>
  <c r="G1306" i="1"/>
  <c r="H1306" i="1"/>
  <c r="G1007" i="1"/>
  <c r="H1007" i="1"/>
  <c r="H228" i="1"/>
  <c r="G228" i="1"/>
  <c r="AG707" i="1" a="1"/>
  <c r="AG707" i="1" s="1"/>
  <c r="AG713" i="1" a="1"/>
  <c r="AG713" i="1" s="1"/>
  <c r="AG699" i="1" a="1"/>
  <c r="AG699" i="1" s="1"/>
  <c r="AG721" i="1" a="1"/>
  <c r="AG721" i="1" s="1"/>
  <c r="AG719" i="1" a="1"/>
  <c r="AG719" i="1" s="1"/>
  <c r="AG708" i="1" a="1"/>
  <c r="AG708" i="1" s="1"/>
  <c r="AG704" i="1" a="1"/>
  <c r="AG704" i="1" s="1"/>
  <c r="AG702" i="1" a="1"/>
  <c r="AG702" i="1" s="1"/>
  <c r="AG697" i="1" a="1"/>
  <c r="AG697" i="1" s="1"/>
  <c r="AG709" i="1" a="1"/>
  <c r="AG709" i="1" s="1"/>
  <c r="AG692" i="1" a="1"/>
  <c r="AG692" i="1" s="1"/>
  <c r="AG715" i="1" a="1"/>
  <c r="AG715" i="1" s="1"/>
  <c r="AG712" i="1" a="1"/>
  <c r="AG712" i="1" s="1"/>
  <c r="AG698" i="1" a="1"/>
  <c r="AG698" i="1" s="1"/>
  <c r="AG700" i="1" a="1"/>
  <c r="AG700" i="1" s="1"/>
  <c r="AG701" i="1" a="1"/>
  <c r="AG701" i="1" s="1"/>
  <c r="AG694" i="1" a="1"/>
  <c r="AG694" i="1" s="1"/>
  <c r="AG695" i="1" a="1"/>
  <c r="AG695" i="1" s="1"/>
  <c r="AG711" i="1" a="1"/>
  <c r="AG711" i="1" s="1"/>
  <c r="AG716" i="1" a="1"/>
  <c r="AG716" i="1" s="1"/>
  <c r="AG710" i="1" a="1"/>
  <c r="AG710" i="1" s="1"/>
  <c r="AG717" i="1" a="1"/>
  <c r="AG717" i="1" s="1"/>
  <c r="AG718" i="1" a="1"/>
  <c r="AG718" i="1" s="1"/>
  <c r="AG705" i="1" a="1"/>
  <c r="AG705" i="1" s="1"/>
  <c r="AG703" i="1" a="1"/>
  <c r="AG703" i="1" s="1"/>
  <c r="AG706" i="1" a="1"/>
  <c r="AG706" i="1" s="1"/>
  <c r="AG693" i="1" a="1"/>
  <c r="AG693" i="1" s="1"/>
  <c r="AG720" i="1" a="1"/>
  <c r="AG720" i="1" s="1"/>
  <c r="AG696" i="1" a="1"/>
  <c r="AG696" i="1" s="1"/>
  <c r="AG714" i="1" a="1"/>
  <c r="AG714" i="1" s="1"/>
  <c r="BC26" i="5"/>
  <c r="AG1042" i="1" a="1"/>
  <c r="AG1042" i="1" s="1"/>
  <c r="AG1048" i="1" a="1"/>
  <c r="AG1048" i="1" s="1"/>
  <c r="AG1027" i="1" a="1"/>
  <c r="AG1027" i="1" s="1"/>
  <c r="AG1051" i="1" a="1"/>
  <c r="AG1051" i="1" s="1"/>
  <c r="AG1033" i="1" a="1"/>
  <c r="AG1033" i="1" s="1"/>
  <c r="AG1041" i="1" a="1"/>
  <c r="AG1041" i="1" s="1"/>
  <c r="AG1034" i="1" a="1"/>
  <c r="AG1034" i="1" s="1"/>
  <c r="AG1047" i="1" a="1"/>
  <c r="AG1047" i="1" s="1"/>
  <c r="AG1022" i="1" a="1"/>
  <c r="AG1022" i="1" s="1"/>
  <c r="AG1032" i="1" a="1"/>
  <c r="AG1032" i="1" s="1"/>
  <c r="AG1050" i="1" a="1"/>
  <c r="AG1050" i="1" s="1"/>
  <c r="AG1024" i="1" a="1"/>
  <c r="AG1024" i="1" s="1"/>
  <c r="AG1029" i="1" a="1"/>
  <c r="AG1029" i="1" s="1"/>
  <c r="AG1028" i="1" a="1"/>
  <c r="AG1028" i="1" s="1"/>
  <c r="AG1040" i="1" a="1"/>
  <c r="AG1040" i="1" s="1"/>
  <c r="AG1044" i="1" a="1"/>
  <c r="AG1044" i="1" s="1"/>
  <c r="AG1037" i="1" a="1"/>
  <c r="AG1037" i="1" s="1"/>
  <c r="AG1026" i="1" a="1"/>
  <c r="AG1026" i="1" s="1"/>
  <c r="AG1039" i="1" a="1"/>
  <c r="AG1039" i="1" s="1"/>
  <c r="AG1035" i="1" a="1"/>
  <c r="AG1035" i="1" s="1"/>
  <c r="AG1046" i="1" a="1"/>
  <c r="AG1046" i="1" s="1"/>
  <c r="AG1038" i="1" a="1"/>
  <c r="AG1038" i="1" s="1"/>
  <c r="AG1036" i="1" a="1"/>
  <c r="AG1036" i="1" s="1"/>
  <c r="AG1025" i="1" a="1"/>
  <c r="AG1025" i="1" s="1"/>
  <c r="AG1043" i="1" a="1"/>
  <c r="AG1043" i="1" s="1"/>
  <c r="AG1031" i="1" a="1"/>
  <c r="AG1031" i="1" s="1"/>
  <c r="AG1030" i="1" a="1"/>
  <c r="AG1030" i="1" s="1"/>
  <c r="AG1045" i="1" a="1"/>
  <c r="AG1045" i="1" s="1"/>
  <c r="AG1049" i="1" a="1"/>
  <c r="AG1049" i="1" s="1"/>
  <c r="AG1023" i="1" a="1"/>
  <c r="AG1023" i="1" s="1"/>
  <c r="H727" i="1"/>
  <c r="G727" i="1"/>
  <c r="H1097" i="1"/>
  <c r="G1097" i="1"/>
  <c r="H1297" i="1"/>
  <c r="G1297" i="1"/>
  <c r="H1017" i="1"/>
  <c r="G1017" i="1"/>
  <c r="H77" i="1"/>
  <c r="G77" i="1"/>
  <c r="AG64" i="1" a="1"/>
  <c r="AG64" i="1" s="1"/>
  <c r="AG86" i="1" a="1"/>
  <c r="AG86" i="1" s="1"/>
  <c r="AG90" i="1" a="1"/>
  <c r="AG90" i="1" s="1"/>
  <c r="AG75" i="1" a="1"/>
  <c r="AG75" i="1" s="1"/>
  <c r="AG72" i="1" a="1"/>
  <c r="AG72" i="1" s="1"/>
  <c r="AG70" i="1" a="1"/>
  <c r="AG70" i="1" s="1"/>
  <c r="AG68" i="1" a="1"/>
  <c r="AG68" i="1" s="1"/>
  <c r="AG82" i="1" a="1"/>
  <c r="AG82" i="1" s="1"/>
  <c r="AG84" i="1" a="1"/>
  <c r="AG84" i="1" s="1"/>
  <c r="AG78" i="1" a="1"/>
  <c r="AG78" i="1" s="1"/>
  <c r="AG76" i="1" a="1"/>
  <c r="AG76" i="1" s="1"/>
  <c r="AG71" i="1" a="1"/>
  <c r="AG71" i="1" s="1"/>
  <c r="AG69" i="1" a="1"/>
  <c r="AG69" i="1" s="1"/>
  <c r="AG66" i="1" a="1"/>
  <c r="AG66" i="1" s="1"/>
  <c r="AG87" i="1" a="1"/>
  <c r="AG87" i="1" s="1"/>
  <c r="AG62" i="1" a="1"/>
  <c r="AG62" i="1" s="1"/>
  <c r="AG74" i="1" a="1"/>
  <c r="AG74" i="1" s="1"/>
  <c r="AG77" i="1" a="1"/>
  <c r="AG77" i="1" s="1"/>
  <c r="AG85" i="1" a="1"/>
  <c r="AG85" i="1" s="1"/>
  <c r="AG81" i="1" a="1"/>
  <c r="AG81" i="1" s="1"/>
  <c r="AG79" i="1" a="1"/>
  <c r="AG79" i="1" s="1"/>
  <c r="AG83" i="1" a="1"/>
  <c r="AG83" i="1" s="1"/>
  <c r="AG65" i="1" a="1"/>
  <c r="AG65" i="1" s="1"/>
  <c r="AG91" i="1" a="1"/>
  <c r="AG91" i="1" s="1"/>
  <c r="AG80" i="1" a="1"/>
  <c r="AG80" i="1" s="1"/>
  <c r="AG73" i="1" a="1"/>
  <c r="AG73" i="1" s="1"/>
  <c r="AG89" i="1" a="1"/>
  <c r="AG89" i="1" s="1"/>
  <c r="AG63" i="1" a="1"/>
  <c r="AG63" i="1" s="1"/>
  <c r="AG67" i="1" a="1"/>
  <c r="AG67" i="1" s="1"/>
  <c r="AG88" i="1" a="1"/>
  <c r="AG88" i="1" s="1"/>
  <c r="H748" i="1"/>
  <c r="G748" i="1"/>
  <c r="H1315" i="1"/>
  <c r="G1315" i="1"/>
  <c r="H1016" i="1"/>
  <c r="G1016" i="1"/>
  <c r="K58" i="19"/>
  <c r="D58" i="19"/>
  <c r="L58" i="19" s="1"/>
  <c r="H1370" i="1"/>
  <c r="G1370" i="1"/>
  <c r="H1373" i="1"/>
  <c r="G1373" i="1"/>
  <c r="H1045" i="1"/>
  <c r="G1045" i="1"/>
  <c r="H1028" i="1"/>
  <c r="G1028" i="1"/>
  <c r="H1458" i="1"/>
  <c r="G1458" i="1"/>
  <c r="F399" i="1" a="1"/>
  <c r="F399" i="1" s="1"/>
  <c r="F394" i="1" a="1"/>
  <c r="F394" i="1" s="1"/>
  <c r="F419" i="1" a="1"/>
  <c r="F419" i="1" s="1"/>
  <c r="F404" i="1" a="1"/>
  <c r="F404" i="1" s="1"/>
  <c r="F407" i="1" a="1"/>
  <c r="F407" i="1" s="1"/>
  <c r="F410" i="1" a="1"/>
  <c r="F410" i="1" s="1"/>
  <c r="F397" i="1" a="1"/>
  <c r="F397" i="1" s="1"/>
  <c r="F408" i="1" a="1"/>
  <c r="F408" i="1" s="1"/>
  <c r="F392" i="1" a="1"/>
  <c r="F392" i="1" s="1"/>
  <c r="F417" i="1" a="1"/>
  <c r="F417" i="1" s="1"/>
  <c r="F420" i="1" a="1"/>
  <c r="F420" i="1" s="1"/>
  <c r="F418" i="1" a="1"/>
  <c r="F418" i="1" s="1"/>
  <c r="F416" i="1" a="1"/>
  <c r="F416" i="1" s="1"/>
  <c r="F412" i="1" a="1"/>
  <c r="F412" i="1" s="1"/>
  <c r="F402" i="1" a="1"/>
  <c r="F402" i="1" s="1"/>
  <c r="F421" i="1" a="1"/>
  <c r="F421" i="1" s="1"/>
  <c r="F401" i="1" a="1"/>
  <c r="F401" i="1" s="1"/>
  <c r="F415" i="1" a="1"/>
  <c r="F415" i="1" s="1"/>
  <c r="F400" i="1" a="1"/>
  <c r="F400" i="1" s="1"/>
  <c r="F413" i="1" a="1"/>
  <c r="F413" i="1" s="1"/>
  <c r="F393" i="1" a="1"/>
  <c r="F393" i="1" s="1"/>
  <c r="F403" i="1" a="1"/>
  <c r="F403" i="1" s="1"/>
  <c r="F406" i="1" a="1"/>
  <c r="F406" i="1" s="1"/>
  <c r="F395" i="1" a="1"/>
  <c r="F395" i="1" s="1"/>
  <c r="F409" i="1" a="1"/>
  <c r="F409" i="1" s="1"/>
  <c r="F398" i="1" a="1"/>
  <c r="F398" i="1" s="1"/>
  <c r="F405" i="1" a="1"/>
  <c r="F405" i="1" s="1"/>
  <c r="F396" i="1" a="1"/>
  <c r="F396" i="1" s="1"/>
  <c r="F414" i="1" a="1"/>
  <c r="F414" i="1" s="1"/>
  <c r="F411" i="1" a="1"/>
  <c r="F411" i="1" s="1"/>
  <c r="G999" i="1"/>
  <c r="H999" i="1"/>
  <c r="G1002" i="1"/>
  <c r="H1002" i="1"/>
  <c r="H79" i="1"/>
  <c r="G79" i="1"/>
  <c r="G72" i="1"/>
  <c r="H72" i="1"/>
  <c r="G49" i="1"/>
  <c r="H49" i="1"/>
  <c r="H217" i="1"/>
  <c r="G217" i="1"/>
  <c r="G962" i="1"/>
  <c r="H962" i="1"/>
  <c r="G976" i="1"/>
  <c r="H976" i="1"/>
  <c r="H745" i="1"/>
  <c r="G745" i="1"/>
  <c r="H729" i="1"/>
  <c r="G729" i="1"/>
  <c r="K54" i="19"/>
  <c r="D54" i="19"/>
  <c r="L54" i="19" s="1"/>
  <c r="H1110" i="1"/>
  <c r="G1110" i="1"/>
  <c r="H1316" i="1"/>
  <c r="G1316" i="1"/>
  <c r="H1292" i="1"/>
  <c r="G1292" i="1"/>
  <c r="G1105" i="1"/>
  <c r="H1105" i="1"/>
  <c r="G1353" i="1"/>
  <c r="H1353" i="1"/>
  <c r="H1450" i="1"/>
  <c r="G1450" i="1"/>
  <c r="H36" i="1"/>
  <c r="G36" i="1"/>
  <c r="H1317" i="1"/>
  <c r="G1317" i="1"/>
  <c r="H1381" i="1"/>
  <c r="G1381" i="1"/>
  <c r="H1471" i="1"/>
  <c r="G1471" i="1"/>
  <c r="G1004" i="1"/>
  <c r="H1004" i="1"/>
  <c r="G87" i="1"/>
  <c r="H87" i="1"/>
  <c r="H231" i="1"/>
  <c r="G231" i="1"/>
  <c r="H214" i="1"/>
  <c r="G214" i="1"/>
  <c r="G730" i="1"/>
  <c r="H730" i="1"/>
  <c r="H1101" i="1"/>
  <c r="G1101" i="1"/>
  <c r="H1376" i="1"/>
  <c r="G1376" i="1"/>
  <c r="H1366" i="1"/>
  <c r="G1366" i="1"/>
  <c r="H1035" i="1"/>
  <c r="G1035" i="1"/>
  <c r="G1041" i="1"/>
  <c r="H1041" i="1"/>
  <c r="G1444" i="1"/>
  <c r="H1444" i="1"/>
  <c r="H1005" i="1"/>
  <c r="G1005" i="1"/>
  <c r="H1011" i="1"/>
  <c r="G1011" i="1"/>
  <c r="G88" i="1"/>
  <c r="H88" i="1"/>
  <c r="H65" i="1"/>
  <c r="G65" i="1"/>
  <c r="G33" i="1"/>
  <c r="H33" i="1"/>
  <c r="E18" i="4" a="1"/>
  <c r="E18" i="4" s="1"/>
  <c r="E16" i="4" a="1"/>
  <c r="E16" i="4" s="1"/>
  <c r="G213" i="1"/>
  <c r="H213" i="1"/>
  <c r="H981" i="1"/>
  <c r="G981" i="1"/>
  <c r="H971" i="1"/>
  <c r="G971" i="1"/>
  <c r="H743" i="1"/>
  <c r="G743" i="1"/>
  <c r="O1" i="5"/>
  <c r="AX1" i="5" s="1"/>
  <c r="F1559" i="1" a="1"/>
  <c r="F1559" i="1" s="1"/>
  <c r="F1539" i="1" a="1"/>
  <c r="F1539" i="1" s="1"/>
  <c r="F1546" i="1" a="1"/>
  <c r="F1546" i="1" s="1"/>
  <c r="F1551" i="1" a="1"/>
  <c r="F1551" i="1" s="1"/>
  <c r="F1552" i="1" a="1"/>
  <c r="F1552" i="1" s="1"/>
  <c r="F1533" i="1" a="1"/>
  <c r="F1533" i="1" s="1"/>
  <c r="F1544" i="1" a="1"/>
  <c r="F1544" i="1" s="1"/>
  <c r="F1558" i="1" a="1"/>
  <c r="F1558" i="1" s="1"/>
  <c r="F1556" i="1" a="1"/>
  <c r="F1556" i="1" s="1"/>
  <c r="F1561" i="1" a="1"/>
  <c r="F1561" i="1" s="1"/>
  <c r="F1550" i="1" a="1"/>
  <c r="F1550" i="1" s="1"/>
  <c r="F1535" i="1" a="1"/>
  <c r="F1535" i="1" s="1"/>
  <c r="F1560" i="1" a="1"/>
  <c r="F1560" i="1" s="1"/>
  <c r="F1548" i="1" a="1"/>
  <c r="F1548" i="1" s="1"/>
  <c r="F1542" i="1" a="1"/>
  <c r="F1542" i="1" s="1"/>
  <c r="F1532" i="1" a="1"/>
  <c r="F1532" i="1" s="1"/>
  <c r="F1537" i="1" a="1"/>
  <c r="F1537" i="1" s="1"/>
  <c r="F1557" i="1" a="1"/>
  <c r="F1557" i="1" s="1"/>
  <c r="F1541" i="1" a="1"/>
  <c r="F1541" i="1" s="1"/>
  <c r="F1553" i="1" a="1"/>
  <c r="F1553" i="1" s="1"/>
  <c r="F1555" i="1" a="1"/>
  <c r="F1555" i="1" s="1"/>
  <c r="F1547" i="1" a="1"/>
  <c r="F1547" i="1" s="1"/>
  <c r="F1538" i="1" a="1"/>
  <c r="F1538" i="1" s="1"/>
  <c r="F1554" i="1" a="1"/>
  <c r="F1554" i="1" s="1"/>
  <c r="F1540" i="1" a="1"/>
  <c r="F1540" i="1" s="1"/>
  <c r="F1549" i="1" a="1"/>
  <c r="F1549" i="1" s="1"/>
  <c r="F1543" i="1" a="1"/>
  <c r="F1543" i="1" s="1"/>
  <c r="F1534" i="1" a="1"/>
  <c r="F1534" i="1" s="1"/>
  <c r="F1536" i="1" a="1"/>
  <c r="F1536" i="1" s="1"/>
  <c r="F1545" i="1" a="1"/>
  <c r="F1545" i="1" s="1"/>
  <c r="L184" i="19"/>
  <c r="A184" i="19"/>
  <c r="J184" i="19"/>
  <c r="I184" i="19"/>
  <c r="H184" i="19"/>
  <c r="O184" i="19"/>
  <c r="R184" i="19"/>
  <c r="E184" i="19"/>
  <c r="Q184" i="19"/>
  <c r="B184" i="19"/>
  <c r="P184" i="19"/>
  <c r="G184" i="19"/>
  <c r="K184" i="19"/>
  <c r="M184" i="19"/>
  <c r="F184" i="19"/>
  <c r="D184" i="19"/>
  <c r="N184" i="19"/>
  <c r="H1108" i="1"/>
  <c r="G1108" i="1"/>
  <c r="AG948" i="1" a="1"/>
  <c r="AG948" i="1" s="1"/>
  <c r="AG952" i="1" a="1"/>
  <c r="AG952" i="1" s="1"/>
  <c r="AG942" i="1" a="1"/>
  <c r="AG942" i="1" s="1"/>
  <c r="AG960" i="1" a="1"/>
  <c r="AG960" i="1" s="1"/>
  <c r="AG937" i="1" a="1"/>
  <c r="AG937" i="1" s="1"/>
  <c r="AG938" i="1" a="1"/>
  <c r="AG938" i="1" s="1"/>
  <c r="AG961" i="1" a="1"/>
  <c r="AG961" i="1" s="1"/>
  <c r="AG955" i="1" a="1"/>
  <c r="AG955" i="1" s="1"/>
  <c r="AG933" i="1" a="1"/>
  <c r="AG933" i="1" s="1"/>
  <c r="AG939" i="1" a="1"/>
  <c r="AG939" i="1" s="1"/>
  <c r="AG941" i="1" a="1"/>
  <c r="AG941" i="1" s="1"/>
  <c r="AG954" i="1" a="1"/>
  <c r="AG954" i="1" s="1"/>
  <c r="AG959" i="1" a="1"/>
  <c r="AG959" i="1" s="1"/>
  <c r="AG958" i="1" a="1"/>
  <c r="AG958" i="1" s="1"/>
  <c r="AG935" i="1" a="1"/>
  <c r="AG935" i="1" s="1"/>
  <c r="AG932" i="1" a="1"/>
  <c r="AG932" i="1" s="1"/>
  <c r="AG934" i="1" a="1"/>
  <c r="AG934" i="1" s="1"/>
  <c r="AG946" i="1" a="1"/>
  <c r="AG946" i="1" s="1"/>
  <c r="AG944" i="1" a="1"/>
  <c r="AG944" i="1" s="1"/>
  <c r="AG936" i="1" a="1"/>
  <c r="AG936" i="1" s="1"/>
  <c r="AG945" i="1" a="1"/>
  <c r="AG945" i="1" s="1"/>
  <c r="AG943" i="1" a="1"/>
  <c r="AG943" i="1" s="1"/>
  <c r="AG953" i="1" a="1"/>
  <c r="AG953" i="1" s="1"/>
  <c r="AG956" i="1" a="1"/>
  <c r="AG956" i="1" s="1"/>
  <c r="AG940" i="1" a="1"/>
  <c r="AG940" i="1" s="1"/>
  <c r="AG951" i="1" a="1"/>
  <c r="AG951" i="1" s="1"/>
  <c r="AG947" i="1" a="1"/>
  <c r="AG947" i="1" s="1"/>
  <c r="AG957" i="1" a="1"/>
  <c r="AG957" i="1" s="1"/>
  <c r="AG949" i="1" a="1"/>
  <c r="AG949" i="1" s="1"/>
  <c r="AG950" i="1" a="1"/>
  <c r="AG950" i="1" s="1"/>
  <c r="BC34" i="5"/>
  <c r="H1320" i="1"/>
  <c r="G1320" i="1"/>
  <c r="H1462" i="1"/>
  <c r="G1462" i="1"/>
  <c r="H47" i="1"/>
  <c r="G47" i="1"/>
  <c r="H993" i="1"/>
  <c r="G993" i="1"/>
  <c r="J13" i="4"/>
  <c r="J20" i="4"/>
  <c r="J18" i="4"/>
  <c r="J14" i="4"/>
  <c r="J19" i="4"/>
  <c r="J15" i="4"/>
  <c r="J16" i="4"/>
  <c r="J17" i="4"/>
  <c r="H1087" i="1"/>
  <c r="G1087" i="1"/>
  <c r="H235" i="1"/>
  <c r="G235" i="1"/>
  <c r="G979" i="1"/>
  <c r="H979" i="1"/>
  <c r="H1321" i="1"/>
  <c r="G1321" i="1"/>
  <c r="H1379" i="1"/>
  <c r="G1379" i="1"/>
  <c r="H1032" i="1"/>
  <c r="G1032" i="1"/>
  <c r="H978" i="1"/>
  <c r="G978" i="1"/>
  <c r="H1303" i="1"/>
  <c r="G1303" i="1"/>
  <c r="F342" i="1" a="1"/>
  <c r="F342" i="1" s="1"/>
  <c r="F353" i="1" a="1"/>
  <c r="F353" i="1" s="1"/>
  <c r="F334" i="1" a="1"/>
  <c r="F334" i="1" s="1"/>
  <c r="F348" i="1" a="1"/>
  <c r="F348" i="1" s="1"/>
  <c r="F359" i="1" a="1"/>
  <c r="F359" i="1" s="1"/>
  <c r="F361" i="1" a="1"/>
  <c r="F361" i="1" s="1"/>
  <c r="F337" i="1" a="1"/>
  <c r="F337" i="1" s="1"/>
  <c r="F332" i="1" a="1"/>
  <c r="F332" i="1" s="1"/>
  <c r="F351" i="1" a="1"/>
  <c r="F351" i="1" s="1"/>
  <c r="F341" i="1" a="1"/>
  <c r="F341" i="1" s="1"/>
  <c r="F357" i="1" a="1"/>
  <c r="F357" i="1" s="1"/>
  <c r="F358" i="1" a="1"/>
  <c r="F358" i="1" s="1"/>
  <c r="F356" i="1" a="1"/>
  <c r="F356" i="1" s="1"/>
  <c r="F352" i="1" a="1"/>
  <c r="F352" i="1" s="1"/>
  <c r="F360" i="1" a="1"/>
  <c r="F360" i="1" s="1"/>
  <c r="F355" i="1" a="1"/>
  <c r="F355" i="1" s="1"/>
  <c r="F347" i="1" a="1"/>
  <c r="F347" i="1" s="1"/>
  <c r="F336" i="1" a="1"/>
  <c r="F336" i="1" s="1"/>
  <c r="F346" i="1" a="1"/>
  <c r="F346" i="1" s="1"/>
  <c r="F340" i="1" a="1"/>
  <c r="F340" i="1" s="1"/>
  <c r="F338" i="1" a="1"/>
  <c r="F338" i="1" s="1"/>
  <c r="F354" i="1" a="1"/>
  <c r="F354" i="1" s="1"/>
  <c r="F335" i="1" a="1"/>
  <c r="F335" i="1" s="1"/>
  <c r="F350" i="1" a="1"/>
  <c r="F350" i="1" s="1"/>
  <c r="F343" i="1" a="1"/>
  <c r="F343" i="1" s="1"/>
  <c r="F339" i="1" a="1"/>
  <c r="F339" i="1" s="1"/>
  <c r="F344" i="1" a="1"/>
  <c r="F344" i="1" s="1"/>
  <c r="F345" i="1" a="1"/>
  <c r="F345" i="1" s="1"/>
  <c r="F333" i="1" a="1"/>
  <c r="F333" i="1" s="1"/>
  <c r="F349" i="1" a="1"/>
  <c r="F349" i="1" s="1"/>
  <c r="H1369" i="1"/>
  <c r="G1369" i="1"/>
  <c r="H1355" i="1"/>
  <c r="G1355" i="1"/>
  <c r="H1038" i="1"/>
  <c r="G1038" i="1"/>
  <c r="H1043" i="1"/>
  <c r="G1043" i="1"/>
  <c r="H1467" i="1"/>
  <c r="G1467" i="1"/>
  <c r="G1014" i="1"/>
  <c r="H1014" i="1"/>
  <c r="G89" i="1"/>
  <c r="H89" i="1"/>
  <c r="F551" i="1" a="1"/>
  <c r="F551" i="1" s="1"/>
  <c r="F553" i="1" a="1"/>
  <c r="F553" i="1" s="1"/>
  <c r="F542" i="1" a="1"/>
  <c r="F542" i="1" s="1"/>
  <c r="F568" i="1" a="1"/>
  <c r="F568" i="1" s="1"/>
  <c r="F567" i="1" a="1"/>
  <c r="F567" i="1" s="1"/>
  <c r="F547" i="1" a="1"/>
  <c r="F547" i="1" s="1"/>
  <c r="F560" i="1" a="1"/>
  <c r="F560" i="1" s="1"/>
  <c r="F544" i="1" a="1"/>
  <c r="F544" i="1" s="1"/>
  <c r="F569" i="1" a="1"/>
  <c r="F569" i="1" s="1"/>
  <c r="F552" i="1" a="1"/>
  <c r="F552" i="1" s="1"/>
  <c r="F550" i="1" a="1"/>
  <c r="F550" i="1" s="1"/>
  <c r="F562" i="1" a="1"/>
  <c r="F562" i="1" s="1"/>
  <c r="F546" i="1" a="1"/>
  <c r="F546" i="1" s="1"/>
  <c r="F549" i="1" a="1"/>
  <c r="F549" i="1" s="1"/>
  <c r="F571" i="1" a="1"/>
  <c r="F571" i="1" s="1"/>
  <c r="F561" i="1" a="1"/>
  <c r="F561" i="1" s="1"/>
  <c r="F554" i="1" a="1"/>
  <c r="F554" i="1" s="1"/>
  <c r="F557" i="1" a="1"/>
  <c r="F557" i="1" s="1"/>
  <c r="F558" i="1" a="1"/>
  <c r="F558" i="1" s="1"/>
  <c r="F543" i="1" a="1"/>
  <c r="F543" i="1" s="1"/>
  <c r="F565" i="1" a="1"/>
  <c r="F565" i="1" s="1"/>
  <c r="F548" i="1" a="1"/>
  <c r="F548" i="1" s="1"/>
  <c r="F564" i="1" a="1"/>
  <c r="F564" i="1" s="1"/>
  <c r="F559" i="1" a="1"/>
  <c r="F559" i="1" s="1"/>
  <c r="F566" i="1" a="1"/>
  <c r="F566" i="1" s="1"/>
  <c r="F545" i="1" a="1"/>
  <c r="F545" i="1" s="1"/>
  <c r="F555" i="1" a="1"/>
  <c r="F555" i="1" s="1"/>
  <c r="F556" i="1" a="1"/>
  <c r="F556" i="1" s="1"/>
  <c r="F570" i="1" a="1"/>
  <c r="F570" i="1" s="1"/>
  <c r="F563" i="1" a="1"/>
  <c r="F563" i="1" s="1"/>
  <c r="G50" i="1"/>
  <c r="H50" i="1"/>
  <c r="G224" i="1"/>
  <c r="H224" i="1"/>
  <c r="BD25" i="6"/>
  <c r="AR25" i="6"/>
  <c r="X25" i="6"/>
  <c r="AH25" i="6"/>
  <c r="BI25" i="6"/>
  <c r="BG25" i="6"/>
  <c r="BH25" i="6" s="1"/>
  <c r="AG190" i="1" a="1"/>
  <c r="AG190" i="1" s="1"/>
  <c r="AG202" i="1" a="1"/>
  <c r="AG202" i="1" s="1"/>
  <c r="AG191" i="1" a="1"/>
  <c r="AG191" i="1" s="1"/>
  <c r="AG210" i="1" a="1"/>
  <c r="AG210" i="1" s="1"/>
  <c r="AG188" i="1" a="1"/>
  <c r="AG188" i="1" s="1"/>
  <c r="AG197" i="1" a="1"/>
  <c r="AG197" i="1" s="1"/>
  <c r="AG199" i="1" a="1"/>
  <c r="AG199" i="1" s="1"/>
  <c r="AG208" i="1" a="1"/>
  <c r="AG208" i="1" s="1"/>
  <c r="AG192" i="1" a="1"/>
  <c r="AG192" i="1" s="1"/>
  <c r="AG186" i="1" a="1"/>
  <c r="AG186" i="1" s="1"/>
  <c r="AG195" i="1" a="1"/>
  <c r="AG195" i="1" s="1"/>
  <c r="AG207" i="1" a="1"/>
  <c r="AG207" i="1" s="1"/>
  <c r="AG184" i="1" a="1"/>
  <c r="AG184" i="1" s="1"/>
  <c r="AG185" i="1" a="1"/>
  <c r="AG185" i="1" s="1"/>
  <c r="AG211" i="1" a="1"/>
  <c r="AG211" i="1" s="1"/>
  <c r="AG193" i="1" a="1"/>
  <c r="AG193" i="1" s="1"/>
  <c r="AG200" i="1" a="1"/>
  <c r="AG200" i="1" s="1"/>
  <c r="AG201" i="1" a="1"/>
  <c r="AG201" i="1" s="1"/>
  <c r="AG204" i="1" a="1"/>
  <c r="AG204" i="1" s="1"/>
  <c r="AG189" i="1" a="1"/>
  <c r="AG189" i="1" s="1"/>
  <c r="AG187" i="1" a="1"/>
  <c r="AG187" i="1" s="1"/>
  <c r="AG198" i="1" a="1"/>
  <c r="AG198" i="1" s="1"/>
  <c r="AG203" i="1" a="1"/>
  <c r="AG203" i="1" s="1"/>
  <c r="AG183" i="1" a="1"/>
  <c r="AG183" i="1" s="1"/>
  <c r="AG206" i="1" a="1"/>
  <c r="AG206" i="1" s="1"/>
  <c r="AG182" i="1" a="1"/>
  <c r="AG182" i="1" s="1"/>
  <c r="AG209" i="1" a="1"/>
  <c r="AG209" i="1" s="1"/>
  <c r="AG205" i="1" a="1"/>
  <c r="AG205" i="1" s="1"/>
  <c r="AG194" i="1" a="1"/>
  <c r="AG194" i="1" s="1"/>
  <c r="AG196" i="1" a="1"/>
  <c r="AG196" i="1" s="1"/>
  <c r="BC9" i="5"/>
  <c r="H990" i="1"/>
  <c r="G990" i="1"/>
  <c r="G967" i="1"/>
  <c r="H967" i="1"/>
  <c r="H732" i="1"/>
  <c r="G732" i="1"/>
  <c r="H1085" i="1"/>
  <c r="G1085" i="1"/>
  <c r="H1313" i="1"/>
  <c r="G1313" i="1"/>
  <c r="H237" i="1"/>
  <c r="G237" i="1"/>
  <c r="G737" i="1"/>
  <c r="H737" i="1"/>
  <c r="BD20" i="6"/>
  <c r="AR20" i="6"/>
  <c r="AH20" i="6"/>
  <c r="X20" i="6"/>
  <c r="BI20" i="6"/>
  <c r="BG20" i="6"/>
  <c r="BH20" i="6" s="1"/>
  <c r="AG987" i="1" a="1"/>
  <c r="AG987" i="1" s="1"/>
  <c r="AG970" i="1" a="1"/>
  <c r="AG970" i="1" s="1"/>
  <c r="AG988" i="1" a="1"/>
  <c r="AG988" i="1" s="1"/>
  <c r="AG967" i="1" a="1"/>
  <c r="AG967" i="1" s="1"/>
  <c r="AG991" i="1" a="1"/>
  <c r="AG991" i="1" s="1"/>
  <c r="AG978" i="1" a="1"/>
  <c r="AG978" i="1" s="1"/>
  <c r="AG989" i="1" a="1"/>
  <c r="AG989" i="1" s="1"/>
  <c r="AG977" i="1" a="1"/>
  <c r="AG977" i="1" s="1"/>
  <c r="AG962" i="1" a="1"/>
  <c r="AG962" i="1" s="1"/>
  <c r="AG964" i="1" a="1"/>
  <c r="AG964" i="1" s="1"/>
  <c r="AG979" i="1" a="1"/>
  <c r="AG979" i="1" s="1"/>
  <c r="AG972" i="1" a="1"/>
  <c r="AG972" i="1" s="1"/>
  <c r="AG974" i="1" a="1"/>
  <c r="AG974" i="1" s="1"/>
  <c r="AG971" i="1" a="1"/>
  <c r="AG971" i="1" s="1"/>
  <c r="AG973" i="1" a="1"/>
  <c r="AG973" i="1" s="1"/>
  <c r="AG963" i="1" a="1"/>
  <c r="AG963" i="1" s="1"/>
  <c r="AG980" i="1" a="1"/>
  <c r="AG980" i="1" s="1"/>
  <c r="AG965" i="1" a="1"/>
  <c r="AG965" i="1" s="1"/>
  <c r="AG975" i="1" a="1"/>
  <c r="AG975" i="1" s="1"/>
  <c r="AG976" i="1" a="1"/>
  <c r="AG976" i="1" s="1"/>
  <c r="AG984" i="1" a="1"/>
  <c r="AG984" i="1" s="1"/>
  <c r="AG969" i="1" a="1"/>
  <c r="AG969" i="1" s="1"/>
  <c r="AG982" i="1" a="1"/>
  <c r="AG982" i="1" s="1"/>
  <c r="AG986" i="1" a="1"/>
  <c r="AG986" i="1" s="1"/>
  <c r="AG968" i="1" a="1"/>
  <c r="AG968" i="1" s="1"/>
  <c r="AG983" i="1" a="1"/>
  <c r="AG983" i="1" s="1"/>
  <c r="AG990" i="1" a="1"/>
  <c r="AG990" i="1" s="1"/>
  <c r="AG981" i="1" a="1"/>
  <c r="AG981" i="1" s="1"/>
  <c r="AG985" i="1" a="1"/>
  <c r="AG985" i="1" s="1"/>
  <c r="AG966" i="1" a="1"/>
  <c r="AG966" i="1" s="1"/>
  <c r="G1460" i="1"/>
  <c r="H1460" i="1"/>
  <c r="H1013" i="1"/>
  <c r="G1013" i="1"/>
  <c r="H963" i="1"/>
  <c r="G963" i="1"/>
  <c r="G1311" i="1"/>
  <c r="H1311" i="1"/>
  <c r="H66" i="1"/>
  <c r="G66" i="1"/>
  <c r="H38" i="1"/>
  <c r="G38" i="1"/>
  <c r="H1375" i="1"/>
  <c r="G1375" i="1"/>
  <c r="H1003" i="1"/>
  <c r="G1003" i="1"/>
  <c r="G81" i="1"/>
  <c r="H81" i="1"/>
  <c r="H1307" i="1"/>
  <c r="G1307" i="1"/>
  <c r="H1466" i="1"/>
  <c r="G1466" i="1"/>
  <c r="G994" i="1"/>
  <c r="H994" i="1"/>
  <c r="H85" i="1"/>
  <c r="G85" i="1"/>
  <c r="H230" i="1"/>
  <c r="G230" i="1"/>
  <c r="H740" i="1"/>
  <c r="G740" i="1"/>
  <c r="G1368" i="1"/>
  <c r="H1368" i="1"/>
  <c r="H1049" i="1"/>
  <c r="G1049" i="1"/>
  <c r="H1042" i="1"/>
  <c r="G1042" i="1"/>
  <c r="H1470" i="1"/>
  <c r="G1470" i="1"/>
  <c r="AG221" i="1" a="1"/>
  <c r="AG221" i="1" s="1"/>
  <c r="AG215" i="1" a="1"/>
  <c r="AG215" i="1" s="1"/>
  <c r="AG231" i="1" a="1"/>
  <c r="AG231" i="1" s="1"/>
  <c r="AG240" i="1" a="1"/>
  <c r="AG240" i="1" s="1"/>
  <c r="AG235" i="1" a="1"/>
  <c r="AG235" i="1" s="1"/>
  <c r="AG214" i="1" a="1"/>
  <c r="AG214" i="1" s="1"/>
  <c r="AG241" i="1" a="1"/>
  <c r="AG241" i="1" s="1"/>
  <c r="AG233" i="1" a="1"/>
  <c r="AG233" i="1" s="1"/>
  <c r="AG225" i="1" a="1"/>
  <c r="AG225" i="1" s="1"/>
  <c r="AG234" i="1" a="1"/>
  <c r="AG234" i="1" s="1"/>
  <c r="AG223" i="1" a="1"/>
  <c r="AG223" i="1" s="1"/>
  <c r="AG224" i="1" a="1"/>
  <c r="AG224" i="1" s="1"/>
  <c r="AG219" i="1" a="1"/>
  <c r="AG219" i="1" s="1"/>
  <c r="AG216" i="1" a="1"/>
  <c r="AG216" i="1" s="1"/>
  <c r="AG213" i="1" a="1"/>
  <c r="AG213" i="1" s="1"/>
  <c r="AG239" i="1" a="1"/>
  <c r="AG239" i="1" s="1"/>
  <c r="AG237" i="1" a="1"/>
  <c r="AG237" i="1" s="1"/>
  <c r="AG222" i="1" a="1"/>
  <c r="AG222" i="1" s="1"/>
  <c r="AG236" i="1" a="1"/>
  <c r="AG236" i="1" s="1"/>
  <c r="AG218" i="1" a="1"/>
  <c r="AG218" i="1" s="1"/>
  <c r="AG228" i="1" a="1"/>
  <c r="AG228" i="1" s="1"/>
  <c r="AG226" i="1" a="1"/>
  <c r="AG226" i="1" s="1"/>
  <c r="AG220" i="1" a="1"/>
  <c r="AG220" i="1" s="1"/>
  <c r="AG212" i="1" a="1"/>
  <c r="AG212" i="1" s="1"/>
  <c r="AG232" i="1" a="1"/>
  <c r="AG232" i="1" s="1"/>
  <c r="AG238" i="1" a="1"/>
  <c r="AG238" i="1" s="1"/>
  <c r="AG229" i="1" a="1"/>
  <c r="AG229" i="1" s="1"/>
  <c r="AG230" i="1" a="1"/>
  <c r="AG230" i="1" s="1"/>
  <c r="AG227" i="1" a="1"/>
  <c r="AG227" i="1" s="1"/>
  <c r="AG217" i="1" a="1"/>
  <c r="AG217" i="1" s="1"/>
  <c r="H1020" i="1"/>
  <c r="G1020" i="1"/>
  <c r="G74" i="1"/>
  <c r="H74" i="1"/>
  <c r="H52" i="1"/>
  <c r="G52" i="1"/>
  <c r="G239" i="1"/>
  <c r="H239" i="1"/>
  <c r="H977" i="1"/>
  <c r="G977" i="1"/>
  <c r="H982" i="1"/>
  <c r="G982" i="1"/>
  <c r="H723" i="1"/>
  <c r="G723" i="1"/>
  <c r="H1096" i="1"/>
  <c r="G1096" i="1"/>
  <c r="H1305" i="1"/>
  <c r="G1305" i="1"/>
  <c r="H1374" i="1"/>
  <c r="G1374" i="1"/>
  <c r="AG1112" i="1" a="1"/>
  <c r="AG1112" i="1" s="1"/>
  <c r="AG1130" i="1" a="1"/>
  <c r="AG1130" i="1" s="1"/>
  <c r="AG1135" i="1" a="1"/>
  <c r="AG1135" i="1" s="1"/>
  <c r="AG1132" i="1" a="1"/>
  <c r="AG1132" i="1" s="1"/>
  <c r="AG1141" i="1" a="1"/>
  <c r="AG1141" i="1" s="1"/>
  <c r="AG1117" i="1" a="1"/>
  <c r="AG1117" i="1" s="1"/>
  <c r="AG1126" i="1" a="1"/>
  <c r="AG1126" i="1" s="1"/>
  <c r="AG1133" i="1" a="1"/>
  <c r="AG1133" i="1" s="1"/>
  <c r="AG1137" i="1" a="1"/>
  <c r="AG1137" i="1" s="1"/>
  <c r="AG1118" i="1" a="1"/>
  <c r="AG1118" i="1" s="1"/>
  <c r="AG1128" i="1" a="1"/>
  <c r="AG1128" i="1" s="1"/>
  <c r="AG1127" i="1" a="1"/>
  <c r="AG1127" i="1" s="1"/>
  <c r="AG1119" i="1" a="1"/>
  <c r="AG1119" i="1" s="1"/>
  <c r="AG1115" i="1" a="1"/>
  <c r="AG1115" i="1" s="1"/>
  <c r="AG1136" i="1" a="1"/>
  <c r="AG1136" i="1" s="1"/>
  <c r="AG1124" i="1" a="1"/>
  <c r="AG1124" i="1" s="1"/>
  <c r="AG1114" i="1" a="1"/>
  <c r="AG1114" i="1" s="1"/>
  <c r="AG1122" i="1" a="1"/>
  <c r="AG1122" i="1" s="1"/>
  <c r="AG1139" i="1" a="1"/>
  <c r="AG1139" i="1" s="1"/>
  <c r="AG1140" i="1" a="1"/>
  <c r="AG1140" i="1" s="1"/>
  <c r="AG1116" i="1" a="1"/>
  <c r="AG1116" i="1" s="1"/>
  <c r="AG1134" i="1" a="1"/>
  <c r="AG1134" i="1" s="1"/>
  <c r="AG1129" i="1" a="1"/>
  <c r="AG1129" i="1" s="1"/>
  <c r="AG1138" i="1" a="1"/>
  <c r="AG1138" i="1" s="1"/>
  <c r="AG1121" i="1" a="1"/>
  <c r="AG1121" i="1" s="1"/>
  <c r="AG1125" i="1" a="1"/>
  <c r="AG1125" i="1" s="1"/>
  <c r="AG1131" i="1" a="1"/>
  <c r="AG1131" i="1" s="1"/>
  <c r="AG1123" i="1" a="1"/>
  <c r="AG1123" i="1" s="1"/>
  <c r="AG1120" i="1" a="1"/>
  <c r="AG1120" i="1" s="1"/>
  <c r="AG1113" i="1" a="1"/>
  <c r="AG1113" i="1" s="1"/>
  <c r="BC40" i="5"/>
  <c r="H86" i="1"/>
  <c r="G86" i="1"/>
  <c r="H212" i="1"/>
  <c r="G212" i="1"/>
  <c r="F873" i="1" a="1"/>
  <c r="F873" i="1" s="1"/>
  <c r="F874" i="1" a="1"/>
  <c r="F874" i="1" s="1"/>
  <c r="F888" i="1" a="1"/>
  <c r="F888" i="1" s="1"/>
  <c r="F891" i="1" a="1"/>
  <c r="F891" i="1" s="1"/>
  <c r="F897" i="1" a="1"/>
  <c r="F897" i="1" s="1"/>
  <c r="F877" i="1" a="1"/>
  <c r="F877" i="1" s="1"/>
  <c r="F886" i="1" a="1"/>
  <c r="F886" i="1" s="1"/>
  <c r="F895" i="1" a="1"/>
  <c r="F895" i="1" s="1"/>
  <c r="F882" i="1" a="1"/>
  <c r="F882" i="1" s="1"/>
  <c r="F887" i="1" a="1"/>
  <c r="F887" i="1" s="1"/>
  <c r="F884" i="1" a="1"/>
  <c r="F884" i="1" s="1"/>
  <c r="F890" i="1" a="1"/>
  <c r="F890" i="1" s="1"/>
  <c r="F885" i="1" a="1"/>
  <c r="F885" i="1" s="1"/>
  <c r="F899" i="1" a="1"/>
  <c r="F899" i="1" s="1"/>
  <c r="F900" i="1" a="1"/>
  <c r="F900" i="1" s="1"/>
  <c r="F878" i="1" a="1"/>
  <c r="F878" i="1" s="1"/>
  <c r="F879" i="1" a="1"/>
  <c r="F879" i="1" s="1"/>
  <c r="F881" i="1" a="1"/>
  <c r="F881" i="1" s="1"/>
  <c r="F894" i="1" a="1"/>
  <c r="F894" i="1" s="1"/>
  <c r="F872" i="1" a="1"/>
  <c r="F872" i="1" s="1"/>
  <c r="F896" i="1" a="1"/>
  <c r="F896" i="1" s="1"/>
  <c r="F876" i="1" a="1"/>
  <c r="F876" i="1" s="1"/>
  <c r="F889" i="1" a="1"/>
  <c r="F889" i="1" s="1"/>
  <c r="F875" i="1" a="1"/>
  <c r="F875" i="1" s="1"/>
  <c r="F893" i="1" a="1"/>
  <c r="F893" i="1" s="1"/>
  <c r="F892" i="1" a="1"/>
  <c r="F892" i="1" s="1"/>
  <c r="F898" i="1" a="1"/>
  <c r="F898" i="1" s="1"/>
  <c r="F880" i="1" a="1"/>
  <c r="F880" i="1" s="1"/>
  <c r="F901" i="1" a="1"/>
  <c r="F901" i="1" s="1"/>
  <c r="F883" i="1" a="1"/>
  <c r="F883" i="1" s="1"/>
  <c r="G1030" i="1"/>
  <c r="H1030" i="1"/>
  <c r="H40" i="1"/>
  <c r="G40" i="1"/>
  <c r="H1363" i="1"/>
  <c r="G1363" i="1"/>
  <c r="H1033" i="1"/>
  <c r="G1033" i="1"/>
  <c r="G1039" i="1"/>
  <c r="H1039" i="1"/>
  <c r="H1445" i="1"/>
  <c r="G1445" i="1"/>
  <c r="H1452" i="1"/>
  <c r="G1452" i="1"/>
  <c r="H995" i="1"/>
  <c r="G995" i="1"/>
  <c r="G80" i="1"/>
  <c r="H80" i="1"/>
  <c r="AG993" i="1" a="1"/>
  <c r="AG993" i="1" s="1"/>
  <c r="AG1015" i="1" a="1"/>
  <c r="AG1015" i="1" s="1"/>
  <c r="AG1012" i="1" a="1"/>
  <c r="AG1012" i="1" s="1"/>
  <c r="AG1006" i="1" a="1"/>
  <c r="AG1006" i="1" s="1"/>
  <c r="AG994" i="1" a="1"/>
  <c r="AG994" i="1" s="1"/>
  <c r="AG996" i="1" a="1"/>
  <c r="AG996" i="1" s="1"/>
  <c r="AG1014" i="1" a="1"/>
  <c r="AG1014" i="1" s="1"/>
  <c r="AG999" i="1" a="1"/>
  <c r="AG999" i="1" s="1"/>
  <c r="AG1011" i="1" a="1"/>
  <c r="AG1011" i="1" s="1"/>
  <c r="AG1003" i="1" a="1"/>
  <c r="AG1003" i="1" s="1"/>
  <c r="AG997" i="1" a="1"/>
  <c r="AG997" i="1" s="1"/>
  <c r="AG1010" i="1" a="1"/>
  <c r="AG1010" i="1" s="1"/>
  <c r="AG1019" i="1" a="1"/>
  <c r="AG1019" i="1" s="1"/>
  <c r="AG1002" i="1" a="1"/>
  <c r="AG1002" i="1" s="1"/>
  <c r="AG1017" i="1" a="1"/>
  <c r="AG1017" i="1" s="1"/>
  <c r="AG1020" i="1" a="1"/>
  <c r="AG1020" i="1" s="1"/>
  <c r="AG998" i="1" a="1"/>
  <c r="AG998" i="1" s="1"/>
  <c r="AG1000" i="1" a="1"/>
  <c r="AG1000" i="1" s="1"/>
  <c r="AG995" i="1" a="1"/>
  <c r="AG995" i="1" s="1"/>
  <c r="AG1005" i="1" a="1"/>
  <c r="AG1005" i="1" s="1"/>
  <c r="AG1001" i="1" a="1"/>
  <c r="AG1001" i="1" s="1"/>
  <c r="AG1008" i="1" a="1"/>
  <c r="AG1008" i="1" s="1"/>
  <c r="AG1009" i="1" a="1"/>
  <c r="AG1009" i="1" s="1"/>
  <c r="AG1013" i="1" a="1"/>
  <c r="AG1013" i="1" s="1"/>
  <c r="AG1018" i="1" a="1"/>
  <c r="AG1018" i="1" s="1"/>
  <c r="AG1016" i="1" a="1"/>
  <c r="AG1016" i="1" s="1"/>
  <c r="AG992" i="1" a="1"/>
  <c r="AG992" i="1" s="1"/>
  <c r="AG1004" i="1" a="1"/>
  <c r="AG1004" i="1" s="1"/>
  <c r="AG1021" i="1" a="1"/>
  <c r="AG1021" i="1" s="1"/>
  <c r="AG1007" i="1" a="1"/>
  <c r="AG1007" i="1" s="1"/>
  <c r="H56" i="1"/>
  <c r="G56" i="1"/>
  <c r="G233" i="1"/>
  <c r="H233" i="1"/>
  <c r="C105" i="4"/>
  <c r="A160" i="4" s="1"/>
  <c r="C107" i="4"/>
  <c r="C109" i="4" s="1"/>
  <c r="H991" i="1"/>
  <c r="G991" i="1"/>
  <c r="H984" i="1"/>
  <c r="G984" i="1"/>
  <c r="G746" i="1"/>
  <c r="H746" i="1"/>
  <c r="H1089" i="1"/>
  <c r="G1089" i="1"/>
  <c r="AG1093" i="1" a="1"/>
  <c r="AG1093" i="1" s="1"/>
  <c r="AG1111" i="1" a="1"/>
  <c r="AG1111" i="1" s="1"/>
  <c r="AG1087" i="1" a="1"/>
  <c r="AG1087" i="1" s="1"/>
  <c r="AG1099" i="1" a="1"/>
  <c r="AG1099" i="1" s="1"/>
  <c r="AG1094" i="1" a="1"/>
  <c r="AG1094" i="1" s="1"/>
  <c r="AG1090" i="1" a="1"/>
  <c r="AG1090" i="1" s="1"/>
  <c r="AG1108" i="1" a="1"/>
  <c r="AG1108" i="1" s="1"/>
  <c r="AG1096" i="1" a="1"/>
  <c r="AG1096" i="1" s="1"/>
  <c r="AG1086" i="1" a="1"/>
  <c r="AG1086" i="1" s="1"/>
  <c r="AG1102" i="1" a="1"/>
  <c r="AG1102" i="1" s="1"/>
  <c r="AG1100" i="1" a="1"/>
  <c r="AG1100" i="1" s="1"/>
  <c r="AG1088" i="1" a="1"/>
  <c r="AG1088" i="1" s="1"/>
  <c r="AG1082" i="1" a="1"/>
  <c r="AG1082" i="1" s="1"/>
  <c r="AG1097" i="1" a="1"/>
  <c r="AG1097" i="1" s="1"/>
  <c r="AG1109" i="1" a="1"/>
  <c r="AG1109" i="1" s="1"/>
  <c r="AG1092" i="1" a="1"/>
  <c r="AG1092" i="1" s="1"/>
  <c r="AG1091" i="1" a="1"/>
  <c r="AG1091" i="1" s="1"/>
  <c r="AG1103" i="1" a="1"/>
  <c r="AG1103" i="1" s="1"/>
  <c r="AG1101" i="1" a="1"/>
  <c r="AG1101" i="1" s="1"/>
  <c r="AG1107" i="1" a="1"/>
  <c r="AG1107" i="1" s="1"/>
  <c r="AG1083" i="1" a="1"/>
  <c r="AG1083" i="1" s="1"/>
  <c r="AG1106" i="1" a="1"/>
  <c r="AG1106" i="1" s="1"/>
  <c r="AG1085" i="1" a="1"/>
  <c r="AG1085" i="1" s="1"/>
  <c r="AG1105" i="1" a="1"/>
  <c r="AG1105" i="1" s="1"/>
  <c r="AG1095" i="1" a="1"/>
  <c r="AG1095" i="1" s="1"/>
  <c r="AG1089" i="1" a="1"/>
  <c r="AG1089" i="1" s="1"/>
  <c r="AG1110" i="1" a="1"/>
  <c r="AG1110" i="1" s="1"/>
  <c r="AG1104" i="1" a="1"/>
  <c r="AG1104" i="1" s="1"/>
  <c r="AG1084" i="1" a="1"/>
  <c r="AG1084" i="1" s="1"/>
  <c r="AG1098" i="1" a="1"/>
  <c r="AG1098" i="1" s="1"/>
  <c r="H1295" i="1"/>
  <c r="G1295" i="1"/>
  <c r="G1456" i="1"/>
  <c r="H1456" i="1"/>
  <c r="H1300" i="1"/>
  <c r="G1300" i="1"/>
  <c r="F1475" i="1" a="1"/>
  <c r="F1475" i="1" s="1"/>
  <c r="F1484" i="1" a="1"/>
  <c r="F1484" i="1" s="1"/>
  <c r="F1481" i="1" a="1"/>
  <c r="F1481" i="1" s="1"/>
  <c r="F1497" i="1" a="1"/>
  <c r="F1497" i="1" s="1"/>
  <c r="F1480" i="1" a="1"/>
  <c r="F1480" i="1" s="1"/>
  <c r="F1496" i="1" a="1"/>
  <c r="F1496" i="1" s="1"/>
  <c r="F1493" i="1" a="1"/>
  <c r="F1493" i="1" s="1"/>
  <c r="F1472" i="1" a="1"/>
  <c r="F1472" i="1" s="1"/>
  <c r="F1479" i="1" a="1"/>
  <c r="F1479" i="1" s="1"/>
  <c r="F1487" i="1" a="1"/>
  <c r="F1487" i="1" s="1"/>
  <c r="F1488" i="1" a="1"/>
  <c r="F1488" i="1" s="1"/>
  <c r="F1501" i="1" a="1"/>
  <c r="F1501" i="1" s="1"/>
  <c r="F1477" i="1" a="1"/>
  <c r="F1477" i="1" s="1"/>
  <c r="F1482" i="1" a="1"/>
  <c r="F1482" i="1" s="1"/>
  <c r="F1491" i="1" a="1"/>
  <c r="F1491" i="1" s="1"/>
  <c r="F1495" i="1" a="1"/>
  <c r="F1495" i="1" s="1"/>
  <c r="F1499" i="1" a="1"/>
  <c r="F1499" i="1" s="1"/>
  <c r="F1494" i="1" a="1"/>
  <c r="F1494" i="1" s="1"/>
  <c r="F1478" i="1" a="1"/>
  <c r="F1478" i="1" s="1"/>
  <c r="F1473" i="1" a="1"/>
  <c r="F1473" i="1" s="1"/>
  <c r="F1483" i="1" a="1"/>
  <c r="F1483" i="1" s="1"/>
  <c r="F1492" i="1" a="1"/>
  <c r="F1492" i="1" s="1"/>
  <c r="F1485" i="1" a="1"/>
  <c r="F1485" i="1" s="1"/>
  <c r="F1500" i="1" a="1"/>
  <c r="F1500" i="1" s="1"/>
  <c r="F1486" i="1" a="1"/>
  <c r="F1486" i="1" s="1"/>
  <c r="F1490" i="1" a="1"/>
  <c r="F1490" i="1" s="1"/>
  <c r="F1498" i="1" a="1"/>
  <c r="F1498" i="1" s="1"/>
  <c r="F1476" i="1" a="1"/>
  <c r="F1476" i="1" s="1"/>
  <c r="F1489" i="1" a="1"/>
  <c r="F1489" i="1" s="1"/>
  <c r="F1474" i="1" a="1"/>
  <c r="F1474" i="1" s="1"/>
  <c r="G1367" i="1"/>
  <c r="H1367" i="1"/>
  <c r="H1455" i="1"/>
  <c r="G1455" i="1"/>
  <c r="H996" i="1"/>
  <c r="G996" i="1"/>
  <c r="G34" i="1"/>
  <c r="H34" i="1"/>
  <c r="G997" i="1"/>
  <c r="H997" i="1"/>
  <c r="H1352" i="1"/>
  <c r="G1352" i="1"/>
  <c r="H980" i="1"/>
  <c r="G980" i="1"/>
  <c r="H1010" i="1"/>
  <c r="G1010" i="1"/>
  <c r="H734" i="1"/>
  <c r="G734" i="1"/>
  <c r="G1111" i="1"/>
  <c r="H1111" i="1"/>
  <c r="H82" i="1"/>
  <c r="G82" i="1"/>
  <c r="G60" i="1"/>
  <c r="H60" i="1"/>
  <c r="AG847" i="1" a="1"/>
  <c r="AG847" i="1" s="1"/>
  <c r="AG853" i="1" a="1"/>
  <c r="AG853" i="1" s="1"/>
  <c r="AG855" i="1" a="1"/>
  <c r="AG855" i="1" s="1"/>
  <c r="AG862" i="1" a="1"/>
  <c r="AG862" i="1" s="1"/>
  <c r="AG864" i="1" a="1"/>
  <c r="AG864" i="1" s="1"/>
  <c r="AG866" i="1" a="1"/>
  <c r="AG866" i="1" s="1"/>
  <c r="AG846" i="1" a="1"/>
  <c r="AG846" i="1" s="1"/>
  <c r="AG844" i="1" a="1"/>
  <c r="AG844" i="1" s="1"/>
  <c r="AG848" i="1" a="1"/>
  <c r="AG848" i="1" s="1"/>
  <c r="AG871" i="1" a="1"/>
  <c r="AG871" i="1" s="1"/>
  <c r="AG868" i="1" a="1"/>
  <c r="AG868" i="1" s="1"/>
  <c r="AG851" i="1" a="1"/>
  <c r="AG851" i="1" s="1"/>
  <c r="AG863" i="1" a="1"/>
  <c r="AG863" i="1" s="1"/>
  <c r="AG861" i="1" a="1"/>
  <c r="AG861" i="1" s="1"/>
  <c r="AG870" i="1" a="1"/>
  <c r="AG870" i="1" s="1"/>
  <c r="AG859" i="1" a="1"/>
  <c r="AG859" i="1" s="1"/>
  <c r="AG850" i="1" a="1"/>
  <c r="AG850" i="1" s="1"/>
  <c r="AG852" i="1" a="1"/>
  <c r="AG852" i="1" s="1"/>
  <c r="AG860" i="1" a="1"/>
  <c r="AG860" i="1" s="1"/>
  <c r="AG867" i="1" a="1"/>
  <c r="AG867" i="1" s="1"/>
  <c r="AG854" i="1" a="1"/>
  <c r="AG854" i="1" s="1"/>
  <c r="AG858" i="1" a="1"/>
  <c r="AG858" i="1" s="1"/>
  <c r="AG842" i="1" a="1"/>
  <c r="AG842" i="1" s="1"/>
  <c r="AG849" i="1" a="1"/>
  <c r="AG849" i="1" s="1"/>
  <c r="AG856" i="1" a="1"/>
  <c r="AG856" i="1" s="1"/>
  <c r="AG857" i="1" a="1"/>
  <c r="AG857" i="1" s="1"/>
  <c r="AG865" i="1" a="1"/>
  <c r="AG865" i="1" s="1"/>
  <c r="AG845" i="1" a="1"/>
  <c r="AG845" i="1" s="1"/>
  <c r="AG869" i="1" a="1"/>
  <c r="AG869" i="1" s="1"/>
  <c r="AG843" i="1" a="1"/>
  <c r="AG843" i="1" s="1"/>
  <c r="BC31" i="5"/>
  <c r="AG164" i="1" a="1"/>
  <c r="AG164" i="1" s="1"/>
  <c r="AG154" i="1" a="1"/>
  <c r="AG154" i="1" s="1"/>
  <c r="AG170" i="1" a="1"/>
  <c r="AG170" i="1" s="1"/>
  <c r="AG167" i="1" a="1"/>
  <c r="AG167" i="1" s="1"/>
  <c r="AG157" i="1" a="1"/>
  <c r="AG157" i="1" s="1"/>
  <c r="AG171" i="1" a="1"/>
  <c r="AG171" i="1" s="1"/>
  <c r="AG176" i="1" a="1"/>
  <c r="AG176" i="1" s="1"/>
  <c r="AG173" i="1" a="1"/>
  <c r="AG173" i="1" s="1"/>
  <c r="AG172" i="1" a="1"/>
  <c r="AG172" i="1" s="1"/>
  <c r="AG177" i="1" a="1"/>
  <c r="AG177" i="1" s="1"/>
  <c r="AG175" i="1" a="1"/>
  <c r="AG175" i="1" s="1"/>
  <c r="AG152" i="1" a="1"/>
  <c r="AG152" i="1" s="1"/>
  <c r="AG161" i="1" a="1"/>
  <c r="AG161" i="1" s="1"/>
  <c r="AG162" i="1" a="1"/>
  <c r="AG162" i="1" s="1"/>
  <c r="AG155" i="1" a="1"/>
  <c r="AG155" i="1" s="1"/>
  <c r="AG174" i="1" a="1"/>
  <c r="AG174" i="1" s="1"/>
  <c r="AG159" i="1" a="1"/>
  <c r="AG159" i="1" s="1"/>
  <c r="AG181" i="1" a="1"/>
  <c r="AG181" i="1" s="1"/>
  <c r="AG168" i="1" a="1"/>
  <c r="AG168" i="1" s="1"/>
  <c r="AG180" i="1" a="1"/>
  <c r="AG180" i="1" s="1"/>
  <c r="AG179" i="1" a="1"/>
  <c r="AG179" i="1" s="1"/>
  <c r="AG156" i="1" a="1"/>
  <c r="AG156" i="1" s="1"/>
  <c r="AG163" i="1" a="1"/>
  <c r="AG163" i="1" s="1"/>
  <c r="AG153" i="1" a="1"/>
  <c r="AG153" i="1" s="1"/>
  <c r="AG165" i="1" a="1"/>
  <c r="AG165" i="1" s="1"/>
  <c r="AG166" i="1" a="1"/>
  <c r="AG166" i="1" s="1"/>
  <c r="AG160" i="1" a="1"/>
  <c r="AG160" i="1" s="1"/>
  <c r="AG178" i="1" a="1"/>
  <c r="AG178" i="1" s="1"/>
  <c r="AG158" i="1" a="1"/>
  <c r="AG158" i="1" s="1"/>
  <c r="AG169" i="1" a="1"/>
  <c r="AG169" i="1" s="1"/>
  <c r="BC8" i="5"/>
  <c r="H1364" i="1"/>
  <c r="G1364" i="1"/>
  <c r="G1025" i="1"/>
  <c r="H1025" i="1"/>
  <c r="H1044" i="1"/>
  <c r="G1044" i="1"/>
  <c r="H1463" i="1"/>
  <c r="G1463" i="1"/>
  <c r="H1453" i="1"/>
  <c r="G1453" i="1"/>
  <c r="AG791" i="1" a="1"/>
  <c r="AG791" i="1" s="1"/>
  <c r="AG799" i="1" a="1"/>
  <c r="AG799" i="1" s="1"/>
  <c r="AG808" i="1" a="1"/>
  <c r="AG808" i="1" s="1"/>
  <c r="AG810" i="1" a="1"/>
  <c r="AG810" i="1" s="1"/>
  <c r="AG807" i="1" a="1"/>
  <c r="AG807" i="1" s="1"/>
  <c r="AG792" i="1" a="1"/>
  <c r="AG792" i="1" s="1"/>
  <c r="AG797" i="1" a="1"/>
  <c r="AG797" i="1" s="1"/>
  <c r="AG795" i="1" a="1"/>
  <c r="AG795" i="1" s="1"/>
  <c r="AG800" i="1" a="1"/>
  <c r="AG800" i="1" s="1"/>
  <c r="AG784" i="1" a="1"/>
  <c r="AG784" i="1" s="1"/>
  <c r="AG804" i="1" a="1"/>
  <c r="AG804" i="1" s="1"/>
  <c r="AG811" i="1" a="1"/>
  <c r="AG811" i="1" s="1"/>
  <c r="AG790" i="1" a="1"/>
  <c r="AG790" i="1" s="1"/>
  <c r="AG802" i="1" a="1"/>
  <c r="AG802" i="1" s="1"/>
  <c r="AG789" i="1" a="1"/>
  <c r="AG789" i="1" s="1"/>
  <c r="AG785" i="1" a="1"/>
  <c r="AG785" i="1" s="1"/>
  <c r="AG805" i="1" a="1"/>
  <c r="AG805" i="1" s="1"/>
  <c r="AG782" i="1" a="1"/>
  <c r="AG782" i="1" s="1"/>
  <c r="AG794" i="1" a="1"/>
  <c r="AG794" i="1" s="1"/>
  <c r="AG803" i="1" a="1"/>
  <c r="AG803" i="1" s="1"/>
  <c r="AG783" i="1" a="1"/>
  <c r="AG783" i="1" s="1"/>
  <c r="AG788" i="1" a="1"/>
  <c r="AG788" i="1" s="1"/>
  <c r="AG798" i="1" a="1"/>
  <c r="AG798" i="1" s="1"/>
  <c r="AG796" i="1" a="1"/>
  <c r="AG796" i="1" s="1"/>
  <c r="AG806" i="1" a="1"/>
  <c r="AG806" i="1" s="1"/>
  <c r="AG787" i="1" a="1"/>
  <c r="AG787" i="1" s="1"/>
  <c r="AG786" i="1" a="1"/>
  <c r="AG786" i="1" s="1"/>
  <c r="AG793" i="1" a="1"/>
  <c r="AG793" i="1" s="1"/>
  <c r="AG809" i="1" a="1"/>
  <c r="AG809" i="1" s="1"/>
  <c r="AG801" i="1" a="1"/>
  <c r="AG801" i="1" s="1"/>
  <c r="H1021" i="1"/>
  <c r="G1021" i="1"/>
  <c r="G63" i="1"/>
  <c r="H63" i="1"/>
  <c r="H48" i="1"/>
  <c r="G48" i="1"/>
  <c r="H236" i="1"/>
  <c r="G236" i="1"/>
  <c r="G986" i="1"/>
  <c r="H986" i="1"/>
  <c r="H966" i="1"/>
  <c r="G966" i="1"/>
  <c r="H742" i="1"/>
  <c r="G742" i="1"/>
  <c r="G1106" i="1"/>
  <c r="H1106" i="1"/>
  <c r="H1309" i="1"/>
  <c r="G1309" i="1"/>
  <c r="F1507" i="1" a="1"/>
  <c r="F1507" i="1" s="1"/>
  <c r="F1526" i="1" a="1"/>
  <c r="F1526" i="1" s="1"/>
  <c r="F1508" i="1" a="1"/>
  <c r="F1508" i="1" s="1"/>
  <c r="F1506" i="1" a="1"/>
  <c r="F1506" i="1" s="1"/>
  <c r="F1510" i="1" a="1"/>
  <c r="F1510" i="1" s="1"/>
  <c r="F1519" i="1" a="1"/>
  <c r="F1519" i="1" s="1"/>
  <c r="F1516" i="1" a="1"/>
  <c r="F1516" i="1" s="1"/>
  <c r="F1504" i="1" a="1"/>
  <c r="F1504" i="1" s="1"/>
  <c r="F1515" i="1" a="1"/>
  <c r="F1515" i="1" s="1"/>
  <c r="F1520" i="1" a="1"/>
  <c r="F1520" i="1" s="1"/>
  <c r="F1513" i="1" a="1"/>
  <c r="F1513" i="1" s="1"/>
  <c r="F1521" i="1" a="1"/>
  <c r="F1521" i="1" s="1"/>
  <c r="F1528" i="1" a="1"/>
  <c r="F1528" i="1" s="1"/>
  <c r="F1517" i="1" a="1"/>
  <c r="F1517" i="1" s="1"/>
  <c r="F1511" i="1" a="1"/>
  <c r="F1511" i="1" s="1"/>
  <c r="F1512" i="1" a="1"/>
  <c r="F1512" i="1" s="1"/>
  <c r="F1530" i="1" a="1"/>
  <c r="F1530" i="1" s="1"/>
  <c r="F1514" i="1" a="1"/>
  <c r="F1514" i="1" s="1"/>
  <c r="F1503" i="1" a="1"/>
  <c r="F1503" i="1" s="1"/>
  <c r="F1525" i="1" a="1"/>
  <c r="F1525" i="1" s="1"/>
  <c r="F1509" i="1" a="1"/>
  <c r="F1509" i="1" s="1"/>
  <c r="F1502" i="1" a="1"/>
  <c r="F1502" i="1" s="1"/>
  <c r="F1527" i="1" a="1"/>
  <c r="F1527" i="1" s="1"/>
  <c r="F1522" i="1" a="1"/>
  <c r="F1522" i="1" s="1"/>
  <c r="F1518" i="1" a="1"/>
  <c r="F1518" i="1" s="1"/>
  <c r="F1523" i="1" a="1"/>
  <c r="F1523" i="1" s="1"/>
  <c r="F1531" i="1" a="1"/>
  <c r="F1531" i="1" s="1"/>
  <c r="F1505" i="1" a="1"/>
  <c r="F1505" i="1" s="1"/>
  <c r="F1529" i="1" a="1"/>
  <c r="F1529" i="1" s="1"/>
  <c r="F1524" i="1" a="1"/>
  <c r="F1524" i="1" s="1"/>
  <c r="H229" i="1"/>
  <c r="G229" i="1"/>
  <c r="H722" i="1"/>
  <c r="G722" i="1"/>
  <c r="G1299" i="1"/>
  <c r="H1299" i="1"/>
  <c r="G1459" i="1"/>
  <c r="H1459" i="1"/>
  <c r="G1372" i="1"/>
  <c r="H1372" i="1"/>
  <c r="H1443" i="1"/>
  <c r="G1443" i="1"/>
  <c r="G71" i="1"/>
  <c r="H71" i="1"/>
  <c r="H35" i="1"/>
  <c r="G35" i="1"/>
  <c r="H1378" i="1"/>
  <c r="G1378" i="1"/>
  <c r="H1461" i="1"/>
  <c r="G1461" i="1"/>
  <c r="H1446" i="1"/>
  <c r="G1446" i="1"/>
  <c r="H1371" i="1"/>
  <c r="G1371" i="1"/>
  <c r="AG1637" i="1" a="1"/>
  <c r="AG1637" i="1" s="1"/>
  <c r="AG1648" i="1" a="1"/>
  <c r="AG1648" i="1" s="1"/>
  <c r="AG1644" i="1" a="1"/>
  <c r="AG1644" i="1" s="1"/>
  <c r="AG1635" i="1" a="1"/>
  <c r="AG1635" i="1" s="1"/>
  <c r="AG1651" i="1" a="1"/>
  <c r="AG1651" i="1" s="1"/>
  <c r="AG1632" i="1" a="1"/>
  <c r="AG1632" i="1" s="1"/>
  <c r="AG1639" i="1" a="1"/>
  <c r="AG1639" i="1" s="1"/>
  <c r="AG1624" i="1" a="1"/>
  <c r="AG1624" i="1" s="1"/>
  <c r="AG1631" i="1" a="1"/>
  <c r="AG1631" i="1" s="1"/>
  <c r="AG1633" i="1" a="1"/>
  <c r="AG1633" i="1" s="1"/>
  <c r="AG1628" i="1" a="1"/>
  <c r="AG1628" i="1" s="1"/>
  <c r="AG1650" i="1" a="1"/>
  <c r="AG1650" i="1" s="1"/>
  <c r="AG1638" i="1" a="1"/>
  <c r="AG1638" i="1" s="1"/>
  <c r="AG1622" i="1" a="1"/>
  <c r="AG1622" i="1" s="1"/>
  <c r="AG1641" i="1" a="1"/>
  <c r="AG1641" i="1" s="1"/>
  <c r="AG1625" i="1" a="1"/>
  <c r="AG1625" i="1" s="1"/>
  <c r="AG1647" i="1" a="1"/>
  <c r="AG1647" i="1" s="1"/>
  <c r="AG1630" i="1" a="1"/>
  <c r="AG1630" i="1" s="1"/>
  <c r="AG1642" i="1" a="1"/>
  <c r="AG1642" i="1" s="1"/>
  <c r="AG1626" i="1" a="1"/>
  <c r="AG1626" i="1" s="1"/>
  <c r="AG1643" i="1" a="1"/>
  <c r="AG1643" i="1" s="1"/>
  <c r="AG1640" i="1" a="1"/>
  <c r="AG1640" i="1" s="1"/>
  <c r="AG1649" i="1" a="1"/>
  <c r="AG1649" i="1" s="1"/>
  <c r="AG1627" i="1" a="1"/>
  <c r="AG1627" i="1" s="1"/>
  <c r="AG1636" i="1" a="1"/>
  <c r="AG1636" i="1" s="1"/>
  <c r="AG1646" i="1" a="1"/>
  <c r="AG1646" i="1" s="1"/>
  <c r="AG1623" i="1" a="1"/>
  <c r="AG1623" i="1" s="1"/>
  <c r="AG1629" i="1" a="1"/>
  <c r="AG1629" i="1" s="1"/>
  <c r="AG1645" i="1" a="1"/>
  <c r="AG1645" i="1" s="1"/>
  <c r="AG1634" i="1" a="1"/>
  <c r="AG1634" i="1" s="1"/>
  <c r="BC57" i="5"/>
  <c r="H1050" i="1"/>
  <c r="G1050" i="1"/>
  <c r="H1051" i="1"/>
  <c r="G1051" i="1"/>
  <c r="G1451" i="1"/>
  <c r="H1451" i="1"/>
  <c r="H1447" i="1"/>
  <c r="G1447" i="1"/>
  <c r="G1001" i="1"/>
  <c r="H1001" i="1"/>
  <c r="H62" i="1"/>
  <c r="G62" i="1"/>
  <c r="G51" i="1"/>
  <c r="H51" i="1"/>
  <c r="H41" i="1"/>
  <c r="G41" i="1"/>
  <c r="I6" i="4" a="1"/>
  <c r="I6" i="4" s="1"/>
  <c r="A22" i="4" s="1"/>
  <c r="AG46" i="1" a="1"/>
  <c r="AG46" i="1" s="1"/>
  <c r="AG57" i="1" a="1"/>
  <c r="AG57" i="1" s="1"/>
  <c r="AG49" i="1" a="1"/>
  <c r="AG49" i="1" s="1"/>
  <c r="AG41" i="1" a="1"/>
  <c r="AG41" i="1" s="1"/>
  <c r="AG35" i="1" a="1"/>
  <c r="AG35" i="1" s="1"/>
  <c r="AG44" i="1" a="1"/>
  <c r="AG44" i="1" s="1"/>
  <c r="AG59" i="1" a="1"/>
  <c r="AG59" i="1" s="1"/>
  <c r="AG50" i="1" a="1"/>
  <c r="AG50" i="1" s="1"/>
  <c r="AG43" i="1" a="1"/>
  <c r="AG43" i="1" s="1"/>
  <c r="AG52" i="1" a="1"/>
  <c r="AG52" i="1" s="1"/>
  <c r="AG48" i="1" a="1"/>
  <c r="AG48" i="1" s="1"/>
  <c r="AG51" i="1" a="1"/>
  <c r="AG51" i="1" s="1"/>
  <c r="AG42" i="1" a="1"/>
  <c r="AG42" i="1" s="1"/>
  <c r="AG34" i="1" a="1"/>
  <c r="AG34" i="1" s="1"/>
  <c r="AG56" i="1" a="1"/>
  <c r="AG56" i="1" s="1"/>
  <c r="AG58" i="1" a="1"/>
  <c r="AG58" i="1" s="1"/>
  <c r="AG38" i="1" a="1"/>
  <c r="AG38" i="1" s="1"/>
  <c r="AG54" i="1" a="1"/>
  <c r="AG54" i="1" s="1"/>
  <c r="AG32" i="1" a="1"/>
  <c r="AG32" i="1" s="1"/>
  <c r="AG37" i="1" a="1"/>
  <c r="AG37" i="1" s="1"/>
  <c r="AG61" i="1" a="1"/>
  <c r="AG61" i="1" s="1"/>
  <c r="AG53" i="1" a="1"/>
  <c r="AG53" i="1" s="1"/>
  <c r="AG47" i="1" a="1"/>
  <c r="AG47" i="1" s="1"/>
  <c r="AG45" i="1" a="1"/>
  <c r="AG45" i="1" s="1"/>
  <c r="AG40" i="1" a="1"/>
  <c r="AG40" i="1" s="1"/>
  <c r="AG39" i="1" a="1"/>
  <c r="AG39" i="1" s="1"/>
  <c r="AG55" i="1" a="1"/>
  <c r="AG55" i="1" s="1"/>
  <c r="AG36" i="1" a="1"/>
  <c r="AG36" i="1" s="1"/>
  <c r="AG60" i="1" a="1"/>
  <c r="AG60" i="1" s="1"/>
  <c r="AG33" i="1" a="1"/>
  <c r="AG33" i="1" s="1"/>
  <c r="H238" i="1"/>
  <c r="G238" i="1"/>
  <c r="G970" i="1"/>
  <c r="H970" i="1"/>
  <c r="H736" i="1"/>
  <c r="G736" i="1"/>
  <c r="H1088" i="1"/>
  <c r="G1088" i="1"/>
  <c r="H1107" i="1"/>
  <c r="G1107" i="1"/>
  <c r="G1312" i="1"/>
  <c r="H1312" i="1"/>
  <c r="H1102" i="1"/>
  <c r="G1102" i="1"/>
  <c r="F7" i="1" a="1"/>
  <c r="F7" i="1" s="1"/>
  <c r="F23" i="1" a="1"/>
  <c r="F23" i="1" s="1"/>
  <c r="F8" i="1" a="1"/>
  <c r="F8" i="1" s="1"/>
  <c r="F26" i="1" a="1"/>
  <c r="F26" i="1" s="1"/>
  <c r="F21" i="1" a="1"/>
  <c r="F21" i="1" s="1"/>
  <c r="F10" i="1" a="1"/>
  <c r="F10" i="1" s="1"/>
  <c r="F12" i="1" a="1"/>
  <c r="F12" i="1" s="1"/>
  <c r="F3" i="1" a="1"/>
  <c r="F3" i="1" s="1"/>
  <c r="F19" i="1" a="1"/>
  <c r="F19" i="1" s="1"/>
  <c r="F20" i="1" a="1"/>
  <c r="F20" i="1" s="1"/>
  <c r="F18" i="1" a="1"/>
  <c r="F18" i="1" s="1"/>
  <c r="F25" i="1" a="1"/>
  <c r="F25" i="1" s="1"/>
  <c r="F13" i="1" a="1"/>
  <c r="F13" i="1" s="1"/>
  <c r="F17" i="1" a="1"/>
  <c r="F17" i="1" s="1"/>
  <c r="F22" i="1" a="1"/>
  <c r="F22" i="1" s="1"/>
  <c r="F16" i="1" a="1"/>
  <c r="F16" i="1" s="1"/>
  <c r="F14" i="1" a="1"/>
  <c r="F14" i="1" s="1"/>
  <c r="F31" i="1" a="1"/>
  <c r="F31" i="1" s="1"/>
  <c r="F30" i="1" a="1"/>
  <c r="F30" i="1" s="1"/>
  <c r="F15" i="1" a="1"/>
  <c r="F15" i="1" s="1"/>
  <c r="F28" i="1" a="1"/>
  <c r="F28" i="1" s="1"/>
  <c r="F11" i="1" a="1"/>
  <c r="F11" i="1" s="1"/>
  <c r="F29" i="1" a="1"/>
  <c r="F29" i="1" s="1"/>
  <c r="F9" i="1" a="1"/>
  <c r="F9" i="1" s="1"/>
  <c r="F24" i="1" a="1"/>
  <c r="F24" i="1" s="1"/>
  <c r="F5" i="1" a="1"/>
  <c r="F5" i="1" s="1"/>
  <c r="F4" i="1" a="1"/>
  <c r="F4" i="1" s="1"/>
  <c r="F2" i="1" a="1"/>
  <c r="F2" i="1" s="1"/>
  <c r="F27" i="1" a="1"/>
  <c r="F27" i="1" s="1"/>
  <c r="F6" i="1" a="1"/>
  <c r="F6" i="1" s="1"/>
  <c r="G219" i="1"/>
  <c r="H219" i="1"/>
  <c r="H1015" i="1"/>
  <c r="G1015" i="1"/>
  <c r="H987" i="1"/>
  <c r="G987" i="1"/>
  <c r="J475" i="1" a="1"/>
  <c r="J475" i="1" s="1"/>
  <c r="J480" i="1" a="1"/>
  <c r="J480" i="1" s="1"/>
  <c r="J459" i="1" a="1"/>
  <c r="J459" i="1" s="1"/>
  <c r="J472" i="1" a="1"/>
  <c r="J472" i="1" s="1"/>
  <c r="J467" i="1" a="1"/>
  <c r="J467" i="1" s="1"/>
  <c r="J454" i="1" a="1"/>
  <c r="J454" i="1" s="1"/>
  <c r="J461" i="1" a="1"/>
  <c r="J461" i="1" s="1"/>
  <c r="J470" i="1" a="1"/>
  <c r="J470" i="1" s="1"/>
  <c r="J453" i="1" a="1"/>
  <c r="J453" i="1" s="1"/>
  <c r="J460" i="1" a="1"/>
  <c r="J460" i="1" s="1"/>
  <c r="J474" i="1" a="1"/>
  <c r="J474" i="1" s="1"/>
  <c r="J462" i="1" a="1"/>
  <c r="J462" i="1" s="1"/>
  <c r="J471" i="1" a="1"/>
  <c r="J471" i="1" s="1"/>
  <c r="J478" i="1" a="1"/>
  <c r="J478" i="1" s="1"/>
  <c r="J473" i="1" a="1"/>
  <c r="J473" i="1" s="1"/>
  <c r="J452" i="1" a="1"/>
  <c r="J452" i="1" s="1"/>
  <c r="J455" i="1" a="1"/>
  <c r="J455" i="1" s="1"/>
  <c r="J477" i="1" a="1"/>
  <c r="J477" i="1" s="1"/>
  <c r="J468" i="1" a="1"/>
  <c r="J468" i="1" s="1"/>
  <c r="J456" i="1" a="1"/>
  <c r="J456" i="1" s="1"/>
  <c r="J463" i="1" a="1"/>
  <c r="J463" i="1" s="1"/>
  <c r="J457" i="1" a="1"/>
  <c r="J457" i="1" s="1"/>
  <c r="J479" i="1" a="1"/>
  <c r="J479" i="1" s="1"/>
  <c r="J458" i="1" a="1"/>
  <c r="J458" i="1" s="1"/>
  <c r="J476" i="1" a="1"/>
  <c r="J476" i="1" s="1"/>
  <c r="J465" i="1" a="1"/>
  <c r="J465" i="1" s="1"/>
  <c r="J464" i="1" a="1"/>
  <c r="J464" i="1" s="1"/>
  <c r="J469" i="1" a="1"/>
  <c r="J469" i="1" s="1"/>
  <c r="J481" i="1" a="1"/>
  <c r="J481" i="1" s="1"/>
  <c r="J466" i="1" a="1"/>
  <c r="J466" i="1" s="1"/>
  <c r="H728" i="1"/>
  <c r="G728" i="1"/>
  <c r="AG1337" i="1" a="1"/>
  <c r="AG1337" i="1" s="1"/>
  <c r="AG1342" i="1" a="1"/>
  <c r="AG1342" i="1" s="1"/>
  <c r="AG1333" i="1" a="1"/>
  <c r="AG1333" i="1" s="1"/>
  <c r="AG1330" i="1" a="1"/>
  <c r="AG1330" i="1" s="1"/>
  <c r="AG1348" i="1" a="1"/>
  <c r="AG1348" i="1" s="1"/>
  <c r="AG1324" i="1" a="1"/>
  <c r="AG1324" i="1" s="1"/>
  <c r="AG1351" i="1" a="1"/>
  <c r="AG1351" i="1" s="1"/>
  <c r="AG1328" i="1" a="1"/>
  <c r="AG1328" i="1" s="1"/>
  <c r="AG1350" i="1" a="1"/>
  <c r="AG1350" i="1" s="1"/>
  <c r="AG1339" i="1" a="1"/>
  <c r="AG1339" i="1" s="1"/>
  <c r="AG1344" i="1" a="1"/>
  <c r="AG1344" i="1" s="1"/>
  <c r="AG1334" i="1" a="1"/>
  <c r="AG1334" i="1" s="1"/>
  <c r="AG1329" i="1" a="1"/>
  <c r="AG1329" i="1" s="1"/>
  <c r="AG1335" i="1" a="1"/>
  <c r="AG1335" i="1" s="1"/>
  <c r="AG1331" i="1" a="1"/>
  <c r="AG1331" i="1" s="1"/>
  <c r="AG1322" i="1" a="1"/>
  <c r="AG1322" i="1" s="1"/>
  <c r="AG1326" i="1" a="1"/>
  <c r="AG1326" i="1" s="1"/>
  <c r="AG1346" i="1" a="1"/>
  <c r="AG1346" i="1" s="1"/>
  <c r="AG1336" i="1" a="1"/>
  <c r="AG1336" i="1" s="1"/>
  <c r="AG1343" i="1" a="1"/>
  <c r="AG1343" i="1" s="1"/>
  <c r="AG1338" i="1" a="1"/>
  <c r="AG1338" i="1" s="1"/>
  <c r="AG1340" i="1" a="1"/>
  <c r="AG1340" i="1" s="1"/>
  <c r="AG1345" i="1" a="1"/>
  <c r="AG1345" i="1" s="1"/>
  <c r="AG1325" i="1" a="1"/>
  <c r="AG1325" i="1" s="1"/>
  <c r="AG1323" i="1" a="1"/>
  <c r="AG1323" i="1" s="1"/>
  <c r="AG1349" i="1" a="1"/>
  <c r="AG1349" i="1" s="1"/>
  <c r="AG1341" i="1" a="1"/>
  <c r="AG1341" i="1" s="1"/>
  <c r="AG1347" i="1" a="1"/>
  <c r="AG1347" i="1" s="1"/>
  <c r="AG1327" i="1" a="1"/>
  <c r="AG1327" i="1" s="1"/>
  <c r="AG1332" i="1" a="1"/>
  <c r="AG1332" i="1" s="1"/>
  <c r="BC47" i="5"/>
  <c r="H1360" i="1"/>
  <c r="G1360" i="1"/>
  <c r="H1029" i="1"/>
  <c r="G1029" i="1"/>
  <c r="G1359" i="1"/>
  <c r="H1359" i="1"/>
  <c r="H1027" i="1"/>
  <c r="G1027" i="1"/>
  <c r="H1048" i="1"/>
  <c r="G1048" i="1"/>
  <c r="G1454" i="1"/>
  <c r="H1454" i="1"/>
  <c r="H1442" i="1"/>
  <c r="G1442" i="1"/>
  <c r="G1019" i="1"/>
  <c r="H1019" i="1"/>
  <c r="G76" i="1"/>
  <c r="H76" i="1"/>
  <c r="G54" i="1"/>
  <c r="H54" i="1"/>
  <c r="H32" i="1"/>
  <c r="G32" i="1"/>
  <c r="E14" i="4" a="1"/>
  <c r="E14" i="4" s="1"/>
  <c r="H225" i="1"/>
  <c r="G225" i="1"/>
  <c r="H965" i="1"/>
  <c r="G965" i="1"/>
  <c r="H726" i="1"/>
  <c r="G726" i="1"/>
  <c r="BB24" i="5"/>
  <c r="I653" i="1" a="1"/>
  <c r="I653" i="1" s="1"/>
  <c r="I651" i="1" a="1"/>
  <c r="I651" i="1" s="1"/>
  <c r="I648" i="1" a="1"/>
  <c r="I648" i="1" s="1"/>
  <c r="I632" i="1" a="1"/>
  <c r="I632" i="1" s="1"/>
  <c r="I654" i="1" a="1"/>
  <c r="I654" i="1" s="1"/>
  <c r="I640" i="1" a="1"/>
  <c r="I640" i="1" s="1"/>
  <c r="I647" i="1" a="1"/>
  <c r="I647" i="1" s="1"/>
  <c r="I634" i="1" a="1"/>
  <c r="I634" i="1" s="1"/>
  <c r="I637" i="1" a="1"/>
  <c r="I637" i="1" s="1"/>
  <c r="I649" i="1" a="1"/>
  <c r="I649" i="1" s="1"/>
  <c r="I642" i="1" a="1"/>
  <c r="I642" i="1" s="1"/>
  <c r="I646" i="1" a="1"/>
  <c r="I646" i="1" s="1"/>
  <c r="I633" i="1" a="1"/>
  <c r="I633" i="1" s="1"/>
  <c r="I644" i="1" a="1"/>
  <c r="I644" i="1" s="1"/>
  <c r="I645" i="1" a="1"/>
  <c r="I645" i="1" s="1"/>
  <c r="I643" i="1" a="1"/>
  <c r="I643" i="1" s="1"/>
  <c r="I657" i="1" a="1"/>
  <c r="I657" i="1" s="1"/>
  <c r="I639" i="1" a="1"/>
  <c r="I639" i="1" s="1"/>
  <c r="I641" i="1" a="1"/>
  <c r="I641" i="1" s="1"/>
  <c r="I659" i="1" a="1"/>
  <c r="I659" i="1" s="1"/>
  <c r="I661" i="1" a="1"/>
  <c r="I661" i="1" s="1"/>
  <c r="I635" i="1" a="1"/>
  <c r="I635" i="1" s="1"/>
  <c r="I638" i="1" a="1"/>
  <c r="I638" i="1" s="1"/>
  <c r="I656" i="1" a="1"/>
  <c r="I656" i="1" s="1"/>
  <c r="I655" i="1" a="1"/>
  <c r="I655" i="1" s="1"/>
  <c r="I658" i="1" a="1"/>
  <c r="I658" i="1" s="1"/>
  <c r="I660" i="1" a="1"/>
  <c r="I660" i="1" s="1"/>
  <c r="I650" i="1" a="1"/>
  <c r="I650" i="1" s="1"/>
  <c r="I636" i="1" a="1"/>
  <c r="I636" i="1" s="1"/>
  <c r="I652" i="1" a="1"/>
  <c r="I652" i="1" s="1"/>
  <c r="X632" i="1" a="1"/>
  <c r="X632" i="1" s="1"/>
  <c r="H1083" i="1"/>
  <c r="G1083" i="1"/>
  <c r="H1091" i="1"/>
  <c r="G1091" i="1"/>
  <c r="G1304" i="1"/>
  <c r="H1304" i="1"/>
  <c r="H973" i="1"/>
  <c r="G973" i="1"/>
  <c r="H750" i="1"/>
  <c r="G750" i="1"/>
  <c r="F1733" i="1" a="1"/>
  <c r="F1733" i="1" s="1"/>
  <c r="F1737" i="1" a="1"/>
  <c r="F1737" i="1" s="1"/>
  <c r="F1726" i="1" a="1"/>
  <c r="F1726" i="1" s="1"/>
  <c r="F1719" i="1" a="1"/>
  <c r="F1719" i="1" s="1"/>
  <c r="F1730" i="1" a="1"/>
  <c r="F1730" i="1" s="1"/>
  <c r="F1722" i="1" a="1"/>
  <c r="F1722" i="1" s="1"/>
  <c r="F1741" i="1" a="1"/>
  <c r="F1741" i="1" s="1"/>
  <c r="F1718" i="1" a="1"/>
  <c r="F1718" i="1" s="1"/>
  <c r="F1720" i="1" a="1"/>
  <c r="F1720" i="1" s="1"/>
  <c r="F1732" i="1" a="1"/>
  <c r="F1732" i="1" s="1"/>
  <c r="F1715" i="1" a="1"/>
  <c r="F1715" i="1" s="1"/>
  <c r="F1728" i="1" a="1"/>
  <c r="F1728" i="1" s="1"/>
  <c r="F1727" i="1" a="1"/>
  <c r="F1727" i="1" s="1"/>
  <c r="F1734" i="1" a="1"/>
  <c r="F1734" i="1" s="1"/>
  <c r="F1731" i="1" a="1"/>
  <c r="F1731" i="1" s="1"/>
  <c r="F1712" i="1" a="1"/>
  <c r="F1712" i="1" s="1"/>
  <c r="F1717" i="1" a="1"/>
  <c r="F1717" i="1" s="1"/>
  <c r="F1713" i="1" a="1"/>
  <c r="F1713" i="1" s="1"/>
  <c r="F1736" i="1" a="1"/>
  <c r="F1736" i="1" s="1"/>
  <c r="F1714" i="1" a="1"/>
  <c r="F1714" i="1" s="1"/>
  <c r="F1723" i="1" a="1"/>
  <c r="F1723" i="1" s="1"/>
  <c r="F1724" i="1" a="1"/>
  <c r="F1724" i="1" s="1"/>
  <c r="F1735" i="1" a="1"/>
  <c r="F1735" i="1" s="1"/>
  <c r="F1738" i="1" a="1"/>
  <c r="F1738" i="1" s="1"/>
  <c r="F1725" i="1" a="1"/>
  <c r="F1725" i="1" s="1"/>
  <c r="F1721" i="1" a="1"/>
  <c r="F1721" i="1" s="1"/>
  <c r="F1739" i="1" a="1"/>
  <c r="F1739" i="1" s="1"/>
  <c r="F1729" i="1" a="1"/>
  <c r="F1729" i="1" s="1"/>
  <c r="F1716" i="1" a="1"/>
  <c r="F1716" i="1" s="1"/>
  <c r="F1740" i="1" a="1"/>
  <c r="F1740" i="1" s="1"/>
  <c r="M185" i="19"/>
  <c r="L185" i="19"/>
  <c r="I185" i="19"/>
  <c r="J185" i="19"/>
  <c r="Q185" i="19"/>
  <c r="E185" i="19"/>
  <c r="O185" i="19"/>
  <c r="K185" i="19"/>
  <c r="B185" i="19"/>
  <c r="N185" i="19"/>
  <c r="A185" i="19"/>
  <c r="P185" i="19"/>
  <c r="H185" i="19"/>
  <c r="R185" i="19"/>
  <c r="C185" i="19"/>
  <c r="D185" i="19"/>
  <c r="G185" i="19"/>
  <c r="H731" i="1"/>
  <c r="G731" i="1"/>
  <c r="G1036" i="1"/>
  <c r="H1036" i="1"/>
  <c r="G733" i="1"/>
  <c r="H733" i="1"/>
  <c r="H1104" i="1"/>
  <c r="G1104" i="1"/>
  <c r="H1022" i="1"/>
  <c r="G1022" i="1"/>
  <c r="G227" i="1"/>
  <c r="H227" i="1"/>
  <c r="H1314" i="1"/>
  <c r="G1314" i="1"/>
  <c r="H1377" i="1"/>
  <c r="G1377" i="1"/>
  <c r="O19" i="4" a="1"/>
  <c r="O19" i="4" s="1"/>
  <c r="B14" i="4" s="1" a="1"/>
  <c r="B14" i="4" s="1"/>
  <c r="D14" i="4" s="1"/>
  <c r="AD100" i="4" s="1"/>
  <c r="BA19" i="5"/>
  <c r="R499" i="1" a="1"/>
  <c r="R499" i="1" s="1"/>
  <c r="R507" i="1" a="1"/>
  <c r="R507" i="1" s="1"/>
  <c r="R497" i="1" a="1"/>
  <c r="R497" i="1" s="1"/>
  <c r="R488" i="1" a="1"/>
  <c r="R488" i="1" s="1"/>
  <c r="R508" i="1" a="1"/>
  <c r="R508" i="1" s="1"/>
  <c r="T482" i="1" a="1"/>
  <c r="T482" i="1" s="1"/>
  <c r="V482" i="1" s="1"/>
  <c r="R502" i="1" a="1"/>
  <c r="R502" i="1" s="1"/>
  <c r="R511" i="1" a="1"/>
  <c r="R511" i="1" s="1"/>
  <c r="R482" i="1" a="1"/>
  <c r="R482" i="1" s="1"/>
  <c r="R492" i="1" a="1"/>
  <c r="R492" i="1" s="1"/>
  <c r="R487" i="1" a="1"/>
  <c r="R487" i="1" s="1"/>
  <c r="R491" i="1" a="1"/>
  <c r="R491" i="1" s="1"/>
  <c r="R504" i="1" a="1"/>
  <c r="R504" i="1" s="1"/>
  <c r="R494" i="1" a="1"/>
  <c r="R494" i="1" s="1"/>
  <c r="R506" i="1" a="1"/>
  <c r="R506" i="1" s="1"/>
  <c r="R500" i="1" a="1"/>
  <c r="R500" i="1" s="1"/>
  <c r="R486" i="1" a="1"/>
  <c r="R486" i="1" s="1"/>
  <c r="R510" i="1" a="1"/>
  <c r="R510" i="1" s="1"/>
  <c r="R489" i="1" a="1"/>
  <c r="R489" i="1" s="1"/>
  <c r="R495" i="1" a="1"/>
  <c r="R495" i="1" s="1"/>
  <c r="R493" i="1" a="1"/>
  <c r="R493" i="1" s="1"/>
  <c r="R509" i="1" a="1"/>
  <c r="R509" i="1" s="1"/>
  <c r="R503" i="1" a="1"/>
  <c r="R503" i="1" s="1"/>
  <c r="R505" i="1" a="1"/>
  <c r="R505" i="1" s="1"/>
  <c r="R498" i="1" a="1"/>
  <c r="R498" i="1" s="1"/>
  <c r="R490" i="1" a="1"/>
  <c r="R490" i="1" s="1"/>
  <c r="R483" i="1" a="1"/>
  <c r="R483" i="1" s="1"/>
  <c r="R484" i="1" a="1"/>
  <c r="R484" i="1" s="1"/>
  <c r="R496" i="1" a="1"/>
  <c r="R496" i="1" s="1"/>
  <c r="R485" i="1" a="1"/>
  <c r="R485" i="1" s="1"/>
  <c r="R501" i="1" a="1"/>
  <c r="R501" i="1" s="1"/>
  <c r="AV19" i="5"/>
  <c r="AW19" i="5" s="1"/>
  <c r="AX19" i="5"/>
  <c r="H1012" i="1"/>
  <c r="G1012" i="1"/>
  <c r="G75" i="1"/>
  <c r="H75" i="1"/>
  <c r="H964" i="1"/>
  <c r="G964" i="1"/>
  <c r="H1358" i="1"/>
  <c r="G1358" i="1"/>
  <c r="G1031" i="1"/>
  <c r="H1031" i="1"/>
  <c r="G1464" i="1"/>
  <c r="H1464" i="1"/>
  <c r="H1449" i="1"/>
  <c r="G1449" i="1"/>
  <c r="H1009" i="1"/>
  <c r="G1009" i="1"/>
  <c r="F1427" i="1" a="1"/>
  <c r="F1427" i="1" s="1"/>
  <c r="F1433" i="1" a="1"/>
  <c r="F1433" i="1" s="1"/>
  <c r="F1426" i="1" a="1"/>
  <c r="F1426" i="1" s="1"/>
  <c r="F1438" i="1" a="1"/>
  <c r="F1438" i="1" s="1"/>
  <c r="F1434" i="1" a="1"/>
  <c r="F1434" i="1" s="1"/>
  <c r="F1428" i="1" a="1"/>
  <c r="F1428" i="1" s="1"/>
  <c r="F1441" i="1" a="1"/>
  <c r="F1441" i="1" s="1"/>
  <c r="F1437" i="1" a="1"/>
  <c r="F1437" i="1" s="1"/>
  <c r="F1432" i="1" a="1"/>
  <c r="F1432" i="1" s="1"/>
  <c r="F1422" i="1" a="1"/>
  <c r="F1422" i="1" s="1"/>
  <c r="F1417" i="1" a="1"/>
  <c r="F1417" i="1" s="1"/>
  <c r="F1421" i="1" a="1"/>
  <c r="F1421" i="1" s="1"/>
  <c r="F1419" i="1" a="1"/>
  <c r="F1419" i="1" s="1"/>
  <c r="F1429" i="1" a="1"/>
  <c r="F1429" i="1" s="1"/>
  <c r="F1418" i="1" a="1"/>
  <c r="F1418" i="1" s="1"/>
  <c r="F1430" i="1" a="1"/>
  <c r="F1430" i="1" s="1"/>
  <c r="F1415" i="1" a="1"/>
  <c r="F1415" i="1" s="1"/>
  <c r="F1436" i="1" a="1"/>
  <c r="F1436" i="1" s="1"/>
  <c r="F1424" i="1" a="1"/>
  <c r="F1424" i="1" s="1"/>
  <c r="F1439" i="1" a="1"/>
  <c r="F1439" i="1" s="1"/>
  <c r="F1420" i="1" a="1"/>
  <c r="F1420" i="1" s="1"/>
  <c r="F1416" i="1" a="1"/>
  <c r="F1416" i="1" s="1"/>
  <c r="F1425" i="1" a="1"/>
  <c r="F1425" i="1" s="1"/>
  <c r="F1431" i="1" a="1"/>
  <c r="F1431" i="1" s="1"/>
  <c r="F1414" i="1" a="1"/>
  <c r="F1414" i="1" s="1"/>
  <c r="F1412" i="1" a="1"/>
  <c r="F1412" i="1" s="1"/>
  <c r="F1440" i="1" a="1"/>
  <c r="F1440" i="1" s="1"/>
  <c r="F1413" i="1" a="1"/>
  <c r="F1413" i="1" s="1"/>
  <c r="F1435" i="1" a="1"/>
  <c r="F1435" i="1" s="1"/>
  <c r="F1423" i="1" a="1"/>
  <c r="F1423" i="1" s="1"/>
  <c r="G90" i="1"/>
  <c r="H90" i="1"/>
  <c r="H45" i="1"/>
  <c r="G45" i="1"/>
  <c r="G37" i="1"/>
  <c r="H37" i="1"/>
  <c r="E15" i="4" a="1"/>
  <c r="E15" i="4" s="1"/>
  <c r="H223" i="1"/>
  <c r="G223" i="1"/>
  <c r="G221" i="1"/>
  <c r="H221" i="1"/>
  <c r="F389" i="1" a="1"/>
  <c r="F389" i="1" s="1"/>
  <c r="F370" i="1" a="1"/>
  <c r="F370" i="1" s="1"/>
  <c r="F386" i="1" a="1"/>
  <c r="F386" i="1" s="1"/>
  <c r="F375" i="1" a="1"/>
  <c r="F375" i="1" s="1"/>
  <c r="F380" i="1" a="1"/>
  <c r="F380" i="1" s="1"/>
  <c r="F369" i="1" a="1"/>
  <c r="F369" i="1" s="1"/>
  <c r="F388" i="1" a="1"/>
  <c r="F388" i="1" s="1"/>
  <c r="F379" i="1" a="1"/>
  <c r="F379" i="1" s="1"/>
  <c r="F368" i="1" a="1"/>
  <c r="F368" i="1" s="1"/>
  <c r="F383" i="1" a="1"/>
  <c r="F383" i="1" s="1"/>
  <c r="F387" i="1" a="1"/>
  <c r="F387" i="1" s="1"/>
  <c r="F365" i="1" a="1"/>
  <c r="F365" i="1" s="1"/>
  <c r="F390" i="1" a="1"/>
  <c r="F390" i="1" s="1"/>
  <c r="F367" i="1" a="1"/>
  <c r="F367" i="1" s="1"/>
  <c r="F381" i="1" a="1"/>
  <c r="F381" i="1" s="1"/>
  <c r="F364" i="1" a="1"/>
  <c r="F364" i="1" s="1"/>
  <c r="F373" i="1" a="1"/>
  <c r="F373" i="1" s="1"/>
  <c r="F385" i="1" a="1"/>
  <c r="F385" i="1" s="1"/>
  <c r="F362" i="1" a="1"/>
  <c r="F362" i="1" s="1"/>
  <c r="F372" i="1" a="1"/>
  <c r="F372" i="1" s="1"/>
  <c r="F366" i="1" a="1"/>
  <c r="F366" i="1" s="1"/>
  <c r="F377" i="1" a="1"/>
  <c r="F377" i="1" s="1"/>
  <c r="F382" i="1" a="1"/>
  <c r="F382" i="1" s="1"/>
  <c r="F378" i="1" a="1"/>
  <c r="F378" i="1" s="1"/>
  <c r="F363" i="1" a="1"/>
  <c r="F363" i="1" s="1"/>
  <c r="F376" i="1" a="1"/>
  <c r="F376" i="1" s="1"/>
  <c r="F374" i="1" a="1"/>
  <c r="F374" i="1" s="1"/>
  <c r="F391" i="1" a="1"/>
  <c r="F391" i="1" s="1"/>
  <c r="F371" i="1" a="1"/>
  <c r="F371" i="1" s="1"/>
  <c r="F384" i="1" a="1"/>
  <c r="F384" i="1" s="1"/>
  <c r="H969" i="1"/>
  <c r="G969" i="1"/>
  <c r="G741" i="1"/>
  <c r="H741" i="1"/>
  <c r="F780" i="1" a="1"/>
  <c r="F780" i="1" s="1"/>
  <c r="F775" i="1" a="1"/>
  <c r="F775" i="1" s="1"/>
  <c r="F767" i="1" a="1"/>
  <c r="F767" i="1" s="1"/>
  <c r="F754" i="1" a="1"/>
  <c r="F754" i="1" s="1"/>
  <c r="F781" i="1" a="1"/>
  <c r="F781" i="1" s="1"/>
  <c r="F762" i="1" a="1"/>
  <c r="F762" i="1" s="1"/>
  <c r="F759" i="1" a="1"/>
  <c r="F759" i="1" s="1"/>
  <c r="F769" i="1" a="1"/>
  <c r="F769" i="1" s="1"/>
  <c r="F752" i="1" a="1"/>
  <c r="F752" i="1" s="1"/>
  <c r="F774" i="1" a="1"/>
  <c r="F774" i="1" s="1"/>
  <c r="F778" i="1" a="1"/>
  <c r="F778" i="1" s="1"/>
  <c r="F756" i="1" a="1"/>
  <c r="F756" i="1" s="1"/>
  <c r="F773" i="1" a="1"/>
  <c r="F773" i="1" s="1"/>
  <c r="F766" i="1" a="1"/>
  <c r="F766" i="1" s="1"/>
  <c r="F771" i="1" a="1"/>
  <c r="F771" i="1" s="1"/>
  <c r="F764" i="1" a="1"/>
  <c r="F764" i="1" s="1"/>
  <c r="F761" i="1" a="1"/>
  <c r="F761" i="1" s="1"/>
  <c r="F772" i="1" a="1"/>
  <c r="F772" i="1" s="1"/>
  <c r="F757" i="1" a="1"/>
  <c r="F757" i="1" s="1"/>
  <c r="F768" i="1" a="1"/>
  <c r="F768" i="1" s="1"/>
  <c r="F777" i="1" a="1"/>
  <c r="F777" i="1" s="1"/>
  <c r="F770" i="1" a="1"/>
  <c r="F770" i="1" s="1"/>
  <c r="F779" i="1" a="1"/>
  <c r="F779" i="1" s="1"/>
  <c r="F755" i="1" a="1"/>
  <c r="F755" i="1" s="1"/>
  <c r="F753" i="1" a="1"/>
  <c r="F753" i="1" s="1"/>
  <c r="F758" i="1" a="1"/>
  <c r="F758" i="1" s="1"/>
  <c r="F763" i="1" a="1"/>
  <c r="F763" i="1" s="1"/>
  <c r="F760" i="1" a="1"/>
  <c r="F760" i="1" s="1"/>
  <c r="F765" i="1" a="1"/>
  <c r="F765" i="1" s="1"/>
  <c r="F776" i="1" a="1"/>
  <c r="F776" i="1" s="1"/>
  <c r="H1095" i="1"/>
  <c r="G1095" i="1"/>
  <c r="H1099" i="1"/>
  <c r="G1099" i="1"/>
  <c r="AG729" i="1" a="1"/>
  <c r="AG729" i="1" s="1"/>
  <c r="AG731" i="1" a="1"/>
  <c r="AG731" i="1" s="1"/>
  <c r="AG740" i="1" a="1"/>
  <c r="AG740" i="1" s="1"/>
  <c r="AG724" i="1" a="1"/>
  <c r="AG724" i="1" s="1"/>
  <c r="AG751" i="1" a="1"/>
  <c r="AG751" i="1" s="1"/>
  <c r="AG747" i="1" a="1"/>
  <c r="AG747" i="1" s="1"/>
  <c r="AG725" i="1" a="1"/>
  <c r="AG725" i="1" s="1"/>
  <c r="AG741" i="1" a="1"/>
  <c r="AG741" i="1" s="1"/>
  <c r="AG730" i="1" a="1"/>
  <c r="AG730" i="1" s="1"/>
  <c r="AG739" i="1" a="1"/>
  <c r="AG739" i="1" s="1"/>
  <c r="AG743" i="1" a="1"/>
  <c r="AG743" i="1" s="1"/>
  <c r="AG744" i="1" a="1"/>
  <c r="AG744" i="1" s="1"/>
  <c r="AG736" i="1" a="1"/>
  <c r="AG736" i="1" s="1"/>
  <c r="AG737" i="1" a="1"/>
  <c r="AG737" i="1" s="1"/>
  <c r="AG726" i="1" a="1"/>
  <c r="AG726" i="1" s="1"/>
  <c r="AG733" i="1" a="1"/>
  <c r="AG733" i="1" s="1"/>
  <c r="AG748" i="1" a="1"/>
  <c r="AG748" i="1" s="1"/>
  <c r="AG749" i="1" a="1"/>
  <c r="AG749" i="1" s="1"/>
  <c r="AG735" i="1" a="1"/>
  <c r="AG735" i="1" s="1"/>
  <c r="AG732" i="1" a="1"/>
  <c r="AG732" i="1" s="1"/>
  <c r="AG742" i="1" a="1"/>
  <c r="AG742" i="1" s="1"/>
  <c r="AG746" i="1" a="1"/>
  <c r="AG746" i="1" s="1"/>
  <c r="AG734" i="1" a="1"/>
  <c r="AG734" i="1" s="1"/>
  <c r="AG738" i="1" a="1"/>
  <c r="AG738" i="1" s="1"/>
  <c r="AG722" i="1" a="1"/>
  <c r="AG722" i="1" s="1"/>
  <c r="AG723" i="1" a="1"/>
  <c r="AG723" i="1" s="1"/>
  <c r="AG727" i="1" a="1"/>
  <c r="AG727" i="1" s="1"/>
  <c r="AG728" i="1" a="1"/>
  <c r="AG728" i="1" s="1"/>
  <c r="AG750" i="1" a="1"/>
  <c r="AG750" i="1" s="1"/>
  <c r="AG745" i="1" a="1"/>
  <c r="AG745" i="1" s="1"/>
  <c r="H1293" i="1"/>
  <c r="G1293" i="1"/>
  <c r="AG613" i="1" a="1"/>
  <c r="AG613" i="1" s="1"/>
  <c r="AG626" i="1" a="1"/>
  <c r="AG626" i="1" s="1"/>
  <c r="AG602" i="1" a="1"/>
  <c r="AG602" i="1" s="1"/>
  <c r="AG604" i="1" a="1"/>
  <c r="AG604" i="1" s="1"/>
  <c r="AG615" i="1" a="1"/>
  <c r="AG615" i="1" s="1"/>
  <c r="AG631" i="1" a="1"/>
  <c r="AG631" i="1" s="1"/>
  <c r="AG624" i="1" a="1"/>
  <c r="AG624" i="1" s="1"/>
  <c r="AG607" i="1" a="1"/>
  <c r="AG607" i="1" s="1"/>
  <c r="AG628" i="1" a="1"/>
  <c r="AG628" i="1" s="1"/>
  <c r="AG614" i="1" a="1"/>
  <c r="AG614" i="1" s="1"/>
  <c r="AG612" i="1" a="1"/>
  <c r="AG612" i="1" s="1"/>
  <c r="AG616" i="1" a="1"/>
  <c r="AG616" i="1" s="1"/>
  <c r="AG621" i="1" a="1"/>
  <c r="AG621" i="1" s="1"/>
  <c r="AG606" i="1" a="1"/>
  <c r="AG606" i="1" s="1"/>
  <c r="AG618" i="1" a="1"/>
  <c r="AG618" i="1" s="1"/>
  <c r="AG619" i="1" a="1"/>
  <c r="AG619" i="1" s="1"/>
  <c r="AG609" i="1" a="1"/>
  <c r="AG609" i="1" s="1"/>
  <c r="AG610" i="1" a="1"/>
  <c r="AG610" i="1" s="1"/>
  <c r="AG627" i="1" a="1"/>
  <c r="AG627" i="1" s="1"/>
  <c r="AG611" i="1" a="1"/>
  <c r="AG611" i="1" s="1"/>
  <c r="AG630" i="1" a="1"/>
  <c r="AG630" i="1" s="1"/>
  <c r="AG605" i="1" a="1"/>
  <c r="AG605" i="1" s="1"/>
  <c r="AG623" i="1" a="1"/>
  <c r="AG623" i="1" s="1"/>
  <c r="AG603" i="1" a="1"/>
  <c r="AG603" i="1" s="1"/>
  <c r="AG620" i="1" a="1"/>
  <c r="AG620" i="1" s="1"/>
  <c r="AG629" i="1" a="1"/>
  <c r="AG629" i="1" s="1"/>
  <c r="AG608" i="1" a="1"/>
  <c r="AG608" i="1" s="1"/>
  <c r="AG617" i="1" a="1"/>
  <c r="AG617" i="1" s="1"/>
  <c r="AG622" i="1" a="1"/>
  <c r="AG622" i="1" s="1"/>
  <c r="AG625" i="1" a="1"/>
  <c r="AG625" i="1" s="1"/>
  <c r="BC23" i="5"/>
  <c r="AG904" i="1" a="1"/>
  <c r="AG904" i="1" s="1"/>
  <c r="AG913" i="1" a="1"/>
  <c r="AG913" i="1" s="1"/>
  <c r="AG924" i="1" a="1"/>
  <c r="AG924" i="1" s="1"/>
  <c r="AG919" i="1" a="1"/>
  <c r="AG919" i="1" s="1"/>
  <c r="AG927" i="1" a="1"/>
  <c r="AG927" i="1" s="1"/>
  <c r="AG930" i="1" a="1"/>
  <c r="AG930" i="1" s="1"/>
  <c r="AG910" i="1" a="1"/>
  <c r="AG910" i="1" s="1"/>
  <c r="AG909" i="1" a="1"/>
  <c r="AG909" i="1" s="1"/>
  <c r="AG931" i="1" a="1"/>
  <c r="AG931" i="1" s="1"/>
  <c r="AG914" i="1" a="1"/>
  <c r="AG914" i="1" s="1"/>
  <c r="AG922" i="1" a="1"/>
  <c r="AG922" i="1" s="1"/>
  <c r="AG926" i="1" a="1"/>
  <c r="AG926" i="1" s="1"/>
  <c r="AG903" i="1" a="1"/>
  <c r="AG903" i="1" s="1"/>
  <c r="AG921" i="1" a="1"/>
  <c r="AG921" i="1" s="1"/>
  <c r="AG911" i="1" a="1"/>
  <c r="AG911" i="1" s="1"/>
  <c r="AG928" i="1" a="1"/>
  <c r="AG928" i="1" s="1"/>
  <c r="AG907" i="1" a="1"/>
  <c r="AG907" i="1" s="1"/>
  <c r="AG915" i="1" a="1"/>
  <c r="AG915" i="1" s="1"/>
  <c r="AG912" i="1" a="1"/>
  <c r="AG912" i="1" s="1"/>
  <c r="AG908" i="1" a="1"/>
  <c r="AG908" i="1" s="1"/>
  <c r="AG905" i="1" a="1"/>
  <c r="AG905" i="1" s="1"/>
  <c r="AG920" i="1" a="1"/>
  <c r="AG920" i="1" s="1"/>
  <c r="AG929" i="1" a="1"/>
  <c r="AG929" i="1" s="1"/>
  <c r="AG925" i="1" a="1"/>
  <c r="AG925" i="1" s="1"/>
  <c r="AG918" i="1" a="1"/>
  <c r="AG918" i="1" s="1"/>
  <c r="AG906" i="1" a="1"/>
  <c r="AG906" i="1" s="1"/>
  <c r="AG902" i="1" a="1"/>
  <c r="AG902" i="1" s="1"/>
  <c r="AG916" i="1" a="1"/>
  <c r="AG916" i="1" s="1"/>
  <c r="AG917" i="1" a="1"/>
  <c r="AG917" i="1" s="1"/>
  <c r="AG923" i="1" a="1"/>
  <c r="AG923" i="1" s="1"/>
  <c r="BC33" i="5"/>
  <c r="H1034" i="1"/>
  <c r="G1034" i="1"/>
  <c r="H55" i="1"/>
  <c r="G55" i="1"/>
  <c r="H1023" i="1"/>
  <c r="G1023" i="1"/>
  <c r="G91" i="1"/>
  <c r="H91" i="1"/>
  <c r="G59" i="1"/>
  <c r="H59" i="1"/>
  <c r="H1103" i="1"/>
  <c r="G1103" i="1"/>
  <c r="H1469" i="1"/>
  <c r="G1469" i="1"/>
  <c r="H985" i="1"/>
  <c r="G985" i="1"/>
  <c r="G1018" i="1"/>
  <c r="H1018" i="1"/>
  <c r="H738" i="1"/>
  <c r="G738" i="1"/>
  <c r="H68" i="1"/>
  <c r="G68" i="1"/>
  <c r="H983" i="1"/>
  <c r="G983" i="1"/>
  <c r="H1310" i="1"/>
  <c r="G1310" i="1"/>
  <c r="G1362" i="1"/>
  <c r="H1362" i="1"/>
  <c r="G1026" i="1"/>
  <c r="H1026" i="1"/>
  <c r="H1465" i="1"/>
  <c r="G1465" i="1"/>
  <c r="H1468" i="1"/>
  <c r="G1468" i="1"/>
  <c r="F185" i="19"/>
  <c r="C184" i="19"/>
  <c r="H1008" i="1"/>
  <c r="G1008" i="1"/>
  <c r="H84" i="1"/>
  <c r="G84" i="1"/>
  <c r="H46" i="1"/>
  <c r="G46" i="1"/>
  <c r="H61" i="1"/>
  <c r="G61" i="1"/>
  <c r="O20" i="4" a="1"/>
  <c r="O20" i="4" s="1"/>
  <c r="R20" i="4" s="1"/>
  <c r="BA20" i="5"/>
  <c r="R526" i="1" a="1"/>
  <c r="R526" i="1" s="1"/>
  <c r="R529" i="1" a="1"/>
  <c r="R529" i="1" s="1"/>
  <c r="R534" i="1" a="1"/>
  <c r="R534" i="1" s="1"/>
  <c r="R535" i="1" a="1"/>
  <c r="R535" i="1" s="1"/>
  <c r="R521" i="1" a="1"/>
  <c r="R521" i="1" s="1"/>
  <c r="R513" i="1" a="1"/>
  <c r="R513" i="1" s="1"/>
  <c r="R532" i="1" a="1"/>
  <c r="R532" i="1" s="1"/>
  <c r="R524" i="1" a="1"/>
  <c r="R524" i="1" s="1"/>
  <c r="R537" i="1" a="1"/>
  <c r="R537" i="1" s="1"/>
  <c r="R514" i="1" a="1"/>
  <c r="R514" i="1" s="1"/>
  <c r="R530" i="1" a="1"/>
  <c r="R530" i="1" s="1"/>
  <c r="R538" i="1" a="1"/>
  <c r="R538" i="1" s="1"/>
  <c r="R517" i="1" a="1"/>
  <c r="R517" i="1" s="1"/>
  <c r="R520" i="1" a="1"/>
  <c r="R520" i="1" s="1"/>
  <c r="R531" i="1" a="1"/>
  <c r="R531" i="1" s="1"/>
  <c r="R533" i="1" a="1"/>
  <c r="R533" i="1" s="1"/>
  <c r="R518" i="1" a="1"/>
  <c r="R518" i="1" s="1"/>
  <c r="R515" i="1" a="1"/>
  <c r="R515" i="1" s="1"/>
  <c r="R525" i="1" a="1"/>
  <c r="R525" i="1" s="1"/>
  <c r="R519" i="1" a="1"/>
  <c r="R519" i="1" s="1"/>
  <c r="R527" i="1" a="1"/>
  <c r="R527" i="1" s="1"/>
  <c r="R516" i="1" a="1"/>
  <c r="R516" i="1" s="1"/>
  <c r="R539" i="1" a="1"/>
  <c r="R539" i="1" s="1"/>
  <c r="R536" i="1" a="1"/>
  <c r="R536" i="1" s="1"/>
  <c r="R512" i="1" a="1"/>
  <c r="R512" i="1" s="1"/>
  <c r="R528" i="1" a="1"/>
  <c r="R528" i="1" s="1"/>
  <c r="R541" i="1" a="1"/>
  <c r="R541" i="1" s="1"/>
  <c r="R523" i="1" a="1"/>
  <c r="R523" i="1" s="1"/>
  <c r="R540" i="1" a="1"/>
  <c r="R540" i="1" s="1"/>
  <c r="R522" i="1" a="1"/>
  <c r="R522" i="1" s="1"/>
  <c r="AV20" i="5"/>
  <c r="AW20" i="5" s="1"/>
  <c r="T512" i="1" a="1"/>
  <c r="T512" i="1" s="1"/>
  <c r="V512" i="1" s="1"/>
  <c r="AX20" i="5"/>
  <c r="H222" i="1"/>
  <c r="G222" i="1"/>
  <c r="G226" i="1"/>
  <c r="H226" i="1"/>
  <c r="H974" i="1"/>
  <c r="G974" i="1"/>
  <c r="H724" i="1"/>
  <c r="G724" i="1"/>
  <c r="I130" i="2"/>
  <c r="H1092" i="1"/>
  <c r="G1092" i="1"/>
  <c r="H1093" i="1"/>
  <c r="G1093" i="1"/>
  <c r="H1318" i="1"/>
  <c r="G1318" i="1"/>
  <c r="G1472" i="1" l="1"/>
  <c r="H1472" i="1"/>
  <c r="G1498" i="1"/>
  <c r="H1498" i="1"/>
  <c r="G1493" i="1"/>
  <c r="H1493" i="1"/>
  <c r="G896" i="1"/>
  <c r="H896" i="1"/>
  <c r="G549" i="1"/>
  <c r="H549" i="1"/>
  <c r="H336" i="1"/>
  <c r="G336" i="1"/>
  <c r="H1545" i="1"/>
  <c r="G1545" i="1"/>
  <c r="H1561" i="1"/>
  <c r="G1561" i="1"/>
  <c r="H25" i="1"/>
  <c r="G25" i="1"/>
  <c r="H1523" i="1"/>
  <c r="G1523" i="1"/>
  <c r="G1519" i="1"/>
  <c r="H1519" i="1"/>
  <c r="H1490" i="1"/>
  <c r="G1490" i="1"/>
  <c r="H1496" i="1"/>
  <c r="G1496" i="1"/>
  <c r="H872" i="1"/>
  <c r="G872" i="1"/>
  <c r="G546" i="1"/>
  <c r="H546" i="1"/>
  <c r="H347" i="1"/>
  <c r="G347" i="1"/>
  <c r="G1536" i="1"/>
  <c r="H1536" i="1"/>
  <c r="H1556" i="1"/>
  <c r="G1556" i="1"/>
  <c r="G420" i="1"/>
  <c r="H420" i="1"/>
  <c r="J691" i="1" a="1"/>
  <c r="J691" i="1" s="1"/>
  <c r="J688" i="1" a="1"/>
  <c r="J688" i="1" s="1"/>
  <c r="J675" i="1" a="1"/>
  <c r="J675" i="1" s="1"/>
  <c r="J670" i="1" a="1"/>
  <c r="J670" i="1" s="1"/>
  <c r="J681" i="1" a="1"/>
  <c r="J681" i="1" s="1"/>
  <c r="J664" i="1" a="1"/>
  <c r="J664" i="1" s="1"/>
  <c r="J662" i="1" a="1"/>
  <c r="J662" i="1" s="1"/>
  <c r="J667" i="1" a="1"/>
  <c r="J667" i="1" s="1"/>
  <c r="J686" i="1" a="1"/>
  <c r="J686" i="1" s="1"/>
  <c r="J671" i="1" a="1"/>
  <c r="J671" i="1" s="1"/>
  <c r="J684" i="1" a="1"/>
  <c r="J684" i="1" s="1"/>
  <c r="J687" i="1" a="1"/>
  <c r="J687" i="1" s="1"/>
  <c r="J672" i="1" a="1"/>
  <c r="J672" i="1" s="1"/>
  <c r="J689" i="1" a="1"/>
  <c r="J689" i="1" s="1"/>
  <c r="J666" i="1" a="1"/>
  <c r="J666" i="1" s="1"/>
  <c r="J663" i="1" a="1"/>
  <c r="J663" i="1" s="1"/>
  <c r="J673" i="1" a="1"/>
  <c r="J673" i="1" s="1"/>
  <c r="J668" i="1" a="1"/>
  <c r="J668" i="1" s="1"/>
  <c r="J690" i="1" a="1"/>
  <c r="J690" i="1" s="1"/>
  <c r="J677" i="1" a="1"/>
  <c r="J677" i="1" s="1"/>
  <c r="J669" i="1" a="1"/>
  <c r="J669" i="1" s="1"/>
  <c r="J665" i="1" a="1"/>
  <c r="J665" i="1" s="1"/>
  <c r="J680" i="1" a="1"/>
  <c r="J680" i="1" s="1"/>
  <c r="J683" i="1" a="1"/>
  <c r="J683" i="1" s="1"/>
  <c r="J676" i="1" a="1"/>
  <c r="J676" i="1" s="1"/>
  <c r="J678" i="1" a="1"/>
  <c r="J678" i="1" s="1"/>
  <c r="J674" i="1" a="1"/>
  <c r="J674" i="1" s="1"/>
  <c r="J685" i="1" a="1"/>
  <c r="J685" i="1" s="1"/>
  <c r="J679" i="1" a="1"/>
  <c r="J679" i="1" s="1"/>
  <c r="J682" i="1" a="1"/>
  <c r="J682" i="1" s="1"/>
  <c r="H757" i="1"/>
  <c r="G757" i="1"/>
  <c r="H390" i="1"/>
  <c r="G390" i="1"/>
  <c r="G1415" i="1"/>
  <c r="H1415" i="1"/>
  <c r="G1727" i="1"/>
  <c r="H1727" i="1"/>
  <c r="H18" i="1"/>
  <c r="G18" i="1"/>
  <c r="F1635" i="1" a="1"/>
  <c r="F1635" i="1" s="1"/>
  <c r="F1651" i="1" a="1"/>
  <c r="F1651" i="1" s="1"/>
  <c r="F1624" i="1" a="1"/>
  <c r="F1624" i="1" s="1"/>
  <c r="F1632" i="1" a="1"/>
  <c r="F1632" i="1" s="1"/>
  <c r="F1646" i="1" a="1"/>
  <c r="F1646" i="1" s="1"/>
  <c r="F1640" i="1" a="1"/>
  <c r="F1640" i="1" s="1"/>
  <c r="F1644" i="1" a="1"/>
  <c r="F1644" i="1" s="1"/>
  <c r="F1637" i="1" a="1"/>
  <c r="F1637" i="1" s="1"/>
  <c r="F1631" i="1" a="1"/>
  <c r="F1631" i="1" s="1"/>
  <c r="F1639" i="1" a="1"/>
  <c r="F1639" i="1" s="1"/>
  <c r="F1633" i="1" a="1"/>
  <c r="F1633" i="1" s="1"/>
  <c r="F1650" i="1" a="1"/>
  <c r="F1650" i="1" s="1"/>
  <c r="F1641" i="1" a="1"/>
  <c r="F1641" i="1" s="1"/>
  <c r="F1629" i="1" a="1"/>
  <c r="F1629" i="1" s="1"/>
  <c r="F1647" i="1" a="1"/>
  <c r="F1647" i="1" s="1"/>
  <c r="F1625" i="1" a="1"/>
  <c r="F1625" i="1" s="1"/>
  <c r="F1645" i="1" a="1"/>
  <c r="F1645" i="1" s="1"/>
  <c r="F1636" i="1" a="1"/>
  <c r="F1636" i="1" s="1"/>
  <c r="F1648" i="1" a="1"/>
  <c r="F1648" i="1" s="1"/>
  <c r="F1643" i="1" a="1"/>
  <c r="F1643" i="1" s="1"/>
  <c r="F1627" i="1" a="1"/>
  <c r="F1627" i="1" s="1"/>
  <c r="F1626" i="1" a="1"/>
  <c r="F1626" i="1" s="1"/>
  <c r="F1649" i="1" a="1"/>
  <c r="F1649" i="1" s="1"/>
  <c r="F1623" i="1" a="1"/>
  <c r="F1623" i="1" s="1"/>
  <c r="F1638" i="1" a="1"/>
  <c r="F1638" i="1" s="1"/>
  <c r="F1642" i="1" a="1"/>
  <c r="F1642" i="1" s="1"/>
  <c r="F1622" i="1" a="1"/>
  <c r="F1622" i="1" s="1"/>
  <c r="F1630" i="1" a="1"/>
  <c r="F1630" i="1" s="1"/>
  <c r="F1628" i="1" a="1"/>
  <c r="F1628" i="1" s="1"/>
  <c r="F1634" i="1" a="1"/>
  <c r="F1634" i="1" s="1"/>
  <c r="H1518" i="1"/>
  <c r="G1518" i="1"/>
  <c r="G1510" i="1"/>
  <c r="H1510" i="1"/>
  <c r="F864" i="1" a="1"/>
  <c r="F864" i="1" s="1"/>
  <c r="F850" i="1" a="1"/>
  <c r="F850" i="1" s="1"/>
  <c r="F853" i="1" a="1"/>
  <c r="F853" i="1" s="1"/>
  <c r="F847" i="1" a="1"/>
  <c r="F847" i="1" s="1"/>
  <c r="F867" i="1" a="1"/>
  <c r="F867" i="1" s="1"/>
  <c r="F852" i="1" a="1"/>
  <c r="F852" i="1" s="1"/>
  <c r="F856" i="1" a="1"/>
  <c r="F856" i="1" s="1"/>
  <c r="F870" i="1" a="1"/>
  <c r="F870" i="1" s="1"/>
  <c r="F848" i="1" a="1"/>
  <c r="F848" i="1" s="1"/>
  <c r="F859" i="1" a="1"/>
  <c r="F859" i="1" s="1"/>
  <c r="F868" i="1" a="1"/>
  <c r="F868" i="1" s="1"/>
  <c r="F860" i="1" a="1"/>
  <c r="F860" i="1" s="1"/>
  <c r="F854" i="1" a="1"/>
  <c r="F854" i="1" s="1"/>
  <c r="F846" i="1" a="1"/>
  <c r="F846" i="1" s="1"/>
  <c r="F844" i="1" a="1"/>
  <c r="F844" i="1" s="1"/>
  <c r="F857" i="1" a="1"/>
  <c r="F857" i="1" s="1"/>
  <c r="F866" i="1" a="1"/>
  <c r="F866" i="1" s="1"/>
  <c r="F842" i="1" a="1"/>
  <c r="F842" i="1" s="1"/>
  <c r="F851" i="1" a="1"/>
  <c r="F851" i="1" s="1"/>
  <c r="F843" i="1" a="1"/>
  <c r="F843" i="1" s="1"/>
  <c r="F871" i="1" a="1"/>
  <c r="F871" i="1" s="1"/>
  <c r="F858" i="1" a="1"/>
  <c r="F858" i="1" s="1"/>
  <c r="F845" i="1" a="1"/>
  <c r="F845" i="1" s="1"/>
  <c r="F849" i="1" a="1"/>
  <c r="F849" i="1" s="1"/>
  <c r="F855" i="1" a="1"/>
  <c r="F855" i="1" s="1"/>
  <c r="F863" i="1" a="1"/>
  <c r="F863" i="1" s="1"/>
  <c r="F865" i="1" a="1"/>
  <c r="F865" i="1" s="1"/>
  <c r="F862" i="1" a="1"/>
  <c r="F862" i="1" s="1"/>
  <c r="F869" i="1" a="1"/>
  <c r="F869" i="1" s="1"/>
  <c r="F861" i="1" a="1"/>
  <c r="F861" i="1" s="1"/>
  <c r="H1486" i="1"/>
  <c r="G1486" i="1"/>
  <c r="H1480" i="1"/>
  <c r="G1480" i="1"/>
  <c r="H894" i="1"/>
  <c r="G894" i="1"/>
  <c r="H562" i="1"/>
  <c r="G562" i="1"/>
  <c r="H355" i="1"/>
  <c r="G355" i="1"/>
  <c r="G1534" i="1"/>
  <c r="H1534" i="1"/>
  <c r="H1558" i="1"/>
  <c r="G1558" i="1"/>
  <c r="H411" i="1"/>
  <c r="G411" i="1"/>
  <c r="H417" i="1"/>
  <c r="G417" i="1"/>
  <c r="H1513" i="1"/>
  <c r="G1513" i="1"/>
  <c r="H893" i="1"/>
  <c r="G893" i="1"/>
  <c r="H557" i="1"/>
  <c r="G557" i="1"/>
  <c r="H354" i="1"/>
  <c r="G354" i="1"/>
  <c r="H353" i="1"/>
  <c r="G353" i="1"/>
  <c r="G4" i="1"/>
  <c r="H4" i="1"/>
  <c r="H772" i="1"/>
  <c r="G772" i="1"/>
  <c r="G365" i="1"/>
  <c r="H365" i="1"/>
  <c r="H1430" i="1"/>
  <c r="G1430" i="1"/>
  <c r="H1728" i="1"/>
  <c r="G1728" i="1"/>
  <c r="H20" i="1"/>
  <c r="G20" i="1"/>
  <c r="H1522" i="1"/>
  <c r="G1522" i="1"/>
  <c r="G1506" i="1"/>
  <c r="H1506" i="1"/>
  <c r="H1500" i="1"/>
  <c r="G1500" i="1"/>
  <c r="H1497" i="1"/>
  <c r="G1497" i="1"/>
  <c r="H881" i="1"/>
  <c r="G881" i="1"/>
  <c r="H550" i="1"/>
  <c r="G550" i="1"/>
  <c r="H360" i="1"/>
  <c r="G360" i="1"/>
  <c r="H1543" i="1"/>
  <c r="G1543" i="1"/>
  <c r="G1544" i="1"/>
  <c r="H1544" i="1"/>
  <c r="H414" i="1"/>
  <c r="G414" i="1"/>
  <c r="H392" i="1"/>
  <c r="G392" i="1"/>
  <c r="AW25" i="5"/>
  <c r="A1" i="19" a="1"/>
  <c r="H767" i="1"/>
  <c r="G767" i="1"/>
  <c r="H1420" i="1"/>
  <c r="G1420" i="1"/>
  <c r="G1505" i="1"/>
  <c r="H1505" i="1"/>
  <c r="H876" i="1"/>
  <c r="G876" i="1"/>
  <c r="G571" i="1"/>
  <c r="H571" i="1"/>
  <c r="H1550" i="1"/>
  <c r="G1550" i="1"/>
  <c r="G381" i="1"/>
  <c r="H381" i="1"/>
  <c r="G1531" i="1"/>
  <c r="H1531" i="1"/>
  <c r="H1516" i="1"/>
  <c r="G1516" i="1"/>
  <c r="H873" i="1"/>
  <c r="G873" i="1"/>
  <c r="H418" i="1"/>
  <c r="G418" i="1"/>
  <c r="F699" i="1" a="1"/>
  <c r="F699" i="1" s="1"/>
  <c r="F721" i="1" a="1"/>
  <c r="F721" i="1" s="1"/>
  <c r="F708" i="1" a="1"/>
  <c r="F708" i="1" s="1"/>
  <c r="F704" i="1" a="1"/>
  <c r="F704" i="1" s="1"/>
  <c r="F692" i="1" a="1"/>
  <c r="F692" i="1" s="1"/>
  <c r="F710" i="1" a="1"/>
  <c r="F710" i="1" s="1"/>
  <c r="F718" i="1" a="1"/>
  <c r="F718" i="1" s="1"/>
  <c r="F706" i="1" a="1"/>
  <c r="F706" i="1" s="1"/>
  <c r="F715" i="1" a="1"/>
  <c r="F715" i="1" s="1"/>
  <c r="F720" i="1" a="1"/>
  <c r="F720" i="1" s="1"/>
  <c r="F714" i="1" a="1"/>
  <c r="F714" i="1" s="1"/>
  <c r="F702" i="1" a="1"/>
  <c r="F702" i="1" s="1"/>
  <c r="F711" i="1" a="1"/>
  <c r="F711" i="1" s="1"/>
  <c r="F695" i="1" a="1"/>
  <c r="F695" i="1" s="1"/>
  <c r="F707" i="1" a="1"/>
  <c r="F707" i="1" s="1"/>
  <c r="F703" i="1" a="1"/>
  <c r="F703" i="1" s="1"/>
  <c r="F705" i="1" a="1"/>
  <c r="F705" i="1" s="1"/>
  <c r="F712" i="1" a="1"/>
  <c r="F712" i="1" s="1"/>
  <c r="F719" i="1" a="1"/>
  <c r="F719" i="1" s="1"/>
  <c r="F709" i="1" a="1"/>
  <c r="F709" i="1" s="1"/>
  <c r="F696" i="1" a="1"/>
  <c r="F696" i="1" s="1"/>
  <c r="F713" i="1" a="1"/>
  <c r="F713" i="1" s="1"/>
  <c r="F697" i="1" a="1"/>
  <c r="F697" i="1" s="1"/>
  <c r="F717" i="1" a="1"/>
  <c r="F717" i="1" s="1"/>
  <c r="F701" i="1" a="1"/>
  <c r="F701" i="1" s="1"/>
  <c r="F693" i="1" a="1"/>
  <c r="F693" i="1" s="1"/>
  <c r="F698" i="1" a="1"/>
  <c r="F698" i="1" s="1"/>
  <c r="F716" i="1" a="1"/>
  <c r="F716" i="1" s="1"/>
  <c r="F694" i="1" a="1"/>
  <c r="F694" i="1" s="1"/>
  <c r="F700" i="1" a="1"/>
  <c r="F700" i="1" s="1"/>
  <c r="H768" i="1"/>
  <c r="G768" i="1"/>
  <c r="H367" i="1"/>
  <c r="G367" i="1"/>
  <c r="H1436" i="1"/>
  <c r="G1436" i="1"/>
  <c r="H1734" i="1"/>
  <c r="G1734" i="1"/>
  <c r="H6" i="1"/>
  <c r="G6" i="1"/>
  <c r="F613" i="1" a="1"/>
  <c r="F613" i="1" s="1"/>
  <c r="F607" i="1" a="1"/>
  <c r="F607" i="1" s="1"/>
  <c r="F621" i="1" a="1"/>
  <c r="F621" i="1" s="1"/>
  <c r="F629" i="1" a="1"/>
  <c r="F629" i="1" s="1"/>
  <c r="F624" i="1" a="1"/>
  <c r="F624" i="1" s="1"/>
  <c r="F602" i="1" a="1"/>
  <c r="F602" i="1" s="1"/>
  <c r="F604" i="1" a="1"/>
  <c r="F604" i="1" s="1"/>
  <c r="F609" i="1" a="1"/>
  <c r="F609" i="1" s="1"/>
  <c r="F627" i="1" a="1"/>
  <c r="F627" i="1" s="1"/>
  <c r="F631" i="1" a="1"/>
  <c r="F631" i="1" s="1"/>
  <c r="F612" i="1" a="1"/>
  <c r="F612" i="1" s="1"/>
  <c r="F610" i="1" a="1"/>
  <c r="F610" i="1" s="1"/>
  <c r="F622" i="1" a="1"/>
  <c r="F622" i="1" s="1"/>
  <c r="F615" i="1" a="1"/>
  <c r="F615" i="1" s="1"/>
  <c r="F630" i="1" a="1"/>
  <c r="F630" i="1" s="1"/>
  <c r="F608" i="1" a="1"/>
  <c r="F608" i="1" s="1"/>
  <c r="F619" i="1" a="1"/>
  <c r="F619" i="1" s="1"/>
  <c r="F626" i="1" a="1"/>
  <c r="F626" i="1" s="1"/>
  <c r="F611" i="1" a="1"/>
  <c r="F611" i="1" s="1"/>
  <c r="F620" i="1" a="1"/>
  <c r="F620" i="1" s="1"/>
  <c r="F605" i="1" a="1"/>
  <c r="F605" i="1" s="1"/>
  <c r="F606" i="1" a="1"/>
  <c r="F606" i="1" s="1"/>
  <c r="F616" i="1" a="1"/>
  <c r="F616" i="1" s="1"/>
  <c r="F623" i="1" a="1"/>
  <c r="F623" i="1" s="1"/>
  <c r="F614" i="1" a="1"/>
  <c r="F614" i="1" s="1"/>
  <c r="F628" i="1" a="1"/>
  <c r="F628" i="1" s="1"/>
  <c r="F625" i="1" a="1"/>
  <c r="F625" i="1" s="1"/>
  <c r="F603" i="1" a="1"/>
  <c r="F603" i="1" s="1"/>
  <c r="F618" i="1" a="1"/>
  <c r="F618" i="1" s="1"/>
  <c r="F617" i="1" a="1"/>
  <c r="F617" i="1" s="1"/>
  <c r="G761" i="1"/>
  <c r="H761" i="1"/>
  <c r="G387" i="1"/>
  <c r="H387" i="1"/>
  <c r="G1418" i="1"/>
  <c r="H1418" i="1"/>
  <c r="H1715" i="1"/>
  <c r="G1715" i="1"/>
  <c r="H19" i="1"/>
  <c r="G19" i="1"/>
  <c r="H1527" i="1"/>
  <c r="G1527" i="1"/>
  <c r="H1508" i="1"/>
  <c r="G1508" i="1"/>
  <c r="H1485" i="1"/>
  <c r="G1485" i="1"/>
  <c r="H1481" i="1"/>
  <c r="G1481" i="1"/>
  <c r="H879" i="1"/>
  <c r="G879" i="1"/>
  <c r="H563" i="1"/>
  <c r="G563" i="1"/>
  <c r="H552" i="1"/>
  <c r="G552" i="1"/>
  <c r="H352" i="1"/>
  <c r="G352" i="1"/>
  <c r="H1549" i="1"/>
  <c r="G1549" i="1"/>
  <c r="H1533" i="1"/>
  <c r="G1533" i="1"/>
  <c r="H396" i="1"/>
  <c r="G396" i="1"/>
  <c r="H408" i="1"/>
  <c r="G408" i="1"/>
  <c r="H1548" i="1"/>
  <c r="G1548" i="1"/>
  <c r="G421" i="1"/>
  <c r="H421" i="1"/>
  <c r="H1524" i="1"/>
  <c r="G1524" i="1"/>
  <c r="H1474" i="1"/>
  <c r="G1474" i="1"/>
  <c r="H1487" i="1"/>
  <c r="G1487" i="1"/>
  <c r="H875" i="1"/>
  <c r="G875" i="1"/>
  <c r="H554" i="1"/>
  <c r="G554" i="1"/>
  <c r="H338" i="1"/>
  <c r="G338" i="1"/>
  <c r="H342" i="1"/>
  <c r="G342" i="1"/>
  <c r="H1529" i="1"/>
  <c r="G1529" i="1"/>
  <c r="H1489" i="1"/>
  <c r="G1489" i="1"/>
  <c r="G1479" i="1"/>
  <c r="H1479" i="1"/>
  <c r="G889" i="1"/>
  <c r="H889" i="1"/>
  <c r="H888" i="1"/>
  <c r="G888" i="1"/>
  <c r="H561" i="1"/>
  <c r="G561" i="1"/>
  <c r="H340" i="1"/>
  <c r="G340" i="1"/>
  <c r="H1535" i="1"/>
  <c r="G1535" i="1"/>
  <c r="H770" i="1"/>
  <c r="G770" i="1"/>
  <c r="G775" i="1"/>
  <c r="H775" i="1"/>
  <c r="H13" i="1"/>
  <c r="G13" i="1"/>
  <c r="H1554" i="1"/>
  <c r="G1554" i="1"/>
  <c r="H1551" i="1"/>
  <c r="G1551" i="1"/>
  <c r="G398" i="1"/>
  <c r="H398" i="1"/>
  <c r="H410" i="1"/>
  <c r="G410" i="1"/>
  <c r="A173" i="19" a="1"/>
  <c r="G766" i="1"/>
  <c r="H766" i="1"/>
  <c r="G391" i="1"/>
  <c r="H391" i="1"/>
  <c r="G379" i="1"/>
  <c r="H379" i="1"/>
  <c r="H1421" i="1"/>
  <c r="G1421" i="1"/>
  <c r="H1729" i="1"/>
  <c r="G1729" i="1"/>
  <c r="H1718" i="1"/>
  <c r="G1718" i="1"/>
  <c r="G10" i="1"/>
  <c r="H10" i="1"/>
  <c r="H1525" i="1"/>
  <c r="G1525" i="1"/>
  <c r="G1473" i="1"/>
  <c r="H1473" i="1"/>
  <c r="G899" i="1"/>
  <c r="H899" i="1"/>
  <c r="H555" i="1"/>
  <c r="G555" i="1"/>
  <c r="H560" i="1"/>
  <c r="G560" i="1"/>
  <c r="H357" i="1"/>
  <c r="G357" i="1"/>
  <c r="H1538" i="1"/>
  <c r="G1538" i="1"/>
  <c r="H1546" i="1"/>
  <c r="G1546" i="1"/>
  <c r="H409" i="1"/>
  <c r="G409" i="1"/>
  <c r="H407" i="1"/>
  <c r="G407" i="1"/>
  <c r="H1515" i="1"/>
  <c r="G1515" i="1"/>
  <c r="G1712" i="1"/>
  <c r="H1712" i="1"/>
  <c r="G416" i="1"/>
  <c r="H416" i="1"/>
  <c r="H764" i="1"/>
  <c r="G764" i="1"/>
  <c r="H383" i="1"/>
  <c r="G383" i="1"/>
  <c r="H1740" i="1"/>
  <c r="G1740" i="1"/>
  <c r="H1732" i="1"/>
  <c r="G1732" i="1"/>
  <c r="H12" i="1"/>
  <c r="G12" i="1"/>
  <c r="H1739" i="1"/>
  <c r="G1739" i="1"/>
  <c r="H1741" i="1"/>
  <c r="G1741" i="1"/>
  <c r="H5" i="1"/>
  <c r="G5" i="1"/>
  <c r="G29" i="1"/>
  <c r="H29" i="1"/>
  <c r="H21" i="1"/>
  <c r="G21" i="1"/>
  <c r="H1503" i="1"/>
  <c r="G1503" i="1"/>
  <c r="H1478" i="1"/>
  <c r="G1478" i="1"/>
  <c r="H885" i="1"/>
  <c r="G885" i="1"/>
  <c r="H545" i="1"/>
  <c r="G545" i="1"/>
  <c r="H547" i="1"/>
  <c r="G547" i="1"/>
  <c r="G349" i="1"/>
  <c r="H349" i="1"/>
  <c r="G341" i="1"/>
  <c r="H341" i="1"/>
  <c r="H1547" i="1"/>
  <c r="G1547" i="1"/>
  <c r="H1539" i="1"/>
  <c r="G1539" i="1"/>
  <c r="H395" i="1"/>
  <c r="G395" i="1"/>
  <c r="G404" i="1"/>
  <c r="H404" i="1"/>
  <c r="H753" i="1"/>
  <c r="G753" i="1"/>
  <c r="G781" i="1"/>
  <c r="H781" i="1"/>
  <c r="H362" i="1"/>
  <c r="G362" i="1"/>
  <c r="G1425" i="1"/>
  <c r="H1425" i="1"/>
  <c r="G1426" i="1"/>
  <c r="H1426" i="1"/>
  <c r="J508" i="1" a="1"/>
  <c r="J508" i="1" s="1"/>
  <c r="J486" i="1" a="1"/>
  <c r="J486" i="1" s="1"/>
  <c r="J502" i="1" a="1"/>
  <c r="J502" i="1" s="1"/>
  <c r="J510" i="1" a="1"/>
  <c r="J510" i="1" s="1"/>
  <c r="J494" i="1" a="1"/>
  <c r="J494" i="1" s="1"/>
  <c r="J504" i="1" a="1"/>
  <c r="J504" i="1" s="1"/>
  <c r="J484" i="1" a="1"/>
  <c r="J484" i="1" s="1"/>
  <c r="J485" i="1" a="1"/>
  <c r="J485" i="1" s="1"/>
  <c r="J497" i="1" a="1"/>
  <c r="J497" i="1" s="1"/>
  <c r="J491" i="1" a="1"/>
  <c r="J491" i="1" s="1"/>
  <c r="J490" i="1" a="1"/>
  <c r="J490" i="1" s="1"/>
  <c r="J489" i="1" a="1"/>
  <c r="J489" i="1" s="1"/>
  <c r="J503" i="1" a="1"/>
  <c r="J503" i="1" s="1"/>
  <c r="J488" i="1" a="1"/>
  <c r="J488" i="1" s="1"/>
  <c r="J493" i="1" a="1"/>
  <c r="J493" i="1" s="1"/>
  <c r="J507" i="1" a="1"/>
  <c r="J507" i="1" s="1"/>
  <c r="J500" i="1" a="1"/>
  <c r="J500" i="1" s="1"/>
  <c r="J487" i="1" a="1"/>
  <c r="J487" i="1" s="1"/>
  <c r="J501" i="1" a="1"/>
  <c r="J501" i="1" s="1"/>
  <c r="J495" i="1" a="1"/>
  <c r="J495" i="1" s="1"/>
  <c r="J511" i="1" a="1"/>
  <c r="J511" i="1" s="1"/>
  <c r="J505" i="1" a="1"/>
  <c r="J505" i="1" s="1"/>
  <c r="J509" i="1" a="1"/>
  <c r="J509" i="1" s="1"/>
  <c r="J499" i="1" a="1"/>
  <c r="J499" i="1" s="1"/>
  <c r="J482" i="1" a="1"/>
  <c r="J482" i="1" s="1"/>
  <c r="J498" i="1" a="1"/>
  <c r="J498" i="1" s="1"/>
  <c r="J496" i="1" a="1"/>
  <c r="J496" i="1" s="1"/>
  <c r="J506" i="1" a="1"/>
  <c r="J506" i="1" s="1"/>
  <c r="J483" i="1" a="1"/>
  <c r="J483" i="1" s="1"/>
  <c r="J492" i="1" a="1"/>
  <c r="J492" i="1" s="1"/>
  <c r="H1429" i="1"/>
  <c r="G1429" i="1"/>
  <c r="G1721" i="1"/>
  <c r="H1721" i="1"/>
  <c r="H1722" i="1"/>
  <c r="G1722" i="1"/>
  <c r="F1337" i="1" a="1"/>
  <c r="F1337" i="1" s="1"/>
  <c r="F1334" i="1" a="1"/>
  <c r="F1334" i="1" s="1"/>
  <c r="F1346" i="1" a="1"/>
  <c r="F1346" i="1" s="1"/>
  <c r="F1333" i="1" a="1"/>
  <c r="F1333" i="1" s="1"/>
  <c r="F1330" i="1" a="1"/>
  <c r="F1330" i="1" s="1"/>
  <c r="F1331" i="1" a="1"/>
  <c r="F1331" i="1" s="1"/>
  <c r="F1348" i="1" a="1"/>
  <c r="F1348" i="1" s="1"/>
  <c r="F1328" i="1" a="1"/>
  <c r="F1328" i="1" s="1"/>
  <c r="F1347" i="1" a="1"/>
  <c r="F1347" i="1" s="1"/>
  <c r="F1344" i="1" a="1"/>
  <c r="F1344" i="1" s="1"/>
  <c r="F1322" i="1" a="1"/>
  <c r="F1322" i="1" s="1"/>
  <c r="F1340" i="1" a="1"/>
  <c r="F1340" i="1" s="1"/>
  <c r="F1335" i="1" a="1"/>
  <c r="F1335" i="1" s="1"/>
  <c r="F1326" i="1" a="1"/>
  <c r="F1326" i="1" s="1"/>
  <c r="F1324" i="1" a="1"/>
  <c r="F1324" i="1" s="1"/>
  <c r="F1342" i="1" a="1"/>
  <c r="F1342" i="1" s="1"/>
  <c r="F1327" i="1" a="1"/>
  <c r="F1327" i="1" s="1"/>
  <c r="F1341" i="1" a="1"/>
  <c r="F1341" i="1" s="1"/>
  <c r="F1350" i="1" a="1"/>
  <c r="F1350" i="1" s="1"/>
  <c r="F1332" i="1" a="1"/>
  <c r="F1332" i="1" s="1"/>
  <c r="F1345" i="1" a="1"/>
  <c r="F1345" i="1" s="1"/>
  <c r="F1351" i="1" a="1"/>
  <c r="F1351" i="1" s="1"/>
  <c r="F1329" i="1" a="1"/>
  <c r="F1329" i="1" s="1"/>
  <c r="F1339" i="1" a="1"/>
  <c r="F1339" i="1" s="1"/>
  <c r="F1338" i="1" a="1"/>
  <c r="F1338" i="1" s="1"/>
  <c r="F1349" i="1" a="1"/>
  <c r="F1349" i="1" s="1"/>
  <c r="F1325" i="1" a="1"/>
  <c r="F1325" i="1" s="1"/>
  <c r="F1336" i="1" a="1"/>
  <c r="F1336" i="1" s="1"/>
  <c r="F1343" i="1" a="1"/>
  <c r="F1343" i="1" s="1"/>
  <c r="F1323" i="1" a="1"/>
  <c r="F1323" i="1" s="1"/>
  <c r="G27" i="1"/>
  <c r="H27" i="1"/>
  <c r="H26" i="1"/>
  <c r="G26" i="1"/>
  <c r="H1514" i="1"/>
  <c r="G1514" i="1"/>
  <c r="H1494" i="1"/>
  <c r="G1494" i="1"/>
  <c r="H890" i="1"/>
  <c r="G890" i="1"/>
  <c r="G566" i="1"/>
  <c r="H566" i="1"/>
  <c r="H567" i="1"/>
  <c r="G567" i="1"/>
  <c r="G333" i="1"/>
  <c r="H333" i="1"/>
  <c r="G351" i="1"/>
  <c r="H351" i="1"/>
  <c r="G1555" i="1"/>
  <c r="H1555" i="1"/>
  <c r="G1559" i="1"/>
  <c r="H1559" i="1"/>
  <c r="G406" i="1"/>
  <c r="H406" i="1"/>
  <c r="G419" i="1"/>
  <c r="H419" i="1"/>
  <c r="H1731" i="1"/>
  <c r="G1731" i="1"/>
  <c r="G1502" i="1"/>
  <c r="H1502" i="1"/>
  <c r="F1112" i="1" a="1"/>
  <c r="F1112" i="1" s="1"/>
  <c r="F1132" i="1" a="1"/>
  <c r="F1132" i="1" s="1"/>
  <c r="F1114" i="1" a="1"/>
  <c r="F1114" i="1" s="1"/>
  <c r="F1121" i="1" a="1"/>
  <c r="F1121" i="1" s="1"/>
  <c r="F1135" i="1" a="1"/>
  <c r="F1135" i="1" s="1"/>
  <c r="F1117" i="1" a="1"/>
  <c r="F1117" i="1" s="1"/>
  <c r="F1128" i="1" a="1"/>
  <c r="F1128" i="1" s="1"/>
  <c r="F1122" i="1" a="1"/>
  <c r="F1122" i="1" s="1"/>
  <c r="F1138" i="1" a="1"/>
  <c r="F1138" i="1" s="1"/>
  <c r="F1130" i="1" a="1"/>
  <c r="F1130" i="1" s="1"/>
  <c r="F1125" i="1" a="1"/>
  <c r="F1125" i="1" s="1"/>
  <c r="F1127" i="1" a="1"/>
  <c r="F1127" i="1" s="1"/>
  <c r="F1137" i="1" a="1"/>
  <c r="F1137" i="1" s="1"/>
  <c r="F1126" i="1" a="1"/>
  <c r="F1126" i="1" s="1"/>
  <c r="F1139" i="1" a="1"/>
  <c r="F1139" i="1" s="1"/>
  <c r="F1115" i="1" a="1"/>
  <c r="F1115" i="1" s="1"/>
  <c r="F1133" i="1" a="1"/>
  <c r="F1133" i="1" s="1"/>
  <c r="F1141" i="1" a="1"/>
  <c r="F1141" i="1" s="1"/>
  <c r="F1120" i="1" a="1"/>
  <c r="F1120" i="1" s="1"/>
  <c r="F1113" i="1" a="1"/>
  <c r="F1113" i="1" s="1"/>
  <c r="F1123" i="1" a="1"/>
  <c r="F1123" i="1" s="1"/>
  <c r="F1140" i="1" a="1"/>
  <c r="F1140" i="1" s="1"/>
  <c r="F1131" i="1" a="1"/>
  <c r="F1131" i="1" s="1"/>
  <c r="F1116" i="1" a="1"/>
  <c r="F1116" i="1" s="1"/>
  <c r="F1134" i="1" a="1"/>
  <c r="F1134" i="1" s="1"/>
  <c r="F1119" i="1" a="1"/>
  <c r="F1119" i="1" s="1"/>
  <c r="F1124" i="1" a="1"/>
  <c r="F1124" i="1" s="1"/>
  <c r="F1118" i="1" a="1"/>
  <c r="F1118" i="1" s="1"/>
  <c r="F1129" i="1" a="1"/>
  <c r="F1129" i="1" s="1"/>
  <c r="F1136" i="1" a="1"/>
  <c r="F1136" i="1" s="1"/>
  <c r="H1725" i="1"/>
  <c r="G1725" i="1"/>
  <c r="H1730" i="1"/>
  <c r="G1730" i="1"/>
  <c r="H8" i="1"/>
  <c r="G8" i="1"/>
  <c r="H1530" i="1"/>
  <c r="G1530" i="1"/>
  <c r="G1499" i="1"/>
  <c r="H1499" i="1"/>
  <c r="G884" i="1"/>
  <c r="H884" i="1"/>
  <c r="G559" i="1"/>
  <c r="H559" i="1"/>
  <c r="H568" i="1"/>
  <c r="G568" i="1"/>
  <c r="H345" i="1"/>
  <c r="G345" i="1"/>
  <c r="H332" i="1"/>
  <c r="G332" i="1"/>
  <c r="F961" i="1" a="1"/>
  <c r="F961" i="1" s="1"/>
  <c r="F951" i="1" a="1"/>
  <c r="F951" i="1" s="1"/>
  <c r="F952" i="1" a="1"/>
  <c r="F952" i="1" s="1"/>
  <c r="F933" i="1" a="1"/>
  <c r="F933" i="1" s="1"/>
  <c r="F948" i="1" a="1"/>
  <c r="F948" i="1" s="1"/>
  <c r="F934" i="1" a="1"/>
  <c r="F934" i="1" s="1"/>
  <c r="F937" i="1" a="1"/>
  <c r="F937" i="1" s="1"/>
  <c r="F936" i="1" a="1"/>
  <c r="F936" i="1" s="1"/>
  <c r="F942" i="1" a="1"/>
  <c r="F942" i="1" s="1"/>
  <c r="F959" i="1" a="1"/>
  <c r="F959" i="1" s="1"/>
  <c r="F950" i="1" a="1"/>
  <c r="F950" i="1" s="1"/>
  <c r="F955" i="1" a="1"/>
  <c r="F955" i="1" s="1"/>
  <c r="F953" i="1" a="1"/>
  <c r="F953" i="1" s="1"/>
  <c r="F940" i="1" a="1"/>
  <c r="F940" i="1" s="1"/>
  <c r="F958" i="1" a="1"/>
  <c r="F958" i="1" s="1"/>
  <c r="F947" i="1" a="1"/>
  <c r="F947" i="1" s="1"/>
  <c r="F957" i="1" a="1"/>
  <c r="F957" i="1" s="1"/>
  <c r="F935" i="1" a="1"/>
  <c r="F935" i="1" s="1"/>
  <c r="F943" i="1" a="1"/>
  <c r="F943" i="1" s="1"/>
  <c r="F960" i="1" a="1"/>
  <c r="F960" i="1" s="1"/>
  <c r="F941" i="1" a="1"/>
  <c r="F941" i="1" s="1"/>
  <c r="F939" i="1" a="1"/>
  <c r="F939" i="1" s="1"/>
  <c r="F954" i="1" a="1"/>
  <c r="F954" i="1" s="1"/>
  <c r="F949" i="1" a="1"/>
  <c r="F949" i="1" s="1"/>
  <c r="F944" i="1" a="1"/>
  <c r="F944" i="1" s="1"/>
  <c r="F956" i="1" a="1"/>
  <c r="F956" i="1" s="1"/>
  <c r="F946" i="1" a="1"/>
  <c r="F946" i="1" s="1"/>
  <c r="F932" i="1" a="1"/>
  <c r="F932" i="1" s="1"/>
  <c r="F945" i="1" a="1"/>
  <c r="F945" i="1" s="1"/>
  <c r="F938" i="1" a="1"/>
  <c r="F938" i="1" s="1"/>
  <c r="G1553" i="1"/>
  <c r="H1553" i="1"/>
  <c r="A140" i="19" a="1"/>
  <c r="A67" i="19" a="1"/>
  <c r="H403" i="1"/>
  <c r="G403" i="1"/>
  <c r="H394" i="1"/>
  <c r="G394" i="1"/>
  <c r="H755" i="1"/>
  <c r="G755" i="1"/>
  <c r="G754" i="1"/>
  <c r="H754" i="1"/>
  <c r="H385" i="1"/>
  <c r="G385" i="1"/>
  <c r="H1416" i="1"/>
  <c r="G1416" i="1"/>
  <c r="G1433" i="1"/>
  <c r="H1433" i="1"/>
  <c r="H1713" i="1"/>
  <c r="G1713" i="1"/>
  <c r="H24" i="1"/>
  <c r="G24" i="1"/>
  <c r="H16" i="1"/>
  <c r="G16" i="1"/>
  <c r="G1520" i="1"/>
  <c r="H1520" i="1"/>
  <c r="H891" i="1"/>
  <c r="G891" i="1"/>
  <c r="G9" i="1"/>
  <c r="H9" i="1"/>
  <c r="G22" i="1"/>
  <c r="H22" i="1"/>
  <c r="H3" i="1"/>
  <c r="G3" i="1"/>
  <c r="H570" i="1"/>
  <c r="G570" i="1"/>
  <c r="G356" i="1"/>
  <c r="H356" i="1"/>
  <c r="H1552" i="1"/>
  <c r="G1552" i="1"/>
  <c r="H397" i="1"/>
  <c r="G397" i="1"/>
  <c r="H1509" i="1"/>
  <c r="G1509" i="1"/>
  <c r="H1483" i="1"/>
  <c r="G1483" i="1"/>
  <c r="H556" i="1"/>
  <c r="G556" i="1"/>
  <c r="H358" i="1"/>
  <c r="G358" i="1"/>
  <c r="H773" i="1"/>
  <c r="G773" i="1"/>
  <c r="H388" i="1"/>
  <c r="G388" i="1"/>
  <c r="H1417" i="1"/>
  <c r="G1417" i="1"/>
  <c r="H756" i="1"/>
  <c r="G756" i="1"/>
  <c r="G376" i="1"/>
  <c r="H376" i="1"/>
  <c r="H369" i="1"/>
  <c r="G369" i="1"/>
  <c r="H1423" i="1"/>
  <c r="G1423" i="1"/>
  <c r="G1422" i="1"/>
  <c r="H1422" i="1"/>
  <c r="BB19" i="5"/>
  <c r="I491" i="1" a="1"/>
  <c r="I491" i="1" s="1"/>
  <c r="I508" i="1" a="1"/>
  <c r="I508" i="1" s="1"/>
  <c r="I492" i="1" a="1"/>
  <c r="I492" i="1" s="1"/>
  <c r="I486" i="1" a="1"/>
  <c r="I486" i="1" s="1"/>
  <c r="I507" i="1" a="1"/>
  <c r="I507" i="1" s="1"/>
  <c r="I502" i="1" a="1"/>
  <c r="I502" i="1" s="1"/>
  <c r="I494" i="1" a="1"/>
  <c r="I494" i="1" s="1"/>
  <c r="X482" i="1" a="1"/>
  <c r="X482" i="1" s="1"/>
  <c r="I488" i="1" a="1"/>
  <c r="I488" i="1" s="1"/>
  <c r="I510" i="1" a="1"/>
  <c r="I510" i="1" s="1"/>
  <c r="I504" i="1" a="1"/>
  <c r="I504" i="1" s="1"/>
  <c r="I499" i="1" a="1"/>
  <c r="I499" i="1" s="1"/>
  <c r="I484" i="1" a="1"/>
  <c r="I484" i="1" s="1"/>
  <c r="I485" i="1" a="1"/>
  <c r="I485" i="1" s="1"/>
  <c r="I511" i="1" a="1"/>
  <c r="I511" i="1" s="1"/>
  <c r="I487" i="1" a="1"/>
  <c r="I487" i="1" s="1"/>
  <c r="I489" i="1" a="1"/>
  <c r="I489" i="1" s="1"/>
  <c r="I501" i="1" a="1"/>
  <c r="I501" i="1" s="1"/>
  <c r="I495" i="1" a="1"/>
  <c r="I495" i="1" s="1"/>
  <c r="I496" i="1" a="1"/>
  <c r="I496" i="1" s="1"/>
  <c r="I497" i="1" a="1"/>
  <c r="I497" i="1" s="1"/>
  <c r="I509" i="1" a="1"/>
  <c r="I509" i="1" s="1"/>
  <c r="I503" i="1" a="1"/>
  <c r="I503" i="1" s="1"/>
  <c r="I490" i="1" a="1"/>
  <c r="I490" i="1" s="1"/>
  <c r="I500" i="1" a="1"/>
  <c r="I500" i="1" s="1"/>
  <c r="I498" i="1" a="1"/>
  <c r="I498" i="1" s="1"/>
  <c r="I506" i="1" a="1"/>
  <c r="I506" i="1" s="1"/>
  <c r="I493" i="1" a="1"/>
  <c r="I493" i="1" s="1"/>
  <c r="I483" i="1" a="1"/>
  <c r="I483" i="1" s="1"/>
  <c r="I482" i="1" a="1"/>
  <c r="I482" i="1" s="1"/>
  <c r="I505" i="1" a="1"/>
  <c r="I505" i="1" s="1"/>
  <c r="H776" i="1"/>
  <c r="G776" i="1"/>
  <c r="H378" i="1"/>
  <c r="G378" i="1"/>
  <c r="G1413" i="1"/>
  <c r="H1413" i="1"/>
  <c r="H1437" i="1"/>
  <c r="G1437" i="1"/>
  <c r="B17" i="4" a="1"/>
  <c r="B17" i="4" s="1"/>
  <c r="D17" i="4" s="1"/>
  <c r="AD103" i="4" s="1"/>
  <c r="B13" i="4" a="1"/>
  <c r="B13" i="4" s="1"/>
  <c r="D13" i="4" s="1"/>
  <c r="AD99" i="4" s="1"/>
  <c r="B18" i="4" a="1"/>
  <c r="B18" i="4" s="1"/>
  <c r="D18" i="4" s="1"/>
  <c r="AD104" i="4" s="1"/>
  <c r="B15" i="4" a="1"/>
  <c r="B15" i="4" s="1"/>
  <c r="D15" i="4" s="1"/>
  <c r="AD101" i="4" s="1"/>
  <c r="R19" i="4"/>
  <c r="A6" i="4"/>
  <c r="C110" i="4" s="1"/>
  <c r="H1738" i="1"/>
  <c r="G1738" i="1"/>
  <c r="H1719" i="1"/>
  <c r="G1719" i="1"/>
  <c r="H11" i="1"/>
  <c r="G11" i="1"/>
  <c r="H23" i="1"/>
  <c r="G23" i="1"/>
  <c r="H1512" i="1"/>
  <c r="G1512" i="1"/>
  <c r="F179" i="1" a="1"/>
  <c r="F179" i="1" s="1"/>
  <c r="F161" i="1" a="1"/>
  <c r="F161" i="1" s="1"/>
  <c r="F175" i="1" a="1"/>
  <c r="F175" i="1" s="1"/>
  <c r="F172" i="1" a="1"/>
  <c r="F172" i="1" s="1"/>
  <c r="F152" i="1" a="1"/>
  <c r="F152" i="1" s="1"/>
  <c r="F159" i="1" a="1"/>
  <c r="F159" i="1" s="1"/>
  <c r="F154" i="1" a="1"/>
  <c r="F154" i="1" s="1"/>
  <c r="F171" i="1" a="1"/>
  <c r="F171" i="1" s="1"/>
  <c r="F164" i="1" a="1"/>
  <c r="F164" i="1" s="1"/>
  <c r="F163" i="1" a="1"/>
  <c r="F163" i="1" s="1"/>
  <c r="F173" i="1" a="1"/>
  <c r="F173" i="1" s="1"/>
  <c r="F177" i="1" a="1"/>
  <c r="F177" i="1" s="1"/>
  <c r="F162" i="1" a="1"/>
  <c r="F162" i="1" s="1"/>
  <c r="F169" i="1" a="1"/>
  <c r="F169" i="1" s="1"/>
  <c r="F181" i="1" a="1"/>
  <c r="F181" i="1" s="1"/>
  <c r="F180" i="1" a="1"/>
  <c r="F180" i="1" s="1"/>
  <c r="F170" i="1" a="1"/>
  <c r="F170" i="1" s="1"/>
  <c r="F167" i="1" a="1"/>
  <c r="F167" i="1" s="1"/>
  <c r="F157" i="1" a="1"/>
  <c r="F157" i="1" s="1"/>
  <c r="F160" i="1" a="1"/>
  <c r="F160" i="1" s="1"/>
  <c r="F174" i="1" a="1"/>
  <c r="F174" i="1" s="1"/>
  <c r="F153" i="1" a="1"/>
  <c r="F153" i="1" s="1"/>
  <c r="F176" i="1" a="1"/>
  <c r="F176" i="1" s="1"/>
  <c r="F168" i="1" a="1"/>
  <c r="F168" i="1" s="1"/>
  <c r="F178" i="1" a="1"/>
  <c r="F178" i="1" s="1"/>
  <c r="F155" i="1" a="1"/>
  <c r="F155" i="1" s="1"/>
  <c r="F166" i="1" a="1"/>
  <c r="F166" i="1" s="1"/>
  <c r="F165" i="1" a="1"/>
  <c r="F165" i="1" s="1"/>
  <c r="F158" i="1" a="1"/>
  <c r="F158" i="1" s="1"/>
  <c r="F156" i="1" a="1"/>
  <c r="F156" i="1" s="1"/>
  <c r="H1495" i="1"/>
  <c r="G1495" i="1"/>
  <c r="H883" i="1"/>
  <c r="G883" i="1"/>
  <c r="H887" i="1"/>
  <c r="G887" i="1"/>
  <c r="H564" i="1"/>
  <c r="G564" i="1"/>
  <c r="H542" i="1"/>
  <c r="G542" i="1"/>
  <c r="G344" i="1"/>
  <c r="H344" i="1"/>
  <c r="G337" i="1"/>
  <c r="H337" i="1"/>
  <c r="H1541" i="1"/>
  <c r="G1541" i="1"/>
  <c r="H393" i="1"/>
  <c r="G393" i="1"/>
  <c r="G399" i="1"/>
  <c r="H399" i="1"/>
  <c r="B16" i="4" a="1"/>
  <c r="B16" i="4" s="1"/>
  <c r="D16" i="4" s="1"/>
  <c r="AD102" i="4" s="1"/>
  <c r="H412" i="1"/>
  <c r="G412" i="1"/>
  <c r="H364" i="1"/>
  <c r="G364" i="1"/>
  <c r="G1439" i="1"/>
  <c r="H1439" i="1"/>
  <c r="H874" i="1"/>
  <c r="G874" i="1"/>
  <c r="G346" i="1"/>
  <c r="H346" i="1"/>
  <c r="H777" i="1"/>
  <c r="G777" i="1"/>
  <c r="H780" i="1"/>
  <c r="G780" i="1"/>
  <c r="H1424" i="1"/>
  <c r="G1424" i="1"/>
  <c r="G878" i="1"/>
  <c r="H878" i="1"/>
  <c r="G1507" i="1"/>
  <c r="H1507" i="1"/>
  <c r="H1475" i="1"/>
  <c r="G1475" i="1"/>
  <c r="H900" i="1"/>
  <c r="G900" i="1"/>
  <c r="G544" i="1"/>
  <c r="H544" i="1"/>
  <c r="G374" i="1"/>
  <c r="H374" i="1"/>
  <c r="G778" i="1"/>
  <c r="H778" i="1"/>
  <c r="H363" i="1"/>
  <c r="G363" i="1"/>
  <c r="H380" i="1"/>
  <c r="G380" i="1"/>
  <c r="H1435" i="1"/>
  <c r="G1435" i="1"/>
  <c r="H1432" i="1"/>
  <c r="G1432" i="1"/>
  <c r="H774" i="1"/>
  <c r="G774" i="1"/>
  <c r="G375" i="1"/>
  <c r="H375" i="1"/>
  <c r="G765" i="1"/>
  <c r="H765" i="1"/>
  <c r="H752" i="1"/>
  <c r="G752" i="1"/>
  <c r="H382" i="1"/>
  <c r="G382" i="1"/>
  <c r="G386" i="1"/>
  <c r="H386" i="1"/>
  <c r="G1440" i="1"/>
  <c r="H1440" i="1"/>
  <c r="H1441" i="1"/>
  <c r="G1441" i="1"/>
  <c r="H1735" i="1"/>
  <c r="G1735" i="1"/>
  <c r="H1726" i="1"/>
  <c r="G1726" i="1"/>
  <c r="H2" i="1"/>
  <c r="G2" i="1"/>
  <c r="H28" i="1"/>
  <c r="G28" i="1"/>
  <c r="H7" i="1"/>
  <c r="G7" i="1"/>
  <c r="H1511" i="1"/>
  <c r="G1511" i="1"/>
  <c r="H1491" i="1"/>
  <c r="G1491" i="1"/>
  <c r="H901" i="1"/>
  <c r="G901" i="1"/>
  <c r="H882" i="1"/>
  <c r="G882" i="1"/>
  <c r="G548" i="1"/>
  <c r="H548" i="1"/>
  <c r="H553" i="1"/>
  <c r="G553" i="1"/>
  <c r="G339" i="1"/>
  <c r="H339" i="1"/>
  <c r="G361" i="1"/>
  <c r="H361" i="1"/>
  <c r="G1557" i="1"/>
  <c r="H1557" i="1"/>
  <c r="H413" i="1"/>
  <c r="G413" i="1"/>
  <c r="AG467" i="1" a="1"/>
  <c r="AG467" i="1" s="1"/>
  <c r="AG481" i="1" a="1"/>
  <c r="AG481" i="1" s="1"/>
  <c r="AG480" i="1" a="1"/>
  <c r="AG480" i="1" s="1"/>
  <c r="AG469" i="1" a="1"/>
  <c r="AG469" i="1" s="1"/>
  <c r="AG472" i="1" a="1"/>
  <c r="AG472" i="1" s="1"/>
  <c r="AG475" i="1" a="1"/>
  <c r="AG475" i="1" s="1"/>
  <c r="AG459" i="1" a="1"/>
  <c r="AG459" i="1" s="1"/>
  <c r="AG470" i="1" a="1"/>
  <c r="AG470" i="1" s="1"/>
  <c r="AG471" i="1" a="1"/>
  <c r="AG471" i="1" s="1"/>
  <c r="AG479" i="1" a="1"/>
  <c r="AG479" i="1" s="1"/>
  <c r="AG457" i="1" a="1"/>
  <c r="AG457" i="1" s="1"/>
  <c r="AG466" i="1" a="1"/>
  <c r="AG466" i="1" s="1"/>
  <c r="AG478" i="1" a="1"/>
  <c r="AG478" i="1" s="1"/>
  <c r="AG464" i="1" a="1"/>
  <c r="AG464" i="1" s="1"/>
  <c r="AG473" i="1" a="1"/>
  <c r="AG473" i="1" s="1"/>
  <c r="AG455" i="1" a="1"/>
  <c r="AG455" i="1" s="1"/>
  <c r="AG476" i="1" a="1"/>
  <c r="AG476" i="1" s="1"/>
  <c r="AG454" i="1" a="1"/>
  <c r="AG454" i="1" s="1"/>
  <c r="AG462" i="1" a="1"/>
  <c r="AG462" i="1" s="1"/>
  <c r="AG458" i="1" a="1"/>
  <c r="AG458" i="1" s="1"/>
  <c r="AG463" i="1" a="1"/>
  <c r="AG463" i="1" s="1"/>
  <c r="AG474" i="1" a="1"/>
  <c r="AG474" i="1" s="1"/>
  <c r="AG468" i="1" a="1"/>
  <c r="AG468" i="1" s="1"/>
  <c r="AG453" i="1" a="1"/>
  <c r="AG453" i="1" s="1"/>
  <c r="AG452" i="1" a="1"/>
  <c r="AG452" i="1" s="1"/>
  <c r="AG477" i="1" a="1"/>
  <c r="AG477" i="1" s="1"/>
  <c r="AG456" i="1" a="1"/>
  <c r="AG456" i="1" s="1"/>
  <c r="AG460" i="1" a="1"/>
  <c r="AG460" i="1" s="1"/>
  <c r="AG465" i="1" a="1"/>
  <c r="AG465" i="1" s="1"/>
  <c r="AG461" i="1" a="1"/>
  <c r="AG461" i="1" s="1"/>
  <c r="BC18" i="5"/>
  <c r="F289" i="1" a="1"/>
  <c r="F289" i="1" s="1"/>
  <c r="F294" i="1" a="1"/>
  <c r="F294" i="1" s="1"/>
  <c r="F299" i="1" a="1"/>
  <c r="F299" i="1" s="1"/>
  <c r="F272" i="1" a="1"/>
  <c r="F272" i="1" s="1"/>
  <c r="F275" i="1" a="1"/>
  <c r="F275" i="1" s="1"/>
  <c r="F286" i="1" a="1"/>
  <c r="F286" i="1" s="1"/>
  <c r="F295" i="1" a="1"/>
  <c r="F295" i="1" s="1"/>
  <c r="F292" i="1" a="1"/>
  <c r="F292" i="1" s="1"/>
  <c r="F300" i="1" a="1"/>
  <c r="F300" i="1" s="1"/>
  <c r="F282" i="1" a="1"/>
  <c r="F282" i="1" s="1"/>
  <c r="F277" i="1" a="1"/>
  <c r="F277" i="1" s="1"/>
  <c r="F280" i="1" a="1"/>
  <c r="F280" i="1" s="1"/>
  <c r="F297" i="1" a="1"/>
  <c r="F297" i="1" s="1"/>
  <c r="F293" i="1" a="1"/>
  <c r="F293" i="1" s="1"/>
  <c r="F296" i="1" a="1"/>
  <c r="F296" i="1" s="1"/>
  <c r="F288" i="1" a="1"/>
  <c r="F288" i="1" s="1"/>
  <c r="F281" i="1" a="1"/>
  <c r="F281" i="1" s="1"/>
  <c r="F279" i="1" a="1"/>
  <c r="F279" i="1" s="1"/>
  <c r="F278" i="1" a="1"/>
  <c r="F278" i="1" s="1"/>
  <c r="F283" i="1" a="1"/>
  <c r="F283" i="1" s="1"/>
  <c r="F274" i="1" a="1"/>
  <c r="F274" i="1" s="1"/>
  <c r="F273" i="1" a="1"/>
  <c r="F273" i="1" s="1"/>
  <c r="F285" i="1" a="1"/>
  <c r="F285" i="1" s="1"/>
  <c r="F291" i="1" a="1"/>
  <c r="F291" i="1" s="1"/>
  <c r="F298" i="1" a="1"/>
  <c r="F298" i="1" s="1"/>
  <c r="F276" i="1" a="1"/>
  <c r="F276" i="1" s="1"/>
  <c r="F287" i="1" a="1"/>
  <c r="F287" i="1" s="1"/>
  <c r="F301" i="1" a="1"/>
  <c r="F301" i="1" s="1"/>
  <c r="F290" i="1" a="1"/>
  <c r="F290" i="1" s="1"/>
  <c r="F284" i="1" a="1"/>
  <c r="F284" i="1" s="1"/>
  <c r="H1488" i="1"/>
  <c r="G1488" i="1"/>
  <c r="H897" i="1"/>
  <c r="G897" i="1"/>
  <c r="G371" i="1"/>
  <c r="H371" i="1"/>
  <c r="G1419" i="1"/>
  <c r="H1419" i="1"/>
  <c r="G1720" i="1"/>
  <c r="H1720" i="1"/>
  <c r="J537" i="1" a="1"/>
  <c r="J537" i="1" s="1"/>
  <c r="J526" i="1" a="1"/>
  <c r="J526" i="1" s="1"/>
  <c r="J529" i="1" a="1"/>
  <c r="J529" i="1" s="1"/>
  <c r="J540" i="1" a="1"/>
  <c r="J540" i="1" s="1"/>
  <c r="J534" i="1" a="1"/>
  <c r="J534" i="1" s="1"/>
  <c r="J515" i="1" a="1"/>
  <c r="J515" i="1" s="1"/>
  <c r="J522" i="1" a="1"/>
  <c r="J522" i="1" s="1"/>
  <c r="J519" i="1" a="1"/>
  <c r="J519" i="1" s="1"/>
  <c r="J525" i="1" a="1"/>
  <c r="J525" i="1" s="1"/>
  <c r="J532" i="1" a="1"/>
  <c r="J532" i="1" s="1"/>
  <c r="J520" i="1" a="1"/>
  <c r="J520" i="1" s="1"/>
  <c r="J513" i="1" a="1"/>
  <c r="J513" i="1" s="1"/>
  <c r="J530" i="1" a="1"/>
  <c r="J530" i="1" s="1"/>
  <c r="J517" i="1" a="1"/>
  <c r="J517" i="1" s="1"/>
  <c r="J512" i="1" a="1"/>
  <c r="J512" i="1" s="1"/>
  <c r="J521" i="1" a="1"/>
  <c r="J521" i="1" s="1"/>
  <c r="J518" i="1" a="1"/>
  <c r="J518" i="1" s="1"/>
  <c r="J539" i="1" a="1"/>
  <c r="J539" i="1" s="1"/>
  <c r="J528" i="1" a="1"/>
  <c r="J528" i="1" s="1"/>
  <c r="J524" i="1" a="1"/>
  <c r="J524" i="1" s="1"/>
  <c r="J516" i="1" a="1"/>
  <c r="J516" i="1" s="1"/>
  <c r="J527" i="1" a="1"/>
  <c r="J527" i="1" s="1"/>
  <c r="J523" i="1" a="1"/>
  <c r="J523" i="1" s="1"/>
  <c r="J535" i="1" a="1"/>
  <c r="J535" i="1" s="1"/>
  <c r="J538" i="1" a="1"/>
  <c r="J538" i="1" s="1"/>
  <c r="J536" i="1" a="1"/>
  <c r="J536" i="1" s="1"/>
  <c r="J541" i="1" a="1"/>
  <c r="J541" i="1" s="1"/>
  <c r="J514" i="1" a="1"/>
  <c r="J514" i="1" s="1"/>
  <c r="J533" i="1" a="1"/>
  <c r="J533" i="1" s="1"/>
  <c r="J531" i="1" a="1"/>
  <c r="J531" i="1" s="1"/>
  <c r="F928" i="1" a="1"/>
  <c r="F928" i="1" s="1"/>
  <c r="F913" i="1" a="1"/>
  <c r="F913" i="1" s="1"/>
  <c r="F922" i="1" a="1"/>
  <c r="F922" i="1" s="1"/>
  <c r="F931" i="1" a="1"/>
  <c r="F931" i="1" s="1"/>
  <c r="F915" i="1" a="1"/>
  <c r="F915" i="1" s="1"/>
  <c r="F907" i="1" a="1"/>
  <c r="F907" i="1" s="1"/>
  <c r="F927" i="1" a="1"/>
  <c r="F927" i="1" s="1"/>
  <c r="F919" i="1" a="1"/>
  <c r="F919" i="1" s="1"/>
  <c r="F904" i="1" a="1"/>
  <c r="F904" i="1" s="1"/>
  <c r="F910" i="1" a="1"/>
  <c r="F910" i="1" s="1"/>
  <c r="F918" i="1" a="1"/>
  <c r="F918" i="1" s="1"/>
  <c r="F926" i="1" a="1"/>
  <c r="F926" i="1" s="1"/>
  <c r="F924" i="1" a="1"/>
  <c r="F924" i="1" s="1"/>
  <c r="F906" i="1" a="1"/>
  <c r="F906" i="1" s="1"/>
  <c r="F908" i="1" a="1"/>
  <c r="F908" i="1" s="1"/>
  <c r="F912" i="1" a="1"/>
  <c r="F912" i="1" s="1"/>
  <c r="F909" i="1" a="1"/>
  <c r="F909" i="1" s="1"/>
  <c r="F914" i="1" a="1"/>
  <c r="F914" i="1" s="1"/>
  <c r="F930" i="1" a="1"/>
  <c r="F930" i="1" s="1"/>
  <c r="F923" i="1" a="1"/>
  <c r="F923" i="1" s="1"/>
  <c r="F903" i="1" a="1"/>
  <c r="F903" i="1" s="1"/>
  <c r="F921" i="1" a="1"/>
  <c r="F921" i="1" s="1"/>
  <c r="F925" i="1" a="1"/>
  <c r="F925" i="1" s="1"/>
  <c r="F929" i="1" a="1"/>
  <c r="F929" i="1" s="1"/>
  <c r="F920" i="1" a="1"/>
  <c r="F920" i="1" s="1"/>
  <c r="F911" i="1" a="1"/>
  <c r="F911" i="1" s="1"/>
  <c r="F917" i="1" a="1"/>
  <c r="F917" i="1" s="1"/>
  <c r="F916" i="1" a="1"/>
  <c r="F916" i="1" s="1"/>
  <c r="F902" i="1" a="1"/>
  <c r="F902" i="1" s="1"/>
  <c r="F905" i="1" a="1"/>
  <c r="F905" i="1" s="1"/>
  <c r="H760" i="1"/>
  <c r="G760" i="1"/>
  <c r="H769" i="1"/>
  <c r="G769" i="1"/>
  <c r="H377" i="1"/>
  <c r="G377" i="1"/>
  <c r="H370" i="1"/>
  <c r="G370" i="1"/>
  <c r="H1412" i="1"/>
  <c r="G1412" i="1"/>
  <c r="H1428" i="1"/>
  <c r="G1428" i="1"/>
  <c r="H1724" i="1"/>
  <c r="G1724" i="1"/>
  <c r="H1737" i="1"/>
  <c r="G1737" i="1"/>
  <c r="H15" i="1"/>
  <c r="G15" i="1"/>
  <c r="H1517" i="1"/>
  <c r="G1517" i="1"/>
  <c r="G1482" i="1"/>
  <c r="H1482" i="1"/>
  <c r="H880" i="1"/>
  <c r="G880" i="1"/>
  <c r="H895" i="1"/>
  <c r="G895" i="1"/>
  <c r="H565" i="1"/>
  <c r="G565" i="1"/>
  <c r="H551" i="1"/>
  <c r="G551" i="1"/>
  <c r="H343" i="1"/>
  <c r="G343" i="1"/>
  <c r="H359" i="1"/>
  <c r="G359" i="1"/>
  <c r="H1537" i="1"/>
  <c r="G1537" i="1"/>
  <c r="H400" i="1"/>
  <c r="G400" i="1"/>
  <c r="J58" i="19"/>
  <c r="A176" i="19" a="1"/>
  <c r="H1736" i="1"/>
  <c r="G1736" i="1"/>
  <c r="AG661" i="1" a="1"/>
  <c r="AG661" i="1" s="1"/>
  <c r="AG654" i="1" a="1"/>
  <c r="AG654" i="1" s="1"/>
  <c r="AG653" i="1" a="1"/>
  <c r="AG653" i="1" s="1"/>
  <c r="AG642" i="1" a="1"/>
  <c r="AG642" i="1" s="1"/>
  <c r="AG648" i="1" a="1"/>
  <c r="AG648" i="1" s="1"/>
  <c r="AG649" i="1" a="1"/>
  <c r="AG649" i="1" s="1"/>
  <c r="AG638" i="1" a="1"/>
  <c r="AG638" i="1" s="1"/>
  <c r="AG644" i="1" a="1"/>
  <c r="AG644" i="1" s="1"/>
  <c r="AG637" i="1" a="1"/>
  <c r="AG637" i="1" s="1"/>
  <c r="AG657" i="1" a="1"/>
  <c r="AG657" i="1" s="1"/>
  <c r="AG656" i="1" a="1"/>
  <c r="AG656" i="1" s="1"/>
  <c r="AG632" i="1" a="1"/>
  <c r="AG632" i="1" s="1"/>
  <c r="AG646" i="1" a="1"/>
  <c r="AG646" i="1" s="1"/>
  <c r="AG659" i="1" a="1"/>
  <c r="AG659" i="1" s="1"/>
  <c r="AG655" i="1" a="1"/>
  <c r="AG655" i="1" s="1"/>
  <c r="AG651" i="1" a="1"/>
  <c r="AG651" i="1" s="1"/>
  <c r="AG635" i="1" a="1"/>
  <c r="AG635" i="1" s="1"/>
  <c r="AG641" i="1" a="1"/>
  <c r="AG641" i="1" s="1"/>
  <c r="AG658" i="1" a="1"/>
  <c r="AG658" i="1" s="1"/>
  <c r="AG633" i="1" a="1"/>
  <c r="AG633" i="1" s="1"/>
  <c r="AG650" i="1" a="1"/>
  <c r="AG650" i="1" s="1"/>
  <c r="AG640" i="1" a="1"/>
  <c r="AG640" i="1" s="1"/>
  <c r="AG645" i="1" a="1"/>
  <c r="AG645" i="1" s="1"/>
  <c r="AG643" i="1" a="1"/>
  <c r="AG643" i="1" s="1"/>
  <c r="AG634" i="1" a="1"/>
  <c r="AG634" i="1" s="1"/>
  <c r="AG660" i="1" a="1"/>
  <c r="AG660" i="1" s="1"/>
  <c r="AG652" i="1" a="1"/>
  <c r="AG652" i="1" s="1"/>
  <c r="AG639" i="1" a="1"/>
  <c r="AG639" i="1" s="1"/>
  <c r="AG636" i="1" a="1"/>
  <c r="AG636" i="1" s="1"/>
  <c r="AG647" i="1" a="1"/>
  <c r="AG647" i="1" s="1"/>
  <c r="BC24" i="5"/>
  <c r="G14" i="1"/>
  <c r="H14" i="1"/>
  <c r="H17" i="1"/>
  <c r="G17" i="1"/>
  <c r="H1504" i="1"/>
  <c r="G1504" i="1"/>
  <c r="G1476" i="1"/>
  <c r="H1476" i="1"/>
  <c r="F206" i="1" a="1"/>
  <c r="F206" i="1" s="1"/>
  <c r="F191" i="1" a="1"/>
  <c r="F191" i="1" s="1"/>
  <c r="F207" i="1" a="1"/>
  <c r="F207" i="1" s="1"/>
  <c r="F210" i="1" a="1"/>
  <c r="F210" i="1" s="1"/>
  <c r="F188" i="1" a="1"/>
  <c r="F188" i="1" s="1"/>
  <c r="F204" i="1" a="1"/>
  <c r="F204" i="1" s="1"/>
  <c r="F194" i="1" a="1"/>
  <c r="F194" i="1" s="1"/>
  <c r="F197" i="1" a="1"/>
  <c r="F197" i="1" s="1"/>
  <c r="F198" i="1" a="1"/>
  <c r="F198" i="1" s="1"/>
  <c r="F203" i="1" a="1"/>
  <c r="F203" i="1" s="1"/>
  <c r="F184" i="1" a="1"/>
  <c r="F184" i="1" s="1"/>
  <c r="F190" i="1" a="1"/>
  <c r="F190" i="1" s="1"/>
  <c r="F199" i="1" a="1"/>
  <c r="F199" i="1" s="1"/>
  <c r="F187" i="1" a="1"/>
  <c r="F187" i="1" s="1"/>
  <c r="F208" i="1" a="1"/>
  <c r="F208" i="1" s="1"/>
  <c r="F193" i="1" a="1"/>
  <c r="F193" i="1" s="1"/>
  <c r="F189" i="1" a="1"/>
  <c r="F189" i="1" s="1"/>
  <c r="F186" i="1" a="1"/>
  <c r="F186" i="1" s="1"/>
  <c r="F209" i="1" a="1"/>
  <c r="F209" i="1" s="1"/>
  <c r="F195" i="1" a="1"/>
  <c r="F195" i="1" s="1"/>
  <c r="F196" i="1" a="1"/>
  <c r="F196" i="1" s="1"/>
  <c r="F183" i="1" a="1"/>
  <c r="F183" i="1" s="1"/>
  <c r="F205" i="1" a="1"/>
  <c r="F205" i="1" s="1"/>
  <c r="F192" i="1" a="1"/>
  <c r="F192" i="1" s="1"/>
  <c r="F202" i="1" a="1"/>
  <c r="F202" i="1" s="1"/>
  <c r="F200" i="1" a="1"/>
  <c r="F200" i="1" s="1"/>
  <c r="F201" i="1" a="1"/>
  <c r="F201" i="1" s="1"/>
  <c r="F185" i="1" a="1"/>
  <c r="F185" i="1" s="1"/>
  <c r="F211" i="1" a="1"/>
  <c r="F211" i="1" s="1"/>
  <c r="F182" i="1" a="1"/>
  <c r="F182" i="1" s="1"/>
  <c r="H1484" i="1"/>
  <c r="G1484" i="1"/>
  <c r="G569" i="1"/>
  <c r="H569" i="1"/>
  <c r="H1540" i="1"/>
  <c r="G1540" i="1"/>
  <c r="H405" i="1"/>
  <c r="G405" i="1"/>
  <c r="BB20" i="5"/>
  <c r="I521" i="1" a="1"/>
  <c r="I521" i="1" s="1"/>
  <c r="I515" i="1" a="1"/>
  <c r="I515" i="1" s="1"/>
  <c r="I537" i="1" a="1"/>
  <c r="I537" i="1" s="1"/>
  <c r="I526" i="1" a="1"/>
  <c r="I526" i="1" s="1"/>
  <c r="I513" i="1" a="1"/>
  <c r="I513" i="1" s="1"/>
  <c r="I535" i="1" a="1"/>
  <c r="I535" i="1" s="1"/>
  <c r="I522" i="1" a="1"/>
  <c r="I522" i="1" s="1"/>
  <c r="I519" i="1" a="1"/>
  <c r="I519" i="1" s="1"/>
  <c r="I529" i="1" a="1"/>
  <c r="I529" i="1" s="1"/>
  <c r="I532" i="1" a="1"/>
  <c r="I532" i="1" s="1"/>
  <c r="I531" i="1" a="1"/>
  <c r="I531" i="1" s="1"/>
  <c r="I524" i="1" a="1"/>
  <c r="I524" i="1" s="1"/>
  <c r="I520" i="1" a="1"/>
  <c r="I520" i="1" s="1"/>
  <c r="I541" i="1" a="1"/>
  <c r="I541" i="1" s="1"/>
  <c r="I540" i="1" a="1"/>
  <c r="I540" i="1" s="1"/>
  <c r="I525" i="1" a="1"/>
  <c r="I525" i="1" s="1"/>
  <c r="I536" i="1" a="1"/>
  <c r="I536" i="1" s="1"/>
  <c r="I512" i="1" a="1"/>
  <c r="I512" i="1" s="1"/>
  <c r="I514" i="1" a="1"/>
  <c r="I514" i="1" s="1"/>
  <c r="I539" i="1" a="1"/>
  <c r="I539" i="1" s="1"/>
  <c r="I517" i="1" a="1"/>
  <c r="I517" i="1" s="1"/>
  <c r="I528" i="1" a="1"/>
  <c r="I528" i="1" s="1"/>
  <c r="I523" i="1" a="1"/>
  <c r="I523" i="1" s="1"/>
  <c r="I527" i="1" a="1"/>
  <c r="I527" i="1" s="1"/>
  <c r="I516" i="1" a="1"/>
  <c r="I516" i="1" s="1"/>
  <c r="I538" i="1" a="1"/>
  <c r="I538" i="1" s="1"/>
  <c r="I518" i="1" a="1"/>
  <c r="I518" i="1" s="1"/>
  <c r="I530" i="1" a="1"/>
  <c r="I530" i="1" s="1"/>
  <c r="I534" i="1" a="1"/>
  <c r="I534" i="1" s="1"/>
  <c r="I533" i="1" a="1"/>
  <c r="I533" i="1" s="1"/>
  <c r="X512" i="1" a="1"/>
  <c r="X512" i="1" s="1"/>
  <c r="G368" i="1"/>
  <c r="H368" i="1"/>
  <c r="H763" i="1"/>
  <c r="G763" i="1"/>
  <c r="G759" i="1"/>
  <c r="H759" i="1"/>
  <c r="G366" i="1"/>
  <c r="H366" i="1"/>
  <c r="G389" i="1"/>
  <c r="H389" i="1"/>
  <c r="H1414" i="1"/>
  <c r="G1414" i="1"/>
  <c r="G1434" i="1"/>
  <c r="H1434" i="1"/>
  <c r="H1723" i="1"/>
  <c r="G1723" i="1"/>
  <c r="H1733" i="1"/>
  <c r="G1733" i="1"/>
  <c r="G30" i="1"/>
  <c r="H30" i="1"/>
  <c r="H1528" i="1"/>
  <c r="G1528" i="1"/>
  <c r="H1477" i="1"/>
  <c r="G1477" i="1"/>
  <c r="G898" i="1"/>
  <c r="H898" i="1"/>
  <c r="G886" i="1"/>
  <c r="H886" i="1"/>
  <c r="G543" i="1"/>
  <c r="H543" i="1"/>
  <c r="H350" i="1"/>
  <c r="G350" i="1"/>
  <c r="H348" i="1"/>
  <c r="G348" i="1"/>
  <c r="G1532" i="1"/>
  <c r="H1532" i="1"/>
  <c r="H415" i="1"/>
  <c r="G415" i="1"/>
  <c r="BB25" i="5"/>
  <c r="I686" i="1" a="1"/>
  <c r="I686" i="1" s="1"/>
  <c r="I691" i="1" a="1"/>
  <c r="I691" i="1" s="1"/>
  <c r="I688" i="1" a="1"/>
  <c r="I688" i="1" s="1"/>
  <c r="I664" i="1" a="1"/>
  <c r="I664" i="1" s="1"/>
  <c r="I662" i="1" a="1"/>
  <c r="I662" i="1" s="1"/>
  <c r="I687" i="1" a="1"/>
  <c r="I687" i="1" s="1"/>
  <c r="I683" i="1" a="1"/>
  <c r="I683" i="1" s="1"/>
  <c r="I672" i="1" a="1"/>
  <c r="I672" i="1" s="1"/>
  <c r="I684" i="1" a="1"/>
  <c r="I684" i="1" s="1"/>
  <c r="I666" i="1" a="1"/>
  <c r="I666" i="1" s="1"/>
  <c r="I670" i="1" a="1"/>
  <c r="I670" i="1" s="1"/>
  <c r="I685" i="1" a="1"/>
  <c r="I685" i="1" s="1"/>
  <c r="I690" i="1" a="1"/>
  <c r="I690" i="1" s="1"/>
  <c r="I671" i="1" a="1"/>
  <c r="I671" i="1" s="1"/>
  <c r="I676" i="1" a="1"/>
  <c r="I676" i="1" s="1"/>
  <c r="I682" i="1" a="1"/>
  <c r="I682" i="1" s="1"/>
  <c r="I669" i="1" a="1"/>
  <c r="I669" i="1" s="1"/>
  <c r="I680" i="1" a="1"/>
  <c r="I680" i="1" s="1"/>
  <c r="I673" i="1" a="1"/>
  <c r="I673" i="1" s="1"/>
  <c r="I667" i="1" a="1"/>
  <c r="I667" i="1" s="1"/>
  <c r="I681" i="1" a="1"/>
  <c r="I681" i="1" s="1"/>
  <c r="I677" i="1" a="1"/>
  <c r="I677" i="1" s="1"/>
  <c r="I678" i="1" a="1"/>
  <c r="I678" i="1" s="1"/>
  <c r="I689" i="1" a="1"/>
  <c r="I689" i="1" s="1"/>
  <c r="I668" i="1" a="1"/>
  <c r="I668" i="1" s="1"/>
  <c r="I665" i="1" a="1"/>
  <c r="I665" i="1" s="1"/>
  <c r="I663" i="1" a="1"/>
  <c r="I663" i="1" s="1"/>
  <c r="I674" i="1" a="1"/>
  <c r="I674" i="1" s="1"/>
  <c r="I679" i="1" a="1"/>
  <c r="I679" i="1" s="1"/>
  <c r="I675" i="1" a="1"/>
  <c r="I675" i="1" s="1"/>
  <c r="X662" i="1" a="1"/>
  <c r="X662" i="1" s="1"/>
  <c r="BD19" i="6"/>
  <c r="BD63" i="6" s="1"/>
  <c r="AR19" i="6"/>
  <c r="AR63" i="6" s="1"/>
  <c r="AH19" i="6"/>
  <c r="AH63" i="6" s="1"/>
  <c r="X19" i="6"/>
  <c r="X63" i="6" s="1"/>
  <c r="N63" i="6"/>
  <c r="BH64" i="6" s="1"/>
  <c r="BG19" i="6"/>
  <c r="BI19" i="6"/>
  <c r="H1560" i="1"/>
  <c r="G1560" i="1"/>
  <c r="H402" i="1"/>
  <c r="G402" i="1"/>
  <c r="G779" i="1"/>
  <c r="H779" i="1"/>
  <c r="H373" i="1"/>
  <c r="G373" i="1"/>
  <c r="H1427" i="1"/>
  <c r="G1427" i="1"/>
  <c r="H1717" i="1"/>
  <c r="G1717" i="1"/>
  <c r="H384" i="1"/>
  <c r="G384" i="1"/>
  <c r="H1526" i="1"/>
  <c r="G1526" i="1"/>
  <c r="H1492" i="1"/>
  <c r="G1492" i="1"/>
  <c r="G771" i="1"/>
  <c r="H771" i="1"/>
  <c r="H1716" i="1"/>
  <c r="G1716" i="1"/>
  <c r="H758" i="1"/>
  <c r="G758" i="1"/>
  <c r="H762" i="1"/>
  <c r="G762" i="1"/>
  <c r="H372" i="1"/>
  <c r="G372" i="1"/>
  <c r="H1431" i="1"/>
  <c r="G1431" i="1"/>
  <c r="H1438" i="1"/>
  <c r="G1438" i="1"/>
  <c r="H1714" i="1"/>
  <c r="G1714" i="1"/>
  <c r="H31" i="1"/>
  <c r="G31" i="1"/>
  <c r="G1521" i="1"/>
  <c r="H1521" i="1"/>
  <c r="H1501" i="1"/>
  <c r="G1501" i="1"/>
  <c r="H892" i="1"/>
  <c r="G892" i="1"/>
  <c r="H877" i="1"/>
  <c r="G877" i="1"/>
  <c r="H558" i="1"/>
  <c r="G558" i="1"/>
  <c r="H335" i="1"/>
  <c r="G335" i="1"/>
  <c r="G334" i="1"/>
  <c r="H334" i="1"/>
  <c r="H1542" i="1"/>
  <c r="G1542" i="1"/>
  <c r="G401" i="1"/>
  <c r="H401" i="1"/>
  <c r="H1116" i="1" l="1"/>
  <c r="G1116" i="1"/>
  <c r="H1121" i="1"/>
  <c r="G1121" i="1"/>
  <c r="H1342" i="1"/>
  <c r="G1342" i="1"/>
  <c r="H608" i="1"/>
  <c r="G608" i="1"/>
  <c r="H703" i="1"/>
  <c r="G703" i="1"/>
  <c r="BH19" i="6"/>
  <c r="BH63" i="6" s="1"/>
  <c r="BG63" i="6"/>
  <c r="H169" i="1"/>
  <c r="G169" i="1"/>
  <c r="H1131" i="1"/>
  <c r="G1131" i="1"/>
  <c r="H1114" i="1"/>
  <c r="G1114" i="1"/>
  <c r="H1324" i="1"/>
  <c r="G1324" i="1"/>
  <c r="H630" i="1"/>
  <c r="G630" i="1"/>
  <c r="AG510" i="1" a="1"/>
  <c r="AG510" i="1" s="1"/>
  <c r="AG497" i="1" a="1"/>
  <c r="AG497" i="1" s="1"/>
  <c r="AG491" i="1" a="1"/>
  <c r="AG491" i="1" s="1"/>
  <c r="AG494" i="1" a="1"/>
  <c r="AG494" i="1" s="1"/>
  <c r="AG486" i="1" a="1"/>
  <c r="AG486" i="1" s="1"/>
  <c r="AG508" i="1" a="1"/>
  <c r="AG508" i="1" s="1"/>
  <c r="AG499" i="1" a="1"/>
  <c r="AG499" i="1" s="1"/>
  <c r="AG501" i="1" a="1"/>
  <c r="AG501" i="1" s="1"/>
  <c r="AG485" i="1" a="1"/>
  <c r="AG485" i="1" s="1"/>
  <c r="AG502" i="1" a="1"/>
  <c r="AG502" i="1" s="1"/>
  <c r="AG509" i="1" a="1"/>
  <c r="AG509" i="1" s="1"/>
  <c r="AG488" i="1" a="1"/>
  <c r="AG488" i="1" s="1"/>
  <c r="AG492" i="1" a="1"/>
  <c r="AG492" i="1" s="1"/>
  <c r="AG506" i="1" a="1"/>
  <c r="AG506" i="1" s="1"/>
  <c r="AG493" i="1" a="1"/>
  <c r="AG493" i="1" s="1"/>
  <c r="AG504" i="1" a="1"/>
  <c r="AG504" i="1" s="1"/>
  <c r="AG511" i="1" a="1"/>
  <c r="AG511" i="1" s="1"/>
  <c r="AG487" i="1" a="1"/>
  <c r="AG487" i="1" s="1"/>
  <c r="AG500" i="1" a="1"/>
  <c r="AG500" i="1" s="1"/>
  <c r="AG489" i="1" a="1"/>
  <c r="AG489" i="1" s="1"/>
  <c r="AG484" i="1" a="1"/>
  <c r="AG484" i="1" s="1"/>
  <c r="AG482" i="1" a="1"/>
  <c r="AG482" i="1" s="1"/>
  <c r="AG505" i="1" a="1"/>
  <c r="AG505" i="1" s="1"/>
  <c r="AG507" i="1" a="1"/>
  <c r="AG507" i="1" s="1"/>
  <c r="AG498" i="1" a="1"/>
  <c r="AG498" i="1" s="1"/>
  <c r="AG483" i="1" a="1"/>
  <c r="AG483" i="1" s="1"/>
  <c r="AG496" i="1" a="1"/>
  <c r="AG496" i="1" s="1"/>
  <c r="AG490" i="1" a="1"/>
  <c r="AG490" i="1" s="1"/>
  <c r="AG503" i="1" a="1"/>
  <c r="AG503" i="1" s="1"/>
  <c r="AG495" i="1" a="1"/>
  <c r="AG495" i="1" s="1"/>
  <c r="BC19" i="5"/>
  <c r="G939" i="1"/>
  <c r="H939" i="1"/>
  <c r="H951" i="1"/>
  <c r="G951" i="1"/>
  <c r="G10" i="19"/>
  <c r="O10" i="19" s="1"/>
  <c r="A8" i="19"/>
  <c r="I8" i="19" s="1"/>
  <c r="B5" i="19"/>
  <c r="J5" i="19" s="1"/>
  <c r="C2" i="19"/>
  <c r="K2" i="19" s="1"/>
  <c r="F10" i="19"/>
  <c r="N10" i="19" s="1"/>
  <c r="G7" i="19"/>
  <c r="O7" i="19" s="1"/>
  <c r="A5" i="19"/>
  <c r="I5" i="19" s="1"/>
  <c r="B2" i="19"/>
  <c r="J2" i="19" s="1"/>
  <c r="E10" i="19"/>
  <c r="M10" i="19" s="1"/>
  <c r="F7" i="19"/>
  <c r="N7" i="19" s="1"/>
  <c r="G4" i="19"/>
  <c r="O4" i="19" s="1"/>
  <c r="A2" i="19"/>
  <c r="I2" i="19" s="1"/>
  <c r="D10" i="19"/>
  <c r="L10" i="19" s="1"/>
  <c r="E7" i="19"/>
  <c r="M7" i="19" s="1"/>
  <c r="F4" i="19"/>
  <c r="N4" i="19" s="1"/>
  <c r="G1" i="19"/>
  <c r="O1" i="19" s="1"/>
  <c r="C10" i="19"/>
  <c r="K10" i="19" s="1"/>
  <c r="D7" i="19"/>
  <c r="L7" i="19" s="1"/>
  <c r="E4" i="19"/>
  <c r="M4" i="19" s="1"/>
  <c r="F1" i="19"/>
  <c r="N1" i="19" s="1"/>
  <c r="A10" i="19"/>
  <c r="I10" i="19" s="1"/>
  <c r="B7" i="19"/>
  <c r="J7" i="19" s="1"/>
  <c r="C4" i="19"/>
  <c r="K4" i="19" s="1"/>
  <c r="D1" i="19"/>
  <c r="L1" i="19" s="1"/>
  <c r="G9" i="19"/>
  <c r="O9" i="19" s="1"/>
  <c r="A7" i="19"/>
  <c r="I7" i="19" s="1"/>
  <c r="B4" i="19"/>
  <c r="J4" i="19" s="1"/>
  <c r="C1" i="19"/>
  <c r="K1" i="19" s="1"/>
  <c r="F9" i="19"/>
  <c r="N9" i="19" s="1"/>
  <c r="G6" i="19"/>
  <c r="O6" i="19" s="1"/>
  <c r="A4" i="19"/>
  <c r="I4" i="19" s="1"/>
  <c r="B1" i="19"/>
  <c r="J1" i="19" s="1"/>
  <c r="E9" i="19"/>
  <c r="M9" i="19" s="1"/>
  <c r="F6" i="19"/>
  <c r="N6" i="19" s="1"/>
  <c r="G3" i="19"/>
  <c r="O3" i="19" s="1"/>
  <c r="D9" i="19"/>
  <c r="L9" i="19" s="1"/>
  <c r="E6" i="19"/>
  <c r="M6" i="19" s="1"/>
  <c r="F3" i="19"/>
  <c r="N3" i="19" s="1"/>
  <c r="A1" i="19"/>
  <c r="I1" i="19" s="1"/>
  <c r="C9" i="19"/>
  <c r="K9" i="19" s="1"/>
  <c r="D6" i="19"/>
  <c r="L6" i="19" s="1"/>
  <c r="E3" i="19"/>
  <c r="M3" i="19" s="1"/>
  <c r="B9" i="19"/>
  <c r="J9" i="19" s="1"/>
  <c r="C6" i="19"/>
  <c r="K6" i="19" s="1"/>
  <c r="D3" i="19"/>
  <c r="L3" i="19" s="1"/>
  <c r="G11" i="19"/>
  <c r="O11" i="19" s="1"/>
  <c r="A9" i="19"/>
  <c r="I9" i="19" s="1"/>
  <c r="B6" i="19"/>
  <c r="J6" i="19" s="1"/>
  <c r="C3" i="19"/>
  <c r="K3" i="19" s="1"/>
  <c r="E11" i="19"/>
  <c r="M11" i="19" s="1"/>
  <c r="F8" i="19"/>
  <c r="N8" i="19" s="1"/>
  <c r="G5" i="19"/>
  <c r="O5" i="19" s="1"/>
  <c r="A3" i="19"/>
  <c r="I3" i="19" s="1"/>
  <c r="D11" i="19"/>
  <c r="L11" i="19" s="1"/>
  <c r="E8" i="19"/>
  <c r="M8" i="19" s="1"/>
  <c r="F5" i="19"/>
  <c r="N5" i="19" s="1"/>
  <c r="G2" i="19"/>
  <c r="O2" i="19" s="1"/>
  <c r="C11" i="19"/>
  <c r="K11" i="19" s="1"/>
  <c r="D8" i="19"/>
  <c r="L8" i="19" s="1"/>
  <c r="E5" i="19"/>
  <c r="M5" i="19" s="1"/>
  <c r="F2" i="19"/>
  <c r="N2" i="19" s="1"/>
  <c r="B11" i="19"/>
  <c r="J11" i="19" s="1"/>
  <c r="C8" i="19"/>
  <c r="K8" i="19" s="1"/>
  <c r="D5" i="19"/>
  <c r="L5" i="19" s="1"/>
  <c r="E2" i="19"/>
  <c r="M2" i="19" s="1"/>
  <c r="A11" i="19"/>
  <c r="I11" i="19" s="1"/>
  <c r="B8" i="19"/>
  <c r="J8" i="19" s="1"/>
  <c r="C5" i="19"/>
  <c r="K5" i="19" s="1"/>
  <c r="D2" i="19"/>
  <c r="L2" i="19" s="1"/>
  <c r="F11" i="19"/>
  <c r="N11" i="19" s="1"/>
  <c r="B10" i="19"/>
  <c r="J10" i="19" s="1"/>
  <c r="G8" i="19"/>
  <c r="O8" i="19" s="1"/>
  <c r="C7" i="19"/>
  <c r="K7" i="19" s="1"/>
  <c r="A6" i="19"/>
  <c r="I6" i="19" s="1"/>
  <c r="D4" i="19"/>
  <c r="L4" i="19" s="1"/>
  <c r="B3" i="19"/>
  <c r="J3" i="19" s="1"/>
  <c r="E1" i="19"/>
  <c r="M1" i="19" s="1"/>
  <c r="H855" i="1"/>
  <c r="G855" i="1"/>
  <c r="H867" i="1"/>
  <c r="G867" i="1"/>
  <c r="H1648" i="1"/>
  <c r="G1648" i="1"/>
  <c r="H195" i="1"/>
  <c r="G195" i="1"/>
  <c r="H921" i="1"/>
  <c r="G921" i="1"/>
  <c r="H913" i="1"/>
  <c r="G913" i="1"/>
  <c r="H297" i="1"/>
  <c r="G297" i="1"/>
  <c r="H941" i="1"/>
  <c r="G941" i="1"/>
  <c r="G961" i="1"/>
  <c r="H961" i="1"/>
  <c r="H707" i="1"/>
  <c r="G707" i="1"/>
  <c r="H849" i="1"/>
  <c r="G849" i="1"/>
  <c r="H847" i="1"/>
  <c r="G847" i="1"/>
  <c r="H1636" i="1"/>
  <c r="G1636" i="1"/>
  <c r="H209" i="1"/>
  <c r="G209" i="1"/>
  <c r="A176" i="19"/>
  <c r="D176" i="19"/>
  <c r="C176" i="19"/>
  <c r="B176" i="19"/>
  <c r="H903" i="1"/>
  <c r="G903" i="1"/>
  <c r="G928" i="1"/>
  <c r="H928" i="1"/>
  <c r="H280" i="1"/>
  <c r="G280" i="1"/>
  <c r="H162" i="1"/>
  <c r="G162" i="1"/>
  <c r="H960" i="1"/>
  <c r="G960" i="1"/>
  <c r="H1140" i="1"/>
  <c r="G1140" i="1"/>
  <c r="G1132" i="1"/>
  <c r="H1132" i="1"/>
  <c r="G1326" i="1"/>
  <c r="H1326" i="1"/>
  <c r="G615" i="1"/>
  <c r="H615" i="1"/>
  <c r="H695" i="1"/>
  <c r="G695" i="1"/>
  <c r="H845" i="1"/>
  <c r="G845" i="1"/>
  <c r="G853" i="1"/>
  <c r="H853" i="1"/>
  <c r="H1645" i="1"/>
  <c r="G1645" i="1"/>
  <c r="H843" i="1"/>
  <c r="G843" i="1"/>
  <c r="H1629" i="1"/>
  <c r="G1629" i="1"/>
  <c r="H208" i="1"/>
  <c r="G208" i="1"/>
  <c r="H909" i="1"/>
  <c r="G909" i="1"/>
  <c r="G301" i="1"/>
  <c r="H301" i="1"/>
  <c r="H292" i="1"/>
  <c r="G292" i="1"/>
  <c r="H158" i="1"/>
  <c r="G158" i="1"/>
  <c r="H164" i="1"/>
  <c r="G164" i="1"/>
  <c r="G947" i="1"/>
  <c r="H947" i="1"/>
  <c r="H1141" i="1"/>
  <c r="G1141" i="1"/>
  <c r="H1323" i="1"/>
  <c r="G1323" i="1"/>
  <c r="H1344" i="1"/>
  <c r="G1344" i="1"/>
  <c r="H617" i="1"/>
  <c r="G617" i="1"/>
  <c r="H631" i="1"/>
  <c r="G631" i="1"/>
  <c r="G700" i="1"/>
  <c r="H700" i="1"/>
  <c r="G720" i="1"/>
  <c r="H720" i="1"/>
  <c r="G851" i="1"/>
  <c r="H851" i="1"/>
  <c r="H1641" i="1"/>
  <c r="G1641" i="1"/>
  <c r="H612" i="1"/>
  <c r="G612" i="1"/>
  <c r="H714" i="1"/>
  <c r="G714" i="1"/>
  <c r="G187" i="1"/>
  <c r="H187" i="1"/>
  <c r="G912" i="1"/>
  <c r="H912" i="1"/>
  <c r="G287" i="1"/>
  <c r="H287" i="1"/>
  <c r="H295" i="1"/>
  <c r="G295" i="1"/>
  <c r="H165" i="1"/>
  <c r="G165" i="1"/>
  <c r="G171" i="1"/>
  <c r="H171" i="1"/>
  <c r="G958" i="1"/>
  <c r="H958" i="1"/>
  <c r="H1133" i="1"/>
  <c r="G1133" i="1"/>
  <c r="H1343" i="1"/>
  <c r="G1343" i="1"/>
  <c r="G1347" i="1"/>
  <c r="H1347" i="1"/>
  <c r="H618" i="1"/>
  <c r="G618" i="1"/>
  <c r="H627" i="1"/>
  <c r="G627" i="1"/>
  <c r="H694" i="1"/>
  <c r="G694" i="1"/>
  <c r="G715" i="1"/>
  <c r="H715" i="1"/>
  <c r="G842" i="1"/>
  <c r="H842" i="1"/>
  <c r="G1650" i="1"/>
  <c r="H1650" i="1"/>
  <c r="D68" i="19"/>
  <c r="L68" i="19" s="1"/>
  <c r="C68" i="19"/>
  <c r="K68" i="19" s="1"/>
  <c r="B68" i="19"/>
  <c r="J68" i="19" s="1"/>
  <c r="A68" i="19"/>
  <c r="I68" i="19" s="1"/>
  <c r="D67" i="19"/>
  <c r="L67" i="19" s="1"/>
  <c r="C67" i="19"/>
  <c r="K67" i="19" s="1"/>
  <c r="B67" i="19"/>
  <c r="J67" i="19" s="1"/>
  <c r="A67" i="19"/>
  <c r="I67" i="19" s="1"/>
  <c r="H940" i="1"/>
  <c r="G940" i="1"/>
  <c r="H1115" i="1"/>
  <c r="G1115" i="1"/>
  <c r="H1336" i="1"/>
  <c r="G1336" i="1"/>
  <c r="H1328" i="1"/>
  <c r="G1328" i="1"/>
  <c r="H603" i="1"/>
  <c r="G603" i="1"/>
  <c r="H609" i="1"/>
  <c r="G609" i="1"/>
  <c r="H716" i="1"/>
  <c r="G716" i="1"/>
  <c r="G706" i="1"/>
  <c r="H706" i="1"/>
  <c r="G866" i="1"/>
  <c r="H866" i="1"/>
  <c r="H1633" i="1"/>
  <c r="G1633" i="1"/>
  <c r="H156" i="1"/>
  <c r="G156" i="1"/>
  <c r="H163" i="1"/>
  <c r="G163" i="1"/>
  <c r="H1120" i="1"/>
  <c r="G1120" i="1"/>
  <c r="H1322" i="1"/>
  <c r="G1322" i="1"/>
  <c r="H299" i="1"/>
  <c r="G299" i="1"/>
  <c r="H168" i="1"/>
  <c r="G168" i="1"/>
  <c r="G172" i="1"/>
  <c r="H172" i="1"/>
  <c r="H950" i="1"/>
  <c r="G950" i="1"/>
  <c r="H1137" i="1"/>
  <c r="G1137" i="1"/>
  <c r="H1338" i="1"/>
  <c r="G1338" i="1"/>
  <c r="G1330" i="1"/>
  <c r="H1330" i="1"/>
  <c r="A173" i="19"/>
  <c r="D174" i="19"/>
  <c r="C174" i="19"/>
  <c r="B174" i="19"/>
  <c r="A174" i="19"/>
  <c r="D173" i="19"/>
  <c r="C173" i="19"/>
  <c r="B173" i="19"/>
  <c r="H614" i="1"/>
  <c r="G614" i="1"/>
  <c r="G624" i="1"/>
  <c r="H624" i="1"/>
  <c r="G701" i="1"/>
  <c r="H701" i="1"/>
  <c r="H692" i="1"/>
  <c r="G692" i="1"/>
  <c r="H846" i="1"/>
  <c r="G846" i="1"/>
  <c r="H1630" i="1"/>
  <c r="G1630" i="1"/>
  <c r="H1637" i="1"/>
  <c r="G1637" i="1"/>
  <c r="H943" i="1"/>
  <c r="G943" i="1"/>
  <c r="H1123" i="1"/>
  <c r="G1123" i="1"/>
  <c r="G622" i="1"/>
  <c r="H622" i="1"/>
  <c r="H850" i="1"/>
  <c r="G850" i="1"/>
  <c r="G864" i="1"/>
  <c r="H864" i="1"/>
  <c r="G199" i="1"/>
  <c r="H199" i="1"/>
  <c r="H924" i="1"/>
  <c r="G924" i="1"/>
  <c r="H291" i="1"/>
  <c r="G291" i="1"/>
  <c r="H844" i="1"/>
  <c r="G844" i="1"/>
  <c r="G1628" i="1"/>
  <c r="H1628" i="1"/>
  <c r="G1631" i="1"/>
  <c r="H1631" i="1"/>
  <c r="G1339" i="1"/>
  <c r="H1339" i="1"/>
  <c r="H1333" i="1"/>
  <c r="G1333" i="1"/>
  <c r="H623" i="1"/>
  <c r="G623" i="1"/>
  <c r="H629" i="1"/>
  <c r="G629" i="1"/>
  <c r="H717" i="1"/>
  <c r="G717" i="1"/>
  <c r="G704" i="1"/>
  <c r="H704" i="1"/>
  <c r="H854" i="1"/>
  <c r="G854" i="1"/>
  <c r="G1622" i="1"/>
  <c r="H1622" i="1"/>
  <c r="H1644" i="1"/>
  <c r="G1644" i="1"/>
  <c r="H871" i="1"/>
  <c r="G871" i="1"/>
  <c r="H1647" i="1"/>
  <c r="G1647" i="1"/>
  <c r="H193" i="1"/>
  <c r="G193" i="1"/>
  <c r="H914" i="1"/>
  <c r="G914" i="1"/>
  <c r="H290" i="1"/>
  <c r="G290" i="1"/>
  <c r="H300" i="1"/>
  <c r="G300" i="1"/>
  <c r="G166" i="1"/>
  <c r="H166" i="1"/>
  <c r="H154" i="1"/>
  <c r="G154" i="1"/>
  <c r="H625" i="1"/>
  <c r="G625" i="1"/>
  <c r="G698" i="1"/>
  <c r="H698" i="1"/>
  <c r="H718" i="1"/>
  <c r="G718" i="1"/>
  <c r="H211" i="1"/>
  <c r="G211" i="1"/>
  <c r="H185" i="1"/>
  <c r="G185" i="1"/>
  <c r="H197" i="1"/>
  <c r="G197" i="1"/>
  <c r="H905" i="1"/>
  <c r="G905" i="1"/>
  <c r="H910" i="1"/>
  <c r="G910" i="1"/>
  <c r="G274" i="1"/>
  <c r="H274" i="1"/>
  <c r="G289" i="1"/>
  <c r="H289" i="1"/>
  <c r="G153" i="1"/>
  <c r="H153" i="1"/>
  <c r="H161" i="1"/>
  <c r="G161" i="1"/>
  <c r="H945" i="1"/>
  <c r="G945" i="1"/>
  <c r="H942" i="1"/>
  <c r="G942" i="1"/>
  <c r="H1125" i="1"/>
  <c r="G1125" i="1"/>
  <c r="G1329" i="1"/>
  <c r="H1329" i="1"/>
  <c r="G1346" i="1"/>
  <c r="H1346" i="1"/>
  <c r="H616" i="1"/>
  <c r="G616" i="1"/>
  <c r="G621" i="1"/>
  <c r="H621" i="1"/>
  <c r="H697" i="1"/>
  <c r="G697" i="1"/>
  <c r="H708" i="1"/>
  <c r="G708" i="1"/>
  <c r="G860" i="1"/>
  <c r="H860" i="1"/>
  <c r="G1642" i="1"/>
  <c r="H1642" i="1"/>
  <c r="H1640" i="1"/>
  <c r="G1640" i="1"/>
  <c r="H923" i="1"/>
  <c r="G923" i="1"/>
  <c r="H177" i="1"/>
  <c r="G177" i="1"/>
  <c r="H189" i="1"/>
  <c r="G189" i="1"/>
  <c r="G284" i="1"/>
  <c r="H284" i="1"/>
  <c r="H935" i="1"/>
  <c r="G935" i="1"/>
  <c r="H1113" i="1"/>
  <c r="G1113" i="1"/>
  <c r="H1340" i="1"/>
  <c r="G1340" i="1"/>
  <c r="G610" i="1"/>
  <c r="H610" i="1"/>
  <c r="H702" i="1"/>
  <c r="G702" i="1"/>
  <c r="H957" i="1"/>
  <c r="G957" i="1"/>
  <c r="G906" i="1"/>
  <c r="H906" i="1"/>
  <c r="H275" i="1"/>
  <c r="G275" i="1"/>
  <c r="H155" i="1"/>
  <c r="G155" i="1"/>
  <c r="G159" i="1"/>
  <c r="H159" i="1"/>
  <c r="H857" i="1"/>
  <c r="G857" i="1"/>
  <c r="G1634" i="1"/>
  <c r="H1634" i="1"/>
  <c r="H1639" i="1"/>
  <c r="G1639" i="1"/>
  <c r="H628" i="1"/>
  <c r="G628" i="1"/>
  <c r="H602" i="1"/>
  <c r="G602" i="1"/>
  <c r="H693" i="1"/>
  <c r="G693" i="1"/>
  <c r="G710" i="1"/>
  <c r="H710" i="1"/>
  <c r="G1127" i="1"/>
  <c r="H1127" i="1"/>
  <c r="G201" i="1"/>
  <c r="H201" i="1"/>
  <c r="H194" i="1"/>
  <c r="G194" i="1"/>
  <c r="H902" i="1"/>
  <c r="G902" i="1"/>
  <c r="H904" i="1"/>
  <c r="G904" i="1"/>
  <c r="H283" i="1"/>
  <c r="G283" i="1"/>
  <c r="F467" i="1" a="1"/>
  <c r="F467" i="1" s="1"/>
  <c r="F480" i="1" a="1"/>
  <c r="F480" i="1" s="1"/>
  <c r="F471" i="1" a="1"/>
  <c r="F471" i="1" s="1"/>
  <c r="F459" i="1" a="1"/>
  <c r="F459" i="1" s="1"/>
  <c r="F462" i="1" a="1"/>
  <c r="F462" i="1" s="1"/>
  <c r="F453" i="1" a="1"/>
  <c r="F453" i="1" s="1"/>
  <c r="F468" i="1" a="1"/>
  <c r="F468" i="1" s="1"/>
  <c r="F476" i="1" a="1"/>
  <c r="F476" i="1" s="1"/>
  <c r="F461" i="1" a="1"/>
  <c r="F461" i="1" s="1"/>
  <c r="F475" i="1" a="1"/>
  <c r="F475" i="1" s="1"/>
  <c r="F455" i="1" a="1"/>
  <c r="F455" i="1" s="1"/>
  <c r="F464" i="1" a="1"/>
  <c r="F464" i="1" s="1"/>
  <c r="F481" i="1" a="1"/>
  <c r="F481" i="1" s="1"/>
  <c r="F479" i="1" a="1"/>
  <c r="F479" i="1" s="1"/>
  <c r="F454" i="1" a="1"/>
  <c r="F454" i="1" s="1"/>
  <c r="F470" i="1" a="1"/>
  <c r="F470" i="1" s="1"/>
  <c r="F478" i="1" a="1"/>
  <c r="F478" i="1" s="1"/>
  <c r="F458" i="1" a="1"/>
  <c r="F458" i="1" s="1"/>
  <c r="F456" i="1" a="1"/>
  <c r="F456" i="1" s="1"/>
  <c r="F457" i="1" a="1"/>
  <c r="F457" i="1" s="1"/>
  <c r="F477" i="1" a="1"/>
  <c r="F477" i="1" s="1"/>
  <c r="F460" i="1" a="1"/>
  <c r="F460" i="1" s="1"/>
  <c r="F474" i="1" a="1"/>
  <c r="F474" i="1" s="1"/>
  <c r="F472" i="1" a="1"/>
  <c r="F472" i="1" s="1"/>
  <c r="F469" i="1" a="1"/>
  <c r="F469" i="1" s="1"/>
  <c r="F465" i="1" a="1"/>
  <c r="F465" i="1" s="1"/>
  <c r="F463" i="1" a="1"/>
  <c r="F463" i="1" s="1"/>
  <c r="F473" i="1" a="1"/>
  <c r="F473" i="1" s="1"/>
  <c r="F466" i="1" a="1"/>
  <c r="F466" i="1" s="1"/>
  <c r="F452" i="1" a="1"/>
  <c r="F452" i="1" s="1"/>
  <c r="G174" i="1"/>
  <c r="H174" i="1"/>
  <c r="G179" i="1"/>
  <c r="H179" i="1"/>
  <c r="G932" i="1"/>
  <c r="H932" i="1"/>
  <c r="H936" i="1"/>
  <c r="G936" i="1"/>
  <c r="H1136" i="1"/>
  <c r="G1136" i="1"/>
  <c r="H1130" i="1"/>
  <c r="G1130" i="1"/>
  <c r="H1351" i="1"/>
  <c r="G1351" i="1"/>
  <c r="H1334" i="1"/>
  <c r="G1334" i="1"/>
  <c r="G606" i="1"/>
  <c r="H606" i="1"/>
  <c r="H607" i="1"/>
  <c r="G607" i="1"/>
  <c r="H713" i="1"/>
  <c r="G713" i="1"/>
  <c r="G721" i="1"/>
  <c r="H721" i="1"/>
  <c r="H868" i="1"/>
  <c r="G868" i="1"/>
  <c r="H1638" i="1"/>
  <c r="G1638" i="1"/>
  <c r="H1646" i="1"/>
  <c r="G1646" i="1"/>
  <c r="G178" i="1"/>
  <c r="H178" i="1"/>
  <c r="H955" i="1"/>
  <c r="G955" i="1"/>
  <c r="G1349" i="1"/>
  <c r="H1349" i="1"/>
  <c r="G1331" i="1"/>
  <c r="H1331" i="1"/>
  <c r="G200" i="1"/>
  <c r="H200" i="1"/>
  <c r="G204" i="1"/>
  <c r="H204" i="1"/>
  <c r="G916" i="1"/>
  <c r="H916" i="1"/>
  <c r="G919" i="1"/>
  <c r="H919" i="1"/>
  <c r="G278" i="1"/>
  <c r="H278" i="1"/>
  <c r="G160" i="1"/>
  <c r="H160" i="1"/>
  <c r="C104" i="4"/>
  <c r="A24" i="4" a="1"/>
  <c r="A24" i="4" s="1"/>
  <c r="C106" i="4"/>
  <c r="C108" i="4" s="1"/>
  <c r="C111" i="4" s="1"/>
  <c r="E6" i="4"/>
  <c r="A21" i="4" s="1"/>
  <c r="G946" i="1"/>
  <c r="H946" i="1"/>
  <c r="H937" i="1"/>
  <c r="G937" i="1"/>
  <c r="H1129" i="1"/>
  <c r="G1129" i="1"/>
  <c r="H1138" i="1"/>
  <c r="G1138" i="1"/>
  <c r="H1345" i="1"/>
  <c r="G1345" i="1"/>
  <c r="H1337" i="1"/>
  <c r="G1337" i="1"/>
  <c r="H605" i="1"/>
  <c r="G605" i="1"/>
  <c r="H613" i="1"/>
  <c r="G613" i="1"/>
  <c r="H696" i="1"/>
  <c r="G696" i="1"/>
  <c r="G699" i="1"/>
  <c r="H699" i="1"/>
  <c r="H861" i="1"/>
  <c r="G861" i="1"/>
  <c r="G859" i="1"/>
  <c r="H859" i="1"/>
  <c r="H1623" i="1"/>
  <c r="G1623" i="1"/>
  <c r="H1632" i="1"/>
  <c r="G1632" i="1"/>
  <c r="H1112" i="1"/>
  <c r="G1112" i="1"/>
  <c r="H1335" i="1"/>
  <c r="G1335" i="1"/>
  <c r="H711" i="1"/>
  <c r="G711" i="1"/>
  <c r="H858" i="1"/>
  <c r="G858" i="1"/>
  <c r="H1625" i="1"/>
  <c r="G1625" i="1"/>
  <c r="H908" i="1"/>
  <c r="G908" i="1"/>
  <c r="H276" i="1"/>
  <c r="G276" i="1"/>
  <c r="G286" i="1"/>
  <c r="H286" i="1"/>
  <c r="H1126" i="1"/>
  <c r="G1126" i="1"/>
  <c r="H182" i="1"/>
  <c r="G182" i="1"/>
  <c r="H203" i="1"/>
  <c r="G203" i="1"/>
  <c r="G273" i="1"/>
  <c r="H273" i="1"/>
  <c r="H294" i="1"/>
  <c r="G294" i="1"/>
  <c r="G176" i="1"/>
  <c r="H176" i="1"/>
  <c r="H175" i="1"/>
  <c r="G175" i="1"/>
  <c r="H938" i="1"/>
  <c r="G938" i="1"/>
  <c r="G959" i="1"/>
  <c r="H959" i="1"/>
  <c r="H917" i="1"/>
  <c r="G917" i="1"/>
  <c r="H927" i="1"/>
  <c r="G927" i="1"/>
  <c r="G279" i="1"/>
  <c r="H279" i="1"/>
  <c r="H157" i="1"/>
  <c r="G157" i="1"/>
  <c r="N44" i="4" a="1"/>
  <c r="N44" i="4" s="1"/>
  <c r="N54" i="4" a="1"/>
  <c r="N54" i="4" s="1"/>
  <c r="N58" i="4" a="1"/>
  <c r="N58" i="4" s="1"/>
  <c r="N59" i="4" a="1"/>
  <c r="N59" i="4" s="1"/>
  <c r="N40" i="4" a="1"/>
  <c r="N40" i="4" s="1"/>
  <c r="N89" i="4" a="1"/>
  <c r="N89" i="4" s="1"/>
  <c r="N92" i="4" a="1"/>
  <c r="N92" i="4" s="1"/>
  <c r="N61" i="4" a="1"/>
  <c r="N61" i="4" s="1"/>
  <c r="N67" i="4" a="1"/>
  <c r="N67" i="4" s="1"/>
  <c r="N81" i="4" a="1"/>
  <c r="N81" i="4" s="1"/>
  <c r="N52" i="4" a="1"/>
  <c r="N52" i="4" s="1"/>
  <c r="N76" i="4" a="1"/>
  <c r="N76" i="4" s="1"/>
  <c r="N77" i="4" a="1"/>
  <c r="N77" i="4" s="1"/>
  <c r="N34" i="4" a="1"/>
  <c r="N34" i="4" s="1"/>
  <c r="N33" i="4" a="1"/>
  <c r="N33" i="4" s="1"/>
  <c r="N39" i="4" a="1"/>
  <c r="N39" i="4" s="1"/>
  <c r="N83" i="4" a="1"/>
  <c r="N83" i="4" s="1"/>
  <c r="N66" i="4" a="1"/>
  <c r="N66" i="4" s="1"/>
  <c r="N82" i="4" a="1"/>
  <c r="N82" i="4" s="1"/>
  <c r="N62" i="4" a="1"/>
  <c r="N62" i="4" s="1"/>
  <c r="N71" i="4" a="1"/>
  <c r="N71" i="4" s="1"/>
  <c r="N51" i="4" a="1"/>
  <c r="N51" i="4" s="1"/>
  <c r="N41" i="4" a="1"/>
  <c r="N41" i="4" s="1"/>
  <c r="N86" i="4" a="1"/>
  <c r="N86" i="4" s="1"/>
  <c r="N47" i="4" a="1"/>
  <c r="N47" i="4" s="1"/>
  <c r="N28" i="4" a="1"/>
  <c r="N28" i="4" s="1"/>
  <c r="N53" i="4" a="1"/>
  <c r="N53" i="4" s="1"/>
  <c r="N49" i="4" a="1"/>
  <c r="N49" i="4" s="1"/>
  <c r="N72" i="4" a="1"/>
  <c r="N72" i="4" s="1"/>
  <c r="N36" i="4" a="1"/>
  <c r="N36" i="4" s="1"/>
  <c r="N73" i="4" a="1"/>
  <c r="N73" i="4" s="1"/>
  <c r="N69" i="4" a="1"/>
  <c r="N69" i="4" s="1"/>
  <c r="N35" i="4" a="1"/>
  <c r="N35" i="4" s="1"/>
  <c r="N56" i="4" a="1"/>
  <c r="N56" i="4" s="1"/>
  <c r="N91" i="4" a="1"/>
  <c r="N91" i="4" s="1"/>
  <c r="N38" i="4" a="1"/>
  <c r="N38" i="4" s="1"/>
  <c r="N30" i="4" a="1"/>
  <c r="N30" i="4" s="1"/>
  <c r="N85" i="4" a="1"/>
  <c r="N85" i="4" s="1"/>
  <c r="N57" i="4" a="1"/>
  <c r="N57" i="4" s="1"/>
  <c r="N79" i="4" a="1"/>
  <c r="N79" i="4" s="1"/>
  <c r="N50" i="4" a="1"/>
  <c r="N50" i="4" s="1"/>
  <c r="N84" i="4" a="1"/>
  <c r="N84" i="4" s="1"/>
  <c r="N94" i="4" a="1"/>
  <c r="N94" i="4" s="1"/>
  <c r="N70" i="4" a="1"/>
  <c r="N70" i="4" s="1"/>
  <c r="N37" i="4" a="1"/>
  <c r="N37" i="4" s="1"/>
  <c r="N46" i="4" a="1"/>
  <c r="N46" i="4" s="1"/>
  <c r="N80" i="4" a="1"/>
  <c r="N80" i="4" s="1"/>
  <c r="N90" i="4" a="1"/>
  <c r="N90" i="4" s="1"/>
  <c r="N29" i="4" a="1"/>
  <c r="N29" i="4" s="1"/>
  <c r="N32" i="4" a="1"/>
  <c r="N32" i="4" s="1"/>
  <c r="N43" i="4" a="1"/>
  <c r="N43" i="4" s="1"/>
  <c r="N60" i="4" a="1"/>
  <c r="N60" i="4" s="1"/>
  <c r="N93" i="4" a="1"/>
  <c r="N93" i="4" s="1"/>
  <c r="N88" i="4" a="1"/>
  <c r="N88" i="4" s="1"/>
  <c r="N75" i="4" a="1"/>
  <c r="N75" i="4" s="1"/>
  <c r="N55" i="4" a="1"/>
  <c r="N55" i="4" s="1"/>
  <c r="N68" i="4" a="1"/>
  <c r="N68" i="4" s="1"/>
  <c r="N74" i="4" a="1"/>
  <c r="N74" i="4" s="1"/>
  <c r="N42" i="4" a="1"/>
  <c r="N42" i="4" s="1"/>
  <c r="N45" i="4" a="1"/>
  <c r="N45" i="4" s="1"/>
  <c r="N87" i="4" a="1"/>
  <c r="N87" i="4" s="1"/>
  <c r="N63" i="4" a="1"/>
  <c r="N63" i="4" s="1"/>
  <c r="N78" i="4" a="1"/>
  <c r="N78" i="4" s="1"/>
  <c r="N31" i="4" a="1"/>
  <c r="N31" i="4" s="1"/>
  <c r="N64" i="4" a="1"/>
  <c r="N64" i="4" s="1"/>
  <c r="N48" i="4" a="1"/>
  <c r="N48" i="4" s="1"/>
  <c r="N95" i="4" a="1"/>
  <c r="N95" i="4" s="1"/>
  <c r="N65" i="4" a="1"/>
  <c r="N65" i="4" s="1"/>
  <c r="H956" i="1"/>
  <c r="G956" i="1"/>
  <c r="H934" i="1"/>
  <c r="G934" i="1"/>
  <c r="H1118" i="1"/>
  <c r="G1118" i="1"/>
  <c r="H1122" i="1"/>
  <c r="G1122" i="1"/>
  <c r="H1332" i="1"/>
  <c r="G1332" i="1"/>
  <c r="H620" i="1"/>
  <c r="G620" i="1"/>
  <c r="H709" i="1"/>
  <c r="G709" i="1"/>
  <c r="H869" i="1"/>
  <c r="G869" i="1"/>
  <c r="H848" i="1"/>
  <c r="G848" i="1"/>
  <c r="H1649" i="1"/>
  <c r="G1649" i="1"/>
  <c r="H1624" i="1"/>
  <c r="G1624" i="1"/>
  <c r="A157" i="19"/>
  <c r="I157" i="19" s="1"/>
  <c r="A153" i="19"/>
  <c r="I153" i="19" s="1"/>
  <c r="A149" i="19"/>
  <c r="I149" i="19" s="1"/>
  <c r="A145" i="19"/>
  <c r="I145" i="19" s="1"/>
  <c r="A141" i="19"/>
  <c r="I141" i="19" s="1"/>
  <c r="E156" i="19"/>
  <c r="M156" i="19" s="1"/>
  <c r="E152" i="19"/>
  <c r="M152" i="19" s="1"/>
  <c r="E148" i="19"/>
  <c r="M148" i="19" s="1"/>
  <c r="E144" i="19"/>
  <c r="M144" i="19" s="1"/>
  <c r="E140" i="19"/>
  <c r="M140" i="19" s="1"/>
  <c r="D156" i="19"/>
  <c r="L156" i="19" s="1"/>
  <c r="D152" i="19"/>
  <c r="L152" i="19" s="1"/>
  <c r="D148" i="19"/>
  <c r="L148" i="19" s="1"/>
  <c r="D144" i="19"/>
  <c r="L144" i="19" s="1"/>
  <c r="D140" i="19"/>
  <c r="L140" i="19" s="1"/>
  <c r="C156" i="19"/>
  <c r="K156" i="19" s="1"/>
  <c r="C152" i="19"/>
  <c r="K152" i="19" s="1"/>
  <c r="C148" i="19"/>
  <c r="K148" i="19" s="1"/>
  <c r="C144" i="19"/>
  <c r="K144" i="19" s="1"/>
  <c r="C140" i="19"/>
  <c r="K140" i="19" s="1"/>
  <c r="B156" i="19"/>
  <c r="J156" i="19" s="1"/>
  <c r="B152" i="19"/>
  <c r="J152" i="19" s="1"/>
  <c r="B148" i="19"/>
  <c r="J148" i="19" s="1"/>
  <c r="B144" i="19"/>
  <c r="J144" i="19" s="1"/>
  <c r="B140" i="19"/>
  <c r="J140" i="19" s="1"/>
  <c r="A156" i="19"/>
  <c r="I156" i="19" s="1"/>
  <c r="A152" i="19"/>
  <c r="I152" i="19" s="1"/>
  <c r="A148" i="19"/>
  <c r="I148" i="19" s="1"/>
  <c r="A144" i="19"/>
  <c r="I144" i="19" s="1"/>
  <c r="E159" i="19"/>
  <c r="M159" i="19" s="1"/>
  <c r="E155" i="19"/>
  <c r="M155" i="19" s="1"/>
  <c r="E151" i="19"/>
  <c r="M151" i="19" s="1"/>
  <c r="E147" i="19"/>
  <c r="M147" i="19" s="1"/>
  <c r="E143" i="19"/>
  <c r="M143" i="19" s="1"/>
  <c r="A140" i="19"/>
  <c r="I140" i="19" s="1"/>
  <c r="D159" i="19"/>
  <c r="L159" i="19" s="1"/>
  <c r="D155" i="19"/>
  <c r="L155" i="19" s="1"/>
  <c r="D151" i="19"/>
  <c r="L151" i="19" s="1"/>
  <c r="D147" i="19"/>
  <c r="L147" i="19" s="1"/>
  <c r="D143" i="19"/>
  <c r="L143" i="19" s="1"/>
  <c r="C159" i="19"/>
  <c r="K159" i="19" s="1"/>
  <c r="C155" i="19"/>
  <c r="K155" i="19" s="1"/>
  <c r="C151" i="19"/>
  <c r="K151" i="19" s="1"/>
  <c r="C147" i="19"/>
  <c r="K147" i="19" s="1"/>
  <c r="C143" i="19"/>
  <c r="K143" i="19" s="1"/>
  <c r="B159" i="19"/>
  <c r="J159" i="19" s="1"/>
  <c r="B155" i="19"/>
  <c r="J155" i="19" s="1"/>
  <c r="B151" i="19"/>
  <c r="J151" i="19" s="1"/>
  <c r="B147" i="19"/>
  <c r="J147" i="19" s="1"/>
  <c r="B143" i="19"/>
  <c r="J143" i="19" s="1"/>
  <c r="A159" i="19"/>
  <c r="I159" i="19" s="1"/>
  <c r="A155" i="19"/>
  <c r="I155" i="19" s="1"/>
  <c r="A151" i="19"/>
  <c r="I151" i="19" s="1"/>
  <c r="A147" i="19"/>
  <c r="I147" i="19" s="1"/>
  <c r="A143" i="19"/>
  <c r="I143" i="19" s="1"/>
  <c r="E158" i="19"/>
  <c r="M158" i="19" s="1"/>
  <c r="E154" i="19"/>
  <c r="M154" i="19" s="1"/>
  <c r="E150" i="19"/>
  <c r="M150" i="19" s="1"/>
  <c r="E146" i="19"/>
  <c r="M146" i="19" s="1"/>
  <c r="E142" i="19"/>
  <c r="M142" i="19" s="1"/>
  <c r="D158" i="19"/>
  <c r="L158" i="19" s="1"/>
  <c r="D154" i="19"/>
  <c r="L154" i="19" s="1"/>
  <c r="D150" i="19"/>
  <c r="L150" i="19" s="1"/>
  <c r="D146" i="19"/>
  <c r="L146" i="19" s="1"/>
  <c r="D142" i="19"/>
  <c r="L142" i="19" s="1"/>
  <c r="C158" i="19"/>
  <c r="K158" i="19" s="1"/>
  <c r="C154" i="19"/>
  <c r="K154" i="19" s="1"/>
  <c r="C150" i="19"/>
  <c r="K150" i="19" s="1"/>
  <c r="C146" i="19"/>
  <c r="K146" i="19" s="1"/>
  <c r="C142" i="19"/>
  <c r="K142" i="19" s="1"/>
  <c r="B158" i="19"/>
  <c r="J158" i="19" s="1"/>
  <c r="B154" i="19"/>
  <c r="J154" i="19" s="1"/>
  <c r="B150" i="19"/>
  <c r="J150" i="19" s="1"/>
  <c r="B146" i="19"/>
  <c r="J146" i="19" s="1"/>
  <c r="B142" i="19"/>
  <c r="J142" i="19" s="1"/>
  <c r="A158" i="19"/>
  <c r="I158" i="19" s="1"/>
  <c r="A154" i="19"/>
  <c r="I154" i="19" s="1"/>
  <c r="A150" i="19"/>
  <c r="I150" i="19" s="1"/>
  <c r="A146" i="19"/>
  <c r="I146" i="19" s="1"/>
  <c r="A142" i="19"/>
  <c r="I142" i="19" s="1"/>
  <c r="E157" i="19"/>
  <c r="M157" i="19" s="1"/>
  <c r="E153" i="19"/>
  <c r="M153" i="19" s="1"/>
  <c r="E149" i="19"/>
  <c r="M149" i="19" s="1"/>
  <c r="E145" i="19"/>
  <c r="M145" i="19" s="1"/>
  <c r="E141" i="19"/>
  <c r="M141" i="19" s="1"/>
  <c r="D157" i="19"/>
  <c r="L157" i="19" s="1"/>
  <c r="D153" i="19"/>
  <c r="L153" i="19" s="1"/>
  <c r="D149" i="19"/>
  <c r="L149" i="19" s="1"/>
  <c r="D145" i="19"/>
  <c r="L145" i="19" s="1"/>
  <c r="D141" i="19"/>
  <c r="L141" i="19" s="1"/>
  <c r="C157" i="19"/>
  <c r="K157" i="19" s="1"/>
  <c r="C153" i="19"/>
  <c r="K153" i="19" s="1"/>
  <c r="C149" i="19"/>
  <c r="K149" i="19" s="1"/>
  <c r="C145" i="19"/>
  <c r="K145" i="19" s="1"/>
  <c r="C141" i="19"/>
  <c r="K141" i="19" s="1"/>
  <c r="B157" i="19"/>
  <c r="J157" i="19" s="1"/>
  <c r="B153" i="19"/>
  <c r="J153" i="19" s="1"/>
  <c r="B149" i="19"/>
  <c r="J149" i="19" s="1"/>
  <c r="B145" i="19"/>
  <c r="J145" i="19" s="1"/>
  <c r="B141" i="19"/>
  <c r="J141" i="19" s="1"/>
  <c r="G953" i="1"/>
  <c r="H953" i="1"/>
  <c r="H1139" i="1"/>
  <c r="G1139" i="1"/>
  <c r="H1325" i="1"/>
  <c r="G1325" i="1"/>
  <c r="G1348" i="1"/>
  <c r="H1348" i="1"/>
  <c r="H184" i="1"/>
  <c r="G184" i="1"/>
  <c r="H272" i="1"/>
  <c r="G272" i="1"/>
  <c r="G152" i="1"/>
  <c r="H152" i="1"/>
  <c r="H202" i="1"/>
  <c r="G202" i="1"/>
  <c r="H188" i="1"/>
  <c r="G188" i="1"/>
  <c r="G192" i="1"/>
  <c r="H192" i="1"/>
  <c r="G210" i="1"/>
  <c r="H210" i="1"/>
  <c r="G911" i="1"/>
  <c r="H911" i="1"/>
  <c r="H907" i="1"/>
  <c r="G907" i="1"/>
  <c r="G281" i="1"/>
  <c r="H281" i="1"/>
  <c r="H167" i="1"/>
  <c r="G167" i="1"/>
  <c r="H944" i="1"/>
  <c r="G944" i="1"/>
  <c r="H948" i="1"/>
  <c r="G948" i="1"/>
  <c r="H1124" i="1"/>
  <c r="G1124" i="1"/>
  <c r="G1128" i="1"/>
  <c r="H1128" i="1"/>
  <c r="H1350" i="1"/>
  <c r="G1350" i="1"/>
  <c r="H611" i="1"/>
  <c r="G611" i="1"/>
  <c r="G719" i="1"/>
  <c r="H719" i="1"/>
  <c r="H862" i="1"/>
  <c r="G862" i="1"/>
  <c r="G870" i="1"/>
  <c r="H870" i="1"/>
  <c r="H1626" i="1"/>
  <c r="G1626" i="1"/>
  <c r="H1651" i="1"/>
  <c r="G1651" i="1"/>
  <c r="H930" i="1"/>
  <c r="G930" i="1"/>
  <c r="H282" i="1"/>
  <c r="G282" i="1"/>
  <c r="H604" i="1"/>
  <c r="G604" i="1"/>
  <c r="G926" i="1"/>
  <c r="H926" i="1"/>
  <c r="H285" i="1"/>
  <c r="G285" i="1"/>
  <c r="G198" i="1"/>
  <c r="H198" i="1"/>
  <c r="H918" i="1"/>
  <c r="G918" i="1"/>
  <c r="AG675" i="1" a="1"/>
  <c r="AG675" i="1" s="1"/>
  <c r="AG688" i="1" a="1"/>
  <c r="AG688" i="1" s="1"/>
  <c r="AG662" i="1" a="1"/>
  <c r="AG662" i="1" s="1"/>
  <c r="AG669" i="1" a="1"/>
  <c r="AG669" i="1" s="1"/>
  <c r="AG672" i="1" a="1"/>
  <c r="AG672" i="1" s="1"/>
  <c r="AG680" i="1" a="1"/>
  <c r="AG680" i="1" s="1"/>
  <c r="AG670" i="1" a="1"/>
  <c r="AG670" i="1" s="1"/>
  <c r="AG681" i="1" a="1"/>
  <c r="AG681" i="1" s="1"/>
  <c r="AG664" i="1" a="1"/>
  <c r="AG664" i="1" s="1"/>
  <c r="AG671" i="1" a="1"/>
  <c r="AG671" i="1" s="1"/>
  <c r="AG668" i="1" a="1"/>
  <c r="AG668" i="1" s="1"/>
  <c r="AG676" i="1" a="1"/>
  <c r="AG676" i="1" s="1"/>
  <c r="AG691" i="1" a="1"/>
  <c r="AG691" i="1" s="1"/>
  <c r="AG674" i="1" a="1"/>
  <c r="AG674" i="1" s="1"/>
  <c r="AG690" i="1" a="1"/>
  <c r="AG690" i="1" s="1"/>
  <c r="AG663" i="1" a="1"/>
  <c r="AG663" i="1" s="1"/>
  <c r="AG679" i="1" a="1"/>
  <c r="AG679" i="1" s="1"/>
  <c r="AG677" i="1" a="1"/>
  <c r="AG677" i="1" s="1"/>
  <c r="AG678" i="1" a="1"/>
  <c r="AG678" i="1" s="1"/>
  <c r="AG683" i="1" a="1"/>
  <c r="AG683" i="1" s="1"/>
  <c r="AG685" i="1" a="1"/>
  <c r="AG685" i="1" s="1"/>
  <c r="AG667" i="1" a="1"/>
  <c r="AG667" i="1" s="1"/>
  <c r="AG686" i="1" a="1"/>
  <c r="AG686" i="1" s="1"/>
  <c r="AG665" i="1" a="1"/>
  <c r="AG665" i="1" s="1"/>
  <c r="AG682" i="1" a="1"/>
  <c r="AG682" i="1" s="1"/>
  <c r="AG689" i="1" a="1"/>
  <c r="AG689" i="1" s="1"/>
  <c r="AG673" i="1" a="1"/>
  <c r="AG673" i="1" s="1"/>
  <c r="AG666" i="1" a="1"/>
  <c r="AG666" i="1" s="1"/>
  <c r="AG687" i="1" a="1"/>
  <c r="AG687" i="1" s="1"/>
  <c r="AG684" i="1" a="1"/>
  <c r="AG684" i="1" s="1"/>
  <c r="BC25" i="5"/>
  <c r="W8" i="19" s="1"/>
  <c r="AF8" i="19" s="1"/>
  <c r="H205" i="1"/>
  <c r="G205" i="1"/>
  <c r="H207" i="1"/>
  <c r="G207" i="1"/>
  <c r="H920" i="1"/>
  <c r="G920" i="1"/>
  <c r="G915" i="1"/>
  <c r="H915" i="1"/>
  <c r="H288" i="1"/>
  <c r="G288" i="1"/>
  <c r="H170" i="1"/>
  <c r="G170" i="1"/>
  <c r="G949" i="1"/>
  <c r="H949" i="1"/>
  <c r="H933" i="1"/>
  <c r="G933" i="1"/>
  <c r="G1119" i="1"/>
  <c r="H1119" i="1"/>
  <c r="G1117" i="1"/>
  <c r="H1117" i="1"/>
  <c r="G1341" i="1"/>
  <c r="H1341" i="1"/>
  <c r="H626" i="1"/>
  <c r="G626" i="1"/>
  <c r="H712" i="1"/>
  <c r="G712" i="1"/>
  <c r="G865" i="1"/>
  <c r="H865" i="1"/>
  <c r="G856" i="1"/>
  <c r="H856" i="1"/>
  <c r="H1627" i="1"/>
  <c r="G1627" i="1"/>
  <c r="H1635" i="1"/>
  <c r="G1635" i="1"/>
  <c r="AG532" i="1" a="1"/>
  <c r="AG532" i="1" s="1"/>
  <c r="AG513" i="1" a="1"/>
  <c r="AG513" i="1" s="1"/>
  <c r="AG537" i="1" a="1"/>
  <c r="AG537" i="1" s="1"/>
  <c r="AG531" i="1" a="1"/>
  <c r="AG531" i="1" s="1"/>
  <c r="AG523" i="1" a="1"/>
  <c r="AG523" i="1" s="1"/>
  <c r="AG515" i="1" a="1"/>
  <c r="AG515" i="1" s="1"/>
  <c r="AG529" i="1" a="1"/>
  <c r="AG529" i="1" s="1"/>
  <c r="AG534" i="1" a="1"/>
  <c r="AG534" i="1" s="1"/>
  <c r="AG514" i="1" a="1"/>
  <c r="AG514" i="1" s="1"/>
  <c r="AG522" i="1" a="1"/>
  <c r="AG522" i="1" s="1"/>
  <c r="AG516" i="1" a="1"/>
  <c r="AG516" i="1" s="1"/>
  <c r="AG518" i="1" a="1"/>
  <c r="AG518" i="1" s="1"/>
  <c r="AG533" i="1" a="1"/>
  <c r="AG533" i="1" s="1"/>
  <c r="AG524" i="1" a="1"/>
  <c r="AG524" i="1" s="1"/>
  <c r="AG539" i="1" a="1"/>
  <c r="AG539" i="1" s="1"/>
  <c r="AG540" i="1" a="1"/>
  <c r="AG540" i="1" s="1"/>
  <c r="AG535" i="1" a="1"/>
  <c r="AG535" i="1" s="1"/>
  <c r="AG541" i="1" a="1"/>
  <c r="AG541" i="1" s="1"/>
  <c r="AG517" i="1" a="1"/>
  <c r="AG517" i="1" s="1"/>
  <c r="AG512" i="1" a="1"/>
  <c r="AG512" i="1" s="1"/>
  <c r="AG528" i="1" a="1"/>
  <c r="AG528" i="1" s="1"/>
  <c r="AG525" i="1" a="1"/>
  <c r="AG525" i="1" s="1"/>
  <c r="AG536" i="1" a="1"/>
  <c r="AG536" i="1" s="1"/>
  <c r="AG521" i="1" a="1"/>
  <c r="AG521" i="1" s="1"/>
  <c r="AG519" i="1" a="1"/>
  <c r="AG519" i="1" s="1"/>
  <c r="AG527" i="1" a="1"/>
  <c r="AG527" i="1" s="1"/>
  <c r="AG530" i="1" a="1"/>
  <c r="AG530" i="1" s="1"/>
  <c r="AG526" i="1" a="1"/>
  <c r="AG526" i="1" s="1"/>
  <c r="AG538" i="1" a="1"/>
  <c r="AG538" i="1" s="1"/>
  <c r="AG520" i="1" a="1"/>
  <c r="AG520" i="1" s="1"/>
  <c r="BC20" i="5"/>
  <c r="H196" i="1"/>
  <c r="G196" i="1"/>
  <c r="G206" i="1"/>
  <c r="H206" i="1"/>
  <c r="H925" i="1"/>
  <c r="G925" i="1"/>
  <c r="G922" i="1"/>
  <c r="H922" i="1"/>
  <c r="H293" i="1"/>
  <c r="G293" i="1"/>
  <c r="G181" i="1"/>
  <c r="H181" i="1"/>
  <c r="G186" i="1"/>
  <c r="H186" i="1"/>
  <c r="H277" i="1"/>
  <c r="G277" i="1"/>
  <c r="G173" i="1"/>
  <c r="H173" i="1"/>
  <c r="H190" i="1"/>
  <c r="G190" i="1"/>
  <c r="F640" i="1" a="1"/>
  <c r="F640" i="1" s="1"/>
  <c r="F653" i="1" a="1"/>
  <c r="F653" i="1" s="1"/>
  <c r="F635" i="1" a="1"/>
  <c r="F635" i="1" s="1"/>
  <c r="F632" i="1" a="1"/>
  <c r="F632" i="1" s="1"/>
  <c r="F634" i="1" a="1"/>
  <c r="F634" i="1" s="1"/>
  <c r="F654" i="1" a="1"/>
  <c r="F654" i="1" s="1"/>
  <c r="F659" i="1" a="1"/>
  <c r="F659" i="1" s="1"/>
  <c r="F661" i="1" a="1"/>
  <c r="F661" i="1" s="1"/>
  <c r="F657" i="1" a="1"/>
  <c r="F657" i="1" s="1"/>
  <c r="F650" i="1" a="1"/>
  <c r="F650" i="1" s="1"/>
  <c r="F648" i="1" a="1"/>
  <c r="F648" i="1" s="1"/>
  <c r="F641" i="1" a="1"/>
  <c r="F641" i="1" s="1"/>
  <c r="F652" i="1" a="1"/>
  <c r="F652" i="1" s="1"/>
  <c r="F644" i="1" a="1"/>
  <c r="F644" i="1" s="1"/>
  <c r="F658" i="1" a="1"/>
  <c r="F658" i="1" s="1"/>
  <c r="F645" i="1" a="1"/>
  <c r="F645" i="1" s="1"/>
  <c r="F643" i="1" a="1"/>
  <c r="F643" i="1" s="1"/>
  <c r="F660" i="1" a="1"/>
  <c r="F660" i="1" s="1"/>
  <c r="F656" i="1" a="1"/>
  <c r="F656" i="1" s="1"/>
  <c r="F637" i="1" a="1"/>
  <c r="F637" i="1" s="1"/>
  <c r="F655" i="1" a="1"/>
  <c r="F655" i="1" s="1"/>
  <c r="F638" i="1" a="1"/>
  <c r="F638" i="1" s="1"/>
  <c r="F642" i="1" a="1"/>
  <c r="F642" i="1" s="1"/>
  <c r="F646" i="1" a="1"/>
  <c r="F646" i="1" s="1"/>
  <c r="F636" i="1" a="1"/>
  <c r="F636" i="1" s="1"/>
  <c r="F647" i="1" a="1"/>
  <c r="F647" i="1" s="1"/>
  <c r="F639" i="1" a="1"/>
  <c r="F639" i="1" s="1"/>
  <c r="F651" i="1" a="1"/>
  <c r="F651" i="1" s="1"/>
  <c r="F649" i="1" a="1"/>
  <c r="F649" i="1" s="1"/>
  <c r="F633" i="1" a="1"/>
  <c r="F633" i="1" s="1"/>
  <c r="G298" i="1"/>
  <c r="H298" i="1"/>
  <c r="H183" i="1"/>
  <c r="G183" i="1"/>
  <c r="H191" i="1"/>
  <c r="G191" i="1"/>
  <c r="G929" i="1"/>
  <c r="H929" i="1"/>
  <c r="G931" i="1"/>
  <c r="H931" i="1"/>
  <c r="H296" i="1"/>
  <c r="G296" i="1"/>
  <c r="G180" i="1"/>
  <c r="H180" i="1"/>
  <c r="H954" i="1"/>
  <c r="G954" i="1"/>
  <c r="H952" i="1"/>
  <c r="G952" i="1"/>
  <c r="H1134" i="1"/>
  <c r="G1134" i="1"/>
  <c r="H1135" i="1"/>
  <c r="G1135" i="1"/>
  <c r="H1327" i="1"/>
  <c r="G1327" i="1"/>
  <c r="G619" i="1"/>
  <c r="H619" i="1"/>
  <c r="H705" i="1"/>
  <c r="G705" i="1"/>
  <c r="H863" i="1"/>
  <c r="G863" i="1"/>
  <c r="H852" i="1"/>
  <c r="G852" i="1"/>
  <c r="H1643" i="1"/>
  <c r="G1643" i="1"/>
  <c r="T10" i="19" l="1"/>
  <c r="AC10" i="19" s="1"/>
  <c r="T4" i="19"/>
  <c r="AC4" i="19" s="1"/>
  <c r="Z2" i="19"/>
  <c r="AI2" i="19" s="1"/>
  <c r="T22" i="19"/>
  <c r="AC22" i="19" s="1"/>
  <c r="T5" i="19"/>
  <c r="AC5" i="19" s="1"/>
  <c r="S13" i="19"/>
  <c r="AB13" i="19" s="1"/>
  <c r="H635" i="1"/>
  <c r="G635" i="1"/>
  <c r="C29" i="4" a="1"/>
  <c r="C29" i="4" s="1"/>
  <c r="L29" i="4" a="1"/>
  <c r="L29" i="4" s="1"/>
  <c r="A29" i="4" a="1"/>
  <c r="A29" i="4" s="1"/>
  <c r="D29" i="4" a="1"/>
  <c r="D29" i="4" s="1"/>
  <c r="K29" i="4" a="1"/>
  <c r="K29" i="4" s="1"/>
  <c r="I29" i="4" a="1"/>
  <c r="I29" i="4" s="1"/>
  <c r="B29" i="4" a="1"/>
  <c r="B29" i="4" s="1"/>
  <c r="J29" i="4" a="1"/>
  <c r="J29" i="4" s="1"/>
  <c r="F29" i="4" a="1"/>
  <c r="F29" i="4" s="1"/>
  <c r="E29" i="4" a="1"/>
  <c r="E29" i="4" s="1"/>
  <c r="G29" i="4" a="1"/>
  <c r="G29" i="4" s="1"/>
  <c r="H29" i="4" a="1"/>
  <c r="H29" i="4" s="1"/>
  <c r="Y9" i="19"/>
  <c r="AH9" i="19" s="1"/>
  <c r="W10" i="19"/>
  <c r="AF10" i="19" s="1"/>
  <c r="Z21" i="19"/>
  <c r="AI21" i="19" s="1"/>
  <c r="H655" i="1"/>
  <c r="G655" i="1"/>
  <c r="H640" i="1"/>
  <c r="G640" i="1"/>
  <c r="L95" i="4" a="1"/>
  <c r="L95" i="4" s="1"/>
  <c r="J95" i="4" a="1"/>
  <c r="J95" i="4" s="1"/>
  <c r="B95" i="4" a="1"/>
  <c r="B95" i="4" s="1"/>
  <c r="A95" i="4" a="1"/>
  <c r="A95" i="4" s="1"/>
  <c r="C95" i="4" a="1"/>
  <c r="C95" i="4" s="1"/>
  <c r="K95" i="4" a="1"/>
  <c r="K95" i="4" s="1"/>
  <c r="I95" i="4" a="1"/>
  <c r="I95" i="4" s="1"/>
  <c r="D95" i="4" a="1"/>
  <c r="D95" i="4" s="1"/>
  <c r="F95" i="4" a="1"/>
  <c r="F95" i="4" s="1"/>
  <c r="E95" i="4" a="1"/>
  <c r="E95" i="4" s="1"/>
  <c r="G95" i="4" a="1"/>
  <c r="G95" i="4" s="1"/>
  <c r="H95" i="4" a="1"/>
  <c r="H95" i="4" s="1"/>
  <c r="J80" i="4" a="1"/>
  <c r="J80" i="4" s="1"/>
  <c r="I80" i="4" a="1"/>
  <c r="I80" i="4" s="1"/>
  <c r="C80" i="4" a="1"/>
  <c r="C80" i="4" s="1"/>
  <c r="A80" i="4" a="1"/>
  <c r="A80" i="4" s="1"/>
  <c r="B80" i="4" a="1"/>
  <c r="B80" i="4" s="1"/>
  <c r="K80" i="4" a="1"/>
  <c r="K80" i="4" s="1"/>
  <c r="D80" i="4" a="1"/>
  <c r="D80" i="4" s="1"/>
  <c r="L80" i="4" a="1"/>
  <c r="L80" i="4" s="1"/>
  <c r="F80" i="4" a="1"/>
  <c r="F80" i="4" s="1"/>
  <c r="E80" i="4" a="1"/>
  <c r="E80" i="4" s="1"/>
  <c r="H80" i="4" a="1"/>
  <c r="H80" i="4" s="1"/>
  <c r="G80" i="4" a="1"/>
  <c r="G80" i="4" s="1"/>
  <c r="A53" i="4" a="1"/>
  <c r="A53" i="4" s="1"/>
  <c r="B53" i="4" a="1"/>
  <c r="B53" i="4" s="1"/>
  <c r="K53" i="4" a="1"/>
  <c r="K53" i="4" s="1"/>
  <c r="D53" i="4" a="1"/>
  <c r="D53" i="4" s="1"/>
  <c r="J53" i="4" a="1"/>
  <c r="J53" i="4" s="1"/>
  <c r="C53" i="4" a="1"/>
  <c r="C53" i="4" s="1"/>
  <c r="L53" i="4" a="1"/>
  <c r="L53" i="4" s="1"/>
  <c r="I53" i="4" a="1"/>
  <c r="I53" i="4" s="1"/>
  <c r="G53" i="4" a="1"/>
  <c r="G53" i="4" s="1"/>
  <c r="F53" i="4" a="1"/>
  <c r="F53" i="4" s="1"/>
  <c r="E53" i="4" a="1"/>
  <c r="E53" i="4" s="1"/>
  <c r="H53" i="4" a="1"/>
  <c r="H53" i="4" s="1"/>
  <c r="L92" i="4" a="1"/>
  <c r="L92" i="4" s="1"/>
  <c r="C92" i="4" a="1"/>
  <c r="C92" i="4" s="1"/>
  <c r="I92" i="4" a="1"/>
  <c r="I92" i="4" s="1"/>
  <c r="K92" i="4" a="1"/>
  <c r="K92" i="4" s="1"/>
  <c r="D92" i="4" a="1"/>
  <c r="D92" i="4" s="1"/>
  <c r="B92" i="4" a="1"/>
  <c r="B92" i="4" s="1"/>
  <c r="A92" i="4" a="1"/>
  <c r="A92" i="4" s="1"/>
  <c r="J92" i="4" a="1"/>
  <c r="J92" i="4" s="1"/>
  <c r="H92" i="4" a="1"/>
  <c r="H92" i="4" s="1"/>
  <c r="G92" i="4" a="1"/>
  <c r="G92" i="4" s="1"/>
  <c r="F92" i="4" a="1"/>
  <c r="F92" i="4" s="1"/>
  <c r="E92" i="4" a="1"/>
  <c r="E92" i="4" s="1"/>
  <c r="S7" i="19"/>
  <c r="AB7" i="19" s="1"/>
  <c r="T23" i="19"/>
  <c r="AC23" i="19" s="1"/>
  <c r="G478" i="1"/>
  <c r="H478" i="1"/>
  <c r="W16" i="19"/>
  <c r="AF16" i="19" s="1"/>
  <c r="T11" i="19"/>
  <c r="AC11" i="19" s="1"/>
  <c r="J65" i="4" a="1"/>
  <c r="J65" i="4" s="1"/>
  <c r="B65" i="4" a="1"/>
  <c r="B65" i="4" s="1"/>
  <c r="C65" i="4" a="1"/>
  <c r="C65" i="4" s="1"/>
  <c r="A65" i="4" a="1"/>
  <c r="A65" i="4" s="1"/>
  <c r="L65" i="4" a="1"/>
  <c r="L65" i="4" s="1"/>
  <c r="K65" i="4" a="1"/>
  <c r="K65" i="4" s="1"/>
  <c r="I65" i="4" a="1"/>
  <c r="I65" i="4" s="1"/>
  <c r="D65" i="4" a="1"/>
  <c r="D65" i="4" s="1"/>
  <c r="F65" i="4" a="1"/>
  <c r="F65" i="4" s="1"/>
  <c r="E65" i="4" a="1"/>
  <c r="E65" i="4" s="1"/>
  <c r="H65" i="4" a="1"/>
  <c r="H65" i="4" s="1"/>
  <c r="G65" i="4" a="1"/>
  <c r="G65" i="4" s="1"/>
  <c r="K49" i="4" a="1"/>
  <c r="K49" i="4" s="1"/>
  <c r="D49" i="4" a="1"/>
  <c r="D49" i="4" s="1"/>
  <c r="B49" i="4" a="1"/>
  <c r="B49" i="4" s="1"/>
  <c r="J49" i="4" a="1"/>
  <c r="J49" i="4" s="1"/>
  <c r="C49" i="4" a="1"/>
  <c r="C49" i="4" s="1"/>
  <c r="A49" i="4" a="1"/>
  <c r="A49" i="4" s="1"/>
  <c r="I49" i="4" a="1"/>
  <c r="I49" i="4" s="1"/>
  <c r="L49" i="4" a="1"/>
  <c r="L49" i="4" s="1"/>
  <c r="G49" i="4" a="1"/>
  <c r="G49" i="4" s="1"/>
  <c r="F49" i="4" a="1"/>
  <c r="F49" i="4" s="1"/>
  <c r="H49" i="4" a="1"/>
  <c r="H49" i="4" s="1"/>
  <c r="E49" i="4" a="1"/>
  <c r="E49" i="4" s="1"/>
  <c r="Y3" i="19"/>
  <c r="AH3" i="19" s="1"/>
  <c r="V4" i="19"/>
  <c r="AE4" i="19" s="1"/>
  <c r="K78" i="4" a="1"/>
  <c r="K78" i="4" s="1"/>
  <c r="D78" i="4" a="1"/>
  <c r="D78" i="4" s="1"/>
  <c r="A78" i="4" a="1"/>
  <c r="A78" i="4" s="1"/>
  <c r="J78" i="4" a="1"/>
  <c r="J78" i="4" s="1"/>
  <c r="C78" i="4" a="1"/>
  <c r="C78" i="4" s="1"/>
  <c r="B78" i="4" a="1"/>
  <c r="B78" i="4" s="1"/>
  <c r="L78" i="4" a="1"/>
  <c r="L78" i="4" s="1"/>
  <c r="I78" i="4" a="1"/>
  <c r="I78" i="4" s="1"/>
  <c r="H78" i="4" a="1"/>
  <c r="H78" i="4" s="1"/>
  <c r="G78" i="4" a="1"/>
  <c r="G78" i="4" s="1"/>
  <c r="F78" i="4" a="1"/>
  <c r="F78" i="4" s="1"/>
  <c r="E78" i="4" a="1"/>
  <c r="E78" i="4" s="1"/>
  <c r="C58" i="4" a="1"/>
  <c r="C58" i="4" s="1"/>
  <c r="A58" i="4" a="1"/>
  <c r="A58" i="4" s="1"/>
  <c r="K58" i="4" a="1"/>
  <c r="K58" i="4" s="1"/>
  <c r="I58" i="4" a="1"/>
  <c r="I58" i="4" s="1"/>
  <c r="J58" i="4" a="1"/>
  <c r="J58" i="4" s="1"/>
  <c r="D58" i="4" a="1"/>
  <c r="D58" i="4" s="1"/>
  <c r="B58" i="4" a="1"/>
  <c r="B58" i="4" s="1"/>
  <c r="L58" i="4" a="1"/>
  <c r="L58" i="4" s="1"/>
  <c r="H58" i="4" a="1"/>
  <c r="H58" i="4" s="1"/>
  <c r="G58" i="4" a="1"/>
  <c r="G58" i="4" s="1"/>
  <c r="F58" i="4" a="1"/>
  <c r="F58" i="4" s="1"/>
  <c r="E58" i="4" a="1"/>
  <c r="E58" i="4" s="1"/>
  <c r="W9" i="19"/>
  <c r="AF9" i="19" s="1"/>
  <c r="W2" i="19"/>
  <c r="AF2" i="19" s="1"/>
  <c r="W6" i="19"/>
  <c r="AF6" i="19" s="1"/>
  <c r="G481" i="1"/>
  <c r="H481" i="1"/>
  <c r="Z3" i="19"/>
  <c r="AI3" i="19" s="1"/>
  <c r="Z16" i="19"/>
  <c r="AI16" i="19" s="1"/>
  <c r="Y14" i="19"/>
  <c r="AH14" i="19" s="1"/>
  <c r="F494" i="1" a="1"/>
  <c r="F494" i="1" s="1"/>
  <c r="F502" i="1" a="1"/>
  <c r="F502" i="1" s="1"/>
  <c r="F491" i="1" a="1"/>
  <c r="F491" i="1" s="1"/>
  <c r="F488" i="1" a="1"/>
  <c r="F488" i="1" s="1"/>
  <c r="F504" i="1" a="1"/>
  <c r="F504" i="1" s="1"/>
  <c r="F499" i="1" a="1"/>
  <c r="F499" i="1" s="1"/>
  <c r="F510" i="1" a="1"/>
  <c r="F510" i="1" s="1"/>
  <c r="F492" i="1" a="1"/>
  <c r="F492" i="1" s="1"/>
  <c r="F497" i="1" a="1"/>
  <c r="F497" i="1" s="1"/>
  <c r="F500" i="1" a="1"/>
  <c r="F500" i="1" s="1"/>
  <c r="F489" i="1" a="1"/>
  <c r="F489" i="1" s="1"/>
  <c r="F490" i="1" a="1"/>
  <c r="F490" i="1" s="1"/>
  <c r="F487" i="1" a="1"/>
  <c r="F487" i="1" s="1"/>
  <c r="F511" i="1" a="1"/>
  <c r="F511" i="1" s="1"/>
  <c r="F482" i="1" a="1"/>
  <c r="F482" i="1" s="1"/>
  <c r="F493" i="1" a="1"/>
  <c r="F493" i="1" s="1"/>
  <c r="F495" i="1" a="1"/>
  <c r="F495" i="1" s="1"/>
  <c r="F508" i="1" a="1"/>
  <c r="F508" i="1" s="1"/>
  <c r="F503" i="1" a="1"/>
  <c r="F503" i="1" s="1"/>
  <c r="F486" i="1" a="1"/>
  <c r="F486" i="1" s="1"/>
  <c r="F505" i="1" a="1"/>
  <c r="F505" i="1" s="1"/>
  <c r="F483" i="1" a="1"/>
  <c r="F483" i="1" s="1"/>
  <c r="F484" i="1" a="1"/>
  <c r="F484" i="1" s="1"/>
  <c r="F509" i="1" a="1"/>
  <c r="F509" i="1" s="1"/>
  <c r="F507" i="1" a="1"/>
  <c r="F507" i="1" s="1"/>
  <c r="F496" i="1" a="1"/>
  <c r="F496" i="1" s="1"/>
  <c r="F501" i="1" a="1"/>
  <c r="F501" i="1" s="1"/>
  <c r="F485" i="1" a="1"/>
  <c r="F485" i="1" s="1"/>
  <c r="F498" i="1" a="1"/>
  <c r="F498" i="1" s="1"/>
  <c r="F506" i="1" a="1"/>
  <c r="F506" i="1" s="1"/>
  <c r="T7" i="19"/>
  <c r="AC7" i="19" s="1"/>
  <c r="W25" i="19"/>
  <c r="AF25" i="19" s="1"/>
  <c r="Z9" i="19"/>
  <c r="AI9" i="19" s="1"/>
  <c r="V17" i="19"/>
  <c r="AE17" i="19" s="1"/>
  <c r="I23" i="4" a="1"/>
  <c r="I23" i="4" s="1"/>
  <c r="U4" i="19"/>
  <c r="AD4" i="19" s="1"/>
  <c r="V13" i="19"/>
  <c r="AE13" i="19" s="1"/>
  <c r="S20" i="19"/>
  <c r="AB20" i="19" s="1"/>
  <c r="W11" i="19"/>
  <c r="AF11" i="19" s="1"/>
  <c r="V20" i="19"/>
  <c r="AE20" i="19" s="1"/>
  <c r="T17" i="19"/>
  <c r="AC17" i="19" s="1"/>
  <c r="X17" i="19"/>
  <c r="AG17" i="19" s="1"/>
  <c r="Y2" i="19"/>
  <c r="AH2" i="19" s="1"/>
  <c r="X23" i="19"/>
  <c r="AG23" i="19" s="1"/>
  <c r="U25" i="19"/>
  <c r="AD25" i="19" s="1"/>
  <c r="V2" i="19"/>
  <c r="AE2" i="19" s="1"/>
  <c r="W21" i="19"/>
  <c r="AF21" i="19" s="1"/>
  <c r="V23" i="19"/>
  <c r="AE23" i="19" s="1"/>
  <c r="T13" i="19"/>
  <c r="AC13" i="19" s="1"/>
  <c r="X26" i="19"/>
  <c r="AG26" i="19" s="1"/>
  <c r="Z20" i="19"/>
  <c r="AI20" i="19" s="1"/>
  <c r="X10" i="19"/>
  <c r="AG10" i="19" s="1"/>
  <c r="W4" i="19"/>
  <c r="AF4" i="19" s="1"/>
  <c r="T18" i="19"/>
  <c r="AC18" i="19" s="1"/>
  <c r="Z23" i="19"/>
  <c r="AI23" i="19" s="1"/>
  <c r="Y15" i="19"/>
  <c r="AH15" i="19" s="1"/>
  <c r="U5" i="19"/>
  <c r="AD5" i="19" s="1"/>
  <c r="T8" i="19"/>
  <c r="AC8" i="19" s="1"/>
  <c r="Y19" i="19"/>
  <c r="AH19" i="19" s="1"/>
  <c r="U3" i="19"/>
  <c r="AD3" i="19" s="1"/>
  <c r="I24" i="4" a="1"/>
  <c r="I24" i="4" s="1"/>
  <c r="S10" i="19"/>
  <c r="AB10" i="19" s="1"/>
  <c r="U13" i="19"/>
  <c r="AD13" i="19" s="1"/>
  <c r="Y20" i="19"/>
  <c r="AH20" i="19" s="1"/>
  <c r="U19" i="19"/>
  <c r="AD19" i="19" s="1"/>
  <c r="S16" i="19"/>
  <c r="AB16" i="19" s="1"/>
  <c r="X21" i="19"/>
  <c r="AG21" i="19" s="1"/>
  <c r="T19" i="19"/>
  <c r="AC19" i="19" s="1"/>
  <c r="X4" i="19"/>
  <c r="AG4" i="19" s="1"/>
  <c r="Z5" i="19"/>
  <c r="AI5" i="19" s="1"/>
  <c r="U24" i="19"/>
  <c r="AD24" i="19" s="1"/>
  <c r="X20" i="19"/>
  <c r="AG20" i="19" s="1"/>
  <c r="V16" i="19"/>
  <c r="AE16" i="19" s="1"/>
  <c r="X19" i="19"/>
  <c r="AG19" i="19" s="1"/>
  <c r="Z11" i="19"/>
  <c r="AI11" i="19" s="1"/>
  <c r="X3" i="19"/>
  <c r="AG3" i="19" s="1"/>
  <c r="T24" i="19"/>
  <c r="AC24" i="19" s="1"/>
  <c r="U21" i="19"/>
  <c r="AD21" i="19" s="1"/>
  <c r="Y18" i="19"/>
  <c r="AH18" i="19" s="1"/>
  <c r="Z18" i="19"/>
  <c r="AI18" i="19" s="1"/>
  <c r="Z22" i="19"/>
  <c r="AI22" i="19" s="1"/>
  <c r="W23" i="19"/>
  <c r="AF23" i="19" s="1"/>
  <c r="T21" i="19"/>
  <c r="AC21" i="19" s="1"/>
  <c r="W26" i="19"/>
  <c r="AF26" i="19" s="1"/>
  <c r="Z19" i="19"/>
  <c r="AI19" i="19" s="1"/>
  <c r="Y6" i="19"/>
  <c r="AH6" i="19" s="1"/>
  <c r="T20" i="19"/>
  <c r="AC20" i="19" s="1"/>
  <c r="S24" i="19"/>
  <c r="AB24" i="19" s="1"/>
  <c r="Z26" i="19"/>
  <c r="AI26" i="19" s="1"/>
  <c r="T12" i="19"/>
  <c r="AC12" i="19" s="1"/>
  <c r="K6" i="4" a="1"/>
  <c r="K6" i="4" s="1"/>
  <c r="A9" i="4" s="1"/>
  <c r="V15" i="19"/>
  <c r="AE15" i="19" s="1"/>
  <c r="V8" i="19"/>
  <c r="AE8" i="19" s="1"/>
  <c r="T14" i="19"/>
  <c r="AC14" i="19" s="1"/>
  <c r="X5" i="19"/>
  <c r="AG5" i="19" s="1"/>
  <c r="W18" i="19"/>
  <c r="AF18" i="19" s="1"/>
  <c r="X18" i="19"/>
  <c r="AG18" i="19" s="1"/>
  <c r="X2" i="19"/>
  <c r="AG2" i="19" s="1"/>
  <c r="V3" i="19"/>
  <c r="AE3" i="19" s="1"/>
  <c r="Z7" i="19"/>
  <c r="AI7" i="19" s="1"/>
  <c r="X13" i="19"/>
  <c r="AG13" i="19" s="1"/>
  <c r="T2" i="19"/>
  <c r="AC2" i="19" s="1"/>
  <c r="T16" i="19"/>
  <c r="AC16" i="19" s="1"/>
  <c r="V10" i="19"/>
  <c r="AE10" i="19" s="1"/>
  <c r="F14" i="4" a="1"/>
  <c r="F14" i="4" s="1"/>
  <c r="Y16" i="19"/>
  <c r="AH16" i="19" s="1"/>
  <c r="S22" i="19"/>
  <c r="AB22" i="19" s="1"/>
  <c r="Y22" i="19"/>
  <c r="AH22" i="19" s="1"/>
  <c r="W22" i="19"/>
  <c r="AF22" i="19" s="1"/>
  <c r="W14" i="19"/>
  <c r="AF14" i="19" s="1"/>
  <c r="W5" i="19"/>
  <c r="AF5" i="19" s="1"/>
  <c r="F17" i="4" a="1"/>
  <c r="F17" i="4" s="1"/>
  <c r="V12" i="19"/>
  <c r="AE12" i="19" s="1"/>
  <c r="X14" i="19"/>
  <c r="AG14" i="19" s="1"/>
  <c r="S11" i="19"/>
  <c r="AB11" i="19" s="1"/>
  <c r="Y7" i="19"/>
  <c r="AH7" i="19" s="1"/>
  <c r="S15" i="19"/>
  <c r="AB15" i="19" s="1"/>
  <c r="V9" i="19"/>
  <c r="AE9" i="19" s="1"/>
  <c r="Z17" i="19"/>
  <c r="AI17" i="19" s="1"/>
  <c r="T15" i="19"/>
  <c r="AC15" i="19" s="1"/>
  <c r="U16" i="19"/>
  <c r="AD16" i="19" s="1"/>
  <c r="S17" i="19"/>
  <c r="AB17" i="19" s="1"/>
  <c r="U26" i="19"/>
  <c r="AD26" i="19" s="1"/>
  <c r="F15" i="4" a="1"/>
  <c r="F15" i="4" s="1"/>
  <c r="X12" i="19"/>
  <c r="AG12" i="19" s="1"/>
  <c r="Z14" i="19"/>
  <c r="AI14" i="19" s="1"/>
  <c r="S26" i="19"/>
  <c r="AB26" i="19" s="1"/>
  <c r="Z13" i="19"/>
  <c r="AI13" i="19" s="1"/>
  <c r="V21" i="19"/>
  <c r="AE21" i="19" s="1"/>
  <c r="S3" i="19"/>
  <c r="AB3" i="19" s="1"/>
  <c r="V14" i="19"/>
  <c r="AE14" i="19" s="1"/>
  <c r="S8" i="19"/>
  <c r="AB8" i="19" s="1"/>
  <c r="U14" i="19"/>
  <c r="AD14" i="19" s="1"/>
  <c r="Y21" i="19"/>
  <c r="AH21" i="19" s="1"/>
  <c r="U22" i="19"/>
  <c r="AD22" i="19" s="1"/>
  <c r="X9" i="19"/>
  <c r="AG9" i="19" s="1"/>
  <c r="V11" i="19"/>
  <c r="AE11" i="19" s="1"/>
  <c r="V24" i="19"/>
  <c r="AE24" i="19" s="1"/>
  <c r="U12" i="19"/>
  <c r="AD12" i="19" s="1"/>
  <c r="U15" i="19"/>
  <c r="AD15" i="19" s="1"/>
  <c r="Y11" i="19"/>
  <c r="AH11" i="19" s="1"/>
  <c r="H458" i="1"/>
  <c r="G458" i="1"/>
  <c r="G637" i="1"/>
  <c r="H637" i="1"/>
  <c r="A28" i="4" a="1"/>
  <c r="A28" i="4" s="1"/>
  <c r="D28" i="4" a="1"/>
  <c r="D28" i="4" s="1"/>
  <c r="L28" i="4" a="1"/>
  <c r="L28" i="4" s="1"/>
  <c r="B28" i="4" a="1"/>
  <c r="B28" i="4" s="1"/>
  <c r="J28" i="4" a="1"/>
  <c r="J28" i="4" s="1"/>
  <c r="K28" i="4" a="1"/>
  <c r="K28" i="4" s="1"/>
  <c r="C28" i="4" a="1"/>
  <c r="C28" i="4" s="1"/>
  <c r="I28" i="4" a="1"/>
  <c r="I28" i="4" s="1"/>
  <c r="H28" i="4" a="1"/>
  <c r="H28" i="4" s="1"/>
  <c r="F28" i="4" a="1"/>
  <c r="F28" i="4" s="1"/>
  <c r="G28" i="4" a="1"/>
  <c r="G28" i="4" s="1"/>
  <c r="E28" i="4" a="1"/>
  <c r="E28" i="4" s="1"/>
  <c r="T3" i="19"/>
  <c r="AC3" i="19" s="1"/>
  <c r="C94" i="4" a="1"/>
  <c r="C94" i="4" s="1"/>
  <c r="D94" i="4" a="1"/>
  <c r="D94" i="4" s="1"/>
  <c r="B94" i="4" a="1"/>
  <c r="B94" i="4" s="1"/>
  <c r="L94" i="4" a="1"/>
  <c r="L94" i="4" s="1"/>
  <c r="K94" i="4" a="1"/>
  <c r="K94" i="4" s="1"/>
  <c r="J94" i="4" a="1"/>
  <c r="J94" i="4" s="1"/>
  <c r="I94" i="4" a="1"/>
  <c r="I94" i="4" s="1"/>
  <c r="A94" i="4" a="1"/>
  <c r="A94" i="4" s="1"/>
  <c r="F94" i="4" a="1"/>
  <c r="F94" i="4" s="1"/>
  <c r="E94" i="4" a="1"/>
  <c r="E94" i="4" s="1"/>
  <c r="H94" i="4" a="1"/>
  <c r="H94" i="4" s="1"/>
  <c r="G94" i="4" a="1"/>
  <c r="G94" i="4" s="1"/>
  <c r="I41" i="4" a="1"/>
  <c r="I41" i="4" s="1"/>
  <c r="L41" i="4" a="1"/>
  <c r="L41" i="4" s="1"/>
  <c r="J41" i="4" a="1"/>
  <c r="J41" i="4" s="1"/>
  <c r="A41" i="4" a="1"/>
  <c r="A41" i="4" s="1"/>
  <c r="C41" i="4" a="1"/>
  <c r="C41" i="4" s="1"/>
  <c r="B41" i="4" a="1"/>
  <c r="B41" i="4" s="1"/>
  <c r="K41" i="4" a="1"/>
  <c r="K41" i="4" s="1"/>
  <c r="D41" i="4" a="1"/>
  <c r="D41" i="4" s="1"/>
  <c r="E41" i="4" a="1"/>
  <c r="E41" i="4" s="1"/>
  <c r="F41" i="4" a="1"/>
  <c r="F41" i="4" s="1"/>
  <c r="G41" i="4" a="1"/>
  <c r="G41" i="4" s="1"/>
  <c r="H41" i="4" a="1"/>
  <c r="H41" i="4" s="1"/>
  <c r="U7" i="19"/>
  <c r="AD7" i="19" s="1"/>
  <c r="G645" i="1"/>
  <c r="H645" i="1"/>
  <c r="U8" i="19"/>
  <c r="AD8" i="19" s="1"/>
  <c r="A63" i="4" a="1"/>
  <c r="A63" i="4" s="1"/>
  <c r="K63" i="4" a="1"/>
  <c r="K63" i="4" s="1"/>
  <c r="B63" i="4" a="1"/>
  <c r="B63" i="4" s="1"/>
  <c r="D63" i="4" a="1"/>
  <c r="D63" i="4" s="1"/>
  <c r="I63" i="4" a="1"/>
  <c r="I63" i="4" s="1"/>
  <c r="J63" i="4" a="1"/>
  <c r="J63" i="4" s="1"/>
  <c r="C63" i="4" a="1"/>
  <c r="C63" i="4" s="1"/>
  <c r="L63" i="4" a="1"/>
  <c r="L63" i="4" s="1"/>
  <c r="H63" i="4" a="1"/>
  <c r="H63" i="4" s="1"/>
  <c r="G63" i="4" a="1"/>
  <c r="G63" i="4" s="1"/>
  <c r="F63" i="4" a="1"/>
  <c r="F63" i="4" s="1"/>
  <c r="E63" i="4" a="1"/>
  <c r="E63" i="4" s="1"/>
  <c r="A84" i="4" a="1"/>
  <c r="A84" i="4" s="1"/>
  <c r="C84" i="4" a="1"/>
  <c r="C84" i="4" s="1"/>
  <c r="K84" i="4" a="1"/>
  <c r="K84" i="4" s="1"/>
  <c r="L84" i="4" a="1"/>
  <c r="L84" i="4" s="1"/>
  <c r="I84" i="4" a="1"/>
  <c r="I84" i="4" s="1"/>
  <c r="B84" i="4" a="1"/>
  <c r="B84" i="4" s="1"/>
  <c r="J84" i="4" a="1"/>
  <c r="J84" i="4" s="1"/>
  <c r="D84" i="4" a="1"/>
  <c r="D84" i="4" s="1"/>
  <c r="F84" i="4" a="1"/>
  <c r="F84" i="4" s="1"/>
  <c r="E84" i="4" a="1"/>
  <c r="E84" i="4" s="1"/>
  <c r="H84" i="4" a="1"/>
  <c r="H84" i="4" s="1"/>
  <c r="G84" i="4" a="1"/>
  <c r="G84" i="4" s="1"/>
  <c r="D51" i="4" a="1"/>
  <c r="D51" i="4" s="1"/>
  <c r="B51" i="4" a="1"/>
  <c r="B51" i="4" s="1"/>
  <c r="L51" i="4" a="1"/>
  <c r="L51" i="4" s="1"/>
  <c r="K51" i="4" a="1"/>
  <c r="K51" i="4" s="1"/>
  <c r="J51" i="4" a="1"/>
  <c r="J51" i="4" s="1"/>
  <c r="I51" i="4" a="1"/>
  <c r="I51" i="4" s="1"/>
  <c r="C51" i="4" a="1"/>
  <c r="C51" i="4" s="1"/>
  <c r="A51" i="4" a="1"/>
  <c r="A51" i="4" s="1"/>
  <c r="H51" i="4" a="1"/>
  <c r="H51" i="4" s="1"/>
  <c r="G51" i="4" a="1"/>
  <c r="G51" i="4" s="1"/>
  <c r="F51" i="4" a="1"/>
  <c r="F51" i="4" s="1"/>
  <c r="E51" i="4" a="1"/>
  <c r="E51" i="4" s="1"/>
  <c r="I54" i="4" a="1"/>
  <c r="I54" i="4" s="1"/>
  <c r="D54" i="4" a="1"/>
  <c r="D54" i="4" s="1"/>
  <c r="K54" i="4" a="1"/>
  <c r="K54" i="4" s="1"/>
  <c r="L54" i="4" a="1"/>
  <c r="L54" i="4" s="1"/>
  <c r="J54" i="4" a="1"/>
  <c r="J54" i="4" s="1"/>
  <c r="B54" i="4" a="1"/>
  <c r="B54" i="4" s="1"/>
  <c r="A54" i="4" a="1"/>
  <c r="A54" i="4" s="1"/>
  <c r="C54" i="4" a="1"/>
  <c r="C54" i="4" s="1"/>
  <c r="H54" i="4" a="1"/>
  <c r="H54" i="4" s="1"/>
  <c r="G54" i="4" a="1"/>
  <c r="G54" i="4" s="1"/>
  <c r="F54" i="4" a="1"/>
  <c r="F54" i="4" s="1"/>
  <c r="E54" i="4" a="1"/>
  <c r="E54" i="4" s="1"/>
  <c r="T6" i="19"/>
  <c r="AC6" i="19" s="1"/>
  <c r="S5" i="19"/>
  <c r="AB5" i="19" s="1"/>
  <c r="S9" i="19"/>
  <c r="AB9" i="19" s="1"/>
  <c r="Y5" i="19"/>
  <c r="AH5" i="19" s="1"/>
  <c r="H464" i="1"/>
  <c r="G464" i="1"/>
  <c r="Y17" i="19"/>
  <c r="AH17" i="19" s="1"/>
  <c r="V19" i="19"/>
  <c r="AE19" i="19" s="1"/>
  <c r="C64" i="4" a="1"/>
  <c r="C64" i="4" s="1"/>
  <c r="J64" i="4" a="1"/>
  <c r="J64" i="4" s="1"/>
  <c r="B64" i="4" a="1"/>
  <c r="B64" i="4" s="1"/>
  <c r="L64" i="4" a="1"/>
  <c r="L64" i="4" s="1"/>
  <c r="K64" i="4" a="1"/>
  <c r="K64" i="4" s="1"/>
  <c r="I64" i="4" a="1"/>
  <c r="I64" i="4" s="1"/>
  <c r="D64" i="4" a="1"/>
  <c r="D64" i="4" s="1"/>
  <c r="A64" i="4" a="1"/>
  <c r="A64" i="4" s="1"/>
  <c r="F64" i="4" a="1"/>
  <c r="F64" i="4" s="1"/>
  <c r="E64" i="4" a="1"/>
  <c r="E64" i="4" s="1"/>
  <c r="H64" i="4" a="1"/>
  <c r="H64" i="4" s="1"/>
  <c r="G64" i="4" a="1"/>
  <c r="G64" i="4" s="1"/>
  <c r="K37" i="4" a="1"/>
  <c r="K37" i="4" s="1"/>
  <c r="D37" i="4" a="1"/>
  <c r="D37" i="4" s="1"/>
  <c r="I37" i="4" a="1"/>
  <c r="I37" i="4" s="1"/>
  <c r="B37" i="4" a="1"/>
  <c r="B37" i="4" s="1"/>
  <c r="C37" i="4" a="1"/>
  <c r="C37" i="4" s="1"/>
  <c r="L37" i="4" a="1"/>
  <c r="L37" i="4" s="1"/>
  <c r="J37" i="4" a="1"/>
  <c r="J37" i="4" s="1"/>
  <c r="A37" i="4" a="1"/>
  <c r="A37" i="4" s="1"/>
  <c r="G37" i="4" a="1"/>
  <c r="G37" i="4" s="1"/>
  <c r="F37" i="4" a="1"/>
  <c r="F37" i="4" s="1"/>
  <c r="H37" i="4" a="1"/>
  <c r="H37" i="4" s="1"/>
  <c r="E37" i="4" a="1"/>
  <c r="E37" i="4" s="1"/>
  <c r="F13" i="4" a="1"/>
  <c r="F13" i="4" s="1"/>
  <c r="T26" i="19"/>
  <c r="AC26" i="19" s="1"/>
  <c r="V26" i="19"/>
  <c r="AE26" i="19" s="1"/>
  <c r="Z6" i="19"/>
  <c r="AI6" i="19" s="1"/>
  <c r="H455" i="1"/>
  <c r="G455" i="1"/>
  <c r="V6" i="19"/>
  <c r="AE6" i="19" s="1"/>
  <c r="Y12" i="19"/>
  <c r="AH12" i="19" s="1"/>
  <c r="U10" i="19"/>
  <c r="AD10" i="19" s="1"/>
  <c r="Z25" i="19"/>
  <c r="AI25" i="19" s="1"/>
  <c r="Z15" i="19"/>
  <c r="AI15" i="19" s="1"/>
  <c r="L74" i="4" a="1"/>
  <c r="L74" i="4" s="1"/>
  <c r="A74" i="4" a="1"/>
  <c r="A74" i="4" s="1"/>
  <c r="I74" i="4" a="1"/>
  <c r="I74" i="4" s="1"/>
  <c r="J74" i="4" a="1"/>
  <c r="J74" i="4" s="1"/>
  <c r="K74" i="4" a="1"/>
  <c r="K74" i="4" s="1"/>
  <c r="D74" i="4" a="1"/>
  <c r="D74" i="4" s="1"/>
  <c r="B74" i="4" a="1"/>
  <c r="B74" i="4" s="1"/>
  <c r="C74" i="4" a="1"/>
  <c r="C74" i="4" s="1"/>
  <c r="F74" i="4" a="1"/>
  <c r="F74" i="4" s="1"/>
  <c r="E74" i="4" a="1"/>
  <c r="E74" i="4" s="1"/>
  <c r="G74" i="4" a="1"/>
  <c r="G74" i="4" s="1"/>
  <c r="H74" i="4" a="1"/>
  <c r="H74" i="4" s="1"/>
  <c r="D85" i="4" a="1"/>
  <c r="D85" i="4" s="1"/>
  <c r="J85" i="4" a="1"/>
  <c r="J85" i="4" s="1"/>
  <c r="K85" i="4" a="1"/>
  <c r="K85" i="4" s="1"/>
  <c r="B85" i="4" a="1"/>
  <c r="B85" i="4" s="1"/>
  <c r="A85" i="4" a="1"/>
  <c r="A85" i="4" s="1"/>
  <c r="L85" i="4" a="1"/>
  <c r="L85" i="4" s="1"/>
  <c r="I85" i="4" a="1"/>
  <c r="I85" i="4" s="1"/>
  <c r="C85" i="4" a="1"/>
  <c r="C85" i="4" s="1"/>
  <c r="F85" i="4" a="1"/>
  <c r="F85" i="4" s="1"/>
  <c r="E85" i="4" a="1"/>
  <c r="E85" i="4" s="1"/>
  <c r="H85" i="4" a="1"/>
  <c r="H85" i="4" s="1"/>
  <c r="G85" i="4" a="1"/>
  <c r="G85" i="4" s="1"/>
  <c r="I66" i="4" a="1"/>
  <c r="I66" i="4" s="1"/>
  <c r="A66" i="4" a="1"/>
  <c r="A66" i="4" s="1"/>
  <c r="K66" i="4" a="1"/>
  <c r="K66" i="4" s="1"/>
  <c r="L66" i="4" a="1"/>
  <c r="L66" i="4" s="1"/>
  <c r="B66" i="4" a="1"/>
  <c r="B66" i="4" s="1"/>
  <c r="D66" i="4" a="1"/>
  <c r="D66" i="4" s="1"/>
  <c r="C66" i="4" a="1"/>
  <c r="C66" i="4" s="1"/>
  <c r="J66" i="4" a="1"/>
  <c r="J66" i="4" s="1"/>
  <c r="G66" i="4" a="1"/>
  <c r="G66" i="4" s="1"/>
  <c r="H66" i="4" a="1"/>
  <c r="H66" i="4" s="1"/>
  <c r="F66" i="4" a="1"/>
  <c r="F66" i="4" s="1"/>
  <c r="E66" i="4" a="1"/>
  <c r="E66" i="4" s="1"/>
  <c r="U11" i="19"/>
  <c r="AD11" i="19" s="1"/>
  <c r="Y13" i="19"/>
  <c r="AH13" i="19" s="1"/>
  <c r="W3" i="19"/>
  <c r="AF3" i="19" s="1"/>
  <c r="V22" i="19"/>
  <c r="AE22" i="19" s="1"/>
  <c r="G473" i="1"/>
  <c r="H473" i="1"/>
  <c r="G476" i="1"/>
  <c r="H476" i="1"/>
  <c r="T9" i="19"/>
  <c r="AC9" i="19" s="1"/>
  <c r="H656" i="1"/>
  <c r="G656" i="1"/>
  <c r="J40" i="4" a="1"/>
  <c r="J40" i="4" s="1"/>
  <c r="D40" i="4" a="1"/>
  <c r="D40" i="4" s="1"/>
  <c r="K40" i="4" a="1"/>
  <c r="K40" i="4" s="1"/>
  <c r="I40" i="4" a="1"/>
  <c r="I40" i="4" s="1"/>
  <c r="L40" i="4" a="1"/>
  <c r="L40" i="4" s="1"/>
  <c r="C40" i="4" a="1"/>
  <c r="C40" i="4" s="1"/>
  <c r="A40" i="4" a="1"/>
  <c r="A40" i="4" s="1"/>
  <c r="B40" i="4" a="1"/>
  <c r="B40" i="4" s="1"/>
  <c r="H40" i="4" a="1"/>
  <c r="H40" i="4" s="1"/>
  <c r="E40" i="4" a="1"/>
  <c r="E40" i="4" s="1"/>
  <c r="G40" i="4" a="1"/>
  <c r="G40" i="4" s="1"/>
  <c r="F40" i="4" a="1"/>
  <c r="F40" i="4" s="1"/>
  <c r="H454" i="1"/>
  <c r="G454" i="1"/>
  <c r="H660" i="1"/>
  <c r="G660" i="1"/>
  <c r="L70" i="4" a="1"/>
  <c r="L70" i="4" s="1"/>
  <c r="D70" i="4" a="1"/>
  <c r="D70" i="4" s="1"/>
  <c r="B70" i="4" a="1"/>
  <c r="B70" i="4" s="1"/>
  <c r="J70" i="4" a="1"/>
  <c r="J70" i="4" s="1"/>
  <c r="K70" i="4" a="1"/>
  <c r="K70" i="4" s="1"/>
  <c r="I70" i="4" a="1"/>
  <c r="I70" i="4" s="1"/>
  <c r="C70" i="4" a="1"/>
  <c r="C70" i="4" s="1"/>
  <c r="A70" i="4" a="1"/>
  <c r="A70" i="4" s="1"/>
  <c r="F70" i="4" a="1"/>
  <c r="F70" i="4" s="1"/>
  <c r="E70" i="4" a="1"/>
  <c r="E70" i="4" s="1"/>
  <c r="H70" i="4" a="1"/>
  <c r="H70" i="4" s="1"/>
  <c r="G70" i="4" a="1"/>
  <c r="G70" i="4" s="1"/>
  <c r="Y26" i="19"/>
  <c r="AH26" i="19" s="1"/>
  <c r="H452" i="1"/>
  <c r="G452" i="1"/>
  <c r="I57" i="4" a="1"/>
  <c r="I57" i="4" s="1"/>
  <c r="L57" i="4" a="1"/>
  <c r="L57" i="4" s="1"/>
  <c r="B57" i="4" a="1"/>
  <c r="B57" i="4" s="1"/>
  <c r="J57" i="4" a="1"/>
  <c r="J57" i="4" s="1"/>
  <c r="A57" i="4" a="1"/>
  <c r="A57" i="4" s="1"/>
  <c r="K57" i="4" a="1"/>
  <c r="K57" i="4" s="1"/>
  <c r="D57" i="4" a="1"/>
  <c r="D57" i="4" s="1"/>
  <c r="C57" i="4" a="1"/>
  <c r="C57" i="4" s="1"/>
  <c r="G57" i="4" a="1"/>
  <c r="G57" i="4" s="1"/>
  <c r="F57" i="4" a="1"/>
  <c r="F57" i="4" s="1"/>
  <c r="E57" i="4" a="1"/>
  <c r="E57" i="4" s="1"/>
  <c r="H57" i="4" a="1"/>
  <c r="H57" i="4" s="1"/>
  <c r="U9" i="19"/>
  <c r="AD9" i="19" s="1"/>
  <c r="C68" i="4" a="1"/>
  <c r="C68" i="4" s="1"/>
  <c r="L68" i="4" a="1"/>
  <c r="L68" i="4" s="1"/>
  <c r="B68" i="4" a="1"/>
  <c r="B68" i="4" s="1"/>
  <c r="I68" i="4" a="1"/>
  <c r="I68" i="4" s="1"/>
  <c r="K68" i="4" a="1"/>
  <c r="K68" i="4" s="1"/>
  <c r="D68" i="4" a="1"/>
  <c r="D68" i="4" s="1"/>
  <c r="J68" i="4" a="1"/>
  <c r="J68" i="4" s="1"/>
  <c r="A68" i="4" a="1"/>
  <c r="A68" i="4" s="1"/>
  <c r="H68" i="4" a="1"/>
  <c r="H68" i="4" s="1"/>
  <c r="G68" i="4" a="1"/>
  <c r="G68" i="4" s="1"/>
  <c r="E68" i="4" a="1"/>
  <c r="E68" i="4" s="1"/>
  <c r="F68" i="4" a="1"/>
  <c r="F68" i="4" s="1"/>
  <c r="L30" i="4" a="1"/>
  <c r="L30" i="4" s="1"/>
  <c r="K30" i="4" a="1"/>
  <c r="K30" i="4" s="1"/>
  <c r="A30" i="4" a="1"/>
  <c r="A30" i="4" s="1"/>
  <c r="B30" i="4" a="1"/>
  <c r="B30" i="4" s="1"/>
  <c r="J30" i="4" a="1"/>
  <c r="J30" i="4" s="1"/>
  <c r="C30" i="4" a="1"/>
  <c r="C30" i="4" s="1"/>
  <c r="I30" i="4" a="1"/>
  <c r="I30" i="4" s="1"/>
  <c r="D30" i="4" a="1"/>
  <c r="D30" i="4" s="1"/>
  <c r="H30" i="4" a="1"/>
  <c r="H30" i="4" s="1"/>
  <c r="F30" i="4" a="1"/>
  <c r="F30" i="4" s="1"/>
  <c r="E30" i="4" a="1"/>
  <c r="E30" i="4" s="1"/>
  <c r="G30" i="4" a="1"/>
  <c r="G30" i="4" s="1"/>
  <c r="I83" i="4" a="1"/>
  <c r="I83" i="4" s="1"/>
  <c r="B83" i="4" a="1"/>
  <c r="B83" i="4" s="1"/>
  <c r="L83" i="4" a="1"/>
  <c r="L83" i="4" s="1"/>
  <c r="J83" i="4" a="1"/>
  <c r="J83" i="4" s="1"/>
  <c r="K83" i="4" a="1"/>
  <c r="K83" i="4" s="1"/>
  <c r="D83" i="4" a="1"/>
  <c r="D83" i="4" s="1"/>
  <c r="C83" i="4" a="1"/>
  <c r="C83" i="4" s="1"/>
  <c r="A83" i="4" a="1"/>
  <c r="A83" i="4" s="1"/>
  <c r="H83" i="4" a="1"/>
  <c r="H83" i="4" s="1"/>
  <c r="G83" i="4" a="1"/>
  <c r="G83" i="4" s="1"/>
  <c r="E83" i="4" a="1"/>
  <c r="E83" i="4" s="1"/>
  <c r="F83" i="4" a="1"/>
  <c r="F83" i="4" s="1"/>
  <c r="W13" i="19"/>
  <c r="AF13" i="19" s="1"/>
  <c r="Z4" i="19"/>
  <c r="AI4" i="19" s="1"/>
  <c r="X24" i="19"/>
  <c r="AG24" i="19" s="1"/>
  <c r="S2" i="19"/>
  <c r="AB2" i="19" s="1"/>
  <c r="H463" i="1"/>
  <c r="G463" i="1"/>
  <c r="H468" i="1"/>
  <c r="G468" i="1"/>
  <c r="W19" i="19"/>
  <c r="AF19" i="19" s="1"/>
  <c r="A79" i="4" a="1"/>
  <c r="A79" i="4" s="1"/>
  <c r="K79" i="4" a="1"/>
  <c r="K79" i="4" s="1"/>
  <c r="J79" i="4" a="1"/>
  <c r="J79" i="4" s="1"/>
  <c r="D79" i="4" a="1"/>
  <c r="D79" i="4" s="1"/>
  <c r="L79" i="4" a="1"/>
  <c r="L79" i="4" s="1"/>
  <c r="I79" i="4" a="1"/>
  <c r="I79" i="4" s="1"/>
  <c r="C79" i="4" a="1"/>
  <c r="C79" i="4" s="1"/>
  <c r="B79" i="4" a="1"/>
  <c r="B79" i="4" s="1"/>
  <c r="F79" i="4" a="1"/>
  <c r="F79" i="4" s="1"/>
  <c r="E79" i="4" a="1"/>
  <c r="E79" i="4" s="1"/>
  <c r="H79" i="4" a="1"/>
  <c r="H79" i="4" s="1"/>
  <c r="G79" i="4" a="1"/>
  <c r="G79" i="4" s="1"/>
  <c r="A62" i="4" a="1"/>
  <c r="A62" i="4" s="1"/>
  <c r="B62" i="4" a="1"/>
  <c r="B62" i="4" s="1"/>
  <c r="K62" i="4" a="1"/>
  <c r="K62" i="4" s="1"/>
  <c r="J62" i="4" a="1"/>
  <c r="J62" i="4" s="1"/>
  <c r="I62" i="4" a="1"/>
  <c r="I62" i="4" s="1"/>
  <c r="C62" i="4" a="1"/>
  <c r="C62" i="4" s="1"/>
  <c r="D62" i="4" a="1"/>
  <c r="D62" i="4" s="1"/>
  <c r="L62" i="4" a="1"/>
  <c r="L62" i="4" s="1"/>
  <c r="H62" i="4" a="1"/>
  <c r="H62" i="4" s="1"/>
  <c r="G62" i="4" a="1"/>
  <c r="G62" i="4" s="1"/>
  <c r="F62" i="4" a="1"/>
  <c r="F62" i="4" s="1"/>
  <c r="E62" i="4" a="1"/>
  <c r="E62" i="4" s="1"/>
  <c r="D157" i="4"/>
  <c r="D152" i="4"/>
  <c r="D143" i="4"/>
  <c r="D140" i="4"/>
  <c r="D137" i="4"/>
  <c r="D134" i="4"/>
  <c r="D156" i="4"/>
  <c r="D151" i="4"/>
  <c r="D148" i="4"/>
  <c r="D142" i="4"/>
  <c r="D155" i="4"/>
  <c r="D139" i="4"/>
  <c r="D133" i="4"/>
  <c r="D150" i="4"/>
  <c r="D130" i="4"/>
  <c r="D159" i="4"/>
  <c r="D141" i="4"/>
  <c r="D146" i="4"/>
  <c r="D136" i="4"/>
  <c r="D132" i="4"/>
  <c r="D158" i="4"/>
  <c r="D145" i="4"/>
  <c r="D131" i="4"/>
  <c r="D153" i="4"/>
  <c r="D138" i="4"/>
  <c r="D144" i="4"/>
  <c r="D149" i="4"/>
  <c r="D147" i="4"/>
  <c r="D154" i="4"/>
  <c r="D135" i="4"/>
  <c r="W7" i="19"/>
  <c r="AF7" i="19" s="1"/>
  <c r="I22" i="4" a="1"/>
  <c r="I22" i="4" s="1"/>
  <c r="H461" i="1"/>
  <c r="G461" i="1"/>
  <c r="G641" i="1"/>
  <c r="H641" i="1"/>
  <c r="H648" i="1"/>
  <c r="G648" i="1"/>
  <c r="G633" i="1"/>
  <c r="H633" i="1"/>
  <c r="H650" i="1"/>
  <c r="G650" i="1"/>
  <c r="F691" i="1" a="1"/>
  <c r="F691" i="1" s="1"/>
  <c r="F670" i="1" a="1"/>
  <c r="F670" i="1" s="1"/>
  <c r="F681" i="1" a="1"/>
  <c r="F681" i="1" s="1"/>
  <c r="F667" i="1" a="1"/>
  <c r="F667" i="1" s="1"/>
  <c r="F680" i="1" a="1"/>
  <c r="F680" i="1" s="1"/>
  <c r="F664" i="1" a="1"/>
  <c r="F664" i="1" s="1"/>
  <c r="F662" i="1" a="1"/>
  <c r="F662" i="1" s="1"/>
  <c r="F688" i="1" a="1"/>
  <c r="F688" i="1" s="1"/>
  <c r="F669" i="1" a="1"/>
  <c r="F669" i="1" s="1"/>
  <c r="F672" i="1" a="1"/>
  <c r="F672" i="1" s="1"/>
  <c r="F666" i="1" a="1"/>
  <c r="F666" i="1" s="1"/>
  <c r="F684" i="1" a="1"/>
  <c r="F684" i="1" s="1"/>
  <c r="F676" i="1" a="1"/>
  <c r="F676" i="1" s="1"/>
  <c r="F690" i="1" a="1"/>
  <c r="F690" i="1" s="1"/>
  <c r="F673" i="1" a="1"/>
  <c r="F673" i="1" s="1"/>
  <c r="F675" i="1" a="1"/>
  <c r="F675" i="1" s="1"/>
  <c r="F689" i="1" a="1"/>
  <c r="F689" i="1" s="1"/>
  <c r="F678" i="1" a="1"/>
  <c r="F678" i="1" s="1"/>
  <c r="F671" i="1" a="1"/>
  <c r="F671" i="1" s="1"/>
  <c r="F683" i="1" a="1"/>
  <c r="F683" i="1" s="1"/>
  <c r="F686" i="1" a="1"/>
  <c r="F686" i="1" s="1"/>
  <c r="F677" i="1" a="1"/>
  <c r="F677" i="1" s="1"/>
  <c r="F668" i="1" a="1"/>
  <c r="F668" i="1" s="1"/>
  <c r="F679" i="1" a="1"/>
  <c r="F679" i="1" s="1"/>
  <c r="F663" i="1" a="1"/>
  <c r="F663" i="1" s="1"/>
  <c r="F665" i="1" a="1"/>
  <c r="F665" i="1" s="1"/>
  <c r="F685" i="1" a="1"/>
  <c r="F685" i="1" s="1"/>
  <c r="F674" i="1" a="1"/>
  <c r="F674" i="1" s="1"/>
  <c r="F682" i="1" a="1"/>
  <c r="F682" i="1" s="1"/>
  <c r="F687" i="1" a="1"/>
  <c r="F687" i="1" s="1"/>
  <c r="L55" i="4" a="1"/>
  <c r="L55" i="4" s="1"/>
  <c r="D55" i="4" a="1"/>
  <c r="D55" i="4" s="1"/>
  <c r="I55" i="4" a="1"/>
  <c r="I55" i="4" s="1"/>
  <c r="A55" i="4" a="1"/>
  <c r="A55" i="4" s="1"/>
  <c r="C55" i="4" a="1"/>
  <c r="C55" i="4" s="1"/>
  <c r="K55" i="4" a="1"/>
  <c r="K55" i="4" s="1"/>
  <c r="B55" i="4" a="1"/>
  <c r="B55" i="4" s="1"/>
  <c r="J55" i="4" a="1"/>
  <c r="J55" i="4" s="1"/>
  <c r="H55" i="4" a="1"/>
  <c r="H55" i="4" s="1"/>
  <c r="G55" i="4" a="1"/>
  <c r="G55" i="4" s="1"/>
  <c r="F55" i="4" a="1"/>
  <c r="F55" i="4" s="1"/>
  <c r="E55" i="4" a="1"/>
  <c r="E55" i="4" s="1"/>
  <c r="I38" i="4" a="1"/>
  <c r="I38" i="4" s="1"/>
  <c r="L38" i="4" a="1"/>
  <c r="L38" i="4" s="1"/>
  <c r="B38" i="4" a="1"/>
  <c r="B38" i="4" s="1"/>
  <c r="D38" i="4" a="1"/>
  <c r="D38" i="4" s="1"/>
  <c r="A38" i="4" a="1"/>
  <c r="A38" i="4" s="1"/>
  <c r="K38" i="4" a="1"/>
  <c r="K38" i="4" s="1"/>
  <c r="J38" i="4" a="1"/>
  <c r="J38" i="4" s="1"/>
  <c r="C38" i="4" a="1"/>
  <c r="C38" i="4" s="1"/>
  <c r="E38" i="4" a="1"/>
  <c r="E38" i="4" s="1"/>
  <c r="F38" i="4" a="1"/>
  <c r="F38" i="4" s="1"/>
  <c r="H38" i="4" a="1"/>
  <c r="H38" i="4" s="1"/>
  <c r="G38" i="4" a="1"/>
  <c r="G38" i="4" s="1"/>
  <c r="C39" i="4" a="1"/>
  <c r="C39" i="4" s="1"/>
  <c r="A39" i="4" a="1"/>
  <c r="A39" i="4" s="1"/>
  <c r="I39" i="4" a="1"/>
  <c r="I39" i="4" s="1"/>
  <c r="D39" i="4" a="1"/>
  <c r="D39" i="4" s="1"/>
  <c r="K39" i="4" a="1"/>
  <c r="K39" i="4" s="1"/>
  <c r="L39" i="4" a="1"/>
  <c r="L39" i="4" s="1"/>
  <c r="J39" i="4" a="1"/>
  <c r="J39" i="4" s="1"/>
  <c r="B39" i="4" a="1"/>
  <c r="B39" i="4" s="1"/>
  <c r="H39" i="4" a="1"/>
  <c r="H39" i="4" s="1"/>
  <c r="G39" i="4" a="1"/>
  <c r="G39" i="4" s="1"/>
  <c r="F39" i="4" a="1"/>
  <c r="F39" i="4" s="1"/>
  <c r="E39" i="4" a="1"/>
  <c r="E39" i="4" s="1"/>
  <c r="U6" i="19"/>
  <c r="AD6" i="19" s="1"/>
  <c r="X25" i="19"/>
  <c r="AG25" i="19" s="1"/>
  <c r="H465" i="1"/>
  <c r="G465" i="1"/>
  <c r="H453" i="1"/>
  <c r="G453" i="1"/>
  <c r="S23" i="19"/>
  <c r="AB23" i="19" s="1"/>
  <c r="F532" i="1" a="1"/>
  <c r="F532" i="1" s="1"/>
  <c r="F521" i="1" a="1"/>
  <c r="F521" i="1" s="1"/>
  <c r="F526" i="1" a="1"/>
  <c r="F526" i="1" s="1"/>
  <c r="F529" i="1" a="1"/>
  <c r="F529" i="1" s="1"/>
  <c r="F513" i="1" a="1"/>
  <c r="F513" i="1" s="1"/>
  <c r="F540" i="1" a="1"/>
  <c r="F540" i="1" s="1"/>
  <c r="F535" i="1" a="1"/>
  <c r="F535" i="1" s="1"/>
  <c r="F538" i="1" a="1"/>
  <c r="F538" i="1" s="1"/>
  <c r="F522" i="1" a="1"/>
  <c r="F522" i="1" s="1"/>
  <c r="F525" i="1" a="1"/>
  <c r="F525" i="1" s="1"/>
  <c r="F515" i="1" a="1"/>
  <c r="F515" i="1" s="1"/>
  <c r="F528" i="1" a="1"/>
  <c r="F528" i="1" s="1"/>
  <c r="F518" i="1" a="1"/>
  <c r="F518" i="1" s="1"/>
  <c r="F537" i="1" a="1"/>
  <c r="F537" i="1" s="1"/>
  <c r="F524" i="1" a="1"/>
  <c r="F524" i="1" s="1"/>
  <c r="F517" i="1" a="1"/>
  <c r="F517" i="1" s="1"/>
  <c r="F533" i="1" a="1"/>
  <c r="F533" i="1" s="1"/>
  <c r="F519" i="1" a="1"/>
  <c r="F519" i="1" s="1"/>
  <c r="F534" i="1" a="1"/>
  <c r="F534" i="1" s="1"/>
  <c r="F514" i="1" a="1"/>
  <c r="F514" i="1" s="1"/>
  <c r="F531" i="1" a="1"/>
  <c r="F531" i="1" s="1"/>
  <c r="F512" i="1" a="1"/>
  <c r="F512" i="1" s="1"/>
  <c r="F520" i="1" a="1"/>
  <c r="F520" i="1" s="1"/>
  <c r="F527" i="1" a="1"/>
  <c r="F527" i="1" s="1"/>
  <c r="F516" i="1" a="1"/>
  <c r="F516" i="1" s="1"/>
  <c r="F541" i="1" a="1"/>
  <c r="F541" i="1" s="1"/>
  <c r="F530" i="1" a="1"/>
  <c r="F530" i="1" s="1"/>
  <c r="F523" i="1" a="1"/>
  <c r="F523" i="1" s="1"/>
  <c r="F539" i="1" a="1"/>
  <c r="F539" i="1" s="1"/>
  <c r="F536" i="1" a="1"/>
  <c r="F536" i="1" s="1"/>
  <c r="B46" i="4" a="1"/>
  <c r="B46" i="4" s="1"/>
  <c r="D46" i="4" a="1"/>
  <c r="D46" i="4" s="1"/>
  <c r="A46" i="4" a="1"/>
  <c r="A46" i="4" s="1"/>
  <c r="L46" i="4" a="1"/>
  <c r="L46" i="4" s="1"/>
  <c r="C46" i="4" a="1"/>
  <c r="C46" i="4" s="1"/>
  <c r="K46" i="4" a="1"/>
  <c r="K46" i="4" s="1"/>
  <c r="J46" i="4" a="1"/>
  <c r="J46" i="4" s="1"/>
  <c r="I46" i="4" a="1"/>
  <c r="I46" i="4" s="1"/>
  <c r="H46" i="4" a="1"/>
  <c r="H46" i="4" s="1"/>
  <c r="G46" i="4" a="1"/>
  <c r="G46" i="4" s="1"/>
  <c r="F46" i="4" a="1"/>
  <c r="F46" i="4" s="1"/>
  <c r="E46" i="4" a="1"/>
  <c r="E46" i="4" s="1"/>
  <c r="Z10" i="19"/>
  <c r="AI10" i="19" s="1"/>
  <c r="B71" i="4" a="1"/>
  <c r="B71" i="4" s="1"/>
  <c r="L71" i="4" a="1"/>
  <c r="L71" i="4" s="1"/>
  <c r="I71" i="4" a="1"/>
  <c r="I71" i="4" s="1"/>
  <c r="J71" i="4" a="1"/>
  <c r="J71" i="4" s="1"/>
  <c r="D71" i="4" a="1"/>
  <c r="D71" i="4" s="1"/>
  <c r="C71" i="4" a="1"/>
  <c r="C71" i="4" s="1"/>
  <c r="K71" i="4" a="1"/>
  <c r="K71" i="4" s="1"/>
  <c r="A71" i="4" a="1"/>
  <c r="A71" i="4" s="1"/>
  <c r="F71" i="4" a="1"/>
  <c r="F71" i="4" s="1"/>
  <c r="E71" i="4" a="1"/>
  <c r="E71" i="4" s="1"/>
  <c r="H71" i="4" a="1"/>
  <c r="H71" i="4" s="1"/>
  <c r="G71" i="4" a="1"/>
  <c r="G71" i="4" s="1"/>
  <c r="X8" i="19"/>
  <c r="AG8" i="19" s="1"/>
  <c r="Z12" i="19"/>
  <c r="AI12" i="19" s="1"/>
  <c r="W24" i="19"/>
  <c r="AF24" i="19" s="1"/>
  <c r="Y10" i="19"/>
  <c r="AH10" i="19" s="1"/>
  <c r="G469" i="1"/>
  <c r="H469" i="1"/>
  <c r="H462" i="1"/>
  <c r="G462" i="1"/>
  <c r="S19" i="19"/>
  <c r="AB19" i="19" s="1"/>
  <c r="Y23" i="19"/>
  <c r="AH23" i="19" s="1"/>
  <c r="I72" i="4" a="1"/>
  <c r="I72" i="4" s="1"/>
  <c r="L72" i="4" a="1"/>
  <c r="L72" i="4" s="1"/>
  <c r="J72" i="4" a="1"/>
  <c r="J72" i="4" s="1"/>
  <c r="C72" i="4" a="1"/>
  <c r="C72" i="4" s="1"/>
  <c r="A72" i="4" a="1"/>
  <c r="A72" i="4" s="1"/>
  <c r="B72" i="4" a="1"/>
  <c r="B72" i="4" s="1"/>
  <c r="K72" i="4" a="1"/>
  <c r="K72" i="4" s="1"/>
  <c r="D72" i="4" a="1"/>
  <c r="D72" i="4" s="1"/>
  <c r="H72" i="4" a="1"/>
  <c r="H72" i="4" s="1"/>
  <c r="G72" i="4" a="1"/>
  <c r="G72" i="4" s="1"/>
  <c r="F72" i="4" a="1"/>
  <c r="F72" i="4" s="1"/>
  <c r="E72" i="4" a="1"/>
  <c r="E72" i="4" s="1"/>
  <c r="G456" i="1"/>
  <c r="H456" i="1"/>
  <c r="H638" i="1"/>
  <c r="G638" i="1"/>
  <c r="J90" i="4" a="1"/>
  <c r="J90" i="4" s="1"/>
  <c r="A90" i="4" a="1"/>
  <c r="A90" i="4" s="1"/>
  <c r="L90" i="4" a="1"/>
  <c r="L90" i="4" s="1"/>
  <c r="K90" i="4" a="1"/>
  <c r="K90" i="4" s="1"/>
  <c r="I90" i="4" a="1"/>
  <c r="I90" i="4" s="1"/>
  <c r="D90" i="4" a="1"/>
  <c r="D90" i="4" s="1"/>
  <c r="C90" i="4" a="1"/>
  <c r="C90" i="4" s="1"/>
  <c r="B90" i="4" a="1"/>
  <c r="B90" i="4" s="1"/>
  <c r="F90" i="4" a="1"/>
  <c r="F90" i="4" s="1"/>
  <c r="E90" i="4" a="1"/>
  <c r="E90" i="4" s="1"/>
  <c r="H90" i="4" a="1"/>
  <c r="H90" i="4" s="1"/>
  <c r="G90" i="4" a="1"/>
  <c r="G90" i="4" s="1"/>
  <c r="B61" i="4" a="1"/>
  <c r="B61" i="4" s="1"/>
  <c r="K61" i="4" a="1"/>
  <c r="K61" i="4" s="1"/>
  <c r="I61" i="4" a="1"/>
  <c r="I61" i="4" s="1"/>
  <c r="D61" i="4" a="1"/>
  <c r="D61" i="4" s="1"/>
  <c r="L61" i="4" a="1"/>
  <c r="L61" i="4" s="1"/>
  <c r="J61" i="4" a="1"/>
  <c r="J61" i="4" s="1"/>
  <c r="A61" i="4" a="1"/>
  <c r="A61" i="4" s="1"/>
  <c r="C61" i="4" a="1"/>
  <c r="C61" i="4" s="1"/>
  <c r="G61" i="4" a="1"/>
  <c r="G61" i="4" s="1"/>
  <c r="F61" i="4" a="1"/>
  <c r="F61" i="4" s="1"/>
  <c r="E61" i="4" a="1"/>
  <c r="E61" i="4" s="1"/>
  <c r="H61" i="4" a="1"/>
  <c r="H61" i="4" s="1"/>
  <c r="K48" i="4" a="1"/>
  <c r="K48" i="4" s="1"/>
  <c r="B48" i="4" a="1"/>
  <c r="B48" i="4" s="1"/>
  <c r="C48" i="4" a="1"/>
  <c r="C48" i="4" s="1"/>
  <c r="L48" i="4" a="1"/>
  <c r="L48" i="4" s="1"/>
  <c r="D48" i="4" a="1"/>
  <c r="D48" i="4" s="1"/>
  <c r="I48" i="4" a="1"/>
  <c r="I48" i="4" s="1"/>
  <c r="J48" i="4" a="1"/>
  <c r="J48" i="4" s="1"/>
  <c r="A48" i="4" a="1"/>
  <c r="A48" i="4" s="1"/>
  <c r="H48" i="4" a="1"/>
  <c r="H48" i="4" s="1"/>
  <c r="G48" i="4" a="1"/>
  <c r="G48" i="4" s="1"/>
  <c r="F48" i="4" a="1"/>
  <c r="F48" i="4" s="1"/>
  <c r="E48" i="4" a="1"/>
  <c r="E48" i="4" s="1"/>
  <c r="D89" i="4" a="1"/>
  <c r="D89" i="4" s="1"/>
  <c r="L89" i="4" a="1"/>
  <c r="L89" i="4" s="1"/>
  <c r="B89" i="4" a="1"/>
  <c r="B89" i="4" s="1"/>
  <c r="A89" i="4" a="1"/>
  <c r="A89" i="4" s="1"/>
  <c r="I89" i="4" a="1"/>
  <c r="I89" i="4" s="1"/>
  <c r="C89" i="4" a="1"/>
  <c r="C89" i="4" s="1"/>
  <c r="J89" i="4" a="1"/>
  <c r="J89" i="4" s="1"/>
  <c r="K89" i="4" a="1"/>
  <c r="K89" i="4" s="1"/>
  <c r="F89" i="4" a="1"/>
  <c r="F89" i="4" s="1"/>
  <c r="E89" i="4" a="1"/>
  <c r="E89" i="4" s="1"/>
  <c r="G89" i="4" a="1"/>
  <c r="G89" i="4" s="1"/>
  <c r="H89" i="4" a="1"/>
  <c r="H89" i="4" s="1"/>
  <c r="H470" i="1"/>
  <c r="G470" i="1"/>
  <c r="C47" i="4" a="1"/>
  <c r="C47" i="4" s="1"/>
  <c r="B47" i="4" a="1"/>
  <c r="B47" i="4" s="1"/>
  <c r="L47" i="4" a="1"/>
  <c r="L47" i="4" s="1"/>
  <c r="K47" i="4" a="1"/>
  <c r="K47" i="4" s="1"/>
  <c r="J47" i="4" a="1"/>
  <c r="J47" i="4" s="1"/>
  <c r="I47" i="4" a="1"/>
  <c r="I47" i="4" s="1"/>
  <c r="A47" i="4" a="1"/>
  <c r="A47" i="4" s="1"/>
  <c r="D47" i="4" a="1"/>
  <c r="D47" i="4" s="1"/>
  <c r="H47" i="4" a="1"/>
  <c r="H47" i="4" s="1"/>
  <c r="G47" i="4" a="1"/>
  <c r="G47" i="4" s="1"/>
  <c r="F47" i="4" a="1"/>
  <c r="F47" i="4" s="1"/>
  <c r="E47" i="4" a="1"/>
  <c r="E47" i="4" s="1"/>
  <c r="D86" i="4" a="1"/>
  <c r="D86" i="4" s="1"/>
  <c r="I86" i="4" a="1"/>
  <c r="I86" i="4" s="1"/>
  <c r="B86" i="4" a="1"/>
  <c r="B86" i="4" s="1"/>
  <c r="K86" i="4" a="1"/>
  <c r="K86" i="4" s="1"/>
  <c r="J86" i="4" a="1"/>
  <c r="J86" i="4" s="1"/>
  <c r="L86" i="4" a="1"/>
  <c r="L86" i="4" s="1"/>
  <c r="C86" i="4" a="1"/>
  <c r="C86" i="4" s="1"/>
  <c r="A86" i="4" a="1"/>
  <c r="A86" i="4" s="1"/>
  <c r="F86" i="4" a="1"/>
  <c r="F86" i="4" s="1"/>
  <c r="E86" i="4" a="1"/>
  <c r="E86" i="4" s="1"/>
  <c r="H86" i="4" a="1"/>
  <c r="H86" i="4" s="1"/>
  <c r="G86" i="4" a="1"/>
  <c r="G86" i="4" s="1"/>
  <c r="G479" i="1"/>
  <c r="H479" i="1"/>
  <c r="J50" i="4" a="1"/>
  <c r="J50" i="4" s="1"/>
  <c r="K50" i="4" a="1"/>
  <c r="K50" i="4" s="1"/>
  <c r="B50" i="4" a="1"/>
  <c r="B50" i="4" s="1"/>
  <c r="I50" i="4" a="1"/>
  <c r="I50" i="4" s="1"/>
  <c r="C50" i="4" a="1"/>
  <c r="C50" i="4" s="1"/>
  <c r="A50" i="4" a="1"/>
  <c r="A50" i="4" s="1"/>
  <c r="L50" i="4" a="1"/>
  <c r="L50" i="4" s="1"/>
  <c r="D50" i="4" a="1"/>
  <c r="D50" i="4" s="1"/>
  <c r="H50" i="4" a="1"/>
  <c r="H50" i="4" s="1"/>
  <c r="G50" i="4" a="1"/>
  <c r="G50" i="4" s="1"/>
  <c r="F50" i="4" a="1"/>
  <c r="F50" i="4" s="1"/>
  <c r="E50" i="4" a="1"/>
  <c r="E50" i="4" s="1"/>
  <c r="U20" i="19"/>
  <c r="AD20" i="19" s="1"/>
  <c r="H652" i="1"/>
  <c r="G652" i="1"/>
  <c r="L42" i="4" a="1"/>
  <c r="L42" i="4" s="1"/>
  <c r="I42" i="4" a="1"/>
  <c r="I42" i="4" s="1"/>
  <c r="B42" i="4" a="1"/>
  <c r="B42" i="4" s="1"/>
  <c r="C42" i="4" a="1"/>
  <c r="C42" i="4" s="1"/>
  <c r="K42" i="4" a="1"/>
  <c r="K42" i="4" s="1"/>
  <c r="J42" i="4" a="1"/>
  <c r="J42" i="4" s="1"/>
  <c r="D42" i="4" a="1"/>
  <c r="D42" i="4" s="1"/>
  <c r="A42" i="4" a="1"/>
  <c r="A42" i="4" s="1"/>
  <c r="H42" i="4" a="1"/>
  <c r="H42" i="4" s="1"/>
  <c r="G42" i="4" a="1"/>
  <c r="G42" i="4" s="1"/>
  <c r="F42" i="4" a="1"/>
  <c r="F42" i="4" s="1"/>
  <c r="E42" i="4" a="1"/>
  <c r="E42" i="4" s="1"/>
  <c r="K82" i="4" a="1"/>
  <c r="K82" i="4" s="1"/>
  <c r="J82" i="4" a="1"/>
  <c r="J82" i="4" s="1"/>
  <c r="C82" i="4" a="1"/>
  <c r="C82" i="4" s="1"/>
  <c r="L82" i="4" a="1"/>
  <c r="L82" i="4" s="1"/>
  <c r="I82" i="4" a="1"/>
  <c r="I82" i="4" s="1"/>
  <c r="A82" i="4" a="1"/>
  <c r="A82" i="4" s="1"/>
  <c r="D82" i="4" a="1"/>
  <c r="D82" i="4" s="1"/>
  <c r="B82" i="4" a="1"/>
  <c r="B82" i="4" s="1"/>
  <c r="H82" i="4" a="1"/>
  <c r="H82" i="4" s="1"/>
  <c r="G82" i="4" a="1"/>
  <c r="G82" i="4" s="1"/>
  <c r="F82" i="4" a="1"/>
  <c r="F82" i="4" s="1"/>
  <c r="E82" i="4" a="1"/>
  <c r="E82" i="4" s="1"/>
  <c r="Z8" i="19"/>
  <c r="AI8" i="19" s="1"/>
  <c r="I75" i="4" a="1"/>
  <c r="I75" i="4" s="1"/>
  <c r="D75" i="4" a="1"/>
  <c r="D75" i="4" s="1"/>
  <c r="C75" i="4" a="1"/>
  <c r="C75" i="4" s="1"/>
  <c r="L75" i="4" a="1"/>
  <c r="L75" i="4" s="1"/>
  <c r="J75" i="4" a="1"/>
  <c r="J75" i="4" s="1"/>
  <c r="B75" i="4" a="1"/>
  <c r="B75" i="4" s="1"/>
  <c r="K75" i="4" a="1"/>
  <c r="K75" i="4" s="1"/>
  <c r="A75" i="4" a="1"/>
  <c r="A75" i="4" s="1"/>
  <c r="F75" i="4" a="1"/>
  <c r="F75" i="4" s="1"/>
  <c r="E75" i="4" a="1"/>
  <c r="E75" i="4" s="1"/>
  <c r="H75" i="4" a="1"/>
  <c r="H75" i="4" s="1"/>
  <c r="G75" i="4" a="1"/>
  <c r="G75" i="4" s="1"/>
  <c r="V18" i="19"/>
  <c r="AE18" i="19" s="1"/>
  <c r="H651" i="1"/>
  <c r="G651" i="1"/>
  <c r="H661" i="1"/>
  <c r="G661" i="1"/>
  <c r="V7" i="19"/>
  <c r="AE7" i="19" s="1"/>
  <c r="A88" i="4" a="1"/>
  <c r="A88" i="4" s="1"/>
  <c r="I88" i="4" a="1"/>
  <c r="I88" i="4" s="1"/>
  <c r="C88" i="4" a="1"/>
  <c r="C88" i="4" s="1"/>
  <c r="B88" i="4" a="1"/>
  <c r="B88" i="4" s="1"/>
  <c r="J88" i="4" a="1"/>
  <c r="J88" i="4" s="1"/>
  <c r="D88" i="4" a="1"/>
  <c r="D88" i="4" s="1"/>
  <c r="L88" i="4" a="1"/>
  <c r="L88" i="4" s="1"/>
  <c r="K88" i="4" a="1"/>
  <c r="K88" i="4" s="1"/>
  <c r="H88" i="4" a="1"/>
  <c r="H88" i="4" s="1"/>
  <c r="G88" i="4" a="1"/>
  <c r="G88" i="4" s="1"/>
  <c r="F88" i="4" a="1"/>
  <c r="F88" i="4" s="1"/>
  <c r="E88" i="4" a="1"/>
  <c r="E88" i="4" s="1"/>
  <c r="C56" i="4" a="1"/>
  <c r="C56" i="4" s="1"/>
  <c r="D56" i="4" a="1"/>
  <c r="D56" i="4" s="1"/>
  <c r="J56" i="4" a="1"/>
  <c r="J56" i="4" s="1"/>
  <c r="B56" i="4" a="1"/>
  <c r="B56" i="4" s="1"/>
  <c r="L56" i="4" a="1"/>
  <c r="L56" i="4" s="1"/>
  <c r="K56" i="4" a="1"/>
  <c r="K56" i="4" s="1"/>
  <c r="I56" i="4" a="1"/>
  <c r="I56" i="4" s="1"/>
  <c r="A56" i="4" a="1"/>
  <c r="A56" i="4" s="1"/>
  <c r="G56" i="4" a="1"/>
  <c r="G56" i="4" s="1"/>
  <c r="F56" i="4" a="1"/>
  <c r="F56" i="4" s="1"/>
  <c r="E56" i="4" a="1"/>
  <c r="E56" i="4" s="1"/>
  <c r="H56" i="4" a="1"/>
  <c r="H56" i="4" s="1"/>
  <c r="A34" i="4" a="1"/>
  <c r="A34" i="4" s="1"/>
  <c r="L34" i="4" a="1"/>
  <c r="L34" i="4" s="1"/>
  <c r="K34" i="4" a="1"/>
  <c r="K34" i="4" s="1"/>
  <c r="C34" i="4" a="1"/>
  <c r="C34" i="4" s="1"/>
  <c r="J34" i="4" a="1"/>
  <c r="J34" i="4" s="1"/>
  <c r="D34" i="4" a="1"/>
  <c r="D34" i="4" s="1"/>
  <c r="B34" i="4" a="1"/>
  <c r="B34" i="4" s="1"/>
  <c r="I34" i="4" a="1"/>
  <c r="I34" i="4" s="1"/>
  <c r="H34" i="4" a="1"/>
  <c r="H34" i="4" s="1"/>
  <c r="G34" i="4" a="1"/>
  <c r="G34" i="4" s="1"/>
  <c r="F34" i="4" a="1"/>
  <c r="F34" i="4" s="1"/>
  <c r="E34" i="4" a="1"/>
  <c r="E34" i="4" s="1"/>
  <c r="V5" i="19"/>
  <c r="AE5" i="19" s="1"/>
  <c r="F18" i="4" a="1"/>
  <c r="F18" i="4" s="1"/>
  <c r="G472" i="1"/>
  <c r="H472" i="1"/>
  <c r="G459" i="1"/>
  <c r="H459" i="1"/>
  <c r="U17" i="19"/>
  <c r="AD17" i="19" s="1"/>
  <c r="W17" i="19"/>
  <c r="AF17" i="19" s="1"/>
  <c r="S12" i="19"/>
  <c r="AB12" i="19" s="1"/>
  <c r="Y4" i="19"/>
  <c r="AH4" i="19" s="1"/>
  <c r="H643" i="1"/>
  <c r="G643" i="1"/>
  <c r="L87" i="4" a="1"/>
  <c r="L87" i="4" s="1"/>
  <c r="B87" i="4" a="1"/>
  <c r="B87" i="4" s="1"/>
  <c r="D87" i="4" a="1"/>
  <c r="D87" i="4" s="1"/>
  <c r="C87" i="4" a="1"/>
  <c r="C87" i="4" s="1"/>
  <c r="A87" i="4" a="1"/>
  <c r="A87" i="4" s="1"/>
  <c r="K87" i="4" a="1"/>
  <c r="K87" i="4" s="1"/>
  <c r="J87" i="4" a="1"/>
  <c r="J87" i="4" s="1"/>
  <c r="I87" i="4" a="1"/>
  <c r="I87" i="4" s="1"/>
  <c r="H87" i="4" a="1"/>
  <c r="H87" i="4" s="1"/>
  <c r="G87" i="4" a="1"/>
  <c r="G87" i="4" s="1"/>
  <c r="F87" i="4" a="1"/>
  <c r="F87" i="4" s="1"/>
  <c r="E87" i="4" a="1"/>
  <c r="E87" i="4" s="1"/>
  <c r="I44" i="4" a="1"/>
  <c r="I44" i="4" s="1"/>
  <c r="J44" i="4" a="1"/>
  <c r="J44" i="4" s="1"/>
  <c r="K44" i="4" a="1"/>
  <c r="K44" i="4" s="1"/>
  <c r="B44" i="4" a="1"/>
  <c r="B44" i="4" s="1"/>
  <c r="L44" i="4" a="1"/>
  <c r="L44" i="4" s="1"/>
  <c r="C44" i="4" a="1"/>
  <c r="C44" i="4" s="1"/>
  <c r="A44" i="4" a="1"/>
  <c r="A44" i="4" s="1"/>
  <c r="D44" i="4" a="1"/>
  <c r="D44" i="4" s="1"/>
  <c r="H44" i="4" a="1"/>
  <c r="H44" i="4" s="1"/>
  <c r="G44" i="4" a="1"/>
  <c r="G44" i="4" s="1"/>
  <c r="F44" i="4" a="1"/>
  <c r="F44" i="4" s="1"/>
  <c r="E44" i="4" a="1"/>
  <c r="E44" i="4" s="1"/>
  <c r="G644" i="1"/>
  <c r="H644" i="1"/>
  <c r="I45" i="4" a="1"/>
  <c r="I45" i="4" s="1"/>
  <c r="K45" i="4" a="1"/>
  <c r="K45" i="4" s="1"/>
  <c r="J45" i="4" a="1"/>
  <c r="J45" i="4" s="1"/>
  <c r="C45" i="4" a="1"/>
  <c r="C45" i="4" s="1"/>
  <c r="L45" i="4" a="1"/>
  <c r="L45" i="4" s="1"/>
  <c r="D45" i="4" a="1"/>
  <c r="D45" i="4" s="1"/>
  <c r="B45" i="4" a="1"/>
  <c r="B45" i="4" s="1"/>
  <c r="A45" i="4" a="1"/>
  <c r="A45" i="4" s="1"/>
  <c r="G45" i="4" a="1"/>
  <c r="G45" i="4" s="1"/>
  <c r="F45" i="4" a="1"/>
  <c r="F45" i="4" s="1"/>
  <c r="H45" i="4" a="1"/>
  <c r="H45" i="4" s="1"/>
  <c r="E45" i="4" a="1"/>
  <c r="E45" i="4" s="1"/>
  <c r="U23" i="19"/>
  <c r="AD23" i="19" s="1"/>
  <c r="X6" i="19"/>
  <c r="AG6" i="19" s="1"/>
  <c r="I91" i="4" a="1"/>
  <c r="I91" i="4" s="1"/>
  <c r="D91" i="4" a="1"/>
  <c r="D91" i="4" s="1"/>
  <c r="K91" i="4" a="1"/>
  <c r="K91" i="4" s="1"/>
  <c r="L91" i="4" a="1"/>
  <c r="L91" i="4" s="1"/>
  <c r="J91" i="4" a="1"/>
  <c r="J91" i="4" s="1"/>
  <c r="B91" i="4" a="1"/>
  <c r="B91" i="4" s="1"/>
  <c r="A91" i="4" a="1"/>
  <c r="A91" i="4" s="1"/>
  <c r="C91" i="4" a="1"/>
  <c r="C91" i="4" s="1"/>
  <c r="H91" i="4" a="1"/>
  <c r="H91" i="4" s="1"/>
  <c r="G91" i="4" a="1"/>
  <c r="G91" i="4" s="1"/>
  <c r="F91" i="4" a="1"/>
  <c r="F91" i="4" s="1"/>
  <c r="E91" i="4" a="1"/>
  <c r="E91" i="4" s="1"/>
  <c r="C33" i="4" a="1"/>
  <c r="C33" i="4" s="1"/>
  <c r="D33" i="4" a="1"/>
  <c r="D33" i="4" s="1"/>
  <c r="B33" i="4" a="1"/>
  <c r="B33" i="4" s="1"/>
  <c r="K33" i="4" a="1"/>
  <c r="K33" i="4" s="1"/>
  <c r="A33" i="4" a="1"/>
  <c r="A33" i="4" s="1"/>
  <c r="J33" i="4" a="1"/>
  <c r="J33" i="4" s="1"/>
  <c r="L33" i="4" a="1"/>
  <c r="L33" i="4" s="1"/>
  <c r="I33" i="4" a="1"/>
  <c r="I33" i="4" s="1"/>
  <c r="G33" i="4" a="1"/>
  <c r="G33" i="4" s="1"/>
  <c r="F33" i="4" a="1"/>
  <c r="F33" i="4" s="1"/>
  <c r="H33" i="4" a="1"/>
  <c r="H33" i="4" s="1"/>
  <c r="E33" i="4" a="1"/>
  <c r="E33" i="4" s="1"/>
  <c r="W12" i="19"/>
  <c r="AF12" i="19" s="1"/>
  <c r="G639" i="1"/>
  <c r="H639" i="1"/>
  <c r="G659" i="1"/>
  <c r="H659" i="1"/>
  <c r="C93" i="4" a="1"/>
  <c r="C93" i="4" s="1"/>
  <c r="A93" i="4" a="1"/>
  <c r="A93" i="4" s="1"/>
  <c r="K93" i="4" a="1"/>
  <c r="K93" i="4" s="1"/>
  <c r="L93" i="4" a="1"/>
  <c r="L93" i="4" s="1"/>
  <c r="J93" i="4" a="1"/>
  <c r="J93" i="4" s="1"/>
  <c r="D93" i="4" a="1"/>
  <c r="D93" i="4" s="1"/>
  <c r="B93" i="4" a="1"/>
  <c r="B93" i="4" s="1"/>
  <c r="I93" i="4" a="1"/>
  <c r="I93" i="4" s="1"/>
  <c r="H93" i="4" a="1"/>
  <c r="H93" i="4" s="1"/>
  <c r="G93" i="4" a="1"/>
  <c r="G93" i="4" s="1"/>
  <c r="F93" i="4" a="1"/>
  <c r="F93" i="4" s="1"/>
  <c r="E93" i="4" a="1"/>
  <c r="E93" i="4" s="1"/>
  <c r="A35" i="4" a="1"/>
  <c r="A35" i="4" s="1"/>
  <c r="J35" i="4" a="1"/>
  <c r="J35" i="4" s="1"/>
  <c r="C35" i="4" a="1"/>
  <c r="C35" i="4" s="1"/>
  <c r="B35" i="4" a="1"/>
  <c r="B35" i="4" s="1"/>
  <c r="L35" i="4" a="1"/>
  <c r="L35" i="4" s="1"/>
  <c r="K35" i="4" a="1"/>
  <c r="K35" i="4" s="1"/>
  <c r="I35" i="4" a="1"/>
  <c r="I35" i="4" s="1"/>
  <c r="D35" i="4" a="1"/>
  <c r="D35" i="4" s="1"/>
  <c r="H35" i="4" a="1"/>
  <c r="H35" i="4" s="1"/>
  <c r="G35" i="4" a="1"/>
  <c r="G35" i="4" s="1"/>
  <c r="F35" i="4" a="1"/>
  <c r="F35" i="4" s="1"/>
  <c r="E35" i="4" a="1"/>
  <c r="E35" i="4" s="1"/>
  <c r="J77" i="4" a="1"/>
  <c r="J77" i="4" s="1"/>
  <c r="B77" i="4" a="1"/>
  <c r="B77" i="4" s="1"/>
  <c r="D77" i="4" a="1"/>
  <c r="D77" i="4" s="1"/>
  <c r="C77" i="4" a="1"/>
  <c r="C77" i="4" s="1"/>
  <c r="A77" i="4" a="1"/>
  <c r="A77" i="4" s="1"/>
  <c r="I77" i="4" a="1"/>
  <c r="I77" i="4" s="1"/>
  <c r="L77" i="4" a="1"/>
  <c r="L77" i="4" s="1"/>
  <c r="K77" i="4" a="1"/>
  <c r="K77" i="4" s="1"/>
  <c r="H77" i="4" a="1"/>
  <c r="H77" i="4" s="1"/>
  <c r="G77" i="4" a="1"/>
  <c r="G77" i="4" s="1"/>
  <c r="F77" i="4" a="1"/>
  <c r="F77" i="4" s="1"/>
  <c r="E77" i="4" a="1"/>
  <c r="E77" i="4" s="1"/>
  <c r="F16" i="4" a="1"/>
  <c r="F16" i="4" s="1"/>
  <c r="U2" i="19"/>
  <c r="AD2" i="19" s="1"/>
  <c r="G474" i="1"/>
  <c r="H474" i="1"/>
  <c r="H471" i="1"/>
  <c r="G471" i="1"/>
  <c r="X16" i="19"/>
  <c r="AG16" i="19" s="1"/>
  <c r="S25" i="19"/>
  <c r="AB25" i="19" s="1"/>
  <c r="V25" i="19"/>
  <c r="AE25" i="19" s="1"/>
  <c r="H642" i="1"/>
  <c r="G642" i="1"/>
  <c r="J67" i="4" a="1"/>
  <c r="J67" i="4" s="1"/>
  <c r="I67" i="4" a="1"/>
  <c r="I67" i="4" s="1"/>
  <c r="K67" i="4" a="1"/>
  <c r="K67" i="4" s="1"/>
  <c r="D67" i="4" a="1"/>
  <c r="D67" i="4" s="1"/>
  <c r="B67" i="4" a="1"/>
  <c r="B67" i="4" s="1"/>
  <c r="L67" i="4" a="1"/>
  <c r="L67" i="4" s="1"/>
  <c r="C67" i="4" a="1"/>
  <c r="C67" i="4" s="1"/>
  <c r="A67" i="4" a="1"/>
  <c r="A67" i="4" s="1"/>
  <c r="H67" i="4" a="1"/>
  <c r="H67" i="4" s="1"/>
  <c r="G67" i="4" a="1"/>
  <c r="G67" i="4" s="1"/>
  <c r="F67" i="4" a="1"/>
  <c r="F67" i="4" s="1"/>
  <c r="E67" i="4" a="1"/>
  <c r="E67" i="4" s="1"/>
  <c r="Z24" i="19"/>
  <c r="AI24" i="19" s="1"/>
  <c r="J31" i="4" a="1"/>
  <c r="J31" i="4" s="1"/>
  <c r="B31" i="4" a="1"/>
  <c r="B31" i="4" s="1"/>
  <c r="K31" i="4" a="1"/>
  <c r="K31" i="4" s="1"/>
  <c r="L31" i="4" a="1"/>
  <c r="L31" i="4" s="1"/>
  <c r="I31" i="4" a="1"/>
  <c r="I31" i="4" s="1"/>
  <c r="D31" i="4" a="1"/>
  <c r="D31" i="4" s="1"/>
  <c r="A31" i="4" a="1"/>
  <c r="A31" i="4" s="1"/>
  <c r="C31" i="4" a="1"/>
  <c r="C31" i="4" s="1"/>
  <c r="G31" i="4" a="1"/>
  <c r="G31" i="4" s="1"/>
  <c r="F31" i="4" a="1"/>
  <c r="F31" i="4" s="1"/>
  <c r="E31" i="4" a="1"/>
  <c r="E31" i="4" s="1"/>
  <c r="H31" i="4" a="1"/>
  <c r="H31" i="4" s="1"/>
  <c r="A59" i="4" a="1"/>
  <c r="A59" i="4" s="1"/>
  <c r="I59" i="4" a="1"/>
  <c r="I59" i="4" s="1"/>
  <c r="K59" i="4" a="1"/>
  <c r="K59" i="4" s="1"/>
  <c r="L59" i="4" a="1"/>
  <c r="L59" i="4" s="1"/>
  <c r="D59" i="4" a="1"/>
  <c r="D59" i="4" s="1"/>
  <c r="C59" i="4" a="1"/>
  <c r="C59" i="4" s="1"/>
  <c r="J59" i="4" a="1"/>
  <c r="J59" i="4" s="1"/>
  <c r="B59" i="4" a="1"/>
  <c r="B59" i="4" s="1"/>
  <c r="H59" i="4" a="1"/>
  <c r="H59" i="4" s="1"/>
  <c r="G59" i="4" a="1"/>
  <c r="G59" i="4" s="1"/>
  <c r="E59" i="4" a="1"/>
  <c r="E59" i="4" s="1"/>
  <c r="F59" i="4" a="1"/>
  <c r="F59" i="4" s="1"/>
  <c r="W20" i="19"/>
  <c r="AF20" i="19" s="1"/>
  <c r="G475" i="1"/>
  <c r="H475" i="1"/>
  <c r="X22" i="19"/>
  <c r="AG22" i="19" s="1"/>
  <c r="G466" i="1"/>
  <c r="H466" i="1"/>
  <c r="G649" i="1"/>
  <c r="H649" i="1"/>
  <c r="C60" i="4" a="1"/>
  <c r="C60" i="4" s="1"/>
  <c r="J60" i="4" a="1"/>
  <c r="J60" i="4" s="1"/>
  <c r="D60" i="4" a="1"/>
  <c r="D60" i="4" s="1"/>
  <c r="B60" i="4" a="1"/>
  <c r="B60" i="4" s="1"/>
  <c r="L60" i="4" a="1"/>
  <c r="L60" i="4" s="1"/>
  <c r="K60" i="4" a="1"/>
  <c r="K60" i="4" s="1"/>
  <c r="A60" i="4" a="1"/>
  <c r="A60" i="4" s="1"/>
  <c r="I60" i="4" a="1"/>
  <c r="I60" i="4" s="1"/>
  <c r="F60" i="4" a="1"/>
  <c r="F60" i="4" s="1"/>
  <c r="E60" i="4" a="1"/>
  <c r="E60" i="4" s="1"/>
  <c r="H60" i="4" a="1"/>
  <c r="H60" i="4" s="1"/>
  <c r="G60" i="4" a="1"/>
  <c r="G60" i="4" s="1"/>
  <c r="B76" i="4" a="1"/>
  <c r="B76" i="4" s="1"/>
  <c r="C76" i="4" a="1"/>
  <c r="C76" i="4" s="1"/>
  <c r="L76" i="4" a="1"/>
  <c r="L76" i="4" s="1"/>
  <c r="A76" i="4" a="1"/>
  <c r="A76" i="4" s="1"/>
  <c r="J76" i="4" a="1"/>
  <c r="J76" i="4" s="1"/>
  <c r="D76" i="4" a="1"/>
  <c r="D76" i="4" s="1"/>
  <c r="I76" i="4" a="1"/>
  <c r="I76" i="4" s="1"/>
  <c r="K76" i="4" a="1"/>
  <c r="K76" i="4" s="1"/>
  <c r="H76" i="4" a="1"/>
  <c r="H76" i="4" s="1"/>
  <c r="G76" i="4" a="1"/>
  <c r="G76" i="4" s="1"/>
  <c r="F76" i="4" a="1"/>
  <c r="F76" i="4" s="1"/>
  <c r="E76" i="4" a="1"/>
  <c r="E76" i="4" s="1"/>
  <c r="X11" i="19"/>
  <c r="AG11" i="19" s="1"/>
  <c r="H480" i="1"/>
  <c r="G480" i="1"/>
  <c r="U18" i="19"/>
  <c r="AD18" i="19" s="1"/>
  <c r="K43" i="4" a="1"/>
  <c r="K43" i="4" s="1"/>
  <c r="B43" i="4" a="1"/>
  <c r="B43" i="4" s="1"/>
  <c r="I43" i="4" a="1"/>
  <c r="I43" i="4" s="1"/>
  <c r="L43" i="4" a="1"/>
  <c r="L43" i="4" s="1"/>
  <c r="A43" i="4" a="1"/>
  <c r="A43" i="4" s="1"/>
  <c r="J43" i="4" a="1"/>
  <c r="J43" i="4" s="1"/>
  <c r="D43" i="4" a="1"/>
  <c r="D43" i="4" s="1"/>
  <c r="C43" i="4" a="1"/>
  <c r="C43" i="4" s="1"/>
  <c r="H43" i="4" a="1"/>
  <c r="H43" i="4" s="1"/>
  <c r="G43" i="4" a="1"/>
  <c r="G43" i="4" s="1"/>
  <c r="E43" i="4" a="1"/>
  <c r="E43" i="4" s="1"/>
  <c r="F43" i="4" a="1"/>
  <c r="F43" i="4" s="1"/>
  <c r="I73" i="4" a="1"/>
  <c r="I73" i="4" s="1"/>
  <c r="C73" i="4" a="1"/>
  <c r="C73" i="4" s="1"/>
  <c r="J73" i="4" a="1"/>
  <c r="J73" i="4" s="1"/>
  <c r="L73" i="4" a="1"/>
  <c r="L73" i="4" s="1"/>
  <c r="K73" i="4" a="1"/>
  <c r="K73" i="4" s="1"/>
  <c r="D73" i="4" a="1"/>
  <c r="D73" i="4" s="1"/>
  <c r="B73" i="4" a="1"/>
  <c r="B73" i="4" s="1"/>
  <c r="A73" i="4" a="1"/>
  <c r="A73" i="4" s="1"/>
  <c r="H73" i="4" a="1"/>
  <c r="H73" i="4" s="1"/>
  <c r="G73" i="4" a="1"/>
  <c r="G73" i="4" s="1"/>
  <c r="F73" i="4" a="1"/>
  <c r="F73" i="4" s="1"/>
  <c r="E73" i="4" a="1"/>
  <c r="E73" i="4" s="1"/>
  <c r="C52" i="4" a="1"/>
  <c r="C52" i="4" s="1"/>
  <c r="L52" i="4" a="1"/>
  <c r="L52" i="4" s="1"/>
  <c r="D52" i="4" a="1"/>
  <c r="D52" i="4" s="1"/>
  <c r="I52" i="4" a="1"/>
  <c r="I52" i="4" s="1"/>
  <c r="A52" i="4" a="1"/>
  <c r="A52" i="4" s="1"/>
  <c r="B52" i="4" a="1"/>
  <c r="B52" i="4" s="1"/>
  <c r="K52" i="4" a="1"/>
  <c r="K52" i="4" s="1"/>
  <c r="J52" i="4" a="1"/>
  <c r="J52" i="4" s="1"/>
  <c r="G52" i="4" a="1"/>
  <c r="G52" i="4" s="1"/>
  <c r="F52" i="4" a="1"/>
  <c r="F52" i="4" s="1"/>
  <c r="E52" i="4" a="1"/>
  <c r="E52" i="4" s="1"/>
  <c r="H52" i="4" a="1"/>
  <c r="H52" i="4" s="1"/>
  <c r="Y25" i="19"/>
  <c r="AH25" i="19" s="1"/>
  <c r="T25" i="19"/>
  <c r="AC25" i="19" s="1"/>
  <c r="S18" i="19"/>
  <c r="AB18" i="19" s="1"/>
  <c r="H477" i="1"/>
  <c r="G477" i="1"/>
  <c r="H467" i="1"/>
  <c r="G467" i="1"/>
  <c r="H653" i="1"/>
  <c r="G653" i="1"/>
  <c r="Y24" i="19"/>
  <c r="AH24" i="19" s="1"/>
  <c r="H658" i="1"/>
  <c r="G658" i="1"/>
  <c r="W15" i="19"/>
  <c r="AF15" i="19" s="1"/>
  <c r="X15" i="19"/>
  <c r="AG15" i="19" s="1"/>
  <c r="H657" i="1"/>
  <c r="G657" i="1"/>
  <c r="H647" i="1"/>
  <c r="G647" i="1"/>
  <c r="G654" i="1"/>
  <c r="H654" i="1"/>
  <c r="J69" i="4" a="1"/>
  <c r="J69" i="4" s="1"/>
  <c r="D69" i="4" a="1"/>
  <c r="D69" i="4" s="1"/>
  <c r="I69" i="4" a="1"/>
  <c r="I69" i="4" s="1"/>
  <c r="C69" i="4" a="1"/>
  <c r="C69" i="4" s="1"/>
  <c r="B69" i="4" a="1"/>
  <c r="B69" i="4" s="1"/>
  <c r="K69" i="4" a="1"/>
  <c r="K69" i="4" s="1"/>
  <c r="A69" i="4" a="1"/>
  <c r="A69" i="4" s="1"/>
  <c r="L69" i="4" a="1"/>
  <c r="L69" i="4" s="1"/>
  <c r="F69" i="4" a="1"/>
  <c r="F69" i="4" s="1"/>
  <c r="E69" i="4" a="1"/>
  <c r="E69" i="4" s="1"/>
  <c r="H69" i="4" a="1"/>
  <c r="H69" i="4" s="1"/>
  <c r="G69" i="4" a="1"/>
  <c r="G69" i="4" s="1"/>
  <c r="S4" i="19"/>
  <c r="AB4" i="19" s="1"/>
  <c r="H460" i="1"/>
  <c r="G460" i="1"/>
  <c r="S21" i="19"/>
  <c r="AB21" i="19" s="1"/>
  <c r="H636" i="1"/>
  <c r="G636" i="1"/>
  <c r="H634" i="1"/>
  <c r="G634" i="1"/>
  <c r="G646" i="1"/>
  <c r="H646" i="1"/>
  <c r="H632" i="1"/>
  <c r="G632" i="1"/>
  <c r="X7" i="19"/>
  <c r="AG7" i="19" s="1"/>
  <c r="I32" i="4" a="1"/>
  <c r="I32" i="4" s="1"/>
  <c r="C32" i="4" a="1"/>
  <c r="C32" i="4" s="1"/>
  <c r="A32" i="4" a="1"/>
  <c r="A32" i="4" s="1"/>
  <c r="B32" i="4" a="1"/>
  <c r="B32" i="4" s="1"/>
  <c r="J32" i="4" a="1"/>
  <c r="J32" i="4" s="1"/>
  <c r="D32" i="4" a="1"/>
  <c r="D32" i="4" s="1"/>
  <c r="K32" i="4" a="1"/>
  <c r="K32" i="4" s="1"/>
  <c r="L32" i="4" a="1"/>
  <c r="L32" i="4" s="1"/>
  <c r="H32" i="4" a="1"/>
  <c r="H32" i="4" s="1"/>
  <c r="E32" i="4" a="1"/>
  <c r="E32" i="4" s="1"/>
  <c r="G32" i="4" a="1"/>
  <c r="G32" i="4" s="1"/>
  <c r="F32" i="4" a="1"/>
  <c r="F32" i="4" s="1"/>
  <c r="I36" i="4" a="1"/>
  <c r="I36" i="4" s="1"/>
  <c r="C36" i="4" a="1"/>
  <c r="C36" i="4" s="1"/>
  <c r="D36" i="4" a="1"/>
  <c r="D36" i="4" s="1"/>
  <c r="K36" i="4" a="1"/>
  <c r="K36" i="4" s="1"/>
  <c r="L36" i="4" a="1"/>
  <c r="L36" i="4" s="1"/>
  <c r="J36" i="4" a="1"/>
  <c r="J36" i="4" s="1"/>
  <c r="A36" i="4" a="1"/>
  <c r="A36" i="4" s="1"/>
  <c r="B36" i="4" a="1"/>
  <c r="B36" i="4" s="1"/>
  <c r="G36" i="4" a="1"/>
  <c r="G36" i="4" s="1"/>
  <c r="F36" i="4" a="1"/>
  <c r="F36" i="4" s="1"/>
  <c r="E36" i="4" a="1"/>
  <c r="E36" i="4" s="1"/>
  <c r="H36" i="4" a="1"/>
  <c r="H36" i="4" s="1"/>
  <c r="D81" i="4" a="1"/>
  <c r="D81" i="4" s="1"/>
  <c r="C81" i="4" a="1"/>
  <c r="C81" i="4" s="1"/>
  <c r="J81" i="4" a="1"/>
  <c r="J81" i="4" s="1"/>
  <c r="I81" i="4" a="1"/>
  <c r="I81" i="4" s="1"/>
  <c r="K81" i="4" a="1"/>
  <c r="K81" i="4" s="1"/>
  <c r="B81" i="4" a="1"/>
  <c r="B81" i="4" s="1"/>
  <c r="L81" i="4" a="1"/>
  <c r="L81" i="4" s="1"/>
  <c r="A81" i="4" a="1"/>
  <c r="A81" i="4" s="1"/>
  <c r="G81" i="4" a="1"/>
  <c r="G81" i="4" s="1"/>
  <c r="H81" i="4" a="1"/>
  <c r="H81" i="4" s="1"/>
  <c r="E81" i="4" a="1"/>
  <c r="E81" i="4" s="1"/>
  <c r="F81" i="4" a="1"/>
  <c r="F81" i="4" s="1"/>
  <c r="S6" i="19"/>
  <c r="AB6" i="19" s="1"/>
  <c r="Y8" i="19"/>
  <c r="AH8" i="19" s="1"/>
  <c r="H457" i="1"/>
  <c r="G457" i="1"/>
  <c r="S14" i="19"/>
  <c r="AB14" i="19" s="1"/>
  <c r="G501" i="1" l="1"/>
  <c r="H501" i="1"/>
  <c r="G510" i="1"/>
  <c r="H510" i="1"/>
  <c r="G539" i="1"/>
  <c r="H539" i="1"/>
  <c r="H522" i="1"/>
  <c r="G522" i="1"/>
  <c r="H677" i="1"/>
  <c r="G677" i="1"/>
  <c r="H670" i="1"/>
  <c r="G670" i="1"/>
  <c r="AE144" i="4"/>
  <c r="E153" i="4"/>
  <c r="AE131" i="4"/>
  <c r="E140" i="4"/>
  <c r="AA85" i="4"/>
  <c r="Z85" i="4"/>
  <c r="H505" i="1"/>
  <c r="G505" i="1"/>
  <c r="H494" i="1"/>
  <c r="G494" i="1"/>
  <c r="AA50" i="4"/>
  <c r="Z50" i="4"/>
  <c r="AA89" i="4"/>
  <c r="Z89" i="4"/>
  <c r="H523" i="1"/>
  <c r="G523" i="1"/>
  <c r="G538" i="1"/>
  <c r="H538" i="1"/>
  <c r="G686" i="1"/>
  <c r="H686" i="1"/>
  <c r="G691" i="1"/>
  <c r="H691" i="1"/>
  <c r="AE122" i="4"/>
  <c r="E131" i="4"/>
  <c r="AE134" i="4"/>
  <c r="E143" i="4"/>
  <c r="AA51" i="4"/>
  <c r="Z51" i="4"/>
  <c r="G486" i="1"/>
  <c r="H486" i="1"/>
  <c r="Z29" i="4"/>
  <c r="AA29" i="4"/>
  <c r="H509" i="1"/>
  <c r="G509" i="1"/>
  <c r="G488" i="1"/>
  <c r="H488" i="1"/>
  <c r="H484" i="1"/>
  <c r="G484" i="1"/>
  <c r="AA53" i="4"/>
  <c r="Z53" i="4"/>
  <c r="AA81" i="4"/>
  <c r="Z81" i="4"/>
  <c r="AA76" i="4"/>
  <c r="Z76" i="4"/>
  <c r="AA77" i="4"/>
  <c r="Z77" i="4"/>
  <c r="G530" i="1"/>
  <c r="H530" i="1"/>
  <c r="H535" i="1"/>
  <c r="G535" i="1"/>
  <c r="AA55" i="4"/>
  <c r="Z55" i="4"/>
  <c r="H683" i="1"/>
  <c r="G683" i="1"/>
  <c r="AE136" i="4"/>
  <c r="E145" i="4"/>
  <c r="AE143" i="4"/>
  <c r="E152" i="4"/>
  <c r="H503" i="1"/>
  <c r="G503" i="1"/>
  <c r="AA95" i="4"/>
  <c r="Z95" i="4"/>
  <c r="H495" i="1"/>
  <c r="G495" i="1"/>
  <c r="H507" i="1"/>
  <c r="G507" i="1"/>
  <c r="G515" i="1"/>
  <c r="H515" i="1"/>
  <c r="G679" i="1"/>
  <c r="H679" i="1"/>
  <c r="H667" i="1"/>
  <c r="G667" i="1"/>
  <c r="AE135" i="4"/>
  <c r="E144" i="4"/>
  <c r="AE125" i="4"/>
  <c r="E134" i="4"/>
  <c r="G527" i="1"/>
  <c r="H527" i="1"/>
  <c r="H529" i="1"/>
  <c r="G529" i="1"/>
  <c r="H689" i="1"/>
  <c r="G689" i="1"/>
  <c r="AE127" i="4"/>
  <c r="E136" i="4"/>
  <c r="Z63" i="4"/>
  <c r="AA63" i="4"/>
  <c r="Z28" i="4"/>
  <c r="AA28" i="4"/>
  <c r="A23" i="4"/>
  <c r="H493" i="1"/>
  <c r="G493" i="1"/>
  <c r="H499" i="1"/>
  <c r="G499" i="1"/>
  <c r="H483" i="1"/>
  <c r="G483" i="1"/>
  <c r="H502" i="1"/>
  <c r="G502" i="1"/>
  <c r="Z44" i="4"/>
  <c r="AA44" i="4"/>
  <c r="Z88" i="4"/>
  <c r="AA88" i="4"/>
  <c r="G541" i="1"/>
  <c r="H541" i="1"/>
  <c r="H540" i="1"/>
  <c r="G540" i="1"/>
  <c r="G671" i="1"/>
  <c r="H671" i="1"/>
  <c r="AE149" i="4"/>
  <c r="E158" i="4"/>
  <c r="AE148" i="4"/>
  <c r="E157" i="4"/>
  <c r="Z68" i="4"/>
  <c r="AA68" i="4"/>
  <c r="H482" i="1"/>
  <c r="G482" i="1"/>
  <c r="G674" i="1"/>
  <c r="H674" i="1"/>
  <c r="H688" i="1"/>
  <c r="G688" i="1"/>
  <c r="AE126" i="4"/>
  <c r="E135" i="4"/>
  <c r="AE133" i="4"/>
  <c r="E142" i="4"/>
  <c r="G513" i="1"/>
  <c r="H513" i="1"/>
  <c r="AA43" i="4"/>
  <c r="Z43" i="4"/>
  <c r="Z93" i="4"/>
  <c r="AA93" i="4"/>
  <c r="AA47" i="4"/>
  <c r="Z47" i="4"/>
  <c r="AA61" i="4"/>
  <c r="Z61" i="4"/>
  <c r="H512" i="1"/>
  <c r="G512" i="1"/>
  <c r="G521" i="1"/>
  <c r="H521" i="1"/>
  <c r="H673" i="1"/>
  <c r="G673" i="1"/>
  <c r="AE132" i="4"/>
  <c r="E141" i="4"/>
  <c r="AA64" i="4"/>
  <c r="Z64" i="4"/>
  <c r="G511" i="1"/>
  <c r="H511" i="1"/>
  <c r="AA65" i="4"/>
  <c r="Z65" i="4"/>
  <c r="Z92" i="4"/>
  <c r="AA92" i="4"/>
  <c r="Z73" i="4"/>
  <c r="AA73" i="4"/>
  <c r="AA59" i="4"/>
  <c r="Z59" i="4"/>
  <c r="H524" i="1"/>
  <c r="G524" i="1"/>
  <c r="H663" i="1"/>
  <c r="G663" i="1"/>
  <c r="AE147" i="4"/>
  <c r="E156" i="4"/>
  <c r="Z31" i="4"/>
  <c r="AA31" i="4"/>
  <c r="AA69" i="4"/>
  <c r="Z69" i="4"/>
  <c r="G487" i="1"/>
  <c r="H487" i="1"/>
  <c r="AA90" i="4"/>
  <c r="Z90" i="4"/>
  <c r="H518" i="1"/>
  <c r="G518" i="1"/>
  <c r="G665" i="1"/>
  <c r="H665" i="1"/>
  <c r="H664" i="1"/>
  <c r="G664" i="1"/>
  <c r="AE138" i="4"/>
  <c r="E147" i="4"/>
  <c r="AE142" i="4"/>
  <c r="E151" i="4"/>
  <c r="AA79" i="4"/>
  <c r="Z79" i="4"/>
  <c r="AA75" i="4"/>
  <c r="Z75" i="4"/>
  <c r="Z78" i="4"/>
  <c r="AA78" i="4"/>
  <c r="G520" i="1"/>
  <c r="H520" i="1"/>
  <c r="G526" i="1"/>
  <c r="H526" i="1"/>
  <c r="H675" i="1"/>
  <c r="G675" i="1"/>
  <c r="AE137" i="4"/>
  <c r="E146" i="4"/>
  <c r="Z62" i="4"/>
  <c r="AA62" i="4"/>
  <c r="AA46" i="4"/>
  <c r="Z46" i="4"/>
  <c r="H514" i="1"/>
  <c r="G514" i="1"/>
  <c r="H676" i="1"/>
  <c r="G676" i="1"/>
  <c r="AE121" i="4"/>
  <c r="E130" i="4"/>
  <c r="AA30" i="4"/>
  <c r="Z30" i="4"/>
  <c r="AA70" i="4"/>
  <c r="Z70" i="4"/>
  <c r="AA54" i="4"/>
  <c r="Z54" i="4"/>
  <c r="H490" i="1"/>
  <c r="G490" i="1"/>
  <c r="AA80" i="4"/>
  <c r="Z80" i="4"/>
  <c r="H685" i="1"/>
  <c r="G685" i="1"/>
  <c r="G662" i="1"/>
  <c r="H662" i="1"/>
  <c r="AE145" i="4"/>
  <c r="E154" i="4"/>
  <c r="AE139" i="4"/>
  <c r="E148" i="4"/>
  <c r="AA67" i="4"/>
  <c r="Z67" i="4"/>
  <c r="H536" i="1"/>
  <c r="G536" i="1"/>
  <c r="H525" i="1"/>
  <c r="G525" i="1"/>
  <c r="H668" i="1"/>
  <c r="G668" i="1"/>
  <c r="G681" i="1"/>
  <c r="H681" i="1"/>
  <c r="AE129" i="4"/>
  <c r="E138" i="4"/>
  <c r="AE128" i="4"/>
  <c r="E137" i="4"/>
  <c r="Z83" i="4"/>
  <c r="AA83" i="4"/>
  <c r="H516" i="1"/>
  <c r="G516" i="1"/>
  <c r="G678" i="1"/>
  <c r="H678" i="1"/>
  <c r="AE123" i="4"/>
  <c r="E132" i="4"/>
  <c r="H531" i="1"/>
  <c r="G531" i="1"/>
  <c r="H532" i="1"/>
  <c r="G532" i="1"/>
  <c r="H690" i="1"/>
  <c r="G690" i="1"/>
  <c r="AE150" i="4"/>
  <c r="E159" i="4"/>
  <c r="AA45" i="4"/>
  <c r="Z45" i="4"/>
  <c r="H534" i="1"/>
  <c r="G534" i="1"/>
  <c r="H684" i="1"/>
  <c r="G684" i="1"/>
  <c r="AE141" i="4"/>
  <c r="E150" i="4"/>
  <c r="H489" i="1"/>
  <c r="G489" i="1"/>
  <c r="AA91" i="4"/>
  <c r="Z91" i="4"/>
  <c r="Z87" i="4"/>
  <c r="AA87" i="4"/>
  <c r="G537" i="1"/>
  <c r="H537" i="1"/>
  <c r="G519" i="1"/>
  <c r="H519" i="1"/>
  <c r="G666" i="1"/>
  <c r="H666" i="1"/>
  <c r="AE124" i="4"/>
  <c r="E133" i="4"/>
  <c r="AA66" i="4"/>
  <c r="Z66" i="4"/>
  <c r="AA84" i="4"/>
  <c r="Z84" i="4"/>
  <c r="AA94" i="4"/>
  <c r="Z94" i="4"/>
  <c r="G506" i="1"/>
  <c r="H506" i="1"/>
  <c r="H500" i="1"/>
  <c r="G500" i="1"/>
  <c r="Z58" i="4"/>
  <c r="AA58" i="4"/>
  <c r="H496" i="1"/>
  <c r="G496" i="1"/>
  <c r="H491" i="1"/>
  <c r="G491" i="1"/>
  <c r="AA49" i="4"/>
  <c r="Z49" i="4"/>
  <c r="Z52" i="4"/>
  <c r="AA52" i="4"/>
  <c r="H508" i="1"/>
  <c r="G508" i="1"/>
  <c r="Z60" i="4"/>
  <c r="AA60" i="4"/>
  <c r="Z56" i="4"/>
  <c r="AA56" i="4"/>
  <c r="G533" i="1"/>
  <c r="H533" i="1"/>
  <c r="G687" i="1"/>
  <c r="H687" i="1"/>
  <c r="H672" i="1"/>
  <c r="G672" i="1"/>
  <c r="AE130" i="4"/>
  <c r="E139" i="4"/>
  <c r="G498" i="1"/>
  <c r="H498" i="1"/>
  <c r="H497" i="1"/>
  <c r="G497" i="1"/>
  <c r="AA82" i="4"/>
  <c r="Z82" i="4"/>
  <c r="Z48" i="4"/>
  <c r="AA48" i="4"/>
  <c r="AA72" i="4"/>
  <c r="Z72" i="4"/>
  <c r="AA71" i="4"/>
  <c r="Z71" i="4"/>
  <c r="G504" i="1"/>
  <c r="H504" i="1"/>
  <c r="H528" i="1"/>
  <c r="G528" i="1"/>
  <c r="H680" i="1"/>
  <c r="G680" i="1"/>
  <c r="AE140" i="4"/>
  <c r="E149" i="4"/>
  <c r="AA57" i="4"/>
  <c r="Z57" i="4"/>
  <c r="AA86" i="4"/>
  <c r="Z86" i="4"/>
  <c r="H517" i="1"/>
  <c r="G517" i="1"/>
  <c r="H682" i="1"/>
  <c r="G682" i="1"/>
  <c r="H669" i="1"/>
  <c r="G669" i="1"/>
  <c r="AE146" i="4"/>
  <c r="E155" i="4"/>
  <c r="AA74" i="4"/>
  <c r="Z74" i="4"/>
  <c r="H485" i="1"/>
  <c r="G485" i="1"/>
  <c r="G492" i="1"/>
  <c r="H492" i="1"/>
  <c r="C119" i="4" l="1"/>
  <c r="D123" i="4"/>
  <c r="A119" i="4"/>
  <c r="C123" i="4"/>
  <c r="D118" i="4"/>
  <c r="A123" i="4"/>
  <c r="C118" i="4"/>
  <c r="D122" i="4"/>
  <c r="D117" i="4"/>
  <c r="C122" i="4"/>
  <c r="C117" i="4"/>
  <c r="C125" i="4"/>
  <c r="A125" i="4"/>
  <c r="D119" i="4"/>
  <c r="D125" i="4"/>
  <c r="A118" i="4"/>
  <c r="A117" i="4"/>
  <c r="D116" i="4"/>
  <c r="D124" i="4"/>
  <c r="C116" i="4"/>
  <c r="C124" i="4"/>
  <c r="A116" i="4"/>
  <c r="A124" i="4"/>
  <c r="A122" i="4"/>
  <c r="C121" i="4"/>
  <c r="A121" i="4"/>
  <c r="D120" i="4"/>
  <c r="C120" i="4"/>
  <c r="A120" i="4"/>
  <c r="D121" i="4"/>
  <c r="AC113" i="4"/>
  <c r="AD112" i="4"/>
  <c r="AC112" i="4"/>
  <c r="AD111" i="4"/>
  <c r="AD117" i="4"/>
  <c r="AC110" i="4"/>
  <c r="AD116" i="4"/>
  <c r="AC109" i="4"/>
  <c r="AC116" i="4"/>
  <c r="AC117" i="4"/>
  <c r="AD115" i="4"/>
  <c r="AD113" i="4"/>
  <c r="AC111" i="4"/>
  <c r="AC115" i="4"/>
  <c r="AD114" i="4"/>
  <c r="AC114" i="4"/>
  <c r="AD110" i="4"/>
  <c r="AD109" i="4"/>
  <c r="AC108" i="4"/>
  <c r="AD10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Sudhanshu  Kumar</author>
  </authors>
  <commentList>
    <comment ref="C102" authorId="0" shapeId="0" xr:uid="{6FCD9794-1DD1-41B4-9944-4BFC0227F7B3}">
      <text>
        <r>
          <rPr>
            <b/>
            <sz val="9"/>
            <color rgb="FF000000"/>
            <rFont val="Tahoma"/>
            <family val="2"/>
          </rPr>
          <t>Sudhanshu  Kumar:</t>
        </r>
        <r>
          <rPr>
            <sz val="9"/>
            <color rgb="FF000000"/>
            <rFont val="Tahoma"/>
            <family val="2"/>
          </rPr>
          <t xml:space="preserve">
Working days elapsed = Sundays-excluded days from cycle start (Summary!P2) through today, capped at C101.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E17" authorId="0" shapeId="0" xr:uid="{18F374F0-3D65-4BD4-BA89-4CAABF10BEC6}">
      <text>
        <r>
          <rPr>
            <sz val="10"/>
            <color rgb="FF000000"/>
            <rFont val="Arial"/>
            <family val="2"/>
          </rPr>
          <t>Comment:
    ffs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P9" authorId="0" shapeId="0" xr:uid="{91BF9325-3190-40FB-A8EF-E7F534D5FD74}">
      <text>
        <r>
          <rPr>
            <sz val="10"/>
            <color rgb="FF000000"/>
            <rFont val="Arial"/>
            <family val="2"/>
          </rPr>
          <t>Comment:
    116 QTY MO DONE</t>
        </r>
      </text>
    </comment>
    <comment ref="AM9" authorId="0" shapeId="0" xr:uid="{5662DEE1-71A2-4063-B768-329DCCEBD6A8}">
      <text>
        <r>
          <rPr>
            <sz val="10"/>
            <color rgb="FF000000"/>
            <rFont val="Arial"/>
            <family val="2"/>
          </rPr>
          <t>Comment:
    241 MO DONE</t>
        </r>
      </text>
    </comment>
    <comment ref="AE12" authorId="0" shapeId="0" xr:uid="{500D2F11-A3A7-4E16-8D8C-BE261AD3B2AF}">
      <text>
        <r>
          <rPr>
            <sz val="10"/>
            <color rgb="FF000000"/>
            <rFont val="Arial"/>
            <family val="2"/>
          </rPr>
          <t>Comment:
    KPA 60 % WHEAT SAMPLE USA SEA</t>
        </r>
      </text>
    </comment>
    <comment ref="AZ12" authorId="0" shapeId="0" xr:uid="{3B5E276E-200A-4DE3-892F-38E3991CF62F}">
      <text>
        <r>
          <rPr>
            <sz val="10"/>
            <color rgb="FF000000"/>
            <rFont val="Arial"/>
            <family val="2"/>
          </rPr>
          <t>Comment:
    22 AUG NIGHT</t>
        </r>
      </text>
    </comment>
    <comment ref="AE14" authorId="0" shapeId="0" xr:uid="{205EF011-FEAF-4B92-BAE8-DAC42B97E752}">
      <text>
        <r>
          <rPr>
            <sz val="10"/>
            <color rgb="FF000000"/>
            <rFont val="Arial"/>
            <family val="2"/>
          </rPr>
          <t xml:space="preserve">Comment:
    379  07.08.26 night pack
</t>
        </r>
      </text>
    </comment>
    <comment ref="Y15" authorId="0" shapeId="0" xr:uid="{095D4E63-C50D-4ED0-96BB-340DCAB50C81}">
      <text>
        <r>
          <rPr>
            <sz val="10"/>
            <color rgb="FF000000"/>
            <rFont val="Arial"/>
            <family val="2"/>
          </rPr>
          <t>Comment:
    1T131G61DJ
Reply:
    2536N 31 Jul</t>
        </r>
      </text>
    </comment>
    <comment ref="AK15" authorId="0" shapeId="0" xr:uid="{3A0A97E6-9D6D-4625-96C8-D46EB7BC9CEF}">
      <text>
        <r>
          <rPr>
            <sz val="10"/>
            <color rgb="FF000000"/>
            <rFont val="Arial"/>
            <family val="2"/>
          </rPr>
          <t>Comment:
    ffs machin</t>
        </r>
      </text>
    </comment>
    <comment ref="AL15" authorId="0" shapeId="0" xr:uid="{7ED913CD-516E-42EF-A3FD-5EEF08990C88}">
      <text>
        <r>
          <rPr>
            <sz val="10"/>
            <color rgb="FF000000"/>
            <rFont val="Arial"/>
            <family val="2"/>
          </rPr>
          <t>Comment:
    1035 ffs</t>
        </r>
      </text>
    </comment>
    <comment ref="U17" authorId="0" shapeId="0" xr:uid="{71ABCA7B-043A-4900-988B-D873224530EF}">
      <text>
        <r>
          <rPr>
            <sz val="10"/>
            <color rgb="FF000000"/>
            <rFont val="Arial"/>
            <family val="2"/>
          </rPr>
          <t xml:space="preserve">Comment:
    FFS MACHIN 
</t>
        </r>
      </text>
    </comment>
    <comment ref="Y17" authorId="0" shapeId="0" xr:uid="{30FF7DEE-B3CA-4A3B-AA43-23E97925C07F}">
      <text>
        <r>
          <rPr>
            <sz val="10"/>
            <color rgb="FF000000"/>
            <rFont val="Arial"/>
            <family val="2"/>
          </rPr>
          <t>Comment:
    392N 31 Jul</t>
        </r>
      </text>
    </comment>
    <comment ref="AI17" authorId="0" shapeId="0" xr:uid="{BCEC3B6D-8F10-4AD7-9AE9-9C6A0FC547D8}">
      <text>
        <r>
          <rPr>
            <sz val="10"/>
            <color rgb="FF000000"/>
            <rFont val="Arial"/>
            <family val="2"/>
          </rPr>
          <t>Comment:
    ffs</t>
        </r>
      </text>
    </comment>
    <comment ref="AJ17" authorId="0" shapeId="0" xr:uid="{B54AAAAB-0076-493A-BF6F-49B01BE59631}">
      <text>
        <r>
          <rPr>
            <sz val="10"/>
            <color rgb="FF000000"/>
            <rFont val="Arial"/>
            <family val="2"/>
          </rPr>
          <t>Comment:
    FFS</t>
        </r>
      </text>
    </comment>
    <comment ref="AK17" authorId="0" shapeId="0" xr:uid="{261EAB8D-295B-451E-860E-DB0D1A06F83B}">
      <text>
        <r>
          <rPr>
            <sz val="10"/>
            <color rgb="FF000000"/>
            <rFont val="Arial"/>
            <family val="2"/>
          </rPr>
          <t>Comment:
    FFS MACHIN</t>
        </r>
      </text>
    </comment>
    <comment ref="AX17" authorId="0" shapeId="0" xr:uid="{5486D1C7-455C-4D6D-96AD-F031ACBB5FC8}">
      <text>
        <r>
          <rPr>
            <sz val="10"/>
            <color rgb="FF000000"/>
            <rFont val="Arial"/>
            <family val="2"/>
          </rPr>
          <t>Comment:
    ffs machin</t>
        </r>
      </text>
    </comment>
    <comment ref="AZ17" authorId="0" shapeId="0" xr:uid="{656625B9-DBE3-42A3-8C86-C9EA6ECEDEE6}">
      <text>
        <r>
          <rPr>
            <sz val="10"/>
            <color rgb="FF000000"/>
            <rFont val="Arial"/>
            <family val="2"/>
          </rPr>
          <t xml:space="preserve">Comment:
    C39
</t>
        </r>
      </text>
    </comment>
    <comment ref="Y18" authorId="0" shapeId="0" xr:uid="{83C736B9-B380-4051-8B39-21F98CABB4EC}">
      <text>
        <r>
          <rPr>
            <sz val="10"/>
            <color rgb="FF000000"/>
            <rFont val="Arial"/>
            <family val="2"/>
          </rPr>
          <t>Comment:
    3037 night
1475 1 aug T318G615</t>
        </r>
      </text>
    </comment>
    <comment ref="O20" authorId="0" shapeId="0" xr:uid="{25C78828-2A7A-41C0-A600-DA03404471A1}">
      <text>
        <r>
          <rPr>
            <sz val="10"/>
            <color rgb="FF000000"/>
            <rFont val="Arial"/>
            <family val="2"/>
          </rPr>
          <t>Comment:
    NIGHT PRODUCTION
Reply:
    1200 Nos ,23 night</t>
        </r>
      </text>
    </comment>
    <comment ref="AU20" authorId="0" shapeId="0" xr:uid="{AC70B2A9-C29C-4989-A1E3-4349C1739FA9}">
      <text>
        <r>
          <rPr>
            <sz val="10"/>
            <color rgb="FF000000"/>
            <rFont val="Arial"/>
            <family val="2"/>
          </rPr>
          <t>Comment:
    73 MO DONE</t>
        </r>
      </text>
    </comment>
    <comment ref="P21" authorId="0" shapeId="0" xr:uid="{1E110FCD-E2E6-4FDA-B73A-CD0BD4A8BA57}">
      <text>
        <r>
          <rPr>
            <sz val="10"/>
            <color rgb="FF000000"/>
            <rFont val="Arial"/>
            <family val="2"/>
          </rPr>
          <t>Comment:
    23/07 NIGHT = 608 QTY, 
24/07 NIGHT = 884 QTY</t>
        </r>
      </text>
    </comment>
    <comment ref="AN23" authorId="0" shapeId="0" xr:uid="{BCFAAE05-B49D-494C-AF6C-8BF3C7C71387}">
      <text>
        <r>
          <rPr>
            <sz val="10"/>
            <color rgb="FF000000"/>
            <rFont val="Arial"/>
            <family val="2"/>
          </rPr>
          <t>Comment:
    1101 night qty</t>
        </r>
      </text>
    </comment>
    <comment ref="Y26" authorId="0" shapeId="0" xr:uid="{1E99807F-9AC3-494A-8FAE-BC2009D62DEE}">
      <text>
        <r>
          <rPr>
            <sz val="10"/>
            <color rgb="FF000000"/>
            <rFont val="Arial"/>
            <family val="2"/>
          </rPr>
          <t>Comment:
    31st July</t>
        </r>
      </text>
    </comment>
    <comment ref="AB27" authorId="0" shapeId="0" xr:uid="{8F15EACE-D489-4D7A-858D-B6028FB4ED67}">
      <text>
        <r>
          <rPr>
            <sz val="10"/>
            <color rgb="FF000000"/>
            <rFont val="Arial"/>
            <family val="2"/>
          </rPr>
          <t>Comment:
    Qc pending</t>
        </r>
      </text>
    </comment>
    <comment ref="Y31" authorId="0" shapeId="0" xr:uid="{59E2A0C8-5D06-4910-9F04-E8AE82B51D40}">
      <text>
        <r>
          <rPr>
            <sz val="10"/>
            <color rgb="FF000000"/>
            <rFont val="Arial"/>
            <family val="2"/>
          </rPr>
          <t>Comment:
    31st July</t>
        </r>
      </text>
    </comment>
    <comment ref="BA34" authorId="0" shapeId="0" xr:uid="{FD38EEAA-E52A-4FCB-9124-15041E69144D}">
      <text>
        <r>
          <rPr>
            <sz val="10"/>
            <color rgb="FF000000"/>
            <rFont val="Arial"/>
            <family val="2"/>
          </rPr>
          <t>Comment:
    QR PENDING</t>
        </r>
      </text>
    </comment>
    <comment ref="Y38" authorId="0" shapeId="0" xr:uid="{CF314FD9-13B0-4F0A-97BA-574B39467D3D}">
      <text>
        <r>
          <rPr>
            <sz val="10"/>
            <color rgb="FF000000"/>
            <rFont val="Arial"/>
            <family val="2"/>
          </rPr>
          <t>Comment:
    31st July</t>
        </r>
      </text>
    </comment>
    <comment ref="AN50" authorId="0" shapeId="0" xr:uid="{AF687822-95C7-441A-9CC8-8EF1F45172FB}">
      <text>
        <r>
          <rPr>
            <sz val="10"/>
            <color rgb="FF000000"/>
            <rFont val="Arial"/>
            <family val="2"/>
          </rPr>
          <t xml:space="preserve">Comment:
    476 MO DONE
</t>
        </r>
      </text>
    </comment>
    <comment ref="Y51" authorId="0" shapeId="0" xr:uid="{CBDA67B8-3DD9-4198-ADF0-9BF7A65249ED}">
      <text>
        <r>
          <rPr>
            <sz val="10"/>
            <color rgb="FF000000"/>
            <rFont val="Arial"/>
            <family val="2"/>
          </rPr>
          <t>Comment:
    669 filled on date 31.07.26</t>
        </r>
      </text>
    </comment>
    <comment ref="BA61" authorId="0" shapeId="0" xr:uid="{7DABAA72-0A89-4817-A2A9-AFDE730D0458}">
      <text>
        <r>
          <rPr>
            <sz val="10"/>
            <color rgb="FF000000"/>
            <rFont val="Arial"/>
            <family val="2"/>
          </rPr>
          <t>Comment:
    FITMENT PENDING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I16" authorId="0" shapeId="0" xr:uid="{9BAE03C2-E431-4CE1-9595-3CCC92E06346}">
      <text>
        <r>
          <rPr>
            <sz val="10"/>
            <color rgb="FF000000"/>
            <rFont val="Arial"/>
            <family val="2"/>
          </rPr>
          <t xml:space="preserve">Comment:
    lead not available </t>
        </r>
      </text>
    </comment>
    <comment ref="K29" authorId="0" shapeId="0" xr:uid="{60E4F32D-44DD-4C4A-9D20-BA8841160348}">
      <text>
        <r>
          <rPr>
            <sz val="10"/>
            <color rgb="FF000000"/>
            <rFont val="Arial"/>
            <family val="2"/>
          </rPr>
          <t xml:space="preserve">Comment:
    sample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43" authorId="0" shapeId="0" xr:uid="{B2D50870-225B-4E55-9DEC-961F25250F5E}">
      <text>
        <r>
          <rPr>
            <sz val="10"/>
            <color rgb="FF000000"/>
            <rFont val="Arial"/>
            <family val="2"/>
          </rPr>
          <t xml:space="preserve">Comment:
    Use TBIF pouches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Z12" authorId="0" shapeId="0" xr:uid="{2D61FDD4-89C7-47B6-BD4B-7E153F0620F1}">
      <text>
        <r>
          <rPr>
            <sz val="10"/>
            <color rgb="FF000000"/>
            <rFont val="Arial"/>
            <family val="2"/>
          </rPr>
          <t>Comment:
    PROTEIN ATTA 910G</t>
        </r>
      </text>
    </comment>
    <comment ref="AI31" authorId="0" shapeId="0" xr:uid="{971DA3B8-70CE-4C81-84A5-0AFD0814EFCA}">
      <text>
        <r>
          <rPr>
            <sz val="10"/>
            <color rgb="FF000000"/>
            <rFont val="Arial"/>
            <family val="2"/>
          </rPr>
          <t>Comment:
    660 QTY June Sea Shipment &amp; 31 QTY BMM Order</t>
        </r>
      </text>
    </comment>
    <comment ref="AK34" authorId="0" shapeId="0" xr:uid="{70DD6131-A36E-4D73-BD17-B67F7D1AC78E}">
      <text>
        <r>
          <rPr>
            <sz val="10"/>
            <color rgb="FF000000"/>
            <rFont val="Arial"/>
            <family val="2"/>
          </rPr>
          <t xml:space="preserve">Comment:
    Qc hold
</t>
        </r>
      </text>
    </comment>
    <comment ref="AJ37" authorId="0" shapeId="0" xr:uid="{C4902F67-4A0F-4B54-ACBA-73FAD07CC002}">
      <text>
        <r>
          <rPr>
            <sz val="10"/>
            <color rgb="FF000000"/>
            <rFont val="Arial"/>
            <family val="2"/>
          </rPr>
          <t xml:space="preserve">Comment:
    Qc hold
</t>
        </r>
      </text>
    </comment>
    <comment ref="Y48" authorId="0" shapeId="0" xr:uid="{AC8BCA39-29AC-44DA-A5FE-59DA60F073B2}">
      <text>
        <r>
          <rPr>
            <sz val="10"/>
            <color rgb="FF000000"/>
            <rFont val="Arial"/>
            <family val="2"/>
          </rPr>
          <t>Comment:
    104 QTY pack on date 31.07.26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S12" authorId="0" shapeId="0" xr:uid="{4478C260-A8AD-43AA-8897-86DCB0334E3C}">
      <text>
        <r>
          <rPr>
            <sz val="10"/>
            <color rgb="FF000000"/>
            <rFont val="Arial"/>
            <family val="2"/>
          </rPr>
          <t>Comment:
    PROTEIN ATTA 910G</t>
        </r>
      </text>
    </comment>
    <comment ref="AB31" authorId="0" shapeId="0" xr:uid="{5449BFCA-D7D7-4D99-8BC6-C5C1D0A8FB3B}">
      <text>
        <r>
          <rPr>
            <sz val="10"/>
            <color rgb="FF000000"/>
            <rFont val="Arial"/>
            <family val="2"/>
          </rPr>
          <t>Comment:
    660 QTY June Sea Shipment &amp; 31 QTY BMM Order</t>
        </r>
      </text>
    </comment>
    <comment ref="AD34" authorId="0" shapeId="0" xr:uid="{7136C444-0473-4AA8-9B54-DDB19FA0E2A1}">
      <text>
        <r>
          <rPr>
            <sz val="10"/>
            <color rgb="FF000000"/>
            <rFont val="Arial"/>
            <family val="2"/>
          </rPr>
          <t xml:space="preserve">Comment:
    Qc hold
</t>
        </r>
      </text>
    </comment>
    <comment ref="AC37" authorId="0" shapeId="0" xr:uid="{DC3467F0-427F-4233-9042-C80A6A9E6990}">
      <text>
        <r>
          <rPr>
            <sz val="10"/>
            <color rgb="FF000000"/>
            <rFont val="Arial"/>
            <family val="2"/>
          </rPr>
          <t xml:space="preserve">Comment:
    Qc hold
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T20" authorId="0" shapeId="0" xr:uid="{00A2CA54-FF1E-473E-95DF-4ABD05BCEFAE}">
      <text>
        <r>
          <rPr>
            <sz val="10"/>
            <color rgb="FF000000"/>
            <rFont val="Arial"/>
            <family val="2"/>
          </rPr>
          <t>Comment:
    337 import by sticker pending</t>
        </r>
      </text>
    </comment>
    <comment ref="AW20" authorId="0" shapeId="0" xr:uid="{FF511D60-702B-43CC-ABC8-4FFE1D534BDB}">
      <text>
        <r>
          <rPr>
            <sz val="10"/>
            <color rgb="FF000000"/>
            <rFont val="Arial"/>
            <family val="2"/>
          </rPr>
          <t xml:space="preserve">Comment:
    filling done , import sticker pending </t>
        </r>
      </text>
    </comment>
    <comment ref="AT25" authorId="0" shapeId="0" xr:uid="{96AC394C-2CFA-4E07-9CAE-A3FF0EA0A417}">
      <text>
        <r>
          <rPr>
            <sz val="10"/>
            <color rgb="FF000000"/>
            <rFont val="Arial"/>
            <family val="2"/>
          </rPr>
          <t xml:space="preserve">Comment:
    138 import by sticker pending
</t>
        </r>
      </text>
    </comment>
    <comment ref="BA33" authorId="0" shapeId="0" xr:uid="{18311DC6-E469-4E20-89F4-C72E2A3726EA}">
      <text>
        <r>
          <rPr>
            <sz val="10"/>
            <color rgb="FF000000"/>
            <rFont val="Arial"/>
            <family val="2"/>
          </rPr>
          <t xml:space="preserve">Comment:
    24/07/26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V3" authorId="0" shapeId="0" xr:uid="{DBD2A94E-59B2-41BD-9FEB-173C1725C76F}">
      <text>
        <r>
          <rPr>
            <sz val="10"/>
            <color rgb="FF000000"/>
            <rFont val="Arial"/>
            <family val="2"/>
          </rPr>
          <t>Comment:
    night production</t>
        </r>
      </text>
    </comment>
    <comment ref="AN11" authorId="0" shapeId="0" xr:uid="{FCA0C890-D6C6-4177-903D-3536E5652C35}">
      <text>
        <r>
          <rPr>
            <sz val="10"/>
            <color rgb="FF000000"/>
            <rFont val="Arial"/>
            <family val="2"/>
          </rPr>
          <t>Comment:
    White flour label 910gm(inside khapli)</t>
        </r>
      </text>
    </comment>
    <comment ref="AT11" authorId="0" shapeId="0" xr:uid="{4C139015-9FAD-4668-B7CD-D0A9B42AA16D}">
      <text>
        <r>
          <rPr>
            <sz val="10"/>
            <color rgb="FF000000"/>
            <rFont val="Arial"/>
            <family val="2"/>
          </rPr>
          <t xml:space="preserve">Comment:
    inside wheat flour 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L3" authorId="0" shapeId="0" xr:uid="{A35911E6-38FC-49F9-A277-77ED45ADECD1}">
      <text>
        <r>
          <rPr>
            <sz val="10"/>
            <color rgb="FF000000"/>
            <rFont val="Arial"/>
            <family val="2"/>
          </rPr>
          <t xml:space="preserve">Comment:
    MIND/INT/03740 </t>
        </r>
      </text>
    </comment>
    <comment ref="M3" authorId="0" shapeId="0" xr:uid="{05BB800B-00EF-4FFC-8964-45B2FAD43D7D}">
      <text>
        <r>
          <rPr>
            <sz val="10"/>
            <color rgb="FF000000"/>
            <rFont val="Arial"/>
            <family val="2"/>
          </rPr>
          <t xml:space="preserve">Comment:
    MIND/INT/03998 </t>
        </r>
      </text>
    </comment>
    <comment ref="N12" authorId="0" shapeId="0" xr:uid="{53230026-D344-44CE-81A6-9B7094F35D2B}">
      <text>
        <r>
          <rPr>
            <sz val="10"/>
            <color rgb="FF000000"/>
            <rFont val="Arial"/>
            <family val="2"/>
          </rPr>
          <t xml:space="preserve">Comment:
    Brown Pouch 
</t>
        </r>
      </text>
    </comment>
    <comment ref="F23" authorId="0" shapeId="0" xr:uid="{BD0D692A-FD60-4B10-BB62-7A3189A5F198}">
      <text>
        <r>
          <rPr>
            <sz val="10"/>
            <color rgb="FF000000"/>
            <rFont val="Arial"/>
            <family val="2"/>
          </rPr>
          <t>Comment:
    B2B Sampler Order</t>
        </r>
      </text>
    </comment>
    <comment ref="M30" authorId="0" shapeId="0" xr:uid="{2E97847C-8766-4AA1-88BF-C37DB6086E0B}">
      <text>
        <r>
          <rPr>
            <sz val="10"/>
            <color rgb="FF000000"/>
            <rFont val="Arial"/>
            <family val="2"/>
          </rPr>
          <t>Comment:
    Last month June USA Sea shipment pending 655 QTY + BMM order 30 QTY</t>
        </r>
      </text>
    </comment>
    <comment ref="O30" authorId="0" shapeId="0" xr:uid="{5AE42489-A2C1-495A-9752-AF01F555FA73}">
      <text>
        <r>
          <rPr>
            <sz val="10"/>
            <color rgb="FF000000"/>
            <rFont val="Arial"/>
            <family val="2"/>
          </rPr>
          <t>Comment:
    June Air Shipment last month pending 550 QTY</t>
        </r>
      </text>
    </comment>
    <comment ref="F35" authorId="0" shapeId="0" xr:uid="{8D7F6868-C24D-43B4-B041-2F8D9A7980AC}">
      <text>
        <r>
          <rPr>
            <sz val="10"/>
            <color rgb="FF000000"/>
            <rFont val="Arial"/>
            <family val="2"/>
          </rPr>
          <t>Comment:
    B2B Sampler Order</t>
        </r>
      </text>
    </comment>
    <comment ref="F37" authorId="0" shapeId="0" xr:uid="{D4B3A7B1-2BAC-4BB9-B947-FB3692798C06}">
      <text>
        <r>
          <rPr>
            <sz val="10"/>
            <color rgb="FF000000"/>
            <rFont val="Arial"/>
            <family val="2"/>
          </rPr>
          <t>Comment:
    B2B Sampler Order 30 QTY</t>
        </r>
      </text>
    </comment>
    <comment ref="F53" authorId="0" shapeId="0" xr:uid="{F8E44B22-66A5-4A5D-969A-3B99FCF26A4F}">
      <text>
        <r>
          <rPr>
            <sz val="10"/>
            <color rgb="FF000000"/>
            <rFont val="Arial"/>
            <family val="2"/>
          </rPr>
          <t>Comment:
    B2B Sampler Order</t>
        </r>
      </text>
    </comment>
    <comment ref="F62" authorId="0" shapeId="0" xr:uid="{F5997059-135F-483C-9593-B9F45F72A6EB}">
      <text>
        <r>
          <rPr>
            <sz val="10"/>
            <color rgb="FF000000"/>
            <rFont val="Arial"/>
            <family val="2"/>
          </rPr>
          <t>Comment:
    B2B Sampler Order 40 QTY</t>
        </r>
      </text>
    </comment>
  </commentList>
</comments>
</file>

<file path=xl/sharedStrings.xml><?xml version="1.0" encoding="utf-8"?>
<sst xmlns="http://schemas.openxmlformats.org/spreadsheetml/2006/main" count="4891" uniqueCount="2068">
  <si>
    <t>FGCode</t>
  </si>
  <si>
    <t>Product</t>
  </si>
  <si>
    <t>Section</t>
  </si>
  <si>
    <t>Plant</t>
  </si>
  <si>
    <t>UOM</t>
  </si>
  <si>
    <t>Priority</t>
  </si>
  <si>
    <t>PriorityRank</t>
  </si>
  <si>
    <t>IsCritical</t>
  </si>
  <si>
    <t>DOHBucket</t>
  </si>
  <si>
    <t>FillRateBucket</t>
  </si>
  <si>
    <t>Remark</t>
  </si>
  <si>
    <t>Date</t>
  </si>
  <si>
    <t>DayIndex</t>
  </si>
  <si>
    <t>DayOfMonth</t>
  </si>
  <si>
    <t>MonthLabel</t>
  </si>
  <si>
    <t>IsElapsed</t>
  </si>
  <si>
    <t>DailyProducedPKT</t>
  </si>
  <si>
    <t>EvenPaceTargetPKT</t>
  </si>
  <si>
    <t>IsSKURow</t>
  </si>
  <si>
    <t>PlanPKT</t>
  </si>
  <si>
    <t>ProducedPKT</t>
  </si>
  <si>
    <t>PendingPKT</t>
  </si>
  <si>
    <t>SOHCentralWH</t>
  </si>
  <si>
    <t>DOH</t>
  </si>
  <si>
    <t>PlanMRPDomestic</t>
  </si>
  <si>
    <t>PlanROWManjari</t>
  </si>
  <si>
    <t>PlanUSASea</t>
  </si>
  <si>
    <t>PlanAmazonUSASea</t>
  </si>
  <si>
    <t>PlanUSAAir</t>
  </si>
  <si>
    <t>PlanUSAAmazon</t>
  </si>
  <si>
    <t>PlanUK</t>
  </si>
  <si>
    <t>PlanMENA</t>
  </si>
  <si>
    <t>RiskScore</t>
  </si>
  <si>
    <t>SrcRow</t>
  </si>
  <si>
    <t>FG00724</t>
  </si>
  <si>
    <t>Khapli Atta 1KG</t>
  </si>
  <si>
    <t>Atta</t>
  </si>
  <si>
    <t>C39</t>
  </si>
  <si>
    <t>P2 – High</t>
  </si>
  <si>
    <t>FG00537</t>
  </si>
  <si>
    <t>Khapli Atta (Stoneground) - 2kg</t>
  </si>
  <si>
    <t>P3 – Normal</t>
  </si>
  <si>
    <t>FG00132</t>
  </si>
  <si>
    <t>Khapli Atta (Stoneground) - 5kg</t>
  </si>
  <si>
    <t>FG00723</t>
  </si>
  <si>
    <t>Jowar Atta (Stoneground) - 1kg khapli for international ( 3kg and 5kg added)</t>
  </si>
  <si>
    <t>C6</t>
  </si>
  <si>
    <t>FG00838</t>
  </si>
  <si>
    <t>Jowar atta 500</t>
  </si>
  <si>
    <t>P1 – Critical</t>
  </si>
  <si>
    <t>WIP</t>
  </si>
  <si>
    <t>FG00128</t>
  </si>
  <si>
    <t>Jowar Atta (Stoneground) - 2kg</t>
  </si>
  <si>
    <t>FG00592</t>
  </si>
  <si>
    <t>Besan Flour | Gram Flour | Stoneground - 1kg</t>
  </si>
  <si>
    <t>FG00028</t>
  </si>
  <si>
    <t>Bajra Atta 1kg</t>
  </si>
  <si>
    <t xml:space="preserve">RM Issue  stones , other grains </t>
  </si>
  <si>
    <t>USFG00128</t>
  </si>
  <si>
    <t>Jowar atta 910g</t>
  </si>
  <si>
    <t>FG01046</t>
  </si>
  <si>
    <t>High Protein atta - 1kg</t>
  </si>
  <si>
    <t>FG01055</t>
  </si>
  <si>
    <t>Khapli protein atta 2kg</t>
  </si>
  <si>
    <t>FG01056</t>
  </si>
  <si>
    <t>Khapli protein atta 5kg</t>
  </si>
  <si>
    <t>FG00809</t>
  </si>
  <si>
    <t>Khapli Multigrain atta- 1kg</t>
  </si>
  <si>
    <t>MG</t>
  </si>
  <si>
    <t>FG00883</t>
  </si>
  <si>
    <t>Khapli Multigrain atta- 2kg</t>
  </si>
  <si>
    <t>FG00884</t>
  </si>
  <si>
    <t>Khapli Multigrain atta- 5kg</t>
  </si>
  <si>
    <t>FG00101</t>
  </si>
  <si>
    <t>Peanut Oil (Wood Pressed) - 1Ltr (Plastic Bottle)</t>
  </si>
  <si>
    <t>Oil</t>
  </si>
  <si>
    <t>RM NA</t>
  </si>
  <si>
    <t>FG00557</t>
  </si>
  <si>
    <t>Peanut Oil (Wood Pressed) - 2Ltr (Tin Can)</t>
  </si>
  <si>
    <t xml:space="preserve">RM NA </t>
  </si>
  <si>
    <t>FG00558</t>
  </si>
  <si>
    <t>Peanut Oil (Wood Pressed) - 5Ltr (Tin Can)</t>
  </si>
  <si>
    <t>FG00048</t>
  </si>
  <si>
    <t>Coconut Oil (Wood-Pressed) - 1Ltr (Plastic Bottle)</t>
  </si>
  <si>
    <t>FG00273</t>
  </si>
  <si>
    <t>Virgin Coconut Oil | Cold Pressed | Single Filtered - 400ml</t>
  </si>
  <si>
    <t>FG00245</t>
  </si>
  <si>
    <t>Sunflower Oil 1L PB</t>
  </si>
  <si>
    <t xml:space="preserve">RM Issue </t>
  </si>
  <si>
    <t>FG00036</t>
  </si>
  <si>
    <t>Black Mustard Oil - Plastic Bottle 1ltr</t>
  </si>
  <si>
    <t>FG00645</t>
  </si>
  <si>
    <t>Black Mustard Oil - 5Ltr (Tin Can)</t>
  </si>
  <si>
    <t>FG00089</t>
  </si>
  <si>
    <t>Forest Honey I Multifloral - 350gm</t>
  </si>
  <si>
    <t>Honey</t>
  </si>
  <si>
    <t>Done</t>
  </si>
  <si>
    <t>FG00288</t>
  </si>
  <si>
    <t>Forest Honey I Multifloral - 500gm</t>
  </si>
  <si>
    <t>FG00009</t>
  </si>
  <si>
    <t>Acacia Honey - 350 gm</t>
  </si>
  <si>
    <t>FG00729</t>
  </si>
  <si>
    <t>Khapli Atta (Stoneground) - 250gm</t>
  </si>
  <si>
    <t>FG00914</t>
  </si>
  <si>
    <t>Jaggery powder (50g)</t>
  </si>
  <si>
    <t>Jaggery</t>
  </si>
  <si>
    <t>FG00241</t>
  </si>
  <si>
    <t>Sugarcane Jaggery Block - 900 gm</t>
  </si>
  <si>
    <t>FG00616</t>
  </si>
  <si>
    <t>Sugarcane Jaggery Powder - 2kg</t>
  </si>
  <si>
    <t>FG00242</t>
  </si>
  <si>
    <t>Sugarcane Jaggery Powder - 500 gm</t>
  </si>
  <si>
    <t>FG00167</t>
  </si>
  <si>
    <t>Moringa Powder - 100 gm</t>
  </si>
  <si>
    <t>FG00050</t>
  </si>
  <si>
    <t>Coconut Sap Sugar - 300gm</t>
  </si>
  <si>
    <t>FG00220</t>
  </si>
  <si>
    <t>Selam Haldi - 100 gm</t>
  </si>
  <si>
    <t>FG00231</t>
  </si>
  <si>
    <t>Lakadong Turmeric Powder 150g</t>
  </si>
  <si>
    <t xml:space="preserve">PM ISSUE </t>
  </si>
  <si>
    <t>FG00229</t>
  </si>
  <si>
    <t>Byadgi Chilli Powder - 150g</t>
  </si>
  <si>
    <t>FG00699</t>
  </si>
  <si>
    <t>Golden Milk Powder - 200 Gm</t>
  </si>
  <si>
    <t>FG00230</t>
  </si>
  <si>
    <t>Single Origin Kashmiri Mongra Saffron</t>
  </si>
  <si>
    <t>Raw_Agri</t>
  </si>
  <si>
    <t>FG00067</t>
  </si>
  <si>
    <t>Date Palm Jaggery Solid - 1/2 kg</t>
  </si>
  <si>
    <t>FG00954</t>
  </si>
  <si>
    <t>Jaggery sachets pack of 30</t>
  </si>
  <si>
    <t>FG00896</t>
  </si>
  <si>
    <t>Jaggery Powder 113 gram</t>
  </si>
  <si>
    <t>USFG00242</t>
  </si>
  <si>
    <t>Sugarcane jaggery powder 16oz (4oz*4) - Units</t>
  </si>
  <si>
    <t>FG00929</t>
  </si>
  <si>
    <t>Spiced Jaggery cubes - 500gm</t>
  </si>
  <si>
    <t>FG01028</t>
  </si>
  <si>
    <t>Sugarcane Jaggery Powder 1kg</t>
  </si>
  <si>
    <t>FG00198</t>
  </si>
  <si>
    <t>Pink Himalayan Rock Salt</t>
  </si>
  <si>
    <t>PM NA</t>
  </si>
  <si>
    <t>USFG00817</t>
  </si>
  <si>
    <t>Coconut oil 16 fl. oz (473ml) - Units</t>
  </si>
  <si>
    <t>FG00213</t>
  </si>
  <si>
    <t>Raw Peanuts Waghya Variety 500g</t>
  </si>
  <si>
    <t xml:space="preserve">PM NA Vaccume bags are NA </t>
  </si>
  <si>
    <t>FG00122</t>
  </si>
  <si>
    <t>Indrayani Rice 1kg</t>
  </si>
  <si>
    <t>FG00010</t>
  </si>
  <si>
    <t>Ajara Ghansal Rice (Semi Polished) - 1kg</t>
  </si>
  <si>
    <t>FG00240</t>
  </si>
  <si>
    <t>Stony Ambemohar Rice (Unpolished) - 1kg</t>
  </si>
  <si>
    <t>wip</t>
  </si>
  <si>
    <t>FG00274</t>
  </si>
  <si>
    <t>Waghya Rajma (Kidney Beans), 500gm</t>
  </si>
  <si>
    <t xml:space="preserve">vaccume bags NA </t>
  </si>
  <si>
    <t>FG00278</t>
  </si>
  <si>
    <t>Whole Green Gram Moong 500gm</t>
  </si>
  <si>
    <t xml:space="preserve">WIP </t>
  </si>
  <si>
    <t>FG00289</t>
  </si>
  <si>
    <t>Whole Cashew Nuts - 250gm</t>
  </si>
  <si>
    <t>PM NA TBIF STICKER</t>
  </si>
  <si>
    <t>FG00135</t>
  </si>
  <si>
    <t>Khapli Wheat Grains - 5kg</t>
  </si>
  <si>
    <t xml:space="preserve">RM ISSUE </t>
  </si>
  <si>
    <t>FG00932</t>
  </si>
  <si>
    <t>kalanamak rice 1kg</t>
  </si>
  <si>
    <t>FG00947</t>
  </si>
  <si>
    <t>kalanamak rice 2kg</t>
  </si>
  <si>
    <t>FG00263</t>
  </si>
  <si>
    <t>Tur (Pigeon Pea) Dal, Unpolished Desi Variety - 500gm</t>
  </si>
  <si>
    <t>hold by planning</t>
  </si>
  <si>
    <t>FG00165</t>
  </si>
  <si>
    <t>Moong Dal - 500gm</t>
  </si>
  <si>
    <t>FG00745</t>
  </si>
  <si>
    <t>Forest Honey - 100gm - Units</t>
  </si>
  <si>
    <t>FG00678</t>
  </si>
  <si>
    <t>Virgin Coconut Oil - 100ml - Units</t>
  </si>
  <si>
    <t>Channel</t>
  </si>
  <si>
    <t>FillRate</t>
  </si>
  <si>
    <t>MRP (Domestic)</t>
  </si>
  <si>
    <t>ROW Manjari</t>
  </si>
  <si>
    <t>USA Sea</t>
  </si>
  <si>
    <t>Amazon USA Sea</t>
  </si>
  <si>
    <t>USA Air</t>
  </si>
  <si>
    <t>USA Amazon</t>
  </si>
  <si>
    <t>UK</t>
  </si>
  <si>
    <t>MENA</t>
  </si>
  <si>
    <t>POWER BI — SINGLE SOURCE TABLE</t>
  </si>
  <si>
    <t>tbl_BI_Data on sheet BI_Data</t>
  </si>
  <si>
    <t>Item</t>
  </si>
  <si>
    <t>Detail</t>
  </si>
  <si>
    <t>Grain</t>
  </si>
  <si>
    <t>One row per SKU per day: 60 SKUs x 30 days = 1,800 rows. Connect Power BI directly to tbl_BI_Data — no Power Query transformation needed.</t>
  </si>
  <si>
    <t>Source</t>
  </si>
  <si>
    <t>Every column is a live formula reading the Summary sheet (rows 3:62). A Power BI refresh always picks up the latest Summary values.</t>
  </si>
  <si>
    <t>Additive design</t>
  </si>
  <si>
    <t>SKU-level values (PlanPKT, ProducedPKT, PendingPKT, SOHCentralWH, DOH and the eight Plan-by-channel columns) are written ONLY on each SKU's first day row, where IsSKURow = 1, and are 0 on the other 29 rows. A plain SUM over the whole table therefore gives the correct SKU-level total with no duplication.</t>
  </si>
  <si>
    <t>Daily values</t>
  </si>
  <si>
    <t>DailyProducedPKT and EvenPaceTargetPKT are populated on every row — use these for run-rate and pace trends over Date.</t>
  </si>
  <si>
    <t>Mark Date as a date column, or build a date table in Power BI and relate it to tbl_BI_Data[Date]. The plan month runs 24-Jul to 22-Aug.</t>
  </si>
  <si>
    <t>Non-additive fields</t>
  </si>
  <si>
    <t>DOH and SOHCentralWH: filter to IsSKURow = 1 before averaging, otherwise the 29 zero rows drag the average down.</t>
  </si>
  <si>
    <t>Suggested DAX measures</t>
  </si>
  <si>
    <t>Total Plan</t>
  </si>
  <si>
    <t>= SUM ( tbl_BI_Data[PlanPKT] )</t>
  </si>
  <si>
    <t>Total Produced</t>
  </si>
  <si>
    <t>= SUM ( tbl_BI_Data[ProducedPKT] )</t>
  </si>
  <si>
    <t>Total Pending</t>
  </si>
  <si>
    <t>= SUM ( tbl_BI_Data[PendingPKT] )</t>
  </si>
  <si>
    <t>Fulfillment %</t>
  </si>
  <si>
    <t>= DIVIDE ( [Total Produced], [Total Plan] )</t>
  </si>
  <si>
    <t>Pending SKUs</t>
  </si>
  <si>
    <t>= CALCULATE ( COUNTROWS ( tbl_BI_Data ), tbl_BI_Data[IsSKURow] = 1, tbl_BI_Data[PendingPKT] &gt; 0 )</t>
  </si>
  <si>
    <t>Critical SKUs</t>
  </si>
  <si>
    <t>= CALCULATE ( COUNTROWS ( tbl_BI_Data ), tbl_BI_Data[IsSKURow] = 1, tbl_BI_Data[IsCritical] = 1, tbl_BI_Data[PendingPKT] &gt; 0 )</t>
  </si>
  <si>
    <t>Critical Pending PKT</t>
  </si>
  <si>
    <t>= CALCULATE ( [Total Pending], tbl_BI_Data[IsCritical] = 1 )</t>
  </si>
  <si>
    <t>Avg DOH</t>
  </si>
  <si>
    <t>= CALCULATE ( AVERAGE ( tbl_BI_Data[DOH] ), tbl_BI_Data[IsSKURow] = 1 )</t>
  </si>
  <si>
    <t>Days Elapsed</t>
  </si>
  <si>
    <t>= CALCULATE ( DISTINCTCOUNT ( tbl_BI_Data[Date] ), tbl_BI_Data[IsElapsed] = 1 )</t>
  </si>
  <si>
    <t>Days Remaining</t>
  </si>
  <si>
    <t>= CALCULATE ( DISTINCTCOUNT ( tbl_BI_Data[Date] ), tbl_BI_Data[IsElapsed] = 0 )</t>
  </si>
  <si>
    <t>Run Rate per Day</t>
  </si>
  <si>
    <t>= DIVIDE ( [Total Produced], [Days Elapsed] )</t>
  </si>
  <si>
    <t>Required Run Rate</t>
  </si>
  <si>
    <t>= DIVIDE ( [Total Pending], [Days Remaining] )</t>
  </si>
  <si>
    <t>Projected Month End</t>
  </si>
  <si>
    <t>= [Total Produced] + [Run Rate per Day] * [Days Remaining]</t>
  </si>
  <si>
    <t>Projected Fulfillment %</t>
  </si>
  <si>
    <t>= DIVIDE ( [Projected Month End], [Total Plan] )</t>
  </si>
  <si>
    <t>Status</t>
  </si>
  <si>
    <t>= IF ( [Projected Month End] &gt;= [Total Plan], "ON TRACK", "BEHIND" )</t>
  </si>
  <si>
    <t>Cumulative Produced</t>
  </si>
  <si>
    <t>= CALCULATE ( SUM ( tbl_BI_Data[DailyProducedPKT] ), FILTER ( ALLSELECTED ( tbl_BI_Data[Date] ), tbl_BI_Data[Date] &lt;= MAX ( tbl_BI_Data[Date] ) ) )</t>
  </si>
  <si>
    <t>Cumulative Target</t>
  </si>
  <si>
    <t>= CALCULATE ( SUM ( tbl_BI_Data[EvenPaceTargetPKT] ), FILTER ( ALLSELECTED ( tbl_BI_Data[Date] ), tbl_BI_Data[Date] &lt;= MAX ( tbl_BI_Data[Date] ) ) )</t>
  </si>
  <si>
    <t>Channel mix</t>
  </si>
  <si>
    <t>The eight Plan-by-channel columns are wide by design. For a channel slicer, unpivot them in Power Query.</t>
  </si>
  <si>
    <t>Row count</t>
  </si>
  <si>
    <t>Sized to the current 60 SKUs. If SKUs are added to Summary the table needs 30 more rows per SKU — ask me and I'll resize.</t>
  </si>
  <si>
    <t>Known data issue</t>
  </si>
  <si>
    <t>Channel-wise plan does not tie to Production Plan for FG00558 (+202) and FG00645 (+222) in Summary.</t>
  </si>
  <si>
    <t>CHANNEL TABLE (new)</t>
  </si>
  <si>
    <t>tbl_BI_Channel on sheet BI_Channel</t>
  </si>
  <si>
    <t>One row per SKU per channel: 60 SKUs x 8 channels = 480 rows. Already in long format — do NOT unpivot anything in Power Query. Load it as-is.</t>
  </si>
  <si>
    <t>Columns</t>
  </si>
  <si>
    <t>FGCode, Product, Section, Plant, Channel, PlanPKT, ProducedPKT, PendingPKT, FillRate. Channel names are already clean (MRP (Domestic), ROW Manjari, USA Sea, Amazon USA Sea, USA Air, USA Amazon, UK, MENA).</t>
  </si>
  <si>
    <t>PlanPKT from Summary columns G:N. ProducedPKT looked up by FG Code from each channel sheet's 'Total Monthly Production (PKT)' column — the same source the Dashboard channel selector uses.</t>
  </si>
  <si>
    <t>Relationship</t>
  </si>
  <si>
    <t>tbl_BI_Data[FGCode] 1 -&gt; many tbl_BI_Channel[FGCode]. Build the Channel slicer on tbl_BI_Channel[Channel].</t>
  </si>
  <si>
    <t>Channel measures</t>
  </si>
  <si>
    <t>Channel Plan = SUM ( tbl_BI_Channel[PlanPKT] )   |   Channel Produced = SUM ( tbl_BI_Channel[ProducedPKT] )   |   Channel Pending = SUM ( tbl_BI_Channel[PendingPKT] )   |   Channel Fill % = DIVIDE ( [Channel Produced], [Channel Plan] )</t>
  </si>
  <si>
    <t>Control totals</t>
  </si>
  <si>
    <t>Sum of PlanPKT must equal 575,482 (MRP (Domestic) 519,770). If Power BI shows anything else, a transform step is corrupting the load — delete all Applied Steps except Source and Navigation.</t>
  </si>
  <si>
    <t>Note</t>
  </si>
  <si>
    <t>Channel-wise ProducedPKT totals 70,559 vs the master Summary total of ~78,000 — the per-channel sheets are not fully reconciled with Summary's daily entry. Use tbl_BI_Data for headline produced/fulfilment KPIs and tbl_BI_Channel only for channel-split views.</t>
  </si>
  <si>
    <t>All</t>
  </si>
  <si>
    <t>Selected Plan</t>
  </si>
  <si>
    <t>Plant Flag</t>
  </si>
  <si>
    <t>Channel Flag</t>
  </si>
  <si>
    <t>Selected Pending</t>
  </si>
  <si>
    <t>Selected Produced</t>
  </si>
  <si>
    <t>Section Flag</t>
  </si>
  <si>
    <t>Product Flag</t>
  </si>
  <si>
    <t>Plant selector</t>
  </si>
  <si>
    <t>Section selector</t>
  </si>
  <si>
    <t>Channel selector</t>
  </si>
  <si>
    <t>Product selector</t>
  </si>
  <si>
    <t>Produced PKT</t>
  </si>
  <si>
    <t>Pending PKT</t>
  </si>
  <si>
    <t>SECTION PERFORMANCE</t>
  </si>
  <si>
    <t>CHANNEL PLAN MIX</t>
  </si>
  <si>
    <t>Plan</t>
  </si>
  <si>
    <t>Produced</t>
  </si>
  <si>
    <t>Fulfillment</t>
  </si>
  <si>
    <t>Share</t>
  </si>
  <si>
    <t>KEY INSIGHTS</t>
  </si>
  <si>
    <t>SKU Count</t>
  </si>
  <si>
    <t>PENDING SKU DETAILS WITH REMARKS</t>
  </si>
  <si>
    <t>FG Code</t>
  </si>
  <si>
    <t>Risk</t>
  </si>
  <si>
    <t>P1 abs pend</t>
  </si>
  <si>
    <t>abs pend</t>
  </si>
  <si>
    <t>PRODUCTION TRACKING &amp; VISUALS</t>
  </si>
  <si>
    <t>PACE TO PLAN</t>
  </si>
  <si>
    <t>Working days in month</t>
  </si>
  <si>
    <t>Working days elapsed</t>
  </si>
  <si>
    <t>Days remaining</t>
  </si>
  <si>
    <t>Plan (packets)</t>
  </si>
  <si>
    <t>Produced to date</t>
  </si>
  <si>
    <t>Remaining to produce</t>
  </si>
  <si>
    <t>Current run-rate /day</t>
  </si>
  <si>
    <t>Required run-rate /day</t>
  </si>
  <si>
    <t>Projected month-end (packets)</t>
  </si>
  <si>
    <t>Projected fulfillment %</t>
  </si>
  <si>
    <t>FOCUS TODAY — TOP CRITICAL PENDING</t>
  </si>
  <si>
    <t>Day</t>
  </si>
  <si>
    <t>Actual</t>
  </si>
  <si>
    <t>Target</t>
  </si>
  <si>
    <t>DAILY PRODUCTION LOG</t>
  </si>
  <si>
    <t>Daily Produced</t>
  </si>
  <si>
    <t>Cumulative Actual</t>
  </si>
  <si>
    <t>Target (even pace)</t>
  </si>
  <si>
    <t>Variance</t>
  </si>
  <si>
    <t>Sr. No.</t>
  </si>
  <si>
    <t>Product Names</t>
  </si>
  <si>
    <t>Production Plan</t>
  </si>
  <si>
    <t>Production Done (PKT)</t>
  </si>
  <si>
    <t>Total Monthly Production (KG)</t>
  </si>
  <si>
    <t xml:space="preserve"> Pending (PKT)</t>
  </si>
  <si>
    <t>Pending (KG)</t>
  </si>
  <si>
    <t>Total Fulfillment Rate %</t>
  </si>
  <si>
    <t>Remark &amp; RCA</t>
  </si>
  <si>
    <t>SOH – Central WH</t>
  </si>
  <si>
    <t>DOH - Central WH</t>
  </si>
  <si>
    <t>Risk Score</t>
  </si>
  <si>
    <t>Plan
Pkts</t>
  </si>
  <si>
    <t>24th July</t>
  </si>
  <si>
    <t>W 1 Total 
(PKT)
Produced</t>
  </si>
  <si>
    <t>W 1 Total 
(KG)</t>
  </si>
  <si>
    <t xml:space="preserve">W 1 Projection
</t>
  </si>
  <si>
    <t>W 2 Total 
(PKT)
Produced</t>
  </si>
  <si>
    <t>W 2 Total 
(KG)</t>
  </si>
  <si>
    <t xml:space="preserve">W 2 Projection
</t>
  </si>
  <si>
    <t>W 3 Total 
(PKT) 
Produced</t>
  </si>
  <si>
    <t>W 3 Total 
(KG)</t>
  </si>
  <si>
    <t xml:space="preserve">W 3 Projection
</t>
  </si>
  <si>
    <t>23rd Aug</t>
  </si>
  <si>
    <t>W 4 Total 
(PKT)
Produced</t>
  </si>
  <si>
    <t>W 4 Total 
(KG)</t>
  </si>
  <si>
    <t xml:space="preserve">W 4 Projection
</t>
  </si>
  <si>
    <t>Total Monthly Production (PKT)</t>
  </si>
  <si>
    <t>Total Monthly Pending (PKT)</t>
  </si>
  <si>
    <t>Total Monthly Pending (KG)</t>
  </si>
  <si>
    <t>Revised Box No.</t>
  </si>
  <si>
    <t>Case Configuration</t>
  </si>
  <si>
    <t>Actual Box Required</t>
  </si>
  <si>
    <t>1 Kg Atta Box</t>
  </si>
  <si>
    <t>10C</t>
  </si>
  <si>
    <t>10A</t>
  </si>
  <si>
    <t>RM Shortage</t>
  </si>
  <si>
    <t>10B</t>
  </si>
  <si>
    <t>DONE</t>
  </si>
  <si>
    <t>_</t>
  </si>
  <si>
    <t>Moringa 100gm</t>
  </si>
  <si>
    <t>Turmuric 100gm</t>
  </si>
  <si>
    <t>Millet</t>
  </si>
  <si>
    <t>Rock salt 1kg</t>
  </si>
  <si>
    <t>Rice 1kg</t>
  </si>
  <si>
    <t>TOTAL</t>
  </si>
  <si>
    <t>Night Shift Manpower</t>
  </si>
  <si>
    <t xml:space="preserve">Man Hours Utilized </t>
  </si>
  <si>
    <t>Day Shift Manpower</t>
  </si>
  <si>
    <t>Tonnage produced (T)</t>
  </si>
  <si>
    <t>Total Manpower</t>
  </si>
  <si>
    <t>MHPT</t>
  </si>
  <si>
    <t>Per Man Pkt</t>
  </si>
  <si>
    <t>MENA Order (Arabic language TBIF Pouch)</t>
  </si>
  <si>
    <t>Total Monthly Production Plan</t>
  </si>
  <si>
    <t xml:space="preserve">Planned for 2nd Sep </t>
  </si>
  <si>
    <t xml:space="preserve">4th Sep - Lid Label NA </t>
  </si>
  <si>
    <t>TBOF Label without MRP</t>
  </si>
  <si>
    <t>Printed pouch inside jowar atta</t>
  </si>
  <si>
    <t xml:space="preserve">TBIF Label (Same Batch code) - Beffore - 20th July </t>
  </si>
  <si>
    <t>24th May</t>
  </si>
  <si>
    <t>23rd June</t>
  </si>
  <si>
    <t>F+B lable NA</t>
  </si>
  <si>
    <t>Khapli Atta 1KG (Prown Pillow Pouch )</t>
  </si>
  <si>
    <t xml:space="preserve">ON HOLD </t>
  </si>
  <si>
    <t>FG01067</t>
  </si>
  <si>
    <t>Whole Cardamom -50gm</t>
  </si>
  <si>
    <t>FG01089</t>
  </si>
  <si>
    <t>Whole Black Pepper-100gm</t>
  </si>
  <si>
    <t>FG01073</t>
  </si>
  <si>
    <t>Red Chilli Powder - 200gm</t>
  </si>
  <si>
    <t>FG01090</t>
  </si>
  <si>
    <t>Cumin Powder-200gm</t>
  </si>
  <si>
    <t>FG01091</t>
  </si>
  <si>
    <t>Turmeric Powder-200gm</t>
  </si>
  <si>
    <t>FG01092</t>
  </si>
  <si>
    <t>Coriander Powder- 200gm</t>
  </si>
  <si>
    <t>FG01093</t>
  </si>
  <si>
    <t>Ginger Powder- 200gm</t>
  </si>
  <si>
    <t>FG01094</t>
  </si>
  <si>
    <t>Black Pepper Powder- 100gm</t>
  </si>
  <si>
    <t>Apply Imported Sticker on PKT, MFG/ EXP/ Batch No./ EXPORT PACK mentioned on PKT</t>
  </si>
  <si>
    <t>UK Order</t>
  </si>
  <si>
    <t>REMARK</t>
  </si>
  <si>
    <t>24th June</t>
  </si>
  <si>
    <t>F+B   LABLE NA</t>
  </si>
  <si>
    <t>TBOF Label</t>
  </si>
  <si>
    <t>TBIF Label</t>
  </si>
  <si>
    <t>Dispatched</t>
  </si>
  <si>
    <t>Imported by Stickers NA</t>
  </si>
  <si>
    <t>RM  NA at store</t>
  </si>
  <si>
    <t xml:space="preserve">TBIF Label, Without MRP, MFG, EXP, Batch Code </t>
  </si>
  <si>
    <t>Khapli Atta 1 KG - (White Pouch with New Flour Label )</t>
  </si>
  <si>
    <t>Lakadong Turmeric Powder 113g</t>
  </si>
  <si>
    <t>BMM Order</t>
  </si>
  <si>
    <t>USA Amazon Air</t>
  </si>
  <si>
    <t>SKU</t>
  </si>
  <si>
    <t>Product Name</t>
  </si>
  <si>
    <t>Product Cat</t>
  </si>
  <si>
    <t>Vendor</t>
  </si>
  <si>
    <t>D2C</t>
  </si>
  <si>
    <t>B2B</t>
  </si>
  <si>
    <t>Qcom</t>
  </si>
  <si>
    <t>Marketplace</t>
  </si>
  <si>
    <t xml:space="preserve">Domestic Total </t>
  </si>
  <si>
    <t>International</t>
  </si>
  <si>
    <t>USA</t>
  </si>
  <si>
    <t xml:space="preserve">Int Total </t>
  </si>
  <si>
    <t>VSN</t>
  </si>
  <si>
    <t>OIL</t>
  </si>
  <si>
    <t>VSN/MIDC</t>
  </si>
  <si>
    <t>MIDC</t>
  </si>
  <si>
    <t>Sunflower Oil - Plastic Bottle 1ltr</t>
  </si>
  <si>
    <t>FG00970</t>
  </si>
  <si>
    <t>Groundnut oil spray bottle 200ml</t>
  </si>
  <si>
    <t xml:space="preserve">Tamil Nadu </t>
  </si>
  <si>
    <t>FG00119</t>
  </si>
  <si>
    <t>Indian Berry Honey - 350 gm</t>
  </si>
  <si>
    <t>FG00150</t>
  </si>
  <si>
    <t>Sugarcane Liquid Jaggery(Kaakvi) - 390gm</t>
  </si>
  <si>
    <t>Box No.</t>
  </si>
  <si>
    <t>CASE 
 CONFIGURATION</t>
  </si>
  <si>
    <t>REQUIRED BOXES</t>
  </si>
  <si>
    <t>UP</t>
  </si>
  <si>
    <t>SUM of UP</t>
  </si>
  <si>
    <t>1 KG RICE</t>
  </si>
  <si>
    <t>1 KG ROCK SALT</t>
  </si>
  <si>
    <t xml:space="preserve"> </t>
  </si>
  <si>
    <t>100 GM HALDI</t>
  </si>
  <si>
    <t>100 GM MORINGA</t>
  </si>
  <si>
    <t>100GM TURMERIC</t>
  </si>
  <si>
    <t>Grand Total</t>
  </si>
  <si>
    <t xml:space="preserve">Jaggery powder (50g) </t>
  </si>
  <si>
    <t>FG00212</t>
  </si>
  <si>
    <t>Raw Peanuts Ghungroo - 500gm</t>
  </si>
  <si>
    <t>Production plan</t>
  </si>
  <si>
    <t>Per Day</t>
  </si>
  <si>
    <t>Ad Hoc</t>
  </si>
  <si>
    <t>ROW Manjiri-0</t>
  </si>
  <si>
    <t>USA Air - 1</t>
  </si>
  <si>
    <t xml:space="preserve">Amazon USA Air </t>
  </si>
  <si>
    <t>MENA-3</t>
  </si>
  <si>
    <t>Total PP</t>
  </si>
  <si>
    <t>Total In KG</t>
  </si>
  <si>
    <t xml:space="preserve">Production till now </t>
  </si>
  <si>
    <t xml:space="preserve">Mena Production </t>
  </si>
  <si>
    <t>kalanamak rice 5kg</t>
  </si>
  <si>
    <t>MIDC:- Non ghee</t>
  </si>
  <si>
    <t>kalanamak rice 100g</t>
  </si>
  <si>
    <t>Jowar Atta (Stoneground) - 1kg</t>
  </si>
  <si>
    <t xml:space="preserve">Khapli Atta 1 KG </t>
  </si>
  <si>
    <t xml:space="preserve"> Khapli Atta (Stoneground) - 250gm - Units</t>
  </si>
  <si>
    <t>Khapli protine atta 1kg</t>
  </si>
  <si>
    <t>Jaggery Powder 113 gram - Units</t>
  </si>
  <si>
    <t>Jaggery powder (50g) - Units</t>
  </si>
  <si>
    <t>Spiced Jaggery Cubes</t>
  </si>
  <si>
    <t>Jaggery Sachet:- powder</t>
  </si>
  <si>
    <t>Jaggery powder 1kg</t>
  </si>
  <si>
    <t>FG00298</t>
  </si>
  <si>
    <t>Two Brothers Moong Dal Split Green Gram 1kg </t>
  </si>
  <si>
    <t>Sunflower Oil - Plastic Bottle 5ltr</t>
  </si>
  <si>
    <t>Two Brothers Moong Dal 500.0 g</t>
  </si>
  <si>
    <t>Tur Dal 500G</t>
  </si>
  <si>
    <t>MF SOH</t>
  </si>
  <si>
    <t xml:space="preserve">SKU </t>
  </si>
  <si>
    <t xml:space="preserve">Qty </t>
  </si>
  <si>
    <t>Internal Reference</t>
  </si>
  <si>
    <t>Quantity On Hand</t>
  </si>
  <si>
    <t>RM000001</t>
  </si>
  <si>
    <t>RM000002</t>
  </si>
  <si>
    <t>RM000003</t>
  </si>
  <si>
    <t>RM000025</t>
  </si>
  <si>
    <t>RM000030</t>
  </si>
  <si>
    <t>RM000031</t>
  </si>
  <si>
    <t>RM000056</t>
  </si>
  <si>
    <t>RM000057</t>
  </si>
  <si>
    <t>RM000062</t>
  </si>
  <si>
    <t>RM000076</t>
  </si>
  <si>
    <t>RM000078</t>
  </si>
  <si>
    <t>RM000094</t>
  </si>
  <si>
    <t>RM000139</t>
  </si>
  <si>
    <t>RM000142</t>
  </si>
  <si>
    <t>RM000166</t>
  </si>
  <si>
    <t>RM000179</t>
  </si>
  <si>
    <t>RM000186</t>
  </si>
  <si>
    <t>RM000199</t>
  </si>
  <si>
    <t>RM000216</t>
  </si>
  <si>
    <t>RM000219</t>
  </si>
  <si>
    <t>RM000220</t>
  </si>
  <si>
    <t>RM000221</t>
  </si>
  <si>
    <t>RM000224</t>
  </si>
  <si>
    <t>RM000227</t>
  </si>
  <si>
    <t>RM000251</t>
  </si>
  <si>
    <t>AML_PRSH_2KG</t>
  </si>
  <si>
    <t>BREAKFAST_COMBO_1</t>
  </si>
  <si>
    <t>BREAKFAST_COMBO_2</t>
  </si>
  <si>
    <t>BYP0004</t>
  </si>
  <si>
    <t>BYP0005</t>
  </si>
  <si>
    <t>BYP0007</t>
  </si>
  <si>
    <t>BYP0009</t>
  </si>
  <si>
    <t>BYP0010</t>
  </si>
  <si>
    <t>BYP0011</t>
  </si>
  <si>
    <t>BYP0033</t>
  </si>
  <si>
    <t>BYP0035</t>
  </si>
  <si>
    <t>BYP0036</t>
  </si>
  <si>
    <t>BYP0037</t>
  </si>
  <si>
    <t>BYP0038</t>
  </si>
  <si>
    <t>BYP0039</t>
  </si>
  <si>
    <t>BYP0040</t>
  </si>
  <si>
    <t>BYP0041</t>
  </si>
  <si>
    <t>CCB_100</t>
  </si>
  <si>
    <t>CHU_PACK2</t>
  </si>
  <si>
    <t>CHU_PACK3</t>
  </si>
  <si>
    <t>COMBO_AML_IBP</t>
  </si>
  <si>
    <t>COMBO_BUTTER_GHEE</t>
  </si>
  <si>
    <t>COMBO_GHEE_IBP</t>
  </si>
  <si>
    <t>COMBO_GONDH_GHEE</t>
  </si>
  <si>
    <t>COMBO_LADDOO_GHEE</t>
  </si>
  <si>
    <t>COM_SATTU_GONDH</t>
  </si>
  <si>
    <t>FG00001</t>
  </si>
  <si>
    <t>FG00002</t>
  </si>
  <si>
    <t>FG00003</t>
  </si>
  <si>
    <t>FG00004</t>
  </si>
  <si>
    <t>FG00005</t>
  </si>
  <si>
    <t>FG00007</t>
  </si>
  <si>
    <t>FG00008</t>
  </si>
  <si>
    <t>FG00012</t>
  </si>
  <si>
    <t>FG00013</t>
  </si>
  <si>
    <t>FG00014</t>
  </si>
  <si>
    <t>FG00015</t>
  </si>
  <si>
    <t>FG00016</t>
  </si>
  <si>
    <t>FG00017</t>
  </si>
  <si>
    <t>FG00018</t>
  </si>
  <si>
    <t>FG00019</t>
  </si>
  <si>
    <t>FG00020</t>
  </si>
  <si>
    <t>FG00021</t>
  </si>
  <si>
    <t>FG00023</t>
  </si>
  <si>
    <t>FG00024</t>
  </si>
  <si>
    <t>FG00026</t>
  </si>
  <si>
    <t>FG00027</t>
  </si>
  <si>
    <t>FG00029</t>
  </si>
  <si>
    <t>FG00031</t>
  </si>
  <si>
    <t>FG00032</t>
  </si>
  <si>
    <t>FG00035</t>
  </si>
  <si>
    <t>FG00037</t>
  </si>
  <si>
    <t>FG00039</t>
  </si>
  <si>
    <t>FG00040_Updated</t>
  </si>
  <si>
    <t>FG00041</t>
  </si>
  <si>
    <t>FG00042</t>
  </si>
  <si>
    <t>FG00043</t>
  </si>
  <si>
    <t>FG00045</t>
  </si>
  <si>
    <t>FG00046</t>
  </si>
  <si>
    <t>FG00049</t>
  </si>
  <si>
    <t>FG00052</t>
  </si>
  <si>
    <t>FG00053</t>
  </si>
  <si>
    <t>FG00054</t>
  </si>
  <si>
    <t>FG00055</t>
  </si>
  <si>
    <t>FG00057</t>
  </si>
  <si>
    <t>FG00059</t>
  </si>
  <si>
    <t>FG00063</t>
  </si>
  <si>
    <t>FG00065</t>
  </si>
  <si>
    <t>FG00066</t>
  </si>
  <si>
    <t>FG00068</t>
  </si>
  <si>
    <t>FG00069</t>
  </si>
  <si>
    <t>FG00070</t>
  </si>
  <si>
    <t>FG00071</t>
  </si>
  <si>
    <t>FG00072</t>
  </si>
  <si>
    <t>FG00079</t>
  </si>
  <si>
    <t>FG00080</t>
  </si>
  <si>
    <t>FG00081</t>
  </si>
  <si>
    <t>FG00084</t>
  </si>
  <si>
    <t>FG00085_Updated</t>
  </si>
  <si>
    <t>FG00086</t>
  </si>
  <si>
    <t>FG00087</t>
  </si>
  <si>
    <t>FG00088</t>
  </si>
  <si>
    <t>FG00090</t>
  </si>
  <si>
    <t>FG00097</t>
  </si>
  <si>
    <t>FG00098</t>
  </si>
  <si>
    <t>FG00102</t>
  </si>
  <si>
    <t>FG00103</t>
  </si>
  <si>
    <t>FG00104</t>
  </si>
  <si>
    <t>FG00105</t>
  </si>
  <si>
    <t>FG00106</t>
  </si>
  <si>
    <t>FG00109</t>
  </si>
  <si>
    <t>FG00110</t>
  </si>
  <si>
    <t>FG00112</t>
  </si>
  <si>
    <t>FG00113</t>
  </si>
  <si>
    <t>FG00118</t>
  </si>
  <si>
    <t>FG00120</t>
  </si>
  <si>
    <t>FG00121</t>
  </si>
  <si>
    <t>FG00123</t>
  </si>
  <si>
    <t>FG00124</t>
  </si>
  <si>
    <t>FG00126</t>
  </si>
  <si>
    <t>FG00128_Updated</t>
  </si>
  <si>
    <t>FG00129</t>
  </si>
  <si>
    <t>FG00130</t>
  </si>
  <si>
    <t>FG00133</t>
  </si>
  <si>
    <t>FG00139</t>
  </si>
  <si>
    <t>FG00140</t>
  </si>
  <si>
    <t>FG00141</t>
  </si>
  <si>
    <t>FG00142</t>
  </si>
  <si>
    <t>FG00143</t>
  </si>
  <si>
    <t>FG00145</t>
  </si>
  <si>
    <t>FG00147</t>
  </si>
  <si>
    <t>FG00148</t>
  </si>
  <si>
    <t>FG00149</t>
  </si>
  <si>
    <t>FG00151</t>
  </si>
  <si>
    <t>FG00155</t>
  </si>
  <si>
    <t>FG00158</t>
  </si>
  <si>
    <t>FG00159</t>
  </si>
  <si>
    <t>FG00169</t>
  </si>
  <si>
    <t>FG00170</t>
  </si>
  <si>
    <t>FG00171</t>
  </si>
  <si>
    <t>FG00174</t>
  </si>
  <si>
    <t>FG00176</t>
  </si>
  <si>
    <t>FG00177</t>
  </si>
  <si>
    <t>FG00178</t>
  </si>
  <si>
    <t>FG00183</t>
  </si>
  <si>
    <t>FG00185</t>
  </si>
  <si>
    <t>FG00186</t>
  </si>
  <si>
    <t>FG00187</t>
  </si>
  <si>
    <t>FG00191</t>
  </si>
  <si>
    <t>FG00192</t>
  </si>
  <si>
    <t>FG00194</t>
  </si>
  <si>
    <t>FG00195</t>
  </si>
  <si>
    <t>FG00196_Updated</t>
  </si>
  <si>
    <t>FG00197</t>
  </si>
  <si>
    <t>FG00200</t>
  </si>
  <si>
    <t>FG00202</t>
  </si>
  <si>
    <t>FG00204</t>
  </si>
  <si>
    <t>FG00205</t>
  </si>
  <si>
    <t>FG00206</t>
  </si>
  <si>
    <t>FG00208</t>
  </si>
  <si>
    <t>FG00210</t>
  </si>
  <si>
    <t>FG00211</t>
  </si>
  <si>
    <t>FG00216</t>
  </si>
  <si>
    <t>FG00218</t>
  </si>
  <si>
    <t>FG00219</t>
  </si>
  <si>
    <t>FG00223</t>
  </si>
  <si>
    <t>FG00224</t>
  </si>
  <si>
    <t>FG00226</t>
  </si>
  <si>
    <t>FG00227</t>
  </si>
  <si>
    <t>FG00232</t>
  </si>
  <si>
    <t>FG00233</t>
  </si>
  <si>
    <t>FG00235</t>
  </si>
  <si>
    <t>FG00236</t>
  </si>
  <si>
    <t>FG00237</t>
  </si>
  <si>
    <t>FG00238</t>
  </si>
  <si>
    <t>FG00239</t>
  </si>
  <si>
    <t>FG00243</t>
  </si>
  <si>
    <t>FG00246</t>
  </si>
  <si>
    <t>FG00248</t>
  </si>
  <si>
    <t>FG00251</t>
  </si>
  <si>
    <t>FG00252</t>
  </si>
  <si>
    <t>FG00253</t>
  </si>
  <si>
    <t>FG00257</t>
  </si>
  <si>
    <t>FG00258</t>
  </si>
  <si>
    <t>FG00265</t>
  </si>
  <si>
    <t>FG00270</t>
  </si>
  <si>
    <t>FG00272</t>
  </si>
  <si>
    <t>FG00275</t>
  </si>
  <si>
    <t>FG00276</t>
  </si>
  <si>
    <t>FG00277</t>
  </si>
  <si>
    <t>FG00279</t>
  </si>
  <si>
    <t>FG00280</t>
  </si>
  <si>
    <t>FG00281</t>
  </si>
  <si>
    <t>FG00283</t>
  </si>
  <si>
    <t>FG00284</t>
  </si>
  <si>
    <t>FG00286</t>
  </si>
  <si>
    <t>FG00287</t>
  </si>
  <si>
    <t>FG00290</t>
  </si>
  <si>
    <t>FG00291</t>
  </si>
  <si>
    <t>FG00292_Updated</t>
  </si>
  <si>
    <t>FG00293</t>
  </si>
  <si>
    <t>FG00294</t>
  </si>
  <si>
    <t>FG00295</t>
  </si>
  <si>
    <t>FG00296</t>
  </si>
  <si>
    <t>FG00297</t>
  </si>
  <si>
    <t>FG00299</t>
  </si>
  <si>
    <t>FG00300</t>
  </si>
  <si>
    <t>FG00301</t>
  </si>
  <si>
    <t>FG00302</t>
  </si>
  <si>
    <t>FG00303</t>
  </si>
  <si>
    <t>FG00403</t>
  </si>
  <si>
    <t>FG00404</t>
  </si>
  <si>
    <t>FG00407</t>
  </si>
  <si>
    <t>FG00408</t>
  </si>
  <si>
    <t>FG00509</t>
  </si>
  <si>
    <t>FG00511</t>
  </si>
  <si>
    <t>FG00512</t>
  </si>
  <si>
    <t>FG00513</t>
  </si>
  <si>
    <t>FG00514</t>
  </si>
  <si>
    <t>FG00515</t>
  </si>
  <si>
    <t>FG00516</t>
  </si>
  <si>
    <t>FG00517</t>
  </si>
  <si>
    <t>FG00518</t>
  </si>
  <si>
    <t>FG00519</t>
  </si>
  <si>
    <t>FG00520</t>
  </si>
  <si>
    <t>FG00521</t>
  </si>
  <si>
    <t>FG00522</t>
  </si>
  <si>
    <t>FG00524</t>
  </si>
  <si>
    <t>FG00525</t>
  </si>
  <si>
    <t>FG00526</t>
  </si>
  <si>
    <t>FG00527</t>
  </si>
  <si>
    <t>FG00528</t>
  </si>
  <si>
    <t>FG00529</t>
  </si>
  <si>
    <t>FG00530</t>
  </si>
  <si>
    <t>FG00531</t>
  </si>
  <si>
    <t>FG00532</t>
  </si>
  <si>
    <t>FG00533</t>
  </si>
  <si>
    <t>FG00534</t>
  </si>
  <si>
    <t>FG00535</t>
  </si>
  <si>
    <t>FG00536</t>
  </si>
  <si>
    <t>FG00540</t>
  </si>
  <si>
    <t>FG00541</t>
  </si>
  <si>
    <t>FG00542</t>
  </si>
  <si>
    <t>FG00543</t>
  </si>
  <si>
    <t>FG00544</t>
  </si>
  <si>
    <t>FG00545</t>
  </si>
  <si>
    <t>FG00546</t>
  </si>
  <si>
    <t>FG00547</t>
  </si>
  <si>
    <t>FG00548</t>
  </si>
  <si>
    <t>FG00549</t>
  </si>
  <si>
    <t>FG00550</t>
  </si>
  <si>
    <t>FG00551</t>
  </si>
  <si>
    <t>FG00552</t>
  </si>
  <si>
    <t>FG00553</t>
  </si>
  <si>
    <t>FG00554</t>
  </si>
  <si>
    <t>FG00555</t>
  </si>
  <si>
    <t>FG00556</t>
  </si>
  <si>
    <t>FG00559</t>
  </si>
  <si>
    <t>FG00560</t>
  </si>
  <si>
    <t>FG00561</t>
  </si>
  <si>
    <t>FG00562</t>
  </si>
  <si>
    <t>FG00563</t>
  </si>
  <si>
    <t>FG00565</t>
  </si>
  <si>
    <t>FG00566</t>
  </si>
  <si>
    <t>FG00568</t>
  </si>
  <si>
    <t>FG00569</t>
  </si>
  <si>
    <t>FG00570</t>
  </si>
  <si>
    <t>FG00572</t>
  </si>
  <si>
    <t>FG00573</t>
  </si>
  <si>
    <t>FG00574</t>
  </si>
  <si>
    <t>FG00575</t>
  </si>
  <si>
    <t>FG00576</t>
  </si>
  <si>
    <t>FG00578</t>
  </si>
  <si>
    <t>FG00579</t>
  </si>
  <si>
    <t>FG00580</t>
  </si>
  <si>
    <t>FG00581</t>
  </si>
  <si>
    <t>FG00582</t>
  </si>
  <si>
    <t>FG00583</t>
  </si>
  <si>
    <t>FG00584</t>
  </si>
  <si>
    <t>FG00585</t>
  </si>
  <si>
    <t>FG00586</t>
  </si>
  <si>
    <t>FG00589</t>
  </si>
  <si>
    <t>FG00591</t>
  </si>
  <si>
    <t>FG00593</t>
  </si>
  <si>
    <t>FG00596</t>
  </si>
  <si>
    <t>FG00597</t>
  </si>
  <si>
    <t>FG00603</t>
  </si>
  <si>
    <t>FG00604</t>
  </si>
  <si>
    <t>FG00605</t>
  </si>
  <si>
    <t>FG00606</t>
  </si>
  <si>
    <t>FG00607</t>
  </si>
  <si>
    <t>FG00608</t>
  </si>
  <si>
    <t>FG00610</t>
  </si>
  <si>
    <t>FG00612</t>
  </si>
  <si>
    <t>FG00613</t>
  </si>
  <si>
    <t>FG00614</t>
  </si>
  <si>
    <t>FG00615</t>
  </si>
  <si>
    <t>FG00615_10kg</t>
  </si>
  <si>
    <t>FG00615_updated</t>
  </si>
  <si>
    <t>FG00617</t>
  </si>
  <si>
    <t>FG00618</t>
  </si>
  <si>
    <t>FG00620</t>
  </si>
  <si>
    <t>FG00621</t>
  </si>
  <si>
    <t>FG00622</t>
  </si>
  <si>
    <t>FG00623</t>
  </si>
  <si>
    <t>FG00624</t>
  </si>
  <si>
    <t>FG00625</t>
  </si>
  <si>
    <t>FG00626</t>
  </si>
  <si>
    <t>FG00628</t>
  </si>
  <si>
    <t>FG00629</t>
  </si>
  <si>
    <t>FG00630</t>
  </si>
  <si>
    <t>FG00633</t>
  </si>
  <si>
    <t>FG00634</t>
  </si>
  <si>
    <t>FG00635</t>
  </si>
  <si>
    <t>FG00636</t>
  </si>
  <si>
    <t>FG00637</t>
  </si>
  <si>
    <t>FG00638</t>
  </si>
  <si>
    <t>FG00639</t>
  </si>
  <si>
    <t>FG00640</t>
  </si>
  <si>
    <t>FG00641</t>
  </si>
  <si>
    <t>FG00642</t>
  </si>
  <si>
    <t>FG00643</t>
  </si>
  <si>
    <t>FG00644</t>
  </si>
  <si>
    <t>FG00646</t>
  </si>
  <si>
    <t>FG00647</t>
  </si>
  <si>
    <t>FG00648</t>
  </si>
  <si>
    <t>FG00649</t>
  </si>
  <si>
    <t>FG00650</t>
  </si>
  <si>
    <t>FG00654</t>
  </si>
  <si>
    <t>FG00655</t>
  </si>
  <si>
    <t>FG00656</t>
  </si>
  <si>
    <t>FG00657</t>
  </si>
  <si>
    <t>FG00659</t>
  </si>
  <si>
    <t>FG00660</t>
  </si>
  <si>
    <t>FG00664</t>
  </si>
  <si>
    <t>FG00670</t>
  </si>
  <si>
    <t>FG00671</t>
  </si>
  <si>
    <t>FG00672</t>
  </si>
  <si>
    <t>FG00673</t>
  </si>
  <si>
    <t>FG00674</t>
  </si>
  <si>
    <t>FG00675</t>
  </si>
  <si>
    <t>FG00676</t>
  </si>
  <si>
    <t>FG00677</t>
  </si>
  <si>
    <t>FG00679</t>
  </si>
  <si>
    <t>FG00680</t>
  </si>
  <si>
    <t>FG00681</t>
  </si>
  <si>
    <t>FG00682</t>
  </si>
  <si>
    <t>FG00683</t>
  </si>
  <si>
    <t>FG00684</t>
  </si>
  <si>
    <t>FG00685</t>
  </si>
  <si>
    <t>FG00686_Updated</t>
  </si>
  <si>
    <t>FG00687</t>
  </si>
  <si>
    <t>FG00688</t>
  </si>
  <si>
    <t>FG00689</t>
  </si>
  <si>
    <t>FG00690</t>
  </si>
  <si>
    <t>FG00691</t>
  </si>
  <si>
    <t>FG00692</t>
  </si>
  <si>
    <t>FG00693_Updated</t>
  </si>
  <si>
    <t>FG00694_Updated</t>
  </si>
  <si>
    <t>FG00695_Updated</t>
  </si>
  <si>
    <t>FG00696_Updated</t>
  </si>
  <si>
    <t>FG00697</t>
  </si>
  <si>
    <t>FG00697_Updated</t>
  </si>
  <si>
    <t>FG00698</t>
  </si>
  <si>
    <t>FG00698_Updated</t>
  </si>
  <si>
    <t>FG00700</t>
  </si>
  <si>
    <t>FG00701</t>
  </si>
  <si>
    <t>FG00702</t>
  </si>
  <si>
    <t>FG00703</t>
  </si>
  <si>
    <t>FG00704_Updated</t>
  </si>
  <si>
    <t>FG00705_Updated</t>
  </si>
  <si>
    <t>FG00706_Updated</t>
  </si>
  <si>
    <t>FG00707_Updated</t>
  </si>
  <si>
    <t>FG00708_Updated</t>
  </si>
  <si>
    <t>FG00709_Updated</t>
  </si>
  <si>
    <t>FG00711</t>
  </si>
  <si>
    <t>FG00712</t>
  </si>
  <si>
    <t>FG00713</t>
  </si>
  <si>
    <t>FG00714_Updated</t>
  </si>
  <si>
    <t>FG00715_Updated</t>
  </si>
  <si>
    <t>FG00716_Updated</t>
  </si>
  <si>
    <t>FG00717</t>
  </si>
  <si>
    <t>FG00718</t>
  </si>
  <si>
    <t>FG00721</t>
  </si>
  <si>
    <t>FG00722_Updated</t>
  </si>
  <si>
    <t>FG00725</t>
  </si>
  <si>
    <t>FG00726</t>
  </si>
  <si>
    <t>FG00727</t>
  </si>
  <si>
    <t>FG00728</t>
  </si>
  <si>
    <t>FG00730</t>
  </si>
  <si>
    <t>FG00731</t>
  </si>
  <si>
    <t>FG00732</t>
  </si>
  <si>
    <t>FG00733</t>
  </si>
  <si>
    <t>FG00734</t>
  </si>
  <si>
    <t>FG00735</t>
  </si>
  <si>
    <t>FG00736</t>
  </si>
  <si>
    <t>FG00737</t>
  </si>
  <si>
    <t>FG00738</t>
  </si>
  <si>
    <t>FG00739</t>
  </si>
  <si>
    <t>FG00740</t>
  </si>
  <si>
    <t>FG00741</t>
  </si>
  <si>
    <t>FG00743</t>
  </si>
  <si>
    <t>FG00744</t>
  </si>
  <si>
    <t>FG00746</t>
  </si>
  <si>
    <t>FG00747</t>
  </si>
  <si>
    <t>FG00748</t>
  </si>
  <si>
    <t>FG00749</t>
  </si>
  <si>
    <t>FG00750</t>
  </si>
  <si>
    <t>FG00751</t>
  </si>
  <si>
    <t>FG00757</t>
  </si>
  <si>
    <t>FG00797</t>
  </si>
  <si>
    <t>FG00798</t>
  </si>
  <si>
    <t>FG00799</t>
  </si>
  <si>
    <t>FG00800</t>
  </si>
  <si>
    <t>FG00801</t>
  </si>
  <si>
    <t>FG00802</t>
  </si>
  <si>
    <t>FG00803</t>
  </si>
  <si>
    <t>FG00804</t>
  </si>
  <si>
    <t>FG00805</t>
  </si>
  <si>
    <t>FG00806</t>
  </si>
  <si>
    <t>FG00807</t>
  </si>
  <si>
    <t>FG00808</t>
  </si>
  <si>
    <t>FG00810</t>
  </si>
  <si>
    <t>FG00811</t>
  </si>
  <si>
    <t>FG00812</t>
  </si>
  <si>
    <t>FG00813</t>
  </si>
  <si>
    <t>FG00814</t>
  </si>
  <si>
    <t>FG00815</t>
  </si>
  <si>
    <t>FG00816</t>
  </si>
  <si>
    <t>FG00817</t>
  </si>
  <si>
    <t>FG00818</t>
  </si>
  <si>
    <t>FG00819</t>
  </si>
  <si>
    <t>FG00820</t>
  </si>
  <si>
    <t>FG00821</t>
  </si>
  <si>
    <t>FG00823</t>
  </si>
  <si>
    <t>FG00824</t>
  </si>
  <si>
    <t>FG00829</t>
  </si>
  <si>
    <t>FG00830</t>
  </si>
  <si>
    <t>FG00831</t>
  </si>
  <si>
    <t>FG00832</t>
  </si>
  <si>
    <t>FG00833</t>
  </si>
  <si>
    <t>FG00834</t>
  </si>
  <si>
    <t>FG00835</t>
  </si>
  <si>
    <t>FG00836</t>
  </si>
  <si>
    <t>FG00837</t>
  </si>
  <si>
    <t>FG00839</t>
  </si>
  <si>
    <t>FG00840</t>
  </si>
  <si>
    <t>FG00841</t>
  </si>
  <si>
    <t>FG00842</t>
  </si>
  <si>
    <t>FG00843</t>
  </si>
  <si>
    <t>FG00844</t>
  </si>
  <si>
    <t>FG00845</t>
  </si>
  <si>
    <t>FG00846</t>
  </si>
  <si>
    <t>FG00847</t>
  </si>
  <si>
    <t>FG00848</t>
  </si>
  <si>
    <t>FG00849</t>
  </si>
  <si>
    <t>FG00850</t>
  </si>
  <si>
    <t>FG00851</t>
  </si>
  <si>
    <t>FG00852</t>
  </si>
  <si>
    <t>FG00853</t>
  </si>
  <si>
    <t>FG00854</t>
  </si>
  <si>
    <t>FG00855</t>
  </si>
  <si>
    <t>FG00856</t>
  </si>
  <si>
    <t>FG00857</t>
  </si>
  <si>
    <t>FG00858</t>
  </si>
  <si>
    <t>FG00859</t>
  </si>
  <si>
    <t>FG00860</t>
  </si>
  <si>
    <t>FG00861</t>
  </si>
  <si>
    <t>FG00862</t>
  </si>
  <si>
    <t>FG00863</t>
  </si>
  <si>
    <t>FG00864</t>
  </si>
  <si>
    <t>FG00866</t>
  </si>
  <si>
    <t>FG00867</t>
  </si>
  <si>
    <t>FG00868</t>
  </si>
  <si>
    <t>FG00869</t>
  </si>
  <si>
    <t>FG00870</t>
  </si>
  <si>
    <t>FG00871</t>
  </si>
  <si>
    <t>FG00872</t>
  </si>
  <si>
    <t>FG00873</t>
  </si>
  <si>
    <t>FG00874</t>
  </si>
  <si>
    <t>FG00876</t>
  </si>
  <si>
    <t>FG00877</t>
  </si>
  <si>
    <t>FG00878</t>
  </si>
  <si>
    <t>FG00879</t>
  </si>
  <si>
    <t>FG00880</t>
  </si>
  <si>
    <t>FG00881</t>
  </si>
  <si>
    <t>FG00883_Updated</t>
  </si>
  <si>
    <t>FG00884_Updated</t>
  </si>
  <si>
    <t>FG00885</t>
  </si>
  <si>
    <t>FG00886</t>
  </si>
  <si>
    <t>FG00887</t>
  </si>
  <si>
    <t>FG00888</t>
  </si>
  <si>
    <t>FG00889</t>
  </si>
  <si>
    <t>FG00890</t>
  </si>
  <si>
    <t>FG00891</t>
  </si>
  <si>
    <t>FG00892</t>
  </si>
  <si>
    <t>FG00893</t>
  </si>
  <si>
    <t>FG00894</t>
  </si>
  <si>
    <t>FG00894_1</t>
  </si>
  <si>
    <t>FG00895</t>
  </si>
  <si>
    <t>FG00895_Updated</t>
  </si>
  <si>
    <t>FG00897</t>
  </si>
  <si>
    <t>FG00898</t>
  </si>
  <si>
    <t>FG00899</t>
  </si>
  <si>
    <t>FG00901</t>
  </si>
  <si>
    <t>FG00902</t>
  </si>
  <si>
    <t>FG00904</t>
  </si>
  <si>
    <t>FG00909</t>
  </si>
  <si>
    <t>FG00910</t>
  </si>
  <si>
    <t>FG00910_Updated</t>
  </si>
  <si>
    <t>FG00911</t>
  </si>
  <si>
    <t>FG00912</t>
  </si>
  <si>
    <t>FG00913</t>
  </si>
  <si>
    <t>FG00915</t>
  </si>
  <si>
    <t>FG00916</t>
  </si>
  <si>
    <t>FG00918</t>
  </si>
  <si>
    <t>FG00919</t>
  </si>
  <si>
    <t>FG00924</t>
  </si>
  <si>
    <t>FG00924_updated</t>
  </si>
  <si>
    <t>FG00925</t>
  </si>
  <si>
    <t>FG00926</t>
  </si>
  <si>
    <t>FG00927_updated</t>
  </si>
  <si>
    <t>FG00928</t>
  </si>
  <si>
    <t>FG00930</t>
  </si>
  <si>
    <t>FG00943</t>
  </si>
  <si>
    <t>FG00944</t>
  </si>
  <si>
    <t>FG00945</t>
  </si>
  <si>
    <t>FG00946</t>
  </si>
  <si>
    <t>FG00948</t>
  </si>
  <si>
    <t>FG00949</t>
  </si>
  <si>
    <t>FG00950</t>
  </si>
  <si>
    <t>FG00951</t>
  </si>
  <si>
    <t>FG00952</t>
  </si>
  <si>
    <t>FG00953</t>
  </si>
  <si>
    <t>FG00955</t>
  </si>
  <si>
    <t>FG00956</t>
  </si>
  <si>
    <t>FG00957</t>
  </si>
  <si>
    <t>FG00958</t>
  </si>
  <si>
    <t>FG00959</t>
  </si>
  <si>
    <t>FG00960</t>
  </si>
  <si>
    <t>FG00961</t>
  </si>
  <si>
    <t>FG00962</t>
  </si>
  <si>
    <t>FG00962_Updated</t>
  </si>
  <si>
    <t>FG00963</t>
  </si>
  <si>
    <t>FG00964</t>
  </si>
  <si>
    <t>FG00965</t>
  </si>
  <si>
    <t>FG00966</t>
  </si>
  <si>
    <t>FG00967</t>
  </si>
  <si>
    <t>FG00968</t>
  </si>
  <si>
    <t>FG00969</t>
  </si>
  <si>
    <t>FG00971</t>
  </si>
  <si>
    <t>FG00972</t>
  </si>
  <si>
    <t>FG00973</t>
  </si>
  <si>
    <t>FG00975</t>
  </si>
  <si>
    <t>FG00976</t>
  </si>
  <si>
    <t>FG00977</t>
  </si>
  <si>
    <t>FG00978</t>
  </si>
  <si>
    <t>FG00979</t>
  </si>
  <si>
    <t>FG00980</t>
  </si>
  <si>
    <t>FG00981</t>
  </si>
  <si>
    <t>FG00982</t>
  </si>
  <si>
    <t>FG00983</t>
  </si>
  <si>
    <t>FG00984</t>
  </si>
  <si>
    <t>FG00985</t>
  </si>
  <si>
    <t>FG00986</t>
  </si>
  <si>
    <t>FG00987</t>
  </si>
  <si>
    <t>FG00988</t>
  </si>
  <si>
    <t>FG00989</t>
  </si>
  <si>
    <t>FG00990</t>
  </si>
  <si>
    <t>FG00991</t>
  </si>
  <si>
    <t>FG00992</t>
  </si>
  <si>
    <t>FG00993</t>
  </si>
  <si>
    <t>FG00994</t>
  </si>
  <si>
    <t>FG00995</t>
  </si>
  <si>
    <t>FG00996</t>
  </si>
  <si>
    <t>FG00997</t>
  </si>
  <si>
    <t>FG00998</t>
  </si>
  <si>
    <t>FG00999</t>
  </si>
  <si>
    <t>FG01000</t>
  </si>
  <si>
    <t>FG01000A2</t>
  </si>
  <si>
    <t>FG01001</t>
  </si>
  <si>
    <t>FG01002</t>
  </si>
  <si>
    <t>FG01003</t>
  </si>
  <si>
    <t>FG01004</t>
  </si>
  <si>
    <t>FG01005</t>
  </si>
  <si>
    <t>FG01006</t>
  </si>
  <si>
    <t>FG01007</t>
  </si>
  <si>
    <t>FG01008</t>
  </si>
  <si>
    <t>FG01009</t>
  </si>
  <si>
    <t>FG01010</t>
  </si>
  <si>
    <t>FG01011</t>
  </si>
  <si>
    <t>FG01012</t>
  </si>
  <si>
    <t>FG01013</t>
  </si>
  <si>
    <t>FG01014</t>
  </si>
  <si>
    <t>FG01015</t>
  </si>
  <si>
    <t>FG01016</t>
  </si>
  <si>
    <t>FG01017</t>
  </si>
  <si>
    <t>FG01018</t>
  </si>
  <si>
    <t>FG01019</t>
  </si>
  <si>
    <t>FG01020</t>
  </si>
  <si>
    <t>FG01021</t>
  </si>
  <si>
    <t>FG01022</t>
  </si>
  <si>
    <t>FG01023</t>
  </si>
  <si>
    <t>FG01024</t>
  </si>
  <si>
    <t>FG01025</t>
  </si>
  <si>
    <t>FG01026</t>
  </si>
  <si>
    <t>FG01027</t>
  </si>
  <si>
    <t>FG01029</t>
  </si>
  <si>
    <t>FG01030</t>
  </si>
  <si>
    <t>FG01031</t>
  </si>
  <si>
    <t>FG01032</t>
  </si>
  <si>
    <t>FG01033</t>
  </si>
  <si>
    <t>FG01034</t>
  </si>
  <si>
    <t>FG01035</t>
  </si>
  <si>
    <t>FG01036</t>
  </si>
  <si>
    <t>FG01037</t>
  </si>
  <si>
    <t>FG01038</t>
  </si>
  <si>
    <t>FG01039_1</t>
  </si>
  <si>
    <t>FG01040_1</t>
  </si>
  <si>
    <t>FG01041</t>
  </si>
  <si>
    <t>FG01042</t>
  </si>
  <si>
    <t>FG01043</t>
  </si>
  <si>
    <t>FG01044</t>
  </si>
  <si>
    <t>FG01045</t>
  </si>
  <si>
    <t>FG01047</t>
  </si>
  <si>
    <t>FG01048</t>
  </si>
  <si>
    <t>FG01049</t>
  </si>
  <si>
    <t>FG01050</t>
  </si>
  <si>
    <t>FG01051</t>
  </si>
  <si>
    <t>FG01052</t>
  </si>
  <si>
    <t>FG01053</t>
  </si>
  <si>
    <t>FG01054</t>
  </si>
  <si>
    <t>FG01057</t>
  </si>
  <si>
    <t>FG01059</t>
  </si>
  <si>
    <t>FG01060</t>
  </si>
  <si>
    <t>FG01061</t>
  </si>
  <si>
    <t>FG01062</t>
  </si>
  <si>
    <t>FG01063</t>
  </si>
  <si>
    <t>FG01064</t>
  </si>
  <si>
    <t>FG01065</t>
  </si>
  <si>
    <t>FG01066</t>
  </si>
  <si>
    <t>FG01068</t>
  </si>
  <si>
    <t>FG01069</t>
  </si>
  <si>
    <t>FG01070</t>
  </si>
  <si>
    <t>FG01074</t>
  </si>
  <si>
    <t>FG01075</t>
  </si>
  <si>
    <t>FG01076</t>
  </si>
  <si>
    <t>FG01077</t>
  </si>
  <si>
    <t>FG01078</t>
  </si>
  <si>
    <t>FG01079</t>
  </si>
  <si>
    <t>FG01080</t>
  </si>
  <si>
    <t>FG01081</t>
  </si>
  <si>
    <t>FG01082</t>
  </si>
  <si>
    <t>FG01083</t>
  </si>
  <si>
    <t>FG01084</t>
  </si>
  <si>
    <t>FG01085</t>
  </si>
  <si>
    <t>FG01086</t>
  </si>
  <si>
    <t>FG01087</t>
  </si>
  <si>
    <t>FG01088</t>
  </si>
  <si>
    <t>FG01095</t>
  </si>
  <si>
    <t>FG01096</t>
  </si>
  <si>
    <t>FG01097</t>
  </si>
  <si>
    <t>FG01098</t>
  </si>
  <si>
    <t>FG01099</t>
  </si>
  <si>
    <t>FG01100</t>
  </si>
  <si>
    <t>FG01103</t>
  </si>
  <si>
    <t>FG01104</t>
  </si>
  <si>
    <t>FG01105</t>
  </si>
  <si>
    <t>FG01106</t>
  </si>
  <si>
    <t>FG01107</t>
  </si>
  <si>
    <t>FG01108</t>
  </si>
  <si>
    <t>FG01109_Updated</t>
  </si>
  <si>
    <t>FG01110_Updated</t>
  </si>
  <si>
    <t>FG01111</t>
  </si>
  <si>
    <t>FG01112</t>
  </si>
  <si>
    <t>FG01113</t>
  </si>
  <si>
    <t>FG01114</t>
  </si>
  <si>
    <t>FG01115</t>
  </si>
  <si>
    <t>FG01116</t>
  </si>
  <si>
    <t>FG01118</t>
  </si>
  <si>
    <t>FG01119</t>
  </si>
  <si>
    <t>FG01120</t>
  </si>
  <si>
    <t>FG01121</t>
  </si>
  <si>
    <t>FG01122</t>
  </si>
  <si>
    <t>FG01123</t>
  </si>
  <si>
    <t>FG01124</t>
  </si>
  <si>
    <t>FG01125</t>
  </si>
  <si>
    <t>FG01126</t>
  </si>
  <si>
    <t>FG01127</t>
  </si>
  <si>
    <t>FG01128</t>
  </si>
  <si>
    <t>FG01129</t>
  </si>
  <si>
    <t>FG01130</t>
  </si>
  <si>
    <t>FG01131</t>
  </si>
  <si>
    <t>FG01132</t>
  </si>
  <si>
    <t>FG01133</t>
  </si>
  <si>
    <t>FG01134</t>
  </si>
  <si>
    <t>FG01135</t>
  </si>
  <si>
    <t>FG01137</t>
  </si>
  <si>
    <t>FG01138</t>
  </si>
  <si>
    <t>FG01139</t>
  </si>
  <si>
    <t>FG01140</t>
  </si>
  <si>
    <t>FG01141</t>
  </si>
  <si>
    <t>FG0250A2</t>
  </si>
  <si>
    <t>FG0250TUL</t>
  </si>
  <si>
    <t>FG0250TURG</t>
  </si>
  <si>
    <t>FG05000A2</t>
  </si>
  <si>
    <t>FG0500A2</t>
  </si>
  <si>
    <t>FG0500FM</t>
  </si>
  <si>
    <t>FG0728</t>
  </si>
  <si>
    <t>FGO1117</t>
  </si>
  <si>
    <t>FP0003</t>
  </si>
  <si>
    <t>FRESH_BUTTER</t>
  </si>
  <si>
    <t>Forest_150</t>
  </si>
  <si>
    <t>GHEE1000_STEEL_CAN</t>
  </si>
  <si>
    <t>GHEE_ATTA_1</t>
  </si>
  <si>
    <t>GHEE_PEANUTBUTTER_GOND</t>
  </si>
  <si>
    <t>GHEE_PEANUTBUTTER_SATTU</t>
  </si>
  <si>
    <t>Ghe_2Kg</t>
  </si>
  <si>
    <t>HAMPER</t>
  </si>
  <si>
    <t>IN_TUR_GHEE_50ML</t>
  </si>
  <si>
    <t>MEFG00002</t>
  </si>
  <si>
    <t>MEFG00036</t>
  </si>
  <si>
    <t>MEFG00050</t>
  </si>
  <si>
    <t>MEFG00101</t>
  </si>
  <si>
    <t>MEFG00102</t>
  </si>
  <si>
    <t>MEFG00132</t>
  </si>
  <si>
    <t>MEFG00145</t>
  </si>
  <si>
    <t>MEFG00167</t>
  </si>
  <si>
    <t>MEFG00224</t>
  </si>
  <si>
    <t>MEFG00230</t>
  </si>
  <si>
    <t>MEFG00238</t>
  </si>
  <si>
    <t>MEFG00241</t>
  </si>
  <si>
    <t>MEFG00242</t>
  </si>
  <si>
    <t>MEFG00273</t>
  </si>
  <si>
    <t>MEFG00288</t>
  </si>
  <si>
    <t>MEFG00537</t>
  </si>
  <si>
    <t>MEFG00562</t>
  </si>
  <si>
    <t>MEFG00563</t>
  </si>
  <si>
    <t>MEFG00585</t>
  </si>
  <si>
    <t>MEFG00805</t>
  </si>
  <si>
    <t>MEFG00838</t>
  </si>
  <si>
    <t>MEFG00958</t>
  </si>
  <si>
    <t>MEFG00959</t>
  </si>
  <si>
    <t>MEFG00960</t>
  </si>
  <si>
    <t>Memories On A Plate</t>
  </si>
  <si>
    <t>PBCJ_100GM</t>
  </si>
  <si>
    <t>PM000001</t>
  </si>
  <si>
    <t>PM000002</t>
  </si>
  <si>
    <t>PM000003</t>
  </si>
  <si>
    <t>PM000004</t>
  </si>
  <si>
    <t>PM000005</t>
  </si>
  <si>
    <t>PM000006</t>
  </si>
  <si>
    <t>PM000007</t>
  </si>
  <si>
    <t>PM000008</t>
  </si>
  <si>
    <t>PM000009</t>
  </si>
  <si>
    <t>PM000012</t>
  </si>
  <si>
    <t>PM000014</t>
  </si>
  <si>
    <t>PM000020</t>
  </si>
  <si>
    <t>PM000021</t>
  </si>
  <si>
    <t>PM000022</t>
  </si>
  <si>
    <t>PM000024</t>
  </si>
  <si>
    <t>PM000025</t>
  </si>
  <si>
    <t>PM000026</t>
  </si>
  <si>
    <t>PM000029</t>
  </si>
  <si>
    <t>PM000031</t>
  </si>
  <si>
    <t>PM000032</t>
  </si>
  <si>
    <t>PM000033</t>
  </si>
  <si>
    <t>PM000034</t>
  </si>
  <si>
    <t>PM000035</t>
  </si>
  <si>
    <t>PM000036</t>
  </si>
  <si>
    <t>PM000039</t>
  </si>
  <si>
    <t>PM000041</t>
  </si>
  <si>
    <t>PM000042</t>
  </si>
  <si>
    <t>PM000043</t>
  </si>
  <si>
    <t>PM000044</t>
  </si>
  <si>
    <t>PM000046</t>
  </si>
  <si>
    <t>PM000048</t>
  </si>
  <si>
    <t>PM000049</t>
  </si>
  <si>
    <t>PM000050</t>
  </si>
  <si>
    <t>PM000051</t>
  </si>
  <si>
    <t>PM000052</t>
  </si>
  <si>
    <t>PM000053</t>
  </si>
  <si>
    <t>PM000054</t>
  </si>
  <si>
    <t>PM000055</t>
  </si>
  <si>
    <t>PM000056</t>
  </si>
  <si>
    <t>PM000057</t>
  </si>
  <si>
    <t>PM000058</t>
  </si>
  <si>
    <t>PM000059</t>
  </si>
  <si>
    <t>PM000060</t>
  </si>
  <si>
    <t>PM000061</t>
  </si>
  <si>
    <t>PM000062</t>
  </si>
  <si>
    <t>PM000063</t>
  </si>
  <si>
    <t>PM000065</t>
  </si>
  <si>
    <t>PM000066</t>
  </si>
  <si>
    <t>PM000067</t>
  </si>
  <si>
    <t>PM000068</t>
  </si>
  <si>
    <t>PM000069</t>
  </si>
  <si>
    <t>PM000070</t>
  </si>
  <si>
    <t>PM000071</t>
  </si>
  <si>
    <t>PM000072</t>
  </si>
  <si>
    <t>PM000073</t>
  </si>
  <si>
    <t>PM000074</t>
  </si>
  <si>
    <t>PM000075</t>
  </si>
  <si>
    <t>PM000076</t>
  </si>
  <si>
    <t>PM000077</t>
  </si>
  <si>
    <t>PM000078</t>
  </si>
  <si>
    <t>PM000080</t>
  </si>
  <si>
    <t>PM000082</t>
  </si>
  <si>
    <t>PM000083</t>
  </si>
  <si>
    <t>PM000084</t>
  </si>
  <si>
    <t>PM000087</t>
  </si>
  <si>
    <t>PM000088</t>
  </si>
  <si>
    <t>PM000089</t>
  </si>
  <si>
    <t>PM000090</t>
  </si>
  <si>
    <t>PM000092</t>
  </si>
  <si>
    <t>PM000093</t>
  </si>
  <si>
    <t>PM000094</t>
  </si>
  <si>
    <t>PM000095</t>
  </si>
  <si>
    <t>PM000096</t>
  </si>
  <si>
    <t>PM000097</t>
  </si>
  <si>
    <t>PM000098</t>
  </si>
  <si>
    <t>PM000099</t>
  </si>
  <si>
    <t>PM000100</t>
  </si>
  <si>
    <t>PM000101</t>
  </si>
  <si>
    <t>PM000102</t>
  </si>
  <si>
    <t>PM000103</t>
  </si>
  <si>
    <t>PM000104</t>
  </si>
  <si>
    <t>PM000105</t>
  </si>
  <si>
    <t>PM000106</t>
  </si>
  <si>
    <t>PM000107</t>
  </si>
  <si>
    <t>PM000108</t>
  </si>
  <si>
    <t>PM000109</t>
  </si>
  <si>
    <t>PM000110</t>
  </si>
  <si>
    <t>PM000111</t>
  </si>
  <si>
    <t>PM000112</t>
  </si>
  <si>
    <t>PM000113</t>
  </si>
  <si>
    <t>PM000114</t>
  </si>
  <si>
    <t>PM000116</t>
  </si>
  <si>
    <t>PM000118</t>
  </si>
  <si>
    <t>PM000120</t>
  </si>
  <si>
    <t>PM000121</t>
  </si>
  <si>
    <t>PM000122</t>
  </si>
  <si>
    <t>PM000123</t>
  </si>
  <si>
    <t>PM000124</t>
  </si>
  <si>
    <t>PM000130</t>
  </si>
  <si>
    <t>PM000131</t>
  </si>
  <si>
    <t>PM000132</t>
  </si>
  <si>
    <t>PM000134</t>
  </si>
  <si>
    <t>PM000135</t>
  </si>
  <si>
    <t>PM000137</t>
  </si>
  <si>
    <t>PM000138</t>
  </si>
  <si>
    <t>PM000140</t>
  </si>
  <si>
    <t>PM000141</t>
  </si>
  <si>
    <t>PM000142</t>
  </si>
  <si>
    <t>PM000143</t>
  </si>
  <si>
    <t>PM000147</t>
  </si>
  <si>
    <t>PM000149</t>
  </si>
  <si>
    <t>PM000150</t>
  </si>
  <si>
    <t>PM000151</t>
  </si>
  <si>
    <t>PM000152</t>
  </si>
  <si>
    <t>PM000153</t>
  </si>
  <si>
    <t>PM000154</t>
  </si>
  <si>
    <t>PM000155</t>
  </si>
  <si>
    <t>PM000156</t>
  </si>
  <si>
    <t>PM000157</t>
  </si>
  <si>
    <t>PM000158</t>
  </si>
  <si>
    <t>PM000159</t>
  </si>
  <si>
    <t>PM000160</t>
  </si>
  <si>
    <t>PM000161</t>
  </si>
  <si>
    <t>PM000162</t>
  </si>
  <si>
    <t>PM000163</t>
  </si>
  <si>
    <t>PM000164</t>
  </si>
  <si>
    <t>PM000165</t>
  </si>
  <si>
    <t>PM000167</t>
  </si>
  <si>
    <t>PM000168</t>
  </si>
  <si>
    <t>PM000169</t>
  </si>
  <si>
    <t>PM000170</t>
  </si>
  <si>
    <t>PM000174</t>
  </si>
  <si>
    <t>PM000175</t>
  </si>
  <si>
    <t>PM000176</t>
  </si>
  <si>
    <t>PM000177</t>
  </si>
  <si>
    <t>PM000178</t>
  </si>
  <si>
    <t>PM000180</t>
  </si>
  <si>
    <t>PM000184</t>
  </si>
  <si>
    <t>PM000185</t>
  </si>
  <si>
    <t>PM000186</t>
  </si>
  <si>
    <t>PM000187</t>
  </si>
  <si>
    <t>PM000188</t>
  </si>
  <si>
    <t>PM000190</t>
  </si>
  <si>
    <t>PM000192</t>
  </si>
  <si>
    <t>PM000193</t>
  </si>
  <si>
    <t>PM000194</t>
  </si>
  <si>
    <t>PM000195</t>
  </si>
  <si>
    <t>PM000196</t>
  </si>
  <si>
    <t>PM000197</t>
  </si>
  <si>
    <t>PM000201</t>
  </si>
  <si>
    <t>PM000202</t>
  </si>
  <si>
    <t>PM000203</t>
  </si>
  <si>
    <t>PM000205</t>
  </si>
  <si>
    <t>PM000208</t>
  </si>
  <si>
    <t>PM000209</t>
  </si>
  <si>
    <t>PM000214</t>
  </si>
  <si>
    <t>PM000216</t>
  </si>
  <si>
    <t>PM000217</t>
  </si>
  <si>
    <t>PM000220</t>
  </si>
  <si>
    <t>PM000221</t>
  </si>
  <si>
    <t>PM000222</t>
  </si>
  <si>
    <t>PM000223</t>
  </si>
  <si>
    <t>PM000224</t>
  </si>
  <si>
    <t>PM000225</t>
  </si>
  <si>
    <t>PM000226</t>
  </si>
  <si>
    <t>PM000229</t>
  </si>
  <si>
    <t>PM000230</t>
  </si>
  <si>
    <t>PM000231</t>
  </si>
  <si>
    <t>PM000232</t>
  </si>
  <si>
    <t>PM000237</t>
  </si>
  <si>
    <t>PM000238</t>
  </si>
  <si>
    <t>PM000239</t>
  </si>
  <si>
    <t>PM000241</t>
  </si>
  <si>
    <t>PM000242</t>
  </si>
  <si>
    <t>PM000243</t>
  </si>
  <si>
    <t>PM000244</t>
  </si>
  <si>
    <t>PM000250</t>
  </si>
  <si>
    <t>PM000251</t>
  </si>
  <si>
    <t>PM000254</t>
  </si>
  <si>
    <t>PM000260</t>
  </si>
  <si>
    <t>PM000264</t>
  </si>
  <si>
    <t>PM000271</t>
  </si>
  <si>
    <t>PM000272</t>
  </si>
  <si>
    <t>PM000274</t>
  </si>
  <si>
    <t>PM000275</t>
  </si>
  <si>
    <t>PM000281</t>
  </si>
  <si>
    <t>PM000282</t>
  </si>
  <si>
    <t>PM000284</t>
  </si>
  <si>
    <t>PM000292</t>
  </si>
  <si>
    <t>PM000293</t>
  </si>
  <si>
    <t>PM000294</t>
  </si>
  <si>
    <t>PM000295</t>
  </si>
  <si>
    <t>PM000296</t>
  </si>
  <si>
    <t>PM000300</t>
  </si>
  <si>
    <t>PM000301</t>
  </si>
  <si>
    <t>PM000303</t>
  </si>
  <si>
    <t>PM000304</t>
  </si>
  <si>
    <t>PM000305</t>
  </si>
  <si>
    <t>PM000310</t>
  </si>
  <si>
    <t>PM000312</t>
  </si>
  <si>
    <t>PM000313</t>
  </si>
  <si>
    <t>PM000315</t>
  </si>
  <si>
    <t>PM000316</t>
  </si>
  <si>
    <t>PM000317</t>
  </si>
  <si>
    <t>PM000319</t>
  </si>
  <si>
    <t>PM000321</t>
  </si>
  <si>
    <t>PM000323</t>
  </si>
  <si>
    <t>PM000326</t>
  </si>
  <si>
    <t>PM000327</t>
  </si>
  <si>
    <t>PM000329</t>
  </si>
  <si>
    <t>PM000331</t>
  </si>
  <si>
    <t>PM000332</t>
  </si>
  <si>
    <t>PM000333</t>
  </si>
  <si>
    <t>PM000334</t>
  </si>
  <si>
    <t>PM000335</t>
  </si>
  <si>
    <t>PM000336</t>
  </si>
  <si>
    <t>PM000337</t>
  </si>
  <si>
    <t>PM000338</t>
  </si>
  <si>
    <t>PM000339</t>
  </si>
  <si>
    <t>PM000342</t>
  </si>
  <si>
    <t>PM000343</t>
  </si>
  <si>
    <t>PM000344</t>
  </si>
  <si>
    <t>PM000345</t>
  </si>
  <si>
    <t>PM000347</t>
  </si>
  <si>
    <t>PM000350</t>
  </si>
  <si>
    <t>PM000351</t>
  </si>
  <si>
    <t>PM000353</t>
  </si>
  <si>
    <t>PM000354</t>
  </si>
  <si>
    <t>PM000358</t>
  </si>
  <si>
    <t>PM000359</t>
  </si>
  <si>
    <t>PM000360</t>
  </si>
  <si>
    <t>PM000361</t>
  </si>
  <si>
    <t>PM000362</t>
  </si>
  <si>
    <t>PM000366</t>
  </si>
  <si>
    <t>PM000369</t>
  </si>
  <si>
    <t>PM000373</t>
  </si>
  <si>
    <t>PM000374</t>
  </si>
  <si>
    <t>PM000375</t>
  </si>
  <si>
    <t>PM000376</t>
  </si>
  <si>
    <t>PM000377</t>
  </si>
  <si>
    <t>PM000378</t>
  </si>
  <si>
    <t>PM000379</t>
  </si>
  <si>
    <t>PM000380</t>
  </si>
  <si>
    <t>PM000381</t>
  </si>
  <si>
    <t>PM000382</t>
  </si>
  <si>
    <t>PM000383</t>
  </si>
  <si>
    <t>PM000384</t>
  </si>
  <si>
    <t>PM000385</t>
  </si>
  <si>
    <t>PM000386</t>
  </si>
  <si>
    <t>PM000394</t>
  </si>
  <si>
    <t>PM000395</t>
  </si>
  <si>
    <t>PM000396</t>
  </si>
  <si>
    <t>PM000397</t>
  </si>
  <si>
    <t>PM000398</t>
  </si>
  <si>
    <t>PM000401</t>
  </si>
  <si>
    <t>PM000402</t>
  </si>
  <si>
    <t>PM000403</t>
  </si>
  <si>
    <t>PM000404</t>
  </si>
  <si>
    <t>PM000405</t>
  </si>
  <si>
    <t>PM000406</t>
  </si>
  <si>
    <t>PM000407</t>
  </si>
  <si>
    <t>PM000408</t>
  </si>
  <si>
    <t>PM000409</t>
  </si>
  <si>
    <t>PM000411</t>
  </si>
  <si>
    <t>PM000414</t>
  </si>
  <si>
    <t>PM000415</t>
  </si>
  <si>
    <t>PM000416</t>
  </si>
  <si>
    <t>PM000419</t>
  </si>
  <si>
    <t>PM000420</t>
  </si>
  <si>
    <t>PM000421</t>
  </si>
  <si>
    <t>PM000422</t>
  </si>
  <si>
    <t>PM000423</t>
  </si>
  <si>
    <t>PM000424</t>
  </si>
  <si>
    <t>PM000425</t>
  </si>
  <si>
    <t>PM000426</t>
  </si>
  <si>
    <t>PM000427</t>
  </si>
  <si>
    <t>PM000428</t>
  </si>
  <si>
    <t>PM000433</t>
  </si>
  <si>
    <t>PM000434</t>
  </si>
  <si>
    <t>PM000435</t>
  </si>
  <si>
    <t>PM000436</t>
  </si>
  <si>
    <t>PM000437</t>
  </si>
  <si>
    <t>PM000438</t>
  </si>
  <si>
    <t>PM000439</t>
  </si>
  <si>
    <t>PM000440</t>
  </si>
  <si>
    <t>PM000442</t>
  </si>
  <si>
    <t>PM000443</t>
  </si>
  <si>
    <t>PM000444</t>
  </si>
  <si>
    <t>PM000446</t>
  </si>
  <si>
    <t>PM000447</t>
  </si>
  <si>
    <t>PM000448</t>
  </si>
  <si>
    <t>PM000449</t>
  </si>
  <si>
    <t>PM000450</t>
  </si>
  <si>
    <t>PM000451</t>
  </si>
  <si>
    <t>PM000452</t>
  </si>
  <si>
    <t>PM000454</t>
  </si>
  <si>
    <t>PM000455</t>
  </si>
  <si>
    <t>PM000456</t>
  </si>
  <si>
    <t>PM000461</t>
  </si>
  <si>
    <t>PM000462</t>
  </si>
  <si>
    <t>PM000466</t>
  </si>
  <si>
    <t>PM000470</t>
  </si>
  <si>
    <t>PM000471</t>
  </si>
  <si>
    <t>PM000474</t>
  </si>
  <si>
    <t>PM000475</t>
  </si>
  <si>
    <t>PM000476</t>
  </si>
  <si>
    <t>PM000495</t>
  </si>
  <si>
    <t>PM000496</t>
  </si>
  <si>
    <t>PM000497</t>
  </si>
  <si>
    <t>PM000504</t>
  </si>
  <si>
    <t>PM000505</t>
  </si>
  <si>
    <t>PM000515</t>
  </si>
  <si>
    <t>PM000520</t>
  </si>
  <si>
    <t>PM000521</t>
  </si>
  <si>
    <t>PM000530</t>
  </si>
  <si>
    <t>PM000540</t>
  </si>
  <si>
    <t>PM000550</t>
  </si>
  <si>
    <t>PM000552</t>
  </si>
  <si>
    <t>PM000553</t>
  </si>
  <si>
    <t>PM000554</t>
  </si>
  <si>
    <t>PM000555</t>
  </si>
  <si>
    <t>PM000556</t>
  </si>
  <si>
    <t>PM000557</t>
  </si>
  <si>
    <t>PM000558</t>
  </si>
  <si>
    <t>PM000560</t>
  </si>
  <si>
    <t>PM000561</t>
  </si>
  <si>
    <t>PM000562</t>
  </si>
  <si>
    <t>PM000568</t>
  </si>
  <si>
    <t>PM000574</t>
  </si>
  <si>
    <t>PM000575</t>
  </si>
  <si>
    <t>PM000576</t>
  </si>
  <si>
    <t>PM000577</t>
  </si>
  <si>
    <t>PM000578</t>
  </si>
  <si>
    <t>PM000581</t>
  </si>
  <si>
    <t>PM000582</t>
  </si>
  <si>
    <t>PM000583</t>
  </si>
  <si>
    <t>PM000584</t>
  </si>
  <si>
    <t>PM000585</t>
  </si>
  <si>
    <t>PM000586</t>
  </si>
  <si>
    <t>PM000587</t>
  </si>
  <si>
    <t>PM000588</t>
  </si>
  <si>
    <t>PM000589</t>
  </si>
  <si>
    <t>PM000590</t>
  </si>
  <si>
    <t>PM000592</t>
  </si>
  <si>
    <t>PM000593</t>
  </si>
  <si>
    <t>PM000594</t>
  </si>
  <si>
    <t>PM000595</t>
  </si>
  <si>
    <t>PM000596</t>
  </si>
  <si>
    <t>PM000597</t>
  </si>
  <si>
    <t>PM000598</t>
  </si>
  <si>
    <t>PM000599</t>
  </si>
  <si>
    <t>PM000600</t>
  </si>
  <si>
    <t>PM000601</t>
  </si>
  <si>
    <t>PM000606</t>
  </si>
  <si>
    <t>PM000607</t>
  </si>
  <si>
    <t>PM000609</t>
  </si>
  <si>
    <t>PM000610</t>
  </si>
  <si>
    <t>PM000614</t>
  </si>
  <si>
    <t>PM000615</t>
  </si>
  <si>
    <t>PM000616</t>
  </si>
  <si>
    <t>PM000617</t>
  </si>
  <si>
    <t>PM000618</t>
  </si>
  <si>
    <t>PM000626</t>
  </si>
  <si>
    <t>PM000627</t>
  </si>
  <si>
    <t>PM000628</t>
  </si>
  <si>
    <t>PM000629</t>
  </si>
  <si>
    <t>PM000630</t>
  </si>
  <si>
    <t>PM000631</t>
  </si>
  <si>
    <t>PM000632</t>
  </si>
  <si>
    <t>PM000633</t>
  </si>
  <si>
    <t>PM000636</t>
  </si>
  <si>
    <t>PM000637</t>
  </si>
  <si>
    <t>PM000638</t>
  </si>
  <si>
    <t>PM000639</t>
  </si>
  <si>
    <t>PM000640</t>
  </si>
  <si>
    <t>PM000641</t>
  </si>
  <si>
    <t>PM000642</t>
  </si>
  <si>
    <t>PM000643</t>
  </si>
  <si>
    <t>PM000644</t>
  </si>
  <si>
    <t>PM000645</t>
  </si>
  <si>
    <t>PM000646</t>
  </si>
  <si>
    <t>PM000647</t>
  </si>
  <si>
    <t>PM000648</t>
  </si>
  <si>
    <t>PM000649</t>
  </si>
  <si>
    <t>PM000650</t>
  </si>
  <si>
    <t>PM000651</t>
  </si>
  <si>
    <t>PM000652</t>
  </si>
  <si>
    <t>PM000653</t>
  </si>
  <si>
    <t>PM000654</t>
  </si>
  <si>
    <t>PM000655</t>
  </si>
  <si>
    <t>PM000656</t>
  </si>
  <si>
    <t>PM000657</t>
  </si>
  <si>
    <t>PM000658</t>
  </si>
  <si>
    <t>PM000659</t>
  </si>
  <si>
    <t>PM000660</t>
  </si>
  <si>
    <t>PM000661</t>
  </si>
  <si>
    <t>PM000662</t>
  </si>
  <si>
    <t>PM000663</t>
  </si>
  <si>
    <t>PM000664</t>
  </si>
  <si>
    <t>PM000665</t>
  </si>
  <si>
    <t>PM000666</t>
  </si>
  <si>
    <t>PM000667</t>
  </si>
  <si>
    <t>PM000668</t>
  </si>
  <si>
    <t>PM000669</t>
  </si>
  <si>
    <t>PM000670</t>
  </si>
  <si>
    <t>PM000671</t>
  </si>
  <si>
    <t>PM000672</t>
  </si>
  <si>
    <t>PM000673</t>
  </si>
  <si>
    <t>PM000674</t>
  </si>
  <si>
    <t>PM000675</t>
  </si>
  <si>
    <t>PM000676</t>
  </si>
  <si>
    <t>PM000677</t>
  </si>
  <si>
    <t>PM000678</t>
  </si>
  <si>
    <t>PM000679</t>
  </si>
  <si>
    <t>PM000680</t>
  </si>
  <si>
    <t>PM000681</t>
  </si>
  <si>
    <t>PM000682</t>
  </si>
  <si>
    <t>PM000683</t>
  </si>
  <si>
    <t>PM000684</t>
  </si>
  <si>
    <t>PM000685</t>
  </si>
  <si>
    <t>PM000686</t>
  </si>
  <si>
    <t>PM000687</t>
  </si>
  <si>
    <t>PM000688</t>
  </si>
  <si>
    <t>PM000689</t>
  </si>
  <si>
    <t>PM000690</t>
  </si>
  <si>
    <t>PM000691</t>
  </si>
  <si>
    <t>PM000692</t>
  </si>
  <si>
    <t>PM000693</t>
  </si>
  <si>
    <t>PM000694</t>
  </si>
  <si>
    <t>PM000695</t>
  </si>
  <si>
    <t>PM000696</t>
  </si>
  <si>
    <t>PM000697</t>
  </si>
  <si>
    <t>PM000698</t>
  </si>
  <si>
    <t>PM000699</t>
  </si>
  <si>
    <t>PM000700</t>
  </si>
  <si>
    <t>PM000701</t>
  </si>
  <si>
    <t>PM000702</t>
  </si>
  <si>
    <t>PM000703</t>
  </si>
  <si>
    <t>PM000704</t>
  </si>
  <si>
    <t>PM000705</t>
  </si>
  <si>
    <t>PM000706</t>
  </si>
  <si>
    <t>PM000707</t>
  </si>
  <si>
    <t>PM000708</t>
  </si>
  <si>
    <t>PM000709</t>
  </si>
  <si>
    <t>PM000710</t>
  </si>
  <si>
    <t>PM000711</t>
  </si>
  <si>
    <t>PM000712</t>
  </si>
  <si>
    <t>PM000713</t>
  </si>
  <si>
    <t>PM000714</t>
  </si>
  <si>
    <t>PM000715</t>
  </si>
  <si>
    <t>PM000716</t>
  </si>
  <si>
    <t>PM000717</t>
  </si>
  <si>
    <t>PM000718</t>
  </si>
  <si>
    <t>PM000719</t>
  </si>
  <si>
    <t>PM000720</t>
  </si>
  <si>
    <t>PM000721</t>
  </si>
  <si>
    <t>PM000722</t>
  </si>
  <si>
    <t>PM000723</t>
  </si>
  <si>
    <t>PM000724</t>
  </si>
  <si>
    <t>PM000725</t>
  </si>
  <si>
    <t>PM000726</t>
  </si>
  <si>
    <t>PM000727</t>
  </si>
  <si>
    <t>PM000728</t>
  </si>
  <si>
    <t>PM000729</t>
  </si>
  <si>
    <t>PM000730</t>
  </si>
  <si>
    <t>PM000731</t>
  </si>
  <si>
    <t>PM000732</t>
  </si>
  <si>
    <t>PM000733</t>
  </si>
  <si>
    <t>PM000734</t>
  </si>
  <si>
    <t>PM000735</t>
  </si>
  <si>
    <t>PM000736</t>
  </si>
  <si>
    <t>PM000737</t>
  </si>
  <si>
    <t>PM000738</t>
  </si>
  <si>
    <t>PM000739</t>
  </si>
  <si>
    <t>PM000740</t>
  </si>
  <si>
    <t>PM000741</t>
  </si>
  <si>
    <t>PM000742</t>
  </si>
  <si>
    <t>PM000743</t>
  </si>
  <si>
    <t>PM000744</t>
  </si>
  <si>
    <t>PM000745</t>
  </si>
  <si>
    <t>PM000746</t>
  </si>
  <si>
    <t>PM000747</t>
  </si>
  <si>
    <t>PM000748</t>
  </si>
  <si>
    <t>PM000749</t>
  </si>
  <si>
    <t>PM000750</t>
  </si>
  <si>
    <t>PM000751</t>
  </si>
  <si>
    <t>PM000752</t>
  </si>
  <si>
    <t>PM000753</t>
  </si>
  <si>
    <t>PM000754</t>
  </si>
  <si>
    <t>PM000755</t>
  </si>
  <si>
    <t>PM000756</t>
  </si>
  <si>
    <t>PM000758</t>
  </si>
  <si>
    <t>PM000759</t>
  </si>
  <si>
    <t>PM000760</t>
  </si>
  <si>
    <t>PM000761</t>
  </si>
  <si>
    <t>PM000762</t>
  </si>
  <si>
    <t>PM000763</t>
  </si>
  <si>
    <t>PM000764</t>
  </si>
  <si>
    <t>PM000765</t>
  </si>
  <si>
    <t>PM000766</t>
  </si>
  <si>
    <t>PM000767</t>
  </si>
  <si>
    <t>PM000768</t>
  </si>
  <si>
    <t>PM000769</t>
  </si>
  <si>
    <t>PM000770</t>
  </si>
  <si>
    <t>PM000771</t>
  </si>
  <si>
    <t>PM000772</t>
  </si>
  <si>
    <t>PM000773</t>
  </si>
  <si>
    <t>PM000774</t>
  </si>
  <si>
    <t>PM000775</t>
  </si>
  <si>
    <t>PM000776</t>
  </si>
  <si>
    <t>PM000777</t>
  </si>
  <si>
    <t>PM000778</t>
  </si>
  <si>
    <t>PM000779</t>
  </si>
  <si>
    <t>PM000780</t>
  </si>
  <si>
    <t>PM000781</t>
  </si>
  <si>
    <t>PM000782</t>
  </si>
  <si>
    <t>PM000783</t>
  </si>
  <si>
    <t>PM000784</t>
  </si>
  <si>
    <t>PM000785</t>
  </si>
  <si>
    <t>PM000786</t>
  </si>
  <si>
    <t>PM000787</t>
  </si>
  <si>
    <t>PM000788</t>
  </si>
  <si>
    <t>PM000789</t>
  </si>
  <si>
    <t>PM000790</t>
  </si>
  <si>
    <t>PM000791</t>
  </si>
  <si>
    <t>PM000792</t>
  </si>
  <si>
    <t>PM000793</t>
  </si>
  <si>
    <t>PM000794</t>
  </si>
  <si>
    <t>PM000795</t>
  </si>
  <si>
    <t>PM000796</t>
  </si>
  <si>
    <t>PM000797</t>
  </si>
  <si>
    <t>PM000798</t>
  </si>
  <si>
    <t>PM000799</t>
  </si>
  <si>
    <t>PM000800</t>
  </si>
  <si>
    <t>PM000801</t>
  </si>
  <si>
    <t>PM000802</t>
  </si>
  <si>
    <t>PM000803</t>
  </si>
  <si>
    <t>PM000804</t>
  </si>
  <si>
    <t>PM000805</t>
  </si>
  <si>
    <t>PM000806</t>
  </si>
  <si>
    <t>PM000807</t>
  </si>
  <si>
    <t>PM000808</t>
  </si>
  <si>
    <t>PM000809</t>
  </si>
  <si>
    <t>PM000810</t>
  </si>
  <si>
    <t>PM000811</t>
  </si>
  <si>
    <t>PM000812</t>
  </si>
  <si>
    <t>PM000813</t>
  </si>
  <si>
    <t>PM000814</t>
  </si>
  <si>
    <t>PM000815</t>
  </si>
  <si>
    <t>PM000816</t>
  </si>
  <si>
    <t>PM000817</t>
  </si>
  <si>
    <t>PM000818</t>
  </si>
  <si>
    <t>PM000819</t>
  </si>
  <si>
    <t>PM000820</t>
  </si>
  <si>
    <t>PM000821</t>
  </si>
  <si>
    <t>PM000822</t>
  </si>
  <si>
    <t>PM000823</t>
  </si>
  <si>
    <t>PM000824</t>
  </si>
  <si>
    <t>PM000825</t>
  </si>
  <si>
    <t>PM000826</t>
  </si>
  <si>
    <t>PM000827</t>
  </si>
  <si>
    <t>PM000828</t>
  </si>
  <si>
    <t>PM000829</t>
  </si>
  <si>
    <t>PM000830</t>
  </si>
  <si>
    <t>PM000831</t>
  </si>
  <si>
    <t>PM000832</t>
  </si>
  <si>
    <t>PM000833</t>
  </si>
  <si>
    <t>PM000834</t>
  </si>
  <si>
    <t>PM000835</t>
  </si>
  <si>
    <t>PM000836</t>
  </si>
  <si>
    <t>PM000837</t>
  </si>
  <si>
    <t>PM000838</t>
  </si>
  <si>
    <t>PM000839</t>
  </si>
  <si>
    <t>PM000840</t>
  </si>
  <si>
    <t>PM000841</t>
  </si>
  <si>
    <t>PM000842</t>
  </si>
  <si>
    <t>PM000843</t>
  </si>
  <si>
    <t>PM000844</t>
  </si>
  <si>
    <t>PM000845</t>
  </si>
  <si>
    <t>PM000846</t>
  </si>
  <si>
    <t>PM000847</t>
  </si>
  <si>
    <t>PM000848</t>
  </si>
  <si>
    <t>PM000849</t>
  </si>
  <si>
    <t>PM000850</t>
  </si>
  <si>
    <t>PM000851</t>
  </si>
  <si>
    <t>PM000852</t>
  </si>
  <si>
    <t>PM000853</t>
  </si>
  <si>
    <t>PM000854</t>
  </si>
  <si>
    <t>PM000855</t>
  </si>
  <si>
    <t>PM000856</t>
  </si>
  <si>
    <t>PM000857</t>
  </si>
  <si>
    <t>PM000858</t>
  </si>
  <si>
    <t>PM000859</t>
  </si>
  <si>
    <t>PM000860</t>
  </si>
  <si>
    <t>PM000861</t>
  </si>
  <si>
    <t>PM000862</t>
  </si>
  <si>
    <t>PM000863</t>
  </si>
  <si>
    <t>PM000864</t>
  </si>
  <si>
    <t>PM000865</t>
  </si>
  <si>
    <t>PM000866</t>
  </si>
  <si>
    <t>PM000867</t>
  </si>
  <si>
    <t>PM000868</t>
  </si>
  <si>
    <t>PM000869</t>
  </si>
  <si>
    <t>PM000870</t>
  </si>
  <si>
    <t>PM000871</t>
  </si>
  <si>
    <t>PM000872</t>
  </si>
  <si>
    <t>PM000873</t>
  </si>
  <si>
    <t>PM000874</t>
  </si>
  <si>
    <t>PM000875</t>
  </si>
  <si>
    <t>PM000876</t>
  </si>
  <si>
    <t>PM000877</t>
  </si>
  <si>
    <t>PM000878</t>
  </si>
  <si>
    <t>PM000879</t>
  </si>
  <si>
    <t>PM000880</t>
  </si>
  <si>
    <t>PM000881</t>
  </si>
  <si>
    <t>PM000882</t>
  </si>
  <si>
    <t>PM000883</t>
  </si>
  <si>
    <t>PM000884</t>
  </si>
  <si>
    <t>PM000885</t>
  </si>
  <si>
    <t>PM000886</t>
  </si>
  <si>
    <t>PM000887</t>
  </si>
  <si>
    <t>PM000888</t>
  </si>
  <si>
    <t>PM000889</t>
  </si>
  <si>
    <t>PM000890</t>
  </si>
  <si>
    <t>PM000891</t>
  </si>
  <si>
    <t>PM000892</t>
  </si>
  <si>
    <t>PM000893</t>
  </si>
  <si>
    <t>PM000894</t>
  </si>
  <si>
    <t>PM000895</t>
  </si>
  <si>
    <t>PM000896</t>
  </si>
  <si>
    <t>PM000897</t>
  </si>
  <si>
    <t>PM000898</t>
  </si>
  <si>
    <t>PM000899</t>
  </si>
  <si>
    <t>PM000900</t>
  </si>
  <si>
    <t>PM000901</t>
  </si>
  <si>
    <t>PM000902</t>
  </si>
  <si>
    <t>PM000903</t>
  </si>
  <si>
    <t>PM000904</t>
  </si>
  <si>
    <t>PM000905</t>
  </si>
  <si>
    <t>PM000906</t>
  </si>
  <si>
    <t>PM000907</t>
  </si>
  <si>
    <t>PM000908</t>
  </si>
  <si>
    <t>PM000909</t>
  </si>
  <si>
    <t>PM000910</t>
  </si>
  <si>
    <t>PM000911</t>
  </si>
  <si>
    <t>PM000912</t>
  </si>
  <si>
    <t>PM000913</t>
  </si>
  <si>
    <t>PM000914</t>
  </si>
  <si>
    <t>PM000915</t>
  </si>
  <si>
    <t>PM000916</t>
  </si>
  <si>
    <t>RM000004</t>
  </si>
  <si>
    <t>RM000005</t>
  </si>
  <si>
    <t>RM000006</t>
  </si>
  <si>
    <t>RM000013</t>
  </si>
  <si>
    <t>RM000014</t>
  </si>
  <si>
    <t>RM000015</t>
  </si>
  <si>
    <t>RM000016</t>
  </si>
  <si>
    <t>RM000018</t>
  </si>
  <si>
    <t>RM000019</t>
  </si>
  <si>
    <t>RM000020</t>
  </si>
  <si>
    <t>RM000021</t>
  </si>
  <si>
    <t>RM000022</t>
  </si>
  <si>
    <t>RM000024</t>
  </si>
  <si>
    <t>RM000028</t>
  </si>
  <si>
    <t>RM000029</t>
  </si>
  <si>
    <t>RM000032</t>
  </si>
  <si>
    <t>RM000038</t>
  </si>
  <si>
    <t>RM000044</t>
  </si>
  <si>
    <t>RM000046</t>
  </si>
  <si>
    <t>RM000051</t>
  </si>
  <si>
    <t>RM000054</t>
  </si>
  <si>
    <t>RM000059</t>
  </si>
  <si>
    <t>RM000061</t>
  </si>
  <si>
    <t>RM000064</t>
  </si>
  <si>
    <t>RM000065</t>
  </si>
  <si>
    <t>RM000066</t>
  </si>
  <si>
    <t>RM000067</t>
  </si>
  <si>
    <t>RM000068</t>
  </si>
  <si>
    <t>RM000069</t>
  </si>
  <si>
    <t>RM000070</t>
  </si>
  <si>
    <t>RM000071</t>
  </si>
  <si>
    <t>RM000072</t>
  </si>
  <si>
    <t>RM000073</t>
  </si>
  <si>
    <t>RM000074</t>
  </si>
  <si>
    <t>RM000075</t>
  </si>
  <si>
    <t>RM000079</t>
  </si>
  <si>
    <t>RM000080</t>
  </si>
  <si>
    <t>RM000087</t>
  </si>
  <si>
    <t>RM000089</t>
  </si>
  <si>
    <t>RM000090</t>
  </si>
  <si>
    <t>RM000091</t>
  </si>
  <si>
    <t>RM000092</t>
  </si>
  <si>
    <t>RM000092-C-39</t>
  </si>
  <si>
    <t>RM000093</t>
  </si>
  <si>
    <t>RM000096</t>
  </si>
  <si>
    <t>RM000097</t>
  </si>
  <si>
    <t>RM000099</t>
  </si>
  <si>
    <t>RM000100</t>
  </si>
  <si>
    <t>RM000107</t>
  </si>
  <si>
    <t>RM000110</t>
  </si>
  <si>
    <t>RM000111</t>
  </si>
  <si>
    <t>RM000113</t>
  </si>
  <si>
    <t>RM000116</t>
  </si>
  <si>
    <t>RM000117</t>
  </si>
  <si>
    <t>RM000118</t>
  </si>
  <si>
    <t>RM000119</t>
  </si>
  <si>
    <t>RM000120</t>
  </si>
  <si>
    <t>RM000121</t>
  </si>
  <si>
    <t>RM000122</t>
  </si>
  <si>
    <t>RM000124</t>
  </si>
  <si>
    <t>RM000129</t>
  </si>
  <si>
    <t>RM000130</t>
  </si>
  <si>
    <t>RM000133</t>
  </si>
  <si>
    <t>RM000136</t>
  </si>
  <si>
    <t>RM000137</t>
  </si>
  <si>
    <t>RM000138</t>
  </si>
  <si>
    <t>RM000143</t>
  </si>
  <si>
    <t>RM000144</t>
  </si>
  <si>
    <t>RM000147</t>
  </si>
  <si>
    <t>RM000149</t>
  </si>
  <si>
    <t>RM000151</t>
  </si>
  <si>
    <t>RM000152</t>
  </si>
  <si>
    <t>RM000153</t>
  </si>
  <si>
    <t>RM000155</t>
  </si>
  <si>
    <t>RM000156</t>
  </si>
  <si>
    <t>RM000158</t>
  </si>
  <si>
    <t>RM000159</t>
  </si>
  <si>
    <t>RM000161</t>
  </si>
  <si>
    <t>RM000162</t>
  </si>
  <si>
    <t>RM000163</t>
  </si>
  <si>
    <t>RM000164</t>
  </si>
  <si>
    <t>RM000165</t>
  </si>
  <si>
    <t>RM000167</t>
  </si>
  <si>
    <t>RM000168</t>
  </si>
  <si>
    <t>RM000170</t>
  </si>
  <si>
    <t>RM000171</t>
  </si>
  <si>
    <t>RM000172</t>
  </si>
  <si>
    <t>RM000173</t>
  </si>
  <si>
    <t>RM000174</t>
  </si>
  <si>
    <t>RM000175</t>
  </si>
  <si>
    <t>RM000177</t>
  </si>
  <si>
    <t>RM000178</t>
  </si>
  <si>
    <t>RM000180</t>
  </si>
  <si>
    <t>RM000182</t>
  </si>
  <si>
    <t>RM000183</t>
  </si>
  <si>
    <t>RM000184</t>
  </si>
  <si>
    <t>RM000189</t>
  </si>
  <si>
    <t>RM000191</t>
  </si>
  <si>
    <t>RM000192</t>
  </si>
  <si>
    <t>RM000194</t>
  </si>
  <si>
    <t>RM000195</t>
  </si>
  <si>
    <t>RM000196</t>
  </si>
  <si>
    <t>RM000197</t>
  </si>
  <si>
    <t>RM000198</t>
  </si>
  <si>
    <t>RM000200</t>
  </si>
  <si>
    <t>RM000201</t>
  </si>
  <si>
    <t>RM000202</t>
  </si>
  <si>
    <t>RM000203</t>
  </si>
  <si>
    <t>RM000204</t>
  </si>
  <si>
    <t>RM000205</t>
  </si>
  <si>
    <t>RM000206</t>
  </si>
  <si>
    <t>RM000211</t>
  </si>
  <si>
    <t>RM000213</t>
  </si>
  <si>
    <t>RM000214</t>
  </si>
  <si>
    <t>RM000215</t>
  </si>
  <si>
    <t>RM000217</t>
  </si>
  <si>
    <t>RM000218</t>
  </si>
  <si>
    <t>RM000222</t>
  </si>
  <si>
    <t>RM000223</t>
  </si>
  <si>
    <t>RM000225</t>
  </si>
  <si>
    <t>RM000226</t>
  </si>
  <si>
    <t>RM000228</t>
  </si>
  <si>
    <t>RM000229</t>
  </si>
  <si>
    <t>RM000230</t>
  </si>
  <si>
    <t>RM000231</t>
  </si>
  <si>
    <t>RM000232</t>
  </si>
  <si>
    <t>RM000233</t>
  </si>
  <si>
    <t>RM000234</t>
  </si>
  <si>
    <t>RM000235</t>
  </si>
  <si>
    <t>RM000236</t>
  </si>
  <si>
    <t>RM000237</t>
  </si>
  <si>
    <t>RM000238</t>
  </si>
  <si>
    <t>RM000239</t>
  </si>
  <si>
    <t>RM000240</t>
  </si>
  <si>
    <t>RM000241</t>
  </si>
  <si>
    <t>RM000242</t>
  </si>
  <si>
    <t>RM000243</t>
  </si>
  <si>
    <t>RM000244</t>
  </si>
  <si>
    <t>RM000245</t>
  </si>
  <si>
    <t>RM000246</t>
  </si>
  <si>
    <t>RM000247</t>
  </si>
  <si>
    <t>RM000248</t>
  </si>
  <si>
    <t>RM000249</t>
  </si>
  <si>
    <t>RM000250</t>
  </si>
  <si>
    <t>RM000252</t>
  </si>
  <si>
    <t>RM000253</t>
  </si>
  <si>
    <t>RM000254</t>
  </si>
  <si>
    <t>RM000255</t>
  </si>
  <si>
    <t>RM000256</t>
  </si>
  <si>
    <t>RM000257</t>
  </si>
  <si>
    <t>Sampoorna_basket</t>
  </si>
  <si>
    <t>Swaad_CT</t>
  </si>
  <si>
    <t>Swaad_HMP_Rajuchekuri</t>
  </si>
  <si>
    <t>Swaad_Hamper_ASG</t>
  </si>
  <si>
    <t>USFG00050</t>
  </si>
  <si>
    <t>USFG00123</t>
  </si>
  <si>
    <t>USFG00239</t>
  </si>
  <si>
    <t>USFG00585</t>
  </si>
  <si>
    <t>USFG00697</t>
  </si>
  <si>
    <t>USFG00698</t>
  </si>
  <si>
    <t>sampoorna J</t>
  </si>
  <si>
    <t>Fill Rate %</t>
  </si>
  <si>
    <t>Today Pending Qty</t>
  </si>
  <si>
    <t>SOH</t>
  </si>
  <si>
    <t>Product_Name</t>
  </si>
  <si>
    <t>Fill_Rate_Pct</t>
  </si>
  <si>
    <t>Today_Pend_Qty</t>
  </si>
  <si>
    <t>Monthly Plan (Units)</t>
  </si>
  <si>
    <t>Produced (Units)</t>
  </si>
  <si>
    <t>Target %</t>
  </si>
  <si>
    <t>Ghee</t>
  </si>
  <si>
    <t>Fill Rate</t>
  </si>
  <si>
    <t>Non Ghee</t>
  </si>
  <si>
    <t>.</t>
  </si>
  <si>
    <t>Tulsi Ghee - 250gm</t>
  </si>
  <si>
    <t>A2 Desi Gir Cow Cultured Ghee IN Sampler - 50ml</t>
  </si>
  <si>
    <t>Nos</t>
  </si>
  <si>
    <t>Ltr</t>
  </si>
  <si>
    <t>PRODUCT SEARCH DASHBOARD</t>
  </si>
  <si>
    <t>moong</t>
  </si>
  <si>
    <t>Domestic Pending</t>
  </si>
  <si>
    <t>ROW Manjari Pending</t>
  </si>
  <si>
    <t>USA Sea Pending</t>
  </si>
  <si>
    <t>Amazon USA Sea Pending</t>
  </si>
  <si>
    <t>USA Air Pending</t>
  </si>
  <si>
    <t>USA Amazon Pending</t>
  </si>
  <si>
    <t>UK Pending</t>
  </si>
  <si>
    <t>MENA Pending</t>
  </si>
  <si>
    <t>Total Pending (RM/KG)</t>
  </si>
  <si>
    <t>Total Production (PKT)</t>
  </si>
  <si>
    <t>Non Ghee Production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</si>
</sst>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0.000"/>
    <numFmt numFmtId="165" formatCode="&quot; &quot;* #,##0&quot; &quot;;&quot; &quot;* &quot;(&quot;#,##0&quot;)&quot;;&quot; &quot;* &quot;-&quot;#&quot; &quot;;&quot; &quot;@&quot; &quot;"/>
    <numFmt numFmtId="166" formatCode="d\-mmm"/>
    <numFmt numFmtId="167" formatCode="0.0%"/>
    <numFmt numFmtId="168" formatCode="0.0"/>
    <numFmt numFmtId="169" formatCode="dd\-mmm\-yyyy"/>
    <numFmt numFmtId="170" formatCode="&quot; &quot;* #,##0.00&quot; &quot;;&quot; &quot;* &quot;(&quot;#,##0.00&quot;)&quot;;&quot; &quot;* &quot;-&quot;#&quot; &quot;;&quot; &quot;@&quot; &quot;"/>
    <numFmt numFmtId="171" formatCode="#,##0&quot; &quot;;[Red]&quot;(&quot;#,##0&quot;)&quot;"/>
  </numFmts>
  <fonts count="99">
    <font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9C0006"/>
      <name val="Arial"/>
      <family val="2"/>
    </font>
    <font>
      <sz val="10"/>
      <color rgb="FF9C5700"/>
      <name val="Arial"/>
      <family val="2"/>
    </font>
    <font>
      <b/>
      <sz val="10"/>
      <color rgb="FF9C0006"/>
      <name val="Arial"/>
      <family val="2"/>
    </font>
    <font>
      <sz val="10"/>
      <color rgb="FF006100"/>
      <name val="Arial"/>
      <family val="2"/>
    </font>
    <font>
      <b/>
      <sz val="10"/>
      <color rgb="FFFFFFFF"/>
      <name val="Arial"/>
      <family val="2"/>
    </font>
    <font>
      <b/>
      <sz val="10"/>
      <color rgb="FF3D3100"/>
      <name val="Arial"/>
      <family val="2"/>
    </font>
    <font>
      <sz val="11"/>
      <color rgb="FF000000"/>
      <name val="Arial"/>
      <family val="2"/>
    </font>
    <font>
      <b/>
      <sz val="14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Consolas"/>
      <family val="3"/>
    </font>
    <font>
      <b/>
      <sz val="18"/>
      <color rgb="FFFFFFFF"/>
      <name val="Aptos"/>
      <family val="2"/>
    </font>
    <font>
      <b/>
      <sz val="10"/>
      <color rgb="FF000000"/>
      <name val="Aptos"/>
      <family val="2"/>
    </font>
    <font>
      <sz val="10"/>
      <color rgb="FF000000"/>
      <name val="Aptos"/>
      <family val="2"/>
    </font>
    <font>
      <b/>
      <sz val="10"/>
      <color rgb="FFFFFFFF"/>
      <name val="Aptos"/>
      <family val="2"/>
    </font>
    <font>
      <b/>
      <sz val="18"/>
      <color rgb="FF000000"/>
      <name val="Aptos"/>
      <family val="2"/>
    </font>
    <font>
      <sz val="10"/>
      <color rgb="FF333333"/>
      <name val="Aptos"/>
      <family val="2"/>
    </font>
    <font>
      <b/>
      <sz val="9"/>
      <color rgb="FFFFFFFF"/>
      <name val="Aptos"/>
      <family val="2"/>
    </font>
    <font>
      <sz val="9"/>
      <color rgb="FF000000"/>
      <name val="Aptos"/>
      <family val="2"/>
    </font>
    <font>
      <b/>
      <sz val="14"/>
      <color rgb="FFFFFFFF"/>
      <name val="Aptos"/>
      <family val="2"/>
    </font>
    <font>
      <b/>
      <sz val="11"/>
      <color rgb="FFFFFFFF"/>
      <name val="Aptos"/>
      <family val="2"/>
    </font>
    <font>
      <b/>
      <sz val="10"/>
      <color rgb="FF0000FF"/>
      <name val="Aptos"/>
      <family val="2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color rgb="FF0000FF"/>
      <name val="Aptos"/>
      <family val="2"/>
    </font>
    <font>
      <i/>
      <sz val="10"/>
      <color rgb="FF6B4F00"/>
      <name val="Arial"/>
      <family val="2"/>
    </font>
    <font>
      <b/>
      <sz val="11"/>
      <color rgb="FFFFFFFF"/>
      <name val="Calibri"/>
      <family val="2"/>
    </font>
    <font>
      <b/>
      <sz val="10"/>
      <color rgb="FFFFFFFF"/>
      <name val="Calibri"/>
      <family val="2"/>
    </font>
    <font>
      <b/>
      <sz val="12"/>
      <color rgb="FFFFFFFF"/>
      <name val="Aptos Narrow"/>
      <family val="2"/>
    </font>
    <font>
      <sz val="9"/>
      <color rgb="FF000000"/>
      <name val="Arial"/>
      <family val="2"/>
    </font>
    <font>
      <b/>
      <sz val="10"/>
      <color rgb="FF000000"/>
      <name val="Calibri"/>
      <family val="2"/>
    </font>
    <font>
      <b/>
      <sz val="10"/>
      <color rgb="FF1D5E2A"/>
      <name val="Calibri"/>
      <family val="2"/>
    </font>
    <font>
      <sz val="10"/>
      <color rgb="FF000000"/>
      <name val="Calibri"/>
      <family val="2"/>
    </font>
    <font>
      <sz val="7"/>
      <color rgb="FF242424"/>
      <name val="Consolas"/>
      <family val="3"/>
    </font>
    <font>
      <sz val="10"/>
      <color rgb="FF242424"/>
      <name val="Consolas"/>
      <family val="3"/>
    </font>
    <font>
      <b/>
      <sz val="10"/>
      <color rgb="FF1A5276"/>
      <name val="Calibri"/>
      <family val="2"/>
    </font>
    <font>
      <b/>
      <sz val="10"/>
      <color rgb="FF1A3A5C"/>
      <name val="Calibri"/>
      <family val="2"/>
    </font>
    <font>
      <b/>
      <sz val="10"/>
      <color rgb="FF7D4E00"/>
      <name val="Calibri"/>
      <family val="2"/>
    </font>
    <font>
      <b/>
      <sz val="10"/>
      <color rgb="FF4A235A"/>
      <name val="Calibri"/>
      <family val="2"/>
    </font>
    <font>
      <b/>
      <sz val="10"/>
      <color rgb="FF2C2C2C"/>
      <name val="Calibri"/>
      <family val="2"/>
    </font>
    <font>
      <b/>
      <sz val="10"/>
      <color rgb="FF1A1A1A"/>
      <name val="Calibri"/>
      <family val="2"/>
    </font>
    <font>
      <b/>
      <sz val="14"/>
      <color rgb="FF000000"/>
      <name val="Calibri"/>
      <family val="2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b/>
      <sz val="14"/>
      <color rgb="FF000000"/>
      <name val="Times New Roman"/>
      <family val="1"/>
    </font>
    <font>
      <sz val="14"/>
      <color rgb="FF262626"/>
      <name val="Times New Roman"/>
      <family val="1"/>
    </font>
    <font>
      <b/>
      <sz val="12"/>
      <color rgb="FF000000"/>
      <name val="Times New Roman"/>
      <family val="1"/>
    </font>
    <font>
      <b/>
      <sz val="13"/>
      <color rgb="FF000000"/>
      <name val="Times New Roman"/>
      <family val="1"/>
    </font>
    <font>
      <b/>
      <sz val="12"/>
      <color rgb="FF1D5E2A"/>
      <name val="Times New Roman"/>
      <family val="1"/>
    </font>
    <font>
      <sz val="14"/>
      <color rgb="FFFF0000"/>
      <name val="Times New Roman"/>
      <family val="1"/>
    </font>
    <font>
      <b/>
      <sz val="12"/>
      <color rgb="FF1A3A5C"/>
      <name val="Times New Roman"/>
      <family val="1"/>
    </font>
    <font>
      <sz val="14"/>
      <color rgb="FF000000"/>
      <name val="Arial"/>
      <family val="2"/>
    </font>
    <font>
      <b/>
      <sz val="16"/>
      <color rgb="FF000000"/>
      <name val="Arial"/>
      <family val="2"/>
    </font>
    <font>
      <sz val="12"/>
      <color rgb="FF000000"/>
      <name val="Arial"/>
      <family val="2"/>
    </font>
    <font>
      <b/>
      <sz val="9"/>
      <color rgb="FF000000"/>
      <name val="Arial"/>
      <family val="2"/>
    </font>
    <font>
      <b/>
      <sz val="12"/>
      <color rgb="FFFFFFFF"/>
      <name val="Arial"/>
      <family val="2"/>
    </font>
    <font>
      <b/>
      <sz val="14"/>
      <color rgb="FF000000"/>
      <name val="&quot;Times New Roman&quot;"/>
    </font>
    <font>
      <b/>
      <sz val="12"/>
      <color rgb="FFFFFFFF"/>
      <name val="Calibri"/>
      <family val="2"/>
    </font>
    <font>
      <b/>
      <sz val="12"/>
      <color rgb="FF000000"/>
      <name val="Calibri"/>
      <family val="2"/>
    </font>
    <font>
      <b/>
      <sz val="12"/>
      <color rgb="FF1D5E2A"/>
      <name val="Aptos Narrow"/>
      <family val="2"/>
    </font>
    <font>
      <sz val="12"/>
      <color rgb="FF000000"/>
      <name val="Calibri"/>
      <family val="2"/>
    </font>
    <font>
      <b/>
      <sz val="12"/>
      <color rgb="FF000000"/>
      <name val="Aptos Narrow"/>
      <family val="2"/>
    </font>
    <font>
      <b/>
      <sz val="12"/>
      <color rgb="FF1A5276"/>
      <name val="Aptos Narrow"/>
      <family val="2"/>
    </font>
    <font>
      <b/>
      <sz val="12"/>
      <color rgb="FF1A3A5C"/>
      <name val="Aptos Narrow"/>
      <family val="2"/>
    </font>
    <font>
      <b/>
      <sz val="12"/>
      <color rgb="FF7D4E00"/>
      <name val="Aptos Narrow"/>
      <family val="2"/>
    </font>
    <font>
      <b/>
      <sz val="12"/>
      <color rgb="FF4A235A"/>
      <name val="Aptos Narrow"/>
      <family val="2"/>
    </font>
    <font>
      <b/>
      <sz val="12"/>
      <color rgb="FF2C2C2C"/>
      <name val="Aptos Narrow"/>
      <family val="2"/>
    </font>
    <font>
      <b/>
      <sz val="16"/>
      <color rgb="FF000000"/>
      <name val="Calibri"/>
      <family val="2"/>
    </font>
    <font>
      <b/>
      <sz val="12"/>
      <color rgb="FFFFFFFF"/>
      <name val="Times New Roman"/>
      <family val="1"/>
    </font>
    <font>
      <b/>
      <sz val="11"/>
      <color rgb="FF000000"/>
      <name val="Calibri"/>
      <family val="2"/>
    </font>
    <font>
      <b/>
      <sz val="11"/>
      <color rgb="FF000000"/>
      <name val="Times New Roman"/>
      <family val="1"/>
    </font>
    <font>
      <b/>
      <sz val="11"/>
      <color rgb="FF000000"/>
      <name val="Aptos Narrow"/>
      <family val="2"/>
    </font>
    <font>
      <sz val="10"/>
      <color rgb="FF262626"/>
      <name val="Calibri"/>
      <family val="2"/>
    </font>
    <font>
      <sz val="11"/>
      <color rgb="FF000000"/>
      <name val="Aptos Narrow"/>
      <family val="2"/>
    </font>
    <font>
      <b/>
      <sz val="14"/>
      <color rgb="FFFF0000"/>
      <name val="Times New Roman"/>
      <family val="1"/>
    </font>
    <font>
      <b/>
      <sz val="14"/>
      <color rgb="FF7D4E00"/>
      <name val="Times New Roman"/>
      <family val="1"/>
    </font>
    <font>
      <b/>
      <sz val="14"/>
      <color rgb="FF4A235A"/>
      <name val="Times New Roman"/>
      <family val="1"/>
    </font>
    <font>
      <b/>
      <sz val="12"/>
      <color rgb="FF1A1A1A"/>
      <name val="Times New Roman"/>
      <family val="1"/>
    </font>
    <font>
      <b/>
      <sz val="8"/>
      <color rgb="FF000000"/>
      <name val="Times New Roman"/>
      <family val="1"/>
    </font>
    <font>
      <sz val="12"/>
      <color rgb="FF000000"/>
      <name val="Aptos Narrow"/>
      <family val="2"/>
    </font>
    <font>
      <b/>
      <sz val="14"/>
      <color rgb="FF1A5276"/>
      <name val="Times New Roman"/>
      <family val="1"/>
    </font>
    <font>
      <b/>
      <sz val="14"/>
      <color rgb="FF2C2C2C"/>
      <name val="Times New Roman"/>
      <family val="1"/>
    </font>
    <font>
      <b/>
      <sz val="11"/>
      <color rgb="FFFFFFFF"/>
      <name val="Times New Roman"/>
      <family val="1"/>
    </font>
    <font>
      <b/>
      <sz val="11"/>
      <color rgb="FFFFFFFF"/>
      <name val="Arial"/>
      <family val="2"/>
    </font>
    <font>
      <b/>
      <sz val="10"/>
      <color rgb="FF000000"/>
      <name val="Times New Roman"/>
      <family val="1"/>
    </font>
    <font>
      <b/>
      <sz val="14"/>
      <color rgb="FF1D5E2A"/>
      <name val="Times New Roman"/>
      <family val="1"/>
    </font>
    <font>
      <sz val="11"/>
      <color rgb="FF262626"/>
      <name val="Aptos Narrow"/>
      <family val="2"/>
    </font>
    <font>
      <sz val="10"/>
      <color rgb="FF000000"/>
      <name val="Aptos Narrow"/>
      <family val="2"/>
    </font>
    <font>
      <b/>
      <sz val="10"/>
      <color rgb="FF000000"/>
      <name val="Aptos Narrow"/>
      <family val="2"/>
    </font>
    <font>
      <b/>
      <sz val="11"/>
      <color rgb="FF1D5E2A"/>
      <name val="Aptos Narrow"/>
      <family val="2"/>
    </font>
    <font>
      <b/>
      <sz val="11"/>
      <color rgb="FF7D4E00"/>
      <name val="Aptos Narrow"/>
      <family val="2"/>
    </font>
    <font>
      <b/>
      <sz val="11"/>
      <color rgb="FF000000"/>
      <name val="Arial"/>
      <family val="2"/>
    </font>
    <font>
      <b/>
      <sz val="10"/>
      <color rgb="FF262626"/>
      <name val="Calibri"/>
      <family val="2"/>
    </font>
    <font>
      <sz val="11"/>
      <color rgb="FF000000"/>
      <name val="Calibri"/>
      <family val="2"/>
    </font>
    <font>
      <b/>
      <sz val="12"/>
      <color rgb="FF000000"/>
      <name val="Arial"/>
      <family val="2"/>
    </font>
    <font>
      <b/>
      <sz val="14"/>
      <color rgb="FF1F4E78"/>
      <name val="Arial"/>
      <family val="2"/>
    </font>
    <font>
      <b/>
      <i/>
      <sz val="10"/>
      <color rgb="FF1F4E78"/>
      <name val="Arial"/>
      <family val="2"/>
    </font>
    <font>
      <i/>
      <sz val="10"/>
      <color rgb="FF595959"/>
      <name val="Arial"/>
      <family val="2"/>
    </font>
  </fonts>
  <fills count="99">
    <fill>
      <patternFill patternType="none"/>
    </fill>
    <fill>
      <patternFill patternType="gray125"/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  <fill>
      <patternFill patternType="solid">
        <fgColor rgb="FFFEA767"/>
        <bgColor rgb="FFFEA767"/>
      </patternFill>
    </fill>
    <fill>
      <patternFill patternType="solid">
        <fgColor rgb="FFF28E86"/>
        <bgColor rgb="FFF28E86"/>
      </patternFill>
    </fill>
    <fill>
      <patternFill patternType="solid">
        <fgColor rgb="FF8CB5F9"/>
        <bgColor rgb="FF8CB5F9"/>
      </patternFill>
    </fill>
    <fill>
      <patternFill patternType="solid">
        <fgColor rgb="FFBFBFBF"/>
        <bgColor rgb="FFBFBFBF"/>
      </patternFill>
    </fill>
    <fill>
      <patternFill patternType="solid">
        <fgColor rgb="FFD1F1DA"/>
        <bgColor rgb="FFD1F1DA"/>
      </patternFill>
    </fill>
    <fill>
      <patternFill patternType="solid">
        <fgColor rgb="FFFEF2CD"/>
        <bgColor rgb="FFFEF2CD"/>
      </patternFill>
    </fill>
    <fill>
      <patternFill patternType="solid">
        <fgColor rgb="FFFBDAD7"/>
        <bgColor rgb="FFFBDAD7"/>
      </patternFill>
    </fill>
    <fill>
      <patternFill patternType="solid">
        <fgColor rgb="FFC6EFCE"/>
        <bgColor rgb="FFC6EFCE"/>
      </patternFill>
    </fill>
    <fill>
      <patternFill patternType="solid">
        <fgColor rgb="FFD9E7FD"/>
        <bgColor rgb="FFD9E7FD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00B050"/>
        <bgColor rgb="FF00B050"/>
      </patternFill>
    </fill>
    <fill>
      <patternFill patternType="solid">
        <fgColor rgb="FFFFCC00"/>
        <bgColor rgb="FFFFCC00"/>
      </patternFill>
    </fill>
    <fill>
      <patternFill patternType="solid">
        <fgColor rgb="FFFF6600"/>
        <bgColor rgb="FFFF6600"/>
      </patternFill>
    </fill>
    <fill>
      <patternFill patternType="solid">
        <fgColor rgb="FFC00000"/>
        <bgColor rgb="FFC00000"/>
      </patternFill>
    </fill>
    <fill>
      <patternFill patternType="solid">
        <fgColor rgb="FFFFFFFF"/>
        <bgColor rgb="FFFFFFFF"/>
      </patternFill>
    </fill>
    <fill>
      <patternFill patternType="solid">
        <fgColor rgb="FF1F3864"/>
        <bgColor rgb="FF1F3864"/>
      </patternFill>
    </fill>
    <fill>
      <patternFill patternType="solid">
        <fgColor rgb="FF17365D"/>
        <bgColor rgb="FF17365D"/>
      </patternFill>
    </fill>
    <fill>
      <patternFill patternType="solid">
        <fgColor rgb="FFFFF2CC"/>
        <bgColor rgb="FFFFF2CC"/>
      </patternFill>
    </fill>
    <fill>
      <patternFill patternType="solid">
        <fgColor rgb="FF5B9BD5"/>
        <bgColor rgb="FF5B9BD5"/>
      </patternFill>
    </fill>
    <fill>
      <patternFill patternType="solid">
        <fgColor rgb="FFD9EAF7"/>
        <bgColor rgb="FFD9EAF7"/>
      </patternFill>
    </fill>
    <fill>
      <patternFill patternType="solid">
        <fgColor rgb="FFF2F2F2"/>
        <bgColor rgb="FFF2F2F2"/>
      </patternFill>
    </fill>
    <fill>
      <patternFill patternType="solid">
        <fgColor rgb="FF70AD47"/>
        <bgColor rgb="FF70AD47"/>
      </patternFill>
    </fill>
    <fill>
      <patternFill patternType="solid">
        <fgColor rgb="FFEAF1FB"/>
        <bgColor rgb="FFEAF1FB"/>
      </patternFill>
    </fill>
    <fill>
      <patternFill patternType="solid">
        <fgColor rgb="FF4472C4"/>
        <bgColor rgb="FF4472C4"/>
      </patternFill>
    </fill>
    <fill>
      <patternFill patternType="solid">
        <fgColor rgb="FFFFF4CE"/>
        <bgColor rgb="FFFFF4CE"/>
      </patternFill>
    </fill>
    <fill>
      <patternFill patternType="solid">
        <fgColor rgb="FF1A2F5A"/>
        <bgColor rgb="FF1A2F5A"/>
      </patternFill>
    </fill>
    <fill>
      <patternFill patternType="solid">
        <fgColor rgb="FF1F4E79"/>
        <bgColor rgb="FF1F4E79"/>
      </patternFill>
    </fill>
    <fill>
      <patternFill patternType="solid">
        <fgColor rgb="FF2E75B6"/>
        <bgColor rgb="FF2E75B6"/>
      </patternFill>
    </fill>
    <fill>
      <patternFill patternType="solid">
        <fgColor rgb="FF17618A"/>
        <bgColor rgb="FF17618A"/>
      </patternFill>
    </fill>
    <fill>
      <patternFill patternType="solid">
        <fgColor rgb="FF4A235A"/>
        <bgColor rgb="FF4A235A"/>
      </patternFill>
    </fill>
    <fill>
      <patternFill patternType="solid">
        <fgColor rgb="FF7B4100"/>
        <bgColor rgb="FF7B4100"/>
      </patternFill>
    </fill>
    <fill>
      <patternFill patternType="solid">
        <fgColor rgb="FF1A5C38"/>
        <bgColor rgb="FF1A5C38"/>
      </patternFill>
    </fill>
    <fill>
      <patternFill patternType="solid">
        <fgColor rgb="FF117A65"/>
        <bgColor rgb="FF117A65"/>
      </patternFill>
    </fill>
    <fill>
      <patternFill patternType="solid">
        <fgColor rgb="FF922B21"/>
        <bgColor rgb="FF922B21"/>
      </patternFill>
    </fill>
    <fill>
      <patternFill patternType="solid">
        <fgColor rgb="FF9A7D0A"/>
        <bgColor rgb="FF9A7D0A"/>
      </patternFill>
    </fill>
    <fill>
      <patternFill patternType="solid">
        <fgColor rgb="FF424242"/>
        <bgColor rgb="FF424242"/>
      </patternFill>
    </fill>
    <fill>
      <patternFill patternType="solid">
        <fgColor rgb="FFD9EAD3"/>
        <bgColor rgb="FFD9EAD3"/>
      </patternFill>
    </fill>
    <fill>
      <patternFill patternType="solid">
        <fgColor rgb="FF7030A0"/>
        <bgColor rgb="FF7030A0"/>
      </patternFill>
    </fill>
    <fill>
      <patternFill patternType="solid">
        <fgColor rgb="FFD5E8F0"/>
        <bgColor rgb="FFD5E8F0"/>
      </patternFill>
    </fill>
    <fill>
      <patternFill patternType="solid">
        <fgColor rgb="FFEBF5FB"/>
        <bgColor rgb="FFEBF5FB"/>
      </patternFill>
    </fill>
    <fill>
      <patternFill patternType="solid">
        <fgColor rgb="FFF5EEF8"/>
        <bgColor rgb="FFF5EEF8"/>
      </patternFill>
    </fill>
    <fill>
      <patternFill patternType="solid">
        <fgColor rgb="FFFEF5E7"/>
        <bgColor rgb="FFFEF5E7"/>
      </patternFill>
    </fill>
    <fill>
      <patternFill patternType="solid">
        <fgColor rgb="FFEAFAF1"/>
        <bgColor rgb="FFEAFAF1"/>
      </patternFill>
    </fill>
    <fill>
      <patternFill patternType="solid">
        <fgColor rgb="FFD1F2EB"/>
        <bgColor rgb="FFD1F2EB"/>
      </patternFill>
    </fill>
    <fill>
      <patternFill patternType="solid">
        <fgColor rgb="FFFDEDEC"/>
        <bgColor rgb="FFFDEDEC"/>
      </patternFill>
    </fill>
    <fill>
      <patternFill patternType="solid">
        <fgColor rgb="FFF8F9FA"/>
        <bgColor rgb="FFF8F9FA"/>
      </patternFill>
    </fill>
    <fill>
      <patternFill patternType="solid">
        <fgColor rgb="FFFFFF00"/>
        <bgColor rgb="FFFFFF00"/>
      </patternFill>
    </fill>
    <fill>
      <patternFill patternType="solid">
        <fgColor rgb="FFDAEEF3"/>
        <bgColor rgb="FFDAEEF3"/>
      </patternFill>
    </fill>
    <fill>
      <patternFill patternType="solid">
        <fgColor rgb="FFBDD7EE"/>
        <bgColor rgb="FFBDD7EE"/>
      </patternFill>
    </fill>
    <fill>
      <patternFill patternType="solid">
        <fgColor rgb="FFE8DAEF"/>
        <bgColor rgb="FFE8DAEF"/>
      </patternFill>
    </fill>
    <fill>
      <patternFill patternType="solid">
        <fgColor rgb="FFD6D6D6"/>
        <bgColor rgb="FFD6D6D6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A4C2F4"/>
        <bgColor rgb="FFA4C2F4"/>
      </patternFill>
    </fill>
    <fill>
      <patternFill patternType="solid">
        <fgColor rgb="FF00FF00"/>
        <bgColor rgb="FF00FF00"/>
      </patternFill>
    </fill>
    <fill>
      <patternFill patternType="solid">
        <fgColor rgb="FF93C47D"/>
        <bgColor rgb="FF93C47D"/>
      </patternFill>
    </fill>
    <fill>
      <patternFill patternType="solid">
        <fgColor rgb="FF6AA84F"/>
        <bgColor rgb="FF6AA84F"/>
      </patternFill>
    </fill>
    <fill>
      <patternFill patternType="solid">
        <fgColor rgb="FF38761D"/>
        <bgColor rgb="FF38761D"/>
      </patternFill>
    </fill>
    <fill>
      <patternFill patternType="solid">
        <fgColor rgb="FF274E13"/>
        <bgColor rgb="FF274E13"/>
      </patternFill>
    </fill>
    <fill>
      <patternFill patternType="solid">
        <fgColor rgb="FFF4B084"/>
        <bgColor rgb="FFF4B084"/>
      </patternFill>
    </fill>
    <fill>
      <patternFill patternType="solid">
        <fgColor rgb="FF0E4D82"/>
        <bgColor rgb="FF0E4D82"/>
      </patternFill>
    </fill>
    <fill>
      <patternFill patternType="solid">
        <fgColor rgb="FF6B2C91"/>
        <bgColor rgb="FF6B2C91"/>
      </patternFill>
    </fill>
    <fill>
      <patternFill patternType="solid">
        <fgColor rgb="FFC05C00"/>
        <bgColor rgb="FFC05C00"/>
      </patternFill>
    </fill>
    <fill>
      <patternFill patternType="solid">
        <fgColor rgb="FF1D8348"/>
        <bgColor rgb="FF1D8348"/>
      </patternFill>
    </fill>
    <fill>
      <patternFill patternType="solid">
        <fgColor rgb="FFC27BA0"/>
        <bgColor rgb="FFC27BA0"/>
      </patternFill>
    </fill>
    <fill>
      <patternFill patternType="solid">
        <fgColor rgb="FFD6EAF8"/>
        <bgColor rgb="FFD6EAF8"/>
      </patternFill>
    </fill>
    <fill>
      <patternFill patternType="solid">
        <fgColor rgb="FFFDEBD0"/>
        <bgColor rgb="FFFDEBD0"/>
      </patternFill>
    </fill>
    <fill>
      <patternFill patternType="solid">
        <fgColor rgb="FFD5F5E3"/>
        <bgColor rgb="FFD5F5E3"/>
      </patternFill>
    </fill>
    <fill>
      <patternFill patternType="solid">
        <fgColor rgb="FFB5E6A2"/>
        <bgColor rgb="FFB5E6A2"/>
      </patternFill>
    </fill>
    <fill>
      <patternFill patternType="solid">
        <fgColor rgb="FFF7C7AC"/>
        <bgColor rgb="FFF7C7AC"/>
      </patternFill>
    </fill>
    <fill>
      <patternFill patternType="solid">
        <fgColor rgb="FF0070C0"/>
        <bgColor rgb="FF0070C0"/>
      </patternFill>
    </fill>
    <fill>
      <patternFill patternType="solid">
        <fgColor rgb="FFFF6D01"/>
        <bgColor rgb="FFFF6D01"/>
      </patternFill>
    </fill>
    <fill>
      <patternFill patternType="solid">
        <fgColor rgb="FFF2CEEF"/>
        <bgColor rgb="FFF2CEEF"/>
      </patternFill>
    </fill>
    <fill>
      <patternFill patternType="solid">
        <fgColor rgb="FFFCE5CD"/>
        <bgColor rgb="FFFCE5CD"/>
      </patternFill>
    </fill>
    <fill>
      <patternFill patternType="solid">
        <fgColor rgb="FFF0F3F4"/>
        <bgColor rgb="FFF0F3F4"/>
      </patternFill>
    </fill>
    <fill>
      <patternFill patternType="solid">
        <fgColor rgb="FFD5DBDB"/>
        <bgColor rgb="FFD5DBDB"/>
      </patternFill>
    </fill>
    <fill>
      <patternFill patternType="solid">
        <fgColor rgb="FF92D050"/>
        <bgColor rgb="FF92D050"/>
      </patternFill>
    </fill>
    <fill>
      <patternFill patternType="solid">
        <fgColor rgb="FFF4C7C3"/>
        <bgColor rgb="FFF4C7C3"/>
      </patternFill>
    </fill>
    <fill>
      <patternFill patternType="solid">
        <fgColor rgb="FF00FFFF"/>
        <bgColor rgb="FF00FFFF"/>
      </patternFill>
    </fill>
    <fill>
      <patternFill patternType="solid">
        <fgColor rgb="FF1ABC9C"/>
        <bgColor rgb="FF1ABC9C"/>
      </patternFill>
    </fill>
    <fill>
      <patternFill patternType="solid">
        <fgColor rgb="FFE8F8F5"/>
        <bgColor rgb="FFE8F8F5"/>
      </patternFill>
    </fill>
    <fill>
      <patternFill patternType="solid">
        <fgColor rgb="FFFFB300"/>
        <bgColor rgb="FFFFB300"/>
      </patternFill>
    </fill>
    <fill>
      <patternFill patternType="solid">
        <fgColor rgb="FF83CCEB"/>
        <bgColor rgb="FF83CCEB"/>
      </patternFill>
    </fill>
    <fill>
      <patternFill patternType="solid">
        <fgColor rgb="FFFF0000"/>
        <bgColor rgb="FFFF0000"/>
      </patternFill>
    </fill>
    <fill>
      <patternFill patternType="solid">
        <fgColor rgb="FFADADAD"/>
        <bgColor rgb="FFADADAD"/>
      </patternFill>
    </fill>
    <fill>
      <patternFill patternType="solid">
        <fgColor rgb="FFFBBC04"/>
        <bgColor rgb="FFFBBC04"/>
      </patternFill>
    </fill>
    <fill>
      <patternFill patternType="solid">
        <fgColor rgb="FF999999"/>
        <bgColor rgb="FF999999"/>
      </patternFill>
    </fill>
    <fill>
      <patternFill patternType="solid">
        <fgColor rgb="FFD9D2E9"/>
        <bgColor rgb="FFD9D2E9"/>
      </patternFill>
    </fill>
    <fill>
      <patternFill patternType="solid">
        <fgColor rgb="FFFDE49B"/>
        <bgColor rgb="FFFDE49B"/>
      </patternFill>
    </fill>
    <fill>
      <patternFill patternType="solid">
        <fgColor rgb="FF46BDC6"/>
        <bgColor rgb="FF46BDC6"/>
      </patternFill>
    </fill>
    <fill>
      <patternFill patternType="solid">
        <fgColor rgb="FFF7B4AE"/>
        <bgColor rgb="FFF7B4AE"/>
      </patternFill>
    </fill>
    <fill>
      <patternFill patternType="solid">
        <fgColor rgb="FF7AD694"/>
        <bgColor rgb="FF7AD694"/>
      </patternFill>
    </fill>
    <fill>
      <patternFill patternType="solid">
        <fgColor rgb="FFCCCCCC"/>
        <bgColor rgb="FFCCCCCC"/>
      </patternFill>
    </fill>
    <fill>
      <patternFill patternType="solid">
        <fgColor rgb="FF1F4E78"/>
        <bgColor rgb="FF1F4E78"/>
      </patternFill>
    </fill>
  </fills>
  <borders count="19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1F4E79"/>
      </left>
      <right style="thin">
        <color rgb="FFBDBDBD"/>
      </right>
      <top style="thin">
        <color rgb="FF1F4E79"/>
      </top>
      <bottom/>
      <diagonal/>
    </border>
    <border>
      <left style="thin">
        <color rgb="FFBDBDBD"/>
      </left>
      <right style="thin">
        <color rgb="FFBDBDBD"/>
      </right>
      <top style="thin">
        <color rgb="FF1F4E79"/>
      </top>
      <bottom/>
      <diagonal/>
    </border>
    <border>
      <left style="thin">
        <color rgb="FFBDBDBD"/>
      </left>
      <right/>
      <top style="thin">
        <color rgb="FF1F4E79"/>
      </top>
      <bottom/>
      <diagonal/>
    </border>
    <border>
      <left style="thin">
        <color rgb="FFBDBDBD"/>
      </left>
      <right style="thin">
        <color rgb="FF2E75B6"/>
      </right>
      <top style="thin">
        <color rgb="FF1F4E79"/>
      </top>
      <bottom/>
      <diagonal/>
    </border>
    <border>
      <left/>
      <right style="thin">
        <color rgb="FFBDBDBD"/>
      </right>
      <top style="thin">
        <color rgb="FF1F4E79"/>
      </top>
      <bottom/>
      <diagonal/>
    </border>
    <border>
      <left style="thin">
        <color rgb="FF2E75B6"/>
      </left>
      <right style="thin">
        <color rgb="FF2E75B6"/>
      </right>
      <top style="thin">
        <color rgb="FF1F4E79"/>
      </top>
      <bottom/>
      <diagonal/>
    </border>
    <border>
      <left style="thin">
        <color rgb="FF1F4E79"/>
      </left>
      <right style="thin">
        <color rgb="FFBDBDBD"/>
      </right>
      <top style="thin">
        <color rgb="FF2E75B6"/>
      </top>
      <bottom style="thin">
        <color rgb="FF2E75B6"/>
      </bottom>
      <diagonal/>
    </border>
    <border>
      <left style="thin">
        <color rgb="FFBDBDBD"/>
      </left>
      <right style="thin">
        <color rgb="FFBDBDBD"/>
      </right>
      <top style="thin">
        <color rgb="FF2E75B6"/>
      </top>
      <bottom style="thin">
        <color rgb="FF2E75B6"/>
      </bottom>
      <diagonal/>
    </border>
    <border>
      <left style="thin">
        <color rgb="FFBDBDBD"/>
      </left>
      <right/>
      <top style="thin">
        <color rgb="FF2E75B6"/>
      </top>
      <bottom style="thin">
        <color rgb="FF2E75B6"/>
      </bottom>
      <diagonal/>
    </border>
    <border>
      <left style="thin">
        <color rgb="FFBDBDBD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/>
      <right style="thin">
        <color rgb="FFBDBDBD"/>
      </right>
      <top style="thin">
        <color rgb="FF2E75B6"/>
      </top>
      <bottom style="thin">
        <color rgb="FF2E75B6"/>
      </bottom>
      <diagonal/>
    </border>
    <border>
      <left style="thin">
        <color rgb="FF1F4E79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/>
      <bottom style="thin">
        <color rgb="FFBDBDBD"/>
      </bottom>
      <diagonal/>
    </border>
    <border>
      <left style="thin">
        <color rgb="FFBDBDBD"/>
      </left>
      <right/>
      <top/>
      <bottom style="thin">
        <color rgb="FFBDBDBD"/>
      </bottom>
      <diagonal/>
    </border>
    <border>
      <left style="thin">
        <color rgb="FFBDBDBD"/>
      </left>
      <right style="thin">
        <color rgb="FF2E75B6"/>
      </right>
      <top/>
      <bottom style="thin">
        <color rgb="FFBDBDBD"/>
      </bottom>
      <diagonal/>
    </border>
    <border>
      <left/>
      <right style="thin">
        <color rgb="FFBDBDBD"/>
      </right>
      <top/>
      <bottom style="thin">
        <color rgb="FFBDBDBD"/>
      </bottom>
      <diagonal/>
    </border>
    <border>
      <left style="thin">
        <color rgb="FF1F4E79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2E75B6"/>
      </right>
      <top style="thin">
        <color rgb="FFBDBDBD"/>
      </top>
      <bottom style="thin">
        <color rgb="FFBDBDBD"/>
      </bottom>
      <diagonal/>
    </border>
    <border>
      <left/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 style="thin">
        <color rgb="FF2E75B6"/>
      </right>
      <top style="thin">
        <color rgb="FFBDBDBD"/>
      </top>
      <bottom/>
      <diagonal/>
    </border>
    <border>
      <left/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 style="thin">
        <color rgb="FFBDBDBD"/>
      </top>
      <bottom/>
      <diagonal/>
    </border>
    <border>
      <left style="thin">
        <color rgb="FFBDBDBD"/>
      </left>
      <right/>
      <top style="thin">
        <color rgb="FFBDBDBD"/>
      </top>
      <bottom/>
      <diagonal/>
    </border>
    <border>
      <left/>
      <right style="thin">
        <color rgb="FFBDBDBD"/>
      </right>
      <top/>
      <bottom/>
      <diagonal/>
    </border>
    <border>
      <left style="thin">
        <color rgb="FF1F4E79"/>
      </left>
      <right style="thin">
        <color rgb="FFBDBDBD"/>
      </right>
      <top style="thin">
        <color rgb="FFBDBDBD"/>
      </top>
      <bottom/>
      <diagonal/>
    </border>
    <border>
      <left style="thin">
        <color rgb="FF1F4E79"/>
      </left>
      <right style="thin">
        <color rgb="FFBDBDBD"/>
      </right>
      <top style="thin">
        <color rgb="FF1F4E79"/>
      </top>
      <bottom style="thin">
        <color rgb="FF2E75B6"/>
      </bottom>
      <diagonal/>
    </border>
    <border>
      <left style="thin">
        <color rgb="FFBDBDBD"/>
      </left>
      <right style="thin">
        <color rgb="FF1F4E79"/>
      </right>
      <top style="thin">
        <color rgb="FF1F4E79"/>
      </top>
      <bottom style="thin">
        <color rgb="FF2E75B6"/>
      </bottom>
      <diagonal/>
    </border>
    <border>
      <left/>
      <right/>
      <top/>
      <bottom style="thin">
        <color rgb="FF000000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2E75B6"/>
      </bottom>
      <diagonal/>
    </border>
    <border>
      <left/>
      <right style="thin">
        <color rgb="FF2E75B6"/>
      </right>
      <top/>
      <bottom style="thin">
        <color rgb="FF000000"/>
      </bottom>
      <diagonal/>
    </border>
    <border>
      <left style="thin">
        <color rgb="FF1F4E79"/>
      </left>
      <right/>
      <top style="thin">
        <color rgb="FF1F4E79"/>
      </top>
      <bottom style="thin">
        <color rgb="FF2E75B6"/>
      </bottom>
      <diagonal/>
    </border>
    <border>
      <left/>
      <right style="thin">
        <color rgb="FF1F4E79"/>
      </right>
      <top style="thin">
        <color rgb="FF1F4E79"/>
      </top>
      <bottom style="thin">
        <color rgb="FF2E75B6"/>
      </bottom>
      <diagonal/>
    </border>
    <border>
      <left style="thin">
        <color rgb="FFBDBDBD"/>
      </left>
      <right style="thin">
        <color rgb="FFBDBDBD"/>
      </right>
      <top style="thin">
        <color rgb="FF1F4E79"/>
      </top>
      <bottom style="thin">
        <color rgb="FF2E75B6"/>
      </bottom>
      <diagonal/>
    </border>
    <border>
      <left style="thin">
        <color rgb="FF1F4E79"/>
      </left>
      <right style="thin">
        <color rgb="FF2E75B6"/>
      </right>
      <top style="thin">
        <color rgb="FF1F4E79"/>
      </top>
      <bottom style="thin">
        <color rgb="FF2E75B6"/>
      </bottom>
      <diagonal/>
    </border>
    <border>
      <left/>
      <right style="thin">
        <color rgb="FFBDBDBD"/>
      </right>
      <top style="thin">
        <color rgb="FF1F4E79"/>
      </top>
      <bottom style="thin">
        <color rgb="FF2E75B6"/>
      </bottom>
      <diagonal/>
    </border>
    <border>
      <left style="thin">
        <color rgb="FF1F4E79"/>
      </left>
      <right style="thin">
        <color rgb="FFBDBDBD"/>
      </right>
      <top/>
      <bottom style="thin">
        <color rgb="FF2E75B6"/>
      </bottom>
      <diagonal/>
    </border>
    <border>
      <left style="thin">
        <color rgb="FFBDBDBD"/>
      </left>
      <right style="thin">
        <color rgb="FF1F4E79"/>
      </right>
      <top/>
      <bottom style="thin">
        <color rgb="FF2E75B6"/>
      </bottom>
      <diagonal/>
    </border>
    <border>
      <left style="thin">
        <color rgb="FF1F4E79"/>
      </left>
      <right style="thin">
        <color rgb="FF1F4E79"/>
      </right>
      <top/>
      <bottom style="thin">
        <color rgb="FF2E75B6"/>
      </bottom>
      <diagonal/>
    </border>
    <border>
      <left style="thin">
        <color rgb="FF000000"/>
      </left>
      <right style="thin">
        <color rgb="FF2E75B6"/>
      </right>
      <top/>
      <bottom style="thin">
        <color rgb="FF000000"/>
      </bottom>
      <diagonal/>
    </border>
    <border>
      <left style="thin">
        <color rgb="FF1F4E79"/>
      </left>
      <right/>
      <top/>
      <bottom style="thin">
        <color rgb="FF2E75B6"/>
      </bottom>
      <diagonal/>
    </border>
    <border>
      <left/>
      <right style="thin">
        <color rgb="FF1F4E79"/>
      </right>
      <top/>
      <bottom/>
      <diagonal/>
    </border>
    <border>
      <left style="thin">
        <color rgb="FFBDBDBD"/>
      </left>
      <right style="thin">
        <color rgb="FFBDBDBD"/>
      </right>
      <top/>
      <bottom style="thin">
        <color rgb="FF2E75B6"/>
      </bottom>
      <diagonal/>
    </border>
    <border>
      <left style="thin">
        <color rgb="FF1F4E79"/>
      </left>
      <right style="thin">
        <color rgb="FF2E75B6"/>
      </right>
      <top/>
      <bottom style="thin">
        <color rgb="FF2E75B6"/>
      </bottom>
      <diagonal/>
    </border>
    <border>
      <left/>
      <right style="thin">
        <color rgb="FFBDBDBD"/>
      </right>
      <top/>
      <bottom style="thin">
        <color rgb="FF2E75B6"/>
      </bottom>
      <diagonal/>
    </border>
    <border>
      <left style="thin">
        <color rgb="FFBDBDBD"/>
      </left>
      <right style="thin">
        <color rgb="FF1F4E79"/>
      </right>
      <top/>
      <bottom style="thin">
        <color rgb="FFBDBDBD"/>
      </bottom>
      <diagonal/>
    </border>
    <border>
      <left style="thin">
        <color rgb="FF1F4E79"/>
      </left>
      <right style="thin">
        <color rgb="FF1F4E79"/>
      </right>
      <top/>
      <bottom style="thin">
        <color rgb="FFBDBDBD"/>
      </bottom>
      <diagonal/>
    </border>
    <border>
      <left style="thin">
        <color rgb="FF000000"/>
      </left>
      <right style="thin">
        <color rgb="FF2E75B6"/>
      </right>
      <top style="thin">
        <color rgb="FF000000"/>
      </top>
      <bottom style="thin">
        <color rgb="FF000000"/>
      </bottom>
      <diagonal/>
    </border>
    <border>
      <left style="thin">
        <color rgb="FF1F4E79"/>
      </left>
      <right/>
      <top/>
      <bottom style="thin">
        <color rgb="FFBDBDBD"/>
      </bottom>
      <diagonal/>
    </border>
    <border>
      <left style="thin">
        <color rgb="FF2E75B6"/>
      </left>
      <right style="thin">
        <color rgb="FF2E75B6"/>
      </right>
      <top/>
      <bottom style="thin">
        <color rgb="FFBDBDBD"/>
      </bottom>
      <diagonal/>
    </border>
    <border>
      <left style="thin">
        <color rgb="FFBDBDBD"/>
      </left>
      <right style="thin">
        <color rgb="FF1F4E79"/>
      </right>
      <top style="thin">
        <color rgb="FFBDBDBD"/>
      </top>
      <bottom style="thin">
        <color rgb="FFBDBDBD"/>
      </bottom>
      <diagonal/>
    </border>
    <border>
      <left style="thin">
        <color rgb="FF1F4E79"/>
      </left>
      <right style="thin">
        <color rgb="FF1F4E79"/>
      </right>
      <top style="thin">
        <color rgb="FFBDBDBD"/>
      </top>
      <bottom style="thin">
        <color rgb="FFBDBDBD"/>
      </bottom>
      <diagonal/>
    </border>
    <border>
      <left style="thin">
        <color rgb="FF1F4E79"/>
      </left>
      <right/>
      <top style="thin">
        <color rgb="FFBDBDBD"/>
      </top>
      <bottom style="thin">
        <color rgb="FFBDBDBD"/>
      </bottom>
      <diagonal/>
    </border>
    <border>
      <left style="thin">
        <color rgb="FF2E75B6"/>
      </left>
      <right style="thin">
        <color rgb="FF2E75B6"/>
      </right>
      <top style="thin">
        <color rgb="FFBDBDBD"/>
      </top>
      <bottom style="thin">
        <color rgb="FFBDBDBD"/>
      </bottom>
      <diagonal/>
    </border>
    <border>
      <left style="thin">
        <color rgb="FF1F4E79"/>
      </left>
      <right style="thin">
        <color rgb="FFBDBDBD"/>
      </right>
      <top style="thin">
        <color rgb="FFBDBDBD"/>
      </top>
      <bottom style="thin">
        <color rgb="FF1F4E79"/>
      </bottom>
      <diagonal/>
    </border>
    <border>
      <left style="thin">
        <color rgb="FFBDBDBD"/>
      </left>
      <right style="thin">
        <color rgb="FF1F4E79"/>
      </right>
      <top style="thin">
        <color rgb="FFBDBDBD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BDBDBD"/>
      </top>
      <bottom style="thin">
        <color rgb="FF1F4E79"/>
      </bottom>
      <diagonal/>
    </border>
    <border>
      <left style="thin">
        <color rgb="FF1F4E79"/>
      </left>
      <right/>
      <top style="thin">
        <color rgb="FFBDBDBD"/>
      </top>
      <bottom style="thin">
        <color rgb="FF1F4E79"/>
      </bottom>
      <diagonal/>
    </border>
    <border>
      <left/>
      <right style="thin">
        <color rgb="FFBDBDBD"/>
      </right>
      <top style="thin">
        <color rgb="FFBDBDBD"/>
      </top>
      <bottom style="thin">
        <color rgb="FF1F4E79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1F4E79"/>
      </bottom>
      <diagonal/>
    </border>
    <border>
      <left style="thin">
        <color rgb="FF2E75B6"/>
      </left>
      <right style="thin">
        <color rgb="FF2E75B6"/>
      </right>
      <top style="thin">
        <color rgb="FFBDBDBD"/>
      </top>
      <bottom style="thin">
        <color rgb="FF1F4E79"/>
      </bottom>
      <diagonal/>
    </border>
    <border>
      <left style="thin">
        <color rgb="FF1F4E79"/>
      </left>
      <right style="thin">
        <color rgb="FFBDBDBD"/>
      </right>
      <top style="thin">
        <color rgb="FF1F4E79"/>
      </top>
      <bottom style="thin">
        <color rgb="FFBDBDBD"/>
      </bottom>
      <diagonal/>
    </border>
    <border>
      <left style="thin">
        <color rgb="FFBDBDBD"/>
      </left>
      <right style="thin">
        <color rgb="FF1F4E79"/>
      </right>
      <top style="thin">
        <color rgb="FF1F4E79"/>
      </top>
      <bottom style="thin">
        <color rgb="FFBDBDBD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BDBDBD"/>
      </bottom>
      <diagonal/>
    </border>
    <border>
      <left style="thin">
        <color rgb="FF1F4E79"/>
      </left>
      <right/>
      <top style="thin">
        <color rgb="FF1F4E79"/>
      </top>
      <bottom style="thin">
        <color rgb="FFBDBDBD"/>
      </bottom>
      <diagonal/>
    </border>
    <border>
      <left/>
      <right style="thin">
        <color rgb="FFBDBDBD"/>
      </right>
      <top style="thin">
        <color rgb="FF1F4E79"/>
      </top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1F4E79"/>
      </top>
      <bottom style="thin">
        <color rgb="FFBDBDBD"/>
      </bottom>
      <diagonal/>
    </border>
    <border>
      <left style="thin">
        <color rgb="FF2E75B6"/>
      </left>
      <right style="thin">
        <color rgb="FF2E75B6"/>
      </right>
      <top style="thin">
        <color rgb="FF1F4E79"/>
      </top>
      <bottom style="thin">
        <color rgb="FFBDBDBD"/>
      </bottom>
      <diagonal/>
    </border>
    <border>
      <left/>
      <right style="thin">
        <color rgb="FF1F4E79"/>
      </right>
      <top/>
      <bottom style="thin">
        <color rgb="FFBDBDBD"/>
      </bottom>
      <diagonal/>
    </border>
    <border>
      <left/>
      <right style="thin">
        <color rgb="FF1F4E79"/>
      </right>
      <top style="thin">
        <color rgb="FFBDBDBD"/>
      </top>
      <bottom style="thin">
        <color rgb="FFBDBDBD"/>
      </bottom>
      <diagonal/>
    </border>
    <border>
      <left/>
      <right style="thin">
        <color rgb="FF1F4E79"/>
      </right>
      <top style="thin">
        <color rgb="FFBDBDBD"/>
      </top>
      <bottom style="thin">
        <color rgb="FF1F4E79"/>
      </bottom>
      <diagonal/>
    </border>
    <border>
      <left/>
      <right style="thin">
        <color rgb="FF1F4E79"/>
      </right>
      <top style="thin">
        <color rgb="FF1F4E79"/>
      </top>
      <bottom style="thin">
        <color rgb="FFBDBDBD"/>
      </bottom>
      <diagonal/>
    </border>
    <border>
      <left/>
      <right style="thin">
        <color rgb="FF1F4E79"/>
      </right>
      <top style="thin">
        <color rgb="FFBDBDBD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1F4E79"/>
      </left>
      <right style="thin">
        <color rgb="FFBDBDBD"/>
      </right>
      <top/>
      <bottom/>
      <diagonal/>
    </border>
    <border>
      <left style="thin">
        <color rgb="FFBDBDBD"/>
      </left>
      <right style="thin">
        <color rgb="FF1F4E79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1F4E79"/>
      </left>
      <right style="thin">
        <color rgb="FF1F4E79"/>
      </right>
      <top/>
      <bottom/>
      <diagonal/>
    </border>
    <border>
      <left style="thin">
        <color rgb="FF1F4E79"/>
      </left>
      <right/>
      <top style="thin">
        <color rgb="FFBDBDBD"/>
      </top>
      <bottom/>
      <diagonal/>
    </border>
    <border>
      <left style="thin">
        <color rgb="FFBDBDBD"/>
      </left>
      <right style="thin">
        <color rgb="FF1F4E79"/>
      </right>
      <top style="thin">
        <color rgb="FFBDBDBD"/>
      </top>
      <bottom/>
      <diagonal/>
    </border>
    <border>
      <left style="thin">
        <color rgb="FF2E75B6"/>
      </left>
      <right style="thin">
        <color rgb="FF2E75B6"/>
      </right>
      <top style="thin">
        <color rgb="FFBDBDBD"/>
      </top>
      <bottom/>
      <diagonal/>
    </border>
    <border>
      <left style="thin">
        <color rgb="FFBDBDBD"/>
      </left>
      <right style="thin">
        <color rgb="FFBDBDBD"/>
      </right>
      <top/>
      <bottom/>
      <diagonal/>
    </border>
    <border>
      <left style="thin">
        <color rgb="FF1F4E79"/>
      </left>
      <right style="thin">
        <color rgb="FF000000"/>
      </right>
      <top/>
      <bottom/>
      <diagonal/>
    </border>
    <border>
      <left style="thin">
        <color rgb="FF1F4E79"/>
      </left>
      <right/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BDBDBD"/>
      </right>
      <top style="thin">
        <color rgb="FF1F4E79"/>
      </top>
      <bottom style="thin">
        <color rgb="FF1F4E79"/>
      </bottom>
      <diagonal/>
    </border>
    <border>
      <left style="thin">
        <color rgb="FFBDBDBD"/>
      </left>
      <right style="thin">
        <color rgb="FFBDBDBD"/>
      </right>
      <top style="thin">
        <color rgb="FF1F4E79"/>
      </top>
      <bottom style="thin">
        <color rgb="FF1F4E79"/>
      </bottom>
      <diagonal/>
    </border>
    <border>
      <left style="thin">
        <color rgb="FFBDBDBD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2E75B6"/>
      </right>
      <top style="thin">
        <color rgb="FF1F4E79"/>
      </top>
      <bottom style="thin">
        <color rgb="FF1F4E79"/>
      </bottom>
      <diagonal/>
    </border>
    <border>
      <left/>
      <right style="thin">
        <color rgb="FFBDBDBD"/>
      </right>
      <top style="thin">
        <color rgb="FF1F4E79"/>
      </top>
      <bottom style="thin">
        <color rgb="FF1F4E79"/>
      </bottom>
      <diagonal/>
    </border>
    <border>
      <left/>
      <right style="thin">
        <color rgb="FF2E75B6"/>
      </right>
      <top style="thin">
        <color rgb="FF000000"/>
      </top>
      <bottom style="thin">
        <color rgb="FF000000"/>
      </bottom>
      <diagonal/>
    </border>
    <border>
      <left style="thin">
        <color rgb="FF1F4E79"/>
      </left>
      <right style="thin">
        <color rgb="FF2E75B6"/>
      </right>
      <top/>
      <bottom/>
      <diagonal/>
    </border>
    <border>
      <left/>
      <right style="thin">
        <color rgb="FF2E75B6"/>
      </right>
      <top/>
      <bottom/>
      <diagonal/>
    </border>
    <border>
      <left/>
      <right style="thin">
        <color rgb="FF2E75B6"/>
      </right>
      <top style="thin">
        <color rgb="FF1F4E79"/>
      </top>
      <bottom style="thin">
        <color rgb="FF2E75B6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2E75B6"/>
      </right>
      <top/>
      <bottom style="thin">
        <color rgb="FF2E75B6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1F4E79"/>
      </left>
      <right style="thin">
        <color rgb="FF1F4E79"/>
      </right>
      <top/>
      <bottom style="thin">
        <color rgb="FF1F4E79"/>
      </bottom>
      <diagonal/>
    </border>
    <border>
      <left style="thin">
        <color rgb="FF1F4E79"/>
      </left>
      <right style="thin">
        <color rgb="FFBDBDBD"/>
      </right>
      <top/>
      <bottom style="thin">
        <color rgb="FF1F4E79"/>
      </bottom>
      <diagonal/>
    </border>
    <border>
      <left style="thin">
        <color rgb="FF1F4E79"/>
      </left>
      <right style="thin">
        <color rgb="FF2E75B6"/>
      </right>
      <top/>
      <bottom style="thin">
        <color rgb="FF1F4E79"/>
      </bottom>
      <diagonal/>
    </border>
    <border>
      <left/>
      <right style="thin">
        <color rgb="FF2E75B6"/>
      </right>
      <top/>
      <bottom style="thin">
        <color rgb="FF1F4E79"/>
      </bottom>
      <diagonal/>
    </border>
    <border>
      <left style="thin">
        <color rgb="FFBDBDBD"/>
      </left>
      <right style="thin">
        <color rgb="FF1F4E79"/>
      </right>
      <top style="thin">
        <color rgb="FF1F4E79"/>
      </top>
      <bottom/>
      <diagonal/>
    </border>
    <border>
      <left style="thin">
        <color rgb="FF1F4E79"/>
      </left>
      <right style="thin">
        <color rgb="FF2E75B6"/>
      </right>
      <top style="thin">
        <color rgb="FF1F4E79"/>
      </top>
      <bottom/>
      <diagonal/>
    </border>
    <border>
      <left style="thin">
        <color rgb="FFBDBDBD"/>
      </left>
      <right style="thin">
        <color rgb="FFBDBDBD"/>
      </right>
      <top/>
      <bottom style="thin">
        <color rgb="FF1F4E79"/>
      </bottom>
      <diagonal/>
    </border>
    <border>
      <left style="thin">
        <color rgb="FFBDBDBD"/>
      </left>
      <right style="thin">
        <color rgb="FF1F4E79"/>
      </right>
      <top/>
      <bottom style="thin">
        <color rgb="FF1F4E79"/>
      </bottom>
      <diagonal/>
    </border>
    <border>
      <left style="thin">
        <color rgb="FF1F4E79"/>
      </left>
      <right/>
      <top/>
      <bottom style="thin">
        <color rgb="FF1F4E79"/>
      </bottom>
      <diagonal/>
    </border>
    <border>
      <left/>
      <right style="thin">
        <color rgb="FFBDBDBD"/>
      </right>
      <top/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/>
      <diagonal/>
    </border>
    <border>
      <left style="thin">
        <color rgb="FF1F4E79"/>
      </left>
      <right style="thin">
        <color rgb="FF2E75B6"/>
      </right>
      <top style="thin">
        <color rgb="FF1F4E79"/>
      </top>
      <bottom style="thin">
        <color rgb="FFBDBDBD"/>
      </bottom>
      <diagonal/>
    </border>
    <border>
      <left/>
      <right style="thin">
        <color rgb="FF2E75B6"/>
      </right>
      <top style="thin">
        <color rgb="FF1F4E79"/>
      </top>
      <bottom style="thin">
        <color rgb="FFBDBDBD"/>
      </bottom>
      <diagonal/>
    </border>
    <border>
      <left/>
      <right style="thin">
        <color rgb="FF2E75B6"/>
      </right>
      <top style="thin">
        <color rgb="FFBDBDBD"/>
      </top>
      <bottom style="thin">
        <color rgb="FFBDBDBD"/>
      </bottom>
      <diagonal/>
    </border>
    <border>
      <left style="thin">
        <color rgb="FF1F4E79"/>
      </left>
      <right style="thin">
        <color rgb="FF2E75B6"/>
      </right>
      <top style="thin">
        <color rgb="FFBDBDBD"/>
      </top>
      <bottom style="thin">
        <color rgb="FF1F4E79"/>
      </bottom>
      <diagonal/>
    </border>
    <border>
      <left/>
      <right style="thin">
        <color rgb="FF2E75B6"/>
      </right>
      <top style="thin">
        <color rgb="FFBDBDBD"/>
      </top>
      <bottom style="thin">
        <color rgb="FF1F4E79"/>
      </bottom>
      <diagonal/>
    </border>
    <border>
      <left/>
      <right/>
      <top style="thin">
        <color rgb="FF1F4E79"/>
      </top>
      <bottom style="thin">
        <color rgb="FF1F4E79"/>
      </bottom>
      <diagonal/>
    </border>
    <border>
      <left/>
      <right style="thin">
        <color rgb="FF2E75B6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1F4E79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2E75B6"/>
      </right>
      <top/>
      <bottom style="thin">
        <color rgb="FFBDBDBD"/>
      </bottom>
      <diagonal/>
    </border>
    <border>
      <left/>
      <right style="thin">
        <color rgb="FF2E75B6"/>
      </right>
      <top/>
      <bottom style="thin">
        <color rgb="FFBDBDBD"/>
      </bottom>
      <diagonal/>
    </border>
    <border>
      <left style="thin">
        <color rgb="FF1F4E79"/>
      </left>
      <right style="thin">
        <color rgb="FF2E75B6"/>
      </right>
      <top style="thin">
        <color rgb="FFBDBDBD"/>
      </top>
      <bottom style="thin">
        <color rgb="FFBDBDBD"/>
      </bottom>
      <diagonal/>
    </border>
    <border>
      <left style="thin">
        <color rgb="FF2E75B6"/>
      </left>
      <right style="thin">
        <color rgb="FFBDBDBD"/>
      </right>
      <top style="thin">
        <color rgb="FFBDBDBD"/>
      </top>
      <bottom style="thin">
        <color rgb="FF1F4E79"/>
      </bottom>
      <diagonal/>
    </border>
    <border>
      <left style="thin">
        <color rgb="FFBDBDBD"/>
      </left>
      <right style="thin">
        <color rgb="FF2E75B6"/>
      </right>
      <top style="thin">
        <color rgb="FF1F4E79"/>
      </top>
      <bottom style="thin">
        <color rgb="FF1F4E79"/>
      </bottom>
      <diagonal/>
    </border>
    <border>
      <left style="thin">
        <color rgb="FFBDBDBD"/>
      </left>
      <right/>
      <top style="thin">
        <color rgb="FF1F4E79"/>
      </top>
      <bottom style="thin">
        <color rgb="FF1F4E79"/>
      </bottom>
      <diagonal/>
    </border>
    <border>
      <left style="thin">
        <color rgb="FFBDBDBD"/>
      </left>
      <right/>
      <top style="thin">
        <color rgb="FF1F4E79"/>
      </top>
      <bottom style="thin">
        <color rgb="FFBDBDBD"/>
      </bottom>
      <diagonal/>
    </border>
    <border>
      <left style="thin">
        <color rgb="FFBDBDBD"/>
      </left>
      <right/>
      <top style="thin">
        <color rgb="FFBDBDBD"/>
      </top>
      <bottom style="thin">
        <color rgb="FF1F4E79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1F4E79"/>
      </top>
      <bottom style="thin">
        <color rgb="FF1F4E79"/>
      </bottom>
      <diagonal/>
    </border>
    <border>
      <left style="thin">
        <color rgb="FF000000"/>
      </left>
      <right style="thin">
        <color rgb="FF2E75B6"/>
      </right>
      <top style="thin">
        <color rgb="FF1F4E79"/>
      </top>
      <bottom style="thin">
        <color rgb="FF1F4E79"/>
      </bottom>
      <diagonal/>
    </border>
    <border>
      <left/>
      <right style="thin">
        <color rgb="FF000000"/>
      </right>
      <top style="thin">
        <color rgb="FF1F4E79"/>
      </top>
      <bottom style="thin">
        <color rgb="FF1F4E79"/>
      </bottom>
      <diagonal/>
    </border>
    <border>
      <left style="thin">
        <color rgb="FF2E75B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1F4E79"/>
      </right>
      <top style="thin">
        <color rgb="FFBDBDBD"/>
      </top>
      <bottom style="thin">
        <color rgb="FF1F4E79"/>
      </bottom>
      <diagonal/>
    </border>
    <border>
      <left style="thin">
        <color rgb="FFBDBDBD"/>
      </left>
      <right style="thin">
        <color rgb="FF2E75B6"/>
      </right>
      <top style="thin">
        <color rgb="FFBDBDBD"/>
      </top>
      <bottom style="thin">
        <color rgb="FF1F4E79"/>
      </bottom>
      <diagonal/>
    </border>
    <border>
      <left style="thin">
        <color rgb="FF000000"/>
      </left>
      <right style="thin">
        <color rgb="FF2E75B6"/>
      </right>
      <top style="thin">
        <color rgb="FF000000"/>
      </top>
      <bottom/>
      <diagonal/>
    </border>
    <border>
      <left/>
      <right style="thin">
        <color rgb="FF1F4E79"/>
      </right>
      <top/>
      <bottom style="thin">
        <color rgb="FF2E75B6"/>
      </bottom>
      <diagonal/>
    </border>
    <border>
      <left style="thin">
        <color rgb="FFBDBDBD"/>
      </left>
      <right style="thin">
        <color rgb="FF2E75B6"/>
      </right>
      <top style="thin">
        <color rgb="FF1F4E79"/>
      </top>
      <bottom style="thin">
        <color rgb="FF2E75B6"/>
      </bottom>
      <diagonal/>
    </border>
    <border>
      <left style="thin">
        <color rgb="FFBDBDBD"/>
      </left>
      <right style="thin">
        <color rgb="FF2E75B6"/>
      </right>
      <top/>
      <bottom style="thin">
        <color rgb="FF2E75B6"/>
      </bottom>
      <diagonal/>
    </border>
    <border>
      <left style="thin">
        <color rgb="FFBDBDBD"/>
      </left>
      <right style="thin">
        <color rgb="FF2E75B6"/>
      </right>
      <top style="thin">
        <color rgb="FF1F4E79"/>
      </top>
      <bottom style="thin">
        <color rgb="FFBDBDBD"/>
      </bottom>
      <diagonal/>
    </border>
    <border>
      <left style="thin">
        <color rgb="FF2E75B6"/>
      </left>
      <right style="thin">
        <color rgb="FF2E75B6"/>
      </right>
      <top style="thin">
        <color rgb="FF2E75B6"/>
      </top>
      <bottom style="thin">
        <color rgb="FF2E75B6"/>
      </bottom>
      <diagonal/>
    </border>
    <border>
      <left style="thin">
        <color rgb="FFBDBDBD"/>
      </left>
      <right style="thin">
        <color rgb="FF1F4E79"/>
      </right>
      <top style="thin">
        <color rgb="FF2E75B6"/>
      </top>
      <bottom style="thin">
        <color rgb="FF2E75B6"/>
      </bottom>
      <diagonal/>
    </border>
    <border>
      <left style="thin">
        <color rgb="FFBDBDBD"/>
      </left>
      <right/>
      <top/>
      <bottom/>
      <diagonal/>
    </border>
    <border>
      <left style="thin">
        <color rgb="FFBDBDBD"/>
      </left>
      <right style="thin">
        <color rgb="FF2E75B6"/>
      </right>
      <top/>
      <bottom/>
      <diagonal/>
    </border>
    <border>
      <left style="thin">
        <color rgb="FF2E75B6"/>
      </left>
      <right style="thin">
        <color rgb="FF2E75B6"/>
      </right>
      <top/>
      <bottom/>
      <diagonal/>
    </border>
    <border>
      <left style="thin">
        <color rgb="FF2E75B6"/>
      </left>
      <right style="thin">
        <color rgb="FF2E75B6"/>
      </right>
      <top style="thin">
        <color rgb="FF1F4E79"/>
      </top>
      <bottom style="thin">
        <color rgb="FF1F4E79"/>
      </bottom>
      <diagonal/>
    </border>
    <border>
      <left style="thin">
        <color rgb="FF1F4E79"/>
      </left>
      <right style="thin">
        <color rgb="FFBDBDBD"/>
      </right>
      <top style="thin">
        <color rgb="FFBDBDBD"/>
      </top>
      <bottom style="thin">
        <color rgb="FF2E75B6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2E75B6"/>
      </bottom>
      <diagonal/>
    </border>
    <border>
      <left style="thin">
        <color rgb="FFBDBDBD"/>
      </left>
      <right/>
      <top style="thin">
        <color rgb="FFBDBDBD"/>
      </top>
      <bottom style="thin">
        <color rgb="FF2E75B6"/>
      </bottom>
      <diagonal/>
    </border>
    <border>
      <left style="thin">
        <color rgb="FFBDBDBD"/>
      </left>
      <right style="thin">
        <color rgb="FF2E75B6"/>
      </right>
      <top style="thin">
        <color rgb="FFBDBDBD"/>
      </top>
      <bottom style="thin">
        <color rgb="FF2E75B6"/>
      </bottom>
      <diagonal/>
    </border>
    <border>
      <left/>
      <right style="thin">
        <color rgb="FFBDBDBD"/>
      </right>
      <top style="thin">
        <color rgb="FFBDBDBD"/>
      </top>
      <bottom style="thin">
        <color rgb="FF2E75B6"/>
      </bottom>
      <diagonal/>
    </border>
    <border>
      <left style="thin">
        <color rgb="FFBDBDBD"/>
      </left>
      <right style="thin">
        <color rgb="FF1F4E79"/>
      </right>
      <top style="thin">
        <color rgb="FFBDBDBD"/>
      </top>
      <bottom style="thin">
        <color rgb="FF2E75B6"/>
      </bottom>
      <diagonal/>
    </border>
    <border>
      <left style="thin">
        <color rgb="FF1F4E79"/>
      </left>
      <right style="thin">
        <color rgb="FF2E75B6"/>
      </right>
      <top style="thin">
        <color rgb="FFBDBDBD"/>
      </top>
      <bottom style="thin">
        <color rgb="FF000000"/>
      </bottom>
      <diagonal/>
    </border>
    <border>
      <left style="thin">
        <color rgb="FFBDBDBD"/>
      </left>
      <right style="thin">
        <color rgb="FF2E75B6"/>
      </right>
      <top style="thin">
        <color rgb="FFBDBDBD"/>
      </top>
      <bottom style="thin">
        <color rgb="FF000000"/>
      </bottom>
      <diagonal/>
    </border>
    <border>
      <left/>
      <right style="thin">
        <color rgb="FF2E75B6"/>
      </right>
      <top style="thin">
        <color rgb="FFBDBDBD"/>
      </top>
      <bottom/>
      <diagonal/>
    </border>
    <border>
      <left style="thin">
        <color rgb="FF1F4E79"/>
      </left>
      <right style="thin">
        <color rgb="FF2E75B6"/>
      </right>
      <top style="thin">
        <color rgb="FF1F4E79"/>
      </top>
      <bottom style="thin">
        <color rgb="FF000000"/>
      </bottom>
      <diagonal/>
    </border>
    <border>
      <left style="thin">
        <color rgb="FFBDBDBD"/>
      </left>
      <right style="thin">
        <color rgb="FF2E75B6"/>
      </right>
      <top style="thin">
        <color rgb="FF1F4E79"/>
      </top>
      <bottom style="thin">
        <color rgb="FF000000"/>
      </bottom>
      <diagonal/>
    </border>
    <border>
      <left/>
      <right style="thin">
        <color rgb="FF2E75B6"/>
      </right>
      <top style="thin">
        <color rgb="FF1F4E79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thin">
        <color rgb="FF8CB5F9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BFBFBF"/>
      </left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5">
    <xf numFmtId="0" fontId="0" fillId="0" borderId="0"/>
    <xf numFmtId="170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2" fillId="2" borderId="0" applyNumberFormat="0" applyBorder="0" applyAlignment="0" applyProtection="0"/>
    <xf numFmtId="0" fontId="4" fillId="2" borderId="0" applyNumberFormat="0" applyBorder="0" applyAlignment="0" applyProtection="0"/>
    <xf numFmtId="0" fontId="2" fillId="4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5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13" borderId="0" applyNumberFormat="0" applyBorder="0" applyAlignment="0" applyProtection="0"/>
    <xf numFmtId="0" fontId="1" fillId="14" borderId="0" applyNumberFormat="0" applyFont="0" applyBorder="0" applyAlignment="0" applyProtection="0"/>
    <xf numFmtId="0" fontId="6" fillId="15" borderId="0" applyNumberFormat="0" applyBorder="0" applyAlignment="0" applyProtection="0"/>
    <xf numFmtId="0" fontId="7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1" fillId="19" borderId="0" applyNumberFormat="0" applyFont="0" applyBorder="0" applyAlignment="0" applyProtection="0"/>
    <xf numFmtId="0" fontId="5" fillId="11" borderId="0" applyNumberFormat="0" applyBorder="0" applyAlignment="0" applyProtection="0"/>
    <xf numFmtId="0" fontId="8" fillId="0" borderId="0" applyNumberFormat="0" applyBorder="0" applyProtection="0"/>
    <xf numFmtId="9" fontId="1" fillId="0" borderId="0" applyFont="0" applyFill="0" applyBorder="0" applyAlignment="0" applyProtection="0"/>
  </cellStyleXfs>
  <cellXfs count="1786">
    <xf numFmtId="0" fontId="0" fillId="0" borderId="0" xfId="0"/>
    <xf numFmtId="169" fontId="0" fillId="0" borderId="0" xfId="0" applyNumberFormat="1"/>
    <xf numFmtId="3" fontId="0" fillId="0" borderId="0" xfId="0" applyNumberFormat="1"/>
    <xf numFmtId="168" fontId="0" fillId="0" borderId="0" xfId="0" applyNumberFormat="1"/>
    <xf numFmtId="167" fontId="0" fillId="0" borderId="0" xfId="0" applyNumberFormat="1"/>
    <xf numFmtId="0" fontId="9" fillId="0" borderId="0" xfId="0" applyFont="1" applyAlignment="1">
      <alignment vertical="top" wrapText="1"/>
    </xf>
    <xf numFmtId="0" fontId="0" fillId="0" borderId="0" xfId="0" applyAlignment="1">
      <alignment vertical="top" wrapText="1"/>
    </xf>
    <xf numFmtId="0" fontId="6" fillId="20" borderId="0" xfId="0" applyFont="1" applyFill="1" applyAlignment="1">
      <alignment vertical="top" wrapText="1"/>
    </xf>
    <xf numFmtId="0" fontId="10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13" fillId="22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center"/>
    </xf>
    <xf numFmtId="0" fontId="15" fillId="21" borderId="1" xfId="0" applyFont="1" applyFill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5" fillId="21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0" fontId="14" fillId="0" borderId="1" xfId="0" applyFont="1" applyBorder="1" applyAlignment="1">
      <alignment horizontal="left" vertical="center"/>
    </xf>
    <xf numFmtId="3" fontId="14" fillId="0" borderId="1" xfId="0" applyNumberFormat="1" applyFont="1" applyBorder="1" applyAlignment="1">
      <alignment horizontal="left" vertical="center"/>
    </xf>
    <xf numFmtId="9" fontId="14" fillId="0" borderId="1" xfId="0" applyNumberFormat="1" applyFont="1" applyBorder="1" applyAlignment="1">
      <alignment horizontal="left" vertical="center"/>
    </xf>
    <xf numFmtId="3" fontId="14" fillId="0" borderId="1" xfId="0" applyNumberFormat="1" applyFont="1" applyBorder="1" applyAlignment="1">
      <alignment horizontal="right" vertical="center"/>
    </xf>
    <xf numFmtId="9" fontId="14" fillId="0" borderId="1" xfId="0" applyNumberFormat="1" applyFont="1" applyBorder="1" applyAlignment="1">
      <alignment horizontal="right" vertical="center"/>
    </xf>
    <xf numFmtId="0" fontId="14" fillId="0" borderId="0" xfId="0" applyFont="1" applyAlignment="1">
      <alignment horizontal="right"/>
    </xf>
    <xf numFmtId="0" fontId="15" fillId="21" borderId="1" xfId="0" applyFont="1" applyFill="1" applyBorder="1" applyAlignment="1">
      <alignment horizontal="left" vertical="center"/>
    </xf>
    <xf numFmtId="0" fontId="15" fillId="21" borderId="1" xfId="0" applyFont="1" applyFill="1" applyBorder="1" applyAlignment="1">
      <alignment horizontal="right" vertical="center"/>
    </xf>
    <xf numFmtId="0" fontId="18" fillId="21" borderId="2" xfId="0" applyFont="1" applyFill="1" applyBorder="1" applyAlignment="1">
      <alignment horizontal="center"/>
    </xf>
    <xf numFmtId="0" fontId="18" fillId="21" borderId="3" xfId="0" applyFont="1" applyFill="1" applyBorder="1" applyAlignment="1">
      <alignment horizontal="center"/>
    </xf>
    <xf numFmtId="0" fontId="18" fillId="21" borderId="3" xfId="0" applyFont="1" applyFill="1" applyBorder="1" applyAlignment="1">
      <alignment horizontal="center" wrapText="1"/>
    </xf>
    <xf numFmtId="0" fontId="18" fillId="21" borderId="3" xfId="0" applyFont="1" applyFill="1" applyBorder="1" applyAlignment="1">
      <alignment horizontal="left"/>
    </xf>
    <xf numFmtId="0" fontId="18" fillId="21" borderId="4" xfId="0" applyFont="1" applyFill="1" applyBorder="1" applyAlignment="1">
      <alignment horizontal="center" wrapText="1"/>
    </xf>
    <xf numFmtId="0" fontId="19" fillId="0" borderId="5" xfId="0" applyFont="1" applyBorder="1"/>
    <xf numFmtId="0" fontId="19" fillId="0" borderId="1" xfId="0" applyFont="1" applyBorder="1"/>
    <xf numFmtId="0" fontId="19" fillId="0" borderId="1" xfId="0" applyFont="1" applyBorder="1" applyAlignment="1">
      <alignment wrapText="1"/>
    </xf>
    <xf numFmtId="3" fontId="19" fillId="0" borderId="1" xfId="0" applyNumberFormat="1" applyFont="1" applyBorder="1"/>
    <xf numFmtId="9" fontId="19" fillId="0" borderId="1" xfId="0" applyNumberFormat="1" applyFont="1" applyBorder="1" applyAlignment="1">
      <alignment horizontal="left"/>
    </xf>
    <xf numFmtId="0" fontId="19" fillId="0" borderId="6" xfId="0" applyFont="1" applyBorder="1" applyAlignment="1">
      <alignment wrapText="1"/>
    </xf>
    <xf numFmtId="9" fontId="14" fillId="0" borderId="0" xfId="24" applyFont="1" applyAlignment="1">
      <alignment horizontal="right"/>
    </xf>
    <xf numFmtId="0" fontId="19" fillId="0" borderId="1" xfId="0" applyFont="1" applyBorder="1" applyAlignment="1">
      <alignment horizontal="left" wrapText="1"/>
    </xf>
    <xf numFmtId="0" fontId="14" fillId="0" borderId="0" xfId="0" applyFont="1"/>
    <xf numFmtId="0" fontId="14" fillId="0" borderId="0" xfId="0" applyFont="1" applyAlignment="1">
      <alignment horizontal="left"/>
    </xf>
    <xf numFmtId="0" fontId="14" fillId="0" borderId="1" xfId="0" applyFont="1" applyBorder="1"/>
    <xf numFmtId="1" fontId="22" fillId="22" borderId="1" xfId="0" applyNumberFormat="1" applyFont="1" applyFill="1" applyBorder="1" applyAlignment="1">
      <alignment horizontal="right"/>
    </xf>
    <xf numFmtId="1" fontId="13" fillId="0" borderId="1" xfId="0" applyNumberFormat="1" applyFont="1" applyBorder="1" applyAlignment="1">
      <alignment horizontal="right"/>
    </xf>
    <xf numFmtId="3" fontId="13" fillId="0" borderId="1" xfId="0" applyNumberFormat="1" applyFont="1" applyBorder="1" applyAlignment="1">
      <alignment horizontal="right"/>
    </xf>
    <xf numFmtId="9" fontId="13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right"/>
    </xf>
    <xf numFmtId="0" fontId="15" fillId="28" borderId="1" xfId="0" applyFont="1" applyFill="1" applyBorder="1" applyAlignment="1">
      <alignment horizontal="center"/>
    </xf>
    <xf numFmtId="3" fontId="14" fillId="0" borderId="1" xfId="0" applyNumberFormat="1" applyFont="1" applyBorder="1"/>
    <xf numFmtId="0" fontId="15" fillId="28" borderId="0" xfId="0" applyFont="1" applyFill="1" applyAlignment="1">
      <alignment horizontal="center"/>
    </xf>
    <xf numFmtId="1" fontId="14" fillId="0" borderId="0" xfId="0" applyNumberFormat="1" applyFont="1"/>
    <xf numFmtId="3" fontId="25" fillId="22" borderId="0" xfId="0" applyNumberFormat="1" applyFont="1" applyFill="1"/>
    <xf numFmtId="3" fontId="14" fillId="0" borderId="0" xfId="0" applyNumberFormat="1" applyFont="1"/>
    <xf numFmtId="0" fontId="27" fillId="30" borderId="7" xfId="0" applyFont="1" applyFill="1" applyBorder="1" applyAlignment="1">
      <alignment horizontal="center" vertical="center" wrapText="1"/>
    </xf>
    <xf numFmtId="0" fontId="27" fillId="30" borderId="8" xfId="0" applyFont="1" applyFill="1" applyBorder="1" applyAlignment="1">
      <alignment horizontal="center" vertical="center" wrapText="1"/>
    </xf>
    <xf numFmtId="0" fontId="27" fillId="30" borderId="9" xfId="0" applyFont="1" applyFill="1" applyBorder="1" applyAlignment="1">
      <alignment horizontal="center" vertical="center"/>
    </xf>
    <xf numFmtId="0" fontId="27" fillId="30" borderId="10" xfId="0" applyFont="1" applyFill="1" applyBorder="1" applyAlignment="1">
      <alignment horizontal="center" vertical="center" wrapText="1"/>
    </xf>
    <xf numFmtId="0" fontId="27" fillId="30" borderId="11" xfId="0" applyFont="1" applyFill="1" applyBorder="1" applyAlignment="1">
      <alignment horizontal="center" vertical="center" wrapText="1"/>
    </xf>
    <xf numFmtId="0" fontId="27" fillId="30" borderId="9" xfId="0" applyFont="1" applyFill="1" applyBorder="1" applyAlignment="1">
      <alignment horizontal="center" vertical="center" wrapText="1"/>
    </xf>
    <xf numFmtId="9" fontId="27" fillId="30" borderId="12" xfId="0" applyNumberFormat="1" applyFont="1" applyFill="1" applyBorder="1" applyAlignment="1">
      <alignment horizontal="center" vertical="center" wrapText="1"/>
    </xf>
    <xf numFmtId="165" fontId="1" fillId="0" borderId="0" xfId="1" applyNumberFormat="1"/>
    <xf numFmtId="0" fontId="28" fillId="31" borderId="13" xfId="0" applyFont="1" applyFill="1" applyBorder="1" applyAlignment="1">
      <alignment horizontal="center" vertical="center" wrapText="1"/>
    </xf>
    <xf numFmtId="0" fontId="28" fillId="31" borderId="14" xfId="0" applyFont="1" applyFill="1" applyBorder="1" applyAlignment="1">
      <alignment horizontal="center" vertical="center" wrapText="1"/>
    </xf>
    <xf numFmtId="0" fontId="28" fillId="31" borderId="15" xfId="0" applyFont="1" applyFill="1" applyBorder="1" applyAlignment="1">
      <alignment horizontal="center" vertical="center" wrapText="1"/>
    </xf>
    <xf numFmtId="0" fontId="28" fillId="31" borderId="16" xfId="0" applyFont="1" applyFill="1" applyBorder="1" applyAlignment="1">
      <alignment horizontal="center" vertical="center" wrapText="1"/>
    </xf>
    <xf numFmtId="0" fontId="28" fillId="32" borderId="17" xfId="0" applyFont="1" applyFill="1" applyBorder="1" applyAlignment="1">
      <alignment horizontal="center" vertical="center" wrapText="1"/>
    </xf>
    <xf numFmtId="0" fontId="28" fillId="32" borderId="14" xfId="0" applyFont="1" applyFill="1" applyBorder="1" applyAlignment="1">
      <alignment horizontal="center" vertical="center" wrapText="1"/>
    </xf>
    <xf numFmtId="0" fontId="28" fillId="32" borderId="15" xfId="0" applyFont="1" applyFill="1" applyBorder="1" applyAlignment="1">
      <alignment horizontal="center" vertical="center" wrapText="1"/>
    </xf>
    <xf numFmtId="166" fontId="28" fillId="33" borderId="1" xfId="0" applyNumberFormat="1" applyFont="1" applyFill="1" applyBorder="1" applyAlignment="1">
      <alignment horizontal="center" vertical="center" wrapText="1"/>
    </xf>
    <xf numFmtId="0" fontId="28" fillId="33" borderId="1" xfId="0" applyFont="1" applyFill="1" applyBorder="1" applyAlignment="1">
      <alignment horizontal="center" vertical="center" wrapText="1"/>
    </xf>
    <xf numFmtId="0" fontId="28" fillId="34" borderId="1" xfId="0" applyFont="1" applyFill="1" applyBorder="1" applyAlignment="1">
      <alignment horizontal="center" vertical="center" wrapText="1"/>
    </xf>
    <xf numFmtId="0" fontId="28" fillId="35" borderId="1" xfId="0" applyFont="1" applyFill="1" applyBorder="1" applyAlignment="1">
      <alignment horizontal="center" vertical="center" wrapText="1"/>
    </xf>
    <xf numFmtId="0" fontId="28" fillId="36" borderId="1" xfId="0" applyFont="1" applyFill="1" applyBorder="1" applyAlignment="1">
      <alignment horizontal="center" vertical="center" wrapText="1"/>
    </xf>
    <xf numFmtId="0" fontId="28" fillId="36" borderId="6" xfId="0" applyFont="1" applyFill="1" applyBorder="1" applyAlignment="1">
      <alignment horizontal="center" vertical="center" wrapText="1"/>
    </xf>
    <xf numFmtId="0" fontId="28" fillId="37" borderId="1" xfId="0" applyFont="1" applyFill="1" applyBorder="1" applyAlignment="1">
      <alignment horizontal="center" vertical="center" wrapText="1"/>
    </xf>
    <xf numFmtId="0" fontId="29" fillId="38" borderId="5" xfId="0" applyFont="1" applyFill="1" applyBorder="1" applyAlignment="1">
      <alignment horizontal="center" vertical="center" wrapText="1"/>
    </xf>
    <xf numFmtId="0" fontId="29" fillId="38" borderId="1" xfId="0" applyFont="1" applyFill="1" applyBorder="1" applyAlignment="1">
      <alignment horizontal="center" vertical="center" wrapText="1"/>
    </xf>
    <xf numFmtId="9" fontId="29" fillId="39" borderId="1" xfId="0" applyNumberFormat="1" applyFont="1" applyFill="1" applyBorder="1" applyAlignment="1">
      <alignment horizontal="center" vertical="center" wrapText="1"/>
    </xf>
    <xf numFmtId="0" fontId="28" fillId="40" borderId="17" xfId="0" applyFont="1" applyFill="1" applyBorder="1" applyAlignment="1">
      <alignment horizontal="center" vertical="center" wrapText="1"/>
    </xf>
    <xf numFmtId="0" fontId="10" fillId="41" borderId="1" xfId="0" applyFont="1" applyFill="1" applyBorder="1" applyAlignment="1">
      <alignment horizontal="center" wrapText="1"/>
    </xf>
    <xf numFmtId="0" fontId="6" fillId="42" borderId="1" xfId="0" applyFont="1" applyFill="1" applyBorder="1" applyAlignment="1">
      <alignment horizontal="center" vertical="center" wrapText="1"/>
    </xf>
    <xf numFmtId="165" fontId="30" fillId="0" borderId="0" xfId="1" applyNumberFormat="1" applyFont="1" applyAlignment="1">
      <alignment vertical="center"/>
    </xf>
    <xf numFmtId="0" fontId="30" fillId="0" borderId="0" xfId="0" applyFont="1" applyAlignment="1">
      <alignment vertical="center"/>
    </xf>
    <xf numFmtId="0" fontId="31" fillId="25" borderId="18" xfId="0" applyFont="1" applyFill="1" applyBorder="1" applyAlignment="1">
      <alignment horizontal="center" vertical="center" wrapText="1"/>
    </xf>
    <xf numFmtId="0" fontId="32" fillId="11" borderId="19" xfId="0" applyFont="1" applyFill="1" applyBorder="1" applyAlignment="1">
      <alignment horizontal="center" vertical="center" wrapText="1"/>
    </xf>
    <xf numFmtId="0" fontId="33" fillId="19" borderId="19" xfId="0" applyFont="1" applyFill="1" applyBorder="1" applyAlignment="1">
      <alignment horizontal="center" vertical="center" wrapText="1"/>
    </xf>
    <xf numFmtId="0" fontId="31" fillId="19" borderId="20" xfId="0" applyFont="1" applyFill="1" applyBorder="1" applyAlignment="1">
      <alignment horizontal="left" vertical="center"/>
    </xf>
    <xf numFmtId="2" fontId="33" fillId="19" borderId="21" xfId="0" applyNumberFormat="1" applyFont="1" applyFill="1" applyBorder="1" applyAlignment="1">
      <alignment horizontal="center" vertical="center" wrapText="1"/>
    </xf>
    <xf numFmtId="1" fontId="33" fillId="19" borderId="22" xfId="0" applyNumberFormat="1" applyFont="1" applyFill="1" applyBorder="1" applyAlignment="1">
      <alignment horizontal="center" vertical="center" wrapText="1"/>
    </xf>
    <xf numFmtId="1" fontId="33" fillId="19" borderId="19" xfId="0" applyNumberFormat="1" applyFont="1" applyFill="1" applyBorder="1" applyAlignment="1">
      <alignment horizontal="center" vertical="center" wrapText="1"/>
    </xf>
    <xf numFmtId="1" fontId="33" fillId="19" borderId="20" xfId="0" applyNumberFormat="1" applyFont="1" applyFill="1" applyBorder="1" applyAlignment="1">
      <alignment horizontal="center" vertical="center" wrapText="1"/>
    </xf>
    <xf numFmtId="1" fontId="31" fillId="43" borderId="20" xfId="0" applyNumberFormat="1" applyFont="1" applyFill="1" applyBorder="1" applyAlignment="1">
      <alignment horizontal="center" vertical="center" wrapText="1"/>
    </xf>
    <xf numFmtId="0" fontId="33" fillId="44" borderId="1" xfId="0" applyFont="1" applyFill="1" applyBorder="1" applyAlignment="1">
      <alignment horizontal="center" vertical="center"/>
    </xf>
    <xf numFmtId="0" fontId="33" fillId="45" borderId="1" xfId="0" applyFont="1" applyFill="1" applyBorder="1" applyAlignment="1">
      <alignment horizontal="center" vertical="center"/>
    </xf>
    <xf numFmtId="0" fontId="33" fillId="46" borderId="1" xfId="0" applyFont="1" applyFill="1" applyBorder="1" applyAlignment="1">
      <alignment horizontal="center" vertical="center"/>
    </xf>
    <xf numFmtId="0" fontId="33" fillId="47" borderId="1" xfId="0" applyFont="1" applyFill="1" applyBorder="1" applyAlignment="1">
      <alignment horizontal="center" vertical="center"/>
    </xf>
    <xf numFmtId="0" fontId="33" fillId="47" borderId="6" xfId="0" applyFont="1" applyFill="1" applyBorder="1" applyAlignment="1">
      <alignment horizontal="center" vertical="center"/>
    </xf>
    <xf numFmtId="0" fontId="31" fillId="48" borderId="1" xfId="0" applyFont="1" applyFill="1" applyBorder="1" applyAlignment="1">
      <alignment horizontal="center"/>
    </xf>
    <xf numFmtId="1" fontId="31" fillId="48" borderId="1" xfId="0" applyNumberFormat="1" applyFont="1" applyFill="1" applyBorder="1" applyAlignment="1">
      <alignment horizontal="center"/>
    </xf>
    <xf numFmtId="1" fontId="31" fillId="49" borderId="5" xfId="0" applyNumberFormat="1" applyFont="1" applyFill="1" applyBorder="1" applyAlignment="1">
      <alignment horizontal="center"/>
    </xf>
    <xf numFmtId="1" fontId="31" fillId="49" borderId="1" xfId="0" applyNumberFormat="1" applyFont="1" applyFill="1" applyBorder="1" applyAlignment="1">
      <alignment horizontal="center"/>
    </xf>
    <xf numFmtId="9" fontId="31" fillId="19" borderId="1" xfId="0" applyNumberFormat="1" applyFont="1" applyFill="1" applyBorder="1" applyAlignment="1">
      <alignment horizontal="center"/>
    </xf>
    <xf numFmtId="0" fontId="31" fillId="50" borderId="22" xfId="0" applyFont="1" applyFill="1" applyBorder="1" applyAlignment="1">
      <alignment horizontal="center" vertical="center"/>
    </xf>
    <xf numFmtId="1" fontId="0" fillId="0" borderId="0" xfId="0" applyNumberFormat="1"/>
    <xf numFmtId="0" fontId="34" fillId="0" borderId="0" xfId="0" applyFont="1"/>
    <xf numFmtId="0" fontId="35" fillId="0" borderId="1" xfId="0" applyFont="1" applyBorder="1"/>
    <xf numFmtId="0" fontId="31" fillId="25" borderId="23" xfId="0" applyFont="1" applyFill="1" applyBorder="1" applyAlignment="1">
      <alignment horizontal="center" vertical="center" wrapText="1"/>
    </xf>
    <xf numFmtId="0" fontId="32" fillId="11" borderId="24" xfId="0" applyFont="1" applyFill="1" applyBorder="1" applyAlignment="1">
      <alignment horizontal="center" vertical="center" wrapText="1"/>
    </xf>
    <xf numFmtId="0" fontId="33" fillId="19" borderId="24" xfId="0" applyFont="1" applyFill="1" applyBorder="1" applyAlignment="1">
      <alignment horizontal="center" vertical="center" wrapText="1"/>
    </xf>
    <xf numFmtId="0" fontId="31" fillId="19" borderId="25" xfId="0" applyFont="1" applyFill="1" applyBorder="1" applyAlignment="1">
      <alignment horizontal="left" vertical="center"/>
    </xf>
    <xf numFmtId="2" fontId="33" fillId="19" borderId="26" xfId="0" applyNumberFormat="1" applyFont="1" applyFill="1" applyBorder="1" applyAlignment="1">
      <alignment horizontal="center" vertical="center" wrapText="1"/>
    </xf>
    <xf numFmtId="1" fontId="33" fillId="19" borderId="27" xfId="0" applyNumberFormat="1" applyFont="1" applyFill="1" applyBorder="1" applyAlignment="1">
      <alignment horizontal="center" vertical="center" wrapText="1"/>
    </xf>
    <xf numFmtId="1" fontId="33" fillId="19" borderId="24" xfId="0" applyNumberFormat="1" applyFont="1" applyFill="1" applyBorder="1" applyAlignment="1">
      <alignment horizontal="center" vertical="center" wrapText="1"/>
    </xf>
    <xf numFmtId="1" fontId="33" fillId="19" borderId="25" xfId="0" applyNumberFormat="1" applyFont="1" applyFill="1" applyBorder="1" applyAlignment="1">
      <alignment horizontal="center" vertical="center" wrapText="1"/>
    </xf>
    <xf numFmtId="1" fontId="31" fillId="43" borderId="25" xfId="0" applyNumberFormat="1" applyFont="1" applyFill="1" applyBorder="1" applyAlignment="1">
      <alignment horizontal="center" vertical="center" wrapText="1"/>
    </xf>
    <xf numFmtId="0" fontId="31" fillId="50" borderId="27" xfId="0" applyFont="1" applyFill="1" applyBorder="1" applyAlignment="1">
      <alignment horizontal="center" vertical="center"/>
    </xf>
    <xf numFmtId="0" fontId="33" fillId="19" borderId="24" xfId="0" applyFont="1" applyFill="1" applyBorder="1" applyAlignment="1">
      <alignment horizontal="center" wrapText="1"/>
    </xf>
    <xf numFmtId="0" fontId="31" fillId="19" borderId="25" xfId="0" applyFont="1" applyFill="1" applyBorder="1" applyAlignment="1">
      <alignment horizontal="left" wrapText="1"/>
    </xf>
    <xf numFmtId="164" fontId="33" fillId="19" borderId="26" xfId="0" applyNumberFormat="1" applyFont="1" applyFill="1" applyBorder="1" applyAlignment="1">
      <alignment horizontal="center" wrapText="1"/>
    </xf>
    <xf numFmtId="1" fontId="31" fillId="50" borderId="27" xfId="0" applyNumberFormat="1" applyFont="1" applyFill="1" applyBorder="1" applyAlignment="1">
      <alignment horizontal="center"/>
    </xf>
    <xf numFmtId="0" fontId="31" fillId="19" borderId="25" xfId="0" applyFont="1" applyFill="1" applyBorder="1" applyAlignment="1">
      <alignment horizontal="left"/>
    </xf>
    <xf numFmtId="1" fontId="33" fillId="19" borderId="26" xfId="0" applyNumberFormat="1" applyFont="1" applyFill="1" applyBorder="1" applyAlignment="1">
      <alignment horizontal="center" wrapText="1"/>
    </xf>
    <xf numFmtId="0" fontId="33" fillId="51" borderId="1" xfId="0" applyFont="1" applyFill="1" applyBorder="1" applyAlignment="1">
      <alignment horizontal="center" vertical="center"/>
    </xf>
    <xf numFmtId="0" fontId="36" fillId="52" borderId="24" xfId="0" applyFont="1" applyFill="1" applyBorder="1" applyAlignment="1">
      <alignment horizontal="center" vertical="center" wrapText="1"/>
    </xf>
    <xf numFmtId="0" fontId="37" fillId="53" borderId="24" xfId="0" applyFont="1" applyFill="1" applyBorder="1" applyAlignment="1">
      <alignment horizontal="center" vertical="center" wrapText="1"/>
    </xf>
    <xf numFmtId="0" fontId="38" fillId="22" borderId="24" xfId="0" applyFont="1" applyFill="1" applyBorder="1" applyAlignment="1">
      <alignment horizontal="center" vertical="center" wrapText="1"/>
    </xf>
    <xf numFmtId="0" fontId="39" fillId="54" borderId="24" xfId="0" applyFont="1" applyFill="1" applyBorder="1" applyAlignment="1">
      <alignment horizontal="center" vertical="center" wrapText="1"/>
    </xf>
    <xf numFmtId="164" fontId="33" fillId="19" borderId="26" xfId="0" applyNumberFormat="1" applyFont="1" applyFill="1" applyBorder="1" applyAlignment="1">
      <alignment horizontal="center" vertical="center" wrapText="1"/>
    </xf>
    <xf numFmtId="0" fontId="31" fillId="50" borderId="27" xfId="0" applyFont="1" applyFill="1" applyBorder="1" applyAlignment="1">
      <alignment horizontal="center"/>
    </xf>
    <xf numFmtId="0" fontId="40" fillId="55" borderId="24" xfId="0" applyFont="1" applyFill="1" applyBorder="1" applyAlignment="1">
      <alignment horizontal="center" vertical="center" wrapText="1"/>
    </xf>
    <xf numFmtId="0" fontId="31" fillId="19" borderId="25" xfId="0" applyFont="1" applyFill="1" applyBorder="1" applyAlignment="1">
      <alignment horizontal="left" vertical="center" wrapText="1"/>
    </xf>
    <xf numFmtId="0" fontId="41" fillId="56" borderId="1" xfId="0" applyFont="1" applyFill="1" applyBorder="1" applyAlignment="1">
      <alignment horizontal="center" vertical="center" wrapText="1"/>
    </xf>
    <xf numFmtId="0" fontId="33" fillId="19" borderId="1" xfId="0" applyFont="1" applyFill="1" applyBorder="1" applyAlignment="1">
      <alignment horizontal="center" vertical="center" wrapText="1"/>
    </xf>
    <xf numFmtId="0" fontId="31" fillId="19" borderId="1" xfId="0" applyFont="1" applyFill="1" applyBorder="1" applyAlignment="1">
      <alignment horizontal="left" vertical="center"/>
    </xf>
    <xf numFmtId="164" fontId="33" fillId="19" borderId="28" xfId="0" applyNumberFormat="1" applyFont="1" applyFill="1" applyBorder="1" applyAlignment="1">
      <alignment horizontal="center" vertical="center" wrapText="1"/>
    </xf>
    <xf numFmtId="1" fontId="33" fillId="19" borderId="29" xfId="0" applyNumberFormat="1" applyFont="1" applyFill="1" applyBorder="1" applyAlignment="1">
      <alignment horizontal="center" vertical="center" wrapText="1"/>
    </xf>
    <xf numFmtId="1" fontId="33" fillId="19" borderId="30" xfId="0" applyNumberFormat="1" applyFont="1" applyFill="1" applyBorder="1" applyAlignment="1">
      <alignment horizontal="center" vertical="center" wrapText="1"/>
    </xf>
    <xf numFmtId="1" fontId="33" fillId="19" borderId="31" xfId="0" applyNumberFormat="1" applyFont="1" applyFill="1" applyBorder="1" applyAlignment="1">
      <alignment horizontal="center" vertical="center" wrapText="1"/>
    </xf>
    <xf numFmtId="1" fontId="31" fillId="43" borderId="31" xfId="0" applyNumberFormat="1" applyFont="1" applyFill="1" applyBorder="1" applyAlignment="1">
      <alignment horizontal="center" vertical="center" wrapText="1"/>
    </xf>
    <xf numFmtId="0" fontId="31" fillId="50" borderId="32" xfId="0" applyFont="1" applyFill="1" applyBorder="1" applyAlignment="1">
      <alignment horizontal="center" vertical="center"/>
    </xf>
    <xf numFmtId="0" fontId="31" fillId="25" borderId="33" xfId="0" applyFont="1" applyFill="1" applyBorder="1" applyAlignment="1">
      <alignment horizontal="center" vertical="center" wrapText="1"/>
    </xf>
    <xf numFmtId="0" fontId="33" fillId="19" borderId="0" xfId="0" applyFont="1" applyFill="1"/>
    <xf numFmtId="0" fontId="33" fillId="19" borderId="0" xfId="0" applyFont="1" applyFill="1" applyAlignment="1">
      <alignment horizontal="left"/>
    </xf>
    <xf numFmtId="1" fontId="33" fillId="19" borderId="0" xfId="0" applyNumberFormat="1" applyFont="1" applyFill="1" applyAlignment="1">
      <alignment horizontal="center"/>
    </xf>
    <xf numFmtId="1" fontId="33" fillId="19" borderId="0" xfId="0" applyNumberFormat="1" applyFont="1" applyFill="1"/>
    <xf numFmtId="9" fontId="33" fillId="19" borderId="0" xfId="0" applyNumberFormat="1" applyFont="1" applyFill="1"/>
    <xf numFmtId="168" fontId="33" fillId="19" borderId="0" xfId="0" applyNumberFormat="1" applyFont="1" applyFill="1"/>
    <xf numFmtId="0" fontId="27" fillId="30" borderId="34" xfId="0" applyFont="1" applyFill="1" applyBorder="1" applyAlignment="1">
      <alignment horizontal="center" vertical="center" wrapText="1"/>
    </xf>
    <xf numFmtId="0" fontId="27" fillId="30" borderId="35" xfId="0" applyFont="1" applyFill="1" applyBorder="1" applyAlignment="1">
      <alignment horizontal="center" vertical="center" wrapText="1"/>
    </xf>
    <xf numFmtId="0" fontId="31" fillId="19" borderId="36" xfId="0" applyFont="1" applyFill="1" applyBorder="1" applyAlignment="1">
      <alignment horizontal="center" vertical="center" wrapText="1"/>
    </xf>
    <xf numFmtId="0" fontId="27" fillId="30" borderId="37" xfId="0" applyFont="1" applyFill="1" applyBorder="1" applyAlignment="1">
      <alignment horizontal="center" vertical="center" wrapText="1"/>
    </xf>
    <xf numFmtId="0" fontId="31" fillId="19" borderId="38" xfId="0" applyFont="1" applyFill="1" applyBorder="1" applyAlignment="1">
      <alignment horizontal="center" vertical="center" wrapText="1"/>
    </xf>
    <xf numFmtId="0" fontId="27" fillId="19" borderId="39" xfId="0" applyFont="1" applyFill="1" applyBorder="1" applyAlignment="1">
      <alignment horizontal="center" vertical="center" wrapText="1"/>
    </xf>
    <xf numFmtId="0" fontId="27" fillId="30" borderId="1" xfId="0" applyFont="1" applyFill="1" applyBorder="1" applyAlignment="1">
      <alignment horizontal="center" vertical="center" wrapText="1"/>
    </xf>
    <xf numFmtId="0" fontId="27" fillId="30" borderId="40" xfId="0" applyFont="1" applyFill="1" applyBorder="1" applyAlignment="1">
      <alignment horizontal="center" vertical="center" wrapText="1"/>
    </xf>
    <xf numFmtId="0" fontId="27" fillId="30" borderId="41" xfId="0" applyFont="1" applyFill="1" applyBorder="1" applyAlignment="1">
      <alignment horizontal="center" vertical="center" wrapText="1"/>
    </xf>
    <xf numFmtId="9" fontId="27" fillId="30" borderId="42" xfId="0" applyNumberFormat="1" applyFont="1" applyFill="1" applyBorder="1" applyAlignment="1">
      <alignment horizontal="center" vertical="center" wrapText="1"/>
    </xf>
    <xf numFmtId="0" fontId="27" fillId="30" borderId="43" xfId="0" applyFont="1" applyFill="1" applyBorder="1" applyAlignment="1">
      <alignment horizontal="center" vertical="center" wrapText="1"/>
    </xf>
    <xf numFmtId="0" fontId="28" fillId="31" borderId="44" xfId="0" applyFont="1" applyFill="1" applyBorder="1" applyAlignment="1">
      <alignment horizontal="center" vertical="center" wrapText="1"/>
    </xf>
    <xf numFmtId="0" fontId="28" fillId="31" borderId="45" xfId="0" applyFont="1" applyFill="1" applyBorder="1" applyAlignment="1">
      <alignment horizontal="center" vertical="center" wrapText="1"/>
    </xf>
    <xf numFmtId="0" fontId="28" fillId="57" borderId="3" xfId="0" applyFont="1" applyFill="1" applyBorder="1" applyAlignment="1">
      <alignment horizontal="center" vertical="center" wrapText="1"/>
    </xf>
    <xf numFmtId="0" fontId="28" fillId="31" borderId="46" xfId="0" applyFont="1" applyFill="1" applyBorder="1" applyAlignment="1">
      <alignment horizontal="center" vertical="center" wrapText="1"/>
    </xf>
    <xf numFmtId="0" fontId="31" fillId="58" borderId="47" xfId="0" applyFont="1" applyFill="1" applyBorder="1" applyAlignment="1">
      <alignment horizontal="center" vertical="center" wrapText="1"/>
    </xf>
    <xf numFmtId="0" fontId="31" fillId="59" borderId="3" xfId="0" applyFont="1" applyFill="1" applyBorder="1" applyAlignment="1">
      <alignment horizontal="center" vertical="center" wrapText="1"/>
    </xf>
    <xf numFmtId="0" fontId="31" fillId="41" borderId="3" xfId="0" applyFont="1" applyFill="1" applyBorder="1" applyAlignment="1">
      <alignment horizontal="center" vertical="center" wrapText="1"/>
    </xf>
    <xf numFmtId="0" fontId="31" fillId="14" borderId="3" xfId="0" applyFont="1" applyFill="1" applyBorder="1" applyAlignment="1">
      <alignment horizontal="center" vertical="center" wrapText="1"/>
    </xf>
    <xf numFmtId="0" fontId="31" fillId="60" borderId="3" xfId="0" applyFont="1" applyFill="1" applyBorder="1" applyAlignment="1">
      <alignment horizontal="center" vertical="center" wrapText="1"/>
    </xf>
    <xf numFmtId="0" fontId="31" fillId="61" borderId="3" xfId="0" applyFont="1" applyFill="1" applyBorder="1" applyAlignment="1">
      <alignment horizontal="center" vertical="center" wrapText="1"/>
    </xf>
    <xf numFmtId="0" fontId="28" fillId="62" borderId="3" xfId="0" applyFont="1" applyFill="1" applyBorder="1" applyAlignment="1">
      <alignment horizontal="center" vertical="center" wrapText="1"/>
    </xf>
    <xf numFmtId="0" fontId="28" fillId="63" borderId="3" xfId="0" applyFont="1" applyFill="1" applyBorder="1" applyAlignment="1">
      <alignment horizontal="center" vertical="center" wrapText="1"/>
    </xf>
    <xf numFmtId="0" fontId="42" fillId="19" borderId="48" xfId="0" applyFont="1" applyFill="1" applyBorder="1" applyAlignment="1">
      <alignment horizontal="center" vertical="center" wrapText="1"/>
    </xf>
    <xf numFmtId="0" fontId="28" fillId="33" borderId="49" xfId="0" applyFont="1" applyFill="1" applyBorder="1" applyAlignment="1">
      <alignment horizontal="center" vertical="center" wrapText="1"/>
    </xf>
    <xf numFmtId="0" fontId="31" fillId="64" borderId="3" xfId="0" applyFont="1" applyFill="1" applyBorder="1" applyAlignment="1">
      <alignment horizontal="center" vertical="center" wrapText="1"/>
    </xf>
    <xf numFmtId="0" fontId="28" fillId="65" borderId="3" xfId="0" applyFont="1" applyFill="1" applyBorder="1" applyAlignment="1">
      <alignment horizontal="center" vertical="center" wrapText="1"/>
    </xf>
    <xf numFmtId="0" fontId="28" fillId="65" borderId="47" xfId="0" applyFont="1" applyFill="1" applyBorder="1" applyAlignment="1">
      <alignment horizontal="center" vertical="center" wrapText="1"/>
    </xf>
    <xf numFmtId="0" fontId="28" fillId="34" borderId="2" xfId="0" applyFont="1" applyFill="1" applyBorder="1" applyAlignment="1">
      <alignment horizontal="center" vertical="center" wrapText="1"/>
    </xf>
    <xf numFmtId="0" fontId="28" fillId="34" borderId="3" xfId="0" applyFont="1" applyFill="1" applyBorder="1" applyAlignment="1">
      <alignment horizontal="center" vertical="center" wrapText="1"/>
    </xf>
    <xf numFmtId="0" fontId="28" fillId="66" borderId="3" xfId="0" applyFont="1" applyFill="1" applyBorder="1" applyAlignment="1">
      <alignment horizontal="center" vertical="center" wrapText="1"/>
    </xf>
    <xf numFmtId="0" fontId="28" fillId="66" borderId="47" xfId="0" applyFont="1" applyFill="1" applyBorder="1" applyAlignment="1">
      <alignment horizontal="center" vertical="center" wrapText="1"/>
    </xf>
    <xf numFmtId="0" fontId="28" fillId="35" borderId="2" xfId="0" applyFont="1" applyFill="1" applyBorder="1" applyAlignment="1">
      <alignment horizontal="center" vertical="center" wrapText="1"/>
    </xf>
    <xf numFmtId="0" fontId="28" fillId="35" borderId="3" xfId="0" applyFont="1" applyFill="1" applyBorder="1" applyAlignment="1">
      <alignment horizontal="center" vertical="center" wrapText="1"/>
    </xf>
    <xf numFmtId="0" fontId="28" fillId="67" borderId="3" xfId="0" applyFont="1" applyFill="1" applyBorder="1" applyAlignment="1">
      <alignment horizontal="center" vertical="center" wrapText="1"/>
    </xf>
    <xf numFmtId="0" fontId="28" fillId="67" borderId="47" xfId="0" applyFont="1" applyFill="1" applyBorder="1" applyAlignment="1">
      <alignment horizontal="center" vertical="center" wrapText="1"/>
    </xf>
    <xf numFmtId="0" fontId="28" fillId="36" borderId="2" xfId="0" applyFont="1" applyFill="1" applyBorder="1" applyAlignment="1">
      <alignment horizontal="center" vertical="center" wrapText="1"/>
    </xf>
    <xf numFmtId="0" fontId="28" fillId="36" borderId="3" xfId="0" applyFont="1" applyFill="1" applyBorder="1" applyAlignment="1">
      <alignment horizontal="center" vertical="center" wrapText="1"/>
    </xf>
    <xf numFmtId="0" fontId="28" fillId="68" borderId="3" xfId="0" applyFont="1" applyFill="1" applyBorder="1" applyAlignment="1">
      <alignment horizontal="center" vertical="center" wrapText="1"/>
    </xf>
    <xf numFmtId="0" fontId="28" fillId="68" borderId="47" xfId="0" applyFont="1" applyFill="1" applyBorder="1" applyAlignment="1">
      <alignment horizontal="center" vertical="center" wrapText="1"/>
    </xf>
    <xf numFmtId="0" fontId="28" fillId="37" borderId="44" xfId="0" applyFont="1" applyFill="1" applyBorder="1" applyAlignment="1">
      <alignment horizontal="center" vertical="center" wrapText="1"/>
    </xf>
    <xf numFmtId="0" fontId="28" fillId="37" borderId="50" xfId="0" applyFont="1" applyFill="1" applyBorder="1" applyAlignment="1">
      <alignment horizontal="center" vertical="center" wrapText="1"/>
    </xf>
    <xf numFmtId="0" fontId="28" fillId="38" borderId="45" xfId="0" applyFont="1" applyFill="1" applyBorder="1" applyAlignment="1">
      <alignment horizontal="center" vertical="center" wrapText="1"/>
    </xf>
    <xf numFmtId="0" fontId="31" fillId="69" borderId="47" xfId="0" applyFont="1" applyFill="1" applyBorder="1" applyAlignment="1">
      <alignment horizontal="center" vertical="center" wrapText="1"/>
    </xf>
    <xf numFmtId="9" fontId="28" fillId="39" borderId="51" xfId="0" applyNumberFormat="1" applyFont="1" applyFill="1" applyBorder="1" applyAlignment="1">
      <alignment horizontal="center" vertical="center" wrapText="1"/>
    </xf>
    <xf numFmtId="0" fontId="28" fillId="40" borderId="52" xfId="0" applyFont="1" applyFill="1" applyBorder="1" applyAlignment="1">
      <alignment horizontal="center" vertical="center" wrapText="1"/>
    </xf>
    <xf numFmtId="0" fontId="28" fillId="40" borderId="50" xfId="0" applyFont="1" applyFill="1" applyBorder="1" applyAlignment="1">
      <alignment horizontal="center" vertical="center" wrapText="1"/>
    </xf>
    <xf numFmtId="0" fontId="28" fillId="40" borderId="45" xfId="0" applyFont="1" applyFill="1" applyBorder="1" applyAlignment="1">
      <alignment horizontal="center" vertical="center" wrapText="1"/>
    </xf>
    <xf numFmtId="0" fontId="32" fillId="11" borderId="53" xfId="0" applyFont="1" applyFill="1" applyBorder="1" applyAlignment="1">
      <alignment horizontal="center" vertical="center" wrapText="1"/>
    </xf>
    <xf numFmtId="0" fontId="43" fillId="19" borderId="1" xfId="0" applyFont="1" applyFill="1" applyBorder="1" applyAlignment="1">
      <alignment horizontal="center" vertical="center" wrapText="1"/>
    </xf>
    <xf numFmtId="0" fontId="31" fillId="19" borderId="54" xfId="0" applyFont="1" applyFill="1" applyBorder="1" applyAlignment="1">
      <alignment horizontal="left" vertical="center" wrapText="1"/>
    </xf>
    <xf numFmtId="2" fontId="44" fillId="0" borderId="55" xfId="0" applyNumberFormat="1" applyFont="1" applyBorder="1" applyAlignment="1">
      <alignment horizontal="center" vertical="center" wrapText="1"/>
    </xf>
    <xf numFmtId="1" fontId="44" fillId="19" borderId="1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horizontal="center" vertical="center" wrapText="1"/>
    </xf>
    <xf numFmtId="1" fontId="31" fillId="19" borderId="56" xfId="0" applyNumberFormat="1" applyFont="1" applyFill="1" applyBorder="1" applyAlignment="1">
      <alignment horizontal="center" vertical="center" wrapText="1"/>
    </xf>
    <xf numFmtId="0" fontId="33" fillId="51" borderId="6" xfId="0" applyFont="1" applyFill="1" applyBorder="1" applyAlignment="1">
      <alignment horizontal="center"/>
    </xf>
    <xf numFmtId="0" fontId="33" fillId="51" borderId="1" xfId="0" applyFont="1" applyFill="1" applyBorder="1" applyAlignment="1">
      <alignment horizontal="center"/>
    </xf>
    <xf numFmtId="0" fontId="43" fillId="14" borderId="5" xfId="0" applyFont="1" applyFill="1" applyBorder="1" applyAlignment="1">
      <alignment horizontal="center"/>
    </xf>
    <xf numFmtId="0" fontId="43" fillId="14" borderId="1" xfId="0" applyFont="1" applyFill="1" applyBorder="1" applyAlignment="1">
      <alignment horizontal="center"/>
    </xf>
    <xf numFmtId="0" fontId="45" fillId="70" borderId="1" xfId="0" applyFont="1" applyFill="1" applyBorder="1" applyAlignment="1">
      <alignment horizontal="center"/>
    </xf>
    <xf numFmtId="1" fontId="45" fillId="70" borderId="1" xfId="0" applyNumberFormat="1" applyFont="1" applyFill="1" applyBorder="1" applyAlignment="1">
      <alignment horizontal="center"/>
    </xf>
    <xf numFmtId="1" fontId="45" fillId="70" borderId="55" xfId="0" applyNumberFormat="1" applyFont="1" applyFill="1" applyBorder="1" applyAlignment="1">
      <alignment horizontal="center"/>
    </xf>
    <xf numFmtId="0" fontId="43" fillId="45" borderId="5" xfId="0" applyFont="1" applyFill="1" applyBorder="1" applyAlignment="1">
      <alignment horizontal="center"/>
    </xf>
    <xf numFmtId="0" fontId="43" fillId="45" borderId="1" xfId="0" applyFont="1" applyFill="1" applyBorder="1" applyAlignment="1">
      <alignment horizontal="center"/>
    </xf>
    <xf numFmtId="0" fontId="45" fillId="54" borderId="1" xfId="0" applyFont="1" applyFill="1" applyBorder="1" applyAlignment="1">
      <alignment horizontal="center"/>
    </xf>
    <xf numFmtId="1" fontId="45" fillId="54" borderId="1" xfId="0" applyNumberFormat="1" applyFont="1" applyFill="1" applyBorder="1" applyAlignment="1">
      <alignment horizontal="center"/>
    </xf>
    <xf numFmtId="1" fontId="45" fillId="54" borderId="55" xfId="0" applyNumberFormat="1" applyFont="1" applyFill="1" applyBorder="1" applyAlignment="1">
      <alignment horizontal="center"/>
    </xf>
    <xf numFmtId="0" fontId="43" fillId="46" borderId="5" xfId="0" applyFont="1" applyFill="1" applyBorder="1" applyAlignment="1">
      <alignment horizontal="center"/>
    </xf>
    <xf numFmtId="0" fontId="43" fillId="46" borderId="1" xfId="0" applyFont="1" applyFill="1" applyBorder="1" applyAlignment="1">
      <alignment horizontal="center"/>
    </xf>
    <xf numFmtId="0" fontId="45" fillId="71" borderId="1" xfId="0" applyFont="1" applyFill="1" applyBorder="1" applyAlignment="1">
      <alignment horizontal="center"/>
    </xf>
    <xf numFmtId="1" fontId="45" fillId="71" borderId="1" xfId="0" applyNumberFormat="1" applyFont="1" applyFill="1" applyBorder="1" applyAlignment="1">
      <alignment horizontal="center"/>
    </xf>
    <xf numFmtId="1" fontId="45" fillId="71" borderId="55" xfId="0" applyNumberFormat="1" applyFont="1" applyFill="1" applyBorder="1" applyAlignment="1">
      <alignment horizontal="center"/>
    </xf>
    <xf numFmtId="0" fontId="43" fillId="47" borderId="5" xfId="0" applyFont="1" applyFill="1" applyBorder="1" applyAlignment="1">
      <alignment horizontal="center"/>
    </xf>
    <xf numFmtId="0" fontId="43" fillId="47" borderId="1" xfId="0" applyFont="1" applyFill="1" applyBorder="1" applyAlignment="1">
      <alignment horizontal="center"/>
    </xf>
    <xf numFmtId="0" fontId="45" fillId="72" borderId="1" xfId="0" applyFont="1" applyFill="1" applyBorder="1" applyAlignment="1">
      <alignment horizontal="center"/>
    </xf>
    <xf numFmtId="1" fontId="45" fillId="72" borderId="1" xfId="0" applyNumberFormat="1" applyFont="1" applyFill="1" applyBorder="1" applyAlignment="1">
      <alignment horizontal="center"/>
    </xf>
    <xf numFmtId="1" fontId="45" fillId="72" borderId="55" xfId="0" applyNumberFormat="1" applyFont="1" applyFill="1" applyBorder="1" applyAlignment="1">
      <alignment horizontal="center"/>
    </xf>
    <xf numFmtId="0" fontId="31" fillId="48" borderId="22" xfId="0" applyFont="1" applyFill="1" applyBorder="1" applyAlignment="1">
      <alignment horizontal="center"/>
    </xf>
    <xf numFmtId="1" fontId="31" fillId="48" borderId="19" xfId="0" applyNumberFormat="1" applyFont="1" applyFill="1" applyBorder="1" applyAlignment="1">
      <alignment horizontal="center"/>
    </xf>
    <xf numFmtId="1" fontId="31" fillId="49" borderId="53" xfId="0" applyNumberFormat="1" applyFont="1" applyFill="1" applyBorder="1" applyAlignment="1">
      <alignment horizontal="center"/>
    </xf>
    <xf numFmtId="1" fontId="45" fillId="19" borderId="55" xfId="0" applyNumberFormat="1" applyFont="1" applyFill="1" applyBorder="1" applyAlignment="1">
      <alignment horizontal="center"/>
    </xf>
    <xf numFmtId="9" fontId="31" fillId="19" borderId="57" xfId="0" applyNumberFormat="1" applyFont="1" applyFill="1" applyBorder="1" applyAlignment="1">
      <alignment horizontal="center"/>
    </xf>
    <xf numFmtId="0" fontId="33" fillId="50" borderId="22" xfId="0" applyFont="1" applyFill="1" applyBorder="1" applyAlignment="1">
      <alignment horizontal="center" vertical="center"/>
    </xf>
    <xf numFmtId="0" fontId="31" fillId="50" borderId="19" xfId="0" applyFont="1" applyFill="1" applyBorder="1" applyAlignment="1">
      <alignment horizontal="center" vertical="center" wrapText="1"/>
    </xf>
    <xf numFmtId="1" fontId="31" fillId="50" borderId="53" xfId="0" applyNumberFormat="1" applyFont="1" applyFill="1" applyBorder="1" applyAlignment="1">
      <alignment horizontal="center" vertical="center" wrapText="1"/>
    </xf>
    <xf numFmtId="0" fontId="32" fillId="11" borderId="58" xfId="0" applyFont="1" applyFill="1" applyBorder="1" applyAlignment="1">
      <alignment horizontal="center" vertical="center" wrapText="1"/>
    </xf>
    <xf numFmtId="0" fontId="31" fillId="19" borderId="59" xfId="0" applyFont="1" applyFill="1" applyBorder="1" applyAlignment="1">
      <alignment horizontal="left" vertical="center" wrapText="1"/>
    </xf>
    <xf numFmtId="1" fontId="31" fillId="19" borderId="60" xfId="0" applyNumberFormat="1" applyFont="1" applyFill="1" applyBorder="1" applyAlignment="1">
      <alignment horizontal="center" vertical="center" wrapText="1"/>
    </xf>
    <xf numFmtId="0" fontId="33" fillId="44" borderId="6" xfId="0" applyFont="1" applyFill="1" applyBorder="1" applyAlignment="1">
      <alignment horizontal="center"/>
    </xf>
    <xf numFmtId="0" fontId="33" fillId="44" borderId="1" xfId="0" applyFont="1" applyFill="1" applyBorder="1" applyAlignment="1">
      <alignment horizontal="center"/>
    </xf>
    <xf numFmtId="0" fontId="43" fillId="51" borderId="5" xfId="0" applyFont="1" applyFill="1" applyBorder="1" applyAlignment="1">
      <alignment horizontal="center"/>
    </xf>
    <xf numFmtId="0" fontId="31" fillId="48" borderId="27" xfId="0" applyFont="1" applyFill="1" applyBorder="1" applyAlignment="1">
      <alignment horizontal="center"/>
    </xf>
    <xf numFmtId="1" fontId="31" fillId="48" borderId="24" xfId="0" applyNumberFormat="1" applyFont="1" applyFill="1" applyBorder="1" applyAlignment="1">
      <alignment horizontal="center"/>
    </xf>
    <xf numFmtId="1" fontId="31" fillId="49" borderId="58" xfId="0" applyNumberFormat="1" applyFont="1" applyFill="1" applyBorder="1" applyAlignment="1">
      <alignment horizontal="center"/>
    </xf>
    <xf numFmtId="9" fontId="31" fillId="19" borderId="61" xfId="0" applyNumberFormat="1" applyFont="1" applyFill="1" applyBorder="1" applyAlignment="1">
      <alignment horizontal="center"/>
    </xf>
    <xf numFmtId="0" fontId="33" fillId="50" borderId="27" xfId="0" applyFont="1" applyFill="1" applyBorder="1" applyAlignment="1">
      <alignment horizontal="center" vertical="center"/>
    </xf>
    <xf numFmtId="0" fontId="31" fillId="50" borderId="24" xfId="0" applyFont="1" applyFill="1" applyBorder="1" applyAlignment="1">
      <alignment horizontal="center" vertical="center" wrapText="1"/>
    </xf>
    <xf numFmtId="1" fontId="31" fillId="50" borderId="58" xfId="0" applyNumberFormat="1" applyFont="1" applyFill="1" applyBorder="1" applyAlignment="1">
      <alignment horizontal="center" vertical="center" wrapText="1"/>
    </xf>
    <xf numFmtId="0" fontId="31" fillId="25" borderId="62" xfId="0" applyFont="1" applyFill="1" applyBorder="1" applyAlignment="1">
      <alignment horizontal="center" vertical="center" wrapText="1"/>
    </xf>
    <xf numFmtId="0" fontId="32" fillId="11" borderId="63" xfId="0" applyFont="1" applyFill="1" applyBorder="1" applyAlignment="1">
      <alignment horizontal="center" vertical="center" wrapText="1"/>
    </xf>
    <xf numFmtId="0" fontId="31" fillId="19" borderId="64" xfId="0" applyFont="1" applyFill="1" applyBorder="1" applyAlignment="1">
      <alignment horizontal="left" vertical="center" wrapText="1"/>
    </xf>
    <xf numFmtId="1" fontId="31" fillId="19" borderId="65" xfId="0" applyNumberFormat="1" applyFont="1" applyFill="1" applyBorder="1" applyAlignment="1">
      <alignment horizontal="center" vertical="center" wrapText="1"/>
    </xf>
    <xf numFmtId="0" fontId="31" fillId="48" borderId="66" xfId="0" applyFont="1" applyFill="1" applyBorder="1" applyAlignment="1">
      <alignment horizontal="center"/>
    </xf>
    <xf numFmtId="1" fontId="31" fillId="48" borderId="67" xfId="0" applyNumberFormat="1" applyFont="1" applyFill="1" applyBorder="1" applyAlignment="1">
      <alignment horizontal="center"/>
    </xf>
    <xf numFmtId="1" fontId="31" fillId="49" borderId="63" xfId="0" applyNumberFormat="1" applyFont="1" applyFill="1" applyBorder="1" applyAlignment="1">
      <alignment horizontal="center"/>
    </xf>
    <xf numFmtId="9" fontId="31" fillId="19" borderId="68" xfId="0" applyNumberFormat="1" applyFont="1" applyFill="1" applyBorder="1" applyAlignment="1">
      <alignment horizontal="center"/>
    </xf>
    <xf numFmtId="0" fontId="33" fillId="50" borderId="66" xfId="0" applyFont="1" applyFill="1" applyBorder="1" applyAlignment="1">
      <alignment horizontal="center" vertical="center"/>
    </xf>
    <xf numFmtId="0" fontId="31" fillId="50" borderId="67" xfId="0" applyFont="1" applyFill="1" applyBorder="1" applyAlignment="1">
      <alignment horizontal="center" vertical="center" wrapText="1"/>
    </xf>
    <xf numFmtId="1" fontId="31" fillId="50" borderId="63" xfId="0" applyNumberFormat="1" applyFont="1" applyFill="1" applyBorder="1" applyAlignment="1">
      <alignment horizontal="center" vertical="center" wrapText="1"/>
    </xf>
    <xf numFmtId="0" fontId="45" fillId="19" borderId="4" xfId="0" applyFont="1" applyFill="1" applyBorder="1" applyAlignment="1">
      <alignment horizontal="center" vertical="center" wrapText="1"/>
    </xf>
    <xf numFmtId="0" fontId="46" fillId="73" borderId="1" xfId="0" applyFont="1" applyFill="1" applyBorder="1" applyAlignment="1">
      <alignment horizontal="center" vertical="center" wrapText="1"/>
    </xf>
    <xf numFmtId="0" fontId="47" fillId="19" borderId="1" xfId="0" applyFont="1" applyFill="1" applyBorder="1" applyAlignment="1">
      <alignment horizontal="center" vertical="center" wrapText="1"/>
    </xf>
    <xf numFmtId="2" fontId="44" fillId="0" borderId="55" xfId="0" applyNumberFormat="1" applyFont="1" applyBorder="1" applyAlignment="1">
      <alignment vertical="center" wrapText="1"/>
    </xf>
    <xf numFmtId="1" fontId="44" fillId="19" borderId="1" xfId="0" applyNumberFormat="1" applyFont="1" applyFill="1" applyBorder="1" applyAlignment="1">
      <alignment vertical="center" wrapText="1"/>
    </xf>
    <xf numFmtId="0" fontId="44" fillId="19" borderId="1" xfId="0" applyFont="1" applyFill="1" applyBorder="1" applyAlignment="1">
      <alignment vertical="center" wrapText="1"/>
    </xf>
    <xf numFmtId="1" fontId="44" fillId="0" borderId="6" xfId="0" applyNumberFormat="1" applyFont="1" applyBorder="1" applyAlignment="1">
      <alignment horizontal="center" vertical="center" wrapText="1"/>
    </xf>
    <xf numFmtId="0" fontId="43" fillId="14" borderId="6" xfId="0" applyFont="1" applyFill="1" applyBorder="1" applyAlignment="1">
      <alignment vertical="center"/>
    </xf>
    <xf numFmtId="0" fontId="43" fillId="14" borderId="1" xfId="0" applyFont="1" applyFill="1" applyBorder="1" applyAlignment="1">
      <alignment vertical="center"/>
    </xf>
    <xf numFmtId="0" fontId="43" fillId="14" borderId="5" xfId="0" applyFont="1" applyFill="1" applyBorder="1" applyAlignment="1">
      <alignment vertical="center"/>
    </xf>
    <xf numFmtId="0" fontId="45" fillId="70" borderId="1" xfId="0" applyFont="1" applyFill="1" applyBorder="1" applyAlignment="1">
      <alignment vertical="center"/>
    </xf>
    <xf numFmtId="1" fontId="45" fillId="70" borderId="1" xfId="0" applyNumberFormat="1" applyFont="1" applyFill="1" applyBorder="1" applyAlignment="1">
      <alignment vertical="center"/>
    </xf>
    <xf numFmtId="1" fontId="45" fillId="70" borderId="55" xfId="0" applyNumberFormat="1" applyFont="1" applyFill="1" applyBorder="1" applyAlignment="1">
      <alignment vertical="center"/>
    </xf>
    <xf numFmtId="0" fontId="43" fillId="45" borderId="5" xfId="0" applyFont="1" applyFill="1" applyBorder="1" applyAlignment="1">
      <alignment vertical="center"/>
    </xf>
    <xf numFmtId="0" fontId="43" fillId="45" borderId="1" xfId="0" applyFont="1" applyFill="1" applyBorder="1" applyAlignment="1">
      <alignment vertical="center"/>
    </xf>
    <xf numFmtId="0" fontId="45" fillId="54" borderId="1" xfId="0" applyFont="1" applyFill="1" applyBorder="1" applyAlignment="1">
      <alignment vertical="center"/>
    </xf>
    <xf numFmtId="1" fontId="45" fillId="54" borderId="1" xfId="0" applyNumberFormat="1" applyFont="1" applyFill="1" applyBorder="1" applyAlignment="1">
      <alignment vertical="center"/>
    </xf>
    <xf numFmtId="1" fontId="45" fillId="54" borderId="55" xfId="0" applyNumberFormat="1" applyFont="1" applyFill="1" applyBorder="1" applyAlignment="1">
      <alignment vertical="center"/>
    </xf>
    <xf numFmtId="0" fontId="43" fillId="46" borderId="5" xfId="0" applyFont="1" applyFill="1" applyBorder="1" applyAlignment="1">
      <alignment vertical="center"/>
    </xf>
    <xf numFmtId="0" fontId="43" fillId="46" borderId="1" xfId="0" applyFont="1" applyFill="1" applyBorder="1" applyAlignment="1">
      <alignment vertical="center"/>
    </xf>
    <xf numFmtId="0" fontId="45" fillId="71" borderId="1" xfId="0" applyFont="1" applyFill="1" applyBorder="1" applyAlignment="1">
      <alignment vertical="center"/>
    </xf>
    <xf numFmtId="1" fontId="45" fillId="71" borderId="1" xfId="0" applyNumberFormat="1" applyFont="1" applyFill="1" applyBorder="1" applyAlignment="1">
      <alignment vertical="center"/>
    </xf>
    <xf numFmtId="1" fontId="45" fillId="71" borderId="55" xfId="0" applyNumberFormat="1" applyFont="1" applyFill="1" applyBorder="1" applyAlignment="1">
      <alignment vertical="center"/>
    </xf>
    <xf numFmtId="0" fontId="43" fillId="47" borderId="5" xfId="0" applyFont="1" applyFill="1" applyBorder="1" applyAlignment="1">
      <alignment vertical="center"/>
    </xf>
    <xf numFmtId="0" fontId="43" fillId="47" borderId="1" xfId="0" applyFont="1" applyFill="1" applyBorder="1" applyAlignment="1">
      <alignment vertical="center"/>
    </xf>
    <xf numFmtId="0" fontId="45" fillId="72" borderId="1" xfId="0" applyFont="1" applyFill="1" applyBorder="1" applyAlignment="1">
      <alignment vertical="center"/>
    </xf>
    <xf numFmtId="1" fontId="45" fillId="72" borderId="1" xfId="0" applyNumberFormat="1" applyFont="1" applyFill="1" applyBorder="1" applyAlignment="1">
      <alignment vertical="center"/>
    </xf>
    <xf numFmtId="1" fontId="45" fillId="72" borderId="55" xfId="0" applyNumberFormat="1" applyFont="1" applyFill="1" applyBorder="1" applyAlignment="1">
      <alignment vertical="center"/>
    </xf>
    <xf numFmtId="0" fontId="45" fillId="19" borderId="5" xfId="0" applyFont="1" applyFill="1" applyBorder="1" applyAlignment="1">
      <alignment horizontal="center" vertical="center"/>
    </xf>
    <xf numFmtId="1" fontId="45" fillId="19" borderId="1" xfId="0" applyNumberFormat="1" applyFont="1" applyFill="1" applyBorder="1" applyAlignment="1">
      <alignment horizontal="center" vertical="center"/>
    </xf>
    <xf numFmtId="1" fontId="45" fillId="19" borderId="55" xfId="0" applyNumberFormat="1" applyFont="1" applyFill="1" applyBorder="1" applyAlignment="1">
      <alignment horizontal="center" vertical="center"/>
    </xf>
    <xf numFmtId="9" fontId="45" fillId="19" borderId="5" xfId="0" applyNumberFormat="1" applyFont="1" applyFill="1" applyBorder="1" applyAlignment="1">
      <alignment horizontal="center" vertical="center"/>
    </xf>
    <xf numFmtId="0" fontId="43" fillId="14" borderId="1" xfId="0" applyFont="1" applyFill="1" applyBorder="1" applyAlignment="1">
      <alignment horizontal="center" vertical="center"/>
    </xf>
    <xf numFmtId="0" fontId="45" fillId="19" borderId="1" xfId="0" applyFont="1" applyFill="1" applyBorder="1" applyAlignment="1">
      <alignment horizontal="center" vertical="center" wrapText="1"/>
    </xf>
    <xf numFmtId="1" fontId="45" fillId="19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31" fillId="25" borderId="69" xfId="0" applyFont="1" applyFill="1" applyBorder="1" applyAlignment="1">
      <alignment horizontal="center" vertical="center" wrapText="1"/>
    </xf>
    <xf numFmtId="0" fontId="32" fillId="11" borderId="70" xfId="0" applyFont="1" applyFill="1" applyBorder="1" applyAlignment="1">
      <alignment horizontal="center" vertical="center" wrapText="1"/>
    </xf>
    <xf numFmtId="0" fontId="31" fillId="19" borderId="71" xfId="0" applyFont="1" applyFill="1" applyBorder="1" applyAlignment="1">
      <alignment horizontal="left" vertical="center" wrapText="1"/>
    </xf>
    <xf numFmtId="1" fontId="31" fillId="19" borderId="72" xfId="0" applyNumberFormat="1" applyFont="1" applyFill="1" applyBorder="1" applyAlignment="1">
      <alignment horizontal="center" vertical="center" wrapText="1"/>
    </xf>
    <xf numFmtId="0" fontId="33" fillId="44" borderId="2" xfId="0" applyFont="1" applyFill="1" applyBorder="1" applyAlignment="1">
      <alignment horizontal="center"/>
    </xf>
    <xf numFmtId="0" fontId="43" fillId="19" borderId="1" xfId="0" applyFont="1" applyFill="1" applyBorder="1" applyAlignment="1">
      <alignment horizontal="center"/>
    </xf>
    <xf numFmtId="0" fontId="43" fillId="51" borderId="1" xfId="0" applyFont="1" applyFill="1" applyBorder="1" applyAlignment="1">
      <alignment horizontal="center"/>
    </xf>
    <xf numFmtId="0" fontId="31" fillId="48" borderId="73" xfId="0" applyFont="1" applyFill="1" applyBorder="1" applyAlignment="1">
      <alignment horizontal="center"/>
    </xf>
    <xf numFmtId="1" fontId="31" fillId="48" borderId="74" xfId="0" applyNumberFormat="1" applyFont="1" applyFill="1" applyBorder="1" applyAlignment="1">
      <alignment horizontal="center"/>
    </xf>
    <xf numFmtId="1" fontId="31" fillId="49" borderId="70" xfId="0" applyNumberFormat="1" applyFont="1" applyFill="1" applyBorder="1" applyAlignment="1">
      <alignment horizontal="center"/>
    </xf>
    <xf numFmtId="9" fontId="31" fillId="19" borderId="75" xfId="0" applyNumberFormat="1" applyFont="1" applyFill="1" applyBorder="1" applyAlignment="1">
      <alignment horizontal="center"/>
    </xf>
    <xf numFmtId="0" fontId="33" fillId="50" borderId="73" xfId="0" applyFont="1" applyFill="1" applyBorder="1" applyAlignment="1">
      <alignment horizontal="center" vertical="center"/>
    </xf>
    <xf numFmtId="0" fontId="31" fillId="50" borderId="74" xfId="0" applyFont="1" applyFill="1" applyBorder="1" applyAlignment="1">
      <alignment horizontal="center" vertical="center" wrapText="1"/>
    </xf>
    <xf numFmtId="1" fontId="31" fillId="50" borderId="70" xfId="0" applyNumberFormat="1" applyFont="1" applyFill="1" applyBorder="1" applyAlignment="1">
      <alignment horizontal="center" vertical="center" wrapText="1"/>
    </xf>
    <xf numFmtId="0" fontId="33" fillId="44" borderId="76" xfId="0" applyFont="1" applyFill="1" applyBorder="1" applyAlignment="1">
      <alignment horizontal="center"/>
    </xf>
    <xf numFmtId="0" fontId="33" fillId="44" borderId="77" xfId="0" applyFont="1" applyFill="1" applyBorder="1" applyAlignment="1">
      <alignment horizontal="center"/>
    </xf>
    <xf numFmtId="0" fontId="33" fillId="44" borderId="78" xfId="0" applyFont="1" applyFill="1" applyBorder="1" applyAlignment="1">
      <alignment horizontal="center"/>
    </xf>
    <xf numFmtId="0" fontId="43" fillId="19" borderId="1" xfId="0" applyFont="1" applyFill="1" applyBorder="1" applyAlignment="1">
      <alignment horizontal="center" wrapText="1"/>
    </xf>
    <xf numFmtId="0" fontId="48" fillId="19" borderId="1" xfId="0" applyFont="1" applyFill="1" applyBorder="1" applyAlignment="1">
      <alignment wrapText="1"/>
    </xf>
    <xf numFmtId="164" fontId="44" fillId="19" borderId="55" xfId="0" applyNumberFormat="1" applyFont="1" applyFill="1" applyBorder="1" applyAlignment="1">
      <alignment horizontal="center" wrapText="1"/>
    </xf>
    <xf numFmtId="0" fontId="45" fillId="19" borderId="5" xfId="0" applyFont="1" applyFill="1" applyBorder="1" applyAlignment="1">
      <alignment horizontal="center"/>
    </xf>
    <xf numFmtId="1" fontId="45" fillId="19" borderId="1" xfId="0" applyNumberFormat="1" applyFont="1" applyFill="1" applyBorder="1" applyAlignment="1">
      <alignment horizontal="center"/>
    </xf>
    <xf numFmtId="9" fontId="45" fillId="19" borderId="5" xfId="0" applyNumberFormat="1" applyFont="1" applyFill="1" applyBorder="1" applyAlignment="1">
      <alignment horizontal="center"/>
    </xf>
    <xf numFmtId="1" fontId="43" fillId="14" borderId="1" xfId="0" applyNumberFormat="1" applyFont="1" applyFill="1" applyBorder="1" applyAlignment="1">
      <alignment horizontal="center"/>
    </xf>
    <xf numFmtId="0" fontId="45" fillId="19" borderId="1" xfId="0" applyFont="1" applyFill="1" applyBorder="1" applyAlignment="1">
      <alignment horizontal="center"/>
    </xf>
    <xf numFmtId="0" fontId="45" fillId="19" borderId="1" xfId="0" applyFont="1" applyFill="1" applyBorder="1" applyAlignment="1">
      <alignment horizontal="center" wrapText="1"/>
    </xf>
    <xf numFmtId="0" fontId="31" fillId="19" borderId="71" xfId="0" applyFont="1" applyFill="1" applyBorder="1" applyAlignment="1">
      <alignment horizontal="left" wrapText="1"/>
    </xf>
    <xf numFmtId="1" fontId="44" fillId="19" borderId="55" xfId="0" applyNumberFormat="1" applyFont="1" applyFill="1" applyBorder="1" applyAlignment="1">
      <alignment horizontal="center" wrapText="1"/>
    </xf>
    <xf numFmtId="0" fontId="33" fillId="44" borderId="79" xfId="0" applyFont="1" applyFill="1" applyBorder="1" applyAlignment="1">
      <alignment horizontal="center"/>
    </xf>
    <xf numFmtId="1" fontId="33" fillId="50" borderId="73" xfId="0" applyNumberFormat="1" applyFont="1" applyFill="1" applyBorder="1" applyAlignment="1">
      <alignment horizontal="center"/>
    </xf>
    <xf numFmtId="0" fontId="31" fillId="50" borderId="74" xfId="0" applyFont="1" applyFill="1" applyBorder="1" applyAlignment="1">
      <alignment horizontal="center"/>
    </xf>
    <xf numFmtId="1" fontId="31" fillId="50" borderId="70" xfId="0" applyNumberFormat="1" applyFont="1" applyFill="1" applyBorder="1" applyAlignment="1">
      <alignment horizontal="center"/>
    </xf>
    <xf numFmtId="0" fontId="31" fillId="19" borderId="59" xfId="0" applyFont="1" applyFill="1" applyBorder="1" applyAlignment="1">
      <alignment horizontal="left" wrapText="1"/>
    </xf>
    <xf numFmtId="1" fontId="33" fillId="50" borderId="27" xfId="0" applyNumberFormat="1" applyFont="1" applyFill="1" applyBorder="1" applyAlignment="1">
      <alignment horizontal="center"/>
    </xf>
    <xf numFmtId="0" fontId="31" fillId="50" borderId="24" xfId="0" applyFont="1" applyFill="1" applyBorder="1" applyAlignment="1">
      <alignment horizontal="center"/>
    </xf>
    <xf numFmtId="1" fontId="31" fillId="50" borderId="58" xfId="0" applyNumberFormat="1" applyFont="1" applyFill="1" applyBorder="1" applyAlignment="1">
      <alignment horizontal="center"/>
    </xf>
    <xf numFmtId="0" fontId="33" fillId="44" borderId="80" xfId="0" applyFont="1" applyFill="1" applyBorder="1" applyAlignment="1">
      <alignment horizontal="center"/>
    </xf>
    <xf numFmtId="0" fontId="36" fillId="52" borderId="58" xfId="0" applyFont="1" applyFill="1" applyBorder="1" applyAlignment="1">
      <alignment horizontal="center" vertical="center" wrapText="1"/>
    </xf>
    <xf numFmtId="3" fontId="33" fillId="44" borderId="6" xfId="0" applyNumberFormat="1" applyFont="1" applyFill="1" applyBorder="1" applyAlignment="1">
      <alignment horizontal="center"/>
    </xf>
    <xf numFmtId="3" fontId="33" fillId="44" borderId="1" xfId="0" applyNumberFormat="1" applyFont="1" applyFill="1" applyBorder="1" applyAlignment="1">
      <alignment horizontal="center"/>
    </xf>
    <xf numFmtId="3" fontId="43" fillId="51" borderId="5" xfId="0" applyNumberFormat="1" applyFont="1" applyFill="1" applyBorder="1" applyAlignment="1">
      <alignment horizontal="center"/>
    </xf>
    <xf numFmtId="3" fontId="43" fillId="14" borderId="1" xfId="0" applyNumberFormat="1" applyFont="1" applyFill="1" applyBorder="1" applyAlignment="1">
      <alignment horizontal="center"/>
    </xf>
    <xf numFmtId="3" fontId="43" fillId="19" borderId="5" xfId="0" applyNumberFormat="1" applyFont="1" applyFill="1" applyBorder="1" applyAlignment="1">
      <alignment horizontal="center"/>
    </xf>
    <xf numFmtId="3" fontId="43" fillId="45" borderId="1" xfId="0" applyNumberFormat="1" applyFont="1" applyFill="1" applyBorder="1" applyAlignment="1">
      <alignment horizontal="center"/>
    </xf>
    <xf numFmtId="3" fontId="43" fillId="51" borderId="1" xfId="0" applyNumberFormat="1" applyFont="1" applyFill="1" applyBorder="1" applyAlignment="1">
      <alignment horizontal="center"/>
    </xf>
    <xf numFmtId="3" fontId="43" fillId="46" borderId="5" xfId="0" applyNumberFormat="1" applyFont="1" applyFill="1" applyBorder="1" applyAlignment="1">
      <alignment horizontal="center"/>
    </xf>
    <xf numFmtId="3" fontId="43" fillId="19" borderId="1" xfId="0" applyNumberFormat="1" applyFont="1" applyFill="1" applyBorder="1" applyAlignment="1">
      <alignment horizontal="center"/>
    </xf>
    <xf numFmtId="3" fontId="43" fillId="47" borderId="1" xfId="0" applyNumberFormat="1" applyFont="1" applyFill="1" applyBorder="1" applyAlignment="1">
      <alignment horizontal="center"/>
    </xf>
    <xf numFmtId="0" fontId="43" fillId="0" borderId="1" xfId="0" applyFont="1" applyBorder="1" applyAlignment="1">
      <alignment horizontal="center" vertical="center" wrapText="1"/>
    </xf>
    <xf numFmtId="3" fontId="43" fillId="14" borderId="5" xfId="0" applyNumberFormat="1" applyFont="1" applyFill="1" applyBorder="1" applyAlignment="1">
      <alignment horizontal="center"/>
    </xf>
    <xf numFmtId="3" fontId="43" fillId="45" borderId="5" xfId="0" applyNumberFormat="1" applyFont="1" applyFill="1" applyBorder="1" applyAlignment="1">
      <alignment horizontal="center"/>
    </xf>
    <xf numFmtId="3" fontId="43" fillId="46" borderId="1" xfId="0" applyNumberFormat="1" applyFont="1" applyFill="1" applyBorder="1" applyAlignment="1">
      <alignment horizontal="center"/>
    </xf>
    <xf numFmtId="3" fontId="43" fillId="47" borderId="5" xfId="0" applyNumberFormat="1" applyFont="1" applyFill="1" applyBorder="1" applyAlignment="1">
      <alignment horizontal="center"/>
    </xf>
    <xf numFmtId="0" fontId="37" fillId="53" borderId="58" xfId="0" applyFont="1" applyFill="1" applyBorder="1" applyAlignment="1">
      <alignment horizontal="center" vertical="center" wrapText="1"/>
    </xf>
    <xf numFmtId="0" fontId="33" fillId="50" borderId="27" xfId="0" applyFont="1" applyFill="1" applyBorder="1" applyAlignment="1">
      <alignment horizontal="center"/>
    </xf>
    <xf numFmtId="0" fontId="33" fillId="44" borderId="49" xfId="0" applyFont="1" applyFill="1" applyBorder="1" applyAlignment="1">
      <alignment horizontal="center"/>
    </xf>
    <xf numFmtId="0" fontId="33" fillId="44" borderId="5" xfId="0" applyFont="1" applyFill="1" applyBorder="1" applyAlignment="1">
      <alignment horizontal="center"/>
    </xf>
    <xf numFmtId="0" fontId="38" fillId="22" borderId="58" xfId="0" applyFont="1" applyFill="1" applyBorder="1" applyAlignment="1">
      <alignment horizontal="center" vertical="center" wrapText="1"/>
    </xf>
    <xf numFmtId="3" fontId="33" fillId="44" borderId="5" xfId="0" applyNumberFormat="1" applyFont="1" applyFill="1" applyBorder="1" applyAlignment="1">
      <alignment horizontal="center"/>
    </xf>
    <xf numFmtId="3" fontId="33" fillId="44" borderId="76" xfId="0" applyNumberFormat="1" applyFont="1" applyFill="1" applyBorder="1" applyAlignment="1">
      <alignment horizontal="center"/>
    </xf>
    <xf numFmtId="0" fontId="38" fillId="22" borderId="63" xfId="0" applyFont="1" applyFill="1" applyBorder="1" applyAlignment="1">
      <alignment horizontal="center" vertical="center" wrapText="1"/>
    </xf>
    <xf numFmtId="3" fontId="33" fillId="44" borderId="78" xfId="0" applyNumberFormat="1" applyFont="1" applyFill="1" applyBorder="1" applyAlignment="1">
      <alignment horizontal="center"/>
    </xf>
    <xf numFmtId="0" fontId="49" fillId="11" borderId="1" xfId="0" applyFont="1" applyFill="1" applyBorder="1" applyAlignment="1">
      <alignment horizontal="center" vertical="center" wrapText="1"/>
    </xf>
    <xf numFmtId="0" fontId="45" fillId="19" borderId="1" xfId="0" applyFont="1" applyFill="1" applyBorder="1" applyAlignment="1">
      <alignment horizontal="left" vertical="center"/>
    </xf>
    <xf numFmtId="0" fontId="47" fillId="74" borderId="1" xfId="0" applyFont="1" applyFill="1" applyBorder="1" applyAlignment="1">
      <alignment horizontal="center" vertical="center" wrapText="1"/>
    </xf>
    <xf numFmtId="0" fontId="39" fillId="54" borderId="70" xfId="0" applyFont="1" applyFill="1" applyBorder="1" applyAlignment="1">
      <alignment horizontal="center" vertical="center" wrapText="1"/>
    </xf>
    <xf numFmtId="3" fontId="33" fillId="51" borderId="79" xfId="0" applyNumberFormat="1" applyFont="1" applyFill="1" applyBorder="1" applyAlignment="1">
      <alignment horizontal="center"/>
    </xf>
    <xf numFmtId="0" fontId="39" fillId="54" borderId="58" xfId="0" applyFont="1" applyFill="1" applyBorder="1" applyAlignment="1">
      <alignment horizontal="center" vertical="center" wrapText="1"/>
    </xf>
    <xf numFmtId="3" fontId="33" fillId="44" borderId="1" xfId="0" applyNumberFormat="1" applyFont="1" applyFill="1" applyBorder="1" applyAlignment="1">
      <alignment horizontal="center" vertical="center"/>
    </xf>
    <xf numFmtId="3" fontId="33" fillId="44" borderId="80" xfId="0" applyNumberFormat="1" applyFont="1" applyFill="1" applyBorder="1" applyAlignment="1">
      <alignment horizontal="center" vertical="center"/>
    </xf>
    <xf numFmtId="3" fontId="43" fillId="14" borderId="1" xfId="0" applyNumberFormat="1" applyFont="1" applyFill="1" applyBorder="1" applyAlignment="1">
      <alignment horizontal="center" vertical="center"/>
    </xf>
    <xf numFmtId="0" fontId="45" fillId="70" borderId="1" xfId="0" applyFont="1" applyFill="1" applyBorder="1" applyAlignment="1">
      <alignment horizontal="center" vertical="center"/>
    </xf>
    <xf numFmtId="1" fontId="45" fillId="70" borderId="1" xfId="0" applyNumberFormat="1" applyFont="1" applyFill="1" applyBorder="1" applyAlignment="1">
      <alignment horizontal="center" vertical="center"/>
    </xf>
    <xf numFmtId="1" fontId="45" fillId="70" borderId="55" xfId="0" applyNumberFormat="1" applyFont="1" applyFill="1" applyBorder="1" applyAlignment="1">
      <alignment horizontal="center" vertical="center"/>
    </xf>
    <xf numFmtId="3" fontId="43" fillId="45" borderId="5" xfId="0" applyNumberFormat="1" applyFont="1" applyFill="1" applyBorder="1" applyAlignment="1">
      <alignment horizontal="center" vertical="center"/>
    </xf>
    <xf numFmtId="3" fontId="43" fillId="51" borderId="1" xfId="0" applyNumberFormat="1" applyFont="1" applyFill="1" applyBorder="1" applyAlignment="1">
      <alignment horizontal="center" vertical="center"/>
    </xf>
    <xf numFmtId="3" fontId="43" fillId="45" borderId="1" xfId="0" applyNumberFormat="1" applyFont="1" applyFill="1" applyBorder="1" applyAlignment="1">
      <alignment horizontal="center" vertical="center"/>
    </xf>
    <xf numFmtId="0" fontId="45" fillId="54" borderId="1" xfId="0" applyFont="1" applyFill="1" applyBorder="1" applyAlignment="1">
      <alignment horizontal="center" vertical="center"/>
    </xf>
    <xf numFmtId="1" fontId="45" fillId="54" borderId="1" xfId="0" applyNumberFormat="1" applyFont="1" applyFill="1" applyBorder="1" applyAlignment="1">
      <alignment horizontal="center" vertical="center"/>
    </xf>
    <xf numFmtId="1" fontId="45" fillId="54" borderId="55" xfId="0" applyNumberFormat="1" applyFont="1" applyFill="1" applyBorder="1" applyAlignment="1">
      <alignment horizontal="center" vertical="center"/>
    </xf>
    <xf numFmtId="3" fontId="43" fillId="46" borderId="5" xfId="0" applyNumberFormat="1" applyFont="1" applyFill="1" applyBorder="1" applyAlignment="1">
      <alignment horizontal="center" vertical="center"/>
    </xf>
    <xf numFmtId="3" fontId="43" fillId="46" borderId="1" xfId="0" applyNumberFormat="1" applyFont="1" applyFill="1" applyBorder="1" applyAlignment="1">
      <alignment horizontal="center" vertical="center"/>
    </xf>
    <xf numFmtId="0" fontId="45" fillId="71" borderId="1" xfId="0" applyFont="1" applyFill="1" applyBorder="1" applyAlignment="1">
      <alignment horizontal="center" vertical="center"/>
    </xf>
    <xf numFmtId="1" fontId="45" fillId="71" borderId="1" xfId="0" applyNumberFormat="1" applyFont="1" applyFill="1" applyBorder="1" applyAlignment="1">
      <alignment horizontal="center" vertical="center"/>
    </xf>
    <xf numFmtId="1" fontId="45" fillId="71" borderId="55" xfId="0" applyNumberFormat="1" applyFont="1" applyFill="1" applyBorder="1" applyAlignment="1">
      <alignment horizontal="center" vertical="center"/>
    </xf>
    <xf numFmtId="3" fontId="43" fillId="47" borderId="5" xfId="0" applyNumberFormat="1" applyFont="1" applyFill="1" applyBorder="1" applyAlignment="1">
      <alignment horizontal="center" vertical="center"/>
    </xf>
    <xf numFmtId="3" fontId="43" fillId="47" borderId="1" xfId="0" applyNumberFormat="1" applyFont="1" applyFill="1" applyBorder="1" applyAlignment="1">
      <alignment horizontal="center" vertical="center"/>
    </xf>
    <xf numFmtId="1" fontId="45" fillId="72" borderId="1" xfId="0" applyNumberFormat="1" applyFont="1" applyFill="1" applyBorder="1" applyAlignment="1">
      <alignment horizontal="center" vertical="center"/>
    </xf>
    <xf numFmtId="1" fontId="45" fillId="72" borderId="55" xfId="0" applyNumberFormat="1" applyFont="1" applyFill="1" applyBorder="1" applyAlignment="1">
      <alignment horizontal="center" vertical="center"/>
    </xf>
    <xf numFmtId="0" fontId="31" fillId="48" borderId="27" xfId="0" applyFont="1" applyFill="1" applyBorder="1" applyAlignment="1">
      <alignment horizontal="center" vertical="center"/>
    </xf>
    <xf numFmtId="1" fontId="31" fillId="48" borderId="24" xfId="0" applyNumberFormat="1" applyFont="1" applyFill="1" applyBorder="1" applyAlignment="1">
      <alignment horizontal="center" vertical="center"/>
    </xf>
    <xf numFmtId="1" fontId="31" fillId="49" borderId="58" xfId="0" applyNumberFormat="1" applyFont="1" applyFill="1" applyBorder="1" applyAlignment="1">
      <alignment horizontal="center" vertical="center"/>
    </xf>
    <xf numFmtId="9" fontId="31" fillId="19" borderId="61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3" fontId="33" fillId="19" borderId="1" xfId="0" applyNumberFormat="1" applyFont="1" applyFill="1" applyBorder="1" applyAlignment="1">
      <alignment horizontal="center"/>
    </xf>
    <xf numFmtId="3" fontId="33" fillId="51" borderId="1" xfId="0" applyNumberFormat="1" applyFont="1" applyFill="1" applyBorder="1" applyAlignment="1">
      <alignment horizontal="center"/>
    </xf>
    <xf numFmtId="3" fontId="33" fillId="51" borderId="5" xfId="0" applyNumberFormat="1" applyFont="1" applyFill="1" applyBorder="1" applyAlignment="1">
      <alignment horizontal="center"/>
    </xf>
    <xf numFmtId="3" fontId="33" fillId="44" borderId="77" xfId="0" applyNumberFormat="1" applyFont="1" applyFill="1" applyBorder="1" applyAlignment="1">
      <alignment horizontal="center"/>
    </xf>
    <xf numFmtId="3" fontId="50" fillId="75" borderId="1" xfId="0" applyNumberFormat="1" applyFont="1" applyFill="1" applyBorder="1" applyAlignment="1">
      <alignment horizontal="center"/>
    </xf>
    <xf numFmtId="3" fontId="33" fillId="44" borderId="80" xfId="0" applyNumberFormat="1" applyFont="1" applyFill="1" applyBorder="1" applyAlignment="1">
      <alignment horizontal="center"/>
    </xf>
    <xf numFmtId="3" fontId="43" fillId="0" borderId="5" xfId="0" applyNumberFormat="1" applyFont="1" applyBorder="1" applyAlignment="1">
      <alignment horizontal="center"/>
    </xf>
    <xf numFmtId="3" fontId="43" fillId="76" borderId="5" xfId="0" applyNumberFormat="1" applyFont="1" applyFill="1" applyBorder="1" applyAlignment="1">
      <alignment horizontal="center"/>
    </xf>
    <xf numFmtId="0" fontId="39" fillId="54" borderId="63" xfId="0" applyFont="1" applyFill="1" applyBorder="1" applyAlignment="1">
      <alignment horizontal="center" vertical="center" wrapText="1"/>
    </xf>
    <xf numFmtId="164" fontId="44" fillId="19" borderId="55" xfId="0" applyNumberFormat="1" applyFont="1" applyFill="1" applyBorder="1" applyAlignment="1">
      <alignment horizontal="center" vertical="center" wrapText="1"/>
    </xf>
    <xf numFmtId="0" fontId="45" fillId="19" borderId="6" xfId="0" applyFont="1" applyFill="1" applyBorder="1" applyAlignment="1">
      <alignment horizontal="center" vertical="center" wrapText="1"/>
    </xf>
    <xf numFmtId="0" fontId="43" fillId="77" borderId="1" xfId="0" applyFont="1" applyFill="1" applyBorder="1" applyAlignment="1">
      <alignment horizontal="center" vertical="center" wrapText="1"/>
    </xf>
    <xf numFmtId="3" fontId="43" fillId="14" borderId="2" xfId="0" applyNumberFormat="1" applyFont="1" applyFill="1" applyBorder="1" applyAlignment="1">
      <alignment horizontal="center"/>
    </xf>
    <xf numFmtId="1" fontId="45" fillId="19" borderId="1" xfId="0" applyNumberFormat="1" applyFont="1" applyFill="1" applyBorder="1" applyAlignment="1">
      <alignment horizontal="center" wrapText="1"/>
    </xf>
    <xf numFmtId="0" fontId="51" fillId="53" borderId="1" xfId="0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horizontal="center" wrapText="1"/>
    </xf>
    <xf numFmtId="0" fontId="45" fillId="19" borderId="1" xfId="0" applyFont="1" applyFill="1" applyBorder="1"/>
    <xf numFmtId="3" fontId="43" fillId="14" borderId="81" xfId="0" applyNumberFormat="1" applyFont="1" applyFill="1" applyBorder="1" applyAlignment="1">
      <alignment horizontal="center"/>
    </xf>
    <xf numFmtId="0" fontId="33" fillId="50" borderId="73" xfId="0" applyFont="1" applyFill="1" applyBorder="1" applyAlignment="1">
      <alignment horizontal="center"/>
    </xf>
    <xf numFmtId="0" fontId="31" fillId="50" borderId="74" xfId="0" applyFont="1" applyFill="1" applyBorder="1" applyAlignment="1">
      <alignment horizontal="center" wrapText="1"/>
    </xf>
    <xf numFmtId="3" fontId="33" fillId="44" borderId="81" xfId="0" applyNumberFormat="1" applyFont="1" applyFill="1" applyBorder="1" applyAlignment="1">
      <alignment horizontal="center"/>
    </xf>
    <xf numFmtId="0" fontId="31" fillId="50" borderId="24" xfId="0" applyFont="1" applyFill="1" applyBorder="1" applyAlignment="1">
      <alignment horizontal="center" wrapText="1"/>
    </xf>
    <xf numFmtId="0" fontId="40" fillId="55" borderId="63" xfId="0" applyFont="1" applyFill="1" applyBorder="1" applyAlignment="1">
      <alignment horizontal="center" vertical="center" wrapText="1"/>
    </xf>
    <xf numFmtId="0" fontId="43" fillId="14" borderId="82" xfId="0" applyFont="1" applyFill="1" applyBorder="1" applyAlignment="1">
      <alignment horizontal="center"/>
    </xf>
    <xf numFmtId="0" fontId="40" fillId="55" borderId="70" xfId="0" applyFont="1" applyFill="1" applyBorder="1" applyAlignment="1">
      <alignment horizontal="center" vertical="center" wrapText="1"/>
    </xf>
    <xf numFmtId="0" fontId="40" fillId="55" borderId="58" xfId="0" applyFont="1" applyFill="1" applyBorder="1" applyAlignment="1">
      <alignment horizontal="center" vertical="center" wrapText="1"/>
    </xf>
    <xf numFmtId="0" fontId="33" fillId="44" borderId="81" xfId="0" applyFont="1" applyFill="1" applyBorder="1" applyAlignment="1">
      <alignment horizontal="center"/>
    </xf>
    <xf numFmtId="0" fontId="43" fillId="19" borderId="5" xfId="0" applyFont="1" applyFill="1" applyBorder="1" applyAlignment="1">
      <alignment horizontal="center"/>
    </xf>
    <xf numFmtId="1" fontId="43" fillId="19" borderId="55" xfId="0" applyNumberFormat="1" applyFont="1" applyFill="1" applyBorder="1" applyAlignment="1">
      <alignment horizontal="center"/>
    </xf>
    <xf numFmtId="0" fontId="33" fillId="50" borderId="24" xfId="0" applyFont="1" applyFill="1" applyBorder="1" applyAlignment="1">
      <alignment horizontal="center" vertical="center" wrapText="1"/>
    </xf>
    <xf numFmtId="1" fontId="33" fillId="50" borderId="58" xfId="0" applyNumberFormat="1" applyFont="1" applyFill="1" applyBorder="1" applyAlignment="1">
      <alignment horizontal="center" vertical="center" wrapText="1"/>
    </xf>
    <xf numFmtId="0" fontId="31" fillId="25" borderId="83" xfId="0" applyFont="1" applyFill="1" applyBorder="1" applyAlignment="1">
      <alignment horizontal="center" vertical="center" wrapText="1"/>
    </xf>
    <xf numFmtId="0" fontId="41" fillId="56" borderId="84" xfId="0" applyFont="1" applyFill="1" applyBorder="1" applyAlignment="1">
      <alignment horizontal="center" vertical="center" wrapText="1"/>
    </xf>
    <xf numFmtId="0" fontId="44" fillId="19" borderId="85" xfId="0" applyFont="1" applyFill="1" applyBorder="1" applyAlignment="1">
      <alignment horizontal="center" vertical="center" wrapText="1"/>
    </xf>
    <xf numFmtId="0" fontId="31" fillId="19" borderId="86" xfId="0" applyFont="1" applyFill="1" applyBorder="1" applyAlignment="1">
      <alignment horizontal="left" vertical="center"/>
    </xf>
    <xf numFmtId="164" fontId="44" fillId="19" borderId="38" xfId="0" applyNumberFormat="1" applyFont="1" applyFill="1" applyBorder="1" applyAlignment="1">
      <alignment horizontal="center" vertical="center" wrapText="1"/>
    </xf>
    <xf numFmtId="1" fontId="31" fillId="19" borderId="87" xfId="0" applyNumberFormat="1" applyFont="1" applyFill="1" applyBorder="1" applyAlignment="1">
      <alignment horizontal="center" vertical="center" wrapText="1"/>
    </xf>
    <xf numFmtId="3" fontId="43" fillId="19" borderId="2" xfId="0" applyNumberFormat="1" applyFont="1" applyFill="1" applyBorder="1" applyAlignment="1">
      <alignment horizontal="center"/>
    </xf>
    <xf numFmtId="3" fontId="43" fillId="51" borderId="2" xfId="0" applyNumberFormat="1" applyFont="1" applyFill="1" applyBorder="1" applyAlignment="1">
      <alignment horizontal="center"/>
    </xf>
    <xf numFmtId="0" fontId="45" fillId="70" borderId="2" xfId="0" applyFont="1" applyFill="1" applyBorder="1" applyAlignment="1">
      <alignment horizontal="center"/>
    </xf>
    <xf numFmtId="1" fontId="45" fillId="70" borderId="2" xfId="0" applyNumberFormat="1" applyFont="1" applyFill="1" applyBorder="1" applyAlignment="1">
      <alignment horizontal="center"/>
    </xf>
    <xf numFmtId="3" fontId="43" fillId="45" borderId="2" xfId="0" applyNumberFormat="1" applyFont="1" applyFill="1" applyBorder="1" applyAlignment="1">
      <alignment horizontal="center"/>
    </xf>
    <xf numFmtId="0" fontId="45" fillId="54" borderId="2" xfId="0" applyFont="1" applyFill="1" applyBorder="1" applyAlignment="1">
      <alignment horizontal="center"/>
    </xf>
    <xf numFmtId="1" fontId="45" fillId="54" borderId="2" xfId="0" applyNumberFormat="1" applyFont="1" applyFill="1" applyBorder="1" applyAlignment="1">
      <alignment horizontal="center"/>
    </xf>
    <xf numFmtId="3" fontId="43" fillId="46" borderId="2" xfId="0" applyNumberFormat="1" applyFont="1" applyFill="1" applyBorder="1" applyAlignment="1">
      <alignment horizontal="center"/>
    </xf>
    <xf numFmtId="0" fontId="45" fillId="71" borderId="2" xfId="0" applyFont="1" applyFill="1" applyBorder="1" applyAlignment="1">
      <alignment horizontal="center"/>
    </xf>
    <xf numFmtId="1" fontId="45" fillId="71" borderId="2" xfId="0" applyNumberFormat="1" applyFont="1" applyFill="1" applyBorder="1" applyAlignment="1">
      <alignment horizontal="center"/>
    </xf>
    <xf numFmtId="3" fontId="43" fillId="47" borderId="2" xfId="0" applyNumberFormat="1" applyFont="1" applyFill="1" applyBorder="1" applyAlignment="1">
      <alignment horizontal="center"/>
    </xf>
    <xf numFmtId="0" fontId="45" fillId="72" borderId="2" xfId="0" applyFont="1" applyFill="1" applyBorder="1" applyAlignment="1">
      <alignment horizontal="center"/>
    </xf>
    <xf numFmtId="1" fontId="45" fillId="72" borderId="2" xfId="0" applyNumberFormat="1" applyFont="1" applyFill="1" applyBorder="1" applyAlignment="1">
      <alignment horizontal="center"/>
    </xf>
    <xf numFmtId="0" fontId="31" fillId="48" borderId="29" xfId="0" applyFont="1" applyFill="1" applyBorder="1" applyAlignment="1">
      <alignment horizontal="center"/>
    </xf>
    <xf numFmtId="1" fontId="31" fillId="48" borderId="30" xfId="0" applyNumberFormat="1" applyFont="1" applyFill="1" applyBorder="1" applyAlignment="1">
      <alignment horizontal="center"/>
    </xf>
    <xf numFmtId="1" fontId="31" fillId="49" borderId="88" xfId="0" applyNumberFormat="1" applyFont="1" applyFill="1" applyBorder="1" applyAlignment="1">
      <alignment horizontal="center"/>
    </xf>
    <xf numFmtId="1" fontId="43" fillId="19" borderId="38" xfId="0" applyNumberFormat="1" applyFont="1" applyFill="1" applyBorder="1" applyAlignment="1">
      <alignment horizontal="center"/>
    </xf>
    <xf numFmtId="9" fontId="31" fillId="19" borderId="89" xfId="0" applyNumberFormat="1" applyFont="1" applyFill="1" applyBorder="1" applyAlignment="1">
      <alignment horizontal="center"/>
    </xf>
    <xf numFmtId="0" fontId="31" fillId="50" borderId="90" xfId="0" applyFont="1" applyFill="1" applyBorder="1" applyAlignment="1">
      <alignment horizontal="center" vertical="center" wrapText="1"/>
    </xf>
    <xf numFmtId="0" fontId="33" fillId="50" borderId="90" xfId="0" applyFont="1" applyFill="1" applyBorder="1" applyAlignment="1">
      <alignment horizontal="center" vertical="center" wrapText="1"/>
    </xf>
    <xf numFmtId="1" fontId="33" fillId="50" borderId="84" xfId="0" applyNumberFormat="1" applyFont="1" applyFill="1" applyBorder="1" applyAlignment="1">
      <alignment horizontal="center" vertical="center" wrapText="1"/>
    </xf>
    <xf numFmtId="0" fontId="43" fillId="19" borderId="2" xfId="0" applyFont="1" applyFill="1" applyBorder="1" applyAlignment="1">
      <alignment horizontal="center"/>
    </xf>
    <xf numFmtId="0" fontId="43" fillId="51" borderId="2" xfId="0" applyFont="1" applyFill="1" applyBorder="1" applyAlignment="1">
      <alignment horizontal="center"/>
    </xf>
    <xf numFmtId="0" fontId="43" fillId="45" borderId="2" xfId="0" applyFont="1" applyFill="1" applyBorder="1" applyAlignment="1">
      <alignment horizontal="center"/>
    </xf>
    <xf numFmtId="0" fontId="43" fillId="46" borderId="2" xfId="0" applyFont="1" applyFill="1" applyBorder="1" applyAlignment="1">
      <alignment horizontal="center"/>
    </xf>
    <xf numFmtId="0" fontId="43" fillId="47" borderId="2" xfId="0" applyFont="1" applyFill="1" applyBorder="1" applyAlignment="1">
      <alignment horizontal="center"/>
    </xf>
    <xf numFmtId="1" fontId="44" fillId="78" borderId="55" xfId="0" applyNumberFormat="1" applyFont="1" applyFill="1" applyBorder="1" applyAlignment="1">
      <alignment horizontal="center" vertical="center" wrapText="1"/>
    </xf>
    <xf numFmtId="1" fontId="47" fillId="78" borderId="1" xfId="0" applyNumberFormat="1" applyFont="1" applyFill="1" applyBorder="1" applyAlignment="1">
      <alignment horizontal="center" vertical="center" wrapText="1"/>
    </xf>
    <xf numFmtId="1" fontId="27" fillId="19" borderId="92" xfId="0" applyNumberFormat="1" applyFont="1" applyFill="1" applyBorder="1" applyAlignment="1">
      <alignment horizontal="center" vertical="center" wrapText="1"/>
    </xf>
    <xf numFmtId="1" fontId="27" fillId="31" borderId="1" xfId="0" applyNumberFormat="1" applyFont="1" applyFill="1" applyBorder="1" applyAlignment="1">
      <alignment horizontal="center" vertical="center" wrapText="1"/>
    </xf>
    <xf numFmtId="1" fontId="27" fillId="31" borderId="5" xfId="0" applyNumberFormat="1" applyFont="1" applyFill="1" applyBorder="1" applyAlignment="1">
      <alignment horizontal="center" vertical="center" wrapText="1"/>
    </xf>
    <xf numFmtId="1" fontId="45" fillId="78" borderId="5" xfId="0" applyNumberFormat="1" applyFont="1" applyFill="1" applyBorder="1" applyAlignment="1">
      <alignment horizontal="center" wrapText="1"/>
    </xf>
    <xf numFmtId="0" fontId="45" fillId="60" borderId="2" xfId="0" applyFont="1" applyFill="1" applyBorder="1" applyAlignment="1">
      <alignment horizontal="center" wrapText="1"/>
    </xf>
    <xf numFmtId="1" fontId="45" fillId="60" borderId="2" xfId="0" applyNumberFormat="1" applyFont="1" applyFill="1" applyBorder="1" applyAlignment="1">
      <alignment horizontal="center" wrapText="1"/>
    </xf>
    <xf numFmtId="1" fontId="45" fillId="60" borderId="38" xfId="0" applyNumberFormat="1" applyFont="1" applyFill="1" applyBorder="1" applyAlignment="1">
      <alignment horizontal="center" wrapText="1"/>
    </xf>
    <xf numFmtId="1" fontId="45" fillId="78" borderId="1" xfId="0" applyNumberFormat="1" applyFont="1" applyFill="1" applyBorder="1" applyAlignment="1">
      <alignment horizontal="center" wrapText="1"/>
    </xf>
    <xf numFmtId="0" fontId="27" fillId="31" borderId="93" xfId="0" applyFont="1" applyFill="1" applyBorder="1" applyAlignment="1">
      <alignment horizontal="center" vertical="center" wrapText="1"/>
    </xf>
    <xf numFmtId="1" fontId="27" fillId="31" borderId="94" xfId="0" applyNumberFormat="1" applyFont="1" applyFill="1" applyBorder="1" applyAlignment="1">
      <alignment horizontal="center" vertical="center" wrapText="1"/>
    </xf>
    <xf numFmtId="1" fontId="27" fillId="31" borderId="95" xfId="0" applyNumberFormat="1" applyFont="1" applyFill="1" applyBorder="1" applyAlignment="1">
      <alignment horizontal="center" vertical="center" wrapText="1"/>
    </xf>
    <xf numFmtId="1" fontId="43" fillId="51" borderId="38" xfId="0" applyNumberFormat="1" applyFont="1" applyFill="1" applyBorder="1" applyAlignment="1">
      <alignment horizontal="center" vertical="center" wrapText="1"/>
    </xf>
    <xf numFmtId="9" fontId="27" fillId="31" borderId="96" xfId="0" applyNumberFormat="1" applyFont="1" applyFill="1" applyBorder="1" applyAlignment="1">
      <alignment horizontal="center" vertical="center"/>
    </xf>
    <xf numFmtId="0" fontId="27" fillId="31" borderId="97" xfId="0" applyFont="1" applyFill="1" applyBorder="1" applyAlignment="1">
      <alignment horizontal="center" vertical="center"/>
    </xf>
    <xf numFmtId="0" fontId="27" fillId="31" borderId="94" xfId="0" applyFont="1" applyFill="1" applyBorder="1" applyAlignment="1">
      <alignment horizontal="center" vertical="center" wrapText="1"/>
    </xf>
    <xf numFmtId="0" fontId="33" fillId="79" borderId="18" xfId="0" applyFont="1" applyFill="1" applyBorder="1"/>
    <xf numFmtId="0" fontId="33" fillId="79" borderId="53" xfId="0" applyFont="1" applyFill="1" applyBorder="1"/>
    <xf numFmtId="0" fontId="52" fillId="19" borderId="0" xfId="0" applyFont="1" applyFill="1"/>
    <xf numFmtId="0" fontId="31" fillId="80" borderId="54" xfId="0" applyFont="1" applyFill="1" applyBorder="1" applyAlignment="1">
      <alignment horizontal="left"/>
    </xf>
    <xf numFmtId="0" fontId="53" fillId="81" borderId="98" xfId="0" applyFont="1" applyFill="1" applyBorder="1" applyAlignment="1">
      <alignment horizontal="center"/>
    </xf>
    <xf numFmtId="0" fontId="53" fillId="81" borderId="85" xfId="0" applyFont="1" applyFill="1" applyBorder="1" applyAlignment="1">
      <alignment horizontal="center"/>
    </xf>
    <xf numFmtId="0" fontId="31" fillId="19" borderId="56" xfId="0" applyFont="1" applyFill="1" applyBorder="1" applyAlignment="1">
      <alignment horizontal="center"/>
    </xf>
    <xf numFmtId="0" fontId="43" fillId="82" borderId="5" xfId="0" applyFont="1" applyFill="1" applyBorder="1" applyAlignment="1">
      <alignment horizontal="center"/>
    </xf>
    <xf numFmtId="0" fontId="43" fillId="82" borderId="1" xfId="0" applyFont="1" applyFill="1" applyBorder="1" applyAlignment="1">
      <alignment horizontal="center"/>
    </xf>
    <xf numFmtId="0" fontId="43" fillId="83" borderId="1" xfId="0" applyFont="1" applyFill="1" applyBorder="1" applyAlignment="1">
      <alignment horizontal="center"/>
    </xf>
    <xf numFmtId="1" fontId="10" fillId="19" borderId="1" xfId="0" applyNumberFormat="1" applyFont="1" applyFill="1" applyBorder="1" applyAlignment="1">
      <alignment horizontal="center" vertical="center" wrapText="1"/>
    </xf>
    <xf numFmtId="0" fontId="44" fillId="19" borderId="55" xfId="0" applyFont="1" applyFill="1" applyBorder="1" applyAlignment="1">
      <alignment horizontal="center" vertical="center" wrapText="1"/>
    </xf>
    <xf numFmtId="0" fontId="54" fillId="19" borderId="55" xfId="0" applyFont="1" applyFill="1" applyBorder="1" applyAlignment="1">
      <alignment horizontal="center" vertical="center" wrapText="1"/>
    </xf>
    <xf numFmtId="1" fontId="55" fillId="19" borderId="1" xfId="0" applyNumberFormat="1" applyFont="1" applyFill="1" applyBorder="1" applyAlignment="1">
      <alignment horizontal="center" vertical="center" wrapText="1"/>
    </xf>
    <xf numFmtId="0" fontId="33" fillId="79" borderId="22" xfId="0" applyFont="1" applyFill="1" applyBorder="1" applyAlignment="1">
      <alignment horizontal="center"/>
    </xf>
    <xf numFmtId="1" fontId="31" fillId="79" borderId="19" xfId="0" applyNumberFormat="1" applyFont="1" applyFill="1" applyBorder="1" applyAlignment="1">
      <alignment horizontal="center" vertical="center" wrapText="1"/>
    </xf>
    <xf numFmtId="0" fontId="33" fillId="79" borderId="53" xfId="0" applyFont="1" applyFill="1" applyBorder="1" applyAlignment="1">
      <alignment horizontal="center" vertical="center" wrapText="1"/>
    </xf>
    <xf numFmtId="0" fontId="31" fillId="79" borderId="22" xfId="0" applyFont="1" applyFill="1" applyBorder="1" applyAlignment="1">
      <alignment horizontal="center" vertical="center"/>
    </xf>
    <xf numFmtId="0" fontId="33" fillId="79" borderId="19" xfId="0" applyFont="1" applyFill="1" applyBorder="1"/>
    <xf numFmtId="0" fontId="33" fillId="79" borderId="23" xfId="0" applyFont="1" applyFill="1" applyBorder="1"/>
    <xf numFmtId="0" fontId="33" fillId="79" borderId="58" xfId="0" applyFont="1" applyFill="1" applyBorder="1"/>
    <xf numFmtId="0" fontId="31" fillId="80" borderId="59" xfId="0" applyFont="1" applyFill="1" applyBorder="1" applyAlignment="1">
      <alignment horizontal="left"/>
    </xf>
    <xf numFmtId="0" fontId="31" fillId="19" borderId="60" xfId="0" applyFont="1" applyFill="1" applyBorder="1" applyAlignment="1">
      <alignment horizontal="center"/>
    </xf>
    <xf numFmtId="0" fontId="33" fillId="79" borderId="27" xfId="0" applyFont="1" applyFill="1" applyBorder="1" applyAlignment="1">
      <alignment horizontal="center"/>
    </xf>
    <xf numFmtId="1" fontId="31" fillId="79" borderId="24" xfId="0" applyNumberFormat="1" applyFont="1" applyFill="1" applyBorder="1" applyAlignment="1">
      <alignment horizontal="center" vertical="center" wrapText="1"/>
    </xf>
    <xf numFmtId="0" fontId="33" fillId="79" borderId="58" xfId="0" applyFont="1" applyFill="1" applyBorder="1" applyAlignment="1">
      <alignment horizontal="center" vertical="center" wrapText="1"/>
    </xf>
    <xf numFmtId="0" fontId="33" fillId="79" borderId="27" xfId="0" applyFont="1" applyFill="1" applyBorder="1"/>
    <xf numFmtId="0" fontId="33" fillId="79" borderId="24" xfId="0" applyFont="1" applyFill="1" applyBorder="1"/>
    <xf numFmtId="0" fontId="31" fillId="85" borderId="62" xfId="0" applyFont="1" applyFill="1" applyBorder="1"/>
    <xf numFmtId="0" fontId="31" fillId="85" borderId="63" xfId="0" applyFont="1" applyFill="1" applyBorder="1"/>
    <xf numFmtId="0" fontId="31" fillId="85" borderId="64" xfId="0" applyFont="1" applyFill="1" applyBorder="1" applyAlignment="1">
      <alignment horizontal="left"/>
    </xf>
    <xf numFmtId="0" fontId="53" fillId="59" borderId="98" xfId="0" applyFont="1" applyFill="1" applyBorder="1" applyAlignment="1">
      <alignment horizontal="center"/>
    </xf>
    <xf numFmtId="0" fontId="53" fillId="59" borderId="85" xfId="0" applyFont="1" applyFill="1" applyBorder="1" applyAlignment="1">
      <alignment horizontal="center"/>
    </xf>
    <xf numFmtId="0" fontId="31" fillId="19" borderId="65" xfId="0" applyFont="1" applyFill="1" applyBorder="1" applyAlignment="1">
      <alignment horizontal="center"/>
    </xf>
    <xf numFmtId="2" fontId="31" fillId="85" borderId="1" xfId="0" applyNumberFormat="1" applyFont="1" applyFill="1" applyBorder="1" applyAlignment="1">
      <alignment horizontal="center"/>
    </xf>
    <xf numFmtId="2" fontId="31" fillId="85" borderId="5" xfId="0" applyNumberFormat="1" applyFont="1" applyFill="1" applyBorder="1" applyAlignment="1">
      <alignment horizontal="center"/>
    </xf>
    <xf numFmtId="2" fontId="45" fillId="59" borderId="2" xfId="0" applyNumberFormat="1" applyFont="1" applyFill="1" applyBorder="1" applyAlignment="1">
      <alignment horizontal="center"/>
    </xf>
    <xf numFmtId="2" fontId="45" fillId="83" borderId="2" xfId="0" applyNumberFormat="1" applyFont="1" applyFill="1" applyBorder="1" applyAlignment="1">
      <alignment horizontal="center"/>
    </xf>
    <xf numFmtId="2" fontId="31" fillId="85" borderId="66" xfId="0" applyNumberFormat="1" applyFont="1" applyFill="1" applyBorder="1" applyAlignment="1">
      <alignment horizontal="center"/>
    </xf>
    <xf numFmtId="0" fontId="31" fillId="85" borderId="66" xfId="0" applyFont="1" applyFill="1" applyBorder="1"/>
    <xf numFmtId="0" fontId="31" fillId="85" borderId="67" xfId="0" applyFont="1" applyFill="1" applyBorder="1"/>
    <xf numFmtId="0" fontId="0" fillId="19" borderId="0" xfId="0" applyFill="1"/>
    <xf numFmtId="0" fontId="27" fillId="30" borderId="37" xfId="0" applyFont="1" applyFill="1" applyBorder="1" applyAlignment="1">
      <alignment horizontal="center" vertical="center"/>
    </xf>
    <xf numFmtId="0" fontId="57" fillId="19" borderId="100" xfId="0" applyFont="1" applyFill="1" applyBorder="1" applyAlignment="1">
      <alignment horizontal="center" vertical="center" wrapText="1"/>
    </xf>
    <xf numFmtId="0" fontId="57" fillId="19" borderId="0" xfId="0" applyFont="1" applyFill="1" applyAlignment="1">
      <alignment horizontal="center" vertical="center" wrapText="1"/>
    </xf>
    <xf numFmtId="0" fontId="27" fillId="30" borderId="101" xfId="0" applyFont="1" applyFill="1" applyBorder="1" applyAlignment="1">
      <alignment horizontal="center" vertical="center" wrapText="1"/>
    </xf>
    <xf numFmtId="0" fontId="58" fillId="31" borderId="44" xfId="0" applyFont="1" applyFill="1" applyBorder="1" applyAlignment="1">
      <alignment horizontal="center" vertical="center" wrapText="1"/>
    </xf>
    <xf numFmtId="0" fontId="58" fillId="31" borderId="45" xfId="0" applyFont="1" applyFill="1" applyBorder="1" applyAlignment="1">
      <alignment horizontal="center" vertical="center" wrapText="1"/>
    </xf>
    <xf numFmtId="0" fontId="47" fillId="51" borderId="6" xfId="0" applyFont="1" applyFill="1" applyBorder="1" applyAlignment="1">
      <alignment horizontal="center" vertical="center" wrapText="1"/>
    </xf>
    <xf numFmtId="0" fontId="58" fillId="31" borderId="86" xfId="0" applyFont="1" applyFill="1" applyBorder="1" applyAlignment="1">
      <alignment vertical="center"/>
    </xf>
    <xf numFmtId="0" fontId="47" fillId="58" borderId="55" xfId="0" applyFont="1" applyFill="1" applyBorder="1" applyAlignment="1">
      <alignment horizontal="center" vertical="center" wrapText="1"/>
    </xf>
    <xf numFmtId="0" fontId="58" fillId="32" borderId="46" xfId="0" applyFont="1" applyFill="1" applyBorder="1" applyAlignment="1">
      <alignment horizontal="center" vertical="center" wrapText="1"/>
    </xf>
    <xf numFmtId="0" fontId="47" fillId="83" borderId="55" xfId="0" applyFont="1" applyFill="1" applyBorder="1" applyAlignment="1">
      <alignment horizontal="center" vertical="center" wrapText="1"/>
    </xf>
    <xf numFmtId="0" fontId="58" fillId="33" borderId="83" xfId="0" applyFont="1" applyFill="1" applyBorder="1" applyAlignment="1">
      <alignment horizontal="center" vertical="center" wrapText="1"/>
    </xf>
    <xf numFmtId="0" fontId="58" fillId="33" borderId="90" xfId="0" applyFont="1" applyFill="1" applyBorder="1" applyAlignment="1">
      <alignment horizontal="center" vertical="center" wrapText="1"/>
    </xf>
    <xf numFmtId="0" fontId="58" fillId="33" borderId="32" xfId="0" applyFont="1" applyFill="1" applyBorder="1" applyAlignment="1">
      <alignment horizontal="center" vertical="center" wrapText="1"/>
    </xf>
    <xf numFmtId="0" fontId="58" fillId="34" borderId="32" xfId="0" applyFont="1" applyFill="1" applyBorder="1" applyAlignment="1">
      <alignment horizontal="center" vertical="center" wrapText="1"/>
    </xf>
    <xf numFmtId="0" fontId="58" fillId="34" borderId="90" xfId="0" applyFont="1" applyFill="1" applyBorder="1" applyAlignment="1">
      <alignment horizontal="center" vertical="center" wrapText="1"/>
    </xf>
    <xf numFmtId="0" fontId="58" fillId="35" borderId="32" xfId="0" applyFont="1" applyFill="1" applyBorder="1" applyAlignment="1">
      <alignment horizontal="center" vertical="center" wrapText="1"/>
    </xf>
    <xf numFmtId="0" fontId="58" fillId="35" borderId="90" xfId="0" applyFont="1" applyFill="1" applyBorder="1" applyAlignment="1">
      <alignment horizontal="center" vertical="center" wrapText="1"/>
    </xf>
    <xf numFmtId="0" fontId="58" fillId="36" borderId="32" xfId="0" applyFont="1" applyFill="1" applyBorder="1" applyAlignment="1">
      <alignment horizontal="center" vertical="center" wrapText="1"/>
    </xf>
    <xf numFmtId="0" fontId="58" fillId="36" borderId="90" xfId="0" applyFont="1" applyFill="1" applyBorder="1" applyAlignment="1">
      <alignment horizontal="center" vertical="center" wrapText="1"/>
    </xf>
    <xf numFmtId="0" fontId="58" fillId="68" borderId="84" xfId="0" applyFont="1" applyFill="1" applyBorder="1" applyAlignment="1">
      <alignment horizontal="center" vertical="center" wrapText="1"/>
    </xf>
    <xf numFmtId="0" fontId="47" fillId="41" borderId="102" xfId="0" applyFont="1" applyFill="1" applyBorder="1" applyAlignment="1">
      <alignment horizontal="center" vertical="center" wrapText="1"/>
    </xf>
    <xf numFmtId="0" fontId="58" fillId="37" borderId="86" xfId="0" applyFont="1" applyFill="1" applyBorder="1" applyAlignment="1">
      <alignment horizontal="center" vertical="center" wrapText="1"/>
    </xf>
    <xf numFmtId="0" fontId="47" fillId="69" borderId="102" xfId="0" applyFont="1" applyFill="1" applyBorder="1" applyAlignment="1">
      <alignment horizontal="center" vertical="center" wrapText="1"/>
    </xf>
    <xf numFmtId="9" fontId="58" fillId="38" borderId="99" xfId="0" applyNumberFormat="1" applyFont="1" applyFill="1" applyBorder="1" applyAlignment="1">
      <alignment horizontal="center" vertical="center" wrapText="1"/>
    </xf>
    <xf numFmtId="0" fontId="58" fillId="39" borderId="103" xfId="0" applyFont="1" applyFill="1" applyBorder="1" applyAlignment="1">
      <alignment horizontal="center" vertical="center" wrapText="1"/>
    </xf>
    <xf numFmtId="0" fontId="59" fillId="19" borderId="104" xfId="0" applyFont="1" applyFill="1" applyBorder="1" applyAlignment="1">
      <alignment horizontal="center" vertical="center" wrapText="1"/>
    </xf>
    <xf numFmtId="0" fontId="60" fillId="11" borderId="3" xfId="0" applyFont="1" applyFill="1" applyBorder="1" applyAlignment="1">
      <alignment horizontal="center" vertical="center" wrapText="1"/>
    </xf>
    <xf numFmtId="0" fontId="61" fillId="19" borderId="6" xfId="0" applyFont="1" applyFill="1" applyBorder="1" applyAlignment="1">
      <alignment horizontal="center" vertical="center" wrapText="1"/>
    </xf>
    <xf numFmtId="0" fontId="62" fillId="19" borderId="1" xfId="0" applyFont="1" applyFill="1" applyBorder="1" applyAlignment="1">
      <alignment horizontal="left" vertical="center"/>
    </xf>
    <xf numFmtId="2" fontId="61" fillId="0" borderId="98" xfId="0" applyNumberFormat="1" applyFont="1" applyBorder="1" applyAlignment="1">
      <alignment horizontal="center" vertical="center" wrapText="1"/>
    </xf>
    <xf numFmtId="1" fontId="62" fillId="0" borderId="3" xfId="0" applyNumberFormat="1" applyFont="1" applyBorder="1" applyAlignment="1">
      <alignment horizontal="center" vertical="center" wrapText="1"/>
    </xf>
    <xf numFmtId="1" fontId="59" fillId="43" borderId="6" xfId="0" applyNumberFormat="1" applyFont="1" applyFill="1" applyBorder="1" applyAlignment="1">
      <alignment horizontal="center" vertical="center" wrapText="1"/>
    </xf>
    <xf numFmtId="0" fontId="61" fillId="19" borderId="1" xfId="0" applyFont="1" applyFill="1" applyBorder="1" applyAlignment="1">
      <alignment horizontal="center" vertical="center"/>
    </xf>
    <xf numFmtId="0" fontId="59" fillId="19" borderId="1" xfId="0" applyFont="1" applyFill="1" applyBorder="1" applyAlignment="1">
      <alignment horizontal="center" vertical="center"/>
    </xf>
    <xf numFmtId="1" fontId="59" fillId="19" borderId="1" xfId="0" applyNumberFormat="1" applyFont="1" applyFill="1" applyBorder="1" applyAlignment="1">
      <alignment horizontal="center" vertical="center"/>
    </xf>
    <xf numFmtId="1" fontId="59" fillId="19" borderId="1" xfId="0" applyNumberFormat="1" applyFont="1" applyFill="1" applyBorder="1" applyAlignment="1">
      <alignment vertical="center"/>
    </xf>
    <xf numFmtId="9" fontId="59" fillId="86" borderId="1" xfId="0" applyNumberFormat="1" applyFont="1" applyFill="1" applyBorder="1" applyAlignment="1">
      <alignment horizontal="center" vertical="center"/>
    </xf>
    <xf numFmtId="0" fontId="59" fillId="0" borderId="82" xfId="0" applyFont="1" applyBorder="1" applyAlignment="1">
      <alignment horizontal="center" vertical="center"/>
    </xf>
    <xf numFmtId="0" fontId="59" fillId="19" borderId="1" xfId="0" applyFont="1" applyFill="1" applyBorder="1" applyAlignment="1">
      <alignment horizontal="center" vertical="center" wrapText="1"/>
    </xf>
    <xf numFmtId="0" fontId="60" fillId="11" borderId="5" xfId="0" applyFont="1" applyFill="1" applyBorder="1" applyAlignment="1">
      <alignment horizontal="center" vertical="center" wrapText="1"/>
    </xf>
    <xf numFmtId="0" fontId="44" fillId="19" borderId="6" xfId="0" applyFont="1" applyFill="1" applyBorder="1" applyAlignment="1">
      <alignment horizontal="center" vertical="center" wrapText="1"/>
    </xf>
    <xf numFmtId="0" fontId="62" fillId="19" borderId="1" xfId="0" applyFont="1" applyFill="1" applyBorder="1" applyAlignment="1">
      <alignment vertical="center"/>
    </xf>
    <xf numFmtId="2" fontId="44" fillId="0" borderId="98" xfId="0" applyNumberFormat="1" applyFont="1" applyBorder="1" applyAlignment="1">
      <alignment horizontal="center" vertical="center" wrapText="1"/>
    </xf>
    <xf numFmtId="1" fontId="47" fillId="43" borderId="6" xfId="0" applyNumberFormat="1" applyFont="1" applyFill="1" applyBorder="1" applyAlignment="1">
      <alignment horizontal="center" vertical="center" wrapText="1"/>
    </xf>
    <xf numFmtId="0" fontId="44" fillId="19" borderId="1" xfId="0" applyFont="1" applyFill="1" applyBorder="1" applyAlignment="1">
      <alignment horizontal="center" vertical="center"/>
    </xf>
    <xf numFmtId="1" fontId="47" fillId="19" borderId="1" xfId="0" applyNumberFormat="1" applyFont="1" applyFill="1" applyBorder="1" applyAlignment="1">
      <alignment horizontal="center" vertical="center"/>
    </xf>
    <xf numFmtId="9" fontId="47" fillId="86" borderId="6" xfId="0" applyNumberFormat="1" applyFont="1" applyFill="1" applyBorder="1" applyAlignment="1">
      <alignment horizontal="center" vertical="center"/>
    </xf>
    <xf numFmtId="0" fontId="62" fillId="19" borderId="1" xfId="0" applyFont="1" applyFill="1" applyBorder="1" applyAlignment="1">
      <alignment horizontal="center" vertical="center"/>
    </xf>
    <xf numFmtId="9" fontId="59" fillId="86" borderId="6" xfId="0" applyNumberFormat="1" applyFont="1" applyFill="1" applyBorder="1" applyAlignment="1">
      <alignment horizontal="center" vertical="center"/>
    </xf>
    <xf numFmtId="1" fontId="47" fillId="43" borderId="85" xfId="0" applyNumberFormat="1" applyFont="1" applyFill="1" applyBorder="1" applyAlignment="1">
      <alignment horizontal="center" vertical="center" wrapText="1"/>
    </xf>
    <xf numFmtId="0" fontId="62" fillId="76" borderId="1" xfId="0" applyFont="1" applyFill="1" applyBorder="1" applyAlignment="1">
      <alignment horizontal="center" vertical="center"/>
    </xf>
    <xf numFmtId="0" fontId="60" fillId="11" borderId="1" xfId="0" applyFont="1" applyFill="1" applyBorder="1" applyAlignment="1">
      <alignment horizontal="center" vertical="center" wrapText="1"/>
    </xf>
    <xf numFmtId="0" fontId="44" fillId="19" borderId="6" xfId="0" applyFont="1" applyFill="1" applyBorder="1" applyAlignment="1">
      <alignment horizontal="center" wrapText="1"/>
    </xf>
    <xf numFmtId="0" fontId="62" fillId="19" borderId="1" xfId="0" applyFont="1" applyFill="1" applyBorder="1"/>
    <xf numFmtId="164" fontId="44" fillId="19" borderId="38" xfId="0" applyNumberFormat="1" applyFont="1" applyFill="1" applyBorder="1" applyAlignment="1">
      <alignment horizontal="center" wrapText="1"/>
    </xf>
    <xf numFmtId="9" fontId="47" fillId="86" borderId="1" xfId="0" applyNumberFormat="1" applyFont="1" applyFill="1" applyBorder="1" applyAlignment="1">
      <alignment horizontal="center" vertical="center"/>
    </xf>
    <xf numFmtId="1" fontId="47" fillId="0" borderId="2" xfId="0" applyNumberFormat="1" applyFont="1" applyBorder="1" applyAlignment="1">
      <alignment horizontal="center" vertical="center"/>
    </xf>
    <xf numFmtId="0" fontId="62" fillId="0" borderId="1" xfId="0" applyFont="1" applyBorder="1"/>
    <xf numFmtId="1" fontId="44" fillId="19" borderId="38" xfId="0" applyNumberFormat="1" applyFont="1" applyFill="1" applyBorder="1" applyAlignment="1">
      <alignment horizontal="center" wrapText="1"/>
    </xf>
    <xf numFmtId="1" fontId="47" fillId="0" borderId="5" xfId="0" applyNumberFormat="1" applyFont="1" applyBorder="1" applyAlignment="1">
      <alignment horizontal="center" vertical="center"/>
    </xf>
    <xf numFmtId="0" fontId="47" fillId="0" borderId="5" xfId="0" applyFont="1" applyBorder="1" applyAlignment="1">
      <alignment horizontal="center" vertical="center"/>
    </xf>
    <xf numFmtId="0" fontId="63" fillId="52" borderId="1" xfId="0" applyFont="1" applyFill="1" applyBorder="1" applyAlignment="1">
      <alignment horizontal="center" vertical="center" wrapText="1"/>
    </xf>
    <xf numFmtId="0" fontId="44" fillId="0" borderId="6" xfId="0" applyFont="1" applyBorder="1" applyAlignment="1">
      <alignment horizontal="center" vertical="center" wrapText="1"/>
    </xf>
    <xf numFmtId="0" fontId="47" fillId="0" borderId="81" xfId="0" applyFont="1" applyBorder="1" applyAlignment="1">
      <alignment horizontal="center" vertical="center"/>
    </xf>
    <xf numFmtId="0" fontId="62" fillId="87" borderId="5" xfId="0" applyFont="1" applyFill="1" applyBorder="1" applyAlignment="1">
      <alignment horizontal="center" vertical="center" wrapText="1"/>
    </xf>
    <xf numFmtId="0" fontId="61" fillId="47" borderId="1" xfId="0" applyFont="1" applyFill="1" applyBorder="1" applyAlignment="1">
      <alignment horizontal="center" vertical="center"/>
    </xf>
    <xf numFmtId="0" fontId="64" fillId="53" borderId="105" xfId="0" applyFont="1" applyFill="1" applyBorder="1" applyAlignment="1">
      <alignment horizontal="center" vertical="center" wrapText="1"/>
    </xf>
    <xf numFmtId="0" fontId="61" fillId="44" borderId="1" xfId="0" applyFont="1" applyFill="1" applyBorder="1" applyAlignment="1">
      <alignment horizontal="center" vertical="center"/>
    </xf>
    <xf numFmtId="0" fontId="61" fillId="45" borderId="1" xfId="0" applyFont="1" applyFill="1" applyBorder="1" applyAlignment="1">
      <alignment horizontal="center" vertical="center"/>
    </xf>
    <xf numFmtId="0" fontId="61" fillId="46" borderId="1" xfId="0" applyFont="1" applyFill="1" applyBorder="1" applyAlignment="1">
      <alignment horizontal="center" vertical="center"/>
    </xf>
    <xf numFmtId="9" fontId="59" fillId="49" borderId="6" xfId="0" applyNumberFormat="1" applyFont="1" applyFill="1" applyBorder="1" applyAlignment="1">
      <alignment horizontal="center" vertical="center"/>
    </xf>
    <xf numFmtId="0" fontId="62" fillId="87" borderId="2" xfId="0" applyFont="1" applyFill="1" applyBorder="1" applyAlignment="1">
      <alignment horizontal="center" vertical="center" wrapText="1"/>
    </xf>
    <xf numFmtId="9" fontId="47" fillId="88" borderId="6" xfId="0" applyNumberFormat="1" applyFont="1" applyFill="1" applyBorder="1" applyAlignment="1">
      <alignment horizontal="center" vertical="center"/>
    </xf>
    <xf numFmtId="0" fontId="62" fillId="88" borderId="1" xfId="0" applyFont="1" applyFill="1" applyBorder="1" applyAlignment="1">
      <alignment horizontal="center" vertical="center"/>
    </xf>
    <xf numFmtId="0" fontId="65" fillId="22" borderId="5" xfId="0" applyFont="1" applyFill="1" applyBorder="1" applyAlignment="1">
      <alignment horizontal="center" vertical="center" wrapText="1"/>
    </xf>
    <xf numFmtId="0" fontId="44" fillId="51" borderId="1" xfId="0" applyFont="1" applyFill="1" applyBorder="1" applyAlignment="1">
      <alignment horizontal="center" vertical="center"/>
    </xf>
    <xf numFmtId="0" fontId="60" fillId="11" borderId="79" xfId="0" applyFont="1" applyFill="1" applyBorder="1" applyAlignment="1">
      <alignment horizontal="center" vertical="center" wrapText="1"/>
    </xf>
    <xf numFmtId="0" fontId="66" fillId="54" borderId="78" xfId="0" applyFont="1" applyFill="1" applyBorder="1" applyAlignment="1">
      <alignment horizontal="center" vertical="center" wrapText="1"/>
    </xf>
    <xf numFmtId="0" fontId="62" fillId="77" borderId="81" xfId="0" applyFont="1" applyFill="1" applyBorder="1" applyAlignment="1">
      <alignment horizontal="center" vertical="center" wrapText="1"/>
    </xf>
    <xf numFmtId="0" fontId="62" fillId="77" borderId="82" xfId="0" applyFont="1" applyFill="1" applyBorder="1" applyAlignment="1">
      <alignment horizontal="center" vertical="center" wrapText="1"/>
    </xf>
    <xf numFmtId="0" fontId="66" fillId="54" borderId="70" xfId="0" applyFont="1" applyFill="1" applyBorder="1" applyAlignment="1">
      <alignment horizontal="center" vertical="center" wrapText="1"/>
    </xf>
    <xf numFmtId="9" fontId="59" fillId="49" borderId="1" xfId="0" applyNumberFormat="1" applyFont="1" applyFill="1" applyBorder="1" applyAlignment="1">
      <alignment horizontal="center" vertical="center"/>
    </xf>
    <xf numFmtId="0" fontId="59" fillId="19" borderId="100" xfId="0" applyFont="1" applyFill="1" applyBorder="1" applyAlignment="1">
      <alignment horizontal="center" vertical="center"/>
    </xf>
    <xf numFmtId="0" fontId="62" fillId="77" borderId="2" xfId="0" applyFont="1" applyFill="1" applyBorder="1" applyAlignment="1">
      <alignment horizontal="center" vertical="center" wrapText="1"/>
    </xf>
    <xf numFmtId="0" fontId="62" fillId="77" borderId="106" xfId="0" applyFont="1" applyFill="1" applyBorder="1" applyAlignment="1">
      <alignment horizontal="center" vertical="center" wrapText="1"/>
    </xf>
    <xf numFmtId="0" fontId="47" fillId="0" borderId="82" xfId="0" applyFont="1" applyBorder="1" applyAlignment="1">
      <alignment horizontal="center" vertical="center"/>
    </xf>
    <xf numFmtId="0" fontId="66" fillId="54" borderId="105" xfId="0" applyFont="1" applyFill="1" applyBorder="1" applyAlignment="1">
      <alignment horizontal="center" vertical="center" wrapText="1"/>
    </xf>
    <xf numFmtId="0" fontId="67" fillId="55" borderId="105" xfId="0" applyFont="1" applyFill="1" applyBorder="1" applyAlignment="1">
      <alignment horizontal="center" vertical="center" wrapText="1"/>
    </xf>
    <xf numFmtId="0" fontId="62" fillId="89" borderId="5" xfId="0" applyFont="1" applyFill="1" applyBorder="1" applyAlignment="1">
      <alignment horizontal="center" vertical="center" wrapText="1"/>
    </xf>
    <xf numFmtId="1" fontId="44" fillId="78" borderId="47" xfId="0" applyNumberFormat="1" applyFont="1" applyFill="1" applyBorder="1" applyAlignment="1">
      <alignment horizontal="center" vertical="center" wrapText="1"/>
    </xf>
    <xf numFmtId="1" fontId="27" fillId="31" borderId="107" xfId="0" applyNumberFormat="1" applyFont="1" applyFill="1" applyBorder="1" applyAlignment="1">
      <alignment horizontal="center" vertical="center" wrapText="1"/>
    </xf>
    <xf numFmtId="1" fontId="47" fillId="78" borderId="55" xfId="0" applyNumberFormat="1" applyFont="1" applyFill="1" applyBorder="1" applyAlignment="1">
      <alignment horizontal="center" vertical="center" wrapText="1"/>
    </xf>
    <xf numFmtId="1" fontId="27" fillId="31" borderId="108" xfId="0" applyNumberFormat="1" applyFont="1" applyFill="1" applyBorder="1" applyAlignment="1">
      <alignment horizontal="center" vertical="center" wrapText="1"/>
    </xf>
    <xf numFmtId="9" fontId="68" fillId="31" borderId="109" xfId="0" applyNumberFormat="1" applyFont="1" applyFill="1" applyBorder="1" applyAlignment="1">
      <alignment horizontal="center" vertical="center"/>
    </xf>
    <xf numFmtId="0" fontId="27" fillId="31" borderId="110" xfId="0" applyFont="1" applyFill="1" applyBorder="1" applyAlignment="1">
      <alignment horizontal="center" vertical="center"/>
    </xf>
    <xf numFmtId="0" fontId="27" fillId="30" borderId="42" xfId="0" applyFont="1" applyFill="1" applyBorder="1" applyAlignment="1">
      <alignment horizontal="center" vertical="center" wrapText="1"/>
    </xf>
    <xf numFmtId="0" fontId="27" fillId="30" borderId="111" xfId="0" applyFont="1" applyFill="1" applyBorder="1" applyAlignment="1">
      <alignment horizontal="center" vertical="center" wrapText="1"/>
    </xf>
    <xf numFmtId="9" fontId="27" fillId="30" borderId="112" xfId="0" applyNumberFormat="1" applyFont="1" applyFill="1" applyBorder="1" applyAlignment="1">
      <alignment horizontal="center" vertical="center" wrapText="1"/>
    </xf>
    <xf numFmtId="0" fontId="27" fillId="30" borderId="35" xfId="0" applyFont="1" applyFill="1" applyBorder="1" applyAlignment="1">
      <alignment horizontal="center" vertical="center"/>
    </xf>
    <xf numFmtId="0" fontId="28" fillId="31" borderId="83" xfId="0" applyFont="1" applyFill="1" applyBorder="1" applyAlignment="1">
      <alignment horizontal="center" vertical="center" wrapText="1"/>
    </xf>
    <xf numFmtId="0" fontId="28" fillId="31" borderId="84" xfId="0" applyFont="1" applyFill="1" applyBorder="1" applyAlignment="1">
      <alignment horizontal="center" vertical="center" wrapText="1"/>
    </xf>
    <xf numFmtId="0" fontId="28" fillId="31" borderId="86" xfId="0" applyFont="1" applyFill="1" applyBorder="1" applyAlignment="1">
      <alignment horizontal="center" vertical="center" wrapText="1"/>
    </xf>
    <xf numFmtId="0" fontId="47" fillId="59" borderId="6" xfId="0" applyFont="1" applyFill="1" applyBorder="1" applyAlignment="1">
      <alignment horizontal="center" vertical="center" wrapText="1"/>
    </xf>
    <xf numFmtId="0" fontId="28" fillId="32" borderId="86" xfId="0" applyFont="1" applyFill="1" applyBorder="1" applyAlignment="1">
      <alignment horizontal="center" vertical="center" wrapText="1"/>
    </xf>
    <xf numFmtId="0" fontId="47" fillId="14" borderId="1" xfId="0" applyFont="1" applyFill="1" applyBorder="1" applyAlignment="1">
      <alignment horizontal="center" vertical="center" wrapText="1"/>
    </xf>
    <xf numFmtId="0" fontId="47" fillId="60" borderId="1" xfId="0" applyFont="1" applyFill="1" applyBorder="1" applyAlignment="1">
      <alignment horizontal="center" vertical="center" wrapText="1"/>
    </xf>
    <xf numFmtId="0" fontId="47" fillId="61" borderId="1" xfId="0" applyFont="1" applyFill="1" applyBorder="1" applyAlignment="1">
      <alignment horizontal="center" vertical="center" wrapText="1"/>
    </xf>
    <xf numFmtId="0" fontId="69" fillId="62" borderId="1" xfId="0" applyFont="1" applyFill="1" applyBorder="1" applyAlignment="1">
      <alignment horizontal="center" vertical="center" wrapText="1"/>
    </xf>
    <xf numFmtId="0" fontId="69" fillId="63" borderId="1" xfId="0" applyFont="1" applyFill="1" applyBorder="1" applyAlignment="1">
      <alignment horizontal="center" vertical="center" wrapText="1"/>
    </xf>
    <xf numFmtId="0" fontId="69" fillId="33" borderId="5" xfId="0" applyFont="1" applyFill="1" applyBorder="1" applyAlignment="1">
      <alignment horizontal="center" vertical="center" wrapText="1"/>
    </xf>
    <xf numFmtId="0" fontId="69" fillId="65" borderId="5" xfId="0" applyFont="1" applyFill="1" applyBorder="1" applyAlignment="1">
      <alignment horizontal="center" vertical="center" wrapText="1"/>
    </xf>
    <xf numFmtId="0" fontId="69" fillId="65" borderId="98" xfId="0" applyFont="1" applyFill="1" applyBorder="1" applyAlignment="1">
      <alignment horizontal="center" vertical="center" wrapText="1"/>
    </xf>
    <xf numFmtId="0" fontId="69" fillId="34" borderId="5" xfId="0" applyFont="1" applyFill="1" applyBorder="1" applyAlignment="1">
      <alignment horizontal="center" vertical="center" wrapText="1"/>
    </xf>
    <xf numFmtId="0" fontId="69" fillId="66" borderId="5" xfId="0" applyFont="1" applyFill="1" applyBorder="1" applyAlignment="1">
      <alignment horizontal="center" vertical="center" wrapText="1"/>
    </xf>
    <xf numFmtId="0" fontId="69" fillId="66" borderId="98" xfId="0" applyFont="1" applyFill="1" applyBorder="1" applyAlignment="1">
      <alignment horizontal="center" vertical="center" wrapText="1"/>
    </xf>
    <xf numFmtId="0" fontId="69" fillId="35" borderId="5" xfId="0" applyFont="1" applyFill="1" applyBorder="1" applyAlignment="1">
      <alignment horizontal="center" vertical="center" wrapText="1"/>
    </xf>
    <xf numFmtId="0" fontId="69" fillId="67" borderId="5" xfId="0" applyFont="1" applyFill="1" applyBorder="1" applyAlignment="1">
      <alignment horizontal="center" vertical="center" wrapText="1"/>
    </xf>
    <xf numFmtId="0" fontId="69" fillId="67" borderId="98" xfId="0" applyFont="1" applyFill="1" applyBorder="1" applyAlignment="1">
      <alignment horizontal="center" vertical="center" wrapText="1"/>
    </xf>
    <xf numFmtId="0" fontId="47" fillId="64" borderId="5" xfId="0" applyFont="1" applyFill="1" applyBorder="1" applyAlignment="1">
      <alignment horizontal="center" vertical="center" wrapText="1"/>
    </xf>
    <xf numFmtId="0" fontId="47" fillId="64" borderId="85" xfId="0" applyFont="1" applyFill="1" applyBorder="1" applyAlignment="1">
      <alignment horizontal="center" vertical="center" wrapText="1"/>
    </xf>
    <xf numFmtId="0" fontId="28" fillId="36" borderId="44" xfId="0" applyFont="1" applyFill="1" applyBorder="1" applyAlignment="1">
      <alignment horizontal="center" vertical="center" wrapText="1"/>
    </xf>
    <xf numFmtId="0" fontId="28" fillId="36" borderId="50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 wrapText="1"/>
    </xf>
    <xf numFmtId="0" fontId="27" fillId="68" borderId="48" xfId="0" applyFont="1" applyFill="1" applyBorder="1" applyAlignment="1">
      <alignment horizontal="center" vertical="center" wrapText="1"/>
    </xf>
    <xf numFmtId="0" fontId="27" fillId="37" borderId="1" xfId="0" applyFont="1" applyFill="1" applyBorder="1" applyAlignment="1">
      <alignment horizontal="center" vertical="center" wrapText="1"/>
    </xf>
    <xf numFmtId="0" fontId="70" fillId="51" borderId="1" xfId="0" applyFont="1" applyFill="1" applyBorder="1" applyAlignment="1">
      <alignment horizontal="center" vertical="center" wrapText="1"/>
    </xf>
    <xf numFmtId="0" fontId="71" fillId="69" borderId="1" xfId="0" applyFont="1" applyFill="1" applyBorder="1" applyAlignment="1">
      <alignment horizontal="center" vertical="center" wrapText="1"/>
    </xf>
    <xf numFmtId="9" fontId="27" fillId="38" borderId="1" xfId="0" applyNumberFormat="1" applyFont="1" applyFill="1" applyBorder="1" applyAlignment="1">
      <alignment horizontal="center" vertical="center" wrapText="1"/>
    </xf>
    <xf numFmtId="0" fontId="28" fillId="39" borderId="103" xfId="0" applyFont="1" applyFill="1" applyBorder="1" applyAlignment="1">
      <alignment horizontal="center" vertical="center" wrapText="1"/>
    </xf>
    <xf numFmtId="0" fontId="62" fillId="25" borderId="1" xfId="0" applyFont="1" applyFill="1" applyBorder="1" applyAlignment="1">
      <alignment horizontal="center" vertical="center" wrapText="1"/>
    </xf>
    <xf numFmtId="0" fontId="62" fillId="11" borderId="1" xfId="0" applyFont="1" applyFill="1" applyBorder="1" applyAlignment="1">
      <alignment horizontal="center" vertical="center" wrapText="1"/>
    </xf>
    <xf numFmtId="0" fontId="33" fillId="19" borderId="85" xfId="0" applyFont="1" applyFill="1" applyBorder="1" applyAlignment="1">
      <alignment horizontal="center" vertical="center" wrapText="1"/>
    </xf>
    <xf numFmtId="0" fontId="62" fillId="19" borderId="1" xfId="0" applyFont="1" applyFill="1" applyBorder="1" applyAlignment="1">
      <alignment horizontal="left" vertical="center" wrapText="1"/>
    </xf>
    <xf numFmtId="2" fontId="33" fillId="0" borderId="98" xfId="0" applyNumberFormat="1" applyFont="1" applyBorder="1" applyAlignment="1">
      <alignment horizontal="center" vertical="center" wrapText="1"/>
    </xf>
    <xf numFmtId="1" fontId="33" fillId="0" borderId="6" xfId="0" applyNumberFormat="1" applyFont="1" applyBorder="1" applyAlignment="1">
      <alignment horizontal="center" vertical="center" wrapText="1"/>
    </xf>
    <xf numFmtId="1" fontId="62" fillId="19" borderId="1" xfId="0" applyNumberFormat="1" applyFont="1" applyFill="1" applyBorder="1" applyAlignment="1">
      <alignment horizontal="center" vertical="center" wrapText="1"/>
    </xf>
    <xf numFmtId="0" fontId="33" fillId="0" borderId="5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center" vertical="center" wrapText="1"/>
    </xf>
    <xf numFmtId="1" fontId="31" fillId="43" borderId="55" xfId="0" applyNumberFormat="1" applyFont="1" applyFill="1" applyBorder="1" applyAlignment="1">
      <alignment horizontal="center" vertical="center" wrapText="1"/>
    </xf>
    <xf numFmtId="0" fontId="31" fillId="70" borderId="2" xfId="0" applyFont="1" applyFill="1" applyBorder="1" applyAlignment="1">
      <alignment horizontal="center"/>
    </xf>
    <xf numFmtId="1" fontId="31" fillId="70" borderId="2" xfId="0" applyNumberFormat="1" applyFont="1" applyFill="1" applyBorder="1" applyAlignment="1">
      <alignment horizontal="center"/>
    </xf>
    <xf numFmtId="1" fontId="31" fillId="70" borderId="55" xfId="0" applyNumberFormat="1" applyFont="1" applyFill="1" applyBorder="1" applyAlignment="1">
      <alignment horizontal="center"/>
    </xf>
    <xf numFmtId="0" fontId="33" fillId="45" borderId="2" xfId="0" applyFont="1" applyFill="1" applyBorder="1" applyAlignment="1">
      <alignment horizontal="center"/>
    </xf>
    <xf numFmtId="0" fontId="31" fillId="54" borderId="2" xfId="0" applyFont="1" applyFill="1" applyBorder="1" applyAlignment="1">
      <alignment horizontal="center"/>
    </xf>
    <xf numFmtId="1" fontId="31" fillId="54" borderId="2" xfId="0" applyNumberFormat="1" applyFont="1" applyFill="1" applyBorder="1" applyAlignment="1">
      <alignment horizontal="center"/>
    </xf>
    <xf numFmtId="1" fontId="31" fillId="54" borderId="55" xfId="0" applyNumberFormat="1" applyFont="1" applyFill="1" applyBorder="1" applyAlignment="1">
      <alignment horizontal="center"/>
    </xf>
    <xf numFmtId="0" fontId="33" fillId="46" borderId="2" xfId="0" applyFont="1" applyFill="1" applyBorder="1" applyAlignment="1">
      <alignment horizontal="center"/>
    </xf>
    <xf numFmtId="0" fontId="31" fillId="71" borderId="2" xfId="0" applyFont="1" applyFill="1" applyBorder="1" applyAlignment="1">
      <alignment horizontal="center"/>
    </xf>
    <xf numFmtId="1" fontId="31" fillId="71" borderId="2" xfId="0" applyNumberFormat="1" applyFont="1" applyFill="1" applyBorder="1" applyAlignment="1">
      <alignment horizontal="center"/>
    </xf>
    <xf numFmtId="1" fontId="31" fillId="71" borderId="55" xfId="0" applyNumberFormat="1" applyFont="1" applyFill="1" applyBorder="1" applyAlignment="1">
      <alignment horizontal="center"/>
    </xf>
    <xf numFmtId="0" fontId="33" fillId="51" borderId="2" xfId="0" applyFont="1" applyFill="1" applyBorder="1" applyAlignment="1">
      <alignment horizontal="center"/>
    </xf>
    <xf numFmtId="0" fontId="33" fillId="19" borderId="2" xfId="0" applyFont="1" applyFill="1" applyBorder="1" applyAlignment="1">
      <alignment horizontal="center"/>
    </xf>
    <xf numFmtId="0" fontId="33" fillId="19" borderId="36" xfId="0" applyFont="1" applyFill="1" applyBorder="1" applyAlignment="1">
      <alignment horizontal="center"/>
    </xf>
    <xf numFmtId="0" fontId="33" fillId="47" borderId="108" xfId="0" applyFont="1" applyFill="1" applyBorder="1" applyAlignment="1">
      <alignment horizontal="center"/>
    </xf>
    <xf numFmtId="0" fontId="33" fillId="47" borderId="113" xfId="0" applyFont="1" applyFill="1" applyBorder="1" applyAlignment="1">
      <alignment horizontal="center"/>
    </xf>
    <xf numFmtId="0" fontId="33" fillId="47" borderId="114" xfId="0" applyFont="1" applyFill="1" applyBorder="1" applyAlignment="1">
      <alignment horizontal="center"/>
    </xf>
    <xf numFmtId="0" fontId="31" fillId="19" borderId="2" xfId="0" applyFont="1" applyFill="1" applyBorder="1" applyAlignment="1">
      <alignment horizontal="center"/>
    </xf>
    <xf numFmtId="1" fontId="31" fillId="19" borderId="2" xfId="0" applyNumberFormat="1" applyFont="1" applyFill="1" applyBorder="1" applyAlignment="1">
      <alignment horizontal="center"/>
    </xf>
    <xf numFmtId="1" fontId="31" fillId="19" borderId="6" xfId="0" applyNumberFormat="1" applyFont="1" applyFill="1" applyBorder="1" applyAlignment="1">
      <alignment horizontal="center"/>
    </xf>
    <xf numFmtId="0" fontId="72" fillId="72" borderId="115" xfId="0" applyFont="1" applyFill="1" applyBorder="1" applyAlignment="1">
      <alignment horizontal="center"/>
    </xf>
    <xf numFmtId="1" fontId="70" fillId="48" borderId="1" xfId="0" applyNumberFormat="1" applyFont="1" applyFill="1" applyBorder="1" applyAlignment="1">
      <alignment horizontal="center"/>
    </xf>
    <xf numFmtId="1" fontId="72" fillId="48" borderId="1" xfId="0" applyNumberFormat="1" applyFont="1" applyFill="1" applyBorder="1" applyAlignment="1">
      <alignment horizontal="center"/>
    </xf>
    <xf numFmtId="1" fontId="70" fillId="19" borderId="1" xfId="0" applyNumberFormat="1" applyFont="1" applyFill="1" applyBorder="1" applyAlignment="1">
      <alignment horizontal="center"/>
    </xf>
    <xf numFmtId="9" fontId="72" fillId="49" borderId="1" xfId="0" applyNumberFormat="1" applyFont="1" applyFill="1" applyBorder="1" applyAlignment="1">
      <alignment horizontal="center"/>
    </xf>
    <xf numFmtId="0" fontId="31" fillId="19" borderId="110" xfId="0" applyFont="1" applyFill="1" applyBorder="1" applyAlignment="1">
      <alignment horizontal="center" vertical="center"/>
    </xf>
    <xf numFmtId="0" fontId="31" fillId="50" borderId="116" xfId="0" applyFont="1" applyFill="1" applyBorder="1" applyAlignment="1">
      <alignment horizontal="center" vertical="center" wrapText="1"/>
    </xf>
    <xf numFmtId="0" fontId="31" fillId="50" borderId="113" xfId="0" applyFont="1" applyFill="1" applyBorder="1" applyAlignment="1">
      <alignment horizontal="center" vertical="center" wrapText="1"/>
    </xf>
    <xf numFmtId="1" fontId="31" fillId="50" borderId="113" xfId="0" applyNumberFormat="1" applyFont="1" applyFill="1" applyBorder="1" applyAlignment="1">
      <alignment horizontal="center" vertical="center" wrapText="1"/>
    </xf>
    <xf numFmtId="0" fontId="33" fillId="50" borderId="114" xfId="0" applyFont="1" applyFill="1" applyBorder="1"/>
    <xf numFmtId="0" fontId="31" fillId="19" borderId="3" xfId="0" applyFont="1" applyFill="1" applyBorder="1" applyAlignment="1">
      <alignment horizontal="center" vertical="center" wrapText="1"/>
    </xf>
    <xf numFmtId="0" fontId="73" fillId="73" borderId="3" xfId="0" applyFont="1" applyFill="1" applyBorder="1" applyAlignment="1">
      <alignment horizontal="center" vertical="center" wrapText="1"/>
    </xf>
    <xf numFmtId="0" fontId="31" fillId="19" borderId="3" xfId="0" applyFont="1" applyFill="1" applyBorder="1" applyAlignment="1">
      <alignment horizontal="left" vertical="center" wrapText="1"/>
    </xf>
    <xf numFmtId="2" fontId="33" fillId="0" borderId="55" xfId="0" applyNumberFormat="1" applyFont="1" applyBorder="1" applyAlignment="1">
      <alignment horizontal="center" vertical="center" wrapText="1"/>
    </xf>
    <xf numFmtId="1" fontId="33" fillId="0" borderId="1" xfId="0" applyNumberFormat="1" applyFont="1" applyBorder="1" applyAlignment="1">
      <alignment horizontal="center" vertical="center" wrapText="1"/>
    </xf>
    <xf numFmtId="1" fontId="33" fillId="0" borderId="3" xfId="0" applyNumberFormat="1" applyFont="1" applyBorder="1" applyAlignment="1">
      <alignment horizontal="center" vertical="center" wrapText="1"/>
    </xf>
    <xf numFmtId="1" fontId="31" fillId="19" borderId="1" xfId="0" applyNumberFormat="1" applyFont="1" applyFill="1" applyBorder="1" applyAlignment="1">
      <alignment horizontal="center"/>
    </xf>
    <xf numFmtId="1" fontId="33" fillId="19" borderId="2" xfId="0" applyNumberFormat="1" applyFont="1" applyFill="1" applyBorder="1" applyAlignment="1">
      <alignment horizontal="center"/>
    </xf>
    <xf numFmtId="9" fontId="33" fillId="86" borderId="2" xfId="0" applyNumberFormat="1" applyFont="1" applyFill="1" applyBorder="1" applyAlignment="1">
      <alignment horizontal="center"/>
    </xf>
    <xf numFmtId="0" fontId="31" fillId="0" borderId="3" xfId="0" applyFont="1" applyBorder="1" applyAlignment="1">
      <alignment horizontal="center" vertical="center"/>
    </xf>
    <xf numFmtId="0" fontId="31" fillId="19" borderId="2" xfId="0" applyFont="1" applyFill="1" applyBorder="1" applyAlignment="1">
      <alignment horizontal="center" vertical="center" wrapText="1"/>
    </xf>
    <xf numFmtId="0" fontId="33" fillId="19" borderId="3" xfId="0" applyFont="1" applyFill="1" applyBorder="1" applyAlignment="1">
      <alignment horizontal="center" vertical="center" wrapText="1"/>
    </xf>
    <xf numFmtId="1" fontId="33" fillId="19" borderId="3" xfId="0" applyNumberFormat="1" applyFont="1" applyFill="1" applyBorder="1" applyAlignment="1">
      <alignment horizontal="center" vertical="center" wrapText="1"/>
    </xf>
    <xf numFmtId="0" fontId="33" fillId="0" borderId="0" xfId="0" applyFont="1"/>
    <xf numFmtId="0" fontId="45" fillId="19" borderId="3" xfId="0" applyFont="1" applyFill="1" applyBorder="1" applyAlignment="1">
      <alignment horizontal="center" vertical="center" wrapText="1"/>
    </xf>
    <xf numFmtId="0" fontId="48" fillId="19" borderId="1" xfId="0" applyFont="1" applyFill="1" applyBorder="1" applyAlignment="1">
      <alignment horizontal="left" vertical="center" wrapText="1"/>
    </xf>
    <xf numFmtId="1" fontId="44" fillId="0" borderId="1" xfId="0" applyNumberFormat="1" applyFont="1" applyBorder="1" applyAlignment="1">
      <alignment horizontal="center" vertical="center" wrapText="1"/>
    </xf>
    <xf numFmtId="0" fontId="44" fillId="0" borderId="1" xfId="0" applyFont="1" applyBorder="1" applyAlignment="1">
      <alignment horizontal="center" vertical="center" wrapText="1"/>
    </xf>
    <xf numFmtId="1" fontId="47" fillId="43" borderId="55" xfId="0" applyNumberFormat="1" applyFont="1" applyFill="1" applyBorder="1" applyAlignment="1">
      <alignment horizontal="center" vertical="center" wrapText="1"/>
    </xf>
    <xf numFmtId="0" fontId="43" fillId="44" borderId="2" xfId="0" applyFont="1" applyFill="1" applyBorder="1" applyAlignment="1">
      <alignment horizontal="center"/>
    </xf>
    <xf numFmtId="0" fontId="45" fillId="19" borderId="2" xfId="0" applyFont="1" applyFill="1" applyBorder="1" applyAlignment="1">
      <alignment horizontal="center"/>
    </xf>
    <xf numFmtId="1" fontId="45" fillId="19" borderId="2" xfId="0" applyNumberFormat="1" applyFont="1" applyFill="1" applyBorder="1" applyAlignment="1">
      <alignment horizontal="center"/>
    </xf>
    <xf numFmtId="1" fontId="43" fillId="19" borderId="2" xfId="0" applyNumberFormat="1" applyFont="1" applyFill="1" applyBorder="1" applyAlignment="1">
      <alignment horizontal="center"/>
    </xf>
    <xf numFmtId="9" fontId="43" fillId="86" borderId="2" xfId="0" applyNumberFormat="1" applyFont="1" applyFill="1" applyBorder="1" applyAlignment="1">
      <alignment horizontal="center"/>
    </xf>
    <xf numFmtId="0" fontId="45" fillId="0" borderId="1" xfId="0" applyFont="1" applyBorder="1" applyAlignment="1">
      <alignment horizontal="center" vertical="center"/>
    </xf>
    <xf numFmtId="0" fontId="45" fillId="19" borderId="2" xfId="0" applyFont="1" applyFill="1" applyBorder="1" applyAlignment="1">
      <alignment horizontal="center" vertical="center" wrapText="1"/>
    </xf>
    <xf numFmtId="1" fontId="43" fillId="19" borderId="1" xfId="0" applyNumberFormat="1" applyFont="1" applyFill="1" applyBorder="1" applyAlignment="1">
      <alignment horizontal="center" vertical="center" wrapText="1"/>
    </xf>
    <xf numFmtId="0" fontId="46" fillId="73" borderId="106" xfId="0" applyFont="1" applyFill="1" applyBorder="1" applyAlignment="1">
      <alignment horizontal="center" vertical="center" wrapText="1"/>
    </xf>
    <xf numFmtId="0" fontId="48" fillId="19" borderId="106" xfId="0" applyFont="1" applyFill="1" applyBorder="1" applyAlignment="1">
      <alignment horizontal="left" vertical="center" wrapText="1"/>
    </xf>
    <xf numFmtId="1" fontId="44" fillId="0" borderId="106" xfId="0" applyNumberFormat="1" applyFont="1" applyBorder="1" applyAlignment="1">
      <alignment horizontal="center" vertical="center" wrapText="1"/>
    </xf>
    <xf numFmtId="0" fontId="43" fillId="19" borderId="82" xfId="0" applyFont="1" applyFill="1" applyBorder="1" applyAlignment="1">
      <alignment horizontal="center"/>
    </xf>
    <xf numFmtId="1" fontId="43" fillId="19" borderId="82" xfId="0" applyNumberFormat="1" applyFont="1" applyFill="1" applyBorder="1" applyAlignment="1">
      <alignment horizontal="center"/>
    </xf>
    <xf numFmtId="9" fontId="43" fillId="86" borderId="82" xfId="0" applyNumberFormat="1" applyFont="1" applyFill="1" applyBorder="1" applyAlignment="1">
      <alignment horizontal="center"/>
    </xf>
    <xf numFmtId="0" fontId="45" fillId="0" borderId="106" xfId="0" applyFont="1" applyBorder="1" applyAlignment="1">
      <alignment horizontal="center" vertical="center"/>
    </xf>
    <xf numFmtId="0" fontId="45" fillId="19" borderId="82" xfId="0" applyFont="1" applyFill="1" applyBorder="1" applyAlignment="1">
      <alignment horizontal="center" vertical="center" wrapText="1"/>
    </xf>
    <xf numFmtId="0" fontId="45" fillId="19" borderId="106" xfId="0" applyFont="1" applyFill="1" applyBorder="1" applyAlignment="1">
      <alignment horizontal="center" vertical="center" wrapText="1"/>
    </xf>
    <xf numFmtId="0" fontId="43" fillId="19" borderId="106" xfId="0" applyFont="1" applyFill="1" applyBorder="1" applyAlignment="1">
      <alignment horizontal="center" vertical="center" wrapText="1"/>
    </xf>
    <xf numFmtId="1" fontId="43" fillId="19" borderId="106" xfId="0" applyNumberFormat="1" applyFont="1" applyFill="1" applyBorder="1" applyAlignment="1">
      <alignment horizontal="center" vertical="center" wrapText="1"/>
    </xf>
    <xf numFmtId="0" fontId="31" fillId="25" borderId="7" xfId="0" applyFont="1" applyFill="1" applyBorder="1" applyAlignment="1">
      <alignment horizontal="center" vertical="center" wrapText="1"/>
    </xf>
    <xf numFmtId="0" fontId="32" fillId="11" borderId="111" xfId="0" applyFont="1" applyFill="1" applyBorder="1" applyAlignment="1">
      <alignment horizontal="center" vertical="center" wrapText="1"/>
    </xf>
    <xf numFmtId="0" fontId="43" fillId="19" borderId="6" xfId="0" applyFont="1" applyFill="1" applyBorder="1" applyAlignment="1">
      <alignment horizontal="center" vertical="center" wrapText="1"/>
    </xf>
    <xf numFmtId="0" fontId="31" fillId="19" borderId="117" xfId="0" applyFont="1" applyFill="1" applyBorder="1" applyAlignment="1">
      <alignment horizontal="left" vertical="center" wrapText="1"/>
    </xf>
    <xf numFmtId="1" fontId="33" fillId="19" borderId="117" xfId="0" applyNumberFormat="1" applyFont="1" applyFill="1" applyBorder="1" applyAlignment="1">
      <alignment horizontal="center" vertical="center" wrapText="1"/>
    </xf>
    <xf numFmtId="0" fontId="43" fillId="19" borderId="36" xfId="0" applyFont="1" applyFill="1" applyBorder="1" applyAlignment="1">
      <alignment horizontal="center"/>
    </xf>
    <xf numFmtId="0" fontId="33" fillId="47" borderId="69" xfId="0" applyFont="1" applyFill="1" applyBorder="1" applyAlignment="1">
      <alignment horizontal="center"/>
    </xf>
    <xf numFmtId="0" fontId="33" fillId="47" borderId="74" xfId="0" applyFont="1" applyFill="1" applyBorder="1" applyAlignment="1">
      <alignment horizontal="center"/>
    </xf>
    <xf numFmtId="0" fontId="33" fillId="47" borderId="70" xfId="0" applyFont="1" applyFill="1" applyBorder="1" applyAlignment="1">
      <alignment horizontal="center"/>
    </xf>
    <xf numFmtId="1" fontId="45" fillId="19" borderId="6" xfId="0" applyNumberFormat="1" applyFont="1" applyFill="1" applyBorder="1" applyAlignment="1">
      <alignment horizontal="center"/>
    </xf>
    <xf numFmtId="0" fontId="31" fillId="72" borderId="118" xfId="0" applyFont="1" applyFill="1" applyBorder="1" applyAlignment="1">
      <alignment horizontal="center"/>
    </xf>
    <xf numFmtId="1" fontId="31" fillId="48" borderId="11" xfId="0" applyNumberFormat="1" applyFont="1" applyFill="1" applyBorder="1" applyAlignment="1">
      <alignment horizontal="center"/>
    </xf>
    <xf numFmtId="1" fontId="31" fillId="48" borderId="111" xfId="0" applyNumberFormat="1" applyFont="1" applyFill="1" applyBorder="1" applyAlignment="1">
      <alignment horizontal="center"/>
    </xf>
    <xf numFmtId="1" fontId="43" fillId="19" borderId="0" xfId="0" applyNumberFormat="1" applyFont="1" applyFill="1" applyAlignment="1">
      <alignment horizontal="center"/>
    </xf>
    <xf numFmtId="9" fontId="31" fillId="49" borderId="112" xfId="0" applyNumberFormat="1" applyFont="1" applyFill="1" applyBorder="1" applyAlignment="1">
      <alignment horizontal="center"/>
    </xf>
    <xf numFmtId="0" fontId="31" fillId="19" borderId="119" xfId="0" applyFont="1" applyFill="1" applyBorder="1" applyAlignment="1">
      <alignment horizontal="center" vertical="center"/>
    </xf>
    <xf numFmtId="0" fontId="31" fillId="50" borderId="73" xfId="0" applyFont="1" applyFill="1" applyBorder="1" applyAlignment="1">
      <alignment horizontal="center" vertical="center" wrapText="1"/>
    </xf>
    <xf numFmtId="1" fontId="31" fillId="50" borderId="74" xfId="0" applyNumberFormat="1" applyFont="1" applyFill="1" applyBorder="1" applyAlignment="1">
      <alignment horizontal="center" vertical="center" wrapText="1"/>
    </xf>
    <xf numFmtId="0" fontId="0" fillId="50" borderId="70" xfId="0" applyFill="1" applyBorder="1"/>
    <xf numFmtId="0" fontId="43" fillId="19" borderId="85" xfId="0" applyFont="1" applyFill="1" applyBorder="1" applyAlignment="1">
      <alignment horizontal="center" vertical="center" wrapText="1"/>
    </xf>
    <xf numFmtId="0" fontId="44" fillId="0" borderId="5" xfId="0" applyFont="1" applyBorder="1" applyAlignment="1">
      <alignment horizontal="center" vertical="center" wrapText="1"/>
    </xf>
    <xf numFmtId="0" fontId="33" fillId="47" borderId="23" xfId="0" applyFont="1" applyFill="1" applyBorder="1" applyAlignment="1">
      <alignment horizontal="center"/>
    </xf>
    <xf numFmtId="0" fontId="33" fillId="47" borderId="24" xfId="0" applyFont="1" applyFill="1" applyBorder="1" applyAlignment="1">
      <alignment horizontal="center"/>
    </xf>
    <xf numFmtId="0" fontId="33" fillId="47" borderId="58" xfId="0" applyFont="1" applyFill="1" applyBorder="1" applyAlignment="1">
      <alignment horizontal="center"/>
    </xf>
    <xf numFmtId="0" fontId="72" fillId="72" borderId="60" xfId="0" applyFont="1" applyFill="1" applyBorder="1" applyAlignment="1">
      <alignment horizontal="center"/>
    </xf>
    <xf numFmtId="1" fontId="71" fillId="19" borderId="1" xfId="0" applyNumberFormat="1" applyFont="1" applyFill="1" applyBorder="1" applyAlignment="1">
      <alignment horizontal="center"/>
    </xf>
    <xf numFmtId="0" fontId="31" fillId="19" borderId="120" xfId="0" applyFont="1" applyFill="1" applyBorder="1" applyAlignment="1">
      <alignment horizontal="center" vertical="center"/>
    </xf>
    <xf numFmtId="0" fontId="31" fillId="50" borderId="27" xfId="0" applyFont="1" applyFill="1" applyBorder="1" applyAlignment="1">
      <alignment horizontal="center" vertical="center" wrapText="1"/>
    </xf>
    <xf numFmtId="1" fontId="31" fillId="50" borderId="24" xfId="0" applyNumberFormat="1" applyFont="1" applyFill="1" applyBorder="1" applyAlignment="1">
      <alignment horizontal="center" vertical="center" wrapText="1"/>
    </xf>
    <xf numFmtId="0" fontId="33" fillId="50" borderId="58" xfId="0" applyFont="1" applyFill="1" applyBorder="1"/>
    <xf numFmtId="0" fontId="31" fillId="25" borderId="108" xfId="0" applyFont="1" applyFill="1" applyBorder="1" applyAlignment="1">
      <alignment horizontal="center" vertical="center" wrapText="1"/>
    </xf>
    <xf numFmtId="0" fontId="32" fillId="11" borderId="114" xfId="0" applyFont="1" applyFill="1" applyBorder="1" applyAlignment="1">
      <alignment horizontal="center" vertical="center" wrapText="1"/>
    </xf>
    <xf numFmtId="0" fontId="43" fillId="19" borderId="6" xfId="0" applyFont="1" applyFill="1" applyBorder="1" applyAlignment="1">
      <alignment horizontal="center" wrapText="1"/>
    </xf>
    <xf numFmtId="0" fontId="31" fillId="19" borderId="107" xfId="0" applyFont="1" applyFill="1" applyBorder="1" applyAlignment="1">
      <alignment horizontal="left" wrapText="1"/>
    </xf>
    <xf numFmtId="1" fontId="33" fillId="19" borderId="107" xfId="0" applyNumberFormat="1" applyFont="1" applyFill="1" applyBorder="1" applyAlignment="1">
      <alignment horizontal="center" vertical="center" wrapText="1"/>
    </xf>
    <xf numFmtId="0" fontId="33" fillId="47" borderId="62" xfId="0" applyFont="1" applyFill="1" applyBorder="1" applyAlignment="1">
      <alignment horizontal="center"/>
    </xf>
    <xf numFmtId="0" fontId="33" fillId="47" borderId="67" xfId="0" applyFont="1" applyFill="1" applyBorder="1" applyAlignment="1">
      <alignment horizontal="center"/>
    </xf>
    <xf numFmtId="0" fontId="33" fillId="47" borderId="63" xfId="0" applyFont="1" applyFill="1" applyBorder="1" applyAlignment="1">
      <alignment horizontal="center"/>
    </xf>
    <xf numFmtId="0" fontId="31" fillId="72" borderId="121" xfId="0" applyFont="1" applyFill="1" applyBorder="1" applyAlignment="1">
      <alignment horizontal="center"/>
    </xf>
    <xf numFmtId="1" fontId="31" fillId="48" borderId="116" xfId="0" applyNumberFormat="1" applyFont="1" applyFill="1" applyBorder="1" applyAlignment="1">
      <alignment horizontal="center"/>
    </xf>
    <xf numFmtId="1" fontId="31" fillId="48" borderId="114" xfId="0" applyNumberFormat="1" applyFont="1" applyFill="1" applyBorder="1" applyAlignment="1">
      <alignment horizontal="center"/>
    </xf>
    <xf numFmtId="1" fontId="43" fillId="19" borderId="36" xfId="0" applyNumberFormat="1" applyFont="1" applyFill="1" applyBorder="1" applyAlignment="1">
      <alignment horizontal="center"/>
    </xf>
    <xf numFmtId="9" fontId="31" fillId="49" borderId="109" xfId="0" applyNumberFormat="1" applyFont="1" applyFill="1" applyBorder="1" applyAlignment="1">
      <alignment horizontal="center"/>
    </xf>
    <xf numFmtId="0" fontId="31" fillId="19" borderId="122" xfId="0" applyFont="1" applyFill="1" applyBorder="1" applyAlignment="1">
      <alignment horizontal="center" vertical="center"/>
    </xf>
    <xf numFmtId="1" fontId="31" fillId="50" borderId="66" xfId="0" applyNumberFormat="1" applyFont="1" applyFill="1" applyBorder="1" applyAlignment="1">
      <alignment horizontal="center"/>
    </xf>
    <xf numFmtId="0" fontId="31" fillId="50" borderId="67" xfId="0" applyFont="1" applyFill="1" applyBorder="1" applyAlignment="1">
      <alignment horizontal="center" wrapText="1"/>
    </xf>
    <xf numFmtId="1" fontId="31" fillId="50" borderId="67" xfId="0" applyNumberFormat="1" applyFont="1" applyFill="1" applyBorder="1" applyAlignment="1">
      <alignment horizontal="center"/>
    </xf>
    <xf numFmtId="0" fontId="0" fillId="50" borderId="63" xfId="0" applyFill="1" applyBorder="1"/>
    <xf numFmtId="0" fontId="46" fillId="73" borderId="3" xfId="0" applyFont="1" applyFill="1" applyBorder="1" applyAlignment="1">
      <alignment horizontal="center" vertical="center" wrapText="1"/>
    </xf>
    <xf numFmtId="0" fontId="48" fillId="0" borderId="3" xfId="0" applyFont="1" applyBorder="1" applyAlignment="1">
      <alignment wrapText="1"/>
    </xf>
    <xf numFmtId="1" fontId="44" fillId="0" borderId="3" xfId="0" applyNumberFormat="1" applyFont="1" applyBorder="1" applyAlignment="1">
      <alignment horizontal="center" vertical="center" wrapText="1"/>
    </xf>
    <xf numFmtId="1" fontId="45" fillId="0" borderId="3" xfId="0" applyNumberFormat="1" applyFont="1" applyBorder="1" applyAlignment="1">
      <alignment horizontal="center"/>
    </xf>
    <xf numFmtId="0" fontId="0" fillId="19" borderId="2" xfId="0" applyFill="1" applyBorder="1"/>
    <xf numFmtId="0" fontId="0" fillId="19" borderId="3" xfId="0" applyFill="1" applyBorder="1"/>
    <xf numFmtId="1" fontId="0" fillId="19" borderId="3" xfId="0" applyNumberFormat="1" applyFill="1" applyBorder="1"/>
    <xf numFmtId="1" fontId="45" fillId="0" borderId="1" xfId="0" applyNumberFormat="1" applyFont="1" applyBorder="1" applyAlignment="1">
      <alignment horizontal="center"/>
    </xf>
    <xf numFmtId="0" fontId="0" fillId="19" borderId="1" xfId="0" applyFill="1" applyBorder="1"/>
    <xf numFmtId="1" fontId="0" fillId="19" borderId="1" xfId="0" applyNumberFormat="1" applyFill="1" applyBorder="1"/>
    <xf numFmtId="0" fontId="45" fillId="19" borderId="104" xfId="0" applyFont="1" applyFill="1" applyBorder="1" applyAlignment="1">
      <alignment horizontal="center" vertical="center" wrapText="1"/>
    </xf>
    <xf numFmtId="0" fontId="48" fillId="19" borderId="106" xfId="0" applyFont="1" applyFill="1" applyBorder="1" applyAlignment="1">
      <alignment wrapText="1"/>
    </xf>
    <xf numFmtId="0" fontId="45" fillId="0" borderId="106" xfId="0" applyFont="1" applyBorder="1" applyAlignment="1">
      <alignment horizontal="center"/>
    </xf>
    <xf numFmtId="0" fontId="0" fillId="19" borderId="82" xfId="0" applyFill="1" applyBorder="1"/>
    <xf numFmtId="0" fontId="0" fillId="19" borderId="106" xfId="0" applyFill="1" applyBorder="1"/>
    <xf numFmtId="1" fontId="0" fillId="19" borderId="106" xfId="0" applyNumberFormat="1" applyFill="1" applyBorder="1"/>
    <xf numFmtId="0" fontId="62" fillId="52" borderId="1" xfId="0" applyFont="1" applyFill="1" applyBorder="1" applyAlignment="1">
      <alignment horizontal="center" vertical="center" wrapText="1"/>
    </xf>
    <xf numFmtId="0" fontId="33" fillId="47" borderId="93" xfId="0" applyFont="1" applyFill="1" applyBorder="1" applyAlignment="1">
      <alignment horizontal="center"/>
    </xf>
    <xf numFmtId="0" fontId="33" fillId="47" borderId="94" xfId="0" applyFont="1" applyFill="1" applyBorder="1" applyAlignment="1">
      <alignment horizontal="center"/>
    </xf>
    <xf numFmtId="0" fontId="33" fillId="47" borderId="95" xfId="0" applyFont="1" applyFill="1" applyBorder="1" applyAlignment="1">
      <alignment horizontal="center"/>
    </xf>
    <xf numFmtId="0" fontId="72" fillId="72" borderId="92" xfId="0" applyFont="1" applyFill="1" applyBorder="1" applyAlignment="1">
      <alignment horizontal="center"/>
    </xf>
    <xf numFmtId="0" fontId="31" fillId="19" borderId="123" xfId="0" applyFont="1" applyFill="1" applyBorder="1" applyAlignment="1">
      <alignment horizontal="center" vertical="center"/>
    </xf>
    <xf numFmtId="0" fontId="31" fillId="50" borderId="1" xfId="0" applyFont="1" applyFill="1" applyBorder="1" applyAlignment="1">
      <alignment horizontal="center" vertical="center"/>
    </xf>
    <xf numFmtId="0" fontId="31" fillId="50" borderId="97" xfId="0" applyFont="1" applyFill="1" applyBorder="1" applyAlignment="1">
      <alignment horizontal="center" vertical="center" wrapText="1"/>
    </xf>
    <xf numFmtId="0" fontId="31" fillId="50" borderId="94" xfId="0" applyFont="1" applyFill="1" applyBorder="1" applyAlignment="1">
      <alignment horizontal="center" vertical="center" wrapText="1"/>
    </xf>
    <xf numFmtId="1" fontId="31" fillId="50" borderId="94" xfId="0" applyNumberFormat="1" applyFont="1" applyFill="1" applyBorder="1" applyAlignment="1">
      <alignment horizontal="center" vertical="center" wrapText="1"/>
    </xf>
    <xf numFmtId="0" fontId="0" fillId="50" borderId="95" xfId="0" applyFill="1" applyBorder="1"/>
    <xf numFmtId="0" fontId="46" fillId="41" borderId="104" xfId="0" applyFont="1" applyFill="1" applyBorder="1" applyAlignment="1">
      <alignment horizontal="center" vertical="center" wrapText="1"/>
    </xf>
    <xf numFmtId="0" fontId="48" fillId="19" borderId="104" xfId="0" applyFont="1" applyFill="1" applyBorder="1" applyAlignment="1">
      <alignment horizontal="left" vertical="center" wrapText="1"/>
    </xf>
    <xf numFmtId="1" fontId="44" fillId="0" borderId="104" xfId="0" applyNumberFormat="1" applyFont="1" applyBorder="1" applyAlignment="1">
      <alignment horizontal="center" vertical="center" wrapText="1"/>
    </xf>
    <xf numFmtId="0" fontId="45" fillId="0" borderId="3" xfId="0" applyFont="1" applyBorder="1" applyAlignment="1">
      <alignment horizontal="center" vertical="center"/>
    </xf>
    <xf numFmtId="0" fontId="43" fillId="19" borderId="3" xfId="0" applyFont="1" applyFill="1" applyBorder="1" applyAlignment="1">
      <alignment horizontal="center" vertical="center" wrapText="1"/>
    </xf>
    <xf numFmtId="1" fontId="43" fillId="19" borderId="3" xfId="0" applyNumberFormat="1" applyFont="1" applyFill="1" applyBorder="1" applyAlignment="1">
      <alignment horizontal="center" vertical="center" wrapText="1"/>
    </xf>
    <xf numFmtId="0" fontId="62" fillId="19" borderId="1" xfId="0" applyFont="1" applyFill="1" applyBorder="1" applyAlignment="1">
      <alignment horizontal="center" vertical="center" wrapText="1"/>
    </xf>
    <xf numFmtId="0" fontId="62" fillId="41" borderId="1" xfId="0" applyFont="1" applyFill="1" applyBorder="1" applyAlignment="1">
      <alignment horizontal="center" vertical="center" wrapText="1"/>
    </xf>
    <xf numFmtId="1" fontId="62" fillId="0" borderId="1" xfId="0" applyNumberFormat="1" applyFont="1" applyBorder="1" applyAlignment="1">
      <alignment horizontal="center" vertical="center" wrapText="1"/>
    </xf>
    <xf numFmtId="0" fontId="33" fillId="19" borderId="82" xfId="0" applyFont="1" applyFill="1" applyBorder="1" applyAlignment="1">
      <alignment horizontal="center"/>
    </xf>
    <xf numFmtId="0" fontId="74" fillId="19" borderId="1" xfId="0" applyFont="1" applyFill="1" applyBorder="1" applyAlignment="1">
      <alignment horizontal="center"/>
    </xf>
    <xf numFmtId="1" fontId="70" fillId="19" borderId="5" xfId="0" applyNumberFormat="1" applyFont="1" applyFill="1" applyBorder="1" applyAlignment="1">
      <alignment horizontal="center"/>
    </xf>
    <xf numFmtId="1" fontId="72" fillId="19" borderId="1" xfId="0" applyNumberFormat="1" applyFont="1" applyFill="1" applyBorder="1" applyAlignment="1">
      <alignment horizontal="center"/>
    </xf>
    <xf numFmtId="9" fontId="72" fillId="86" borderId="1" xfId="0" applyNumberFormat="1" applyFont="1" applyFill="1" applyBorder="1" applyAlignment="1">
      <alignment horizontal="center"/>
    </xf>
    <xf numFmtId="0" fontId="31" fillId="0" borderId="102" xfId="0" applyFont="1" applyBorder="1" applyAlignment="1">
      <alignment horizontal="center" vertical="center"/>
    </xf>
    <xf numFmtId="0" fontId="31" fillId="19" borderId="1" xfId="0" applyFont="1" applyFill="1" applyBorder="1" applyAlignment="1">
      <alignment horizontal="center" vertical="center" wrapText="1"/>
    </xf>
    <xf numFmtId="0" fontId="31" fillId="19" borderId="81" xfId="0" applyFont="1" applyFill="1" applyBorder="1" applyAlignment="1">
      <alignment horizontal="center" vertical="center" wrapText="1"/>
    </xf>
    <xf numFmtId="0" fontId="33" fillId="19" borderId="106" xfId="0" applyFont="1" applyFill="1" applyBorder="1" applyAlignment="1">
      <alignment horizontal="center" vertical="center" wrapText="1"/>
    </xf>
    <xf numFmtId="1" fontId="33" fillId="19" borderId="106" xfId="0" applyNumberFormat="1" applyFont="1" applyFill="1" applyBorder="1" applyAlignment="1">
      <alignment horizontal="center" vertical="center" wrapText="1"/>
    </xf>
    <xf numFmtId="0" fontId="37" fillId="53" borderId="114" xfId="0" applyFont="1" applyFill="1" applyBorder="1" applyAlignment="1">
      <alignment horizontal="center" vertical="center" wrapText="1"/>
    </xf>
    <xf numFmtId="0" fontId="31" fillId="19" borderId="107" xfId="0" applyFont="1" applyFill="1" applyBorder="1" applyAlignment="1">
      <alignment horizontal="left" vertical="center" wrapText="1"/>
    </xf>
    <xf numFmtId="0" fontId="31" fillId="72" borderId="109" xfId="0" applyFont="1" applyFill="1" applyBorder="1" applyAlignment="1">
      <alignment horizontal="center"/>
    </xf>
    <xf numFmtId="0" fontId="31" fillId="19" borderId="124" xfId="0" applyFont="1" applyFill="1" applyBorder="1" applyAlignment="1">
      <alignment horizontal="center" vertical="center"/>
    </xf>
    <xf numFmtId="0" fontId="43" fillId="87" borderId="3" xfId="0" applyFont="1" applyFill="1" applyBorder="1" applyAlignment="1">
      <alignment horizontal="center" vertical="center" wrapText="1"/>
    </xf>
    <xf numFmtId="0" fontId="48" fillId="19" borderId="3" xfId="0" applyFont="1" applyFill="1" applyBorder="1" applyAlignment="1">
      <alignment horizontal="left" vertical="center" wrapText="1"/>
    </xf>
    <xf numFmtId="0" fontId="43" fillId="87" borderId="106" xfId="0" applyFont="1" applyFill="1" applyBorder="1" applyAlignment="1">
      <alignment horizontal="center" vertical="center" wrapText="1"/>
    </xf>
    <xf numFmtId="0" fontId="62" fillId="87" borderId="1" xfId="0" applyFont="1" applyFill="1" applyBorder="1" applyAlignment="1">
      <alignment horizontal="center" vertical="center" wrapText="1"/>
    </xf>
    <xf numFmtId="0" fontId="31" fillId="0" borderId="85" xfId="0" applyFont="1" applyBorder="1" applyAlignment="1">
      <alignment horizontal="center" vertical="center"/>
    </xf>
    <xf numFmtId="0" fontId="31" fillId="19" borderId="5" xfId="0" applyFont="1" applyFill="1" applyBorder="1" applyAlignment="1">
      <alignment horizontal="center" vertical="center" wrapText="1"/>
    </xf>
    <xf numFmtId="1" fontId="33" fillId="19" borderId="1" xfId="0" applyNumberFormat="1" applyFont="1" applyFill="1" applyBorder="1" applyAlignment="1">
      <alignment horizontal="center" vertical="center" wrapText="1"/>
    </xf>
    <xf numFmtId="0" fontId="31" fillId="0" borderId="5" xfId="0" applyFont="1" applyBorder="1" applyAlignment="1">
      <alignment horizontal="center" vertical="center"/>
    </xf>
    <xf numFmtId="0" fontId="43" fillId="87" borderId="104" xfId="0" applyFont="1" applyFill="1" applyBorder="1" applyAlignment="1">
      <alignment horizontal="center" vertical="center" wrapText="1"/>
    </xf>
    <xf numFmtId="0" fontId="75" fillId="19" borderId="2" xfId="0" applyFont="1" applyFill="1" applyBorder="1" applyAlignment="1">
      <alignment horizontal="center" vertical="center" wrapText="1"/>
    </xf>
    <xf numFmtId="0" fontId="43" fillId="0" borderId="85" xfId="0" applyFont="1" applyBorder="1" applyAlignment="1">
      <alignment horizontal="center" vertical="center" wrapText="1"/>
    </xf>
    <xf numFmtId="0" fontId="76" fillId="22" borderId="1" xfId="0" applyFont="1" applyFill="1" applyBorder="1" applyAlignment="1">
      <alignment horizontal="center" vertical="center" wrapText="1"/>
    </xf>
    <xf numFmtId="0" fontId="47" fillId="74" borderId="106" xfId="0" applyFont="1" applyFill="1" applyBorder="1" applyAlignment="1">
      <alignment horizontal="center" vertical="center" wrapText="1"/>
    </xf>
    <xf numFmtId="0" fontId="45" fillId="19" borderId="106" xfId="0" applyFont="1" applyFill="1" applyBorder="1" applyAlignment="1">
      <alignment horizontal="left" vertical="center"/>
    </xf>
    <xf numFmtId="0" fontId="62" fillId="54" borderId="1" xfId="0" applyFont="1" applyFill="1" applyBorder="1" applyAlignment="1">
      <alignment horizontal="center" vertical="center" wrapText="1"/>
    </xf>
    <xf numFmtId="0" fontId="43" fillId="90" borderId="2" xfId="0" applyFont="1" applyFill="1" applyBorder="1" applyAlignment="1">
      <alignment horizontal="center"/>
    </xf>
    <xf numFmtId="0" fontId="33" fillId="50" borderId="95" xfId="0" applyFont="1" applyFill="1" applyBorder="1"/>
    <xf numFmtId="0" fontId="43" fillId="77" borderId="3" xfId="0" applyFont="1" applyFill="1" applyBorder="1" applyAlignment="1">
      <alignment horizontal="center" vertical="center" wrapText="1"/>
    </xf>
    <xf numFmtId="0" fontId="43" fillId="77" borderId="106" xfId="0" applyFont="1" applyFill="1" applyBorder="1" applyAlignment="1">
      <alignment horizontal="center" vertical="center" wrapText="1"/>
    </xf>
    <xf numFmtId="0" fontId="31" fillId="25" borderId="93" xfId="0" applyFont="1" applyFill="1" applyBorder="1" applyAlignment="1">
      <alignment horizontal="center" vertical="center" wrapText="1"/>
    </xf>
    <xf numFmtId="0" fontId="39" fillId="54" borderId="95" xfId="0" applyFont="1" applyFill="1" applyBorder="1" applyAlignment="1">
      <alignment horizontal="center" vertical="center" wrapText="1"/>
    </xf>
    <xf numFmtId="0" fontId="31" fillId="19" borderId="125" xfId="0" applyFont="1" applyFill="1" applyBorder="1" applyAlignment="1">
      <alignment horizontal="left" vertical="center" wrapText="1"/>
    </xf>
    <xf numFmtId="1" fontId="33" fillId="19" borderId="125" xfId="0" applyNumberFormat="1" applyFont="1" applyFill="1" applyBorder="1" applyAlignment="1">
      <alignment horizontal="center" vertical="center" wrapText="1"/>
    </xf>
    <xf numFmtId="0" fontId="31" fillId="72" borderId="96" xfId="0" applyFont="1" applyFill="1" applyBorder="1" applyAlignment="1">
      <alignment horizontal="center"/>
    </xf>
    <xf numFmtId="1" fontId="31" fillId="48" borderId="97" xfId="0" applyNumberFormat="1" applyFont="1" applyFill="1" applyBorder="1" applyAlignment="1">
      <alignment horizontal="center"/>
    </xf>
    <xf numFmtId="1" fontId="31" fillId="48" borderId="95" xfId="0" applyNumberFormat="1" applyFont="1" applyFill="1" applyBorder="1" applyAlignment="1">
      <alignment horizontal="center"/>
    </xf>
    <xf numFmtId="9" fontId="31" fillId="49" borderId="96" xfId="0" applyNumberFormat="1" applyFont="1" applyFill="1" applyBorder="1" applyAlignment="1">
      <alignment horizontal="center"/>
    </xf>
    <xf numFmtId="0" fontId="39" fillId="54" borderId="111" xfId="0" applyFont="1" applyFill="1" applyBorder="1" applyAlignment="1">
      <alignment horizontal="center" vertical="center" wrapText="1"/>
    </xf>
    <xf numFmtId="0" fontId="62" fillId="77" borderId="1" xfId="0" applyFont="1" applyFill="1" applyBorder="1" applyAlignment="1">
      <alignment horizontal="center" vertical="center" wrapText="1"/>
    </xf>
    <xf numFmtId="0" fontId="74" fillId="19" borderId="0" xfId="0" applyFont="1" applyFill="1" applyAlignment="1">
      <alignment horizontal="center"/>
    </xf>
    <xf numFmtId="0" fontId="31" fillId="0" borderId="82" xfId="0" applyFont="1" applyBorder="1" applyAlignment="1">
      <alignment horizontal="center" vertical="center"/>
    </xf>
    <xf numFmtId="0" fontId="31" fillId="19" borderId="82" xfId="0" applyFont="1" applyFill="1" applyBorder="1" applyAlignment="1">
      <alignment horizontal="center" vertical="center" wrapText="1"/>
    </xf>
    <xf numFmtId="0" fontId="31" fillId="19" borderId="104" xfId="0" applyFont="1" applyFill="1" applyBorder="1" applyAlignment="1">
      <alignment horizontal="center" vertical="center" wrapText="1"/>
    </xf>
    <xf numFmtId="0" fontId="33" fillId="19" borderId="104" xfId="0" applyFont="1" applyFill="1" applyBorder="1" applyAlignment="1">
      <alignment horizontal="center" vertical="center" wrapText="1"/>
    </xf>
    <xf numFmtId="1" fontId="33" fillId="19" borderId="104" xfId="0" applyNumberFormat="1" applyFont="1" applyFill="1" applyBorder="1" applyAlignment="1">
      <alignment horizontal="center" vertical="center" wrapText="1"/>
    </xf>
    <xf numFmtId="0" fontId="72" fillId="72" borderId="72" xfId="0" applyFont="1" applyFill="1" applyBorder="1" applyAlignment="1">
      <alignment horizontal="center"/>
    </xf>
    <xf numFmtId="0" fontId="33" fillId="50" borderId="70" xfId="0" applyFont="1" applyFill="1" applyBorder="1"/>
    <xf numFmtId="0" fontId="72" fillId="72" borderId="65" xfId="0" applyFont="1" applyFill="1" applyBorder="1" applyAlignment="1">
      <alignment horizontal="center"/>
    </xf>
    <xf numFmtId="0" fontId="31" fillId="50" borderId="66" xfId="0" applyFont="1" applyFill="1" applyBorder="1" applyAlignment="1">
      <alignment horizontal="center" vertical="center" wrapText="1"/>
    </xf>
    <xf numFmtId="1" fontId="31" fillId="50" borderId="67" xfId="0" applyNumberFormat="1" applyFont="1" applyFill="1" applyBorder="1" applyAlignment="1">
      <alignment horizontal="center" vertical="center" wrapText="1"/>
    </xf>
    <xf numFmtId="0" fontId="33" fillId="50" borderId="63" xfId="0" applyFont="1" applyFill="1" applyBorder="1"/>
    <xf numFmtId="0" fontId="74" fillId="19" borderId="36" xfId="0" applyFont="1" applyFill="1" applyBorder="1" applyAlignment="1">
      <alignment horizontal="center"/>
    </xf>
    <xf numFmtId="0" fontId="31" fillId="0" borderId="2" xfId="0" applyFont="1" applyBorder="1" applyAlignment="1">
      <alignment horizontal="center" vertical="center"/>
    </xf>
    <xf numFmtId="0" fontId="43" fillId="77" borderId="104" xfId="0" applyFont="1" applyFill="1" applyBorder="1" applyAlignment="1">
      <alignment horizontal="center" vertical="center" wrapText="1"/>
    </xf>
    <xf numFmtId="0" fontId="31" fillId="19" borderId="117" xfId="0" applyFont="1" applyFill="1" applyBorder="1" applyAlignment="1">
      <alignment horizontal="left" wrapText="1"/>
    </xf>
    <xf numFmtId="0" fontId="31" fillId="19" borderId="124" xfId="0" applyFont="1" applyFill="1" applyBorder="1" applyAlignment="1">
      <alignment horizontal="center"/>
    </xf>
    <xf numFmtId="0" fontId="31" fillId="50" borderId="97" xfId="0" applyFont="1" applyFill="1" applyBorder="1" applyAlignment="1">
      <alignment horizontal="center"/>
    </xf>
    <xf numFmtId="0" fontId="31" fillId="50" borderId="94" xfId="0" applyFont="1" applyFill="1" applyBorder="1" applyAlignment="1">
      <alignment horizontal="center" wrapText="1"/>
    </xf>
    <xf numFmtId="1" fontId="31" fillId="50" borderId="94" xfId="0" applyNumberFormat="1" applyFont="1" applyFill="1" applyBorder="1" applyAlignment="1">
      <alignment horizontal="center" wrapText="1"/>
    </xf>
    <xf numFmtId="0" fontId="62" fillId="53" borderId="1" xfId="0" applyFont="1" applyFill="1" applyBorder="1" applyAlignment="1">
      <alignment horizontal="center" vertical="center" wrapText="1"/>
    </xf>
    <xf numFmtId="0" fontId="44" fillId="19" borderId="85" xfId="0" applyFont="1" applyFill="1" applyBorder="1" applyAlignment="1">
      <alignment horizontal="center" wrapText="1"/>
    </xf>
    <xf numFmtId="0" fontId="45" fillId="0" borderId="2" xfId="0" applyFont="1" applyBorder="1" applyAlignment="1">
      <alignment horizontal="center"/>
    </xf>
    <xf numFmtId="0" fontId="45" fillId="19" borderId="3" xfId="0" applyFont="1" applyFill="1" applyBorder="1" applyAlignment="1">
      <alignment horizontal="center" wrapText="1"/>
    </xf>
    <xf numFmtId="0" fontId="43" fillId="19" borderId="3" xfId="0" applyFont="1" applyFill="1" applyBorder="1" applyAlignment="1">
      <alignment horizontal="center" wrapText="1"/>
    </xf>
    <xf numFmtId="1" fontId="43" fillId="19" borderId="3" xfId="0" applyNumberFormat="1" applyFont="1" applyFill="1" applyBorder="1" applyAlignment="1">
      <alignment horizontal="center" wrapText="1"/>
    </xf>
    <xf numFmtId="0" fontId="77" fillId="54" borderId="3" xfId="0" applyFont="1" applyFill="1" applyBorder="1" applyAlignment="1">
      <alignment horizontal="center" vertical="center" wrapText="1"/>
    </xf>
    <xf numFmtId="0" fontId="43" fillId="19" borderId="0" xfId="0" applyFont="1" applyFill="1" applyAlignment="1">
      <alignment horizontal="center" wrapText="1"/>
    </xf>
    <xf numFmtId="0" fontId="48" fillId="19" borderId="3" xfId="0" applyFont="1" applyFill="1" applyBorder="1" applyAlignment="1">
      <alignment wrapText="1"/>
    </xf>
    <xf numFmtId="0" fontId="45" fillId="0" borderId="1" xfId="0" applyFont="1" applyBorder="1" applyAlignment="1">
      <alignment horizontal="center"/>
    </xf>
    <xf numFmtId="0" fontId="77" fillId="54" borderId="1" xfId="0" applyFont="1" applyFill="1" applyBorder="1" applyAlignment="1">
      <alignment horizontal="center" vertical="center" wrapText="1"/>
    </xf>
    <xf numFmtId="0" fontId="43" fillId="89" borderId="1" xfId="0" applyFont="1" applyFill="1" applyBorder="1" applyAlignment="1">
      <alignment horizontal="center" vertical="center" wrapText="1"/>
    </xf>
    <xf numFmtId="0" fontId="43" fillId="89" borderId="106" xfId="0" applyFont="1" applyFill="1" applyBorder="1" applyAlignment="1">
      <alignment horizontal="center" vertical="center" wrapText="1"/>
    </xf>
    <xf numFmtId="0" fontId="75" fillId="19" borderId="82" xfId="0" applyFont="1" applyFill="1" applyBorder="1" applyAlignment="1">
      <alignment horizontal="center" vertical="center" wrapText="1"/>
    </xf>
    <xf numFmtId="0" fontId="62" fillId="55" borderId="1" xfId="0" applyFont="1" applyFill="1" applyBorder="1" applyAlignment="1">
      <alignment horizontal="center" vertical="center" wrapText="1"/>
    </xf>
    <xf numFmtId="0" fontId="43" fillId="91" borderId="2" xfId="0" applyFont="1" applyFill="1" applyBorder="1" applyAlignment="1">
      <alignment horizontal="center" vertical="center" wrapText="1"/>
    </xf>
    <xf numFmtId="0" fontId="44" fillId="19" borderId="0" xfId="0" applyFont="1" applyFill="1" applyAlignment="1">
      <alignment horizontal="center" vertical="center" wrapText="1"/>
    </xf>
    <xf numFmtId="0" fontId="78" fillId="56" borderId="0" xfId="0" applyFont="1" applyFill="1" applyAlignment="1">
      <alignment horizontal="center" vertical="center" wrapText="1"/>
    </xf>
    <xf numFmtId="0" fontId="45" fillId="19" borderId="0" xfId="0" applyFont="1" applyFill="1" applyAlignment="1">
      <alignment horizontal="left" vertical="center"/>
    </xf>
    <xf numFmtId="1" fontId="45" fillId="70" borderId="38" xfId="0" applyNumberFormat="1" applyFont="1" applyFill="1" applyBorder="1" applyAlignment="1">
      <alignment horizontal="center"/>
    </xf>
    <xf numFmtId="1" fontId="45" fillId="54" borderId="38" xfId="0" applyNumberFormat="1" applyFont="1" applyFill="1" applyBorder="1" applyAlignment="1">
      <alignment horizontal="center"/>
    </xf>
    <xf numFmtId="1" fontId="45" fillId="71" borderId="38" xfId="0" applyNumberFormat="1" applyFont="1" applyFill="1" applyBorder="1" applyAlignment="1">
      <alignment horizontal="center"/>
    </xf>
    <xf numFmtId="0" fontId="43" fillId="19" borderId="0" xfId="0" applyFont="1" applyFill="1" applyAlignment="1">
      <alignment horizontal="center"/>
    </xf>
    <xf numFmtId="9" fontId="43" fillId="86" borderId="0" xfId="0" applyNumberFormat="1" applyFont="1" applyFill="1" applyAlignment="1">
      <alignment horizontal="center"/>
    </xf>
    <xf numFmtId="0" fontId="45" fillId="0" borderId="0" xfId="0" applyFont="1" applyAlignment="1">
      <alignment horizontal="center" vertical="center"/>
    </xf>
    <xf numFmtId="0" fontId="45" fillId="19" borderId="0" xfId="0" applyFont="1" applyFill="1" applyAlignment="1">
      <alignment horizontal="center" vertical="center" wrapText="1"/>
    </xf>
    <xf numFmtId="0" fontId="43" fillId="19" borderId="0" xfId="0" applyFont="1" applyFill="1" applyAlignment="1">
      <alignment horizontal="center" vertical="center" wrapText="1"/>
    </xf>
    <xf numFmtId="1" fontId="43" fillId="19" borderId="0" xfId="0" applyNumberFormat="1" applyFont="1" applyFill="1" applyAlignment="1">
      <alignment horizontal="center" vertical="center" wrapText="1"/>
    </xf>
    <xf numFmtId="1" fontId="27" fillId="31" borderId="125" xfId="0" applyNumberFormat="1" applyFont="1" applyFill="1" applyBorder="1" applyAlignment="1">
      <alignment horizontal="center" vertical="center" wrapText="1"/>
    </xf>
    <xf numFmtId="1" fontId="27" fillId="31" borderId="93" xfId="0" applyNumberFormat="1" applyFont="1" applyFill="1" applyBorder="1" applyAlignment="1">
      <alignment horizontal="center" vertical="center" wrapText="1"/>
    </xf>
    <xf numFmtId="0" fontId="27" fillId="31" borderId="96" xfId="0" applyFont="1" applyFill="1" applyBorder="1" applyAlignment="1">
      <alignment horizontal="center" vertical="center" wrapText="1"/>
    </xf>
    <xf numFmtId="1" fontId="27" fillId="31" borderId="97" xfId="0" applyNumberFormat="1" applyFont="1" applyFill="1" applyBorder="1" applyAlignment="1">
      <alignment horizontal="center" vertical="center" wrapText="1"/>
    </xf>
    <xf numFmtId="1" fontId="43" fillId="51" borderId="2" xfId="0" applyNumberFormat="1" applyFont="1" applyFill="1" applyBorder="1" applyAlignment="1">
      <alignment horizontal="center" vertical="center" wrapText="1"/>
    </xf>
    <xf numFmtId="0" fontId="27" fillId="31" borderId="124" xfId="0" applyFont="1" applyFill="1" applyBorder="1" applyAlignment="1">
      <alignment horizontal="center" vertical="center"/>
    </xf>
    <xf numFmtId="0" fontId="27" fillId="31" borderId="97" xfId="0" applyFont="1" applyFill="1" applyBorder="1" applyAlignment="1">
      <alignment horizontal="center" vertical="center" wrapText="1"/>
    </xf>
    <xf numFmtId="0" fontId="27" fillId="31" borderId="95" xfId="0" applyFont="1" applyFill="1" applyBorder="1" applyAlignment="1">
      <alignment horizontal="center" vertical="center"/>
    </xf>
    <xf numFmtId="0" fontId="70" fillId="80" borderId="54" xfId="0" applyFont="1" applyFill="1" applyBorder="1" applyAlignment="1">
      <alignment horizontal="left"/>
    </xf>
    <xf numFmtId="0" fontId="31" fillId="79" borderId="54" xfId="0" applyFont="1" applyFill="1" applyBorder="1" applyAlignment="1">
      <alignment horizontal="center"/>
    </xf>
    <xf numFmtId="0" fontId="43" fillId="44" borderId="5" xfId="0" applyFont="1" applyFill="1" applyBorder="1" applyAlignment="1">
      <alignment horizontal="center"/>
    </xf>
    <xf numFmtId="0" fontId="43" fillId="44" borderId="1" xfId="0" applyFont="1" applyFill="1" applyBorder="1" applyAlignment="1">
      <alignment horizontal="center"/>
    </xf>
    <xf numFmtId="0" fontId="33" fillId="47" borderId="18" xfId="0" applyFont="1" applyFill="1" applyBorder="1" applyAlignment="1">
      <alignment horizontal="center"/>
    </xf>
    <xf numFmtId="0" fontId="33" fillId="47" borderId="19" xfId="0" applyFont="1" applyFill="1" applyBorder="1" applyAlignment="1">
      <alignment horizontal="center"/>
    </xf>
    <xf numFmtId="0" fontId="33" fillId="47" borderId="53" xfId="0" applyFont="1" applyFill="1" applyBorder="1" applyAlignment="1">
      <alignment horizontal="center"/>
    </xf>
    <xf numFmtId="0" fontId="54" fillId="19" borderId="1" xfId="0" applyFont="1" applyFill="1" applyBorder="1" applyAlignment="1">
      <alignment horizontal="center" vertical="center" wrapText="1"/>
    </xf>
    <xf numFmtId="0" fontId="33" fillId="79" borderId="126" xfId="0" applyFont="1" applyFill="1" applyBorder="1" applyAlignment="1">
      <alignment horizontal="center"/>
    </xf>
    <xf numFmtId="1" fontId="31" fillId="79" borderId="22" xfId="0" applyNumberFormat="1" applyFont="1" applyFill="1" applyBorder="1" applyAlignment="1">
      <alignment horizontal="center" vertical="center" wrapText="1"/>
    </xf>
    <xf numFmtId="0" fontId="31" fillId="79" borderId="127" xfId="0" applyFont="1" applyFill="1" applyBorder="1" applyAlignment="1">
      <alignment horizontal="center" vertical="center"/>
    </xf>
    <xf numFmtId="0" fontId="33" fillId="79" borderId="22" xfId="0" applyFont="1" applyFill="1" applyBorder="1"/>
    <xf numFmtId="0" fontId="0" fillId="79" borderId="53" xfId="0" applyFill="1" applyBorder="1"/>
    <xf numFmtId="0" fontId="70" fillId="80" borderId="59" xfId="0" applyFont="1" applyFill="1" applyBorder="1" applyAlignment="1">
      <alignment horizontal="left"/>
    </xf>
    <xf numFmtId="0" fontId="31" fillId="79" borderId="59" xfId="0" applyFont="1" applyFill="1" applyBorder="1" applyAlignment="1">
      <alignment horizontal="center"/>
    </xf>
    <xf numFmtId="0" fontId="33" fillId="79" borderId="128" xfId="0" applyFont="1" applyFill="1" applyBorder="1" applyAlignment="1">
      <alignment horizontal="center"/>
    </xf>
    <xf numFmtId="1" fontId="31" fillId="79" borderId="27" xfId="0" applyNumberFormat="1" applyFont="1" applyFill="1" applyBorder="1" applyAlignment="1">
      <alignment horizontal="center" vertical="center" wrapText="1"/>
    </xf>
    <xf numFmtId="0" fontId="33" fillId="79" borderId="120" xfId="0" applyFont="1" applyFill="1" applyBorder="1"/>
    <xf numFmtId="0" fontId="0" fillId="79" borderId="58" xfId="0" applyFill="1" applyBorder="1"/>
    <xf numFmtId="0" fontId="70" fillId="85" borderId="64" xfId="0" applyFont="1" applyFill="1" applyBorder="1" applyAlignment="1">
      <alignment horizontal="left"/>
    </xf>
    <xf numFmtId="0" fontId="31" fillId="85" borderId="64" xfId="0" applyFont="1" applyFill="1" applyBorder="1" applyAlignment="1">
      <alignment horizontal="center"/>
    </xf>
    <xf numFmtId="2" fontId="31" fillId="85" borderId="62" xfId="0" applyNumberFormat="1" applyFont="1" applyFill="1" applyBorder="1" applyAlignment="1">
      <alignment horizontal="center"/>
    </xf>
    <xf numFmtId="2" fontId="31" fillId="85" borderId="67" xfId="0" applyNumberFormat="1" applyFont="1" applyFill="1" applyBorder="1" applyAlignment="1">
      <alignment horizontal="center"/>
    </xf>
    <xf numFmtId="2" fontId="31" fillId="85" borderId="63" xfId="0" applyNumberFormat="1" applyFont="1" applyFill="1" applyBorder="1" applyAlignment="1">
      <alignment horizontal="center"/>
    </xf>
    <xf numFmtId="2" fontId="31" fillId="85" borderId="121" xfId="0" applyNumberFormat="1" applyFont="1" applyFill="1" applyBorder="1" applyAlignment="1">
      <alignment horizontal="center"/>
    </xf>
    <xf numFmtId="0" fontId="31" fillId="85" borderId="122" xfId="0" applyFont="1" applyFill="1" applyBorder="1"/>
    <xf numFmtId="0" fontId="10" fillId="85" borderId="63" xfId="0" applyFont="1" applyFill="1" applyBorder="1"/>
    <xf numFmtId="0" fontId="31" fillId="19" borderId="1" xfId="0" applyFont="1" applyFill="1" applyBorder="1" applyAlignment="1">
      <alignment horizontal="left" vertical="center" wrapText="1"/>
    </xf>
    <xf numFmtId="0" fontId="28" fillId="31" borderId="50" xfId="0" applyFont="1" applyFill="1" applyBorder="1" applyAlignment="1">
      <alignment horizontal="center" vertical="center" wrapText="1"/>
    </xf>
    <xf numFmtId="0" fontId="47" fillId="59" borderId="1" xfId="0" applyFont="1" applyFill="1" applyBorder="1" applyAlignment="1">
      <alignment horizontal="center" vertical="center" wrapText="1"/>
    </xf>
    <xf numFmtId="0" fontId="47" fillId="41" borderId="6" xfId="0" applyFont="1" applyFill="1" applyBorder="1" applyAlignment="1">
      <alignment horizontal="center" vertical="center" wrapText="1"/>
    </xf>
    <xf numFmtId="0" fontId="28" fillId="32" borderId="46" xfId="0" applyFont="1" applyFill="1" applyBorder="1" applyAlignment="1">
      <alignment horizontal="center" vertical="center" wrapText="1"/>
    </xf>
    <xf numFmtId="0" fontId="28" fillId="68" borderId="50" xfId="0" applyFont="1" applyFill="1" applyBorder="1" applyAlignment="1">
      <alignment horizontal="center" vertical="center" wrapText="1"/>
    </xf>
    <xf numFmtId="0" fontId="28" fillId="68" borderId="45" xfId="0" applyFont="1" applyFill="1" applyBorder="1" applyAlignment="1">
      <alignment horizontal="center" vertical="center" wrapText="1"/>
    </xf>
    <xf numFmtId="0" fontId="47" fillId="41" borderId="85" xfId="0" applyFont="1" applyFill="1" applyBorder="1" applyAlignment="1">
      <alignment horizontal="center" vertical="center" wrapText="1"/>
    </xf>
    <xf numFmtId="0" fontId="28" fillId="37" borderId="46" xfId="0" applyFont="1" applyFill="1" applyBorder="1" applyAlignment="1">
      <alignment horizontal="center" vertical="center" wrapText="1"/>
    </xf>
    <xf numFmtId="0" fontId="47" fillId="69" borderId="85" xfId="0" applyFont="1" applyFill="1" applyBorder="1" applyAlignment="1">
      <alignment horizontal="center" vertical="center" wrapText="1"/>
    </xf>
    <xf numFmtId="9" fontId="28" fillId="38" borderId="51" xfId="0" applyNumberFormat="1" applyFont="1" applyFill="1" applyBorder="1" applyAlignment="1">
      <alignment horizontal="center" vertical="center" wrapText="1"/>
    </xf>
    <xf numFmtId="1" fontId="31" fillId="19" borderId="3" xfId="0" applyNumberFormat="1" applyFont="1" applyFill="1" applyBorder="1" applyAlignment="1">
      <alignment horizontal="center"/>
    </xf>
    <xf numFmtId="0" fontId="73" fillId="73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/>
    </xf>
    <xf numFmtId="0" fontId="45" fillId="19" borderId="82" xfId="0" applyFont="1" applyFill="1" applyBorder="1" applyAlignment="1">
      <alignment horizontal="center"/>
    </xf>
    <xf numFmtId="1" fontId="45" fillId="19" borderId="82" xfId="0" applyNumberFormat="1" applyFont="1" applyFill="1" applyBorder="1" applyAlignment="1">
      <alignment horizontal="center"/>
    </xf>
    <xf numFmtId="1" fontId="45" fillId="19" borderId="106" xfId="0" applyNumberFormat="1" applyFont="1" applyFill="1" applyBorder="1" applyAlignment="1">
      <alignment horizontal="center"/>
    </xf>
    <xf numFmtId="0" fontId="32" fillId="11" borderId="94" xfId="0" applyFont="1" applyFill="1" applyBorder="1" applyAlignment="1">
      <alignment horizontal="center" vertical="center" wrapText="1"/>
    </xf>
    <xf numFmtId="0" fontId="33" fillId="19" borderId="94" xfId="0" applyFont="1" applyFill="1" applyBorder="1" applyAlignment="1">
      <alignment horizontal="center" vertical="center" wrapText="1"/>
    </xf>
    <xf numFmtId="0" fontId="31" fillId="19" borderId="95" xfId="0" applyFont="1" applyFill="1" applyBorder="1" applyAlignment="1">
      <alignment horizontal="left" vertical="center" wrapText="1"/>
    </xf>
    <xf numFmtId="0" fontId="33" fillId="47" borderId="97" xfId="0" applyFont="1" applyFill="1" applyBorder="1" applyAlignment="1">
      <alignment horizontal="center"/>
    </xf>
    <xf numFmtId="0" fontId="31" fillId="47" borderId="94" xfId="0" applyFont="1" applyFill="1" applyBorder="1" applyAlignment="1">
      <alignment horizontal="center"/>
    </xf>
    <xf numFmtId="1" fontId="31" fillId="72" borderId="94" xfId="0" applyNumberFormat="1" applyFont="1" applyFill="1" applyBorder="1" applyAlignment="1">
      <alignment horizontal="center"/>
    </xf>
    <xf numFmtId="0" fontId="31" fillId="72" borderId="130" xfId="0" applyFont="1" applyFill="1" applyBorder="1" applyAlignment="1">
      <alignment horizontal="center"/>
    </xf>
    <xf numFmtId="1" fontId="31" fillId="48" borderId="125" xfId="0" applyNumberFormat="1" applyFont="1" applyFill="1" applyBorder="1" applyAlignment="1">
      <alignment horizontal="center"/>
    </xf>
    <xf numFmtId="1" fontId="45" fillId="19" borderId="3" xfId="0" applyNumberFormat="1" applyFont="1" applyFill="1" applyBorder="1" applyAlignment="1">
      <alignment horizontal="center"/>
    </xf>
    <xf numFmtId="0" fontId="48" fillId="0" borderId="1" xfId="0" applyFont="1" applyBorder="1" applyAlignment="1">
      <alignment wrapText="1"/>
    </xf>
    <xf numFmtId="0" fontId="79" fillId="0" borderId="1" xfId="0" applyFont="1" applyBorder="1" applyAlignment="1">
      <alignment horizontal="center" vertical="center"/>
    </xf>
    <xf numFmtId="0" fontId="43" fillId="19" borderId="106" xfId="0" applyFont="1" applyFill="1" applyBorder="1" applyAlignment="1">
      <alignment horizontal="center" wrapText="1"/>
    </xf>
    <xf numFmtId="0" fontId="80" fillId="19" borderId="1" xfId="0" applyFont="1" applyFill="1" applyBorder="1" applyAlignment="1">
      <alignment horizontal="center" vertical="center" wrapText="1"/>
    </xf>
    <xf numFmtId="1" fontId="47" fillId="0" borderId="1" xfId="0" applyNumberFormat="1" applyFont="1" applyBorder="1" applyAlignment="1">
      <alignment horizontal="center" vertical="center" wrapText="1"/>
    </xf>
    <xf numFmtId="0" fontId="44" fillId="19" borderId="1" xfId="0" applyFont="1" applyFill="1" applyBorder="1" applyAlignment="1">
      <alignment horizontal="center"/>
    </xf>
    <xf numFmtId="1" fontId="44" fillId="19" borderId="1" xfId="0" applyNumberFormat="1" applyFont="1" applyFill="1" applyBorder="1" applyAlignment="1">
      <alignment horizontal="center"/>
    </xf>
    <xf numFmtId="9" fontId="44" fillId="86" borderId="1" xfId="0" applyNumberFormat="1" applyFont="1" applyFill="1" applyBorder="1" applyAlignment="1">
      <alignment horizontal="center"/>
    </xf>
    <xf numFmtId="0" fontId="45" fillId="0" borderId="5" xfId="0" applyFont="1" applyBorder="1" applyAlignment="1">
      <alignment horizontal="center" vertical="center"/>
    </xf>
    <xf numFmtId="0" fontId="81" fillId="52" borderId="3" xfId="0" applyFont="1" applyFill="1" applyBorder="1" applyAlignment="1">
      <alignment horizontal="center" vertical="center" wrapText="1"/>
    </xf>
    <xf numFmtId="0" fontId="43" fillId="0" borderId="3" xfId="0" applyFont="1" applyBorder="1" applyAlignment="1">
      <alignment horizontal="center" vertical="center" wrapText="1"/>
    </xf>
    <xf numFmtId="0" fontId="81" fillId="52" borderId="106" xfId="0" applyFont="1" applyFill="1" applyBorder="1" applyAlignment="1">
      <alignment horizontal="center" vertical="center" wrapText="1"/>
    </xf>
    <xf numFmtId="0" fontId="64" fillId="53" borderId="1" xfId="0" applyFont="1" applyFill="1" applyBorder="1" applyAlignment="1">
      <alignment horizontal="center" vertical="center" wrapText="1"/>
    </xf>
    <xf numFmtId="1" fontId="31" fillId="19" borderId="1" xfId="0" applyNumberFormat="1" applyFont="1" applyFill="1" applyBorder="1" applyAlignment="1">
      <alignment horizontal="center" vertical="center" wrapText="1"/>
    </xf>
    <xf numFmtId="1" fontId="31" fillId="72" borderId="131" xfId="0" applyNumberFormat="1" applyFont="1" applyFill="1" applyBorder="1" applyAlignment="1">
      <alignment horizontal="center"/>
    </xf>
    <xf numFmtId="0" fontId="61" fillId="72" borderId="1" xfId="0" applyFont="1" applyFill="1" applyBorder="1" applyAlignment="1">
      <alignment horizontal="center"/>
    </xf>
    <xf numFmtId="1" fontId="61" fillId="48" borderId="1" xfId="0" applyNumberFormat="1" applyFont="1" applyFill="1" applyBorder="1" applyAlignment="1">
      <alignment horizontal="center"/>
    </xf>
    <xf numFmtId="9" fontId="61" fillId="49" borderId="1" xfId="0" applyNumberFormat="1" applyFont="1" applyFill="1" applyBorder="1" applyAlignment="1">
      <alignment horizontal="center"/>
    </xf>
    <xf numFmtId="0" fontId="43" fillId="87" borderId="1" xfId="0" applyFont="1" applyFill="1" applyBorder="1" applyAlignment="1">
      <alignment horizontal="center" vertical="center" wrapText="1"/>
    </xf>
    <xf numFmtId="0" fontId="44" fillId="19" borderId="106" xfId="0" applyFont="1" applyFill="1" applyBorder="1" applyAlignment="1">
      <alignment horizontal="center" vertical="center" wrapText="1"/>
    </xf>
    <xf numFmtId="0" fontId="66" fillId="54" borderId="1" xfId="0" applyFont="1" applyFill="1" applyBorder="1" applyAlignment="1">
      <alignment horizontal="center" vertical="center" wrapText="1"/>
    </xf>
    <xf numFmtId="0" fontId="43" fillId="19" borderId="104" xfId="0" applyFont="1" applyFill="1" applyBorder="1" applyAlignment="1">
      <alignment horizontal="center" vertical="center" wrapText="1"/>
    </xf>
    <xf numFmtId="1" fontId="45" fillId="19" borderId="104" xfId="0" applyNumberFormat="1" applyFont="1" applyFill="1" applyBorder="1" applyAlignment="1">
      <alignment horizontal="center"/>
    </xf>
    <xf numFmtId="0" fontId="45" fillId="0" borderId="104" xfId="0" applyFont="1" applyBorder="1" applyAlignment="1">
      <alignment horizontal="center" vertical="center"/>
    </xf>
    <xf numFmtId="1" fontId="43" fillId="19" borderId="104" xfId="0" applyNumberFormat="1" applyFont="1" applyFill="1" applyBorder="1" applyAlignment="1">
      <alignment horizontal="center" vertical="center" wrapText="1"/>
    </xf>
    <xf numFmtId="0" fontId="33" fillId="47" borderId="73" xfId="0" applyFont="1" applyFill="1" applyBorder="1" applyAlignment="1">
      <alignment horizontal="center"/>
    </xf>
    <xf numFmtId="0" fontId="31" fillId="47" borderId="74" xfId="0" applyFont="1" applyFill="1" applyBorder="1" applyAlignment="1">
      <alignment horizontal="center"/>
    </xf>
    <xf numFmtId="1" fontId="31" fillId="72" borderId="74" xfId="0" applyNumberFormat="1" applyFont="1" applyFill="1" applyBorder="1" applyAlignment="1">
      <alignment horizontal="center"/>
    </xf>
    <xf numFmtId="1" fontId="31" fillId="72" borderId="132" xfId="0" applyNumberFormat="1" applyFont="1" applyFill="1" applyBorder="1" applyAlignment="1">
      <alignment horizontal="center"/>
    </xf>
    <xf numFmtId="0" fontId="33" fillId="47" borderId="66" xfId="0" applyFont="1" applyFill="1" applyBorder="1" applyAlignment="1">
      <alignment horizontal="center"/>
    </xf>
    <xf numFmtId="0" fontId="31" fillId="47" borderId="67" xfId="0" applyFont="1" applyFill="1" applyBorder="1" applyAlignment="1">
      <alignment horizontal="center"/>
    </xf>
    <xf numFmtId="1" fontId="31" fillId="72" borderId="67" xfId="0" applyNumberFormat="1" applyFont="1" applyFill="1" applyBorder="1" applyAlignment="1">
      <alignment horizontal="center"/>
    </xf>
    <xf numFmtId="1" fontId="31" fillId="72" borderId="133" xfId="0" applyNumberFormat="1" applyFont="1" applyFill="1" applyBorder="1" applyAlignment="1">
      <alignment horizontal="center"/>
    </xf>
    <xf numFmtId="0" fontId="43" fillId="0" borderId="106" xfId="0" applyFont="1" applyBorder="1" applyAlignment="1">
      <alignment horizontal="center" vertical="center" wrapText="1"/>
    </xf>
    <xf numFmtId="0" fontId="80" fillId="19" borderId="1" xfId="0" applyFont="1" applyFill="1" applyBorder="1" applyAlignment="1">
      <alignment horizontal="center" wrapText="1"/>
    </xf>
    <xf numFmtId="0" fontId="62" fillId="19" borderId="1" xfId="0" applyFont="1" applyFill="1" applyBorder="1" applyAlignment="1">
      <alignment horizontal="left" wrapText="1"/>
    </xf>
    <xf numFmtId="0" fontId="51" fillId="53" borderId="3" xfId="0" applyFont="1" applyFill="1" applyBorder="1" applyAlignment="1">
      <alignment horizontal="center" vertical="center" wrapText="1"/>
    </xf>
    <xf numFmtId="0" fontId="44" fillId="19" borderId="3" xfId="0" applyFont="1" applyFill="1" applyBorder="1" applyAlignment="1">
      <alignment horizontal="center" wrapText="1"/>
    </xf>
    <xf numFmtId="0" fontId="45" fillId="19" borderId="3" xfId="0" applyFont="1" applyFill="1" applyBorder="1"/>
    <xf numFmtId="0" fontId="45" fillId="0" borderId="3" xfId="0" applyFont="1" applyBorder="1" applyAlignment="1">
      <alignment horizontal="center"/>
    </xf>
    <xf numFmtId="0" fontId="82" fillId="55" borderId="106" xfId="0" applyFont="1" applyFill="1" applyBorder="1" applyAlignment="1">
      <alignment horizontal="center" vertical="center" wrapText="1"/>
    </xf>
    <xf numFmtId="0" fontId="67" fillId="55" borderId="1" xfId="0" applyFont="1" applyFill="1" applyBorder="1" applyAlignment="1">
      <alignment horizontal="center" vertical="center" wrapText="1"/>
    </xf>
    <xf numFmtId="0" fontId="82" fillId="55" borderId="3" xfId="0" applyFont="1" applyFill="1" applyBorder="1" applyAlignment="1">
      <alignment horizontal="center" vertical="center" wrapText="1"/>
    </xf>
    <xf numFmtId="0" fontId="82" fillId="55" borderId="1" xfId="0" applyFont="1" applyFill="1" applyBorder="1" applyAlignment="1">
      <alignment horizontal="center" vertical="center" wrapText="1"/>
    </xf>
    <xf numFmtId="0" fontId="82" fillId="55" borderId="2" xfId="0" applyFont="1" applyFill="1" applyBorder="1" applyAlignment="1">
      <alignment horizontal="center" vertical="center" wrapText="1"/>
    </xf>
    <xf numFmtId="0" fontId="44" fillId="19" borderId="134" xfId="0" applyFont="1" applyFill="1" applyBorder="1" applyAlignment="1">
      <alignment horizontal="center" vertical="center" wrapText="1"/>
    </xf>
    <xf numFmtId="0" fontId="45" fillId="19" borderId="82" xfId="0" applyFont="1" applyFill="1" applyBorder="1" applyAlignment="1">
      <alignment horizontal="left" vertical="center"/>
    </xf>
    <xf numFmtId="164" fontId="44" fillId="19" borderId="100" xfId="0" applyNumberFormat="1" applyFont="1" applyFill="1" applyBorder="1" applyAlignment="1">
      <alignment horizontal="center" vertical="center" wrapText="1"/>
    </xf>
    <xf numFmtId="0" fontId="44" fillId="0" borderId="104" xfId="0" applyFont="1" applyBorder="1" applyAlignment="1">
      <alignment horizontal="center" vertical="center" wrapText="1"/>
    </xf>
    <xf numFmtId="0" fontId="43" fillId="44" borderId="82" xfId="0" applyFont="1" applyFill="1" applyBorder="1" applyAlignment="1">
      <alignment horizontal="center"/>
    </xf>
    <xf numFmtId="0" fontId="45" fillId="70" borderId="82" xfId="0" applyFont="1" applyFill="1" applyBorder="1" applyAlignment="1">
      <alignment horizontal="center"/>
    </xf>
    <xf numFmtId="1" fontId="45" fillId="70" borderId="82" xfId="0" applyNumberFormat="1" applyFont="1" applyFill="1" applyBorder="1" applyAlignment="1">
      <alignment horizontal="center"/>
    </xf>
    <xf numFmtId="1" fontId="45" fillId="70" borderId="100" xfId="0" applyNumberFormat="1" applyFont="1" applyFill="1" applyBorder="1" applyAlignment="1">
      <alignment horizontal="center"/>
    </xf>
    <xf numFmtId="0" fontId="43" fillId="45" borderId="82" xfId="0" applyFont="1" applyFill="1" applyBorder="1" applyAlignment="1">
      <alignment horizontal="center"/>
    </xf>
    <xf numFmtId="0" fontId="45" fillId="54" borderId="82" xfId="0" applyFont="1" applyFill="1" applyBorder="1" applyAlignment="1">
      <alignment horizontal="center"/>
    </xf>
    <xf numFmtId="1" fontId="45" fillId="54" borderId="82" xfId="0" applyNumberFormat="1" applyFont="1" applyFill="1" applyBorder="1" applyAlignment="1">
      <alignment horizontal="center"/>
    </xf>
    <xf numFmtId="1" fontId="45" fillId="54" borderId="100" xfId="0" applyNumberFormat="1" applyFont="1" applyFill="1" applyBorder="1" applyAlignment="1">
      <alignment horizontal="center"/>
    </xf>
    <xf numFmtId="0" fontId="43" fillId="46" borderId="82" xfId="0" applyFont="1" applyFill="1" applyBorder="1" applyAlignment="1">
      <alignment horizontal="center"/>
    </xf>
    <xf numFmtId="0" fontId="45" fillId="71" borderId="82" xfId="0" applyFont="1" applyFill="1" applyBorder="1" applyAlignment="1">
      <alignment horizontal="center"/>
    </xf>
    <xf numFmtId="1" fontId="45" fillId="71" borderId="82" xfId="0" applyNumberFormat="1" applyFont="1" applyFill="1" applyBorder="1" applyAlignment="1">
      <alignment horizontal="center"/>
    </xf>
    <xf numFmtId="1" fontId="45" fillId="71" borderId="100" xfId="0" applyNumberFormat="1" applyFont="1" applyFill="1" applyBorder="1" applyAlignment="1">
      <alignment horizontal="center"/>
    </xf>
    <xf numFmtId="0" fontId="83" fillId="31" borderId="135" xfId="0" applyFont="1" applyFill="1" applyBorder="1" applyAlignment="1">
      <alignment horizontal="center" vertical="center" wrapText="1"/>
    </xf>
    <xf numFmtId="1" fontId="83" fillId="31" borderId="136" xfId="0" applyNumberFormat="1" applyFont="1" applyFill="1" applyBorder="1" applyAlignment="1">
      <alignment horizontal="center" vertical="center" wrapText="1"/>
    </xf>
    <xf numFmtId="1" fontId="83" fillId="31" borderId="135" xfId="0" applyNumberFormat="1" applyFont="1" applyFill="1" applyBorder="1" applyAlignment="1">
      <alignment horizontal="center" vertical="center" wrapText="1"/>
    </xf>
    <xf numFmtId="1" fontId="83" fillId="31" borderId="137" xfId="0" applyNumberFormat="1" applyFont="1" applyFill="1" applyBorder="1" applyAlignment="1">
      <alignment horizontal="center" vertical="center" wrapText="1"/>
    </xf>
    <xf numFmtId="0" fontId="83" fillId="31" borderId="137" xfId="0" applyFont="1" applyFill="1" applyBorder="1" applyAlignment="1">
      <alignment horizontal="center" vertical="center" wrapText="1"/>
    </xf>
    <xf numFmtId="1" fontId="83" fillId="31" borderId="124" xfId="0" applyNumberFormat="1" applyFont="1" applyFill="1" applyBorder="1" applyAlignment="1">
      <alignment horizontal="center" vertical="center" wrapText="1"/>
    </xf>
    <xf numFmtId="9" fontId="83" fillId="31" borderId="137" xfId="0" applyNumberFormat="1" applyFont="1" applyFill="1" applyBorder="1" applyAlignment="1">
      <alignment horizontal="center" vertical="center"/>
    </xf>
    <xf numFmtId="0" fontId="83" fillId="31" borderId="135" xfId="0" applyFont="1" applyFill="1" applyBorder="1" applyAlignment="1">
      <alignment horizontal="center" vertical="center"/>
    </xf>
    <xf numFmtId="0" fontId="84" fillId="31" borderId="123" xfId="0" applyFont="1" applyFill="1" applyBorder="1" applyAlignment="1">
      <alignment horizontal="center" vertical="center"/>
    </xf>
    <xf numFmtId="0" fontId="31" fillId="80" borderId="53" xfId="0" applyFont="1" applyFill="1" applyBorder="1" applyAlignment="1">
      <alignment horizontal="left"/>
    </xf>
    <xf numFmtId="0" fontId="53" fillId="81" borderId="38" xfId="0" applyFont="1" applyFill="1" applyBorder="1" applyAlignment="1">
      <alignment horizontal="center"/>
    </xf>
    <xf numFmtId="0" fontId="53" fillId="81" borderId="36" xfId="0" applyFont="1" applyFill="1" applyBorder="1" applyAlignment="1">
      <alignment horizontal="center"/>
    </xf>
    <xf numFmtId="0" fontId="43" fillId="44" borderId="3" xfId="0" applyFont="1" applyFill="1" applyBorder="1" applyAlignment="1">
      <alignment horizontal="center"/>
    </xf>
    <xf numFmtId="0" fontId="43" fillId="83" borderId="3" xfId="0" applyFont="1" applyFill="1" applyBorder="1" applyAlignment="1">
      <alignment horizontal="center"/>
    </xf>
    <xf numFmtId="1" fontId="10" fillId="19" borderId="3" xfId="0" applyNumberFormat="1" applyFont="1" applyFill="1" applyBorder="1" applyAlignment="1">
      <alignment horizontal="center" vertical="center" wrapText="1"/>
    </xf>
    <xf numFmtId="0" fontId="44" fillId="19" borderId="47" xfId="0" applyFont="1" applyFill="1" applyBorder="1" applyAlignment="1">
      <alignment horizontal="center" vertical="center" wrapText="1"/>
    </xf>
    <xf numFmtId="0" fontId="43" fillId="45" borderId="3" xfId="0" applyFont="1" applyFill="1" applyBorder="1" applyAlignment="1">
      <alignment horizontal="center"/>
    </xf>
    <xf numFmtId="0" fontId="43" fillId="46" borderId="3" xfId="0" applyFont="1" applyFill="1" applyBorder="1" applyAlignment="1">
      <alignment horizontal="center"/>
    </xf>
    <xf numFmtId="0" fontId="54" fillId="19" borderId="47" xfId="0" applyFont="1" applyFill="1" applyBorder="1" applyAlignment="1">
      <alignment horizontal="center" vertical="center" wrapText="1"/>
    </xf>
    <xf numFmtId="0" fontId="33" fillId="47" borderId="22" xfId="0" applyFont="1" applyFill="1" applyBorder="1" applyAlignment="1">
      <alignment horizontal="center"/>
    </xf>
    <xf numFmtId="0" fontId="33" fillId="79" borderId="19" xfId="0" applyFont="1" applyFill="1" applyBorder="1" applyAlignment="1">
      <alignment horizontal="center" vertical="center" wrapText="1"/>
    </xf>
    <xf numFmtId="0" fontId="33" fillId="79" borderId="21" xfId="0" applyFont="1" applyFill="1" applyBorder="1" applyAlignment="1">
      <alignment horizontal="center"/>
    </xf>
    <xf numFmtId="1" fontId="85" fillId="92" borderId="2" xfId="0" applyNumberFormat="1" applyFont="1" applyFill="1" applyBorder="1" applyAlignment="1">
      <alignment horizontal="center" vertical="center" wrapText="1"/>
    </xf>
    <xf numFmtId="0" fontId="33" fillId="79" borderId="54" xfId="0" applyFont="1" applyFill="1" applyBorder="1" applyAlignment="1">
      <alignment horizontal="center" vertical="center" wrapText="1"/>
    </xf>
    <xf numFmtId="2" fontId="9" fillId="83" borderId="0" xfId="0" applyNumberFormat="1" applyFont="1" applyFill="1" applyAlignment="1">
      <alignment horizontal="center" vertical="center" wrapText="1"/>
    </xf>
    <xf numFmtId="0" fontId="33" fillId="79" borderId="126" xfId="0" applyFont="1" applyFill="1" applyBorder="1"/>
    <xf numFmtId="0" fontId="31" fillId="80" borderId="58" xfId="0" applyFont="1" applyFill="1" applyBorder="1" applyAlignment="1">
      <alignment horizontal="left"/>
    </xf>
    <xf numFmtId="0" fontId="33" fillId="47" borderId="27" xfId="0" applyFont="1" applyFill="1" applyBorder="1" applyAlignment="1">
      <alignment horizontal="center"/>
    </xf>
    <xf numFmtId="0" fontId="33" fillId="79" borderId="24" xfId="0" applyFont="1" applyFill="1" applyBorder="1" applyAlignment="1">
      <alignment horizontal="center" vertical="center" wrapText="1"/>
    </xf>
    <xf numFmtId="0" fontId="33" fillId="79" borderId="26" xfId="0" applyFont="1" applyFill="1" applyBorder="1" applyAlignment="1">
      <alignment horizontal="center"/>
    </xf>
    <xf numFmtId="1" fontId="85" fillId="92" borderId="5" xfId="0" applyNumberFormat="1" applyFont="1" applyFill="1" applyBorder="1" applyAlignment="1">
      <alignment horizontal="center" vertical="center" wrapText="1"/>
    </xf>
    <xf numFmtId="0" fontId="33" fillId="79" borderId="59" xfId="0" applyFont="1" applyFill="1" applyBorder="1" applyAlignment="1">
      <alignment horizontal="center" vertical="center" wrapText="1"/>
    </xf>
    <xf numFmtId="0" fontId="33" fillId="79" borderId="128" xfId="0" applyFont="1" applyFill="1" applyBorder="1"/>
    <xf numFmtId="0" fontId="31" fillId="85" borderId="63" xfId="0" applyFont="1" applyFill="1" applyBorder="1" applyAlignment="1">
      <alignment horizontal="left"/>
    </xf>
    <xf numFmtId="2" fontId="31" fillId="85" borderId="140" xfId="0" applyNumberFormat="1" applyFont="1" applyFill="1" applyBorder="1" applyAlignment="1">
      <alignment horizontal="center"/>
    </xf>
    <xf numFmtId="0" fontId="31" fillId="85" borderId="121" xfId="0" applyFont="1" applyFill="1" applyBorder="1"/>
    <xf numFmtId="0" fontId="78" fillId="56" borderId="5" xfId="0" applyFont="1" applyFill="1" applyBorder="1" applyAlignment="1">
      <alignment horizontal="center" vertical="center" wrapText="1"/>
    </xf>
    <xf numFmtId="0" fontId="44" fillId="19" borderId="104" xfId="0" applyFont="1" applyFill="1" applyBorder="1" applyAlignment="1">
      <alignment horizontal="center" vertical="center" wrapText="1"/>
    </xf>
    <xf numFmtId="0" fontId="78" fillId="56" borderId="1" xfId="0" applyFont="1" applyFill="1" applyBorder="1" applyAlignment="1">
      <alignment horizontal="center" vertical="center" wrapText="1"/>
    </xf>
    <xf numFmtId="0" fontId="44" fillId="19" borderId="3" xfId="0" applyFont="1" applyFill="1" applyBorder="1" applyAlignment="1">
      <alignment horizontal="center" vertical="center" wrapText="1"/>
    </xf>
    <xf numFmtId="0" fontId="78" fillId="56" borderId="106" xfId="0" applyFont="1" applyFill="1" applyBorder="1" applyAlignment="1">
      <alignment horizontal="center" vertical="center" wrapText="1"/>
    </xf>
    <xf numFmtId="1" fontId="45" fillId="70" borderId="141" xfId="0" applyNumberFormat="1" applyFont="1" applyFill="1" applyBorder="1" applyAlignment="1">
      <alignment horizontal="center"/>
    </xf>
    <xf numFmtId="1" fontId="45" fillId="54" borderId="141" xfId="0" applyNumberFormat="1" applyFont="1" applyFill="1" applyBorder="1" applyAlignment="1">
      <alignment horizontal="center"/>
    </xf>
    <xf numFmtId="1" fontId="45" fillId="71" borderId="141" xfId="0" applyNumberFormat="1" applyFont="1" applyFill="1" applyBorder="1" applyAlignment="1">
      <alignment horizontal="center"/>
    </xf>
    <xf numFmtId="9" fontId="27" fillId="30" borderId="1" xfId="0" applyNumberFormat="1" applyFont="1" applyFill="1" applyBorder="1" applyAlignment="1">
      <alignment horizontal="center" vertical="center" wrapText="1"/>
    </xf>
    <xf numFmtId="0" fontId="27" fillId="30" borderId="40" xfId="0" applyFont="1" applyFill="1" applyBorder="1" applyAlignment="1">
      <alignment horizontal="center" vertical="center"/>
    </xf>
    <xf numFmtId="0" fontId="28" fillId="31" borderId="1" xfId="0" applyFont="1" applyFill="1" applyBorder="1" applyAlignment="1">
      <alignment horizontal="center" vertical="center" wrapText="1"/>
    </xf>
    <xf numFmtId="0" fontId="47" fillId="51" borderId="85" xfId="0" applyFont="1" applyFill="1" applyBorder="1" applyAlignment="1">
      <alignment horizontal="center" vertical="center" wrapText="1"/>
    </xf>
    <xf numFmtId="0" fontId="47" fillId="58" borderId="98" xfId="0" applyFont="1" applyFill="1" applyBorder="1" applyAlignment="1">
      <alignment horizontal="center" vertical="center" wrapText="1"/>
    </xf>
    <xf numFmtId="0" fontId="47" fillId="41" borderId="1" xfId="0" applyFont="1" applyFill="1" applyBorder="1" applyAlignment="1">
      <alignment horizontal="center" vertical="center" wrapText="1"/>
    </xf>
    <xf numFmtId="0" fontId="47" fillId="61" borderId="6" xfId="0" applyFont="1" applyFill="1" applyBorder="1" applyAlignment="1">
      <alignment horizontal="center" vertical="center" wrapText="1"/>
    </xf>
    <xf numFmtId="0" fontId="28" fillId="32" borderId="1" xfId="0" applyFont="1" applyFill="1" applyBorder="1" applyAlignment="1">
      <alignment horizontal="center" vertical="center" wrapText="1"/>
    </xf>
    <xf numFmtId="0" fontId="47" fillId="83" borderId="85" xfId="0" applyFont="1" applyFill="1" applyBorder="1" applyAlignment="1">
      <alignment horizontal="center" vertical="center" wrapText="1"/>
    </xf>
    <xf numFmtId="0" fontId="28" fillId="65" borderId="1" xfId="0" applyFont="1" applyFill="1" applyBorder="1" applyAlignment="1">
      <alignment horizontal="center" vertical="center" wrapText="1"/>
    </xf>
    <xf numFmtId="0" fontId="28" fillId="66" borderId="1" xfId="0" applyFont="1" applyFill="1" applyBorder="1" applyAlignment="1">
      <alignment horizontal="center" vertical="center" wrapText="1"/>
    </xf>
    <xf numFmtId="0" fontId="28" fillId="67" borderId="1" xfId="0" applyFont="1" applyFill="1" applyBorder="1" applyAlignment="1">
      <alignment horizontal="center" vertical="center" wrapText="1"/>
    </xf>
    <xf numFmtId="0" fontId="28" fillId="68" borderId="1" xfId="0" applyFont="1" applyFill="1" applyBorder="1" applyAlignment="1">
      <alignment horizontal="center" vertical="center" wrapText="1"/>
    </xf>
    <xf numFmtId="9" fontId="28" fillId="38" borderId="1" xfId="0" applyNumberFormat="1" applyFont="1" applyFill="1" applyBorder="1" applyAlignment="1">
      <alignment horizontal="center" vertical="center" wrapText="1"/>
    </xf>
    <xf numFmtId="0" fontId="28" fillId="39" borderId="1" xfId="0" applyFont="1" applyFill="1" applyBorder="1" applyAlignment="1">
      <alignment horizontal="center" vertical="center" wrapText="1"/>
    </xf>
    <xf numFmtId="0" fontId="28" fillId="40" borderId="1" xfId="0" applyFont="1" applyFill="1" applyBorder="1" applyAlignment="1">
      <alignment horizontal="center" vertical="center" wrapText="1"/>
    </xf>
    <xf numFmtId="0" fontId="28" fillId="40" borderId="142" xfId="0" applyFont="1" applyFill="1" applyBorder="1" applyAlignment="1">
      <alignment horizontal="center" vertical="center" wrapText="1"/>
    </xf>
    <xf numFmtId="0" fontId="32" fillId="11" borderId="3" xfId="0" applyFont="1" applyFill="1" applyBorder="1" applyAlignment="1">
      <alignment horizontal="center" vertical="center" wrapText="1"/>
    </xf>
    <xf numFmtId="0" fontId="33" fillId="0" borderId="3" xfId="0" applyFont="1" applyBorder="1" applyAlignment="1">
      <alignment horizontal="center" vertical="center" wrapText="1"/>
    </xf>
    <xf numFmtId="0" fontId="32" fillId="11" borderId="1" xfId="0" applyFont="1" applyFill="1" applyBorder="1" applyAlignment="1">
      <alignment horizontal="center" vertical="center" wrapText="1"/>
    </xf>
    <xf numFmtId="0" fontId="86" fillId="11" borderId="1" xfId="0" applyFont="1" applyFill="1" applyBorder="1" applyAlignment="1">
      <alignment horizontal="center" vertical="center" wrapText="1"/>
    </xf>
    <xf numFmtId="1" fontId="0" fillId="0" borderId="1" xfId="0" applyNumberFormat="1" applyBorder="1"/>
    <xf numFmtId="0" fontId="0" fillId="0" borderId="1" xfId="0" applyBorder="1"/>
    <xf numFmtId="0" fontId="81" fillId="52" borderId="1" xfId="0" applyFont="1" applyFill="1" applyBorder="1" applyAlignment="1">
      <alignment horizontal="center" vertical="center" wrapText="1"/>
    </xf>
    <xf numFmtId="0" fontId="44" fillId="0" borderId="106" xfId="0" applyFont="1" applyBorder="1" applyAlignment="1">
      <alignment horizontal="center" vertical="center" wrapText="1"/>
    </xf>
    <xf numFmtId="0" fontId="31" fillId="25" borderId="1" xfId="0" applyFont="1" applyFill="1" applyBorder="1" applyAlignment="1">
      <alignment horizontal="center" vertical="center" wrapText="1"/>
    </xf>
    <xf numFmtId="0" fontId="37" fillId="53" borderId="1" xfId="0" applyFont="1" applyFill="1" applyBorder="1" applyAlignment="1">
      <alignment horizontal="center" vertical="center" wrapText="1"/>
    </xf>
    <xf numFmtId="0" fontId="31" fillId="70" borderId="1" xfId="0" applyFont="1" applyFill="1" applyBorder="1" applyAlignment="1">
      <alignment horizontal="center"/>
    </xf>
    <xf numFmtId="1" fontId="31" fillId="70" borderId="1" xfId="0" applyNumberFormat="1" applyFont="1" applyFill="1" applyBorder="1" applyAlignment="1">
      <alignment horizontal="center"/>
    </xf>
    <xf numFmtId="0" fontId="33" fillId="45" borderId="1" xfId="0" applyFont="1" applyFill="1" applyBorder="1" applyAlignment="1">
      <alignment horizontal="center"/>
    </xf>
    <xf numFmtId="0" fontId="31" fillId="54" borderId="1" xfId="0" applyFont="1" applyFill="1" applyBorder="1" applyAlignment="1">
      <alignment horizontal="center"/>
    </xf>
    <xf numFmtId="1" fontId="31" fillId="54" borderId="1" xfId="0" applyNumberFormat="1" applyFont="1" applyFill="1" applyBorder="1" applyAlignment="1">
      <alignment horizontal="center"/>
    </xf>
    <xf numFmtId="0" fontId="33" fillId="46" borderId="1" xfId="0" applyFont="1" applyFill="1" applyBorder="1" applyAlignment="1">
      <alignment horizontal="center"/>
    </xf>
    <xf numFmtId="0" fontId="31" fillId="71" borderId="1" xfId="0" applyFont="1" applyFill="1" applyBorder="1" applyAlignment="1">
      <alignment horizontal="center"/>
    </xf>
    <xf numFmtId="1" fontId="31" fillId="71" borderId="1" xfId="0" applyNumberFormat="1" applyFont="1" applyFill="1" applyBorder="1" applyAlignment="1">
      <alignment horizontal="center"/>
    </xf>
    <xf numFmtId="0" fontId="33" fillId="47" borderId="1" xfId="0" applyFont="1" applyFill="1" applyBorder="1" applyAlignment="1">
      <alignment horizontal="center"/>
    </xf>
    <xf numFmtId="0" fontId="31" fillId="47" borderId="1" xfId="0" applyFont="1" applyFill="1" applyBorder="1" applyAlignment="1">
      <alignment horizontal="center"/>
    </xf>
    <xf numFmtId="1" fontId="31" fillId="72" borderId="1" xfId="0" applyNumberFormat="1" applyFont="1" applyFill="1" applyBorder="1" applyAlignment="1">
      <alignment horizontal="center"/>
    </xf>
    <xf numFmtId="0" fontId="31" fillId="72" borderId="1" xfId="0" applyFont="1" applyFill="1" applyBorder="1" applyAlignment="1">
      <alignment horizontal="center"/>
    </xf>
    <xf numFmtId="9" fontId="31" fillId="49" borderId="1" xfId="0" applyNumberFormat="1" applyFont="1" applyFill="1" applyBorder="1" applyAlignment="1">
      <alignment horizontal="center"/>
    </xf>
    <xf numFmtId="0" fontId="31" fillId="19" borderId="1" xfId="0" applyFont="1" applyFill="1" applyBorder="1" applyAlignment="1">
      <alignment horizontal="center" vertical="center"/>
    </xf>
    <xf numFmtId="0" fontId="31" fillId="50" borderId="1" xfId="0" applyFont="1" applyFill="1" applyBorder="1" applyAlignment="1">
      <alignment horizontal="center" vertical="center" wrapText="1"/>
    </xf>
    <xf numFmtId="1" fontId="31" fillId="50" borderId="1" xfId="0" applyNumberFormat="1" applyFont="1" applyFill="1" applyBorder="1" applyAlignment="1">
      <alignment horizontal="center" vertical="center" wrapText="1"/>
    </xf>
    <xf numFmtId="0" fontId="33" fillId="50" borderId="79" xfId="0" applyFont="1" applyFill="1" applyBorder="1"/>
    <xf numFmtId="0" fontId="33" fillId="50" borderId="77" xfId="0" applyFont="1" applyFill="1" applyBorder="1"/>
    <xf numFmtId="0" fontId="33" fillId="50" borderId="78" xfId="0" applyFont="1" applyFill="1" applyBorder="1"/>
    <xf numFmtId="0" fontId="47" fillId="0" borderId="3" xfId="0" applyFont="1" applyBorder="1" applyAlignment="1">
      <alignment horizontal="center" vertical="center" wrapText="1"/>
    </xf>
    <xf numFmtId="0" fontId="31" fillId="93" borderId="1" xfId="0" applyFont="1" applyFill="1" applyBorder="1" applyAlignment="1">
      <alignment horizontal="center" vertical="center" wrapText="1"/>
    </xf>
    <xf numFmtId="0" fontId="76" fillId="22" borderId="3" xfId="0" applyFont="1" applyFill="1" applyBorder="1" applyAlignment="1">
      <alignment horizontal="center" vertical="center" wrapText="1"/>
    </xf>
    <xf numFmtId="0" fontId="44" fillId="0" borderId="3" xfId="0" applyFont="1" applyBorder="1" applyAlignment="1">
      <alignment horizontal="center" vertical="center" wrapText="1"/>
    </xf>
    <xf numFmtId="1" fontId="43" fillId="19" borderId="1" xfId="0" applyNumberFormat="1" applyFont="1" applyFill="1" applyBorder="1" applyAlignment="1">
      <alignment horizontal="center"/>
    </xf>
    <xf numFmtId="9" fontId="43" fillId="86" borderId="1" xfId="0" applyNumberFormat="1" applyFont="1" applyFill="1" applyBorder="1" applyAlignment="1">
      <alignment horizontal="center"/>
    </xf>
    <xf numFmtId="0" fontId="0" fillId="0" borderId="81" xfId="0" applyBorder="1"/>
    <xf numFmtId="0" fontId="39" fillId="54" borderId="1" xfId="0" applyFont="1" applyFill="1" applyBorder="1" applyAlignment="1">
      <alignment horizontal="center" vertical="center" wrapText="1"/>
    </xf>
    <xf numFmtId="0" fontId="33" fillId="50" borderId="5" xfId="0" applyFont="1" applyFill="1" applyBorder="1"/>
    <xf numFmtId="0" fontId="75" fillId="19" borderId="1" xfId="0" applyFont="1" applyFill="1" applyBorder="1" applyAlignment="1">
      <alignment horizontal="center" vertical="center" wrapText="1"/>
    </xf>
    <xf numFmtId="0" fontId="0" fillId="0" borderId="5" xfId="0" applyBorder="1"/>
    <xf numFmtId="0" fontId="45" fillId="19" borderId="106" xfId="0" applyFont="1" applyFill="1" applyBorder="1" applyAlignment="1">
      <alignment horizontal="center" wrapText="1"/>
    </xf>
    <xf numFmtId="1" fontId="43" fillId="19" borderId="106" xfId="0" applyNumberFormat="1" applyFont="1" applyFill="1" applyBorder="1" applyAlignment="1">
      <alignment horizontal="center" wrapText="1"/>
    </xf>
    <xf numFmtId="0" fontId="37" fillId="53" borderId="95" xfId="0" applyFont="1" applyFill="1" applyBorder="1" applyAlignment="1">
      <alignment horizontal="center" vertical="center" wrapText="1"/>
    </xf>
    <xf numFmtId="0" fontId="31" fillId="19" borderId="125" xfId="0" applyFont="1" applyFill="1" applyBorder="1" applyAlignment="1">
      <alignment horizontal="left"/>
    </xf>
    <xf numFmtId="0" fontId="0" fillId="0" borderId="6" xfId="0" applyBorder="1"/>
    <xf numFmtId="1" fontId="33" fillId="19" borderId="93" xfId="0" applyNumberFormat="1" applyFont="1" applyFill="1" applyBorder="1" applyAlignment="1">
      <alignment horizontal="center" vertical="center" wrapText="1"/>
    </xf>
    <xf numFmtId="0" fontId="31" fillId="19" borderId="95" xfId="0" applyFont="1" applyFill="1" applyBorder="1" applyAlignment="1">
      <alignment horizontal="center" vertical="center" wrapText="1"/>
    </xf>
    <xf numFmtId="0" fontId="33" fillId="44" borderId="97" xfId="0" applyFont="1" applyFill="1" applyBorder="1" applyAlignment="1">
      <alignment horizontal="center"/>
    </xf>
    <xf numFmtId="0" fontId="33" fillId="44" borderId="94" xfId="0" applyFont="1" applyFill="1" applyBorder="1" applyAlignment="1">
      <alignment horizontal="center"/>
    </xf>
    <xf numFmtId="0" fontId="31" fillId="70" borderId="94" xfId="0" applyFont="1" applyFill="1" applyBorder="1" applyAlignment="1">
      <alignment horizontal="center"/>
    </xf>
    <xf numFmtId="1" fontId="31" fillId="70" borderId="94" xfId="0" applyNumberFormat="1" applyFont="1" applyFill="1" applyBorder="1" applyAlignment="1">
      <alignment horizontal="center"/>
    </xf>
    <xf numFmtId="1" fontId="31" fillId="70" borderId="130" xfId="0" applyNumberFormat="1" applyFont="1" applyFill="1" applyBorder="1" applyAlignment="1">
      <alignment horizontal="center"/>
    </xf>
    <xf numFmtId="0" fontId="33" fillId="45" borderId="97" xfId="0" applyFont="1" applyFill="1" applyBorder="1" applyAlignment="1">
      <alignment horizontal="center"/>
    </xf>
    <xf numFmtId="0" fontId="33" fillId="45" borderId="94" xfId="0" applyFont="1" applyFill="1" applyBorder="1" applyAlignment="1">
      <alignment horizontal="center"/>
    </xf>
    <xf numFmtId="0" fontId="31" fillId="54" borderId="94" xfId="0" applyFont="1" applyFill="1" applyBorder="1" applyAlignment="1">
      <alignment horizontal="center"/>
    </xf>
    <xf numFmtId="1" fontId="31" fillId="54" borderId="94" xfId="0" applyNumberFormat="1" applyFont="1" applyFill="1" applyBorder="1" applyAlignment="1">
      <alignment horizontal="center"/>
    </xf>
    <xf numFmtId="1" fontId="31" fillId="54" borderId="130" xfId="0" applyNumberFormat="1" applyFont="1" applyFill="1" applyBorder="1" applyAlignment="1">
      <alignment horizontal="center"/>
    </xf>
    <xf numFmtId="0" fontId="33" fillId="46" borderId="97" xfId="0" applyFont="1" applyFill="1" applyBorder="1" applyAlignment="1">
      <alignment horizontal="center"/>
    </xf>
    <xf numFmtId="0" fontId="33" fillId="46" borderId="94" xfId="0" applyFont="1" applyFill="1" applyBorder="1" applyAlignment="1">
      <alignment horizontal="center"/>
    </xf>
    <xf numFmtId="0" fontId="31" fillId="71" borderId="94" xfId="0" applyFont="1" applyFill="1" applyBorder="1" applyAlignment="1">
      <alignment horizontal="center"/>
    </xf>
    <xf numFmtId="1" fontId="31" fillId="71" borderId="94" xfId="0" applyNumberFormat="1" applyFont="1" applyFill="1" applyBorder="1" applyAlignment="1">
      <alignment horizontal="center"/>
    </xf>
    <xf numFmtId="1" fontId="31" fillId="71" borderId="130" xfId="0" applyNumberFormat="1" applyFont="1" applyFill="1" applyBorder="1" applyAlignment="1">
      <alignment horizontal="center"/>
    </xf>
    <xf numFmtId="0" fontId="45" fillId="19" borderId="0" xfId="0" applyFont="1" applyFill="1" applyAlignment="1">
      <alignment horizontal="center"/>
    </xf>
    <xf numFmtId="1" fontId="45" fillId="19" borderId="0" xfId="0" applyNumberFormat="1" applyFont="1" applyFill="1" applyAlignment="1">
      <alignment horizontal="center"/>
    </xf>
    <xf numFmtId="0" fontId="27" fillId="31" borderId="1" xfId="0" applyFont="1" applyFill="1" applyBorder="1" applyAlignment="1">
      <alignment horizontal="center" vertical="center" wrapText="1"/>
    </xf>
    <xf numFmtId="0" fontId="27" fillId="31" borderId="1" xfId="0" applyFont="1" applyFill="1" applyBorder="1" applyAlignment="1">
      <alignment horizontal="center"/>
    </xf>
    <xf numFmtId="0" fontId="0" fillId="0" borderId="85" xfId="0" applyBorder="1"/>
    <xf numFmtId="1" fontId="44" fillId="78" borderId="98" xfId="0" applyNumberFormat="1" applyFont="1" applyFill="1" applyBorder="1" applyAlignment="1">
      <alignment horizontal="center" vertical="center" wrapText="1"/>
    </xf>
    <xf numFmtId="1" fontId="47" fillId="78" borderId="6" xfId="0" applyNumberFormat="1" applyFont="1" applyFill="1" applyBorder="1" applyAlignment="1">
      <alignment horizontal="center" vertical="center" wrapText="1"/>
    </xf>
    <xf numFmtId="1" fontId="47" fillId="78" borderId="85" xfId="0" applyNumberFormat="1" applyFont="1" applyFill="1" applyBorder="1" applyAlignment="1">
      <alignment horizontal="center" vertical="center" wrapText="1"/>
    </xf>
    <xf numFmtId="1" fontId="27" fillId="31" borderId="1" xfId="0" applyNumberFormat="1" applyFont="1" applyFill="1" applyBorder="1" applyAlignment="1">
      <alignment horizontal="center" wrapText="1"/>
    </xf>
    <xf numFmtId="0" fontId="27" fillId="31" borderId="1" xfId="0" applyFont="1" applyFill="1" applyBorder="1" applyAlignment="1">
      <alignment horizontal="center" wrapText="1"/>
    </xf>
    <xf numFmtId="1" fontId="43" fillId="51" borderId="36" xfId="0" applyNumberFormat="1" applyFont="1" applyFill="1" applyBorder="1" applyAlignment="1">
      <alignment horizontal="center" vertical="center" wrapText="1"/>
    </xf>
    <xf numFmtId="9" fontId="27" fillId="31" borderId="1" xfId="0" applyNumberFormat="1" applyFont="1" applyFill="1" applyBorder="1" applyAlignment="1">
      <alignment horizontal="center"/>
    </xf>
    <xf numFmtId="0" fontId="27" fillId="31" borderId="1" xfId="0" applyFont="1" applyFill="1" applyBorder="1" applyAlignment="1">
      <alignment horizontal="center" vertical="center"/>
    </xf>
    <xf numFmtId="0" fontId="27" fillId="31" borderId="105" xfId="0" applyFont="1" applyFill="1" applyBorder="1" applyAlignment="1">
      <alignment horizontal="center"/>
    </xf>
    <xf numFmtId="0" fontId="31" fillId="79" borderId="18" xfId="0" applyFont="1" applyFill="1" applyBorder="1" applyAlignment="1">
      <alignment horizontal="center"/>
    </xf>
    <xf numFmtId="0" fontId="31" fillId="79" borderId="53" xfId="0" applyFont="1" applyFill="1" applyBorder="1" applyAlignment="1">
      <alignment horizontal="center"/>
    </xf>
    <xf numFmtId="0" fontId="33" fillId="44" borderId="22" xfId="0" applyFont="1" applyFill="1" applyBorder="1" applyAlignment="1">
      <alignment horizontal="center"/>
    </xf>
    <xf numFmtId="0" fontId="33" fillId="44" borderId="19" xfId="0" applyFont="1" applyFill="1" applyBorder="1" applyAlignment="1">
      <alignment horizontal="center"/>
    </xf>
    <xf numFmtId="0" fontId="33" fillId="79" borderId="19" xfId="0" applyFont="1" applyFill="1" applyBorder="1" applyAlignment="1">
      <alignment horizontal="center"/>
    </xf>
    <xf numFmtId="0" fontId="33" fillId="79" borderId="21" xfId="0" applyFont="1" applyFill="1" applyBorder="1" applyAlignment="1">
      <alignment horizontal="center" vertical="center" wrapText="1"/>
    </xf>
    <xf numFmtId="0" fontId="33" fillId="45" borderId="22" xfId="0" applyFont="1" applyFill="1" applyBorder="1" applyAlignment="1">
      <alignment horizontal="center"/>
    </xf>
    <xf numFmtId="0" fontId="33" fillId="45" borderId="19" xfId="0" applyFont="1" applyFill="1" applyBorder="1" applyAlignment="1">
      <alignment horizontal="center"/>
    </xf>
    <xf numFmtId="0" fontId="33" fillId="46" borderId="22" xfId="0" applyFont="1" applyFill="1" applyBorder="1" applyAlignment="1">
      <alignment horizontal="center"/>
    </xf>
    <xf numFmtId="0" fontId="33" fillId="46" borderId="19" xfId="0" applyFont="1" applyFill="1" applyBorder="1" applyAlignment="1">
      <alignment horizontal="center"/>
    </xf>
    <xf numFmtId="0" fontId="31" fillId="79" borderId="23" xfId="0" applyFont="1" applyFill="1" applyBorder="1" applyAlignment="1">
      <alignment horizontal="center"/>
    </xf>
    <xf numFmtId="0" fontId="31" fillId="79" borderId="58" xfId="0" applyFont="1" applyFill="1" applyBorder="1" applyAlignment="1">
      <alignment horizontal="center"/>
    </xf>
    <xf numFmtId="0" fontId="33" fillId="44" borderId="27" xfId="0" applyFont="1" applyFill="1" applyBorder="1" applyAlignment="1">
      <alignment horizontal="center"/>
    </xf>
    <xf numFmtId="0" fontId="33" fillId="44" borderId="24" xfId="0" applyFont="1" applyFill="1" applyBorder="1" applyAlignment="1">
      <alignment horizontal="center"/>
    </xf>
    <xf numFmtId="0" fontId="33" fillId="79" borderId="24" xfId="0" applyFont="1" applyFill="1" applyBorder="1" applyAlignment="1">
      <alignment horizontal="center"/>
    </xf>
    <xf numFmtId="0" fontId="33" fillId="79" borderId="26" xfId="0" applyFont="1" applyFill="1" applyBorder="1" applyAlignment="1">
      <alignment horizontal="center" vertical="center" wrapText="1"/>
    </xf>
    <xf numFmtId="0" fontId="33" fillId="45" borderId="27" xfId="0" applyFont="1" applyFill="1" applyBorder="1" applyAlignment="1">
      <alignment horizontal="center"/>
    </xf>
    <xf numFmtId="0" fontId="33" fillId="45" borderId="24" xfId="0" applyFont="1" applyFill="1" applyBorder="1" applyAlignment="1">
      <alignment horizontal="center"/>
    </xf>
    <xf numFmtId="0" fontId="33" fillId="46" borderId="27" xfId="0" applyFont="1" applyFill="1" applyBorder="1" applyAlignment="1">
      <alignment horizontal="center"/>
    </xf>
    <xf numFmtId="0" fontId="33" fillId="46" borderId="24" xfId="0" applyFont="1" applyFill="1" applyBorder="1" applyAlignment="1">
      <alignment horizontal="center"/>
    </xf>
    <xf numFmtId="0" fontId="31" fillId="85" borderId="62" xfId="0" applyFont="1" applyFill="1" applyBorder="1" applyAlignment="1">
      <alignment horizontal="center"/>
    </xf>
    <xf numFmtId="0" fontId="31" fillId="85" borderId="63" xfId="0" applyFont="1" applyFill="1" applyBorder="1" applyAlignment="1">
      <alignment horizontal="center"/>
    </xf>
    <xf numFmtId="0" fontId="27" fillId="30" borderId="143" xfId="0" applyFont="1" applyFill="1" applyBorder="1" applyAlignment="1">
      <alignment horizontal="center" vertical="center" wrapText="1"/>
    </xf>
    <xf numFmtId="0" fontId="47" fillId="14" borderId="6" xfId="0" applyFont="1" applyFill="1" applyBorder="1" applyAlignment="1">
      <alignment horizontal="center" vertical="center" wrapText="1"/>
    </xf>
    <xf numFmtId="0" fontId="28" fillId="33" borderId="44" xfId="0" applyFont="1" applyFill="1" applyBorder="1" applyAlignment="1">
      <alignment horizontal="center" vertical="center" wrapText="1"/>
    </xf>
    <xf numFmtId="0" fontId="28" fillId="33" borderId="50" xfId="0" applyFont="1" applyFill="1" applyBorder="1" applyAlignment="1">
      <alignment horizontal="center" vertical="center" wrapText="1"/>
    </xf>
    <xf numFmtId="0" fontId="28" fillId="65" borderId="50" xfId="0" applyFont="1" applyFill="1" applyBorder="1" applyAlignment="1">
      <alignment horizontal="center" vertical="center" wrapText="1"/>
    </xf>
    <xf numFmtId="0" fontId="28" fillId="65" borderId="144" xfId="0" applyFont="1" applyFill="1" applyBorder="1" applyAlignment="1">
      <alignment horizontal="center" vertical="center" wrapText="1"/>
    </xf>
    <xf numFmtId="0" fontId="28" fillId="34" borderId="52" xfId="0" applyFont="1" applyFill="1" applyBorder="1" applyAlignment="1">
      <alignment horizontal="center" vertical="center" wrapText="1"/>
    </xf>
    <xf numFmtId="0" fontId="28" fillId="34" borderId="50" xfId="0" applyFont="1" applyFill="1" applyBorder="1" applyAlignment="1">
      <alignment horizontal="center" vertical="center" wrapText="1"/>
    </xf>
    <xf numFmtId="0" fontId="28" fillId="66" borderId="50" xfId="0" applyFont="1" applyFill="1" applyBorder="1" applyAlignment="1">
      <alignment horizontal="center" vertical="center" wrapText="1"/>
    </xf>
    <xf numFmtId="0" fontId="28" fillId="66" borderId="144" xfId="0" applyFont="1" applyFill="1" applyBorder="1" applyAlignment="1">
      <alignment horizontal="center" vertical="center" wrapText="1"/>
    </xf>
    <xf numFmtId="0" fontId="28" fillId="35" borderId="52" xfId="0" applyFont="1" applyFill="1" applyBorder="1" applyAlignment="1">
      <alignment horizontal="center" vertical="center" wrapText="1"/>
    </xf>
    <xf numFmtId="0" fontId="28" fillId="35" borderId="50" xfId="0" applyFont="1" applyFill="1" applyBorder="1" applyAlignment="1">
      <alignment horizontal="center" vertical="center" wrapText="1"/>
    </xf>
    <xf numFmtId="0" fontId="28" fillId="67" borderId="50" xfId="0" applyFont="1" applyFill="1" applyBorder="1" applyAlignment="1">
      <alignment horizontal="center" vertical="center" wrapText="1"/>
    </xf>
    <xf numFmtId="0" fontId="28" fillId="67" borderId="144" xfId="0" applyFont="1" applyFill="1" applyBorder="1" applyAlignment="1">
      <alignment horizontal="center" vertical="center" wrapText="1"/>
    </xf>
    <xf numFmtId="0" fontId="28" fillId="36" borderId="52" xfId="0" applyFont="1" applyFill="1" applyBorder="1" applyAlignment="1">
      <alignment horizontal="center" vertical="center" wrapText="1"/>
    </xf>
    <xf numFmtId="0" fontId="28" fillId="68" borderId="144" xfId="0" applyFont="1" applyFill="1" applyBorder="1" applyAlignment="1">
      <alignment horizontal="center" vertical="center" wrapText="1"/>
    </xf>
    <xf numFmtId="0" fontId="28" fillId="37" borderId="52" xfId="0" applyFont="1" applyFill="1" applyBorder="1" applyAlignment="1">
      <alignment horizontal="center" vertical="center" wrapText="1"/>
    </xf>
    <xf numFmtId="0" fontId="28" fillId="37" borderId="45" xfId="0" applyFont="1" applyFill="1" applyBorder="1" applyAlignment="1">
      <alignment horizontal="center" vertical="center" wrapText="1"/>
    </xf>
    <xf numFmtId="0" fontId="72" fillId="19" borderId="1" xfId="0" applyFont="1" applyFill="1" applyBorder="1" applyAlignment="1">
      <alignment horizontal="center" vertical="center" wrapText="1"/>
    </xf>
    <xf numFmtId="0" fontId="87" fillId="73" borderId="1" xfId="0" applyFont="1" applyFill="1" applyBorder="1" applyAlignment="1">
      <alignment horizontal="center" vertical="center" wrapText="1"/>
    </xf>
    <xf numFmtId="165" fontId="72" fillId="0" borderId="1" xfId="1" applyNumberFormat="1" applyFont="1" applyBorder="1" applyAlignment="1">
      <alignment horizontal="left"/>
    </xf>
    <xf numFmtId="0" fontId="33" fillId="0" borderId="6" xfId="0" applyFont="1" applyBorder="1" applyAlignment="1">
      <alignment horizontal="center" vertical="center" wrapText="1"/>
    </xf>
    <xf numFmtId="1" fontId="74" fillId="0" borderId="1" xfId="0" applyNumberFormat="1" applyFont="1" applyBorder="1" applyAlignment="1">
      <alignment horizontal="center" vertical="center" wrapText="1"/>
    </xf>
    <xf numFmtId="0" fontId="88" fillId="19" borderId="2" xfId="0" applyFont="1" applyFill="1" applyBorder="1" applyAlignment="1">
      <alignment horizontal="center"/>
    </xf>
    <xf numFmtId="1" fontId="88" fillId="19" borderId="2" xfId="0" applyNumberFormat="1" applyFont="1" applyFill="1" applyBorder="1" applyAlignment="1">
      <alignment horizontal="center"/>
    </xf>
    <xf numFmtId="1" fontId="89" fillId="19" borderId="2" xfId="0" applyNumberFormat="1" applyFont="1" applyFill="1" applyBorder="1" applyAlignment="1">
      <alignment horizontal="center"/>
    </xf>
    <xf numFmtId="9" fontId="88" fillId="86" borderId="2" xfId="0" applyNumberFormat="1" applyFont="1" applyFill="1" applyBorder="1" applyAlignment="1">
      <alignment horizontal="center"/>
    </xf>
    <xf numFmtId="1" fontId="47" fillId="43" borderId="141" xfId="0" applyNumberFormat="1" applyFont="1" applyFill="1" applyBorder="1" applyAlignment="1">
      <alignment horizontal="center" vertical="center" wrapText="1"/>
    </xf>
    <xf numFmtId="0" fontId="72" fillId="25" borderId="1" xfId="0" applyFont="1" applyFill="1" applyBorder="1" applyAlignment="1">
      <alignment horizontal="center" vertical="center" wrapText="1"/>
    </xf>
    <xf numFmtId="0" fontId="90" fillId="11" borderId="1" xfId="0" applyFont="1" applyFill="1" applyBorder="1" applyAlignment="1">
      <alignment horizontal="center" vertical="center" wrapText="1"/>
    </xf>
    <xf numFmtId="0" fontId="72" fillId="19" borderId="1" xfId="0" applyFont="1" applyFill="1" applyBorder="1" applyAlignment="1">
      <alignment horizontal="left" vertical="center" wrapText="1"/>
    </xf>
    <xf numFmtId="1" fontId="74" fillId="19" borderId="1" xfId="0" applyNumberFormat="1" applyFont="1" applyFill="1" applyBorder="1" applyAlignment="1">
      <alignment horizontal="center" vertical="center" wrapText="1"/>
    </xf>
    <xf numFmtId="1" fontId="47" fillId="43" borderId="1" xfId="0" applyNumberFormat="1" applyFont="1" applyFill="1" applyBorder="1" applyAlignment="1">
      <alignment horizontal="center" vertical="center" wrapText="1"/>
    </xf>
    <xf numFmtId="1" fontId="31" fillId="72" borderId="73" xfId="0" applyNumberFormat="1" applyFont="1" applyFill="1" applyBorder="1" applyAlignment="1">
      <alignment horizontal="center"/>
    </xf>
    <xf numFmtId="0" fontId="89" fillId="72" borderId="145" xfId="0" applyFont="1" applyFill="1" applyBorder="1" applyAlignment="1">
      <alignment horizontal="center"/>
    </xf>
    <xf numFmtId="1" fontId="89" fillId="48" borderId="73" xfId="0" applyNumberFormat="1" applyFont="1" applyFill="1" applyBorder="1" applyAlignment="1">
      <alignment horizontal="center"/>
    </xf>
    <xf numFmtId="1" fontId="89" fillId="48" borderId="70" xfId="0" applyNumberFormat="1" applyFont="1" applyFill="1" applyBorder="1" applyAlignment="1">
      <alignment horizontal="center"/>
    </xf>
    <xf numFmtId="9" fontId="89" fillId="49" borderId="118" xfId="0" applyNumberFormat="1" applyFont="1" applyFill="1" applyBorder="1" applyAlignment="1">
      <alignment horizontal="center"/>
    </xf>
    <xf numFmtId="1" fontId="31" fillId="72" borderId="27" xfId="0" applyNumberFormat="1" applyFont="1" applyFill="1" applyBorder="1" applyAlignment="1">
      <alignment horizontal="center"/>
    </xf>
    <xf numFmtId="1" fontId="31" fillId="72" borderId="24" xfId="0" applyNumberFormat="1" applyFont="1" applyFill="1" applyBorder="1" applyAlignment="1">
      <alignment horizontal="center"/>
    </xf>
    <xf numFmtId="0" fontId="89" fillId="72" borderId="26" xfId="0" applyFont="1" applyFill="1" applyBorder="1" applyAlignment="1">
      <alignment horizontal="center"/>
    </xf>
    <xf numFmtId="1" fontId="89" fillId="48" borderId="27" xfId="0" applyNumberFormat="1" applyFont="1" applyFill="1" applyBorder="1" applyAlignment="1">
      <alignment horizontal="center"/>
    </xf>
    <xf numFmtId="1" fontId="89" fillId="48" borderId="58" xfId="0" applyNumberFormat="1" applyFont="1" applyFill="1" applyBorder="1" applyAlignment="1">
      <alignment horizontal="center"/>
    </xf>
    <xf numFmtId="9" fontId="89" fillId="49" borderId="128" xfId="0" applyNumberFormat="1" applyFont="1" applyFill="1" applyBorder="1" applyAlignment="1">
      <alignment horizontal="center"/>
    </xf>
    <xf numFmtId="0" fontId="43" fillId="19" borderId="85" xfId="0" applyFont="1" applyFill="1" applyBorder="1" applyAlignment="1">
      <alignment horizontal="center" wrapText="1"/>
    </xf>
    <xf numFmtId="0" fontId="72" fillId="19" borderId="1" xfId="0" applyFont="1" applyFill="1" applyBorder="1" applyAlignment="1">
      <alignment horizontal="left" wrapText="1"/>
    </xf>
    <xf numFmtId="1" fontId="31" fillId="72" borderId="66" xfId="0" applyNumberFormat="1" applyFont="1" applyFill="1" applyBorder="1" applyAlignment="1">
      <alignment horizontal="center"/>
    </xf>
    <xf numFmtId="0" fontId="89" fillId="72" borderId="140" xfId="0" applyFont="1" applyFill="1" applyBorder="1" applyAlignment="1">
      <alignment horizontal="center"/>
    </xf>
    <xf numFmtId="1" fontId="89" fillId="48" borderId="66" xfId="0" applyNumberFormat="1" applyFont="1" applyFill="1" applyBorder="1" applyAlignment="1">
      <alignment horizontal="center"/>
    </xf>
    <xf numFmtId="1" fontId="89" fillId="48" borderId="63" xfId="0" applyNumberFormat="1" applyFont="1" applyFill="1" applyBorder="1" applyAlignment="1">
      <alignment horizontal="center"/>
    </xf>
    <xf numFmtId="9" fontId="89" fillId="49" borderId="121" xfId="0" applyNumberFormat="1" applyFont="1" applyFill="1" applyBorder="1" applyAlignment="1">
      <alignment horizontal="center"/>
    </xf>
    <xf numFmtId="1" fontId="31" fillId="19" borderId="122" xfId="0" applyNumberFormat="1" applyFont="1" applyFill="1" applyBorder="1" applyAlignment="1">
      <alignment horizontal="center"/>
    </xf>
    <xf numFmtId="0" fontId="31" fillId="50" borderId="66" xfId="0" applyFont="1" applyFill="1" applyBorder="1" applyAlignment="1">
      <alignment horizontal="center"/>
    </xf>
    <xf numFmtId="0" fontId="0" fillId="0" borderId="3" xfId="0" applyBorder="1"/>
    <xf numFmtId="1" fontId="47" fillId="43" borderId="47" xfId="0" applyNumberFormat="1" applyFont="1" applyFill="1" applyBorder="1" applyAlignment="1">
      <alignment horizontal="center" vertical="center" wrapText="1"/>
    </xf>
    <xf numFmtId="0" fontId="76" fillId="22" borderId="106" xfId="0" applyFont="1" applyFill="1" applyBorder="1" applyAlignment="1">
      <alignment horizontal="center" vertical="center" wrapText="1"/>
    </xf>
    <xf numFmtId="0" fontId="91" fillId="22" borderId="1" xfId="0" applyFont="1" applyFill="1" applyBorder="1" applyAlignment="1">
      <alignment horizontal="center" vertical="center" wrapText="1"/>
    </xf>
    <xf numFmtId="1" fontId="43" fillId="19" borderId="1" xfId="0" applyNumberFormat="1" applyFont="1" applyFill="1" applyBorder="1" applyAlignment="1">
      <alignment horizontal="center" wrapText="1"/>
    </xf>
    <xf numFmtId="1" fontId="27" fillId="31" borderId="93" xfId="0" applyNumberFormat="1" applyFont="1" applyFill="1" applyBorder="1" applyAlignment="1">
      <alignment horizontal="center" wrapText="1"/>
    </xf>
    <xf numFmtId="1" fontId="27" fillId="31" borderId="94" xfId="0" applyNumberFormat="1" applyFont="1" applyFill="1" applyBorder="1" applyAlignment="1">
      <alignment horizontal="center" wrapText="1"/>
    </xf>
    <xf numFmtId="0" fontId="27" fillId="31" borderId="94" xfId="0" applyFont="1" applyFill="1" applyBorder="1" applyAlignment="1">
      <alignment horizontal="center" wrapText="1"/>
    </xf>
    <xf numFmtId="1" fontId="27" fillId="31" borderId="130" xfId="0" applyNumberFormat="1" applyFont="1" applyFill="1" applyBorder="1" applyAlignment="1">
      <alignment horizontal="center" wrapText="1"/>
    </xf>
    <xf numFmtId="1" fontId="27" fillId="31" borderId="97" xfId="0" applyNumberFormat="1" applyFont="1" applyFill="1" applyBorder="1" applyAlignment="1">
      <alignment horizontal="center" wrapText="1"/>
    </xf>
    <xf numFmtId="0" fontId="27" fillId="31" borderId="130" xfId="0" applyFont="1" applyFill="1" applyBorder="1" applyAlignment="1">
      <alignment horizontal="center" vertical="center" wrapText="1"/>
    </xf>
    <xf numFmtId="9" fontId="27" fillId="31" borderId="96" xfId="0" applyNumberFormat="1" applyFont="1" applyFill="1" applyBorder="1" applyAlignment="1">
      <alignment horizontal="center"/>
    </xf>
    <xf numFmtId="0" fontId="27" fillId="31" borderId="95" xfId="0" applyFont="1" applyFill="1" applyBorder="1" applyAlignment="1">
      <alignment horizontal="center"/>
    </xf>
    <xf numFmtId="9" fontId="27" fillId="30" borderId="9" xfId="0" applyNumberFormat="1" applyFont="1" applyFill="1" applyBorder="1" applyAlignment="1">
      <alignment horizontal="center" vertical="center" wrapText="1"/>
    </xf>
    <xf numFmtId="0" fontId="27" fillId="30" borderId="12" xfId="0" applyFont="1" applyFill="1" applyBorder="1" applyAlignment="1">
      <alignment horizontal="center" vertical="center" wrapText="1"/>
    </xf>
    <xf numFmtId="0" fontId="27" fillId="30" borderId="111" xfId="0" applyFont="1" applyFill="1" applyBorder="1" applyAlignment="1">
      <alignment horizontal="center" vertical="center"/>
    </xf>
    <xf numFmtId="0" fontId="28" fillId="32" borderId="16" xfId="0" applyFont="1" applyFill="1" applyBorder="1" applyAlignment="1">
      <alignment horizontal="center" vertical="center" wrapText="1"/>
    </xf>
    <xf numFmtId="0" fontId="28" fillId="33" borderId="17" xfId="0" applyFont="1" applyFill="1" applyBorder="1" applyAlignment="1">
      <alignment horizontal="center" vertical="center" wrapText="1"/>
    </xf>
    <xf numFmtId="0" fontId="28" fillId="33" borderId="14" xfId="0" applyFont="1" applyFill="1" applyBorder="1" applyAlignment="1">
      <alignment horizontal="center" vertical="center" wrapText="1"/>
    </xf>
    <xf numFmtId="0" fontId="28" fillId="65" borderId="14" xfId="0" applyFont="1" applyFill="1" applyBorder="1" applyAlignment="1">
      <alignment horizontal="center" vertical="center" wrapText="1"/>
    </xf>
    <xf numFmtId="0" fontId="28" fillId="65" borderId="15" xfId="0" applyFont="1" applyFill="1" applyBorder="1" applyAlignment="1">
      <alignment horizontal="center" vertical="center" wrapText="1"/>
    </xf>
    <xf numFmtId="0" fontId="28" fillId="65" borderId="16" xfId="0" applyFont="1" applyFill="1" applyBorder="1" applyAlignment="1">
      <alignment horizontal="center" vertical="center" wrapText="1"/>
    </xf>
    <xf numFmtId="0" fontId="28" fillId="34" borderId="17" xfId="0" applyFont="1" applyFill="1" applyBorder="1" applyAlignment="1">
      <alignment horizontal="center" vertical="center" wrapText="1"/>
    </xf>
    <xf numFmtId="0" fontId="28" fillId="34" borderId="14" xfId="0" applyFont="1" applyFill="1" applyBorder="1" applyAlignment="1">
      <alignment horizontal="center" vertical="center" wrapText="1"/>
    </xf>
    <xf numFmtId="0" fontId="28" fillId="66" borderId="14" xfId="0" applyFont="1" applyFill="1" applyBorder="1" applyAlignment="1">
      <alignment horizontal="center" vertical="center" wrapText="1"/>
    </xf>
    <xf numFmtId="0" fontId="28" fillId="66" borderId="15" xfId="0" applyFont="1" applyFill="1" applyBorder="1" applyAlignment="1">
      <alignment horizontal="center" vertical="center" wrapText="1"/>
    </xf>
    <xf numFmtId="0" fontId="28" fillId="66" borderId="16" xfId="0" applyFont="1" applyFill="1" applyBorder="1" applyAlignment="1">
      <alignment horizontal="center" vertical="center" wrapText="1"/>
    </xf>
    <xf numFmtId="0" fontId="28" fillId="35" borderId="17" xfId="0" applyFont="1" applyFill="1" applyBorder="1" applyAlignment="1">
      <alignment horizontal="center" vertical="center" wrapText="1"/>
    </xf>
    <xf numFmtId="0" fontId="28" fillId="35" borderId="14" xfId="0" applyFont="1" applyFill="1" applyBorder="1" applyAlignment="1">
      <alignment horizontal="center" vertical="center" wrapText="1"/>
    </xf>
    <xf numFmtId="0" fontId="28" fillId="67" borderId="14" xfId="0" applyFont="1" applyFill="1" applyBorder="1" applyAlignment="1">
      <alignment horizontal="center" vertical="center" wrapText="1"/>
    </xf>
    <xf numFmtId="0" fontId="28" fillId="67" borderId="15" xfId="0" applyFont="1" applyFill="1" applyBorder="1" applyAlignment="1">
      <alignment horizontal="center" vertical="center" wrapText="1"/>
    </xf>
    <xf numFmtId="0" fontId="28" fillId="67" borderId="16" xfId="0" applyFont="1" applyFill="1" applyBorder="1" applyAlignment="1">
      <alignment horizontal="center" vertical="center" wrapText="1"/>
    </xf>
    <xf numFmtId="0" fontId="28" fillId="36" borderId="17" xfId="0" applyFont="1" applyFill="1" applyBorder="1" applyAlignment="1">
      <alignment horizontal="center" vertical="center" wrapText="1"/>
    </xf>
    <xf numFmtId="0" fontId="28" fillId="36" borderId="14" xfId="0" applyFont="1" applyFill="1" applyBorder="1" applyAlignment="1">
      <alignment horizontal="center" vertical="center" wrapText="1"/>
    </xf>
    <xf numFmtId="0" fontId="28" fillId="68" borderId="14" xfId="0" applyFont="1" applyFill="1" applyBorder="1" applyAlignment="1">
      <alignment horizontal="center" vertical="center" wrapText="1"/>
    </xf>
    <xf numFmtId="0" fontId="28" fillId="68" borderId="15" xfId="0" applyFont="1" applyFill="1" applyBorder="1" applyAlignment="1">
      <alignment horizontal="center" vertical="center" wrapText="1"/>
    </xf>
    <xf numFmtId="0" fontId="28" fillId="68" borderId="16" xfId="0" applyFont="1" applyFill="1" applyBorder="1" applyAlignment="1">
      <alignment horizontal="center" vertical="center" wrapText="1"/>
    </xf>
    <xf numFmtId="0" fontId="28" fillId="37" borderId="17" xfId="0" applyFont="1" applyFill="1" applyBorder="1" applyAlignment="1">
      <alignment horizontal="center" vertical="center" wrapText="1"/>
    </xf>
    <xf numFmtId="0" fontId="28" fillId="37" borderId="14" xfId="0" applyFont="1" applyFill="1" applyBorder="1" applyAlignment="1">
      <alignment horizontal="center" vertical="center" wrapText="1"/>
    </xf>
    <xf numFmtId="0" fontId="28" fillId="38" borderId="15" xfId="0" applyFont="1" applyFill="1" applyBorder="1" applyAlignment="1">
      <alignment horizontal="center" vertical="center" wrapText="1"/>
    </xf>
    <xf numFmtId="9" fontId="28" fillId="38" borderId="15" xfId="0" applyNumberFormat="1" applyFont="1" applyFill="1" applyBorder="1" applyAlignment="1">
      <alignment horizontal="center" vertical="center" wrapText="1"/>
    </xf>
    <xf numFmtId="0" fontId="28" fillId="39" borderId="146" xfId="0" applyFont="1" applyFill="1" applyBorder="1" applyAlignment="1">
      <alignment horizontal="center" vertical="center" wrapText="1"/>
    </xf>
    <xf numFmtId="0" fontId="28" fillId="40" borderId="14" xfId="0" applyFont="1" applyFill="1" applyBorder="1" applyAlignment="1">
      <alignment horizontal="center" vertical="center" wrapText="1"/>
    </xf>
    <xf numFmtId="0" fontId="28" fillId="40" borderId="147" xfId="0" applyFont="1" applyFill="1" applyBorder="1" applyAlignment="1">
      <alignment horizontal="center" vertical="center" wrapText="1"/>
    </xf>
    <xf numFmtId="0" fontId="31" fillId="19" borderId="20" xfId="0" applyFont="1" applyFill="1" applyBorder="1" applyAlignment="1">
      <alignment horizontal="left" vertical="center" wrapText="1"/>
    </xf>
    <xf numFmtId="0" fontId="33" fillId="19" borderId="20" xfId="0" applyFont="1" applyFill="1" applyBorder="1" applyAlignment="1">
      <alignment horizontal="center" vertical="center" wrapText="1"/>
    </xf>
    <xf numFmtId="1" fontId="31" fillId="43" borderId="21" xfId="0" applyNumberFormat="1" applyFont="1" applyFill="1" applyBorder="1" applyAlignment="1">
      <alignment horizontal="center" vertical="center" wrapText="1"/>
    </xf>
    <xf numFmtId="0" fontId="31" fillId="70" borderId="19" xfId="0" applyFont="1" applyFill="1" applyBorder="1" applyAlignment="1">
      <alignment horizontal="center"/>
    </xf>
    <xf numFmtId="1" fontId="31" fillId="70" borderId="20" xfId="0" applyNumberFormat="1" applyFont="1" applyFill="1" applyBorder="1" applyAlignment="1">
      <alignment horizontal="center"/>
    </xf>
    <xf numFmtId="1" fontId="31" fillId="70" borderId="21" xfId="0" applyNumberFormat="1" applyFont="1" applyFill="1" applyBorder="1" applyAlignment="1">
      <alignment horizontal="center"/>
    </xf>
    <xf numFmtId="0" fontId="31" fillId="54" borderId="19" xfId="0" applyFont="1" applyFill="1" applyBorder="1" applyAlignment="1">
      <alignment horizontal="center"/>
    </xf>
    <xf numFmtId="1" fontId="31" fillId="54" borderId="20" xfId="0" applyNumberFormat="1" applyFont="1" applyFill="1" applyBorder="1" applyAlignment="1">
      <alignment horizontal="center"/>
    </xf>
    <xf numFmtId="1" fontId="31" fillId="54" borderId="21" xfId="0" applyNumberFormat="1" applyFont="1" applyFill="1" applyBorder="1" applyAlignment="1">
      <alignment horizontal="center"/>
    </xf>
    <xf numFmtId="0" fontId="31" fillId="71" borderId="19" xfId="0" applyFont="1" applyFill="1" applyBorder="1" applyAlignment="1">
      <alignment horizontal="center"/>
    </xf>
    <xf numFmtId="1" fontId="31" fillId="71" borderId="20" xfId="0" applyNumberFormat="1" applyFont="1" applyFill="1" applyBorder="1" applyAlignment="1">
      <alignment horizontal="center"/>
    </xf>
    <xf numFmtId="1" fontId="31" fillId="71" borderId="21" xfId="0" applyNumberFormat="1" applyFont="1" applyFill="1" applyBorder="1" applyAlignment="1">
      <alignment horizontal="center"/>
    </xf>
    <xf numFmtId="0" fontId="31" fillId="47" borderId="19" xfId="0" applyFont="1" applyFill="1" applyBorder="1" applyAlignment="1">
      <alignment horizontal="center"/>
    </xf>
    <xf numFmtId="1" fontId="31" fillId="72" borderId="19" xfId="0" applyNumberFormat="1" applyFont="1" applyFill="1" applyBorder="1" applyAlignment="1">
      <alignment horizontal="center"/>
    </xf>
    <xf numFmtId="1" fontId="31" fillId="72" borderId="20" xfId="0" applyNumberFormat="1" applyFont="1" applyFill="1" applyBorder="1" applyAlignment="1">
      <alignment horizontal="center"/>
    </xf>
    <xf numFmtId="0" fontId="31" fillId="72" borderId="21" xfId="0" applyFont="1" applyFill="1" applyBorder="1" applyAlignment="1">
      <alignment horizontal="center"/>
    </xf>
    <xf numFmtId="1" fontId="31" fillId="48" borderId="22" xfId="0" applyNumberFormat="1" applyFont="1" applyFill="1" applyBorder="1" applyAlignment="1">
      <alignment horizontal="center"/>
    </xf>
    <xf numFmtId="1" fontId="31" fillId="49" borderId="20" xfId="0" applyNumberFormat="1" applyFont="1" applyFill="1" applyBorder="1" applyAlignment="1">
      <alignment horizontal="center"/>
    </xf>
    <xf numFmtId="9" fontId="31" fillId="49" borderId="20" xfId="0" applyNumberFormat="1" applyFont="1" applyFill="1" applyBorder="1" applyAlignment="1">
      <alignment horizontal="center"/>
    </xf>
    <xf numFmtId="0" fontId="31" fillId="19" borderId="57" xfId="0" applyFont="1" applyFill="1" applyBorder="1" applyAlignment="1">
      <alignment horizontal="center" vertical="center"/>
    </xf>
    <xf numFmtId="0" fontId="31" fillId="50" borderId="22" xfId="0" applyFont="1" applyFill="1" applyBorder="1" applyAlignment="1">
      <alignment horizontal="center" vertical="center" wrapText="1"/>
    </xf>
    <xf numFmtId="1" fontId="31" fillId="50" borderId="19" xfId="0" applyNumberFormat="1" applyFont="1" applyFill="1" applyBorder="1" applyAlignment="1">
      <alignment horizontal="center" vertical="center" wrapText="1"/>
    </xf>
    <xf numFmtId="0" fontId="33" fillId="50" borderId="53" xfId="0" applyFont="1" applyFill="1" applyBorder="1"/>
    <xf numFmtId="0" fontId="33" fillId="19" borderId="25" xfId="0" applyFont="1" applyFill="1" applyBorder="1" applyAlignment="1">
      <alignment horizontal="center" vertical="center" wrapText="1"/>
    </xf>
    <xf numFmtId="1" fontId="31" fillId="43" borderId="26" xfId="0" applyNumberFormat="1" applyFont="1" applyFill="1" applyBorder="1" applyAlignment="1">
      <alignment horizontal="center" vertical="center" wrapText="1"/>
    </xf>
    <xf numFmtId="0" fontId="31" fillId="70" borderId="24" xfId="0" applyFont="1" applyFill="1" applyBorder="1" applyAlignment="1">
      <alignment horizontal="center"/>
    </xf>
    <xf numFmtId="1" fontId="31" fillId="70" borderId="25" xfId="0" applyNumberFormat="1" applyFont="1" applyFill="1" applyBorder="1" applyAlignment="1">
      <alignment horizontal="center"/>
    </xf>
    <xf numFmtId="1" fontId="31" fillId="70" borderId="26" xfId="0" applyNumberFormat="1" applyFont="1" applyFill="1" applyBorder="1" applyAlignment="1">
      <alignment horizontal="center"/>
    </xf>
    <xf numFmtId="0" fontId="31" fillId="54" borderId="24" xfId="0" applyFont="1" applyFill="1" applyBorder="1" applyAlignment="1">
      <alignment horizontal="center"/>
    </xf>
    <xf numFmtId="1" fontId="31" fillId="54" borderId="25" xfId="0" applyNumberFormat="1" applyFont="1" applyFill="1" applyBorder="1" applyAlignment="1">
      <alignment horizontal="center"/>
    </xf>
    <xf numFmtId="1" fontId="31" fillId="54" borderId="26" xfId="0" applyNumberFormat="1" applyFont="1" applyFill="1" applyBorder="1" applyAlignment="1">
      <alignment horizontal="center"/>
    </xf>
    <xf numFmtId="0" fontId="31" fillId="71" borderId="24" xfId="0" applyFont="1" applyFill="1" applyBorder="1" applyAlignment="1">
      <alignment horizontal="center"/>
    </xf>
    <xf numFmtId="1" fontId="31" fillId="71" borderId="25" xfId="0" applyNumberFormat="1" applyFont="1" applyFill="1" applyBorder="1" applyAlignment="1">
      <alignment horizontal="center"/>
    </xf>
    <xf numFmtId="1" fontId="31" fillId="71" borderId="26" xfId="0" applyNumberFormat="1" applyFont="1" applyFill="1" applyBorder="1" applyAlignment="1">
      <alignment horizontal="center"/>
    </xf>
    <xf numFmtId="0" fontId="31" fillId="47" borderId="24" xfId="0" applyFont="1" applyFill="1" applyBorder="1" applyAlignment="1">
      <alignment horizontal="center"/>
    </xf>
    <xf numFmtId="1" fontId="31" fillId="72" borderId="25" xfId="0" applyNumberFormat="1" applyFont="1" applyFill="1" applyBorder="1" applyAlignment="1">
      <alignment horizontal="center"/>
    </xf>
    <xf numFmtId="0" fontId="31" fillId="72" borderId="26" xfId="0" applyFont="1" applyFill="1" applyBorder="1" applyAlignment="1">
      <alignment horizontal="center"/>
    </xf>
    <xf numFmtId="1" fontId="31" fillId="48" borderId="27" xfId="0" applyNumberFormat="1" applyFont="1" applyFill="1" applyBorder="1" applyAlignment="1">
      <alignment horizontal="center"/>
    </xf>
    <xf numFmtId="1" fontId="31" fillId="49" borderId="25" xfId="0" applyNumberFormat="1" applyFont="1" applyFill="1" applyBorder="1" applyAlignment="1">
      <alignment horizontal="center"/>
    </xf>
    <xf numFmtId="9" fontId="31" fillId="49" borderId="25" xfId="0" applyNumberFormat="1" applyFont="1" applyFill="1" applyBorder="1" applyAlignment="1">
      <alignment horizontal="center"/>
    </xf>
    <xf numFmtId="0" fontId="31" fillId="19" borderId="61" xfId="0" applyFont="1" applyFill="1" applyBorder="1" applyAlignment="1">
      <alignment horizontal="center" vertical="center"/>
    </xf>
    <xf numFmtId="1" fontId="31" fillId="19" borderId="61" xfId="0" applyNumberFormat="1" applyFont="1" applyFill="1" applyBorder="1" applyAlignment="1">
      <alignment horizontal="center"/>
    </xf>
    <xf numFmtId="1" fontId="31" fillId="50" borderId="24" xfId="0" applyNumberFormat="1" applyFont="1" applyFill="1" applyBorder="1" applyAlignment="1">
      <alignment horizontal="center"/>
    </xf>
    <xf numFmtId="0" fontId="31" fillId="19" borderId="61" xfId="0" applyFont="1" applyFill="1" applyBorder="1" applyAlignment="1">
      <alignment horizontal="center"/>
    </xf>
    <xf numFmtId="1" fontId="31" fillId="50" borderId="24" xfId="0" applyNumberFormat="1" applyFont="1" applyFill="1" applyBorder="1" applyAlignment="1">
      <alignment horizontal="center" wrapText="1"/>
    </xf>
    <xf numFmtId="1" fontId="33" fillId="50" borderId="24" xfId="0" applyNumberFormat="1" applyFont="1" applyFill="1" applyBorder="1" applyAlignment="1">
      <alignment horizontal="center" vertical="center" wrapText="1"/>
    </xf>
    <xf numFmtId="0" fontId="41" fillId="56" borderId="24" xfId="0" applyFont="1" applyFill="1" applyBorder="1" applyAlignment="1">
      <alignment horizontal="center" vertical="center" wrapText="1"/>
    </xf>
    <xf numFmtId="0" fontId="41" fillId="56" borderId="30" xfId="0" applyFont="1" applyFill="1" applyBorder="1" applyAlignment="1">
      <alignment horizontal="center" vertical="center" wrapText="1"/>
    </xf>
    <xf numFmtId="0" fontId="33" fillId="19" borderId="30" xfId="0" applyFont="1" applyFill="1" applyBorder="1" applyAlignment="1">
      <alignment horizontal="center" vertical="center" wrapText="1"/>
    </xf>
    <xf numFmtId="0" fontId="31" fillId="19" borderId="31" xfId="0" applyFont="1" applyFill="1" applyBorder="1" applyAlignment="1">
      <alignment horizontal="left" vertical="center"/>
    </xf>
    <xf numFmtId="0" fontId="33" fillId="19" borderId="31" xfId="0" applyFont="1" applyFill="1" applyBorder="1" applyAlignment="1">
      <alignment horizontal="center" vertical="center" wrapText="1"/>
    </xf>
    <xf numFmtId="1" fontId="31" fillId="43" borderId="28" xfId="0" applyNumberFormat="1" applyFont="1" applyFill="1" applyBorder="1" applyAlignment="1">
      <alignment horizontal="center" vertical="center" wrapText="1"/>
    </xf>
    <xf numFmtId="0" fontId="33" fillId="44" borderId="29" xfId="0" applyFont="1" applyFill="1" applyBorder="1" applyAlignment="1">
      <alignment horizontal="center"/>
    </xf>
    <xf numFmtId="0" fontId="33" fillId="44" borderId="30" xfId="0" applyFont="1" applyFill="1" applyBorder="1" applyAlignment="1">
      <alignment horizontal="center"/>
    </xf>
    <xf numFmtId="0" fontId="31" fillId="70" borderId="30" xfId="0" applyFont="1" applyFill="1" applyBorder="1" applyAlignment="1">
      <alignment horizontal="center"/>
    </xf>
    <xf numFmtId="1" fontId="31" fillId="70" borderId="31" xfId="0" applyNumberFormat="1" applyFont="1" applyFill="1" applyBorder="1" applyAlignment="1">
      <alignment horizontal="center"/>
    </xf>
    <xf numFmtId="1" fontId="31" fillId="70" borderId="28" xfId="0" applyNumberFormat="1" applyFont="1" applyFill="1" applyBorder="1" applyAlignment="1">
      <alignment horizontal="center"/>
    </xf>
    <xf numFmtId="0" fontId="33" fillId="45" borderId="29" xfId="0" applyFont="1" applyFill="1" applyBorder="1" applyAlignment="1">
      <alignment horizontal="center"/>
    </xf>
    <xf numFmtId="0" fontId="33" fillId="45" borderId="30" xfId="0" applyFont="1" applyFill="1" applyBorder="1" applyAlignment="1">
      <alignment horizontal="center"/>
    </xf>
    <xf numFmtId="0" fontId="31" fillId="54" borderId="30" xfId="0" applyFont="1" applyFill="1" applyBorder="1" applyAlignment="1">
      <alignment horizontal="center"/>
    </xf>
    <xf numFmtId="1" fontId="31" fillId="54" borderId="31" xfId="0" applyNumberFormat="1" applyFont="1" applyFill="1" applyBorder="1" applyAlignment="1">
      <alignment horizontal="center"/>
    </xf>
    <xf numFmtId="1" fontId="31" fillId="54" borderId="28" xfId="0" applyNumberFormat="1" applyFont="1" applyFill="1" applyBorder="1" applyAlignment="1">
      <alignment horizontal="center"/>
    </xf>
    <xf numFmtId="0" fontId="33" fillId="46" borderId="29" xfId="0" applyFont="1" applyFill="1" applyBorder="1" applyAlignment="1">
      <alignment horizontal="center"/>
    </xf>
    <xf numFmtId="0" fontId="33" fillId="46" borderId="30" xfId="0" applyFont="1" applyFill="1" applyBorder="1" applyAlignment="1">
      <alignment horizontal="center"/>
    </xf>
    <xf numFmtId="0" fontId="31" fillId="71" borderId="30" xfId="0" applyFont="1" applyFill="1" applyBorder="1" applyAlignment="1">
      <alignment horizontal="center"/>
    </xf>
    <xf numFmtId="1" fontId="31" fillId="71" borderId="31" xfId="0" applyNumberFormat="1" applyFont="1" applyFill="1" applyBorder="1" applyAlignment="1">
      <alignment horizontal="center"/>
    </xf>
    <xf numFmtId="1" fontId="31" fillId="71" borderId="28" xfId="0" applyNumberFormat="1" applyFont="1" applyFill="1" applyBorder="1" applyAlignment="1">
      <alignment horizontal="center"/>
    </xf>
    <xf numFmtId="0" fontId="33" fillId="47" borderId="29" xfId="0" applyFont="1" applyFill="1" applyBorder="1" applyAlignment="1">
      <alignment horizontal="center"/>
    </xf>
    <xf numFmtId="0" fontId="33" fillId="47" borderId="30" xfId="0" applyFont="1" applyFill="1" applyBorder="1" applyAlignment="1">
      <alignment horizontal="center"/>
    </xf>
    <xf numFmtId="0" fontId="31" fillId="47" borderId="30" xfId="0" applyFont="1" applyFill="1" applyBorder="1" applyAlignment="1">
      <alignment horizontal="center"/>
    </xf>
    <xf numFmtId="1" fontId="31" fillId="72" borderId="30" xfId="0" applyNumberFormat="1" applyFont="1" applyFill="1" applyBorder="1" applyAlignment="1">
      <alignment horizontal="center"/>
    </xf>
    <xf numFmtId="1" fontId="31" fillId="72" borderId="31" xfId="0" applyNumberFormat="1" applyFont="1" applyFill="1" applyBorder="1" applyAlignment="1">
      <alignment horizontal="center"/>
    </xf>
    <xf numFmtId="0" fontId="31" fillId="72" borderId="28" xfId="0" applyFont="1" applyFill="1" applyBorder="1" applyAlignment="1">
      <alignment horizontal="center"/>
    </xf>
    <xf numFmtId="1" fontId="31" fillId="48" borderId="29" xfId="0" applyNumberFormat="1" applyFont="1" applyFill="1" applyBorder="1" applyAlignment="1">
      <alignment horizontal="center"/>
    </xf>
    <xf numFmtId="1" fontId="31" fillId="49" borderId="31" xfId="0" applyNumberFormat="1" applyFont="1" applyFill="1" applyBorder="1" applyAlignment="1">
      <alignment horizontal="center"/>
    </xf>
    <xf numFmtId="9" fontId="31" fillId="49" borderId="31" xfId="0" applyNumberFormat="1" applyFont="1" applyFill="1" applyBorder="1" applyAlignment="1">
      <alignment horizontal="center"/>
    </xf>
    <xf numFmtId="0" fontId="31" fillId="19" borderId="89" xfId="0" applyFont="1" applyFill="1" applyBorder="1" applyAlignment="1">
      <alignment horizontal="center" vertical="center"/>
    </xf>
    <xf numFmtId="0" fontId="31" fillId="50" borderId="29" xfId="0" applyFont="1" applyFill="1" applyBorder="1" applyAlignment="1">
      <alignment horizontal="center" vertical="center" wrapText="1"/>
    </xf>
    <xf numFmtId="0" fontId="31" fillId="50" borderId="30" xfId="0" applyFont="1" applyFill="1" applyBorder="1" applyAlignment="1">
      <alignment horizontal="center" vertical="center" wrapText="1"/>
    </xf>
    <xf numFmtId="0" fontId="33" fillId="50" borderId="30" xfId="0" applyFont="1" applyFill="1" applyBorder="1" applyAlignment="1">
      <alignment horizontal="center" vertical="center" wrapText="1"/>
    </xf>
    <xf numFmtId="1" fontId="33" fillId="50" borderId="30" xfId="0" applyNumberFormat="1" applyFont="1" applyFill="1" applyBorder="1" applyAlignment="1">
      <alignment horizontal="center" vertical="center" wrapText="1"/>
    </xf>
    <xf numFmtId="0" fontId="33" fillId="50" borderId="88" xfId="0" applyFont="1" applyFill="1" applyBorder="1"/>
    <xf numFmtId="0" fontId="41" fillId="56" borderId="90" xfId="0" applyFont="1" applyFill="1" applyBorder="1" applyAlignment="1">
      <alignment horizontal="center" vertical="center" wrapText="1"/>
    </xf>
    <xf numFmtId="0" fontId="33" fillId="19" borderId="90" xfId="0" applyFont="1" applyFill="1" applyBorder="1" applyAlignment="1">
      <alignment horizontal="center" vertical="center" wrapText="1"/>
    </xf>
    <xf numFmtId="0" fontId="31" fillId="19" borderId="148" xfId="0" applyFont="1" applyFill="1" applyBorder="1" applyAlignment="1">
      <alignment horizontal="left" vertical="center"/>
    </xf>
    <xf numFmtId="164" fontId="33" fillId="19" borderId="149" xfId="0" applyNumberFormat="1" applyFont="1" applyFill="1" applyBorder="1" applyAlignment="1">
      <alignment horizontal="center" vertical="center" wrapText="1"/>
    </xf>
    <xf numFmtId="1" fontId="33" fillId="19" borderId="32" xfId="0" applyNumberFormat="1" applyFont="1" applyFill="1" applyBorder="1" applyAlignment="1">
      <alignment horizontal="center" vertical="center" wrapText="1"/>
    </xf>
    <xf numFmtId="1" fontId="33" fillId="19" borderId="90" xfId="0" applyNumberFormat="1" applyFont="1" applyFill="1" applyBorder="1" applyAlignment="1">
      <alignment horizontal="center" vertical="center" wrapText="1"/>
    </xf>
    <xf numFmtId="0" fontId="33" fillId="19" borderId="148" xfId="0" applyFont="1" applyFill="1" applyBorder="1" applyAlignment="1">
      <alignment horizontal="center" vertical="center" wrapText="1"/>
    </xf>
    <xf numFmtId="1" fontId="31" fillId="43" borderId="149" xfId="0" applyNumberFormat="1" applyFont="1" applyFill="1" applyBorder="1" applyAlignment="1">
      <alignment horizontal="center" vertical="center" wrapText="1"/>
    </xf>
    <xf numFmtId="0" fontId="33" fillId="44" borderId="32" xfId="0" applyFont="1" applyFill="1" applyBorder="1" applyAlignment="1">
      <alignment horizontal="center"/>
    </xf>
    <xf numFmtId="0" fontId="33" fillId="44" borderId="90" xfId="0" applyFont="1" applyFill="1" applyBorder="1" applyAlignment="1">
      <alignment horizontal="center"/>
    </xf>
    <xf numFmtId="0" fontId="31" fillId="70" borderId="90" xfId="0" applyFont="1" applyFill="1" applyBorder="1" applyAlignment="1">
      <alignment horizontal="center"/>
    </xf>
    <xf numFmtId="1" fontId="31" fillId="70" borderId="148" xfId="0" applyNumberFormat="1" applyFont="1" applyFill="1" applyBorder="1" applyAlignment="1">
      <alignment horizontal="center"/>
    </xf>
    <xf numFmtId="1" fontId="31" fillId="70" borderId="149" xfId="0" applyNumberFormat="1" applyFont="1" applyFill="1" applyBorder="1" applyAlignment="1">
      <alignment horizontal="center"/>
    </xf>
    <xf numFmtId="0" fontId="33" fillId="45" borderId="32" xfId="0" applyFont="1" applyFill="1" applyBorder="1" applyAlignment="1">
      <alignment horizontal="center"/>
    </xf>
    <xf numFmtId="0" fontId="33" fillId="45" borderId="90" xfId="0" applyFont="1" applyFill="1" applyBorder="1" applyAlignment="1">
      <alignment horizontal="center"/>
    </xf>
    <xf numFmtId="0" fontId="31" fillId="54" borderId="90" xfId="0" applyFont="1" applyFill="1" applyBorder="1" applyAlignment="1">
      <alignment horizontal="center"/>
    </xf>
    <xf numFmtId="1" fontId="31" fillId="54" borderId="148" xfId="0" applyNumberFormat="1" applyFont="1" applyFill="1" applyBorder="1" applyAlignment="1">
      <alignment horizontal="center"/>
    </xf>
    <xf numFmtId="1" fontId="31" fillId="54" borderId="149" xfId="0" applyNumberFormat="1" applyFont="1" applyFill="1" applyBorder="1" applyAlignment="1">
      <alignment horizontal="center"/>
    </xf>
    <xf numFmtId="0" fontId="33" fillId="46" borderId="32" xfId="0" applyFont="1" applyFill="1" applyBorder="1" applyAlignment="1">
      <alignment horizontal="center"/>
    </xf>
    <xf numFmtId="0" fontId="33" fillId="46" borderId="90" xfId="0" applyFont="1" applyFill="1" applyBorder="1" applyAlignment="1">
      <alignment horizontal="center"/>
    </xf>
    <xf numFmtId="0" fontId="31" fillId="71" borderId="90" xfId="0" applyFont="1" applyFill="1" applyBorder="1" applyAlignment="1">
      <alignment horizontal="center"/>
    </xf>
    <xf numFmtId="1" fontId="31" fillId="71" borderId="148" xfId="0" applyNumberFormat="1" applyFont="1" applyFill="1" applyBorder="1" applyAlignment="1">
      <alignment horizontal="center"/>
    </xf>
    <xf numFmtId="1" fontId="31" fillId="71" borderId="149" xfId="0" applyNumberFormat="1" applyFont="1" applyFill="1" applyBorder="1" applyAlignment="1">
      <alignment horizontal="center"/>
    </xf>
    <xf numFmtId="0" fontId="33" fillId="47" borderId="32" xfId="0" applyFont="1" applyFill="1" applyBorder="1" applyAlignment="1">
      <alignment horizontal="center"/>
    </xf>
    <xf numFmtId="0" fontId="33" fillId="47" borderId="90" xfId="0" applyFont="1" applyFill="1" applyBorder="1" applyAlignment="1">
      <alignment horizontal="center"/>
    </xf>
    <xf numFmtId="0" fontId="31" fillId="47" borderId="90" xfId="0" applyFont="1" applyFill="1" applyBorder="1" applyAlignment="1">
      <alignment horizontal="center"/>
    </xf>
    <xf numFmtId="1" fontId="31" fillId="72" borderId="90" xfId="0" applyNumberFormat="1" applyFont="1" applyFill="1" applyBorder="1" applyAlignment="1">
      <alignment horizontal="center"/>
    </xf>
    <xf numFmtId="1" fontId="31" fillId="72" borderId="148" xfId="0" applyNumberFormat="1" applyFont="1" applyFill="1" applyBorder="1" applyAlignment="1">
      <alignment horizontal="center"/>
    </xf>
    <xf numFmtId="0" fontId="31" fillId="72" borderId="149" xfId="0" applyFont="1" applyFill="1" applyBorder="1" applyAlignment="1">
      <alignment horizontal="center"/>
    </xf>
    <xf numFmtId="1" fontId="31" fillId="48" borderId="32" xfId="0" applyNumberFormat="1" applyFont="1" applyFill="1" applyBorder="1" applyAlignment="1">
      <alignment horizontal="center"/>
    </xf>
    <xf numFmtId="1" fontId="31" fillId="48" borderId="90" xfId="0" applyNumberFormat="1" applyFont="1" applyFill="1" applyBorder="1" applyAlignment="1">
      <alignment horizontal="center"/>
    </xf>
    <xf numFmtId="1" fontId="31" fillId="49" borderId="148" xfId="0" applyNumberFormat="1" applyFont="1" applyFill="1" applyBorder="1" applyAlignment="1">
      <alignment horizontal="center"/>
    </xf>
    <xf numFmtId="9" fontId="31" fillId="49" borderId="148" xfId="0" applyNumberFormat="1" applyFont="1" applyFill="1" applyBorder="1" applyAlignment="1">
      <alignment horizontal="center"/>
    </xf>
    <xf numFmtId="0" fontId="31" fillId="19" borderId="150" xfId="0" applyFont="1" applyFill="1" applyBorder="1" applyAlignment="1">
      <alignment horizontal="center" vertical="center"/>
    </xf>
    <xf numFmtId="0" fontId="31" fillId="50" borderId="32" xfId="0" applyFont="1" applyFill="1" applyBorder="1" applyAlignment="1">
      <alignment horizontal="center" vertical="center" wrapText="1"/>
    </xf>
    <xf numFmtId="1" fontId="33" fillId="50" borderId="90" xfId="0" applyNumberFormat="1" applyFont="1" applyFill="1" applyBorder="1" applyAlignment="1">
      <alignment horizontal="center" vertical="center" wrapText="1"/>
    </xf>
    <xf numFmtId="0" fontId="33" fillId="50" borderId="84" xfId="0" applyFont="1" applyFill="1" applyBorder="1"/>
    <xf numFmtId="1" fontId="27" fillId="31" borderId="130" xfId="0" applyNumberFormat="1" applyFont="1" applyFill="1" applyBorder="1" applyAlignment="1">
      <alignment horizontal="center" vertical="center" wrapText="1"/>
    </xf>
    <xf numFmtId="1" fontId="27" fillId="31" borderId="131" xfId="0" applyNumberFormat="1" applyFont="1" applyFill="1" applyBorder="1" applyAlignment="1">
      <alignment horizontal="center" vertical="center" wrapText="1"/>
    </xf>
    <xf numFmtId="1" fontId="27" fillId="31" borderId="131" xfId="0" applyNumberFormat="1" applyFont="1" applyFill="1" applyBorder="1" applyAlignment="1">
      <alignment horizontal="center" wrapText="1"/>
    </xf>
    <xf numFmtId="9" fontId="27" fillId="31" borderId="131" xfId="0" applyNumberFormat="1" applyFont="1" applyFill="1" applyBorder="1" applyAlignment="1">
      <alignment horizontal="center"/>
    </xf>
    <xf numFmtId="0" fontId="27" fillId="31" borderId="151" xfId="0" applyFont="1" applyFill="1" applyBorder="1" applyAlignment="1">
      <alignment horizontal="center" vertical="center"/>
    </xf>
    <xf numFmtId="0" fontId="31" fillId="80" borderId="20" xfId="0" applyFont="1" applyFill="1" applyBorder="1" applyAlignment="1">
      <alignment horizontal="left"/>
    </xf>
    <xf numFmtId="0" fontId="31" fillId="79" borderId="21" xfId="0" applyFont="1" applyFill="1" applyBorder="1" applyAlignment="1">
      <alignment horizontal="center"/>
    </xf>
    <xf numFmtId="0" fontId="31" fillId="79" borderId="22" xfId="0" applyFont="1" applyFill="1" applyBorder="1" applyAlignment="1">
      <alignment horizontal="center"/>
    </xf>
    <xf numFmtId="0" fontId="31" fillId="79" borderId="19" xfId="0" applyFont="1" applyFill="1" applyBorder="1" applyAlignment="1">
      <alignment horizontal="center"/>
    </xf>
    <xf numFmtId="0" fontId="31" fillId="79" borderId="20" xfId="0" applyFont="1" applyFill="1" applyBorder="1" applyAlignment="1">
      <alignment horizontal="center"/>
    </xf>
    <xf numFmtId="1" fontId="31" fillId="79" borderId="20" xfId="0" applyNumberFormat="1" applyFont="1" applyFill="1" applyBorder="1" applyAlignment="1">
      <alignment horizontal="center" vertical="center" wrapText="1"/>
    </xf>
    <xf numFmtId="0" fontId="33" fillId="79" borderId="20" xfId="0" applyFont="1" applyFill="1" applyBorder="1" applyAlignment="1">
      <alignment horizontal="center" vertical="center" wrapText="1"/>
    </xf>
    <xf numFmtId="0" fontId="31" fillId="79" borderId="57" xfId="0" applyFont="1" applyFill="1" applyBorder="1" applyAlignment="1">
      <alignment horizontal="center" vertical="center"/>
    </xf>
    <xf numFmtId="0" fontId="31" fillId="80" borderId="25" xfId="0" applyFont="1" applyFill="1" applyBorder="1" applyAlignment="1">
      <alignment horizontal="left"/>
    </xf>
    <xf numFmtId="0" fontId="31" fillId="79" borderId="26" xfId="0" applyFont="1" applyFill="1" applyBorder="1" applyAlignment="1">
      <alignment horizontal="center"/>
    </xf>
    <xf numFmtId="0" fontId="31" fillId="79" borderId="27" xfId="0" applyFont="1" applyFill="1" applyBorder="1" applyAlignment="1">
      <alignment horizontal="center"/>
    </xf>
    <xf numFmtId="0" fontId="31" fillId="79" borderId="24" xfId="0" applyFont="1" applyFill="1" applyBorder="1" applyAlignment="1">
      <alignment horizontal="center"/>
    </xf>
    <xf numFmtId="0" fontId="31" fillId="79" borderId="25" xfId="0" applyFont="1" applyFill="1" applyBorder="1" applyAlignment="1">
      <alignment horizontal="center"/>
    </xf>
    <xf numFmtId="1" fontId="31" fillId="79" borderId="25" xfId="0" applyNumberFormat="1" applyFont="1" applyFill="1" applyBorder="1" applyAlignment="1">
      <alignment horizontal="center" vertical="center" wrapText="1"/>
    </xf>
    <xf numFmtId="0" fontId="33" fillId="79" borderId="25" xfId="0" applyFont="1" applyFill="1" applyBorder="1" applyAlignment="1">
      <alignment horizontal="center" vertical="center" wrapText="1"/>
    </xf>
    <xf numFmtId="0" fontId="33" fillId="79" borderId="61" xfId="0" applyFont="1" applyFill="1" applyBorder="1"/>
    <xf numFmtId="0" fontId="31" fillId="85" borderId="133" xfId="0" applyFont="1" applyFill="1" applyBorder="1" applyAlignment="1">
      <alignment horizontal="left"/>
    </xf>
    <xf numFmtId="0" fontId="31" fillId="85" borderId="140" xfId="0" applyFont="1" applyFill="1" applyBorder="1" applyAlignment="1">
      <alignment horizontal="center"/>
    </xf>
    <xf numFmtId="0" fontId="31" fillId="85" borderId="66" xfId="0" applyFont="1" applyFill="1" applyBorder="1" applyAlignment="1">
      <alignment horizontal="center"/>
    </xf>
    <xf numFmtId="0" fontId="31" fillId="85" borderId="67" xfId="0" applyFont="1" applyFill="1" applyBorder="1" applyAlignment="1">
      <alignment horizontal="center"/>
    </xf>
    <xf numFmtId="0" fontId="31" fillId="85" borderId="133" xfId="0" applyFont="1" applyFill="1" applyBorder="1" applyAlignment="1">
      <alignment horizontal="center"/>
    </xf>
    <xf numFmtId="0" fontId="31" fillId="85" borderId="68" xfId="0" applyFont="1" applyFill="1" applyBorder="1"/>
    <xf numFmtId="0" fontId="28" fillId="30" borderId="7" xfId="0" applyFont="1" applyFill="1" applyBorder="1" applyAlignment="1">
      <alignment horizontal="center"/>
    </xf>
    <xf numFmtId="0" fontId="28" fillId="30" borderId="8" xfId="0" applyFont="1" applyFill="1" applyBorder="1" applyAlignment="1">
      <alignment horizontal="center"/>
    </xf>
    <xf numFmtId="0" fontId="28" fillId="30" borderId="9" xfId="0" applyFont="1" applyFill="1" applyBorder="1" applyAlignment="1">
      <alignment horizontal="center"/>
    </xf>
    <xf numFmtId="0" fontId="28" fillId="30" borderId="10" xfId="0" applyFont="1" applyFill="1" applyBorder="1" applyAlignment="1">
      <alignment horizontal="center"/>
    </xf>
    <xf numFmtId="0" fontId="28" fillId="30" borderId="11" xfId="0" applyFont="1" applyFill="1" applyBorder="1" applyAlignment="1">
      <alignment horizontal="center"/>
    </xf>
    <xf numFmtId="0" fontId="28" fillId="30" borderId="111" xfId="0" applyFont="1" applyFill="1" applyBorder="1" applyAlignment="1">
      <alignment horizontal="center"/>
    </xf>
    <xf numFmtId="0" fontId="28" fillId="31" borderId="152" xfId="0" applyFont="1" applyFill="1" applyBorder="1" applyAlignment="1">
      <alignment horizontal="center" wrapText="1"/>
    </xf>
    <xf numFmtId="0" fontId="28" fillId="31" borderId="153" xfId="0" applyFont="1" applyFill="1" applyBorder="1" applyAlignment="1">
      <alignment horizontal="center" wrapText="1"/>
    </xf>
    <xf numFmtId="0" fontId="28" fillId="32" borderId="153" xfId="0" applyFont="1" applyFill="1" applyBorder="1" applyAlignment="1">
      <alignment horizontal="center" wrapText="1"/>
    </xf>
    <xf numFmtId="0" fontId="28" fillId="32" borderId="154" xfId="0" applyFont="1" applyFill="1" applyBorder="1" applyAlignment="1">
      <alignment horizontal="center" wrapText="1"/>
    </xf>
    <xf numFmtId="0" fontId="28" fillId="32" borderId="155" xfId="0" applyFont="1" applyFill="1" applyBorder="1" applyAlignment="1">
      <alignment horizontal="center" wrapText="1"/>
    </xf>
    <xf numFmtId="0" fontId="28" fillId="37" borderId="156" xfId="0" applyFont="1" applyFill="1" applyBorder="1" applyAlignment="1">
      <alignment horizontal="center" wrapText="1"/>
    </xf>
    <xf numFmtId="0" fontId="28" fillId="37" borderId="153" xfId="0" applyFont="1" applyFill="1" applyBorder="1" applyAlignment="1">
      <alignment horizontal="center" wrapText="1"/>
    </xf>
    <xf numFmtId="0" fontId="28" fillId="37" borderId="157" xfId="0" applyFont="1" applyFill="1" applyBorder="1" applyAlignment="1">
      <alignment horizontal="center" wrapText="1"/>
    </xf>
    <xf numFmtId="0" fontId="33" fillId="19" borderId="18" xfId="0" applyFont="1" applyFill="1" applyBorder="1"/>
    <xf numFmtId="0" fontId="31" fillId="25" borderId="19" xfId="0" applyFont="1" applyFill="1" applyBorder="1"/>
    <xf numFmtId="0" fontId="31" fillId="19" borderId="19" xfId="0" applyFont="1" applyFill="1" applyBorder="1" applyAlignment="1">
      <alignment horizontal="left"/>
    </xf>
    <xf numFmtId="0" fontId="31" fillId="53" borderId="19" xfId="0" applyFont="1" applyFill="1" applyBorder="1" applyAlignment="1">
      <alignment horizontal="center"/>
    </xf>
    <xf numFmtId="0" fontId="33" fillId="19" borderId="19" xfId="0" applyFont="1" applyFill="1" applyBorder="1"/>
    <xf numFmtId="3" fontId="33" fillId="19" borderId="19" xfId="0" applyNumberFormat="1" applyFont="1" applyFill="1" applyBorder="1"/>
    <xf numFmtId="0" fontId="33" fillId="19" borderId="20" xfId="0" applyFont="1" applyFill="1" applyBorder="1"/>
    <xf numFmtId="0" fontId="33" fillId="19" borderId="21" xfId="0" applyFont="1" applyFill="1" applyBorder="1"/>
    <xf numFmtId="0" fontId="33" fillId="19" borderId="22" xfId="0" applyFont="1" applyFill="1" applyBorder="1"/>
    <xf numFmtId="0" fontId="31" fillId="48" borderId="53" xfId="0" applyFont="1" applyFill="1" applyBorder="1"/>
    <xf numFmtId="0" fontId="33" fillId="19" borderId="23" xfId="0" applyFont="1" applyFill="1" applyBorder="1"/>
    <xf numFmtId="0" fontId="31" fillId="25" borderId="24" xfId="0" applyFont="1" applyFill="1" applyBorder="1"/>
    <xf numFmtId="0" fontId="31" fillId="19" borderId="24" xfId="0" applyFont="1" applyFill="1" applyBorder="1" applyAlignment="1">
      <alignment horizontal="left"/>
    </xf>
    <xf numFmtId="0" fontId="31" fillId="53" borderId="24" xfId="0" applyFont="1" applyFill="1" applyBorder="1" applyAlignment="1">
      <alignment horizontal="center"/>
    </xf>
    <xf numFmtId="0" fontId="33" fillId="19" borderId="24" xfId="0" applyFont="1" applyFill="1" applyBorder="1"/>
    <xf numFmtId="3" fontId="33" fillId="19" borderId="24" xfId="0" applyNumberFormat="1" applyFont="1" applyFill="1" applyBorder="1"/>
    <xf numFmtId="0" fontId="33" fillId="19" borderId="25" xfId="0" applyFont="1" applyFill="1" applyBorder="1"/>
    <xf numFmtId="0" fontId="33" fillId="19" borderId="26" xfId="0" applyFont="1" applyFill="1" applyBorder="1"/>
    <xf numFmtId="0" fontId="33" fillId="19" borderId="27" xfId="0" applyFont="1" applyFill="1" applyBorder="1"/>
    <xf numFmtId="0" fontId="31" fillId="48" borderId="58" xfId="0" applyFont="1" applyFill="1" applyBorder="1"/>
    <xf numFmtId="0" fontId="33" fillId="19" borderId="62" xfId="0" applyFont="1" applyFill="1" applyBorder="1"/>
    <xf numFmtId="0" fontId="31" fillId="25" borderId="67" xfId="0" applyFont="1" applyFill="1" applyBorder="1"/>
    <xf numFmtId="0" fontId="31" fillId="19" borderId="67" xfId="0" applyFont="1" applyFill="1" applyBorder="1" applyAlignment="1">
      <alignment horizontal="left"/>
    </xf>
    <xf numFmtId="0" fontId="31" fillId="53" borderId="67" xfId="0" applyFont="1" applyFill="1" applyBorder="1" applyAlignment="1">
      <alignment horizontal="center"/>
    </xf>
    <xf numFmtId="0" fontId="33" fillId="19" borderId="67" xfId="0" applyFont="1" applyFill="1" applyBorder="1"/>
    <xf numFmtId="3" fontId="33" fillId="19" borderId="67" xfId="0" applyNumberFormat="1" applyFont="1" applyFill="1" applyBorder="1"/>
    <xf numFmtId="0" fontId="33" fillId="19" borderId="133" xfId="0" applyFont="1" applyFill="1" applyBorder="1"/>
    <xf numFmtId="0" fontId="33" fillId="19" borderId="140" xfId="0" applyFont="1" applyFill="1" applyBorder="1"/>
    <xf numFmtId="0" fontId="33" fillId="19" borderId="66" xfId="0" applyFont="1" applyFill="1" applyBorder="1"/>
    <xf numFmtId="0" fontId="31" fillId="48" borderId="63" xfId="0" applyFont="1" applyFill="1" applyBorder="1"/>
    <xf numFmtId="9" fontId="27" fillId="30" borderId="143" xfId="0" applyNumberFormat="1" applyFont="1" applyFill="1" applyBorder="1" applyAlignment="1">
      <alignment horizontal="center" vertical="center" wrapText="1"/>
    </xf>
    <xf numFmtId="0" fontId="28" fillId="31" borderId="46" xfId="0" applyFont="1" applyFill="1" applyBorder="1" applyAlignment="1">
      <alignment horizontal="center" vertical="center"/>
    </xf>
    <xf numFmtId="0" fontId="69" fillId="63" borderId="6" xfId="0" applyFont="1" applyFill="1" applyBorder="1" applyAlignment="1">
      <alignment horizontal="center" vertical="center" wrapText="1"/>
    </xf>
    <xf numFmtId="0" fontId="28" fillId="32" borderId="51" xfId="0" applyFont="1" applyFill="1" applyBorder="1" applyAlignment="1">
      <alignment horizontal="center" vertical="center" wrapText="1"/>
    </xf>
    <xf numFmtId="0" fontId="28" fillId="33" borderId="52" xfId="0" applyFont="1" applyFill="1" applyBorder="1" applyAlignment="1">
      <alignment horizontal="center" vertical="center" wrapText="1"/>
    </xf>
    <xf numFmtId="0" fontId="28" fillId="38" borderId="50" xfId="0" applyFont="1" applyFill="1" applyBorder="1" applyAlignment="1">
      <alignment horizontal="center" vertical="center" wrapText="1"/>
    </xf>
    <xf numFmtId="9" fontId="28" fillId="38" borderId="144" xfId="0" applyNumberFormat="1" applyFont="1" applyFill="1" applyBorder="1" applyAlignment="1">
      <alignment horizontal="center" vertical="center" wrapText="1"/>
    </xf>
    <xf numFmtId="0" fontId="31" fillId="19" borderId="3" xfId="0" applyFont="1" applyFill="1" applyBorder="1" applyAlignment="1">
      <alignment horizontal="left" vertical="center"/>
    </xf>
    <xf numFmtId="0" fontId="48" fillId="19" borderId="1" xfId="0" applyFont="1" applyFill="1" applyBorder="1" applyAlignment="1">
      <alignment horizontal="left" vertical="center"/>
    </xf>
    <xf numFmtId="0" fontId="48" fillId="19" borderId="106" xfId="0" applyFont="1" applyFill="1" applyBorder="1" applyAlignment="1">
      <alignment horizontal="left" vertical="center"/>
    </xf>
    <xf numFmtId="0" fontId="31" fillId="19" borderId="71" xfId="0" applyFont="1" applyFill="1" applyBorder="1" applyAlignment="1">
      <alignment horizontal="left" vertical="center"/>
    </xf>
    <xf numFmtId="1" fontId="31" fillId="43" borderId="118" xfId="0" applyNumberFormat="1" applyFont="1" applyFill="1" applyBorder="1" applyAlignment="1">
      <alignment horizontal="center" vertical="center" wrapText="1"/>
    </xf>
    <xf numFmtId="0" fontId="33" fillId="44" borderId="73" xfId="0" applyFont="1" applyFill="1" applyBorder="1" applyAlignment="1">
      <alignment horizontal="center"/>
    </xf>
    <xf numFmtId="0" fontId="33" fillId="44" borderId="74" xfId="0" applyFont="1" applyFill="1" applyBorder="1" applyAlignment="1">
      <alignment horizontal="center"/>
    </xf>
    <xf numFmtId="0" fontId="31" fillId="70" borderId="74" xfId="0" applyFont="1" applyFill="1" applyBorder="1" applyAlignment="1">
      <alignment horizontal="center"/>
    </xf>
    <xf numFmtId="1" fontId="31" fillId="70" borderId="74" xfId="0" applyNumberFormat="1" applyFont="1" applyFill="1" applyBorder="1" applyAlignment="1">
      <alignment horizontal="center"/>
    </xf>
    <xf numFmtId="1" fontId="31" fillId="70" borderId="145" xfId="0" applyNumberFormat="1" applyFont="1" applyFill="1" applyBorder="1" applyAlignment="1">
      <alignment horizontal="center"/>
    </xf>
    <xf numFmtId="0" fontId="33" fillId="45" borderId="73" xfId="0" applyFont="1" applyFill="1" applyBorder="1" applyAlignment="1">
      <alignment horizontal="center"/>
    </xf>
    <xf numFmtId="0" fontId="33" fillId="45" borderId="74" xfId="0" applyFont="1" applyFill="1" applyBorder="1" applyAlignment="1">
      <alignment horizontal="center"/>
    </xf>
    <xf numFmtId="0" fontId="31" fillId="54" borderId="74" xfId="0" applyFont="1" applyFill="1" applyBorder="1" applyAlignment="1">
      <alignment horizontal="center"/>
    </xf>
    <xf numFmtId="1" fontId="31" fillId="54" borderId="74" xfId="0" applyNumberFormat="1" applyFont="1" applyFill="1" applyBorder="1" applyAlignment="1">
      <alignment horizontal="center"/>
    </xf>
    <xf numFmtId="1" fontId="31" fillId="54" borderId="145" xfId="0" applyNumberFormat="1" applyFont="1" applyFill="1" applyBorder="1" applyAlignment="1">
      <alignment horizontal="center"/>
    </xf>
    <xf numFmtId="0" fontId="33" fillId="46" borderId="73" xfId="0" applyFont="1" applyFill="1" applyBorder="1" applyAlignment="1">
      <alignment horizontal="center"/>
    </xf>
    <xf numFmtId="0" fontId="33" fillId="46" borderId="74" xfId="0" applyFont="1" applyFill="1" applyBorder="1" applyAlignment="1">
      <alignment horizontal="center"/>
    </xf>
    <xf numFmtId="0" fontId="31" fillId="71" borderId="74" xfId="0" applyFont="1" applyFill="1" applyBorder="1" applyAlignment="1">
      <alignment horizontal="center"/>
    </xf>
    <xf numFmtId="1" fontId="31" fillId="71" borderId="74" xfId="0" applyNumberFormat="1" applyFont="1" applyFill="1" applyBorder="1" applyAlignment="1">
      <alignment horizontal="center"/>
    </xf>
    <xf numFmtId="1" fontId="31" fillId="71" borderId="145" xfId="0" applyNumberFormat="1" applyFont="1" applyFill="1" applyBorder="1" applyAlignment="1">
      <alignment horizontal="center"/>
    </xf>
    <xf numFmtId="0" fontId="31" fillId="72" borderId="145" xfId="0" applyFont="1" applyFill="1" applyBorder="1" applyAlignment="1">
      <alignment horizontal="center"/>
    </xf>
    <xf numFmtId="1" fontId="31" fillId="48" borderId="73" xfId="0" applyNumberFormat="1" applyFont="1" applyFill="1" applyBorder="1" applyAlignment="1">
      <alignment horizontal="center"/>
    </xf>
    <xf numFmtId="1" fontId="31" fillId="49" borderId="74" xfId="0" applyNumberFormat="1" applyFont="1" applyFill="1" applyBorder="1" applyAlignment="1">
      <alignment horizontal="center"/>
    </xf>
    <xf numFmtId="9" fontId="31" fillId="49" borderId="145" xfId="0" applyNumberFormat="1" applyFont="1" applyFill="1" applyBorder="1" applyAlignment="1">
      <alignment horizontal="center"/>
    </xf>
    <xf numFmtId="0" fontId="31" fillId="19" borderId="64" xfId="0" applyFont="1" applyFill="1" applyBorder="1" applyAlignment="1">
      <alignment horizontal="left" vertical="center"/>
    </xf>
    <xf numFmtId="1" fontId="31" fillId="43" borderId="158" xfId="0" applyNumberFormat="1" applyFont="1" applyFill="1" applyBorder="1" applyAlignment="1">
      <alignment horizontal="center" vertical="center" wrapText="1"/>
    </xf>
    <xf numFmtId="0" fontId="33" fillId="44" borderId="66" xfId="0" applyFont="1" applyFill="1" applyBorder="1" applyAlignment="1">
      <alignment horizontal="center"/>
    </xf>
    <xf numFmtId="0" fontId="33" fillId="44" borderId="67" xfId="0" applyFont="1" applyFill="1" applyBorder="1" applyAlignment="1">
      <alignment horizontal="center"/>
    </xf>
    <xf numFmtId="0" fontId="31" fillId="70" borderId="67" xfId="0" applyFont="1" applyFill="1" applyBorder="1" applyAlignment="1">
      <alignment horizontal="center"/>
    </xf>
    <xf numFmtId="1" fontId="31" fillId="70" borderId="67" xfId="0" applyNumberFormat="1" applyFont="1" applyFill="1" applyBorder="1" applyAlignment="1">
      <alignment horizontal="center"/>
    </xf>
    <xf numFmtId="1" fontId="31" fillId="70" borderId="159" xfId="0" applyNumberFormat="1" applyFont="1" applyFill="1" applyBorder="1" applyAlignment="1">
      <alignment horizontal="center"/>
    </xf>
    <xf numFmtId="0" fontId="33" fillId="45" borderId="66" xfId="0" applyFont="1" applyFill="1" applyBorder="1" applyAlignment="1">
      <alignment horizontal="center"/>
    </xf>
    <xf numFmtId="0" fontId="33" fillId="45" borderId="67" xfId="0" applyFont="1" applyFill="1" applyBorder="1" applyAlignment="1">
      <alignment horizontal="center"/>
    </xf>
    <xf numFmtId="0" fontId="31" fillId="54" borderId="67" xfId="0" applyFont="1" applyFill="1" applyBorder="1" applyAlignment="1">
      <alignment horizontal="center"/>
    </xf>
    <xf numFmtId="1" fontId="31" fillId="54" borderId="67" xfId="0" applyNumberFormat="1" applyFont="1" applyFill="1" applyBorder="1" applyAlignment="1">
      <alignment horizontal="center"/>
    </xf>
    <xf numFmtId="1" fontId="31" fillId="54" borderId="159" xfId="0" applyNumberFormat="1" applyFont="1" applyFill="1" applyBorder="1" applyAlignment="1">
      <alignment horizontal="center"/>
    </xf>
    <xf numFmtId="0" fontId="33" fillId="46" borderId="66" xfId="0" applyFont="1" applyFill="1" applyBorder="1" applyAlignment="1">
      <alignment horizontal="center"/>
    </xf>
    <xf numFmtId="0" fontId="33" fillId="46" borderId="67" xfId="0" applyFont="1" applyFill="1" applyBorder="1" applyAlignment="1">
      <alignment horizontal="center"/>
    </xf>
    <xf numFmtId="0" fontId="31" fillId="71" borderId="67" xfId="0" applyFont="1" applyFill="1" applyBorder="1" applyAlignment="1">
      <alignment horizontal="center"/>
    </xf>
    <xf numFmtId="1" fontId="31" fillId="71" borderId="67" xfId="0" applyNumberFormat="1" applyFont="1" applyFill="1" applyBorder="1" applyAlignment="1">
      <alignment horizontal="center"/>
    </xf>
    <xf numFmtId="1" fontId="31" fillId="71" borderId="159" xfId="0" applyNumberFormat="1" applyFont="1" applyFill="1" applyBorder="1" applyAlignment="1">
      <alignment horizontal="center"/>
    </xf>
    <xf numFmtId="0" fontId="31" fillId="72" borderId="159" xfId="0" applyFont="1" applyFill="1" applyBorder="1" applyAlignment="1">
      <alignment horizontal="center"/>
    </xf>
    <xf numFmtId="1" fontId="31" fillId="48" borderId="66" xfId="0" applyNumberFormat="1" applyFont="1" applyFill="1" applyBorder="1" applyAlignment="1">
      <alignment horizontal="center"/>
    </xf>
    <xf numFmtId="1" fontId="31" fillId="49" borderId="67" xfId="0" applyNumberFormat="1" applyFont="1" applyFill="1" applyBorder="1" applyAlignment="1">
      <alignment horizontal="center"/>
    </xf>
    <xf numFmtId="9" fontId="31" fillId="49" borderId="28" xfId="0" applyNumberFormat="1" applyFont="1" applyFill="1" applyBorder="1" applyAlignment="1">
      <alignment horizontal="center"/>
    </xf>
    <xf numFmtId="0" fontId="31" fillId="19" borderId="160" xfId="0" applyFont="1" applyFill="1" applyBorder="1" applyAlignment="1">
      <alignment horizontal="center" vertical="center"/>
    </xf>
    <xf numFmtId="0" fontId="48" fillId="19" borderId="3" xfId="0" applyFont="1" applyFill="1" applyBorder="1" applyAlignment="1">
      <alignment horizontal="left" vertical="center"/>
    </xf>
    <xf numFmtId="0" fontId="48" fillId="19" borderId="106" xfId="0" applyFont="1" applyFill="1" applyBorder="1"/>
    <xf numFmtId="1" fontId="45" fillId="0" borderId="106" xfId="0" applyNumberFormat="1" applyFont="1" applyBorder="1" applyAlignment="1">
      <alignment horizontal="center"/>
    </xf>
    <xf numFmtId="0" fontId="32" fillId="11" borderId="95" xfId="0" applyFont="1" applyFill="1" applyBorder="1" applyAlignment="1">
      <alignment horizontal="center" vertical="center" wrapText="1"/>
    </xf>
    <xf numFmtId="1" fontId="31" fillId="43" borderId="161" xfId="0" applyNumberFormat="1" applyFont="1" applyFill="1" applyBorder="1" applyAlignment="1">
      <alignment horizontal="center" vertical="center" wrapText="1"/>
    </xf>
    <xf numFmtId="1" fontId="31" fillId="70" borderId="162" xfId="0" applyNumberFormat="1" applyFont="1" applyFill="1" applyBorder="1" applyAlignment="1">
      <alignment horizontal="center"/>
    </xf>
    <xf numFmtId="1" fontId="31" fillId="54" borderId="162" xfId="0" applyNumberFormat="1" applyFont="1" applyFill="1" applyBorder="1" applyAlignment="1">
      <alignment horizontal="center"/>
    </xf>
    <xf numFmtId="1" fontId="31" fillId="71" borderId="162" xfId="0" applyNumberFormat="1" applyFont="1" applyFill="1" applyBorder="1" applyAlignment="1">
      <alignment horizontal="center"/>
    </xf>
    <xf numFmtId="0" fontId="31" fillId="72" borderId="162" xfId="0" applyFont="1" applyFill="1" applyBorder="1" applyAlignment="1">
      <alignment horizontal="center"/>
    </xf>
    <xf numFmtId="1" fontId="31" fillId="48" borderId="94" xfId="0" applyNumberFormat="1" applyFont="1" applyFill="1" applyBorder="1" applyAlignment="1">
      <alignment horizontal="center"/>
    </xf>
    <xf numFmtId="1" fontId="31" fillId="49" borderId="94" xfId="0" applyNumberFormat="1" applyFont="1" applyFill="1" applyBorder="1" applyAlignment="1">
      <alignment horizontal="center"/>
    </xf>
    <xf numFmtId="9" fontId="31" fillId="49" borderId="10" xfId="0" applyNumberFormat="1" applyFont="1" applyFill="1" applyBorder="1" applyAlignment="1">
      <alignment horizontal="center"/>
    </xf>
    <xf numFmtId="1" fontId="31" fillId="19" borderId="163" xfId="0" applyNumberFormat="1" applyFont="1" applyFill="1" applyBorder="1" applyAlignment="1">
      <alignment horizontal="center"/>
    </xf>
    <xf numFmtId="0" fontId="31" fillId="50" borderId="94" xfId="0" applyFont="1" applyFill="1" applyBorder="1" applyAlignment="1">
      <alignment horizontal="center"/>
    </xf>
    <xf numFmtId="1" fontId="31" fillId="50" borderId="94" xfId="0" applyNumberFormat="1" applyFont="1" applyFill="1" applyBorder="1" applyAlignment="1">
      <alignment horizontal="center"/>
    </xf>
    <xf numFmtId="0" fontId="48" fillId="19" borderId="3" xfId="0" applyFont="1" applyFill="1" applyBorder="1"/>
    <xf numFmtId="0" fontId="48" fillId="19" borderId="1" xfId="0" applyFont="1" applyFill="1" applyBorder="1"/>
    <xf numFmtId="0" fontId="46" fillId="41" borderId="1" xfId="0" applyFont="1" applyFill="1" applyBorder="1" applyAlignment="1">
      <alignment horizontal="center" vertical="center" wrapText="1"/>
    </xf>
    <xf numFmtId="0" fontId="46" fillId="41" borderId="106" xfId="0" applyFont="1" applyFill="1" applyBorder="1" applyAlignment="1">
      <alignment horizontal="center" vertical="center" wrapText="1"/>
    </xf>
    <xf numFmtId="0" fontId="36" fillId="52" borderId="95" xfId="0" applyFont="1" applyFill="1" applyBorder="1" applyAlignment="1">
      <alignment horizontal="center" vertical="center" wrapText="1"/>
    </xf>
    <xf numFmtId="0" fontId="31" fillId="19" borderId="125" xfId="0" applyFont="1" applyFill="1" applyBorder="1" applyAlignment="1">
      <alignment horizontal="left" vertical="center"/>
    </xf>
    <xf numFmtId="0" fontId="31" fillId="19" borderId="163" xfId="0" applyFont="1" applyFill="1" applyBorder="1" applyAlignment="1">
      <alignment horizontal="center" vertical="center"/>
    </xf>
    <xf numFmtId="0" fontId="37" fillId="53" borderId="70" xfId="0" applyFont="1" applyFill="1" applyBorder="1" applyAlignment="1">
      <alignment horizontal="center" vertical="center" wrapText="1"/>
    </xf>
    <xf numFmtId="0" fontId="43" fillId="0" borderId="6" xfId="0" applyFont="1" applyBorder="1" applyAlignment="1">
      <alignment horizontal="center" vertical="center" wrapText="1"/>
    </xf>
    <xf numFmtId="0" fontId="31" fillId="19" borderId="59" xfId="0" applyFont="1" applyFill="1" applyBorder="1" applyAlignment="1">
      <alignment horizontal="left" vertical="center"/>
    </xf>
    <xf numFmtId="1" fontId="31" fillId="43" borderId="128" xfId="0" applyNumberFormat="1" applyFont="1" applyFill="1" applyBorder="1" applyAlignment="1">
      <alignment horizontal="center" vertical="center" wrapText="1"/>
    </xf>
    <xf numFmtId="1" fontId="31" fillId="70" borderId="24" xfId="0" applyNumberFormat="1" applyFont="1" applyFill="1" applyBorder="1" applyAlignment="1">
      <alignment horizontal="center"/>
    </xf>
    <xf numFmtId="1" fontId="31" fillId="54" borderId="24" xfId="0" applyNumberFormat="1" applyFont="1" applyFill="1" applyBorder="1" applyAlignment="1">
      <alignment horizontal="center"/>
    </xf>
    <xf numFmtId="1" fontId="31" fillId="71" borderId="24" xfId="0" applyNumberFormat="1" applyFont="1" applyFill="1" applyBorder="1" applyAlignment="1">
      <alignment horizontal="center"/>
    </xf>
    <xf numFmtId="1" fontId="31" fillId="49" borderId="24" xfId="0" applyNumberFormat="1" applyFont="1" applyFill="1" applyBorder="1" applyAlignment="1">
      <alignment horizontal="center"/>
    </xf>
    <xf numFmtId="9" fontId="31" fillId="49" borderId="26" xfId="0" applyNumberFormat="1" applyFont="1" applyFill="1" applyBorder="1" applyAlignment="1">
      <alignment horizontal="center"/>
    </xf>
    <xf numFmtId="0" fontId="37" fillId="53" borderId="63" xfId="0" applyFont="1" applyFill="1" applyBorder="1" applyAlignment="1">
      <alignment horizontal="center" vertical="center" wrapText="1"/>
    </xf>
    <xf numFmtId="0" fontId="43" fillId="74" borderId="106" xfId="0" applyFont="1" applyFill="1" applyBorder="1" applyAlignment="1">
      <alignment horizontal="center" vertical="center" wrapText="1"/>
    </xf>
    <xf numFmtId="0" fontId="48" fillId="19" borderId="104" xfId="0" applyFont="1" applyFill="1" applyBorder="1" applyAlignment="1">
      <alignment horizontal="left" vertical="center"/>
    </xf>
    <xf numFmtId="0" fontId="77" fillId="54" borderId="106" xfId="0" applyFont="1" applyFill="1" applyBorder="1" applyAlignment="1">
      <alignment horizontal="center" vertical="center" wrapText="1"/>
    </xf>
    <xf numFmtId="0" fontId="40" fillId="55" borderId="95" xfId="0" applyFont="1" applyFill="1" applyBorder="1" applyAlignment="1">
      <alignment horizontal="center" vertical="center" wrapText="1"/>
    </xf>
    <xf numFmtId="0" fontId="43" fillId="89" borderId="3" xfId="0" applyFont="1" applyFill="1" applyBorder="1" applyAlignment="1">
      <alignment horizontal="center" vertical="center" wrapText="1"/>
    </xf>
    <xf numFmtId="1" fontId="44" fillId="0" borderId="0" xfId="0" applyNumberFormat="1" applyFont="1" applyAlignment="1">
      <alignment horizontal="center" vertical="center" wrapText="1"/>
    </xf>
    <xf numFmtId="1" fontId="27" fillId="31" borderId="96" xfId="0" applyNumberFormat="1" applyFont="1" applyFill="1" applyBorder="1" applyAlignment="1">
      <alignment horizontal="center" vertical="center" wrapText="1"/>
    </xf>
    <xf numFmtId="9" fontId="27" fillId="31" borderId="130" xfId="0" applyNumberFormat="1" applyFont="1" applyFill="1" applyBorder="1" applyAlignment="1">
      <alignment horizontal="center" vertical="center"/>
    </xf>
    <xf numFmtId="0" fontId="52" fillId="79" borderId="0" xfId="0" applyFont="1" applyFill="1"/>
    <xf numFmtId="0" fontId="92" fillId="80" borderId="4" xfId="0" applyFont="1" applyFill="1" applyBorder="1" applyAlignment="1">
      <alignment horizontal="left"/>
    </xf>
    <xf numFmtId="0" fontId="53" fillId="79" borderId="98" xfId="0" applyFont="1" applyFill="1" applyBorder="1" applyAlignment="1">
      <alignment horizontal="center"/>
    </xf>
    <xf numFmtId="0" fontId="53" fillId="79" borderId="85" xfId="0" applyFont="1" applyFill="1" applyBorder="1" applyAlignment="1">
      <alignment horizontal="center"/>
    </xf>
    <xf numFmtId="0" fontId="53" fillId="79" borderId="36" xfId="0" applyFont="1" applyFill="1" applyBorder="1" applyAlignment="1">
      <alignment horizontal="center"/>
    </xf>
    <xf numFmtId="0" fontId="43" fillId="79" borderId="3" xfId="0" applyFont="1" applyFill="1" applyBorder="1" applyAlignment="1">
      <alignment horizontal="center"/>
    </xf>
    <xf numFmtId="1" fontId="10" fillId="79" borderId="3" xfId="0" applyNumberFormat="1" applyFont="1" applyFill="1" applyBorder="1" applyAlignment="1">
      <alignment horizontal="center" vertical="center" wrapText="1"/>
    </xf>
    <xf numFmtId="0" fontId="44" fillId="79" borderId="3" xfId="0" applyFont="1" applyFill="1" applyBorder="1" applyAlignment="1">
      <alignment horizontal="center" vertical="center" wrapText="1"/>
    </xf>
    <xf numFmtId="0" fontId="54" fillId="79" borderId="3" xfId="0" applyFont="1" applyFill="1" applyBorder="1" applyAlignment="1">
      <alignment horizontal="center" vertical="center" wrapText="1"/>
    </xf>
    <xf numFmtId="0" fontId="43" fillId="47" borderId="3" xfId="0" applyFont="1" applyFill="1" applyBorder="1" applyAlignment="1">
      <alignment horizontal="center"/>
    </xf>
    <xf numFmtId="1" fontId="55" fillId="79" borderId="3" xfId="0" applyNumberFormat="1" applyFont="1" applyFill="1" applyBorder="1" applyAlignment="1">
      <alignment horizontal="center" vertical="center" wrapText="1"/>
    </xf>
    <xf numFmtId="0" fontId="52" fillId="79" borderId="2" xfId="0" applyFont="1" applyFill="1" applyBorder="1" applyAlignment="1">
      <alignment horizontal="center"/>
    </xf>
    <xf numFmtId="1" fontId="85" fillId="79" borderId="3" xfId="0" applyNumberFormat="1" applyFont="1" applyFill="1" applyBorder="1" applyAlignment="1">
      <alignment horizontal="center" vertical="center" wrapText="1"/>
    </xf>
    <xf numFmtId="0" fontId="43" fillId="79" borderId="3" xfId="0" applyFont="1" applyFill="1" applyBorder="1" applyAlignment="1">
      <alignment horizontal="center" vertical="center" wrapText="1"/>
    </xf>
    <xf numFmtId="0" fontId="10" fillId="79" borderId="0" xfId="0" applyFont="1" applyFill="1" applyAlignment="1">
      <alignment horizontal="center" vertical="center"/>
    </xf>
    <xf numFmtId="0" fontId="0" fillId="79" borderId="0" xfId="0" applyFill="1"/>
    <xf numFmtId="0" fontId="92" fillId="80" borderId="6" xfId="0" applyFont="1" applyFill="1" applyBorder="1" applyAlignment="1">
      <alignment horizontal="left"/>
    </xf>
    <xf numFmtId="0" fontId="43" fillId="79" borderId="1" xfId="0" applyFont="1" applyFill="1" applyBorder="1" applyAlignment="1">
      <alignment horizontal="center"/>
    </xf>
    <xf numFmtId="1" fontId="10" fillId="79" borderId="1" xfId="0" applyNumberFormat="1" applyFont="1" applyFill="1" applyBorder="1" applyAlignment="1">
      <alignment horizontal="center" vertical="center" wrapText="1"/>
    </xf>
    <xf numFmtId="0" fontId="44" fillId="79" borderId="1" xfId="0" applyFont="1" applyFill="1" applyBorder="1" applyAlignment="1">
      <alignment horizontal="center" vertical="center" wrapText="1"/>
    </xf>
    <xf numFmtId="0" fontId="54" fillId="79" borderId="1" xfId="0" applyFont="1" applyFill="1" applyBorder="1" applyAlignment="1">
      <alignment horizontal="center" vertical="center" wrapText="1"/>
    </xf>
    <xf numFmtId="1" fontId="55" fillId="79" borderId="1" xfId="0" applyNumberFormat="1" applyFont="1" applyFill="1" applyBorder="1" applyAlignment="1">
      <alignment horizontal="center" vertical="center" wrapText="1"/>
    </xf>
    <xf numFmtId="1" fontId="85" fillId="79" borderId="1" xfId="0" applyNumberFormat="1" applyFont="1" applyFill="1" applyBorder="1" applyAlignment="1">
      <alignment horizontal="center" vertical="center" wrapText="1"/>
    </xf>
    <xf numFmtId="0" fontId="43" fillId="79" borderId="1" xfId="0" applyFont="1" applyFill="1" applyBorder="1" applyAlignment="1">
      <alignment horizontal="center" vertical="center" wrapText="1"/>
    </xf>
    <xf numFmtId="0" fontId="9" fillId="85" borderId="0" xfId="0" applyFont="1" applyFill="1"/>
    <xf numFmtId="0" fontId="92" fillId="85" borderId="6" xfId="0" applyFont="1" applyFill="1" applyBorder="1" applyAlignment="1">
      <alignment horizontal="left"/>
    </xf>
    <xf numFmtId="0" fontId="53" fillId="85" borderId="98" xfId="0" applyFont="1" applyFill="1" applyBorder="1" applyAlignment="1">
      <alignment horizontal="center"/>
    </xf>
    <xf numFmtId="0" fontId="53" fillId="85" borderId="85" xfId="0" applyFont="1" applyFill="1" applyBorder="1" applyAlignment="1">
      <alignment horizontal="center"/>
    </xf>
    <xf numFmtId="2" fontId="45" fillId="85" borderId="2" xfId="0" applyNumberFormat="1" applyFont="1" applyFill="1" applyBorder="1" applyAlignment="1">
      <alignment horizontal="center"/>
    </xf>
    <xf numFmtId="2" fontId="9" fillId="85" borderId="2" xfId="0" applyNumberFormat="1" applyFont="1" applyFill="1" applyBorder="1" applyAlignment="1">
      <alignment horizontal="center"/>
    </xf>
    <xf numFmtId="0" fontId="10" fillId="85" borderId="0" xfId="0" applyFont="1" applyFill="1"/>
    <xf numFmtId="0" fontId="28" fillId="31" borderId="34" xfId="0" applyFont="1" applyFill="1" applyBorder="1" applyAlignment="1">
      <alignment horizontal="center" vertical="center" wrapText="1"/>
    </xf>
    <xf numFmtId="0" fontId="28" fillId="31" borderId="41" xfId="0" applyFont="1" applyFill="1" applyBorder="1" applyAlignment="1">
      <alignment horizontal="center" vertical="center" wrapText="1"/>
    </xf>
    <xf numFmtId="0" fontId="28" fillId="32" borderId="41" xfId="0" applyFont="1" applyFill="1" applyBorder="1" applyAlignment="1">
      <alignment horizontal="center" vertical="center" wrapText="1"/>
    </xf>
    <xf numFmtId="0" fontId="28" fillId="37" borderId="41" xfId="0" applyFont="1" applyFill="1" applyBorder="1" applyAlignment="1">
      <alignment horizontal="center" vertical="center" wrapText="1"/>
    </xf>
    <xf numFmtId="0" fontId="28" fillId="38" borderId="41" xfId="0" applyFont="1" applyFill="1" applyBorder="1" applyAlignment="1">
      <alignment horizontal="center" vertical="center" wrapText="1"/>
    </xf>
    <xf numFmtId="0" fontId="28" fillId="31" borderId="41" xfId="0" applyFont="1" applyFill="1" applyBorder="1" applyAlignment="1">
      <alignment horizontal="center" wrapText="1"/>
    </xf>
    <xf numFmtId="0" fontId="28" fillId="31" borderId="35" xfId="0" applyFont="1" applyFill="1" applyBorder="1" applyAlignment="1">
      <alignment horizontal="center" wrapText="1"/>
    </xf>
    <xf numFmtId="0" fontId="93" fillId="11" borderId="18" xfId="0" applyFont="1" applyFill="1" applyBorder="1" applyAlignment="1">
      <alignment horizontal="center" vertical="center" wrapText="1"/>
    </xf>
    <xf numFmtId="0" fontId="31" fillId="19" borderId="19" xfId="0" applyFont="1" applyFill="1" applyBorder="1" applyAlignment="1">
      <alignment horizontal="left" vertical="center" wrapText="1"/>
    </xf>
    <xf numFmtId="2" fontId="33" fillId="19" borderId="19" xfId="0" applyNumberFormat="1" applyFont="1" applyFill="1" applyBorder="1" applyAlignment="1">
      <alignment horizontal="center" vertical="center" wrapText="1"/>
    </xf>
    <xf numFmtId="0" fontId="31" fillId="43" borderId="19" xfId="0" applyFont="1" applyFill="1" applyBorder="1" applyAlignment="1">
      <alignment horizontal="center" vertical="center" wrapText="1"/>
    </xf>
    <xf numFmtId="0" fontId="33" fillId="19" borderId="19" xfId="0" applyFont="1" applyFill="1" applyBorder="1" applyAlignment="1">
      <alignment horizontal="center"/>
    </xf>
    <xf numFmtId="9" fontId="33" fillId="19" borderId="19" xfId="0" applyNumberFormat="1" applyFont="1" applyFill="1" applyBorder="1"/>
    <xf numFmtId="1" fontId="33" fillId="19" borderId="19" xfId="0" applyNumberFormat="1" applyFont="1" applyFill="1" applyBorder="1" applyAlignment="1">
      <alignment horizontal="center"/>
    </xf>
    <xf numFmtId="0" fontId="33" fillId="19" borderId="53" xfId="0" applyFont="1" applyFill="1" applyBorder="1"/>
    <xf numFmtId="0" fontId="93" fillId="11" borderId="23" xfId="0" applyFont="1" applyFill="1" applyBorder="1" applyAlignment="1">
      <alignment horizontal="center" vertical="center" wrapText="1"/>
    </xf>
    <xf numFmtId="0" fontId="31" fillId="19" borderId="24" xfId="0" applyFont="1" applyFill="1" applyBorder="1" applyAlignment="1">
      <alignment horizontal="left" vertical="center" wrapText="1"/>
    </xf>
    <xf numFmtId="2" fontId="33" fillId="19" borderId="24" xfId="0" applyNumberFormat="1" applyFont="1" applyFill="1" applyBorder="1" applyAlignment="1">
      <alignment horizontal="center" vertical="center" wrapText="1"/>
    </xf>
    <xf numFmtId="0" fontId="31" fillId="43" borderId="24" xfId="0" applyFont="1" applyFill="1" applyBorder="1" applyAlignment="1">
      <alignment horizontal="center" vertical="center" wrapText="1"/>
    </xf>
    <xf numFmtId="0" fontId="33" fillId="19" borderId="24" xfId="0" applyFont="1" applyFill="1" applyBorder="1" applyAlignment="1">
      <alignment horizontal="center"/>
    </xf>
    <xf numFmtId="9" fontId="33" fillId="19" borderId="24" xfId="0" applyNumberFormat="1" applyFont="1" applyFill="1" applyBorder="1"/>
    <xf numFmtId="1" fontId="33" fillId="19" borderId="24" xfId="0" applyNumberFormat="1" applyFont="1" applyFill="1" applyBorder="1" applyAlignment="1">
      <alignment horizontal="center"/>
    </xf>
    <xf numFmtId="0" fontId="33" fillId="19" borderId="58" xfId="0" applyFont="1" applyFill="1" applyBorder="1"/>
    <xf numFmtId="0" fontId="31" fillId="19" borderId="24" xfId="0" applyFont="1" applyFill="1" applyBorder="1" applyAlignment="1">
      <alignment horizontal="left" wrapText="1"/>
    </xf>
    <xf numFmtId="164" fontId="33" fillId="19" borderId="24" xfId="0" applyNumberFormat="1" applyFont="1" applyFill="1" applyBorder="1" applyAlignment="1">
      <alignment horizontal="center" wrapText="1"/>
    </xf>
    <xf numFmtId="1" fontId="33" fillId="19" borderId="24" xfId="0" applyNumberFormat="1" applyFont="1" applyFill="1" applyBorder="1" applyAlignment="1">
      <alignment horizontal="center" wrapText="1"/>
    </xf>
    <xf numFmtId="1" fontId="33" fillId="19" borderId="24" xfId="0" applyNumberFormat="1" applyFont="1" applyFill="1" applyBorder="1"/>
    <xf numFmtId="0" fontId="93" fillId="52" borderId="23" xfId="0" applyFont="1" applyFill="1" applyBorder="1" applyAlignment="1">
      <alignment horizontal="center" vertical="center" wrapText="1"/>
    </xf>
    <xf numFmtId="0" fontId="31" fillId="52" borderId="23" xfId="0" applyFont="1" applyFill="1" applyBorder="1" applyAlignment="1">
      <alignment horizontal="center" vertical="center" wrapText="1"/>
    </xf>
    <xf numFmtId="0" fontId="31" fillId="53" borderId="23" xfId="0" applyFont="1" applyFill="1" applyBorder="1" applyAlignment="1">
      <alignment horizontal="center" vertical="center" wrapText="1"/>
    </xf>
    <xf numFmtId="0" fontId="31" fillId="22" borderId="23" xfId="0" applyFont="1" applyFill="1" applyBorder="1" applyAlignment="1">
      <alignment horizontal="center" vertical="center" wrapText="1"/>
    </xf>
    <xf numFmtId="0" fontId="31" fillId="11" borderId="23" xfId="0" applyFont="1" applyFill="1" applyBorder="1" applyAlignment="1">
      <alignment horizontal="center" vertical="center" wrapText="1"/>
    </xf>
    <xf numFmtId="0" fontId="31" fillId="54" borderId="23" xfId="0" applyFont="1" applyFill="1" applyBorder="1" applyAlignment="1">
      <alignment horizontal="center" vertical="center" wrapText="1"/>
    </xf>
    <xf numFmtId="164" fontId="33" fillId="19" borderId="24" xfId="0" applyNumberFormat="1" applyFont="1" applyFill="1" applyBorder="1" applyAlignment="1">
      <alignment horizontal="center" vertical="center" wrapText="1"/>
    </xf>
    <xf numFmtId="0" fontId="31" fillId="55" borderId="23" xfId="0" applyFont="1" applyFill="1" applyBorder="1" applyAlignment="1">
      <alignment horizontal="center" vertical="center" wrapText="1"/>
    </xf>
    <xf numFmtId="0" fontId="33" fillId="19" borderId="24" xfId="0" applyFont="1" applyFill="1" applyBorder="1" applyAlignment="1">
      <alignment horizontal="center" vertical="center"/>
    </xf>
    <xf numFmtId="0" fontId="31" fillId="55" borderId="62" xfId="0" applyFont="1" applyFill="1" applyBorder="1" applyAlignment="1">
      <alignment horizontal="center" vertical="center" wrapText="1"/>
    </xf>
    <xf numFmtId="0" fontId="33" fillId="19" borderId="67" xfId="0" applyFont="1" applyFill="1" applyBorder="1" applyAlignment="1">
      <alignment horizontal="center" vertical="center" wrapText="1"/>
    </xf>
    <xf numFmtId="0" fontId="31" fillId="19" borderId="67" xfId="0" applyFont="1" applyFill="1" applyBorder="1" applyAlignment="1">
      <alignment horizontal="left" vertical="center" wrapText="1"/>
    </xf>
    <xf numFmtId="164" fontId="33" fillId="19" borderId="67" xfId="0" applyNumberFormat="1" applyFont="1" applyFill="1" applyBorder="1" applyAlignment="1">
      <alignment horizontal="center" vertical="center" wrapText="1"/>
    </xf>
    <xf numFmtId="0" fontId="31" fillId="43" borderId="67" xfId="0" applyFont="1" applyFill="1" applyBorder="1" applyAlignment="1">
      <alignment horizontal="center" vertical="center" wrapText="1"/>
    </xf>
    <xf numFmtId="9" fontId="33" fillId="19" borderId="67" xfId="0" applyNumberFormat="1" applyFont="1" applyFill="1" applyBorder="1"/>
    <xf numFmtId="1" fontId="33" fillId="19" borderId="67" xfId="0" applyNumberFormat="1" applyFont="1" applyFill="1" applyBorder="1" applyAlignment="1">
      <alignment horizontal="center"/>
    </xf>
    <xf numFmtId="0" fontId="33" fillId="19" borderId="63" xfId="0" applyFont="1" applyFill="1" applyBorder="1"/>
    <xf numFmtId="165" fontId="33" fillId="0" borderId="1" xfId="1" applyNumberFormat="1" applyFont="1" applyBorder="1" applyAlignment="1">
      <alignment horizontal="center"/>
    </xf>
    <xf numFmtId="165" fontId="33" fillId="0" borderId="1" xfId="1" applyNumberFormat="1" applyFont="1" applyBorder="1" applyAlignment="1">
      <alignment horizontal="left"/>
    </xf>
    <xf numFmtId="165" fontId="33" fillId="0" borderId="1" xfId="1" applyNumberFormat="1" applyFont="1" applyBorder="1" applyAlignment="1">
      <alignment horizontal="center" vertical="center"/>
    </xf>
    <xf numFmtId="170" fontId="0" fillId="0" borderId="0" xfId="0" applyNumberFormat="1"/>
    <xf numFmtId="165" fontId="31" fillId="0" borderId="1" xfId="1" applyNumberFormat="1" applyFont="1" applyBorder="1" applyAlignment="1">
      <alignment horizontal="center" vertical="center"/>
    </xf>
    <xf numFmtId="165" fontId="31" fillId="93" borderId="1" xfId="1" applyNumberFormat="1" applyFont="1" applyFill="1" applyBorder="1" applyAlignment="1">
      <alignment horizontal="center" vertical="center"/>
    </xf>
    <xf numFmtId="165" fontId="31" fillId="94" borderId="1" xfId="1" applyNumberFormat="1" applyFont="1" applyFill="1" applyBorder="1" applyAlignment="1">
      <alignment horizontal="center" vertical="center" wrapText="1"/>
    </xf>
    <xf numFmtId="165" fontId="31" fillId="93" borderId="1" xfId="1" applyNumberFormat="1" applyFont="1" applyFill="1" applyBorder="1" applyAlignment="1">
      <alignment horizontal="center" vertical="center" wrapText="1"/>
    </xf>
    <xf numFmtId="165" fontId="31" fillId="8" borderId="1" xfId="1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vertical="center"/>
    </xf>
    <xf numFmtId="165" fontId="31" fillId="0" borderId="1" xfId="1" applyNumberFormat="1" applyFont="1" applyBorder="1" applyAlignment="1">
      <alignment horizontal="center"/>
    </xf>
    <xf numFmtId="165" fontId="33" fillId="19" borderId="1" xfId="1" applyNumberFormat="1" applyFont="1" applyFill="1" applyBorder="1" applyAlignment="1">
      <alignment horizontal="center" vertical="center"/>
    </xf>
    <xf numFmtId="165" fontId="33" fillId="0" borderId="1" xfId="1" applyNumberFormat="1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65" fontId="1" fillId="0" borderId="1" xfId="1" applyNumberFormat="1" applyBorder="1" applyAlignment="1">
      <alignment horizontal="center" vertical="center"/>
    </xf>
    <xf numFmtId="165" fontId="31" fillId="0" borderId="1" xfId="1" applyNumberFormat="1" applyFont="1" applyBorder="1" applyAlignment="1">
      <alignment horizontal="left"/>
    </xf>
    <xf numFmtId="165" fontId="33" fillId="0" borderId="1" xfId="1" applyNumberFormat="1" applyFont="1" applyFill="1" applyBorder="1" applyAlignment="1">
      <alignment horizontal="left"/>
    </xf>
    <xf numFmtId="0" fontId="0" fillId="0" borderId="1" xfId="0" applyBorder="1" applyAlignment="1">
      <alignment horizontal="left"/>
    </xf>
    <xf numFmtId="165" fontId="33" fillId="0" borderId="0" xfId="1" applyNumberFormat="1" applyFont="1" applyAlignment="1">
      <alignment horizontal="center"/>
    </xf>
    <xf numFmtId="165" fontId="1" fillId="0" borderId="0" xfId="1" applyNumberFormat="1" applyAlignment="1">
      <alignment horizontal="center" vertical="center"/>
    </xf>
    <xf numFmtId="165" fontId="33" fillId="0" borderId="3" xfId="1" applyNumberFormat="1" applyFont="1" applyBorder="1" applyAlignment="1">
      <alignment horizontal="center" vertical="center"/>
    </xf>
    <xf numFmtId="165" fontId="33" fillId="0" borderId="3" xfId="1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70" fillId="0" borderId="0" xfId="0" applyFont="1"/>
    <xf numFmtId="0" fontId="94" fillId="0" borderId="0" xfId="0" applyFont="1" applyAlignment="1">
      <alignment wrapText="1"/>
    </xf>
    <xf numFmtId="4" fontId="94" fillId="0" borderId="0" xfId="0" applyNumberFormat="1" applyFont="1" applyAlignment="1">
      <alignment wrapText="1"/>
    </xf>
    <xf numFmtId="0" fontId="10" fillId="8" borderId="164" xfId="0" applyFont="1" applyFill="1" applyBorder="1" applyAlignment="1">
      <alignment horizontal="center" vertical="center"/>
    </xf>
    <xf numFmtId="0" fontId="10" fillId="8" borderId="165" xfId="0" applyFont="1" applyFill="1" applyBorder="1" applyAlignment="1">
      <alignment horizontal="center" vertical="center"/>
    </xf>
    <xf numFmtId="0" fontId="10" fillId="8" borderId="166" xfId="0" applyFont="1" applyFill="1" applyBorder="1" applyAlignment="1">
      <alignment horizontal="center" vertical="center"/>
    </xf>
    <xf numFmtId="0" fontId="6" fillId="31" borderId="0" xfId="0" applyFont="1" applyFill="1" applyAlignment="1">
      <alignment horizontal="center"/>
    </xf>
    <xf numFmtId="0" fontId="0" fillId="0" borderId="167" xfId="0" applyBorder="1"/>
    <xf numFmtId="1" fontId="0" fillId="0" borderId="3" xfId="0" applyNumberFormat="1" applyBorder="1"/>
    <xf numFmtId="9" fontId="0" fillId="0" borderId="168" xfId="0" applyNumberFormat="1" applyBorder="1"/>
    <xf numFmtId="9" fontId="0" fillId="0" borderId="0" xfId="0" applyNumberFormat="1"/>
    <xf numFmtId="0" fontId="0" fillId="0" borderId="169" xfId="0" applyBorder="1"/>
    <xf numFmtId="9" fontId="0" fillId="0" borderId="170" xfId="0" applyNumberFormat="1" applyBorder="1"/>
    <xf numFmtId="0" fontId="0" fillId="0" borderId="171" xfId="0" applyBorder="1"/>
    <xf numFmtId="0" fontId="0" fillId="0" borderId="172" xfId="0" applyBorder="1"/>
    <xf numFmtId="1" fontId="0" fillId="0" borderId="172" xfId="0" applyNumberFormat="1" applyBorder="1"/>
    <xf numFmtId="9" fontId="0" fillId="0" borderId="173" xfId="0" applyNumberFormat="1" applyBorder="1"/>
    <xf numFmtId="0" fontId="95" fillId="12" borderId="174" xfId="0" applyFont="1" applyFill="1" applyBorder="1" applyAlignment="1">
      <alignment horizontal="center" vertical="center"/>
    </xf>
    <xf numFmtId="0" fontId="95" fillId="12" borderId="175" xfId="0" applyFont="1" applyFill="1" applyBorder="1" applyAlignment="1">
      <alignment horizontal="center" vertical="center"/>
    </xf>
    <xf numFmtId="0" fontId="95" fillId="12" borderId="176" xfId="0" applyFont="1" applyFill="1" applyBorder="1" applyAlignment="1">
      <alignment horizontal="center" vertical="center"/>
    </xf>
    <xf numFmtId="0" fontId="10" fillId="9" borderId="177" xfId="0" applyFont="1" applyFill="1" applyBorder="1" applyAlignment="1">
      <alignment horizontal="center" vertical="center"/>
    </xf>
    <xf numFmtId="1" fontId="0" fillId="0" borderId="178" xfId="0" applyNumberFormat="1" applyBorder="1" applyAlignment="1">
      <alignment horizontal="center" vertical="center"/>
    </xf>
    <xf numFmtId="1" fontId="0" fillId="0" borderId="85" xfId="0" applyNumberFormat="1" applyBorder="1" applyAlignment="1">
      <alignment horizontal="center" vertical="center"/>
    </xf>
    <xf numFmtId="9" fontId="10" fillId="8" borderId="177" xfId="0" applyNumberFormat="1" applyFont="1" applyFill="1" applyBorder="1" applyAlignment="1">
      <alignment horizontal="center" vertical="center"/>
    </xf>
    <xf numFmtId="9" fontId="0" fillId="0" borderId="178" xfId="0" applyNumberFormat="1" applyBorder="1"/>
    <xf numFmtId="0" fontId="10" fillId="12" borderId="179" xfId="0" applyFont="1" applyFill="1" applyBorder="1" applyAlignment="1">
      <alignment horizontal="center" vertical="center"/>
    </xf>
    <xf numFmtId="1" fontId="10" fillId="12" borderId="180" xfId="0" applyNumberFormat="1" applyFont="1" applyFill="1" applyBorder="1" applyAlignment="1">
      <alignment horizontal="center" vertical="center"/>
    </xf>
    <xf numFmtId="1" fontId="10" fillId="12" borderId="181" xfId="0" applyNumberFormat="1" applyFont="1" applyFill="1" applyBorder="1" applyAlignment="1">
      <alignment horizontal="center" vertical="center"/>
    </xf>
    <xf numFmtId="9" fontId="95" fillId="95" borderId="179" xfId="0" applyNumberFormat="1" applyFont="1" applyFill="1" applyBorder="1" applyAlignment="1">
      <alignment horizontal="center" vertical="center"/>
    </xf>
    <xf numFmtId="9" fontId="0" fillId="0" borderId="180" xfId="0" applyNumberFormat="1" applyBorder="1"/>
    <xf numFmtId="0" fontId="95" fillId="12" borderId="182" xfId="0" applyFont="1" applyFill="1" applyBorder="1" applyAlignment="1">
      <alignment horizontal="center" vertical="center"/>
    </xf>
    <xf numFmtId="0" fontId="95" fillId="12" borderId="183" xfId="0" applyFont="1" applyFill="1" applyBorder="1" applyAlignment="1">
      <alignment horizontal="center" vertical="center"/>
    </xf>
    <xf numFmtId="0" fontId="95" fillId="12" borderId="184" xfId="0" applyFont="1" applyFill="1" applyBorder="1" applyAlignment="1">
      <alignment horizontal="center" vertical="center"/>
    </xf>
    <xf numFmtId="0" fontId="10" fillId="9" borderId="169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9" fontId="10" fillId="8" borderId="170" xfId="0" applyNumberFormat="1" applyFont="1" applyFill="1" applyBorder="1" applyAlignment="1">
      <alignment horizontal="center" vertical="center"/>
    </xf>
    <xf numFmtId="0" fontId="10" fillId="9" borderId="171" xfId="0" applyFont="1" applyFill="1" applyBorder="1" applyAlignment="1">
      <alignment horizontal="center" vertical="center"/>
    </xf>
    <xf numFmtId="1" fontId="0" fillId="0" borderId="172" xfId="0" applyNumberFormat="1" applyBorder="1" applyAlignment="1">
      <alignment horizontal="center" vertical="center"/>
    </xf>
    <xf numFmtId="9" fontId="10" fillId="8" borderId="173" xfId="0" applyNumberFormat="1" applyFont="1" applyFill="1" applyBorder="1" applyAlignment="1">
      <alignment horizontal="center" vertical="center"/>
    </xf>
    <xf numFmtId="0" fontId="95" fillId="12" borderId="1" xfId="0" applyFont="1" applyFill="1" applyBorder="1" applyAlignment="1">
      <alignment horizontal="center" vertical="center"/>
    </xf>
    <xf numFmtId="9" fontId="95" fillId="12" borderId="1" xfId="0" applyNumberFormat="1" applyFont="1" applyFill="1" applyBorder="1" applyAlignment="1">
      <alignment horizontal="center" vertical="center"/>
    </xf>
    <xf numFmtId="9" fontId="95" fillId="19" borderId="0" xfId="0" applyNumberFormat="1" applyFont="1" applyFill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9" fontId="0" fillId="19" borderId="0" xfId="0" applyNumberFormat="1" applyFill="1" applyAlignment="1">
      <alignment horizontal="center" vertical="center"/>
    </xf>
    <xf numFmtId="0" fontId="0" fillId="19" borderId="185" xfId="0" applyFill="1" applyBorder="1"/>
    <xf numFmtId="0" fontId="92" fillId="9" borderId="1" xfId="0" applyFont="1" applyFill="1" applyBorder="1" applyAlignment="1">
      <alignment horizontal="center" vertical="center"/>
    </xf>
    <xf numFmtId="1" fontId="95" fillId="12" borderId="6" xfId="0" applyNumberFormat="1" applyFont="1" applyFill="1" applyBorder="1" applyAlignment="1">
      <alignment horizontal="center" vertical="center"/>
    </xf>
    <xf numFmtId="1" fontId="0" fillId="0" borderId="6" xfId="0" applyNumberFormat="1" applyBorder="1" applyAlignment="1">
      <alignment horizontal="center" vertical="center"/>
    </xf>
    <xf numFmtId="0" fontId="95" fillId="96" borderId="1" xfId="0" applyFont="1" applyFill="1" applyBorder="1" applyAlignment="1">
      <alignment horizontal="center" vertical="center"/>
    </xf>
    <xf numFmtId="0" fontId="42" fillId="97" borderId="167" xfId="0" applyFont="1" applyFill="1" applyBorder="1" applyAlignment="1">
      <alignment horizontal="center" vertical="center" wrapText="1"/>
    </xf>
    <xf numFmtId="0" fontId="42" fillId="10" borderId="3" xfId="0" applyFont="1" applyFill="1" applyBorder="1" applyAlignment="1">
      <alignment horizontal="center" vertical="center" wrapText="1"/>
    </xf>
    <xf numFmtId="0" fontId="42" fillId="9" borderId="168" xfId="0" applyFont="1" applyFill="1" applyBorder="1" applyAlignment="1">
      <alignment horizontal="center" vertical="center" wrapText="1"/>
    </xf>
    <xf numFmtId="1" fontId="95" fillId="12" borderId="1" xfId="0" applyNumberFormat="1" applyFont="1" applyFill="1" applyBorder="1" applyAlignment="1">
      <alignment horizontal="center" vertical="center"/>
    </xf>
    <xf numFmtId="9" fontId="95" fillId="96" borderId="1" xfId="0" applyNumberFormat="1" applyFont="1" applyFill="1" applyBorder="1" applyAlignment="1">
      <alignment horizontal="center" vertical="center"/>
    </xf>
    <xf numFmtId="0" fontId="95" fillId="12" borderId="186" xfId="0" applyFont="1" applyFill="1" applyBorder="1" applyAlignment="1">
      <alignment horizontal="center" vertical="center"/>
    </xf>
    <xf numFmtId="0" fontId="95" fillId="12" borderId="164" xfId="0" applyFont="1" applyFill="1" applyBorder="1" applyAlignment="1">
      <alignment horizontal="center" vertical="center"/>
    </xf>
    <xf numFmtId="0" fontId="95" fillId="12" borderId="165" xfId="0" applyFont="1" applyFill="1" applyBorder="1" applyAlignment="1">
      <alignment horizontal="center" vertical="center"/>
    </xf>
    <xf numFmtId="0" fontId="95" fillId="12" borderId="187" xfId="0" applyFont="1" applyFill="1" applyBorder="1" applyAlignment="1">
      <alignment horizontal="center" vertical="center"/>
    </xf>
    <xf numFmtId="0" fontId="0" fillId="8" borderId="188" xfId="0" applyFill="1" applyBorder="1"/>
    <xf numFmtId="1" fontId="0" fillId="0" borderId="167" xfId="0" applyNumberFormat="1" applyBorder="1"/>
    <xf numFmtId="9" fontId="0" fillId="0" borderId="4" xfId="0" applyNumberFormat="1" applyBorder="1"/>
    <xf numFmtId="0" fontId="0" fillId="8" borderId="177" xfId="0" applyFill="1" applyBorder="1"/>
    <xf numFmtId="1" fontId="0" fillId="0" borderId="169" xfId="0" applyNumberFormat="1" applyBorder="1"/>
    <xf numFmtId="9" fontId="0" fillId="0" borderId="6" xfId="0" applyNumberFormat="1" applyBorder="1"/>
    <xf numFmtId="0" fontId="0" fillId="8" borderId="179" xfId="0" applyFill="1" applyBorder="1"/>
    <xf numFmtId="1" fontId="0" fillId="0" borderId="171" xfId="0" applyNumberFormat="1" applyBorder="1"/>
    <xf numFmtId="9" fontId="0" fillId="0" borderId="189" xfId="0" applyNumberFormat="1" applyBorder="1"/>
    <xf numFmtId="0" fontId="96" fillId="0" borderId="0" xfId="0" applyFont="1"/>
    <xf numFmtId="0" fontId="95" fillId="22" borderId="1" xfId="0" applyFont="1" applyFill="1" applyBorder="1" applyAlignment="1">
      <alignment horizontal="center" vertical="center"/>
    </xf>
    <xf numFmtId="0" fontId="97" fillId="0" borderId="0" xfId="0" applyFont="1"/>
    <xf numFmtId="0" fontId="98" fillId="0" borderId="0" xfId="0" applyFont="1"/>
    <xf numFmtId="0" fontId="6" fillId="98" borderId="1" xfId="0" applyFont="1" applyFill="1" applyBorder="1" applyAlignment="1">
      <alignment horizontal="center" vertical="center" wrapText="1"/>
    </xf>
    <xf numFmtId="0" fontId="6" fillId="98" borderId="190" xfId="0" applyFont="1" applyFill="1" applyBorder="1" applyAlignment="1">
      <alignment horizontal="center" vertical="center" wrapText="1"/>
    </xf>
    <xf numFmtId="0" fontId="6" fillId="0" borderId="191" xfId="0" applyFont="1" applyBorder="1" applyAlignment="1">
      <alignment horizontal="center" vertical="center" wrapText="1"/>
    </xf>
    <xf numFmtId="0" fontId="6" fillId="0" borderId="192" xfId="0" applyFont="1" applyBorder="1" applyAlignment="1">
      <alignment horizontal="center" vertical="center" wrapText="1"/>
    </xf>
    <xf numFmtId="0" fontId="6" fillId="0" borderId="193" xfId="0" applyFont="1" applyBorder="1" applyAlignment="1">
      <alignment horizontal="center" vertical="center" wrapText="1"/>
    </xf>
    <xf numFmtId="0" fontId="6" fillId="0" borderId="194" xfId="0" applyFont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49" fontId="0" fillId="0" borderId="1" xfId="0" applyNumberFormat="1" applyBorder="1"/>
    <xf numFmtId="49" fontId="0" fillId="0" borderId="192" xfId="0" applyNumberFormat="1" applyBorder="1"/>
    <xf numFmtId="171" fontId="0" fillId="0" borderId="0" xfId="0" applyNumberFormat="1"/>
    <xf numFmtId="49" fontId="0" fillId="0" borderId="0" xfId="0" applyNumberFormat="1"/>
    <xf numFmtId="9" fontId="0" fillId="0" borderId="193" xfId="0" applyNumberFormat="1" applyBorder="1"/>
    <xf numFmtId="49" fontId="0" fillId="0" borderId="193" xfId="0" applyNumberFormat="1" applyBorder="1"/>
    <xf numFmtId="0" fontId="26" fillId="29" borderId="0" xfId="0" applyFont="1" applyFill="1" applyAlignment="1">
      <alignment wrapText="1"/>
    </xf>
    <xf numFmtId="0" fontId="14" fillId="0" borderId="1" xfId="0" applyFont="1" applyBorder="1" applyAlignment="1">
      <alignment horizontal="left"/>
    </xf>
    <xf numFmtId="0" fontId="21" fillId="23" borderId="0" xfId="0" applyFont="1" applyFill="1" applyAlignment="1">
      <alignment horizontal="left"/>
    </xf>
    <xf numFmtId="0" fontId="15" fillId="28" borderId="1" xfId="0" applyFont="1" applyFill="1" applyBorder="1" applyAlignment="1">
      <alignment horizontal="center"/>
    </xf>
    <xf numFmtId="0" fontId="14" fillId="27" borderId="0" xfId="0" applyFont="1" applyFill="1" applyAlignment="1">
      <alignment horizontal="left" vertical="center" wrapText="1"/>
    </xf>
    <xf numFmtId="0" fontId="15" fillId="26" borderId="0" xfId="0" applyFont="1" applyFill="1"/>
    <xf numFmtId="0" fontId="20" fillId="21" borderId="0" xfId="0" applyFont="1" applyFill="1" applyAlignment="1">
      <alignment horizontal="left"/>
    </xf>
    <xf numFmtId="0" fontId="21" fillId="23" borderId="1" xfId="0" applyFont="1" applyFill="1" applyBorder="1" applyAlignment="1">
      <alignment horizontal="left"/>
    </xf>
    <xf numFmtId="0" fontId="17" fillId="25" borderId="0" xfId="0" applyFont="1" applyFill="1" applyAlignment="1">
      <alignment vertical="center" wrapText="1"/>
    </xf>
    <xf numFmtId="0" fontId="15" fillId="26" borderId="1" xfId="0" applyFont="1" applyFill="1" applyBorder="1" applyAlignment="1">
      <alignment vertical="center"/>
    </xf>
    <xf numFmtId="0" fontId="15" fillId="26" borderId="1" xfId="0" applyFont="1" applyFill="1" applyBorder="1" applyAlignment="1">
      <alignment horizontal="right" vertical="center"/>
    </xf>
    <xf numFmtId="0" fontId="15" fillId="23" borderId="0" xfId="0" applyFont="1" applyFill="1" applyAlignment="1">
      <alignment horizontal="left" vertical="center"/>
    </xf>
    <xf numFmtId="3" fontId="16" fillId="24" borderId="0" xfId="0" applyNumberFormat="1" applyFont="1" applyFill="1" applyAlignment="1">
      <alignment horizontal="left" vertical="center"/>
    </xf>
    <xf numFmtId="9" fontId="16" fillId="24" borderId="0" xfId="0" applyNumberFormat="1" applyFont="1" applyFill="1" applyAlignment="1">
      <alignment horizontal="right" vertical="center"/>
    </xf>
    <xf numFmtId="3" fontId="16" fillId="24" borderId="0" xfId="0" applyNumberFormat="1" applyFont="1" applyFill="1" applyAlignment="1">
      <alignment horizontal="right" vertical="center"/>
    </xf>
    <xf numFmtId="0" fontId="15" fillId="23" borderId="0" xfId="0" applyFont="1" applyFill="1" applyAlignment="1">
      <alignment horizontal="right" vertical="center"/>
    </xf>
    <xf numFmtId="0" fontId="12" fillId="21" borderId="0" xfId="0" applyFont="1" applyFill="1" applyAlignment="1">
      <alignment vertical="center"/>
    </xf>
    <xf numFmtId="0" fontId="0" fillId="0" borderId="0" xfId="0"/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center"/>
    </xf>
    <xf numFmtId="1" fontId="31" fillId="79" borderId="67" xfId="0" applyNumberFormat="1" applyFont="1" applyFill="1" applyBorder="1" applyAlignment="1">
      <alignment horizontal="center" vertical="center" wrapText="1"/>
    </xf>
    <xf numFmtId="0" fontId="33" fillId="79" borderId="63" xfId="0" applyFont="1" applyFill="1" applyBorder="1" applyAlignment="1">
      <alignment horizontal="center" vertical="center" wrapText="1"/>
    </xf>
    <xf numFmtId="0" fontId="27" fillId="31" borderId="91" xfId="0" applyFont="1" applyFill="1" applyBorder="1" applyAlignment="1">
      <alignment horizontal="center" vertical="center" wrapText="1"/>
    </xf>
    <xf numFmtId="2" fontId="56" fillId="84" borderId="99" xfId="0" applyNumberFormat="1" applyFont="1" applyFill="1" applyBorder="1" applyAlignment="1">
      <alignment horizontal="center" vertical="center" wrapText="1"/>
    </xf>
    <xf numFmtId="1" fontId="10" fillId="19" borderId="1" xfId="0" applyNumberFormat="1" applyFont="1" applyFill="1" applyBorder="1" applyAlignment="1">
      <alignment horizontal="center" vertical="center" wrapText="1"/>
    </xf>
    <xf numFmtId="0" fontId="44" fillId="19" borderId="55" xfId="0" applyFont="1" applyFill="1" applyBorder="1" applyAlignment="1">
      <alignment horizontal="center" vertical="center" wrapText="1"/>
    </xf>
    <xf numFmtId="0" fontId="54" fillId="19" borderId="55" xfId="0" applyFont="1" applyFill="1" applyBorder="1" applyAlignment="1">
      <alignment horizontal="center" vertical="center" wrapText="1"/>
    </xf>
    <xf numFmtId="1" fontId="55" fillId="19" borderId="1" xfId="0" applyNumberFormat="1" applyFont="1" applyFill="1" applyBorder="1" applyAlignment="1">
      <alignment horizontal="center" vertical="center" wrapText="1"/>
    </xf>
    <xf numFmtId="1" fontId="31" fillId="79" borderId="129" xfId="0" applyNumberFormat="1" applyFont="1" applyFill="1" applyBorder="1" applyAlignment="1">
      <alignment horizontal="center" vertical="center" wrapText="1"/>
    </xf>
    <xf numFmtId="2" fontId="9" fillId="83" borderId="99" xfId="0" applyNumberFormat="1" applyFont="1" applyFill="1" applyBorder="1" applyAlignment="1">
      <alignment horizontal="center" vertical="center" wrapText="1"/>
    </xf>
    <xf numFmtId="0" fontId="54" fillId="19" borderId="1" xfId="0" applyFont="1" applyFill="1" applyBorder="1" applyAlignment="1">
      <alignment horizontal="center" vertical="center" wrapText="1"/>
    </xf>
    <xf numFmtId="0" fontId="33" fillId="79" borderId="67" xfId="0" applyFont="1" applyFill="1" applyBorder="1" applyAlignment="1">
      <alignment horizontal="center" vertical="center" wrapText="1"/>
    </xf>
    <xf numFmtId="1" fontId="85" fillId="92" borderId="138" xfId="0" applyNumberFormat="1" applyFont="1" applyFill="1" applyBorder="1" applyAlignment="1">
      <alignment horizontal="center" vertical="center" wrapText="1"/>
    </xf>
    <xf numFmtId="0" fontId="33" fillId="79" borderId="139" xfId="0" applyFont="1" applyFill="1" applyBorder="1" applyAlignment="1">
      <alignment horizontal="center" vertical="center" wrapText="1"/>
    </xf>
    <xf numFmtId="0" fontId="83" fillId="31" borderId="135" xfId="0" applyFont="1" applyFill="1" applyBorder="1" applyAlignment="1">
      <alignment horizontal="center" vertical="center" wrapText="1"/>
    </xf>
    <xf numFmtId="2" fontId="9" fillId="83" borderId="112" xfId="0" applyNumberFormat="1" applyFont="1" applyFill="1" applyBorder="1" applyAlignment="1">
      <alignment horizontal="center" vertical="center" wrapText="1"/>
    </xf>
    <xf numFmtId="0" fontId="33" fillId="79" borderId="140" xfId="0" applyFont="1" applyFill="1" applyBorder="1" applyAlignment="1">
      <alignment horizontal="center" vertical="center" wrapText="1"/>
    </xf>
    <xf numFmtId="0" fontId="27" fillId="30" borderId="104" xfId="0" applyFont="1" applyFill="1" applyBorder="1" applyAlignment="1">
      <alignment horizontal="center" vertical="center" wrapText="1"/>
    </xf>
    <xf numFmtId="0" fontId="27" fillId="30" borderId="86" xfId="0" applyFont="1" applyFill="1" applyBorder="1" applyAlignment="1">
      <alignment horizontal="center" vertical="center"/>
    </xf>
    <xf numFmtId="0" fontId="27" fillId="31" borderId="93" xfId="0" applyFont="1" applyFill="1" applyBorder="1" applyAlignment="1">
      <alignment horizontal="center" vertical="center" wrapText="1"/>
    </xf>
    <xf numFmtId="2" fontId="31" fillId="79" borderId="130" xfId="0" applyNumberFormat="1" applyFont="1" applyFill="1" applyBorder="1" applyAlignment="1">
      <alignment horizontal="center" vertical="center" wrapText="1"/>
    </xf>
    <xf numFmtId="1" fontId="85" fillId="79" borderId="1" xfId="0" applyNumberFormat="1" applyFont="1" applyFill="1" applyBorder="1" applyAlignment="1">
      <alignment horizontal="center" vertical="center" wrapText="1"/>
    </xf>
    <xf numFmtId="0" fontId="43" fillId="79" borderId="1" xfId="0" applyFont="1" applyFill="1" applyBorder="1" applyAlignment="1">
      <alignment horizontal="center" vertical="center" wrapText="1"/>
    </xf>
    <xf numFmtId="2" fontId="9" fillId="79" borderId="0" xfId="0" applyNumberFormat="1" applyFont="1" applyFill="1" applyAlignment="1">
      <alignment horizontal="center" vertical="center" wrapText="1"/>
    </xf>
    <xf numFmtId="1" fontId="10" fillId="79" borderId="1" xfId="0" applyNumberFormat="1" applyFont="1" applyFill="1" applyBorder="1" applyAlignment="1">
      <alignment horizontal="center" vertical="center" wrapText="1"/>
    </xf>
    <xf numFmtId="0" fontId="44" fillId="79" borderId="1" xfId="0" applyFont="1" applyFill="1" applyBorder="1" applyAlignment="1">
      <alignment horizontal="center" vertical="center" wrapText="1"/>
    </xf>
    <xf numFmtId="0" fontId="54" fillId="79" borderId="1" xfId="0" applyFont="1" applyFill="1" applyBorder="1" applyAlignment="1">
      <alignment horizontal="center" vertical="center" wrapText="1"/>
    </xf>
    <xf numFmtId="1" fontId="55" fillId="79" borderId="1" xfId="0" applyNumberFormat="1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/>
    </xf>
  </cellXfs>
  <cellStyles count="25">
    <cellStyle name="cf1" xfId="2" xr:uid="{ED61AF24-288B-48B3-BF54-1F4557E3415D}"/>
    <cellStyle name="cf10" xfId="3" xr:uid="{B55D80DF-E742-40A0-892B-9143DAA7D1FF}"/>
    <cellStyle name="cf11" xfId="4" xr:uid="{009B481C-F641-4B88-8840-B1937CF64135}"/>
    <cellStyle name="cf12" xfId="5" xr:uid="{46B29DDF-EC7B-44A5-9409-4899C94AA8A3}"/>
    <cellStyle name="cf13" xfId="6" xr:uid="{9E02ADAA-A188-4339-9055-F7CB77E543FB}"/>
    <cellStyle name="cf14" xfId="7" xr:uid="{FDF4F5FC-2272-4030-9AB8-0E158FD9D10D}"/>
    <cellStyle name="cf15" xfId="8" xr:uid="{D78C50F5-28C5-4B87-AC71-50508535344D}"/>
    <cellStyle name="cf16" xfId="9" xr:uid="{EDF37961-5991-4452-B384-8AB8095B8C3B}"/>
    <cellStyle name="cf17" xfId="10" xr:uid="{0CDE2041-9A40-42DD-9B3D-C96A67B6BFC6}"/>
    <cellStyle name="cf18" xfId="11" xr:uid="{70A1BFBC-10C3-4E31-9DCA-339DDD3AD853}"/>
    <cellStyle name="cf19" xfId="12" xr:uid="{5A5F3C01-4048-4934-A0DA-3F4F16AF273E}"/>
    <cellStyle name="cf2" xfId="13" xr:uid="{AF6BDA56-09EC-46C1-A35A-0264EC30678D}"/>
    <cellStyle name="cf20" xfId="14" xr:uid="{57494FA4-75A7-4239-9692-7E556EADD0D1}"/>
    <cellStyle name="cf21" xfId="15" xr:uid="{F4557B45-5CB5-4995-A1C2-E824E864115F}"/>
    <cellStyle name="cf3" xfId="16" xr:uid="{3FD3086E-33C7-47A1-A905-7E3E35AA4DE1}"/>
    <cellStyle name="cf4" xfId="17" xr:uid="{93F0D7BD-BD1C-4F70-8A39-FA97F1F5C1BE}"/>
    <cellStyle name="cf5" xfId="18" xr:uid="{CF9326B7-E0C3-48F9-A00E-7E6525C1D139}"/>
    <cellStyle name="cf6" xfId="19" xr:uid="{004B1124-A9EB-4C5A-936E-1821A8353A2A}"/>
    <cellStyle name="cf7" xfId="20" xr:uid="{AE6E431A-54A3-4DAF-BC27-1CC41CC8B777}"/>
    <cellStyle name="cf8" xfId="21" xr:uid="{8EEBD9FD-33BA-46E4-A28D-0522CE58157C}"/>
    <cellStyle name="cf9" xfId="22" xr:uid="{8AF18E49-8BFE-4680-B574-87A1D4499A45}"/>
    <cellStyle name="Comma" xfId="1" builtinId="3" customBuiltin="1"/>
    <cellStyle name="Normal" xfId="0" builtinId="0" customBuiltin="1"/>
    <cellStyle name="Normal 2" xfId="23" xr:uid="{A370FDD7-66FF-4740-B611-CB38A4DA9615}"/>
    <cellStyle name="Percent" xfId="24" xr:uid="{C84327DE-07B9-4070-9285-5932E7D4CF20}"/>
  </cellStyles>
  <dxfs count="77">
    <dxf>
      <font>
        <color rgb="FF9C0006"/>
        <family val="2"/>
      </font>
      <fill>
        <patternFill patternType="solid">
          <fgColor rgb="FFD9D9D9"/>
          <bgColor rgb="FFD9D9D9"/>
        </patternFill>
      </fill>
    </dxf>
    <dxf>
      <font>
        <color rgb="FF9C0006"/>
        <family val="2"/>
      </font>
      <fill>
        <patternFill patternType="solid">
          <fgColor rgb="FFD9E7FD"/>
          <bgColor rgb="FFD9E7FD"/>
        </patternFill>
      </fill>
    </dxf>
    <dxf>
      <font>
        <color rgb="FF9C0006"/>
        <family val="2"/>
      </font>
      <fill>
        <patternFill patternType="solid">
          <fgColor rgb="FFFBDAD7"/>
          <bgColor rgb="FFFBDAD7"/>
        </patternFill>
      </fill>
    </dxf>
    <dxf>
      <font>
        <color rgb="FF9C0006"/>
        <family val="2"/>
      </font>
      <fill>
        <patternFill patternType="solid">
          <fgColor rgb="FFFEF2CD"/>
          <bgColor rgb="FFFEF2CD"/>
        </patternFill>
      </fill>
    </dxf>
    <dxf>
      <font>
        <color rgb="FF9C0006"/>
        <family val="2"/>
      </font>
      <fill>
        <patternFill patternType="solid">
          <fgColor rgb="FFD1F1DA"/>
          <bgColor rgb="FFD1F1DA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BFBFBF"/>
          <bgColor rgb="FFBFBFBF"/>
        </patternFill>
      </fill>
    </dxf>
    <dxf>
      <font>
        <color rgb="FF9C0006"/>
        <family val="2"/>
      </font>
      <fill>
        <patternFill patternType="solid">
          <fgColor rgb="FF8CB5F9"/>
          <bgColor rgb="FF8CB5F9"/>
        </patternFill>
      </fill>
    </dxf>
    <dxf>
      <font>
        <color rgb="FF9C0006"/>
        <family val="2"/>
      </font>
      <fill>
        <patternFill patternType="solid">
          <fgColor rgb="FFF28E86"/>
          <bgColor rgb="FFF28E86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0006"/>
        <family val="2"/>
      </font>
      <fill>
        <patternFill patternType="solid">
          <fgColor rgb="FFFEA767"/>
          <bgColor rgb="FFFEA767"/>
        </patternFill>
      </fill>
    </dxf>
    <dxf>
      <font>
        <b/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B6D7A8"/>
          <bgColor rgb="FFB6D7A8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9C5700"/>
        <family val="2"/>
      </font>
      <fill>
        <patternFill patternType="solid">
          <fgColor rgb="FFFFEB9C"/>
          <bgColor rgb="FFFFEB9C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FFFF"/>
          <bgColor rgb="FFFFFFFF"/>
        </patternFill>
      </fill>
    </dxf>
    <dxf>
      <font>
        <b/>
        <color rgb="FFFFFFFF"/>
        <family val="2"/>
      </font>
      <fill>
        <patternFill patternType="solid">
          <fgColor rgb="FFC00000"/>
          <bgColor rgb="FFC00000"/>
        </patternFill>
      </fill>
    </dxf>
    <dxf>
      <font>
        <b/>
        <color rgb="FFFFFFFF"/>
        <family val="2"/>
      </font>
      <fill>
        <patternFill patternType="solid">
          <fgColor rgb="FFFF6600"/>
          <bgColor rgb="FFFF6600"/>
        </patternFill>
      </fill>
    </dxf>
    <dxf>
      <font>
        <b/>
        <color rgb="FF3D3100"/>
        <family val="2"/>
      </font>
      <fill>
        <patternFill patternType="solid">
          <fgColor rgb="FFFFCC00"/>
          <bgColor rgb="FFFFCC00"/>
        </patternFill>
      </fill>
    </dxf>
    <dxf>
      <font>
        <b/>
        <color rgb="FFFFFFFF"/>
        <family val="2"/>
      </font>
      <fill>
        <patternFill patternType="solid">
          <fgColor rgb="FF00B050"/>
          <bgColor rgb="FF00B050"/>
        </patternFill>
      </fill>
    </dxf>
    <dxf>
      <fill>
        <patternFill patternType="solid">
          <fgColor rgb="FFB6D7A8"/>
          <bgColor rgb="FFB6D7A8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  <dxf>
      <font>
        <color rgb="FF006100"/>
        <family val="2"/>
      </font>
      <fill>
        <patternFill patternType="solid">
          <fgColor rgb="FFC6EFCE"/>
          <bgColor rgb="FFC6EFCE"/>
        </patternFill>
      </fill>
    </dxf>
    <dxf>
      <font>
        <color rgb="FF9C0006"/>
        <family val="2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Plan vs Produced by Section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Dashboard!$B$12:$B$12</c:f>
              <c:strCache>
                <c:ptCount val="1"/>
                <c:pt idx="0">
                  <c:v>Plan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</c:spPr>
          <c:invertIfNegative val="0"/>
          <c:cat>
            <c:strRef>
              <c:f>Dashboard!$A$13:$A$18</c:f>
              <c:strCache>
                <c:ptCount val="6"/>
                <c:pt idx="0">
                  <c:v>Atta</c:v>
                </c:pt>
                <c:pt idx="1">
                  <c:v>Honey</c:v>
                </c:pt>
                <c:pt idx="2">
                  <c:v>Jaggery</c:v>
                </c:pt>
                <c:pt idx="3">
                  <c:v>MG</c:v>
                </c:pt>
                <c:pt idx="4">
                  <c:v>Oil</c:v>
                </c:pt>
                <c:pt idx="5">
                  <c:v>Raw_Agri</c:v>
                </c:pt>
              </c:strCache>
            </c:strRef>
          </c:cat>
          <c:val>
            <c:numRef>
              <c:f>Dashboard!$B$13:$B$18</c:f>
              <c:numCache>
                <c:formatCode>#,##0</c:formatCode>
                <c:ptCount val="6"/>
                <c:pt idx="0">
                  <c:v>61693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57687</c:v>
                </c:pt>
                <c:pt idx="5">
                  <c:v>55191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EA-45DE-96C1-C6C33B6FE7E0}"/>
            </c:ext>
          </c:extLst>
        </c:ser>
        <c:ser>
          <c:idx val="1"/>
          <c:order val="1"/>
          <c:tx>
            <c:strRef>
              <c:f>Dashboard!$C$12:$C$12</c:f>
              <c:strCache>
                <c:ptCount val="1"/>
                <c:pt idx="0">
                  <c:v>Produced</c:v>
                </c:pt>
              </c:strCache>
            </c:strRef>
          </c:tx>
          <c:spPr>
            <a:solidFill>
              <a:srgbClr val="EA4335"/>
            </a:solidFill>
            <a:ln>
              <a:noFill/>
            </a:ln>
          </c:spPr>
          <c:invertIfNegative val="0"/>
          <c:cat>
            <c:strRef>
              <c:f>Dashboard!$A$13:$A$18</c:f>
              <c:strCache>
                <c:ptCount val="6"/>
                <c:pt idx="0">
                  <c:v>Atta</c:v>
                </c:pt>
                <c:pt idx="1">
                  <c:v>Honey</c:v>
                </c:pt>
                <c:pt idx="2">
                  <c:v>Jaggery</c:v>
                </c:pt>
                <c:pt idx="3">
                  <c:v>MG</c:v>
                </c:pt>
                <c:pt idx="4">
                  <c:v>Oil</c:v>
                </c:pt>
                <c:pt idx="5">
                  <c:v>Raw_Agri</c:v>
                </c:pt>
              </c:strCache>
            </c:strRef>
          </c:cat>
          <c:val>
            <c:numRef>
              <c:f>Dashboard!$C$13:$C$18</c:f>
              <c:numCache>
                <c:formatCode>#,##0</c:formatCode>
                <c:ptCount val="6"/>
                <c:pt idx="0">
                  <c:v>50144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56535.8</c:v>
                </c:pt>
                <c:pt idx="5">
                  <c:v>34066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EA-45DE-96C1-C6C33B6FE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6374000"/>
        <c:axId val="1349078672"/>
      </c:barChart>
      <c:valAx>
        <c:axId val="1349078672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286374000"/>
        <c:crosses val="autoZero"/>
        <c:crossBetween val="between"/>
      </c:valAx>
      <c:catAx>
        <c:axId val="1286374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07867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Fulfillment % by Section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Dashboard!$AD$98:$AD$98</c:f>
              <c:strCache>
                <c:ptCount val="1"/>
                <c:pt idx="0">
                  <c:v>Fulfillment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</c:spPr>
          <c:invertIfNegative val="0"/>
          <c:dLbls>
            <c:numFmt formatCode="0%" sourceLinked="0"/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Dashboard!$AC$99:$AC$104</c:f>
              <c:strCache>
                <c:ptCount val="6"/>
                <c:pt idx="0">
                  <c:v>Atta</c:v>
                </c:pt>
                <c:pt idx="1">
                  <c:v>Honey</c:v>
                </c:pt>
                <c:pt idx="2">
                  <c:v>Jaggery</c:v>
                </c:pt>
                <c:pt idx="3">
                  <c:v>MG</c:v>
                </c:pt>
                <c:pt idx="4">
                  <c:v>Oil</c:v>
                </c:pt>
                <c:pt idx="5">
                  <c:v>Raw_Agri</c:v>
                </c:pt>
              </c:strCache>
            </c:strRef>
          </c:cat>
          <c:val>
            <c:numRef>
              <c:f>Dashboard!$AD$99:$AD$104</c:f>
              <c:numCache>
                <c:formatCode>General</c:formatCode>
                <c:ptCount val="6"/>
                <c:pt idx="0">
                  <c:v>0.8127988588656736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0.98004403071749269</c:v>
                </c:pt>
                <c:pt idx="5">
                  <c:v>0.61723831784167704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8E0-4699-9A81-11DBB1D37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55785760"/>
        <c:axId val="1349084432"/>
      </c:barChart>
      <c:valAx>
        <c:axId val="1349084432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5785760"/>
        <c:crosses val="autoZero"/>
        <c:crossBetween val="between"/>
      </c:valAx>
      <c:catAx>
        <c:axId val="1355785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08443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Pending SKUs by Priority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strRef>
              <c:f>Dashboard!$I$21:$I$21</c:f>
              <c:strCache>
                <c:ptCount val="1"/>
                <c:pt idx="0">
                  <c:v>SKU Count</c:v>
                </c:pt>
              </c:strCache>
            </c:strRef>
          </c:tx>
          <c:dPt>
            <c:idx val="0"/>
            <c:bubble3D val="0"/>
            <c:spPr>
              <a:solidFill>
                <a:srgbClr val="4285F4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FA8F-4322-A539-05BC0C6D3B9E}"/>
              </c:ext>
            </c:extLst>
          </c:dPt>
          <c:dPt>
            <c:idx val="1"/>
            <c:bubble3D val="0"/>
            <c:spPr>
              <a:solidFill>
                <a:srgbClr val="EA4335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FA8F-4322-A539-05BC0C6D3B9E}"/>
              </c:ext>
            </c:extLst>
          </c:dPt>
          <c:dPt>
            <c:idx val="2"/>
            <c:bubble3D val="0"/>
            <c:spPr>
              <a:solidFill>
                <a:srgbClr val="FBBC04"/>
              </a:solidFill>
              <a:ln w="19046">
                <a:solidFill>
                  <a:srgbClr val="FFFFFF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FA8F-4322-A539-05BC0C6D3B9E}"/>
              </c:ext>
            </c:extLst>
          </c:dPt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Dashboard!$H$22:$H$24</c:f>
              <c:strCache>
                <c:ptCount val="3"/>
                <c:pt idx="0">
                  <c:v>P1 – Critical</c:v>
                </c:pt>
                <c:pt idx="1">
                  <c:v>P2 – High</c:v>
                </c:pt>
                <c:pt idx="2">
                  <c:v>P3 – Normal</c:v>
                </c:pt>
              </c:strCache>
            </c:strRef>
          </c:cat>
          <c:val>
            <c:numRef>
              <c:f>Dashboard!$I$22:$I$24</c:f>
              <c:numCache>
                <c:formatCode>#,##0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A8F-4322-A539-05BC0C6D3B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360"/>
        <c:holeSize val="75"/>
      </c:doughnutChart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9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Top 10 Pending SKUs (packets)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Dashboard!$AD$107:$AD$107</c:f>
              <c:strCache>
                <c:ptCount val="1"/>
                <c:pt idx="0">
                  <c:v>Pending PKT</c:v>
                </c:pt>
              </c:strCache>
            </c:strRef>
          </c:tx>
          <c:spPr>
            <a:solidFill>
              <a:srgbClr val="4285F4"/>
            </a:solidFill>
            <a:ln>
              <a:noFill/>
            </a:ln>
          </c:spPr>
          <c:invertIfNegative val="0"/>
          <c:dLbls>
            <c:numFmt formatCode="#,##0" sourceLinked="0"/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900" b="0" i="0" u="none" strike="noStrike" kern="1200" baseline="0">
                    <a:solidFill>
                      <a:srgbClr val="40404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Dashboard!$AC$108:$AC$117</c:f>
              <c:strCache>
                <c:ptCount val="4"/>
                <c:pt idx="0">
                  <c:v>Khapli protein atta 2kg</c:v>
                </c:pt>
                <c:pt idx="1">
                  <c:v>Jowar atta 500</c:v>
                </c:pt>
                <c:pt idx="2">
                  <c:v>Jowar Atta (Stoneground) - 2kg</c:v>
                </c:pt>
                <c:pt idx="3">
                  <c:v>Jowar atta 910g</c:v>
                </c:pt>
              </c:strCache>
            </c:strRef>
          </c:cat>
          <c:val>
            <c:numRef>
              <c:f>Dashboard!$AD$108:$AD$117</c:f>
              <c:numCache>
                <c:formatCode>General</c:formatCode>
                <c:ptCount val="10"/>
                <c:pt idx="0">
                  <c:v>12157</c:v>
                </c:pt>
                <c:pt idx="1">
                  <c:v>6095</c:v>
                </c:pt>
                <c:pt idx="2">
                  <c:v>1780</c:v>
                </c:pt>
                <c:pt idx="3">
                  <c:v>387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94-44D3-A09E-4C17003B17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355782048"/>
        <c:axId val="1349077712"/>
      </c:barChart>
      <c:valAx>
        <c:axId val="1349077712"/>
        <c:scaling>
          <c:orientation val="minMax"/>
        </c:scaling>
        <c:delete val="0"/>
        <c:axPos val="t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5782048"/>
        <c:crosses val="autoZero"/>
        <c:crossBetween val="between"/>
      </c:valAx>
      <c:catAx>
        <c:axId val="135578204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07771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0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0" i="0" u="none" strike="noStrike" kern="1200" spc="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r>
              <a:rPr lang="en-IN" sz="1400" b="0" i="0" u="none" strike="noStrike" kern="1200" cap="none" spc="0" baseline="0">
                <a:solidFill>
                  <a:srgbClr val="595959"/>
                </a:solidFill>
                <a:uFillTx/>
                <a:latin typeface="Arial"/>
                <a:ea typeface="Arial"/>
                <a:cs typeface="Arial"/>
              </a:rPr>
              <a:t>Burn-up: Actual vs Target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Dashboard!$AD$120:$AD$120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EA4335"/>
              </a:solidFill>
              <a:prstDash val="solid"/>
              <a:round/>
            </a:ln>
          </c:spPr>
          <c:marker>
            <c:symbol val="none"/>
          </c:marker>
          <c:cat>
            <c:numRef>
              <c:f>Dashboard!$AC$121:$AC$150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Dashboard!$AD$121:$AD$150</c:f>
              <c:numCache>
                <c:formatCode>General</c:formatCode>
                <c:ptCount val="30"/>
                <c:pt idx="0">
                  <c:v>6537</c:v>
                </c:pt>
                <c:pt idx="1">
                  <c:v>10461</c:v>
                </c:pt>
                <c:pt idx="2">
                  <c:v>10461</c:v>
                </c:pt>
                <c:pt idx="3">
                  <c:v>14572</c:v>
                </c:pt>
                <c:pt idx="4">
                  <c:v>20050</c:v>
                </c:pt>
                <c:pt idx="5">
                  <c:v>23096</c:v>
                </c:pt>
                <c:pt idx="6">
                  <c:v>26169</c:v>
                </c:pt>
                <c:pt idx="7">
                  <c:v>41114</c:v>
                </c:pt>
                <c:pt idx="8">
                  <c:v>43130</c:v>
                </c:pt>
                <c:pt idx="9">
                  <c:v>46730</c:v>
                </c:pt>
                <c:pt idx="10">
                  <c:v>51361</c:v>
                </c:pt>
                <c:pt idx="11">
                  <c:v>57571</c:v>
                </c:pt>
                <c:pt idx="12">
                  <c:v>57571</c:v>
                </c:pt>
                <c:pt idx="13">
                  <c:v>61411</c:v>
                </c:pt>
                <c:pt idx="14">
                  <c:v>66258</c:v>
                </c:pt>
                <c:pt idx="15">
                  <c:v>69974</c:v>
                </c:pt>
                <c:pt idx="16">
                  <c:v>74057</c:v>
                </c:pt>
                <c:pt idx="17">
                  <c:v>77035</c:v>
                </c:pt>
                <c:pt idx="18">
                  <c:v>88042</c:v>
                </c:pt>
                <c:pt idx="19">
                  <c:v>97820.800000000003</c:v>
                </c:pt>
                <c:pt idx="20">
                  <c:v>107033.8</c:v>
                </c:pt>
                <c:pt idx="21">
                  <c:v>107033.8</c:v>
                </c:pt>
                <c:pt idx="22">
                  <c:v>107183.8</c:v>
                </c:pt>
                <c:pt idx="23">
                  <c:v>109013.8</c:v>
                </c:pt>
                <c:pt idx="24">
                  <c:v>111719.8</c:v>
                </c:pt>
                <c:pt idx="25">
                  <c:v>116059.8</c:v>
                </c:pt>
                <c:pt idx="26">
                  <c:v>122127.8</c:v>
                </c:pt>
                <c:pt idx="27">
                  <c:v>128256.8</c:v>
                </c:pt>
                <c:pt idx="28">
                  <c:v>133980.79999999999</c:v>
                </c:pt>
                <c:pt idx="29">
                  <c:v>138245.79999999999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F-4BEA-83E5-910605E1B9C2}"/>
            </c:ext>
          </c:extLst>
        </c:ser>
        <c:ser>
          <c:idx val="1"/>
          <c:order val="1"/>
          <c:tx>
            <c:strRef>
              <c:f>Dashboard!$AE$120:$AE$120</c:f>
              <c:strCache>
                <c:ptCount val="1"/>
                <c:pt idx="0">
                  <c:v>Target</c:v>
                </c:pt>
              </c:strCache>
            </c:strRef>
          </c:tx>
          <c:spPr>
            <a:ln w="28575" cap="rnd">
              <a:solidFill>
                <a:srgbClr val="FBBC04"/>
              </a:solidFill>
              <a:prstDash val="solid"/>
              <a:round/>
            </a:ln>
          </c:spPr>
          <c:marker>
            <c:symbol val="none"/>
          </c:marker>
          <c:cat>
            <c:numRef>
              <c:f>Dashboard!$AC$121:$AC$150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cat>
          <c:val>
            <c:numRef>
              <c:f>Dashboard!$AE$121:$AE$150</c:f>
              <c:numCache>
                <c:formatCode>General</c:formatCode>
                <c:ptCount val="30"/>
                <c:pt idx="0">
                  <c:v>5819</c:v>
                </c:pt>
                <c:pt idx="1">
                  <c:v>11638</c:v>
                </c:pt>
                <c:pt idx="2">
                  <c:v>17457</c:v>
                </c:pt>
                <c:pt idx="3">
                  <c:v>23276</c:v>
                </c:pt>
                <c:pt idx="4">
                  <c:v>29095</c:v>
                </c:pt>
                <c:pt idx="5">
                  <c:v>34914</c:v>
                </c:pt>
                <c:pt idx="6">
                  <c:v>40733</c:v>
                </c:pt>
                <c:pt idx="7">
                  <c:v>46552</c:v>
                </c:pt>
                <c:pt idx="8">
                  <c:v>52371</c:v>
                </c:pt>
                <c:pt idx="9">
                  <c:v>58190</c:v>
                </c:pt>
                <c:pt idx="10">
                  <c:v>64009</c:v>
                </c:pt>
                <c:pt idx="11">
                  <c:v>69828</c:v>
                </c:pt>
                <c:pt idx="12">
                  <c:v>75647</c:v>
                </c:pt>
                <c:pt idx="13">
                  <c:v>81466</c:v>
                </c:pt>
                <c:pt idx="14">
                  <c:v>87286</c:v>
                </c:pt>
                <c:pt idx="15">
                  <c:v>93105</c:v>
                </c:pt>
                <c:pt idx="16">
                  <c:v>98924</c:v>
                </c:pt>
                <c:pt idx="17">
                  <c:v>104743</c:v>
                </c:pt>
                <c:pt idx="18">
                  <c:v>110562</c:v>
                </c:pt>
                <c:pt idx="19">
                  <c:v>116381</c:v>
                </c:pt>
                <c:pt idx="20">
                  <c:v>122200</c:v>
                </c:pt>
                <c:pt idx="21">
                  <c:v>128019</c:v>
                </c:pt>
                <c:pt idx="22">
                  <c:v>133838</c:v>
                </c:pt>
                <c:pt idx="23">
                  <c:v>139657</c:v>
                </c:pt>
                <c:pt idx="24">
                  <c:v>145476</c:v>
                </c:pt>
                <c:pt idx="25">
                  <c:v>151295</c:v>
                </c:pt>
                <c:pt idx="26">
                  <c:v>157114</c:v>
                </c:pt>
                <c:pt idx="27">
                  <c:v>162933</c:v>
                </c:pt>
                <c:pt idx="28">
                  <c:v>168752</c:v>
                </c:pt>
                <c:pt idx="29">
                  <c:v>174571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FF-4BEA-83E5-910605E1B9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55780192"/>
        <c:axId val="1349075312"/>
      </c:lineChart>
      <c:valAx>
        <c:axId val="1349075312"/>
        <c:scaling>
          <c:orientation val="minMax"/>
        </c:scaling>
        <c:delete val="0"/>
        <c:axPos val="l"/>
        <c:majorGridlines>
          <c:spPr>
            <a:ln w="9528" cap="flat">
              <a:solidFill>
                <a:srgbClr val="D9D9D9"/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55780192"/>
        <c:crosses val="autoZero"/>
        <c:crossBetween val="between"/>
      </c:valAx>
      <c:catAx>
        <c:axId val="1355780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900" b="0" i="0" u="none" strike="noStrike" kern="1200" baseline="0">
                <a:solidFill>
                  <a:srgbClr val="595959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075312"/>
        <c:crosses val="autoZero"/>
        <c:auto val="1"/>
        <c:lblAlgn val="ctr"/>
        <c:lblOffset val="100"/>
        <c:tickLblSkip val="1"/>
        <c:noMultiLvlLbl val="0"/>
      </c:catAx>
      <c:spPr>
        <a:noFill/>
        <a:ln>
          <a:noFill/>
        </a:ln>
      </c:spPr>
    </c:plotArea>
    <c:legend>
      <c:legendPos val="b"/>
      <c:overlay val="0"/>
      <c:spPr>
        <a:noFill/>
        <a:ln>
          <a:noFill/>
        </a:ln>
      </c:spPr>
      <c:txPr>
        <a:bodyPr lIns="0" tIns="0" rIns="0" bIns="0"/>
        <a:lstStyle/>
        <a:p>
          <a:pPr marL="0" marR="0" indent="0" defTabSz="914400" fontAlgn="auto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tabLst/>
            <a:defRPr sz="900" b="0" i="0" u="none" strike="noStrike" kern="1200" baseline="0">
              <a:solidFill>
                <a:srgbClr val="595959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0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1800" b="1" i="0" u="none" strike="noStrike" kern="1200" cap="none" spc="0" baseline="0">
                <a:solidFill>
                  <a:srgbClr val="000000"/>
                </a:solidFill>
                <a:uFillTx/>
                <a:latin typeface="Arial"/>
                <a:ea typeface="Arial"/>
                <a:cs typeface="Arial"/>
              </a:rPr>
              <a:t>Production Compliance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Report!$D$46:$D$46</c:f>
              <c:strCache>
                <c:ptCount val="1"/>
                <c:pt idx="0">
                  <c:v>Fill Rate %</c:v>
                </c:pt>
              </c:strCache>
            </c:strRef>
          </c:tx>
          <c:spPr>
            <a:solidFill>
              <a:srgbClr val="4285F4"/>
            </a:solidFill>
            <a:ln w="9528">
              <a:solidFill>
                <a:srgbClr val="000000"/>
              </a:solidFill>
              <a:prstDash val="solid"/>
            </a:ln>
          </c:spPr>
          <c:invertIfNegative val="0"/>
          <c:dPt>
            <c:idx val="7"/>
            <c:invertIfNegative val="0"/>
            <c:bubble3D val="0"/>
            <c:spPr>
              <a:solidFill>
                <a:srgbClr val="277E40"/>
              </a:solidFill>
              <a:ln w="9528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86AE-4102-8751-1B24035801F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Report!$A$47:$A$54</c:f>
              <c:strCache>
                <c:ptCount val="8"/>
                <c:pt idx="0">
                  <c:v>Atta</c:v>
                </c:pt>
                <c:pt idx="1">
                  <c:v>Honey</c:v>
                </c:pt>
                <c:pt idx="2">
                  <c:v>Jaggery</c:v>
                </c:pt>
                <c:pt idx="3">
                  <c:v>Raw_Agri</c:v>
                </c:pt>
                <c:pt idx="4">
                  <c:v>Oil</c:v>
                </c:pt>
                <c:pt idx="5">
                  <c:v>MG</c:v>
                </c:pt>
                <c:pt idx="6">
                  <c:v>Ghee</c:v>
                </c:pt>
                <c:pt idx="7">
                  <c:v>TOTAL</c:v>
                </c:pt>
              </c:strCache>
            </c:strRef>
          </c:cat>
          <c:val>
            <c:numRef>
              <c:f>Report!$D$47:$D$54</c:f>
              <c:numCache>
                <c:formatCode>0%</c:formatCode>
                <c:ptCount val="8"/>
                <c:pt idx="0">
                  <c:v>1.1158466417805719</c:v>
                </c:pt>
                <c:pt idx="1">
                  <c:v>1.4441917424772568</c:v>
                </c:pt>
                <c:pt idx="2">
                  <c:v>1.4386399351765455</c:v>
                </c:pt>
                <c:pt idx="3">
                  <c:v>0.64671145966279298</c:v>
                </c:pt>
                <c:pt idx="4">
                  <c:v>0.98004403071749269</c:v>
                </c:pt>
                <c:pt idx="5">
                  <c:v>0.72181982117364185</c:v>
                </c:pt>
                <c:pt idx="6">
                  <c:v>0.7607885138070748</c:v>
                </c:pt>
                <c:pt idx="7">
                  <c:v>0.89846656311637674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AE-4102-8751-1B240358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339264"/>
        <c:axId val="1349141552"/>
      </c:barChart>
      <c:lineChart>
        <c:grouping val="standard"/>
        <c:varyColors val="0"/>
        <c:ser>
          <c:idx val="1"/>
          <c:order val="1"/>
          <c:tx>
            <c:strRef>
              <c:f>Report!$E$46:$E$46</c:f>
              <c:strCache>
                <c:ptCount val="1"/>
                <c:pt idx="0">
                  <c:v>Target %</c:v>
                </c:pt>
              </c:strCache>
            </c:strRef>
          </c:tx>
          <c:spPr>
            <a:ln w="38103" cap="rnd">
              <a:solidFill>
                <a:srgbClr val="EA4335"/>
              </a:solidFill>
              <a:prstDash val="solid"/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3-86AE-4102-8751-1B24035801FC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4-86AE-4102-8751-1B24035801FC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5-86AE-4102-8751-1B24035801FC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6-86AE-4102-8751-1B24035801FC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7-86AE-4102-8751-1B24035801FC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8-86AE-4102-8751-1B24035801FC}"/>
              </c:ext>
            </c:extLst>
          </c:dPt>
          <c:dPt>
            <c:idx val="6"/>
            <c:bubble3D val="0"/>
            <c:extLst>
              <c:ext xmlns:c16="http://schemas.microsoft.com/office/drawing/2014/chart" uri="{C3380CC4-5D6E-409C-BE32-E72D297353CC}">
                <c16:uniqueId val="{00000009-86AE-4102-8751-1B24035801FC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6AE-4102-8751-1B24035801FC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6AE-4102-8751-1B24035801FC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6AE-4102-8751-1B24035801FC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6AE-4102-8751-1B24035801FC}"/>
                </c:ext>
              </c:extLst>
            </c:dLbl>
            <c:dLbl>
              <c:idx val="4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6AE-4102-8751-1B24035801FC}"/>
                </c:ext>
              </c:extLst>
            </c:dLbl>
            <c:dLbl>
              <c:idx val="5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6AE-4102-8751-1B24035801FC}"/>
                </c:ext>
              </c:extLst>
            </c:dLbl>
            <c:dLbl>
              <c:idx val="6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6AE-4102-8751-1B24035801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Report!$A$47:$A$54</c:f>
              <c:strCache>
                <c:ptCount val="8"/>
                <c:pt idx="0">
                  <c:v>Atta</c:v>
                </c:pt>
                <c:pt idx="1">
                  <c:v>Honey</c:v>
                </c:pt>
                <c:pt idx="2">
                  <c:v>Jaggery</c:v>
                </c:pt>
                <c:pt idx="3">
                  <c:v>Raw_Agri</c:v>
                </c:pt>
                <c:pt idx="4">
                  <c:v>Oil</c:v>
                </c:pt>
                <c:pt idx="5">
                  <c:v>MG</c:v>
                </c:pt>
                <c:pt idx="6">
                  <c:v>Ghee</c:v>
                </c:pt>
                <c:pt idx="7">
                  <c:v>TOTAL</c:v>
                </c:pt>
              </c:strCache>
            </c:strRef>
          </c:cat>
          <c:val>
            <c:numRef>
              <c:f>Report!$E$47:$E$54</c:f>
              <c:numCache>
                <c:formatCode>0%</c:formatCode>
                <c:ptCount val="8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  <c:pt idx="4">
                  <c:v>0.4</c:v>
                </c:pt>
                <c:pt idx="5">
                  <c:v>0.4</c:v>
                </c:pt>
                <c:pt idx="6">
                  <c:v>0.4</c:v>
                </c:pt>
                <c:pt idx="7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AE-4102-8751-1B24035801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339264"/>
        <c:axId val="1349141552"/>
      </c:lineChart>
      <c:valAx>
        <c:axId val="134914155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89339264"/>
        <c:crosses val="autoZero"/>
        <c:crossBetween val="between"/>
      </c:valAx>
      <c:catAx>
        <c:axId val="1389339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14155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c:style val="2"/>
  <c:chart>
    <c:title>
      <c:tx>
        <c:rich>
          <a:bodyPr lIns="0" tIns="0" rIns="0" bIns="0"/>
          <a:lstStyle/>
          <a:p>
            <a:pPr marL="0" marR="0" indent="0" algn="ctr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800" b="1" i="0" u="none" strike="noStrike" kern="1200" spc="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IN" sz="1800" b="1" i="0" u="none" strike="noStrike" kern="1200" cap="none" spc="0" baseline="0">
                <a:solidFill>
                  <a:srgbClr val="000000"/>
                </a:solidFill>
                <a:uFillTx/>
                <a:latin typeface="Arial"/>
                <a:ea typeface="Arial"/>
                <a:cs typeface="Arial"/>
              </a:rPr>
              <a:t>Production Compliance (Plant Wise)</a:t>
            </a:r>
          </a:p>
        </c:rich>
      </c:tx>
      <c:overlay val="0"/>
      <c:spPr>
        <a:noFill/>
        <a:ln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Report!$D$172:$D$172</c:f>
              <c:strCache>
                <c:ptCount val="1"/>
                <c:pt idx="0">
                  <c:v>Fill Rate</c:v>
                </c:pt>
              </c:strCache>
            </c:strRef>
          </c:tx>
          <c:spPr>
            <a:solidFill>
              <a:srgbClr val="4285F4"/>
            </a:solidFill>
            <a:ln w="9528">
              <a:solidFill>
                <a:srgbClr val="000000"/>
              </a:solidFill>
              <a:prstDash val="solid"/>
            </a:ln>
          </c:spPr>
          <c:invertIfNegative val="0"/>
          <c:dPt>
            <c:idx val="0"/>
            <c:invertIfNegative val="0"/>
            <c:bubble3D val="0"/>
            <c:spPr>
              <a:solidFill>
                <a:srgbClr val="C22114"/>
              </a:solidFill>
              <a:ln w="9528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40D8-4216-B266-AC4593DE93A8}"/>
              </c:ext>
            </c:extLst>
          </c:dPt>
          <c:dPt>
            <c:idx val="1"/>
            <c:invertIfNegative val="0"/>
            <c:bubble3D val="0"/>
            <c:spPr>
              <a:solidFill>
                <a:srgbClr val="BC8E03"/>
              </a:solidFill>
              <a:ln w="9528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2-40D8-4216-B266-AC4593DE93A8}"/>
              </c:ext>
            </c:extLst>
          </c:dPt>
          <c:dPt>
            <c:idx val="2"/>
            <c:invertIfNegative val="0"/>
            <c:bubble3D val="0"/>
            <c:spPr>
              <a:solidFill>
                <a:srgbClr val="277E40"/>
              </a:solidFill>
              <a:ln w="9528">
                <a:solidFill>
                  <a:srgbClr val="000000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40D8-4216-B266-AC4593DE93A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Report!$A$173:$A$176</c:f>
              <c:strCache>
                <c:ptCount val="4"/>
                <c:pt idx="0">
                  <c:v>C6</c:v>
                </c:pt>
                <c:pt idx="1">
                  <c:v>C39</c:v>
                </c:pt>
                <c:pt idx="2">
                  <c:v>Ghee</c:v>
                </c:pt>
                <c:pt idx="3">
                  <c:v>Non Ghee</c:v>
                </c:pt>
              </c:strCache>
            </c:strRef>
          </c:cat>
          <c:val>
            <c:numRef>
              <c:f>Report!$D$173:$D$176</c:f>
              <c:numCache>
                <c:formatCode>0%</c:formatCode>
                <c:ptCount val="4"/>
                <c:pt idx="0">
                  <c:v>0.80623814952082529</c:v>
                </c:pt>
                <c:pt idx="1">
                  <c:v>1.0169106040712523</c:v>
                </c:pt>
                <c:pt idx="2">
                  <c:v>0.7607885138070748</c:v>
                </c:pt>
                <c:pt idx="3">
                  <c:v>0.91697907479111473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D8-4216-B266-AC4593DE9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89344832"/>
        <c:axId val="1349144432"/>
      </c:barChart>
      <c:lineChart>
        <c:grouping val="standard"/>
        <c:varyColors val="0"/>
        <c:ser>
          <c:idx val="1"/>
          <c:order val="1"/>
          <c:tx>
            <c:strRef>
              <c:f>Report!$E$172:$E$172</c:f>
              <c:strCache>
                <c:ptCount val="1"/>
                <c:pt idx="0">
                  <c:v>Target %</c:v>
                </c:pt>
              </c:strCache>
            </c:strRef>
          </c:tx>
          <c:spPr>
            <a:ln w="38103" cap="rnd">
              <a:solidFill>
                <a:srgbClr val="EA4335"/>
              </a:solidFill>
              <a:prstDash val="solid"/>
              <a:round/>
            </a:ln>
          </c:spPr>
          <c:marker>
            <c:symbol val="none"/>
          </c:marke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5-40D8-4216-B266-AC4593DE93A8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6-40D8-4216-B266-AC4593DE93A8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7-40D8-4216-B266-AC4593DE93A8}"/>
              </c:ext>
            </c:extLst>
          </c:dPt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0D8-4216-B266-AC4593DE93A8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0D8-4216-B266-AC4593DE93A8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0D8-4216-B266-AC4593DE93A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lIns="0" tIns="0" rIns="0" bIns="0"/>
              <a:lstStyle/>
              <a:p>
                <a:pPr marL="0" marR="0" indent="0" algn="ctr" defTabSz="914400" fontAlgn="auto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tabLst/>
                  <a:defRPr sz="1400" b="1" i="0" u="none" strike="noStrike" kern="1200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Report!$A$173:$A$176</c:f>
              <c:strCache>
                <c:ptCount val="4"/>
                <c:pt idx="0">
                  <c:v>C6</c:v>
                </c:pt>
                <c:pt idx="1">
                  <c:v>C39</c:v>
                </c:pt>
                <c:pt idx="2">
                  <c:v>Ghee</c:v>
                </c:pt>
                <c:pt idx="3">
                  <c:v>Non Ghee</c:v>
                </c:pt>
              </c:strCache>
            </c:strRef>
          </c:cat>
          <c:val>
            <c:numRef>
              <c:f>Report!$E$173:$E$176</c:f>
              <c:numCache>
                <c:formatCode>0%</c:formatCode>
                <c:ptCount val="4"/>
                <c:pt idx="0">
                  <c:v>0.4</c:v>
                </c:pt>
                <c:pt idx="1">
                  <c:v>0.4</c:v>
                </c:pt>
                <c:pt idx="2">
                  <c:v>0.4</c:v>
                </c:pt>
                <c:pt idx="3">
                  <c:v>0.4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0D8-4216-B266-AC4593DE93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89344832"/>
        <c:axId val="1349144432"/>
      </c:lineChart>
      <c:valAx>
        <c:axId val="1349144432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1389344832"/>
        <c:crosses val="autoZero"/>
        <c:crossBetween val="between"/>
      </c:valAx>
      <c:catAx>
        <c:axId val="1389344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8" cap="flat">
            <a:solidFill>
              <a:srgbClr val="D9D9D9"/>
            </a:solidFill>
            <a:prstDash val="solid"/>
            <a:round/>
          </a:ln>
        </c:spPr>
        <c:txPr>
          <a:bodyPr lIns="0" tIns="0" rIns="0" bIns="0"/>
          <a:lstStyle/>
          <a:p>
            <a:pPr marL="0" marR="0" indent="0" defTabSz="914400" fontAlgn="auto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tabLst/>
              <a:defRPr sz="1400" b="1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349144432"/>
        <c:crosses val="autoZero"/>
        <c:auto val="1"/>
        <c:lblAlgn val="ctr"/>
        <c:lblOffset val="100"/>
        <c:noMultiLvlLbl val="0"/>
      </c:catAx>
      <c:spPr>
        <a:noFill/>
        <a:ln>
          <a:noFill/>
        </a:ln>
      </c:spPr>
    </c:plotArea>
    <c:plotVisOnly val="1"/>
    <c:dispBlanksAs val="gap"/>
    <c:showDLblsOverMax val="0"/>
  </c:chart>
  <c:spPr>
    <a:solidFill>
      <a:srgbClr val="FFFFFF"/>
    </a:solidFill>
    <a:ln w="9528" cap="flat">
      <a:solidFill>
        <a:srgbClr val="D9D9D9"/>
      </a:solidFill>
      <a:prstDash val="solid"/>
      <a:round/>
    </a:ln>
  </c:spPr>
  <c:txPr>
    <a:bodyPr lIns="0" tIns="0" rIns="0" bIns="0"/>
    <a:lstStyle/>
    <a:p>
      <a:pPr marL="0" marR="0" indent="0" defTabSz="914400" fontAlgn="auto" hangingPunct="1">
        <a:lnSpc>
          <a:spcPct val="100000"/>
        </a:lnSpc>
        <a:spcBef>
          <a:spcPts val="0"/>
        </a:spcBef>
        <a:spcAft>
          <a:spcPts val="0"/>
        </a:spcAft>
        <a:tabLst/>
        <a:defRPr lang="en-US" sz="1000" b="0" i="0" u="none" strike="noStrike" kern="1200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99</xdr:row>
      <xdr:rowOff>0</xdr:rowOff>
    </xdr:from>
    <xdr:ext cx="4667253" cy="2790821"/>
    <xdr:graphicFrame macro="">
      <xdr:nvGraphicFramePr>
        <xdr:cNvPr id="2" name="Chart 21">
          <a:extLst>
            <a:ext uri="{FF2B5EF4-FFF2-40B4-BE49-F238E27FC236}">
              <a16:creationId xmlns:a16="http://schemas.microsoft.com/office/drawing/2014/main" id="{D93FF765-0E48-5448-2B17-B6EAB5D929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6</xdr:col>
      <xdr:colOff>0</xdr:colOff>
      <xdr:row>117</xdr:row>
      <xdr:rowOff>0</xdr:rowOff>
    </xdr:from>
    <xdr:ext cx="4667253" cy="2771774"/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E6D8C612-03E3-F1B5-63A8-C37A0F27B0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6</xdr:col>
      <xdr:colOff>0</xdr:colOff>
      <xdr:row>135</xdr:row>
      <xdr:rowOff>0</xdr:rowOff>
    </xdr:from>
    <xdr:ext cx="4667253" cy="2752728"/>
    <xdr:graphicFrame macro="">
      <xdr:nvGraphicFramePr>
        <xdr:cNvPr id="4" name="Chart 23">
          <a:extLst>
            <a:ext uri="{FF2B5EF4-FFF2-40B4-BE49-F238E27FC236}">
              <a16:creationId xmlns:a16="http://schemas.microsoft.com/office/drawing/2014/main" id="{CBE5C988-2184-8FC0-C798-1699589C9D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oneCellAnchor>
    <xdr:from>
      <xdr:col>0</xdr:col>
      <xdr:colOff>0</xdr:colOff>
      <xdr:row>161</xdr:row>
      <xdr:rowOff>0</xdr:rowOff>
    </xdr:from>
    <xdr:ext cx="10429875" cy="3076571"/>
    <xdr:graphicFrame macro="">
      <xdr:nvGraphicFramePr>
        <xdr:cNvPr id="5" name="Chart 24">
          <a:extLst>
            <a:ext uri="{FF2B5EF4-FFF2-40B4-BE49-F238E27FC236}">
              <a16:creationId xmlns:a16="http://schemas.microsoft.com/office/drawing/2014/main" id="{2F437774-59C8-69CF-F2A6-3F91550F1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oneCellAnchor>
  <xdr:oneCellAnchor>
    <xdr:from>
      <xdr:col>0</xdr:col>
      <xdr:colOff>0</xdr:colOff>
      <xdr:row>181</xdr:row>
      <xdr:rowOff>0</xdr:rowOff>
    </xdr:from>
    <xdr:ext cx="10429875" cy="3076571"/>
    <xdr:graphicFrame macro="">
      <xdr:nvGraphicFramePr>
        <xdr:cNvPr id="6" name="Chart 25">
          <a:extLst>
            <a:ext uri="{FF2B5EF4-FFF2-40B4-BE49-F238E27FC236}">
              <a16:creationId xmlns:a16="http://schemas.microsoft.com/office/drawing/2014/main" id="{F65C7623-6943-83DC-1AE9-40D9142E31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57150</xdr:colOff>
      <xdr:row>44</xdr:row>
      <xdr:rowOff>95253</xdr:rowOff>
    </xdr:from>
    <xdr:ext cx="7010403" cy="2971800"/>
    <xdr:graphicFrame macro="">
      <xdr:nvGraphicFramePr>
        <xdr:cNvPr id="2" name="Chart 21">
          <a:extLst>
            <a:ext uri="{FF2B5EF4-FFF2-40B4-BE49-F238E27FC236}">
              <a16:creationId xmlns:a16="http://schemas.microsoft.com/office/drawing/2014/main" id="{493D2224-C5BF-3C05-5143-F45D0FCE4E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47621</xdr:colOff>
      <xdr:row>62</xdr:row>
      <xdr:rowOff>76196</xdr:rowOff>
    </xdr:from>
    <xdr:ext cx="7000875" cy="2905121"/>
    <xdr:graphicFrame macro="">
      <xdr:nvGraphicFramePr>
        <xdr:cNvPr id="3" name="Chart 22">
          <a:extLst>
            <a:ext uri="{FF2B5EF4-FFF2-40B4-BE49-F238E27FC236}">
              <a16:creationId xmlns:a16="http://schemas.microsoft.com/office/drawing/2014/main" id="{316C3262-0094-2884-7D30-44D279F916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B5AB7B-2C4A-4F46-8E69-1897FAC38723}" name="tbl_BI_Data" displayName="tbl_BI_Data" ref="A1:AH1801" totalsRowShown="0">
  <autoFilter ref="A1:AH1801" xr:uid="{8B9648B0-9F84-4B4F-946A-E17627BA114D}">
    <filterColumn colId="19">
      <filters>
        <filter val="1,360"/>
        <filter val="1,582"/>
        <filter val="1,662"/>
        <filter val="1,822"/>
        <filter val="11,681"/>
        <filter val="11,719"/>
        <filter val="11,760"/>
        <filter val="11,820"/>
        <filter val="110"/>
        <filter val="12,405"/>
        <filter val="13,261"/>
        <filter val="130"/>
        <filter val="135"/>
        <filter val="14,087"/>
        <filter val="19,350"/>
        <filter val="2,010"/>
        <filter val="2,066"/>
        <filter val="2,523"/>
        <filter val="2,646"/>
        <filter val="2,795"/>
        <filter val="2,845"/>
        <filter val="2,871"/>
        <filter val="2,939"/>
        <filter val="2,979"/>
        <filter val="20,405"/>
        <filter val="24,334"/>
        <filter val="29,262"/>
        <filter val="3,127"/>
        <filter val="3,131"/>
        <filter val="3,264"/>
        <filter val="3,354"/>
        <filter val="3,513"/>
        <filter val="3,622"/>
        <filter val="3,639"/>
        <filter val="3,868"/>
        <filter val="32,929"/>
        <filter val="4,125"/>
        <filter val="4,613"/>
        <filter val="44,912"/>
        <filter val="5,264"/>
        <filter val="561"/>
        <filter val="564"/>
        <filter val="587"/>
        <filter val="60"/>
        <filter val="607"/>
        <filter val="7,321"/>
        <filter val="7,329"/>
        <filter val="781"/>
        <filter val="787"/>
        <filter val="8,297"/>
        <filter val="8,302"/>
        <filter val="8,510"/>
        <filter val="809"/>
        <filter val="81,249"/>
        <filter val="810"/>
        <filter val="9,674"/>
        <filter val="9,832"/>
        <filter val="90"/>
        <filter val="98,968"/>
      </filters>
    </filterColumn>
  </autoFilter>
  <tableColumns count="34">
    <tableColumn id="1" xr3:uid="{E0E540A1-423F-4815-8A88-39C24C8BD209}" name="FGCode"/>
    <tableColumn id="2" xr3:uid="{3750CDB5-B67E-4539-A2AE-A5637B8AB590}" name="Product"/>
    <tableColumn id="3" xr3:uid="{66DD6BB2-110B-4FD9-9189-15CEAE5D04F9}" name="Section"/>
    <tableColumn id="4" xr3:uid="{0902C5E2-4BC2-4229-8861-37539A80E3EB}" name="Plant"/>
    <tableColumn id="5" xr3:uid="{A58B4C82-D5A9-456D-85E6-C3148E6A891E}" name="UOM"/>
    <tableColumn id="6" xr3:uid="{397A8A5F-4703-4D14-ACBA-9543BE088BDE}" name="Priority"/>
    <tableColumn id="7" xr3:uid="{ECAE82CD-851D-4212-B2A3-FFCAAA56F8F4}" name="PriorityRank"/>
    <tableColumn id="8" xr3:uid="{28CD7CD9-DA1D-4605-A315-4AA7C33415DD}" name="IsCritical"/>
    <tableColumn id="9" xr3:uid="{9E53B82E-BE99-446E-8185-0E7DDC5CEA13}" name="DOHBucket"/>
    <tableColumn id="10" xr3:uid="{78F7798F-8162-4059-BA47-8DF3A8400BD5}" name="FillRateBucket"/>
    <tableColumn id="11" xr3:uid="{551886E3-7EEA-45AC-9AF3-D783ADDD45DA}" name="Remark"/>
    <tableColumn id="12" xr3:uid="{670B161B-EDC4-4D6D-BD18-596D20980003}" name="Date"/>
    <tableColumn id="13" xr3:uid="{0EC2D7B2-10A2-453B-AB34-4F8D994C1298}" name="DayIndex"/>
    <tableColumn id="14" xr3:uid="{C053FDD0-8D4A-4233-9409-7555DB7833C9}" name="DayOfMonth"/>
    <tableColumn id="15" xr3:uid="{30EF3139-7182-4C9C-BE63-BDA91FE40079}" name="MonthLabel"/>
    <tableColumn id="16" xr3:uid="{3DB3B4FE-2E73-424A-A061-074217227B05}" name="IsElapsed"/>
    <tableColumn id="17" xr3:uid="{0865E2FC-D167-44F1-84CB-B98B44208089}" name="DailyProducedPKT"/>
    <tableColumn id="18" xr3:uid="{7525DE34-CB36-4953-8784-736BCE09E743}" name="EvenPaceTargetPKT"/>
    <tableColumn id="19" xr3:uid="{AC6631C7-B1AF-4C9A-B1A6-1D3EF1D2DBC7}" name="IsSKURow"/>
    <tableColumn id="20" xr3:uid="{CA7D3848-A747-42AF-85DE-C8B8BCFC4E8B}" name="PlanPKT"/>
    <tableColumn id="21" xr3:uid="{BA88EFA9-F0A6-4CF1-94D2-BC8762A4EC51}" name="ProducedPKT"/>
    <tableColumn id="22" xr3:uid="{6AB40BB7-137B-46F1-AA68-510096521672}" name="PendingPKT"/>
    <tableColumn id="23" xr3:uid="{8319A9BC-A24E-4383-9D82-26882C48B7E0}" name="SOHCentralWH"/>
    <tableColumn id="24" xr3:uid="{DC8D6800-A2D3-4A36-B1FA-55C37790D856}" name="DOH"/>
    <tableColumn id="25" xr3:uid="{3F7233A7-0CCC-49C9-806D-5DAA2EEE279B}" name="PlanMRPDomestic"/>
    <tableColumn id="26" xr3:uid="{50D1DB74-6AAE-4EEE-BADB-45FE25A0A241}" name="PlanROWManjari"/>
    <tableColumn id="27" xr3:uid="{65C5F5BC-266A-44C9-A8B4-911B36D4882A}" name="PlanUSASea"/>
    <tableColumn id="28" xr3:uid="{7C67C6F8-89D4-4E5F-8FD5-600715098E9F}" name="PlanAmazonUSASea"/>
    <tableColumn id="29" xr3:uid="{29B284A5-6279-4881-9BFA-E82335D09577}" name="PlanUSAAir"/>
    <tableColumn id="30" xr3:uid="{057E2FDF-C526-477A-8A6B-8D1651B54A63}" name="PlanUSAAmazon"/>
    <tableColumn id="31" xr3:uid="{4508E7B0-3E28-44C0-AE45-E2C49B856192}" name="PlanUK"/>
    <tableColumn id="32" xr3:uid="{674A0007-9DCC-4730-97FC-4E872A8DAF21}" name="PlanMENA"/>
    <tableColumn id="33" xr3:uid="{F237865A-3E6C-48E7-B3C7-478EA560A417}" name="RiskScore"/>
    <tableColumn id="34" xr3:uid="{BF1FA800-D5FB-416B-8F7C-8F54D7E45910}" name="SrcRow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69DF86F-B560-4517-987A-6BFF8C50B756}" name="tbl_BI_Channel" displayName="tbl_BI_Channel" ref="A1:J481" totalsRowShown="0">
  <autoFilter ref="A1:J481" xr:uid="{DC8B6C9D-4D11-4922-AB23-B7E1009A3E2F}">
    <filterColumn colId="4">
      <filters>
        <filter val="MENA"/>
      </filters>
    </filterColumn>
  </autoFilter>
  <tableColumns count="10">
    <tableColumn id="1" xr3:uid="{FE8A4C0B-2018-4072-A4B3-66A6A3C92869}" name="FGCode"/>
    <tableColumn id="2" xr3:uid="{74C43606-B14C-4653-B806-654D6DB14775}" name="Product"/>
    <tableColumn id="3" xr3:uid="{0DE2DC29-4285-48CD-B973-F6895473256A}" name="Section"/>
    <tableColumn id="4" xr3:uid="{16EBFDA3-4C35-4461-9265-74B0FBFB0398}" name="Plant"/>
    <tableColumn id="5" xr3:uid="{F0AE9541-D46C-4AE7-9BD4-8AA40764ECA3}" name="Channel"/>
    <tableColumn id="6" xr3:uid="{00FCF5A6-BFEA-45AD-8B21-6849DA645951}" name="PlanPKT"/>
    <tableColumn id="7" xr3:uid="{5EFA77FC-5B63-4289-8430-D1661D26128A}" name="ProducedPKT"/>
    <tableColumn id="8" xr3:uid="{B8047514-DF04-4620-8FB8-965A2A2E15EA}" name="PendingPKT"/>
    <tableColumn id="9" xr3:uid="{E045567D-D8BB-4F11-BBE4-9895C48A4B33}" name="FillRate"/>
    <tableColumn id="10" xr3:uid="{D411A842-69F3-4C95-ACD3-42856A0F1CE2}" name="SrcRow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DAD9CDD-9969-431C-B53F-D5C95C8A6EB3}" name="Table1" displayName="Table1" ref="I1:O25" headerRowCount="0" totalsRowShown="0">
  <tableColumns count="7">
    <tableColumn id="1" xr3:uid="{DC3657DD-DA2F-410B-8E88-A7C909498893}" name="Column1"/>
    <tableColumn id="2" xr3:uid="{B80B5E1F-3381-492A-A90D-A99E796458FA}" name="Column2"/>
    <tableColumn id="3" xr3:uid="{74BEEC42-B938-4DC0-8332-83EBEF0B24F8}" name="Column3"/>
    <tableColumn id="4" xr3:uid="{D612A9D7-1D07-427B-BD2D-4183557E0C61}" name="Column4"/>
    <tableColumn id="5" xr3:uid="{50AC7EE3-B6D0-4C1D-9086-92DAF6DA4E67}" name="Column5"/>
    <tableColumn id="6" xr3:uid="{0AF6D7E1-3D1F-4ABB-9FE2-28A2F4D496BE}" name="Column6"/>
    <tableColumn id="7" xr3:uid="{970B330F-EEBD-4DA8-BE1E-670F763AAD8C}" name="Column7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B73BC29-FFB3-4A0C-A7FD-5E425096575D}" name="Table2" displayName="Table2" ref="I29:O43" headerRowCount="0" totalsRowShown="0">
  <tableColumns count="7">
    <tableColumn id="1" xr3:uid="{56574B9E-019C-4AD6-BBA9-FC60A2689267}" name="Column1"/>
    <tableColumn id="2" xr3:uid="{4FBFA95D-C41D-4BDE-BF62-9ADAC32C9CF2}" name="Column2"/>
    <tableColumn id="3" xr3:uid="{A9D1765F-8949-48F6-B26E-49D93F0ED9B8}" name="Column3"/>
    <tableColumn id="4" xr3:uid="{BC1D6BF3-A022-48ED-9974-E615AAC78659}" name="Column4"/>
    <tableColumn id="5" xr3:uid="{3ED52A3C-63F7-4ADC-826B-DC0B2778E42D}" name="Column5"/>
    <tableColumn id="6" xr3:uid="{DD26A789-8609-4628-8BA1-14DFA55DACAF}" name="Column6"/>
    <tableColumn id="7" xr3:uid="{48D54F51-B10C-4044-8380-FD0F98F57F4F}" name="Column7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6364FEC-4556-4AAD-8EE7-5662425B57F4}" name="Table3" displayName="Table3" ref="I46:L54" headerRowCount="0" totalsRowShown="0">
  <tableColumns count="4">
    <tableColumn id="1" xr3:uid="{6356B09C-1C13-4FFD-94F5-8D218403E3C2}" name="Column1"/>
    <tableColumn id="2" xr3:uid="{3421A583-DF61-4669-B428-25485A4A1847}" name="Column2"/>
    <tableColumn id="3" xr3:uid="{F76B6C0D-E32F-4E3D-8E09-4E4DFF37FCD9}" name="Column3"/>
    <tableColumn id="4" xr3:uid="{29561FAE-8C3F-4E33-9952-E6B092B282B4}" name="Column4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1E8F2EC3-12A2-4314-A9B2-AF02B44E4444}" name="Table4" displayName="Table4" ref="I57:L59" headerRowCount="0" totalsRowShown="0">
  <tableColumns count="4">
    <tableColumn id="1" xr3:uid="{7FC92829-B65A-4987-869C-B48FA867F208}" name="Column1"/>
    <tableColumn id="2" xr3:uid="{17109AF0-66FF-41B8-96E9-D914A54EF9D2}" name="Column2"/>
    <tableColumn id="3" xr3:uid="{93E3807E-8D94-4F94-81B2-E6CFEA6CAB03}" name="Column3"/>
    <tableColumn id="4" xr3:uid="{E7699504-745E-4394-B372-1C7C92277CA5}" name="Column4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5FE8E1B-19AB-4E1D-9BAA-488101FDF24F}" name="Table5" displayName="Table5" ref="I62:L64" headerRowCount="0" totalsRowShown="0">
  <tableColumns count="4">
    <tableColumn id="1" xr3:uid="{68475A64-A5DE-425E-9062-7BEF26AA566A}" name="Column1"/>
    <tableColumn id="2" xr3:uid="{944C300F-611D-4C8A-B437-EA49DAE1B468}" name="Column2"/>
    <tableColumn id="3" xr3:uid="{8C43E2F9-BFC1-498B-AFF4-9FF849218FE1}" name="Column3"/>
    <tableColumn id="4" xr3:uid="{679AEBCB-A59C-455F-90EB-74DF9B97FE37}" name="Column4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07B53F1-6EF0-4C1C-8811-20AA047D4D79}" name="Table7" displayName="Table7" ref="I67:L101" headerRowCount="0" totalsRowShown="0">
  <tableColumns count="4">
    <tableColumn id="1" xr3:uid="{341BA1A2-458F-4E00-9B4F-4DBD45FE62F9}" name="Column1"/>
    <tableColumn id="2" xr3:uid="{A99A5058-C739-4997-AAB0-BFCF84F7F18B}" name="Column2"/>
    <tableColumn id="3" xr3:uid="{BB5D0247-9986-4615-9A02-DD86EFB82B0E}" name="Column3"/>
    <tableColumn id="4" xr3:uid="{96D72E72-2F85-44C4-8300-23F01026C911}" name="Column4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58A1CEE-EEA4-4976-B01E-D32BB7F5A5E3}" name="Table8" displayName="Table8" ref="I106:L116" headerRowCount="0" totalsRowShown="0">
  <tableColumns count="4">
    <tableColumn id="1" xr3:uid="{6290910E-ACCF-4015-9BD6-CCA2A4912FC2}" name="Column1"/>
    <tableColumn id="2" xr3:uid="{BC3876AB-8444-4AC4-BAED-0B18608AC503}" name="Column2"/>
    <tableColumn id="3" xr3:uid="{CF9374EB-BFC6-47CB-AB8F-94097DCCF23A}" name="Column3"/>
    <tableColumn id="4" xr3:uid="{13DFF472-0BBC-4907-B7C1-32424A807246}" name="Column4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6C317FC-DFAA-493A-B2B3-59B8AF99A259}" name="Table9" displayName="Table9" ref="I120:M138" headerRowCount="0" totalsRowShown="0">
  <tableColumns count="5">
    <tableColumn id="1" xr3:uid="{103D9171-35BF-4363-A4CA-7B115B410535}" name="Column1"/>
    <tableColumn id="2" xr3:uid="{383D9081-4542-4810-BDA2-03176D343B7D}" name="Column2"/>
    <tableColumn id="3" xr3:uid="{8F47E47D-6D5C-4E52-8B2C-D176D59F91F0}" name="Column3"/>
    <tableColumn id="4" xr3:uid="{05B528AA-6C6B-45BF-B60B-4F8C1FF66C56}" name="Column4"/>
    <tableColumn id="5" xr3:uid="{3F683871-7424-4239-8A28-F0A325D381A0}" name="Column5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B43E17B-D9FD-43ED-AAF6-39BB11034E14}" name="Table10" displayName="Table10" ref="I140:M168" headerRowCount="0" totalsRowShown="0">
  <tableColumns count="5">
    <tableColumn id="1" xr3:uid="{0D485C5D-FD38-4863-905D-6D624FC9344C}" name="Column1"/>
    <tableColumn id="2" xr3:uid="{FABF86D4-49A2-4894-881F-A5DACDB9CAA6}" name="Column2"/>
    <tableColumn id="3" xr3:uid="{B37D07C0-B742-4611-ADB3-F72055EE2FA6}" name="Column3"/>
    <tableColumn id="4" xr3:uid="{DB753694-C752-44EB-BBE6-C355DC763B02}" name="Column4"/>
    <tableColumn id="5" xr3:uid="{5E73F5CC-BB99-4B4F-A549-7EBC9DB264CD}" name="Column5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6164D5C8-99CE-46D6-BD99-4079635DC37C}" name="Table6" displayName="Table6" ref="AB1:AI54" totalsRowShown="0">
  <autoFilter ref="AB1:AI54" xr:uid="{B70B5752-8FA2-413A-AF6B-833D2C5D814D}"/>
  <tableColumns count="8">
    <tableColumn id="1" xr3:uid="{62051A67-A77B-401D-8A1E-AB9565C8F42D}" name="SKU"/>
    <tableColumn id="2" xr3:uid="{130D1FAE-8482-4D26-8CB9-7C1452E2B24E}" name="Product_Name"/>
    <tableColumn id="3" xr3:uid="{90EE4360-F598-437D-A596-96D826868675}" name="Priority"/>
    <tableColumn id="4" xr3:uid="{8AC71239-4BCF-4E9D-8D50-E09C1B9309FF}" name="Fill_Rate_Pct"/>
    <tableColumn id="5" xr3:uid="{C6DB89D1-09A1-4D3F-8F0B-85E04100B098}" name="Today_Pend_Qty"/>
    <tableColumn id="6" xr3:uid="{5A432442-84A1-497A-9CC2-B39AFE353848}" name="SOH"/>
    <tableColumn id="7" xr3:uid="{CCBB22F1-E9FA-47FB-ACBB-A4486F4ECDA9}" name="DOH"/>
    <tableColumn id="8" xr3:uid="{3F6F7858-6357-4854-8130-FF2880DDA0CF}" name="Section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9.xml.rels><?xml version="1.0" encoding="UTF-8" standalone="yes"?>
<Relationships xmlns="http://schemas.openxmlformats.org/package/2006/relationships"><Relationship Id="rId8" Type="http://schemas.openxmlformats.org/officeDocument/2006/relationships/table" Target="../tables/table9.xml"/><Relationship Id="rId3" Type="http://schemas.openxmlformats.org/officeDocument/2006/relationships/table" Target="../tables/table4.xml"/><Relationship Id="rId7" Type="http://schemas.openxmlformats.org/officeDocument/2006/relationships/table" Target="../tables/table8.xml"/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Relationship Id="rId6" Type="http://schemas.openxmlformats.org/officeDocument/2006/relationships/table" Target="../tables/table7.xml"/><Relationship Id="rId11" Type="http://schemas.openxmlformats.org/officeDocument/2006/relationships/table" Target="../tables/table12.xml"/><Relationship Id="rId5" Type="http://schemas.openxmlformats.org/officeDocument/2006/relationships/table" Target="../tables/table6.xml"/><Relationship Id="rId10" Type="http://schemas.openxmlformats.org/officeDocument/2006/relationships/table" Target="../tables/table11.xml"/><Relationship Id="rId4" Type="http://schemas.openxmlformats.org/officeDocument/2006/relationships/table" Target="../tables/table5.xml"/><Relationship Id="rId9" Type="http://schemas.openxmlformats.org/officeDocument/2006/relationships/table" Target="../tables/table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B91736-66E5-4FBB-8B56-A1F672EC548D}">
  <dimension ref="A1:AH1801"/>
  <sheetViews>
    <sheetView workbookViewId="0"/>
  </sheetViews>
  <sheetFormatPr defaultRowHeight="12.5"/>
  <cols>
    <col min="1" max="1" width="9.36328125" customWidth="1"/>
    <col min="2" max="2" width="45.08984375" customWidth="1"/>
    <col min="3" max="3" width="8.81640625" customWidth="1"/>
    <col min="4" max="6" width="8.7265625" customWidth="1"/>
    <col min="7" max="7" width="12.81640625" customWidth="1"/>
    <col min="8" max="8" width="9.81640625" customWidth="1"/>
    <col min="9" max="9" width="12.26953125" customWidth="1"/>
    <col min="10" max="10" width="14.453125" customWidth="1"/>
    <col min="11" max="11" width="9" customWidth="1"/>
    <col min="12" max="12" width="10.6328125" bestFit="1" customWidth="1"/>
    <col min="13" max="13" width="10.1796875" customWidth="1"/>
    <col min="14" max="14" width="12.90625" customWidth="1"/>
    <col min="15" max="15" width="12.26953125" customWidth="1"/>
    <col min="16" max="16" width="10.6328125" customWidth="1"/>
    <col min="17" max="17" width="18" customWidth="1"/>
    <col min="18" max="18" width="19.6328125" customWidth="1"/>
    <col min="19" max="19" width="11.1796875" customWidth="1"/>
    <col min="20" max="20" width="9.6328125" customWidth="1"/>
    <col min="21" max="21" width="14" customWidth="1"/>
    <col min="22" max="22" width="12.81640625" customWidth="1"/>
    <col min="23" max="23" width="15.08984375" customWidth="1"/>
    <col min="24" max="24" width="8.7265625" customWidth="1"/>
    <col min="25" max="25" width="17.7265625" customWidth="1"/>
    <col min="26" max="26" width="16.453125" customWidth="1"/>
    <col min="27" max="27" width="12.81640625" customWidth="1"/>
    <col min="28" max="28" width="19.1796875" customWidth="1"/>
    <col min="29" max="29" width="12" customWidth="1"/>
    <col min="30" max="30" width="16.1796875" customWidth="1"/>
    <col min="31" max="31" width="8.7265625" customWidth="1"/>
    <col min="32" max="32" width="11.1796875" customWidth="1"/>
    <col min="33" max="33" width="11" customWidth="1"/>
    <col min="34" max="34" width="9" customWidth="1"/>
    <col min="35" max="35" width="8.7265625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hidden="1">
      <c r="A2" t="str">
        <f t="array" ref="A2">IFERROR(INDEX(Summary!$D:$D,$AH2)&amp;"","")</f>
        <v>FG00724</v>
      </c>
      <c r="B2" t="str">
        <f t="array" ref="B2">IF($A2="","",INDEX(Summary!$E:$E,$AH2))</f>
        <v>Khapli Atta 1KG</v>
      </c>
      <c r="C2" t="str">
        <f t="array" ref="C2">IF($A2="","",INDEX(Summary!$B:$B,$AH2))</f>
        <v>Atta</v>
      </c>
      <c r="D2" t="str">
        <f t="array" ref="D2">IF($A2="","",INDEX(Summary!$C:$C,$AH2))</f>
        <v>C39</v>
      </c>
      <c r="E2">
        <f t="array" ref="E2">IF($A2="","",INDEX(Summary!$F:$F,$AH2))</f>
        <v>1</v>
      </c>
      <c r="F2" t="str">
        <f t="array" ref="F2">IF($A2="","",INDEX(Summary!$BC:$BC,$AH2)&amp;"")</f>
        <v>P2 – High</v>
      </c>
      <c r="G2">
        <f t="shared" ref="G2:G65" si="0">IF($A2="","",VALUE(LEFT(SUBSTITUTE($F2,"P",""),1)))</f>
        <v>2</v>
      </c>
      <c r="H2">
        <f t="shared" ref="H2:H65" si="1">IF($A2="","",IF(LEFT($F2,2)="P1",1,0))</f>
        <v>0</v>
      </c>
      <c r="I2" t="str">
        <f t="array" ref="I2">IF($A2="","",IF(IFERROR(INDEX(Summary!$BA:$BA,$AH2),0)&lt;1,"Under 1 day",IF(INDEX(Summary!$BA:$BA,$AH2)&lt;3,"1-3 days",IF(INDEX(Summary!$BA:$BA,$AH2)&lt;7,"3-7 days","7+ days"))))</f>
        <v>7+ days</v>
      </c>
      <c r="J2" t="str">
        <f t="array" ref="J2">IF($A2="","",IF(IFERROR(INDEX(Summary!$AX:$AX,$AH2),0)&lt;0.25,"0-25%",IF(INDEX(Summary!$AX:$AX,$AH2)&lt;0.5,"25-50%",IF(INDEX(Summary!$AX:$AX,$AH2)&lt;0.75,"50-75%","75-100%"))))</f>
        <v>75-100%</v>
      </c>
      <c r="K2" t="str">
        <f t="array" ref="K2">IF($A2="","",INDEX(Summary!$AY:$AY,$AH2)&amp;"")</f>
        <v/>
      </c>
      <c r="L2" s="1">
        <f>IF($A2="","",Summary!$P$2+MOD(ROW()-2,30))</f>
        <v>46227</v>
      </c>
      <c r="M2">
        <f t="shared" ref="M2:M65" si="2">IF($A2="","",MOD(ROW()-2,30)+1)</f>
        <v>1</v>
      </c>
      <c r="N2">
        <f t="shared" ref="N2:N65" si="3">IF($A2="","",DAY($L2))</f>
        <v>24</v>
      </c>
      <c r="O2" t="str">
        <f t="shared" ref="O2:O65" si="4">IF($A2="","",TEXT($L2,"mmm-yyyy"))</f>
        <v>Jul-2026</v>
      </c>
      <c r="P2">
        <f t="shared" ref="P2:P65" ca="1" si="5">IF($A2="","",IF($L2&lt;=TODAY(),1,0))</f>
        <v>1</v>
      </c>
      <c r="Q2" s="2">
        <f t="array" ref="Q2">IF($A2="",0,IFERROR(INDEX(Summary!$P$3:$AS$67,$AH2-2,$M2),0))</f>
        <v>0</v>
      </c>
      <c r="R2" s="2">
        <f t="array" ref="R2">IF($A2="",0,ROUND(IFERROR(INDEX(Summary!$O:$O,$AH2),0)/30,0))</f>
        <v>200</v>
      </c>
      <c r="S2">
        <f t="shared" ref="S2:S65" si="6">IF($A2="",0,IF($M2=1,1,0))</f>
        <v>1</v>
      </c>
      <c r="T2" s="2">
        <f t="array" ref="T2">IF($S2=1,IFERROR(INDEX(Summary!$O:$O,$AH2),0),0)</f>
        <v>6000</v>
      </c>
      <c r="U2" s="2">
        <f t="array" ref="U2">IF($S2=1,IFERROR(INDEX(Summary!$AT:$AT,$AH2),0),0)</f>
        <v>6271</v>
      </c>
      <c r="V2" s="2">
        <f t="shared" ref="V2:V65" si="7">IF($S2=1,MAX(0,$T2-$U2),0)</f>
        <v>0</v>
      </c>
      <c r="W2" s="2">
        <f t="array" ref="W2">IF($S2=1,IFERROR(INDEX(Summary!$AZ:$AZ,$AH2),0),0)</f>
        <v>1586</v>
      </c>
      <c r="X2" s="3">
        <f t="array" ref="X2">IF($S2=1,IFERROR(INDEX(Summary!$BA:$BA,$AH2),0),0)</f>
        <v>7.93</v>
      </c>
      <c r="Y2" s="2">
        <f t="array" ref="Y2">IF($S2=1,IFERROR(INDEX(Summary!$G:$G,$AH2),0),0)</f>
        <v>0</v>
      </c>
      <c r="Z2" s="2">
        <f t="array" ref="Z2">IF($S2=1,IFERROR(INDEX(Summary!$H:$H,$AH2),0),0)</f>
        <v>0</v>
      </c>
      <c r="AA2" s="2">
        <f t="array" ref="AA2">IF($S2=1,IFERROR(INDEX(Summary!$I:$I,$AH2),0),0)</f>
        <v>0</v>
      </c>
      <c r="AB2" s="2">
        <f t="array" ref="AB2">IF($S2=1,IFERROR(INDEX(Summary!$J:$J,$AH2),0),0)</f>
        <v>0</v>
      </c>
      <c r="AC2" s="2">
        <f t="array" ref="AC2">IF($S2=1,IFERROR(INDEX(Summary!$K:$K,$AH2),0),0)</f>
        <v>6000</v>
      </c>
      <c r="AD2" s="2">
        <f t="array" ref="AD2">IF($S2=1,IFERROR(INDEX(Summary!$L:$L,$AH2),0),0)</f>
        <v>0</v>
      </c>
      <c r="AE2" s="2">
        <f t="array" ref="AE2">IF($S2=1,IFERROR(INDEX(Summary!$M:$M,$AH2),0),0)</f>
        <v>0</v>
      </c>
      <c r="AF2" s="2">
        <f t="array" ref="AF2">IF($S2=1,IFERROR(INDEX(Summary!$N:$N,$AH2),0),0)</f>
        <v>0</v>
      </c>
      <c r="AG2">
        <f t="array" ref="AG2">IF($A2="","",IFERROR(INDEX(Summary!$BB:$BB,$AH2),0))</f>
        <v>7</v>
      </c>
      <c r="AH2">
        <f t="shared" ref="AH2:AH65" si="8">INT((ROW()-2)/30)+3</f>
        <v>3</v>
      </c>
    </row>
    <row r="3" spans="1:34" hidden="1">
      <c r="A3" t="str">
        <f t="array" ref="A3">IFERROR(INDEX(Summary!$D:$D,$AH3)&amp;"","")</f>
        <v>FG00724</v>
      </c>
      <c r="B3" t="str">
        <f t="array" ref="B3">IF($A3="","",INDEX(Summary!$E:$E,$AH3))</f>
        <v>Khapli Atta 1KG</v>
      </c>
      <c r="C3" t="str">
        <f t="array" ref="C3">IF($A3="","",INDEX(Summary!$B:$B,$AH3))</f>
        <v>Atta</v>
      </c>
      <c r="D3" t="str">
        <f t="array" ref="D3">IF($A3="","",INDEX(Summary!$C:$C,$AH3))</f>
        <v>C39</v>
      </c>
      <c r="E3">
        <f t="array" ref="E3">IF($A3="","",INDEX(Summary!$F:$F,$AH3))</f>
        <v>1</v>
      </c>
      <c r="F3" t="str">
        <f t="array" ref="F3">IF($A3="","",INDEX(Summary!$BC:$BC,$AH3)&amp;"")</f>
        <v>P2 – High</v>
      </c>
      <c r="G3">
        <f t="shared" si="0"/>
        <v>2</v>
      </c>
      <c r="H3">
        <f t="shared" si="1"/>
        <v>0</v>
      </c>
      <c r="I3" t="str">
        <f t="array" ref="I3">IF($A3="","",IF(IFERROR(INDEX(Summary!$BA:$BA,$AH3),0)&lt;1,"Under 1 day",IF(INDEX(Summary!$BA:$BA,$AH3)&lt;3,"1-3 days",IF(INDEX(Summary!$BA:$BA,$AH3)&lt;7,"3-7 days","7+ days"))))</f>
        <v>7+ days</v>
      </c>
      <c r="J3" t="str">
        <f t="array" ref="J3">IF($A3="","",IF(IFERROR(INDEX(Summary!$AX:$AX,$AH3),0)&lt;0.25,"0-25%",IF(INDEX(Summary!$AX:$AX,$AH3)&lt;0.5,"25-50%",IF(INDEX(Summary!$AX:$AX,$AH3)&lt;0.75,"50-75%","75-100%"))))</f>
        <v>75-100%</v>
      </c>
      <c r="K3" t="str">
        <f t="array" ref="K3">IF($A3="","",INDEX(Summary!$AY:$AY,$AH3)&amp;"")</f>
        <v/>
      </c>
      <c r="L3" s="1">
        <f>IF($A3="","",Summary!$P$2+MOD(ROW()-2,30))</f>
        <v>46228</v>
      </c>
      <c r="M3">
        <f t="shared" si="2"/>
        <v>2</v>
      </c>
      <c r="N3">
        <f t="shared" si="3"/>
        <v>25</v>
      </c>
      <c r="O3" t="str">
        <f t="shared" si="4"/>
        <v>Jul-2026</v>
      </c>
      <c r="P3">
        <f t="shared" ca="1" si="5"/>
        <v>1</v>
      </c>
      <c r="Q3" s="2">
        <f t="array" ref="Q3">IF($A3="",0,IFERROR(INDEX(Summary!$P$3:$AS$67,$AH3-2,$M3),0))</f>
        <v>0</v>
      </c>
      <c r="R3" s="2">
        <f t="array" ref="R3">IF($A3="",0,ROUND(IFERROR(INDEX(Summary!$O:$O,$AH3),0)/30,0))</f>
        <v>200</v>
      </c>
      <c r="S3">
        <f t="shared" si="6"/>
        <v>0</v>
      </c>
      <c r="T3" s="2">
        <f t="array" ref="T3">IF($S3=1,IFERROR(INDEX(Summary!$O:$O,$AH3),0),0)</f>
        <v>0</v>
      </c>
      <c r="U3" s="2">
        <f t="array" ref="U3">IF($S3=1,IFERROR(INDEX(Summary!$AT:$AT,$AH3),0),0)</f>
        <v>0</v>
      </c>
      <c r="V3" s="2">
        <f t="shared" si="7"/>
        <v>0</v>
      </c>
      <c r="W3" s="2">
        <f t="array" ref="W3">IF($S3=1,IFERROR(INDEX(Summary!$AZ:$AZ,$AH3),0),0)</f>
        <v>0</v>
      </c>
      <c r="X3" s="3">
        <f t="array" ref="X3">IF($S3=1,IFERROR(INDEX(Summary!$BA:$BA,$AH3),0),0)</f>
        <v>0</v>
      </c>
      <c r="Y3" s="2">
        <f t="array" ref="Y3">IF($S3=1,IFERROR(INDEX(Summary!$G:$G,$AH3),0),0)</f>
        <v>0</v>
      </c>
      <c r="Z3" s="2">
        <f t="array" ref="Z3">IF($S3=1,IFERROR(INDEX(Summary!$H:$H,$AH3),0),0)</f>
        <v>0</v>
      </c>
      <c r="AA3" s="2">
        <f t="array" ref="AA3">IF($S3=1,IFERROR(INDEX(Summary!$I:$I,$AH3),0),0)</f>
        <v>0</v>
      </c>
      <c r="AB3" s="2">
        <f t="array" ref="AB3">IF($S3=1,IFERROR(INDEX(Summary!$J:$J,$AH3),0),0)</f>
        <v>0</v>
      </c>
      <c r="AC3" s="2">
        <f t="array" ref="AC3">IF($S3=1,IFERROR(INDEX(Summary!$K:$K,$AH3),0),0)</f>
        <v>0</v>
      </c>
      <c r="AD3" s="2">
        <f t="array" ref="AD3">IF($S3=1,IFERROR(INDEX(Summary!$L:$L,$AH3),0),0)</f>
        <v>0</v>
      </c>
      <c r="AE3" s="2">
        <f t="array" ref="AE3">IF($S3=1,IFERROR(INDEX(Summary!$M:$M,$AH3),0),0)</f>
        <v>0</v>
      </c>
      <c r="AF3" s="2">
        <f t="array" ref="AF3">IF($S3=1,IFERROR(INDEX(Summary!$N:$N,$AH3),0),0)</f>
        <v>0</v>
      </c>
      <c r="AG3">
        <f t="array" ref="AG3">IF($A3="","",IFERROR(INDEX(Summary!$BB:$BB,$AH3),0))</f>
        <v>7</v>
      </c>
      <c r="AH3">
        <f t="shared" si="8"/>
        <v>3</v>
      </c>
    </row>
    <row r="4" spans="1:34" hidden="1">
      <c r="A4" t="str">
        <f t="array" ref="A4">IFERROR(INDEX(Summary!$D:$D,$AH4)&amp;"","")</f>
        <v>FG00724</v>
      </c>
      <c r="B4" t="str">
        <f t="array" ref="B4">IF($A4="","",INDEX(Summary!$E:$E,$AH4))</f>
        <v>Khapli Atta 1KG</v>
      </c>
      <c r="C4" t="str">
        <f t="array" ref="C4">IF($A4="","",INDEX(Summary!$B:$B,$AH4))</f>
        <v>Atta</v>
      </c>
      <c r="D4" t="str">
        <f t="array" ref="D4">IF($A4="","",INDEX(Summary!$C:$C,$AH4))</f>
        <v>C39</v>
      </c>
      <c r="E4">
        <f t="array" ref="E4">IF($A4="","",INDEX(Summary!$F:$F,$AH4))</f>
        <v>1</v>
      </c>
      <c r="F4" t="str">
        <f t="array" ref="F4">IF($A4="","",INDEX(Summary!$BC:$BC,$AH4)&amp;"")</f>
        <v>P2 – High</v>
      </c>
      <c r="G4">
        <f t="shared" si="0"/>
        <v>2</v>
      </c>
      <c r="H4">
        <f t="shared" si="1"/>
        <v>0</v>
      </c>
      <c r="I4" t="str">
        <f t="array" ref="I4">IF($A4="","",IF(IFERROR(INDEX(Summary!$BA:$BA,$AH4),0)&lt;1,"Under 1 day",IF(INDEX(Summary!$BA:$BA,$AH4)&lt;3,"1-3 days",IF(INDEX(Summary!$BA:$BA,$AH4)&lt;7,"3-7 days","7+ days"))))</f>
        <v>7+ days</v>
      </c>
      <c r="J4" t="str">
        <f t="array" ref="J4">IF($A4="","",IF(IFERROR(INDEX(Summary!$AX:$AX,$AH4),0)&lt;0.25,"0-25%",IF(INDEX(Summary!$AX:$AX,$AH4)&lt;0.5,"25-50%",IF(INDEX(Summary!$AX:$AX,$AH4)&lt;0.75,"50-75%","75-100%"))))</f>
        <v>75-100%</v>
      </c>
      <c r="K4" t="str">
        <f t="array" ref="K4">IF($A4="","",INDEX(Summary!$AY:$AY,$AH4)&amp;"")</f>
        <v/>
      </c>
      <c r="L4" s="1">
        <f>IF($A4="","",Summary!$P$2+MOD(ROW()-2,30))</f>
        <v>46229</v>
      </c>
      <c r="M4">
        <f t="shared" si="2"/>
        <v>3</v>
      </c>
      <c r="N4">
        <f t="shared" si="3"/>
        <v>26</v>
      </c>
      <c r="O4" t="str">
        <f t="shared" si="4"/>
        <v>Jul-2026</v>
      </c>
      <c r="P4">
        <f t="shared" ca="1" si="5"/>
        <v>1</v>
      </c>
      <c r="Q4" s="2">
        <f t="array" ref="Q4">IF($A4="",0,IFERROR(INDEX(Summary!$P$3:$AS$67,$AH4-2,$M4),0))</f>
        <v>0</v>
      </c>
      <c r="R4" s="2">
        <f t="array" ref="R4">IF($A4="",0,ROUND(IFERROR(INDEX(Summary!$O:$O,$AH4),0)/30,0))</f>
        <v>200</v>
      </c>
      <c r="S4">
        <f t="shared" si="6"/>
        <v>0</v>
      </c>
      <c r="T4" s="2">
        <f t="array" ref="T4">IF($S4=1,IFERROR(INDEX(Summary!$O:$O,$AH4),0),0)</f>
        <v>0</v>
      </c>
      <c r="U4" s="2">
        <f t="array" ref="U4">IF($S4=1,IFERROR(INDEX(Summary!$AT:$AT,$AH4),0),0)</f>
        <v>0</v>
      </c>
      <c r="V4" s="2">
        <f t="shared" si="7"/>
        <v>0</v>
      </c>
      <c r="W4" s="2">
        <f t="array" ref="W4">IF($S4=1,IFERROR(INDEX(Summary!$AZ:$AZ,$AH4),0),0)</f>
        <v>0</v>
      </c>
      <c r="X4" s="3">
        <f t="array" ref="X4">IF($S4=1,IFERROR(INDEX(Summary!$BA:$BA,$AH4),0),0)</f>
        <v>0</v>
      </c>
      <c r="Y4" s="2">
        <f t="array" ref="Y4">IF($S4=1,IFERROR(INDEX(Summary!$G:$G,$AH4),0),0)</f>
        <v>0</v>
      </c>
      <c r="Z4" s="2">
        <f t="array" ref="Z4">IF($S4=1,IFERROR(INDEX(Summary!$H:$H,$AH4),0),0)</f>
        <v>0</v>
      </c>
      <c r="AA4" s="2">
        <f t="array" ref="AA4">IF($S4=1,IFERROR(INDEX(Summary!$I:$I,$AH4),0),0)</f>
        <v>0</v>
      </c>
      <c r="AB4" s="2">
        <f t="array" ref="AB4">IF($S4=1,IFERROR(INDEX(Summary!$J:$J,$AH4),0),0)</f>
        <v>0</v>
      </c>
      <c r="AC4" s="2">
        <f t="array" ref="AC4">IF($S4=1,IFERROR(INDEX(Summary!$K:$K,$AH4),0),0)</f>
        <v>0</v>
      </c>
      <c r="AD4" s="2">
        <f t="array" ref="AD4">IF($S4=1,IFERROR(INDEX(Summary!$L:$L,$AH4),0),0)</f>
        <v>0</v>
      </c>
      <c r="AE4" s="2">
        <f t="array" ref="AE4">IF($S4=1,IFERROR(INDEX(Summary!$M:$M,$AH4),0),0)</f>
        <v>0</v>
      </c>
      <c r="AF4" s="2">
        <f t="array" ref="AF4">IF($S4=1,IFERROR(INDEX(Summary!$N:$N,$AH4),0),0)</f>
        <v>0</v>
      </c>
      <c r="AG4">
        <f t="array" ref="AG4">IF($A4="","",IFERROR(INDEX(Summary!$BB:$BB,$AH4),0))</f>
        <v>7</v>
      </c>
      <c r="AH4">
        <f t="shared" si="8"/>
        <v>3</v>
      </c>
    </row>
    <row r="5" spans="1:34" hidden="1">
      <c r="A5" t="str">
        <f t="array" ref="A5">IFERROR(INDEX(Summary!$D:$D,$AH5)&amp;"","")</f>
        <v>FG00724</v>
      </c>
      <c r="B5" t="str">
        <f t="array" ref="B5">IF($A5="","",INDEX(Summary!$E:$E,$AH5))</f>
        <v>Khapli Atta 1KG</v>
      </c>
      <c r="C5" t="str">
        <f t="array" ref="C5">IF($A5="","",INDEX(Summary!$B:$B,$AH5))</f>
        <v>Atta</v>
      </c>
      <c r="D5" t="str">
        <f t="array" ref="D5">IF($A5="","",INDEX(Summary!$C:$C,$AH5))</f>
        <v>C39</v>
      </c>
      <c r="E5">
        <f t="array" ref="E5">IF($A5="","",INDEX(Summary!$F:$F,$AH5))</f>
        <v>1</v>
      </c>
      <c r="F5" t="str">
        <f t="array" ref="F5">IF($A5="","",INDEX(Summary!$BC:$BC,$AH5)&amp;"")</f>
        <v>P2 – High</v>
      </c>
      <c r="G5">
        <f t="shared" si="0"/>
        <v>2</v>
      </c>
      <c r="H5">
        <f t="shared" si="1"/>
        <v>0</v>
      </c>
      <c r="I5" t="str">
        <f t="array" ref="I5">IF($A5="","",IF(IFERROR(INDEX(Summary!$BA:$BA,$AH5),0)&lt;1,"Under 1 day",IF(INDEX(Summary!$BA:$BA,$AH5)&lt;3,"1-3 days",IF(INDEX(Summary!$BA:$BA,$AH5)&lt;7,"3-7 days","7+ days"))))</f>
        <v>7+ days</v>
      </c>
      <c r="J5" t="str">
        <f t="array" ref="J5">IF($A5="","",IF(IFERROR(INDEX(Summary!$AX:$AX,$AH5),0)&lt;0.25,"0-25%",IF(INDEX(Summary!$AX:$AX,$AH5)&lt;0.5,"25-50%",IF(INDEX(Summary!$AX:$AX,$AH5)&lt;0.75,"50-75%","75-100%"))))</f>
        <v>75-100%</v>
      </c>
      <c r="K5" t="str">
        <f t="array" ref="K5">IF($A5="","",INDEX(Summary!$AY:$AY,$AH5)&amp;"")</f>
        <v/>
      </c>
      <c r="L5" s="1">
        <f>IF($A5="","",Summary!$P$2+MOD(ROW()-2,30))</f>
        <v>46230</v>
      </c>
      <c r="M5">
        <f t="shared" si="2"/>
        <v>4</v>
      </c>
      <c r="N5">
        <f t="shared" si="3"/>
        <v>27</v>
      </c>
      <c r="O5" t="str">
        <f t="shared" si="4"/>
        <v>Jul-2026</v>
      </c>
      <c r="P5">
        <f t="shared" ca="1" si="5"/>
        <v>1</v>
      </c>
      <c r="Q5" s="2">
        <f t="array" ref="Q5">IF($A5="",0,IFERROR(INDEX(Summary!$P$3:$AS$67,$AH5-2,$M5),0))</f>
        <v>0</v>
      </c>
      <c r="R5" s="2">
        <f t="array" ref="R5">IF($A5="",0,ROUND(IFERROR(INDEX(Summary!$O:$O,$AH5),0)/30,0))</f>
        <v>200</v>
      </c>
      <c r="S5">
        <f t="shared" si="6"/>
        <v>0</v>
      </c>
      <c r="T5" s="2">
        <f t="array" ref="T5">IF($S5=1,IFERROR(INDEX(Summary!$O:$O,$AH5),0),0)</f>
        <v>0</v>
      </c>
      <c r="U5" s="2">
        <f t="array" ref="U5">IF($S5=1,IFERROR(INDEX(Summary!$AT:$AT,$AH5),0),0)</f>
        <v>0</v>
      </c>
      <c r="V5" s="2">
        <f t="shared" si="7"/>
        <v>0</v>
      </c>
      <c r="W5" s="2">
        <f t="array" ref="W5">IF($S5=1,IFERROR(INDEX(Summary!$AZ:$AZ,$AH5),0),0)</f>
        <v>0</v>
      </c>
      <c r="X5" s="3">
        <f t="array" ref="X5">IF($S5=1,IFERROR(INDEX(Summary!$BA:$BA,$AH5),0),0)</f>
        <v>0</v>
      </c>
      <c r="Y5" s="2">
        <f t="array" ref="Y5">IF($S5=1,IFERROR(INDEX(Summary!$G:$G,$AH5),0),0)</f>
        <v>0</v>
      </c>
      <c r="Z5" s="2">
        <f t="array" ref="Z5">IF($S5=1,IFERROR(INDEX(Summary!$H:$H,$AH5),0),0)</f>
        <v>0</v>
      </c>
      <c r="AA5" s="2">
        <f t="array" ref="AA5">IF($S5=1,IFERROR(INDEX(Summary!$I:$I,$AH5),0),0)</f>
        <v>0</v>
      </c>
      <c r="AB5" s="2">
        <f t="array" ref="AB5">IF($S5=1,IFERROR(INDEX(Summary!$J:$J,$AH5),0),0)</f>
        <v>0</v>
      </c>
      <c r="AC5" s="2">
        <f t="array" ref="AC5">IF($S5=1,IFERROR(INDEX(Summary!$K:$K,$AH5),0),0)</f>
        <v>0</v>
      </c>
      <c r="AD5" s="2">
        <f t="array" ref="AD5">IF($S5=1,IFERROR(INDEX(Summary!$L:$L,$AH5),0),0)</f>
        <v>0</v>
      </c>
      <c r="AE5" s="2">
        <f t="array" ref="AE5">IF($S5=1,IFERROR(INDEX(Summary!$M:$M,$AH5),0),0)</f>
        <v>0</v>
      </c>
      <c r="AF5" s="2">
        <f t="array" ref="AF5">IF($S5=1,IFERROR(INDEX(Summary!$N:$N,$AH5),0),0)</f>
        <v>0</v>
      </c>
      <c r="AG5">
        <f t="array" ref="AG5">IF($A5="","",IFERROR(INDEX(Summary!$BB:$BB,$AH5),0))</f>
        <v>7</v>
      </c>
      <c r="AH5">
        <f t="shared" si="8"/>
        <v>3</v>
      </c>
    </row>
    <row r="6" spans="1:34" hidden="1">
      <c r="A6" t="str">
        <f t="array" ref="A6">IFERROR(INDEX(Summary!$D:$D,$AH6)&amp;"","")</f>
        <v>FG00724</v>
      </c>
      <c r="B6" t="str">
        <f t="array" ref="B6">IF($A6="","",INDEX(Summary!$E:$E,$AH6))</f>
        <v>Khapli Atta 1KG</v>
      </c>
      <c r="C6" t="str">
        <f t="array" ref="C6">IF($A6="","",INDEX(Summary!$B:$B,$AH6))</f>
        <v>Atta</v>
      </c>
      <c r="D6" t="str">
        <f t="array" ref="D6">IF($A6="","",INDEX(Summary!$C:$C,$AH6))</f>
        <v>C39</v>
      </c>
      <c r="E6">
        <f t="array" ref="E6">IF($A6="","",INDEX(Summary!$F:$F,$AH6))</f>
        <v>1</v>
      </c>
      <c r="F6" t="str">
        <f t="array" ref="F6">IF($A6="","",INDEX(Summary!$BC:$BC,$AH6)&amp;"")</f>
        <v>P2 – High</v>
      </c>
      <c r="G6">
        <f t="shared" si="0"/>
        <v>2</v>
      </c>
      <c r="H6">
        <f t="shared" si="1"/>
        <v>0</v>
      </c>
      <c r="I6" t="str">
        <f t="array" ref="I6">IF($A6="","",IF(IFERROR(INDEX(Summary!$BA:$BA,$AH6),0)&lt;1,"Under 1 day",IF(INDEX(Summary!$BA:$BA,$AH6)&lt;3,"1-3 days",IF(INDEX(Summary!$BA:$BA,$AH6)&lt;7,"3-7 days","7+ days"))))</f>
        <v>7+ days</v>
      </c>
      <c r="J6" t="str">
        <f t="array" ref="J6">IF($A6="","",IF(IFERROR(INDEX(Summary!$AX:$AX,$AH6),0)&lt;0.25,"0-25%",IF(INDEX(Summary!$AX:$AX,$AH6)&lt;0.5,"25-50%",IF(INDEX(Summary!$AX:$AX,$AH6)&lt;0.75,"50-75%","75-100%"))))</f>
        <v>75-100%</v>
      </c>
      <c r="K6" t="str">
        <f t="array" ref="K6">IF($A6="","",INDEX(Summary!$AY:$AY,$AH6)&amp;"")</f>
        <v/>
      </c>
      <c r="L6" s="1">
        <f>IF($A6="","",Summary!$P$2+MOD(ROW()-2,30))</f>
        <v>46231</v>
      </c>
      <c r="M6">
        <f t="shared" si="2"/>
        <v>5</v>
      </c>
      <c r="N6">
        <f t="shared" si="3"/>
        <v>28</v>
      </c>
      <c r="O6" t="str">
        <f t="shared" si="4"/>
        <v>Jul-2026</v>
      </c>
      <c r="P6">
        <f t="shared" ca="1" si="5"/>
        <v>1</v>
      </c>
      <c r="Q6" s="2">
        <f t="array" ref="Q6">IF($A6="",0,IFERROR(INDEX(Summary!$P$3:$AS$67,$AH6-2,$M6),0))</f>
        <v>0</v>
      </c>
      <c r="R6" s="2">
        <f t="array" ref="R6">IF($A6="",0,ROUND(IFERROR(INDEX(Summary!$O:$O,$AH6),0)/30,0))</f>
        <v>200</v>
      </c>
      <c r="S6">
        <f t="shared" si="6"/>
        <v>0</v>
      </c>
      <c r="T6" s="2">
        <f t="array" ref="T6">IF($S6=1,IFERROR(INDEX(Summary!$O:$O,$AH6),0),0)</f>
        <v>0</v>
      </c>
      <c r="U6" s="2">
        <f t="array" ref="U6">IF($S6=1,IFERROR(INDEX(Summary!$AT:$AT,$AH6),0),0)</f>
        <v>0</v>
      </c>
      <c r="V6" s="2">
        <f t="shared" si="7"/>
        <v>0</v>
      </c>
      <c r="W6" s="2">
        <f t="array" ref="W6">IF($S6=1,IFERROR(INDEX(Summary!$AZ:$AZ,$AH6),0),0)</f>
        <v>0</v>
      </c>
      <c r="X6" s="3">
        <f t="array" ref="X6">IF($S6=1,IFERROR(INDEX(Summary!$BA:$BA,$AH6),0),0)</f>
        <v>0</v>
      </c>
      <c r="Y6" s="2">
        <f t="array" ref="Y6">IF($S6=1,IFERROR(INDEX(Summary!$G:$G,$AH6),0),0)</f>
        <v>0</v>
      </c>
      <c r="Z6" s="2">
        <f t="array" ref="Z6">IF($S6=1,IFERROR(INDEX(Summary!$H:$H,$AH6),0),0)</f>
        <v>0</v>
      </c>
      <c r="AA6" s="2">
        <f t="array" ref="AA6">IF($S6=1,IFERROR(INDEX(Summary!$I:$I,$AH6),0),0)</f>
        <v>0</v>
      </c>
      <c r="AB6" s="2">
        <f t="array" ref="AB6">IF($S6=1,IFERROR(INDEX(Summary!$J:$J,$AH6),0),0)</f>
        <v>0</v>
      </c>
      <c r="AC6" s="2">
        <f t="array" ref="AC6">IF($S6=1,IFERROR(INDEX(Summary!$K:$K,$AH6),0),0)</f>
        <v>0</v>
      </c>
      <c r="AD6" s="2">
        <f t="array" ref="AD6">IF($S6=1,IFERROR(INDEX(Summary!$L:$L,$AH6),0),0)</f>
        <v>0</v>
      </c>
      <c r="AE6" s="2">
        <f t="array" ref="AE6">IF($S6=1,IFERROR(INDEX(Summary!$M:$M,$AH6),0),0)</f>
        <v>0</v>
      </c>
      <c r="AF6" s="2">
        <f t="array" ref="AF6">IF($S6=1,IFERROR(INDEX(Summary!$N:$N,$AH6),0),0)</f>
        <v>0</v>
      </c>
      <c r="AG6">
        <f t="array" ref="AG6">IF($A6="","",IFERROR(INDEX(Summary!$BB:$BB,$AH6),0))</f>
        <v>7</v>
      </c>
      <c r="AH6">
        <f t="shared" si="8"/>
        <v>3</v>
      </c>
    </row>
    <row r="7" spans="1:34" hidden="1">
      <c r="A7" t="str">
        <f t="array" ref="A7">IFERROR(INDEX(Summary!$D:$D,$AH7)&amp;"","")</f>
        <v>FG00724</v>
      </c>
      <c r="B7" t="str">
        <f t="array" ref="B7">IF($A7="","",INDEX(Summary!$E:$E,$AH7))</f>
        <v>Khapli Atta 1KG</v>
      </c>
      <c r="C7" t="str">
        <f t="array" ref="C7">IF($A7="","",INDEX(Summary!$B:$B,$AH7))</f>
        <v>Atta</v>
      </c>
      <c r="D7" t="str">
        <f t="array" ref="D7">IF($A7="","",INDEX(Summary!$C:$C,$AH7))</f>
        <v>C39</v>
      </c>
      <c r="E7">
        <f t="array" ref="E7">IF($A7="","",INDEX(Summary!$F:$F,$AH7))</f>
        <v>1</v>
      </c>
      <c r="F7" t="str">
        <f t="array" ref="F7">IF($A7="","",INDEX(Summary!$BC:$BC,$AH7)&amp;"")</f>
        <v>P2 – High</v>
      </c>
      <c r="G7">
        <f t="shared" si="0"/>
        <v>2</v>
      </c>
      <c r="H7">
        <f t="shared" si="1"/>
        <v>0</v>
      </c>
      <c r="I7" t="str">
        <f t="array" ref="I7">IF($A7="","",IF(IFERROR(INDEX(Summary!$BA:$BA,$AH7),0)&lt;1,"Under 1 day",IF(INDEX(Summary!$BA:$BA,$AH7)&lt;3,"1-3 days",IF(INDEX(Summary!$BA:$BA,$AH7)&lt;7,"3-7 days","7+ days"))))</f>
        <v>7+ days</v>
      </c>
      <c r="J7" t="str">
        <f t="array" ref="J7">IF($A7="","",IF(IFERROR(INDEX(Summary!$AX:$AX,$AH7),0)&lt;0.25,"0-25%",IF(INDEX(Summary!$AX:$AX,$AH7)&lt;0.5,"25-50%",IF(INDEX(Summary!$AX:$AX,$AH7)&lt;0.75,"50-75%","75-100%"))))</f>
        <v>75-100%</v>
      </c>
      <c r="K7" t="str">
        <f t="array" ref="K7">IF($A7="","",INDEX(Summary!$AY:$AY,$AH7)&amp;"")</f>
        <v/>
      </c>
      <c r="L7" s="1">
        <f>IF($A7="","",Summary!$P$2+MOD(ROW()-2,30))</f>
        <v>46232</v>
      </c>
      <c r="M7">
        <f t="shared" si="2"/>
        <v>6</v>
      </c>
      <c r="N7">
        <f t="shared" si="3"/>
        <v>29</v>
      </c>
      <c r="O7" t="str">
        <f t="shared" si="4"/>
        <v>Jul-2026</v>
      </c>
      <c r="P7">
        <f t="shared" ca="1" si="5"/>
        <v>1</v>
      </c>
      <c r="Q7" s="2">
        <f t="array" ref="Q7">IF($A7="",0,IFERROR(INDEX(Summary!$P$3:$AS$67,$AH7-2,$M7),0))</f>
        <v>0</v>
      </c>
      <c r="R7" s="2">
        <f t="array" ref="R7">IF($A7="",0,ROUND(IFERROR(INDEX(Summary!$O:$O,$AH7),0)/30,0))</f>
        <v>200</v>
      </c>
      <c r="S7">
        <f t="shared" si="6"/>
        <v>0</v>
      </c>
      <c r="T7" s="2">
        <f t="array" ref="T7">IF($S7=1,IFERROR(INDEX(Summary!$O:$O,$AH7),0),0)</f>
        <v>0</v>
      </c>
      <c r="U7" s="2">
        <f t="array" ref="U7">IF($S7=1,IFERROR(INDEX(Summary!$AT:$AT,$AH7),0),0)</f>
        <v>0</v>
      </c>
      <c r="V7" s="2">
        <f t="shared" si="7"/>
        <v>0</v>
      </c>
      <c r="W7" s="2">
        <f t="array" ref="W7">IF($S7=1,IFERROR(INDEX(Summary!$AZ:$AZ,$AH7),0),0)</f>
        <v>0</v>
      </c>
      <c r="X7" s="3">
        <f t="array" ref="X7">IF($S7=1,IFERROR(INDEX(Summary!$BA:$BA,$AH7),0),0)</f>
        <v>0</v>
      </c>
      <c r="Y7" s="2">
        <f t="array" ref="Y7">IF($S7=1,IFERROR(INDEX(Summary!$G:$G,$AH7),0),0)</f>
        <v>0</v>
      </c>
      <c r="Z7" s="2">
        <f t="array" ref="Z7">IF($S7=1,IFERROR(INDEX(Summary!$H:$H,$AH7),0),0)</f>
        <v>0</v>
      </c>
      <c r="AA7" s="2">
        <f t="array" ref="AA7">IF($S7=1,IFERROR(INDEX(Summary!$I:$I,$AH7),0),0)</f>
        <v>0</v>
      </c>
      <c r="AB7" s="2">
        <f t="array" ref="AB7">IF($S7=1,IFERROR(INDEX(Summary!$J:$J,$AH7),0),0)</f>
        <v>0</v>
      </c>
      <c r="AC7" s="2">
        <f t="array" ref="AC7">IF($S7=1,IFERROR(INDEX(Summary!$K:$K,$AH7),0),0)</f>
        <v>0</v>
      </c>
      <c r="AD7" s="2">
        <f t="array" ref="AD7">IF($S7=1,IFERROR(INDEX(Summary!$L:$L,$AH7),0),0)</f>
        <v>0</v>
      </c>
      <c r="AE7" s="2">
        <f t="array" ref="AE7">IF($S7=1,IFERROR(INDEX(Summary!$M:$M,$AH7),0),0)</f>
        <v>0</v>
      </c>
      <c r="AF7" s="2">
        <f t="array" ref="AF7">IF($S7=1,IFERROR(INDEX(Summary!$N:$N,$AH7),0),0)</f>
        <v>0</v>
      </c>
      <c r="AG7">
        <f t="array" ref="AG7">IF($A7="","",IFERROR(INDEX(Summary!$BB:$BB,$AH7),0))</f>
        <v>7</v>
      </c>
      <c r="AH7">
        <f t="shared" si="8"/>
        <v>3</v>
      </c>
    </row>
    <row r="8" spans="1:34" hidden="1">
      <c r="A8" t="str">
        <f t="array" ref="A8">IFERROR(INDEX(Summary!$D:$D,$AH8)&amp;"","")</f>
        <v>FG00724</v>
      </c>
      <c r="B8" t="str">
        <f t="array" ref="B8">IF($A8="","",INDEX(Summary!$E:$E,$AH8))</f>
        <v>Khapli Atta 1KG</v>
      </c>
      <c r="C8" t="str">
        <f t="array" ref="C8">IF($A8="","",INDEX(Summary!$B:$B,$AH8))</f>
        <v>Atta</v>
      </c>
      <c r="D8" t="str">
        <f t="array" ref="D8">IF($A8="","",INDEX(Summary!$C:$C,$AH8))</f>
        <v>C39</v>
      </c>
      <c r="E8">
        <f t="array" ref="E8">IF($A8="","",INDEX(Summary!$F:$F,$AH8))</f>
        <v>1</v>
      </c>
      <c r="F8" t="str">
        <f t="array" ref="F8">IF($A8="","",INDEX(Summary!$BC:$BC,$AH8)&amp;"")</f>
        <v>P2 – High</v>
      </c>
      <c r="G8">
        <f t="shared" si="0"/>
        <v>2</v>
      </c>
      <c r="H8">
        <f t="shared" si="1"/>
        <v>0</v>
      </c>
      <c r="I8" t="str">
        <f t="array" ref="I8">IF($A8="","",IF(IFERROR(INDEX(Summary!$BA:$BA,$AH8),0)&lt;1,"Under 1 day",IF(INDEX(Summary!$BA:$BA,$AH8)&lt;3,"1-3 days",IF(INDEX(Summary!$BA:$BA,$AH8)&lt;7,"3-7 days","7+ days"))))</f>
        <v>7+ days</v>
      </c>
      <c r="J8" t="str">
        <f t="array" ref="J8">IF($A8="","",IF(IFERROR(INDEX(Summary!$AX:$AX,$AH8),0)&lt;0.25,"0-25%",IF(INDEX(Summary!$AX:$AX,$AH8)&lt;0.5,"25-50%",IF(INDEX(Summary!$AX:$AX,$AH8)&lt;0.75,"50-75%","75-100%"))))</f>
        <v>75-100%</v>
      </c>
      <c r="K8" t="str">
        <f t="array" ref="K8">IF($A8="","",INDEX(Summary!$AY:$AY,$AH8)&amp;"")</f>
        <v/>
      </c>
      <c r="L8" s="1">
        <f>IF($A8="","",Summary!$P$2+MOD(ROW()-2,30))</f>
        <v>46233</v>
      </c>
      <c r="M8">
        <f t="shared" si="2"/>
        <v>7</v>
      </c>
      <c r="N8">
        <f t="shared" si="3"/>
        <v>30</v>
      </c>
      <c r="O8" t="str">
        <f t="shared" si="4"/>
        <v>Jul-2026</v>
      </c>
      <c r="P8">
        <f t="shared" ca="1" si="5"/>
        <v>1</v>
      </c>
      <c r="Q8" s="2">
        <f t="array" ref="Q8">IF($A8="",0,IFERROR(INDEX(Summary!$P$3:$AS$67,$AH8-2,$M8),0))</f>
        <v>0</v>
      </c>
      <c r="R8" s="2">
        <f t="array" ref="R8">IF($A8="",0,ROUND(IFERROR(INDEX(Summary!$O:$O,$AH8),0)/30,0))</f>
        <v>200</v>
      </c>
      <c r="S8">
        <f t="shared" si="6"/>
        <v>0</v>
      </c>
      <c r="T8" s="2">
        <f t="array" ref="T8">IF($S8=1,IFERROR(INDEX(Summary!$O:$O,$AH8),0),0)</f>
        <v>0</v>
      </c>
      <c r="U8" s="2">
        <f t="array" ref="U8">IF($S8=1,IFERROR(INDEX(Summary!$AT:$AT,$AH8),0),0)</f>
        <v>0</v>
      </c>
      <c r="V8" s="2">
        <f t="shared" si="7"/>
        <v>0</v>
      </c>
      <c r="W8" s="2">
        <f t="array" ref="W8">IF($S8=1,IFERROR(INDEX(Summary!$AZ:$AZ,$AH8),0),0)</f>
        <v>0</v>
      </c>
      <c r="X8" s="3">
        <f t="array" ref="X8">IF($S8=1,IFERROR(INDEX(Summary!$BA:$BA,$AH8),0),0)</f>
        <v>0</v>
      </c>
      <c r="Y8" s="2">
        <f t="array" ref="Y8">IF($S8=1,IFERROR(INDEX(Summary!$G:$G,$AH8),0),0)</f>
        <v>0</v>
      </c>
      <c r="Z8" s="2">
        <f t="array" ref="Z8">IF($S8=1,IFERROR(INDEX(Summary!$H:$H,$AH8),0),0)</f>
        <v>0</v>
      </c>
      <c r="AA8" s="2">
        <f t="array" ref="AA8">IF($S8=1,IFERROR(INDEX(Summary!$I:$I,$AH8),0),0)</f>
        <v>0</v>
      </c>
      <c r="AB8" s="2">
        <f t="array" ref="AB8">IF($S8=1,IFERROR(INDEX(Summary!$J:$J,$AH8),0),0)</f>
        <v>0</v>
      </c>
      <c r="AC8" s="2">
        <f t="array" ref="AC8">IF($S8=1,IFERROR(INDEX(Summary!$K:$K,$AH8),0),0)</f>
        <v>0</v>
      </c>
      <c r="AD8" s="2">
        <f t="array" ref="AD8">IF($S8=1,IFERROR(INDEX(Summary!$L:$L,$AH8),0),0)</f>
        <v>0</v>
      </c>
      <c r="AE8" s="2">
        <f t="array" ref="AE8">IF($S8=1,IFERROR(INDEX(Summary!$M:$M,$AH8),0),0)</f>
        <v>0</v>
      </c>
      <c r="AF8" s="2">
        <f t="array" ref="AF8">IF($S8=1,IFERROR(INDEX(Summary!$N:$N,$AH8),0),0)</f>
        <v>0</v>
      </c>
      <c r="AG8">
        <f t="array" ref="AG8">IF($A8="","",IFERROR(INDEX(Summary!$BB:$BB,$AH8),0))</f>
        <v>7</v>
      </c>
      <c r="AH8">
        <f t="shared" si="8"/>
        <v>3</v>
      </c>
    </row>
    <row r="9" spans="1:34" hidden="1">
      <c r="A9" t="str">
        <f t="array" ref="A9">IFERROR(INDEX(Summary!$D:$D,$AH9)&amp;"","")</f>
        <v>FG00724</v>
      </c>
      <c r="B9" t="str">
        <f t="array" ref="B9">IF($A9="","",INDEX(Summary!$E:$E,$AH9))</f>
        <v>Khapli Atta 1KG</v>
      </c>
      <c r="C9" t="str">
        <f t="array" ref="C9">IF($A9="","",INDEX(Summary!$B:$B,$AH9))</f>
        <v>Atta</v>
      </c>
      <c r="D9" t="str">
        <f t="array" ref="D9">IF($A9="","",INDEX(Summary!$C:$C,$AH9))</f>
        <v>C39</v>
      </c>
      <c r="E9">
        <f t="array" ref="E9">IF($A9="","",INDEX(Summary!$F:$F,$AH9))</f>
        <v>1</v>
      </c>
      <c r="F9" t="str">
        <f t="array" ref="F9">IF($A9="","",INDEX(Summary!$BC:$BC,$AH9)&amp;"")</f>
        <v>P2 – High</v>
      </c>
      <c r="G9">
        <f t="shared" si="0"/>
        <v>2</v>
      </c>
      <c r="H9">
        <f t="shared" si="1"/>
        <v>0</v>
      </c>
      <c r="I9" t="str">
        <f t="array" ref="I9">IF($A9="","",IF(IFERROR(INDEX(Summary!$BA:$BA,$AH9),0)&lt;1,"Under 1 day",IF(INDEX(Summary!$BA:$BA,$AH9)&lt;3,"1-3 days",IF(INDEX(Summary!$BA:$BA,$AH9)&lt;7,"3-7 days","7+ days"))))</f>
        <v>7+ days</v>
      </c>
      <c r="J9" t="str">
        <f t="array" ref="J9">IF($A9="","",IF(IFERROR(INDEX(Summary!$AX:$AX,$AH9),0)&lt;0.25,"0-25%",IF(INDEX(Summary!$AX:$AX,$AH9)&lt;0.5,"25-50%",IF(INDEX(Summary!$AX:$AX,$AH9)&lt;0.75,"50-75%","75-100%"))))</f>
        <v>75-100%</v>
      </c>
      <c r="K9" t="str">
        <f t="array" ref="K9">IF($A9="","",INDEX(Summary!$AY:$AY,$AH9)&amp;"")</f>
        <v/>
      </c>
      <c r="L9" s="1">
        <f>IF($A9="","",Summary!$P$2+MOD(ROW()-2,30))</f>
        <v>46234</v>
      </c>
      <c r="M9">
        <f t="shared" si="2"/>
        <v>8</v>
      </c>
      <c r="N9">
        <f t="shared" si="3"/>
        <v>31</v>
      </c>
      <c r="O9" t="str">
        <f t="shared" si="4"/>
        <v>Jul-2026</v>
      </c>
      <c r="P9">
        <f t="shared" ca="1" si="5"/>
        <v>1</v>
      </c>
      <c r="Q9" s="2">
        <f t="array" ref="Q9">IF($A9="",0,IFERROR(INDEX(Summary!$P$3:$AS$67,$AH9-2,$M9),0))</f>
        <v>0</v>
      </c>
      <c r="R9" s="2">
        <f t="array" ref="R9">IF($A9="",0,ROUND(IFERROR(INDEX(Summary!$O:$O,$AH9),0)/30,0))</f>
        <v>200</v>
      </c>
      <c r="S9">
        <f t="shared" si="6"/>
        <v>0</v>
      </c>
      <c r="T9" s="2">
        <f t="array" ref="T9">IF($S9=1,IFERROR(INDEX(Summary!$O:$O,$AH9),0),0)</f>
        <v>0</v>
      </c>
      <c r="U9" s="2">
        <f t="array" ref="U9">IF($S9=1,IFERROR(INDEX(Summary!$AT:$AT,$AH9),0),0)</f>
        <v>0</v>
      </c>
      <c r="V9" s="2">
        <f t="shared" si="7"/>
        <v>0</v>
      </c>
      <c r="W9" s="2">
        <f t="array" ref="W9">IF($S9=1,IFERROR(INDEX(Summary!$AZ:$AZ,$AH9),0),0)</f>
        <v>0</v>
      </c>
      <c r="X9" s="3">
        <f t="array" ref="X9">IF($S9=1,IFERROR(INDEX(Summary!$BA:$BA,$AH9),0),0)</f>
        <v>0</v>
      </c>
      <c r="Y9" s="2">
        <f t="array" ref="Y9">IF($S9=1,IFERROR(INDEX(Summary!$G:$G,$AH9),0),0)</f>
        <v>0</v>
      </c>
      <c r="Z9" s="2">
        <f t="array" ref="Z9">IF($S9=1,IFERROR(INDEX(Summary!$H:$H,$AH9),0),0)</f>
        <v>0</v>
      </c>
      <c r="AA9" s="2">
        <f t="array" ref="AA9">IF($S9=1,IFERROR(INDEX(Summary!$I:$I,$AH9),0),0)</f>
        <v>0</v>
      </c>
      <c r="AB9" s="2">
        <f t="array" ref="AB9">IF($S9=1,IFERROR(INDEX(Summary!$J:$J,$AH9),0),0)</f>
        <v>0</v>
      </c>
      <c r="AC9" s="2">
        <f t="array" ref="AC9">IF($S9=1,IFERROR(INDEX(Summary!$K:$K,$AH9),0),0)</f>
        <v>0</v>
      </c>
      <c r="AD9" s="2">
        <f t="array" ref="AD9">IF($S9=1,IFERROR(INDEX(Summary!$L:$L,$AH9),0),0)</f>
        <v>0</v>
      </c>
      <c r="AE9" s="2">
        <f t="array" ref="AE9">IF($S9=1,IFERROR(INDEX(Summary!$M:$M,$AH9),0),0)</f>
        <v>0</v>
      </c>
      <c r="AF9" s="2">
        <f t="array" ref="AF9">IF($S9=1,IFERROR(INDEX(Summary!$N:$N,$AH9),0),0)</f>
        <v>0</v>
      </c>
      <c r="AG9">
        <f t="array" ref="AG9">IF($A9="","",IFERROR(INDEX(Summary!$BB:$BB,$AH9),0))</f>
        <v>7</v>
      </c>
      <c r="AH9">
        <f t="shared" si="8"/>
        <v>3</v>
      </c>
    </row>
    <row r="10" spans="1:34" hidden="1">
      <c r="A10" t="str">
        <f t="array" ref="A10">IFERROR(INDEX(Summary!$D:$D,$AH10)&amp;"","")</f>
        <v>FG00724</v>
      </c>
      <c r="B10" t="str">
        <f t="array" ref="B10">IF($A10="","",INDEX(Summary!$E:$E,$AH10))</f>
        <v>Khapli Atta 1KG</v>
      </c>
      <c r="C10" t="str">
        <f t="array" ref="C10">IF($A10="","",INDEX(Summary!$B:$B,$AH10))</f>
        <v>Atta</v>
      </c>
      <c r="D10" t="str">
        <f t="array" ref="D10">IF($A10="","",INDEX(Summary!$C:$C,$AH10))</f>
        <v>C39</v>
      </c>
      <c r="E10">
        <f t="array" ref="E10">IF($A10="","",INDEX(Summary!$F:$F,$AH10))</f>
        <v>1</v>
      </c>
      <c r="F10" t="str">
        <f t="array" ref="F10">IF($A10="","",INDEX(Summary!$BC:$BC,$AH10)&amp;"")</f>
        <v>P2 – High</v>
      </c>
      <c r="G10">
        <f t="shared" si="0"/>
        <v>2</v>
      </c>
      <c r="H10">
        <f t="shared" si="1"/>
        <v>0</v>
      </c>
      <c r="I10" t="str">
        <f t="array" ref="I10">IF($A10="","",IF(IFERROR(INDEX(Summary!$BA:$BA,$AH10),0)&lt;1,"Under 1 day",IF(INDEX(Summary!$BA:$BA,$AH10)&lt;3,"1-3 days",IF(INDEX(Summary!$BA:$BA,$AH10)&lt;7,"3-7 days","7+ days"))))</f>
        <v>7+ days</v>
      </c>
      <c r="J10" t="str">
        <f t="array" ref="J10">IF($A10="","",IF(IFERROR(INDEX(Summary!$AX:$AX,$AH10),0)&lt;0.25,"0-25%",IF(INDEX(Summary!$AX:$AX,$AH10)&lt;0.5,"25-50%",IF(INDEX(Summary!$AX:$AX,$AH10)&lt;0.75,"50-75%","75-100%"))))</f>
        <v>75-100%</v>
      </c>
      <c r="K10" t="str">
        <f t="array" ref="K10">IF($A10="","",INDEX(Summary!$AY:$AY,$AH10)&amp;"")</f>
        <v/>
      </c>
      <c r="L10" s="1">
        <f>IF($A10="","",Summary!$P$2+MOD(ROW()-2,30))</f>
        <v>46235</v>
      </c>
      <c r="M10">
        <f t="shared" si="2"/>
        <v>9</v>
      </c>
      <c r="N10">
        <f t="shared" si="3"/>
        <v>1</v>
      </c>
      <c r="O10" t="str">
        <f t="shared" si="4"/>
        <v>Aug-2026</v>
      </c>
      <c r="P10">
        <f t="shared" ca="1" si="5"/>
        <v>1</v>
      </c>
      <c r="Q10" s="2">
        <f t="array" ref="Q10">IF($A10="",0,IFERROR(INDEX(Summary!$P$3:$AS$67,$AH10-2,$M10),0))</f>
        <v>0</v>
      </c>
      <c r="R10" s="2">
        <f t="array" ref="R10">IF($A10="",0,ROUND(IFERROR(INDEX(Summary!$O:$O,$AH10),0)/30,0))</f>
        <v>200</v>
      </c>
      <c r="S10">
        <f t="shared" si="6"/>
        <v>0</v>
      </c>
      <c r="T10" s="2">
        <f t="array" ref="T10">IF($S10=1,IFERROR(INDEX(Summary!$O:$O,$AH10),0),0)</f>
        <v>0</v>
      </c>
      <c r="U10" s="2">
        <f t="array" ref="U10">IF($S10=1,IFERROR(INDEX(Summary!$AT:$AT,$AH10),0),0)</f>
        <v>0</v>
      </c>
      <c r="V10" s="2">
        <f t="shared" si="7"/>
        <v>0</v>
      </c>
      <c r="W10" s="2">
        <f t="array" ref="W10">IF($S10=1,IFERROR(INDEX(Summary!$AZ:$AZ,$AH10),0),0)</f>
        <v>0</v>
      </c>
      <c r="X10" s="3">
        <f t="array" ref="X10">IF($S10=1,IFERROR(INDEX(Summary!$BA:$BA,$AH10),0),0)</f>
        <v>0</v>
      </c>
      <c r="Y10" s="2">
        <f t="array" ref="Y10">IF($S10=1,IFERROR(INDEX(Summary!$G:$G,$AH10),0),0)</f>
        <v>0</v>
      </c>
      <c r="Z10" s="2">
        <f t="array" ref="Z10">IF($S10=1,IFERROR(INDEX(Summary!$H:$H,$AH10),0),0)</f>
        <v>0</v>
      </c>
      <c r="AA10" s="2">
        <f t="array" ref="AA10">IF($S10=1,IFERROR(INDEX(Summary!$I:$I,$AH10),0),0)</f>
        <v>0</v>
      </c>
      <c r="AB10" s="2">
        <f t="array" ref="AB10">IF($S10=1,IFERROR(INDEX(Summary!$J:$J,$AH10),0),0)</f>
        <v>0</v>
      </c>
      <c r="AC10" s="2">
        <f t="array" ref="AC10">IF($S10=1,IFERROR(INDEX(Summary!$K:$K,$AH10),0),0)</f>
        <v>0</v>
      </c>
      <c r="AD10" s="2">
        <f t="array" ref="AD10">IF($S10=1,IFERROR(INDEX(Summary!$L:$L,$AH10),0),0)</f>
        <v>0</v>
      </c>
      <c r="AE10" s="2">
        <f t="array" ref="AE10">IF($S10=1,IFERROR(INDEX(Summary!$M:$M,$AH10),0),0)</f>
        <v>0</v>
      </c>
      <c r="AF10" s="2">
        <f t="array" ref="AF10">IF($S10=1,IFERROR(INDEX(Summary!$N:$N,$AH10),0),0)</f>
        <v>0</v>
      </c>
      <c r="AG10">
        <f t="array" ref="AG10">IF($A10="","",IFERROR(INDEX(Summary!$BB:$BB,$AH10),0))</f>
        <v>7</v>
      </c>
      <c r="AH10">
        <f t="shared" si="8"/>
        <v>3</v>
      </c>
    </row>
    <row r="11" spans="1:34" hidden="1">
      <c r="A11" t="str">
        <f t="array" ref="A11">IFERROR(INDEX(Summary!$D:$D,$AH11)&amp;"","")</f>
        <v>FG00724</v>
      </c>
      <c r="B11" t="str">
        <f t="array" ref="B11">IF($A11="","",INDEX(Summary!$E:$E,$AH11))</f>
        <v>Khapli Atta 1KG</v>
      </c>
      <c r="C11" t="str">
        <f t="array" ref="C11">IF($A11="","",INDEX(Summary!$B:$B,$AH11))</f>
        <v>Atta</v>
      </c>
      <c r="D11" t="str">
        <f t="array" ref="D11">IF($A11="","",INDEX(Summary!$C:$C,$AH11))</f>
        <v>C39</v>
      </c>
      <c r="E11">
        <f t="array" ref="E11">IF($A11="","",INDEX(Summary!$F:$F,$AH11))</f>
        <v>1</v>
      </c>
      <c r="F11" t="str">
        <f t="array" ref="F11">IF($A11="","",INDEX(Summary!$BC:$BC,$AH11)&amp;"")</f>
        <v>P2 – High</v>
      </c>
      <c r="G11">
        <f t="shared" si="0"/>
        <v>2</v>
      </c>
      <c r="H11">
        <f t="shared" si="1"/>
        <v>0</v>
      </c>
      <c r="I11" t="str">
        <f t="array" ref="I11">IF($A11="","",IF(IFERROR(INDEX(Summary!$BA:$BA,$AH11),0)&lt;1,"Under 1 day",IF(INDEX(Summary!$BA:$BA,$AH11)&lt;3,"1-3 days",IF(INDEX(Summary!$BA:$BA,$AH11)&lt;7,"3-7 days","7+ days"))))</f>
        <v>7+ days</v>
      </c>
      <c r="J11" t="str">
        <f t="array" ref="J11">IF($A11="","",IF(IFERROR(INDEX(Summary!$AX:$AX,$AH11),0)&lt;0.25,"0-25%",IF(INDEX(Summary!$AX:$AX,$AH11)&lt;0.5,"25-50%",IF(INDEX(Summary!$AX:$AX,$AH11)&lt;0.75,"50-75%","75-100%"))))</f>
        <v>75-100%</v>
      </c>
      <c r="K11" t="str">
        <f t="array" ref="K11">IF($A11="","",INDEX(Summary!$AY:$AY,$AH11)&amp;"")</f>
        <v/>
      </c>
      <c r="L11" s="1">
        <f>IF($A11="","",Summary!$P$2+MOD(ROW()-2,30))</f>
        <v>46236</v>
      </c>
      <c r="M11">
        <f t="shared" si="2"/>
        <v>10</v>
      </c>
      <c r="N11">
        <f t="shared" si="3"/>
        <v>2</v>
      </c>
      <c r="O11" t="str">
        <f t="shared" si="4"/>
        <v>Aug-2026</v>
      </c>
      <c r="P11">
        <f t="shared" ca="1" si="5"/>
        <v>1</v>
      </c>
      <c r="Q11" s="2">
        <f t="array" ref="Q11">IF($A11="",0,IFERROR(INDEX(Summary!$P$3:$AS$67,$AH11-2,$M11),0))</f>
        <v>0</v>
      </c>
      <c r="R11" s="2">
        <f t="array" ref="R11">IF($A11="",0,ROUND(IFERROR(INDEX(Summary!$O:$O,$AH11),0)/30,0))</f>
        <v>200</v>
      </c>
      <c r="S11">
        <f t="shared" si="6"/>
        <v>0</v>
      </c>
      <c r="T11" s="2">
        <f t="array" ref="T11">IF($S11=1,IFERROR(INDEX(Summary!$O:$O,$AH11),0),0)</f>
        <v>0</v>
      </c>
      <c r="U11" s="2">
        <f t="array" ref="U11">IF($S11=1,IFERROR(INDEX(Summary!$AT:$AT,$AH11),0),0)</f>
        <v>0</v>
      </c>
      <c r="V11" s="2">
        <f t="shared" si="7"/>
        <v>0</v>
      </c>
      <c r="W11" s="2">
        <f t="array" ref="W11">IF($S11=1,IFERROR(INDEX(Summary!$AZ:$AZ,$AH11),0),0)</f>
        <v>0</v>
      </c>
      <c r="X11" s="3">
        <f t="array" ref="X11">IF($S11=1,IFERROR(INDEX(Summary!$BA:$BA,$AH11),0),0)</f>
        <v>0</v>
      </c>
      <c r="Y11" s="2">
        <f t="array" ref="Y11">IF($S11=1,IFERROR(INDEX(Summary!$G:$G,$AH11),0),0)</f>
        <v>0</v>
      </c>
      <c r="Z11" s="2">
        <f t="array" ref="Z11">IF($S11=1,IFERROR(INDEX(Summary!$H:$H,$AH11),0),0)</f>
        <v>0</v>
      </c>
      <c r="AA11" s="2">
        <f t="array" ref="AA11">IF($S11=1,IFERROR(INDEX(Summary!$I:$I,$AH11),0),0)</f>
        <v>0</v>
      </c>
      <c r="AB11" s="2">
        <f t="array" ref="AB11">IF($S11=1,IFERROR(INDEX(Summary!$J:$J,$AH11),0),0)</f>
        <v>0</v>
      </c>
      <c r="AC11" s="2">
        <f t="array" ref="AC11">IF($S11=1,IFERROR(INDEX(Summary!$K:$K,$AH11),0),0)</f>
        <v>0</v>
      </c>
      <c r="AD11" s="2">
        <f t="array" ref="AD11">IF($S11=1,IFERROR(INDEX(Summary!$L:$L,$AH11),0),0)</f>
        <v>0</v>
      </c>
      <c r="AE11" s="2">
        <f t="array" ref="AE11">IF($S11=1,IFERROR(INDEX(Summary!$M:$M,$AH11),0),0)</f>
        <v>0</v>
      </c>
      <c r="AF11" s="2">
        <f t="array" ref="AF11">IF($S11=1,IFERROR(INDEX(Summary!$N:$N,$AH11),0),0)</f>
        <v>0</v>
      </c>
      <c r="AG11">
        <f t="array" ref="AG11">IF($A11="","",IFERROR(INDEX(Summary!$BB:$BB,$AH11),0))</f>
        <v>7</v>
      </c>
      <c r="AH11">
        <f t="shared" si="8"/>
        <v>3</v>
      </c>
    </row>
    <row r="12" spans="1:34" hidden="1">
      <c r="A12" t="str">
        <f t="array" ref="A12">IFERROR(INDEX(Summary!$D:$D,$AH12)&amp;"","")</f>
        <v>FG00724</v>
      </c>
      <c r="B12" t="str">
        <f t="array" ref="B12">IF($A12="","",INDEX(Summary!$E:$E,$AH12))</f>
        <v>Khapli Atta 1KG</v>
      </c>
      <c r="C12" t="str">
        <f t="array" ref="C12">IF($A12="","",INDEX(Summary!$B:$B,$AH12))</f>
        <v>Atta</v>
      </c>
      <c r="D12" t="str">
        <f t="array" ref="D12">IF($A12="","",INDEX(Summary!$C:$C,$AH12))</f>
        <v>C39</v>
      </c>
      <c r="E12">
        <f t="array" ref="E12">IF($A12="","",INDEX(Summary!$F:$F,$AH12))</f>
        <v>1</v>
      </c>
      <c r="F12" t="str">
        <f t="array" ref="F12">IF($A12="","",INDEX(Summary!$BC:$BC,$AH12)&amp;"")</f>
        <v>P2 – High</v>
      </c>
      <c r="G12">
        <f t="shared" si="0"/>
        <v>2</v>
      </c>
      <c r="H12">
        <f t="shared" si="1"/>
        <v>0</v>
      </c>
      <c r="I12" t="str">
        <f t="array" ref="I12">IF($A12="","",IF(IFERROR(INDEX(Summary!$BA:$BA,$AH12),0)&lt;1,"Under 1 day",IF(INDEX(Summary!$BA:$BA,$AH12)&lt;3,"1-3 days",IF(INDEX(Summary!$BA:$BA,$AH12)&lt;7,"3-7 days","7+ days"))))</f>
        <v>7+ days</v>
      </c>
      <c r="J12" t="str">
        <f t="array" ref="J12">IF($A12="","",IF(IFERROR(INDEX(Summary!$AX:$AX,$AH12),0)&lt;0.25,"0-25%",IF(INDEX(Summary!$AX:$AX,$AH12)&lt;0.5,"25-50%",IF(INDEX(Summary!$AX:$AX,$AH12)&lt;0.75,"50-75%","75-100%"))))</f>
        <v>75-100%</v>
      </c>
      <c r="K12" t="str">
        <f t="array" ref="K12">IF($A12="","",INDEX(Summary!$AY:$AY,$AH12)&amp;"")</f>
        <v/>
      </c>
      <c r="L12" s="1">
        <f>IF($A12="","",Summary!$P$2+MOD(ROW()-2,30))</f>
        <v>46237</v>
      </c>
      <c r="M12">
        <f t="shared" si="2"/>
        <v>11</v>
      </c>
      <c r="N12">
        <f t="shared" si="3"/>
        <v>3</v>
      </c>
      <c r="O12" t="str">
        <f t="shared" si="4"/>
        <v>Aug-2026</v>
      </c>
      <c r="P12">
        <f t="shared" ca="1" si="5"/>
        <v>1</v>
      </c>
      <c r="Q12" s="2">
        <f t="array" ref="Q12">IF($A12="",0,IFERROR(INDEX(Summary!$P$3:$AS$67,$AH12-2,$M12),0))</f>
        <v>0</v>
      </c>
      <c r="R12" s="2">
        <f t="array" ref="R12">IF($A12="",0,ROUND(IFERROR(INDEX(Summary!$O:$O,$AH12),0)/30,0))</f>
        <v>200</v>
      </c>
      <c r="S12">
        <f t="shared" si="6"/>
        <v>0</v>
      </c>
      <c r="T12" s="2">
        <f t="array" ref="T12">IF($S12=1,IFERROR(INDEX(Summary!$O:$O,$AH12),0),0)</f>
        <v>0</v>
      </c>
      <c r="U12" s="2">
        <f t="array" ref="U12">IF($S12=1,IFERROR(INDEX(Summary!$AT:$AT,$AH12),0),0)</f>
        <v>0</v>
      </c>
      <c r="V12" s="2">
        <f t="shared" si="7"/>
        <v>0</v>
      </c>
      <c r="W12" s="2">
        <f t="array" ref="W12">IF($S12=1,IFERROR(INDEX(Summary!$AZ:$AZ,$AH12),0),0)</f>
        <v>0</v>
      </c>
      <c r="X12" s="3">
        <f t="array" ref="X12">IF($S12=1,IFERROR(INDEX(Summary!$BA:$BA,$AH12),0),0)</f>
        <v>0</v>
      </c>
      <c r="Y12" s="2">
        <f t="array" ref="Y12">IF($S12=1,IFERROR(INDEX(Summary!$G:$G,$AH12),0),0)</f>
        <v>0</v>
      </c>
      <c r="Z12" s="2">
        <f t="array" ref="Z12">IF($S12=1,IFERROR(INDEX(Summary!$H:$H,$AH12),0),0)</f>
        <v>0</v>
      </c>
      <c r="AA12" s="2">
        <f t="array" ref="AA12">IF($S12=1,IFERROR(INDEX(Summary!$I:$I,$AH12),0),0)</f>
        <v>0</v>
      </c>
      <c r="AB12" s="2">
        <f t="array" ref="AB12">IF($S12=1,IFERROR(INDEX(Summary!$J:$J,$AH12),0),0)</f>
        <v>0</v>
      </c>
      <c r="AC12" s="2">
        <f t="array" ref="AC12">IF($S12=1,IFERROR(INDEX(Summary!$K:$K,$AH12),0),0)</f>
        <v>0</v>
      </c>
      <c r="AD12" s="2">
        <f t="array" ref="AD12">IF($S12=1,IFERROR(INDEX(Summary!$L:$L,$AH12),0),0)</f>
        <v>0</v>
      </c>
      <c r="AE12" s="2">
        <f t="array" ref="AE12">IF($S12=1,IFERROR(INDEX(Summary!$M:$M,$AH12),0),0)</f>
        <v>0</v>
      </c>
      <c r="AF12" s="2">
        <f t="array" ref="AF12">IF($S12=1,IFERROR(INDEX(Summary!$N:$N,$AH12),0),0)</f>
        <v>0</v>
      </c>
      <c r="AG12">
        <f t="array" ref="AG12">IF($A12="","",IFERROR(INDEX(Summary!$BB:$BB,$AH12),0))</f>
        <v>7</v>
      </c>
      <c r="AH12">
        <f t="shared" si="8"/>
        <v>3</v>
      </c>
    </row>
    <row r="13" spans="1:34" hidden="1">
      <c r="A13" t="str">
        <f t="array" ref="A13">IFERROR(INDEX(Summary!$D:$D,$AH13)&amp;"","")</f>
        <v>FG00724</v>
      </c>
      <c r="B13" t="str">
        <f t="array" ref="B13">IF($A13="","",INDEX(Summary!$E:$E,$AH13))</f>
        <v>Khapli Atta 1KG</v>
      </c>
      <c r="C13" t="str">
        <f t="array" ref="C13">IF($A13="","",INDEX(Summary!$B:$B,$AH13))</f>
        <v>Atta</v>
      </c>
      <c r="D13" t="str">
        <f t="array" ref="D13">IF($A13="","",INDEX(Summary!$C:$C,$AH13))</f>
        <v>C39</v>
      </c>
      <c r="E13">
        <f t="array" ref="E13">IF($A13="","",INDEX(Summary!$F:$F,$AH13))</f>
        <v>1</v>
      </c>
      <c r="F13" t="str">
        <f t="array" ref="F13">IF($A13="","",INDEX(Summary!$BC:$BC,$AH13)&amp;"")</f>
        <v>P2 – High</v>
      </c>
      <c r="G13">
        <f t="shared" si="0"/>
        <v>2</v>
      </c>
      <c r="H13">
        <f t="shared" si="1"/>
        <v>0</v>
      </c>
      <c r="I13" t="str">
        <f t="array" ref="I13">IF($A13="","",IF(IFERROR(INDEX(Summary!$BA:$BA,$AH13),0)&lt;1,"Under 1 day",IF(INDEX(Summary!$BA:$BA,$AH13)&lt;3,"1-3 days",IF(INDEX(Summary!$BA:$BA,$AH13)&lt;7,"3-7 days","7+ days"))))</f>
        <v>7+ days</v>
      </c>
      <c r="J13" t="str">
        <f t="array" ref="J13">IF($A13="","",IF(IFERROR(INDEX(Summary!$AX:$AX,$AH13),0)&lt;0.25,"0-25%",IF(INDEX(Summary!$AX:$AX,$AH13)&lt;0.5,"25-50%",IF(INDEX(Summary!$AX:$AX,$AH13)&lt;0.75,"50-75%","75-100%"))))</f>
        <v>75-100%</v>
      </c>
      <c r="K13" t="str">
        <f t="array" ref="K13">IF($A13="","",INDEX(Summary!$AY:$AY,$AH13)&amp;"")</f>
        <v/>
      </c>
      <c r="L13" s="1">
        <f>IF($A13="","",Summary!$P$2+MOD(ROW()-2,30))</f>
        <v>46238</v>
      </c>
      <c r="M13">
        <f t="shared" si="2"/>
        <v>12</v>
      </c>
      <c r="N13">
        <f t="shared" si="3"/>
        <v>4</v>
      </c>
      <c r="O13" t="str">
        <f t="shared" si="4"/>
        <v>Aug-2026</v>
      </c>
      <c r="P13">
        <f t="shared" ca="1" si="5"/>
        <v>1</v>
      </c>
      <c r="Q13" s="2">
        <f t="array" ref="Q13">IF($A13="",0,IFERROR(INDEX(Summary!$P$3:$AS$67,$AH13-2,$M13),0))</f>
        <v>0</v>
      </c>
      <c r="R13" s="2">
        <f t="array" ref="R13">IF($A13="",0,ROUND(IFERROR(INDEX(Summary!$O:$O,$AH13),0)/30,0))</f>
        <v>200</v>
      </c>
      <c r="S13">
        <f t="shared" si="6"/>
        <v>0</v>
      </c>
      <c r="T13" s="2">
        <f t="array" ref="T13">IF($S13=1,IFERROR(INDEX(Summary!$O:$O,$AH13),0),0)</f>
        <v>0</v>
      </c>
      <c r="U13" s="2">
        <f t="array" ref="U13">IF($S13=1,IFERROR(INDEX(Summary!$AT:$AT,$AH13),0),0)</f>
        <v>0</v>
      </c>
      <c r="V13" s="2">
        <f t="shared" si="7"/>
        <v>0</v>
      </c>
      <c r="W13" s="2">
        <f t="array" ref="W13">IF($S13=1,IFERROR(INDEX(Summary!$AZ:$AZ,$AH13),0),0)</f>
        <v>0</v>
      </c>
      <c r="X13" s="3">
        <f t="array" ref="X13">IF($S13=1,IFERROR(INDEX(Summary!$BA:$BA,$AH13),0),0)</f>
        <v>0</v>
      </c>
      <c r="Y13" s="2">
        <f t="array" ref="Y13">IF($S13=1,IFERROR(INDEX(Summary!$G:$G,$AH13),0),0)</f>
        <v>0</v>
      </c>
      <c r="Z13" s="2">
        <f t="array" ref="Z13">IF($S13=1,IFERROR(INDEX(Summary!$H:$H,$AH13),0),0)</f>
        <v>0</v>
      </c>
      <c r="AA13" s="2">
        <f t="array" ref="AA13">IF($S13=1,IFERROR(INDEX(Summary!$I:$I,$AH13),0),0)</f>
        <v>0</v>
      </c>
      <c r="AB13" s="2">
        <f t="array" ref="AB13">IF($S13=1,IFERROR(INDEX(Summary!$J:$J,$AH13),0),0)</f>
        <v>0</v>
      </c>
      <c r="AC13" s="2">
        <f t="array" ref="AC13">IF($S13=1,IFERROR(INDEX(Summary!$K:$K,$AH13),0),0)</f>
        <v>0</v>
      </c>
      <c r="AD13" s="2">
        <f t="array" ref="AD13">IF($S13=1,IFERROR(INDEX(Summary!$L:$L,$AH13),0),0)</f>
        <v>0</v>
      </c>
      <c r="AE13" s="2">
        <f t="array" ref="AE13">IF($S13=1,IFERROR(INDEX(Summary!$M:$M,$AH13),0),0)</f>
        <v>0</v>
      </c>
      <c r="AF13" s="2">
        <f t="array" ref="AF13">IF($S13=1,IFERROR(INDEX(Summary!$N:$N,$AH13),0),0)</f>
        <v>0</v>
      </c>
      <c r="AG13">
        <f t="array" ref="AG13">IF($A13="","",IFERROR(INDEX(Summary!$BB:$BB,$AH13),0))</f>
        <v>7</v>
      </c>
      <c r="AH13">
        <f t="shared" si="8"/>
        <v>3</v>
      </c>
    </row>
    <row r="14" spans="1:34" hidden="1">
      <c r="A14" t="str">
        <f t="array" ref="A14">IFERROR(INDEX(Summary!$D:$D,$AH14)&amp;"","")</f>
        <v>FG00724</v>
      </c>
      <c r="B14" t="str">
        <f t="array" ref="B14">IF($A14="","",INDEX(Summary!$E:$E,$AH14))</f>
        <v>Khapli Atta 1KG</v>
      </c>
      <c r="C14" t="str">
        <f t="array" ref="C14">IF($A14="","",INDEX(Summary!$B:$B,$AH14))</f>
        <v>Atta</v>
      </c>
      <c r="D14" t="str">
        <f t="array" ref="D14">IF($A14="","",INDEX(Summary!$C:$C,$AH14))</f>
        <v>C39</v>
      </c>
      <c r="E14">
        <f t="array" ref="E14">IF($A14="","",INDEX(Summary!$F:$F,$AH14))</f>
        <v>1</v>
      </c>
      <c r="F14" t="str">
        <f t="array" ref="F14">IF($A14="","",INDEX(Summary!$BC:$BC,$AH14)&amp;"")</f>
        <v>P2 – High</v>
      </c>
      <c r="G14">
        <f t="shared" si="0"/>
        <v>2</v>
      </c>
      <c r="H14">
        <f t="shared" si="1"/>
        <v>0</v>
      </c>
      <c r="I14" t="str">
        <f t="array" ref="I14">IF($A14="","",IF(IFERROR(INDEX(Summary!$BA:$BA,$AH14),0)&lt;1,"Under 1 day",IF(INDEX(Summary!$BA:$BA,$AH14)&lt;3,"1-3 days",IF(INDEX(Summary!$BA:$BA,$AH14)&lt;7,"3-7 days","7+ days"))))</f>
        <v>7+ days</v>
      </c>
      <c r="J14" t="str">
        <f t="array" ref="J14">IF($A14="","",IF(IFERROR(INDEX(Summary!$AX:$AX,$AH14),0)&lt;0.25,"0-25%",IF(INDEX(Summary!$AX:$AX,$AH14)&lt;0.5,"25-50%",IF(INDEX(Summary!$AX:$AX,$AH14)&lt;0.75,"50-75%","75-100%"))))</f>
        <v>75-100%</v>
      </c>
      <c r="K14" t="str">
        <f t="array" ref="K14">IF($A14="","",INDEX(Summary!$AY:$AY,$AH14)&amp;"")</f>
        <v/>
      </c>
      <c r="L14" s="1">
        <f>IF($A14="","",Summary!$P$2+MOD(ROW()-2,30))</f>
        <v>46239</v>
      </c>
      <c r="M14">
        <f t="shared" si="2"/>
        <v>13</v>
      </c>
      <c r="N14">
        <f t="shared" si="3"/>
        <v>5</v>
      </c>
      <c r="O14" t="str">
        <f t="shared" si="4"/>
        <v>Aug-2026</v>
      </c>
      <c r="P14">
        <f t="shared" ca="1" si="5"/>
        <v>1</v>
      </c>
      <c r="Q14" s="2">
        <f t="array" ref="Q14">IF($A14="",0,IFERROR(INDEX(Summary!$P$3:$AS$67,$AH14-2,$M14),0))</f>
        <v>0</v>
      </c>
      <c r="R14" s="2">
        <f t="array" ref="R14">IF($A14="",0,ROUND(IFERROR(INDEX(Summary!$O:$O,$AH14),0)/30,0))</f>
        <v>200</v>
      </c>
      <c r="S14">
        <f t="shared" si="6"/>
        <v>0</v>
      </c>
      <c r="T14" s="2">
        <f t="array" ref="T14">IF($S14=1,IFERROR(INDEX(Summary!$O:$O,$AH14),0),0)</f>
        <v>0</v>
      </c>
      <c r="U14" s="2">
        <f t="array" ref="U14">IF($S14=1,IFERROR(INDEX(Summary!$AT:$AT,$AH14),0),0)</f>
        <v>0</v>
      </c>
      <c r="V14" s="2">
        <f t="shared" si="7"/>
        <v>0</v>
      </c>
      <c r="W14" s="2">
        <f t="array" ref="W14">IF($S14=1,IFERROR(INDEX(Summary!$AZ:$AZ,$AH14),0),0)</f>
        <v>0</v>
      </c>
      <c r="X14" s="3">
        <f t="array" ref="X14">IF($S14=1,IFERROR(INDEX(Summary!$BA:$BA,$AH14),0),0)</f>
        <v>0</v>
      </c>
      <c r="Y14" s="2">
        <f t="array" ref="Y14">IF($S14=1,IFERROR(INDEX(Summary!$G:$G,$AH14),0),0)</f>
        <v>0</v>
      </c>
      <c r="Z14" s="2">
        <f t="array" ref="Z14">IF($S14=1,IFERROR(INDEX(Summary!$H:$H,$AH14),0),0)</f>
        <v>0</v>
      </c>
      <c r="AA14" s="2">
        <f t="array" ref="AA14">IF($S14=1,IFERROR(INDEX(Summary!$I:$I,$AH14),0),0)</f>
        <v>0</v>
      </c>
      <c r="AB14" s="2">
        <f t="array" ref="AB14">IF($S14=1,IFERROR(INDEX(Summary!$J:$J,$AH14),0),0)</f>
        <v>0</v>
      </c>
      <c r="AC14" s="2">
        <f t="array" ref="AC14">IF($S14=1,IFERROR(INDEX(Summary!$K:$K,$AH14),0),0)</f>
        <v>0</v>
      </c>
      <c r="AD14" s="2">
        <f t="array" ref="AD14">IF($S14=1,IFERROR(INDEX(Summary!$L:$L,$AH14),0),0)</f>
        <v>0</v>
      </c>
      <c r="AE14" s="2">
        <f t="array" ref="AE14">IF($S14=1,IFERROR(INDEX(Summary!$M:$M,$AH14),0),0)</f>
        <v>0</v>
      </c>
      <c r="AF14" s="2">
        <f t="array" ref="AF14">IF($S14=1,IFERROR(INDEX(Summary!$N:$N,$AH14),0),0)</f>
        <v>0</v>
      </c>
      <c r="AG14">
        <f t="array" ref="AG14">IF($A14="","",IFERROR(INDEX(Summary!$BB:$BB,$AH14),0))</f>
        <v>7</v>
      </c>
      <c r="AH14">
        <f t="shared" si="8"/>
        <v>3</v>
      </c>
    </row>
    <row r="15" spans="1:34" hidden="1">
      <c r="A15" t="str">
        <f t="array" ref="A15">IFERROR(INDEX(Summary!$D:$D,$AH15)&amp;"","")</f>
        <v>FG00724</v>
      </c>
      <c r="B15" t="str">
        <f t="array" ref="B15">IF($A15="","",INDEX(Summary!$E:$E,$AH15))</f>
        <v>Khapli Atta 1KG</v>
      </c>
      <c r="C15" t="str">
        <f t="array" ref="C15">IF($A15="","",INDEX(Summary!$B:$B,$AH15))</f>
        <v>Atta</v>
      </c>
      <c r="D15" t="str">
        <f t="array" ref="D15">IF($A15="","",INDEX(Summary!$C:$C,$AH15))</f>
        <v>C39</v>
      </c>
      <c r="E15">
        <f t="array" ref="E15">IF($A15="","",INDEX(Summary!$F:$F,$AH15))</f>
        <v>1</v>
      </c>
      <c r="F15" t="str">
        <f t="array" ref="F15">IF($A15="","",INDEX(Summary!$BC:$BC,$AH15)&amp;"")</f>
        <v>P2 – High</v>
      </c>
      <c r="G15">
        <f t="shared" si="0"/>
        <v>2</v>
      </c>
      <c r="H15">
        <f t="shared" si="1"/>
        <v>0</v>
      </c>
      <c r="I15" t="str">
        <f t="array" ref="I15">IF($A15="","",IF(IFERROR(INDEX(Summary!$BA:$BA,$AH15),0)&lt;1,"Under 1 day",IF(INDEX(Summary!$BA:$BA,$AH15)&lt;3,"1-3 days",IF(INDEX(Summary!$BA:$BA,$AH15)&lt;7,"3-7 days","7+ days"))))</f>
        <v>7+ days</v>
      </c>
      <c r="J15" t="str">
        <f t="array" ref="J15">IF($A15="","",IF(IFERROR(INDEX(Summary!$AX:$AX,$AH15),0)&lt;0.25,"0-25%",IF(INDEX(Summary!$AX:$AX,$AH15)&lt;0.5,"25-50%",IF(INDEX(Summary!$AX:$AX,$AH15)&lt;0.75,"50-75%","75-100%"))))</f>
        <v>75-100%</v>
      </c>
      <c r="K15" t="str">
        <f t="array" ref="K15">IF($A15="","",INDEX(Summary!$AY:$AY,$AH15)&amp;"")</f>
        <v/>
      </c>
      <c r="L15" s="1">
        <f>IF($A15="","",Summary!$P$2+MOD(ROW()-2,30))</f>
        <v>46240</v>
      </c>
      <c r="M15">
        <f t="shared" si="2"/>
        <v>14</v>
      </c>
      <c r="N15">
        <f t="shared" si="3"/>
        <v>6</v>
      </c>
      <c r="O15" t="str">
        <f t="shared" si="4"/>
        <v>Aug-2026</v>
      </c>
      <c r="P15">
        <f t="shared" ca="1" si="5"/>
        <v>1</v>
      </c>
      <c r="Q15" s="2">
        <f t="array" ref="Q15">IF($A15="",0,IFERROR(INDEX(Summary!$P$3:$AS$67,$AH15-2,$M15),0))</f>
        <v>0</v>
      </c>
      <c r="R15" s="2">
        <f t="array" ref="R15">IF($A15="",0,ROUND(IFERROR(INDEX(Summary!$O:$O,$AH15),0)/30,0))</f>
        <v>200</v>
      </c>
      <c r="S15">
        <f t="shared" si="6"/>
        <v>0</v>
      </c>
      <c r="T15" s="2">
        <f t="array" ref="T15">IF($S15=1,IFERROR(INDEX(Summary!$O:$O,$AH15),0),0)</f>
        <v>0</v>
      </c>
      <c r="U15" s="2">
        <f t="array" ref="U15">IF($S15=1,IFERROR(INDEX(Summary!$AT:$AT,$AH15),0),0)</f>
        <v>0</v>
      </c>
      <c r="V15" s="2">
        <f t="shared" si="7"/>
        <v>0</v>
      </c>
      <c r="W15" s="2">
        <f t="array" ref="W15">IF($S15=1,IFERROR(INDEX(Summary!$AZ:$AZ,$AH15),0),0)</f>
        <v>0</v>
      </c>
      <c r="X15" s="3">
        <f t="array" ref="X15">IF($S15=1,IFERROR(INDEX(Summary!$BA:$BA,$AH15),0),0)</f>
        <v>0</v>
      </c>
      <c r="Y15" s="2">
        <f t="array" ref="Y15">IF($S15=1,IFERROR(INDEX(Summary!$G:$G,$AH15),0),0)</f>
        <v>0</v>
      </c>
      <c r="Z15" s="2">
        <f t="array" ref="Z15">IF($S15=1,IFERROR(INDEX(Summary!$H:$H,$AH15),0),0)</f>
        <v>0</v>
      </c>
      <c r="AA15" s="2">
        <f t="array" ref="AA15">IF($S15=1,IFERROR(INDEX(Summary!$I:$I,$AH15),0),0)</f>
        <v>0</v>
      </c>
      <c r="AB15" s="2">
        <f t="array" ref="AB15">IF($S15=1,IFERROR(INDEX(Summary!$J:$J,$AH15),0),0)</f>
        <v>0</v>
      </c>
      <c r="AC15" s="2">
        <f t="array" ref="AC15">IF($S15=1,IFERROR(INDEX(Summary!$K:$K,$AH15),0),0)</f>
        <v>0</v>
      </c>
      <c r="AD15" s="2">
        <f t="array" ref="AD15">IF($S15=1,IFERROR(INDEX(Summary!$L:$L,$AH15),0),0)</f>
        <v>0</v>
      </c>
      <c r="AE15" s="2">
        <f t="array" ref="AE15">IF($S15=1,IFERROR(INDEX(Summary!$M:$M,$AH15),0),0)</f>
        <v>0</v>
      </c>
      <c r="AF15" s="2">
        <f t="array" ref="AF15">IF($S15=1,IFERROR(INDEX(Summary!$N:$N,$AH15),0),0)</f>
        <v>0</v>
      </c>
      <c r="AG15">
        <f t="array" ref="AG15">IF($A15="","",IFERROR(INDEX(Summary!$BB:$BB,$AH15),0))</f>
        <v>7</v>
      </c>
      <c r="AH15">
        <f t="shared" si="8"/>
        <v>3</v>
      </c>
    </row>
    <row r="16" spans="1:34" hidden="1">
      <c r="A16" t="str">
        <f t="array" ref="A16">IFERROR(INDEX(Summary!$D:$D,$AH16)&amp;"","")</f>
        <v>FG00724</v>
      </c>
      <c r="B16" t="str">
        <f t="array" ref="B16">IF($A16="","",INDEX(Summary!$E:$E,$AH16))</f>
        <v>Khapli Atta 1KG</v>
      </c>
      <c r="C16" t="str">
        <f t="array" ref="C16">IF($A16="","",INDEX(Summary!$B:$B,$AH16))</f>
        <v>Atta</v>
      </c>
      <c r="D16" t="str">
        <f t="array" ref="D16">IF($A16="","",INDEX(Summary!$C:$C,$AH16))</f>
        <v>C39</v>
      </c>
      <c r="E16">
        <f t="array" ref="E16">IF($A16="","",INDEX(Summary!$F:$F,$AH16))</f>
        <v>1</v>
      </c>
      <c r="F16" t="str">
        <f t="array" ref="F16">IF($A16="","",INDEX(Summary!$BC:$BC,$AH16)&amp;"")</f>
        <v>P2 – High</v>
      </c>
      <c r="G16">
        <f t="shared" si="0"/>
        <v>2</v>
      </c>
      <c r="H16">
        <f t="shared" si="1"/>
        <v>0</v>
      </c>
      <c r="I16" t="str">
        <f t="array" ref="I16">IF($A16="","",IF(IFERROR(INDEX(Summary!$BA:$BA,$AH16),0)&lt;1,"Under 1 day",IF(INDEX(Summary!$BA:$BA,$AH16)&lt;3,"1-3 days",IF(INDEX(Summary!$BA:$BA,$AH16)&lt;7,"3-7 days","7+ days"))))</f>
        <v>7+ days</v>
      </c>
      <c r="J16" t="str">
        <f t="array" ref="J16">IF($A16="","",IF(IFERROR(INDEX(Summary!$AX:$AX,$AH16),0)&lt;0.25,"0-25%",IF(INDEX(Summary!$AX:$AX,$AH16)&lt;0.5,"25-50%",IF(INDEX(Summary!$AX:$AX,$AH16)&lt;0.75,"50-75%","75-100%"))))</f>
        <v>75-100%</v>
      </c>
      <c r="K16" t="str">
        <f t="array" ref="K16">IF($A16="","",INDEX(Summary!$AY:$AY,$AH16)&amp;"")</f>
        <v/>
      </c>
      <c r="L16" s="1">
        <f>IF($A16="","",Summary!$P$2+MOD(ROW()-2,30))</f>
        <v>46241</v>
      </c>
      <c r="M16">
        <f t="shared" si="2"/>
        <v>15</v>
      </c>
      <c r="N16">
        <f t="shared" si="3"/>
        <v>7</v>
      </c>
      <c r="O16" t="str">
        <f t="shared" si="4"/>
        <v>Aug-2026</v>
      </c>
      <c r="P16">
        <f t="shared" ca="1" si="5"/>
        <v>1</v>
      </c>
      <c r="Q16" s="2">
        <f t="array" ref="Q16">IF($A16="",0,IFERROR(INDEX(Summary!$P$3:$AS$67,$AH16-2,$M16),0))</f>
        <v>0</v>
      </c>
      <c r="R16" s="2">
        <f t="array" ref="R16">IF($A16="",0,ROUND(IFERROR(INDEX(Summary!$O:$O,$AH16),0)/30,0))</f>
        <v>200</v>
      </c>
      <c r="S16">
        <f t="shared" si="6"/>
        <v>0</v>
      </c>
      <c r="T16" s="2">
        <f t="array" ref="T16">IF($S16=1,IFERROR(INDEX(Summary!$O:$O,$AH16),0),0)</f>
        <v>0</v>
      </c>
      <c r="U16" s="2">
        <f t="array" ref="U16">IF($S16=1,IFERROR(INDEX(Summary!$AT:$AT,$AH16),0),0)</f>
        <v>0</v>
      </c>
      <c r="V16" s="2">
        <f t="shared" si="7"/>
        <v>0</v>
      </c>
      <c r="W16" s="2">
        <f t="array" ref="W16">IF($S16=1,IFERROR(INDEX(Summary!$AZ:$AZ,$AH16),0),0)</f>
        <v>0</v>
      </c>
      <c r="X16" s="3">
        <f t="array" ref="X16">IF($S16=1,IFERROR(INDEX(Summary!$BA:$BA,$AH16),0),0)</f>
        <v>0</v>
      </c>
      <c r="Y16" s="2">
        <f t="array" ref="Y16">IF($S16=1,IFERROR(INDEX(Summary!$G:$G,$AH16),0),0)</f>
        <v>0</v>
      </c>
      <c r="Z16" s="2">
        <f t="array" ref="Z16">IF($S16=1,IFERROR(INDEX(Summary!$H:$H,$AH16),0),0)</f>
        <v>0</v>
      </c>
      <c r="AA16" s="2">
        <f t="array" ref="AA16">IF($S16=1,IFERROR(INDEX(Summary!$I:$I,$AH16),0),0)</f>
        <v>0</v>
      </c>
      <c r="AB16" s="2">
        <f t="array" ref="AB16">IF($S16=1,IFERROR(INDEX(Summary!$J:$J,$AH16),0),0)</f>
        <v>0</v>
      </c>
      <c r="AC16" s="2">
        <f t="array" ref="AC16">IF($S16=1,IFERROR(INDEX(Summary!$K:$K,$AH16),0),0)</f>
        <v>0</v>
      </c>
      <c r="AD16" s="2">
        <f t="array" ref="AD16">IF($S16=1,IFERROR(INDEX(Summary!$L:$L,$AH16),0),0)</f>
        <v>0</v>
      </c>
      <c r="AE16" s="2">
        <f t="array" ref="AE16">IF($S16=1,IFERROR(INDEX(Summary!$M:$M,$AH16),0),0)</f>
        <v>0</v>
      </c>
      <c r="AF16" s="2">
        <f t="array" ref="AF16">IF($S16=1,IFERROR(INDEX(Summary!$N:$N,$AH16),0),0)</f>
        <v>0</v>
      </c>
      <c r="AG16">
        <f t="array" ref="AG16">IF($A16="","",IFERROR(INDEX(Summary!$BB:$BB,$AH16),0))</f>
        <v>7</v>
      </c>
      <c r="AH16">
        <f t="shared" si="8"/>
        <v>3</v>
      </c>
    </row>
    <row r="17" spans="1:34" hidden="1">
      <c r="A17" t="str">
        <f t="array" ref="A17">IFERROR(INDEX(Summary!$D:$D,$AH17)&amp;"","")</f>
        <v>FG00724</v>
      </c>
      <c r="B17" t="str">
        <f t="array" ref="B17">IF($A17="","",INDEX(Summary!$E:$E,$AH17))</f>
        <v>Khapli Atta 1KG</v>
      </c>
      <c r="C17" t="str">
        <f t="array" ref="C17">IF($A17="","",INDEX(Summary!$B:$B,$AH17))</f>
        <v>Atta</v>
      </c>
      <c r="D17" t="str">
        <f t="array" ref="D17">IF($A17="","",INDEX(Summary!$C:$C,$AH17))</f>
        <v>C39</v>
      </c>
      <c r="E17">
        <f t="array" ref="E17">IF($A17="","",INDEX(Summary!$F:$F,$AH17))</f>
        <v>1</v>
      </c>
      <c r="F17" t="str">
        <f t="array" ref="F17">IF($A17="","",INDEX(Summary!$BC:$BC,$AH17)&amp;"")</f>
        <v>P2 – High</v>
      </c>
      <c r="G17">
        <f t="shared" si="0"/>
        <v>2</v>
      </c>
      <c r="H17">
        <f t="shared" si="1"/>
        <v>0</v>
      </c>
      <c r="I17" t="str">
        <f t="array" ref="I17">IF($A17="","",IF(IFERROR(INDEX(Summary!$BA:$BA,$AH17),0)&lt;1,"Under 1 day",IF(INDEX(Summary!$BA:$BA,$AH17)&lt;3,"1-3 days",IF(INDEX(Summary!$BA:$BA,$AH17)&lt;7,"3-7 days","7+ days"))))</f>
        <v>7+ days</v>
      </c>
      <c r="J17" t="str">
        <f t="array" ref="J17">IF($A17="","",IF(IFERROR(INDEX(Summary!$AX:$AX,$AH17),0)&lt;0.25,"0-25%",IF(INDEX(Summary!$AX:$AX,$AH17)&lt;0.5,"25-50%",IF(INDEX(Summary!$AX:$AX,$AH17)&lt;0.75,"50-75%","75-100%"))))</f>
        <v>75-100%</v>
      </c>
      <c r="K17" t="str">
        <f t="array" ref="K17">IF($A17="","",INDEX(Summary!$AY:$AY,$AH17)&amp;"")</f>
        <v/>
      </c>
      <c r="L17" s="1">
        <f>IF($A17="","",Summary!$P$2+MOD(ROW()-2,30))</f>
        <v>46242</v>
      </c>
      <c r="M17">
        <f t="shared" si="2"/>
        <v>16</v>
      </c>
      <c r="N17">
        <f t="shared" si="3"/>
        <v>8</v>
      </c>
      <c r="O17" t="str">
        <f t="shared" si="4"/>
        <v>Aug-2026</v>
      </c>
      <c r="P17">
        <f t="shared" ca="1" si="5"/>
        <v>1</v>
      </c>
      <c r="Q17" s="2">
        <f t="array" ref="Q17">IF($A17="",0,IFERROR(INDEX(Summary!$P$3:$AS$67,$AH17-2,$M17),0))</f>
        <v>0</v>
      </c>
      <c r="R17" s="2">
        <f t="array" ref="R17">IF($A17="",0,ROUND(IFERROR(INDEX(Summary!$O:$O,$AH17),0)/30,0))</f>
        <v>200</v>
      </c>
      <c r="S17">
        <f t="shared" si="6"/>
        <v>0</v>
      </c>
      <c r="T17" s="2">
        <f t="array" ref="T17">IF($S17=1,IFERROR(INDEX(Summary!$O:$O,$AH17),0),0)</f>
        <v>0</v>
      </c>
      <c r="U17" s="2">
        <f t="array" ref="U17">IF($S17=1,IFERROR(INDEX(Summary!$AT:$AT,$AH17),0),0)</f>
        <v>0</v>
      </c>
      <c r="V17" s="2">
        <f t="shared" si="7"/>
        <v>0</v>
      </c>
      <c r="W17" s="2">
        <f t="array" ref="W17">IF($S17=1,IFERROR(INDEX(Summary!$AZ:$AZ,$AH17),0),0)</f>
        <v>0</v>
      </c>
      <c r="X17" s="3">
        <f t="array" ref="X17">IF($S17=1,IFERROR(INDEX(Summary!$BA:$BA,$AH17),0),0)</f>
        <v>0</v>
      </c>
      <c r="Y17" s="2">
        <f t="array" ref="Y17">IF($S17=1,IFERROR(INDEX(Summary!$G:$G,$AH17),0),0)</f>
        <v>0</v>
      </c>
      <c r="Z17" s="2">
        <f t="array" ref="Z17">IF($S17=1,IFERROR(INDEX(Summary!$H:$H,$AH17),0),0)</f>
        <v>0</v>
      </c>
      <c r="AA17" s="2">
        <f t="array" ref="AA17">IF($S17=1,IFERROR(INDEX(Summary!$I:$I,$AH17),0),0)</f>
        <v>0</v>
      </c>
      <c r="AB17" s="2">
        <f t="array" ref="AB17">IF($S17=1,IFERROR(INDEX(Summary!$J:$J,$AH17),0),0)</f>
        <v>0</v>
      </c>
      <c r="AC17" s="2">
        <f t="array" ref="AC17">IF($S17=1,IFERROR(INDEX(Summary!$K:$K,$AH17),0),0)</f>
        <v>0</v>
      </c>
      <c r="AD17" s="2">
        <f t="array" ref="AD17">IF($S17=1,IFERROR(INDEX(Summary!$L:$L,$AH17),0),0)</f>
        <v>0</v>
      </c>
      <c r="AE17" s="2">
        <f t="array" ref="AE17">IF($S17=1,IFERROR(INDEX(Summary!$M:$M,$AH17),0),0)</f>
        <v>0</v>
      </c>
      <c r="AF17" s="2">
        <f t="array" ref="AF17">IF($S17=1,IFERROR(INDEX(Summary!$N:$N,$AH17),0),0)</f>
        <v>0</v>
      </c>
      <c r="AG17">
        <f t="array" ref="AG17">IF($A17="","",IFERROR(INDEX(Summary!$BB:$BB,$AH17),0))</f>
        <v>7</v>
      </c>
      <c r="AH17">
        <f t="shared" si="8"/>
        <v>3</v>
      </c>
    </row>
    <row r="18" spans="1:34" hidden="1">
      <c r="A18" t="str">
        <f t="array" ref="A18">IFERROR(INDEX(Summary!$D:$D,$AH18)&amp;"","")</f>
        <v>FG00724</v>
      </c>
      <c r="B18" t="str">
        <f t="array" ref="B18">IF($A18="","",INDEX(Summary!$E:$E,$AH18))</f>
        <v>Khapli Atta 1KG</v>
      </c>
      <c r="C18" t="str">
        <f t="array" ref="C18">IF($A18="","",INDEX(Summary!$B:$B,$AH18))</f>
        <v>Atta</v>
      </c>
      <c r="D18" t="str">
        <f t="array" ref="D18">IF($A18="","",INDEX(Summary!$C:$C,$AH18))</f>
        <v>C39</v>
      </c>
      <c r="E18">
        <f t="array" ref="E18">IF($A18="","",INDEX(Summary!$F:$F,$AH18))</f>
        <v>1</v>
      </c>
      <c r="F18" t="str">
        <f t="array" ref="F18">IF($A18="","",INDEX(Summary!$BC:$BC,$AH18)&amp;"")</f>
        <v>P2 – High</v>
      </c>
      <c r="G18">
        <f t="shared" si="0"/>
        <v>2</v>
      </c>
      <c r="H18">
        <f t="shared" si="1"/>
        <v>0</v>
      </c>
      <c r="I18" t="str">
        <f t="array" ref="I18">IF($A18="","",IF(IFERROR(INDEX(Summary!$BA:$BA,$AH18),0)&lt;1,"Under 1 day",IF(INDEX(Summary!$BA:$BA,$AH18)&lt;3,"1-3 days",IF(INDEX(Summary!$BA:$BA,$AH18)&lt;7,"3-7 days","7+ days"))))</f>
        <v>7+ days</v>
      </c>
      <c r="J18" t="str">
        <f t="array" ref="J18">IF($A18="","",IF(IFERROR(INDEX(Summary!$AX:$AX,$AH18),0)&lt;0.25,"0-25%",IF(INDEX(Summary!$AX:$AX,$AH18)&lt;0.5,"25-50%",IF(INDEX(Summary!$AX:$AX,$AH18)&lt;0.75,"50-75%","75-100%"))))</f>
        <v>75-100%</v>
      </c>
      <c r="K18" t="str">
        <f t="array" ref="K18">IF($A18="","",INDEX(Summary!$AY:$AY,$AH18)&amp;"")</f>
        <v/>
      </c>
      <c r="L18" s="1">
        <f>IF($A18="","",Summary!$P$2+MOD(ROW()-2,30))</f>
        <v>46243</v>
      </c>
      <c r="M18">
        <f t="shared" si="2"/>
        <v>17</v>
      </c>
      <c r="N18">
        <f t="shared" si="3"/>
        <v>9</v>
      </c>
      <c r="O18" t="str">
        <f t="shared" si="4"/>
        <v>Aug-2026</v>
      </c>
      <c r="P18">
        <f t="shared" ca="1" si="5"/>
        <v>1</v>
      </c>
      <c r="Q18" s="2">
        <f t="array" ref="Q18">IF($A18="",0,IFERROR(INDEX(Summary!$P$3:$AS$67,$AH18-2,$M18),0))</f>
        <v>0</v>
      </c>
      <c r="R18" s="2">
        <f t="array" ref="R18">IF($A18="",0,ROUND(IFERROR(INDEX(Summary!$O:$O,$AH18),0)/30,0))</f>
        <v>200</v>
      </c>
      <c r="S18">
        <f t="shared" si="6"/>
        <v>0</v>
      </c>
      <c r="T18" s="2">
        <f t="array" ref="T18">IF($S18=1,IFERROR(INDEX(Summary!$O:$O,$AH18),0),0)</f>
        <v>0</v>
      </c>
      <c r="U18" s="2">
        <f t="array" ref="U18">IF($S18=1,IFERROR(INDEX(Summary!$AT:$AT,$AH18),0),0)</f>
        <v>0</v>
      </c>
      <c r="V18" s="2">
        <f t="shared" si="7"/>
        <v>0</v>
      </c>
      <c r="W18" s="2">
        <f t="array" ref="W18">IF($S18=1,IFERROR(INDEX(Summary!$AZ:$AZ,$AH18),0),0)</f>
        <v>0</v>
      </c>
      <c r="X18" s="3">
        <f t="array" ref="X18">IF($S18=1,IFERROR(INDEX(Summary!$BA:$BA,$AH18),0),0)</f>
        <v>0</v>
      </c>
      <c r="Y18" s="2">
        <f t="array" ref="Y18">IF($S18=1,IFERROR(INDEX(Summary!$G:$G,$AH18),0),0)</f>
        <v>0</v>
      </c>
      <c r="Z18" s="2">
        <f t="array" ref="Z18">IF($S18=1,IFERROR(INDEX(Summary!$H:$H,$AH18),0),0)</f>
        <v>0</v>
      </c>
      <c r="AA18" s="2">
        <f t="array" ref="AA18">IF($S18=1,IFERROR(INDEX(Summary!$I:$I,$AH18),0),0)</f>
        <v>0</v>
      </c>
      <c r="AB18" s="2">
        <f t="array" ref="AB18">IF($S18=1,IFERROR(INDEX(Summary!$J:$J,$AH18),0),0)</f>
        <v>0</v>
      </c>
      <c r="AC18" s="2">
        <f t="array" ref="AC18">IF($S18=1,IFERROR(INDEX(Summary!$K:$K,$AH18),0),0)</f>
        <v>0</v>
      </c>
      <c r="AD18" s="2">
        <f t="array" ref="AD18">IF($S18=1,IFERROR(INDEX(Summary!$L:$L,$AH18),0),0)</f>
        <v>0</v>
      </c>
      <c r="AE18" s="2">
        <f t="array" ref="AE18">IF($S18=1,IFERROR(INDEX(Summary!$M:$M,$AH18),0),0)</f>
        <v>0</v>
      </c>
      <c r="AF18" s="2">
        <f t="array" ref="AF18">IF($S18=1,IFERROR(INDEX(Summary!$N:$N,$AH18),0),0)</f>
        <v>0</v>
      </c>
      <c r="AG18">
        <f t="array" ref="AG18">IF($A18="","",IFERROR(INDEX(Summary!$BB:$BB,$AH18),0))</f>
        <v>7</v>
      </c>
      <c r="AH18">
        <f t="shared" si="8"/>
        <v>3</v>
      </c>
    </row>
    <row r="19" spans="1:34" hidden="1">
      <c r="A19" t="str">
        <f t="array" ref="A19">IFERROR(INDEX(Summary!$D:$D,$AH19)&amp;"","")</f>
        <v>FG00724</v>
      </c>
      <c r="B19" t="str">
        <f t="array" ref="B19">IF($A19="","",INDEX(Summary!$E:$E,$AH19))</f>
        <v>Khapli Atta 1KG</v>
      </c>
      <c r="C19" t="str">
        <f t="array" ref="C19">IF($A19="","",INDEX(Summary!$B:$B,$AH19))</f>
        <v>Atta</v>
      </c>
      <c r="D19" t="str">
        <f t="array" ref="D19">IF($A19="","",INDEX(Summary!$C:$C,$AH19))</f>
        <v>C39</v>
      </c>
      <c r="E19">
        <f t="array" ref="E19">IF($A19="","",INDEX(Summary!$F:$F,$AH19))</f>
        <v>1</v>
      </c>
      <c r="F19" t="str">
        <f t="array" ref="F19">IF($A19="","",INDEX(Summary!$BC:$BC,$AH19)&amp;"")</f>
        <v>P2 – High</v>
      </c>
      <c r="G19">
        <f t="shared" si="0"/>
        <v>2</v>
      </c>
      <c r="H19">
        <f t="shared" si="1"/>
        <v>0</v>
      </c>
      <c r="I19" t="str">
        <f t="array" ref="I19">IF($A19="","",IF(IFERROR(INDEX(Summary!$BA:$BA,$AH19),0)&lt;1,"Under 1 day",IF(INDEX(Summary!$BA:$BA,$AH19)&lt;3,"1-3 days",IF(INDEX(Summary!$BA:$BA,$AH19)&lt;7,"3-7 days","7+ days"))))</f>
        <v>7+ days</v>
      </c>
      <c r="J19" t="str">
        <f t="array" ref="J19">IF($A19="","",IF(IFERROR(INDEX(Summary!$AX:$AX,$AH19),0)&lt;0.25,"0-25%",IF(INDEX(Summary!$AX:$AX,$AH19)&lt;0.5,"25-50%",IF(INDEX(Summary!$AX:$AX,$AH19)&lt;0.75,"50-75%","75-100%"))))</f>
        <v>75-100%</v>
      </c>
      <c r="K19" t="str">
        <f t="array" ref="K19">IF($A19="","",INDEX(Summary!$AY:$AY,$AH19)&amp;"")</f>
        <v/>
      </c>
      <c r="L19" s="1">
        <f>IF($A19="","",Summary!$P$2+MOD(ROW()-2,30))</f>
        <v>46244</v>
      </c>
      <c r="M19">
        <f t="shared" si="2"/>
        <v>18</v>
      </c>
      <c r="N19">
        <f t="shared" si="3"/>
        <v>10</v>
      </c>
      <c r="O19" t="str">
        <f t="shared" si="4"/>
        <v>Aug-2026</v>
      </c>
      <c r="P19">
        <f t="shared" ca="1" si="5"/>
        <v>1</v>
      </c>
      <c r="Q19" s="2">
        <f t="array" ref="Q19">IF($A19="",0,IFERROR(INDEX(Summary!$P$3:$AS$67,$AH19-2,$M19),0))</f>
        <v>0</v>
      </c>
      <c r="R19" s="2">
        <f t="array" ref="R19">IF($A19="",0,ROUND(IFERROR(INDEX(Summary!$O:$O,$AH19),0)/30,0))</f>
        <v>200</v>
      </c>
      <c r="S19">
        <f t="shared" si="6"/>
        <v>0</v>
      </c>
      <c r="T19" s="2">
        <f t="array" ref="T19">IF($S19=1,IFERROR(INDEX(Summary!$O:$O,$AH19),0),0)</f>
        <v>0</v>
      </c>
      <c r="U19" s="2">
        <f t="array" ref="U19">IF($S19=1,IFERROR(INDEX(Summary!$AT:$AT,$AH19),0),0)</f>
        <v>0</v>
      </c>
      <c r="V19" s="2">
        <f t="shared" si="7"/>
        <v>0</v>
      </c>
      <c r="W19" s="2">
        <f t="array" ref="W19">IF($S19=1,IFERROR(INDEX(Summary!$AZ:$AZ,$AH19),0),0)</f>
        <v>0</v>
      </c>
      <c r="X19" s="3">
        <f t="array" ref="X19">IF($S19=1,IFERROR(INDEX(Summary!$BA:$BA,$AH19),0),0)</f>
        <v>0</v>
      </c>
      <c r="Y19" s="2">
        <f t="array" ref="Y19">IF($S19=1,IFERROR(INDEX(Summary!$G:$G,$AH19),0),0)</f>
        <v>0</v>
      </c>
      <c r="Z19" s="2">
        <f t="array" ref="Z19">IF($S19=1,IFERROR(INDEX(Summary!$H:$H,$AH19),0),0)</f>
        <v>0</v>
      </c>
      <c r="AA19" s="2">
        <f t="array" ref="AA19">IF($S19=1,IFERROR(INDEX(Summary!$I:$I,$AH19),0),0)</f>
        <v>0</v>
      </c>
      <c r="AB19" s="2">
        <f t="array" ref="AB19">IF($S19=1,IFERROR(INDEX(Summary!$J:$J,$AH19),0),0)</f>
        <v>0</v>
      </c>
      <c r="AC19" s="2">
        <f t="array" ref="AC19">IF($S19=1,IFERROR(INDEX(Summary!$K:$K,$AH19),0),0)</f>
        <v>0</v>
      </c>
      <c r="AD19" s="2">
        <f t="array" ref="AD19">IF($S19=1,IFERROR(INDEX(Summary!$L:$L,$AH19),0),0)</f>
        <v>0</v>
      </c>
      <c r="AE19" s="2">
        <f t="array" ref="AE19">IF($S19=1,IFERROR(INDEX(Summary!$M:$M,$AH19),0),0)</f>
        <v>0</v>
      </c>
      <c r="AF19" s="2">
        <f t="array" ref="AF19">IF($S19=1,IFERROR(INDEX(Summary!$N:$N,$AH19),0),0)</f>
        <v>0</v>
      </c>
      <c r="AG19">
        <f t="array" ref="AG19">IF($A19="","",IFERROR(INDEX(Summary!$BB:$BB,$AH19),0))</f>
        <v>7</v>
      </c>
      <c r="AH19">
        <f t="shared" si="8"/>
        <v>3</v>
      </c>
    </row>
    <row r="20" spans="1:34" hidden="1">
      <c r="A20" t="str">
        <f t="array" ref="A20">IFERROR(INDEX(Summary!$D:$D,$AH20)&amp;"","")</f>
        <v>FG00724</v>
      </c>
      <c r="B20" t="str">
        <f t="array" ref="B20">IF($A20="","",INDEX(Summary!$E:$E,$AH20))</f>
        <v>Khapli Atta 1KG</v>
      </c>
      <c r="C20" t="str">
        <f t="array" ref="C20">IF($A20="","",INDEX(Summary!$B:$B,$AH20))</f>
        <v>Atta</v>
      </c>
      <c r="D20" t="str">
        <f t="array" ref="D20">IF($A20="","",INDEX(Summary!$C:$C,$AH20))</f>
        <v>C39</v>
      </c>
      <c r="E20">
        <f t="array" ref="E20">IF($A20="","",INDEX(Summary!$F:$F,$AH20))</f>
        <v>1</v>
      </c>
      <c r="F20" t="str">
        <f t="array" ref="F20">IF($A20="","",INDEX(Summary!$BC:$BC,$AH20)&amp;"")</f>
        <v>P2 – High</v>
      </c>
      <c r="G20">
        <f t="shared" si="0"/>
        <v>2</v>
      </c>
      <c r="H20">
        <f t="shared" si="1"/>
        <v>0</v>
      </c>
      <c r="I20" t="str">
        <f t="array" ref="I20">IF($A20="","",IF(IFERROR(INDEX(Summary!$BA:$BA,$AH20),0)&lt;1,"Under 1 day",IF(INDEX(Summary!$BA:$BA,$AH20)&lt;3,"1-3 days",IF(INDEX(Summary!$BA:$BA,$AH20)&lt;7,"3-7 days","7+ days"))))</f>
        <v>7+ days</v>
      </c>
      <c r="J20" t="str">
        <f t="array" ref="J20">IF($A20="","",IF(IFERROR(INDEX(Summary!$AX:$AX,$AH20),0)&lt;0.25,"0-25%",IF(INDEX(Summary!$AX:$AX,$AH20)&lt;0.5,"25-50%",IF(INDEX(Summary!$AX:$AX,$AH20)&lt;0.75,"50-75%","75-100%"))))</f>
        <v>75-100%</v>
      </c>
      <c r="K20" t="str">
        <f t="array" ref="K20">IF($A20="","",INDEX(Summary!$AY:$AY,$AH20)&amp;"")</f>
        <v/>
      </c>
      <c r="L20" s="1">
        <f>IF($A20="","",Summary!$P$2+MOD(ROW()-2,30))</f>
        <v>46245</v>
      </c>
      <c r="M20">
        <f t="shared" si="2"/>
        <v>19</v>
      </c>
      <c r="N20">
        <f t="shared" si="3"/>
        <v>11</v>
      </c>
      <c r="O20" t="str">
        <f t="shared" si="4"/>
        <v>Aug-2026</v>
      </c>
      <c r="P20">
        <f t="shared" ca="1" si="5"/>
        <v>1</v>
      </c>
      <c r="Q20" s="2">
        <f t="array" ref="Q20">IF($A20="",0,IFERROR(INDEX(Summary!$P$3:$AS$67,$AH20-2,$M20),0))</f>
        <v>130</v>
      </c>
      <c r="R20" s="2">
        <f t="array" ref="R20">IF($A20="",0,ROUND(IFERROR(INDEX(Summary!$O:$O,$AH20),0)/30,0))</f>
        <v>200</v>
      </c>
      <c r="S20">
        <f t="shared" si="6"/>
        <v>0</v>
      </c>
      <c r="T20" s="2">
        <f t="array" ref="T20">IF($S20=1,IFERROR(INDEX(Summary!$O:$O,$AH20),0),0)</f>
        <v>0</v>
      </c>
      <c r="U20" s="2">
        <f t="array" ref="U20">IF($S20=1,IFERROR(INDEX(Summary!$AT:$AT,$AH20),0),0)</f>
        <v>0</v>
      </c>
      <c r="V20" s="2">
        <f t="shared" si="7"/>
        <v>0</v>
      </c>
      <c r="W20" s="2">
        <f t="array" ref="W20">IF($S20=1,IFERROR(INDEX(Summary!$AZ:$AZ,$AH20),0),0)</f>
        <v>0</v>
      </c>
      <c r="X20" s="3">
        <f t="array" ref="X20">IF($S20=1,IFERROR(INDEX(Summary!$BA:$BA,$AH20),0),0)</f>
        <v>0</v>
      </c>
      <c r="Y20" s="2">
        <f t="array" ref="Y20">IF($S20=1,IFERROR(INDEX(Summary!$G:$G,$AH20),0),0)</f>
        <v>0</v>
      </c>
      <c r="Z20" s="2">
        <f t="array" ref="Z20">IF($S20=1,IFERROR(INDEX(Summary!$H:$H,$AH20),0),0)</f>
        <v>0</v>
      </c>
      <c r="AA20" s="2">
        <f t="array" ref="AA20">IF($S20=1,IFERROR(INDEX(Summary!$I:$I,$AH20),0),0)</f>
        <v>0</v>
      </c>
      <c r="AB20" s="2">
        <f t="array" ref="AB20">IF($S20=1,IFERROR(INDEX(Summary!$J:$J,$AH20),0),0)</f>
        <v>0</v>
      </c>
      <c r="AC20" s="2">
        <f t="array" ref="AC20">IF($S20=1,IFERROR(INDEX(Summary!$K:$K,$AH20),0),0)</f>
        <v>0</v>
      </c>
      <c r="AD20" s="2">
        <f t="array" ref="AD20">IF($S20=1,IFERROR(INDEX(Summary!$L:$L,$AH20),0),0)</f>
        <v>0</v>
      </c>
      <c r="AE20" s="2">
        <f t="array" ref="AE20">IF($S20=1,IFERROR(INDEX(Summary!$M:$M,$AH20),0),0)</f>
        <v>0</v>
      </c>
      <c r="AF20" s="2">
        <f t="array" ref="AF20">IF($S20=1,IFERROR(INDEX(Summary!$N:$N,$AH20),0),0)</f>
        <v>0</v>
      </c>
      <c r="AG20">
        <f t="array" ref="AG20">IF($A20="","",IFERROR(INDEX(Summary!$BB:$BB,$AH20),0))</f>
        <v>7</v>
      </c>
      <c r="AH20">
        <f t="shared" si="8"/>
        <v>3</v>
      </c>
    </row>
    <row r="21" spans="1:34" hidden="1">
      <c r="A21" t="str">
        <f t="array" ref="A21">IFERROR(INDEX(Summary!$D:$D,$AH21)&amp;"","")</f>
        <v>FG00724</v>
      </c>
      <c r="B21" t="str">
        <f t="array" ref="B21">IF($A21="","",INDEX(Summary!$E:$E,$AH21))</f>
        <v>Khapli Atta 1KG</v>
      </c>
      <c r="C21" t="str">
        <f t="array" ref="C21">IF($A21="","",INDEX(Summary!$B:$B,$AH21))</f>
        <v>Atta</v>
      </c>
      <c r="D21" t="str">
        <f t="array" ref="D21">IF($A21="","",INDEX(Summary!$C:$C,$AH21))</f>
        <v>C39</v>
      </c>
      <c r="E21">
        <f t="array" ref="E21">IF($A21="","",INDEX(Summary!$F:$F,$AH21))</f>
        <v>1</v>
      </c>
      <c r="F21" t="str">
        <f t="array" ref="F21">IF($A21="","",INDEX(Summary!$BC:$BC,$AH21)&amp;"")</f>
        <v>P2 – High</v>
      </c>
      <c r="G21">
        <f t="shared" si="0"/>
        <v>2</v>
      </c>
      <c r="H21">
        <f t="shared" si="1"/>
        <v>0</v>
      </c>
      <c r="I21" t="str">
        <f t="array" ref="I21">IF($A21="","",IF(IFERROR(INDEX(Summary!$BA:$BA,$AH21),0)&lt;1,"Under 1 day",IF(INDEX(Summary!$BA:$BA,$AH21)&lt;3,"1-3 days",IF(INDEX(Summary!$BA:$BA,$AH21)&lt;7,"3-7 days","7+ days"))))</f>
        <v>7+ days</v>
      </c>
      <c r="J21" t="str">
        <f t="array" ref="J21">IF($A21="","",IF(IFERROR(INDEX(Summary!$AX:$AX,$AH21),0)&lt;0.25,"0-25%",IF(INDEX(Summary!$AX:$AX,$AH21)&lt;0.5,"25-50%",IF(INDEX(Summary!$AX:$AX,$AH21)&lt;0.75,"50-75%","75-100%"))))</f>
        <v>75-100%</v>
      </c>
      <c r="K21" t="str">
        <f t="array" ref="K21">IF($A21="","",INDEX(Summary!$AY:$AY,$AH21)&amp;"")</f>
        <v/>
      </c>
      <c r="L21" s="1">
        <f>IF($A21="","",Summary!$P$2+MOD(ROW()-2,30))</f>
        <v>46246</v>
      </c>
      <c r="M21">
        <f t="shared" si="2"/>
        <v>20</v>
      </c>
      <c r="N21">
        <f t="shared" si="3"/>
        <v>12</v>
      </c>
      <c r="O21" t="str">
        <f t="shared" si="4"/>
        <v>Aug-2026</v>
      </c>
      <c r="P21">
        <f t="shared" ca="1" si="5"/>
        <v>1</v>
      </c>
      <c r="Q21" s="2">
        <f t="array" ref="Q21">IF($A21="",0,IFERROR(INDEX(Summary!$P$3:$AS$67,$AH21-2,$M21),0))</f>
        <v>130</v>
      </c>
      <c r="R21" s="2">
        <f t="array" ref="R21">IF($A21="",0,ROUND(IFERROR(INDEX(Summary!$O:$O,$AH21),0)/30,0))</f>
        <v>200</v>
      </c>
      <c r="S21">
        <f t="shared" si="6"/>
        <v>0</v>
      </c>
      <c r="T21" s="2">
        <f t="array" ref="T21">IF($S21=1,IFERROR(INDEX(Summary!$O:$O,$AH21),0),0)</f>
        <v>0</v>
      </c>
      <c r="U21" s="2">
        <f t="array" ref="U21">IF($S21=1,IFERROR(INDEX(Summary!$AT:$AT,$AH21),0),0)</f>
        <v>0</v>
      </c>
      <c r="V21" s="2">
        <f t="shared" si="7"/>
        <v>0</v>
      </c>
      <c r="W21" s="2">
        <f t="array" ref="W21">IF($S21=1,IFERROR(INDEX(Summary!$AZ:$AZ,$AH21),0),0)</f>
        <v>0</v>
      </c>
      <c r="X21" s="3">
        <f t="array" ref="X21">IF($S21=1,IFERROR(INDEX(Summary!$BA:$BA,$AH21),0),0)</f>
        <v>0</v>
      </c>
      <c r="Y21" s="2">
        <f t="array" ref="Y21">IF($S21=1,IFERROR(INDEX(Summary!$G:$G,$AH21),0),0)</f>
        <v>0</v>
      </c>
      <c r="Z21" s="2">
        <f t="array" ref="Z21">IF($S21=1,IFERROR(INDEX(Summary!$H:$H,$AH21),0),0)</f>
        <v>0</v>
      </c>
      <c r="AA21" s="2">
        <f t="array" ref="AA21">IF($S21=1,IFERROR(INDEX(Summary!$I:$I,$AH21),0),0)</f>
        <v>0</v>
      </c>
      <c r="AB21" s="2">
        <f t="array" ref="AB21">IF($S21=1,IFERROR(INDEX(Summary!$J:$J,$AH21),0),0)</f>
        <v>0</v>
      </c>
      <c r="AC21" s="2">
        <f t="array" ref="AC21">IF($S21=1,IFERROR(INDEX(Summary!$K:$K,$AH21),0),0)</f>
        <v>0</v>
      </c>
      <c r="AD21" s="2">
        <f t="array" ref="AD21">IF($S21=1,IFERROR(INDEX(Summary!$L:$L,$AH21),0),0)</f>
        <v>0</v>
      </c>
      <c r="AE21" s="2">
        <f t="array" ref="AE21">IF($S21=1,IFERROR(INDEX(Summary!$M:$M,$AH21),0),0)</f>
        <v>0</v>
      </c>
      <c r="AF21" s="2">
        <f t="array" ref="AF21">IF($S21=1,IFERROR(INDEX(Summary!$N:$N,$AH21),0),0)</f>
        <v>0</v>
      </c>
      <c r="AG21">
        <f t="array" ref="AG21">IF($A21="","",IFERROR(INDEX(Summary!$BB:$BB,$AH21),0))</f>
        <v>7</v>
      </c>
      <c r="AH21">
        <f t="shared" si="8"/>
        <v>3</v>
      </c>
    </row>
    <row r="22" spans="1:34" hidden="1">
      <c r="A22" t="str">
        <f t="array" ref="A22">IFERROR(INDEX(Summary!$D:$D,$AH22)&amp;"","")</f>
        <v>FG00724</v>
      </c>
      <c r="B22" t="str">
        <f t="array" ref="B22">IF($A22="","",INDEX(Summary!$E:$E,$AH22))</f>
        <v>Khapli Atta 1KG</v>
      </c>
      <c r="C22" t="str">
        <f t="array" ref="C22">IF($A22="","",INDEX(Summary!$B:$B,$AH22))</f>
        <v>Atta</v>
      </c>
      <c r="D22" t="str">
        <f t="array" ref="D22">IF($A22="","",INDEX(Summary!$C:$C,$AH22))</f>
        <v>C39</v>
      </c>
      <c r="E22">
        <f t="array" ref="E22">IF($A22="","",INDEX(Summary!$F:$F,$AH22))</f>
        <v>1</v>
      </c>
      <c r="F22" t="str">
        <f t="array" ref="F22">IF($A22="","",INDEX(Summary!$BC:$BC,$AH22)&amp;"")</f>
        <v>P2 – High</v>
      </c>
      <c r="G22">
        <f t="shared" si="0"/>
        <v>2</v>
      </c>
      <c r="H22">
        <f t="shared" si="1"/>
        <v>0</v>
      </c>
      <c r="I22" t="str">
        <f t="array" ref="I22">IF($A22="","",IF(IFERROR(INDEX(Summary!$BA:$BA,$AH22),0)&lt;1,"Under 1 day",IF(INDEX(Summary!$BA:$BA,$AH22)&lt;3,"1-3 days",IF(INDEX(Summary!$BA:$BA,$AH22)&lt;7,"3-7 days","7+ days"))))</f>
        <v>7+ days</v>
      </c>
      <c r="J22" t="str">
        <f t="array" ref="J22">IF($A22="","",IF(IFERROR(INDEX(Summary!$AX:$AX,$AH22),0)&lt;0.25,"0-25%",IF(INDEX(Summary!$AX:$AX,$AH22)&lt;0.5,"25-50%",IF(INDEX(Summary!$AX:$AX,$AH22)&lt;0.75,"50-75%","75-100%"))))</f>
        <v>75-100%</v>
      </c>
      <c r="K22" t="str">
        <f t="array" ref="K22">IF($A22="","",INDEX(Summary!$AY:$AY,$AH22)&amp;"")</f>
        <v/>
      </c>
      <c r="L22" s="1">
        <f>IF($A22="","",Summary!$P$2+MOD(ROW()-2,30))</f>
        <v>46247</v>
      </c>
      <c r="M22">
        <f t="shared" si="2"/>
        <v>21</v>
      </c>
      <c r="N22">
        <f t="shared" si="3"/>
        <v>13</v>
      </c>
      <c r="O22" t="str">
        <f t="shared" si="4"/>
        <v>Aug-2026</v>
      </c>
      <c r="P22">
        <f t="shared" ca="1" si="5"/>
        <v>1</v>
      </c>
      <c r="Q22" s="2">
        <f t="array" ref="Q22">IF($A22="",0,IFERROR(INDEX(Summary!$P$3:$AS$67,$AH22-2,$M22),0))</f>
        <v>0</v>
      </c>
      <c r="R22" s="2">
        <f t="array" ref="R22">IF($A22="",0,ROUND(IFERROR(INDEX(Summary!$O:$O,$AH22),0)/30,0))</f>
        <v>200</v>
      </c>
      <c r="S22">
        <f t="shared" si="6"/>
        <v>0</v>
      </c>
      <c r="T22" s="2">
        <f t="array" ref="T22">IF($S22=1,IFERROR(INDEX(Summary!$O:$O,$AH22),0),0)</f>
        <v>0</v>
      </c>
      <c r="U22" s="2">
        <f t="array" ref="U22">IF($S22=1,IFERROR(INDEX(Summary!$AT:$AT,$AH22),0),0)</f>
        <v>0</v>
      </c>
      <c r="V22" s="2">
        <f t="shared" si="7"/>
        <v>0</v>
      </c>
      <c r="W22" s="2">
        <f t="array" ref="W22">IF($S22=1,IFERROR(INDEX(Summary!$AZ:$AZ,$AH22),0),0)</f>
        <v>0</v>
      </c>
      <c r="X22" s="3">
        <f t="array" ref="X22">IF($S22=1,IFERROR(INDEX(Summary!$BA:$BA,$AH22),0),0)</f>
        <v>0</v>
      </c>
      <c r="Y22" s="2">
        <f t="array" ref="Y22">IF($S22=1,IFERROR(INDEX(Summary!$G:$G,$AH22),0),0)</f>
        <v>0</v>
      </c>
      <c r="Z22" s="2">
        <f t="array" ref="Z22">IF($S22=1,IFERROR(INDEX(Summary!$H:$H,$AH22),0),0)</f>
        <v>0</v>
      </c>
      <c r="AA22" s="2">
        <f t="array" ref="AA22">IF($S22=1,IFERROR(INDEX(Summary!$I:$I,$AH22),0),0)</f>
        <v>0</v>
      </c>
      <c r="AB22" s="2">
        <f t="array" ref="AB22">IF($S22=1,IFERROR(INDEX(Summary!$J:$J,$AH22),0),0)</f>
        <v>0</v>
      </c>
      <c r="AC22" s="2">
        <f t="array" ref="AC22">IF($S22=1,IFERROR(INDEX(Summary!$K:$K,$AH22),0),0)</f>
        <v>0</v>
      </c>
      <c r="AD22" s="2">
        <f t="array" ref="AD22">IF($S22=1,IFERROR(INDEX(Summary!$L:$L,$AH22),0),0)</f>
        <v>0</v>
      </c>
      <c r="AE22" s="2">
        <f t="array" ref="AE22">IF($S22=1,IFERROR(INDEX(Summary!$M:$M,$AH22),0),0)</f>
        <v>0</v>
      </c>
      <c r="AF22" s="2">
        <f t="array" ref="AF22">IF($S22=1,IFERROR(INDEX(Summary!$N:$N,$AH22),0),0)</f>
        <v>0</v>
      </c>
      <c r="AG22">
        <f t="array" ref="AG22">IF($A22="","",IFERROR(INDEX(Summary!$BB:$BB,$AH22),0))</f>
        <v>7</v>
      </c>
      <c r="AH22">
        <f t="shared" si="8"/>
        <v>3</v>
      </c>
    </row>
    <row r="23" spans="1:34" hidden="1">
      <c r="A23" t="str">
        <f t="array" ref="A23">IFERROR(INDEX(Summary!$D:$D,$AH23)&amp;"","")</f>
        <v>FG00724</v>
      </c>
      <c r="B23" t="str">
        <f t="array" ref="B23">IF($A23="","",INDEX(Summary!$E:$E,$AH23))</f>
        <v>Khapli Atta 1KG</v>
      </c>
      <c r="C23" t="str">
        <f t="array" ref="C23">IF($A23="","",INDEX(Summary!$B:$B,$AH23))</f>
        <v>Atta</v>
      </c>
      <c r="D23" t="str">
        <f t="array" ref="D23">IF($A23="","",INDEX(Summary!$C:$C,$AH23))</f>
        <v>C39</v>
      </c>
      <c r="E23">
        <f t="array" ref="E23">IF($A23="","",INDEX(Summary!$F:$F,$AH23))</f>
        <v>1</v>
      </c>
      <c r="F23" t="str">
        <f t="array" ref="F23">IF($A23="","",INDEX(Summary!$BC:$BC,$AH23)&amp;"")</f>
        <v>P2 – High</v>
      </c>
      <c r="G23">
        <f t="shared" si="0"/>
        <v>2</v>
      </c>
      <c r="H23">
        <f t="shared" si="1"/>
        <v>0</v>
      </c>
      <c r="I23" t="str">
        <f t="array" ref="I23">IF($A23="","",IF(IFERROR(INDEX(Summary!$BA:$BA,$AH23),0)&lt;1,"Under 1 day",IF(INDEX(Summary!$BA:$BA,$AH23)&lt;3,"1-3 days",IF(INDEX(Summary!$BA:$BA,$AH23)&lt;7,"3-7 days","7+ days"))))</f>
        <v>7+ days</v>
      </c>
      <c r="J23" t="str">
        <f t="array" ref="J23">IF($A23="","",IF(IFERROR(INDEX(Summary!$AX:$AX,$AH23),0)&lt;0.25,"0-25%",IF(INDEX(Summary!$AX:$AX,$AH23)&lt;0.5,"25-50%",IF(INDEX(Summary!$AX:$AX,$AH23)&lt;0.75,"50-75%","75-100%"))))</f>
        <v>75-100%</v>
      </c>
      <c r="K23" t="str">
        <f t="array" ref="K23">IF($A23="","",INDEX(Summary!$AY:$AY,$AH23)&amp;"")</f>
        <v/>
      </c>
      <c r="L23" s="1">
        <f>IF($A23="","",Summary!$P$2+MOD(ROW()-2,30))</f>
        <v>46248</v>
      </c>
      <c r="M23">
        <f t="shared" si="2"/>
        <v>22</v>
      </c>
      <c r="N23">
        <f t="shared" si="3"/>
        <v>14</v>
      </c>
      <c r="O23" t="str">
        <f t="shared" si="4"/>
        <v>Aug-2026</v>
      </c>
      <c r="P23">
        <f t="shared" ca="1" si="5"/>
        <v>1</v>
      </c>
      <c r="Q23" s="2">
        <f t="array" ref="Q23">IF($A23="",0,IFERROR(INDEX(Summary!$P$3:$AS$67,$AH23-2,$M23),0))</f>
        <v>0</v>
      </c>
      <c r="R23" s="2">
        <f t="array" ref="R23">IF($A23="",0,ROUND(IFERROR(INDEX(Summary!$O:$O,$AH23),0)/30,0))</f>
        <v>200</v>
      </c>
      <c r="S23">
        <f t="shared" si="6"/>
        <v>0</v>
      </c>
      <c r="T23" s="2">
        <f t="array" ref="T23">IF($S23=1,IFERROR(INDEX(Summary!$O:$O,$AH23),0),0)</f>
        <v>0</v>
      </c>
      <c r="U23" s="2">
        <f t="array" ref="U23">IF($S23=1,IFERROR(INDEX(Summary!$AT:$AT,$AH23),0),0)</f>
        <v>0</v>
      </c>
      <c r="V23" s="2">
        <f t="shared" si="7"/>
        <v>0</v>
      </c>
      <c r="W23" s="2">
        <f t="array" ref="W23">IF($S23=1,IFERROR(INDEX(Summary!$AZ:$AZ,$AH23),0),0)</f>
        <v>0</v>
      </c>
      <c r="X23" s="3">
        <f t="array" ref="X23">IF($S23=1,IFERROR(INDEX(Summary!$BA:$BA,$AH23),0),0)</f>
        <v>0</v>
      </c>
      <c r="Y23" s="2">
        <f t="array" ref="Y23">IF($S23=1,IFERROR(INDEX(Summary!$G:$G,$AH23),0),0)</f>
        <v>0</v>
      </c>
      <c r="Z23" s="2">
        <f t="array" ref="Z23">IF($S23=1,IFERROR(INDEX(Summary!$H:$H,$AH23),0),0)</f>
        <v>0</v>
      </c>
      <c r="AA23" s="2">
        <f t="array" ref="AA23">IF($S23=1,IFERROR(INDEX(Summary!$I:$I,$AH23),0),0)</f>
        <v>0</v>
      </c>
      <c r="AB23" s="2">
        <f t="array" ref="AB23">IF($S23=1,IFERROR(INDEX(Summary!$J:$J,$AH23),0),0)</f>
        <v>0</v>
      </c>
      <c r="AC23" s="2">
        <f t="array" ref="AC23">IF($S23=1,IFERROR(INDEX(Summary!$K:$K,$AH23),0),0)</f>
        <v>0</v>
      </c>
      <c r="AD23" s="2">
        <f t="array" ref="AD23">IF($S23=1,IFERROR(INDEX(Summary!$L:$L,$AH23),0),0)</f>
        <v>0</v>
      </c>
      <c r="AE23" s="2">
        <f t="array" ref="AE23">IF($S23=1,IFERROR(INDEX(Summary!$M:$M,$AH23),0),0)</f>
        <v>0</v>
      </c>
      <c r="AF23" s="2">
        <f t="array" ref="AF23">IF($S23=1,IFERROR(INDEX(Summary!$N:$N,$AH23),0),0)</f>
        <v>0</v>
      </c>
      <c r="AG23">
        <f t="array" ref="AG23">IF($A23="","",IFERROR(INDEX(Summary!$BB:$BB,$AH23),0))</f>
        <v>7</v>
      </c>
      <c r="AH23">
        <f t="shared" si="8"/>
        <v>3</v>
      </c>
    </row>
    <row r="24" spans="1:34" hidden="1">
      <c r="A24" t="str">
        <f t="array" ref="A24">IFERROR(INDEX(Summary!$D:$D,$AH24)&amp;"","")</f>
        <v>FG00724</v>
      </c>
      <c r="B24" t="str">
        <f t="array" ref="B24">IF($A24="","",INDEX(Summary!$E:$E,$AH24))</f>
        <v>Khapli Atta 1KG</v>
      </c>
      <c r="C24" t="str">
        <f t="array" ref="C24">IF($A24="","",INDEX(Summary!$B:$B,$AH24))</f>
        <v>Atta</v>
      </c>
      <c r="D24" t="str">
        <f t="array" ref="D24">IF($A24="","",INDEX(Summary!$C:$C,$AH24))</f>
        <v>C39</v>
      </c>
      <c r="E24">
        <f t="array" ref="E24">IF($A24="","",INDEX(Summary!$F:$F,$AH24))</f>
        <v>1</v>
      </c>
      <c r="F24" t="str">
        <f t="array" ref="F24">IF($A24="","",INDEX(Summary!$BC:$BC,$AH24)&amp;"")</f>
        <v>P2 – High</v>
      </c>
      <c r="G24">
        <f t="shared" si="0"/>
        <v>2</v>
      </c>
      <c r="H24">
        <f t="shared" si="1"/>
        <v>0</v>
      </c>
      <c r="I24" t="str">
        <f t="array" ref="I24">IF($A24="","",IF(IFERROR(INDEX(Summary!$BA:$BA,$AH24),0)&lt;1,"Under 1 day",IF(INDEX(Summary!$BA:$BA,$AH24)&lt;3,"1-3 days",IF(INDEX(Summary!$BA:$BA,$AH24)&lt;7,"3-7 days","7+ days"))))</f>
        <v>7+ days</v>
      </c>
      <c r="J24" t="str">
        <f t="array" ref="J24">IF($A24="","",IF(IFERROR(INDEX(Summary!$AX:$AX,$AH24),0)&lt;0.25,"0-25%",IF(INDEX(Summary!$AX:$AX,$AH24)&lt;0.5,"25-50%",IF(INDEX(Summary!$AX:$AX,$AH24)&lt;0.75,"50-75%","75-100%"))))</f>
        <v>75-100%</v>
      </c>
      <c r="K24" t="str">
        <f t="array" ref="K24">IF($A24="","",INDEX(Summary!$AY:$AY,$AH24)&amp;"")</f>
        <v/>
      </c>
      <c r="L24" s="1">
        <f>IF($A24="","",Summary!$P$2+MOD(ROW()-2,30))</f>
        <v>46249</v>
      </c>
      <c r="M24">
        <f t="shared" si="2"/>
        <v>23</v>
      </c>
      <c r="N24">
        <f t="shared" si="3"/>
        <v>15</v>
      </c>
      <c r="O24" t="str">
        <f t="shared" si="4"/>
        <v>Aug-2026</v>
      </c>
      <c r="P24">
        <f t="shared" ca="1" si="5"/>
        <v>1</v>
      </c>
      <c r="Q24" s="2">
        <f t="array" ref="Q24">IF($A24="",0,IFERROR(INDEX(Summary!$P$3:$AS$67,$AH24-2,$M24),0))</f>
        <v>0</v>
      </c>
      <c r="R24" s="2">
        <f t="array" ref="R24">IF($A24="",0,ROUND(IFERROR(INDEX(Summary!$O:$O,$AH24),0)/30,0))</f>
        <v>200</v>
      </c>
      <c r="S24">
        <f t="shared" si="6"/>
        <v>0</v>
      </c>
      <c r="T24" s="2">
        <f t="array" ref="T24">IF($S24=1,IFERROR(INDEX(Summary!$O:$O,$AH24),0),0)</f>
        <v>0</v>
      </c>
      <c r="U24" s="2">
        <f t="array" ref="U24">IF($S24=1,IFERROR(INDEX(Summary!$AT:$AT,$AH24),0),0)</f>
        <v>0</v>
      </c>
      <c r="V24" s="2">
        <f t="shared" si="7"/>
        <v>0</v>
      </c>
      <c r="W24" s="2">
        <f t="array" ref="W24">IF($S24=1,IFERROR(INDEX(Summary!$AZ:$AZ,$AH24),0),0)</f>
        <v>0</v>
      </c>
      <c r="X24" s="3">
        <f t="array" ref="X24">IF($S24=1,IFERROR(INDEX(Summary!$BA:$BA,$AH24),0),0)</f>
        <v>0</v>
      </c>
      <c r="Y24" s="2">
        <f t="array" ref="Y24">IF($S24=1,IFERROR(INDEX(Summary!$G:$G,$AH24),0),0)</f>
        <v>0</v>
      </c>
      <c r="Z24" s="2">
        <f t="array" ref="Z24">IF($S24=1,IFERROR(INDEX(Summary!$H:$H,$AH24),0),0)</f>
        <v>0</v>
      </c>
      <c r="AA24" s="2">
        <f t="array" ref="AA24">IF($S24=1,IFERROR(INDEX(Summary!$I:$I,$AH24),0),0)</f>
        <v>0</v>
      </c>
      <c r="AB24" s="2">
        <f t="array" ref="AB24">IF($S24=1,IFERROR(INDEX(Summary!$J:$J,$AH24),0),0)</f>
        <v>0</v>
      </c>
      <c r="AC24" s="2">
        <f t="array" ref="AC24">IF($S24=1,IFERROR(INDEX(Summary!$K:$K,$AH24),0),0)</f>
        <v>0</v>
      </c>
      <c r="AD24" s="2">
        <f t="array" ref="AD24">IF($S24=1,IFERROR(INDEX(Summary!$L:$L,$AH24),0),0)</f>
        <v>0</v>
      </c>
      <c r="AE24" s="2">
        <f t="array" ref="AE24">IF($S24=1,IFERROR(INDEX(Summary!$M:$M,$AH24),0),0)</f>
        <v>0</v>
      </c>
      <c r="AF24" s="2">
        <f t="array" ref="AF24">IF($S24=1,IFERROR(INDEX(Summary!$N:$N,$AH24),0),0)</f>
        <v>0</v>
      </c>
      <c r="AG24">
        <f t="array" ref="AG24">IF($A24="","",IFERROR(INDEX(Summary!$BB:$BB,$AH24),0))</f>
        <v>7</v>
      </c>
      <c r="AH24">
        <f t="shared" si="8"/>
        <v>3</v>
      </c>
    </row>
    <row r="25" spans="1:34" hidden="1">
      <c r="A25" t="str">
        <f t="array" ref="A25">IFERROR(INDEX(Summary!$D:$D,$AH25)&amp;"","")</f>
        <v>FG00724</v>
      </c>
      <c r="B25" t="str">
        <f t="array" ref="B25">IF($A25="","",INDEX(Summary!$E:$E,$AH25))</f>
        <v>Khapli Atta 1KG</v>
      </c>
      <c r="C25" t="str">
        <f t="array" ref="C25">IF($A25="","",INDEX(Summary!$B:$B,$AH25))</f>
        <v>Atta</v>
      </c>
      <c r="D25" t="str">
        <f t="array" ref="D25">IF($A25="","",INDEX(Summary!$C:$C,$AH25))</f>
        <v>C39</v>
      </c>
      <c r="E25">
        <f t="array" ref="E25">IF($A25="","",INDEX(Summary!$F:$F,$AH25))</f>
        <v>1</v>
      </c>
      <c r="F25" t="str">
        <f t="array" ref="F25">IF($A25="","",INDEX(Summary!$BC:$BC,$AH25)&amp;"")</f>
        <v>P2 – High</v>
      </c>
      <c r="G25">
        <f t="shared" si="0"/>
        <v>2</v>
      </c>
      <c r="H25">
        <f t="shared" si="1"/>
        <v>0</v>
      </c>
      <c r="I25" t="str">
        <f t="array" ref="I25">IF($A25="","",IF(IFERROR(INDEX(Summary!$BA:$BA,$AH25),0)&lt;1,"Under 1 day",IF(INDEX(Summary!$BA:$BA,$AH25)&lt;3,"1-3 days",IF(INDEX(Summary!$BA:$BA,$AH25)&lt;7,"3-7 days","7+ days"))))</f>
        <v>7+ days</v>
      </c>
      <c r="J25" t="str">
        <f t="array" ref="J25">IF($A25="","",IF(IFERROR(INDEX(Summary!$AX:$AX,$AH25),0)&lt;0.25,"0-25%",IF(INDEX(Summary!$AX:$AX,$AH25)&lt;0.5,"25-50%",IF(INDEX(Summary!$AX:$AX,$AH25)&lt;0.75,"50-75%","75-100%"))))</f>
        <v>75-100%</v>
      </c>
      <c r="K25" t="str">
        <f t="array" ref="K25">IF($A25="","",INDEX(Summary!$AY:$AY,$AH25)&amp;"")</f>
        <v/>
      </c>
      <c r="L25" s="1">
        <f>IF($A25="","",Summary!$P$2+MOD(ROW()-2,30))</f>
        <v>46250</v>
      </c>
      <c r="M25">
        <f t="shared" si="2"/>
        <v>24</v>
      </c>
      <c r="N25">
        <f t="shared" si="3"/>
        <v>16</v>
      </c>
      <c r="O25" t="str">
        <f t="shared" si="4"/>
        <v>Aug-2026</v>
      </c>
      <c r="P25">
        <f t="shared" ca="1" si="5"/>
        <v>1</v>
      </c>
      <c r="Q25" s="2">
        <f t="array" ref="Q25">IF($A25="",0,IFERROR(INDEX(Summary!$P$3:$AS$67,$AH25-2,$M25),0))</f>
        <v>0</v>
      </c>
      <c r="R25" s="2">
        <f t="array" ref="R25">IF($A25="",0,ROUND(IFERROR(INDEX(Summary!$O:$O,$AH25),0)/30,0))</f>
        <v>200</v>
      </c>
      <c r="S25">
        <f t="shared" si="6"/>
        <v>0</v>
      </c>
      <c r="T25" s="2">
        <f t="array" ref="T25">IF($S25=1,IFERROR(INDEX(Summary!$O:$O,$AH25),0),0)</f>
        <v>0</v>
      </c>
      <c r="U25" s="2">
        <f t="array" ref="U25">IF($S25=1,IFERROR(INDEX(Summary!$AT:$AT,$AH25),0),0)</f>
        <v>0</v>
      </c>
      <c r="V25" s="2">
        <f t="shared" si="7"/>
        <v>0</v>
      </c>
      <c r="W25" s="2">
        <f t="array" ref="W25">IF($S25=1,IFERROR(INDEX(Summary!$AZ:$AZ,$AH25),0),0)</f>
        <v>0</v>
      </c>
      <c r="X25" s="3">
        <f t="array" ref="X25">IF($S25=1,IFERROR(INDEX(Summary!$BA:$BA,$AH25),0),0)</f>
        <v>0</v>
      </c>
      <c r="Y25" s="2">
        <f t="array" ref="Y25">IF($S25=1,IFERROR(INDEX(Summary!$G:$G,$AH25),0),0)</f>
        <v>0</v>
      </c>
      <c r="Z25" s="2">
        <f t="array" ref="Z25">IF($S25=1,IFERROR(INDEX(Summary!$H:$H,$AH25),0),0)</f>
        <v>0</v>
      </c>
      <c r="AA25" s="2">
        <f t="array" ref="AA25">IF($S25=1,IFERROR(INDEX(Summary!$I:$I,$AH25),0),0)</f>
        <v>0</v>
      </c>
      <c r="AB25" s="2">
        <f t="array" ref="AB25">IF($S25=1,IFERROR(INDEX(Summary!$J:$J,$AH25),0),0)</f>
        <v>0</v>
      </c>
      <c r="AC25" s="2">
        <f t="array" ref="AC25">IF($S25=1,IFERROR(INDEX(Summary!$K:$K,$AH25),0),0)</f>
        <v>0</v>
      </c>
      <c r="AD25" s="2">
        <f t="array" ref="AD25">IF($S25=1,IFERROR(INDEX(Summary!$L:$L,$AH25),0),0)</f>
        <v>0</v>
      </c>
      <c r="AE25" s="2">
        <f t="array" ref="AE25">IF($S25=1,IFERROR(INDEX(Summary!$M:$M,$AH25),0),0)</f>
        <v>0</v>
      </c>
      <c r="AF25" s="2">
        <f t="array" ref="AF25">IF($S25=1,IFERROR(INDEX(Summary!$N:$N,$AH25),0),0)</f>
        <v>0</v>
      </c>
      <c r="AG25">
        <f t="array" ref="AG25">IF($A25="","",IFERROR(INDEX(Summary!$BB:$BB,$AH25),0))</f>
        <v>7</v>
      </c>
      <c r="AH25">
        <f t="shared" si="8"/>
        <v>3</v>
      </c>
    </row>
    <row r="26" spans="1:34" hidden="1">
      <c r="A26" t="str">
        <f t="array" ref="A26">IFERROR(INDEX(Summary!$D:$D,$AH26)&amp;"","")</f>
        <v>FG00724</v>
      </c>
      <c r="B26" t="str">
        <f t="array" ref="B26">IF($A26="","",INDEX(Summary!$E:$E,$AH26))</f>
        <v>Khapli Atta 1KG</v>
      </c>
      <c r="C26" t="str">
        <f t="array" ref="C26">IF($A26="","",INDEX(Summary!$B:$B,$AH26))</f>
        <v>Atta</v>
      </c>
      <c r="D26" t="str">
        <f t="array" ref="D26">IF($A26="","",INDEX(Summary!$C:$C,$AH26))</f>
        <v>C39</v>
      </c>
      <c r="E26">
        <f t="array" ref="E26">IF($A26="","",INDEX(Summary!$F:$F,$AH26))</f>
        <v>1</v>
      </c>
      <c r="F26" t="str">
        <f t="array" ref="F26">IF($A26="","",INDEX(Summary!$BC:$BC,$AH26)&amp;"")</f>
        <v>P2 – High</v>
      </c>
      <c r="G26">
        <f t="shared" si="0"/>
        <v>2</v>
      </c>
      <c r="H26">
        <f t="shared" si="1"/>
        <v>0</v>
      </c>
      <c r="I26" t="str">
        <f t="array" ref="I26">IF($A26="","",IF(IFERROR(INDEX(Summary!$BA:$BA,$AH26),0)&lt;1,"Under 1 day",IF(INDEX(Summary!$BA:$BA,$AH26)&lt;3,"1-3 days",IF(INDEX(Summary!$BA:$BA,$AH26)&lt;7,"3-7 days","7+ days"))))</f>
        <v>7+ days</v>
      </c>
      <c r="J26" t="str">
        <f t="array" ref="J26">IF($A26="","",IF(IFERROR(INDEX(Summary!$AX:$AX,$AH26),0)&lt;0.25,"0-25%",IF(INDEX(Summary!$AX:$AX,$AH26)&lt;0.5,"25-50%",IF(INDEX(Summary!$AX:$AX,$AH26)&lt;0.75,"50-75%","75-100%"))))</f>
        <v>75-100%</v>
      </c>
      <c r="K26" t="str">
        <f t="array" ref="K26">IF($A26="","",INDEX(Summary!$AY:$AY,$AH26)&amp;"")</f>
        <v/>
      </c>
      <c r="L26" s="1">
        <f>IF($A26="","",Summary!$P$2+MOD(ROW()-2,30))</f>
        <v>46251</v>
      </c>
      <c r="M26">
        <f t="shared" si="2"/>
        <v>25</v>
      </c>
      <c r="N26">
        <f t="shared" si="3"/>
        <v>17</v>
      </c>
      <c r="O26" t="str">
        <f t="shared" si="4"/>
        <v>Aug-2026</v>
      </c>
      <c r="P26">
        <f t="shared" ca="1" si="5"/>
        <v>1</v>
      </c>
      <c r="Q26" s="2">
        <f t="array" ref="Q26">IF($A26="",0,IFERROR(INDEX(Summary!$P$3:$AS$67,$AH26-2,$M26),0))</f>
        <v>1905</v>
      </c>
      <c r="R26" s="2">
        <f t="array" ref="R26">IF($A26="",0,ROUND(IFERROR(INDEX(Summary!$O:$O,$AH26),0)/30,0))</f>
        <v>200</v>
      </c>
      <c r="S26">
        <f t="shared" si="6"/>
        <v>0</v>
      </c>
      <c r="T26" s="2">
        <f t="array" ref="T26">IF($S26=1,IFERROR(INDEX(Summary!$O:$O,$AH26),0),0)</f>
        <v>0</v>
      </c>
      <c r="U26" s="2">
        <f t="array" ref="U26">IF($S26=1,IFERROR(INDEX(Summary!$AT:$AT,$AH26),0),0)</f>
        <v>0</v>
      </c>
      <c r="V26" s="2">
        <f t="shared" si="7"/>
        <v>0</v>
      </c>
      <c r="W26" s="2">
        <f t="array" ref="W26">IF($S26=1,IFERROR(INDEX(Summary!$AZ:$AZ,$AH26),0),0)</f>
        <v>0</v>
      </c>
      <c r="X26" s="3">
        <f t="array" ref="X26">IF($S26=1,IFERROR(INDEX(Summary!$BA:$BA,$AH26),0),0)</f>
        <v>0</v>
      </c>
      <c r="Y26" s="2">
        <f t="array" ref="Y26">IF($S26=1,IFERROR(INDEX(Summary!$G:$G,$AH26),0),0)</f>
        <v>0</v>
      </c>
      <c r="Z26" s="2">
        <f t="array" ref="Z26">IF($S26=1,IFERROR(INDEX(Summary!$H:$H,$AH26),0),0)</f>
        <v>0</v>
      </c>
      <c r="AA26" s="2">
        <f t="array" ref="AA26">IF($S26=1,IFERROR(INDEX(Summary!$I:$I,$AH26),0),0)</f>
        <v>0</v>
      </c>
      <c r="AB26" s="2">
        <f t="array" ref="AB26">IF($S26=1,IFERROR(INDEX(Summary!$J:$J,$AH26),0),0)</f>
        <v>0</v>
      </c>
      <c r="AC26" s="2">
        <f t="array" ref="AC26">IF($S26=1,IFERROR(INDEX(Summary!$K:$K,$AH26),0),0)</f>
        <v>0</v>
      </c>
      <c r="AD26" s="2">
        <f t="array" ref="AD26">IF($S26=1,IFERROR(INDEX(Summary!$L:$L,$AH26),0),0)</f>
        <v>0</v>
      </c>
      <c r="AE26" s="2">
        <f t="array" ref="AE26">IF($S26=1,IFERROR(INDEX(Summary!$M:$M,$AH26),0),0)</f>
        <v>0</v>
      </c>
      <c r="AF26" s="2">
        <f t="array" ref="AF26">IF($S26=1,IFERROR(INDEX(Summary!$N:$N,$AH26),0),0)</f>
        <v>0</v>
      </c>
      <c r="AG26">
        <f t="array" ref="AG26">IF($A26="","",IFERROR(INDEX(Summary!$BB:$BB,$AH26),0))</f>
        <v>7</v>
      </c>
      <c r="AH26">
        <f t="shared" si="8"/>
        <v>3</v>
      </c>
    </row>
    <row r="27" spans="1:34" hidden="1">
      <c r="A27" t="str">
        <f t="array" ref="A27">IFERROR(INDEX(Summary!$D:$D,$AH27)&amp;"","")</f>
        <v>FG00724</v>
      </c>
      <c r="B27" t="str">
        <f t="array" ref="B27">IF($A27="","",INDEX(Summary!$E:$E,$AH27))</f>
        <v>Khapli Atta 1KG</v>
      </c>
      <c r="C27" t="str">
        <f t="array" ref="C27">IF($A27="","",INDEX(Summary!$B:$B,$AH27))</f>
        <v>Atta</v>
      </c>
      <c r="D27" t="str">
        <f t="array" ref="D27">IF($A27="","",INDEX(Summary!$C:$C,$AH27))</f>
        <v>C39</v>
      </c>
      <c r="E27">
        <f t="array" ref="E27">IF($A27="","",INDEX(Summary!$F:$F,$AH27))</f>
        <v>1</v>
      </c>
      <c r="F27" t="str">
        <f t="array" ref="F27">IF($A27="","",INDEX(Summary!$BC:$BC,$AH27)&amp;"")</f>
        <v>P2 – High</v>
      </c>
      <c r="G27">
        <f t="shared" si="0"/>
        <v>2</v>
      </c>
      <c r="H27">
        <f t="shared" si="1"/>
        <v>0</v>
      </c>
      <c r="I27" t="str">
        <f t="array" ref="I27">IF($A27="","",IF(IFERROR(INDEX(Summary!$BA:$BA,$AH27),0)&lt;1,"Under 1 day",IF(INDEX(Summary!$BA:$BA,$AH27)&lt;3,"1-3 days",IF(INDEX(Summary!$BA:$BA,$AH27)&lt;7,"3-7 days","7+ days"))))</f>
        <v>7+ days</v>
      </c>
      <c r="J27" t="str">
        <f t="array" ref="J27">IF($A27="","",IF(IFERROR(INDEX(Summary!$AX:$AX,$AH27),0)&lt;0.25,"0-25%",IF(INDEX(Summary!$AX:$AX,$AH27)&lt;0.5,"25-50%",IF(INDEX(Summary!$AX:$AX,$AH27)&lt;0.75,"50-75%","75-100%"))))</f>
        <v>75-100%</v>
      </c>
      <c r="K27" t="str">
        <f t="array" ref="K27">IF($A27="","",INDEX(Summary!$AY:$AY,$AH27)&amp;"")</f>
        <v/>
      </c>
      <c r="L27" s="1">
        <f>IF($A27="","",Summary!$P$2+MOD(ROW()-2,30))</f>
        <v>46252</v>
      </c>
      <c r="M27">
        <f t="shared" si="2"/>
        <v>26</v>
      </c>
      <c r="N27">
        <f t="shared" si="3"/>
        <v>18</v>
      </c>
      <c r="O27" t="str">
        <f t="shared" si="4"/>
        <v>Aug-2026</v>
      </c>
      <c r="P27">
        <f t="shared" ca="1" si="5"/>
        <v>1</v>
      </c>
      <c r="Q27" s="2">
        <f t="array" ref="Q27">IF($A27="",0,IFERROR(INDEX(Summary!$P$3:$AS$67,$AH27-2,$M27),0))</f>
        <v>1846</v>
      </c>
      <c r="R27" s="2">
        <f t="array" ref="R27">IF($A27="",0,ROUND(IFERROR(INDEX(Summary!$O:$O,$AH27),0)/30,0))</f>
        <v>200</v>
      </c>
      <c r="S27">
        <f t="shared" si="6"/>
        <v>0</v>
      </c>
      <c r="T27" s="2">
        <f t="array" ref="T27">IF($S27=1,IFERROR(INDEX(Summary!$O:$O,$AH27),0),0)</f>
        <v>0</v>
      </c>
      <c r="U27" s="2">
        <f t="array" ref="U27">IF($S27=1,IFERROR(INDEX(Summary!$AT:$AT,$AH27),0),0)</f>
        <v>0</v>
      </c>
      <c r="V27" s="2">
        <f t="shared" si="7"/>
        <v>0</v>
      </c>
      <c r="W27" s="2">
        <f t="array" ref="W27">IF($S27=1,IFERROR(INDEX(Summary!$AZ:$AZ,$AH27),0),0)</f>
        <v>0</v>
      </c>
      <c r="X27" s="3">
        <f t="array" ref="X27">IF($S27=1,IFERROR(INDEX(Summary!$BA:$BA,$AH27),0),0)</f>
        <v>0</v>
      </c>
      <c r="Y27" s="2">
        <f t="array" ref="Y27">IF($S27=1,IFERROR(INDEX(Summary!$G:$G,$AH27),0),0)</f>
        <v>0</v>
      </c>
      <c r="Z27" s="2">
        <f t="array" ref="Z27">IF($S27=1,IFERROR(INDEX(Summary!$H:$H,$AH27),0),0)</f>
        <v>0</v>
      </c>
      <c r="AA27" s="2">
        <f t="array" ref="AA27">IF($S27=1,IFERROR(INDEX(Summary!$I:$I,$AH27),0),0)</f>
        <v>0</v>
      </c>
      <c r="AB27" s="2">
        <f t="array" ref="AB27">IF($S27=1,IFERROR(INDEX(Summary!$J:$J,$AH27),0),0)</f>
        <v>0</v>
      </c>
      <c r="AC27" s="2">
        <f t="array" ref="AC27">IF($S27=1,IFERROR(INDEX(Summary!$K:$K,$AH27),0),0)</f>
        <v>0</v>
      </c>
      <c r="AD27" s="2">
        <f t="array" ref="AD27">IF($S27=1,IFERROR(INDEX(Summary!$L:$L,$AH27),0),0)</f>
        <v>0</v>
      </c>
      <c r="AE27" s="2">
        <f t="array" ref="AE27">IF($S27=1,IFERROR(INDEX(Summary!$M:$M,$AH27),0),0)</f>
        <v>0</v>
      </c>
      <c r="AF27" s="2">
        <f t="array" ref="AF27">IF($S27=1,IFERROR(INDEX(Summary!$N:$N,$AH27),0),0)</f>
        <v>0</v>
      </c>
      <c r="AG27">
        <f t="array" ref="AG27">IF($A27="","",IFERROR(INDEX(Summary!$BB:$BB,$AH27),0))</f>
        <v>7</v>
      </c>
      <c r="AH27">
        <f t="shared" si="8"/>
        <v>3</v>
      </c>
    </row>
    <row r="28" spans="1:34" hidden="1">
      <c r="A28" t="str">
        <f t="array" ref="A28">IFERROR(INDEX(Summary!$D:$D,$AH28)&amp;"","")</f>
        <v>FG00724</v>
      </c>
      <c r="B28" t="str">
        <f t="array" ref="B28">IF($A28="","",INDEX(Summary!$E:$E,$AH28))</f>
        <v>Khapli Atta 1KG</v>
      </c>
      <c r="C28" t="str">
        <f t="array" ref="C28">IF($A28="","",INDEX(Summary!$B:$B,$AH28))</f>
        <v>Atta</v>
      </c>
      <c r="D28" t="str">
        <f t="array" ref="D28">IF($A28="","",INDEX(Summary!$C:$C,$AH28))</f>
        <v>C39</v>
      </c>
      <c r="E28">
        <f t="array" ref="E28">IF($A28="","",INDEX(Summary!$F:$F,$AH28))</f>
        <v>1</v>
      </c>
      <c r="F28" t="str">
        <f t="array" ref="F28">IF($A28="","",INDEX(Summary!$BC:$BC,$AH28)&amp;"")</f>
        <v>P2 – High</v>
      </c>
      <c r="G28">
        <f t="shared" si="0"/>
        <v>2</v>
      </c>
      <c r="H28">
        <f t="shared" si="1"/>
        <v>0</v>
      </c>
      <c r="I28" t="str">
        <f t="array" ref="I28">IF($A28="","",IF(IFERROR(INDEX(Summary!$BA:$BA,$AH28),0)&lt;1,"Under 1 day",IF(INDEX(Summary!$BA:$BA,$AH28)&lt;3,"1-3 days",IF(INDEX(Summary!$BA:$BA,$AH28)&lt;7,"3-7 days","7+ days"))))</f>
        <v>7+ days</v>
      </c>
      <c r="J28" t="str">
        <f t="array" ref="J28">IF($A28="","",IF(IFERROR(INDEX(Summary!$AX:$AX,$AH28),0)&lt;0.25,"0-25%",IF(INDEX(Summary!$AX:$AX,$AH28)&lt;0.5,"25-50%",IF(INDEX(Summary!$AX:$AX,$AH28)&lt;0.75,"50-75%","75-100%"))))</f>
        <v>75-100%</v>
      </c>
      <c r="K28" t="str">
        <f t="array" ref="K28">IF($A28="","",INDEX(Summary!$AY:$AY,$AH28)&amp;"")</f>
        <v/>
      </c>
      <c r="L28" s="1">
        <f>IF($A28="","",Summary!$P$2+MOD(ROW()-2,30))</f>
        <v>46253</v>
      </c>
      <c r="M28">
        <f t="shared" si="2"/>
        <v>27</v>
      </c>
      <c r="N28">
        <f t="shared" si="3"/>
        <v>19</v>
      </c>
      <c r="O28" t="str">
        <f t="shared" si="4"/>
        <v>Aug-2026</v>
      </c>
      <c r="P28">
        <f t="shared" ca="1" si="5"/>
        <v>1</v>
      </c>
      <c r="Q28" s="2">
        <f t="array" ref="Q28">IF($A28="",0,IFERROR(INDEX(Summary!$P$3:$AS$67,$AH28-2,$M28),0))</f>
        <v>1914</v>
      </c>
      <c r="R28" s="2">
        <f t="array" ref="R28">IF($A28="",0,ROUND(IFERROR(INDEX(Summary!$O:$O,$AH28),0)/30,0))</f>
        <v>200</v>
      </c>
      <c r="S28">
        <f t="shared" si="6"/>
        <v>0</v>
      </c>
      <c r="T28" s="2">
        <f t="array" ref="T28">IF($S28=1,IFERROR(INDEX(Summary!$O:$O,$AH28),0),0)</f>
        <v>0</v>
      </c>
      <c r="U28" s="2">
        <f t="array" ref="U28">IF($S28=1,IFERROR(INDEX(Summary!$AT:$AT,$AH28),0),0)</f>
        <v>0</v>
      </c>
      <c r="V28" s="2">
        <f t="shared" si="7"/>
        <v>0</v>
      </c>
      <c r="W28" s="2">
        <f t="array" ref="W28">IF($S28=1,IFERROR(INDEX(Summary!$AZ:$AZ,$AH28),0),0)</f>
        <v>0</v>
      </c>
      <c r="X28" s="3">
        <f t="array" ref="X28">IF($S28=1,IFERROR(INDEX(Summary!$BA:$BA,$AH28),0),0)</f>
        <v>0</v>
      </c>
      <c r="Y28" s="2">
        <f t="array" ref="Y28">IF($S28=1,IFERROR(INDEX(Summary!$G:$G,$AH28),0),0)</f>
        <v>0</v>
      </c>
      <c r="Z28" s="2">
        <f t="array" ref="Z28">IF($S28=1,IFERROR(INDEX(Summary!$H:$H,$AH28),0),0)</f>
        <v>0</v>
      </c>
      <c r="AA28" s="2">
        <f t="array" ref="AA28">IF($S28=1,IFERROR(INDEX(Summary!$I:$I,$AH28),0),0)</f>
        <v>0</v>
      </c>
      <c r="AB28" s="2">
        <f t="array" ref="AB28">IF($S28=1,IFERROR(INDEX(Summary!$J:$J,$AH28),0),0)</f>
        <v>0</v>
      </c>
      <c r="AC28" s="2">
        <f t="array" ref="AC28">IF($S28=1,IFERROR(INDEX(Summary!$K:$K,$AH28),0),0)</f>
        <v>0</v>
      </c>
      <c r="AD28" s="2">
        <f t="array" ref="AD28">IF($S28=1,IFERROR(INDEX(Summary!$L:$L,$AH28),0),0)</f>
        <v>0</v>
      </c>
      <c r="AE28" s="2">
        <f t="array" ref="AE28">IF($S28=1,IFERROR(INDEX(Summary!$M:$M,$AH28),0),0)</f>
        <v>0</v>
      </c>
      <c r="AF28" s="2">
        <f t="array" ref="AF28">IF($S28=1,IFERROR(INDEX(Summary!$N:$N,$AH28),0),0)</f>
        <v>0</v>
      </c>
      <c r="AG28">
        <f t="array" ref="AG28">IF($A28="","",IFERROR(INDEX(Summary!$BB:$BB,$AH28),0))</f>
        <v>7</v>
      </c>
      <c r="AH28">
        <f t="shared" si="8"/>
        <v>3</v>
      </c>
    </row>
    <row r="29" spans="1:34" hidden="1">
      <c r="A29" t="str">
        <f t="array" ref="A29">IFERROR(INDEX(Summary!$D:$D,$AH29)&amp;"","")</f>
        <v>FG00724</v>
      </c>
      <c r="B29" t="str">
        <f t="array" ref="B29">IF($A29="","",INDEX(Summary!$E:$E,$AH29))</f>
        <v>Khapli Atta 1KG</v>
      </c>
      <c r="C29" t="str">
        <f t="array" ref="C29">IF($A29="","",INDEX(Summary!$B:$B,$AH29))</f>
        <v>Atta</v>
      </c>
      <c r="D29" t="str">
        <f t="array" ref="D29">IF($A29="","",INDEX(Summary!$C:$C,$AH29))</f>
        <v>C39</v>
      </c>
      <c r="E29">
        <f t="array" ref="E29">IF($A29="","",INDEX(Summary!$F:$F,$AH29))</f>
        <v>1</v>
      </c>
      <c r="F29" t="str">
        <f t="array" ref="F29">IF($A29="","",INDEX(Summary!$BC:$BC,$AH29)&amp;"")</f>
        <v>P2 – High</v>
      </c>
      <c r="G29">
        <f t="shared" si="0"/>
        <v>2</v>
      </c>
      <c r="H29">
        <f t="shared" si="1"/>
        <v>0</v>
      </c>
      <c r="I29" t="str">
        <f t="array" ref="I29">IF($A29="","",IF(IFERROR(INDEX(Summary!$BA:$BA,$AH29),0)&lt;1,"Under 1 day",IF(INDEX(Summary!$BA:$BA,$AH29)&lt;3,"1-3 days",IF(INDEX(Summary!$BA:$BA,$AH29)&lt;7,"3-7 days","7+ days"))))</f>
        <v>7+ days</v>
      </c>
      <c r="J29" t="str">
        <f t="array" ref="J29">IF($A29="","",IF(IFERROR(INDEX(Summary!$AX:$AX,$AH29),0)&lt;0.25,"0-25%",IF(INDEX(Summary!$AX:$AX,$AH29)&lt;0.5,"25-50%",IF(INDEX(Summary!$AX:$AX,$AH29)&lt;0.75,"50-75%","75-100%"))))</f>
        <v>75-100%</v>
      </c>
      <c r="K29" t="str">
        <f t="array" ref="K29">IF($A29="","",INDEX(Summary!$AY:$AY,$AH29)&amp;"")</f>
        <v/>
      </c>
      <c r="L29" s="1">
        <f>IF($A29="","",Summary!$P$2+MOD(ROW()-2,30))</f>
        <v>46254</v>
      </c>
      <c r="M29">
        <f t="shared" si="2"/>
        <v>28</v>
      </c>
      <c r="N29">
        <f t="shared" si="3"/>
        <v>20</v>
      </c>
      <c r="O29" t="str">
        <f t="shared" si="4"/>
        <v>Aug-2026</v>
      </c>
      <c r="P29">
        <f t="shared" ca="1" si="5"/>
        <v>1</v>
      </c>
      <c r="Q29" s="2">
        <f t="array" ref="Q29">IF($A29="",0,IFERROR(INDEX(Summary!$P$3:$AS$67,$AH29-2,$M29),0))</f>
        <v>0</v>
      </c>
      <c r="R29" s="2">
        <f t="array" ref="R29">IF($A29="",0,ROUND(IFERROR(INDEX(Summary!$O:$O,$AH29),0)/30,0))</f>
        <v>200</v>
      </c>
      <c r="S29">
        <f t="shared" si="6"/>
        <v>0</v>
      </c>
      <c r="T29" s="2">
        <f t="array" ref="T29">IF($S29=1,IFERROR(INDEX(Summary!$O:$O,$AH29),0),0)</f>
        <v>0</v>
      </c>
      <c r="U29" s="2">
        <f t="array" ref="U29">IF($S29=1,IFERROR(INDEX(Summary!$AT:$AT,$AH29),0),0)</f>
        <v>0</v>
      </c>
      <c r="V29" s="2">
        <f t="shared" si="7"/>
        <v>0</v>
      </c>
      <c r="W29" s="2">
        <f t="array" ref="W29">IF($S29=1,IFERROR(INDEX(Summary!$AZ:$AZ,$AH29),0),0)</f>
        <v>0</v>
      </c>
      <c r="X29" s="3">
        <f t="array" ref="X29">IF($S29=1,IFERROR(INDEX(Summary!$BA:$BA,$AH29),0),0)</f>
        <v>0</v>
      </c>
      <c r="Y29" s="2">
        <f t="array" ref="Y29">IF($S29=1,IFERROR(INDEX(Summary!$G:$G,$AH29),0),0)</f>
        <v>0</v>
      </c>
      <c r="Z29" s="2">
        <f t="array" ref="Z29">IF($S29=1,IFERROR(INDEX(Summary!$H:$H,$AH29),0),0)</f>
        <v>0</v>
      </c>
      <c r="AA29" s="2">
        <f t="array" ref="AA29">IF($S29=1,IFERROR(INDEX(Summary!$I:$I,$AH29),0),0)</f>
        <v>0</v>
      </c>
      <c r="AB29" s="2">
        <f t="array" ref="AB29">IF($S29=1,IFERROR(INDEX(Summary!$J:$J,$AH29),0),0)</f>
        <v>0</v>
      </c>
      <c r="AC29" s="2">
        <f t="array" ref="AC29">IF($S29=1,IFERROR(INDEX(Summary!$K:$K,$AH29),0),0)</f>
        <v>0</v>
      </c>
      <c r="AD29" s="2">
        <f t="array" ref="AD29">IF($S29=1,IFERROR(INDEX(Summary!$L:$L,$AH29),0),0)</f>
        <v>0</v>
      </c>
      <c r="AE29" s="2">
        <f t="array" ref="AE29">IF($S29=1,IFERROR(INDEX(Summary!$M:$M,$AH29),0),0)</f>
        <v>0</v>
      </c>
      <c r="AF29" s="2">
        <f t="array" ref="AF29">IF($S29=1,IFERROR(INDEX(Summary!$N:$N,$AH29),0),0)</f>
        <v>0</v>
      </c>
      <c r="AG29">
        <f t="array" ref="AG29">IF($A29="","",IFERROR(INDEX(Summary!$BB:$BB,$AH29),0))</f>
        <v>7</v>
      </c>
      <c r="AH29">
        <f t="shared" si="8"/>
        <v>3</v>
      </c>
    </row>
    <row r="30" spans="1:34" hidden="1">
      <c r="A30" t="str">
        <f t="array" ref="A30">IFERROR(INDEX(Summary!$D:$D,$AH30)&amp;"","")</f>
        <v>FG00724</v>
      </c>
      <c r="B30" t="str">
        <f t="array" ref="B30">IF($A30="","",INDEX(Summary!$E:$E,$AH30))</f>
        <v>Khapli Atta 1KG</v>
      </c>
      <c r="C30" t="str">
        <f t="array" ref="C30">IF($A30="","",INDEX(Summary!$B:$B,$AH30))</f>
        <v>Atta</v>
      </c>
      <c r="D30" t="str">
        <f t="array" ref="D30">IF($A30="","",INDEX(Summary!$C:$C,$AH30))</f>
        <v>C39</v>
      </c>
      <c r="E30">
        <f t="array" ref="E30">IF($A30="","",INDEX(Summary!$F:$F,$AH30))</f>
        <v>1</v>
      </c>
      <c r="F30" t="str">
        <f t="array" ref="F30">IF($A30="","",INDEX(Summary!$BC:$BC,$AH30)&amp;"")</f>
        <v>P2 – High</v>
      </c>
      <c r="G30">
        <f t="shared" si="0"/>
        <v>2</v>
      </c>
      <c r="H30">
        <f t="shared" si="1"/>
        <v>0</v>
      </c>
      <c r="I30" t="str">
        <f t="array" ref="I30">IF($A30="","",IF(IFERROR(INDEX(Summary!$BA:$BA,$AH30),0)&lt;1,"Under 1 day",IF(INDEX(Summary!$BA:$BA,$AH30)&lt;3,"1-3 days",IF(INDEX(Summary!$BA:$BA,$AH30)&lt;7,"3-7 days","7+ days"))))</f>
        <v>7+ days</v>
      </c>
      <c r="J30" t="str">
        <f t="array" ref="J30">IF($A30="","",IF(IFERROR(INDEX(Summary!$AX:$AX,$AH30),0)&lt;0.25,"0-25%",IF(INDEX(Summary!$AX:$AX,$AH30)&lt;0.5,"25-50%",IF(INDEX(Summary!$AX:$AX,$AH30)&lt;0.75,"50-75%","75-100%"))))</f>
        <v>75-100%</v>
      </c>
      <c r="K30" t="str">
        <f t="array" ref="K30">IF($A30="","",INDEX(Summary!$AY:$AY,$AH30)&amp;"")</f>
        <v/>
      </c>
      <c r="L30" s="1">
        <f>IF($A30="","",Summary!$P$2+MOD(ROW()-2,30))</f>
        <v>46255</v>
      </c>
      <c r="M30">
        <f t="shared" si="2"/>
        <v>29</v>
      </c>
      <c r="N30">
        <f t="shared" si="3"/>
        <v>21</v>
      </c>
      <c r="O30" t="str">
        <f t="shared" si="4"/>
        <v>Aug-2026</v>
      </c>
      <c r="P30">
        <f t="shared" ca="1" si="5"/>
        <v>1</v>
      </c>
      <c r="Q30" s="2">
        <f t="array" ref="Q30">IF($A30="",0,IFERROR(INDEX(Summary!$P$3:$AS$67,$AH30-2,$M30),0))</f>
        <v>346</v>
      </c>
      <c r="R30" s="2">
        <f t="array" ref="R30">IF($A30="",0,ROUND(IFERROR(INDEX(Summary!$O:$O,$AH30),0)/30,0))</f>
        <v>200</v>
      </c>
      <c r="S30">
        <f t="shared" si="6"/>
        <v>0</v>
      </c>
      <c r="T30" s="2">
        <f t="array" ref="T30">IF($S30=1,IFERROR(INDEX(Summary!$O:$O,$AH30),0),0)</f>
        <v>0</v>
      </c>
      <c r="U30" s="2">
        <f t="array" ref="U30">IF($S30=1,IFERROR(INDEX(Summary!$AT:$AT,$AH30),0),0)</f>
        <v>0</v>
      </c>
      <c r="V30" s="2">
        <f t="shared" si="7"/>
        <v>0</v>
      </c>
      <c r="W30" s="2">
        <f t="array" ref="W30">IF($S30=1,IFERROR(INDEX(Summary!$AZ:$AZ,$AH30),0),0)</f>
        <v>0</v>
      </c>
      <c r="X30" s="3">
        <f t="array" ref="X30">IF($S30=1,IFERROR(INDEX(Summary!$BA:$BA,$AH30),0),0)</f>
        <v>0</v>
      </c>
      <c r="Y30" s="2">
        <f t="array" ref="Y30">IF($S30=1,IFERROR(INDEX(Summary!$G:$G,$AH30),0),0)</f>
        <v>0</v>
      </c>
      <c r="Z30" s="2">
        <f t="array" ref="Z30">IF($S30=1,IFERROR(INDEX(Summary!$H:$H,$AH30),0),0)</f>
        <v>0</v>
      </c>
      <c r="AA30" s="2">
        <f t="array" ref="AA30">IF($S30=1,IFERROR(INDEX(Summary!$I:$I,$AH30),0),0)</f>
        <v>0</v>
      </c>
      <c r="AB30" s="2">
        <f t="array" ref="AB30">IF($S30=1,IFERROR(INDEX(Summary!$J:$J,$AH30),0),0)</f>
        <v>0</v>
      </c>
      <c r="AC30" s="2">
        <f t="array" ref="AC30">IF($S30=1,IFERROR(INDEX(Summary!$K:$K,$AH30),0),0)</f>
        <v>0</v>
      </c>
      <c r="AD30" s="2">
        <f t="array" ref="AD30">IF($S30=1,IFERROR(INDEX(Summary!$L:$L,$AH30),0),0)</f>
        <v>0</v>
      </c>
      <c r="AE30" s="2">
        <f t="array" ref="AE30">IF($S30=1,IFERROR(INDEX(Summary!$M:$M,$AH30),0),0)</f>
        <v>0</v>
      </c>
      <c r="AF30" s="2">
        <f t="array" ref="AF30">IF($S30=1,IFERROR(INDEX(Summary!$N:$N,$AH30),0),0)</f>
        <v>0</v>
      </c>
      <c r="AG30">
        <f t="array" ref="AG30">IF($A30="","",IFERROR(INDEX(Summary!$BB:$BB,$AH30),0))</f>
        <v>7</v>
      </c>
      <c r="AH30">
        <f t="shared" si="8"/>
        <v>3</v>
      </c>
    </row>
    <row r="31" spans="1:34" hidden="1">
      <c r="A31" t="str">
        <f t="array" ref="A31">IFERROR(INDEX(Summary!$D:$D,$AH31)&amp;"","")</f>
        <v>FG00724</v>
      </c>
      <c r="B31" t="str">
        <f t="array" ref="B31">IF($A31="","",INDEX(Summary!$E:$E,$AH31))</f>
        <v>Khapli Atta 1KG</v>
      </c>
      <c r="C31" t="str">
        <f t="array" ref="C31">IF($A31="","",INDEX(Summary!$B:$B,$AH31))</f>
        <v>Atta</v>
      </c>
      <c r="D31" t="str">
        <f t="array" ref="D31">IF($A31="","",INDEX(Summary!$C:$C,$AH31))</f>
        <v>C39</v>
      </c>
      <c r="E31">
        <f t="array" ref="E31">IF($A31="","",INDEX(Summary!$F:$F,$AH31))</f>
        <v>1</v>
      </c>
      <c r="F31" t="str">
        <f t="array" ref="F31">IF($A31="","",INDEX(Summary!$BC:$BC,$AH31)&amp;"")</f>
        <v>P2 – High</v>
      </c>
      <c r="G31">
        <f t="shared" si="0"/>
        <v>2</v>
      </c>
      <c r="H31">
        <f t="shared" si="1"/>
        <v>0</v>
      </c>
      <c r="I31" t="str">
        <f t="array" ref="I31">IF($A31="","",IF(IFERROR(INDEX(Summary!$BA:$BA,$AH31),0)&lt;1,"Under 1 day",IF(INDEX(Summary!$BA:$BA,$AH31)&lt;3,"1-3 days",IF(INDEX(Summary!$BA:$BA,$AH31)&lt;7,"3-7 days","7+ days"))))</f>
        <v>7+ days</v>
      </c>
      <c r="J31" t="str">
        <f t="array" ref="J31">IF($A31="","",IF(IFERROR(INDEX(Summary!$AX:$AX,$AH31),0)&lt;0.25,"0-25%",IF(INDEX(Summary!$AX:$AX,$AH31)&lt;0.5,"25-50%",IF(INDEX(Summary!$AX:$AX,$AH31)&lt;0.75,"50-75%","75-100%"))))</f>
        <v>75-100%</v>
      </c>
      <c r="K31" t="str">
        <f t="array" ref="K31">IF($A31="","",INDEX(Summary!$AY:$AY,$AH31)&amp;"")</f>
        <v/>
      </c>
      <c r="L31" s="1">
        <f>IF($A31="","",Summary!$P$2+MOD(ROW()-2,30))</f>
        <v>46256</v>
      </c>
      <c r="M31">
        <f t="shared" si="2"/>
        <v>30</v>
      </c>
      <c r="N31">
        <f t="shared" si="3"/>
        <v>22</v>
      </c>
      <c r="O31" t="str">
        <f t="shared" si="4"/>
        <v>Aug-2026</v>
      </c>
      <c r="P31">
        <f t="shared" ca="1" si="5"/>
        <v>1</v>
      </c>
      <c r="Q31" s="2">
        <f t="array" ref="Q31">IF($A31="",0,IFERROR(INDEX(Summary!$P$3:$AS$67,$AH31-2,$M31),0))</f>
        <v>0</v>
      </c>
      <c r="R31" s="2">
        <f t="array" ref="R31">IF($A31="",0,ROUND(IFERROR(INDEX(Summary!$O:$O,$AH31),0)/30,0))</f>
        <v>200</v>
      </c>
      <c r="S31">
        <f t="shared" si="6"/>
        <v>0</v>
      </c>
      <c r="T31" s="2">
        <f t="array" ref="T31">IF($S31=1,IFERROR(INDEX(Summary!$O:$O,$AH31),0),0)</f>
        <v>0</v>
      </c>
      <c r="U31" s="2">
        <f t="array" ref="U31">IF($S31=1,IFERROR(INDEX(Summary!$AT:$AT,$AH31),0),0)</f>
        <v>0</v>
      </c>
      <c r="V31" s="2">
        <f t="shared" si="7"/>
        <v>0</v>
      </c>
      <c r="W31" s="2">
        <f t="array" ref="W31">IF($S31=1,IFERROR(INDEX(Summary!$AZ:$AZ,$AH31),0),0)</f>
        <v>0</v>
      </c>
      <c r="X31" s="3">
        <f t="array" ref="X31">IF($S31=1,IFERROR(INDEX(Summary!$BA:$BA,$AH31),0),0)</f>
        <v>0</v>
      </c>
      <c r="Y31" s="2">
        <f t="array" ref="Y31">IF($S31=1,IFERROR(INDEX(Summary!$G:$G,$AH31),0),0)</f>
        <v>0</v>
      </c>
      <c r="Z31" s="2">
        <f t="array" ref="Z31">IF($S31=1,IFERROR(INDEX(Summary!$H:$H,$AH31),0),0)</f>
        <v>0</v>
      </c>
      <c r="AA31" s="2">
        <f t="array" ref="AA31">IF($S31=1,IFERROR(INDEX(Summary!$I:$I,$AH31),0),0)</f>
        <v>0</v>
      </c>
      <c r="AB31" s="2">
        <f t="array" ref="AB31">IF($S31=1,IFERROR(INDEX(Summary!$J:$J,$AH31),0),0)</f>
        <v>0</v>
      </c>
      <c r="AC31" s="2">
        <f t="array" ref="AC31">IF($S31=1,IFERROR(INDEX(Summary!$K:$K,$AH31),0),0)</f>
        <v>0</v>
      </c>
      <c r="AD31" s="2">
        <f t="array" ref="AD31">IF($S31=1,IFERROR(INDEX(Summary!$L:$L,$AH31),0),0)</f>
        <v>0</v>
      </c>
      <c r="AE31" s="2">
        <f t="array" ref="AE31">IF($S31=1,IFERROR(INDEX(Summary!$M:$M,$AH31),0),0)</f>
        <v>0</v>
      </c>
      <c r="AF31" s="2">
        <f t="array" ref="AF31">IF($S31=1,IFERROR(INDEX(Summary!$N:$N,$AH31),0),0)</f>
        <v>0</v>
      </c>
      <c r="AG31">
        <f t="array" ref="AG31">IF($A31="","",IFERROR(INDEX(Summary!$BB:$BB,$AH31),0))</f>
        <v>7</v>
      </c>
      <c r="AH31">
        <f t="shared" si="8"/>
        <v>3</v>
      </c>
    </row>
    <row r="32" spans="1:34" hidden="1">
      <c r="A32" t="str">
        <f t="array" ref="A32">IFERROR(INDEX(Summary!$D:$D,$AH32)&amp;"","")</f>
        <v>FG00537</v>
      </c>
      <c r="B32" t="str">
        <f t="array" ref="B32">IF($A32="","",INDEX(Summary!$E:$E,$AH32))</f>
        <v>Khapli Atta (Stoneground) - 2kg</v>
      </c>
      <c r="C32" t="str">
        <f t="array" ref="C32">IF($A32="","",INDEX(Summary!$B:$B,$AH32))</f>
        <v>Atta</v>
      </c>
      <c r="D32" t="str">
        <f t="array" ref="D32">IF($A32="","",INDEX(Summary!$C:$C,$AH32))</f>
        <v>C39</v>
      </c>
      <c r="E32">
        <f t="array" ref="E32">IF($A32="","",INDEX(Summary!$F:$F,$AH32))</f>
        <v>2</v>
      </c>
      <c r="F32" t="str">
        <f t="array" ref="F32">IF($A32="","",INDEX(Summary!$BC:$BC,$AH32)&amp;"")</f>
        <v>P3 – Normal</v>
      </c>
      <c r="G32">
        <f t="shared" si="0"/>
        <v>3</v>
      </c>
      <c r="H32">
        <f t="shared" si="1"/>
        <v>0</v>
      </c>
      <c r="I32" t="str">
        <f t="array" ref="I32">IF($A32="","",IF(IFERROR(INDEX(Summary!$BA:$BA,$AH32),0)&lt;1,"Under 1 day",IF(INDEX(Summary!$BA:$BA,$AH32)&lt;3,"1-3 days",IF(INDEX(Summary!$BA:$BA,$AH32)&lt;7,"3-7 days","7+ days"))))</f>
        <v>Under 1 day</v>
      </c>
      <c r="J32" t="str">
        <f t="array" ref="J32">IF($A32="","",IF(IFERROR(INDEX(Summary!$AX:$AX,$AH32),0)&lt;0.25,"0-25%",IF(INDEX(Summary!$AX:$AX,$AH32)&lt;0.5,"25-50%",IF(INDEX(Summary!$AX:$AX,$AH32)&lt;0.75,"50-75%","75-100%"))))</f>
        <v>75-100%</v>
      </c>
      <c r="K32" t="str">
        <f t="array" ref="K32">IF($A32="","",INDEX(Summary!$AY:$AY,$AH32)&amp;"")</f>
        <v/>
      </c>
      <c r="L32" s="1">
        <f>IF($A32="","",Summary!$P$2+MOD(ROW()-2,30))</f>
        <v>46227</v>
      </c>
      <c r="M32">
        <f t="shared" si="2"/>
        <v>1</v>
      </c>
      <c r="N32">
        <f t="shared" si="3"/>
        <v>24</v>
      </c>
      <c r="O32" t="str">
        <f t="shared" si="4"/>
        <v>Jul-2026</v>
      </c>
      <c r="P32">
        <f t="shared" ca="1" si="5"/>
        <v>1</v>
      </c>
      <c r="Q32" s="2">
        <f t="array" ref="Q32">IF($A32="",0,IFERROR(INDEX(Summary!$P$3:$AS$67,$AH32-2,$M32),0))</f>
        <v>0</v>
      </c>
      <c r="R32" s="2">
        <f t="array" ref="R32">IF($A32="",0,ROUND(IFERROR(INDEX(Summary!$O:$O,$AH32),0)/30,0))</f>
        <v>0</v>
      </c>
      <c r="S32">
        <f t="shared" si="6"/>
        <v>1</v>
      </c>
      <c r="T32" s="2">
        <f t="array" ref="T32">IF($S32=1,IFERROR(INDEX(Summary!$O:$O,$AH32),0),0)</f>
        <v>0</v>
      </c>
      <c r="U32" s="2">
        <f t="array" ref="U32">IF($S32=1,IFERROR(INDEX(Summary!$AT:$AT,$AH32),0),0)</f>
        <v>18596</v>
      </c>
      <c r="V32" s="2">
        <f t="shared" si="7"/>
        <v>0</v>
      </c>
      <c r="W32" s="2">
        <f t="array" ref="W32">IF($S32=1,IFERROR(INDEX(Summary!$AZ:$AZ,$AH32),0),0)</f>
        <v>2031</v>
      </c>
      <c r="X32" s="3">
        <f t="array" ref="X32">IF($S32=1,IFERROR(INDEX(Summary!$BA:$BA,$AH32),0),0)</f>
        <v>0</v>
      </c>
      <c r="Y32" s="2">
        <f t="array" ref="Y32">IF($S32=1,IFERROR(INDEX(Summary!$G:$G,$AH32),0),0)</f>
        <v>0</v>
      </c>
      <c r="Z32" s="2">
        <f t="array" ref="Z32">IF($S32=1,IFERROR(INDEX(Summary!$H:$H,$AH32),0),0)</f>
        <v>0</v>
      </c>
      <c r="AA32" s="2">
        <f t="array" ref="AA32">IF($S32=1,IFERROR(INDEX(Summary!$I:$I,$AH32),0),0)</f>
        <v>0</v>
      </c>
      <c r="AB32" s="2">
        <f t="array" ref="AB32">IF($S32=1,IFERROR(INDEX(Summary!$J:$J,$AH32),0),0)</f>
        <v>0</v>
      </c>
      <c r="AC32" s="2">
        <f t="array" ref="AC32">IF($S32=1,IFERROR(INDEX(Summary!$K:$K,$AH32),0),0)</f>
        <v>0</v>
      </c>
      <c r="AD32" s="2">
        <f t="array" ref="AD32">IF($S32=1,IFERROR(INDEX(Summary!$L:$L,$AH32),0),0)</f>
        <v>0</v>
      </c>
      <c r="AE32" s="2">
        <f t="array" ref="AE32">IF($S32=1,IFERROR(INDEX(Summary!$M:$M,$AH32),0),0)</f>
        <v>0</v>
      </c>
      <c r="AF32" s="2">
        <f t="array" ref="AF32">IF($S32=1,IFERROR(INDEX(Summary!$N:$N,$AH32),0),0)</f>
        <v>0</v>
      </c>
      <c r="AG32">
        <f t="array" ref="AG32">IF($A32="","",IFERROR(INDEX(Summary!$BB:$BB,$AH32),0))</f>
        <v>10</v>
      </c>
      <c r="AH32">
        <f t="shared" si="8"/>
        <v>4</v>
      </c>
    </row>
    <row r="33" spans="1:34" hidden="1">
      <c r="A33" t="str">
        <f t="array" ref="A33">IFERROR(INDEX(Summary!$D:$D,$AH33)&amp;"","")</f>
        <v>FG00537</v>
      </c>
      <c r="B33" t="str">
        <f t="array" ref="B33">IF($A33="","",INDEX(Summary!$E:$E,$AH33))</f>
        <v>Khapli Atta (Stoneground) - 2kg</v>
      </c>
      <c r="C33" t="str">
        <f t="array" ref="C33">IF($A33="","",INDEX(Summary!$B:$B,$AH33))</f>
        <v>Atta</v>
      </c>
      <c r="D33" t="str">
        <f t="array" ref="D33">IF($A33="","",INDEX(Summary!$C:$C,$AH33))</f>
        <v>C39</v>
      </c>
      <c r="E33">
        <f t="array" ref="E33">IF($A33="","",INDEX(Summary!$F:$F,$AH33))</f>
        <v>2</v>
      </c>
      <c r="F33" t="str">
        <f t="array" ref="F33">IF($A33="","",INDEX(Summary!$BC:$BC,$AH33)&amp;"")</f>
        <v>P3 – Normal</v>
      </c>
      <c r="G33">
        <f t="shared" si="0"/>
        <v>3</v>
      </c>
      <c r="H33">
        <f t="shared" si="1"/>
        <v>0</v>
      </c>
      <c r="I33" t="str">
        <f t="array" ref="I33">IF($A33="","",IF(IFERROR(INDEX(Summary!$BA:$BA,$AH33),0)&lt;1,"Under 1 day",IF(INDEX(Summary!$BA:$BA,$AH33)&lt;3,"1-3 days",IF(INDEX(Summary!$BA:$BA,$AH33)&lt;7,"3-7 days","7+ days"))))</f>
        <v>Under 1 day</v>
      </c>
      <c r="J33" t="str">
        <f t="array" ref="J33">IF($A33="","",IF(IFERROR(INDEX(Summary!$AX:$AX,$AH33),0)&lt;0.25,"0-25%",IF(INDEX(Summary!$AX:$AX,$AH33)&lt;0.5,"25-50%",IF(INDEX(Summary!$AX:$AX,$AH33)&lt;0.75,"50-75%","75-100%"))))</f>
        <v>75-100%</v>
      </c>
      <c r="K33" t="str">
        <f t="array" ref="K33">IF($A33="","",INDEX(Summary!$AY:$AY,$AH33)&amp;"")</f>
        <v/>
      </c>
      <c r="L33" s="1">
        <f>IF($A33="","",Summary!$P$2+MOD(ROW()-2,30))</f>
        <v>46228</v>
      </c>
      <c r="M33">
        <f t="shared" si="2"/>
        <v>2</v>
      </c>
      <c r="N33">
        <f t="shared" si="3"/>
        <v>25</v>
      </c>
      <c r="O33" t="str">
        <f t="shared" si="4"/>
        <v>Jul-2026</v>
      </c>
      <c r="P33">
        <f t="shared" ca="1" si="5"/>
        <v>1</v>
      </c>
      <c r="Q33" s="2">
        <f t="array" ref="Q33">IF($A33="",0,IFERROR(INDEX(Summary!$P$3:$AS$67,$AH33-2,$M33),0))</f>
        <v>1170</v>
      </c>
      <c r="R33" s="2">
        <f t="array" ref="R33">IF($A33="",0,ROUND(IFERROR(INDEX(Summary!$O:$O,$AH33),0)/30,0))</f>
        <v>0</v>
      </c>
      <c r="S33">
        <f t="shared" si="6"/>
        <v>0</v>
      </c>
      <c r="T33" s="2">
        <f t="array" ref="T33">IF($S33=1,IFERROR(INDEX(Summary!$O:$O,$AH33),0),0)</f>
        <v>0</v>
      </c>
      <c r="U33" s="2">
        <f t="array" ref="U33">IF($S33=1,IFERROR(INDEX(Summary!$AT:$AT,$AH33),0),0)</f>
        <v>0</v>
      </c>
      <c r="V33" s="2">
        <f t="shared" si="7"/>
        <v>0</v>
      </c>
      <c r="W33" s="2">
        <f t="array" ref="W33">IF($S33=1,IFERROR(INDEX(Summary!$AZ:$AZ,$AH33),0),0)</f>
        <v>0</v>
      </c>
      <c r="X33" s="3">
        <f t="array" ref="X33">IF($S33=1,IFERROR(INDEX(Summary!$BA:$BA,$AH33),0),0)</f>
        <v>0</v>
      </c>
      <c r="Y33" s="2">
        <f t="array" ref="Y33">IF($S33=1,IFERROR(INDEX(Summary!$G:$G,$AH33),0),0)</f>
        <v>0</v>
      </c>
      <c r="Z33" s="2">
        <f t="array" ref="Z33">IF($S33=1,IFERROR(INDEX(Summary!$H:$H,$AH33),0),0)</f>
        <v>0</v>
      </c>
      <c r="AA33" s="2">
        <f t="array" ref="AA33">IF($S33=1,IFERROR(INDEX(Summary!$I:$I,$AH33),0),0)</f>
        <v>0</v>
      </c>
      <c r="AB33" s="2">
        <f t="array" ref="AB33">IF($S33=1,IFERROR(INDEX(Summary!$J:$J,$AH33),0),0)</f>
        <v>0</v>
      </c>
      <c r="AC33" s="2">
        <f t="array" ref="AC33">IF($S33=1,IFERROR(INDEX(Summary!$K:$K,$AH33),0),0)</f>
        <v>0</v>
      </c>
      <c r="AD33" s="2">
        <f t="array" ref="AD33">IF($S33=1,IFERROR(INDEX(Summary!$L:$L,$AH33),0),0)</f>
        <v>0</v>
      </c>
      <c r="AE33" s="2">
        <f t="array" ref="AE33">IF($S33=1,IFERROR(INDEX(Summary!$M:$M,$AH33),0),0)</f>
        <v>0</v>
      </c>
      <c r="AF33" s="2">
        <f t="array" ref="AF33">IF($S33=1,IFERROR(INDEX(Summary!$N:$N,$AH33),0),0)</f>
        <v>0</v>
      </c>
      <c r="AG33">
        <f t="array" ref="AG33">IF($A33="","",IFERROR(INDEX(Summary!$BB:$BB,$AH33),0))</f>
        <v>10</v>
      </c>
      <c r="AH33">
        <f t="shared" si="8"/>
        <v>4</v>
      </c>
    </row>
    <row r="34" spans="1:34" hidden="1">
      <c r="A34" t="str">
        <f t="array" ref="A34">IFERROR(INDEX(Summary!$D:$D,$AH34)&amp;"","")</f>
        <v>FG00537</v>
      </c>
      <c r="B34" t="str">
        <f t="array" ref="B34">IF($A34="","",INDEX(Summary!$E:$E,$AH34))</f>
        <v>Khapli Atta (Stoneground) - 2kg</v>
      </c>
      <c r="C34" t="str">
        <f t="array" ref="C34">IF($A34="","",INDEX(Summary!$B:$B,$AH34))</f>
        <v>Atta</v>
      </c>
      <c r="D34" t="str">
        <f t="array" ref="D34">IF($A34="","",INDEX(Summary!$C:$C,$AH34))</f>
        <v>C39</v>
      </c>
      <c r="E34">
        <f t="array" ref="E34">IF($A34="","",INDEX(Summary!$F:$F,$AH34))</f>
        <v>2</v>
      </c>
      <c r="F34" t="str">
        <f t="array" ref="F34">IF($A34="","",INDEX(Summary!$BC:$BC,$AH34)&amp;"")</f>
        <v>P3 – Normal</v>
      </c>
      <c r="G34">
        <f t="shared" si="0"/>
        <v>3</v>
      </c>
      <c r="H34">
        <f t="shared" si="1"/>
        <v>0</v>
      </c>
      <c r="I34" t="str">
        <f t="array" ref="I34">IF($A34="","",IF(IFERROR(INDEX(Summary!$BA:$BA,$AH34),0)&lt;1,"Under 1 day",IF(INDEX(Summary!$BA:$BA,$AH34)&lt;3,"1-3 days",IF(INDEX(Summary!$BA:$BA,$AH34)&lt;7,"3-7 days","7+ days"))))</f>
        <v>Under 1 day</v>
      </c>
      <c r="J34" t="str">
        <f t="array" ref="J34">IF($A34="","",IF(IFERROR(INDEX(Summary!$AX:$AX,$AH34),0)&lt;0.25,"0-25%",IF(INDEX(Summary!$AX:$AX,$AH34)&lt;0.5,"25-50%",IF(INDEX(Summary!$AX:$AX,$AH34)&lt;0.75,"50-75%","75-100%"))))</f>
        <v>75-100%</v>
      </c>
      <c r="K34" t="str">
        <f t="array" ref="K34">IF($A34="","",INDEX(Summary!$AY:$AY,$AH34)&amp;"")</f>
        <v/>
      </c>
      <c r="L34" s="1">
        <f>IF($A34="","",Summary!$P$2+MOD(ROW()-2,30))</f>
        <v>46229</v>
      </c>
      <c r="M34">
        <f t="shared" si="2"/>
        <v>3</v>
      </c>
      <c r="N34">
        <f t="shared" si="3"/>
        <v>26</v>
      </c>
      <c r="O34" t="str">
        <f t="shared" si="4"/>
        <v>Jul-2026</v>
      </c>
      <c r="P34">
        <f t="shared" ca="1" si="5"/>
        <v>1</v>
      </c>
      <c r="Q34" s="2">
        <f t="array" ref="Q34">IF($A34="",0,IFERROR(INDEX(Summary!$P$3:$AS$67,$AH34-2,$M34),0))</f>
        <v>900</v>
      </c>
      <c r="R34" s="2">
        <f t="array" ref="R34">IF($A34="",0,ROUND(IFERROR(INDEX(Summary!$O:$O,$AH34),0)/30,0))</f>
        <v>0</v>
      </c>
      <c r="S34">
        <f t="shared" si="6"/>
        <v>0</v>
      </c>
      <c r="T34" s="2">
        <f t="array" ref="T34">IF($S34=1,IFERROR(INDEX(Summary!$O:$O,$AH34),0),0)</f>
        <v>0</v>
      </c>
      <c r="U34" s="2">
        <f t="array" ref="U34">IF($S34=1,IFERROR(INDEX(Summary!$AT:$AT,$AH34),0),0)</f>
        <v>0</v>
      </c>
      <c r="V34" s="2">
        <f t="shared" si="7"/>
        <v>0</v>
      </c>
      <c r="W34" s="2">
        <f t="array" ref="W34">IF($S34=1,IFERROR(INDEX(Summary!$AZ:$AZ,$AH34),0),0)</f>
        <v>0</v>
      </c>
      <c r="X34" s="3">
        <f t="array" ref="X34">IF($S34=1,IFERROR(INDEX(Summary!$BA:$BA,$AH34),0),0)</f>
        <v>0</v>
      </c>
      <c r="Y34" s="2">
        <f t="array" ref="Y34">IF($S34=1,IFERROR(INDEX(Summary!$G:$G,$AH34),0),0)</f>
        <v>0</v>
      </c>
      <c r="Z34" s="2">
        <f t="array" ref="Z34">IF($S34=1,IFERROR(INDEX(Summary!$H:$H,$AH34),0),0)</f>
        <v>0</v>
      </c>
      <c r="AA34" s="2">
        <f t="array" ref="AA34">IF($S34=1,IFERROR(INDEX(Summary!$I:$I,$AH34),0),0)</f>
        <v>0</v>
      </c>
      <c r="AB34" s="2">
        <f t="array" ref="AB34">IF($S34=1,IFERROR(INDEX(Summary!$J:$J,$AH34),0),0)</f>
        <v>0</v>
      </c>
      <c r="AC34" s="2">
        <f t="array" ref="AC34">IF($S34=1,IFERROR(INDEX(Summary!$K:$K,$AH34),0),0)</f>
        <v>0</v>
      </c>
      <c r="AD34" s="2">
        <f t="array" ref="AD34">IF($S34=1,IFERROR(INDEX(Summary!$L:$L,$AH34),0),0)</f>
        <v>0</v>
      </c>
      <c r="AE34" s="2">
        <f t="array" ref="AE34">IF($S34=1,IFERROR(INDEX(Summary!$M:$M,$AH34),0),0)</f>
        <v>0</v>
      </c>
      <c r="AF34" s="2">
        <f t="array" ref="AF34">IF($S34=1,IFERROR(INDEX(Summary!$N:$N,$AH34),0),0)</f>
        <v>0</v>
      </c>
      <c r="AG34">
        <f t="array" ref="AG34">IF($A34="","",IFERROR(INDEX(Summary!$BB:$BB,$AH34),0))</f>
        <v>10</v>
      </c>
      <c r="AH34">
        <f t="shared" si="8"/>
        <v>4</v>
      </c>
    </row>
    <row r="35" spans="1:34" hidden="1">
      <c r="A35" t="str">
        <f t="array" ref="A35">IFERROR(INDEX(Summary!$D:$D,$AH35)&amp;"","")</f>
        <v>FG00537</v>
      </c>
      <c r="B35" t="str">
        <f t="array" ref="B35">IF($A35="","",INDEX(Summary!$E:$E,$AH35))</f>
        <v>Khapli Atta (Stoneground) - 2kg</v>
      </c>
      <c r="C35" t="str">
        <f t="array" ref="C35">IF($A35="","",INDEX(Summary!$B:$B,$AH35))</f>
        <v>Atta</v>
      </c>
      <c r="D35" t="str">
        <f t="array" ref="D35">IF($A35="","",INDEX(Summary!$C:$C,$AH35))</f>
        <v>C39</v>
      </c>
      <c r="E35">
        <f t="array" ref="E35">IF($A35="","",INDEX(Summary!$F:$F,$AH35))</f>
        <v>2</v>
      </c>
      <c r="F35" t="str">
        <f t="array" ref="F35">IF($A35="","",INDEX(Summary!$BC:$BC,$AH35)&amp;"")</f>
        <v>P3 – Normal</v>
      </c>
      <c r="G35">
        <f t="shared" si="0"/>
        <v>3</v>
      </c>
      <c r="H35">
        <f t="shared" si="1"/>
        <v>0</v>
      </c>
      <c r="I35" t="str">
        <f t="array" ref="I35">IF($A35="","",IF(IFERROR(INDEX(Summary!$BA:$BA,$AH35),0)&lt;1,"Under 1 day",IF(INDEX(Summary!$BA:$BA,$AH35)&lt;3,"1-3 days",IF(INDEX(Summary!$BA:$BA,$AH35)&lt;7,"3-7 days","7+ days"))))</f>
        <v>Under 1 day</v>
      </c>
      <c r="J35" t="str">
        <f t="array" ref="J35">IF($A35="","",IF(IFERROR(INDEX(Summary!$AX:$AX,$AH35),0)&lt;0.25,"0-25%",IF(INDEX(Summary!$AX:$AX,$AH35)&lt;0.5,"25-50%",IF(INDEX(Summary!$AX:$AX,$AH35)&lt;0.75,"50-75%","75-100%"))))</f>
        <v>75-100%</v>
      </c>
      <c r="K35" t="str">
        <f t="array" ref="K35">IF($A35="","",INDEX(Summary!$AY:$AY,$AH35)&amp;"")</f>
        <v/>
      </c>
      <c r="L35" s="1">
        <f>IF($A35="","",Summary!$P$2+MOD(ROW()-2,30))</f>
        <v>46230</v>
      </c>
      <c r="M35">
        <f t="shared" si="2"/>
        <v>4</v>
      </c>
      <c r="N35">
        <f t="shared" si="3"/>
        <v>27</v>
      </c>
      <c r="O35" t="str">
        <f t="shared" si="4"/>
        <v>Jul-2026</v>
      </c>
      <c r="P35">
        <f t="shared" ca="1" si="5"/>
        <v>1</v>
      </c>
      <c r="Q35" s="2">
        <f t="array" ref="Q35">IF($A35="",0,IFERROR(INDEX(Summary!$P$3:$AS$67,$AH35-2,$M35),0))</f>
        <v>0</v>
      </c>
      <c r="R35" s="2">
        <f t="array" ref="R35">IF($A35="",0,ROUND(IFERROR(INDEX(Summary!$O:$O,$AH35),0)/30,0))</f>
        <v>0</v>
      </c>
      <c r="S35">
        <f t="shared" si="6"/>
        <v>0</v>
      </c>
      <c r="T35" s="2">
        <f t="array" ref="T35">IF($S35=1,IFERROR(INDEX(Summary!$O:$O,$AH35),0),0)</f>
        <v>0</v>
      </c>
      <c r="U35" s="2">
        <f t="array" ref="U35">IF($S35=1,IFERROR(INDEX(Summary!$AT:$AT,$AH35),0),0)</f>
        <v>0</v>
      </c>
      <c r="V35" s="2">
        <f t="shared" si="7"/>
        <v>0</v>
      </c>
      <c r="W35" s="2">
        <f t="array" ref="W35">IF($S35=1,IFERROR(INDEX(Summary!$AZ:$AZ,$AH35),0),0)</f>
        <v>0</v>
      </c>
      <c r="X35" s="3">
        <f t="array" ref="X35">IF($S35=1,IFERROR(INDEX(Summary!$BA:$BA,$AH35),0),0)</f>
        <v>0</v>
      </c>
      <c r="Y35" s="2">
        <f t="array" ref="Y35">IF($S35=1,IFERROR(INDEX(Summary!$G:$G,$AH35),0),0)</f>
        <v>0</v>
      </c>
      <c r="Z35" s="2">
        <f t="array" ref="Z35">IF($S35=1,IFERROR(INDEX(Summary!$H:$H,$AH35),0),0)</f>
        <v>0</v>
      </c>
      <c r="AA35" s="2">
        <f t="array" ref="AA35">IF($S35=1,IFERROR(INDEX(Summary!$I:$I,$AH35),0),0)</f>
        <v>0</v>
      </c>
      <c r="AB35" s="2">
        <f t="array" ref="AB35">IF($S35=1,IFERROR(INDEX(Summary!$J:$J,$AH35),0),0)</f>
        <v>0</v>
      </c>
      <c r="AC35" s="2">
        <f t="array" ref="AC35">IF($S35=1,IFERROR(INDEX(Summary!$K:$K,$AH35),0),0)</f>
        <v>0</v>
      </c>
      <c r="AD35" s="2">
        <f t="array" ref="AD35">IF($S35=1,IFERROR(INDEX(Summary!$L:$L,$AH35),0),0)</f>
        <v>0</v>
      </c>
      <c r="AE35" s="2">
        <f t="array" ref="AE35">IF($S35=1,IFERROR(INDEX(Summary!$M:$M,$AH35),0),0)</f>
        <v>0</v>
      </c>
      <c r="AF35" s="2">
        <f t="array" ref="AF35">IF($S35=1,IFERROR(INDEX(Summary!$N:$N,$AH35),0),0)</f>
        <v>0</v>
      </c>
      <c r="AG35">
        <f t="array" ref="AG35">IF($A35="","",IFERROR(INDEX(Summary!$BB:$BB,$AH35),0))</f>
        <v>10</v>
      </c>
      <c r="AH35">
        <f t="shared" si="8"/>
        <v>4</v>
      </c>
    </row>
    <row r="36" spans="1:34" hidden="1">
      <c r="A36" t="str">
        <f t="array" ref="A36">IFERROR(INDEX(Summary!$D:$D,$AH36)&amp;"","")</f>
        <v>FG00537</v>
      </c>
      <c r="B36" t="str">
        <f t="array" ref="B36">IF($A36="","",INDEX(Summary!$E:$E,$AH36))</f>
        <v>Khapli Atta (Stoneground) - 2kg</v>
      </c>
      <c r="C36" t="str">
        <f t="array" ref="C36">IF($A36="","",INDEX(Summary!$B:$B,$AH36))</f>
        <v>Atta</v>
      </c>
      <c r="D36" t="str">
        <f t="array" ref="D36">IF($A36="","",INDEX(Summary!$C:$C,$AH36))</f>
        <v>C39</v>
      </c>
      <c r="E36">
        <f t="array" ref="E36">IF($A36="","",INDEX(Summary!$F:$F,$AH36))</f>
        <v>2</v>
      </c>
      <c r="F36" t="str">
        <f t="array" ref="F36">IF($A36="","",INDEX(Summary!$BC:$BC,$AH36)&amp;"")</f>
        <v>P3 – Normal</v>
      </c>
      <c r="G36">
        <f t="shared" si="0"/>
        <v>3</v>
      </c>
      <c r="H36">
        <f t="shared" si="1"/>
        <v>0</v>
      </c>
      <c r="I36" t="str">
        <f t="array" ref="I36">IF($A36="","",IF(IFERROR(INDEX(Summary!$BA:$BA,$AH36),0)&lt;1,"Under 1 day",IF(INDEX(Summary!$BA:$BA,$AH36)&lt;3,"1-3 days",IF(INDEX(Summary!$BA:$BA,$AH36)&lt;7,"3-7 days","7+ days"))))</f>
        <v>Under 1 day</v>
      </c>
      <c r="J36" t="str">
        <f t="array" ref="J36">IF($A36="","",IF(IFERROR(INDEX(Summary!$AX:$AX,$AH36),0)&lt;0.25,"0-25%",IF(INDEX(Summary!$AX:$AX,$AH36)&lt;0.5,"25-50%",IF(INDEX(Summary!$AX:$AX,$AH36)&lt;0.75,"50-75%","75-100%"))))</f>
        <v>75-100%</v>
      </c>
      <c r="K36" t="str">
        <f t="array" ref="K36">IF($A36="","",INDEX(Summary!$AY:$AY,$AH36)&amp;"")</f>
        <v/>
      </c>
      <c r="L36" s="1">
        <f>IF($A36="","",Summary!$P$2+MOD(ROW()-2,30))</f>
        <v>46231</v>
      </c>
      <c r="M36">
        <f t="shared" si="2"/>
        <v>5</v>
      </c>
      <c r="N36">
        <f t="shared" si="3"/>
        <v>28</v>
      </c>
      <c r="O36" t="str">
        <f t="shared" si="4"/>
        <v>Jul-2026</v>
      </c>
      <c r="P36">
        <f t="shared" ca="1" si="5"/>
        <v>1</v>
      </c>
      <c r="Q36" s="2">
        <f t="array" ref="Q36">IF($A36="",0,IFERROR(INDEX(Summary!$P$3:$AS$67,$AH36-2,$M36),0))</f>
        <v>0</v>
      </c>
      <c r="R36" s="2">
        <f t="array" ref="R36">IF($A36="",0,ROUND(IFERROR(INDEX(Summary!$O:$O,$AH36),0)/30,0))</f>
        <v>0</v>
      </c>
      <c r="S36">
        <f t="shared" si="6"/>
        <v>0</v>
      </c>
      <c r="T36" s="2">
        <f t="array" ref="T36">IF($S36=1,IFERROR(INDEX(Summary!$O:$O,$AH36),0),0)</f>
        <v>0</v>
      </c>
      <c r="U36" s="2">
        <f t="array" ref="U36">IF($S36=1,IFERROR(INDEX(Summary!$AT:$AT,$AH36),0),0)</f>
        <v>0</v>
      </c>
      <c r="V36" s="2">
        <f t="shared" si="7"/>
        <v>0</v>
      </c>
      <c r="W36" s="2">
        <f t="array" ref="W36">IF($S36=1,IFERROR(INDEX(Summary!$AZ:$AZ,$AH36),0),0)</f>
        <v>0</v>
      </c>
      <c r="X36" s="3">
        <f t="array" ref="X36">IF($S36=1,IFERROR(INDEX(Summary!$BA:$BA,$AH36),0),0)</f>
        <v>0</v>
      </c>
      <c r="Y36" s="2">
        <f t="array" ref="Y36">IF($S36=1,IFERROR(INDEX(Summary!$G:$G,$AH36),0),0)</f>
        <v>0</v>
      </c>
      <c r="Z36" s="2">
        <f t="array" ref="Z36">IF($S36=1,IFERROR(INDEX(Summary!$H:$H,$AH36),0),0)</f>
        <v>0</v>
      </c>
      <c r="AA36" s="2">
        <f t="array" ref="AA36">IF($S36=1,IFERROR(INDEX(Summary!$I:$I,$AH36),0),0)</f>
        <v>0</v>
      </c>
      <c r="AB36" s="2">
        <f t="array" ref="AB36">IF($S36=1,IFERROR(INDEX(Summary!$J:$J,$AH36),0),0)</f>
        <v>0</v>
      </c>
      <c r="AC36" s="2">
        <f t="array" ref="AC36">IF($S36=1,IFERROR(INDEX(Summary!$K:$K,$AH36),0),0)</f>
        <v>0</v>
      </c>
      <c r="AD36" s="2">
        <f t="array" ref="AD36">IF($S36=1,IFERROR(INDEX(Summary!$L:$L,$AH36),0),0)</f>
        <v>0</v>
      </c>
      <c r="AE36" s="2">
        <f t="array" ref="AE36">IF($S36=1,IFERROR(INDEX(Summary!$M:$M,$AH36),0),0)</f>
        <v>0</v>
      </c>
      <c r="AF36" s="2">
        <f t="array" ref="AF36">IF($S36=1,IFERROR(INDEX(Summary!$N:$N,$AH36),0),0)</f>
        <v>0</v>
      </c>
      <c r="AG36">
        <f t="array" ref="AG36">IF($A36="","",IFERROR(INDEX(Summary!$BB:$BB,$AH36),0))</f>
        <v>10</v>
      </c>
      <c r="AH36">
        <f t="shared" si="8"/>
        <v>4</v>
      </c>
    </row>
    <row r="37" spans="1:34" hidden="1">
      <c r="A37" t="str">
        <f t="array" ref="A37">IFERROR(INDEX(Summary!$D:$D,$AH37)&amp;"","")</f>
        <v>FG00537</v>
      </c>
      <c r="B37" t="str">
        <f t="array" ref="B37">IF($A37="","",INDEX(Summary!$E:$E,$AH37))</f>
        <v>Khapli Atta (Stoneground) - 2kg</v>
      </c>
      <c r="C37" t="str">
        <f t="array" ref="C37">IF($A37="","",INDEX(Summary!$B:$B,$AH37))</f>
        <v>Atta</v>
      </c>
      <c r="D37" t="str">
        <f t="array" ref="D37">IF($A37="","",INDEX(Summary!$C:$C,$AH37))</f>
        <v>C39</v>
      </c>
      <c r="E37">
        <f t="array" ref="E37">IF($A37="","",INDEX(Summary!$F:$F,$AH37))</f>
        <v>2</v>
      </c>
      <c r="F37" t="str">
        <f t="array" ref="F37">IF($A37="","",INDEX(Summary!$BC:$BC,$AH37)&amp;"")</f>
        <v>P3 – Normal</v>
      </c>
      <c r="G37">
        <f t="shared" si="0"/>
        <v>3</v>
      </c>
      <c r="H37">
        <f t="shared" si="1"/>
        <v>0</v>
      </c>
      <c r="I37" t="str">
        <f t="array" ref="I37">IF($A37="","",IF(IFERROR(INDEX(Summary!$BA:$BA,$AH37),0)&lt;1,"Under 1 day",IF(INDEX(Summary!$BA:$BA,$AH37)&lt;3,"1-3 days",IF(INDEX(Summary!$BA:$BA,$AH37)&lt;7,"3-7 days","7+ days"))))</f>
        <v>Under 1 day</v>
      </c>
      <c r="J37" t="str">
        <f t="array" ref="J37">IF($A37="","",IF(IFERROR(INDEX(Summary!$AX:$AX,$AH37),0)&lt;0.25,"0-25%",IF(INDEX(Summary!$AX:$AX,$AH37)&lt;0.5,"25-50%",IF(INDEX(Summary!$AX:$AX,$AH37)&lt;0.75,"50-75%","75-100%"))))</f>
        <v>75-100%</v>
      </c>
      <c r="K37" t="str">
        <f t="array" ref="K37">IF($A37="","",INDEX(Summary!$AY:$AY,$AH37)&amp;"")</f>
        <v/>
      </c>
      <c r="L37" s="1">
        <f>IF($A37="","",Summary!$P$2+MOD(ROW()-2,30))</f>
        <v>46232</v>
      </c>
      <c r="M37">
        <f t="shared" si="2"/>
        <v>6</v>
      </c>
      <c r="N37">
        <f t="shared" si="3"/>
        <v>29</v>
      </c>
      <c r="O37" t="str">
        <f t="shared" si="4"/>
        <v>Jul-2026</v>
      </c>
      <c r="P37">
        <f t="shared" ca="1" si="5"/>
        <v>1</v>
      </c>
      <c r="Q37" s="2">
        <f t="array" ref="Q37">IF($A37="",0,IFERROR(INDEX(Summary!$P$3:$AS$67,$AH37-2,$M37),0))</f>
        <v>0</v>
      </c>
      <c r="R37" s="2">
        <f t="array" ref="R37">IF($A37="",0,ROUND(IFERROR(INDEX(Summary!$O:$O,$AH37),0)/30,0))</f>
        <v>0</v>
      </c>
      <c r="S37">
        <f t="shared" si="6"/>
        <v>0</v>
      </c>
      <c r="T37" s="2">
        <f t="array" ref="T37">IF($S37=1,IFERROR(INDEX(Summary!$O:$O,$AH37),0),0)</f>
        <v>0</v>
      </c>
      <c r="U37" s="2">
        <f t="array" ref="U37">IF($S37=1,IFERROR(INDEX(Summary!$AT:$AT,$AH37),0),0)</f>
        <v>0</v>
      </c>
      <c r="V37" s="2">
        <f t="shared" si="7"/>
        <v>0</v>
      </c>
      <c r="W37" s="2">
        <f t="array" ref="W37">IF($S37=1,IFERROR(INDEX(Summary!$AZ:$AZ,$AH37),0),0)</f>
        <v>0</v>
      </c>
      <c r="X37" s="3">
        <f t="array" ref="X37">IF($S37=1,IFERROR(INDEX(Summary!$BA:$BA,$AH37),0),0)</f>
        <v>0</v>
      </c>
      <c r="Y37" s="2">
        <f t="array" ref="Y37">IF($S37=1,IFERROR(INDEX(Summary!$G:$G,$AH37),0),0)</f>
        <v>0</v>
      </c>
      <c r="Z37" s="2">
        <f t="array" ref="Z37">IF($S37=1,IFERROR(INDEX(Summary!$H:$H,$AH37),0),0)</f>
        <v>0</v>
      </c>
      <c r="AA37" s="2">
        <f t="array" ref="AA37">IF($S37=1,IFERROR(INDEX(Summary!$I:$I,$AH37),0),0)</f>
        <v>0</v>
      </c>
      <c r="AB37" s="2">
        <f t="array" ref="AB37">IF($S37=1,IFERROR(INDEX(Summary!$J:$J,$AH37),0),0)</f>
        <v>0</v>
      </c>
      <c r="AC37" s="2">
        <f t="array" ref="AC37">IF($S37=1,IFERROR(INDEX(Summary!$K:$K,$AH37),0),0)</f>
        <v>0</v>
      </c>
      <c r="AD37" s="2">
        <f t="array" ref="AD37">IF($S37=1,IFERROR(INDEX(Summary!$L:$L,$AH37),0),0)</f>
        <v>0</v>
      </c>
      <c r="AE37" s="2">
        <f t="array" ref="AE37">IF($S37=1,IFERROR(INDEX(Summary!$M:$M,$AH37),0),0)</f>
        <v>0</v>
      </c>
      <c r="AF37" s="2">
        <f t="array" ref="AF37">IF($S37=1,IFERROR(INDEX(Summary!$N:$N,$AH37),0),0)</f>
        <v>0</v>
      </c>
      <c r="AG37">
        <f t="array" ref="AG37">IF($A37="","",IFERROR(INDEX(Summary!$BB:$BB,$AH37),0))</f>
        <v>10</v>
      </c>
      <c r="AH37">
        <f t="shared" si="8"/>
        <v>4</v>
      </c>
    </row>
    <row r="38" spans="1:34" hidden="1">
      <c r="A38" t="str">
        <f t="array" ref="A38">IFERROR(INDEX(Summary!$D:$D,$AH38)&amp;"","")</f>
        <v>FG00537</v>
      </c>
      <c r="B38" t="str">
        <f t="array" ref="B38">IF($A38="","",INDEX(Summary!$E:$E,$AH38))</f>
        <v>Khapli Atta (Stoneground) - 2kg</v>
      </c>
      <c r="C38" t="str">
        <f t="array" ref="C38">IF($A38="","",INDEX(Summary!$B:$B,$AH38))</f>
        <v>Atta</v>
      </c>
      <c r="D38" t="str">
        <f t="array" ref="D38">IF($A38="","",INDEX(Summary!$C:$C,$AH38))</f>
        <v>C39</v>
      </c>
      <c r="E38">
        <f t="array" ref="E38">IF($A38="","",INDEX(Summary!$F:$F,$AH38))</f>
        <v>2</v>
      </c>
      <c r="F38" t="str">
        <f t="array" ref="F38">IF($A38="","",INDEX(Summary!$BC:$BC,$AH38)&amp;"")</f>
        <v>P3 – Normal</v>
      </c>
      <c r="G38">
        <f t="shared" si="0"/>
        <v>3</v>
      </c>
      <c r="H38">
        <f t="shared" si="1"/>
        <v>0</v>
      </c>
      <c r="I38" t="str">
        <f t="array" ref="I38">IF($A38="","",IF(IFERROR(INDEX(Summary!$BA:$BA,$AH38),0)&lt;1,"Under 1 day",IF(INDEX(Summary!$BA:$BA,$AH38)&lt;3,"1-3 days",IF(INDEX(Summary!$BA:$BA,$AH38)&lt;7,"3-7 days","7+ days"))))</f>
        <v>Under 1 day</v>
      </c>
      <c r="J38" t="str">
        <f t="array" ref="J38">IF($A38="","",IF(IFERROR(INDEX(Summary!$AX:$AX,$AH38),0)&lt;0.25,"0-25%",IF(INDEX(Summary!$AX:$AX,$AH38)&lt;0.5,"25-50%",IF(INDEX(Summary!$AX:$AX,$AH38)&lt;0.75,"50-75%","75-100%"))))</f>
        <v>75-100%</v>
      </c>
      <c r="K38" t="str">
        <f t="array" ref="K38">IF($A38="","",INDEX(Summary!$AY:$AY,$AH38)&amp;"")</f>
        <v/>
      </c>
      <c r="L38" s="1">
        <f>IF($A38="","",Summary!$P$2+MOD(ROW()-2,30))</f>
        <v>46233</v>
      </c>
      <c r="M38">
        <f t="shared" si="2"/>
        <v>7</v>
      </c>
      <c r="N38">
        <f t="shared" si="3"/>
        <v>30</v>
      </c>
      <c r="O38" t="str">
        <f t="shared" si="4"/>
        <v>Jul-2026</v>
      </c>
      <c r="P38">
        <f t="shared" ca="1" si="5"/>
        <v>1</v>
      </c>
      <c r="Q38" s="2">
        <f t="array" ref="Q38">IF($A38="",0,IFERROR(INDEX(Summary!$P$3:$AS$67,$AH38-2,$M38),0))</f>
        <v>0</v>
      </c>
      <c r="R38" s="2">
        <f t="array" ref="R38">IF($A38="",0,ROUND(IFERROR(INDEX(Summary!$O:$O,$AH38),0)/30,0))</f>
        <v>0</v>
      </c>
      <c r="S38">
        <f t="shared" si="6"/>
        <v>0</v>
      </c>
      <c r="T38" s="2">
        <f t="array" ref="T38">IF($S38=1,IFERROR(INDEX(Summary!$O:$O,$AH38),0),0)</f>
        <v>0</v>
      </c>
      <c r="U38" s="2">
        <f t="array" ref="U38">IF($S38=1,IFERROR(INDEX(Summary!$AT:$AT,$AH38),0),0)</f>
        <v>0</v>
      </c>
      <c r="V38" s="2">
        <f t="shared" si="7"/>
        <v>0</v>
      </c>
      <c r="W38" s="2">
        <f t="array" ref="W38">IF($S38=1,IFERROR(INDEX(Summary!$AZ:$AZ,$AH38),0),0)</f>
        <v>0</v>
      </c>
      <c r="X38" s="3">
        <f t="array" ref="X38">IF($S38=1,IFERROR(INDEX(Summary!$BA:$BA,$AH38),0),0)</f>
        <v>0</v>
      </c>
      <c r="Y38" s="2">
        <f t="array" ref="Y38">IF($S38=1,IFERROR(INDEX(Summary!$G:$G,$AH38),0),0)</f>
        <v>0</v>
      </c>
      <c r="Z38" s="2">
        <f t="array" ref="Z38">IF($S38=1,IFERROR(INDEX(Summary!$H:$H,$AH38),0),0)</f>
        <v>0</v>
      </c>
      <c r="AA38" s="2">
        <f t="array" ref="AA38">IF($S38=1,IFERROR(INDEX(Summary!$I:$I,$AH38),0),0)</f>
        <v>0</v>
      </c>
      <c r="AB38" s="2">
        <f t="array" ref="AB38">IF($S38=1,IFERROR(INDEX(Summary!$J:$J,$AH38),0),0)</f>
        <v>0</v>
      </c>
      <c r="AC38" s="2">
        <f t="array" ref="AC38">IF($S38=1,IFERROR(INDEX(Summary!$K:$K,$AH38),0),0)</f>
        <v>0</v>
      </c>
      <c r="AD38" s="2">
        <f t="array" ref="AD38">IF($S38=1,IFERROR(INDEX(Summary!$L:$L,$AH38),0),0)</f>
        <v>0</v>
      </c>
      <c r="AE38" s="2">
        <f t="array" ref="AE38">IF($S38=1,IFERROR(INDEX(Summary!$M:$M,$AH38),0),0)</f>
        <v>0</v>
      </c>
      <c r="AF38" s="2">
        <f t="array" ref="AF38">IF($S38=1,IFERROR(INDEX(Summary!$N:$N,$AH38),0),0)</f>
        <v>0</v>
      </c>
      <c r="AG38">
        <f t="array" ref="AG38">IF($A38="","",IFERROR(INDEX(Summary!$BB:$BB,$AH38),0))</f>
        <v>10</v>
      </c>
      <c r="AH38">
        <f t="shared" si="8"/>
        <v>4</v>
      </c>
    </row>
    <row r="39" spans="1:34" hidden="1">
      <c r="A39" t="str">
        <f t="array" ref="A39">IFERROR(INDEX(Summary!$D:$D,$AH39)&amp;"","")</f>
        <v>FG00537</v>
      </c>
      <c r="B39" t="str">
        <f t="array" ref="B39">IF($A39="","",INDEX(Summary!$E:$E,$AH39))</f>
        <v>Khapli Atta (Stoneground) - 2kg</v>
      </c>
      <c r="C39" t="str">
        <f t="array" ref="C39">IF($A39="","",INDEX(Summary!$B:$B,$AH39))</f>
        <v>Atta</v>
      </c>
      <c r="D39" t="str">
        <f t="array" ref="D39">IF($A39="","",INDEX(Summary!$C:$C,$AH39))</f>
        <v>C39</v>
      </c>
      <c r="E39">
        <f t="array" ref="E39">IF($A39="","",INDEX(Summary!$F:$F,$AH39))</f>
        <v>2</v>
      </c>
      <c r="F39" t="str">
        <f t="array" ref="F39">IF($A39="","",INDEX(Summary!$BC:$BC,$AH39)&amp;"")</f>
        <v>P3 – Normal</v>
      </c>
      <c r="G39">
        <f t="shared" si="0"/>
        <v>3</v>
      </c>
      <c r="H39">
        <f t="shared" si="1"/>
        <v>0</v>
      </c>
      <c r="I39" t="str">
        <f t="array" ref="I39">IF($A39="","",IF(IFERROR(INDEX(Summary!$BA:$BA,$AH39),0)&lt;1,"Under 1 day",IF(INDEX(Summary!$BA:$BA,$AH39)&lt;3,"1-3 days",IF(INDEX(Summary!$BA:$BA,$AH39)&lt;7,"3-7 days","7+ days"))))</f>
        <v>Under 1 day</v>
      </c>
      <c r="J39" t="str">
        <f t="array" ref="J39">IF($A39="","",IF(IFERROR(INDEX(Summary!$AX:$AX,$AH39),0)&lt;0.25,"0-25%",IF(INDEX(Summary!$AX:$AX,$AH39)&lt;0.5,"25-50%",IF(INDEX(Summary!$AX:$AX,$AH39)&lt;0.75,"50-75%","75-100%"))))</f>
        <v>75-100%</v>
      </c>
      <c r="K39" t="str">
        <f t="array" ref="K39">IF($A39="","",INDEX(Summary!$AY:$AY,$AH39)&amp;"")</f>
        <v/>
      </c>
      <c r="L39" s="1">
        <f>IF($A39="","",Summary!$P$2+MOD(ROW()-2,30))</f>
        <v>46234</v>
      </c>
      <c r="M39">
        <f t="shared" si="2"/>
        <v>8</v>
      </c>
      <c r="N39">
        <f t="shared" si="3"/>
        <v>31</v>
      </c>
      <c r="O39" t="str">
        <f t="shared" si="4"/>
        <v>Jul-2026</v>
      </c>
      <c r="P39">
        <f t="shared" ca="1" si="5"/>
        <v>1</v>
      </c>
      <c r="Q39" s="2">
        <f t="array" ref="Q39">IF($A39="",0,IFERROR(INDEX(Summary!$P$3:$AS$67,$AH39-2,$M39),0))</f>
        <v>0</v>
      </c>
      <c r="R39" s="2">
        <f t="array" ref="R39">IF($A39="",0,ROUND(IFERROR(INDEX(Summary!$O:$O,$AH39),0)/30,0))</f>
        <v>0</v>
      </c>
      <c r="S39">
        <f t="shared" si="6"/>
        <v>0</v>
      </c>
      <c r="T39" s="2">
        <f t="array" ref="T39">IF($S39=1,IFERROR(INDEX(Summary!$O:$O,$AH39),0),0)</f>
        <v>0</v>
      </c>
      <c r="U39" s="2">
        <f t="array" ref="U39">IF($S39=1,IFERROR(INDEX(Summary!$AT:$AT,$AH39),0),0)</f>
        <v>0</v>
      </c>
      <c r="V39" s="2">
        <f t="shared" si="7"/>
        <v>0</v>
      </c>
      <c r="W39" s="2">
        <f t="array" ref="W39">IF($S39=1,IFERROR(INDEX(Summary!$AZ:$AZ,$AH39),0),0)</f>
        <v>0</v>
      </c>
      <c r="X39" s="3">
        <f t="array" ref="X39">IF($S39=1,IFERROR(INDEX(Summary!$BA:$BA,$AH39),0),0)</f>
        <v>0</v>
      </c>
      <c r="Y39" s="2">
        <f t="array" ref="Y39">IF($S39=1,IFERROR(INDEX(Summary!$G:$G,$AH39),0),0)</f>
        <v>0</v>
      </c>
      <c r="Z39" s="2">
        <f t="array" ref="Z39">IF($S39=1,IFERROR(INDEX(Summary!$H:$H,$AH39),0),0)</f>
        <v>0</v>
      </c>
      <c r="AA39" s="2">
        <f t="array" ref="AA39">IF($S39=1,IFERROR(INDEX(Summary!$I:$I,$AH39),0),0)</f>
        <v>0</v>
      </c>
      <c r="AB39" s="2">
        <f t="array" ref="AB39">IF($S39=1,IFERROR(INDEX(Summary!$J:$J,$AH39),0),0)</f>
        <v>0</v>
      </c>
      <c r="AC39" s="2">
        <f t="array" ref="AC39">IF($S39=1,IFERROR(INDEX(Summary!$K:$K,$AH39),0),0)</f>
        <v>0</v>
      </c>
      <c r="AD39" s="2">
        <f t="array" ref="AD39">IF($S39=1,IFERROR(INDEX(Summary!$L:$L,$AH39),0),0)</f>
        <v>0</v>
      </c>
      <c r="AE39" s="2">
        <f t="array" ref="AE39">IF($S39=1,IFERROR(INDEX(Summary!$M:$M,$AH39),0),0)</f>
        <v>0</v>
      </c>
      <c r="AF39" s="2">
        <f t="array" ref="AF39">IF($S39=1,IFERROR(INDEX(Summary!$N:$N,$AH39),0),0)</f>
        <v>0</v>
      </c>
      <c r="AG39">
        <f t="array" ref="AG39">IF($A39="","",IFERROR(INDEX(Summary!$BB:$BB,$AH39),0))</f>
        <v>10</v>
      </c>
      <c r="AH39">
        <f t="shared" si="8"/>
        <v>4</v>
      </c>
    </row>
    <row r="40" spans="1:34" hidden="1">
      <c r="A40" t="str">
        <f t="array" ref="A40">IFERROR(INDEX(Summary!$D:$D,$AH40)&amp;"","")</f>
        <v>FG00537</v>
      </c>
      <c r="B40" t="str">
        <f t="array" ref="B40">IF($A40="","",INDEX(Summary!$E:$E,$AH40))</f>
        <v>Khapli Atta (Stoneground) - 2kg</v>
      </c>
      <c r="C40" t="str">
        <f t="array" ref="C40">IF($A40="","",INDEX(Summary!$B:$B,$AH40))</f>
        <v>Atta</v>
      </c>
      <c r="D40" t="str">
        <f t="array" ref="D40">IF($A40="","",INDEX(Summary!$C:$C,$AH40))</f>
        <v>C39</v>
      </c>
      <c r="E40">
        <f t="array" ref="E40">IF($A40="","",INDEX(Summary!$F:$F,$AH40))</f>
        <v>2</v>
      </c>
      <c r="F40" t="str">
        <f t="array" ref="F40">IF($A40="","",INDEX(Summary!$BC:$BC,$AH40)&amp;"")</f>
        <v>P3 – Normal</v>
      </c>
      <c r="G40">
        <f t="shared" si="0"/>
        <v>3</v>
      </c>
      <c r="H40">
        <f t="shared" si="1"/>
        <v>0</v>
      </c>
      <c r="I40" t="str">
        <f t="array" ref="I40">IF($A40="","",IF(IFERROR(INDEX(Summary!$BA:$BA,$AH40),0)&lt;1,"Under 1 day",IF(INDEX(Summary!$BA:$BA,$AH40)&lt;3,"1-3 days",IF(INDEX(Summary!$BA:$BA,$AH40)&lt;7,"3-7 days","7+ days"))))</f>
        <v>Under 1 day</v>
      </c>
      <c r="J40" t="str">
        <f t="array" ref="J40">IF($A40="","",IF(IFERROR(INDEX(Summary!$AX:$AX,$AH40),0)&lt;0.25,"0-25%",IF(INDEX(Summary!$AX:$AX,$AH40)&lt;0.5,"25-50%",IF(INDEX(Summary!$AX:$AX,$AH40)&lt;0.75,"50-75%","75-100%"))))</f>
        <v>75-100%</v>
      </c>
      <c r="K40" t="str">
        <f t="array" ref="K40">IF($A40="","",INDEX(Summary!$AY:$AY,$AH40)&amp;"")</f>
        <v/>
      </c>
      <c r="L40" s="1">
        <f>IF($A40="","",Summary!$P$2+MOD(ROW()-2,30))</f>
        <v>46235</v>
      </c>
      <c r="M40">
        <f t="shared" si="2"/>
        <v>9</v>
      </c>
      <c r="N40">
        <f t="shared" si="3"/>
        <v>1</v>
      </c>
      <c r="O40" t="str">
        <f t="shared" si="4"/>
        <v>Aug-2026</v>
      </c>
      <c r="P40">
        <f t="shared" ca="1" si="5"/>
        <v>1</v>
      </c>
      <c r="Q40" s="2">
        <f t="array" ref="Q40">IF($A40="",0,IFERROR(INDEX(Summary!$P$3:$AS$67,$AH40-2,$M40),0))</f>
        <v>0</v>
      </c>
      <c r="R40" s="2">
        <f t="array" ref="R40">IF($A40="",0,ROUND(IFERROR(INDEX(Summary!$O:$O,$AH40),0)/30,0))</f>
        <v>0</v>
      </c>
      <c r="S40">
        <f t="shared" si="6"/>
        <v>0</v>
      </c>
      <c r="T40" s="2">
        <f t="array" ref="T40">IF($S40=1,IFERROR(INDEX(Summary!$O:$O,$AH40),0),0)</f>
        <v>0</v>
      </c>
      <c r="U40" s="2">
        <f t="array" ref="U40">IF($S40=1,IFERROR(INDEX(Summary!$AT:$AT,$AH40),0),0)</f>
        <v>0</v>
      </c>
      <c r="V40" s="2">
        <f t="shared" si="7"/>
        <v>0</v>
      </c>
      <c r="W40" s="2">
        <f t="array" ref="W40">IF($S40=1,IFERROR(INDEX(Summary!$AZ:$AZ,$AH40),0),0)</f>
        <v>0</v>
      </c>
      <c r="X40" s="3">
        <f t="array" ref="X40">IF($S40=1,IFERROR(INDEX(Summary!$BA:$BA,$AH40),0),0)</f>
        <v>0</v>
      </c>
      <c r="Y40" s="2">
        <f t="array" ref="Y40">IF($S40=1,IFERROR(INDEX(Summary!$G:$G,$AH40),0),0)</f>
        <v>0</v>
      </c>
      <c r="Z40" s="2">
        <f t="array" ref="Z40">IF($S40=1,IFERROR(INDEX(Summary!$H:$H,$AH40),0),0)</f>
        <v>0</v>
      </c>
      <c r="AA40" s="2">
        <f t="array" ref="AA40">IF($S40=1,IFERROR(INDEX(Summary!$I:$I,$AH40),0),0)</f>
        <v>0</v>
      </c>
      <c r="AB40" s="2">
        <f t="array" ref="AB40">IF($S40=1,IFERROR(INDEX(Summary!$J:$J,$AH40),0),0)</f>
        <v>0</v>
      </c>
      <c r="AC40" s="2">
        <f t="array" ref="AC40">IF($S40=1,IFERROR(INDEX(Summary!$K:$K,$AH40),0),0)</f>
        <v>0</v>
      </c>
      <c r="AD40" s="2">
        <f t="array" ref="AD40">IF($S40=1,IFERROR(INDEX(Summary!$L:$L,$AH40),0),0)</f>
        <v>0</v>
      </c>
      <c r="AE40" s="2">
        <f t="array" ref="AE40">IF($S40=1,IFERROR(INDEX(Summary!$M:$M,$AH40),0),0)</f>
        <v>0</v>
      </c>
      <c r="AF40" s="2">
        <f t="array" ref="AF40">IF($S40=1,IFERROR(INDEX(Summary!$N:$N,$AH40),0),0)</f>
        <v>0</v>
      </c>
      <c r="AG40">
        <f t="array" ref="AG40">IF($A40="","",IFERROR(INDEX(Summary!$BB:$BB,$AH40),0))</f>
        <v>10</v>
      </c>
      <c r="AH40">
        <f t="shared" si="8"/>
        <v>4</v>
      </c>
    </row>
    <row r="41" spans="1:34" hidden="1">
      <c r="A41" t="str">
        <f t="array" ref="A41">IFERROR(INDEX(Summary!$D:$D,$AH41)&amp;"","")</f>
        <v>FG00537</v>
      </c>
      <c r="B41" t="str">
        <f t="array" ref="B41">IF($A41="","",INDEX(Summary!$E:$E,$AH41))</f>
        <v>Khapli Atta (Stoneground) - 2kg</v>
      </c>
      <c r="C41" t="str">
        <f t="array" ref="C41">IF($A41="","",INDEX(Summary!$B:$B,$AH41))</f>
        <v>Atta</v>
      </c>
      <c r="D41" t="str">
        <f t="array" ref="D41">IF($A41="","",INDEX(Summary!$C:$C,$AH41))</f>
        <v>C39</v>
      </c>
      <c r="E41">
        <f t="array" ref="E41">IF($A41="","",INDEX(Summary!$F:$F,$AH41))</f>
        <v>2</v>
      </c>
      <c r="F41" t="str">
        <f t="array" ref="F41">IF($A41="","",INDEX(Summary!$BC:$BC,$AH41)&amp;"")</f>
        <v>P3 – Normal</v>
      </c>
      <c r="G41">
        <f t="shared" si="0"/>
        <v>3</v>
      </c>
      <c r="H41">
        <f t="shared" si="1"/>
        <v>0</v>
      </c>
      <c r="I41" t="str">
        <f t="array" ref="I41">IF($A41="","",IF(IFERROR(INDEX(Summary!$BA:$BA,$AH41),0)&lt;1,"Under 1 day",IF(INDEX(Summary!$BA:$BA,$AH41)&lt;3,"1-3 days",IF(INDEX(Summary!$BA:$BA,$AH41)&lt;7,"3-7 days","7+ days"))))</f>
        <v>Under 1 day</v>
      </c>
      <c r="J41" t="str">
        <f t="array" ref="J41">IF($A41="","",IF(IFERROR(INDEX(Summary!$AX:$AX,$AH41),0)&lt;0.25,"0-25%",IF(INDEX(Summary!$AX:$AX,$AH41)&lt;0.5,"25-50%",IF(INDEX(Summary!$AX:$AX,$AH41)&lt;0.75,"50-75%","75-100%"))))</f>
        <v>75-100%</v>
      </c>
      <c r="K41" t="str">
        <f t="array" ref="K41">IF($A41="","",INDEX(Summary!$AY:$AY,$AH41)&amp;"")</f>
        <v/>
      </c>
      <c r="L41" s="1">
        <f>IF($A41="","",Summary!$P$2+MOD(ROW()-2,30))</f>
        <v>46236</v>
      </c>
      <c r="M41">
        <f t="shared" si="2"/>
        <v>10</v>
      </c>
      <c r="N41">
        <f t="shared" si="3"/>
        <v>2</v>
      </c>
      <c r="O41" t="str">
        <f t="shared" si="4"/>
        <v>Aug-2026</v>
      </c>
      <c r="P41">
        <f t="shared" ca="1" si="5"/>
        <v>1</v>
      </c>
      <c r="Q41" s="2">
        <f t="array" ref="Q41">IF($A41="",0,IFERROR(INDEX(Summary!$P$3:$AS$67,$AH41-2,$M41),0))</f>
        <v>0</v>
      </c>
      <c r="R41" s="2">
        <f t="array" ref="R41">IF($A41="",0,ROUND(IFERROR(INDEX(Summary!$O:$O,$AH41),0)/30,0))</f>
        <v>0</v>
      </c>
      <c r="S41">
        <f t="shared" si="6"/>
        <v>0</v>
      </c>
      <c r="T41" s="2">
        <f t="array" ref="T41">IF($S41=1,IFERROR(INDEX(Summary!$O:$O,$AH41),0),0)</f>
        <v>0</v>
      </c>
      <c r="U41" s="2">
        <f t="array" ref="U41">IF($S41=1,IFERROR(INDEX(Summary!$AT:$AT,$AH41),0),0)</f>
        <v>0</v>
      </c>
      <c r="V41" s="2">
        <f t="shared" si="7"/>
        <v>0</v>
      </c>
      <c r="W41" s="2">
        <f t="array" ref="W41">IF($S41=1,IFERROR(INDEX(Summary!$AZ:$AZ,$AH41),0),0)</f>
        <v>0</v>
      </c>
      <c r="X41" s="3">
        <f t="array" ref="X41">IF($S41=1,IFERROR(INDEX(Summary!$BA:$BA,$AH41),0),0)</f>
        <v>0</v>
      </c>
      <c r="Y41" s="2">
        <f t="array" ref="Y41">IF($S41=1,IFERROR(INDEX(Summary!$G:$G,$AH41),0),0)</f>
        <v>0</v>
      </c>
      <c r="Z41" s="2">
        <f t="array" ref="Z41">IF($S41=1,IFERROR(INDEX(Summary!$H:$H,$AH41),0),0)</f>
        <v>0</v>
      </c>
      <c r="AA41" s="2">
        <f t="array" ref="AA41">IF($S41=1,IFERROR(INDEX(Summary!$I:$I,$AH41),0),0)</f>
        <v>0</v>
      </c>
      <c r="AB41" s="2">
        <f t="array" ref="AB41">IF($S41=1,IFERROR(INDEX(Summary!$J:$J,$AH41),0),0)</f>
        <v>0</v>
      </c>
      <c r="AC41" s="2">
        <f t="array" ref="AC41">IF($S41=1,IFERROR(INDEX(Summary!$K:$K,$AH41),0),0)</f>
        <v>0</v>
      </c>
      <c r="AD41" s="2">
        <f t="array" ref="AD41">IF($S41=1,IFERROR(INDEX(Summary!$L:$L,$AH41),0),0)</f>
        <v>0</v>
      </c>
      <c r="AE41" s="2">
        <f t="array" ref="AE41">IF($S41=1,IFERROR(INDEX(Summary!$M:$M,$AH41),0),0)</f>
        <v>0</v>
      </c>
      <c r="AF41" s="2">
        <f t="array" ref="AF41">IF($S41=1,IFERROR(INDEX(Summary!$N:$N,$AH41),0),0)</f>
        <v>0</v>
      </c>
      <c r="AG41">
        <f t="array" ref="AG41">IF($A41="","",IFERROR(INDEX(Summary!$BB:$BB,$AH41),0))</f>
        <v>10</v>
      </c>
      <c r="AH41">
        <f t="shared" si="8"/>
        <v>4</v>
      </c>
    </row>
    <row r="42" spans="1:34" hidden="1">
      <c r="A42" t="str">
        <f t="array" ref="A42">IFERROR(INDEX(Summary!$D:$D,$AH42)&amp;"","")</f>
        <v>FG00537</v>
      </c>
      <c r="B42" t="str">
        <f t="array" ref="B42">IF($A42="","",INDEX(Summary!$E:$E,$AH42))</f>
        <v>Khapli Atta (Stoneground) - 2kg</v>
      </c>
      <c r="C42" t="str">
        <f t="array" ref="C42">IF($A42="","",INDEX(Summary!$B:$B,$AH42))</f>
        <v>Atta</v>
      </c>
      <c r="D42" t="str">
        <f t="array" ref="D42">IF($A42="","",INDEX(Summary!$C:$C,$AH42))</f>
        <v>C39</v>
      </c>
      <c r="E42">
        <f t="array" ref="E42">IF($A42="","",INDEX(Summary!$F:$F,$AH42))</f>
        <v>2</v>
      </c>
      <c r="F42" t="str">
        <f t="array" ref="F42">IF($A42="","",INDEX(Summary!$BC:$BC,$AH42)&amp;"")</f>
        <v>P3 – Normal</v>
      </c>
      <c r="G42">
        <f t="shared" si="0"/>
        <v>3</v>
      </c>
      <c r="H42">
        <f t="shared" si="1"/>
        <v>0</v>
      </c>
      <c r="I42" t="str">
        <f t="array" ref="I42">IF($A42="","",IF(IFERROR(INDEX(Summary!$BA:$BA,$AH42),0)&lt;1,"Under 1 day",IF(INDEX(Summary!$BA:$BA,$AH42)&lt;3,"1-3 days",IF(INDEX(Summary!$BA:$BA,$AH42)&lt;7,"3-7 days","7+ days"))))</f>
        <v>Under 1 day</v>
      </c>
      <c r="J42" t="str">
        <f t="array" ref="J42">IF($A42="","",IF(IFERROR(INDEX(Summary!$AX:$AX,$AH42),0)&lt;0.25,"0-25%",IF(INDEX(Summary!$AX:$AX,$AH42)&lt;0.5,"25-50%",IF(INDEX(Summary!$AX:$AX,$AH42)&lt;0.75,"50-75%","75-100%"))))</f>
        <v>75-100%</v>
      </c>
      <c r="K42" t="str">
        <f t="array" ref="K42">IF($A42="","",INDEX(Summary!$AY:$AY,$AH42)&amp;"")</f>
        <v/>
      </c>
      <c r="L42" s="1">
        <f>IF($A42="","",Summary!$P$2+MOD(ROW()-2,30))</f>
        <v>46237</v>
      </c>
      <c r="M42">
        <f t="shared" si="2"/>
        <v>11</v>
      </c>
      <c r="N42">
        <f t="shared" si="3"/>
        <v>3</v>
      </c>
      <c r="O42" t="str">
        <f t="shared" si="4"/>
        <v>Aug-2026</v>
      </c>
      <c r="P42">
        <f t="shared" ca="1" si="5"/>
        <v>1</v>
      </c>
      <c r="Q42" s="2">
        <f t="array" ref="Q42">IF($A42="",0,IFERROR(INDEX(Summary!$P$3:$AS$67,$AH42-2,$M42),0))</f>
        <v>0</v>
      </c>
      <c r="R42" s="2">
        <f t="array" ref="R42">IF($A42="",0,ROUND(IFERROR(INDEX(Summary!$O:$O,$AH42),0)/30,0))</f>
        <v>0</v>
      </c>
      <c r="S42">
        <f t="shared" si="6"/>
        <v>0</v>
      </c>
      <c r="T42" s="2">
        <f t="array" ref="T42">IF($S42=1,IFERROR(INDEX(Summary!$O:$O,$AH42),0),0)</f>
        <v>0</v>
      </c>
      <c r="U42" s="2">
        <f t="array" ref="U42">IF($S42=1,IFERROR(INDEX(Summary!$AT:$AT,$AH42),0),0)</f>
        <v>0</v>
      </c>
      <c r="V42" s="2">
        <f t="shared" si="7"/>
        <v>0</v>
      </c>
      <c r="W42" s="2">
        <f t="array" ref="W42">IF($S42=1,IFERROR(INDEX(Summary!$AZ:$AZ,$AH42),0),0)</f>
        <v>0</v>
      </c>
      <c r="X42" s="3">
        <f t="array" ref="X42">IF($S42=1,IFERROR(INDEX(Summary!$BA:$BA,$AH42),0),0)</f>
        <v>0</v>
      </c>
      <c r="Y42" s="2">
        <f t="array" ref="Y42">IF($S42=1,IFERROR(INDEX(Summary!$G:$G,$AH42),0),0)</f>
        <v>0</v>
      </c>
      <c r="Z42" s="2">
        <f t="array" ref="Z42">IF($S42=1,IFERROR(INDEX(Summary!$H:$H,$AH42),0),0)</f>
        <v>0</v>
      </c>
      <c r="AA42" s="2">
        <f t="array" ref="AA42">IF($S42=1,IFERROR(INDEX(Summary!$I:$I,$AH42),0),0)</f>
        <v>0</v>
      </c>
      <c r="AB42" s="2">
        <f t="array" ref="AB42">IF($S42=1,IFERROR(INDEX(Summary!$J:$J,$AH42),0),0)</f>
        <v>0</v>
      </c>
      <c r="AC42" s="2">
        <f t="array" ref="AC42">IF($S42=1,IFERROR(INDEX(Summary!$K:$K,$AH42),0),0)</f>
        <v>0</v>
      </c>
      <c r="AD42" s="2">
        <f t="array" ref="AD42">IF($S42=1,IFERROR(INDEX(Summary!$L:$L,$AH42),0),0)</f>
        <v>0</v>
      </c>
      <c r="AE42" s="2">
        <f t="array" ref="AE42">IF($S42=1,IFERROR(INDEX(Summary!$M:$M,$AH42),0),0)</f>
        <v>0</v>
      </c>
      <c r="AF42" s="2">
        <f t="array" ref="AF42">IF($S42=1,IFERROR(INDEX(Summary!$N:$N,$AH42),0),0)</f>
        <v>0</v>
      </c>
      <c r="AG42">
        <f t="array" ref="AG42">IF($A42="","",IFERROR(INDEX(Summary!$BB:$BB,$AH42),0))</f>
        <v>10</v>
      </c>
      <c r="AH42">
        <f t="shared" si="8"/>
        <v>4</v>
      </c>
    </row>
    <row r="43" spans="1:34" hidden="1">
      <c r="A43" t="str">
        <f t="array" ref="A43">IFERROR(INDEX(Summary!$D:$D,$AH43)&amp;"","")</f>
        <v>FG00537</v>
      </c>
      <c r="B43" t="str">
        <f t="array" ref="B43">IF($A43="","",INDEX(Summary!$E:$E,$AH43))</f>
        <v>Khapli Atta (Stoneground) - 2kg</v>
      </c>
      <c r="C43" t="str">
        <f t="array" ref="C43">IF($A43="","",INDEX(Summary!$B:$B,$AH43))</f>
        <v>Atta</v>
      </c>
      <c r="D43" t="str">
        <f t="array" ref="D43">IF($A43="","",INDEX(Summary!$C:$C,$AH43))</f>
        <v>C39</v>
      </c>
      <c r="E43">
        <f t="array" ref="E43">IF($A43="","",INDEX(Summary!$F:$F,$AH43))</f>
        <v>2</v>
      </c>
      <c r="F43" t="str">
        <f t="array" ref="F43">IF($A43="","",INDEX(Summary!$BC:$BC,$AH43)&amp;"")</f>
        <v>P3 – Normal</v>
      </c>
      <c r="G43">
        <f t="shared" si="0"/>
        <v>3</v>
      </c>
      <c r="H43">
        <f t="shared" si="1"/>
        <v>0</v>
      </c>
      <c r="I43" t="str">
        <f t="array" ref="I43">IF($A43="","",IF(IFERROR(INDEX(Summary!$BA:$BA,$AH43),0)&lt;1,"Under 1 day",IF(INDEX(Summary!$BA:$BA,$AH43)&lt;3,"1-3 days",IF(INDEX(Summary!$BA:$BA,$AH43)&lt;7,"3-7 days","7+ days"))))</f>
        <v>Under 1 day</v>
      </c>
      <c r="J43" t="str">
        <f t="array" ref="J43">IF($A43="","",IF(IFERROR(INDEX(Summary!$AX:$AX,$AH43),0)&lt;0.25,"0-25%",IF(INDEX(Summary!$AX:$AX,$AH43)&lt;0.5,"25-50%",IF(INDEX(Summary!$AX:$AX,$AH43)&lt;0.75,"50-75%","75-100%"))))</f>
        <v>75-100%</v>
      </c>
      <c r="K43" t="str">
        <f t="array" ref="K43">IF($A43="","",INDEX(Summary!$AY:$AY,$AH43)&amp;"")</f>
        <v/>
      </c>
      <c r="L43" s="1">
        <f>IF($A43="","",Summary!$P$2+MOD(ROW()-2,30))</f>
        <v>46238</v>
      </c>
      <c r="M43">
        <f t="shared" si="2"/>
        <v>12</v>
      </c>
      <c r="N43">
        <f t="shared" si="3"/>
        <v>4</v>
      </c>
      <c r="O43" t="str">
        <f t="shared" si="4"/>
        <v>Aug-2026</v>
      </c>
      <c r="P43">
        <f t="shared" ca="1" si="5"/>
        <v>1</v>
      </c>
      <c r="Q43" s="2">
        <f t="array" ref="Q43">IF($A43="",0,IFERROR(INDEX(Summary!$P$3:$AS$67,$AH43-2,$M43),0))</f>
        <v>0</v>
      </c>
      <c r="R43" s="2">
        <f t="array" ref="R43">IF($A43="",0,ROUND(IFERROR(INDEX(Summary!$O:$O,$AH43),0)/30,0))</f>
        <v>0</v>
      </c>
      <c r="S43">
        <f t="shared" si="6"/>
        <v>0</v>
      </c>
      <c r="T43" s="2">
        <f t="array" ref="T43">IF($S43=1,IFERROR(INDEX(Summary!$O:$O,$AH43),0),0)</f>
        <v>0</v>
      </c>
      <c r="U43" s="2">
        <f t="array" ref="U43">IF($S43=1,IFERROR(INDEX(Summary!$AT:$AT,$AH43),0),0)</f>
        <v>0</v>
      </c>
      <c r="V43" s="2">
        <f t="shared" si="7"/>
        <v>0</v>
      </c>
      <c r="W43" s="2">
        <f t="array" ref="W43">IF($S43=1,IFERROR(INDEX(Summary!$AZ:$AZ,$AH43),0),0)</f>
        <v>0</v>
      </c>
      <c r="X43" s="3">
        <f t="array" ref="X43">IF($S43=1,IFERROR(INDEX(Summary!$BA:$BA,$AH43),0),0)</f>
        <v>0</v>
      </c>
      <c r="Y43" s="2">
        <f t="array" ref="Y43">IF($S43=1,IFERROR(INDEX(Summary!$G:$G,$AH43),0),0)</f>
        <v>0</v>
      </c>
      <c r="Z43" s="2">
        <f t="array" ref="Z43">IF($S43=1,IFERROR(INDEX(Summary!$H:$H,$AH43),0),0)</f>
        <v>0</v>
      </c>
      <c r="AA43" s="2">
        <f t="array" ref="AA43">IF($S43=1,IFERROR(INDEX(Summary!$I:$I,$AH43),0),0)</f>
        <v>0</v>
      </c>
      <c r="AB43" s="2">
        <f t="array" ref="AB43">IF($S43=1,IFERROR(INDEX(Summary!$J:$J,$AH43),0),0)</f>
        <v>0</v>
      </c>
      <c r="AC43" s="2">
        <f t="array" ref="AC43">IF($S43=1,IFERROR(INDEX(Summary!$K:$K,$AH43),0),0)</f>
        <v>0</v>
      </c>
      <c r="AD43" s="2">
        <f t="array" ref="AD43">IF($S43=1,IFERROR(INDEX(Summary!$L:$L,$AH43),0),0)</f>
        <v>0</v>
      </c>
      <c r="AE43" s="2">
        <f t="array" ref="AE43">IF($S43=1,IFERROR(INDEX(Summary!$M:$M,$AH43),0),0)</f>
        <v>0</v>
      </c>
      <c r="AF43" s="2">
        <f t="array" ref="AF43">IF($S43=1,IFERROR(INDEX(Summary!$N:$N,$AH43),0),0)</f>
        <v>0</v>
      </c>
      <c r="AG43">
        <f t="array" ref="AG43">IF($A43="","",IFERROR(INDEX(Summary!$BB:$BB,$AH43),0))</f>
        <v>10</v>
      </c>
      <c r="AH43">
        <f t="shared" si="8"/>
        <v>4</v>
      </c>
    </row>
    <row r="44" spans="1:34" hidden="1">
      <c r="A44" t="str">
        <f t="array" ref="A44">IFERROR(INDEX(Summary!$D:$D,$AH44)&amp;"","")</f>
        <v>FG00537</v>
      </c>
      <c r="B44" t="str">
        <f t="array" ref="B44">IF($A44="","",INDEX(Summary!$E:$E,$AH44))</f>
        <v>Khapli Atta (Stoneground) - 2kg</v>
      </c>
      <c r="C44" t="str">
        <f t="array" ref="C44">IF($A44="","",INDEX(Summary!$B:$B,$AH44))</f>
        <v>Atta</v>
      </c>
      <c r="D44" t="str">
        <f t="array" ref="D44">IF($A44="","",INDEX(Summary!$C:$C,$AH44))</f>
        <v>C39</v>
      </c>
      <c r="E44">
        <f t="array" ref="E44">IF($A44="","",INDEX(Summary!$F:$F,$AH44))</f>
        <v>2</v>
      </c>
      <c r="F44" t="str">
        <f t="array" ref="F44">IF($A44="","",INDEX(Summary!$BC:$BC,$AH44)&amp;"")</f>
        <v>P3 – Normal</v>
      </c>
      <c r="G44">
        <f t="shared" si="0"/>
        <v>3</v>
      </c>
      <c r="H44">
        <f t="shared" si="1"/>
        <v>0</v>
      </c>
      <c r="I44" t="str">
        <f t="array" ref="I44">IF($A44="","",IF(IFERROR(INDEX(Summary!$BA:$BA,$AH44),0)&lt;1,"Under 1 day",IF(INDEX(Summary!$BA:$BA,$AH44)&lt;3,"1-3 days",IF(INDEX(Summary!$BA:$BA,$AH44)&lt;7,"3-7 days","7+ days"))))</f>
        <v>Under 1 day</v>
      </c>
      <c r="J44" t="str">
        <f t="array" ref="J44">IF($A44="","",IF(IFERROR(INDEX(Summary!$AX:$AX,$AH44),0)&lt;0.25,"0-25%",IF(INDEX(Summary!$AX:$AX,$AH44)&lt;0.5,"25-50%",IF(INDEX(Summary!$AX:$AX,$AH44)&lt;0.75,"50-75%","75-100%"))))</f>
        <v>75-100%</v>
      </c>
      <c r="K44" t="str">
        <f t="array" ref="K44">IF($A44="","",INDEX(Summary!$AY:$AY,$AH44)&amp;"")</f>
        <v/>
      </c>
      <c r="L44" s="1">
        <f>IF($A44="","",Summary!$P$2+MOD(ROW()-2,30))</f>
        <v>46239</v>
      </c>
      <c r="M44">
        <f t="shared" si="2"/>
        <v>13</v>
      </c>
      <c r="N44">
        <f t="shared" si="3"/>
        <v>5</v>
      </c>
      <c r="O44" t="str">
        <f t="shared" si="4"/>
        <v>Aug-2026</v>
      </c>
      <c r="P44">
        <f t="shared" ca="1" si="5"/>
        <v>1</v>
      </c>
      <c r="Q44" s="2">
        <f t="array" ref="Q44">IF($A44="",0,IFERROR(INDEX(Summary!$P$3:$AS$67,$AH44-2,$M44),0))</f>
        <v>0</v>
      </c>
      <c r="R44" s="2">
        <f t="array" ref="R44">IF($A44="",0,ROUND(IFERROR(INDEX(Summary!$O:$O,$AH44),0)/30,0))</f>
        <v>0</v>
      </c>
      <c r="S44">
        <f t="shared" si="6"/>
        <v>0</v>
      </c>
      <c r="T44" s="2">
        <f t="array" ref="T44">IF($S44=1,IFERROR(INDEX(Summary!$O:$O,$AH44),0),0)</f>
        <v>0</v>
      </c>
      <c r="U44" s="2">
        <f t="array" ref="U44">IF($S44=1,IFERROR(INDEX(Summary!$AT:$AT,$AH44),0),0)</f>
        <v>0</v>
      </c>
      <c r="V44" s="2">
        <f t="shared" si="7"/>
        <v>0</v>
      </c>
      <c r="W44" s="2">
        <f t="array" ref="W44">IF($S44=1,IFERROR(INDEX(Summary!$AZ:$AZ,$AH44),0),0)</f>
        <v>0</v>
      </c>
      <c r="X44" s="3">
        <f t="array" ref="X44">IF($S44=1,IFERROR(INDEX(Summary!$BA:$BA,$AH44),0),0)</f>
        <v>0</v>
      </c>
      <c r="Y44" s="2">
        <f t="array" ref="Y44">IF($S44=1,IFERROR(INDEX(Summary!$G:$G,$AH44),0),0)</f>
        <v>0</v>
      </c>
      <c r="Z44" s="2">
        <f t="array" ref="Z44">IF($S44=1,IFERROR(INDEX(Summary!$H:$H,$AH44),0),0)</f>
        <v>0</v>
      </c>
      <c r="AA44" s="2">
        <f t="array" ref="AA44">IF($S44=1,IFERROR(INDEX(Summary!$I:$I,$AH44),0),0)</f>
        <v>0</v>
      </c>
      <c r="AB44" s="2">
        <f t="array" ref="AB44">IF($S44=1,IFERROR(INDEX(Summary!$J:$J,$AH44),0),0)</f>
        <v>0</v>
      </c>
      <c r="AC44" s="2">
        <f t="array" ref="AC44">IF($S44=1,IFERROR(INDEX(Summary!$K:$K,$AH44),0),0)</f>
        <v>0</v>
      </c>
      <c r="AD44" s="2">
        <f t="array" ref="AD44">IF($S44=1,IFERROR(INDEX(Summary!$L:$L,$AH44),0),0)</f>
        <v>0</v>
      </c>
      <c r="AE44" s="2">
        <f t="array" ref="AE44">IF($S44=1,IFERROR(INDEX(Summary!$M:$M,$AH44),0),0)</f>
        <v>0</v>
      </c>
      <c r="AF44" s="2">
        <f t="array" ref="AF44">IF($S44=1,IFERROR(INDEX(Summary!$N:$N,$AH44),0),0)</f>
        <v>0</v>
      </c>
      <c r="AG44">
        <f t="array" ref="AG44">IF($A44="","",IFERROR(INDEX(Summary!$BB:$BB,$AH44),0))</f>
        <v>10</v>
      </c>
      <c r="AH44">
        <f t="shared" si="8"/>
        <v>4</v>
      </c>
    </row>
    <row r="45" spans="1:34" hidden="1">
      <c r="A45" t="str">
        <f t="array" ref="A45">IFERROR(INDEX(Summary!$D:$D,$AH45)&amp;"","")</f>
        <v>FG00537</v>
      </c>
      <c r="B45" t="str">
        <f t="array" ref="B45">IF($A45="","",INDEX(Summary!$E:$E,$AH45))</f>
        <v>Khapli Atta (Stoneground) - 2kg</v>
      </c>
      <c r="C45" t="str">
        <f t="array" ref="C45">IF($A45="","",INDEX(Summary!$B:$B,$AH45))</f>
        <v>Atta</v>
      </c>
      <c r="D45" t="str">
        <f t="array" ref="D45">IF($A45="","",INDEX(Summary!$C:$C,$AH45))</f>
        <v>C39</v>
      </c>
      <c r="E45">
        <f t="array" ref="E45">IF($A45="","",INDEX(Summary!$F:$F,$AH45))</f>
        <v>2</v>
      </c>
      <c r="F45" t="str">
        <f t="array" ref="F45">IF($A45="","",INDEX(Summary!$BC:$BC,$AH45)&amp;"")</f>
        <v>P3 – Normal</v>
      </c>
      <c r="G45">
        <f t="shared" si="0"/>
        <v>3</v>
      </c>
      <c r="H45">
        <f t="shared" si="1"/>
        <v>0</v>
      </c>
      <c r="I45" t="str">
        <f t="array" ref="I45">IF($A45="","",IF(IFERROR(INDEX(Summary!$BA:$BA,$AH45),0)&lt;1,"Under 1 day",IF(INDEX(Summary!$BA:$BA,$AH45)&lt;3,"1-3 days",IF(INDEX(Summary!$BA:$BA,$AH45)&lt;7,"3-7 days","7+ days"))))</f>
        <v>Under 1 day</v>
      </c>
      <c r="J45" t="str">
        <f t="array" ref="J45">IF($A45="","",IF(IFERROR(INDEX(Summary!$AX:$AX,$AH45),0)&lt;0.25,"0-25%",IF(INDEX(Summary!$AX:$AX,$AH45)&lt;0.5,"25-50%",IF(INDEX(Summary!$AX:$AX,$AH45)&lt;0.75,"50-75%","75-100%"))))</f>
        <v>75-100%</v>
      </c>
      <c r="K45" t="str">
        <f t="array" ref="K45">IF($A45="","",INDEX(Summary!$AY:$AY,$AH45)&amp;"")</f>
        <v/>
      </c>
      <c r="L45" s="1">
        <f>IF($A45="","",Summary!$P$2+MOD(ROW()-2,30))</f>
        <v>46240</v>
      </c>
      <c r="M45">
        <f t="shared" si="2"/>
        <v>14</v>
      </c>
      <c r="N45">
        <f t="shared" si="3"/>
        <v>6</v>
      </c>
      <c r="O45" t="str">
        <f t="shared" si="4"/>
        <v>Aug-2026</v>
      </c>
      <c r="P45">
        <f t="shared" ca="1" si="5"/>
        <v>1</v>
      </c>
      <c r="Q45" s="2">
        <f t="array" ref="Q45">IF($A45="",0,IFERROR(INDEX(Summary!$P$3:$AS$67,$AH45-2,$M45),0))</f>
        <v>0</v>
      </c>
      <c r="R45" s="2">
        <f t="array" ref="R45">IF($A45="",0,ROUND(IFERROR(INDEX(Summary!$O:$O,$AH45),0)/30,0))</f>
        <v>0</v>
      </c>
      <c r="S45">
        <f t="shared" si="6"/>
        <v>0</v>
      </c>
      <c r="T45" s="2">
        <f t="array" ref="T45">IF($S45=1,IFERROR(INDEX(Summary!$O:$O,$AH45),0),0)</f>
        <v>0</v>
      </c>
      <c r="U45" s="2">
        <f t="array" ref="U45">IF($S45=1,IFERROR(INDEX(Summary!$AT:$AT,$AH45),0),0)</f>
        <v>0</v>
      </c>
      <c r="V45" s="2">
        <f t="shared" si="7"/>
        <v>0</v>
      </c>
      <c r="W45" s="2">
        <f t="array" ref="W45">IF($S45=1,IFERROR(INDEX(Summary!$AZ:$AZ,$AH45),0),0)</f>
        <v>0</v>
      </c>
      <c r="X45" s="3">
        <f t="array" ref="X45">IF($S45=1,IFERROR(INDEX(Summary!$BA:$BA,$AH45),0),0)</f>
        <v>0</v>
      </c>
      <c r="Y45" s="2">
        <f t="array" ref="Y45">IF($S45=1,IFERROR(INDEX(Summary!$G:$G,$AH45),0),0)</f>
        <v>0</v>
      </c>
      <c r="Z45" s="2">
        <f t="array" ref="Z45">IF($S45=1,IFERROR(INDEX(Summary!$H:$H,$AH45),0),0)</f>
        <v>0</v>
      </c>
      <c r="AA45" s="2">
        <f t="array" ref="AA45">IF($S45=1,IFERROR(INDEX(Summary!$I:$I,$AH45),0),0)</f>
        <v>0</v>
      </c>
      <c r="AB45" s="2">
        <f t="array" ref="AB45">IF($S45=1,IFERROR(INDEX(Summary!$J:$J,$AH45),0),0)</f>
        <v>0</v>
      </c>
      <c r="AC45" s="2">
        <f t="array" ref="AC45">IF($S45=1,IFERROR(INDEX(Summary!$K:$K,$AH45),0),0)</f>
        <v>0</v>
      </c>
      <c r="AD45" s="2">
        <f t="array" ref="AD45">IF($S45=1,IFERROR(INDEX(Summary!$L:$L,$AH45),0),0)</f>
        <v>0</v>
      </c>
      <c r="AE45" s="2">
        <f t="array" ref="AE45">IF($S45=1,IFERROR(INDEX(Summary!$M:$M,$AH45),0),0)</f>
        <v>0</v>
      </c>
      <c r="AF45" s="2">
        <f t="array" ref="AF45">IF($S45=1,IFERROR(INDEX(Summary!$N:$N,$AH45),0),0)</f>
        <v>0</v>
      </c>
      <c r="AG45">
        <f t="array" ref="AG45">IF($A45="","",IFERROR(INDEX(Summary!$BB:$BB,$AH45),0))</f>
        <v>10</v>
      </c>
      <c r="AH45">
        <f t="shared" si="8"/>
        <v>4</v>
      </c>
    </row>
    <row r="46" spans="1:34" hidden="1">
      <c r="A46" t="str">
        <f t="array" ref="A46">IFERROR(INDEX(Summary!$D:$D,$AH46)&amp;"","")</f>
        <v>FG00537</v>
      </c>
      <c r="B46" t="str">
        <f t="array" ref="B46">IF($A46="","",INDEX(Summary!$E:$E,$AH46))</f>
        <v>Khapli Atta (Stoneground) - 2kg</v>
      </c>
      <c r="C46" t="str">
        <f t="array" ref="C46">IF($A46="","",INDEX(Summary!$B:$B,$AH46))</f>
        <v>Atta</v>
      </c>
      <c r="D46" t="str">
        <f t="array" ref="D46">IF($A46="","",INDEX(Summary!$C:$C,$AH46))</f>
        <v>C39</v>
      </c>
      <c r="E46">
        <f t="array" ref="E46">IF($A46="","",INDEX(Summary!$F:$F,$AH46))</f>
        <v>2</v>
      </c>
      <c r="F46" t="str">
        <f t="array" ref="F46">IF($A46="","",INDEX(Summary!$BC:$BC,$AH46)&amp;"")</f>
        <v>P3 – Normal</v>
      </c>
      <c r="G46">
        <f t="shared" si="0"/>
        <v>3</v>
      </c>
      <c r="H46">
        <f t="shared" si="1"/>
        <v>0</v>
      </c>
      <c r="I46" t="str">
        <f t="array" ref="I46">IF($A46="","",IF(IFERROR(INDEX(Summary!$BA:$BA,$AH46),0)&lt;1,"Under 1 day",IF(INDEX(Summary!$BA:$BA,$AH46)&lt;3,"1-3 days",IF(INDEX(Summary!$BA:$BA,$AH46)&lt;7,"3-7 days","7+ days"))))</f>
        <v>Under 1 day</v>
      </c>
      <c r="J46" t="str">
        <f t="array" ref="J46">IF($A46="","",IF(IFERROR(INDEX(Summary!$AX:$AX,$AH46),0)&lt;0.25,"0-25%",IF(INDEX(Summary!$AX:$AX,$AH46)&lt;0.5,"25-50%",IF(INDEX(Summary!$AX:$AX,$AH46)&lt;0.75,"50-75%","75-100%"))))</f>
        <v>75-100%</v>
      </c>
      <c r="K46" t="str">
        <f t="array" ref="K46">IF($A46="","",INDEX(Summary!$AY:$AY,$AH46)&amp;"")</f>
        <v/>
      </c>
      <c r="L46" s="1">
        <f>IF($A46="","",Summary!$P$2+MOD(ROW()-2,30))</f>
        <v>46241</v>
      </c>
      <c r="M46">
        <f t="shared" si="2"/>
        <v>15</v>
      </c>
      <c r="N46">
        <f t="shared" si="3"/>
        <v>7</v>
      </c>
      <c r="O46" t="str">
        <f t="shared" si="4"/>
        <v>Aug-2026</v>
      </c>
      <c r="P46">
        <f t="shared" ca="1" si="5"/>
        <v>1</v>
      </c>
      <c r="Q46" s="2">
        <f t="array" ref="Q46">IF($A46="",0,IFERROR(INDEX(Summary!$P$3:$AS$67,$AH46-2,$M46),0))</f>
        <v>0</v>
      </c>
      <c r="R46" s="2">
        <f t="array" ref="R46">IF($A46="",0,ROUND(IFERROR(INDEX(Summary!$O:$O,$AH46),0)/30,0))</f>
        <v>0</v>
      </c>
      <c r="S46">
        <f t="shared" si="6"/>
        <v>0</v>
      </c>
      <c r="T46" s="2">
        <f t="array" ref="T46">IF($S46=1,IFERROR(INDEX(Summary!$O:$O,$AH46),0),0)</f>
        <v>0</v>
      </c>
      <c r="U46" s="2">
        <f t="array" ref="U46">IF($S46=1,IFERROR(INDEX(Summary!$AT:$AT,$AH46),0),0)</f>
        <v>0</v>
      </c>
      <c r="V46" s="2">
        <f t="shared" si="7"/>
        <v>0</v>
      </c>
      <c r="W46" s="2">
        <f t="array" ref="W46">IF($S46=1,IFERROR(INDEX(Summary!$AZ:$AZ,$AH46),0),0)</f>
        <v>0</v>
      </c>
      <c r="X46" s="3">
        <f t="array" ref="X46">IF($S46=1,IFERROR(INDEX(Summary!$BA:$BA,$AH46),0),0)</f>
        <v>0</v>
      </c>
      <c r="Y46" s="2">
        <f t="array" ref="Y46">IF($S46=1,IFERROR(INDEX(Summary!$G:$G,$AH46),0),0)</f>
        <v>0</v>
      </c>
      <c r="Z46" s="2">
        <f t="array" ref="Z46">IF($S46=1,IFERROR(INDEX(Summary!$H:$H,$AH46),0),0)</f>
        <v>0</v>
      </c>
      <c r="AA46" s="2">
        <f t="array" ref="AA46">IF($S46=1,IFERROR(INDEX(Summary!$I:$I,$AH46),0),0)</f>
        <v>0</v>
      </c>
      <c r="AB46" s="2">
        <f t="array" ref="AB46">IF($S46=1,IFERROR(INDEX(Summary!$J:$J,$AH46),0),0)</f>
        <v>0</v>
      </c>
      <c r="AC46" s="2">
        <f t="array" ref="AC46">IF($S46=1,IFERROR(INDEX(Summary!$K:$K,$AH46),0),0)</f>
        <v>0</v>
      </c>
      <c r="AD46" s="2">
        <f t="array" ref="AD46">IF($S46=1,IFERROR(INDEX(Summary!$L:$L,$AH46),0),0)</f>
        <v>0</v>
      </c>
      <c r="AE46" s="2">
        <f t="array" ref="AE46">IF($S46=1,IFERROR(INDEX(Summary!$M:$M,$AH46),0),0)</f>
        <v>0</v>
      </c>
      <c r="AF46" s="2">
        <f t="array" ref="AF46">IF($S46=1,IFERROR(INDEX(Summary!$N:$N,$AH46),0),0)</f>
        <v>0</v>
      </c>
      <c r="AG46">
        <f t="array" ref="AG46">IF($A46="","",IFERROR(INDEX(Summary!$BB:$BB,$AH46),0))</f>
        <v>10</v>
      </c>
      <c r="AH46">
        <f t="shared" si="8"/>
        <v>4</v>
      </c>
    </row>
    <row r="47" spans="1:34" hidden="1">
      <c r="A47" t="str">
        <f t="array" ref="A47">IFERROR(INDEX(Summary!$D:$D,$AH47)&amp;"","")</f>
        <v>FG00537</v>
      </c>
      <c r="B47" t="str">
        <f t="array" ref="B47">IF($A47="","",INDEX(Summary!$E:$E,$AH47))</f>
        <v>Khapli Atta (Stoneground) - 2kg</v>
      </c>
      <c r="C47" t="str">
        <f t="array" ref="C47">IF($A47="","",INDEX(Summary!$B:$B,$AH47))</f>
        <v>Atta</v>
      </c>
      <c r="D47" t="str">
        <f t="array" ref="D47">IF($A47="","",INDEX(Summary!$C:$C,$AH47))</f>
        <v>C39</v>
      </c>
      <c r="E47">
        <f t="array" ref="E47">IF($A47="","",INDEX(Summary!$F:$F,$AH47))</f>
        <v>2</v>
      </c>
      <c r="F47" t="str">
        <f t="array" ref="F47">IF($A47="","",INDEX(Summary!$BC:$BC,$AH47)&amp;"")</f>
        <v>P3 – Normal</v>
      </c>
      <c r="G47">
        <f t="shared" si="0"/>
        <v>3</v>
      </c>
      <c r="H47">
        <f t="shared" si="1"/>
        <v>0</v>
      </c>
      <c r="I47" t="str">
        <f t="array" ref="I47">IF($A47="","",IF(IFERROR(INDEX(Summary!$BA:$BA,$AH47),0)&lt;1,"Under 1 day",IF(INDEX(Summary!$BA:$BA,$AH47)&lt;3,"1-3 days",IF(INDEX(Summary!$BA:$BA,$AH47)&lt;7,"3-7 days","7+ days"))))</f>
        <v>Under 1 day</v>
      </c>
      <c r="J47" t="str">
        <f t="array" ref="J47">IF($A47="","",IF(IFERROR(INDEX(Summary!$AX:$AX,$AH47),0)&lt;0.25,"0-25%",IF(INDEX(Summary!$AX:$AX,$AH47)&lt;0.5,"25-50%",IF(INDEX(Summary!$AX:$AX,$AH47)&lt;0.75,"50-75%","75-100%"))))</f>
        <v>75-100%</v>
      </c>
      <c r="K47" t="str">
        <f t="array" ref="K47">IF($A47="","",INDEX(Summary!$AY:$AY,$AH47)&amp;"")</f>
        <v/>
      </c>
      <c r="L47" s="1">
        <f>IF($A47="","",Summary!$P$2+MOD(ROW()-2,30))</f>
        <v>46242</v>
      </c>
      <c r="M47">
        <f t="shared" si="2"/>
        <v>16</v>
      </c>
      <c r="N47">
        <f t="shared" si="3"/>
        <v>8</v>
      </c>
      <c r="O47" t="str">
        <f t="shared" si="4"/>
        <v>Aug-2026</v>
      </c>
      <c r="P47">
        <f t="shared" ca="1" si="5"/>
        <v>1</v>
      </c>
      <c r="Q47" s="2">
        <f t="array" ref="Q47">IF($A47="",0,IFERROR(INDEX(Summary!$P$3:$AS$67,$AH47-2,$M47),0))</f>
        <v>0</v>
      </c>
      <c r="R47" s="2">
        <f t="array" ref="R47">IF($A47="",0,ROUND(IFERROR(INDEX(Summary!$O:$O,$AH47),0)/30,0))</f>
        <v>0</v>
      </c>
      <c r="S47">
        <f t="shared" si="6"/>
        <v>0</v>
      </c>
      <c r="T47" s="2">
        <f t="array" ref="T47">IF($S47=1,IFERROR(INDEX(Summary!$O:$O,$AH47),0),0)</f>
        <v>0</v>
      </c>
      <c r="U47" s="2">
        <f t="array" ref="U47">IF($S47=1,IFERROR(INDEX(Summary!$AT:$AT,$AH47),0),0)</f>
        <v>0</v>
      </c>
      <c r="V47" s="2">
        <f t="shared" si="7"/>
        <v>0</v>
      </c>
      <c r="W47" s="2">
        <f t="array" ref="W47">IF($S47=1,IFERROR(INDEX(Summary!$AZ:$AZ,$AH47),0),0)</f>
        <v>0</v>
      </c>
      <c r="X47" s="3">
        <f t="array" ref="X47">IF($S47=1,IFERROR(INDEX(Summary!$BA:$BA,$AH47),0),0)</f>
        <v>0</v>
      </c>
      <c r="Y47" s="2">
        <f t="array" ref="Y47">IF($S47=1,IFERROR(INDEX(Summary!$G:$G,$AH47),0),0)</f>
        <v>0</v>
      </c>
      <c r="Z47" s="2">
        <f t="array" ref="Z47">IF($S47=1,IFERROR(INDEX(Summary!$H:$H,$AH47),0),0)</f>
        <v>0</v>
      </c>
      <c r="AA47" s="2">
        <f t="array" ref="AA47">IF($S47=1,IFERROR(INDEX(Summary!$I:$I,$AH47),0),0)</f>
        <v>0</v>
      </c>
      <c r="AB47" s="2">
        <f t="array" ref="AB47">IF($S47=1,IFERROR(INDEX(Summary!$J:$J,$AH47),0),0)</f>
        <v>0</v>
      </c>
      <c r="AC47" s="2">
        <f t="array" ref="AC47">IF($S47=1,IFERROR(INDEX(Summary!$K:$K,$AH47),0),0)</f>
        <v>0</v>
      </c>
      <c r="AD47" s="2">
        <f t="array" ref="AD47">IF($S47=1,IFERROR(INDEX(Summary!$L:$L,$AH47),0),0)</f>
        <v>0</v>
      </c>
      <c r="AE47" s="2">
        <f t="array" ref="AE47">IF($S47=1,IFERROR(INDEX(Summary!$M:$M,$AH47),0),0)</f>
        <v>0</v>
      </c>
      <c r="AF47" s="2">
        <f t="array" ref="AF47">IF($S47=1,IFERROR(INDEX(Summary!$N:$N,$AH47),0),0)</f>
        <v>0</v>
      </c>
      <c r="AG47">
        <f t="array" ref="AG47">IF($A47="","",IFERROR(INDEX(Summary!$BB:$BB,$AH47),0))</f>
        <v>10</v>
      </c>
      <c r="AH47">
        <f t="shared" si="8"/>
        <v>4</v>
      </c>
    </row>
    <row r="48" spans="1:34" hidden="1">
      <c r="A48" t="str">
        <f t="array" ref="A48">IFERROR(INDEX(Summary!$D:$D,$AH48)&amp;"","")</f>
        <v>FG00537</v>
      </c>
      <c r="B48" t="str">
        <f t="array" ref="B48">IF($A48="","",INDEX(Summary!$E:$E,$AH48))</f>
        <v>Khapli Atta (Stoneground) - 2kg</v>
      </c>
      <c r="C48" t="str">
        <f t="array" ref="C48">IF($A48="","",INDEX(Summary!$B:$B,$AH48))</f>
        <v>Atta</v>
      </c>
      <c r="D48" t="str">
        <f t="array" ref="D48">IF($A48="","",INDEX(Summary!$C:$C,$AH48))</f>
        <v>C39</v>
      </c>
      <c r="E48">
        <f t="array" ref="E48">IF($A48="","",INDEX(Summary!$F:$F,$AH48))</f>
        <v>2</v>
      </c>
      <c r="F48" t="str">
        <f t="array" ref="F48">IF($A48="","",INDEX(Summary!$BC:$BC,$AH48)&amp;"")</f>
        <v>P3 – Normal</v>
      </c>
      <c r="G48">
        <f t="shared" si="0"/>
        <v>3</v>
      </c>
      <c r="H48">
        <f t="shared" si="1"/>
        <v>0</v>
      </c>
      <c r="I48" t="str">
        <f t="array" ref="I48">IF($A48="","",IF(IFERROR(INDEX(Summary!$BA:$BA,$AH48),0)&lt;1,"Under 1 day",IF(INDEX(Summary!$BA:$BA,$AH48)&lt;3,"1-3 days",IF(INDEX(Summary!$BA:$BA,$AH48)&lt;7,"3-7 days","7+ days"))))</f>
        <v>Under 1 day</v>
      </c>
      <c r="J48" t="str">
        <f t="array" ref="J48">IF($A48="","",IF(IFERROR(INDEX(Summary!$AX:$AX,$AH48),0)&lt;0.25,"0-25%",IF(INDEX(Summary!$AX:$AX,$AH48)&lt;0.5,"25-50%",IF(INDEX(Summary!$AX:$AX,$AH48)&lt;0.75,"50-75%","75-100%"))))</f>
        <v>75-100%</v>
      </c>
      <c r="K48" t="str">
        <f t="array" ref="K48">IF($A48="","",INDEX(Summary!$AY:$AY,$AH48)&amp;"")</f>
        <v/>
      </c>
      <c r="L48" s="1">
        <f>IF($A48="","",Summary!$P$2+MOD(ROW()-2,30))</f>
        <v>46243</v>
      </c>
      <c r="M48">
        <f t="shared" si="2"/>
        <v>17</v>
      </c>
      <c r="N48">
        <f t="shared" si="3"/>
        <v>9</v>
      </c>
      <c r="O48" t="str">
        <f t="shared" si="4"/>
        <v>Aug-2026</v>
      </c>
      <c r="P48">
        <f t="shared" ca="1" si="5"/>
        <v>1</v>
      </c>
      <c r="Q48" s="2">
        <f t="array" ref="Q48">IF($A48="",0,IFERROR(INDEX(Summary!$P$3:$AS$67,$AH48-2,$M48),0))</f>
        <v>0</v>
      </c>
      <c r="R48" s="2">
        <f t="array" ref="R48">IF($A48="",0,ROUND(IFERROR(INDEX(Summary!$O:$O,$AH48),0)/30,0))</f>
        <v>0</v>
      </c>
      <c r="S48">
        <f t="shared" si="6"/>
        <v>0</v>
      </c>
      <c r="T48" s="2">
        <f t="array" ref="T48">IF($S48=1,IFERROR(INDEX(Summary!$O:$O,$AH48),0),0)</f>
        <v>0</v>
      </c>
      <c r="U48" s="2">
        <f t="array" ref="U48">IF($S48=1,IFERROR(INDEX(Summary!$AT:$AT,$AH48),0),0)</f>
        <v>0</v>
      </c>
      <c r="V48" s="2">
        <f t="shared" si="7"/>
        <v>0</v>
      </c>
      <c r="W48" s="2">
        <f t="array" ref="W48">IF($S48=1,IFERROR(INDEX(Summary!$AZ:$AZ,$AH48),0),0)</f>
        <v>0</v>
      </c>
      <c r="X48" s="3">
        <f t="array" ref="X48">IF($S48=1,IFERROR(INDEX(Summary!$BA:$BA,$AH48),0),0)</f>
        <v>0</v>
      </c>
      <c r="Y48" s="2">
        <f t="array" ref="Y48">IF($S48=1,IFERROR(INDEX(Summary!$G:$G,$AH48),0),0)</f>
        <v>0</v>
      </c>
      <c r="Z48" s="2">
        <f t="array" ref="Z48">IF($S48=1,IFERROR(INDEX(Summary!$H:$H,$AH48),0),0)</f>
        <v>0</v>
      </c>
      <c r="AA48" s="2">
        <f t="array" ref="AA48">IF($S48=1,IFERROR(INDEX(Summary!$I:$I,$AH48),0),0)</f>
        <v>0</v>
      </c>
      <c r="AB48" s="2">
        <f t="array" ref="AB48">IF($S48=1,IFERROR(INDEX(Summary!$J:$J,$AH48),0),0)</f>
        <v>0</v>
      </c>
      <c r="AC48" s="2">
        <f t="array" ref="AC48">IF($S48=1,IFERROR(INDEX(Summary!$K:$K,$AH48),0),0)</f>
        <v>0</v>
      </c>
      <c r="AD48" s="2">
        <f t="array" ref="AD48">IF($S48=1,IFERROR(INDEX(Summary!$L:$L,$AH48),0),0)</f>
        <v>0</v>
      </c>
      <c r="AE48" s="2">
        <f t="array" ref="AE48">IF($S48=1,IFERROR(INDEX(Summary!$M:$M,$AH48),0),0)</f>
        <v>0</v>
      </c>
      <c r="AF48" s="2">
        <f t="array" ref="AF48">IF($S48=1,IFERROR(INDEX(Summary!$N:$N,$AH48),0),0)</f>
        <v>0</v>
      </c>
      <c r="AG48">
        <f t="array" ref="AG48">IF($A48="","",IFERROR(INDEX(Summary!$BB:$BB,$AH48),0))</f>
        <v>10</v>
      </c>
      <c r="AH48">
        <f t="shared" si="8"/>
        <v>4</v>
      </c>
    </row>
    <row r="49" spans="1:34" hidden="1">
      <c r="A49" t="str">
        <f t="array" ref="A49">IFERROR(INDEX(Summary!$D:$D,$AH49)&amp;"","")</f>
        <v>FG00537</v>
      </c>
      <c r="B49" t="str">
        <f t="array" ref="B49">IF($A49="","",INDEX(Summary!$E:$E,$AH49))</f>
        <v>Khapli Atta (Stoneground) - 2kg</v>
      </c>
      <c r="C49" t="str">
        <f t="array" ref="C49">IF($A49="","",INDEX(Summary!$B:$B,$AH49))</f>
        <v>Atta</v>
      </c>
      <c r="D49" t="str">
        <f t="array" ref="D49">IF($A49="","",INDEX(Summary!$C:$C,$AH49))</f>
        <v>C39</v>
      </c>
      <c r="E49">
        <f t="array" ref="E49">IF($A49="","",INDEX(Summary!$F:$F,$AH49))</f>
        <v>2</v>
      </c>
      <c r="F49" t="str">
        <f t="array" ref="F49">IF($A49="","",INDEX(Summary!$BC:$BC,$AH49)&amp;"")</f>
        <v>P3 – Normal</v>
      </c>
      <c r="G49">
        <f t="shared" si="0"/>
        <v>3</v>
      </c>
      <c r="H49">
        <f t="shared" si="1"/>
        <v>0</v>
      </c>
      <c r="I49" t="str">
        <f t="array" ref="I49">IF($A49="","",IF(IFERROR(INDEX(Summary!$BA:$BA,$AH49),0)&lt;1,"Under 1 day",IF(INDEX(Summary!$BA:$BA,$AH49)&lt;3,"1-3 days",IF(INDEX(Summary!$BA:$BA,$AH49)&lt;7,"3-7 days","7+ days"))))</f>
        <v>Under 1 day</v>
      </c>
      <c r="J49" t="str">
        <f t="array" ref="J49">IF($A49="","",IF(IFERROR(INDEX(Summary!$AX:$AX,$AH49),0)&lt;0.25,"0-25%",IF(INDEX(Summary!$AX:$AX,$AH49)&lt;0.5,"25-50%",IF(INDEX(Summary!$AX:$AX,$AH49)&lt;0.75,"50-75%","75-100%"))))</f>
        <v>75-100%</v>
      </c>
      <c r="K49" t="str">
        <f t="array" ref="K49">IF($A49="","",INDEX(Summary!$AY:$AY,$AH49)&amp;"")</f>
        <v/>
      </c>
      <c r="L49" s="1">
        <f>IF($A49="","",Summary!$P$2+MOD(ROW()-2,30))</f>
        <v>46244</v>
      </c>
      <c r="M49">
        <f t="shared" si="2"/>
        <v>18</v>
      </c>
      <c r="N49">
        <f t="shared" si="3"/>
        <v>10</v>
      </c>
      <c r="O49" t="str">
        <f t="shared" si="4"/>
        <v>Aug-2026</v>
      </c>
      <c r="P49">
        <f t="shared" ca="1" si="5"/>
        <v>1</v>
      </c>
      <c r="Q49" s="2">
        <f t="array" ref="Q49">IF($A49="",0,IFERROR(INDEX(Summary!$P$3:$AS$67,$AH49-2,$M49),0))</f>
        <v>0</v>
      </c>
      <c r="R49" s="2">
        <f t="array" ref="R49">IF($A49="",0,ROUND(IFERROR(INDEX(Summary!$O:$O,$AH49),0)/30,0))</f>
        <v>0</v>
      </c>
      <c r="S49">
        <f t="shared" si="6"/>
        <v>0</v>
      </c>
      <c r="T49" s="2">
        <f t="array" ref="T49">IF($S49=1,IFERROR(INDEX(Summary!$O:$O,$AH49),0),0)</f>
        <v>0</v>
      </c>
      <c r="U49" s="2">
        <f t="array" ref="U49">IF($S49=1,IFERROR(INDEX(Summary!$AT:$AT,$AH49),0),0)</f>
        <v>0</v>
      </c>
      <c r="V49" s="2">
        <f t="shared" si="7"/>
        <v>0</v>
      </c>
      <c r="W49" s="2">
        <f t="array" ref="W49">IF($S49=1,IFERROR(INDEX(Summary!$AZ:$AZ,$AH49),0),0)</f>
        <v>0</v>
      </c>
      <c r="X49" s="3">
        <f t="array" ref="X49">IF($S49=1,IFERROR(INDEX(Summary!$BA:$BA,$AH49),0),0)</f>
        <v>0</v>
      </c>
      <c r="Y49" s="2">
        <f t="array" ref="Y49">IF($S49=1,IFERROR(INDEX(Summary!$G:$G,$AH49),0),0)</f>
        <v>0</v>
      </c>
      <c r="Z49" s="2">
        <f t="array" ref="Z49">IF($S49=1,IFERROR(INDEX(Summary!$H:$H,$AH49),0),0)</f>
        <v>0</v>
      </c>
      <c r="AA49" s="2">
        <f t="array" ref="AA49">IF($S49=1,IFERROR(INDEX(Summary!$I:$I,$AH49),0),0)</f>
        <v>0</v>
      </c>
      <c r="AB49" s="2">
        <f t="array" ref="AB49">IF($S49=1,IFERROR(INDEX(Summary!$J:$J,$AH49),0),0)</f>
        <v>0</v>
      </c>
      <c r="AC49" s="2">
        <f t="array" ref="AC49">IF($S49=1,IFERROR(INDEX(Summary!$K:$K,$AH49),0),0)</f>
        <v>0</v>
      </c>
      <c r="AD49" s="2">
        <f t="array" ref="AD49">IF($S49=1,IFERROR(INDEX(Summary!$L:$L,$AH49),0),0)</f>
        <v>0</v>
      </c>
      <c r="AE49" s="2">
        <f t="array" ref="AE49">IF($S49=1,IFERROR(INDEX(Summary!$M:$M,$AH49),0),0)</f>
        <v>0</v>
      </c>
      <c r="AF49" s="2">
        <f t="array" ref="AF49">IF($S49=1,IFERROR(INDEX(Summary!$N:$N,$AH49),0),0)</f>
        <v>0</v>
      </c>
      <c r="AG49">
        <f t="array" ref="AG49">IF($A49="","",IFERROR(INDEX(Summary!$BB:$BB,$AH49),0))</f>
        <v>10</v>
      </c>
      <c r="AH49">
        <f t="shared" si="8"/>
        <v>4</v>
      </c>
    </row>
    <row r="50" spans="1:34" hidden="1">
      <c r="A50" t="str">
        <f t="array" ref="A50">IFERROR(INDEX(Summary!$D:$D,$AH50)&amp;"","")</f>
        <v>FG00537</v>
      </c>
      <c r="B50" t="str">
        <f t="array" ref="B50">IF($A50="","",INDEX(Summary!$E:$E,$AH50))</f>
        <v>Khapli Atta (Stoneground) - 2kg</v>
      </c>
      <c r="C50" t="str">
        <f t="array" ref="C50">IF($A50="","",INDEX(Summary!$B:$B,$AH50))</f>
        <v>Atta</v>
      </c>
      <c r="D50" t="str">
        <f t="array" ref="D50">IF($A50="","",INDEX(Summary!$C:$C,$AH50))</f>
        <v>C39</v>
      </c>
      <c r="E50">
        <f t="array" ref="E50">IF($A50="","",INDEX(Summary!$F:$F,$AH50))</f>
        <v>2</v>
      </c>
      <c r="F50" t="str">
        <f t="array" ref="F50">IF($A50="","",INDEX(Summary!$BC:$BC,$AH50)&amp;"")</f>
        <v>P3 – Normal</v>
      </c>
      <c r="G50">
        <f t="shared" si="0"/>
        <v>3</v>
      </c>
      <c r="H50">
        <f t="shared" si="1"/>
        <v>0</v>
      </c>
      <c r="I50" t="str">
        <f t="array" ref="I50">IF($A50="","",IF(IFERROR(INDEX(Summary!$BA:$BA,$AH50),0)&lt;1,"Under 1 day",IF(INDEX(Summary!$BA:$BA,$AH50)&lt;3,"1-3 days",IF(INDEX(Summary!$BA:$BA,$AH50)&lt;7,"3-7 days","7+ days"))))</f>
        <v>Under 1 day</v>
      </c>
      <c r="J50" t="str">
        <f t="array" ref="J50">IF($A50="","",IF(IFERROR(INDEX(Summary!$AX:$AX,$AH50),0)&lt;0.25,"0-25%",IF(INDEX(Summary!$AX:$AX,$AH50)&lt;0.5,"25-50%",IF(INDEX(Summary!$AX:$AX,$AH50)&lt;0.75,"50-75%","75-100%"))))</f>
        <v>75-100%</v>
      </c>
      <c r="K50" t="str">
        <f t="array" ref="K50">IF($A50="","",INDEX(Summary!$AY:$AY,$AH50)&amp;"")</f>
        <v/>
      </c>
      <c r="L50" s="1">
        <f>IF($A50="","",Summary!$P$2+MOD(ROW()-2,30))</f>
        <v>46245</v>
      </c>
      <c r="M50">
        <f t="shared" si="2"/>
        <v>19</v>
      </c>
      <c r="N50">
        <f t="shared" si="3"/>
        <v>11</v>
      </c>
      <c r="O50" t="str">
        <f t="shared" si="4"/>
        <v>Aug-2026</v>
      </c>
      <c r="P50">
        <f t="shared" ca="1" si="5"/>
        <v>1</v>
      </c>
      <c r="Q50" s="2">
        <f t="array" ref="Q50">IF($A50="",0,IFERROR(INDEX(Summary!$P$3:$AS$67,$AH50-2,$M50),0))</f>
        <v>5409</v>
      </c>
      <c r="R50" s="2">
        <f t="array" ref="R50">IF($A50="",0,ROUND(IFERROR(INDEX(Summary!$O:$O,$AH50),0)/30,0))</f>
        <v>0</v>
      </c>
      <c r="S50">
        <f t="shared" si="6"/>
        <v>0</v>
      </c>
      <c r="T50" s="2">
        <f t="array" ref="T50">IF($S50=1,IFERROR(INDEX(Summary!$O:$O,$AH50),0),0)</f>
        <v>0</v>
      </c>
      <c r="U50" s="2">
        <f t="array" ref="U50">IF($S50=1,IFERROR(INDEX(Summary!$AT:$AT,$AH50),0),0)</f>
        <v>0</v>
      </c>
      <c r="V50" s="2">
        <f t="shared" si="7"/>
        <v>0</v>
      </c>
      <c r="W50" s="2">
        <f t="array" ref="W50">IF($S50=1,IFERROR(INDEX(Summary!$AZ:$AZ,$AH50),0),0)</f>
        <v>0</v>
      </c>
      <c r="X50" s="3">
        <f t="array" ref="X50">IF($S50=1,IFERROR(INDEX(Summary!$BA:$BA,$AH50),0),0)</f>
        <v>0</v>
      </c>
      <c r="Y50" s="2">
        <f t="array" ref="Y50">IF($S50=1,IFERROR(INDEX(Summary!$G:$G,$AH50),0),0)</f>
        <v>0</v>
      </c>
      <c r="Z50" s="2">
        <f t="array" ref="Z50">IF($S50=1,IFERROR(INDEX(Summary!$H:$H,$AH50),0),0)</f>
        <v>0</v>
      </c>
      <c r="AA50" s="2">
        <f t="array" ref="AA50">IF($S50=1,IFERROR(INDEX(Summary!$I:$I,$AH50),0),0)</f>
        <v>0</v>
      </c>
      <c r="AB50" s="2">
        <f t="array" ref="AB50">IF($S50=1,IFERROR(INDEX(Summary!$J:$J,$AH50),0),0)</f>
        <v>0</v>
      </c>
      <c r="AC50" s="2">
        <f t="array" ref="AC50">IF($S50=1,IFERROR(INDEX(Summary!$K:$K,$AH50),0),0)</f>
        <v>0</v>
      </c>
      <c r="AD50" s="2">
        <f t="array" ref="AD50">IF($S50=1,IFERROR(INDEX(Summary!$L:$L,$AH50),0),0)</f>
        <v>0</v>
      </c>
      <c r="AE50" s="2">
        <f t="array" ref="AE50">IF($S50=1,IFERROR(INDEX(Summary!$M:$M,$AH50),0),0)</f>
        <v>0</v>
      </c>
      <c r="AF50" s="2">
        <f t="array" ref="AF50">IF($S50=1,IFERROR(INDEX(Summary!$N:$N,$AH50),0),0)</f>
        <v>0</v>
      </c>
      <c r="AG50">
        <f t="array" ref="AG50">IF($A50="","",IFERROR(INDEX(Summary!$BB:$BB,$AH50),0))</f>
        <v>10</v>
      </c>
      <c r="AH50">
        <f t="shared" si="8"/>
        <v>4</v>
      </c>
    </row>
    <row r="51" spans="1:34" hidden="1">
      <c r="A51" t="str">
        <f t="array" ref="A51">IFERROR(INDEX(Summary!$D:$D,$AH51)&amp;"","")</f>
        <v>FG00537</v>
      </c>
      <c r="B51" t="str">
        <f t="array" ref="B51">IF($A51="","",INDEX(Summary!$E:$E,$AH51))</f>
        <v>Khapli Atta (Stoneground) - 2kg</v>
      </c>
      <c r="C51" t="str">
        <f t="array" ref="C51">IF($A51="","",INDEX(Summary!$B:$B,$AH51))</f>
        <v>Atta</v>
      </c>
      <c r="D51" t="str">
        <f t="array" ref="D51">IF($A51="","",INDEX(Summary!$C:$C,$AH51))</f>
        <v>C39</v>
      </c>
      <c r="E51">
        <f t="array" ref="E51">IF($A51="","",INDEX(Summary!$F:$F,$AH51))</f>
        <v>2</v>
      </c>
      <c r="F51" t="str">
        <f t="array" ref="F51">IF($A51="","",INDEX(Summary!$BC:$BC,$AH51)&amp;"")</f>
        <v>P3 – Normal</v>
      </c>
      <c r="G51">
        <f t="shared" si="0"/>
        <v>3</v>
      </c>
      <c r="H51">
        <f t="shared" si="1"/>
        <v>0</v>
      </c>
      <c r="I51" t="str">
        <f t="array" ref="I51">IF($A51="","",IF(IFERROR(INDEX(Summary!$BA:$BA,$AH51),0)&lt;1,"Under 1 day",IF(INDEX(Summary!$BA:$BA,$AH51)&lt;3,"1-3 days",IF(INDEX(Summary!$BA:$BA,$AH51)&lt;7,"3-7 days","7+ days"))))</f>
        <v>Under 1 day</v>
      </c>
      <c r="J51" t="str">
        <f t="array" ref="J51">IF($A51="","",IF(IFERROR(INDEX(Summary!$AX:$AX,$AH51),0)&lt;0.25,"0-25%",IF(INDEX(Summary!$AX:$AX,$AH51)&lt;0.5,"25-50%",IF(INDEX(Summary!$AX:$AX,$AH51)&lt;0.75,"50-75%","75-100%"))))</f>
        <v>75-100%</v>
      </c>
      <c r="K51" t="str">
        <f t="array" ref="K51">IF($A51="","",INDEX(Summary!$AY:$AY,$AH51)&amp;"")</f>
        <v/>
      </c>
      <c r="L51" s="1">
        <f>IF($A51="","",Summary!$P$2+MOD(ROW()-2,30))</f>
        <v>46246</v>
      </c>
      <c r="M51">
        <f t="shared" si="2"/>
        <v>20</v>
      </c>
      <c r="N51">
        <f t="shared" si="3"/>
        <v>12</v>
      </c>
      <c r="O51" t="str">
        <f t="shared" si="4"/>
        <v>Aug-2026</v>
      </c>
      <c r="P51">
        <f t="shared" ca="1" si="5"/>
        <v>1</v>
      </c>
      <c r="Q51" s="2">
        <f t="array" ref="Q51">IF($A51="",0,IFERROR(INDEX(Summary!$P$3:$AS$67,$AH51-2,$M51),0))</f>
        <v>10818</v>
      </c>
      <c r="R51" s="2">
        <f t="array" ref="R51">IF($A51="",0,ROUND(IFERROR(INDEX(Summary!$O:$O,$AH51),0)/30,0))</f>
        <v>0</v>
      </c>
      <c r="S51">
        <f t="shared" si="6"/>
        <v>0</v>
      </c>
      <c r="T51" s="2">
        <f t="array" ref="T51">IF($S51=1,IFERROR(INDEX(Summary!$O:$O,$AH51),0),0)</f>
        <v>0</v>
      </c>
      <c r="U51" s="2">
        <f t="array" ref="U51">IF($S51=1,IFERROR(INDEX(Summary!$AT:$AT,$AH51),0),0)</f>
        <v>0</v>
      </c>
      <c r="V51" s="2">
        <f t="shared" si="7"/>
        <v>0</v>
      </c>
      <c r="W51" s="2">
        <f t="array" ref="W51">IF($S51=1,IFERROR(INDEX(Summary!$AZ:$AZ,$AH51),0),0)</f>
        <v>0</v>
      </c>
      <c r="X51" s="3">
        <f t="array" ref="X51">IF($S51=1,IFERROR(INDEX(Summary!$BA:$BA,$AH51),0),0)</f>
        <v>0</v>
      </c>
      <c r="Y51" s="2">
        <f t="array" ref="Y51">IF($S51=1,IFERROR(INDEX(Summary!$G:$G,$AH51),0),0)</f>
        <v>0</v>
      </c>
      <c r="Z51" s="2">
        <f t="array" ref="Z51">IF($S51=1,IFERROR(INDEX(Summary!$H:$H,$AH51),0),0)</f>
        <v>0</v>
      </c>
      <c r="AA51" s="2">
        <f t="array" ref="AA51">IF($S51=1,IFERROR(INDEX(Summary!$I:$I,$AH51),0),0)</f>
        <v>0</v>
      </c>
      <c r="AB51" s="2">
        <f t="array" ref="AB51">IF($S51=1,IFERROR(INDEX(Summary!$J:$J,$AH51),0),0)</f>
        <v>0</v>
      </c>
      <c r="AC51" s="2">
        <f t="array" ref="AC51">IF($S51=1,IFERROR(INDEX(Summary!$K:$K,$AH51),0),0)</f>
        <v>0</v>
      </c>
      <c r="AD51" s="2">
        <f t="array" ref="AD51">IF($S51=1,IFERROR(INDEX(Summary!$L:$L,$AH51),0),0)</f>
        <v>0</v>
      </c>
      <c r="AE51" s="2">
        <f t="array" ref="AE51">IF($S51=1,IFERROR(INDEX(Summary!$M:$M,$AH51),0),0)</f>
        <v>0</v>
      </c>
      <c r="AF51" s="2">
        <f t="array" ref="AF51">IF($S51=1,IFERROR(INDEX(Summary!$N:$N,$AH51),0),0)</f>
        <v>0</v>
      </c>
      <c r="AG51">
        <f t="array" ref="AG51">IF($A51="","",IFERROR(INDEX(Summary!$BB:$BB,$AH51),0))</f>
        <v>10</v>
      </c>
      <c r="AH51">
        <f t="shared" si="8"/>
        <v>4</v>
      </c>
    </row>
    <row r="52" spans="1:34" hidden="1">
      <c r="A52" t="str">
        <f t="array" ref="A52">IFERROR(INDEX(Summary!$D:$D,$AH52)&amp;"","")</f>
        <v>FG00537</v>
      </c>
      <c r="B52" t="str">
        <f t="array" ref="B52">IF($A52="","",INDEX(Summary!$E:$E,$AH52))</f>
        <v>Khapli Atta (Stoneground) - 2kg</v>
      </c>
      <c r="C52" t="str">
        <f t="array" ref="C52">IF($A52="","",INDEX(Summary!$B:$B,$AH52))</f>
        <v>Atta</v>
      </c>
      <c r="D52" t="str">
        <f t="array" ref="D52">IF($A52="","",INDEX(Summary!$C:$C,$AH52))</f>
        <v>C39</v>
      </c>
      <c r="E52">
        <f t="array" ref="E52">IF($A52="","",INDEX(Summary!$F:$F,$AH52))</f>
        <v>2</v>
      </c>
      <c r="F52" t="str">
        <f t="array" ref="F52">IF($A52="","",INDEX(Summary!$BC:$BC,$AH52)&amp;"")</f>
        <v>P3 – Normal</v>
      </c>
      <c r="G52">
        <f t="shared" si="0"/>
        <v>3</v>
      </c>
      <c r="H52">
        <f t="shared" si="1"/>
        <v>0</v>
      </c>
      <c r="I52" t="str">
        <f t="array" ref="I52">IF($A52="","",IF(IFERROR(INDEX(Summary!$BA:$BA,$AH52),0)&lt;1,"Under 1 day",IF(INDEX(Summary!$BA:$BA,$AH52)&lt;3,"1-3 days",IF(INDEX(Summary!$BA:$BA,$AH52)&lt;7,"3-7 days","7+ days"))))</f>
        <v>Under 1 day</v>
      </c>
      <c r="J52" t="str">
        <f t="array" ref="J52">IF($A52="","",IF(IFERROR(INDEX(Summary!$AX:$AX,$AH52),0)&lt;0.25,"0-25%",IF(INDEX(Summary!$AX:$AX,$AH52)&lt;0.5,"25-50%",IF(INDEX(Summary!$AX:$AX,$AH52)&lt;0.75,"50-75%","75-100%"))))</f>
        <v>75-100%</v>
      </c>
      <c r="K52" t="str">
        <f t="array" ref="K52">IF($A52="","",INDEX(Summary!$AY:$AY,$AH52)&amp;"")</f>
        <v/>
      </c>
      <c r="L52" s="1">
        <f>IF($A52="","",Summary!$P$2+MOD(ROW()-2,30))</f>
        <v>46247</v>
      </c>
      <c r="M52">
        <f t="shared" si="2"/>
        <v>21</v>
      </c>
      <c r="N52">
        <f t="shared" si="3"/>
        <v>13</v>
      </c>
      <c r="O52" t="str">
        <f t="shared" si="4"/>
        <v>Aug-2026</v>
      </c>
      <c r="P52">
        <f t="shared" ca="1" si="5"/>
        <v>1</v>
      </c>
      <c r="Q52" s="2">
        <f t="array" ref="Q52">IF($A52="",0,IFERROR(INDEX(Summary!$P$3:$AS$67,$AH52-2,$M52),0))</f>
        <v>299</v>
      </c>
      <c r="R52" s="2">
        <f t="array" ref="R52">IF($A52="",0,ROUND(IFERROR(INDEX(Summary!$O:$O,$AH52),0)/30,0))</f>
        <v>0</v>
      </c>
      <c r="S52">
        <f t="shared" si="6"/>
        <v>0</v>
      </c>
      <c r="T52" s="2">
        <f t="array" ref="T52">IF($S52=1,IFERROR(INDEX(Summary!$O:$O,$AH52),0),0)</f>
        <v>0</v>
      </c>
      <c r="U52" s="2">
        <f t="array" ref="U52">IF($S52=1,IFERROR(INDEX(Summary!$AT:$AT,$AH52),0),0)</f>
        <v>0</v>
      </c>
      <c r="V52" s="2">
        <f t="shared" si="7"/>
        <v>0</v>
      </c>
      <c r="W52" s="2">
        <f t="array" ref="W52">IF($S52=1,IFERROR(INDEX(Summary!$AZ:$AZ,$AH52),0),0)</f>
        <v>0</v>
      </c>
      <c r="X52" s="3">
        <f t="array" ref="X52">IF($S52=1,IFERROR(INDEX(Summary!$BA:$BA,$AH52),0),0)</f>
        <v>0</v>
      </c>
      <c r="Y52" s="2">
        <f t="array" ref="Y52">IF($S52=1,IFERROR(INDEX(Summary!$G:$G,$AH52),0),0)</f>
        <v>0</v>
      </c>
      <c r="Z52" s="2">
        <f t="array" ref="Z52">IF($S52=1,IFERROR(INDEX(Summary!$H:$H,$AH52),0),0)</f>
        <v>0</v>
      </c>
      <c r="AA52" s="2">
        <f t="array" ref="AA52">IF($S52=1,IFERROR(INDEX(Summary!$I:$I,$AH52),0),0)</f>
        <v>0</v>
      </c>
      <c r="AB52" s="2">
        <f t="array" ref="AB52">IF($S52=1,IFERROR(INDEX(Summary!$J:$J,$AH52),0),0)</f>
        <v>0</v>
      </c>
      <c r="AC52" s="2">
        <f t="array" ref="AC52">IF($S52=1,IFERROR(INDEX(Summary!$K:$K,$AH52),0),0)</f>
        <v>0</v>
      </c>
      <c r="AD52" s="2">
        <f t="array" ref="AD52">IF($S52=1,IFERROR(INDEX(Summary!$L:$L,$AH52),0),0)</f>
        <v>0</v>
      </c>
      <c r="AE52" s="2">
        <f t="array" ref="AE52">IF($S52=1,IFERROR(INDEX(Summary!$M:$M,$AH52),0),0)</f>
        <v>0</v>
      </c>
      <c r="AF52" s="2">
        <f t="array" ref="AF52">IF($S52=1,IFERROR(INDEX(Summary!$N:$N,$AH52),0),0)</f>
        <v>0</v>
      </c>
      <c r="AG52">
        <f t="array" ref="AG52">IF($A52="","",IFERROR(INDEX(Summary!$BB:$BB,$AH52),0))</f>
        <v>10</v>
      </c>
      <c r="AH52">
        <f t="shared" si="8"/>
        <v>4</v>
      </c>
    </row>
    <row r="53" spans="1:34" hidden="1">
      <c r="A53" t="str">
        <f t="array" ref="A53">IFERROR(INDEX(Summary!$D:$D,$AH53)&amp;"","")</f>
        <v>FG00537</v>
      </c>
      <c r="B53" t="str">
        <f t="array" ref="B53">IF($A53="","",INDEX(Summary!$E:$E,$AH53))</f>
        <v>Khapli Atta (Stoneground) - 2kg</v>
      </c>
      <c r="C53" t="str">
        <f t="array" ref="C53">IF($A53="","",INDEX(Summary!$B:$B,$AH53))</f>
        <v>Atta</v>
      </c>
      <c r="D53" t="str">
        <f t="array" ref="D53">IF($A53="","",INDEX(Summary!$C:$C,$AH53))</f>
        <v>C39</v>
      </c>
      <c r="E53">
        <f t="array" ref="E53">IF($A53="","",INDEX(Summary!$F:$F,$AH53))</f>
        <v>2</v>
      </c>
      <c r="F53" t="str">
        <f t="array" ref="F53">IF($A53="","",INDEX(Summary!$BC:$BC,$AH53)&amp;"")</f>
        <v>P3 – Normal</v>
      </c>
      <c r="G53">
        <f t="shared" si="0"/>
        <v>3</v>
      </c>
      <c r="H53">
        <f t="shared" si="1"/>
        <v>0</v>
      </c>
      <c r="I53" t="str">
        <f t="array" ref="I53">IF($A53="","",IF(IFERROR(INDEX(Summary!$BA:$BA,$AH53),0)&lt;1,"Under 1 day",IF(INDEX(Summary!$BA:$BA,$AH53)&lt;3,"1-3 days",IF(INDEX(Summary!$BA:$BA,$AH53)&lt;7,"3-7 days","7+ days"))))</f>
        <v>Under 1 day</v>
      </c>
      <c r="J53" t="str">
        <f t="array" ref="J53">IF($A53="","",IF(IFERROR(INDEX(Summary!$AX:$AX,$AH53),0)&lt;0.25,"0-25%",IF(INDEX(Summary!$AX:$AX,$AH53)&lt;0.5,"25-50%",IF(INDEX(Summary!$AX:$AX,$AH53)&lt;0.75,"50-75%","75-100%"))))</f>
        <v>75-100%</v>
      </c>
      <c r="K53" t="str">
        <f t="array" ref="K53">IF($A53="","",INDEX(Summary!$AY:$AY,$AH53)&amp;"")</f>
        <v/>
      </c>
      <c r="L53" s="1">
        <f>IF($A53="","",Summary!$P$2+MOD(ROW()-2,30))</f>
        <v>46248</v>
      </c>
      <c r="M53">
        <f t="shared" si="2"/>
        <v>22</v>
      </c>
      <c r="N53">
        <f t="shared" si="3"/>
        <v>14</v>
      </c>
      <c r="O53" t="str">
        <f t="shared" si="4"/>
        <v>Aug-2026</v>
      </c>
      <c r="P53">
        <f t="shared" ca="1" si="5"/>
        <v>1</v>
      </c>
      <c r="Q53" s="2">
        <f t="array" ref="Q53">IF($A53="",0,IFERROR(INDEX(Summary!$P$3:$AS$67,$AH53-2,$M53),0))</f>
        <v>0</v>
      </c>
      <c r="R53" s="2">
        <f t="array" ref="R53">IF($A53="",0,ROUND(IFERROR(INDEX(Summary!$O:$O,$AH53),0)/30,0))</f>
        <v>0</v>
      </c>
      <c r="S53">
        <f t="shared" si="6"/>
        <v>0</v>
      </c>
      <c r="T53" s="2">
        <f t="array" ref="T53">IF($S53=1,IFERROR(INDEX(Summary!$O:$O,$AH53),0),0)</f>
        <v>0</v>
      </c>
      <c r="U53" s="2">
        <f t="array" ref="U53">IF($S53=1,IFERROR(INDEX(Summary!$AT:$AT,$AH53),0),0)</f>
        <v>0</v>
      </c>
      <c r="V53" s="2">
        <f t="shared" si="7"/>
        <v>0</v>
      </c>
      <c r="W53" s="2">
        <f t="array" ref="W53">IF($S53=1,IFERROR(INDEX(Summary!$AZ:$AZ,$AH53),0),0)</f>
        <v>0</v>
      </c>
      <c r="X53" s="3">
        <f t="array" ref="X53">IF($S53=1,IFERROR(INDEX(Summary!$BA:$BA,$AH53),0),0)</f>
        <v>0</v>
      </c>
      <c r="Y53" s="2">
        <f t="array" ref="Y53">IF($S53=1,IFERROR(INDEX(Summary!$G:$G,$AH53),0),0)</f>
        <v>0</v>
      </c>
      <c r="Z53" s="2">
        <f t="array" ref="Z53">IF($S53=1,IFERROR(INDEX(Summary!$H:$H,$AH53),0),0)</f>
        <v>0</v>
      </c>
      <c r="AA53" s="2">
        <f t="array" ref="AA53">IF($S53=1,IFERROR(INDEX(Summary!$I:$I,$AH53),0),0)</f>
        <v>0</v>
      </c>
      <c r="AB53" s="2">
        <f t="array" ref="AB53">IF($S53=1,IFERROR(INDEX(Summary!$J:$J,$AH53),0),0)</f>
        <v>0</v>
      </c>
      <c r="AC53" s="2">
        <f t="array" ref="AC53">IF($S53=1,IFERROR(INDEX(Summary!$K:$K,$AH53),0),0)</f>
        <v>0</v>
      </c>
      <c r="AD53" s="2">
        <f t="array" ref="AD53">IF($S53=1,IFERROR(INDEX(Summary!$L:$L,$AH53),0),0)</f>
        <v>0</v>
      </c>
      <c r="AE53" s="2">
        <f t="array" ref="AE53">IF($S53=1,IFERROR(INDEX(Summary!$M:$M,$AH53),0),0)</f>
        <v>0</v>
      </c>
      <c r="AF53" s="2">
        <f t="array" ref="AF53">IF($S53=1,IFERROR(INDEX(Summary!$N:$N,$AH53),0),0)</f>
        <v>0</v>
      </c>
      <c r="AG53">
        <f t="array" ref="AG53">IF($A53="","",IFERROR(INDEX(Summary!$BB:$BB,$AH53),0))</f>
        <v>10</v>
      </c>
      <c r="AH53">
        <f t="shared" si="8"/>
        <v>4</v>
      </c>
    </row>
    <row r="54" spans="1:34" hidden="1">
      <c r="A54" t="str">
        <f t="array" ref="A54">IFERROR(INDEX(Summary!$D:$D,$AH54)&amp;"","")</f>
        <v>FG00537</v>
      </c>
      <c r="B54" t="str">
        <f t="array" ref="B54">IF($A54="","",INDEX(Summary!$E:$E,$AH54))</f>
        <v>Khapli Atta (Stoneground) - 2kg</v>
      </c>
      <c r="C54" t="str">
        <f t="array" ref="C54">IF($A54="","",INDEX(Summary!$B:$B,$AH54))</f>
        <v>Atta</v>
      </c>
      <c r="D54" t="str">
        <f t="array" ref="D54">IF($A54="","",INDEX(Summary!$C:$C,$AH54))</f>
        <v>C39</v>
      </c>
      <c r="E54">
        <f t="array" ref="E54">IF($A54="","",INDEX(Summary!$F:$F,$AH54))</f>
        <v>2</v>
      </c>
      <c r="F54" t="str">
        <f t="array" ref="F54">IF($A54="","",INDEX(Summary!$BC:$BC,$AH54)&amp;"")</f>
        <v>P3 – Normal</v>
      </c>
      <c r="G54">
        <f t="shared" si="0"/>
        <v>3</v>
      </c>
      <c r="H54">
        <f t="shared" si="1"/>
        <v>0</v>
      </c>
      <c r="I54" t="str">
        <f t="array" ref="I54">IF($A54="","",IF(IFERROR(INDEX(Summary!$BA:$BA,$AH54),0)&lt;1,"Under 1 day",IF(INDEX(Summary!$BA:$BA,$AH54)&lt;3,"1-3 days",IF(INDEX(Summary!$BA:$BA,$AH54)&lt;7,"3-7 days","7+ days"))))</f>
        <v>Under 1 day</v>
      </c>
      <c r="J54" t="str">
        <f t="array" ref="J54">IF($A54="","",IF(IFERROR(INDEX(Summary!$AX:$AX,$AH54),0)&lt;0.25,"0-25%",IF(INDEX(Summary!$AX:$AX,$AH54)&lt;0.5,"25-50%",IF(INDEX(Summary!$AX:$AX,$AH54)&lt;0.75,"50-75%","75-100%"))))</f>
        <v>75-100%</v>
      </c>
      <c r="K54" t="str">
        <f t="array" ref="K54">IF($A54="","",INDEX(Summary!$AY:$AY,$AH54)&amp;"")</f>
        <v/>
      </c>
      <c r="L54" s="1">
        <f>IF($A54="","",Summary!$P$2+MOD(ROW()-2,30))</f>
        <v>46249</v>
      </c>
      <c r="M54">
        <f t="shared" si="2"/>
        <v>23</v>
      </c>
      <c r="N54">
        <f t="shared" si="3"/>
        <v>15</v>
      </c>
      <c r="O54" t="str">
        <f t="shared" si="4"/>
        <v>Aug-2026</v>
      </c>
      <c r="P54">
        <f t="shared" ca="1" si="5"/>
        <v>1</v>
      </c>
      <c r="Q54" s="2">
        <f t="array" ref="Q54">IF($A54="",0,IFERROR(INDEX(Summary!$P$3:$AS$67,$AH54-2,$M54),0))</f>
        <v>0</v>
      </c>
      <c r="R54" s="2">
        <f t="array" ref="R54">IF($A54="",0,ROUND(IFERROR(INDEX(Summary!$O:$O,$AH54),0)/30,0))</f>
        <v>0</v>
      </c>
      <c r="S54">
        <f t="shared" si="6"/>
        <v>0</v>
      </c>
      <c r="T54" s="2">
        <f t="array" ref="T54">IF($S54=1,IFERROR(INDEX(Summary!$O:$O,$AH54),0),0)</f>
        <v>0</v>
      </c>
      <c r="U54" s="2">
        <f t="array" ref="U54">IF($S54=1,IFERROR(INDEX(Summary!$AT:$AT,$AH54),0),0)</f>
        <v>0</v>
      </c>
      <c r="V54" s="2">
        <f t="shared" si="7"/>
        <v>0</v>
      </c>
      <c r="W54" s="2">
        <f t="array" ref="W54">IF($S54=1,IFERROR(INDEX(Summary!$AZ:$AZ,$AH54),0),0)</f>
        <v>0</v>
      </c>
      <c r="X54" s="3">
        <f t="array" ref="X54">IF($S54=1,IFERROR(INDEX(Summary!$BA:$BA,$AH54),0),0)</f>
        <v>0</v>
      </c>
      <c r="Y54" s="2">
        <f t="array" ref="Y54">IF($S54=1,IFERROR(INDEX(Summary!$G:$G,$AH54),0),0)</f>
        <v>0</v>
      </c>
      <c r="Z54" s="2">
        <f t="array" ref="Z54">IF($S54=1,IFERROR(INDEX(Summary!$H:$H,$AH54),0),0)</f>
        <v>0</v>
      </c>
      <c r="AA54" s="2">
        <f t="array" ref="AA54">IF($S54=1,IFERROR(INDEX(Summary!$I:$I,$AH54),0),0)</f>
        <v>0</v>
      </c>
      <c r="AB54" s="2">
        <f t="array" ref="AB54">IF($S54=1,IFERROR(INDEX(Summary!$J:$J,$AH54),0),0)</f>
        <v>0</v>
      </c>
      <c r="AC54" s="2">
        <f t="array" ref="AC54">IF($S54=1,IFERROR(INDEX(Summary!$K:$K,$AH54),0),0)</f>
        <v>0</v>
      </c>
      <c r="AD54" s="2">
        <f t="array" ref="AD54">IF($S54=1,IFERROR(INDEX(Summary!$L:$L,$AH54),0),0)</f>
        <v>0</v>
      </c>
      <c r="AE54" s="2">
        <f t="array" ref="AE54">IF($S54=1,IFERROR(INDEX(Summary!$M:$M,$AH54),0),0)</f>
        <v>0</v>
      </c>
      <c r="AF54" s="2">
        <f t="array" ref="AF54">IF($S54=1,IFERROR(INDEX(Summary!$N:$N,$AH54),0),0)</f>
        <v>0</v>
      </c>
      <c r="AG54">
        <f t="array" ref="AG54">IF($A54="","",IFERROR(INDEX(Summary!$BB:$BB,$AH54),0))</f>
        <v>10</v>
      </c>
      <c r="AH54">
        <f t="shared" si="8"/>
        <v>4</v>
      </c>
    </row>
    <row r="55" spans="1:34" hidden="1">
      <c r="A55" t="str">
        <f t="array" ref="A55">IFERROR(INDEX(Summary!$D:$D,$AH55)&amp;"","")</f>
        <v>FG00537</v>
      </c>
      <c r="B55" t="str">
        <f t="array" ref="B55">IF($A55="","",INDEX(Summary!$E:$E,$AH55))</f>
        <v>Khapli Atta (Stoneground) - 2kg</v>
      </c>
      <c r="C55" t="str">
        <f t="array" ref="C55">IF($A55="","",INDEX(Summary!$B:$B,$AH55))</f>
        <v>Atta</v>
      </c>
      <c r="D55" t="str">
        <f t="array" ref="D55">IF($A55="","",INDEX(Summary!$C:$C,$AH55))</f>
        <v>C39</v>
      </c>
      <c r="E55">
        <f t="array" ref="E55">IF($A55="","",INDEX(Summary!$F:$F,$AH55))</f>
        <v>2</v>
      </c>
      <c r="F55" t="str">
        <f t="array" ref="F55">IF($A55="","",INDEX(Summary!$BC:$BC,$AH55)&amp;"")</f>
        <v>P3 – Normal</v>
      </c>
      <c r="G55">
        <f t="shared" si="0"/>
        <v>3</v>
      </c>
      <c r="H55">
        <f t="shared" si="1"/>
        <v>0</v>
      </c>
      <c r="I55" t="str">
        <f t="array" ref="I55">IF($A55="","",IF(IFERROR(INDEX(Summary!$BA:$BA,$AH55),0)&lt;1,"Under 1 day",IF(INDEX(Summary!$BA:$BA,$AH55)&lt;3,"1-3 days",IF(INDEX(Summary!$BA:$BA,$AH55)&lt;7,"3-7 days","7+ days"))))</f>
        <v>Under 1 day</v>
      </c>
      <c r="J55" t="str">
        <f t="array" ref="J55">IF($A55="","",IF(IFERROR(INDEX(Summary!$AX:$AX,$AH55),0)&lt;0.25,"0-25%",IF(INDEX(Summary!$AX:$AX,$AH55)&lt;0.5,"25-50%",IF(INDEX(Summary!$AX:$AX,$AH55)&lt;0.75,"50-75%","75-100%"))))</f>
        <v>75-100%</v>
      </c>
      <c r="K55" t="str">
        <f t="array" ref="K55">IF($A55="","",INDEX(Summary!$AY:$AY,$AH55)&amp;"")</f>
        <v/>
      </c>
      <c r="L55" s="1">
        <f>IF($A55="","",Summary!$P$2+MOD(ROW()-2,30))</f>
        <v>46250</v>
      </c>
      <c r="M55">
        <f t="shared" si="2"/>
        <v>24</v>
      </c>
      <c r="N55">
        <f t="shared" si="3"/>
        <v>16</v>
      </c>
      <c r="O55" t="str">
        <f t="shared" si="4"/>
        <v>Aug-2026</v>
      </c>
      <c r="P55">
        <f t="shared" ca="1" si="5"/>
        <v>1</v>
      </c>
      <c r="Q55" s="2">
        <f t="array" ref="Q55">IF($A55="",0,IFERROR(INDEX(Summary!$P$3:$AS$67,$AH55-2,$M55),0))</f>
        <v>0</v>
      </c>
      <c r="R55" s="2">
        <f t="array" ref="R55">IF($A55="",0,ROUND(IFERROR(INDEX(Summary!$O:$O,$AH55),0)/30,0))</f>
        <v>0</v>
      </c>
      <c r="S55">
        <f t="shared" si="6"/>
        <v>0</v>
      </c>
      <c r="T55" s="2">
        <f t="array" ref="T55">IF($S55=1,IFERROR(INDEX(Summary!$O:$O,$AH55),0),0)</f>
        <v>0</v>
      </c>
      <c r="U55" s="2">
        <f t="array" ref="U55">IF($S55=1,IFERROR(INDEX(Summary!$AT:$AT,$AH55),0),0)</f>
        <v>0</v>
      </c>
      <c r="V55" s="2">
        <f t="shared" si="7"/>
        <v>0</v>
      </c>
      <c r="W55" s="2">
        <f t="array" ref="W55">IF($S55=1,IFERROR(INDEX(Summary!$AZ:$AZ,$AH55),0),0)</f>
        <v>0</v>
      </c>
      <c r="X55" s="3">
        <f t="array" ref="X55">IF($S55=1,IFERROR(INDEX(Summary!$BA:$BA,$AH55),0),0)</f>
        <v>0</v>
      </c>
      <c r="Y55" s="2">
        <f t="array" ref="Y55">IF($S55=1,IFERROR(INDEX(Summary!$G:$G,$AH55),0),0)</f>
        <v>0</v>
      </c>
      <c r="Z55" s="2">
        <f t="array" ref="Z55">IF($S55=1,IFERROR(INDEX(Summary!$H:$H,$AH55),0),0)</f>
        <v>0</v>
      </c>
      <c r="AA55" s="2">
        <f t="array" ref="AA55">IF($S55=1,IFERROR(INDEX(Summary!$I:$I,$AH55),0),0)</f>
        <v>0</v>
      </c>
      <c r="AB55" s="2">
        <f t="array" ref="AB55">IF($S55=1,IFERROR(INDEX(Summary!$J:$J,$AH55),0),0)</f>
        <v>0</v>
      </c>
      <c r="AC55" s="2">
        <f t="array" ref="AC55">IF($S55=1,IFERROR(INDEX(Summary!$K:$K,$AH55),0),0)</f>
        <v>0</v>
      </c>
      <c r="AD55" s="2">
        <f t="array" ref="AD55">IF($S55=1,IFERROR(INDEX(Summary!$L:$L,$AH55),0),0)</f>
        <v>0</v>
      </c>
      <c r="AE55" s="2">
        <f t="array" ref="AE55">IF($S55=1,IFERROR(INDEX(Summary!$M:$M,$AH55),0),0)</f>
        <v>0</v>
      </c>
      <c r="AF55" s="2">
        <f t="array" ref="AF55">IF($S55=1,IFERROR(INDEX(Summary!$N:$N,$AH55),0),0)</f>
        <v>0</v>
      </c>
      <c r="AG55">
        <f t="array" ref="AG55">IF($A55="","",IFERROR(INDEX(Summary!$BB:$BB,$AH55),0))</f>
        <v>10</v>
      </c>
      <c r="AH55">
        <f t="shared" si="8"/>
        <v>4</v>
      </c>
    </row>
    <row r="56" spans="1:34" hidden="1">
      <c r="A56" t="str">
        <f t="array" ref="A56">IFERROR(INDEX(Summary!$D:$D,$AH56)&amp;"","")</f>
        <v>FG00537</v>
      </c>
      <c r="B56" t="str">
        <f t="array" ref="B56">IF($A56="","",INDEX(Summary!$E:$E,$AH56))</f>
        <v>Khapli Atta (Stoneground) - 2kg</v>
      </c>
      <c r="C56" t="str">
        <f t="array" ref="C56">IF($A56="","",INDEX(Summary!$B:$B,$AH56))</f>
        <v>Atta</v>
      </c>
      <c r="D56" t="str">
        <f t="array" ref="D56">IF($A56="","",INDEX(Summary!$C:$C,$AH56))</f>
        <v>C39</v>
      </c>
      <c r="E56">
        <f t="array" ref="E56">IF($A56="","",INDEX(Summary!$F:$F,$AH56))</f>
        <v>2</v>
      </c>
      <c r="F56" t="str">
        <f t="array" ref="F56">IF($A56="","",INDEX(Summary!$BC:$BC,$AH56)&amp;"")</f>
        <v>P3 – Normal</v>
      </c>
      <c r="G56">
        <f t="shared" si="0"/>
        <v>3</v>
      </c>
      <c r="H56">
        <f t="shared" si="1"/>
        <v>0</v>
      </c>
      <c r="I56" t="str">
        <f t="array" ref="I56">IF($A56="","",IF(IFERROR(INDEX(Summary!$BA:$BA,$AH56),0)&lt;1,"Under 1 day",IF(INDEX(Summary!$BA:$BA,$AH56)&lt;3,"1-3 days",IF(INDEX(Summary!$BA:$BA,$AH56)&lt;7,"3-7 days","7+ days"))))</f>
        <v>Under 1 day</v>
      </c>
      <c r="J56" t="str">
        <f t="array" ref="J56">IF($A56="","",IF(IFERROR(INDEX(Summary!$AX:$AX,$AH56),0)&lt;0.25,"0-25%",IF(INDEX(Summary!$AX:$AX,$AH56)&lt;0.5,"25-50%",IF(INDEX(Summary!$AX:$AX,$AH56)&lt;0.75,"50-75%","75-100%"))))</f>
        <v>75-100%</v>
      </c>
      <c r="K56" t="str">
        <f t="array" ref="K56">IF($A56="","",INDEX(Summary!$AY:$AY,$AH56)&amp;"")</f>
        <v/>
      </c>
      <c r="L56" s="1">
        <f>IF($A56="","",Summary!$P$2+MOD(ROW()-2,30))</f>
        <v>46251</v>
      </c>
      <c r="M56">
        <f t="shared" si="2"/>
        <v>25</v>
      </c>
      <c r="N56">
        <f t="shared" si="3"/>
        <v>17</v>
      </c>
      <c r="O56" t="str">
        <f t="shared" si="4"/>
        <v>Aug-2026</v>
      </c>
      <c r="P56">
        <f t="shared" ca="1" si="5"/>
        <v>1</v>
      </c>
      <c r="Q56" s="2">
        <f t="array" ref="Q56">IF($A56="",0,IFERROR(INDEX(Summary!$P$3:$AS$67,$AH56-2,$M56),0))</f>
        <v>0</v>
      </c>
      <c r="R56" s="2">
        <f t="array" ref="R56">IF($A56="",0,ROUND(IFERROR(INDEX(Summary!$O:$O,$AH56),0)/30,0))</f>
        <v>0</v>
      </c>
      <c r="S56">
        <f t="shared" si="6"/>
        <v>0</v>
      </c>
      <c r="T56" s="2">
        <f t="array" ref="T56">IF($S56=1,IFERROR(INDEX(Summary!$O:$O,$AH56),0),0)</f>
        <v>0</v>
      </c>
      <c r="U56" s="2">
        <f t="array" ref="U56">IF($S56=1,IFERROR(INDEX(Summary!$AT:$AT,$AH56),0),0)</f>
        <v>0</v>
      </c>
      <c r="V56" s="2">
        <f t="shared" si="7"/>
        <v>0</v>
      </c>
      <c r="W56" s="2">
        <f t="array" ref="W56">IF($S56=1,IFERROR(INDEX(Summary!$AZ:$AZ,$AH56),0),0)</f>
        <v>0</v>
      </c>
      <c r="X56" s="3">
        <f t="array" ref="X56">IF($S56=1,IFERROR(INDEX(Summary!$BA:$BA,$AH56),0),0)</f>
        <v>0</v>
      </c>
      <c r="Y56" s="2">
        <f t="array" ref="Y56">IF($S56=1,IFERROR(INDEX(Summary!$G:$G,$AH56),0),0)</f>
        <v>0</v>
      </c>
      <c r="Z56" s="2">
        <f t="array" ref="Z56">IF($S56=1,IFERROR(INDEX(Summary!$H:$H,$AH56),0),0)</f>
        <v>0</v>
      </c>
      <c r="AA56" s="2">
        <f t="array" ref="AA56">IF($S56=1,IFERROR(INDEX(Summary!$I:$I,$AH56),0),0)</f>
        <v>0</v>
      </c>
      <c r="AB56" s="2">
        <f t="array" ref="AB56">IF($S56=1,IFERROR(INDEX(Summary!$J:$J,$AH56),0),0)</f>
        <v>0</v>
      </c>
      <c r="AC56" s="2">
        <f t="array" ref="AC56">IF($S56=1,IFERROR(INDEX(Summary!$K:$K,$AH56),0),0)</f>
        <v>0</v>
      </c>
      <c r="AD56" s="2">
        <f t="array" ref="AD56">IF($S56=1,IFERROR(INDEX(Summary!$L:$L,$AH56),0),0)</f>
        <v>0</v>
      </c>
      <c r="AE56" s="2">
        <f t="array" ref="AE56">IF($S56=1,IFERROR(INDEX(Summary!$M:$M,$AH56),0),0)</f>
        <v>0</v>
      </c>
      <c r="AF56" s="2">
        <f t="array" ref="AF56">IF($S56=1,IFERROR(INDEX(Summary!$N:$N,$AH56),0),0)</f>
        <v>0</v>
      </c>
      <c r="AG56">
        <f t="array" ref="AG56">IF($A56="","",IFERROR(INDEX(Summary!$BB:$BB,$AH56),0))</f>
        <v>10</v>
      </c>
      <c r="AH56">
        <f t="shared" si="8"/>
        <v>4</v>
      </c>
    </row>
    <row r="57" spans="1:34" hidden="1">
      <c r="A57" t="str">
        <f t="array" ref="A57">IFERROR(INDEX(Summary!$D:$D,$AH57)&amp;"","")</f>
        <v>FG00537</v>
      </c>
      <c r="B57" t="str">
        <f t="array" ref="B57">IF($A57="","",INDEX(Summary!$E:$E,$AH57))</f>
        <v>Khapli Atta (Stoneground) - 2kg</v>
      </c>
      <c r="C57" t="str">
        <f t="array" ref="C57">IF($A57="","",INDEX(Summary!$B:$B,$AH57))</f>
        <v>Atta</v>
      </c>
      <c r="D57" t="str">
        <f t="array" ref="D57">IF($A57="","",INDEX(Summary!$C:$C,$AH57))</f>
        <v>C39</v>
      </c>
      <c r="E57">
        <f t="array" ref="E57">IF($A57="","",INDEX(Summary!$F:$F,$AH57))</f>
        <v>2</v>
      </c>
      <c r="F57" t="str">
        <f t="array" ref="F57">IF($A57="","",INDEX(Summary!$BC:$BC,$AH57)&amp;"")</f>
        <v>P3 – Normal</v>
      </c>
      <c r="G57">
        <f t="shared" si="0"/>
        <v>3</v>
      </c>
      <c r="H57">
        <f t="shared" si="1"/>
        <v>0</v>
      </c>
      <c r="I57" t="str">
        <f t="array" ref="I57">IF($A57="","",IF(IFERROR(INDEX(Summary!$BA:$BA,$AH57),0)&lt;1,"Under 1 day",IF(INDEX(Summary!$BA:$BA,$AH57)&lt;3,"1-3 days",IF(INDEX(Summary!$BA:$BA,$AH57)&lt;7,"3-7 days","7+ days"))))</f>
        <v>Under 1 day</v>
      </c>
      <c r="J57" t="str">
        <f t="array" ref="J57">IF($A57="","",IF(IFERROR(INDEX(Summary!$AX:$AX,$AH57),0)&lt;0.25,"0-25%",IF(INDEX(Summary!$AX:$AX,$AH57)&lt;0.5,"25-50%",IF(INDEX(Summary!$AX:$AX,$AH57)&lt;0.75,"50-75%","75-100%"))))</f>
        <v>75-100%</v>
      </c>
      <c r="K57" t="str">
        <f t="array" ref="K57">IF($A57="","",INDEX(Summary!$AY:$AY,$AH57)&amp;"")</f>
        <v/>
      </c>
      <c r="L57" s="1">
        <f>IF($A57="","",Summary!$P$2+MOD(ROW()-2,30))</f>
        <v>46252</v>
      </c>
      <c r="M57">
        <f t="shared" si="2"/>
        <v>26</v>
      </c>
      <c r="N57">
        <f t="shared" si="3"/>
        <v>18</v>
      </c>
      <c r="O57" t="str">
        <f t="shared" si="4"/>
        <v>Aug-2026</v>
      </c>
      <c r="P57">
        <f t="shared" ca="1" si="5"/>
        <v>1</v>
      </c>
      <c r="Q57" s="2">
        <f t="array" ref="Q57">IF($A57="",0,IFERROR(INDEX(Summary!$P$3:$AS$67,$AH57-2,$M57),0))</f>
        <v>0</v>
      </c>
      <c r="R57" s="2">
        <f t="array" ref="R57">IF($A57="",0,ROUND(IFERROR(INDEX(Summary!$O:$O,$AH57),0)/30,0))</f>
        <v>0</v>
      </c>
      <c r="S57">
        <f t="shared" si="6"/>
        <v>0</v>
      </c>
      <c r="T57" s="2">
        <f t="array" ref="T57">IF($S57=1,IFERROR(INDEX(Summary!$O:$O,$AH57),0),0)</f>
        <v>0</v>
      </c>
      <c r="U57" s="2">
        <f t="array" ref="U57">IF($S57=1,IFERROR(INDEX(Summary!$AT:$AT,$AH57),0),0)</f>
        <v>0</v>
      </c>
      <c r="V57" s="2">
        <f t="shared" si="7"/>
        <v>0</v>
      </c>
      <c r="W57" s="2">
        <f t="array" ref="W57">IF($S57=1,IFERROR(INDEX(Summary!$AZ:$AZ,$AH57),0),0)</f>
        <v>0</v>
      </c>
      <c r="X57" s="3">
        <f t="array" ref="X57">IF($S57=1,IFERROR(INDEX(Summary!$BA:$BA,$AH57),0),0)</f>
        <v>0</v>
      </c>
      <c r="Y57" s="2">
        <f t="array" ref="Y57">IF($S57=1,IFERROR(INDEX(Summary!$G:$G,$AH57),0),0)</f>
        <v>0</v>
      </c>
      <c r="Z57" s="2">
        <f t="array" ref="Z57">IF($S57=1,IFERROR(INDEX(Summary!$H:$H,$AH57),0),0)</f>
        <v>0</v>
      </c>
      <c r="AA57" s="2">
        <f t="array" ref="AA57">IF($S57=1,IFERROR(INDEX(Summary!$I:$I,$AH57),0),0)</f>
        <v>0</v>
      </c>
      <c r="AB57" s="2">
        <f t="array" ref="AB57">IF($S57=1,IFERROR(INDEX(Summary!$J:$J,$AH57),0),0)</f>
        <v>0</v>
      </c>
      <c r="AC57" s="2">
        <f t="array" ref="AC57">IF($S57=1,IFERROR(INDEX(Summary!$K:$K,$AH57),0),0)</f>
        <v>0</v>
      </c>
      <c r="AD57" s="2">
        <f t="array" ref="AD57">IF($S57=1,IFERROR(INDEX(Summary!$L:$L,$AH57),0),0)</f>
        <v>0</v>
      </c>
      <c r="AE57" s="2">
        <f t="array" ref="AE57">IF($S57=1,IFERROR(INDEX(Summary!$M:$M,$AH57),0),0)</f>
        <v>0</v>
      </c>
      <c r="AF57" s="2">
        <f t="array" ref="AF57">IF($S57=1,IFERROR(INDEX(Summary!$N:$N,$AH57),0),0)</f>
        <v>0</v>
      </c>
      <c r="AG57">
        <f t="array" ref="AG57">IF($A57="","",IFERROR(INDEX(Summary!$BB:$BB,$AH57),0))</f>
        <v>10</v>
      </c>
      <c r="AH57">
        <f t="shared" si="8"/>
        <v>4</v>
      </c>
    </row>
    <row r="58" spans="1:34" hidden="1">
      <c r="A58" t="str">
        <f t="array" ref="A58">IFERROR(INDEX(Summary!$D:$D,$AH58)&amp;"","")</f>
        <v>FG00537</v>
      </c>
      <c r="B58" t="str">
        <f t="array" ref="B58">IF($A58="","",INDEX(Summary!$E:$E,$AH58))</f>
        <v>Khapli Atta (Stoneground) - 2kg</v>
      </c>
      <c r="C58" t="str">
        <f t="array" ref="C58">IF($A58="","",INDEX(Summary!$B:$B,$AH58))</f>
        <v>Atta</v>
      </c>
      <c r="D58" t="str">
        <f t="array" ref="D58">IF($A58="","",INDEX(Summary!$C:$C,$AH58))</f>
        <v>C39</v>
      </c>
      <c r="E58">
        <f t="array" ref="E58">IF($A58="","",INDEX(Summary!$F:$F,$AH58))</f>
        <v>2</v>
      </c>
      <c r="F58" t="str">
        <f t="array" ref="F58">IF($A58="","",INDEX(Summary!$BC:$BC,$AH58)&amp;"")</f>
        <v>P3 – Normal</v>
      </c>
      <c r="G58">
        <f t="shared" si="0"/>
        <v>3</v>
      </c>
      <c r="H58">
        <f t="shared" si="1"/>
        <v>0</v>
      </c>
      <c r="I58" t="str">
        <f t="array" ref="I58">IF($A58="","",IF(IFERROR(INDEX(Summary!$BA:$BA,$AH58),0)&lt;1,"Under 1 day",IF(INDEX(Summary!$BA:$BA,$AH58)&lt;3,"1-3 days",IF(INDEX(Summary!$BA:$BA,$AH58)&lt;7,"3-7 days","7+ days"))))</f>
        <v>Under 1 day</v>
      </c>
      <c r="J58" t="str">
        <f t="array" ref="J58">IF($A58="","",IF(IFERROR(INDEX(Summary!$AX:$AX,$AH58),0)&lt;0.25,"0-25%",IF(INDEX(Summary!$AX:$AX,$AH58)&lt;0.5,"25-50%",IF(INDEX(Summary!$AX:$AX,$AH58)&lt;0.75,"50-75%","75-100%"))))</f>
        <v>75-100%</v>
      </c>
      <c r="K58" t="str">
        <f t="array" ref="K58">IF($A58="","",INDEX(Summary!$AY:$AY,$AH58)&amp;"")</f>
        <v/>
      </c>
      <c r="L58" s="1">
        <f>IF($A58="","",Summary!$P$2+MOD(ROW()-2,30))</f>
        <v>46253</v>
      </c>
      <c r="M58">
        <f t="shared" si="2"/>
        <v>27</v>
      </c>
      <c r="N58">
        <f t="shared" si="3"/>
        <v>19</v>
      </c>
      <c r="O58" t="str">
        <f t="shared" si="4"/>
        <v>Aug-2026</v>
      </c>
      <c r="P58">
        <f t="shared" ca="1" si="5"/>
        <v>1</v>
      </c>
      <c r="Q58" s="2">
        <f t="array" ref="Q58">IF($A58="",0,IFERROR(INDEX(Summary!$P$3:$AS$67,$AH58-2,$M58),0))</f>
        <v>0</v>
      </c>
      <c r="R58" s="2">
        <f t="array" ref="R58">IF($A58="",0,ROUND(IFERROR(INDEX(Summary!$O:$O,$AH58),0)/30,0))</f>
        <v>0</v>
      </c>
      <c r="S58">
        <f t="shared" si="6"/>
        <v>0</v>
      </c>
      <c r="T58" s="2">
        <f t="array" ref="T58">IF($S58=1,IFERROR(INDEX(Summary!$O:$O,$AH58),0),0)</f>
        <v>0</v>
      </c>
      <c r="U58" s="2">
        <f t="array" ref="U58">IF($S58=1,IFERROR(INDEX(Summary!$AT:$AT,$AH58),0),0)</f>
        <v>0</v>
      </c>
      <c r="V58" s="2">
        <f t="shared" si="7"/>
        <v>0</v>
      </c>
      <c r="W58" s="2">
        <f t="array" ref="W58">IF($S58=1,IFERROR(INDEX(Summary!$AZ:$AZ,$AH58),0),0)</f>
        <v>0</v>
      </c>
      <c r="X58" s="3">
        <f t="array" ref="X58">IF($S58=1,IFERROR(INDEX(Summary!$BA:$BA,$AH58),0),0)</f>
        <v>0</v>
      </c>
      <c r="Y58" s="2">
        <f t="array" ref="Y58">IF($S58=1,IFERROR(INDEX(Summary!$G:$G,$AH58),0),0)</f>
        <v>0</v>
      </c>
      <c r="Z58" s="2">
        <f t="array" ref="Z58">IF($S58=1,IFERROR(INDEX(Summary!$H:$H,$AH58),0),0)</f>
        <v>0</v>
      </c>
      <c r="AA58" s="2">
        <f t="array" ref="AA58">IF($S58=1,IFERROR(INDEX(Summary!$I:$I,$AH58),0),0)</f>
        <v>0</v>
      </c>
      <c r="AB58" s="2">
        <f t="array" ref="AB58">IF($S58=1,IFERROR(INDEX(Summary!$J:$J,$AH58),0),0)</f>
        <v>0</v>
      </c>
      <c r="AC58" s="2">
        <f t="array" ref="AC58">IF($S58=1,IFERROR(INDEX(Summary!$K:$K,$AH58),0),0)</f>
        <v>0</v>
      </c>
      <c r="AD58" s="2">
        <f t="array" ref="AD58">IF($S58=1,IFERROR(INDEX(Summary!$L:$L,$AH58),0),0)</f>
        <v>0</v>
      </c>
      <c r="AE58" s="2">
        <f t="array" ref="AE58">IF($S58=1,IFERROR(INDEX(Summary!$M:$M,$AH58),0),0)</f>
        <v>0</v>
      </c>
      <c r="AF58" s="2">
        <f t="array" ref="AF58">IF($S58=1,IFERROR(INDEX(Summary!$N:$N,$AH58),0),0)</f>
        <v>0</v>
      </c>
      <c r="AG58">
        <f t="array" ref="AG58">IF($A58="","",IFERROR(INDEX(Summary!$BB:$BB,$AH58),0))</f>
        <v>10</v>
      </c>
      <c r="AH58">
        <f t="shared" si="8"/>
        <v>4</v>
      </c>
    </row>
    <row r="59" spans="1:34" hidden="1">
      <c r="A59" t="str">
        <f t="array" ref="A59">IFERROR(INDEX(Summary!$D:$D,$AH59)&amp;"","")</f>
        <v>FG00537</v>
      </c>
      <c r="B59" t="str">
        <f t="array" ref="B59">IF($A59="","",INDEX(Summary!$E:$E,$AH59))</f>
        <v>Khapli Atta (Stoneground) - 2kg</v>
      </c>
      <c r="C59" t="str">
        <f t="array" ref="C59">IF($A59="","",INDEX(Summary!$B:$B,$AH59))</f>
        <v>Atta</v>
      </c>
      <c r="D59" t="str">
        <f t="array" ref="D59">IF($A59="","",INDEX(Summary!$C:$C,$AH59))</f>
        <v>C39</v>
      </c>
      <c r="E59">
        <f t="array" ref="E59">IF($A59="","",INDEX(Summary!$F:$F,$AH59))</f>
        <v>2</v>
      </c>
      <c r="F59" t="str">
        <f t="array" ref="F59">IF($A59="","",INDEX(Summary!$BC:$BC,$AH59)&amp;"")</f>
        <v>P3 – Normal</v>
      </c>
      <c r="G59">
        <f t="shared" si="0"/>
        <v>3</v>
      </c>
      <c r="H59">
        <f t="shared" si="1"/>
        <v>0</v>
      </c>
      <c r="I59" t="str">
        <f t="array" ref="I59">IF($A59="","",IF(IFERROR(INDEX(Summary!$BA:$BA,$AH59),0)&lt;1,"Under 1 day",IF(INDEX(Summary!$BA:$BA,$AH59)&lt;3,"1-3 days",IF(INDEX(Summary!$BA:$BA,$AH59)&lt;7,"3-7 days","7+ days"))))</f>
        <v>Under 1 day</v>
      </c>
      <c r="J59" t="str">
        <f t="array" ref="J59">IF($A59="","",IF(IFERROR(INDEX(Summary!$AX:$AX,$AH59),0)&lt;0.25,"0-25%",IF(INDEX(Summary!$AX:$AX,$AH59)&lt;0.5,"25-50%",IF(INDEX(Summary!$AX:$AX,$AH59)&lt;0.75,"50-75%","75-100%"))))</f>
        <v>75-100%</v>
      </c>
      <c r="K59" t="str">
        <f t="array" ref="K59">IF($A59="","",INDEX(Summary!$AY:$AY,$AH59)&amp;"")</f>
        <v/>
      </c>
      <c r="L59" s="1">
        <f>IF($A59="","",Summary!$P$2+MOD(ROW()-2,30))</f>
        <v>46254</v>
      </c>
      <c r="M59">
        <f t="shared" si="2"/>
        <v>28</v>
      </c>
      <c r="N59">
        <f t="shared" si="3"/>
        <v>20</v>
      </c>
      <c r="O59" t="str">
        <f t="shared" si="4"/>
        <v>Aug-2026</v>
      </c>
      <c r="P59">
        <f t="shared" ca="1" si="5"/>
        <v>1</v>
      </c>
      <c r="Q59" s="2">
        <f t="array" ref="Q59">IF($A59="",0,IFERROR(INDEX(Summary!$P$3:$AS$67,$AH59-2,$M59),0))</f>
        <v>0</v>
      </c>
      <c r="R59" s="2">
        <f t="array" ref="R59">IF($A59="",0,ROUND(IFERROR(INDEX(Summary!$O:$O,$AH59),0)/30,0))</f>
        <v>0</v>
      </c>
      <c r="S59">
        <f t="shared" si="6"/>
        <v>0</v>
      </c>
      <c r="T59" s="2">
        <f t="array" ref="T59">IF($S59=1,IFERROR(INDEX(Summary!$O:$O,$AH59),0),0)</f>
        <v>0</v>
      </c>
      <c r="U59" s="2">
        <f t="array" ref="U59">IF($S59=1,IFERROR(INDEX(Summary!$AT:$AT,$AH59),0),0)</f>
        <v>0</v>
      </c>
      <c r="V59" s="2">
        <f t="shared" si="7"/>
        <v>0</v>
      </c>
      <c r="W59" s="2">
        <f t="array" ref="W59">IF($S59=1,IFERROR(INDEX(Summary!$AZ:$AZ,$AH59),0),0)</f>
        <v>0</v>
      </c>
      <c r="X59" s="3">
        <f t="array" ref="X59">IF($S59=1,IFERROR(INDEX(Summary!$BA:$BA,$AH59),0),0)</f>
        <v>0</v>
      </c>
      <c r="Y59" s="2">
        <f t="array" ref="Y59">IF($S59=1,IFERROR(INDEX(Summary!$G:$G,$AH59),0),0)</f>
        <v>0</v>
      </c>
      <c r="Z59" s="2">
        <f t="array" ref="Z59">IF($S59=1,IFERROR(INDEX(Summary!$H:$H,$AH59),0),0)</f>
        <v>0</v>
      </c>
      <c r="AA59" s="2">
        <f t="array" ref="AA59">IF($S59=1,IFERROR(INDEX(Summary!$I:$I,$AH59),0),0)</f>
        <v>0</v>
      </c>
      <c r="AB59" s="2">
        <f t="array" ref="AB59">IF($S59=1,IFERROR(INDEX(Summary!$J:$J,$AH59),0),0)</f>
        <v>0</v>
      </c>
      <c r="AC59" s="2">
        <f t="array" ref="AC59">IF($S59=1,IFERROR(INDEX(Summary!$K:$K,$AH59),0),0)</f>
        <v>0</v>
      </c>
      <c r="AD59" s="2">
        <f t="array" ref="AD59">IF($S59=1,IFERROR(INDEX(Summary!$L:$L,$AH59),0),0)</f>
        <v>0</v>
      </c>
      <c r="AE59" s="2">
        <f t="array" ref="AE59">IF($S59=1,IFERROR(INDEX(Summary!$M:$M,$AH59),0),0)</f>
        <v>0</v>
      </c>
      <c r="AF59" s="2">
        <f t="array" ref="AF59">IF($S59=1,IFERROR(INDEX(Summary!$N:$N,$AH59),0),0)</f>
        <v>0</v>
      </c>
      <c r="AG59">
        <f t="array" ref="AG59">IF($A59="","",IFERROR(INDEX(Summary!$BB:$BB,$AH59),0))</f>
        <v>10</v>
      </c>
      <c r="AH59">
        <f t="shared" si="8"/>
        <v>4</v>
      </c>
    </row>
    <row r="60" spans="1:34" hidden="1">
      <c r="A60" t="str">
        <f t="array" ref="A60">IFERROR(INDEX(Summary!$D:$D,$AH60)&amp;"","")</f>
        <v>FG00537</v>
      </c>
      <c r="B60" t="str">
        <f t="array" ref="B60">IF($A60="","",INDEX(Summary!$E:$E,$AH60))</f>
        <v>Khapli Atta (Stoneground) - 2kg</v>
      </c>
      <c r="C60" t="str">
        <f t="array" ref="C60">IF($A60="","",INDEX(Summary!$B:$B,$AH60))</f>
        <v>Atta</v>
      </c>
      <c r="D60" t="str">
        <f t="array" ref="D60">IF($A60="","",INDEX(Summary!$C:$C,$AH60))</f>
        <v>C39</v>
      </c>
      <c r="E60">
        <f t="array" ref="E60">IF($A60="","",INDEX(Summary!$F:$F,$AH60))</f>
        <v>2</v>
      </c>
      <c r="F60" t="str">
        <f t="array" ref="F60">IF($A60="","",INDEX(Summary!$BC:$BC,$AH60)&amp;"")</f>
        <v>P3 – Normal</v>
      </c>
      <c r="G60">
        <f t="shared" si="0"/>
        <v>3</v>
      </c>
      <c r="H60">
        <f t="shared" si="1"/>
        <v>0</v>
      </c>
      <c r="I60" t="str">
        <f t="array" ref="I60">IF($A60="","",IF(IFERROR(INDEX(Summary!$BA:$BA,$AH60),0)&lt;1,"Under 1 day",IF(INDEX(Summary!$BA:$BA,$AH60)&lt;3,"1-3 days",IF(INDEX(Summary!$BA:$BA,$AH60)&lt;7,"3-7 days","7+ days"))))</f>
        <v>Under 1 day</v>
      </c>
      <c r="J60" t="str">
        <f t="array" ref="J60">IF($A60="","",IF(IFERROR(INDEX(Summary!$AX:$AX,$AH60),0)&lt;0.25,"0-25%",IF(INDEX(Summary!$AX:$AX,$AH60)&lt;0.5,"25-50%",IF(INDEX(Summary!$AX:$AX,$AH60)&lt;0.75,"50-75%","75-100%"))))</f>
        <v>75-100%</v>
      </c>
      <c r="K60" t="str">
        <f t="array" ref="K60">IF($A60="","",INDEX(Summary!$AY:$AY,$AH60)&amp;"")</f>
        <v/>
      </c>
      <c r="L60" s="1">
        <f>IF($A60="","",Summary!$P$2+MOD(ROW()-2,30))</f>
        <v>46255</v>
      </c>
      <c r="M60">
        <f t="shared" si="2"/>
        <v>29</v>
      </c>
      <c r="N60">
        <f t="shared" si="3"/>
        <v>21</v>
      </c>
      <c r="O60" t="str">
        <f t="shared" si="4"/>
        <v>Aug-2026</v>
      </c>
      <c r="P60">
        <f t="shared" ca="1" si="5"/>
        <v>1</v>
      </c>
      <c r="Q60" s="2">
        <f t="array" ref="Q60">IF($A60="",0,IFERROR(INDEX(Summary!$P$3:$AS$67,$AH60-2,$M60),0))</f>
        <v>0</v>
      </c>
      <c r="R60" s="2">
        <f t="array" ref="R60">IF($A60="",0,ROUND(IFERROR(INDEX(Summary!$O:$O,$AH60),0)/30,0))</f>
        <v>0</v>
      </c>
      <c r="S60">
        <f t="shared" si="6"/>
        <v>0</v>
      </c>
      <c r="T60" s="2">
        <f t="array" ref="T60">IF($S60=1,IFERROR(INDEX(Summary!$O:$O,$AH60),0),0)</f>
        <v>0</v>
      </c>
      <c r="U60" s="2">
        <f t="array" ref="U60">IF($S60=1,IFERROR(INDEX(Summary!$AT:$AT,$AH60),0),0)</f>
        <v>0</v>
      </c>
      <c r="V60" s="2">
        <f t="shared" si="7"/>
        <v>0</v>
      </c>
      <c r="W60" s="2">
        <f t="array" ref="W60">IF($S60=1,IFERROR(INDEX(Summary!$AZ:$AZ,$AH60),0),0)</f>
        <v>0</v>
      </c>
      <c r="X60" s="3">
        <f t="array" ref="X60">IF($S60=1,IFERROR(INDEX(Summary!$BA:$BA,$AH60),0),0)</f>
        <v>0</v>
      </c>
      <c r="Y60" s="2">
        <f t="array" ref="Y60">IF($S60=1,IFERROR(INDEX(Summary!$G:$G,$AH60),0),0)</f>
        <v>0</v>
      </c>
      <c r="Z60" s="2">
        <f t="array" ref="Z60">IF($S60=1,IFERROR(INDEX(Summary!$H:$H,$AH60),0),0)</f>
        <v>0</v>
      </c>
      <c r="AA60" s="2">
        <f t="array" ref="AA60">IF($S60=1,IFERROR(INDEX(Summary!$I:$I,$AH60),0),0)</f>
        <v>0</v>
      </c>
      <c r="AB60" s="2">
        <f t="array" ref="AB60">IF($S60=1,IFERROR(INDEX(Summary!$J:$J,$AH60),0),0)</f>
        <v>0</v>
      </c>
      <c r="AC60" s="2">
        <f t="array" ref="AC60">IF($S60=1,IFERROR(INDEX(Summary!$K:$K,$AH60),0),0)</f>
        <v>0</v>
      </c>
      <c r="AD60" s="2">
        <f t="array" ref="AD60">IF($S60=1,IFERROR(INDEX(Summary!$L:$L,$AH60),0),0)</f>
        <v>0</v>
      </c>
      <c r="AE60" s="2">
        <f t="array" ref="AE60">IF($S60=1,IFERROR(INDEX(Summary!$M:$M,$AH60),0),0)</f>
        <v>0</v>
      </c>
      <c r="AF60" s="2">
        <f t="array" ref="AF60">IF($S60=1,IFERROR(INDEX(Summary!$N:$N,$AH60),0),0)</f>
        <v>0</v>
      </c>
      <c r="AG60">
        <f t="array" ref="AG60">IF($A60="","",IFERROR(INDEX(Summary!$BB:$BB,$AH60),0))</f>
        <v>10</v>
      </c>
      <c r="AH60">
        <f t="shared" si="8"/>
        <v>4</v>
      </c>
    </row>
    <row r="61" spans="1:34" hidden="1">
      <c r="A61" t="str">
        <f t="array" ref="A61">IFERROR(INDEX(Summary!$D:$D,$AH61)&amp;"","")</f>
        <v>FG00537</v>
      </c>
      <c r="B61" t="str">
        <f t="array" ref="B61">IF($A61="","",INDEX(Summary!$E:$E,$AH61))</f>
        <v>Khapli Atta (Stoneground) - 2kg</v>
      </c>
      <c r="C61" t="str">
        <f t="array" ref="C61">IF($A61="","",INDEX(Summary!$B:$B,$AH61))</f>
        <v>Atta</v>
      </c>
      <c r="D61" t="str">
        <f t="array" ref="D61">IF($A61="","",INDEX(Summary!$C:$C,$AH61))</f>
        <v>C39</v>
      </c>
      <c r="E61">
        <f t="array" ref="E61">IF($A61="","",INDEX(Summary!$F:$F,$AH61))</f>
        <v>2</v>
      </c>
      <c r="F61" t="str">
        <f t="array" ref="F61">IF($A61="","",INDEX(Summary!$BC:$BC,$AH61)&amp;"")</f>
        <v>P3 – Normal</v>
      </c>
      <c r="G61">
        <f t="shared" si="0"/>
        <v>3</v>
      </c>
      <c r="H61">
        <f t="shared" si="1"/>
        <v>0</v>
      </c>
      <c r="I61" t="str">
        <f t="array" ref="I61">IF($A61="","",IF(IFERROR(INDEX(Summary!$BA:$BA,$AH61),0)&lt;1,"Under 1 day",IF(INDEX(Summary!$BA:$BA,$AH61)&lt;3,"1-3 days",IF(INDEX(Summary!$BA:$BA,$AH61)&lt;7,"3-7 days","7+ days"))))</f>
        <v>Under 1 day</v>
      </c>
      <c r="J61" t="str">
        <f t="array" ref="J61">IF($A61="","",IF(IFERROR(INDEX(Summary!$AX:$AX,$AH61),0)&lt;0.25,"0-25%",IF(INDEX(Summary!$AX:$AX,$AH61)&lt;0.5,"25-50%",IF(INDEX(Summary!$AX:$AX,$AH61)&lt;0.75,"50-75%","75-100%"))))</f>
        <v>75-100%</v>
      </c>
      <c r="K61" t="str">
        <f t="array" ref="K61">IF($A61="","",INDEX(Summary!$AY:$AY,$AH61)&amp;"")</f>
        <v/>
      </c>
      <c r="L61" s="1">
        <f>IF($A61="","",Summary!$P$2+MOD(ROW()-2,30))</f>
        <v>46256</v>
      </c>
      <c r="M61">
        <f t="shared" si="2"/>
        <v>30</v>
      </c>
      <c r="N61">
        <f t="shared" si="3"/>
        <v>22</v>
      </c>
      <c r="O61" t="str">
        <f t="shared" si="4"/>
        <v>Aug-2026</v>
      </c>
      <c r="P61">
        <f t="shared" ca="1" si="5"/>
        <v>1</v>
      </c>
      <c r="Q61" s="2">
        <f t="array" ref="Q61">IF($A61="",0,IFERROR(INDEX(Summary!$P$3:$AS$67,$AH61-2,$M61),0))</f>
        <v>0</v>
      </c>
      <c r="R61" s="2">
        <f t="array" ref="R61">IF($A61="",0,ROUND(IFERROR(INDEX(Summary!$O:$O,$AH61),0)/30,0))</f>
        <v>0</v>
      </c>
      <c r="S61">
        <f t="shared" si="6"/>
        <v>0</v>
      </c>
      <c r="T61" s="2">
        <f t="array" ref="T61">IF($S61=1,IFERROR(INDEX(Summary!$O:$O,$AH61),0),0)</f>
        <v>0</v>
      </c>
      <c r="U61" s="2">
        <f t="array" ref="U61">IF($S61=1,IFERROR(INDEX(Summary!$AT:$AT,$AH61),0),0)</f>
        <v>0</v>
      </c>
      <c r="V61" s="2">
        <f t="shared" si="7"/>
        <v>0</v>
      </c>
      <c r="W61" s="2">
        <f t="array" ref="W61">IF($S61=1,IFERROR(INDEX(Summary!$AZ:$AZ,$AH61),0),0)</f>
        <v>0</v>
      </c>
      <c r="X61" s="3">
        <f t="array" ref="X61">IF($S61=1,IFERROR(INDEX(Summary!$BA:$BA,$AH61),0),0)</f>
        <v>0</v>
      </c>
      <c r="Y61" s="2">
        <f t="array" ref="Y61">IF($S61=1,IFERROR(INDEX(Summary!$G:$G,$AH61),0),0)</f>
        <v>0</v>
      </c>
      <c r="Z61" s="2">
        <f t="array" ref="Z61">IF($S61=1,IFERROR(INDEX(Summary!$H:$H,$AH61),0),0)</f>
        <v>0</v>
      </c>
      <c r="AA61" s="2">
        <f t="array" ref="AA61">IF($S61=1,IFERROR(INDEX(Summary!$I:$I,$AH61),0),0)</f>
        <v>0</v>
      </c>
      <c r="AB61" s="2">
        <f t="array" ref="AB61">IF($S61=1,IFERROR(INDEX(Summary!$J:$J,$AH61),0),0)</f>
        <v>0</v>
      </c>
      <c r="AC61" s="2">
        <f t="array" ref="AC61">IF($S61=1,IFERROR(INDEX(Summary!$K:$K,$AH61),0),0)</f>
        <v>0</v>
      </c>
      <c r="AD61" s="2">
        <f t="array" ref="AD61">IF($S61=1,IFERROR(INDEX(Summary!$L:$L,$AH61),0),0)</f>
        <v>0</v>
      </c>
      <c r="AE61" s="2">
        <f t="array" ref="AE61">IF($S61=1,IFERROR(INDEX(Summary!$M:$M,$AH61),0),0)</f>
        <v>0</v>
      </c>
      <c r="AF61" s="2">
        <f t="array" ref="AF61">IF($S61=1,IFERROR(INDEX(Summary!$N:$N,$AH61),0),0)</f>
        <v>0</v>
      </c>
      <c r="AG61">
        <f t="array" ref="AG61">IF($A61="","",IFERROR(INDEX(Summary!$BB:$BB,$AH61),0))</f>
        <v>10</v>
      </c>
      <c r="AH61">
        <f t="shared" si="8"/>
        <v>4</v>
      </c>
    </row>
    <row r="62" spans="1:34" hidden="1">
      <c r="A62" t="str">
        <f t="array" ref="A62">IFERROR(INDEX(Summary!$D:$D,$AH62)&amp;"","")</f>
        <v>FG00132</v>
      </c>
      <c r="B62" t="str">
        <f t="array" ref="B62">IF($A62="","",INDEX(Summary!$E:$E,$AH62))</f>
        <v>Khapli Atta (Stoneground) - 5kg</v>
      </c>
      <c r="C62" t="str">
        <f t="array" ref="C62">IF($A62="","",INDEX(Summary!$B:$B,$AH62))</f>
        <v>Atta</v>
      </c>
      <c r="D62" t="str">
        <f t="array" ref="D62">IF($A62="","",INDEX(Summary!$C:$C,$AH62))</f>
        <v>C39</v>
      </c>
      <c r="E62">
        <f t="array" ref="E62">IF($A62="","",INDEX(Summary!$F:$F,$AH62))</f>
        <v>5</v>
      </c>
      <c r="F62" t="str">
        <f t="array" ref="F62">IF($A62="","",INDEX(Summary!$BC:$BC,$AH62)&amp;"")</f>
        <v>P3 – Normal</v>
      </c>
      <c r="G62">
        <f t="shared" si="0"/>
        <v>3</v>
      </c>
      <c r="H62">
        <f t="shared" si="1"/>
        <v>0</v>
      </c>
      <c r="I62" t="str">
        <f t="array" ref="I62">IF($A62="","",IF(IFERROR(INDEX(Summary!$BA:$BA,$AH62),0)&lt;1,"Under 1 day",IF(INDEX(Summary!$BA:$BA,$AH62)&lt;3,"1-3 days",IF(INDEX(Summary!$BA:$BA,$AH62)&lt;7,"3-7 days","7+ days"))))</f>
        <v>Under 1 day</v>
      </c>
      <c r="J62" t="str">
        <f t="array" ref="J62">IF($A62="","",IF(IFERROR(INDEX(Summary!$AX:$AX,$AH62),0)&lt;0.25,"0-25%",IF(INDEX(Summary!$AX:$AX,$AH62)&lt;0.5,"25-50%",IF(INDEX(Summary!$AX:$AX,$AH62)&lt;0.75,"50-75%","75-100%"))))</f>
        <v>75-100%</v>
      </c>
      <c r="K62" t="str">
        <f t="array" ref="K62">IF($A62="","",INDEX(Summary!$AY:$AY,$AH62)&amp;"")</f>
        <v/>
      </c>
      <c r="L62" s="1">
        <f>IF($A62="","",Summary!$P$2+MOD(ROW()-2,30))</f>
        <v>46227</v>
      </c>
      <c r="M62">
        <f t="shared" si="2"/>
        <v>1</v>
      </c>
      <c r="N62">
        <f t="shared" si="3"/>
        <v>24</v>
      </c>
      <c r="O62" t="str">
        <f t="shared" si="4"/>
        <v>Jul-2026</v>
      </c>
      <c r="P62">
        <f t="shared" ca="1" si="5"/>
        <v>1</v>
      </c>
      <c r="Q62" s="2">
        <f t="array" ref="Q62">IF($A62="",0,IFERROR(INDEX(Summary!$P$3:$AS$67,$AH62-2,$M62),0))</f>
        <v>0</v>
      </c>
      <c r="R62" s="2">
        <f t="array" ref="R62">IF($A62="",0,ROUND(IFERROR(INDEX(Summary!$O:$O,$AH62),0)/30,0))</f>
        <v>0</v>
      </c>
      <c r="S62">
        <f t="shared" si="6"/>
        <v>1</v>
      </c>
      <c r="T62" s="2">
        <f t="array" ref="T62">IF($S62=1,IFERROR(INDEX(Summary!$O:$O,$AH62),0),0)</f>
        <v>0</v>
      </c>
      <c r="U62" s="2">
        <f t="array" ref="U62">IF($S62=1,IFERROR(INDEX(Summary!$AT:$AT,$AH62),0),0)</f>
        <v>1260</v>
      </c>
      <c r="V62" s="2">
        <f t="shared" si="7"/>
        <v>0</v>
      </c>
      <c r="W62" s="2">
        <f t="array" ref="W62">IF($S62=1,IFERROR(INDEX(Summary!$AZ:$AZ,$AH62),0),0)</f>
        <v>5214</v>
      </c>
      <c r="X62" s="3">
        <f t="array" ref="X62">IF($S62=1,IFERROR(INDEX(Summary!$BA:$BA,$AH62),0),0)</f>
        <v>0</v>
      </c>
      <c r="Y62" s="2">
        <f t="array" ref="Y62">IF($S62=1,IFERROR(INDEX(Summary!$G:$G,$AH62),0),0)</f>
        <v>0</v>
      </c>
      <c r="Z62" s="2">
        <f t="array" ref="Z62">IF($S62=1,IFERROR(INDEX(Summary!$H:$H,$AH62),0),0)</f>
        <v>0</v>
      </c>
      <c r="AA62" s="2">
        <f t="array" ref="AA62">IF($S62=1,IFERROR(INDEX(Summary!$I:$I,$AH62),0),0)</f>
        <v>0</v>
      </c>
      <c r="AB62" s="2">
        <f t="array" ref="AB62">IF($S62=1,IFERROR(INDEX(Summary!$J:$J,$AH62),0),0)</f>
        <v>0</v>
      </c>
      <c r="AC62" s="2">
        <f t="array" ref="AC62">IF($S62=1,IFERROR(INDEX(Summary!$K:$K,$AH62),0),0)</f>
        <v>0</v>
      </c>
      <c r="AD62" s="2">
        <f t="array" ref="AD62">IF($S62=1,IFERROR(INDEX(Summary!$L:$L,$AH62),0),0)</f>
        <v>0</v>
      </c>
      <c r="AE62" s="2">
        <f t="array" ref="AE62">IF($S62=1,IFERROR(INDEX(Summary!$M:$M,$AH62),0),0)</f>
        <v>0</v>
      </c>
      <c r="AF62" s="2">
        <f t="array" ref="AF62">IF($S62=1,IFERROR(INDEX(Summary!$N:$N,$AH62),0),0)</f>
        <v>0</v>
      </c>
      <c r="AG62">
        <f t="array" ref="AG62">IF($A62="","",IFERROR(INDEX(Summary!$BB:$BB,$AH62),0))</f>
        <v>10</v>
      </c>
      <c r="AH62">
        <f t="shared" si="8"/>
        <v>5</v>
      </c>
    </row>
    <row r="63" spans="1:34" hidden="1">
      <c r="A63" t="str">
        <f t="array" ref="A63">IFERROR(INDEX(Summary!$D:$D,$AH63)&amp;"","")</f>
        <v>FG00132</v>
      </c>
      <c r="B63" t="str">
        <f t="array" ref="B63">IF($A63="","",INDEX(Summary!$E:$E,$AH63))</f>
        <v>Khapli Atta (Stoneground) - 5kg</v>
      </c>
      <c r="C63" t="str">
        <f t="array" ref="C63">IF($A63="","",INDEX(Summary!$B:$B,$AH63))</f>
        <v>Atta</v>
      </c>
      <c r="D63" t="str">
        <f t="array" ref="D63">IF($A63="","",INDEX(Summary!$C:$C,$AH63))</f>
        <v>C39</v>
      </c>
      <c r="E63">
        <f t="array" ref="E63">IF($A63="","",INDEX(Summary!$F:$F,$AH63))</f>
        <v>5</v>
      </c>
      <c r="F63" t="str">
        <f t="array" ref="F63">IF($A63="","",INDEX(Summary!$BC:$BC,$AH63)&amp;"")</f>
        <v>P3 – Normal</v>
      </c>
      <c r="G63">
        <f t="shared" si="0"/>
        <v>3</v>
      </c>
      <c r="H63">
        <f t="shared" si="1"/>
        <v>0</v>
      </c>
      <c r="I63" t="str">
        <f t="array" ref="I63">IF($A63="","",IF(IFERROR(INDEX(Summary!$BA:$BA,$AH63),0)&lt;1,"Under 1 day",IF(INDEX(Summary!$BA:$BA,$AH63)&lt;3,"1-3 days",IF(INDEX(Summary!$BA:$BA,$AH63)&lt;7,"3-7 days","7+ days"))))</f>
        <v>Under 1 day</v>
      </c>
      <c r="J63" t="str">
        <f t="array" ref="J63">IF($A63="","",IF(IFERROR(INDEX(Summary!$AX:$AX,$AH63),0)&lt;0.25,"0-25%",IF(INDEX(Summary!$AX:$AX,$AH63)&lt;0.5,"25-50%",IF(INDEX(Summary!$AX:$AX,$AH63)&lt;0.75,"50-75%","75-100%"))))</f>
        <v>75-100%</v>
      </c>
      <c r="K63" t="str">
        <f t="array" ref="K63">IF($A63="","",INDEX(Summary!$AY:$AY,$AH63)&amp;"")</f>
        <v/>
      </c>
      <c r="L63" s="1">
        <f>IF($A63="","",Summary!$P$2+MOD(ROW()-2,30))</f>
        <v>46228</v>
      </c>
      <c r="M63">
        <f t="shared" si="2"/>
        <v>2</v>
      </c>
      <c r="N63">
        <f t="shared" si="3"/>
        <v>25</v>
      </c>
      <c r="O63" t="str">
        <f t="shared" si="4"/>
        <v>Jul-2026</v>
      </c>
      <c r="P63">
        <f t="shared" ca="1" si="5"/>
        <v>1</v>
      </c>
      <c r="Q63" s="2">
        <f t="array" ref="Q63">IF($A63="",0,IFERROR(INDEX(Summary!$P$3:$AS$67,$AH63-2,$M63),0))</f>
        <v>0</v>
      </c>
      <c r="R63" s="2">
        <f t="array" ref="R63">IF($A63="",0,ROUND(IFERROR(INDEX(Summary!$O:$O,$AH63),0)/30,0))</f>
        <v>0</v>
      </c>
      <c r="S63">
        <f t="shared" si="6"/>
        <v>0</v>
      </c>
      <c r="T63" s="2">
        <f t="array" ref="T63">IF($S63=1,IFERROR(INDEX(Summary!$O:$O,$AH63),0),0)</f>
        <v>0</v>
      </c>
      <c r="U63" s="2">
        <f t="array" ref="U63">IF($S63=1,IFERROR(INDEX(Summary!$AT:$AT,$AH63),0),0)</f>
        <v>0</v>
      </c>
      <c r="V63" s="2">
        <f t="shared" si="7"/>
        <v>0</v>
      </c>
      <c r="W63" s="2">
        <f t="array" ref="W63">IF($S63=1,IFERROR(INDEX(Summary!$AZ:$AZ,$AH63),0),0)</f>
        <v>0</v>
      </c>
      <c r="X63" s="3">
        <f t="array" ref="X63">IF($S63=1,IFERROR(INDEX(Summary!$BA:$BA,$AH63),0),0)</f>
        <v>0</v>
      </c>
      <c r="Y63" s="2">
        <f t="array" ref="Y63">IF($S63=1,IFERROR(INDEX(Summary!$G:$G,$AH63),0),0)</f>
        <v>0</v>
      </c>
      <c r="Z63" s="2">
        <f t="array" ref="Z63">IF($S63=1,IFERROR(INDEX(Summary!$H:$H,$AH63),0),0)</f>
        <v>0</v>
      </c>
      <c r="AA63" s="2">
        <f t="array" ref="AA63">IF($S63=1,IFERROR(INDEX(Summary!$I:$I,$AH63),0),0)</f>
        <v>0</v>
      </c>
      <c r="AB63" s="2">
        <f t="array" ref="AB63">IF($S63=1,IFERROR(INDEX(Summary!$J:$J,$AH63),0),0)</f>
        <v>0</v>
      </c>
      <c r="AC63" s="2">
        <f t="array" ref="AC63">IF($S63=1,IFERROR(INDEX(Summary!$K:$K,$AH63),0),0)</f>
        <v>0</v>
      </c>
      <c r="AD63" s="2">
        <f t="array" ref="AD63">IF($S63=1,IFERROR(INDEX(Summary!$L:$L,$AH63),0),0)</f>
        <v>0</v>
      </c>
      <c r="AE63" s="2">
        <f t="array" ref="AE63">IF($S63=1,IFERROR(INDEX(Summary!$M:$M,$AH63),0),0)</f>
        <v>0</v>
      </c>
      <c r="AF63" s="2">
        <f t="array" ref="AF63">IF($S63=1,IFERROR(INDEX(Summary!$N:$N,$AH63),0),0)</f>
        <v>0</v>
      </c>
      <c r="AG63">
        <f t="array" ref="AG63">IF($A63="","",IFERROR(INDEX(Summary!$BB:$BB,$AH63),0))</f>
        <v>10</v>
      </c>
      <c r="AH63">
        <f t="shared" si="8"/>
        <v>5</v>
      </c>
    </row>
    <row r="64" spans="1:34" hidden="1">
      <c r="A64" t="str">
        <f t="array" ref="A64">IFERROR(INDEX(Summary!$D:$D,$AH64)&amp;"","")</f>
        <v>FG00132</v>
      </c>
      <c r="B64" t="str">
        <f t="array" ref="B64">IF($A64="","",INDEX(Summary!$E:$E,$AH64))</f>
        <v>Khapli Atta (Stoneground) - 5kg</v>
      </c>
      <c r="C64" t="str">
        <f t="array" ref="C64">IF($A64="","",INDEX(Summary!$B:$B,$AH64))</f>
        <v>Atta</v>
      </c>
      <c r="D64" t="str">
        <f t="array" ref="D64">IF($A64="","",INDEX(Summary!$C:$C,$AH64))</f>
        <v>C39</v>
      </c>
      <c r="E64">
        <f t="array" ref="E64">IF($A64="","",INDEX(Summary!$F:$F,$AH64))</f>
        <v>5</v>
      </c>
      <c r="F64" t="str">
        <f t="array" ref="F64">IF($A64="","",INDEX(Summary!$BC:$BC,$AH64)&amp;"")</f>
        <v>P3 – Normal</v>
      </c>
      <c r="G64">
        <f t="shared" si="0"/>
        <v>3</v>
      </c>
      <c r="H64">
        <f t="shared" si="1"/>
        <v>0</v>
      </c>
      <c r="I64" t="str">
        <f t="array" ref="I64">IF($A64="","",IF(IFERROR(INDEX(Summary!$BA:$BA,$AH64),0)&lt;1,"Under 1 day",IF(INDEX(Summary!$BA:$BA,$AH64)&lt;3,"1-3 days",IF(INDEX(Summary!$BA:$BA,$AH64)&lt;7,"3-7 days","7+ days"))))</f>
        <v>Under 1 day</v>
      </c>
      <c r="J64" t="str">
        <f t="array" ref="J64">IF($A64="","",IF(IFERROR(INDEX(Summary!$AX:$AX,$AH64),0)&lt;0.25,"0-25%",IF(INDEX(Summary!$AX:$AX,$AH64)&lt;0.5,"25-50%",IF(INDEX(Summary!$AX:$AX,$AH64)&lt;0.75,"50-75%","75-100%"))))</f>
        <v>75-100%</v>
      </c>
      <c r="K64" t="str">
        <f t="array" ref="K64">IF($A64="","",INDEX(Summary!$AY:$AY,$AH64)&amp;"")</f>
        <v/>
      </c>
      <c r="L64" s="1">
        <f>IF($A64="","",Summary!$P$2+MOD(ROW()-2,30))</f>
        <v>46229</v>
      </c>
      <c r="M64">
        <f t="shared" si="2"/>
        <v>3</v>
      </c>
      <c r="N64">
        <f t="shared" si="3"/>
        <v>26</v>
      </c>
      <c r="O64" t="str">
        <f t="shared" si="4"/>
        <v>Jul-2026</v>
      </c>
      <c r="P64">
        <f t="shared" ca="1" si="5"/>
        <v>1</v>
      </c>
      <c r="Q64" s="2">
        <f t="array" ref="Q64">IF($A64="",0,IFERROR(INDEX(Summary!$P$3:$AS$67,$AH64-2,$M64),0))</f>
        <v>0</v>
      </c>
      <c r="R64" s="2">
        <f t="array" ref="R64">IF($A64="",0,ROUND(IFERROR(INDEX(Summary!$O:$O,$AH64),0)/30,0))</f>
        <v>0</v>
      </c>
      <c r="S64">
        <f t="shared" si="6"/>
        <v>0</v>
      </c>
      <c r="T64" s="2">
        <f t="array" ref="T64">IF($S64=1,IFERROR(INDEX(Summary!$O:$O,$AH64),0),0)</f>
        <v>0</v>
      </c>
      <c r="U64" s="2">
        <f t="array" ref="U64">IF($S64=1,IFERROR(INDEX(Summary!$AT:$AT,$AH64),0),0)</f>
        <v>0</v>
      </c>
      <c r="V64" s="2">
        <f t="shared" si="7"/>
        <v>0</v>
      </c>
      <c r="W64" s="2">
        <f t="array" ref="W64">IF($S64=1,IFERROR(INDEX(Summary!$AZ:$AZ,$AH64),0),0)</f>
        <v>0</v>
      </c>
      <c r="X64" s="3">
        <f t="array" ref="X64">IF($S64=1,IFERROR(INDEX(Summary!$BA:$BA,$AH64),0),0)</f>
        <v>0</v>
      </c>
      <c r="Y64" s="2">
        <f t="array" ref="Y64">IF($S64=1,IFERROR(INDEX(Summary!$G:$G,$AH64),0),0)</f>
        <v>0</v>
      </c>
      <c r="Z64" s="2">
        <f t="array" ref="Z64">IF($S64=1,IFERROR(INDEX(Summary!$H:$H,$AH64),0),0)</f>
        <v>0</v>
      </c>
      <c r="AA64" s="2">
        <f t="array" ref="AA64">IF($S64=1,IFERROR(INDEX(Summary!$I:$I,$AH64),0),0)</f>
        <v>0</v>
      </c>
      <c r="AB64" s="2">
        <f t="array" ref="AB64">IF($S64=1,IFERROR(INDEX(Summary!$J:$J,$AH64),0),0)</f>
        <v>0</v>
      </c>
      <c r="AC64" s="2">
        <f t="array" ref="AC64">IF($S64=1,IFERROR(INDEX(Summary!$K:$K,$AH64),0),0)</f>
        <v>0</v>
      </c>
      <c r="AD64" s="2">
        <f t="array" ref="AD64">IF($S64=1,IFERROR(INDEX(Summary!$L:$L,$AH64),0),0)</f>
        <v>0</v>
      </c>
      <c r="AE64" s="2">
        <f t="array" ref="AE64">IF($S64=1,IFERROR(INDEX(Summary!$M:$M,$AH64),0),0)</f>
        <v>0</v>
      </c>
      <c r="AF64" s="2">
        <f t="array" ref="AF64">IF($S64=1,IFERROR(INDEX(Summary!$N:$N,$AH64),0),0)</f>
        <v>0</v>
      </c>
      <c r="AG64">
        <f t="array" ref="AG64">IF($A64="","",IFERROR(INDEX(Summary!$BB:$BB,$AH64),0))</f>
        <v>10</v>
      </c>
      <c r="AH64">
        <f t="shared" si="8"/>
        <v>5</v>
      </c>
    </row>
    <row r="65" spans="1:34" hidden="1">
      <c r="A65" t="str">
        <f t="array" ref="A65">IFERROR(INDEX(Summary!$D:$D,$AH65)&amp;"","")</f>
        <v>FG00132</v>
      </c>
      <c r="B65" t="str">
        <f t="array" ref="B65">IF($A65="","",INDEX(Summary!$E:$E,$AH65))</f>
        <v>Khapli Atta (Stoneground) - 5kg</v>
      </c>
      <c r="C65" t="str">
        <f t="array" ref="C65">IF($A65="","",INDEX(Summary!$B:$B,$AH65))</f>
        <v>Atta</v>
      </c>
      <c r="D65" t="str">
        <f t="array" ref="D65">IF($A65="","",INDEX(Summary!$C:$C,$AH65))</f>
        <v>C39</v>
      </c>
      <c r="E65">
        <f t="array" ref="E65">IF($A65="","",INDEX(Summary!$F:$F,$AH65))</f>
        <v>5</v>
      </c>
      <c r="F65" t="str">
        <f t="array" ref="F65">IF($A65="","",INDEX(Summary!$BC:$BC,$AH65)&amp;"")</f>
        <v>P3 – Normal</v>
      </c>
      <c r="G65">
        <f t="shared" si="0"/>
        <v>3</v>
      </c>
      <c r="H65">
        <f t="shared" si="1"/>
        <v>0</v>
      </c>
      <c r="I65" t="str">
        <f t="array" ref="I65">IF($A65="","",IF(IFERROR(INDEX(Summary!$BA:$BA,$AH65),0)&lt;1,"Under 1 day",IF(INDEX(Summary!$BA:$BA,$AH65)&lt;3,"1-3 days",IF(INDEX(Summary!$BA:$BA,$AH65)&lt;7,"3-7 days","7+ days"))))</f>
        <v>Under 1 day</v>
      </c>
      <c r="J65" t="str">
        <f t="array" ref="J65">IF($A65="","",IF(IFERROR(INDEX(Summary!$AX:$AX,$AH65),0)&lt;0.25,"0-25%",IF(INDEX(Summary!$AX:$AX,$AH65)&lt;0.5,"25-50%",IF(INDEX(Summary!$AX:$AX,$AH65)&lt;0.75,"50-75%","75-100%"))))</f>
        <v>75-100%</v>
      </c>
      <c r="K65" t="str">
        <f t="array" ref="K65">IF($A65="","",INDEX(Summary!$AY:$AY,$AH65)&amp;"")</f>
        <v/>
      </c>
      <c r="L65" s="1">
        <f>IF($A65="","",Summary!$P$2+MOD(ROW()-2,30))</f>
        <v>46230</v>
      </c>
      <c r="M65">
        <f t="shared" si="2"/>
        <v>4</v>
      </c>
      <c r="N65">
        <f t="shared" si="3"/>
        <v>27</v>
      </c>
      <c r="O65" t="str">
        <f t="shared" si="4"/>
        <v>Jul-2026</v>
      </c>
      <c r="P65">
        <f t="shared" ca="1" si="5"/>
        <v>1</v>
      </c>
      <c r="Q65" s="2">
        <f t="array" ref="Q65">IF($A65="",0,IFERROR(INDEX(Summary!$P$3:$AS$67,$AH65-2,$M65),0))</f>
        <v>0</v>
      </c>
      <c r="R65" s="2">
        <f t="array" ref="R65">IF($A65="",0,ROUND(IFERROR(INDEX(Summary!$O:$O,$AH65),0)/30,0))</f>
        <v>0</v>
      </c>
      <c r="S65">
        <f t="shared" si="6"/>
        <v>0</v>
      </c>
      <c r="T65" s="2">
        <f t="array" ref="T65">IF($S65=1,IFERROR(INDEX(Summary!$O:$O,$AH65),0),0)</f>
        <v>0</v>
      </c>
      <c r="U65" s="2">
        <f t="array" ref="U65">IF($S65=1,IFERROR(INDEX(Summary!$AT:$AT,$AH65),0),0)</f>
        <v>0</v>
      </c>
      <c r="V65" s="2">
        <f t="shared" si="7"/>
        <v>0</v>
      </c>
      <c r="W65" s="2">
        <f t="array" ref="W65">IF($S65=1,IFERROR(INDEX(Summary!$AZ:$AZ,$AH65),0),0)</f>
        <v>0</v>
      </c>
      <c r="X65" s="3">
        <f t="array" ref="X65">IF($S65=1,IFERROR(INDEX(Summary!$BA:$BA,$AH65),0),0)</f>
        <v>0</v>
      </c>
      <c r="Y65" s="2">
        <f t="array" ref="Y65">IF($S65=1,IFERROR(INDEX(Summary!$G:$G,$AH65),0),0)</f>
        <v>0</v>
      </c>
      <c r="Z65" s="2">
        <f t="array" ref="Z65">IF($S65=1,IFERROR(INDEX(Summary!$H:$H,$AH65),0),0)</f>
        <v>0</v>
      </c>
      <c r="AA65" s="2">
        <f t="array" ref="AA65">IF($S65=1,IFERROR(INDEX(Summary!$I:$I,$AH65),0),0)</f>
        <v>0</v>
      </c>
      <c r="AB65" s="2">
        <f t="array" ref="AB65">IF($S65=1,IFERROR(INDEX(Summary!$J:$J,$AH65),0),0)</f>
        <v>0</v>
      </c>
      <c r="AC65" s="2">
        <f t="array" ref="AC65">IF($S65=1,IFERROR(INDEX(Summary!$K:$K,$AH65),0),0)</f>
        <v>0</v>
      </c>
      <c r="AD65" s="2">
        <f t="array" ref="AD65">IF($S65=1,IFERROR(INDEX(Summary!$L:$L,$AH65),0),0)</f>
        <v>0</v>
      </c>
      <c r="AE65" s="2">
        <f t="array" ref="AE65">IF($S65=1,IFERROR(INDEX(Summary!$M:$M,$AH65),0),0)</f>
        <v>0</v>
      </c>
      <c r="AF65" s="2">
        <f t="array" ref="AF65">IF($S65=1,IFERROR(INDEX(Summary!$N:$N,$AH65),0),0)</f>
        <v>0</v>
      </c>
      <c r="AG65">
        <f t="array" ref="AG65">IF($A65="","",IFERROR(INDEX(Summary!$BB:$BB,$AH65),0))</f>
        <v>10</v>
      </c>
      <c r="AH65">
        <f t="shared" si="8"/>
        <v>5</v>
      </c>
    </row>
    <row r="66" spans="1:34" hidden="1">
      <c r="A66" t="str">
        <f t="array" ref="A66">IFERROR(INDEX(Summary!$D:$D,$AH66)&amp;"","")</f>
        <v>FG00132</v>
      </c>
      <c r="B66" t="str">
        <f t="array" ref="B66">IF($A66="","",INDEX(Summary!$E:$E,$AH66))</f>
        <v>Khapli Atta (Stoneground) - 5kg</v>
      </c>
      <c r="C66" t="str">
        <f t="array" ref="C66">IF($A66="","",INDEX(Summary!$B:$B,$AH66))</f>
        <v>Atta</v>
      </c>
      <c r="D66" t="str">
        <f t="array" ref="D66">IF($A66="","",INDEX(Summary!$C:$C,$AH66))</f>
        <v>C39</v>
      </c>
      <c r="E66">
        <f t="array" ref="E66">IF($A66="","",INDEX(Summary!$F:$F,$AH66))</f>
        <v>5</v>
      </c>
      <c r="F66" t="str">
        <f t="array" ref="F66">IF($A66="","",INDEX(Summary!$BC:$BC,$AH66)&amp;"")</f>
        <v>P3 – Normal</v>
      </c>
      <c r="G66">
        <f t="shared" ref="G66:G129" si="9">IF($A66="","",VALUE(LEFT(SUBSTITUTE($F66,"P",""),1)))</f>
        <v>3</v>
      </c>
      <c r="H66">
        <f t="shared" ref="H66:H129" si="10">IF($A66="","",IF(LEFT($F66,2)="P1",1,0))</f>
        <v>0</v>
      </c>
      <c r="I66" t="str">
        <f t="array" ref="I66">IF($A66="","",IF(IFERROR(INDEX(Summary!$BA:$BA,$AH66),0)&lt;1,"Under 1 day",IF(INDEX(Summary!$BA:$BA,$AH66)&lt;3,"1-3 days",IF(INDEX(Summary!$BA:$BA,$AH66)&lt;7,"3-7 days","7+ days"))))</f>
        <v>Under 1 day</v>
      </c>
      <c r="J66" t="str">
        <f t="array" ref="J66">IF($A66="","",IF(IFERROR(INDEX(Summary!$AX:$AX,$AH66),0)&lt;0.25,"0-25%",IF(INDEX(Summary!$AX:$AX,$AH66)&lt;0.5,"25-50%",IF(INDEX(Summary!$AX:$AX,$AH66)&lt;0.75,"50-75%","75-100%"))))</f>
        <v>75-100%</v>
      </c>
      <c r="K66" t="str">
        <f t="array" ref="K66">IF($A66="","",INDEX(Summary!$AY:$AY,$AH66)&amp;"")</f>
        <v/>
      </c>
      <c r="L66" s="1">
        <f>IF($A66="","",Summary!$P$2+MOD(ROW()-2,30))</f>
        <v>46231</v>
      </c>
      <c r="M66">
        <f t="shared" ref="M66:M129" si="11">IF($A66="","",MOD(ROW()-2,30)+1)</f>
        <v>5</v>
      </c>
      <c r="N66">
        <f t="shared" ref="N66:N129" si="12">IF($A66="","",DAY($L66))</f>
        <v>28</v>
      </c>
      <c r="O66" t="str">
        <f t="shared" ref="O66:O129" si="13">IF($A66="","",TEXT($L66,"mmm-yyyy"))</f>
        <v>Jul-2026</v>
      </c>
      <c r="P66">
        <f t="shared" ref="P66:P129" ca="1" si="14">IF($A66="","",IF($L66&lt;=TODAY(),1,0))</f>
        <v>1</v>
      </c>
      <c r="Q66" s="2">
        <f t="array" ref="Q66">IF($A66="",0,IFERROR(INDEX(Summary!$P$3:$AS$67,$AH66-2,$M66),0))</f>
        <v>0</v>
      </c>
      <c r="R66" s="2">
        <f t="array" ref="R66">IF($A66="",0,ROUND(IFERROR(INDEX(Summary!$O:$O,$AH66),0)/30,0))</f>
        <v>0</v>
      </c>
      <c r="S66">
        <f t="shared" ref="S66:S129" si="15">IF($A66="",0,IF($M66=1,1,0))</f>
        <v>0</v>
      </c>
      <c r="T66" s="2">
        <f t="array" ref="T66">IF($S66=1,IFERROR(INDEX(Summary!$O:$O,$AH66),0),0)</f>
        <v>0</v>
      </c>
      <c r="U66" s="2">
        <f t="array" ref="U66">IF($S66=1,IFERROR(INDEX(Summary!$AT:$AT,$AH66),0),0)</f>
        <v>0</v>
      </c>
      <c r="V66" s="2">
        <f t="shared" ref="V66:V129" si="16">IF($S66=1,MAX(0,$T66-$U66),0)</f>
        <v>0</v>
      </c>
      <c r="W66" s="2">
        <f t="array" ref="W66">IF($S66=1,IFERROR(INDEX(Summary!$AZ:$AZ,$AH66),0),0)</f>
        <v>0</v>
      </c>
      <c r="X66" s="3">
        <f t="array" ref="X66">IF($S66=1,IFERROR(INDEX(Summary!$BA:$BA,$AH66),0),0)</f>
        <v>0</v>
      </c>
      <c r="Y66" s="2">
        <f t="array" ref="Y66">IF($S66=1,IFERROR(INDEX(Summary!$G:$G,$AH66),0),0)</f>
        <v>0</v>
      </c>
      <c r="Z66" s="2">
        <f t="array" ref="Z66">IF($S66=1,IFERROR(INDEX(Summary!$H:$H,$AH66),0),0)</f>
        <v>0</v>
      </c>
      <c r="AA66" s="2">
        <f t="array" ref="AA66">IF($S66=1,IFERROR(INDEX(Summary!$I:$I,$AH66),0),0)</f>
        <v>0</v>
      </c>
      <c r="AB66" s="2">
        <f t="array" ref="AB66">IF($S66=1,IFERROR(INDEX(Summary!$J:$J,$AH66),0),0)</f>
        <v>0</v>
      </c>
      <c r="AC66" s="2">
        <f t="array" ref="AC66">IF($S66=1,IFERROR(INDEX(Summary!$K:$K,$AH66),0),0)</f>
        <v>0</v>
      </c>
      <c r="AD66" s="2">
        <f t="array" ref="AD66">IF($S66=1,IFERROR(INDEX(Summary!$L:$L,$AH66),0),0)</f>
        <v>0</v>
      </c>
      <c r="AE66" s="2">
        <f t="array" ref="AE66">IF($S66=1,IFERROR(INDEX(Summary!$M:$M,$AH66),0),0)</f>
        <v>0</v>
      </c>
      <c r="AF66" s="2">
        <f t="array" ref="AF66">IF($S66=1,IFERROR(INDEX(Summary!$N:$N,$AH66),0),0)</f>
        <v>0</v>
      </c>
      <c r="AG66">
        <f t="array" ref="AG66">IF($A66="","",IFERROR(INDEX(Summary!$BB:$BB,$AH66),0))</f>
        <v>10</v>
      </c>
      <c r="AH66">
        <f t="shared" ref="AH66:AH129" si="17">INT((ROW()-2)/30)+3</f>
        <v>5</v>
      </c>
    </row>
    <row r="67" spans="1:34" hidden="1">
      <c r="A67" t="str">
        <f t="array" ref="A67">IFERROR(INDEX(Summary!$D:$D,$AH67)&amp;"","")</f>
        <v>FG00132</v>
      </c>
      <c r="B67" t="str">
        <f t="array" ref="B67">IF($A67="","",INDEX(Summary!$E:$E,$AH67))</f>
        <v>Khapli Atta (Stoneground) - 5kg</v>
      </c>
      <c r="C67" t="str">
        <f t="array" ref="C67">IF($A67="","",INDEX(Summary!$B:$B,$AH67))</f>
        <v>Atta</v>
      </c>
      <c r="D67" t="str">
        <f t="array" ref="D67">IF($A67="","",INDEX(Summary!$C:$C,$AH67))</f>
        <v>C39</v>
      </c>
      <c r="E67">
        <f t="array" ref="E67">IF($A67="","",INDEX(Summary!$F:$F,$AH67))</f>
        <v>5</v>
      </c>
      <c r="F67" t="str">
        <f t="array" ref="F67">IF($A67="","",INDEX(Summary!$BC:$BC,$AH67)&amp;"")</f>
        <v>P3 – Normal</v>
      </c>
      <c r="G67">
        <f t="shared" si="9"/>
        <v>3</v>
      </c>
      <c r="H67">
        <f t="shared" si="10"/>
        <v>0</v>
      </c>
      <c r="I67" t="str">
        <f t="array" ref="I67">IF($A67="","",IF(IFERROR(INDEX(Summary!$BA:$BA,$AH67),0)&lt;1,"Under 1 day",IF(INDEX(Summary!$BA:$BA,$AH67)&lt;3,"1-3 days",IF(INDEX(Summary!$BA:$BA,$AH67)&lt;7,"3-7 days","7+ days"))))</f>
        <v>Under 1 day</v>
      </c>
      <c r="J67" t="str">
        <f t="array" ref="J67">IF($A67="","",IF(IFERROR(INDEX(Summary!$AX:$AX,$AH67),0)&lt;0.25,"0-25%",IF(INDEX(Summary!$AX:$AX,$AH67)&lt;0.5,"25-50%",IF(INDEX(Summary!$AX:$AX,$AH67)&lt;0.75,"50-75%","75-100%"))))</f>
        <v>75-100%</v>
      </c>
      <c r="K67" t="str">
        <f t="array" ref="K67">IF($A67="","",INDEX(Summary!$AY:$AY,$AH67)&amp;"")</f>
        <v/>
      </c>
      <c r="L67" s="1">
        <f>IF($A67="","",Summary!$P$2+MOD(ROW()-2,30))</f>
        <v>46232</v>
      </c>
      <c r="M67">
        <f t="shared" si="11"/>
        <v>6</v>
      </c>
      <c r="N67">
        <f t="shared" si="12"/>
        <v>29</v>
      </c>
      <c r="O67" t="str">
        <f t="shared" si="13"/>
        <v>Jul-2026</v>
      </c>
      <c r="P67">
        <f t="shared" ca="1" si="14"/>
        <v>1</v>
      </c>
      <c r="Q67" s="2">
        <f t="array" ref="Q67">IF($A67="",0,IFERROR(INDEX(Summary!$P$3:$AS$67,$AH67-2,$M67),0))</f>
        <v>0</v>
      </c>
      <c r="R67" s="2">
        <f t="array" ref="R67">IF($A67="",0,ROUND(IFERROR(INDEX(Summary!$O:$O,$AH67),0)/30,0))</f>
        <v>0</v>
      </c>
      <c r="S67">
        <f t="shared" si="15"/>
        <v>0</v>
      </c>
      <c r="T67" s="2">
        <f t="array" ref="T67">IF($S67=1,IFERROR(INDEX(Summary!$O:$O,$AH67),0),0)</f>
        <v>0</v>
      </c>
      <c r="U67" s="2">
        <f t="array" ref="U67">IF($S67=1,IFERROR(INDEX(Summary!$AT:$AT,$AH67),0),0)</f>
        <v>0</v>
      </c>
      <c r="V67" s="2">
        <f t="shared" si="16"/>
        <v>0</v>
      </c>
      <c r="W67" s="2">
        <f t="array" ref="W67">IF($S67=1,IFERROR(INDEX(Summary!$AZ:$AZ,$AH67),0),0)</f>
        <v>0</v>
      </c>
      <c r="X67" s="3">
        <f t="array" ref="X67">IF($S67=1,IFERROR(INDEX(Summary!$BA:$BA,$AH67),0),0)</f>
        <v>0</v>
      </c>
      <c r="Y67" s="2">
        <f t="array" ref="Y67">IF($S67=1,IFERROR(INDEX(Summary!$G:$G,$AH67),0),0)</f>
        <v>0</v>
      </c>
      <c r="Z67" s="2">
        <f t="array" ref="Z67">IF($S67=1,IFERROR(INDEX(Summary!$H:$H,$AH67),0),0)</f>
        <v>0</v>
      </c>
      <c r="AA67" s="2">
        <f t="array" ref="AA67">IF($S67=1,IFERROR(INDEX(Summary!$I:$I,$AH67),0),0)</f>
        <v>0</v>
      </c>
      <c r="AB67" s="2">
        <f t="array" ref="AB67">IF($S67=1,IFERROR(INDEX(Summary!$J:$J,$AH67),0),0)</f>
        <v>0</v>
      </c>
      <c r="AC67" s="2">
        <f t="array" ref="AC67">IF($S67=1,IFERROR(INDEX(Summary!$K:$K,$AH67),0),0)</f>
        <v>0</v>
      </c>
      <c r="AD67" s="2">
        <f t="array" ref="AD67">IF($S67=1,IFERROR(INDEX(Summary!$L:$L,$AH67),0),0)</f>
        <v>0</v>
      </c>
      <c r="AE67" s="2">
        <f t="array" ref="AE67">IF($S67=1,IFERROR(INDEX(Summary!$M:$M,$AH67),0),0)</f>
        <v>0</v>
      </c>
      <c r="AF67" s="2">
        <f t="array" ref="AF67">IF($S67=1,IFERROR(INDEX(Summary!$N:$N,$AH67),0),0)</f>
        <v>0</v>
      </c>
      <c r="AG67">
        <f t="array" ref="AG67">IF($A67="","",IFERROR(INDEX(Summary!$BB:$BB,$AH67),0))</f>
        <v>10</v>
      </c>
      <c r="AH67">
        <f t="shared" si="17"/>
        <v>5</v>
      </c>
    </row>
    <row r="68" spans="1:34" hidden="1">
      <c r="A68" t="str">
        <f t="array" ref="A68">IFERROR(INDEX(Summary!$D:$D,$AH68)&amp;"","")</f>
        <v>FG00132</v>
      </c>
      <c r="B68" t="str">
        <f t="array" ref="B68">IF($A68="","",INDEX(Summary!$E:$E,$AH68))</f>
        <v>Khapli Atta (Stoneground) - 5kg</v>
      </c>
      <c r="C68" t="str">
        <f t="array" ref="C68">IF($A68="","",INDEX(Summary!$B:$B,$AH68))</f>
        <v>Atta</v>
      </c>
      <c r="D68" t="str">
        <f t="array" ref="D68">IF($A68="","",INDEX(Summary!$C:$C,$AH68))</f>
        <v>C39</v>
      </c>
      <c r="E68">
        <f t="array" ref="E68">IF($A68="","",INDEX(Summary!$F:$F,$AH68))</f>
        <v>5</v>
      </c>
      <c r="F68" t="str">
        <f t="array" ref="F68">IF($A68="","",INDEX(Summary!$BC:$BC,$AH68)&amp;"")</f>
        <v>P3 – Normal</v>
      </c>
      <c r="G68">
        <f t="shared" si="9"/>
        <v>3</v>
      </c>
      <c r="H68">
        <f t="shared" si="10"/>
        <v>0</v>
      </c>
      <c r="I68" t="str">
        <f t="array" ref="I68">IF($A68="","",IF(IFERROR(INDEX(Summary!$BA:$BA,$AH68),0)&lt;1,"Under 1 day",IF(INDEX(Summary!$BA:$BA,$AH68)&lt;3,"1-3 days",IF(INDEX(Summary!$BA:$BA,$AH68)&lt;7,"3-7 days","7+ days"))))</f>
        <v>Under 1 day</v>
      </c>
      <c r="J68" t="str">
        <f t="array" ref="J68">IF($A68="","",IF(IFERROR(INDEX(Summary!$AX:$AX,$AH68),0)&lt;0.25,"0-25%",IF(INDEX(Summary!$AX:$AX,$AH68)&lt;0.5,"25-50%",IF(INDEX(Summary!$AX:$AX,$AH68)&lt;0.75,"50-75%","75-100%"))))</f>
        <v>75-100%</v>
      </c>
      <c r="K68" t="str">
        <f t="array" ref="K68">IF($A68="","",INDEX(Summary!$AY:$AY,$AH68)&amp;"")</f>
        <v/>
      </c>
      <c r="L68" s="1">
        <f>IF($A68="","",Summary!$P$2+MOD(ROW()-2,30))</f>
        <v>46233</v>
      </c>
      <c r="M68">
        <f t="shared" si="11"/>
        <v>7</v>
      </c>
      <c r="N68">
        <f t="shared" si="12"/>
        <v>30</v>
      </c>
      <c r="O68" t="str">
        <f t="shared" si="13"/>
        <v>Jul-2026</v>
      </c>
      <c r="P68">
        <f t="shared" ca="1" si="14"/>
        <v>1</v>
      </c>
      <c r="Q68" s="2">
        <f t="array" ref="Q68">IF($A68="",0,IFERROR(INDEX(Summary!$P$3:$AS$67,$AH68-2,$M68),0))</f>
        <v>0</v>
      </c>
      <c r="R68" s="2">
        <f t="array" ref="R68">IF($A68="",0,ROUND(IFERROR(INDEX(Summary!$O:$O,$AH68),0)/30,0))</f>
        <v>0</v>
      </c>
      <c r="S68">
        <f t="shared" si="15"/>
        <v>0</v>
      </c>
      <c r="T68" s="2">
        <f t="array" ref="T68">IF($S68=1,IFERROR(INDEX(Summary!$O:$O,$AH68),0),0)</f>
        <v>0</v>
      </c>
      <c r="U68" s="2">
        <f t="array" ref="U68">IF($S68=1,IFERROR(INDEX(Summary!$AT:$AT,$AH68),0),0)</f>
        <v>0</v>
      </c>
      <c r="V68" s="2">
        <f t="shared" si="16"/>
        <v>0</v>
      </c>
      <c r="W68" s="2">
        <f t="array" ref="W68">IF($S68=1,IFERROR(INDEX(Summary!$AZ:$AZ,$AH68),0),0)</f>
        <v>0</v>
      </c>
      <c r="X68" s="3">
        <f t="array" ref="X68">IF($S68=1,IFERROR(INDEX(Summary!$BA:$BA,$AH68),0),0)</f>
        <v>0</v>
      </c>
      <c r="Y68" s="2">
        <f t="array" ref="Y68">IF($S68=1,IFERROR(INDEX(Summary!$G:$G,$AH68),0),0)</f>
        <v>0</v>
      </c>
      <c r="Z68" s="2">
        <f t="array" ref="Z68">IF($S68=1,IFERROR(INDEX(Summary!$H:$H,$AH68),0),0)</f>
        <v>0</v>
      </c>
      <c r="AA68" s="2">
        <f t="array" ref="AA68">IF($S68=1,IFERROR(INDEX(Summary!$I:$I,$AH68),0),0)</f>
        <v>0</v>
      </c>
      <c r="AB68" s="2">
        <f t="array" ref="AB68">IF($S68=1,IFERROR(INDEX(Summary!$J:$J,$AH68),0),0)</f>
        <v>0</v>
      </c>
      <c r="AC68" s="2">
        <f t="array" ref="AC68">IF($S68=1,IFERROR(INDEX(Summary!$K:$K,$AH68),0),0)</f>
        <v>0</v>
      </c>
      <c r="AD68" s="2">
        <f t="array" ref="AD68">IF($S68=1,IFERROR(INDEX(Summary!$L:$L,$AH68),0),0)</f>
        <v>0</v>
      </c>
      <c r="AE68" s="2">
        <f t="array" ref="AE68">IF($S68=1,IFERROR(INDEX(Summary!$M:$M,$AH68),0),0)</f>
        <v>0</v>
      </c>
      <c r="AF68" s="2">
        <f t="array" ref="AF68">IF($S68=1,IFERROR(INDEX(Summary!$N:$N,$AH68),0),0)</f>
        <v>0</v>
      </c>
      <c r="AG68">
        <f t="array" ref="AG68">IF($A68="","",IFERROR(INDEX(Summary!$BB:$BB,$AH68),0))</f>
        <v>10</v>
      </c>
      <c r="AH68">
        <f t="shared" si="17"/>
        <v>5</v>
      </c>
    </row>
    <row r="69" spans="1:34" hidden="1">
      <c r="A69" t="str">
        <f t="array" ref="A69">IFERROR(INDEX(Summary!$D:$D,$AH69)&amp;"","")</f>
        <v>FG00132</v>
      </c>
      <c r="B69" t="str">
        <f t="array" ref="B69">IF($A69="","",INDEX(Summary!$E:$E,$AH69))</f>
        <v>Khapli Atta (Stoneground) - 5kg</v>
      </c>
      <c r="C69" t="str">
        <f t="array" ref="C69">IF($A69="","",INDEX(Summary!$B:$B,$AH69))</f>
        <v>Atta</v>
      </c>
      <c r="D69" t="str">
        <f t="array" ref="D69">IF($A69="","",INDEX(Summary!$C:$C,$AH69))</f>
        <v>C39</v>
      </c>
      <c r="E69">
        <f t="array" ref="E69">IF($A69="","",INDEX(Summary!$F:$F,$AH69))</f>
        <v>5</v>
      </c>
      <c r="F69" t="str">
        <f t="array" ref="F69">IF($A69="","",INDEX(Summary!$BC:$BC,$AH69)&amp;"")</f>
        <v>P3 – Normal</v>
      </c>
      <c r="G69">
        <f t="shared" si="9"/>
        <v>3</v>
      </c>
      <c r="H69">
        <f t="shared" si="10"/>
        <v>0</v>
      </c>
      <c r="I69" t="str">
        <f t="array" ref="I69">IF($A69="","",IF(IFERROR(INDEX(Summary!$BA:$BA,$AH69),0)&lt;1,"Under 1 day",IF(INDEX(Summary!$BA:$BA,$AH69)&lt;3,"1-3 days",IF(INDEX(Summary!$BA:$BA,$AH69)&lt;7,"3-7 days","7+ days"))))</f>
        <v>Under 1 day</v>
      </c>
      <c r="J69" t="str">
        <f t="array" ref="J69">IF($A69="","",IF(IFERROR(INDEX(Summary!$AX:$AX,$AH69),0)&lt;0.25,"0-25%",IF(INDEX(Summary!$AX:$AX,$AH69)&lt;0.5,"25-50%",IF(INDEX(Summary!$AX:$AX,$AH69)&lt;0.75,"50-75%","75-100%"))))</f>
        <v>75-100%</v>
      </c>
      <c r="K69" t="str">
        <f t="array" ref="K69">IF($A69="","",INDEX(Summary!$AY:$AY,$AH69)&amp;"")</f>
        <v/>
      </c>
      <c r="L69" s="1">
        <f>IF($A69="","",Summary!$P$2+MOD(ROW()-2,30))</f>
        <v>46234</v>
      </c>
      <c r="M69">
        <f t="shared" si="11"/>
        <v>8</v>
      </c>
      <c r="N69">
        <f t="shared" si="12"/>
        <v>31</v>
      </c>
      <c r="O69" t="str">
        <f t="shared" si="13"/>
        <v>Jul-2026</v>
      </c>
      <c r="P69">
        <f t="shared" ca="1" si="14"/>
        <v>1</v>
      </c>
      <c r="Q69" s="2">
        <f t="array" ref="Q69">IF($A69="",0,IFERROR(INDEX(Summary!$P$3:$AS$67,$AH69-2,$M69),0))</f>
        <v>0</v>
      </c>
      <c r="R69" s="2">
        <f t="array" ref="R69">IF($A69="",0,ROUND(IFERROR(INDEX(Summary!$O:$O,$AH69),0)/30,0))</f>
        <v>0</v>
      </c>
      <c r="S69">
        <f t="shared" si="15"/>
        <v>0</v>
      </c>
      <c r="T69" s="2">
        <f t="array" ref="T69">IF($S69=1,IFERROR(INDEX(Summary!$O:$O,$AH69),0),0)</f>
        <v>0</v>
      </c>
      <c r="U69" s="2">
        <f t="array" ref="U69">IF($S69=1,IFERROR(INDEX(Summary!$AT:$AT,$AH69),0),0)</f>
        <v>0</v>
      </c>
      <c r="V69" s="2">
        <f t="shared" si="16"/>
        <v>0</v>
      </c>
      <c r="W69" s="2">
        <f t="array" ref="W69">IF($S69=1,IFERROR(INDEX(Summary!$AZ:$AZ,$AH69),0),0)</f>
        <v>0</v>
      </c>
      <c r="X69" s="3">
        <f t="array" ref="X69">IF($S69=1,IFERROR(INDEX(Summary!$BA:$BA,$AH69),0),0)</f>
        <v>0</v>
      </c>
      <c r="Y69" s="2">
        <f t="array" ref="Y69">IF($S69=1,IFERROR(INDEX(Summary!$G:$G,$AH69),0),0)</f>
        <v>0</v>
      </c>
      <c r="Z69" s="2">
        <f t="array" ref="Z69">IF($S69=1,IFERROR(INDEX(Summary!$H:$H,$AH69),0),0)</f>
        <v>0</v>
      </c>
      <c r="AA69" s="2">
        <f t="array" ref="AA69">IF($S69=1,IFERROR(INDEX(Summary!$I:$I,$AH69),0),0)</f>
        <v>0</v>
      </c>
      <c r="AB69" s="2">
        <f t="array" ref="AB69">IF($S69=1,IFERROR(INDEX(Summary!$J:$J,$AH69),0),0)</f>
        <v>0</v>
      </c>
      <c r="AC69" s="2">
        <f t="array" ref="AC69">IF($S69=1,IFERROR(INDEX(Summary!$K:$K,$AH69),0),0)</f>
        <v>0</v>
      </c>
      <c r="AD69" s="2">
        <f t="array" ref="AD69">IF($S69=1,IFERROR(INDEX(Summary!$L:$L,$AH69),0),0)</f>
        <v>0</v>
      </c>
      <c r="AE69" s="2">
        <f t="array" ref="AE69">IF($S69=1,IFERROR(INDEX(Summary!$M:$M,$AH69),0),0)</f>
        <v>0</v>
      </c>
      <c r="AF69" s="2">
        <f t="array" ref="AF69">IF($S69=1,IFERROR(INDEX(Summary!$N:$N,$AH69),0),0)</f>
        <v>0</v>
      </c>
      <c r="AG69">
        <f t="array" ref="AG69">IF($A69="","",IFERROR(INDEX(Summary!$BB:$BB,$AH69),0))</f>
        <v>10</v>
      </c>
      <c r="AH69">
        <f t="shared" si="17"/>
        <v>5</v>
      </c>
    </row>
    <row r="70" spans="1:34" hidden="1">
      <c r="A70" t="str">
        <f t="array" ref="A70">IFERROR(INDEX(Summary!$D:$D,$AH70)&amp;"","")</f>
        <v>FG00132</v>
      </c>
      <c r="B70" t="str">
        <f t="array" ref="B70">IF($A70="","",INDEX(Summary!$E:$E,$AH70))</f>
        <v>Khapli Atta (Stoneground) - 5kg</v>
      </c>
      <c r="C70" t="str">
        <f t="array" ref="C70">IF($A70="","",INDEX(Summary!$B:$B,$AH70))</f>
        <v>Atta</v>
      </c>
      <c r="D70" t="str">
        <f t="array" ref="D70">IF($A70="","",INDEX(Summary!$C:$C,$AH70))</f>
        <v>C39</v>
      </c>
      <c r="E70">
        <f t="array" ref="E70">IF($A70="","",INDEX(Summary!$F:$F,$AH70))</f>
        <v>5</v>
      </c>
      <c r="F70" t="str">
        <f t="array" ref="F70">IF($A70="","",INDEX(Summary!$BC:$BC,$AH70)&amp;"")</f>
        <v>P3 – Normal</v>
      </c>
      <c r="G70">
        <f t="shared" si="9"/>
        <v>3</v>
      </c>
      <c r="H70">
        <f t="shared" si="10"/>
        <v>0</v>
      </c>
      <c r="I70" t="str">
        <f t="array" ref="I70">IF($A70="","",IF(IFERROR(INDEX(Summary!$BA:$BA,$AH70),0)&lt;1,"Under 1 day",IF(INDEX(Summary!$BA:$BA,$AH70)&lt;3,"1-3 days",IF(INDEX(Summary!$BA:$BA,$AH70)&lt;7,"3-7 days","7+ days"))))</f>
        <v>Under 1 day</v>
      </c>
      <c r="J70" t="str">
        <f t="array" ref="J70">IF($A70="","",IF(IFERROR(INDEX(Summary!$AX:$AX,$AH70),0)&lt;0.25,"0-25%",IF(INDEX(Summary!$AX:$AX,$AH70)&lt;0.5,"25-50%",IF(INDEX(Summary!$AX:$AX,$AH70)&lt;0.75,"50-75%","75-100%"))))</f>
        <v>75-100%</v>
      </c>
      <c r="K70" t="str">
        <f t="array" ref="K70">IF($A70="","",INDEX(Summary!$AY:$AY,$AH70)&amp;"")</f>
        <v/>
      </c>
      <c r="L70" s="1">
        <f>IF($A70="","",Summary!$P$2+MOD(ROW()-2,30))</f>
        <v>46235</v>
      </c>
      <c r="M70">
        <f t="shared" si="11"/>
        <v>9</v>
      </c>
      <c r="N70">
        <f t="shared" si="12"/>
        <v>1</v>
      </c>
      <c r="O70" t="str">
        <f t="shared" si="13"/>
        <v>Aug-2026</v>
      </c>
      <c r="P70">
        <f t="shared" ca="1" si="14"/>
        <v>1</v>
      </c>
      <c r="Q70" s="2">
        <f t="array" ref="Q70">IF($A70="",0,IFERROR(INDEX(Summary!$P$3:$AS$67,$AH70-2,$M70),0))</f>
        <v>0</v>
      </c>
      <c r="R70" s="2">
        <f t="array" ref="R70">IF($A70="",0,ROUND(IFERROR(INDEX(Summary!$O:$O,$AH70),0)/30,0))</f>
        <v>0</v>
      </c>
      <c r="S70">
        <f t="shared" si="15"/>
        <v>0</v>
      </c>
      <c r="T70" s="2">
        <f t="array" ref="T70">IF($S70=1,IFERROR(INDEX(Summary!$O:$O,$AH70),0),0)</f>
        <v>0</v>
      </c>
      <c r="U70" s="2">
        <f t="array" ref="U70">IF($S70=1,IFERROR(INDEX(Summary!$AT:$AT,$AH70),0),0)</f>
        <v>0</v>
      </c>
      <c r="V70" s="2">
        <f t="shared" si="16"/>
        <v>0</v>
      </c>
      <c r="W70" s="2">
        <f t="array" ref="W70">IF($S70=1,IFERROR(INDEX(Summary!$AZ:$AZ,$AH70),0),0)</f>
        <v>0</v>
      </c>
      <c r="X70" s="3">
        <f t="array" ref="X70">IF($S70=1,IFERROR(INDEX(Summary!$BA:$BA,$AH70),0),0)</f>
        <v>0</v>
      </c>
      <c r="Y70" s="2">
        <f t="array" ref="Y70">IF($S70=1,IFERROR(INDEX(Summary!$G:$G,$AH70),0),0)</f>
        <v>0</v>
      </c>
      <c r="Z70" s="2">
        <f t="array" ref="Z70">IF($S70=1,IFERROR(INDEX(Summary!$H:$H,$AH70),0),0)</f>
        <v>0</v>
      </c>
      <c r="AA70" s="2">
        <f t="array" ref="AA70">IF($S70=1,IFERROR(INDEX(Summary!$I:$I,$AH70),0),0)</f>
        <v>0</v>
      </c>
      <c r="AB70" s="2">
        <f t="array" ref="AB70">IF($S70=1,IFERROR(INDEX(Summary!$J:$J,$AH70),0),0)</f>
        <v>0</v>
      </c>
      <c r="AC70" s="2">
        <f t="array" ref="AC70">IF($S70=1,IFERROR(INDEX(Summary!$K:$K,$AH70),0),0)</f>
        <v>0</v>
      </c>
      <c r="AD70" s="2">
        <f t="array" ref="AD70">IF($S70=1,IFERROR(INDEX(Summary!$L:$L,$AH70),0),0)</f>
        <v>0</v>
      </c>
      <c r="AE70" s="2">
        <f t="array" ref="AE70">IF($S70=1,IFERROR(INDEX(Summary!$M:$M,$AH70),0),0)</f>
        <v>0</v>
      </c>
      <c r="AF70" s="2">
        <f t="array" ref="AF70">IF($S70=1,IFERROR(INDEX(Summary!$N:$N,$AH70),0),0)</f>
        <v>0</v>
      </c>
      <c r="AG70">
        <f t="array" ref="AG70">IF($A70="","",IFERROR(INDEX(Summary!$BB:$BB,$AH70),0))</f>
        <v>10</v>
      </c>
      <c r="AH70">
        <f t="shared" si="17"/>
        <v>5</v>
      </c>
    </row>
    <row r="71" spans="1:34" hidden="1">
      <c r="A71" t="str">
        <f t="array" ref="A71">IFERROR(INDEX(Summary!$D:$D,$AH71)&amp;"","")</f>
        <v>FG00132</v>
      </c>
      <c r="B71" t="str">
        <f t="array" ref="B71">IF($A71="","",INDEX(Summary!$E:$E,$AH71))</f>
        <v>Khapli Atta (Stoneground) - 5kg</v>
      </c>
      <c r="C71" t="str">
        <f t="array" ref="C71">IF($A71="","",INDEX(Summary!$B:$B,$AH71))</f>
        <v>Atta</v>
      </c>
      <c r="D71" t="str">
        <f t="array" ref="D71">IF($A71="","",INDEX(Summary!$C:$C,$AH71))</f>
        <v>C39</v>
      </c>
      <c r="E71">
        <f t="array" ref="E71">IF($A71="","",INDEX(Summary!$F:$F,$AH71))</f>
        <v>5</v>
      </c>
      <c r="F71" t="str">
        <f t="array" ref="F71">IF($A71="","",INDEX(Summary!$BC:$BC,$AH71)&amp;"")</f>
        <v>P3 – Normal</v>
      </c>
      <c r="G71">
        <f t="shared" si="9"/>
        <v>3</v>
      </c>
      <c r="H71">
        <f t="shared" si="10"/>
        <v>0</v>
      </c>
      <c r="I71" t="str">
        <f t="array" ref="I71">IF($A71="","",IF(IFERROR(INDEX(Summary!$BA:$BA,$AH71),0)&lt;1,"Under 1 day",IF(INDEX(Summary!$BA:$BA,$AH71)&lt;3,"1-3 days",IF(INDEX(Summary!$BA:$BA,$AH71)&lt;7,"3-7 days","7+ days"))))</f>
        <v>Under 1 day</v>
      </c>
      <c r="J71" t="str">
        <f t="array" ref="J71">IF($A71="","",IF(IFERROR(INDEX(Summary!$AX:$AX,$AH71),0)&lt;0.25,"0-25%",IF(INDEX(Summary!$AX:$AX,$AH71)&lt;0.5,"25-50%",IF(INDEX(Summary!$AX:$AX,$AH71)&lt;0.75,"50-75%","75-100%"))))</f>
        <v>75-100%</v>
      </c>
      <c r="K71" t="str">
        <f t="array" ref="K71">IF($A71="","",INDEX(Summary!$AY:$AY,$AH71)&amp;"")</f>
        <v/>
      </c>
      <c r="L71" s="1">
        <f>IF($A71="","",Summary!$P$2+MOD(ROW()-2,30))</f>
        <v>46236</v>
      </c>
      <c r="M71">
        <f t="shared" si="11"/>
        <v>10</v>
      </c>
      <c r="N71">
        <f t="shared" si="12"/>
        <v>2</v>
      </c>
      <c r="O71" t="str">
        <f t="shared" si="13"/>
        <v>Aug-2026</v>
      </c>
      <c r="P71">
        <f t="shared" ca="1" si="14"/>
        <v>1</v>
      </c>
      <c r="Q71" s="2">
        <f t="array" ref="Q71">IF($A71="",0,IFERROR(INDEX(Summary!$P$3:$AS$67,$AH71-2,$M71),0))</f>
        <v>0</v>
      </c>
      <c r="R71" s="2">
        <f t="array" ref="R71">IF($A71="",0,ROUND(IFERROR(INDEX(Summary!$O:$O,$AH71),0)/30,0))</f>
        <v>0</v>
      </c>
      <c r="S71">
        <f t="shared" si="15"/>
        <v>0</v>
      </c>
      <c r="T71" s="2">
        <f t="array" ref="T71">IF($S71=1,IFERROR(INDEX(Summary!$O:$O,$AH71),0),0)</f>
        <v>0</v>
      </c>
      <c r="U71" s="2">
        <f t="array" ref="U71">IF($S71=1,IFERROR(INDEX(Summary!$AT:$AT,$AH71),0),0)</f>
        <v>0</v>
      </c>
      <c r="V71" s="2">
        <f t="shared" si="16"/>
        <v>0</v>
      </c>
      <c r="W71" s="2">
        <f t="array" ref="W71">IF($S71=1,IFERROR(INDEX(Summary!$AZ:$AZ,$AH71),0),0)</f>
        <v>0</v>
      </c>
      <c r="X71" s="3">
        <f t="array" ref="X71">IF($S71=1,IFERROR(INDEX(Summary!$BA:$BA,$AH71),0),0)</f>
        <v>0</v>
      </c>
      <c r="Y71" s="2">
        <f t="array" ref="Y71">IF($S71=1,IFERROR(INDEX(Summary!$G:$G,$AH71),0),0)</f>
        <v>0</v>
      </c>
      <c r="Z71" s="2">
        <f t="array" ref="Z71">IF($S71=1,IFERROR(INDEX(Summary!$H:$H,$AH71),0),0)</f>
        <v>0</v>
      </c>
      <c r="AA71" s="2">
        <f t="array" ref="AA71">IF($S71=1,IFERROR(INDEX(Summary!$I:$I,$AH71),0),0)</f>
        <v>0</v>
      </c>
      <c r="AB71" s="2">
        <f t="array" ref="AB71">IF($S71=1,IFERROR(INDEX(Summary!$J:$J,$AH71),0),0)</f>
        <v>0</v>
      </c>
      <c r="AC71" s="2">
        <f t="array" ref="AC71">IF($S71=1,IFERROR(INDEX(Summary!$K:$K,$AH71),0),0)</f>
        <v>0</v>
      </c>
      <c r="AD71" s="2">
        <f t="array" ref="AD71">IF($S71=1,IFERROR(INDEX(Summary!$L:$L,$AH71),0),0)</f>
        <v>0</v>
      </c>
      <c r="AE71" s="2">
        <f t="array" ref="AE71">IF($S71=1,IFERROR(INDEX(Summary!$M:$M,$AH71),0),0)</f>
        <v>0</v>
      </c>
      <c r="AF71" s="2">
        <f t="array" ref="AF71">IF($S71=1,IFERROR(INDEX(Summary!$N:$N,$AH71),0),0)</f>
        <v>0</v>
      </c>
      <c r="AG71">
        <f t="array" ref="AG71">IF($A71="","",IFERROR(INDEX(Summary!$BB:$BB,$AH71),0))</f>
        <v>10</v>
      </c>
      <c r="AH71">
        <f t="shared" si="17"/>
        <v>5</v>
      </c>
    </row>
    <row r="72" spans="1:34" hidden="1">
      <c r="A72" t="str">
        <f t="array" ref="A72">IFERROR(INDEX(Summary!$D:$D,$AH72)&amp;"","")</f>
        <v>FG00132</v>
      </c>
      <c r="B72" t="str">
        <f t="array" ref="B72">IF($A72="","",INDEX(Summary!$E:$E,$AH72))</f>
        <v>Khapli Atta (Stoneground) - 5kg</v>
      </c>
      <c r="C72" t="str">
        <f t="array" ref="C72">IF($A72="","",INDEX(Summary!$B:$B,$AH72))</f>
        <v>Atta</v>
      </c>
      <c r="D72" t="str">
        <f t="array" ref="D72">IF($A72="","",INDEX(Summary!$C:$C,$AH72))</f>
        <v>C39</v>
      </c>
      <c r="E72">
        <f t="array" ref="E72">IF($A72="","",INDEX(Summary!$F:$F,$AH72))</f>
        <v>5</v>
      </c>
      <c r="F72" t="str">
        <f t="array" ref="F72">IF($A72="","",INDEX(Summary!$BC:$BC,$AH72)&amp;"")</f>
        <v>P3 – Normal</v>
      </c>
      <c r="G72">
        <f t="shared" si="9"/>
        <v>3</v>
      </c>
      <c r="H72">
        <f t="shared" si="10"/>
        <v>0</v>
      </c>
      <c r="I72" t="str">
        <f t="array" ref="I72">IF($A72="","",IF(IFERROR(INDEX(Summary!$BA:$BA,$AH72),0)&lt;1,"Under 1 day",IF(INDEX(Summary!$BA:$BA,$AH72)&lt;3,"1-3 days",IF(INDEX(Summary!$BA:$BA,$AH72)&lt;7,"3-7 days","7+ days"))))</f>
        <v>Under 1 day</v>
      </c>
      <c r="J72" t="str">
        <f t="array" ref="J72">IF($A72="","",IF(IFERROR(INDEX(Summary!$AX:$AX,$AH72),0)&lt;0.25,"0-25%",IF(INDEX(Summary!$AX:$AX,$AH72)&lt;0.5,"25-50%",IF(INDEX(Summary!$AX:$AX,$AH72)&lt;0.75,"50-75%","75-100%"))))</f>
        <v>75-100%</v>
      </c>
      <c r="K72" t="str">
        <f t="array" ref="K72">IF($A72="","",INDEX(Summary!$AY:$AY,$AH72)&amp;"")</f>
        <v/>
      </c>
      <c r="L72" s="1">
        <f>IF($A72="","",Summary!$P$2+MOD(ROW()-2,30))</f>
        <v>46237</v>
      </c>
      <c r="M72">
        <f t="shared" si="11"/>
        <v>11</v>
      </c>
      <c r="N72">
        <f t="shared" si="12"/>
        <v>3</v>
      </c>
      <c r="O72" t="str">
        <f t="shared" si="13"/>
        <v>Aug-2026</v>
      </c>
      <c r="P72">
        <f t="shared" ca="1" si="14"/>
        <v>1</v>
      </c>
      <c r="Q72" s="2">
        <f t="array" ref="Q72">IF($A72="",0,IFERROR(INDEX(Summary!$P$3:$AS$67,$AH72-2,$M72),0))</f>
        <v>0</v>
      </c>
      <c r="R72" s="2">
        <f t="array" ref="R72">IF($A72="",0,ROUND(IFERROR(INDEX(Summary!$O:$O,$AH72),0)/30,0))</f>
        <v>0</v>
      </c>
      <c r="S72">
        <f t="shared" si="15"/>
        <v>0</v>
      </c>
      <c r="T72" s="2">
        <f t="array" ref="T72">IF($S72=1,IFERROR(INDEX(Summary!$O:$O,$AH72),0),0)</f>
        <v>0</v>
      </c>
      <c r="U72" s="2">
        <f t="array" ref="U72">IF($S72=1,IFERROR(INDEX(Summary!$AT:$AT,$AH72),0),0)</f>
        <v>0</v>
      </c>
      <c r="V72" s="2">
        <f t="shared" si="16"/>
        <v>0</v>
      </c>
      <c r="W72" s="2">
        <f t="array" ref="W72">IF($S72=1,IFERROR(INDEX(Summary!$AZ:$AZ,$AH72),0),0)</f>
        <v>0</v>
      </c>
      <c r="X72" s="3">
        <f t="array" ref="X72">IF($S72=1,IFERROR(INDEX(Summary!$BA:$BA,$AH72),0),0)</f>
        <v>0</v>
      </c>
      <c r="Y72" s="2">
        <f t="array" ref="Y72">IF($S72=1,IFERROR(INDEX(Summary!$G:$G,$AH72),0),0)</f>
        <v>0</v>
      </c>
      <c r="Z72" s="2">
        <f t="array" ref="Z72">IF($S72=1,IFERROR(INDEX(Summary!$H:$H,$AH72),0),0)</f>
        <v>0</v>
      </c>
      <c r="AA72" s="2">
        <f t="array" ref="AA72">IF($S72=1,IFERROR(INDEX(Summary!$I:$I,$AH72),0),0)</f>
        <v>0</v>
      </c>
      <c r="AB72" s="2">
        <f t="array" ref="AB72">IF($S72=1,IFERROR(INDEX(Summary!$J:$J,$AH72),0),0)</f>
        <v>0</v>
      </c>
      <c r="AC72" s="2">
        <f t="array" ref="AC72">IF($S72=1,IFERROR(INDEX(Summary!$K:$K,$AH72),0),0)</f>
        <v>0</v>
      </c>
      <c r="AD72" s="2">
        <f t="array" ref="AD72">IF($S72=1,IFERROR(INDEX(Summary!$L:$L,$AH72),0),0)</f>
        <v>0</v>
      </c>
      <c r="AE72" s="2">
        <f t="array" ref="AE72">IF($S72=1,IFERROR(INDEX(Summary!$M:$M,$AH72),0),0)</f>
        <v>0</v>
      </c>
      <c r="AF72" s="2">
        <f t="array" ref="AF72">IF($S72=1,IFERROR(INDEX(Summary!$N:$N,$AH72),0),0)</f>
        <v>0</v>
      </c>
      <c r="AG72">
        <f t="array" ref="AG72">IF($A72="","",IFERROR(INDEX(Summary!$BB:$BB,$AH72),0))</f>
        <v>10</v>
      </c>
      <c r="AH72">
        <f t="shared" si="17"/>
        <v>5</v>
      </c>
    </row>
    <row r="73" spans="1:34" hidden="1">
      <c r="A73" t="str">
        <f t="array" ref="A73">IFERROR(INDEX(Summary!$D:$D,$AH73)&amp;"","")</f>
        <v>FG00132</v>
      </c>
      <c r="B73" t="str">
        <f t="array" ref="B73">IF($A73="","",INDEX(Summary!$E:$E,$AH73))</f>
        <v>Khapli Atta (Stoneground) - 5kg</v>
      </c>
      <c r="C73" t="str">
        <f t="array" ref="C73">IF($A73="","",INDEX(Summary!$B:$B,$AH73))</f>
        <v>Atta</v>
      </c>
      <c r="D73" t="str">
        <f t="array" ref="D73">IF($A73="","",INDEX(Summary!$C:$C,$AH73))</f>
        <v>C39</v>
      </c>
      <c r="E73">
        <f t="array" ref="E73">IF($A73="","",INDEX(Summary!$F:$F,$AH73))</f>
        <v>5</v>
      </c>
      <c r="F73" t="str">
        <f t="array" ref="F73">IF($A73="","",INDEX(Summary!$BC:$BC,$AH73)&amp;"")</f>
        <v>P3 – Normal</v>
      </c>
      <c r="G73">
        <f t="shared" si="9"/>
        <v>3</v>
      </c>
      <c r="H73">
        <f t="shared" si="10"/>
        <v>0</v>
      </c>
      <c r="I73" t="str">
        <f t="array" ref="I73">IF($A73="","",IF(IFERROR(INDEX(Summary!$BA:$BA,$AH73),0)&lt;1,"Under 1 day",IF(INDEX(Summary!$BA:$BA,$AH73)&lt;3,"1-3 days",IF(INDEX(Summary!$BA:$BA,$AH73)&lt;7,"3-7 days","7+ days"))))</f>
        <v>Under 1 day</v>
      </c>
      <c r="J73" t="str">
        <f t="array" ref="J73">IF($A73="","",IF(IFERROR(INDEX(Summary!$AX:$AX,$AH73),0)&lt;0.25,"0-25%",IF(INDEX(Summary!$AX:$AX,$AH73)&lt;0.5,"25-50%",IF(INDEX(Summary!$AX:$AX,$AH73)&lt;0.75,"50-75%","75-100%"))))</f>
        <v>75-100%</v>
      </c>
      <c r="K73" t="str">
        <f t="array" ref="K73">IF($A73="","",INDEX(Summary!$AY:$AY,$AH73)&amp;"")</f>
        <v/>
      </c>
      <c r="L73" s="1">
        <f>IF($A73="","",Summary!$P$2+MOD(ROW()-2,30))</f>
        <v>46238</v>
      </c>
      <c r="M73">
        <f t="shared" si="11"/>
        <v>12</v>
      </c>
      <c r="N73">
        <f t="shared" si="12"/>
        <v>4</v>
      </c>
      <c r="O73" t="str">
        <f t="shared" si="13"/>
        <v>Aug-2026</v>
      </c>
      <c r="P73">
        <f t="shared" ca="1" si="14"/>
        <v>1</v>
      </c>
      <c r="Q73" s="2">
        <f t="array" ref="Q73">IF($A73="",0,IFERROR(INDEX(Summary!$P$3:$AS$67,$AH73-2,$M73),0))</f>
        <v>0</v>
      </c>
      <c r="R73" s="2">
        <f t="array" ref="R73">IF($A73="",0,ROUND(IFERROR(INDEX(Summary!$O:$O,$AH73),0)/30,0))</f>
        <v>0</v>
      </c>
      <c r="S73">
        <f t="shared" si="15"/>
        <v>0</v>
      </c>
      <c r="T73" s="2">
        <f t="array" ref="T73">IF($S73=1,IFERROR(INDEX(Summary!$O:$O,$AH73),0),0)</f>
        <v>0</v>
      </c>
      <c r="U73" s="2">
        <f t="array" ref="U73">IF($S73=1,IFERROR(INDEX(Summary!$AT:$AT,$AH73),0),0)</f>
        <v>0</v>
      </c>
      <c r="V73" s="2">
        <f t="shared" si="16"/>
        <v>0</v>
      </c>
      <c r="W73" s="2">
        <f t="array" ref="W73">IF($S73=1,IFERROR(INDEX(Summary!$AZ:$AZ,$AH73),0),0)</f>
        <v>0</v>
      </c>
      <c r="X73" s="3">
        <f t="array" ref="X73">IF($S73=1,IFERROR(INDEX(Summary!$BA:$BA,$AH73),0),0)</f>
        <v>0</v>
      </c>
      <c r="Y73" s="2">
        <f t="array" ref="Y73">IF($S73=1,IFERROR(INDEX(Summary!$G:$G,$AH73),0),0)</f>
        <v>0</v>
      </c>
      <c r="Z73" s="2">
        <f t="array" ref="Z73">IF($S73=1,IFERROR(INDEX(Summary!$H:$H,$AH73),0),0)</f>
        <v>0</v>
      </c>
      <c r="AA73" s="2">
        <f t="array" ref="AA73">IF($S73=1,IFERROR(INDEX(Summary!$I:$I,$AH73),0),0)</f>
        <v>0</v>
      </c>
      <c r="AB73" s="2">
        <f t="array" ref="AB73">IF($S73=1,IFERROR(INDEX(Summary!$J:$J,$AH73),0),0)</f>
        <v>0</v>
      </c>
      <c r="AC73" s="2">
        <f t="array" ref="AC73">IF($S73=1,IFERROR(INDEX(Summary!$K:$K,$AH73),0),0)</f>
        <v>0</v>
      </c>
      <c r="AD73" s="2">
        <f t="array" ref="AD73">IF($S73=1,IFERROR(INDEX(Summary!$L:$L,$AH73),0),0)</f>
        <v>0</v>
      </c>
      <c r="AE73" s="2">
        <f t="array" ref="AE73">IF($S73=1,IFERROR(INDEX(Summary!$M:$M,$AH73),0),0)</f>
        <v>0</v>
      </c>
      <c r="AF73" s="2">
        <f t="array" ref="AF73">IF($S73=1,IFERROR(INDEX(Summary!$N:$N,$AH73),0),0)</f>
        <v>0</v>
      </c>
      <c r="AG73">
        <f t="array" ref="AG73">IF($A73="","",IFERROR(INDEX(Summary!$BB:$BB,$AH73),0))</f>
        <v>10</v>
      </c>
      <c r="AH73">
        <f t="shared" si="17"/>
        <v>5</v>
      </c>
    </row>
    <row r="74" spans="1:34" hidden="1">
      <c r="A74" t="str">
        <f t="array" ref="A74">IFERROR(INDEX(Summary!$D:$D,$AH74)&amp;"","")</f>
        <v>FG00132</v>
      </c>
      <c r="B74" t="str">
        <f t="array" ref="B74">IF($A74="","",INDEX(Summary!$E:$E,$AH74))</f>
        <v>Khapli Atta (Stoneground) - 5kg</v>
      </c>
      <c r="C74" t="str">
        <f t="array" ref="C74">IF($A74="","",INDEX(Summary!$B:$B,$AH74))</f>
        <v>Atta</v>
      </c>
      <c r="D74" t="str">
        <f t="array" ref="D74">IF($A74="","",INDEX(Summary!$C:$C,$AH74))</f>
        <v>C39</v>
      </c>
      <c r="E74">
        <f t="array" ref="E74">IF($A74="","",INDEX(Summary!$F:$F,$AH74))</f>
        <v>5</v>
      </c>
      <c r="F74" t="str">
        <f t="array" ref="F74">IF($A74="","",INDEX(Summary!$BC:$BC,$AH74)&amp;"")</f>
        <v>P3 – Normal</v>
      </c>
      <c r="G74">
        <f t="shared" si="9"/>
        <v>3</v>
      </c>
      <c r="H74">
        <f t="shared" si="10"/>
        <v>0</v>
      </c>
      <c r="I74" t="str">
        <f t="array" ref="I74">IF($A74="","",IF(IFERROR(INDEX(Summary!$BA:$BA,$AH74),0)&lt;1,"Under 1 day",IF(INDEX(Summary!$BA:$BA,$AH74)&lt;3,"1-3 days",IF(INDEX(Summary!$BA:$BA,$AH74)&lt;7,"3-7 days","7+ days"))))</f>
        <v>Under 1 day</v>
      </c>
      <c r="J74" t="str">
        <f t="array" ref="J74">IF($A74="","",IF(IFERROR(INDEX(Summary!$AX:$AX,$AH74),0)&lt;0.25,"0-25%",IF(INDEX(Summary!$AX:$AX,$AH74)&lt;0.5,"25-50%",IF(INDEX(Summary!$AX:$AX,$AH74)&lt;0.75,"50-75%","75-100%"))))</f>
        <v>75-100%</v>
      </c>
      <c r="K74" t="str">
        <f t="array" ref="K74">IF($A74="","",INDEX(Summary!$AY:$AY,$AH74)&amp;"")</f>
        <v/>
      </c>
      <c r="L74" s="1">
        <f>IF($A74="","",Summary!$P$2+MOD(ROW()-2,30))</f>
        <v>46239</v>
      </c>
      <c r="M74">
        <f t="shared" si="11"/>
        <v>13</v>
      </c>
      <c r="N74">
        <f t="shared" si="12"/>
        <v>5</v>
      </c>
      <c r="O74" t="str">
        <f t="shared" si="13"/>
        <v>Aug-2026</v>
      </c>
      <c r="P74">
        <f t="shared" ca="1" si="14"/>
        <v>1</v>
      </c>
      <c r="Q74" s="2">
        <f t="array" ref="Q74">IF($A74="",0,IFERROR(INDEX(Summary!$P$3:$AS$67,$AH74-2,$M74),0))</f>
        <v>0</v>
      </c>
      <c r="R74" s="2">
        <f t="array" ref="R74">IF($A74="",0,ROUND(IFERROR(INDEX(Summary!$O:$O,$AH74),0)/30,0))</f>
        <v>0</v>
      </c>
      <c r="S74">
        <f t="shared" si="15"/>
        <v>0</v>
      </c>
      <c r="T74" s="2">
        <f t="array" ref="T74">IF($S74=1,IFERROR(INDEX(Summary!$O:$O,$AH74),0),0)</f>
        <v>0</v>
      </c>
      <c r="U74" s="2">
        <f t="array" ref="U74">IF($S74=1,IFERROR(INDEX(Summary!$AT:$AT,$AH74),0),0)</f>
        <v>0</v>
      </c>
      <c r="V74" s="2">
        <f t="shared" si="16"/>
        <v>0</v>
      </c>
      <c r="W74" s="2">
        <f t="array" ref="W74">IF($S74=1,IFERROR(INDEX(Summary!$AZ:$AZ,$AH74),0),0)</f>
        <v>0</v>
      </c>
      <c r="X74" s="3">
        <f t="array" ref="X74">IF($S74=1,IFERROR(INDEX(Summary!$BA:$BA,$AH74),0),0)</f>
        <v>0</v>
      </c>
      <c r="Y74" s="2">
        <f t="array" ref="Y74">IF($S74=1,IFERROR(INDEX(Summary!$G:$G,$AH74),0),0)</f>
        <v>0</v>
      </c>
      <c r="Z74" s="2">
        <f t="array" ref="Z74">IF($S74=1,IFERROR(INDEX(Summary!$H:$H,$AH74),0),0)</f>
        <v>0</v>
      </c>
      <c r="AA74" s="2">
        <f t="array" ref="AA74">IF($S74=1,IFERROR(INDEX(Summary!$I:$I,$AH74),0),0)</f>
        <v>0</v>
      </c>
      <c r="AB74" s="2">
        <f t="array" ref="AB74">IF($S74=1,IFERROR(INDEX(Summary!$J:$J,$AH74),0),0)</f>
        <v>0</v>
      </c>
      <c r="AC74" s="2">
        <f t="array" ref="AC74">IF($S74=1,IFERROR(INDEX(Summary!$K:$K,$AH74),0),0)</f>
        <v>0</v>
      </c>
      <c r="AD74" s="2">
        <f t="array" ref="AD74">IF($S74=1,IFERROR(INDEX(Summary!$L:$L,$AH74),0),0)</f>
        <v>0</v>
      </c>
      <c r="AE74" s="2">
        <f t="array" ref="AE74">IF($S74=1,IFERROR(INDEX(Summary!$M:$M,$AH74),0),0)</f>
        <v>0</v>
      </c>
      <c r="AF74" s="2">
        <f t="array" ref="AF74">IF($S74=1,IFERROR(INDEX(Summary!$N:$N,$AH74),0),0)</f>
        <v>0</v>
      </c>
      <c r="AG74">
        <f t="array" ref="AG74">IF($A74="","",IFERROR(INDEX(Summary!$BB:$BB,$AH74),0))</f>
        <v>10</v>
      </c>
      <c r="AH74">
        <f t="shared" si="17"/>
        <v>5</v>
      </c>
    </row>
    <row r="75" spans="1:34" hidden="1">
      <c r="A75" t="str">
        <f t="array" ref="A75">IFERROR(INDEX(Summary!$D:$D,$AH75)&amp;"","")</f>
        <v>FG00132</v>
      </c>
      <c r="B75" t="str">
        <f t="array" ref="B75">IF($A75="","",INDEX(Summary!$E:$E,$AH75))</f>
        <v>Khapli Atta (Stoneground) - 5kg</v>
      </c>
      <c r="C75" t="str">
        <f t="array" ref="C75">IF($A75="","",INDEX(Summary!$B:$B,$AH75))</f>
        <v>Atta</v>
      </c>
      <c r="D75" t="str">
        <f t="array" ref="D75">IF($A75="","",INDEX(Summary!$C:$C,$AH75))</f>
        <v>C39</v>
      </c>
      <c r="E75">
        <f t="array" ref="E75">IF($A75="","",INDEX(Summary!$F:$F,$AH75))</f>
        <v>5</v>
      </c>
      <c r="F75" t="str">
        <f t="array" ref="F75">IF($A75="","",INDEX(Summary!$BC:$BC,$AH75)&amp;"")</f>
        <v>P3 – Normal</v>
      </c>
      <c r="G75">
        <f t="shared" si="9"/>
        <v>3</v>
      </c>
      <c r="H75">
        <f t="shared" si="10"/>
        <v>0</v>
      </c>
      <c r="I75" t="str">
        <f t="array" ref="I75">IF($A75="","",IF(IFERROR(INDEX(Summary!$BA:$BA,$AH75),0)&lt;1,"Under 1 day",IF(INDEX(Summary!$BA:$BA,$AH75)&lt;3,"1-3 days",IF(INDEX(Summary!$BA:$BA,$AH75)&lt;7,"3-7 days","7+ days"))))</f>
        <v>Under 1 day</v>
      </c>
      <c r="J75" t="str">
        <f t="array" ref="J75">IF($A75="","",IF(IFERROR(INDEX(Summary!$AX:$AX,$AH75),0)&lt;0.25,"0-25%",IF(INDEX(Summary!$AX:$AX,$AH75)&lt;0.5,"25-50%",IF(INDEX(Summary!$AX:$AX,$AH75)&lt;0.75,"50-75%","75-100%"))))</f>
        <v>75-100%</v>
      </c>
      <c r="K75" t="str">
        <f t="array" ref="K75">IF($A75="","",INDEX(Summary!$AY:$AY,$AH75)&amp;"")</f>
        <v/>
      </c>
      <c r="L75" s="1">
        <f>IF($A75="","",Summary!$P$2+MOD(ROW()-2,30))</f>
        <v>46240</v>
      </c>
      <c r="M75">
        <f t="shared" si="11"/>
        <v>14</v>
      </c>
      <c r="N75">
        <f t="shared" si="12"/>
        <v>6</v>
      </c>
      <c r="O75" t="str">
        <f t="shared" si="13"/>
        <v>Aug-2026</v>
      </c>
      <c r="P75">
        <f t="shared" ca="1" si="14"/>
        <v>1</v>
      </c>
      <c r="Q75" s="2">
        <f t="array" ref="Q75">IF($A75="",0,IFERROR(INDEX(Summary!$P$3:$AS$67,$AH75-2,$M75),0))</f>
        <v>0</v>
      </c>
      <c r="R75" s="2">
        <f t="array" ref="R75">IF($A75="",0,ROUND(IFERROR(INDEX(Summary!$O:$O,$AH75),0)/30,0))</f>
        <v>0</v>
      </c>
      <c r="S75">
        <f t="shared" si="15"/>
        <v>0</v>
      </c>
      <c r="T75" s="2">
        <f t="array" ref="T75">IF($S75=1,IFERROR(INDEX(Summary!$O:$O,$AH75),0),0)</f>
        <v>0</v>
      </c>
      <c r="U75" s="2">
        <f t="array" ref="U75">IF($S75=1,IFERROR(INDEX(Summary!$AT:$AT,$AH75),0),0)</f>
        <v>0</v>
      </c>
      <c r="V75" s="2">
        <f t="shared" si="16"/>
        <v>0</v>
      </c>
      <c r="W75" s="2">
        <f t="array" ref="W75">IF($S75=1,IFERROR(INDEX(Summary!$AZ:$AZ,$AH75),0),0)</f>
        <v>0</v>
      </c>
      <c r="X75" s="3">
        <f t="array" ref="X75">IF($S75=1,IFERROR(INDEX(Summary!$BA:$BA,$AH75),0),0)</f>
        <v>0</v>
      </c>
      <c r="Y75" s="2">
        <f t="array" ref="Y75">IF($S75=1,IFERROR(INDEX(Summary!$G:$G,$AH75),0),0)</f>
        <v>0</v>
      </c>
      <c r="Z75" s="2">
        <f t="array" ref="Z75">IF($S75=1,IFERROR(INDEX(Summary!$H:$H,$AH75),0),0)</f>
        <v>0</v>
      </c>
      <c r="AA75" s="2">
        <f t="array" ref="AA75">IF($S75=1,IFERROR(INDEX(Summary!$I:$I,$AH75),0),0)</f>
        <v>0</v>
      </c>
      <c r="AB75" s="2">
        <f t="array" ref="AB75">IF($S75=1,IFERROR(INDEX(Summary!$J:$J,$AH75),0),0)</f>
        <v>0</v>
      </c>
      <c r="AC75" s="2">
        <f t="array" ref="AC75">IF($S75=1,IFERROR(INDEX(Summary!$K:$K,$AH75),0),0)</f>
        <v>0</v>
      </c>
      <c r="AD75" s="2">
        <f t="array" ref="AD75">IF($S75=1,IFERROR(INDEX(Summary!$L:$L,$AH75),0),0)</f>
        <v>0</v>
      </c>
      <c r="AE75" s="2">
        <f t="array" ref="AE75">IF($S75=1,IFERROR(INDEX(Summary!$M:$M,$AH75),0),0)</f>
        <v>0</v>
      </c>
      <c r="AF75" s="2">
        <f t="array" ref="AF75">IF($S75=1,IFERROR(INDEX(Summary!$N:$N,$AH75),0),0)</f>
        <v>0</v>
      </c>
      <c r="AG75">
        <f t="array" ref="AG75">IF($A75="","",IFERROR(INDEX(Summary!$BB:$BB,$AH75),0))</f>
        <v>10</v>
      </c>
      <c r="AH75">
        <f t="shared" si="17"/>
        <v>5</v>
      </c>
    </row>
    <row r="76" spans="1:34" hidden="1">
      <c r="A76" t="str">
        <f t="array" ref="A76">IFERROR(INDEX(Summary!$D:$D,$AH76)&amp;"","")</f>
        <v>FG00132</v>
      </c>
      <c r="B76" t="str">
        <f t="array" ref="B76">IF($A76="","",INDEX(Summary!$E:$E,$AH76))</f>
        <v>Khapli Atta (Stoneground) - 5kg</v>
      </c>
      <c r="C76" t="str">
        <f t="array" ref="C76">IF($A76="","",INDEX(Summary!$B:$B,$AH76))</f>
        <v>Atta</v>
      </c>
      <c r="D76" t="str">
        <f t="array" ref="D76">IF($A76="","",INDEX(Summary!$C:$C,$AH76))</f>
        <v>C39</v>
      </c>
      <c r="E76">
        <f t="array" ref="E76">IF($A76="","",INDEX(Summary!$F:$F,$AH76))</f>
        <v>5</v>
      </c>
      <c r="F76" t="str">
        <f t="array" ref="F76">IF($A76="","",INDEX(Summary!$BC:$BC,$AH76)&amp;"")</f>
        <v>P3 – Normal</v>
      </c>
      <c r="G76">
        <f t="shared" si="9"/>
        <v>3</v>
      </c>
      <c r="H76">
        <f t="shared" si="10"/>
        <v>0</v>
      </c>
      <c r="I76" t="str">
        <f t="array" ref="I76">IF($A76="","",IF(IFERROR(INDEX(Summary!$BA:$BA,$AH76),0)&lt;1,"Under 1 day",IF(INDEX(Summary!$BA:$BA,$AH76)&lt;3,"1-3 days",IF(INDEX(Summary!$BA:$BA,$AH76)&lt;7,"3-7 days","7+ days"))))</f>
        <v>Under 1 day</v>
      </c>
      <c r="J76" t="str">
        <f t="array" ref="J76">IF($A76="","",IF(IFERROR(INDEX(Summary!$AX:$AX,$AH76),0)&lt;0.25,"0-25%",IF(INDEX(Summary!$AX:$AX,$AH76)&lt;0.5,"25-50%",IF(INDEX(Summary!$AX:$AX,$AH76)&lt;0.75,"50-75%","75-100%"))))</f>
        <v>75-100%</v>
      </c>
      <c r="K76" t="str">
        <f t="array" ref="K76">IF($A76="","",INDEX(Summary!$AY:$AY,$AH76)&amp;"")</f>
        <v/>
      </c>
      <c r="L76" s="1">
        <f>IF($A76="","",Summary!$P$2+MOD(ROW()-2,30))</f>
        <v>46241</v>
      </c>
      <c r="M76">
        <f t="shared" si="11"/>
        <v>15</v>
      </c>
      <c r="N76">
        <f t="shared" si="12"/>
        <v>7</v>
      </c>
      <c r="O76" t="str">
        <f t="shared" si="13"/>
        <v>Aug-2026</v>
      </c>
      <c r="P76">
        <f t="shared" ca="1" si="14"/>
        <v>1</v>
      </c>
      <c r="Q76" s="2">
        <f t="array" ref="Q76">IF($A76="",0,IFERROR(INDEX(Summary!$P$3:$AS$67,$AH76-2,$M76),0))</f>
        <v>0</v>
      </c>
      <c r="R76" s="2">
        <f t="array" ref="R76">IF($A76="",0,ROUND(IFERROR(INDEX(Summary!$O:$O,$AH76),0)/30,0))</f>
        <v>0</v>
      </c>
      <c r="S76">
        <f t="shared" si="15"/>
        <v>0</v>
      </c>
      <c r="T76" s="2">
        <f t="array" ref="T76">IF($S76=1,IFERROR(INDEX(Summary!$O:$O,$AH76),0),0)</f>
        <v>0</v>
      </c>
      <c r="U76" s="2">
        <f t="array" ref="U76">IF($S76=1,IFERROR(INDEX(Summary!$AT:$AT,$AH76),0),0)</f>
        <v>0</v>
      </c>
      <c r="V76" s="2">
        <f t="shared" si="16"/>
        <v>0</v>
      </c>
      <c r="W76" s="2">
        <f t="array" ref="W76">IF($S76=1,IFERROR(INDEX(Summary!$AZ:$AZ,$AH76),0),0)</f>
        <v>0</v>
      </c>
      <c r="X76" s="3">
        <f t="array" ref="X76">IF($S76=1,IFERROR(INDEX(Summary!$BA:$BA,$AH76),0),0)</f>
        <v>0</v>
      </c>
      <c r="Y76" s="2">
        <f t="array" ref="Y76">IF($S76=1,IFERROR(INDEX(Summary!$G:$G,$AH76),0),0)</f>
        <v>0</v>
      </c>
      <c r="Z76" s="2">
        <f t="array" ref="Z76">IF($S76=1,IFERROR(INDEX(Summary!$H:$H,$AH76),0),0)</f>
        <v>0</v>
      </c>
      <c r="AA76" s="2">
        <f t="array" ref="AA76">IF($S76=1,IFERROR(INDEX(Summary!$I:$I,$AH76),0),0)</f>
        <v>0</v>
      </c>
      <c r="AB76" s="2">
        <f t="array" ref="AB76">IF($S76=1,IFERROR(INDEX(Summary!$J:$J,$AH76),0),0)</f>
        <v>0</v>
      </c>
      <c r="AC76" s="2">
        <f t="array" ref="AC76">IF($S76=1,IFERROR(INDEX(Summary!$K:$K,$AH76),0),0)</f>
        <v>0</v>
      </c>
      <c r="AD76" s="2">
        <f t="array" ref="AD76">IF($S76=1,IFERROR(INDEX(Summary!$L:$L,$AH76),0),0)</f>
        <v>0</v>
      </c>
      <c r="AE76" s="2">
        <f t="array" ref="AE76">IF($S76=1,IFERROR(INDEX(Summary!$M:$M,$AH76),0),0)</f>
        <v>0</v>
      </c>
      <c r="AF76" s="2">
        <f t="array" ref="AF76">IF($S76=1,IFERROR(INDEX(Summary!$N:$N,$AH76),0),0)</f>
        <v>0</v>
      </c>
      <c r="AG76">
        <f t="array" ref="AG76">IF($A76="","",IFERROR(INDEX(Summary!$BB:$BB,$AH76),0))</f>
        <v>10</v>
      </c>
      <c r="AH76">
        <f t="shared" si="17"/>
        <v>5</v>
      </c>
    </row>
    <row r="77" spans="1:34" hidden="1">
      <c r="A77" t="str">
        <f t="array" ref="A77">IFERROR(INDEX(Summary!$D:$D,$AH77)&amp;"","")</f>
        <v>FG00132</v>
      </c>
      <c r="B77" t="str">
        <f t="array" ref="B77">IF($A77="","",INDEX(Summary!$E:$E,$AH77))</f>
        <v>Khapli Atta (Stoneground) - 5kg</v>
      </c>
      <c r="C77" t="str">
        <f t="array" ref="C77">IF($A77="","",INDEX(Summary!$B:$B,$AH77))</f>
        <v>Atta</v>
      </c>
      <c r="D77" t="str">
        <f t="array" ref="D77">IF($A77="","",INDEX(Summary!$C:$C,$AH77))</f>
        <v>C39</v>
      </c>
      <c r="E77">
        <f t="array" ref="E77">IF($A77="","",INDEX(Summary!$F:$F,$AH77))</f>
        <v>5</v>
      </c>
      <c r="F77" t="str">
        <f t="array" ref="F77">IF($A77="","",INDEX(Summary!$BC:$BC,$AH77)&amp;"")</f>
        <v>P3 – Normal</v>
      </c>
      <c r="G77">
        <f t="shared" si="9"/>
        <v>3</v>
      </c>
      <c r="H77">
        <f t="shared" si="10"/>
        <v>0</v>
      </c>
      <c r="I77" t="str">
        <f t="array" ref="I77">IF($A77="","",IF(IFERROR(INDEX(Summary!$BA:$BA,$AH77),0)&lt;1,"Under 1 day",IF(INDEX(Summary!$BA:$BA,$AH77)&lt;3,"1-3 days",IF(INDEX(Summary!$BA:$BA,$AH77)&lt;7,"3-7 days","7+ days"))))</f>
        <v>Under 1 day</v>
      </c>
      <c r="J77" t="str">
        <f t="array" ref="J77">IF($A77="","",IF(IFERROR(INDEX(Summary!$AX:$AX,$AH77),0)&lt;0.25,"0-25%",IF(INDEX(Summary!$AX:$AX,$AH77)&lt;0.5,"25-50%",IF(INDEX(Summary!$AX:$AX,$AH77)&lt;0.75,"50-75%","75-100%"))))</f>
        <v>75-100%</v>
      </c>
      <c r="K77" t="str">
        <f t="array" ref="K77">IF($A77="","",INDEX(Summary!$AY:$AY,$AH77)&amp;"")</f>
        <v/>
      </c>
      <c r="L77" s="1">
        <f>IF($A77="","",Summary!$P$2+MOD(ROW()-2,30))</f>
        <v>46242</v>
      </c>
      <c r="M77">
        <f t="shared" si="11"/>
        <v>16</v>
      </c>
      <c r="N77">
        <f t="shared" si="12"/>
        <v>8</v>
      </c>
      <c r="O77" t="str">
        <f t="shared" si="13"/>
        <v>Aug-2026</v>
      </c>
      <c r="P77">
        <f t="shared" ca="1" si="14"/>
        <v>1</v>
      </c>
      <c r="Q77" s="2">
        <f t="array" ref="Q77">IF($A77="",0,IFERROR(INDEX(Summary!$P$3:$AS$67,$AH77-2,$M77),0))</f>
        <v>0</v>
      </c>
      <c r="R77" s="2">
        <f t="array" ref="R77">IF($A77="",0,ROUND(IFERROR(INDEX(Summary!$O:$O,$AH77),0)/30,0))</f>
        <v>0</v>
      </c>
      <c r="S77">
        <f t="shared" si="15"/>
        <v>0</v>
      </c>
      <c r="T77" s="2">
        <f t="array" ref="T77">IF($S77=1,IFERROR(INDEX(Summary!$O:$O,$AH77),0),0)</f>
        <v>0</v>
      </c>
      <c r="U77" s="2">
        <f t="array" ref="U77">IF($S77=1,IFERROR(INDEX(Summary!$AT:$AT,$AH77),0),0)</f>
        <v>0</v>
      </c>
      <c r="V77" s="2">
        <f t="shared" si="16"/>
        <v>0</v>
      </c>
      <c r="W77" s="2">
        <f t="array" ref="W77">IF($S77=1,IFERROR(INDEX(Summary!$AZ:$AZ,$AH77),0),0)</f>
        <v>0</v>
      </c>
      <c r="X77" s="3">
        <f t="array" ref="X77">IF($S77=1,IFERROR(INDEX(Summary!$BA:$BA,$AH77),0),0)</f>
        <v>0</v>
      </c>
      <c r="Y77" s="2">
        <f t="array" ref="Y77">IF($S77=1,IFERROR(INDEX(Summary!$G:$G,$AH77),0),0)</f>
        <v>0</v>
      </c>
      <c r="Z77" s="2">
        <f t="array" ref="Z77">IF($S77=1,IFERROR(INDEX(Summary!$H:$H,$AH77),0),0)</f>
        <v>0</v>
      </c>
      <c r="AA77" s="2">
        <f t="array" ref="AA77">IF($S77=1,IFERROR(INDEX(Summary!$I:$I,$AH77),0),0)</f>
        <v>0</v>
      </c>
      <c r="AB77" s="2">
        <f t="array" ref="AB77">IF($S77=1,IFERROR(INDEX(Summary!$J:$J,$AH77),0),0)</f>
        <v>0</v>
      </c>
      <c r="AC77" s="2">
        <f t="array" ref="AC77">IF($S77=1,IFERROR(INDEX(Summary!$K:$K,$AH77),0),0)</f>
        <v>0</v>
      </c>
      <c r="AD77" s="2">
        <f t="array" ref="AD77">IF($S77=1,IFERROR(INDEX(Summary!$L:$L,$AH77),0),0)</f>
        <v>0</v>
      </c>
      <c r="AE77" s="2">
        <f t="array" ref="AE77">IF($S77=1,IFERROR(INDEX(Summary!$M:$M,$AH77),0),0)</f>
        <v>0</v>
      </c>
      <c r="AF77" s="2">
        <f t="array" ref="AF77">IF($S77=1,IFERROR(INDEX(Summary!$N:$N,$AH77),0),0)</f>
        <v>0</v>
      </c>
      <c r="AG77">
        <f t="array" ref="AG77">IF($A77="","",IFERROR(INDEX(Summary!$BB:$BB,$AH77),0))</f>
        <v>10</v>
      </c>
      <c r="AH77">
        <f t="shared" si="17"/>
        <v>5</v>
      </c>
    </row>
    <row r="78" spans="1:34" hidden="1">
      <c r="A78" t="str">
        <f t="array" ref="A78">IFERROR(INDEX(Summary!$D:$D,$AH78)&amp;"","")</f>
        <v>FG00132</v>
      </c>
      <c r="B78" t="str">
        <f t="array" ref="B78">IF($A78="","",INDEX(Summary!$E:$E,$AH78))</f>
        <v>Khapli Atta (Stoneground) - 5kg</v>
      </c>
      <c r="C78" t="str">
        <f t="array" ref="C78">IF($A78="","",INDEX(Summary!$B:$B,$AH78))</f>
        <v>Atta</v>
      </c>
      <c r="D78" t="str">
        <f t="array" ref="D78">IF($A78="","",INDEX(Summary!$C:$C,$AH78))</f>
        <v>C39</v>
      </c>
      <c r="E78">
        <f t="array" ref="E78">IF($A78="","",INDEX(Summary!$F:$F,$AH78))</f>
        <v>5</v>
      </c>
      <c r="F78" t="str">
        <f t="array" ref="F78">IF($A78="","",INDEX(Summary!$BC:$BC,$AH78)&amp;"")</f>
        <v>P3 – Normal</v>
      </c>
      <c r="G78">
        <f t="shared" si="9"/>
        <v>3</v>
      </c>
      <c r="H78">
        <f t="shared" si="10"/>
        <v>0</v>
      </c>
      <c r="I78" t="str">
        <f t="array" ref="I78">IF($A78="","",IF(IFERROR(INDEX(Summary!$BA:$BA,$AH78),0)&lt;1,"Under 1 day",IF(INDEX(Summary!$BA:$BA,$AH78)&lt;3,"1-3 days",IF(INDEX(Summary!$BA:$BA,$AH78)&lt;7,"3-7 days","7+ days"))))</f>
        <v>Under 1 day</v>
      </c>
      <c r="J78" t="str">
        <f t="array" ref="J78">IF($A78="","",IF(IFERROR(INDEX(Summary!$AX:$AX,$AH78),0)&lt;0.25,"0-25%",IF(INDEX(Summary!$AX:$AX,$AH78)&lt;0.5,"25-50%",IF(INDEX(Summary!$AX:$AX,$AH78)&lt;0.75,"50-75%","75-100%"))))</f>
        <v>75-100%</v>
      </c>
      <c r="K78" t="str">
        <f t="array" ref="K78">IF($A78="","",INDEX(Summary!$AY:$AY,$AH78)&amp;"")</f>
        <v/>
      </c>
      <c r="L78" s="1">
        <f>IF($A78="","",Summary!$P$2+MOD(ROW()-2,30))</f>
        <v>46243</v>
      </c>
      <c r="M78">
        <f t="shared" si="11"/>
        <v>17</v>
      </c>
      <c r="N78">
        <f t="shared" si="12"/>
        <v>9</v>
      </c>
      <c r="O78" t="str">
        <f t="shared" si="13"/>
        <v>Aug-2026</v>
      </c>
      <c r="P78">
        <f t="shared" ca="1" si="14"/>
        <v>1</v>
      </c>
      <c r="Q78" s="2">
        <f t="array" ref="Q78">IF($A78="",0,IFERROR(INDEX(Summary!$P$3:$AS$67,$AH78-2,$M78),0))</f>
        <v>0</v>
      </c>
      <c r="R78" s="2">
        <f t="array" ref="R78">IF($A78="",0,ROUND(IFERROR(INDEX(Summary!$O:$O,$AH78),0)/30,0))</f>
        <v>0</v>
      </c>
      <c r="S78">
        <f t="shared" si="15"/>
        <v>0</v>
      </c>
      <c r="T78" s="2">
        <f t="array" ref="T78">IF($S78=1,IFERROR(INDEX(Summary!$O:$O,$AH78),0),0)</f>
        <v>0</v>
      </c>
      <c r="U78" s="2">
        <f t="array" ref="U78">IF($S78=1,IFERROR(INDEX(Summary!$AT:$AT,$AH78),0),0)</f>
        <v>0</v>
      </c>
      <c r="V78" s="2">
        <f t="shared" si="16"/>
        <v>0</v>
      </c>
      <c r="W78" s="2">
        <f t="array" ref="W78">IF($S78=1,IFERROR(INDEX(Summary!$AZ:$AZ,$AH78),0),0)</f>
        <v>0</v>
      </c>
      <c r="X78" s="3">
        <f t="array" ref="X78">IF($S78=1,IFERROR(INDEX(Summary!$BA:$BA,$AH78),0),0)</f>
        <v>0</v>
      </c>
      <c r="Y78" s="2">
        <f t="array" ref="Y78">IF($S78=1,IFERROR(INDEX(Summary!$G:$G,$AH78),0),0)</f>
        <v>0</v>
      </c>
      <c r="Z78" s="2">
        <f t="array" ref="Z78">IF($S78=1,IFERROR(INDEX(Summary!$H:$H,$AH78),0),0)</f>
        <v>0</v>
      </c>
      <c r="AA78" s="2">
        <f t="array" ref="AA78">IF($S78=1,IFERROR(INDEX(Summary!$I:$I,$AH78),0),0)</f>
        <v>0</v>
      </c>
      <c r="AB78" s="2">
        <f t="array" ref="AB78">IF($S78=1,IFERROR(INDEX(Summary!$J:$J,$AH78),0),0)</f>
        <v>0</v>
      </c>
      <c r="AC78" s="2">
        <f t="array" ref="AC78">IF($S78=1,IFERROR(INDEX(Summary!$K:$K,$AH78),0),0)</f>
        <v>0</v>
      </c>
      <c r="AD78" s="2">
        <f t="array" ref="AD78">IF($S78=1,IFERROR(INDEX(Summary!$L:$L,$AH78),0),0)</f>
        <v>0</v>
      </c>
      <c r="AE78" s="2">
        <f t="array" ref="AE78">IF($S78=1,IFERROR(INDEX(Summary!$M:$M,$AH78),0),0)</f>
        <v>0</v>
      </c>
      <c r="AF78" s="2">
        <f t="array" ref="AF78">IF($S78=1,IFERROR(INDEX(Summary!$N:$N,$AH78),0),0)</f>
        <v>0</v>
      </c>
      <c r="AG78">
        <f t="array" ref="AG78">IF($A78="","",IFERROR(INDEX(Summary!$BB:$BB,$AH78),0))</f>
        <v>10</v>
      </c>
      <c r="AH78">
        <f t="shared" si="17"/>
        <v>5</v>
      </c>
    </row>
    <row r="79" spans="1:34" hidden="1">
      <c r="A79" t="str">
        <f t="array" ref="A79">IFERROR(INDEX(Summary!$D:$D,$AH79)&amp;"","")</f>
        <v>FG00132</v>
      </c>
      <c r="B79" t="str">
        <f t="array" ref="B79">IF($A79="","",INDEX(Summary!$E:$E,$AH79))</f>
        <v>Khapli Atta (Stoneground) - 5kg</v>
      </c>
      <c r="C79" t="str">
        <f t="array" ref="C79">IF($A79="","",INDEX(Summary!$B:$B,$AH79))</f>
        <v>Atta</v>
      </c>
      <c r="D79" t="str">
        <f t="array" ref="D79">IF($A79="","",INDEX(Summary!$C:$C,$AH79))</f>
        <v>C39</v>
      </c>
      <c r="E79">
        <f t="array" ref="E79">IF($A79="","",INDEX(Summary!$F:$F,$AH79))</f>
        <v>5</v>
      </c>
      <c r="F79" t="str">
        <f t="array" ref="F79">IF($A79="","",INDEX(Summary!$BC:$BC,$AH79)&amp;"")</f>
        <v>P3 – Normal</v>
      </c>
      <c r="G79">
        <f t="shared" si="9"/>
        <v>3</v>
      </c>
      <c r="H79">
        <f t="shared" si="10"/>
        <v>0</v>
      </c>
      <c r="I79" t="str">
        <f t="array" ref="I79">IF($A79="","",IF(IFERROR(INDEX(Summary!$BA:$BA,$AH79),0)&lt;1,"Under 1 day",IF(INDEX(Summary!$BA:$BA,$AH79)&lt;3,"1-3 days",IF(INDEX(Summary!$BA:$BA,$AH79)&lt;7,"3-7 days","7+ days"))))</f>
        <v>Under 1 day</v>
      </c>
      <c r="J79" t="str">
        <f t="array" ref="J79">IF($A79="","",IF(IFERROR(INDEX(Summary!$AX:$AX,$AH79),0)&lt;0.25,"0-25%",IF(INDEX(Summary!$AX:$AX,$AH79)&lt;0.5,"25-50%",IF(INDEX(Summary!$AX:$AX,$AH79)&lt;0.75,"50-75%","75-100%"))))</f>
        <v>75-100%</v>
      </c>
      <c r="K79" t="str">
        <f t="array" ref="K79">IF($A79="","",INDEX(Summary!$AY:$AY,$AH79)&amp;"")</f>
        <v/>
      </c>
      <c r="L79" s="1">
        <f>IF($A79="","",Summary!$P$2+MOD(ROW()-2,30))</f>
        <v>46244</v>
      </c>
      <c r="M79">
        <f t="shared" si="11"/>
        <v>18</v>
      </c>
      <c r="N79">
        <f t="shared" si="12"/>
        <v>10</v>
      </c>
      <c r="O79" t="str">
        <f t="shared" si="13"/>
        <v>Aug-2026</v>
      </c>
      <c r="P79">
        <f t="shared" ca="1" si="14"/>
        <v>1</v>
      </c>
      <c r="Q79" s="2">
        <f t="array" ref="Q79">IF($A79="",0,IFERROR(INDEX(Summary!$P$3:$AS$67,$AH79-2,$M79),0))</f>
        <v>0</v>
      </c>
      <c r="R79" s="2">
        <f t="array" ref="R79">IF($A79="",0,ROUND(IFERROR(INDEX(Summary!$O:$O,$AH79),0)/30,0))</f>
        <v>0</v>
      </c>
      <c r="S79">
        <f t="shared" si="15"/>
        <v>0</v>
      </c>
      <c r="T79" s="2">
        <f t="array" ref="T79">IF($S79=1,IFERROR(INDEX(Summary!$O:$O,$AH79),0),0)</f>
        <v>0</v>
      </c>
      <c r="U79" s="2">
        <f t="array" ref="U79">IF($S79=1,IFERROR(INDEX(Summary!$AT:$AT,$AH79),0),0)</f>
        <v>0</v>
      </c>
      <c r="V79" s="2">
        <f t="shared" si="16"/>
        <v>0</v>
      </c>
      <c r="W79" s="2">
        <f t="array" ref="W79">IF($S79=1,IFERROR(INDEX(Summary!$AZ:$AZ,$AH79),0),0)</f>
        <v>0</v>
      </c>
      <c r="X79" s="3">
        <f t="array" ref="X79">IF($S79=1,IFERROR(INDEX(Summary!$BA:$BA,$AH79),0),0)</f>
        <v>0</v>
      </c>
      <c r="Y79" s="2">
        <f t="array" ref="Y79">IF($S79=1,IFERROR(INDEX(Summary!$G:$G,$AH79),0),0)</f>
        <v>0</v>
      </c>
      <c r="Z79" s="2">
        <f t="array" ref="Z79">IF($S79=1,IFERROR(INDEX(Summary!$H:$H,$AH79),0),0)</f>
        <v>0</v>
      </c>
      <c r="AA79" s="2">
        <f t="array" ref="AA79">IF($S79=1,IFERROR(INDEX(Summary!$I:$I,$AH79),0),0)</f>
        <v>0</v>
      </c>
      <c r="AB79" s="2">
        <f t="array" ref="AB79">IF($S79=1,IFERROR(INDEX(Summary!$J:$J,$AH79),0),0)</f>
        <v>0</v>
      </c>
      <c r="AC79" s="2">
        <f t="array" ref="AC79">IF($S79=1,IFERROR(INDEX(Summary!$K:$K,$AH79),0),0)</f>
        <v>0</v>
      </c>
      <c r="AD79" s="2">
        <f t="array" ref="AD79">IF($S79=1,IFERROR(INDEX(Summary!$L:$L,$AH79),0),0)</f>
        <v>0</v>
      </c>
      <c r="AE79" s="2">
        <f t="array" ref="AE79">IF($S79=1,IFERROR(INDEX(Summary!$M:$M,$AH79),0),0)</f>
        <v>0</v>
      </c>
      <c r="AF79" s="2">
        <f t="array" ref="AF79">IF($S79=1,IFERROR(INDEX(Summary!$N:$N,$AH79),0),0)</f>
        <v>0</v>
      </c>
      <c r="AG79">
        <f t="array" ref="AG79">IF($A79="","",IFERROR(INDEX(Summary!$BB:$BB,$AH79),0))</f>
        <v>10</v>
      </c>
      <c r="AH79">
        <f t="shared" si="17"/>
        <v>5</v>
      </c>
    </row>
    <row r="80" spans="1:34" hidden="1">
      <c r="A80" t="str">
        <f t="array" ref="A80">IFERROR(INDEX(Summary!$D:$D,$AH80)&amp;"","")</f>
        <v>FG00132</v>
      </c>
      <c r="B80" t="str">
        <f t="array" ref="B80">IF($A80="","",INDEX(Summary!$E:$E,$AH80))</f>
        <v>Khapli Atta (Stoneground) - 5kg</v>
      </c>
      <c r="C80" t="str">
        <f t="array" ref="C80">IF($A80="","",INDEX(Summary!$B:$B,$AH80))</f>
        <v>Atta</v>
      </c>
      <c r="D80" t="str">
        <f t="array" ref="D80">IF($A80="","",INDEX(Summary!$C:$C,$AH80))</f>
        <v>C39</v>
      </c>
      <c r="E80">
        <f t="array" ref="E80">IF($A80="","",INDEX(Summary!$F:$F,$AH80))</f>
        <v>5</v>
      </c>
      <c r="F80" t="str">
        <f t="array" ref="F80">IF($A80="","",INDEX(Summary!$BC:$BC,$AH80)&amp;"")</f>
        <v>P3 – Normal</v>
      </c>
      <c r="G80">
        <f t="shared" si="9"/>
        <v>3</v>
      </c>
      <c r="H80">
        <f t="shared" si="10"/>
        <v>0</v>
      </c>
      <c r="I80" t="str">
        <f t="array" ref="I80">IF($A80="","",IF(IFERROR(INDEX(Summary!$BA:$BA,$AH80),0)&lt;1,"Under 1 day",IF(INDEX(Summary!$BA:$BA,$AH80)&lt;3,"1-3 days",IF(INDEX(Summary!$BA:$BA,$AH80)&lt;7,"3-7 days","7+ days"))))</f>
        <v>Under 1 day</v>
      </c>
      <c r="J80" t="str">
        <f t="array" ref="J80">IF($A80="","",IF(IFERROR(INDEX(Summary!$AX:$AX,$AH80),0)&lt;0.25,"0-25%",IF(INDEX(Summary!$AX:$AX,$AH80)&lt;0.5,"25-50%",IF(INDEX(Summary!$AX:$AX,$AH80)&lt;0.75,"50-75%","75-100%"))))</f>
        <v>75-100%</v>
      </c>
      <c r="K80" t="str">
        <f t="array" ref="K80">IF($A80="","",INDEX(Summary!$AY:$AY,$AH80)&amp;"")</f>
        <v/>
      </c>
      <c r="L80" s="1">
        <f>IF($A80="","",Summary!$P$2+MOD(ROW()-2,30))</f>
        <v>46245</v>
      </c>
      <c r="M80">
        <f t="shared" si="11"/>
        <v>19</v>
      </c>
      <c r="N80">
        <f t="shared" si="12"/>
        <v>11</v>
      </c>
      <c r="O80" t="str">
        <f t="shared" si="13"/>
        <v>Aug-2026</v>
      </c>
      <c r="P80">
        <f t="shared" ca="1" si="14"/>
        <v>1</v>
      </c>
      <c r="Q80" s="2">
        <f t="array" ref="Q80">IF($A80="",0,IFERROR(INDEX(Summary!$P$3:$AS$67,$AH80-2,$M80),0))</f>
        <v>210</v>
      </c>
      <c r="R80" s="2">
        <f t="array" ref="R80">IF($A80="",0,ROUND(IFERROR(INDEX(Summary!$O:$O,$AH80),0)/30,0))</f>
        <v>0</v>
      </c>
      <c r="S80">
        <f t="shared" si="15"/>
        <v>0</v>
      </c>
      <c r="T80" s="2">
        <f t="array" ref="T80">IF($S80=1,IFERROR(INDEX(Summary!$O:$O,$AH80),0),0)</f>
        <v>0</v>
      </c>
      <c r="U80" s="2">
        <f t="array" ref="U80">IF($S80=1,IFERROR(INDEX(Summary!$AT:$AT,$AH80),0),0)</f>
        <v>0</v>
      </c>
      <c r="V80" s="2">
        <f t="shared" si="16"/>
        <v>0</v>
      </c>
      <c r="W80" s="2">
        <f t="array" ref="W80">IF($S80=1,IFERROR(INDEX(Summary!$AZ:$AZ,$AH80),0),0)</f>
        <v>0</v>
      </c>
      <c r="X80" s="3">
        <f t="array" ref="X80">IF($S80=1,IFERROR(INDEX(Summary!$BA:$BA,$AH80),0),0)</f>
        <v>0</v>
      </c>
      <c r="Y80" s="2">
        <f t="array" ref="Y80">IF($S80=1,IFERROR(INDEX(Summary!$G:$G,$AH80),0),0)</f>
        <v>0</v>
      </c>
      <c r="Z80" s="2">
        <f t="array" ref="Z80">IF($S80=1,IFERROR(INDEX(Summary!$H:$H,$AH80),0),0)</f>
        <v>0</v>
      </c>
      <c r="AA80" s="2">
        <f t="array" ref="AA80">IF($S80=1,IFERROR(INDEX(Summary!$I:$I,$AH80),0),0)</f>
        <v>0</v>
      </c>
      <c r="AB80" s="2">
        <f t="array" ref="AB80">IF($S80=1,IFERROR(INDEX(Summary!$J:$J,$AH80),0),0)</f>
        <v>0</v>
      </c>
      <c r="AC80" s="2">
        <f t="array" ref="AC80">IF($S80=1,IFERROR(INDEX(Summary!$K:$K,$AH80),0),0)</f>
        <v>0</v>
      </c>
      <c r="AD80" s="2">
        <f t="array" ref="AD80">IF($S80=1,IFERROR(INDEX(Summary!$L:$L,$AH80),0),0)</f>
        <v>0</v>
      </c>
      <c r="AE80" s="2">
        <f t="array" ref="AE80">IF($S80=1,IFERROR(INDEX(Summary!$M:$M,$AH80),0),0)</f>
        <v>0</v>
      </c>
      <c r="AF80" s="2">
        <f t="array" ref="AF80">IF($S80=1,IFERROR(INDEX(Summary!$N:$N,$AH80),0),0)</f>
        <v>0</v>
      </c>
      <c r="AG80">
        <f t="array" ref="AG80">IF($A80="","",IFERROR(INDEX(Summary!$BB:$BB,$AH80),0))</f>
        <v>10</v>
      </c>
      <c r="AH80">
        <f t="shared" si="17"/>
        <v>5</v>
      </c>
    </row>
    <row r="81" spans="1:34" hidden="1">
      <c r="A81" t="str">
        <f t="array" ref="A81">IFERROR(INDEX(Summary!$D:$D,$AH81)&amp;"","")</f>
        <v>FG00132</v>
      </c>
      <c r="B81" t="str">
        <f t="array" ref="B81">IF($A81="","",INDEX(Summary!$E:$E,$AH81))</f>
        <v>Khapli Atta (Stoneground) - 5kg</v>
      </c>
      <c r="C81" t="str">
        <f t="array" ref="C81">IF($A81="","",INDEX(Summary!$B:$B,$AH81))</f>
        <v>Atta</v>
      </c>
      <c r="D81" t="str">
        <f t="array" ref="D81">IF($A81="","",INDEX(Summary!$C:$C,$AH81))</f>
        <v>C39</v>
      </c>
      <c r="E81">
        <f t="array" ref="E81">IF($A81="","",INDEX(Summary!$F:$F,$AH81))</f>
        <v>5</v>
      </c>
      <c r="F81" t="str">
        <f t="array" ref="F81">IF($A81="","",INDEX(Summary!$BC:$BC,$AH81)&amp;"")</f>
        <v>P3 – Normal</v>
      </c>
      <c r="G81">
        <f t="shared" si="9"/>
        <v>3</v>
      </c>
      <c r="H81">
        <f t="shared" si="10"/>
        <v>0</v>
      </c>
      <c r="I81" t="str">
        <f t="array" ref="I81">IF($A81="","",IF(IFERROR(INDEX(Summary!$BA:$BA,$AH81),0)&lt;1,"Under 1 day",IF(INDEX(Summary!$BA:$BA,$AH81)&lt;3,"1-3 days",IF(INDEX(Summary!$BA:$BA,$AH81)&lt;7,"3-7 days","7+ days"))))</f>
        <v>Under 1 day</v>
      </c>
      <c r="J81" t="str">
        <f t="array" ref="J81">IF($A81="","",IF(IFERROR(INDEX(Summary!$AX:$AX,$AH81),0)&lt;0.25,"0-25%",IF(INDEX(Summary!$AX:$AX,$AH81)&lt;0.5,"25-50%",IF(INDEX(Summary!$AX:$AX,$AH81)&lt;0.75,"50-75%","75-100%"))))</f>
        <v>75-100%</v>
      </c>
      <c r="K81" t="str">
        <f t="array" ref="K81">IF($A81="","",INDEX(Summary!$AY:$AY,$AH81)&amp;"")</f>
        <v/>
      </c>
      <c r="L81" s="1">
        <f>IF($A81="","",Summary!$P$2+MOD(ROW()-2,30))</f>
        <v>46246</v>
      </c>
      <c r="M81">
        <f t="shared" si="11"/>
        <v>20</v>
      </c>
      <c r="N81">
        <f t="shared" si="12"/>
        <v>12</v>
      </c>
      <c r="O81" t="str">
        <f t="shared" si="13"/>
        <v>Aug-2026</v>
      </c>
      <c r="P81">
        <f t="shared" ca="1" si="14"/>
        <v>1</v>
      </c>
      <c r="Q81" s="2">
        <f t="array" ref="Q81">IF($A81="",0,IFERROR(INDEX(Summary!$P$3:$AS$67,$AH81-2,$M81),0))</f>
        <v>1050</v>
      </c>
      <c r="R81" s="2">
        <f t="array" ref="R81">IF($A81="",0,ROUND(IFERROR(INDEX(Summary!$O:$O,$AH81),0)/30,0))</f>
        <v>0</v>
      </c>
      <c r="S81">
        <f t="shared" si="15"/>
        <v>0</v>
      </c>
      <c r="T81" s="2">
        <f t="array" ref="T81">IF($S81=1,IFERROR(INDEX(Summary!$O:$O,$AH81),0),0)</f>
        <v>0</v>
      </c>
      <c r="U81" s="2">
        <f t="array" ref="U81">IF($S81=1,IFERROR(INDEX(Summary!$AT:$AT,$AH81),0),0)</f>
        <v>0</v>
      </c>
      <c r="V81" s="2">
        <f t="shared" si="16"/>
        <v>0</v>
      </c>
      <c r="W81" s="2">
        <f t="array" ref="W81">IF($S81=1,IFERROR(INDEX(Summary!$AZ:$AZ,$AH81),0),0)</f>
        <v>0</v>
      </c>
      <c r="X81" s="3">
        <f t="array" ref="X81">IF($S81=1,IFERROR(INDEX(Summary!$BA:$BA,$AH81),0),0)</f>
        <v>0</v>
      </c>
      <c r="Y81" s="2">
        <f t="array" ref="Y81">IF($S81=1,IFERROR(INDEX(Summary!$G:$G,$AH81),0),0)</f>
        <v>0</v>
      </c>
      <c r="Z81" s="2">
        <f t="array" ref="Z81">IF($S81=1,IFERROR(INDEX(Summary!$H:$H,$AH81),0),0)</f>
        <v>0</v>
      </c>
      <c r="AA81" s="2">
        <f t="array" ref="AA81">IF($S81=1,IFERROR(INDEX(Summary!$I:$I,$AH81),0),0)</f>
        <v>0</v>
      </c>
      <c r="AB81" s="2">
        <f t="array" ref="AB81">IF($S81=1,IFERROR(INDEX(Summary!$J:$J,$AH81),0),0)</f>
        <v>0</v>
      </c>
      <c r="AC81" s="2">
        <f t="array" ref="AC81">IF($S81=1,IFERROR(INDEX(Summary!$K:$K,$AH81),0),0)</f>
        <v>0</v>
      </c>
      <c r="AD81" s="2">
        <f t="array" ref="AD81">IF($S81=1,IFERROR(INDEX(Summary!$L:$L,$AH81),0),0)</f>
        <v>0</v>
      </c>
      <c r="AE81" s="2">
        <f t="array" ref="AE81">IF($S81=1,IFERROR(INDEX(Summary!$M:$M,$AH81),0),0)</f>
        <v>0</v>
      </c>
      <c r="AF81" s="2">
        <f t="array" ref="AF81">IF($S81=1,IFERROR(INDEX(Summary!$N:$N,$AH81),0),0)</f>
        <v>0</v>
      </c>
      <c r="AG81">
        <f t="array" ref="AG81">IF($A81="","",IFERROR(INDEX(Summary!$BB:$BB,$AH81),0))</f>
        <v>10</v>
      </c>
      <c r="AH81">
        <f t="shared" si="17"/>
        <v>5</v>
      </c>
    </row>
    <row r="82" spans="1:34" hidden="1">
      <c r="A82" t="str">
        <f t="array" ref="A82">IFERROR(INDEX(Summary!$D:$D,$AH82)&amp;"","")</f>
        <v>FG00132</v>
      </c>
      <c r="B82" t="str">
        <f t="array" ref="B82">IF($A82="","",INDEX(Summary!$E:$E,$AH82))</f>
        <v>Khapli Atta (Stoneground) - 5kg</v>
      </c>
      <c r="C82" t="str">
        <f t="array" ref="C82">IF($A82="","",INDEX(Summary!$B:$B,$AH82))</f>
        <v>Atta</v>
      </c>
      <c r="D82" t="str">
        <f t="array" ref="D82">IF($A82="","",INDEX(Summary!$C:$C,$AH82))</f>
        <v>C39</v>
      </c>
      <c r="E82">
        <f t="array" ref="E82">IF($A82="","",INDEX(Summary!$F:$F,$AH82))</f>
        <v>5</v>
      </c>
      <c r="F82" t="str">
        <f t="array" ref="F82">IF($A82="","",INDEX(Summary!$BC:$BC,$AH82)&amp;"")</f>
        <v>P3 – Normal</v>
      </c>
      <c r="G82">
        <f t="shared" si="9"/>
        <v>3</v>
      </c>
      <c r="H82">
        <f t="shared" si="10"/>
        <v>0</v>
      </c>
      <c r="I82" t="str">
        <f t="array" ref="I82">IF($A82="","",IF(IFERROR(INDEX(Summary!$BA:$BA,$AH82),0)&lt;1,"Under 1 day",IF(INDEX(Summary!$BA:$BA,$AH82)&lt;3,"1-3 days",IF(INDEX(Summary!$BA:$BA,$AH82)&lt;7,"3-7 days","7+ days"))))</f>
        <v>Under 1 day</v>
      </c>
      <c r="J82" t="str">
        <f t="array" ref="J82">IF($A82="","",IF(IFERROR(INDEX(Summary!$AX:$AX,$AH82),0)&lt;0.25,"0-25%",IF(INDEX(Summary!$AX:$AX,$AH82)&lt;0.5,"25-50%",IF(INDEX(Summary!$AX:$AX,$AH82)&lt;0.75,"50-75%","75-100%"))))</f>
        <v>75-100%</v>
      </c>
      <c r="K82" t="str">
        <f t="array" ref="K82">IF($A82="","",INDEX(Summary!$AY:$AY,$AH82)&amp;"")</f>
        <v/>
      </c>
      <c r="L82" s="1">
        <f>IF($A82="","",Summary!$P$2+MOD(ROW()-2,30))</f>
        <v>46247</v>
      </c>
      <c r="M82">
        <f t="shared" si="11"/>
        <v>21</v>
      </c>
      <c r="N82">
        <f t="shared" si="12"/>
        <v>13</v>
      </c>
      <c r="O82" t="str">
        <f t="shared" si="13"/>
        <v>Aug-2026</v>
      </c>
      <c r="P82">
        <f t="shared" ca="1" si="14"/>
        <v>1</v>
      </c>
      <c r="Q82" s="2">
        <f t="array" ref="Q82">IF($A82="",0,IFERROR(INDEX(Summary!$P$3:$AS$67,$AH82-2,$M82),0))</f>
        <v>0</v>
      </c>
      <c r="R82" s="2">
        <f t="array" ref="R82">IF($A82="",0,ROUND(IFERROR(INDEX(Summary!$O:$O,$AH82),0)/30,0))</f>
        <v>0</v>
      </c>
      <c r="S82">
        <f t="shared" si="15"/>
        <v>0</v>
      </c>
      <c r="T82" s="2">
        <f t="array" ref="T82">IF($S82=1,IFERROR(INDEX(Summary!$O:$O,$AH82),0),0)</f>
        <v>0</v>
      </c>
      <c r="U82" s="2">
        <f t="array" ref="U82">IF($S82=1,IFERROR(INDEX(Summary!$AT:$AT,$AH82),0),0)</f>
        <v>0</v>
      </c>
      <c r="V82" s="2">
        <f t="shared" si="16"/>
        <v>0</v>
      </c>
      <c r="W82" s="2">
        <f t="array" ref="W82">IF($S82=1,IFERROR(INDEX(Summary!$AZ:$AZ,$AH82),0),0)</f>
        <v>0</v>
      </c>
      <c r="X82" s="3">
        <f t="array" ref="X82">IF($S82=1,IFERROR(INDEX(Summary!$BA:$BA,$AH82),0),0)</f>
        <v>0</v>
      </c>
      <c r="Y82" s="2">
        <f t="array" ref="Y82">IF($S82=1,IFERROR(INDEX(Summary!$G:$G,$AH82),0),0)</f>
        <v>0</v>
      </c>
      <c r="Z82" s="2">
        <f t="array" ref="Z82">IF($S82=1,IFERROR(INDEX(Summary!$H:$H,$AH82),0),0)</f>
        <v>0</v>
      </c>
      <c r="AA82" s="2">
        <f t="array" ref="AA82">IF($S82=1,IFERROR(INDEX(Summary!$I:$I,$AH82),0),0)</f>
        <v>0</v>
      </c>
      <c r="AB82" s="2">
        <f t="array" ref="AB82">IF($S82=1,IFERROR(INDEX(Summary!$J:$J,$AH82),0),0)</f>
        <v>0</v>
      </c>
      <c r="AC82" s="2">
        <f t="array" ref="AC82">IF($S82=1,IFERROR(INDEX(Summary!$K:$K,$AH82),0),0)</f>
        <v>0</v>
      </c>
      <c r="AD82" s="2">
        <f t="array" ref="AD82">IF($S82=1,IFERROR(INDEX(Summary!$L:$L,$AH82),0),0)</f>
        <v>0</v>
      </c>
      <c r="AE82" s="2">
        <f t="array" ref="AE82">IF($S82=1,IFERROR(INDEX(Summary!$M:$M,$AH82),0),0)</f>
        <v>0</v>
      </c>
      <c r="AF82" s="2">
        <f t="array" ref="AF82">IF($S82=1,IFERROR(INDEX(Summary!$N:$N,$AH82),0),0)</f>
        <v>0</v>
      </c>
      <c r="AG82">
        <f t="array" ref="AG82">IF($A82="","",IFERROR(INDEX(Summary!$BB:$BB,$AH82),0))</f>
        <v>10</v>
      </c>
      <c r="AH82">
        <f t="shared" si="17"/>
        <v>5</v>
      </c>
    </row>
    <row r="83" spans="1:34" hidden="1">
      <c r="A83" t="str">
        <f t="array" ref="A83">IFERROR(INDEX(Summary!$D:$D,$AH83)&amp;"","")</f>
        <v>FG00132</v>
      </c>
      <c r="B83" t="str">
        <f t="array" ref="B83">IF($A83="","",INDEX(Summary!$E:$E,$AH83))</f>
        <v>Khapli Atta (Stoneground) - 5kg</v>
      </c>
      <c r="C83" t="str">
        <f t="array" ref="C83">IF($A83="","",INDEX(Summary!$B:$B,$AH83))</f>
        <v>Atta</v>
      </c>
      <c r="D83" t="str">
        <f t="array" ref="D83">IF($A83="","",INDEX(Summary!$C:$C,$AH83))</f>
        <v>C39</v>
      </c>
      <c r="E83">
        <f t="array" ref="E83">IF($A83="","",INDEX(Summary!$F:$F,$AH83))</f>
        <v>5</v>
      </c>
      <c r="F83" t="str">
        <f t="array" ref="F83">IF($A83="","",INDEX(Summary!$BC:$BC,$AH83)&amp;"")</f>
        <v>P3 – Normal</v>
      </c>
      <c r="G83">
        <f t="shared" si="9"/>
        <v>3</v>
      </c>
      <c r="H83">
        <f t="shared" si="10"/>
        <v>0</v>
      </c>
      <c r="I83" t="str">
        <f t="array" ref="I83">IF($A83="","",IF(IFERROR(INDEX(Summary!$BA:$BA,$AH83),0)&lt;1,"Under 1 day",IF(INDEX(Summary!$BA:$BA,$AH83)&lt;3,"1-3 days",IF(INDEX(Summary!$BA:$BA,$AH83)&lt;7,"3-7 days","7+ days"))))</f>
        <v>Under 1 day</v>
      </c>
      <c r="J83" t="str">
        <f t="array" ref="J83">IF($A83="","",IF(IFERROR(INDEX(Summary!$AX:$AX,$AH83),0)&lt;0.25,"0-25%",IF(INDEX(Summary!$AX:$AX,$AH83)&lt;0.5,"25-50%",IF(INDEX(Summary!$AX:$AX,$AH83)&lt;0.75,"50-75%","75-100%"))))</f>
        <v>75-100%</v>
      </c>
      <c r="K83" t="str">
        <f t="array" ref="K83">IF($A83="","",INDEX(Summary!$AY:$AY,$AH83)&amp;"")</f>
        <v/>
      </c>
      <c r="L83" s="1">
        <f>IF($A83="","",Summary!$P$2+MOD(ROW()-2,30))</f>
        <v>46248</v>
      </c>
      <c r="M83">
        <f t="shared" si="11"/>
        <v>22</v>
      </c>
      <c r="N83">
        <f t="shared" si="12"/>
        <v>14</v>
      </c>
      <c r="O83" t="str">
        <f t="shared" si="13"/>
        <v>Aug-2026</v>
      </c>
      <c r="P83">
        <f t="shared" ca="1" si="14"/>
        <v>1</v>
      </c>
      <c r="Q83" s="2">
        <f t="array" ref="Q83">IF($A83="",0,IFERROR(INDEX(Summary!$P$3:$AS$67,$AH83-2,$M83),0))</f>
        <v>0</v>
      </c>
      <c r="R83" s="2">
        <f t="array" ref="R83">IF($A83="",0,ROUND(IFERROR(INDEX(Summary!$O:$O,$AH83),0)/30,0))</f>
        <v>0</v>
      </c>
      <c r="S83">
        <f t="shared" si="15"/>
        <v>0</v>
      </c>
      <c r="T83" s="2">
        <f t="array" ref="T83">IF($S83=1,IFERROR(INDEX(Summary!$O:$O,$AH83),0),0)</f>
        <v>0</v>
      </c>
      <c r="U83" s="2">
        <f t="array" ref="U83">IF($S83=1,IFERROR(INDEX(Summary!$AT:$AT,$AH83),0),0)</f>
        <v>0</v>
      </c>
      <c r="V83" s="2">
        <f t="shared" si="16"/>
        <v>0</v>
      </c>
      <c r="W83" s="2">
        <f t="array" ref="W83">IF($S83=1,IFERROR(INDEX(Summary!$AZ:$AZ,$AH83),0),0)</f>
        <v>0</v>
      </c>
      <c r="X83" s="3">
        <f t="array" ref="X83">IF($S83=1,IFERROR(INDEX(Summary!$BA:$BA,$AH83),0),0)</f>
        <v>0</v>
      </c>
      <c r="Y83" s="2">
        <f t="array" ref="Y83">IF($S83=1,IFERROR(INDEX(Summary!$G:$G,$AH83),0),0)</f>
        <v>0</v>
      </c>
      <c r="Z83" s="2">
        <f t="array" ref="Z83">IF($S83=1,IFERROR(INDEX(Summary!$H:$H,$AH83),0),0)</f>
        <v>0</v>
      </c>
      <c r="AA83" s="2">
        <f t="array" ref="AA83">IF($S83=1,IFERROR(INDEX(Summary!$I:$I,$AH83),0),0)</f>
        <v>0</v>
      </c>
      <c r="AB83" s="2">
        <f t="array" ref="AB83">IF($S83=1,IFERROR(INDEX(Summary!$J:$J,$AH83),0),0)</f>
        <v>0</v>
      </c>
      <c r="AC83" s="2">
        <f t="array" ref="AC83">IF($S83=1,IFERROR(INDEX(Summary!$K:$K,$AH83),0),0)</f>
        <v>0</v>
      </c>
      <c r="AD83" s="2">
        <f t="array" ref="AD83">IF($S83=1,IFERROR(INDEX(Summary!$L:$L,$AH83),0),0)</f>
        <v>0</v>
      </c>
      <c r="AE83" s="2">
        <f t="array" ref="AE83">IF($S83=1,IFERROR(INDEX(Summary!$M:$M,$AH83),0),0)</f>
        <v>0</v>
      </c>
      <c r="AF83" s="2">
        <f t="array" ref="AF83">IF($S83=1,IFERROR(INDEX(Summary!$N:$N,$AH83),0),0)</f>
        <v>0</v>
      </c>
      <c r="AG83">
        <f t="array" ref="AG83">IF($A83="","",IFERROR(INDEX(Summary!$BB:$BB,$AH83),0))</f>
        <v>10</v>
      </c>
      <c r="AH83">
        <f t="shared" si="17"/>
        <v>5</v>
      </c>
    </row>
    <row r="84" spans="1:34" hidden="1">
      <c r="A84" t="str">
        <f t="array" ref="A84">IFERROR(INDEX(Summary!$D:$D,$AH84)&amp;"","")</f>
        <v>FG00132</v>
      </c>
      <c r="B84" t="str">
        <f t="array" ref="B84">IF($A84="","",INDEX(Summary!$E:$E,$AH84))</f>
        <v>Khapli Atta (Stoneground) - 5kg</v>
      </c>
      <c r="C84" t="str">
        <f t="array" ref="C84">IF($A84="","",INDEX(Summary!$B:$B,$AH84))</f>
        <v>Atta</v>
      </c>
      <c r="D84" t="str">
        <f t="array" ref="D84">IF($A84="","",INDEX(Summary!$C:$C,$AH84))</f>
        <v>C39</v>
      </c>
      <c r="E84">
        <f t="array" ref="E84">IF($A84="","",INDEX(Summary!$F:$F,$AH84))</f>
        <v>5</v>
      </c>
      <c r="F84" t="str">
        <f t="array" ref="F84">IF($A84="","",INDEX(Summary!$BC:$BC,$AH84)&amp;"")</f>
        <v>P3 – Normal</v>
      </c>
      <c r="G84">
        <f t="shared" si="9"/>
        <v>3</v>
      </c>
      <c r="H84">
        <f t="shared" si="10"/>
        <v>0</v>
      </c>
      <c r="I84" t="str">
        <f t="array" ref="I84">IF($A84="","",IF(IFERROR(INDEX(Summary!$BA:$BA,$AH84),0)&lt;1,"Under 1 day",IF(INDEX(Summary!$BA:$BA,$AH84)&lt;3,"1-3 days",IF(INDEX(Summary!$BA:$BA,$AH84)&lt;7,"3-7 days","7+ days"))))</f>
        <v>Under 1 day</v>
      </c>
      <c r="J84" t="str">
        <f t="array" ref="J84">IF($A84="","",IF(IFERROR(INDEX(Summary!$AX:$AX,$AH84),0)&lt;0.25,"0-25%",IF(INDEX(Summary!$AX:$AX,$AH84)&lt;0.5,"25-50%",IF(INDEX(Summary!$AX:$AX,$AH84)&lt;0.75,"50-75%","75-100%"))))</f>
        <v>75-100%</v>
      </c>
      <c r="K84" t="str">
        <f t="array" ref="K84">IF($A84="","",INDEX(Summary!$AY:$AY,$AH84)&amp;"")</f>
        <v/>
      </c>
      <c r="L84" s="1">
        <f>IF($A84="","",Summary!$P$2+MOD(ROW()-2,30))</f>
        <v>46249</v>
      </c>
      <c r="M84">
        <f t="shared" si="11"/>
        <v>23</v>
      </c>
      <c r="N84">
        <f t="shared" si="12"/>
        <v>15</v>
      </c>
      <c r="O84" t="str">
        <f t="shared" si="13"/>
        <v>Aug-2026</v>
      </c>
      <c r="P84">
        <f t="shared" ca="1" si="14"/>
        <v>1</v>
      </c>
      <c r="Q84" s="2">
        <f t="array" ref="Q84">IF($A84="",0,IFERROR(INDEX(Summary!$P$3:$AS$67,$AH84-2,$M84),0))</f>
        <v>0</v>
      </c>
      <c r="R84" s="2">
        <f t="array" ref="R84">IF($A84="",0,ROUND(IFERROR(INDEX(Summary!$O:$O,$AH84),0)/30,0))</f>
        <v>0</v>
      </c>
      <c r="S84">
        <f t="shared" si="15"/>
        <v>0</v>
      </c>
      <c r="T84" s="2">
        <f t="array" ref="T84">IF($S84=1,IFERROR(INDEX(Summary!$O:$O,$AH84),0),0)</f>
        <v>0</v>
      </c>
      <c r="U84" s="2">
        <f t="array" ref="U84">IF($S84=1,IFERROR(INDEX(Summary!$AT:$AT,$AH84),0),0)</f>
        <v>0</v>
      </c>
      <c r="V84" s="2">
        <f t="shared" si="16"/>
        <v>0</v>
      </c>
      <c r="W84" s="2">
        <f t="array" ref="W84">IF($S84=1,IFERROR(INDEX(Summary!$AZ:$AZ,$AH84),0),0)</f>
        <v>0</v>
      </c>
      <c r="X84" s="3">
        <f t="array" ref="X84">IF($S84=1,IFERROR(INDEX(Summary!$BA:$BA,$AH84),0),0)</f>
        <v>0</v>
      </c>
      <c r="Y84" s="2">
        <f t="array" ref="Y84">IF($S84=1,IFERROR(INDEX(Summary!$G:$G,$AH84),0),0)</f>
        <v>0</v>
      </c>
      <c r="Z84" s="2">
        <f t="array" ref="Z84">IF($S84=1,IFERROR(INDEX(Summary!$H:$H,$AH84),0),0)</f>
        <v>0</v>
      </c>
      <c r="AA84" s="2">
        <f t="array" ref="AA84">IF($S84=1,IFERROR(INDEX(Summary!$I:$I,$AH84),0),0)</f>
        <v>0</v>
      </c>
      <c r="AB84" s="2">
        <f t="array" ref="AB84">IF($S84=1,IFERROR(INDEX(Summary!$J:$J,$AH84),0),0)</f>
        <v>0</v>
      </c>
      <c r="AC84" s="2">
        <f t="array" ref="AC84">IF($S84=1,IFERROR(INDEX(Summary!$K:$K,$AH84),0),0)</f>
        <v>0</v>
      </c>
      <c r="AD84" s="2">
        <f t="array" ref="AD84">IF($S84=1,IFERROR(INDEX(Summary!$L:$L,$AH84),0),0)</f>
        <v>0</v>
      </c>
      <c r="AE84" s="2">
        <f t="array" ref="AE84">IF($S84=1,IFERROR(INDEX(Summary!$M:$M,$AH84),0),0)</f>
        <v>0</v>
      </c>
      <c r="AF84" s="2">
        <f t="array" ref="AF84">IF($S84=1,IFERROR(INDEX(Summary!$N:$N,$AH84),0),0)</f>
        <v>0</v>
      </c>
      <c r="AG84">
        <f t="array" ref="AG84">IF($A84="","",IFERROR(INDEX(Summary!$BB:$BB,$AH84),0))</f>
        <v>10</v>
      </c>
      <c r="AH84">
        <f t="shared" si="17"/>
        <v>5</v>
      </c>
    </row>
    <row r="85" spans="1:34" hidden="1">
      <c r="A85" t="str">
        <f t="array" ref="A85">IFERROR(INDEX(Summary!$D:$D,$AH85)&amp;"","")</f>
        <v>FG00132</v>
      </c>
      <c r="B85" t="str">
        <f t="array" ref="B85">IF($A85="","",INDEX(Summary!$E:$E,$AH85))</f>
        <v>Khapli Atta (Stoneground) - 5kg</v>
      </c>
      <c r="C85" t="str">
        <f t="array" ref="C85">IF($A85="","",INDEX(Summary!$B:$B,$AH85))</f>
        <v>Atta</v>
      </c>
      <c r="D85" t="str">
        <f t="array" ref="D85">IF($A85="","",INDEX(Summary!$C:$C,$AH85))</f>
        <v>C39</v>
      </c>
      <c r="E85">
        <f t="array" ref="E85">IF($A85="","",INDEX(Summary!$F:$F,$AH85))</f>
        <v>5</v>
      </c>
      <c r="F85" t="str">
        <f t="array" ref="F85">IF($A85="","",INDEX(Summary!$BC:$BC,$AH85)&amp;"")</f>
        <v>P3 – Normal</v>
      </c>
      <c r="G85">
        <f t="shared" si="9"/>
        <v>3</v>
      </c>
      <c r="H85">
        <f t="shared" si="10"/>
        <v>0</v>
      </c>
      <c r="I85" t="str">
        <f t="array" ref="I85">IF($A85="","",IF(IFERROR(INDEX(Summary!$BA:$BA,$AH85),0)&lt;1,"Under 1 day",IF(INDEX(Summary!$BA:$BA,$AH85)&lt;3,"1-3 days",IF(INDEX(Summary!$BA:$BA,$AH85)&lt;7,"3-7 days","7+ days"))))</f>
        <v>Under 1 day</v>
      </c>
      <c r="J85" t="str">
        <f t="array" ref="J85">IF($A85="","",IF(IFERROR(INDEX(Summary!$AX:$AX,$AH85),0)&lt;0.25,"0-25%",IF(INDEX(Summary!$AX:$AX,$AH85)&lt;0.5,"25-50%",IF(INDEX(Summary!$AX:$AX,$AH85)&lt;0.75,"50-75%","75-100%"))))</f>
        <v>75-100%</v>
      </c>
      <c r="K85" t="str">
        <f t="array" ref="K85">IF($A85="","",INDEX(Summary!$AY:$AY,$AH85)&amp;"")</f>
        <v/>
      </c>
      <c r="L85" s="1">
        <f>IF($A85="","",Summary!$P$2+MOD(ROW()-2,30))</f>
        <v>46250</v>
      </c>
      <c r="M85">
        <f t="shared" si="11"/>
        <v>24</v>
      </c>
      <c r="N85">
        <f t="shared" si="12"/>
        <v>16</v>
      </c>
      <c r="O85" t="str">
        <f t="shared" si="13"/>
        <v>Aug-2026</v>
      </c>
      <c r="P85">
        <f t="shared" ca="1" si="14"/>
        <v>1</v>
      </c>
      <c r="Q85" s="2">
        <f t="array" ref="Q85">IF($A85="",0,IFERROR(INDEX(Summary!$P$3:$AS$67,$AH85-2,$M85),0))</f>
        <v>0</v>
      </c>
      <c r="R85" s="2">
        <f t="array" ref="R85">IF($A85="",0,ROUND(IFERROR(INDEX(Summary!$O:$O,$AH85),0)/30,0))</f>
        <v>0</v>
      </c>
      <c r="S85">
        <f t="shared" si="15"/>
        <v>0</v>
      </c>
      <c r="T85" s="2">
        <f t="array" ref="T85">IF($S85=1,IFERROR(INDEX(Summary!$O:$O,$AH85),0),0)</f>
        <v>0</v>
      </c>
      <c r="U85" s="2">
        <f t="array" ref="U85">IF($S85=1,IFERROR(INDEX(Summary!$AT:$AT,$AH85),0),0)</f>
        <v>0</v>
      </c>
      <c r="V85" s="2">
        <f t="shared" si="16"/>
        <v>0</v>
      </c>
      <c r="W85" s="2">
        <f t="array" ref="W85">IF($S85=1,IFERROR(INDEX(Summary!$AZ:$AZ,$AH85),0),0)</f>
        <v>0</v>
      </c>
      <c r="X85" s="3">
        <f t="array" ref="X85">IF($S85=1,IFERROR(INDEX(Summary!$BA:$BA,$AH85),0),0)</f>
        <v>0</v>
      </c>
      <c r="Y85" s="2">
        <f t="array" ref="Y85">IF($S85=1,IFERROR(INDEX(Summary!$G:$G,$AH85),0),0)</f>
        <v>0</v>
      </c>
      <c r="Z85" s="2">
        <f t="array" ref="Z85">IF($S85=1,IFERROR(INDEX(Summary!$H:$H,$AH85),0),0)</f>
        <v>0</v>
      </c>
      <c r="AA85" s="2">
        <f t="array" ref="AA85">IF($S85=1,IFERROR(INDEX(Summary!$I:$I,$AH85),0),0)</f>
        <v>0</v>
      </c>
      <c r="AB85" s="2">
        <f t="array" ref="AB85">IF($S85=1,IFERROR(INDEX(Summary!$J:$J,$AH85),0),0)</f>
        <v>0</v>
      </c>
      <c r="AC85" s="2">
        <f t="array" ref="AC85">IF($S85=1,IFERROR(INDEX(Summary!$K:$K,$AH85),0),0)</f>
        <v>0</v>
      </c>
      <c r="AD85" s="2">
        <f t="array" ref="AD85">IF($S85=1,IFERROR(INDEX(Summary!$L:$L,$AH85),0),0)</f>
        <v>0</v>
      </c>
      <c r="AE85" s="2">
        <f t="array" ref="AE85">IF($S85=1,IFERROR(INDEX(Summary!$M:$M,$AH85),0),0)</f>
        <v>0</v>
      </c>
      <c r="AF85" s="2">
        <f t="array" ref="AF85">IF($S85=1,IFERROR(INDEX(Summary!$N:$N,$AH85),0),0)</f>
        <v>0</v>
      </c>
      <c r="AG85">
        <f t="array" ref="AG85">IF($A85="","",IFERROR(INDEX(Summary!$BB:$BB,$AH85),0))</f>
        <v>10</v>
      </c>
      <c r="AH85">
        <f t="shared" si="17"/>
        <v>5</v>
      </c>
    </row>
    <row r="86" spans="1:34" hidden="1">
      <c r="A86" t="str">
        <f t="array" ref="A86">IFERROR(INDEX(Summary!$D:$D,$AH86)&amp;"","")</f>
        <v>FG00132</v>
      </c>
      <c r="B86" t="str">
        <f t="array" ref="B86">IF($A86="","",INDEX(Summary!$E:$E,$AH86))</f>
        <v>Khapli Atta (Stoneground) - 5kg</v>
      </c>
      <c r="C86" t="str">
        <f t="array" ref="C86">IF($A86="","",INDEX(Summary!$B:$B,$AH86))</f>
        <v>Atta</v>
      </c>
      <c r="D86" t="str">
        <f t="array" ref="D86">IF($A86="","",INDEX(Summary!$C:$C,$AH86))</f>
        <v>C39</v>
      </c>
      <c r="E86">
        <f t="array" ref="E86">IF($A86="","",INDEX(Summary!$F:$F,$AH86))</f>
        <v>5</v>
      </c>
      <c r="F86" t="str">
        <f t="array" ref="F86">IF($A86="","",INDEX(Summary!$BC:$BC,$AH86)&amp;"")</f>
        <v>P3 – Normal</v>
      </c>
      <c r="G86">
        <f t="shared" si="9"/>
        <v>3</v>
      </c>
      <c r="H86">
        <f t="shared" si="10"/>
        <v>0</v>
      </c>
      <c r="I86" t="str">
        <f t="array" ref="I86">IF($A86="","",IF(IFERROR(INDEX(Summary!$BA:$BA,$AH86),0)&lt;1,"Under 1 day",IF(INDEX(Summary!$BA:$BA,$AH86)&lt;3,"1-3 days",IF(INDEX(Summary!$BA:$BA,$AH86)&lt;7,"3-7 days","7+ days"))))</f>
        <v>Under 1 day</v>
      </c>
      <c r="J86" t="str">
        <f t="array" ref="J86">IF($A86="","",IF(IFERROR(INDEX(Summary!$AX:$AX,$AH86),0)&lt;0.25,"0-25%",IF(INDEX(Summary!$AX:$AX,$AH86)&lt;0.5,"25-50%",IF(INDEX(Summary!$AX:$AX,$AH86)&lt;0.75,"50-75%","75-100%"))))</f>
        <v>75-100%</v>
      </c>
      <c r="K86" t="str">
        <f t="array" ref="K86">IF($A86="","",INDEX(Summary!$AY:$AY,$AH86)&amp;"")</f>
        <v/>
      </c>
      <c r="L86" s="1">
        <f>IF($A86="","",Summary!$P$2+MOD(ROW()-2,30))</f>
        <v>46251</v>
      </c>
      <c r="M86">
        <f t="shared" si="11"/>
        <v>25</v>
      </c>
      <c r="N86">
        <f t="shared" si="12"/>
        <v>17</v>
      </c>
      <c r="O86" t="str">
        <f t="shared" si="13"/>
        <v>Aug-2026</v>
      </c>
      <c r="P86">
        <f t="shared" ca="1" si="14"/>
        <v>1</v>
      </c>
      <c r="Q86" s="2">
        <f t="array" ref="Q86">IF($A86="",0,IFERROR(INDEX(Summary!$P$3:$AS$67,$AH86-2,$M86),0))</f>
        <v>0</v>
      </c>
      <c r="R86" s="2">
        <f t="array" ref="R86">IF($A86="",0,ROUND(IFERROR(INDEX(Summary!$O:$O,$AH86),0)/30,0))</f>
        <v>0</v>
      </c>
      <c r="S86">
        <f t="shared" si="15"/>
        <v>0</v>
      </c>
      <c r="T86" s="2">
        <f t="array" ref="T86">IF($S86=1,IFERROR(INDEX(Summary!$O:$O,$AH86),0),0)</f>
        <v>0</v>
      </c>
      <c r="U86" s="2">
        <f t="array" ref="U86">IF($S86=1,IFERROR(INDEX(Summary!$AT:$AT,$AH86),0),0)</f>
        <v>0</v>
      </c>
      <c r="V86" s="2">
        <f t="shared" si="16"/>
        <v>0</v>
      </c>
      <c r="W86" s="2">
        <f t="array" ref="W86">IF($S86=1,IFERROR(INDEX(Summary!$AZ:$AZ,$AH86),0),0)</f>
        <v>0</v>
      </c>
      <c r="X86" s="3">
        <f t="array" ref="X86">IF($S86=1,IFERROR(INDEX(Summary!$BA:$BA,$AH86),0),0)</f>
        <v>0</v>
      </c>
      <c r="Y86" s="2">
        <f t="array" ref="Y86">IF($S86=1,IFERROR(INDEX(Summary!$G:$G,$AH86),0),0)</f>
        <v>0</v>
      </c>
      <c r="Z86" s="2">
        <f t="array" ref="Z86">IF($S86=1,IFERROR(INDEX(Summary!$H:$H,$AH86),0),0)</f>
        <v>0</v>
      </c>
      <c r="AA86" s="2">
        <f t="array" ref="AA86">IF($S86=1,IFERROR(INDEX(Summary!$I:$I,$AH86),0),0)</f>
        <v>0</v>
      </c>
      <c r="AB86" s="2">
        <f t="array" ref="AB86">IF($S86=1,IFERROR(INDEX(Summary!$J:$J,$AH86),0),0)</f>
        <v>0</v>
      </c>
      <c r="AC86" s="2">
        <f t="array" ref="AC86">IF($S86=1,IFERROR(INDEX(Summary!$K:$K,$AH86),0),0)</f>
        <v>0</v>
      </c>
      <c r="AD86" s="2">
        <f t="array" ref="AD86">IF($S86=1,IFERROR(INDEX(Summary!$L:$L,$AH86),0),0)</f>
        <v>0</v>
      </c>
      <c r="AE86" s="2">
        <f t="array" ref="AE86">IF($S86=1,IFERROR(INDEX(Summary!$M:$M,$AH86),0),0)</f>
        <v>0</v>
      </c>
      <c r="AF86" s="2">
        <f t="array" ref="AF86">IF($S86=1,IFERROR(INDEX(Summary!$N:$N,$AH86),0),0)</f>
        <v>0</v>
      </c>
      <c r="AG86">
        <f t="array" ref="AG86">IF($A86="","",IFERROR(INDEX(Summary!$BB:$BB,$AH86),0))</f>
        <v>10</v>
      </c>
      <c r="AH86">
        <f t="shared" si="17"/>
        <v>5</v>
      </c>
    </row>
    <row r="87" spans="1:34" hidden="1">
      <c r="A87" t="str">
        <f t="array" ref="A87">IFERROR(INDEX(Summary!$D:$D,$AH87)&amp;"","")</f>
        <v>FG00132</v>
      </c>
      <c r="B87" t="str">
        <f t="array" ref="B87">IF($A87="","",INDEX(Summary!$E:$E,$AH87))</f>
        <v>Khapli Atta (Stoneground) - 5kg</v>
      </c>
      <c r="C87" t="str">
        <f t="array" ref="C87">IF($A87="","",INDEX(Summary!$B:$B,$AH87))</f>
        <v>Atta</v>
      </c>
      <c r="D87" t="str">
        <f t="array" ref="D87">IF($A87="","",INDEX(Summary!$C:$C,$AH87))</f>
        <v>C39</v>
      </c>
      <c r="E87">
        <f t="array" ref="E87">IF($A87="","",INDEX(Summary!$F:$F,$AH87))</f>
        <v>5</v>
      </c>
      <c r="F87" t="str">
        <f t="array" ref="F87">IF($A87="","",INDEX(Summary!$BC:$BC,$AH87)&amp;"")</f>
        <v>P3 – Normal</v>
      </c>
      <c r="G87">
        <f t="shared" si="9"/>
        <v>3</v>
      </c>
      <c r="H87">
        <f t="shared" si="10"/>
        <v>0</v>
      </c>
      <c r="I87" t="str">
        <f t="array" ref="I87">IF($A87="","",IF(IFERROR(INDEX(Summary!$BA:$BA,$AH87),0)&lt;1,"Under 1 day",IF(INDEX(Summary!$BA:$BA,$AH87)&lt;3,"1-3 days",IF(INDEX(Summary!$BA:$BA,$AH87)&lt;7,"3-7 days","7+ days"))))</f>
        <v>Under 1 day</v>
      </c>
      <c r="J87" t="str">
        <f t="array" ref="J87">IF($A87="","",IF(IFERROR(INDEX(Summary!$AX:$AX,$AH87),0)&lt;0.25,"0-25%",IF(INDEX(Summary!$AX:$AX,$AH87)&lt;0.5,"25-50%",IF(INDEX(Summary!$AX:$AX,$AH87)&lt;0.75,"50-75%","75-100%"))))</f>
        <v>75-100%</v>
      </c>
      <c r="K87" t="str">
        <f t="array" ref="K87">IF($A87="","",INDEX(Summary!$AY:$AY,$AH87)&amp;"")</f>
        <v/>
      </c>
      <c r="L87" s="1">
        <f>IF($A87="","",Summary!$P$2+MOD(ROW()-2,30))</f>
        <v>46252</v>
      </c>
      <c r="M87">
        <f t="shared" si="11"/>
        <v>26</v>
      </c>
      <c r="N87">
        <f t="shared" si="12"/>
        <v>18</v>
      </c>
      <c r="O87" t="str">
        <f t="shared" si="13"/>
        <v>Aug-2026</v>
      </c>
      <c r="P87">
        <f t="shared" ca="1" si="14"/>
        <v>1</v>
      </c>
      <c r="Q87" s="2">
        <f t="array" ref="Q87">IF($A87="",0,IFERROR(INDEX(Summary!$P$3:$AS$67,$AH87-2,$M87),0))</f>
        <v>0</v>
      </c>
      <c r="R87" s="2">
        <f t="array" ref="R87">IF($A87="",0,ROUND(IFERROR(INDEX(Summary!$O:$O,$AH87),0)/30,0))</f>
        <v>0</v>
      </c>
      <c r="S87">
        <f t="shared" si="15"/>
        <v>0</v>
      </c>
      <c r="T87" s="2">
        <f t="array" ref="T87">IF($S87=1,IFERROR(INDEX(Summary!$O:$O,$AH87),0),0)</f>
        <v>0</v>
      </c>
      <c r="U87" s="2">
        <f t="array" ref="U87">IF($S87=1,IFERROR(INDEX(Summary!$AT:$AT,$AH87),0),0)</f>
        <v>0</v>
      </c>
      <c r="V87" s="2">
        <f t="shared" si="16"/>
        <v>0</v>
      </c>
      <c r="W87" s="2">
        <f t="array" ref="W87">IF($S87=1,IFERROR(INDEX(Summary!$AZ:$AZ,$AH87),0),0)</f>
        <v>0</v>
      </c>
      <c r="X87" s="3">
        <f t="array" ref="X87">IF($S87=1,IFERROR(INDEX(Summary!$BA:$BA,$AH87),0),0)</f>
        <v>0</v>
      </c>
      <c r="Y87" s="2">
        <f t="array" ref="Y87">IF($S87=1,IFERROR(INDEX(Summary!$G:$G,$AH87),0),0)</f>
        <v>0</v>
      </c>
      <c r="Z87" s="2">
        <f t="array" ref="Z87">IF($S87=1,IFERROR(INDEX(Summary!$H:$H,$AH87),0),0)</f>
        <v>0</v>
      </c>
      <c r="AA87" s="2">
        <f t="array" ref="AA87">IF($S87=1,IFERROR(INDEX(Summary!$I:$I,$AH87),0),0)</f>
        <v>0</v>
      </c>
      <c r="AB87" s="2">
        <f t="array" ref="AB87">IF($S87=1,IFERROR(INDEX(Summary!$J:$J,$AH87),0),0)</f>
        <v>0</v>
      </c>
      <c r="AC87" s="2">
        <f t="array" ref="AC87">IF($S87=1,IFERROR(INDEX(Summary!$K:$K,$AH87),0),0)</f>
        <v>0</v>
      </c>
      <c r="AD87" s="2">
        <f t="array" ref="AD87">IF($S87=1,IFERROR(INDEX(Summary!$L:$L,$AH87),0),0)</f>
        <v>0</v>
      </c>
      <c r="AE87" s="2">
        <f t="array" ref="AE87">IF($S87=1,IFERROR(INDEX(Summary!$M:$M,$AH87),0),0)</f>
        <v>0</v>
      </c>
      <c r="AF87" s="2">
        <f t="array" ref="AF87">IF($S87=1,IFERROR(INDEX(Summary!$N:$N,$AH87),0),0)</f>
        <v>0</v>
      </c>
      <c r="AG87">
        <f t="array" ref="AG87">IF($A87="","",IFERROR(INDEX(Summary!$BB:$BB,$AH87),0))</f>
        <v>10</v>
      </c>
      <c r="AH87">
        <f t="shared" si="17"/>
        <v>5</v>
      </c>
    </row>
    <row r="88" spans="1:34" hidden="1">
      <c r="A88" t="str">
        <f t="array" ref="A88">IFERROR(INDEX(Summary!$D:$D,$AH88)&amp;"","")</f>
        <v>FG00132</v>
      </c>
      <c r="B88" t="str">
        <f t="array" ref="B88">IF($A88="","",INDEX(Summary!$E:$E,$AH88))</f>
        <v>Khapli Atta (Stoneground) - 5kg</v>
      </c>
      <c r="C88" t="str">
        <f t="array" ref="C88">IF($A88="","",INDEX(Summary!$B:$B,$AH88))</f>
        <v>Atta</v>
      </c>
      <c r="D88" t="str">
        <f t="array" ref="D88">IF($A88="","",INDEX(Summary!$C:$C,$AH88))</f>
        <v>C39</v>
      </c>
      <c r="E88">
        <f t="array" ref="E88">IF($A88="","",INDEX(Summary!$F:$F,$AH88))</f>
        <v>5</v>
      </c>
      <c r="F88" t="str">
        <f t="array" ref="F88">IF($A88="","",INDEX(Summary!$BC:$BC,$AH88)&amp;"")</f>
        <v>P3 – Normal</v>
      </c>
      <c r="G88">
        <f t="shared" si="9"/>
        <v>3</v>
      </c>
      <c r="H88">
        <f t="shared" si="10"/>
        <v>0</v>
      </c>
      <c r="I88" t="str">
        <f t="array" ref="I88">IF($A88="","",IF(IFERROR(INDEX(Summary!$BA:$BA,$AH88),0)&lt;1,"Under 1 day",IF(INDEX(Summary!$BA:$BA,$AH88)&lt;3,"1-3 days",IF(INDEX(Summary!$BA:$BA,$AH88)&lt;7,"3-7 days","7+ days"))))</f>
        <v>Under 1 day</v>
      </c>
      <c r="J88" t="str">
        <f t="array" ref="J88">IF($A88="","",IF(IFERROR(INDEX(Summary!$AX:$AX,$AH88),0)&lt;0.25,"0-25%",IF(INDEX(Summary!$AX:$AX,$AH88)&lt;0.5,"25-50%",IF(INDEX(Summary!$AX:$AX,$AH88)&lt;0.75,"50-75%","75-100%"))))</f>
        <v>75-100%</v>
      </c>
      <c r="K88" t="str">
        <f t="array" ref="K88">IF($A88="","",INDEX(Summary!$AY:$AY,$AH88)&amp;"")</f>
        <v/>
      </c>
      <c r="L88" s="1">
        <f>IF($A88="","",Summary!$P$2+MOD(ROW()-2,30))</f>
        <v>46253</v>
      </c>
      <c r="M88">
        <f t="shared" si="11"/>
        <v>27</v>
      </c>
      <c r="N88">
        <f t="shared" si="12"/>
        <v>19</v>
      </c>
      <c r="O88" t="str">
        <f t="shared" si="13"/>
        <v>Aug-2026</v>
      </c>
      <c r="P88">
        <f t="shared" ca="1" si="14"/>
        <v>1</v>
      </c>
      <c r="Q88" s="2">
        <f t="array" ref="Q88">IF($A88="",0,IFERROR(INDEX(Summary!$P$3:$AS$67,$AH88-2,$M88),0))</f>
        <v>0</v>
      </c>
      <c r="R88" s="2">
        <f t="array" ref="R88">IF($A88="",0,ROUND(IFERROR(INDEX(Summary!$O:$O,$AH88),0)/30,0))</f>
        <v>0</v>
      </c>
      <c r="S88">
        <f t="shared" si="15"/>
        <v>0</v>
      </c>
      <c r="T88" s="2">
        <f t="array" ref="T88">IF($S88=1,IFERROR(INDEX(Summary!$O:$O,$AH88),0),0)</f>
        <v>0</v>
      </c>
      <c r="U88" s="2">
        <f t="array" ref="U88">IF($S88=1,IFERROR(INDEX(Summary!$AT:$AT,$AH88),0),0)</f>
        <v>0</v>
      </c>
      <c r="V88" s="2">
        <f t="shared" si="16"/>
        <v>0</v>
      </c>
      <c r="W88" s="2">
        <f t="array" ref="W88">IF($S88=1,IFERROR(INDEX(Summary!$AZ:$AZ,$AH88),0),0)</f>
        <v>0</v>
      </c>
      <c r="X88" s="3">
        <f t="array" ref="X88">IF($S88=1,IFERROR(INDEX(Summary!$BA:$BA,$AH88),0),0)</f>
        <v>0</v>
      </c>
      <c r="Y88" s="2">
        <f t="array" ref="Y88">IF($S88=1,IFERROR(INDEX(Summary!$G:$G,$AH88),0),0)</f>
        <v>0</v>
      </c>
      <c r="Z88" s="2">
        <f t="array" ref="Z88">IF($S88=1,IFERROR(INDEX(Summary!$H:$H,$AH88),0),0)</f>
        <v>0</v>
      </c>
      <c r="AA88" s="2">
        <f t="array" ref="AA88">IF($S88=1,IFERROR(INDEX(Summary!$I:$I,$AH88),0),0)</f>
        <v>0</v>
      </c>
      <c r="AB88" s="2">
        <f t="array" ref="AB88">IF($S88=1,IFERROR(INDEX(Summary!$J:$J,$AH88),0),0)</f>
        <v>0</v>
      </c>
      <c r="AC88" s="2">
        <f t="array" ref="AC88">IF($S88=1,IFERROR(INDEX(Summary!$K:$K,$AH88),0),0)</f>
        <v>0</v>
      </c>
      <c r="AD88" s="2">
        <f t="array" ref="AD88">IF($S88=1,IFERROR(INDEX(Summary!$L:$L,$AH88),0),0)</f>
        <v>0</v>
      </c>
      <c r="AE88" s="2">
        <f t="array" ref="AE88">IF($S88=1,IFERROR(INDEX(Summary!$M:$M,$AH88),0),0)</f>
        <v>0</v>
      </c>
      <c r="AF88" s="2">
        <f t="array" ref="AF88">IF($S88=1,IFERROR(INDEX(Summary!$N:$N,$AH88),0),0)</f>
        <v>0</v>
      </c>
      <c r="AG88">
        <f t="array" ref="AG88">IF($A88="","",IFERROR(INDEX(Summary!$BB:$BB,$AH88),0))</f>
        <v>10</v>
      </c>
      <c r="AH88">
        <f t="shared" si="17"/>
        <v>5</v>
      </c>
    </row>
    <row r="89" spans="1:34" hidden="1">
      <c r="A89" t="str">
        <f t="array" ref="A89">IFERROR(INDEX(Summary!$D:$D,$AH89)&amp;"","")</f>
        <v>FG00132</v>
      </c>
      <c r="B89" t="str">
        <f t="array" ref="B89">IF($A89="","",INDEX(Summary!$E:$E,$AH89))</f>
        <v>Khapli Atta (Stoneground) - 5kg</v>
      </c>
      <c r="C89" t="str">
        <f t="array" ref="C89">IF($A89="","",INDEX(Summary!$B:$B,$AH89))</f>
        <v>Atta</v>
      </c>
      <c r="D89" t="str">
        <f t="array" ref="D89">IF($A89="","",INDEX(Summary!$C:$C,$AH89))</f>
        <v>C39</v>
      </c>
      <c r="E89">
        <f t="array" ref="E89">IF($A89="","",INDEX(Summary!$F:$F,$AH89))</f>
        <v>5</v>
      </c>
      <c r="F89" t="str">
        <f t="array" ref="F89">IF($A89="","",INDEX(Summary!$BC:$BC,$AH89)&amp;"")</f>
        <v>P3 – Normal</v>
      </c>
      <c r="G89">
        <f t="shared" si="9"/>
        <v>3</v>
      </c>
      <c r="H89">
        <f t="shared" si="10"/>
        <v>0</v>
      </c>
      <c r="I89" t="str">
        <f t="array" ref="I89">IF($A89="","",IF(IFERROR(INDEX(Summary!$BA:$BA,$AH89),0)&lt;1,"Under 1 day",IF(INDEX(Summary!$BA:$BA,$AH89)&lt;3,"1-3 days",IF(INDEX(Summary!$BA:$BA,$AH89)&lt;7,"3-7 days","7+ days"))))</f>
        <v>Under 1 day</v>
      </c>
      <c r="J89" t="str">
        <f t="array" ref="J89">IF($A89="","",IF(IFERROR(INDEX(Summary!$AX:$AX,$AH89),0)&lt;0.25,"0-25%",IF(INDEX(Summary!$AX:$AX,$AH89)&lt;0.5,"25-50%",IF(INDEX(Summary!$AX:$AX,$AH89)&lt;0.75,"50-75%","75-100%"))))</f>
        <v>75-100%</v>
      </c>
      <c r="K89" t="str">
        <f t="array" ref="K89">IF($A89="","",INDEX(Summary!$AY:$AY,$AH89)&amp;"")</f>
        <v/>
      </c>
      <c r="L89" s="1">
        <f>IF($A89="","",Summary!$P$2+MOD(ROW()-2,30))</f>
        <v>46254</v>
      </c>
      <c r="M89">
        <f t="shared" si="11"/>
        <v>28</v>
      </c>
      <c r="N89">
        <f t="shared" si="12"/>
        <v>20</v>
      </c>
      <c r="O89" t="str">
        <f t="shared" si="13"/>
        <v>Aug-2026</v>
      </c>
      <c r="P89">
        <f t="shared" ca="1" si="14"/>
        <v>1</v>
      </c>
      <c r="Q89" s="2">
        <f t="array" ref="Q89">IF($A89="",0,IFERROR(INDEX(Summary!$P$3:$AS$67,$AH89-2,$M89),0))</f>
        <v>0</v>
      </c>
      <c r="R89" s="2">
        <f t="array" ref="R89">IF($A89="",0,ROUND(IFERROR(INDEX(Summary!$O:$O,$AH89),0)/30,0))</f>
        <v>0</v>
      </c>
      <c r="S89">
        <f t="shared" si="15"/>
        <v>0</v>
      </c>
      <c r="T89" s="2">
        <f t="array" ref="T89">IF($S89=1,IFERROR(INDEX(Summary!$O:$O,$AH89),0),0)</f>
        <v>0</v>
      </c>
      <c r="U89" s="2">
        <f t="array" ref="U89">IF($S89=1,IFERROR(INDEX(Summary!$AT:$AT,$AH89),0),0)</f>
        <v>0</v>
      </c>
      <c r="V89" s="2">
        <f t="shared" si="16"/>
        <v>0</v>
      </c>
      <c r="W89" s="2">
        <f t="array" ref="W89">IF($S89=1,IFERROR(INDEX(Summary!$AZ:$AZ,$AH89),0),0)</f>
        <v>0</v>
      </c>
      <c r="X89" s="3">
        <f t="array" ref="X89">IF($S89=1,IFERROR(INDEX(Summary!$BA:$BA,$AH89),0),0)</f>
        <v>0</v>
      </c>
      <c r="Y89" s="2">
        <f t="array" ref="Y89">IF($S89=1,IFERROR(INDEX(Summary!$G:$G,$AH89),0),0)</f>
        <v>0</v>
      </c>
      <c r="Z89" s="2">
        <f t="array" ref="Z89">IF($S89=1,IFERROR(INDEX(Summary!$H:$H,$AH89),0),0)</f>
        <v>0</v>
      </c>
      <c r="AA89" s="2">
        <f t="array" ref="AA89">IF($S89=1,IFERROR(INDEX(Summary!$I:$I,$AH89),0),0)</f>
        <v>0</v>
      </c>
      <c r="AB89" s="2">
        <f t="array" ref="AB89">IF($S89=1,IFERROR(INDEX(Summary!$J:$J,$AH89),0),0)</f>
        <v>0</v>
      </c>
      <c r="AC89" s="2">
        <f t="array" ref="AC89">IF($S89=1,IFERROR(INDEX(Summary!$K:$K,$AH89),0),0)</f>
        <v>0</v>
      </c>
      <c r="AD89" s="2">
        <f t="array" ref="AD89">IF($S89=1,IFERROR(INDEX(Summary!$L:$L,$AH89),0),0)</f>
        <v>0</v>
      </c>
      <c r="AE89" s="2">
        <f t="array" ref="AE89">IF($S89=1,IFERROR(INDEX(Summary!$M:$M,$AH89),0),0)</f>
        <v>0</v>
      </c>
      <c r="AF89" s="2">
        <f t="array" ref="AF89">IF($S89=1,IFERROR(INDEX(Summary!$N:$N,$AH89),0),0)</f>
        <v>0</v>
      </c>
      <c r="AG89">
        <f t="array" ref="AG89">IF($A89="","",IFERROR(INDEX(Summary!$BB:$BB,$AH89),0))</f>
        <v>10</v>
      </c>
      <c r="AH89">
        <f t="shared" si="17"/>
        <v>5</v>
      </c>
    </row>
    <row r="90" spans="1:34" hidden="1">
      <c r="A90" t="str">
        <f t="array" ref="A90">IFERROR(INDEX(Summary!$D:$D,$AH90)&amp;"","")</f>
        <v>FG00132</v>
      </c>
      <c r="B90" t="str">
        <f t="array" ref="B90">IF($A90="","",INDEX(Summary!$E:$E,$AH90))</f>
        <v>Khapli Atta (Stoneground) - 5kg</v>
      </c>
      <c r="C90" t="str">
        <f t="array" ref="C90">IF($A90="","",INDEX(Summary!$B:$B,$AH90))</f>
        <v>Atta</v>
      </c>
      <c r="D90" t="str">
        <f t="array" ref="D90">IF($A90="","",INDEX(Summary!$C:$C,$AH90))</f>
        <v>C39</v>
      </c>
      <c r="E90">
        <f t="array" ref="E90">IF($A90="","",INDEX(Summary!$F:$F,$AH90))</f>
        <v>5</v>
      </c>
      <c r="F90" t="str">
        <f t="array" ref="F90">IF($A90="","",INDEX(Summary!$BC:$BC,$AH90)&amp;"")</f>
        <v>P3 – Normal</v>
      </c>
      <c r="G90">
        <f t="shared" si="9"/>
        <v>3</v>
      </c>
      <c r="H90">
        <f t="shared" si="10"/>
        <v>0</v>
      </c>
      <c r="I90" t="str">
        <f t="array" ref="I90">IF($A90="","",IF(IFERROR(INDEX(Summary!$BA:$BA,$AH90),0)&lt;1,"Under 1 day",IF(INDEX(Summary!$BA:$BA,$AH90)&lt;3,"1-3 days",IF(INDEX(Summary!$BA:$BA,$AH90)&lt;7,"3-7 days","7+ days"))))</f>
        <v>Under 1 day</v>
      </c>
      <c r="J90" t="str">
        <f t="array" ref="J90">IF($A90="","",IF(IFERROR(INDEX(Summary!$AX:$AX,$AH90),0)&lt;0.25,"0-25%",IF(INDEX(Summary!$AX:$AX,$AH90)&lt;0.5,"25-50%",IF(INDEX(Summary!$AX:$AX,$AH90)&lt;0.75,"50-75%","75-100%"))))</f>
        <v>75-100%</v>
      </c>
      <c r="K90" t="str">
        <f t="array" ref="K90">IF($A90="","",INDEX(Summary!$AY:$AY,$AH90)&amp;"")</f>
        <v/>
      </c>
      <c r="L90" s="1">
        <f>IF($A90="","",Summary!$P$2+MOD(ROW()-2,30))</f>
        <v>46255</v>
      </c>
      <c r="M90">
        <f t="shared" si="11"/>
        <v>29</v>
      </c>
      <c r="N90">
        <f t="shared" si="12"/>
        <v>21</v>
      </c>
      <c r="O90" t="str">
        <f t="shared" si="13"/>
        <v>Aug-2026</v>
      </c>
      <c r="P90">
        <f t="shared" ca="1" si="14"/>
        <v>1</v>
      </c>
      <c r="Q90" s="2">
        <f t="array" ref="Q90">IF($A90="",0,IFERROR(INDEX(Summary!$P$3:$AS$67,$AH90-2,$M90),0))</f>
        <v>0</v>
      </c>
      <c r="R90" s="2">
        <f t="array" ref="R90">IF($A90="",0,ROUND(IFERROR(INDEX(Summary!$O:$O,$AH90),0)/30,0))</f>
        <v>0</v>
      </c>
      <c r="S90">
        <f t="shared" si="15"/>
        <v>0</v>
      </c>
      <c r="T90" s="2">
        <f t="array" ref="T90">IF($S90=1,IFERROR(INDEX(Summary!$O:$O,$AH90),0),0)</f>
        <v>0</v>
      </c>
      <c r="U90" s="2">
        <f t="array" ref="U90">IF($S90=1,IFERROR(INDEX(Summary!$AT:$AT,$AH90),0),0)</f>
        <v>0</v>
      </c>
      <c r="V90" s="2">
        <f t="shared" si="16"/>
        <v>0</v>
      </c>
      <c r="W90" s="2">
        <f t="array" ref="W90">IF($S90=1,IFERROR(INDEX(Summary!$AZ:$AZ,$AH90),0),0)</f>
        <v>0</v>
      </c>
      <c r="X90" s="3">
        <f t="array" ref="X90">IF($S90=1,IFERROR(INDEX(Summary!$BA:$BA,$AH90),0),0)</f>
        <v>0</v>
      </c>
      <c r="Y90" s="2">
        <f t="array" ref="Y90">IF($S90=1,IFERROR(INDEX(Summary!$G:$G,$AH90),0),0)</f>
        <v>0</v>
      </c>
      <c r="Z90" s="2">
        <f t="array" ref="Z90">IF($S90=1,IFERROR(INDEX(Summary!$H:$H,$AH90),0),0)</f>
        <v>0</v>
      </c>
      <c r="AA90" s="2">
        <f t="array" ref="AA90">IF($S90=1,IFERROR(INDEX(Summary!$I:$I,$AH90),0),0)</f>
        <v>0</v>
      </c>
      <c r="AB90" s="2">
        <f t="array" ref="AB90">IF($S90=1,IFERROR(INDEX(Summary!$J:$J,$AH90),0),0)</f>
        <v>0</v>
      </c>
      <c r="AC90" s="2">
        <f t="array" ref="AC90">IF($S90=1,IFERROR(INDEX(Summary!$K:$K,$AH90),0),0)</f>
        <v>0</v>
      </c>
      <c r="AD90" s="2">
        <f t="array" ref="AD90">IF($S90=1,IFERROR(INDEX(Summary!$L:$L,$AH90),0),0)</f>
        <v>0</v>
      </c>
      <c r="AE90" s="2">
        <f t="array" ref="AE90">IF($S90=1,IFERROR(INDEX(Summary!$M:$M,$AH90),0),0)</f>
        <v>0</v>
      </c>
      <c r="AF90" s="2">
        <f t="array" ref="AF90">IF($S90=1,IFERROR(INDEX(Summary!$N:$N,$AH90),0),0)</f>
        <v>0</v>
      </c>
      <c r="AG90">
        <f t="array" ref="AG90">IF($A90="","",IFERROR(INDEX(Summary!$BB:$BB,$AH90),0))</f>
        <v>10</v>
      </c>
      <c r="AH90">
        <f t="shared" si="17"/>
        <v>5</v>
      </c>
    </row>
    <row r="91" spans="1:34" hidden="1">
      <c r="A91" t="str">
        <f t="array" ref="A91">IFERROR(INDEX(Summary!$D:$D,$AH91)&amp;"","")</f>
        <v>FG00132</v>
      </c>
      <c r="B91" t="str">
        <f t="array" ref="B91">IF($A91="","",INDEX(Summary!$E:$E,$AH91))</f>
        <v>Khapli Atta (Stoneground) - 5kg</v>
      </c>
      <c r="C91" t="str">
        <f t="array" ref="C91">IF($A91="","",INDEX(Summary!$B:$B,$AH91))</f>
        <v>Atta</v>
      </c>
      <c r="D91" t="str">
        <f t="array" ref="D91">IF($A91="","",INDEX(Summary!$C:$C,$AH91))</f>
        <v>C39</v>
      </c>
      <c r="E91">
        <f t="array" ref="E91">IF($A91="","",INDEX(Summary!$F:$F,$AH91))</f>
        <v>5</v>
      </c>
      <c r="F91" t="str">
        <f t="array" ref="F91">IF($A91="","",INDEX(Summary!$BC:$BC,$AH91)&amp;"")</f>
        <v>P3 – Normal</v>
      </c>
      <c r="G91">
        <f t="shared" si="9"/>
        <v>3</v>
      </c>
      <c r="H91">
        <f t="shared" si="10"/>
        <v>0</v>
      </c>
      <c r="I91" t="str">
        <f t="array" ref="I91">IF($A91="","",IF(IFERROR(INDEX(Summary!$BA:$BA,$AH91),0)&lt;1,"Under 1 day",IF(INDEX(Summary!$BA:$BA,$AH91)&lt;3,"1-3 days",IF(INDEX(Summary!$BA:$BA,$AH91)&lt;7,"3-7 days","7+ days"))))</f>
        <v>Under 1 day</v>
      </c>
      <c r="J91" t="str">
        <f t="array" ref="J91">IF($A91="","",IF(IFERROR(INDEX(Summary!$AX:$AX,$AH91),0)&lt;0.25,"0-25%",IF(INDEX(Summary!$AX:$AX,$AH91)&lt;0.5,"25-50%",IF(INDEX(Summary!$AX:$AX,$AH91)&lt;0.75,"50-75%","75-100%"))))</f>
        <v>75-100%</v>
      </c>
      <c r="K91" t="str">
        <f t="array" ref="K91">IF($A91="","",INDEX(Summary!$AY:$AY,$AH91)&amp;"")</f>
        <v/>
      </c>
      <c r="L91" s="1">
        <f>IF($A91="","",Summary!$P$2+MOD(ROW()-2,30))</f>
        <v>46256</v>
      </c>
      <c r="M91">
        <f t="shared" si="11"/>
        <v>30</v>
      </c>
      <c r="N91">
        <f t="shared" si="12"/>
        <v>22</v>
      </c>
      <c r="O91" t="str">
        <f t="shared" si="13"/>
        <v>Aug-2026</v>
      </c>
      <c r="P91">
        <f t="shared" ca="1" si="14"/>
        <v>1</v>
      </c>
      <c r="Q91" s="2">
        <f t="array" ref="Q91">IF($A91="",0,IFERROR(INDEX(Summary!$P$3:$AS$67,$AH91-2,$M91),0))</f>
        <v>0</v>
      </c>
      <c r="R91" s="2">
        <f t="array" ref="R91">IF($A91="",0,ROUND(IFERROR(INDEX(Summary!$O:$O,$AH91),0)/30,0))</f>
        <v>0</v>
      </c>
      <c r="S91">
        <f t="shared" si="15"/>
        <v>0</v>
      </c>
      <c r="T91" s="2">
        <f t="array" ref="T91">IF($S91=1,IFERROR(INDEX(Summary!$O:$O,$AH91),0),0)</f>
        <v>0</v>
      </c>
      <c r="U91" s="2">
        <f t="array" ref="U91">IF($S91=1,IFERROR(INDEX(Summary!$AT:$AT,$AH91),0),0)</f>
        <v>0</v>
      </c>
      <c r="V91" s="2">
        <f t="shared" si="16"/>
        <v>0</v>
      </c>
      <c r="W91" s="2">
        <f t="array" ref="W91">IF($S91=1,IFERROR(INDEX(Summary!$AZ:$AZ,$AH91),0),0)</f>
        <v>0</v>
      </c>
      <c r="X91" s="3">
        <f t="array" ref="X91">IF($S91=1,IFERROR(INDEX(Summary!$BA:$BA,$AH91),0),0)</f>
        <v>0</v>
      </c>
      <c r="Y91" s="2">
        <f t="array" ref="Y91">IF($S91=1,IFERROR(INDEX(Summary!$G:$G,$AH91),0),0)</f>
        <v>0</v>
      </c>
      <c r="Z91" s="2">
        <f t="array" ref="Z91">IF($S91=1,IFERROR(INDEX(Summary!$H:$H,$AH91),0),0)</f>
        <v>0</v>
      </c>
      <c r="AA91" s="2">
        <f t="array" ref="AA91">IF($S91=1,IFERROR(INDEX(Summary!$I:$I,$AH91),0),0)</f>
        <v>0</v>
      </c>
      <c r="AB91" s="2">
        <f t="array" ref="AB91">IF($S91=1,IFERROR(INDEX(Summary!$J:$J,$AH91),0),0)</f>
        <v>0</v>
      </c>
      <c r="AC91" s="2">
        <f t="array" ref="AC91">IF($S91=1,IFERROR(INDEX(Summary!$K:$K,$AH91),0),0)</f>
        <v>0</v>
      </c>
      <c r="AD91" s="2">
        <f t="array" ref="AD91">IF($S91=1,IFERROR(INDEX(Summary!$L:$L,$AH91),0),0)</f>
        <v>0</v>
      </c>
      <c r="AE91" s="2">
        <f t="array" ref="AE91">IF($S91=1,IFERROR(INDEX(Summary!$M:$M,$AH91),0),0)</f>
        <v>0</v>
      </c>
      <c r="AF91" s="2">
        <f t="array" ref="AF91">IF($S91=1,IFERROR(INDEX(Summary!$N:$N,$AH91),0),0)</f>
        <v>0</v>
      </c>
      <c r="AG91">
        <f t="array" ref="AG91">IF($A91="","",IFERROR(INDEX(Summary!$BB:$BB,$AH91),0))</f>
        <v>10</v>
      </c>
      <c r="AH91">
        <f t="shared" si="17"/>
        <v>5</v>
      </c>
    </row>
    <row r="92" spans="1:34" hidden="1">
      <c r="A92" t="str">
        <f t="array" ref="A92">IFERROR(INDEX(Summary!$D:$D,$AH92)&amp;"","")</f>
        <v>FG00723</v>
      </c>
      <c r="B92" t="str">
        <f t="array" ref="B92">IF($A92="","",INDEX(Summary!$E:$E,$AH92))</f>
        <v>Jowar Atta (Stoneground) - 1kg khapli for international ( 3kg and 5kg added)</v>
      </c>
      <c r="C92" t="str">
        <f t="array" ref="C92">IF($A92="","",INDEX(Summary!$B:$B,$AH92))</f>
        <v>Atta</v>
      </c>
      <c r="D92" t="str">
        <f t="array" ref="D92">IF($A92="","",INDEX(Summary!$C:$C,$AH92))</f>
        <v>C6</v>
      </c>
      <c r="E92">
        <f t="array" ref="E92">IF($A92="","",INDEX(Summary!$F:$F,$AH92))</f>
        <v>1</v>
      </c>
      <c r="F92" t="str">
        <f t="array" ref="F92">IF($A92="","",INDEX(Summary!$BC:$BC,$AH92)&amp;"")</f>
        <v/>
      </c>
      <c r="G92" t="e">
        <f t="shared" si="9"/>
        <v>#VALUE!</v>
      </c>
      <c r="H92">
        <f t="shared" si="10"/>
        <v>0</v>
      </c>
      <c r="I92" t="str">
        <f t="array" ref="I92">IF($A92="","",IF(IFERROR(INDEX(Summary!$BA:$BA,$AH92),0)&lt;1,"Under 1 day",IF(INDEX(Summary!$BA:$BA,$AH92)&lt;3,"1-3 days",IF(INDEX(Summary!$BA:$BA,$AH92)&lt;7,"3-7 days","7+ days"))))</f>
        <v>Under 1 day</v>
      </c>
      <c r="J92" t="str">
        <f t="array" ref="J92">IF($A92="","",IF(IFERROR(INDEX(Summary!$AX:$AX,$AH92),0)&lt;0.25,"0-25%",IF(INDEX(Summary!$AX:$AX,$AH92)&lt;0.5,"25-50%",IF(INDEX(Summary!$AX:$AX,$AH92)&lt;0.75,"50-75%","75-100%"))))</f>
        <v>75-100%</v>
      </c>
      <c r="K92" t="str">
        <f t="array" ref="K92">IF($A92="","",INDEX(Summary!$AY:$AY,$AH92)&amp;"")</f>
        <v/>
      </c>
      <c r="L92" s="1">
        <f>IF($A92="","",Summary!$P$2+MOD(ROW()-2,30))</f>
        <v>46227</v>
      </c>
      <c r="M92">
        <f t="shared" si="11"/>
        <v>1</v>
      </c>
      <c r="N92">
        <f t="shared" si="12"/>
        <v>24</v>
      </c>
      <c r="O92" t="str">
        <f t="shared" si="13"/>
        <v>Jul-2026</v>
      </c>
      <c r="P92">
        <f t="shared" ca="1" si="14"/>
        <v>1</v>
      </c>
      <c r="Q92" s="2">
        <f t="array" ref="Q92">IF($A92="",0,IFERROR(INDEX(Summary!$P$3:$AS$67,$AH92-2,$M92),0))</f>
        <v>0</v>
      </c>
      <c r="R92" s="2">
        <f t="array" ref="R92">IF($A92="",0,ROUND(IFERROR(INDEX(Summary!$O:$O,$AH92),0)/30,0))</f>
        <v>0</v>
      </c>
      <c r="S92">
        <f t="shared" si="15"/>
        <v>1</v>
      </c>
      <c r="T92" s="2">
        <f t="array" ref="T92">IF($S92=1,IFERROR(INDEX(Summary!$O:$O,$AH92),0),0)</f>
        <v>0</v>
      </c>
      <c r="U92" s="2">
        <f t="array" ref="U92">IF($S92=1,IFERROR(INDEX(Summary!$AT:$AT,$AH92),0),0)</f>
        <v>0</v>
      </c>
      <c r="V92" s="2">
        <f t="shared" si="16"/>
        <v>0</v>
      </c>
      <c r="W92" s="2">
        <f t="array" ref="W92">IF($S92=1,IFERROR(INDEX(Summary!$AZ:$AZ,$AH92),0),0)</f>
        <v>0</v>
      </c>
      <c r="X92" s="3">
        <f t="array" ref="X92">IF($S92=1,IFERROR(INDEX(Summary!$BA:$BA,$AH92),0),0)</f>
        <v>0</v>
      </c>
      <c r="Y92" s="2">
        <f t="array" ref="Y92">IF($S92=1,IFERROR(INDEX(Summary!$G:$G,$AH92),0),0)</f>
        <v>0</v>
      </c>
      <c r="Z92" s="2">
        <f t="array" ref="Z92">IF($S92=1,IFERROR(INDEX(Summary!$H:$H,$AH92),0),0)</f>
        <v>0</v>
      </c>
      <c r="AA92" s="2">
        <f t="array" ref="AA92">IF($S92=1,IFERROR(INDEX(Summary!$I:$I,$AH92),0),0)</f>
        <v>0</v>
      </c>
      <c r="AB92" s="2">
        <f t="array" ref="AB92">IF($S92=1,IFERROR(INDEX(Summary!$J:$J,$AH92),0),0)</f>
        <v>0</v>
      </c>
      <c r="AC92" s="2">
        <f t="array" ref="AC92">IF($S92=1,IFERROR(INDEX(Summary!$K:$K,$AH92),0),0)</f>
        <v>0</v>
      </c>
      <c r="AD92" s="2">
        <f t="array" ref="AD92">IF($S92=1,IFERROR(INDEX(Summary!$L:$L,$AH92),0),0)</f>
        <v>0</v>
      </c>
      <c r="AE92" s="2">
        <f t="array" ref="AE92">IF($S92=1,IFERROR(INDEX(Summary!$M:$M,$AH92),0),0)</f>
        <v>0</v>
      </c>
      <c r="AF92" s="2">
        <f t="array" ref="AF92">IF($S92=1,IFERROR(INDEX(Summary!$N:$N,$AH92),0),0)</f>
        <v>0</v>
      </c>
      <c r="AG92">
        <f t="array" ref="AG92">IF($A92="","",IFERROR(INDEX(Summary!$BB:$BB,$AH92),0))</f>
        <v>0</v>
      </c>
      <c r="AH92">
        <f t="shared" si="17"/>
        <v>6</v>
      </c>
    </row>
    <row r="93" spans="1:34" hidden="1">
      <c r="A93" t="str">
        <f t="array" ref="A93">IFERROR(INDEX(Summary!$D:$D,$AH93)&amp;"","")</f>
        <v>FG00723</v>
      </c>
      <c r="B93" t="str">
        <f t="array" ref="B93">IF($A93="","",INDEX(Summary!$E:$E,$AH93))</f>
        <v>Jowar Atta (Stoneground) - 1kg khapli for international ( 3kg and 5kg added)</v>
      </c>
      <c r="C93" t="str">
        <f t="array" ref="C93">IF($A93="","",INDEX(Summary!$B:$B,$AH93))</f>
        <v>Atta</v>
      </c>
      <c r="D93" t="str">
        <f t="array" ref="D93">IF($A93="","",INDEX(Summary!$C:$C,$AH93))</f>
        <v>C6</v>
      </c>
      <c r="E93">
        <f t="array" ref="E93">IF($A93="","",INDEX(Summary!$F:$F,$AH93))</f>
        <v>1</v>
      </c>
      <c r="F93" t="str">
        <f t="array" ref="F93">IF($A93="","",INDEX(Summary!$BC:$BC,$AH93)&amp;"")</f>
        <v/>
      </c>
      <c r="G93" t="e">
        <f t="shared" si="9"/>
        <v>#VALUE!</v>
      </c>
      <c r="H93">
        <f t="shared" si="10"/>
        <v>0</v>
      </c>
      <c r="I93" t="str">
        <f t="array" ref="I93">IF($A93="","",IF(IFERROR(INDEX(Summary!$BA:$BA,$AH93),0)&lt;1,"Under 1 day",IF(INDEX(Summary!$BA:$BA,$AH93)&lt;3,"1-3 days",IF(INDEX(Summary!$BA:$BA,$AH93)&lt;7,"3-7 days","7+ days"))))</f>
        <v>Under 1 day</v>
      </c>
      <c r="J93" t="str">
        <f t="array" ref="J93">IF($A93="","",IF(IFERROR(INDEX(Summary!$AX:$AX,$AH93),0)&lt;0.25,"0-25%",IF(INDEX(Summary!$AX:$AX,$AH93)&lt;0.5,"25-50%",IF(INDEX(Summary!$AX:$AX,$AH93)&lt;0.75,"50-75%","75-100%"))))</f>
        <v>75-100%</v>
      </c>
      <c r="K93" t="str">
        <f t="array" ref="K93">IF($A93="","",INDEX(Summary!$AY:$AY,$AH93)&amp;"")</f>
        <v/>
      </c>
      <c r="L93" s="1">
        <f>IF($A93="","",Summary!$P$2+MOD(ROW()-2,30))</f>
        <v>46228</v>
      </c>
      <c r="M93">
        <f t="shared" si="11"/>
        <v>2</v>
      </c>
      <c r="N93">
        <f t="shared" si="12"/>
        <v>25</v>
      </c>
      <c r="O93" t="str">
        <f t="shared" si="13"/>
        <v>Jul-2026</v>
      </c>
      <c r="P93">
        <f t="shared" ca="1" si="14"/>
        <v>1</v>
      </c>
      <c r="Q93" s="2">
        <f t="array" ref="Q93">IF($A93="",0,IFERROR(INDEX(Summary!$P$3:$AS$67,$AH93-2,$M93),0))</f>
        <v>0</v>
      </c>
      <c r="R93" s="2">
        <f t="array" ref="R93">IF($A93="",0,ROUND(IFERROR(INDEX(Summary!$O:$O,$AH93),0)/30,0))</f>
        <v>0</v>
      </c>
      <c r="S93">
        <f t="shared" si="15"/>
        <v>0</v>
      </c>
      <c r="T93" s="2">
        <f t="array" ref="T93">IF($S93=1,IFERROR(INDEX(Summary!$O:$O,$AH93),0),0)</f>
        <v>0</v>
      </c>
      <c r="U93" s="2">
        <f t="array" ref="U93">IF($S93=1,IFERROR(INDEX(Summary!$AT:$AT,$AH93),0),0)</f>
        <v>0</v>
      </c>
      <c r="V93" s="2">
        <f t="shared" si="16"/>
        <v>0</v>
      </c>
      <c r="W93" s="2">
        <f t="array" ref="W93">IF($S93=1,IFERROR(INDEX(Summary!$AZ:$AZ,$AH93),0),0)</f>
        <v>0</v>
      </c>
      <c r="X93" s="3">
        <f t="array" ref="X93">IF($S93=1,IFERROR(INDEX(Summary!$BA:$BA,$AH93),0),0)</f>
        <v>0</v>
      </c>
      <c r="Y93" s="2">
        <f t="array" ref="Y93">IF($S93=1,IFERROR(INDEX(Summary!$G:$G,$AH93),0),0)</f>
        <v>0</v>
      </c>
      <c r="Z93" s="2">
        <f t="array" ref="Z93">IF($S93=1,IFERROR(INDEX(Summary!$H:$H,$AH93),0),0)</f>
        <v>0</v>
      </c>
      <c r="AA93" s="2">
        <f t="array" ref="AA93">IF($S93=1,IFERROR(INDEX(Summary!$I:$I,$AH93),0),0)</f>
        <v>0</v>
      </c>
      <c r="AB93" s="2">
        <f t="array" ref="AB93">IF($S93=1,IFERROR(INDEX(Summary!$J:$J,$AH93),0),0)</f>
        <v>0</v>
      </c>
      <c r="AC93" s="2">
        <f t="array" ref="AC93">IF($S93=1,IFERROR(INDEX(Summary!$K:$K,$AH93),0),0)</f>
        <v>0</v>
      </c>
      <c r="AD93" s="2">
        <f t="array" ref="AD93">IF($S93=1,IFERROR(INDEX(Summary!$L:$L,$AH93),0),0)</f>
        <v>0</v>
      </c>
      <c r="AE93" s="2">
        <f t="array" ref="AE93">IF($S93=1,IFERROR(INDEX(Summary!$M:$M,$AH93),0),0)</f>
        <v>0</v>
      </c>
      <c r="AF93" s="2">
        <f t="array" ref="AF93">IF($S93=1,IFERROR(INDEX(Summary!$N:$N,$AH93),0),0)</f>
        <v>0</v>
      </c>
      <c r="AG93">
        <f t="array" ref="AG93">IF($A93="","",IFERROR(INDEX(Summary!$BB:$BB,$AH93),0))</f>
        <v>0</v>
      </c>
      <c r="AH93">
        <f t="shared" si="17"/>
        <v>6</v>
      </c>
    </row>
    <row r="94" spans="1:34" hidden="1">
      <c r="A94" t="str">
        <f t="array" ref="A94">IFERROR(INDEX(Summary!$D:$D,$AH94)&amp;"","")</f>
        <v>FG00723</v>
      </c>
      <c r="B94" t="str">
        <f t="array" ref="B94">IF($A94="","",INDEX(Summary!$E:$E,$AH94))</f>
        <v>Jowar Atta (Stoneground) - 1kg khapli for international ( 3kg and 5kg added)</v>
      </c>
      <c r="C94" t="str">
        <f t="array" ref="C94">IF($A94="","",INDEX(Summary!$B:$B,$AH94))</f>
        <v>Atta</v>
      </c>
      <c r="D94" t="str">
        <f t="array" ref="D94">IF($A94="","",INDEX(Summary!$C:$C,$AH94))</f>
        <v>C6</v>
      </c>
      <c r="E94">
        <f t="array" ref="E94">IF($A94="","",INDEX(Summary!$F:$F,$AH94))</f>
        <v>1</v>
      </c>
      <c r="F94" t="str">
        <f t="array" ref="F94">IF($A94="","",INDEX(Summary!$BC:$BC,$AH94)&amp;"")</f>
        <v/>
      </c>
      <c r="G94" t="e">
        <f t="shared" si="9"/>
        <v>#VALUE!</v>
      </c>
      <c r="H94">
        <f t="shared" si="10"/>
        <v>0</v>
      </c>
      <c r="I94" t="str">
        <f t="array" ref="I94">IF($A94="","",IF(IFERROR(INDEX(Summary!$BA:$BA,$AH94),0)&lt;1,"Under 1 day",IF(INDEX(Summary!$BA:$BA,$AH94)&lt;3,"1-3 days",IF(INDEX(Summary!$BA:$BA,$AH94)&lt;7,"3-7 days","7+ days"))))</f>
        <v>Under 1 day</v>
      </c>
      <c r="J94" t="str">
        <f t="array" ref="J94">IF($A94="","",IF(IFERROR(INDEX(Summary!$AX:$AX,$AH94),0)&lt;0.25,"0-25%",IF(INDEX(Summary!$AX:$AX,$AH94)&lt;0.5,"25-50%",IF(INDEX(Summary!$AX:$AX,$AH94)&lt;0.75,"50-75%","75-100%"))))</f>
        <v>75-100%</v>
      </c>
      <c r="K94" t="str">
        <f t="array" ref="K94">IF($A94="","",INDEX(Summary!$AY:$AY,$AH94)&amp;"")</f>
        <v/>
      </c>
      <c r="L94" s="1">
        <f>IF($A94="","",Summary!$P$2+MOD(ROW()-2,30))</f>
        <v>46229</v>
      </c>
      <c r="M94">
        <f t="shared" si="11"/>
        <v>3</v>
      </c>
      <c r="N94">
        <f t="shared" si="12"/>
        <v>26</v>
      </c>
      <c r="O94" t="str">
        <f t="shared" si="13"/>
        <v>Jul-2026</v>
      </c>
      <c r="P94">
        <f t="shared" ca="1" si="14"/>
        <v>1</v>
      </c>
      <c r="Q94" s="2">
        <f t="array" ref="Q94">IF($A94="",0,IFERROR(INDEX(Summary!$P$3:$AS$67,$AH94-2,$M94),0))</f>
        <v>0</v>
      </c>
      <c r="R94" s="2">
        <f t="array" ref="R94">IF($A94="",0,ROUND(IFERROR(INDEX(Summary!$O:$O,$AH94),0)/30,0))</f>
        <v>0</v>
      </c>
      <c r="S94">
        <f t="shared" si="15"/>
        <v>0</v>
      </c>
      <c r="T94" s="2">
        <f t="array" ref="T94">IF($S94=1,IFERROR(INDEX(Summary!$O:$O,$AH94),0),0)</f>
        <v>0</v>
      </c>
      <c r="U94" s="2">
        <f t="array" ref="U94">IF($S94=1,IFERROR(INDEX(Summary!$AT:$AT,$AH94),0),0)</f>
        <v>0</v>
      </c>
      <c r="V94" s="2">
        <f t="shared" si="16"/>
        <v>0</v>
      </c>
      <c r="W94" s="2">
        <f t="array" ref="W94">IF($S94=1,IFERROR(INDEX(Summary!$AZ:$AZ,$AH94),0),0)</f>
        <v>0</v>
      </c>
      <c r="X94" s="3">
        <f t="array" ref="X94">IF($S94=1,IFERROR(INDEX(Summary!$BA:$BA,$AH94),0),0)</f>
        <v>0</v>
      </c>
      <c r="Y94" s="2">
        <f t="array" ref="Y94">IF($S94=1,IFERROR(INDEX(Summary!$G:$G,$AH94),0),0)</f>
        <v>0</v>
      </c>
      <c r="Z94" s="2">
        <f t="array" ref="Z94">IF($S94=1,IFERROR(INDEX(Summary!$H:$H,$AH94),0),0)</f>
        <v>0</v>
      </c>
      <c r="AA94" s="2">
        <f t="array" ref="AA94">IF($S94=1,IFERROR(INDEX(Summary!$I:$I,$AH94),0),0)</f>
        <v>0</v>
      </c>
      <c r="AB94" s="2">
        <f t="array" ref="AB94">IF($S94=1,IFERROR(INDEX(Summary!$J:$J,$AH94),0),0)</f>
        <v>0</v>
      </c>
      <c r="AC94" s="2">
        <f t="array" ref="AC94">IF($S94=1,IFERROR(INDEX(Summary!$K:$K,$AH94),0),0)</f>
        <v>0</v>
      </c>
      <c r="AD94" s="2">
        <f t="array" ref="AD94">IF($S94=1,IFERROR(INDEX(Summary!$L:$L,$AH94),0),0)</f>
        <v>0</v>
      </c>
      <c r="AE94" s="2">
        <f t="array" ref="AE94">IF($S94=1,IFERROR(INDEX(Summary!$M:$M,$AH94),0),0)</f>
        <v>0</v>
      </c>
      <c r="AF94" s="2">
        <f t="array" ref="AF94">IF($S94=1,IFERROR(INDEX(Summary!$N:$N,$AH94),0),0)</f>
        <v>0</v>
      </c>
      <c r="AG94">
        <f t="array" ref="AG94">IF($A94="","",IFERROR(INDEX(Summary!$BB:$BB,$AH94),0))</f>
        <v>0</v>
      </c>
      <c r="AH94">
        <f t="shared" si="17"/>
        <v>6</v>
      </c>
    </row>
    <row r="95" spans="1:34" hidden="1">
      <c r="A95" t="str">
        <f t="array" ref="A95">IFERROR(INDEX(Summary!$D:$D,$AH95)&amp;"","")</f>
        <v>FG00723</v>
      </c>
      <c r="B95" t="str">
        <f t="array" ref="B95">IF($A95="","",INDEX(Summary!$E:$E,$AH95))</f>
        <v>Jowar Atta (Stoneground) - 1kg khapli for international ( 3kg and 5kg added)</v>
      </c>
      <c r="C95" t="str">
        <f t="array" ref="C95">IF($A95="","",INDEX(Summary!$B:$B,$AH95))</f>
        <v>Atta</v>
      </c>
      <c r="D95" t="str">
        <f t="array" ref="D95">IF($A95="","",INDEX(Summary!$C:$C,$AH95))</f>
        <v>C6</v>
      </c>
      <c r="E95">
        <f t="array" ref="E95">IF($A95="","",INDEX(Summary!$F:$F,$AH95))</f>
        <v>1</v>
      </c>
      <c r="F95" t="str">
        <f t="array" ref="F95">IF($A95="","",INDEX(Summary!$BC:$BC,$AH95)&amp;"")</f>
        <v/>
      </c>
      <c r="G95" t="e">
        <f t="shared" si="9"/>
        <v>#VALUE!</v>
      </c>
      <c r="H95">
        <f t="shared" si="10"/>
        <v>0</v>
      </c>
      <c r="I95" t="str">
        <f t="array" ref="I95">IF($A95="","",IF(IFERROR(INDEX(Summary!$BA:$BA,$AH95),0)&lt;1,"Under 1 day",IF(INDEX(Summary!$BA:$BA,$AH95)&lt;3,"1-3 days",IF(INDEX(Summary!$BA:$BA,$AH95)&lt;7,"3-7 days","7+ days"))))</f>
        <v>Under 1 day</v>
      </c>
      <c r="J95" t="str">
        <f t="array" ref="J95">IF($A95="","",IF(IFERROR(INDEX(Summary!$AX:$AX,$AH95),0)&lt;0.25,"0-25%",IF(INDEX(Summary!$AX:$AX,$AH95)&lt;0.5,"25-50%",IF(INDEX(Summary!$AX:$AX,$AH95)&lt;0.75,"50-75%","75-100%"))))</f>
        <v>75-100%</v>
      </c>
      <c r="K95" t="str">
        <f t="array" ref="K95">IF($A95="","",INDEX(Summary!$AY:$AY,$AH95)&amp;"")</f>
        <v/>
      </c>
      <c r="L95" s="1">
        <f>IF($A95="","",Summary!$P$2+MOD(ROW()-2,30))</f>
        <v>46230</v>
      </c>
      <c r="M95">
        <f t="shared" si="11"/>
        <v>4</v>
      </c>
      <c r="N95">
        <f t="shared" si="12"/>
        <v>27</v>
      </c>
      <c r="O95" t="str">
        <f t="shared" si="13"/>
        <v>Jul-2026</v>
      </c>
      <c r="P95">
        <f t="shared" ca="1" si="14"/>
        <v>1</v>
      </c>
      <c r="Q95" s="2">
        <f t="array" ref="Q95">IF($A95="",0,IFERROR(INDEX(Summary!$P$3:$AS$67,$AH95-2,$M95),0))</f>
        <v>0</v>
      </c>
      <c r="R95" s="2">
        <f t="array" ref="R95">IF($A95="",0,ROUND(IFERROR(INDEX(Summary!$O:$O,$AH95),0)/30,0))</f>
        <v>0</v>
      </c>
      <c r="S95">
        <f t="shared" si="15"/>
        <v>0</v>
      </c>
      <c r="T95" s="2">
        <f t="array" ref="T95">IF($S95=1,IFERROR(INDEX(Summary!$O:$O,$AH95),0),0)</f>
        <v>0</v>
      </c>
      <c r="U95" s="2">
        <f t="array" ref="U95">IF($S95=1,IFERROR(INDEX(Summary!$AT:$AT,$AH95),0),0)</f>
        <v>0</v>
      </c>
      <c r="V95" s="2">
        <f t="shared" si="16"/>
        <v>0</v>
      </c>
      <c r="W95" s="2">
        <f t="array" ref="W95">IF($S95=1,IFERROR(INDEX(Summary!$AZ:$AZ,$AH95),0),0)</f>
        <v>0</v>
      </c>
      <c r="X95" s="3">
        <f t="array" ref="X95">IF($S95=1,IFERROR(INDEX(Summary!$BA:$BA,$AH95),0),0)</f>
        <v>0</v>
      </c>
      <c r="Y95" s="2">
        <f t="array" ref="Y95">IF($S95=1,IFERROR(INDEX(Summary!$G:$G,$AH95),0),0)</f>
        <v>0</v>
      </c>
      <c r="Z95" s="2">
        <f t="array" ref="Z95">IF($S95=1,IFERROR(INDEX(Summary!$H:$H,$AH95),0),0)</f>
        <v>0</v>
      </c>
      <c r="AA95" s="2">
        <f t="array" ref="AA95">IF($S95=1,IFERROR(INDEX(Summary!$I:$I,$AH95),0),0)</f>
        <v>0</v>
      </c>
      <c r="AB95" s="2">
        <f t="array" ref="AB95">IF($S95=1,IFERROR(INDEX(Summary!$J:$J,$AH95),0),0)</f>
        <v>0</v>
      </c>
      <c r="AC95" s="2">
        <f t="array" ref="AC95">IF($S95=1,IFERROR(INDEX(Summary!$K:$K,$AH95),0),0)</f>
        <v>0</v>
      </c>
      <c r="AD95" s="2">
        <f t="array" ref="AD95">IF($S95=1,IFERROR(INDEX(Summary!$L:$L,$AH95),0),0)</f>
        <v>0</v>
      </c>
      <c r="AE95" s="2">
        <f t="array" ref="AE95">IF($S95=1,IFERROR(INDEX(Summary!$M:$M,$AH95),0),0)</f>
        <v>0</v>
      </c>
      <c r="AF95" s="2">
        <f t="array" ref="AF95">IF($S95=1,IFERROR(INDEX(Summary!$N:$N,$AH95),0),0)</f>
        <v>0</v>
      </c>
      <c r="AG95">
        <f t="array" ref="AG95">IF($A95="","",IFERROR(INDEX(Summary!$BB:$BB,$AH95),0))</f>
        <v>0</v>
      </c>
      <c r="AH95">
        <f t="shared" si="17"/>
        <v>6</v>
      </c>
    </row>
    <row r="96" spans="1:34" hidden="1">
      <c r="A96" t="str">
        <f t="array" ref="A96">IFERROR(INDEX(Summary!$D:$D,$AH96)&amp;"","")</f>
        <v>FG00723</v>
      </c>
      <c r="B96" t="str">
        <f t="array" ref="B96">IF($A96="","",INDEX(Summary!$E:$E,$AH96))</f>
        <v>Jowar Atta (Stoneground) - 1kg khapli for international ( 3kg and 5kg added)</v>
      </c>
      <c r="C96" t="str">
        <f t="array" ref="C96">IF($A96="","",INDEX(Summary!$B:$B,$AH96))</f>
        <v>Atta</v>
      </c>
      <c r="D96" t="str">
        <f t="array" ref="D96">IF($A96="","",INDEX(Summary!$C:$C,$AH96))</f>
        <v>C6</v>
      </c>
      <c r="E96">
        <f t="array" ref="E96">IF($A96="","",INDEX(Summary!$F:$F,$AH96))</f>
        <v>1</v>
      </c>
      <c r="F96" t="str">
        <f t="array" ref="F96">IF($A96="","",INDEX(Summary!$BC:$BC,$AH96)&amp;"")</f>
        <v/>
      </c>
      <c r="G96" t="e">
        <f t="shared" si="9"/>
        <v>#VALUE!</v>
      </c>
      <c r="H96">
        <f t="shared" si="10"/>
        <v>0</v>
      </c>
      <c r="I96" t="str">
        <f t="array" ref="I96">IF($A96="","",IF(IFERROR(INDEX(Summary!$BA:$BA,$AH96),0)&lt;1,"Under 1 day",IF(INDEX(Summary!$BA:$BA,$AH96)&lt;3,"1-3 days",IF(INDEX(Summary!$BA:$BA,$AH96)&lt;7,"3-7 days","7+ days"))))</f>
        <v>Under 1 day</v>
      </c>
      <c r="J96" t="str">
        <f t="array" ref="J96">IF($A96="","",IF(IFERROR(INDEX(Summary!$AX:$AX,$AH96),0)&lt;0.25,"0-25%",IF(INDEX(Summary!$AX:$AX,$AH96)&lt;0.5,"25-50%",IF(INDEX(Summary!$AX:$AX,$AH96)&lt;0.75,"50-75%","75-100%"))))</f>
        <v>75-100%</v>
      </c>
      <c r="K96" t="str">
        <f t="array" ref="K96">IF($A96="","",INDEX(Summary!$AY:$AY,$AH96)&amp;"")</f>
        <v/>
      </c>
      <c r="L96" s="1">
        <f>IF($A96="","",Summary!$P$2+MOD(ROW()-2,30))</f>
        <v>46231</v>
      </c>
      <c r="M96">
        <f t="shared" si="11"/>
        <v>5</v>
      </c>
      <c r="N96">
        <f t="shared" si="12"/>
        <v>28</v>
      </c>
      <c r="O96" t="str">
        <f t="shared" si="13"/>
        <v>Jul-2026</v>
      </c>
      <c r="P96">
        <f t="shared" ca="1" si="14"/>
        <v>1</v>
      </c>
      <c r="Q96" s="2">
        <f t="array" ref="Q96">IF($A96="",0,IFERROR(INDEX(Summary!$P$3:$AS$67,$AH96-2,$M96),0))</f>
        <v>0</v>
      </c>
      <c r="R96" s="2">
        <f t="array" ref="R96">IF($A96="",0,ROUND(IFERROR(INDEX(Summary!$O:$O,$AH96),0)/30,0))</f>
        <v>0</v>
      </c>
      <c r="S96">
        <f t="shared" si="15"/>
        <v>0</v>
      </c>
      <c r="T96" s="2">
        <f t="array" ref="T96">IF($S96=1,IFERROR(INDEX(Summary!$O:$O,$AH96),0),0)</f>
        <v>0</v>
      </c>
      <c r="U96" s="2">
        <f t="array" ref="U96">IF($S96=1,IFERROR(INDEX(Summary!$AT:$AT,$AH96),0),0)</f>
        <v>0</v>
      </c>
      <c r="V96" s="2">
        <f t="shared" si="16"/>
        <v>0</v>
      </c>
      <c r="W96" s="2">
        <f t="array" ref="W96">IF($S96=1,IFERROR(INDEX(Summary!$AZ:$AZ,$AH96),0),0)</f>
        <v>0</v>
      </c>
      <c r="X96" s="3">
        <f t="array" ref="X96">IF($S96=1,IFERROR(INDEX(Summary!$BA:$BA,$AH96),0),0)</f>
        <v>0</v>
      </c>
      <c r="Y96" s="2">
        <f t="array" ref="Y96">IF($S96=1,IFERROR(INDEX(Summary!$G:$G,$AH96),0),0)</f>
        <v>0</v>
      </c>
      <c r="Z96" s="2">
        <f t="array" ref="Z96">IF($S96=1,IFERROR(INDEX(Summary!$H:$H,$AH96),0),0)</f>
        <v>0</v>
      </c>
      <c r="AA96" s="2">
        <f t="array" ref="AA96">IF($S96=1,IFERROR(INDEX(Summary!$I:$I,$AH96),0),0)</f>
        <v>0</v>
      </c>
      <c r="AB96" s="2">
        <f t="array" ref="AB96">IF($S96=1,IFERROR(INDEX(Summary!$J:$J,$AH96),0),0)</f>
        <v>0</v>
      </c>
      <c r="AC96" s="2">
        <f t="array" ref="AC96">IF($S96=1,IFERROR(INDEX(Summary!$K:$K,$AH96),0),0)</f>
        <v>0</v>
      </c>
      <c r="AD96" s="2">
        <f t="array" ref="AD96">IF($S96=1,IFERROR(INDEX(Summary!$L:$L,$AH96),0),0)</f>
        <v>0</v>
      </c>
      <c r="AE96" s="2">
        <f t="array" ref="AE96">IF($S96=1,IFERROR(INDEX(Summary!$M:$M,$AH96),0),0)</f>
        <v>0</v>
      </c>
      <c r="AF96" s="2">
        <f t="array" ref="AF96">IF($S96=1,IFERROR(INDEX(Summary!$N:$N,$AH96),0),0)</f>
        <v>0</v>
      </c>
      <c r="AG96">
        <f t="array" ref="AG96">IF($A96="","",IFERROR(INDEX(Summary!$BB:$BB,$AH96),0))</f>
        <v>0</v>
      </c>
      <c r="AH96">
        <f t="shared" si="17"/>
        <v>6</v>
      </c>
    </row>
    <row r="97" spans="1:34" hidden="1">
      <c r="A97" t="str">
        <f t="array" ref="A97">IFERROR(INDEX(Summary!$D:$D,$AH97)&amp;"","")</f>
        <v>FG00723</v>
      </c>
      <c r="B97" t="str">
        <f t="array" ref="B97">IF($A97="","",INDEX(Summary!$E:$E,$AH97))</f>
        <v>Jowar Atta (Stoneground) - 1kg khapli for international ( 3kg and 5kg added)</v>
      </c>
      <c r="C97" t="str">
        <f t="array" ref="C97">IF($A97="","",INDEX(Summary!$B:$B,$AH97))</f>
        <v>Atta</v>
      </c>
      <c r="D97" t="str">
        <f t="array" ref="D97">IF($A97="","",INDEX(Summary!$C:$C,$AH97))</f>
        <v>C6</v>
      </c>
      <c r="E97">
        <f t="array" ref="E97">IF($A97="","",INDEX(Summary!$F:$F,$AH97))</f>
        <v>1</v>
      </c>
      <c r="F97" t="str">
        <f t="array" ref="F97">IF($A97="","",INDEX(Summary!$BC:$BC,$AH97)&amp;"")</f>
        <v/>
      </c>
      <c r="G97" t="e">
        <f t="shared" si="9"/>
        <v>#VALUE!</v>
      </c>
      <c r="H97">
        <f t="shared" si="10"/>
        <v>0</v>
      </c>
      <c r="I97" t="str">
        <f t="array" ref="I97">IF($A97="","",IF(IFERROR(INDEX(Summary!$BA:$BA,$AH97),0)&lt;1,"Under 1 day",IF(INDEX(Summary!$BA:$BA,$AH97)&lt;3,"1-3 days",IF(INDEX(Summary!$BA:$BA,$AH97)&lt;7,"3-7 days","7+ days"))))</f>
        <v>Under 1 day</v>
      </c>
      <c r="J97" t="str">
        <f t="array" ref="J97">IF($A97="","",IF(IFERROR(INDEX(Summary!$AX:$AX,$AH97),0)&lt;0.25,"0-25%",IF(INDEX(Summary!$AX:$AX,$AH97)&lt;0.5,"25-50%",IF(INDEX(Summary!$AX:$AX,$AH97)&lt;0.75,"50-75%","75-100%"))))</f>
        <v>75-100%</v>
      </c>
      <c r="K97" t="str">
        <f t="array" ref="K97">IF($A97="","",INDEX(Summary!$AY:$AY,$AH97)&amp;"")</f>
        <v/>
      </c>
      <c r="L97" s="1">
        <f>IF($A97="","",Summary!$P$2+MOD(ROW()-2,30))</f>
        <v>46232</v>
      </c>
      <c r="M97">
        <f t="shared" si="11"/>
        <v>6</v>
      </c>
      <c r="N97">
        <f t="shared" si="12"/>
        <v>29</v>
      </c>
      <c r="O97" t="str">
        <f t="shared" si="13"/>
        <v>Jul-2026</v>
      </c>
      <c r="P97">
        <f t="shared" ca="1" si="14"/>
        <v>1</v>
      </c>
      <c r="Q97" s="2">
        <f t="array" ref="Q97">IF($A97="",0,IFERROR(INDEX(Summary!$P$3:$AS$67,$AH97-2,$M97),0))</f>
        <v>0</v>
      </c>
      <c r="R97" s="2">
        <f t="array" ref="R97">IF($A97="",0,ROUND(IFERROR(INDEX(Summary!$O:$O,$AH97),0)/30,0))</f>
        <v>0</v>
      </c>
      <c r="S97">
        <f t="shared" si="15"/>
        <v>0</v>
      </c>
      <c r="T97" s="2">
        <f t="array" ref="T97">IF($S97=1,IFERROR(INDEX(Summary!$O:$O,$AH97),0),0)</f>
        <v>0</v>
      </c>
      <c r="U97" s="2">
        <f t="array" ref="U97">IF($S97=1,IFERROR(INDEX(Summary!$AT:$AT,$AH97),0),0)</f>
        <v>0</v>
      </c>
      <c r="V97" s="2">
        <f t="shared" si="16"/>
        <v>0</v>
      </c>
      <c r="W97" s="2">
        <f t="array" ref="W97">IF($S97=1,IFERROR(INDEX(Summary!$AZ:$AZ,$AH97),0),0)</f>
        <v>0</v>
      </c>
      <c r="X97" s="3">
        <f t="array" ref="X97">IF($S97=1,IFERROR(INDEX(Summary!$BA:$BA,$AH97),0),0)</f>
        <v>0</v>
      </c>
      <c r="Y97" s="2">
        <f t="array" ref="Y97">IF($S97=1,IFERROR(INDEX(Summary!$G:$G,$AH97),0),0)</f>
        <v>0</v>
      </c>
      <c r="Z97" s="2">
        <f t="array" ref="Z97">IF($S97=1,IFERROR(INDEX(Summary!$H:$H,$AH97),0),0)</f>
        <v>0</v>
      </c>
      <c r="AA97" s="2">
        <f t="array" ref="AA97">IF($S97=1,IFERROR(INDEX(Summary!$I:$I,$AH97),0),0)</f>
        <v>0</v>
      </c>
      <c r="AB97" s="2">
        <f t="array" ref="AB97">IF($S97=1,IFERROR(INDEX(Summary!$J:$J,$AH97),0),0)</f>
        <v>0</v>
      </c>
      <c r="AC97" s="2">
        <f t="array" ref="AC97">IF($S97=1,IFERROR(INDEX(Summary!$K:$K,$AH97),0),0)</f>
        <v>0</v>
      </c>
      <c r="AD97" s="2">
        <f t="array" ref="AD97">IF($S97=1,IFERROR(INDEX(Summary!$L:$L,$AH97),0),0)</f>
        <v>0</v>
      </c>
      <c r="AE97" s="2">
        <f t="array" ref="AE97">IF($S97=1,IFERROR(INDEX(Summary!$M:$M,$AH97),0),0)</f>
        <v>0</v>
      </c>
      <c r="AF97" s="2">
        <f t="array" ref="AF97">IF($S97=1,IFERROR(INDEX(Summary!$N:$N,$AH97),0),0)</f>
        <v>0</v>
      </c>
      <c r="AG97">
        <f t="array" ref="AG97">IF($A97="","",IFERROR(INDEX(Summary!$BB:$BB,$AH97),0))</f>
        <v>0</v>
      </c>
      <c r="AH97">
        <f t="shared" si="17"/>
        <v>6</v>
      </c>
    </row>
    <row r="98" spans="1:34" hidden="1">
      <c r="A98" t="str">
        <f t="array" ref="A98">IFERROR(INDEX(Summary!$D:$D,$AH98)&amp;"","")</f>
        <v>FG00723</v>
      </c>
      <c r="B98" t="str">
        <f t="array" ref="B98">IF($A98="","",INDEX(Summary!$E:$E,$AH98))</f>
        <v>Jowar Atta (Stoneground) - 1kg khapli for international ( 3kg and 5kg added)</v>
      </c>
      <c r="C98" t="str">
        <f t="array" ref="C98">IF($A98="","",INDEX(Summary!$B:$B,$AH98))</f>
        <v>Atta</v>
      </c>
      <c r="D98" t="str">
        <f t="array" ref="D98">IF($A98="","",INDEX(Summary!$C:$C,$AH98))</f>
        <v>C6</v>
      </c>
      <c r="E98">
        <f t="array" ref="E98">IF($A98="","",INDEX(Summary!$F:$F,$AH98))</f>
        <v>1</v>
      </c>
      <c r="F98" t="str">
        <f t="array" ref="F98">IF($A98="","",INDEX(Summary!$BC:$BC,$AH98)&amp;"")</f>
        <v/>
      </c>
      <c r="G98" t="e">
        <f t="shared" si="9"/>
        <v>#VALUE!</v>
      </c>
      <c r="H98">
        <f t="shared" si="10"/>
        <v>0</v>
      </c>
      <c r="I98" t="str">
        <f t="array" ref="I98">IF($A98="","",IF(IFERROR(INDEX(Summary!$BA:$BA,$AH98),0)&lt;1,"Under 1 day",IF(INDEX(Summary!$BA:$BA,$AH98)&lt;3,"1-3 days",IF(INDEX(Summary!$BA:$BA,$AH98)&lt;7,"3-7 days","7+ days"))))</f>
        <v>Under 1 day</v>
      </c>
      <c r="J98" t="str">
        <f t="array" ref="J98">IF($A98="","",IF(IFERROR(INDEX(Summary!$AX:$AX,$AH98),0)&lt;0.25,"0-25%",IF(INDEX(Summary!$AX:$AX,$AH98)&lt;0.5,"25-50%",IF(INDEX(Summary!$AX:$AX,$AH98)&lt;0.75,"50-75%","75-100%"))))</f>
        <v>75-100%</v>
      </c>
      <c r="K98" t="str">
        <f t="array" ref="K98">IF($A98="","",INDEX(Summary!$AY:$AY,$AH98)&amp;"")</f>
        <v/>
      </c>
      <c r="L98" s="1">
        <f>IF($A98="","",Summary!$P$2+MOD(ROW()-2,30))</f>
        <v>46233</v>
      </c>
      <c r="M98">
        <f t="shared" si="11"/>
        <v>7</v>
      </c>
      <c r="N98">
        <f t="shared" si="12"/>
        <v>30</v>
      </c>
      <c r="O98" t="str">
        <f t="shared" si="13"/>
        <v>Jul-2026</v>
      </c>
      <c r="P98">
        <f t="shared" ca="1" si="14"/>
        <v>1</v>
      </c>
      <c r="Q98" s="2">
        <f t="array" ref="Q98">IF($A98="",0,IFERROR(INDEX(Summary!$P$3:$AS$67,$AH98-2,$M98),0))</f>
        <v>0</v>
      </c>
      <c r="R98" s="2">
        <f t="array" ref="R98">IF($A98="",0,ROUND(IFERROR(INDEX(Summary!$O:$O,$AH98),0)/30,0))</f>
        <v>0</v>
      </c>
      <c r="S98">
        <f t="shared" si="15"/>
        <v>0</v>
      </c>
      <c r="T98" s="2">
        <f t="array" ref="T98">IF($S98=1,IFERROR(INDEX(Summary!$O:$O,$AH98),0),0)</f>
        <v>0</v>
      </c>
      <c r="U98" s="2">
        <f t="array" ref="U98">IF($S98=1,IFERROR(INDEX(Summary!$AT:$AT,$AH98),0),0)</f>
        <v>0</v>
      </c>
      <c r="V98" s="2">
        <f t="shared" si="16"/>
        <v>0</v>
      </c>
      <c r="W98" s="2">
        <f t="array" ref="W98">IF($S98=1,IFERROR(INDEX(Summary!$AZ:$AZ,$AH98),0),0)</f>
        <v>0</v>
      </c>
      <c r="X98" s="3">
        <f t="array" ref="X98">IF($S98=1,IFERROR(INDEX(Summary!$BA:$BA,$AH98),0),0)</f>
        <v>0</v>
      </c>
      <c r="Y98" s="2">
        <f t="array" ref="Y98">IF($S98=1,IFERROR(INDEX(Summary!$G:$G,$AH98),0),0)</f>
        <v>0</v>
      </c>
      <c r="Z98" s="2">
        <f t="array" ref="Z98">IF($S98=1,IFERROR(INDEX(Summary!$H:$H,$AH98),0),0)</f>
        <v>0</v>
      </c>
      <c r="AA98" s="2">
        <f t="array" ref="AA98">IF($S98=1,IFERROR(INDEX(Summary!$I:$I,$AH98),0),0)</f>
        <v>0</v>
      </c>
      <c r="AB98" s="2">
        <f t="array" ref="AB98">IF($S98=1,IFERROR(INDEX(Summary!$J:$J,$AH98),0),0)</f>
        <v>0</v>
      </c>
      <c r="AC98" s="2">
        <f t="array" ref="AC98">IF($S98=1,IFERROR(INDEX(Summary!$K:$K,$AH98),0),0)</f>
        <v>0</v>
      </c>
      <c r="AD98" s="2">
        <f t="array" ref="AD98">IF($S98=1,IFERROR(INDEX(Summary!$L:$L,$AH98),0),0)</f>
        <v>0</v>
      </c>
      <c r="AE98" s="2">
        <f t="array" ref="AE98">IF($S98=1,IFERROR(INDEX(Summary!$M:$M,$AH98),0),0)</f>
        <v>0</v>
      </c>
      <c r="AF98" s="2">
        <f t="array" ref="AF98">IF($S98=1,IFERROR(INDEX(Summary!$N:$N,$AH98),0),0)</f>
        <v>0</v>
      </c>
      <c r="AG98">
        <f t="array" ref="AG98">IF($A98="","",IFERROR(INDEX(Summary!$BB:$BB,$AH98),0))</f>
        <v>0</v>
      </c>
      <c r="AH98">
        <f t="shared" si="17"/>
        <v>6</v>
      </c>
    </row>
    <row r="99" spans="1:34" hidden="1">
      <c r="A99" t="str">
        <f t="array" ref="A99">IFERROR(INDEX(Summary!$D:$D,$AH99)&amp;"","")</f>
        <v>FG00723</v>
      </c>
      <c r="B99" t="str">
        <f t="array" ref="B99">IF($A99="","",INDEX(Summary!$E:$E,$AH99))</f>
        <v>Jowar Atta (Stoneground) - 1kg khapli for international ( 3kg and 5kg added)</v>
      </c>
      <c r="C99" t="str">
        <f t="array" ref="C99">IF($A99="","",INDEX(Summary!$B:$B,$AH99))</f>
        <v>Atta</v>
      </c>
      <c r="D99" t="str">
        <f t="array" ref="D99">IF($A99="","",INDEX(Summary!$C:$C,$AH99))</f>
        <v>C6</v>
      </c>
      <c r="E99">
        <f t="array" ref="E99">IF($A99="","",INDEX(Summary!$F:$F,$AH99))</f>
        <v>1</v>
      </c>
      <c r="F99" t="str">
        <f t="array" ref="F99">IF($A99="","",INDEX(Summary!$BC:$BC,$AH99)&amp;"")</f>
        <v/>
      </c>
      <c r="G99" t="e">
        <f t="shared" si="9"/>
        <v>#VALUE!</v>
      </c>
      <c r="H99">
        <f t="shared" si="10"/>
        <v>0</v>
      </c>
      <c r="I99" t="str">
        <f t="array" ref="I99">IF($A99="","",IF(IFERROR(INDEX(Summary!$BA:$BA,$AH99),0)&lt;1,"Under 1 day",IF(INDEX(Summary!$BA:$BA,$AH99)&lt;3,"1-3 days",IF(INDEX(Summary!$BA:$BA,$AH99)&lt;7,"3-7 days","7+ days"))))</f>
        <v>Under 1 day</v>
      </c>
      <c r="J99" t="str">
        <f t="array" ref="J99">IF($A99="","",IF(IFERROR(INDEX(Summary!$AX:$AX,$AH99),0)&lt;0.25,"0-25%",IF(INDEX(Summary!$AX:$AX,$AH99)&lt;0.5,"25-50%",IF(INDEX(Summary!$AX:$AX,$AH99)&lt;0.75,"50-75%","75-100%"))))</f>
        <v>75-100%</v>
      </c>
      <c r="K99" t="str">
        <f t="array" ref="K99">IF($A99="","",INDEX(Summary!$AY:$AY,$AH99)&amp;"")</f>
        <v/>
      </c>
      <c r="L99" s="1">
        <f>IF($A99="","",Summary!$P$2+MOD(ROW()-2,30))</f>
        <v>46234</v>
      </c>
      <c r="M99">
        <f t="shared" si="11"/>
        <v>8</v>
      </c>
      <c r="N99">
        <f t="shared" si="12"/>
        <v>31</v>
      </c>
      <c r="O99" t="str">
        <f t="shared" si="13"/>
        <v>Jul-2026</v>
      </c>
      <c r="P99">
        <f t="shared" ca="1" si="14"/>
        <v>1</v>
      </c>
      <c r="Q99" s="2">
        <f t="array" ref="Q99">IF($A99="",0,IFERROR(INDEX(Summary!$P$3:$AS$67,$AH99-2,$M99),0))</f>
        <v>0</v>
      </c>
      <c r="R99" s="2">
        <f t="array" ref="R99">IF($A99="",0,ROUND(IFERROR(INDEX(Summary!$O:$O,$AH99),0)/30,0))</f>
        <v>0</v>
      </c>
      <c r="S99">
        <f t="shared" si="15"/>
        <v>0</v>
      </c>
      <c r="T99" s="2">
        <f t="array" ref="T99">IF($S99=1,IFERROR(INDEX(Summary!$O:$O,$AH99),0),0)</f>
        <v>0</v>
      </c>
      <c r="U99" s="2">
        <f t="array" ref="U99">IF($S99=1,IFERROR(INDEX(Summary!$AT:$AT,$AH99),0),0)</f>
        <v>0</v>
      </c>
      <c r="V99" s="2">
        <f t="shared" si="16"/>
        <v>0</v>
      </c>
      <c r="W99" s="2">
        <f t="array" ref="W99">IF($S99=1,IFERROR(INDEX(Summary!$AZ:$AZ,$AH99),0),0)</f>
        <v>0</v>
      </c>
      <c r="X99" s="3">
        <f t="array" ref="X99">IF($S99=1,IFERROR(INDEX(Summary!$BA:$BA,$AH99),0),0)</f>
        <v>0</v>
      </c>
      <c r="Y99" s="2">
        <f t="array" ref="Y99">IF($S99=1,IFERROR(INDEX(Summary!$G:$G,$AH99),0),0)</f>
        <v>0</v>
      </c>
      <c r="Z99" s="2">
        <f t="array" ref="Z99">IF($S99=1,IFERROR(INDEX(Summary!$H:$H,$AH99),0),0)</f>
        <v>0</v>
      </c>
      <c r="AA99" s="2">
        <f t="array" ref="AA99">IF($S99=1,IFERROR(INDEX(Summary!$I:$I,$AH99),0),0)</f>
        <v>0</v>
      </c>
      <c r="AB99" s="2">
        <f t="array" ref="AB99">IF($S99=1,IFERROR(INDEX(Summary!$J:$J,$AH99),0),0)</f>
        <v>0</v>
      </c>
      <c r="AC99" s="2">
        <f t="array" ref="AC99">IF($S99=1,IFERROR(INDEX(Summary!$K:$K,$AH99),0),0)</f>
        <v>0</v>
      </c>
      <c r="AD99" s="2">
        <f t="array" ref="AD99">IF($S99=1,IFERROR(INDEX(Summary!$L:$L,$AH99),0),0)</f>
        <v>0</v>
      </c>
      <c r="AE99" s="2">
        <f t="array" ref="AE99">IF($S99=1,IFERROR(INDEX(Summary!$M:$M,$AH99),0),0)</f>
        <v>0</v>
      </c>
      <c r="AF99" s="2">
        <f t="array" ref="AF99">IF($S99=1,IFERROR(INDEX(Summary!$N:$N,$AH99),0),0)</f>
        <v>0</v>
      </c>
      <c r="AG99">
        <f t="array" ref="AG99">IF($A99="","",IFERROR(INDEX(Summary!$BB:$BB,$AH99),0))</f>
        <v>0</v>
      </c>
      <c r="AH99">
        <f t="shared" si="17"/>
        <v>6</v>
      </c>
    </row>
    <row r="100" spans="1:34" hidden="1">
      <c r="A100" t="str">
        <f t="array" ref="A100">IFERROR(INDEX(Summary!$D:$D,$AH100)&amp;"","")</f>
        <v>FG00723</v>
      </c>
      <c r="B100" t="str">
        <f t="array" ref="B100">IF($A100="","",INDEX(Summary!$E:$E,$AH100))</f>
        <v>Jowar Atta (Stoneground) - 1kg khapli for international ( 3kg and 5kg added)</v>
      </c>
      <c r="C100" t="str">
        <f t="array" ref="C100">IF($A100="","",INDEX(Summary!$B:$B,$AH100))</f>
        <v>Atta</v>
      </c>
      <c r="D100" t="str">
        <f t="array" ref="D100">IF($A100="","",INDEX(Summary!$C:$C,$AH100))</f>
        <v>C6</v>
      </c>
      <c r="E100">
        <f t="array" ref="E100">IF($A100="","",INDEX(Summary!$F:$F,$AH100))</f>
        <v>1</v>
      </c>
      <c r="F100" t="str">
        <f t="array" ref="F100">IF($A100="","",INDEX(Summary!$BC:$BC,$AH100)&amp;"")</f>
        <v/>
      </c>
      <c r="G100" t="e">
        <f t="shared" si="9"/>
        <v>#VALUE!</v>
      </c>
      <c r="H100">
        <f t="shared" si="10"/>
        <v>0</v>
      </c>
      <c r="I100" t="str">
        <f t="array" ref="I100">IF($A100="","",IF(IFERROR(INDEX(Summary!$BA:$BA,$AH100),0)&lt;1,"Under 1 day",IF(INDEX(Summary!$BA:$BA,$AH100)&lt;3,"1-3 days",IF(INDEX(Summary!$BA:$BA,$AH100)&lt;7,"3-7 days","7+ days"))))</f>
        <v>Under 1 day</v>
      </c>
      <c r="J100" t="str">
        <f t="array" ref="J100">IF($A100="","",IF(IFERROR(INDEX(Summary!$AX:$AX,$AH100),0)&lt;0.25,"0-25%",IF(INDEX(Summary!$AX:$AX,$AH100)&lt;0.5,"25-50%",IF(INDEX(Summary!$AX:$AX,$AH100)&lt;0.75,"50-75%","75-100%"))))</f>
        <v>75-100%</v>
      </c>
      <c r="K100" t="str">
        <f t="array" ref="K100">IF($A100="","",INDEX(Summary!$AY:$AY,$AH100)&amp;"")</f>
        <v/>
      </c>
      <c r="L100" s="1">
        <f>IF($A100="","",Summary!$P$2+MOD(ROW()-2,30))</f>
        <v>46235</v>
      </c>
      <c r="M100">
        <f t="shared" si="11"/>
        <v>9</v>
      </c>
      <c r="N100">
        <f t="shared" si="12"/>
        <v>1</v>
      </c>
      <c r="O100" t="str">
        <f t="shared" si="13"/>
        <v>Aug-2026</v>
      </c>
      <c r="P100">
        <f t="shared" ca="1" si="14"/>
        <v>1</v>
      </c>
      <c r="Q100" s="2">
        <f t="array" ref="Q100">IF($A100="",0,IFERROR(INDEX(Summary!$P$3:$AS$67,$AH100-2,$M100),0))</f>
        <v>0</v>
      </c>
      <c r="R100" s="2">
        <f t="array" ref="R100">IF($A100="",0,ROUND(IFERROR(INDEX(Summary!$O:$O,$AH100),0)/30,0))</f>
        <v>0</v>
      </c>
      <c r="S100">
        <f t="shared" si="15"/>
        <v>0</v>
      </c>
      <c r="T100" s="2">
        <f t="array" ref="T100">IF($S100=1,IFERROR(INDEX(Summary!$O:$O,$AH100),0),0)</f>
        <v>0</v>
      </c>
      <c r="U100" s="2">
        <f t="array" ref="U100">IF($S100=1,IFERROR(INDEX(Summary!$AT:$AT,$AH100),0),0)</f>
        <v>0</v>
      </c>
      <c r="V100" s="2">
        <f t="shared" si="16"/>
        <v>0</v>
      </c>
      <c r="W100" s="2">
        <f t="array" ref="W100">IF($S100=1,IFERROR(INDEX(Summary!$AZ:$AZ,$AH100),0),0)</f>
        <v>0</v>
      </c>
      <c r="X100" s="3">
        <f t="array" ref="X100">IF($S100=1,IFERROR(INDEX(Summary!$BA:$BA,$AH100),0),0)</f>
        <v>0</v>
      </c>
      <c r="Y100" s="2">
        <f t="array" ref="Y100">IF($S100=1,IFERROR(INDEX(Summary!$G:$G,$AH100),0),0)</f>
        <v>0</v>
      </c>
      <c r="Z100" s="2">
        <f t="array" ref="Z100">IF($S100=1,IFERROR(INDEX(Summary!$H:$H,$AH100),0),0)</f>
        <v>0</v>
      </c>
      <c r="AA100" s="2">
        <f t="array" ref="AA100">IF($S100=1,IFERROR(INDEX(Summary!$I:$I,$AH100),0),0)</f>
        <v>0</v>
      </c>
      <c r="AB100" s="2">
        <f t="array" ref="AB100">IF($S100=1,IFERROR(INDEX(Summary!$J:$J,$AH100),0),0)</f>
        <v>0</v>
      </c>
      <c r="AC100" s="2">
        <f t="array" ref="AC100">IF($S100=1,IFERROR(INDEX(Summary!$K:$K,$AH100),0),0)</f>
        <v>0</v>
      </c>
      <c r="AD100" s="2">
        <f t="array" ref="AD100">IF($S100=1,IFERROR(INDEX(Summary!$L:$L,$AH100),0),0)</f>
        <v>0</v>
      </c>
      <c r="AE100" s="2">
        <f t="array" ref="AE100">IF($S100=1,IFERROR(INDEX(Summary!$M:$M,$AH100),0),0)</f>
        <v>0</v>
      </c>
      <c r="AF100" s="2">
        <f t="array" ref="AF100">IF($S100=1,IFERROR(INDEX(Summary!$N:$N,$AH100),0),0)</f>
        <v>0</v>
      </c>
      <c r="AG100">
        <f t="array" ref="AG100">IF($A100="","",IFERROR(INDEX(Summary!$BB:$BB,$AH100),0))</f>
        <v>0</v>
      </c>
      <c r="AH100">
        <f t="shared" si="17"/>
        <v>6</v>
      </c>
    </row>
    <row r="101" spans="1:34" hidden="1">
      <c r="A101" t="str">
        <f t="array" ref="A101">IFERROR(INDEX(Summary!$D:$D,$AH101)&amp;"","")</f>
        <v>FG00723</v>
      </c>
      <c r="B101" t="str">
        <f t="array" ref="B101">IF($A101="","",INDEX(Summary!$E:$E,$AH101))</f>
        <v>Jowar Atta (Stoneground) - 1kg khapli for international ( 3kg and 5kg added)</v>
      </c>
      <c r="C101" t="str">
        <f t="array" ref="C101">IF($A101="","",INDEX(Summary!$B:$B,$AH101))</f>
        <v>Atta</v>
      </c>
      <c r="D101" t="str">
        <f t="array" ref="D101">IF($A101="","",INDEX(Summary!$C:$C,$AH101))</f>
        <v>C6</v>
      </c>
      <c r="E101">
        <f t="array" ref="E101">IF($A101="","",INDEX(Summary!$F:$F,$AH101))</f>
        <v>1</v>
      </c>
      <c r="F101" t="str">
        <f t="array" ref="F101">IF($A101="","",INDEX(Summary!$BC:$BC,$AH101)&amp;"")</f>
        <v/>
      </c>
      <c r="G101" t="e">
        <f t="shared" si="9"/>
        <v>#VALUE!</v>
      </c>
      <c r="H101">
        <f t="shared" si="10"/>
        <v>0</v>
      </c>
      <c r="I101" t="str">
        <f t="array" ref="I101">IF($A101="","",IF(IFERROR(INDEX(Summary!$BA:$BA,$AH101),0)&lt;1,"Under 1 day",IF(INDEX(Summary!$BA:$BA,$AH101)&lt;3,"1-3 days",IF(INDEX(Summary!$BA:$BA,$AH101)&lt;7,"3-7 days","7+ days"))))</f>
        <v>Under 1 day</v>
      </c>
      <c r="J101" t="str">
        <f t="array" ref="J101">IF($A101="","",IF(IFERROR(INDEX(Summary!$AX:$AX,$AH101),0)&lt;0.25,"0-25%",IF(INDEX(Summary!$AX:$AX,$AH101)&lt;0.5,"25-50%",IF(INDEX(Summary!$AX:$AX,$AH101)&lt;0.75,"50-75%","75-100%"))))</f>
        <v>75-100%</v>
      </c>
      <c r="K101" t="str">
        <f t="array" ref="K101">IF($A101="","",INDEX(Summary!$AY:$AY,$AH101)&amp;"")</f>
        <v/>
      </c>
      <c r="L101" s="1">
        <f>IF($A101="","",Summary!$P$2+MOD(ROW()-2,30))</f>
        <v>46236</v>
      </c>
      <c r="M101">
        <f t="shared" si="11"/>
        <v>10</v>
      </c>
      <c r="N101">
        <f t="shared" si="12"/>
        <v>2</v>
      </c>
      <c r="O101" t="str">
        <f t="shared" si="13"/>
        <v>Aug-2026</v>
      </c>
      <c r="P101">
        <f t="shared" ca="1" si="14"/>
        <v>1</v>
      </c>
      <c r="Q101" s="2">
        <f t="array" ref="Q101">IF($A101="",0,IFERROR(INDEX(Summary!$P$3:$AS$67,$AH101-2,$M101),0))</f>
        <v>0</v>
      </c>
      <c r="R101" s="2">
        <f t="array" ref="R101">IF($A101="",0,ROUND(IFERROR(INDEX(Summary!$O:$O,$AH101),0)/30,0))</f>
        <v>0</v>
      </c>
      <c r="S101">
        <f t="shared" si="15"/>
        <v>0</v>
      </c>
      <c r="T101" s="2">
        <f t="array" ref="T101">IF($S101=1,IFERROR(INDEX(Summary!$O:$O,$AH101),0),0)</f>
        <v>0</v>
      </c>
      <c r="U101" s="2">
        <f t="array" ref="U101">IF($S101=1,IFERROR(INDEX(Summary!$AT:$AT,$AH101),0),0)</f>
        <v>0</v>
      </c>
      <c r="V101" s="2">
        <f t="shared" si="16"/>
        <v>0</v>
      </c>
      <c r="W101" s="2">
        <f t="array" ref="W101">IF($S101=1,IFERROR(INDEX(Summary!$AZ:$AZ,$AH101),0),0)</f>
        <v>0</v>
      </c>
      <c r="X101" s="3">
        <f t="array" ref="X101">IF($S101=1,IFERROR(INDEX(Summary!$BA:$BA,$AH101),0),0)</f>
        <v>0</v>
      </c>
      <c r="Y101" s="2">
        <f t="array" ref="Y101">IF($S101=1,IFERROR(INDEX(Summary!$G:$G,$AH101),0),0)</f>
        <v>0</v>
      </c>
      <c r="Z101" s="2">
        <f t="array" ref="Z101">IF($S101=1,IFERROR(INDEX(Summary!$H:$H,$AH101),0),0)</f>
        <v>0</v>
      </c>
      <c r="AA101" s="2">
        <f t="array" ref="AA101">IF($S101=1,IFERROR(INDEX(Summary!$I:$I,$AH101),0),0)</f>
        <v>0</v>
      </c>
      <c r="AB101" s="2">
        <f t="array" ref="AB101">IF($S101=1,IFERROR(INDEX(Summary!$J:$J,$AH101),0),0)</f>
        <v>0</v>
      </c>
      <c r="AC101" s="2">
        <f t="array" ref="AC101">IF($S101=1,IFERROR(INDEX(Summary!$K:$K,$AH101),0),0)</f>
        <v>0</v>
      </c>
      <c r="AD101" s="2">
        <f t="array" ref="AD101">IF($S101=1,IFERROR(INDEX(Summary!$L:$L,$AH101),0),0)</f>
        <v>0</v>
      </c>
      <c r="AE101" s="2">
        <f t="array" ref="AE101">IF($S101=1,IFERROR(INDEX(Summary!$M:$M,$AH101),0),0)</f>
        <v>0</v>
      </c>
      <c r="AF101" s="2">
        <f t="array" ref="AF101">IF($S101=1,IFERROR(INDEX(Summary!$N:$N,$AH101),0),0)</f>
        <v>0</v>
      </c>
      <c r="AG101">
        <f t="array" ref="AG101">IF($A101="","",IFERROR(INDEX(Summary!$BB:$BB,$AH101),0))</f>
        <v>0</v>
      </c>
      <c r="AH101">
        <f t="shared" si="17"/>
        <v>6</v>
      </c>
    </row>
    <row r="102" spans="1:34" hidden="1">
      <c r="A102" t="str">
        <f t="array" ref="A102">IFERROR(INDEX(Summary!$D:$D,$AH102)&amp;"","")</f>
        <v>FG00723</v>
      </c>
      <c r="B102" t="str">
        <f t="array" ref="B102">IF($A102="","",INDEX(Summary!$E:$E,$AH102))</f>
        <v>Jowar Atta (Stoneground) - 1kg khapli for international ( 3kg and 5kg added)</v>
      </c>
      <c r="C102" t="str">
        <f t="array" ref="C102">IF($A102="","",INDEX(Summary!$B:$B,$AH102))</f>
        <v>Atta</v>
      </c>
      <c r="D102" t="str">
        <f t="array" ref="D102">IF($A102="","",INDEX(Summary!$C:$C,$AH102))</f>
        <v>C6</v>
      </c>
      <c r="E102">
        <f t="array" ref="E102">IF($A102="","",INDEX(Summary!$F:$F,$AH102))</f>
        <v>1</v>
      </c>
      <c r="F102" t="str">
        <f t="array" ref="F102">IF($A102="","",INDEX(Summary!$BC:$BC,$AH102)&amp;"")</f>
        <v/>
      </c>
      <c r="G102" t="e">
        <f t="shared" si="9"/>
        <v>#VALUE!</v>
      </c>
      <c r="H102">
        <f t="shared" si="10"/>
        <v>0</v>
      </c>
      <c r="I102" t="str">
        <f t="array" ref="I102">IF($A102="","",IF(IFERROR(INDEX(Summary!$BA:$BA,$AH102),0)&lt;1,"Under 1 day",IF(INDEX(Summary!$BA:$BA,$AH102)&lt;3,"1-3 days",IF(INDEX(Summary!$BA:$BA,$AH102)&lt;7,"3-7 days","7+ days"))))</f>
        <v>Under 1 day</v>
      </c>
      <c r="J102" t="str">
        <f t="array" ref="J102">IF($A102="","",IF(IFERROR(INDEX(Summary!$AX:$AX,$AH102),0)&lt;0.25,"0-25%",IF(INDEX(Summary!$AX:$AX,$AH102)&lt;0.5,"25-50%",IF(INDEX(Summary!$AX:$AX,$AH102)&lt;0.75,"50-75%","75-100%"))))</f>
        <v>75-100%</v>
      </c>
      <c r="K102" t="str">
        <f t="array" ref="K102">IF($A102="","",INDEX(Summary!$AY:$AY,$AH102)&amp;"")</f>
        <v/>
      </c>
      <c r="L102" s="1">
        <f>IF($A102="","",Summary!$P$2+MOD(ROW()-2,30))</f>
        <v>46237</v>
      </c>
      <c r="M102">
        <f t="shared" si="11"/>
        <v>11</v>
      </c>
      <c r="N102">
        <f t="shared" si="12"/>
        <v>3</v>
      </c>
      <c r="O102" t="str">
        <f t="shared" si="13"/>
        <v>Aug-2026</v>
      </c>
      <c r="P102">
        <f t="shared" ca="1" si="14"/>
        <v>1</v>
      </c>
      <c r="Q102" s="2">
        <f t="array" ref="Q102">IF($A102="",0,IFERROR(INDEX(Summary!$P$3:$AS$67,$AH102-2,$M102),0))</f>
        <v>0</v>
      </c>
      <c r="R102" s="2">
        <f t="array" ref="R102">IF($A102="",0,ROUND(IFERROR(INDEX(Summary!$O:$O,$AH102),0)/30,0))</f>
        <v>0</v>
      </c>
      <c r="S102">
        <f t="shared" si="15"/>
        <v>0</v>
      </c>
      <c r="T102" s="2">
        <f t="array" ref="T102">IF($S102=1,IFERROR(INDEX(Summary!$O:$O,$AH102),0),0)</f>
        <v>0</v>
      </c>
      <c r="U102" s="2">
        <f t="array" ref="U102">IF($S102=1,IFERROR(INDEX(Summary!$AT:$AT,$AH102),0),0)</f>
        <v>0</v>
      </c>
      <c r="V102" s="2">
        <f t="shared" si="16"/>
        <v>0</v>
      </c>
      <c r="W102" s="2">
        <f t="array" ref="W102">IF($S102=1,IFERROR(INDEX(Summary!$AZ:$AZ,$AH102),0),0)</f>
        <v>0</v>
      </c>
      <c r="X102" s="3">
        <f t="array" ref="X102">IF($S102=1,IFERROR(INDEX(Summary!$BA:$BA,$AH102),0),0)</f>
        <v>0</v>
      </c>
      <c r="Y102" s="2">
        <f t="array" ref="Y102">IF($S102=1,IFERROR(INDEX(Summary!$G:$G,$AH102),0),0)</f>
        <v>0</v>
      </c>
      <c r="Z102" s="2">
        <f t="array" ref="Z102">IF($S102=1,IFERROR(INDEX(Summary!$H:$H,$AH102),0),0)</f>
        <v>0</v>
      </c>
      <c r="AA102" s="2">
        <f t="array" ref="AA102">IF($S102=1,IFERROR(INDEX(Summary!$I:$I,$AH102),0),0)</f>
        <v>0</v>
      </c>
      <c r="AB102" s="2">
        <f t="array" ref="AB102">IF($S102=1,IFERROR(INDEX(Summary!$J:$J,$AH102),0),0)</f>
        <v>0</v>
      </c>
      <c r="AC102" s="2">
        <f t="array" ref="AC102">IF($S102=1,IFERROR(INDEX(Summary!$K:$K,$AH102),0),0)</f>
        <v>0</v>
      </c>
      <c r="AD102" s="2">
        <f t="array" ref="AD102">IF($S102=1,IFERROR(INDEX(Summary!$L:$L,$AH102),0),0)</f>
        <v>0</v>
      </c>
      <c r="AE102" s="2">
        <f t="array" ref="AE102">IF($S102=1,IFERROR(INDEX(Summary!$M:$M,$AH102),0),0)</f>
        <v>0</v>
      </c>
      <c r="AF102" s="2">
        <f t="array" ref="AF102">IF($S102=1,IFERROR(INDEX(Summary!$N:$N,$AH102),0),0)</f>
        <v>0</v>
      </c>
      <c r="AG102">
        <f t="array" ref="AG102">IF($A102="","",IFERROR(INDEX(Summary!$BB:$BB,$AH102),0))</f>
        <v>0</v>
      </c>
      <c r="AH102">
        <f t="shared" si="17"/>
        <v>6</v>
      </c>
    </row>
    <row r="103" spans="1:34" hidden="1">
      <c r="A103" t="str">
        <f t="array" ref="A103">IFERROR(INDEX(Summary!$D:$D,$AH103)&amp;"","")</f>
        <v>FG00723</v>
      </c>
      <c r="B103" t="str">
        <f t="array" ref="B103">IF($A103="","",INDEX(Summary!$E:$E,$AH103))</f>
        <v>Jowar Atta (Stoneground) - 1kg khapli for international ( 3kg and 5kg added)</v>
      </c>
      <c r="C103" t="str">
        <f t="array" ref="C103">IF($A103="","",INDEX(Summary!$B:$B,$AH103))</f>
        <v>Atta</v>
      </c>
      <c r="D103" t="str">
        <f t="array" ref="D103">IF($A103="","",INDEX(Summary!$C:$C,$AH103))</f>
        <v>C6</v>
      </c>
      <c r="E103">
        <f t="array" ref="E103">IF($A103="","",INDEX(Summary!$F:$F,$AH103))</f>
        <v>1</v>
      </c>
      <c r="F103" t="str">
        <f t="array" ref="F103">IF($A103="","",INDEX(Summary!$BC:$BC,$AH103)&amp;"")</f>
        <v/>
      </c>
      <c r="G103" t="e">
        <f t="shared" si="9"/>
        <v>#VALUE!</v>
      </c>
      <c r="H103">
        <f t="shared" si="10"/>
        <v>0</v>
      </c>
      <c r="I103" t="str">
        <f t="array" ref="I103">IF($A103="","",IF(IFERROR(INDEX(Summary!$BA:$BA,$AH103),0)&lt;1,"Under 1 day",IF(INDEX(Summary!$BA:$BA,$AH103)&lt;3,"1-3 days",IF(INDEX(Summary!$BA:$BA,$AH103)&lt;7,"3-7 days","7+ days"))))</f>
        <v>Under 1 day</v>
      </c>
      <c r="J103" t="str">
        <f t="array" ref="J103">IF($A103="","",IF(IFERROR(INDEX(Summary!$AX:$AX,$AH103),0)&lt;0.25,"0-25%",IF(INDEX(Summary!$AX:$AX,$AH103)&lt;0.5,"25-50%",IF(INDEX(Summary!$AX:$AX,$AH103)&lt;0.75,"50-75%","75-100%"))))</f>
        <v>75-100%</v>
      </c>
      <c r="K103" t="str">
        <f t="array" ref="K103">IF($A103="","",INDEX(Summary!$AY:$AY,$AH103)&amp;"")</f>
        <v/>
      </c>
      <c r="L103" s="1">
        <f>IF($A103="","",Summary!$P$2+MOD(ROW()-2,30))</f>
        <v>46238</v>
      </c>
      <c r="M103">
        <f t="shared" si="11"/>
        <v>12</v>
      </c>
      <c r="N103">
        <f t="shared" si="12"/>
        <v>4</v>
      </c>
      <c r="O103" t="str">
        <f t="shared" si="13"/>
        <v>Aug-2026</v>
      </c>
      <c r="P103">
        <f t="shared" ca="1" si="14"/>
        <v>1</v>
      </c>
      <c r="Q103" s="2">
        <f t="array" ref="Q103">IF($A103="",0,IFERROR(INDEX(Summary!$P$3:$AS$67,$AH103-2,$M103),0))</f>
        <v>0</v>
      </c>
      <c r="R103" s="2">
        <f t="array" ref="R103">IF($A103="",0,ROUND(IFERROR(INDEX(Summary!$O:$O,$AH103),0)/30,0))</f>
        <v>0</v>
      </c>
      <c r="S103">
        <f t="shared" si="15"/>
        <v>0</v>
      </c>
      <c r="T103" s="2">
        <f t="array" ref="T103">IF($S103=1,IFERROR(INDEX(Summary!$O:$O,$AH103),0),0)</f>
        <v>0</v>
      </c>
      <c r="U103" s="2">
        <f t="array" ref="U103">IF($S103=1,IFERROR(INDEX(Summary!$AT:$AT,$AH103),0),0)</f>
        <v>0</v>
      </c>
      <c r="V103" s="2">
        <f t="shared" si="16"/>
        <v>0</v>
      </c>
      <c r="W103" s="2">
        <f t="array" ref="W103">IF($S103=1,IFERROR(INDEX(Summary!$AZ:$AZ,$AH103),0),0)</f>
        <v>0</v>
      </c>
      <c r="X103" s="3">
        <f t="array" ref="X103">IF($S103=1,IFERROR(INDEX(Summary!$BA:$BA,$AH103),0),0)</f>
        <v>0</v>
      </c>
      <c r="Y103" s="2">
        <f t="array" ref="Y103">IF($S103=1,IFERROR(INDEX(Summary!$G:$G,$AH103),0),0)</f>
        <v>0</v>
      </c>
      <c r="Z103" s="2">
        <f t="array" ref="Z103">IF($S103=1,IFERROR(INDEX(Summary!$H:$H,$AH103),0),0)</f>
        <v>0</v>
      </c>
      <c r="AA103" s="2">
        <f t="array" ref="AA103">IF($S103=1,IFERROR(INDEX(Summary!$I:$I,$AH103),0),0)</f>
        <v>0</v>
      </c>
      <c r="AB103" s="2">
        <f t="array" ref="AB103">IF($S103=1,IFERROR(INDEX(Summary!$J:$J,$AH103),0),0)</f>
        <v>0</v>
      </c>
      <c r="AC103" s="2">
        <f t="array" ref="AC103">IF($S103=1,IFERROR(INDEX(Summary!$K:$K,$AH103),0),0)</f>
        <v>0</v>
      </c>
      <c r="AD103" s="2">
        <f t="array" ref="AD103">IF($S103=1,IFERROR(INDEX(Summary!$L:$L,$AH103),0),0)</f>
        <v>0</v>
      </c>
      <c r="AE103" s="2">
        <f t="array" ref="AE103">IF($S103=1,IFERROR(INDEX(Summary!$M:$M,$AH103),0),0)</f>
        <v>0</v>
      </c>
      <c r="AF103" s="2">
        <f t="array" ref="AF103">IF($S103=1,IFERROR(INDEX(Summary!$N:$N,$AH103),0),0)</f>
        <v>0</v>
      </c>
      <c r="AG103">
        <f t="array" ref="AG103">IF($A103="","",IFERROR(INDEX(Summary!$BB:$BB,$AH103),0))</f>
        <v>0</v>
      </c>
      <c r="AH103">
        <f t="shared" si="17"/>
        <v>6</v>
      </c>
    </row>
    <row r="104" spans="1:34" hidden="1">
      <c r="A104" t="str">
        <f t="array" ref="A104">IFERROR(INDEX(Summary!$D:$D,$AH104)&amp;"","")</f>
        <v>FG00723</v>
      </c>
      <c r="B104" t="str">
        <f t="array" ref="B104">IF($A104="","",INDEX(Summary!$E:$E,$AH104))</f>
        <v>Jowar Atta (Stoneground) - 1kg khapli for international ( 3kg and 5kg added)</v>
      </c>
      <c r="C104" t="str">
        <f t="array" ref="C104">IF($A104="","",INDEX(Summary!$B:$B,$AH104))</f>
        <v>Atta</v>
      </c>
      <c r="D104" t="str">
        <f t="array" ref="D104">IF($A104="","",INDEX(Summary!$C:$C,$AH104))</f>
        <v>C6</v>
      </c>
      <c r="E104">
        <f t="array" ref="E104">IF($A104="","",INDEX(Summary!$F:$F,$AH104))</f>
        <v>1</v>
      </c>
      <c r="F104" t="str">
        <f t="array" ref="F104">IF($A104="","",INDEX(Summary!$BC:$BC,$AH104)&amp;"")</f>
        <v/>
      </c>
      <c r="G104" t="e">
        <f t="shared" si="9"/>
        <v>#VALUE!</v>
      </c>
      <c r="H104">
        <f t="shared" si="10"/>
        <v>0</v>
      </c>
      <c r="I104" t="str">
        <f t="array" ref="I104">IF($A104="","",IF(IFERROR(INDEX(Summary!$BA:$BA,$AH104),0)&lt;1,"Under 1 day",IF(INDEX(Summary!$BA:$BA,$AH104)&lt;3,"1-3 days",IF(INDEX(Summary!$BA:$BA,$AH104)&lt;7,"3-7 days","7+ days"))))</f>
        <v>Under 1 day</v>
      </c>
      <c r="J104" t="str">
        <f t="array" ref="J104">IF($A104="","",IF(IFERROR(INDEX(Summary!$AX:$AX,$AH104),0)&lt;0.25,"0-25%",IF(INDEX(Summary!$AX:$AX,$AH104)&lt;0.5,"25-50%",IF(INDEX(Summary!$AX:$AX,$AH104)&lt;0.75,"50-75%","75-100%"))))</f>
        <v>75-100%</v>
      </c>
      <c r="K104" t="str">
        <f t="array" ref="K104">IF($A104="","",INDEX(Summary!$AY:$AY,$AH104)&amp;"")</f>
        <v/>
      </c>
      <c r="L104" s="1">
        <f>IF($A104="","",Summary!$P$2+MOD(ROW()-2,30))</f>
        <v>46239</v>
      </c>
      <c r="M104">
        <f t="shared" si="11"/>
        <v>13</v>
      </c>
      <c r="N104">
        <f t="shared" si="12"/>
        <v>5</v>
      </c>
      <c r="O104" t="str">
        <f t="shared" si="13"/>
        <v>Aug-2026</v>
      </c>
      <c r="P104">
        <f t="shared" ca="1" si="14"/>
        <v>1</v>
      </c>
      <c r="Q104" s="2">
        <f t="array" ref="Q104">IF($A104="",0,IFERROR(INDEX(Summary!$P$3:$AS$67,$AH104-2,$M104),0))</f>
        <v>0</v>
      </c>
      <c r="R104" s="2">
        <f t="array" ref="R104">IF($A104="",0,ROUND(IFERROR(INDEX(Summary!$O:$O,$AH104),0)/30,0))</f>
        <v>0</v>
      </c>
      <c r="S104">
        <f t="shared" si="15"/>
        <v>0</v>
      </c>
      <c r="T104" s="2">
        <f t="array" ref="T104">IF($S104=1,IFERROR(INDEX(Summary!$O:$O,$AH104),0),0)</f>
        <v>0</v>
      </c>
      <c r="U104" s="2">
        <f t="array" ref="U104">IF($S104=1,IFERROR(INDEX(Summary!$AT:$AT,$AH104),0),0)</f>
        <v>0</v>
      </c>
      <c r="V104" s="2">
        <f t="shared" si="16"/>
        <v>0</v>
      </c>
      <c r="W104" s="2">
        <f t="array" ref="W104">IF($S104=1,IFERROR(INDEX(Summary!$AZ:$AZ,$AH104),0),0)</f>
        <v>0</v>
      </c>
      <c r="X104" s="3">
        <f t="array" ref="X104">IF($S104=1,IFERROR(INDEX(Summary!$BA:$BA,$AH104),0),0)</f>
        <v>0</v>
      </c>
      <c r="Y104" s="2">
        <f t="array" ref="Y104">IF($S104=1,IFERROR(INDEX(Summary!$G:$G,$AH104),0),0)</f>
        <v>0</v>
      </c>
      <c r="Z104" s="2">
        <f t="array" ref="Z104">IF($S104=1,IFERROR(INDEX(Summary!$H:$H,$AH104),0),0)</f>
        <v>0</v>
      </c>
      <c r="AA104" s="2">
        <f t="array" ref="AA104">IF($S104=1,IFERROR(INDEX(Summary!$I:$I,$AH104),0),0)</f>
        <v>0</v>
      </c>
      <c r="AB104" s="2">
        <f t="array" ref="AB104">IF($S104=1,IFERROR(INDEX(Summary!$J:$J,$AH104),0),0)</f>
        <v>0</v>
      </c>
      <c r="AC104" s="2">
        <f t="array" ref="AC104">IF($S104=1,IFERROR(INDEX(Summary!$K:$K,$AH104),0),0)</f>
        <v>0</v>
      </c>
      <c r="AD104" s="2">
        <f t="array" ref="AD104">IF($S104=1,IFERROR(INDEX(Summary!$L:$L,$AH104),0),0)</f>
        <v>0</v>
      </c>
      <c r="AE104" s="2">
        <f t="array" ref="AE104">IF($S104=1,IFERROR(INDEX(Summary!$M:$M,$AH104),0),0)</f>
        <v>0</v>
      </c>
      <c r="AF104" s="2">
        <f t="array" ref="AF104">IF($S104=1,IFERROR(INDEX(Summary!$N:$N,$AH104),0),0)</f>
        <v>0</v>
      </c>
      <c r="AG104">
        <f t="array" ref="AG104">IF($A104="","",IFERROR(INDEX(Summary!$BB:$BB,$AH104),0))</f>
        <v>0</v>
      </c>
      <c r="AH104">
        <f t="shared" si="17"/>
        <v>6</v>
      </c>
    </row>
    <row r="105" spans="1:34" hidden="1">
      <c r="A105" t="str">
        <f t="array" ref="A105">IFERROR(INDEX(Summary!$D:$D,$AH105)&amp;"","")</f>
        <v>FG00723</v>
      </c>
      <c r="B105" t="str">
        <f t="array" ref="B105">IF($A105="","",INDEX(Summary!$E:$E,$AH105))</f>
        <v>Jowar Atta (Stoneground) - 1kg khapli for international ( 3kg and 5kg added)</v>
      </c>
      <c r="C105" t="str">
        <f t="array" ref="C105">IF($A105="","",INDEX(Summary!$B:$B,$AH105))</f>
        <v>Atta</v>
      </c>
      <c r="D105" t="str">
        <f t="array" ref="D105">IF($A105="","",INDEX(Summary!$C:$C,$AH105))</f>
        <v>C6</v>
      </c>
      <c r="E105">
        <f t="array" ref="E105">IF($A105="","",INDEX(Summary!$F:$F,$AH105))</f>
        <v>1</v>
      </c>
      <c r="F105" t="str">
        <f t="array" ref="F105">IF($A105="","",INDEX(Summary!$BC:$BC,$AH105)&amp;"")</f>
        <v/>
      </c>
      <c r="G105" t="e">
        <f t="shared" si="9"/>
        <v>#VALUE!</v>
      </c>
      <c r="H105">
        <f t="shared" si="10"/>
        <v>0</v>
      </c>
      <c r="I105" t="str">
        <f t="array" ref="I105">IF($A105="","",IF(IFERROR(INDEX(Summary!$BA:$BA,$AH105),0)&lt;1,"Under 1 day",IF(INDEX(Summary!$BA:$BA,$AH105)&lt;3,"1-3 days",IF(INDEX(Summary!$BA:$BA,$AH105)&lt;7,"3-7 days","7+ days"))))</f>
        <v>Under 1 day</v>
      </c>
      <c r="J105" t="str">
        <f t="array" ref="J105">IF($A105="","",IF(IFERROR(INDEX(Summary!$AX:$AX,$AH105),0)&lt;0.25,"0-25%",IF(INDEX(Summary!$AX:$AX,$AH105)&lt;0.5,"25-50%",IF(INDEX(Summary!$AX:$AX,$AH105)&lt;0.75,"50-75%","75-100%"))))</f>
        <v>75-100%</v>
      </c>
      <c r="K105" t="str">
        <f t="array" ref="K105">IF($A105="","",INDEX(Summary!$AY:$AY,$AH105)&amp;"")</f>
        <v/>
      </c>
      <c r="L105" s="1">
        <f>IF($A105="","",Summary!$P$2+MOD(ROW()-2,30))</f>
        <v>46240</v>
      </c>
      <c r="M105">
        <f t="shared" si="11"/>
        <v>14</v>
      </c>
      <c r="N105">
        <f t="shared" si="12"/>
        <v>6</v>
      </c>
      <c r="O105" t="str">
        <f t="shared" si="13"/>
        <v>Aug-2026</v>
      </c>
      <c r="P105">
        <f t="shared" ca="1" si="14"/>
        <v>1</v>
      </c>
      <c r="Q105" s="2">
        <f t="array" ref="Q105">IF($A105="",0,IFERROR(INDEX(Summary!$P$3:$AS$67,$AH105-2,$M105),0))</f>
        <v>0</v>
      </c>
      <c r="R105" s="2">
        <f t="array" ref="R105">IF($A105="",0,ROUND(IFERROR(INDEX(Summary!$O:$O,$AH105),0)/30,0))</f>
        <v>0</v>
      </c>
      <c r="S105">
        <f t="shared" si="15"/>
        <v>0</v>
      </c>
      <c r="T105" s="2">
        <f t="array" ref="T105">IF($S105=1,IFERROR(INDEX(Summary!$O:$O,$AH105),0),0)</f>
        <v>0</v>
      </c>
      <c r="U105" s="2">
        <f t="array" ref="U105">IF($S105=1,IFERROR(INDEX(Summary!$AT:$AT,$AH105),0),0)</f>
        <v>0</v>
      </c>
      <c r="V105" s="2">
        <f t="shared" si="16"/>
        <v>0</v>
      </c>
      <c r="W105" s="2">
        <f t="array" ref="W105">IF($S105=1,IFERROR(INDEX(Summary!$AZ:$AZ,$AH105),0),0)</f>
        <v>0</v>
      </c>
      <c r="X105" s="3">
        <f t="array" ref="X105">IF($S105=1,IFERROR(INDEX(Summary!$BA:$BA,$AH105),0),0)</f>
        <v>0</v>
      </c>
      <c r="Y105" s="2">
        <f t="array" ref="Y105">IF($S105=1,IFERROR(INDEX(Summary!$G:$G,$AH105),0),0)</f>
        <v>0</v>
      </c>
      <c r="Z105" s="2">
        <f t="array" ref="Z105">IF($S105=1,IFERROR(INDEX(Summary!$H:$H,$AH105),0),0)</f>
        <v>0</v>
      </c>
      <c r="AA105" s="2">
        <f t="array" ref="AA105">IF($S105=1,IFERROR(INDEX(Summary!$I:$I,$AH105),0),0)</f>
        <v>0</v>
      </c>
      <c r="AB105" s="2">
        <f t="array" ref="AB105">IF($S105=1,IFERROR(INDEX(Summary!$J:$J,$AH105),0),0)</f>
        <v>0</v>
      </c>
      <c r="AC105" s="2">
        <f t="array" ref="AC105">IF($S105=1,IFERROR(INDEX(Summary!$K:$K,$AH105),0),0)</f>
        <v>0</v>
      </c>
      <c r="AD105" s="2">
        <f t="array" ref="AD105">IF($S105=1,IFERROR(INDEX(Summary!$L:$L,$AH105),0),0)</f>
        <v>0</v>
      </c>
      <c r="AE105" s="2">
        <f t="array" ref="AE105">IF($S105=1,IFERROR(INDEX(Summary!$M:$M,$AH105),0),0)</f>
        <v>0</v>
      </c>
      <c r="AF105" s="2">
        <f t="array" ref="AF105">IF($S105=1,IFERROR(INDEX(Summary!$N:$N,$AH105),0),0)</f>
        <v>0</v>
      </c>
      <c r="AG105">
        <f t="array" ref="AG105">IF($A105="","",IFERROR(INDEX(Summary!$BB:$BB,$AH105),0))</f>
        <v>0</v>
      </c>
      <c r="AH105">
        <f t="shared" si="17"/>
        <v>6</v>
      </c>
    </row>
    <row r="106" spans="1:34" hidden="1">
      <c r="A106" t="str">
        <f t="array" ref="A106">IFERROR(INDEX(Summary!$D:$D,$AH106)&amp;"","")</f>
        <v>FG00723</v>
      </c>
      <c r="B106" t="str">
        <f t="array" ref="B106">IF($A106="","",INDEX(Summary!$E:$E,$AH106))</f>
        <v>Jowar Atta (Stoneground) - 1kg khapli for international ( 3kg and 5kg added)</v>
      </c>
      <c r="C106" t="str">
        <f t="array" ref="C106">IF($A106="","",INDEX(Summary!$B:$B,$AH106))</f>
        <v>Atta</v>
      </c>
      <c r="D106" t="str">
        <f t="array" ref="D106">IF($A106="","",INDEX(Summary!$C:$C,$AH106))</f>
        <v>C6</v>
      </c>
      <c r="E106">
        <f t="array" ref="E106">IF($A106="","",INDEX(Summary!$F:$F,$AH106))</f>
        <v>1</v>
      </c>
      <c r="F106" t="str">
        <f t="array" ref="F106">IF($A106="","",INDEX(Summary!$BC:$BC,$AH106)&amp;"")</f>
        <v/>
      </c>
      <c r="G106" t="e">
        <f t="shared" si="9"/>
        <v>#VALUE!</v>
      </c>
      <c r="H106">
        <f t="shared" si="10"/>
        <v>0</v>
      </c>
      <c r="I106" t="str">
        <f t="array" ref="I106">IF($A106="","",IF(IFERROR(INDEX(Summary!$BA:$BA,$AH106),0)&lt;1,"Under 1 day",IF(INDEX(Summary!$BA:$BA,$AH106)&lt;3,"1-3 days",IF(INDEX(Summary!$BA:$BA,$AH106)&lt;7,"3-7 days","7+ days"))))</f>
        <v>Under 1 day</v>
      </c>
      <c r="J106" t="str">
        <f t="array" ref="J106">IF($A106="","",IF(IFERROR(INDEX(Summary!$AX:$AX,$AH106),0)&lt;0.25,"0-25%",IF(INDEX(Summary!$AX:$AX,$AH106)&lt;0.5,"25-50%",IF(INDEX(Summary!$AX:$AX,$AH106)&lt;0.75,"50-75%","75-100%"))))</f>
        <v>75-100%</v>
      </c>
      <c r="K106" t="str">
        <f t="array" ref="K106">IF($A106="","",INDEX(Summary!$AY:$AY,$AH106)&amp;"")</f>
        <v/>
      </c>
      <c r="L106" s="1">
        <f>IF($A106="","",Summary!$P$2+MOD(ROW()-2,30))</f>
        <v>46241</v>
      </c>
      <c r="M106">
        <f t="shared" si="11"/>
        <v>15</v>
      </c>
      <c r="N106">
        <f t="shared" si="12"/>
        <v>7</v>
      </c>
      <c r="O106" t="str">
        <f t="shared" si="13"/>
        <v>Aug-2026</v>
      </c>
      <c r="P106">
        <f t="shared" ca="1" si="14"/>
        <v>1</v>
      </c>
      <c r="Q106" s="2">
        <f t="array" ref="Q106">IF($A106="",0,IFERROR(INDEX(Summary!$P$3:$AS$67,$AH106-2,$M106),0))</f>
        <v>0</v>
      </c>
      <c r="R106" s="2">
        <f t="array" ref="R106">IF($A106="",0,ROUND(IFERROR(INDEX(Summary!$O:$O,$AH106),0)/30,0))</f>
        <v>0</v>
      </c>
      <c r="S106">
        <f t="shared" si="15"/>
        <v>0</v>
      </c>
      <c r="T106" s="2">
        <f t="array" ref="T106">IF($S106=1,IFERROR(INDEX(Summary!$O:$O,$AH106),0),0)</f>
        <v>0</v>
      </c>
      <c r="U106" s="2">
        <f t="array" ref="U106">IF($S106=1,IFERROR(INDEX(Summary!$AT:$AT,$AH106),0),0)</f>
        <v>0</v>
      </c>
      <c r="V106" s="2">
        <f t="shared" si="16"/>
        <v>0</v>
      </c>
      <c r="W106" s="2">
        <f t="array" ref="W106">IF($S106=1,IFERROR(INDEX(Summary!$AZ:$AZ,$AH106),0),0)</f>
        <v>0</v>
      </c>
      <c r="X106" s="3">
        <f t="array" ref="X106">IF($S106=1,IFERROR(INDEX(Summary!$BA:$BA,$AH106),0),0)</f>
        <v>0</v>
      </c>
      <c r="Y106" s="2">
        <f t="array" ref="Y106">IF($S106=1,IFERROR(INDEX(Summary!$G:$G,$AH106),0),0)</f>
        <v>0</v>
      </c>
      <c r="Z106" s="2">
        <f t="array" ref="Z106">IF($S106=1,IFERROR(INDEX(Summary!$H:$H,$AH106),0),0)</f>
        <v>0</v>
      </c>
      <c r="AA106" s="2">
        <f t="array" ref="AA106">IF($S106=1,IFERROR(INDEX(Summary!$I:$I,$AH106),0),0)</f>
        <v>0</v>
      </c>
      <c r="AB106" s="2">
        <f t="array" ref="AB106">IF($S106=1,IFERROR(INDEX(Summary!$J:$J,$AH106),0),0)</f>
        <v>0</v>
      </c>
      <c r="AC106" s="2">
        <f t="array" ref="AC106">IF($S106=1,IFERROR(INDEX(Summary!$K:$K,$AH106),0),0)</f>
        <v>0</v>
      </c>
      <c r="AD106" s="2">
        <f t="array" ref="AD106">IF($S106=1,IFERROR(INDEX(Summary!$L:$L,$AH106),0),0)</f>
        <v>0</v>
      </c>
      <c r="AE106" s="2">
        <f t="array" ref="AE106">IF($S106=1,IFERROR(INDEX(Summary!$M:$M,$AH106),0),0)</f>
        <v>0</v>
      </c>
      <c r="AF106" s="2">
        <f t="array" ref="AF106">IF($S106=1,IFERROR(INDEX(Summary!$N:$N,$AH106),0),0)</f>
        <v>0</v>
      </c>
      <c r="AG106">
        <f t="array" ref="AG106">IF($A106="","",IFERROR(INDEX(Summary!$BB:$BB,$AH106),0))</f>
        <v>0</v>
      </c>
      <c r="AH106">
        <f t="shared" si="17"/>
        <v>6</v>
      </c>
    </row>
    <row r="107" spans="1:34" hidden="1">
      <c r="A107" t="str">
        <f t="array" ref="A107">IFERROR(INDEX(Summary!$D:$D,$AH107)&amp;"","")</f>
        <v>FG00723</v>
      </c>
      <c r="B107" t="str">
        <f t="array" ref="B107">IF($A107="","",INDEX(Summary!$E:$E,$AH107))</f>
        <v>Jowar Atta (Stoneground) - 1kg khapli for international ( 3kg and 5kg added)</v>
      </c>
      <c r="C107" t="str">
        <f t="array" ref="C107">IF($A107="","",INDEX(Summary!$B:$B,$AH107))</f>
        <v>Atta</v>
      </c>
      <c r="D107" t="str">
        <f t="array" ref="D107">IF($A107="","",INDEX(Summary!$C:$C,$AH107))</f>
        <v>C6</v>
      </c>
      <c r="E107">
        <f t="array" ref="E107">IF($A107="","",INDEX(Summary!$F:$F,$AH107))</f>
        <v>1</v>
      </c>
      <c r="F107" t="str">
        <f t="array" ref="F107">IF($A107="","",INDEX(Summary!$BC:$BC,$AH107)&amp;"")</f>
        <v/>
      </c>
      <c r="G107" t="e">
        <f t="shared" si="9"/>
        <v>#VALUE!</v>
      </c>
      <c r="H107">
        <f t="shared" si="10"/>
        <v>0</v>
      </c>
      <c r="I107" t="str">
        <f t="array" ref="I107">IF($A107="","",IF(IFERROR(INDEX(Summary!$BA:$BA,$AH107),0)&lt;1,"Under 1 day",IF(INDEX(Summary!$BA:$BA,$AH107)&lt;3,"1-3 days",IF(INDEX(Summary!$BA:$BA,$AH107)&lt;7,"3-7 days","7+ days"))))</f>
        <v>Under 1 day</v>
      </c>
      <c r="J107" t="str">
        <f t="array" ref="J107">IF($A107="","",IF(IFERROR(INDEX(Summary!$AX:$AX,$AH107),0)&lt;0.25,"0-25%",IF(INDEX(Summary!$AX:$AX,$AH107)&lt;0.5,"25-50%",IF(INDEX(Summary!$AX:$AX,$AH107)&lt;0.75,"50-75%","75-100%"))))</f>
        <v>75-100%</v>
      </c>
      <c r="K107" t="str">
        <f t="array" ref="K107">IF($A107="","",INDEX(Summary!$AY:$AY,$AH107)&amp;"")</f>
        <v/>
      </c>
      <c r="L107" s="1">
        <f>IF($A107="","",Summary!$P$2+MOD(ROW()-2,30))</f>
        <v>46242</v>
      </c>
      <c r="M107">
        <f t="shared" si="11"/>
        <v>16</v>
      </c>
      <c r="N107">
        <f t="shared" si="12"/>
        <v>8</v>
      </c>
      <c r="O107" t="str">
        <f t="shared" si="13"/>
        <v>Aug-2026</v>
      </c>
      <c r="P107">
        <f t="shared" ca="1" si="14"/>
        <v>1</v>
      </c>
      <c r="Q107" s="2">
        <f t="array" ref="Q107">IF($A107="",0,IFERROR(INDEX(Summary!$P$3:$AS$67,$AH107-2,$M107),0))</f>
        <v>0</v>
      </c>
      <c r="R107" s="2">
        <f t="array" ref="R107">IF($A107="",0,ROUND(IFERROR(INDEX(Summary!$O:$O,$AH107),0)/30,0))</f>
        <v>0</v>
      </c>
      <c r="S107">
        <f t="shared" si="15"/>
        <v>0</v>
      </c>
      <c r="T107" s="2">
        <f t="array" ref="T107">IF($S107=1,IFERROR(INDEX(Summary!$O:$O,$AH107),0),0)</f>
        <v>0</v>
      </c>
      <c r="U107" s="2">
        <f t="array" ref="U107">IF($S107=1,IFERROR(INDEX(Summary!$AT:$AT,$AH107),0),0)</f>
        <v>0</v>
      </c>
      <c r="V107" s="2">
        <f t="shared" si="16"/>
        <v>0</v>
      </c>
      <c r="W107" s="2">
        <f t="array" ref="W107">IF($S107=1,IFERROR(INDEX(Summary!$AZ:$AZ,$AH107),0),0)</f>
        <v>0</v>
      </c>
      <c r="X107" s="3">
        <f t="array" ref="X107">IF($S107=1,IFERROR(INDEX(Summary!$BA:$BA,$AH107),0),0)</f>
        <v>0</v>
      </c>
      <c r="Y107" s="2">
        <f t="array" ref="Y107">IF($S107=1,IFERROR(INDEX(Summary!$G:$G,$AH107),0),0)</f>
        <v>0</v>
      </c>
      <c r="Z107" s="2">
        <f t="array" ref="Z107">IF($S107=1,IFERROR(INDEX(Summary!$H:$H,$AH107),0),0)</f>
        <v>0</v>
      </c>
      <c r="AA107" s="2">
        <f t="array" ref="AA107">IF($S107=1,IFERROR(INDEX(Summary!$I:$I,$AH107),0),0)</f>
        <v>0</v>
      </c>
      <c r="AB107" s="2">
        <f t="array" ref="AB107">IF($S107=1,IFERROR(INDEX(Summary!$J:$J,$AH107),0),0)</f>
        <v>0</v>
      </c>
      <c r="AC107" s="2">
        <f t="array" ref="AC107">IF($S107=1,IFERROR(INDEX(Summary!$K:$K,$AH107),0),0)</f>
        <v>0</v>
      </c>
      <c r="AD107" s="2">
        <f t="array" ref="AD107">IF($S107=1,IFERROR(INDEX(Summary!$L:$L,$AH107),0),0)</f>
        <v>0</v>
      </c>
      <c r="AE107" s="2">
        <f t="array" ref="AE107">IF($S107=1,IFERROR(INDEX(Summary!$M:$M,$AH107),0),0)</f>
        <v>0</v>
      </c>
      <c r="AF107" s="2">
        <f t="array" ref="AF107">IF($S107=1,IFERROR(INDEX(Summary!$N:$N,$AH107),0),0)</f>
        <v>0</v>
      </c>
      <c r="AG107">
        <f t="array" ref="AG107">IF($A107="","",IFERROR(INDEX(Summary!$BB:$BB,$AH107),0))</f>
        <v>0</v>
      </c>
      <c r="AH107">
        <f t="shared" si="17"/>
        <v>6</v>
      </c>
    </row>
    <row r="108" spans="1:34" hidden="1">
      <c r="A108" t="str">
        <f t="array" ref="A108">IFERROR(INDEX(Summary!$D:$D,$AH108)&amp;"","")</f>
        <v>FG00723</v>
      </c>
      <c r="B108" t="str">
        <f t="array" ref="B108">IF($A108="","",INDEX(Summary!$E:$E,$AH108))</f>
        <v>Jowar Atta (Stoneground) - 1kg khapli for international ( 3kg and 5kg added)</v>
      </c>
      <c r="C108" t="str">
        <f t="array" ref="C108">IF($A108="","",INDEX(Summary!$B:$B,$AH108))</f>
        <v>Atta</v>
      </c>
      <c r="D108" t="str">
        <f t="array" ref="D108">IF($A108="","",INDEX(Summary!$C:$C,$AH108))</f>
        <v>C6</v>
      </c>
      <c r="E108">
        <f t="array" ref="E108">IF($A108="","",INDEX(Summary!$F:$F,$AH108))</f>
        <v>1</v>
      </c>
      <c r="F108" t="str">
        <f t="array" ref="F108">IF($A108="","",INDEX(Summary!$BC:$BC,$AH108)&amp;"")</f>
        <v/>
      </c>
      <c r="G108" t="e">
        <f t="shared" si="9"/>
        <v>#VALUE!</v>
      </c>
      <c r="H108">
        <f t="shared" si="10"/>
        <v>0</v>
      </c>
      <c r="I108" t="str">
        <f t="array" ref="I108">IF($A108="","",IF(IFERROR(INDEX(Summary!$BA:$BA,$AH108),0)&lt;1,"Under 1 day",IF(INDEX(Summary!$BA:$BA,$AH108)&lt;3,"1-3 days",IF(INDEX(Summary!$BA:$BA,$AH108)&lt;7,"3-7 days","7+ days"))))</f>
        <v>Under 1 day</v>
      </c>
      <c r="J108" t="str">
        <f t="array" ref="J108">IF($A108="","",IF(IFERROR(INDEX(Summary!$AX:$AX,$AH108),0)&lt;0.25,"0-25%",IF(INDEX(Summary!$AX:$AX,$AH108)&lt;0.5,"25-50%",IF(INDEX(Summary!$AX:$AX,$AH108)&lt;0.75,"50-75%","75-100%"))))</f>
        <v>75-100%</v>
      </c>
      <c r="K108" t="str">
        <f t="array" ref="K108">IF($A108="","",INDEX(Summary!$AY:$AY,$AH108)&amp;"")</f>
        <v/>
      </c>
      <c r="L108" s="1">
        <f>IF($A108="","",Summary!$P$2+MOD(ROW()-2,30))</f>
        <v>46243</v>
      </c>
      <c r="M108">
        <f t="shared" si="11"/>
        <v>17</v>
      </c>
      <c r="N108">
        <f t="shared" si="12"/>
        <v>9</v>
      </c>
      <c r="O108" t="str">
        <f t="shared" si="13"/>
        <v>Aug-2026</v>
      </c>
      <c r="P108">
        <f t="shared" ca="1" si="14"/>
        <v>1</v>
      </c>
      <c r="Q108" s="2">
        <f t="array" ref="Q108">IF($A108="",0,IFERROR(INDEX(Summary!$P$3:$AS$67,$AH108-2,$M108),0))</f>
        <v>0</v>
      </c>
      <c r="R108" s="2">
        <f t="array" ref="R108">IF($A108="",0,ROUND(IFERROR(INDEX(Summary!$O:$O,$AH108),0)/30,0))</f>
        <v>0</v>
      </c>
      <c r="S108">
        <f t="shared" si="15"/>
        <v>0</v>
      </c>
      <c r="T108" s="2">
        <f t="array" ref="T108">IF($S108=1,IFERROR(INDEX(Summary!$O:$O,$AH108),0),0)</f>
        <v>0</v>
      </c>
      <c r="U108" s="2">
        <f t="array" ref="U108">IF($S108=1,IFERROR(INDEX(Summary!$AT:$AT,$AH108),0),0)</f>
        <v>0</v>
      </c>
      <c r="V108" s="2">
        <f t="shared" si="16"/>
        <v>0</v>
      </c>
      <c r="W108" s="2">
        <f t="array" ref="W108">IF($S108=1,IFERROR(INDEX(Summary!$AZ:$AZ,$AH108),0),0)</f>
        <v>0</v>
      </c>
      <c r="X108" s="3">
        <f t="array" ref="X108">IF($S108=1,IFERROR(INDEX(Summary!$BA:$BA,$AH108),0),0)</f>
        <v>0</v>
      </c>
      <c r="Y108" s="2">
        <f t="array" ref="Y108">IF($S108=1,IFERROR(INDEX(Summary!$G:$G,$AH108),0),0)</f>
        <v>0</v>
      </c>
      <c r="Z108" s="2">
        <f t="array" ref="Z108">IF($S108=1,IFERROR(INDEX(Summary!$H:$H,$AH108),0),0)</f>
        <v>0</v>
      </c>
      <c r="AA108" s="2">
        <f t="array" ref="AA108">IF($S108=1,IFERROR(INDEX(Summary!$I:$I,$AH108),0),0)</f>
        <v>0</v>
      </c>
      <c r="AB108" s="2">
        <f t="array" ref="AB108">IF($S108=1,IFERROR(INDEX(Summary!$J:$J,$AH108),0),0)</f>
        <v>0</v>
      </c>
      <c r="AC108" s="2">
        <f t="array" ref="AC108">IF($S108=1,IFERROR(INDEX(Summary!$K:$K,$AH108),0),0)</f>
        <v>0</v>
      </c>
      <c r="AD108" s="2">
        <f t="array" ref="AD108">IF($S108=1,IFERROR(INDEX(Summary!$L:$L,$AH108),0),0)</f>
        <v>0</v>
      </c>
      <c r="AE108" s="2">
        <f t="array" ref="AE108">IF($S108=1,IFERROR(INDEX(Summary!$M:$M,$AH108),0),0)</f>
        <v>0</v>
      </c>
      <c r="AF108" s="2">
        <f t="array" ref="AF108">IF($S108=1,IFERROR(INDEX(Summary!$N:$N,$AH108),0),0)</f>
        <v>0</v>
      </c>
      <c r="AG108">
        <f t="array" ref="AG108">IF($A108="","",IFERROR(INDEX(Summary!$BB:$BB,$AH108),0))</f>
        <v>0</v>
      </c>
      <c r="AH108">
        <f t="shared" si="17"/>
        <v>6</v>
      </c>
    </row>
    <row r="109" spans="1:34" hidden="1">
      <c r="A109" t="str">
        <f t="array" ref="A109">IFERROR(INDEX(Summary!$D:$D,$AH109)&amp;"","")</f>
        <v>FG00723</v>
      </c>
      <c r="B109" t="str">
        <f t="array" ref="B109">IF($A109="","",INDEX(Summary!$E:$E,$AH109))</f>
        <v>Jowar Atta (Stoneground) - 1kg khapli for international ( 3kg and 5kg added)</v>
      </c>
      <c r="C109" t="str">
        <f t="array" ref="C109">IF($A109="","",INDEX(Summary!$B:$B,$AH109))</f>
        <v>Atta</v>
      </c>
      <c r="D109" t="str">
        <f t="array" ref="D109">IF($A109="","",INDEX(Summary!$C:$C,$AH109))</f>
        <v>C6</v>
      </c>
      <c r="E109">
        <f t="array" ref="E109">IF($A109="","",INDEX(Summary!$F:$F,$AH109))</f>
        <v>1</v>
      </c>
      <c r="F109" t="str">
        <f t="array" ref="F109">IF($A109="","",INDEX(Summary!$BC:$BC,$AH109)&amp;"")</f>
        <v/>
      </c>
      <c r="G109" t="e">
        <f t="shared" si="9"/>
        <v>#VALUE!</v>
      </c>
      <c r="H109">
        <f t="shared" si="10"/>
        <v>0</v>
      </c>
      <c r="I109" t="str">
        <f t="array" ref="I109">IF($A109="","",IF(IFERROR(INDEX(Summary!$BA:$BA,$AH109),0)&lt;1,"Under 1 day",IF(INDEX(Summary!$BA:$BA,$AH109)&lt;3,"1-3 days",IF(INDEX(Summary!$BA:$BA,$AH109)&lt;7,"3-7 days","7+ days"))))</f>
        <v>Under 1 day</v>
      </c>
      <c r="J109" t="str">
        <f t="array" ref="J109">IF($A109="","",IF(IFERROR(INDEX(Summary!$AX:$AX,$AH109),0)&lt;0.25,"0-25%",IF(INDEX(Summary!$AX:$AX,$AH109)&lt;0.5,"25-50%",IF(INDEX(Summary!$AX:$AX,$AH109)&lt;0.75,"50-75%","75-100%"))))</f>
        <v>75-100%</v>
      </c>
      <c r="K109" t="str">
        <f t="array" ref="K109">IF($A109="","",INDEX(Summary!$AY:$AY,$AH109)&amp;"")</f>
        <v/>
      </c>
      <c r="L109" s="1">
        <f>IF($A109="","",Summary!$P$2+MOD(ROW()-2,30))</f>
        <v>46244</v>
      </c>
      <c r="M109">
        <f t="shared" si="11"/>
        <v>18</v>
      </c>
      <c r="N109">
        <f t="shared" si="12"/>
        <v>10</v>
      </c>
      <c r="O109" t="str">
        <f t="shared" si="13"/>
        <v>Aug-2026</v>
      </c>
      <c r="P109">
        <f t="shared" ca="1" si="14"/>
        <v>1</v>
      </c>
      <c r="Q109" s="2">
        <f t="array" ref="Q109">IF($A109="",0,IFERROR(INDEX(Summary!$P$3:$AS$67,$AH109-2,$M109),0))</f>
        <v>0</v>
      </c>
      <c r="R109" s="2">
        <f t="array" ref="R109">IF($A109="",0,ROUND(IFERROR(INDEX(Summary!$O:$O,$AH109),0)/30,0))</f>
        <v>0</v>
      </c>
      <c r="S109">
        <f t="shared" si="15"/>
        <v>0</v>
      </c>
      <c r="T109" s="2">
        <f t="array" ref="T109">IF($S109=1,IFERROR(INDEX(Summary!$O:$O,$AH109),0),0)</f>
        <v>0</v>
      </c>
      <c r="U109" s="2">
        <f t="array" ref="U109">IF($S109=1,IFERROR(INDEX(Summary!$AT:$AT,$AH109),0),0)</f>
        <v>0</v>
      </c>
      <c r="V109" s="2">
        <f t="shared" si="16"/>
        <v>0</v>
      </c>
      <c r="W109" s="2">
        <f t="array" ref="W109">IF($S109=1,IFERROR(INDEX(Summary!$AZ:$AZ,$AH109),0),0)</f>
        <v>0</v>
      </c>
      <c r="X109" s="3">
        <f t="array" ref="X109">IF($S109=1,IFERROR(INDEX(Summary!$BA:$BA,$AH109),0),0)</f>
        <v>0</v>
      </c>
      <c r="Y109" s="2">
        <f t="array" ref="Y109">IF($S109=1,IFERROR(INDEX(Summary!$G:$G,$AH109),0),0)</f>
        <v>0</v>
      </c>
      <c r="Z109" s="2">
        <f t="array" ref="Z109">IF($S109=1,IFERROR(INDEX(Summary!$H:$H,$AH109),0),0)</f>
        <v>0</v>
      </c>
      <c r="AA109" s="2">
        <f t="array" ref="AA109">IF($S109=1,IFERROR(INDEX(Summary!$I:$I,$AH109),0),0)</f>
        <v>0</v>
      </c>
      <c r="AB109" s="2">
        <f t="array" ref="AB109">IF($S109=1,IFERROR(INDEX(Summary!$J:$J,$AH109),0),0)</f>
        <v>0</v>
      </c>
      <c r="AC109" s="2">
        <f t="array" ref="AC109">IF($S109=1,IFERROR(INDEX(Summary!$K:$K,$AH109),0),0)</f>
        <v>0</v>
      </c>
      <c r="AD109" s="2">
        <f t="array" ref="AD109">IF($S109=1,IFERROR(INDEX(Summary!$L:$L,$AH109),0),0)</f>
        <v>0</v>
      </c>
      <c r="AE109" s="2">
        <f t="array" ref="AE109">IF($S109=1,IFERROR(INDEX(Summary!$M:$M,$AH109),0),0)</f>
        <v>0</v>
      </c>
      <c r="AF109" s="2">
        <f t="array" ref="AF109">IF($S109=1,IFERROR(INDEX(Summary!$N:$N,$AH109),0),0)</f>
        <v>0</v>
      </c>
      <c r="AG109">
        <f t="array" ref="AG109">IF($A109="","",IFERROR(INDEX(Summary!$BB:$BB,$AH109),0))</f>
        <v>0</v>
      </c>
      <c r="AH109">
        <f t="shared" si="17"/>
        <v>6</v>
      </c>
    </row>
    <row r="110" spans="1:34" hidden="1">
      <c r="A110" t="str">
        <f t="array" ref="A110">IFERROR(INDEX(Summary!$D:$D,$AH110)&amp;"","")</f>
        <v>FG00723</v>
      </c>
      <c r="B110" t="str">
        <f t="array" ref="B110">IF($A110="","",INDEX(Summary!$E:$E,$AH110))</f>
        <v>Jowar Atta (Stoneground) - 1kg khapli for international ( 3kg and 5kg added)</v>
      </c>
      <c r="C110" t="str">
        <f t="array" ref="C110">IF($A110="","",INDEX(Summary!$B:$B,$AH110))</f>
        <v>Atta</v>
      </c>
      <c r="D110" t="str">
        <f t="array" ref="D110">IF($A110="","",INDEX(Summary!$C:$C,$AH110))</f>
        <v>C6</v>
      </c>
      <c r="E110">
        <f t="array" ref="E110">IF($A110="","",INDEX(Summary!$F:$F,$AH110))</f>
        <v>1</v>
      </c>
      <c r="F110" t="str">
        <f t="array" ref="F110">IF($A110="","",INDEX(Summary!$BC:$BC,$AH110)&amp;"")</f>
        <v/>
      </c>
      <c r="G110" t="e">
        <f t="shared" si="9"/>
        <v>#VALUE!</v>
      </c>
      <c r="H110">
        <f t="shared" si="10"/>
        <v>0</v>
      </c>
      <c r="I110" t="str">
        <f t="array" ref="I110">IF($A110="","",IF(IFERROR(INDEX(Summary!$BA:$BA,$AH110),0)&lt;1,"Under 1 day",IF(INDEX(Summary!$BA:$BA,$AH110)&lt;3,"1-3 days",IF(INDEX(Summary!$BA:$BA,$AH110)&lt;7,"3-7 days","7+ days"))))</f>
        <v>Under 1 day</v>
      </c>
      <c r="J110" t="str">
        <f t="array" ref="J110">IF($A110="","",IF(IFERROR(INDEX(Summary!$AX:$AX,$AH110),0)&lt;0.25,"0-25%",IF(INDEX(Summary!$AX:$AX,$AH110)&lt;0.5,"25-50%",IF(INDEX(Summary!$AX:$AX,$AH110)&lt;0.75,"50-75%","75-100%"))))</f>
        <v>75-100%</v>
      </c>
      <c r="K110" t="str">
        <f t="array" ref="K110">IF($A110="","",INDEX(Summary!$AY:$AY,$AH110)&amp;"")</f>
        <v/>
      </c>
      <c r="L110" s="1">
        <f>IF($A110="","",Summary!$P$2+MOD(ROW()-2,30))</f>
        <v>46245</v>
      </c>
      <c r="M110">
        <f t="shared" si="11"/>
        <v>19</v>
      </c>
      <c r="N110">
        <f t="shared" si="12"/>
        <v>11</v>
      </c>
      <c r="O110" t="str">
        <f t="shared" si="13"/>
        <v>Aug-2026</v>
      </c>
      <c r="P110">
        <f t="shared" ca="1" si="14"/>
        <v>1</v>
      </c>
      <c r="Q110" s="2">
        <f t="array" ref="Q110">IF($A110="",0,IFERROR(INDEX(Summary!$P$3:$AS$67,$AH110-2,$M110),0))</f>
        <v>0</v>
      </c>
      <c r="R110" s="2">
        <f t="array" ref="R110">IF($A110="",0,ROUND(IFERROR(INDEX(Summary!$O:$O,$AH110),0)/30,0))</f>
        <v>0</v>
      </c>
      <c r="S110">
        <f t="shared" si="15"/>
        <v>0</v>
      </c>
      <c r="T110" s="2">
        <f t="array" ref="T110">IF($S110=1,IFERROR(INDEX(Summary!$O:$O,$AH110),0),0)</f>
        <v>0</v>
      </c>
      <c r="U110" s="2">
        <f t="array" ref="U110">IF($S110=1,IFERROR(INDEX(Summary!$AT:$AT,$AH110),0),0)</f>
        <v>0</v>
      </c>
      <c r="V110" s="2">
        <f t="shared" si="16"/>
        <v>0</v>
      </c>
      <c r="W110" s="2">
        <f t="array" ref="W110">IF($S110=1,IFERROR(INDEX(Summary!$AZ:$AZ,$AH110),0),0)</f>
        <v>0</v>
      </c>
      <c r="X110" s="3">
        <f t="array" ref="X110">IF($S110=1,IFERROR(INDEX(Summary!$BA:$BA,$AH110),0),0)</f>
        <v>0</v>
      </c>
      <c r="Y110" s="2">
        <f t="array" ref="Y110">IF($S110=1,IFERROR(INDEX(Summary!$G:$G,$AH110),0),0)</f>
        <v>0</v>
      </c>
      <c r="Z110" s="2">
        <f t="array" ref="Z110">IF($S110=1,IFERROR(INDEX(Summary!$H:$H,$AH110),0),0)</f>
        <v>0</v>
      </c>
      <c r="AA110" s="2">
        <f t="array" ref="AA110">IF($S110=1,IFERROR(INDEX(Summary!$I:$I,$AH110),0),0)</f>
        <v>0</v>
      </c>
      <c r="AB110" s="2">
        <f t="array" ref="AB110">IF($S110=1,IFERROR(INDEX(Summary!$J:$J,$AH110),0),0)</f>
        <v>0</v>
      </c>
      <c r="AC110" s="2">
        <f t="array" ref="AC110">IF($S110=1,IFERROR(INDEX(Summary!$K:$K,$AH110),0),0)</f>
        <v>0</v>
      </c>
      <c r="AD110" s="2">
        <f t="array" ref="AD110">IF($S110=1,IFERROR(INDEX(Summary!$L:$L,$AH110),0),0)</f>
        <v>0</v>
      </c>
      <c r="AE110" s="2">
        <f t="array" ref="AE110">IF($S110=1,IFERROR(INDEX(Summary!$M:$M,$AH110),0),0)</f>
        <v>0</v>
      </c>
      <c r="AF110" s="2">
        <f t="array" ref="AF110">IF($S110=1,IFERROR(INDEX(Summary!$N:$N,$AH110),0),0)</f>
        <v>0</v>
      </c>
      <c r="AG110">
        <f t="array" ref="AG110">IF($A110="","",IFERROR(INDEX(Summary!$BB:$BB,$AH110),0))</f>
        <v>0</v>
      </c>
      <c r="AH110">
        <f t="shared" si="17"/>
        <v>6</v>
      </c>
    </row>
    <row r="111" spans="1:34" hidden="1">
      <c r="A111" t="str">
        <f t="array" ref="A111">IFERROR(INDEX(Summary!$D:$D,$AH111)&amp;"","")</f>
        <v>FG00723</v>
      </c>
      <c r="B111" t="str">
        <f t="array" ref="B111">IF($A111="","",INDEX(Summary!$E:$E,$AH111))</f>
        <v>Jowar Atta (Stoneground) - 1kg khapli for international ( 3kg and 5kg added)</v>
      </c>
      <c r="C111" t="str">
        <f t="array" ref="C111">IF($A111="","",INDEX(Summary!$B:$B,$AH111))</f>
        <v>Atta</v>
      </c>
      <c r="D111" t="str">
        <f t="array" ref="D111">IF($A111="","",INDEX(Summary!$C:$C,$AH111))</f>
        <v>C6</v>
      </c>
      <c r="E111">
        <f t="array" ref="E111">IF($A111="","",INDEX(Summary!$F:$F,$AH111))</f>
        <v>1</v>
      </c>
      <c r="F111" t="str">
        <f t="array" ref="F111">IF($A111="","",INDEX(Summary!$BC:$BC,$AH111)&amp;"")</f>
        <v/>
      </c>
      <c r="G111" t="e">
        <f t="shared" si="9"/>
        <v>#VALUE!</v>
      </c>
      <c r="H111">
        <f t="shared" si="10"/>
        <v>0</v>
      </c>
      <c r="I111" t="str">
        <f t="array" ref="I111">IF($A111="","",IF(IFERROR(INDEX(Summary!$BA:$BA,$AH111),0)&lt;1,"Under 1 day",IF(INDEX(Summary!$BA:$BA,$AH111)&lt;3,"1-3 days",IF(INDEX(Summary!$BA:$BA,$AH111)&lt;7,"3-7 days","7+ days"))))</f>
        <v>Under 1 day</v>
      </c>
      <c r="J111" t="str">
        <f t="array" ref="J111">IF($A111="","",IF(IFERROR(INDEX(Summary!$AX:$AX,$AH111),0)&lt;0.25,"0-25%",IF(INDEX(Summary!$AX:$AX,$AH111)&lt;0.5,"25-50%",IF(INDEX(Summary!$AX:$AX,$AH111)&lt;0.75,"50-75%","75-100%"))))</f>
        <v>75-100%</v>
      </c>
      <c r="K111" t="str">
        <f t="array" ref="K111">IF($A111="","",INDEX(Summary!$AY:$AY,$AH111)&amp;"")</f>
        <v/>
      </c>
      <c r="L111" s="1">
        <f>IF($A111="","",Summary!$P$2+MOD(ROW()-2,30))</f>
        <v>46246</v>
      </c>
      <c r="M111">
        <f t="shared" si="11"/>
        <v>20</v>
      </c>
      <c r="N111">
        <f t="shared" si="12"/>
        <v>12</v>
      </c>
      <c r="O111" t="str">
        <f t="shared" si="13"/>
        <v>Aug-2026</v>
      </c>
      <c r="P111">
        <f t="shared" ca="1" si="14"/>
        <v>1</v>
      </c>
      <c r="Q111" s="2">
        <f t="array" ref="Q111">IF($A111="",0,IFERROR(INDEX(Summary!$P$3:$AS$67,$AH111-2,$M111),0))</f>
        <v>0</v>
      </c>
      <c r="R111" s="2">
        <f t="array" ref="R111">IF($A111="",0,ROUND(IFERROR(INDEX(Summary!$O:$O,$AH111),0)/30,0))</f>
        <v>0</v>
      </c>
      <c r="S111">
        <f t="shared" si="15"/>
        <v>0</v>
      </c>
      <c r="T111" s="2">
        <f t="array" ref="T111">IF($S111=1,IFERROR(INDEX(Summary!$O:$O,$AH111),0),0)</f>
        <v>0</v>
      </c>
      <c r="U111" s="2">
        <f t="array" ref="U111">IF($S111=1,IFERROR(INDEX(Summary!$AT:$AT,$AH111),0),0)</f>
        <v>0</v>
      </c>
      <c r="V111" s="2">
        <f t="shared" si="16"/>
        <v>0</v>
      </c>
      <c r="W111" s="2">
        <f t="array" ref="W111">IF($S111=1,IFERROR(INDEX(Summary!$AZ:$AZ,$AH111),0),0)</f>
        <v>0</v>
      </c>
      <c r="X111" s="3">
        <f t="array" ref="X111">IF($S111=1,IFERROR(INDEX(Summary!$BA:$BA,$AH111),0),0)</f>
        <v>0</v>
      </c>
      <c r="Y111" s="2">
        <f t="array" ref="Y111">IF($S111=1,IFERROR(INDEX(Summary!$G:$G,$AH111),0),0)</f>
        <v>0</v>
      </c>
      <c r="Z111" s="2">
        <f t="array" ref="Z111">IF($S111=1,IFERROR(INDEX(Summary!$H:$H,$AH111),0),0)</f>
        <v>0</v>
      </c>
      <c r="AA111" s="2">
        <f t="array" ref="AA111">IF($S111=1,IFERROR(INDEX(Summary!$I:$I,$AH111),0),0)</f>
        <v>0</v>
      </c>
      <c r="AB111" s="2">
        <f t="array" ref="AB111">IF($S111=1,IFERROR(INDEX(Summary!$J:$J,$AH111),0),0)</f>
        <v>0</v>
      </c>
      <c r="AC111" s="2">
        <f t="array" ref="AC111">IF($S111=1,IFERROR(INDEX(Summary!$K:$K,$AH111),0),0)</f>
        <v>0</v>
      </c>
      <c r="AD111" s="2">
        <f t="array" ref="AD111">IF($S111=1,IFERROR(INDEX(Summary!$L:$L,$AH111),0),0)</f>
        <v>0</v>
      </c>
      <c r="AE111" s="2">
        <f t="array" ref="AE111">IF($S111=1,IFERROR(INDEX(Summary!$M:$M,$AH111),0),0)</f>
        <v>0</v>
      </c>
      <c r="AF111" s="2">
        <f t="array" ref="AF111">IF($S111=1,IFERROR(INDEX(Summary!$N:$N,$AH111),0),0)</f>
        <v>0</v>
      </c>
      <c r="AG111">
        <f t="array" ref="AG111">IF($A111="","",IFERROR(INDEX(Summary!$BB:$BB,$AH111),0))</f>
        <v>0</v>
      </c>
      <c r="AH111">
        <f t="shared" si="17"/>
        <v>6</v>
      </c>
    </row>
    <row r="112" spans="1:34" hidden="1">
      <c r="A112" t="str">
        <f t="array" ref="A112">IFERROR(INDEX(Summary!$D:$D,$AH112)&amp;"","")</f>
        <v>FG00723</v>
      </c>
      <c r="B112" t="str">
        <f t="array" ref="B112">IF($A112="","",INDEX(Summary!$E:$E,$AH112))</f>
        <v>Jowar Atta (Stoneground) - 1kg khapli for international ( 3kg and 5kg added)</v>
      </c>
      <c r="C112" t="str">
        <f t="array" ref="C112">IF($A112="","",INDEX(Summary!$B:$B,$AH112))</f>
        <v>Atta</v>
      </c>
      <c r="D112" t="str">
        <f t="array" ref="D112">IF($A112="","",INDEX(Summary!$C:$C,$AH112))</f>
        <v>C6</v>
      </c>
      <c r="E112">
        <f t="array" ref="E112">IF($A112="","",INDEX(Summary!$F:$F,$AH112))</f>
        <v>1</v>
      </c>
      <c r="F112" t="str">
        <f t="array" ref="F112">IF($A112="","",INDEX(Summary!$BC:$BC,$AH112)&amp;"")</f>
        <v/>
      </c>
      <c r="G112" t="e">
        <f t="shared" si="9"/>
        <v>#VALUE!</v>
      </c>
      <c r="H112">
        <f t="shared" si="10"/>
        <v>0</v>
      </c>
      <c r="I112" t="str">
        <f t="array" ref="I112">IF($A112="","",IF(IFERROR(INDEX(Summary!$BA:$BA,$AH112),0)&lt;1,"Under 1 day",IF(INDEX(Summary!$BA:$BA,$AH112)&lt;3,"1-3 days",IF(INDEX(Summary!$BA:$BA,$AH112)&lt;7,"3-7 days","7+ days"))))</f>
        <v>Under 1 day</v>
      </c>
      <c r="J112" t="str">
        <f t="array" ref="J112">IF($A112="","",IF(IFERROR(INDEX(Summary!$AX:$AX,$AH112),0)&lt;0.25,"0-25%",IF(INDEX(Summary!$AX:$AX,$AH112)&lt;0.5,"25-50%",IF(INDEX(Summary!$AX:$AX,$AH112)&lt;0.75,"50-75%","75-100%"))))</f>
        <v>75-100%</v>
      </c>
      <c r="K112" t="str">
        <f t="array" ref="K112">IF($A112="","",INDEX(Summary!$AY:$AY,$AH112)&amp;"")</f>
        <v/>
      </c>
      <c r="L112" s="1">
        <f>IF($A112="","",Summary!$P$2+MOD(ROW()-2,30))</f>
        <v>46247</v>
      </c>
      <c r="M112">
        <f t="shared" si="11"/>
        <v>21</v>
      </c>
      <c r="N112">
        <f t="shared" si="12"/>
        <v>13</v>
      </c>
      <c r="O112" t="str">
        <f t="shared" si="13"/>
        <v>Aug-2026</v>
      </c>
      <c r="P112">
        <f t="shared" ca="1" si="14"/>
        <v>1</v>
      </c>
      <c r="Q112" s="2">
        <f t="array" ref="Q112">IF($A112="",0,IFERROR(INDEX(Summary!$P$3:$AS$67,$AH112-2,$M112),0))</f>
        <v>0</v>
      </c>
      <c r="R112" s="2">
        <f t="array" ref="R112">IF($A112="",0,ROUND(IFERROR(INDEX(Summary!$O:$O,$AH112),0)/30,0))</f>
        <v>0</v>
      </c>
      <c r="S112">
        <f t="shared" si="15"/>
        <v>0</v>
      </c>
      <c r="T112" s="2">
        <f t="array" ref="T112">IF($S112=1,IFERROR(INDEX(Summary!$O:$O,$AH112),0),0)</f>
        <v>0</v>
      </c>
      <c r="U112" s="2">
        <f t="array" ref="U112">IF($S112=1,IFERROR(INDEX(Summary!$AT:$AT,$AH112),0),0)</f>
        <v>0</v>
      </c>
      <c r="V112" s="2">
        <f t="shared" si="16"/>
        <v>0</v>
      </c>
      <c r="W112" s="2">
        <f t="array" ref="W112">IF($S112=1,IFERROR(INDEX(Summary!$AZ:$AZ,$AH112),0),0)</f>
        <v>0</v>
      </c>
      <c r="X112" s="3">
        <f t="array" ref="X112">IF($S112=1,IFERROR(INDEX(Summary!$BA:$BA,$AH112),0),0)</f>
        <v>0</v>
      </c>
      <c r="Y112" s="2">
        <f t="array" ref="Y112">IF($S112=1,IFERROR(INDEX(Summary!$G:$G,$AH112),0),0)</f>
        <v>0</v>
      </c>
      <c r="Z112" s="2">
        <f t="array" ref="Z112">IF($S112=1,IFERROR(INDEX(Summary!$H:$H,$AH112),0),0)</f>
        <v>0</v>
      </c>
      <c r="AA112" s="2">
        <f t="array" ref="AA112">IF($S112=1,IFERROR(INDEX(Summary!$I:$I,$AH112),0),0)</f>
        <v>0</v>
      </c>
      <c r="AB112" s="2">
        <f t="array" ref="AB112">IF($S112=1,IFERROR(INDEX(Summary!$J:$J,$AH112),0),0)</f>
        <v>0</v>
      </c>
      <c r="AC112" s="2">
        <f t="array" ref="AC112">IF($S112=1,IFERROR(INDEX(Summary!$K:$K,$AH112),0),0)</f>
        <v>0</v>
      </c>
      <c r="AD112" s="2">
        <f t="array" ref="AD112">IF($S112=1,IFERROR(INDEX(Summary!$L:$L,$AH112),0),0)</f>
        <v>0</v>
      </c>
      <c r="AE112" s="2">
        <f t="array" ref="AE112">IF($S112=1,IFERROR(INDEX(Summary!$M:$M,$AH112),0),0)</f>
        <v>0</v>
      </c>
      <c r="AF112" s="2">
        <f t="array" ref="AF112">IF($S112=1,IFERROR(INDEX(Summary!$N:$N,$AH112),0),0)</f>
        <v>0</v>
      </c>
      <c r="AG112">
        <f t="array" ref="AG112">IF($A112="","",IFERROR(INDEX(Summary!$BB:$BB,$AH112),0))</f>
        <v>0</v>
      </c>
      <c r="AH112">
        <f t="shared" si="17"/>
        <v>6</v>
      </c>
    </row>
    <row r="113" spans="1:34" hidden="1">
      <c r="A113" t="str">
        <f t="array" ref="A113">IFERROR(INDEX(Summary!$D:$D,$AH113)&amp;"","")</f>
        <v>FG00723</v>
      </c>
      <c r="B113" t="str">
        <f t="array" ref="B113">IF($A113="","",INDEX(Summary!$E:$E,$AH113))</f>
        <v>Jowar Atta (Stoneground) - 1kg khapli for international ( 3kg and 5kg added)</v>
      </c>
      <c r="C113" t="str">
        <f t="array" ref="C113">IF($A113="","",INDEX(Summary!$B:$B,$AH113))</f>
        <v>Atta</v>
      </c>
      <c r="D113" t="str">
        <f t="array" ref="D113">IF($A113="","",INDEX(Summary!$C:$C,$AH113))</f>
        <v>C6</v>
      </c>
      <c r="E113">
        <f t="array" ref="E113">IF($A113="","",INDEX(Summary!$F:$F,$AH113))</f>
        <v>1</v>
      </c>
      <c r="F113" t="str">
        <f t="array" ref="F113">IF($A113="","",INDEX(Summary!$BC:$BC,$AH113)&amp;"")</f>
        <v/>
      </c>
      <c r="G113" t="e">
        <f t="shared" si="9"/>
        <v>#VALUE!</v>
      </c>
      <c r="H113">
        <f t="shared" si="10"/>
        <v>0</v>
      </c>
      <c r="I113" t="str">
        <f t="array" ref="I113">IF($A113="","",IF(IFERROR(INDEX(Summary!$BA:$BA,$AH113),0)&lt;1,"Under 1 day",IF(INDEX(Summary!$BA:$BA,$AH113)&lt;3,"1-3 days",IF(INDEX(Summary!$BA:$BA,$AH113)&lt;7,"3-7 days","7+ days"))))</f>
        <v>Under 1 day</v>
      </c>
      <c r="J113" t="str">
        <f t="array" ref="J113">IF($A113="","",IF(IFERROR(INDEX(Summary!$AX:$AX,$AH113),0)&lt;0.25,"0-25%",IF(INDEX(Summary!$AX:$AX,$AH113)&lt;0.5,"25-50%",IF(INDEX(Summary!$AX:$AX,$AH113)&lt;0.75,"50-75%","75-100%"))))</f>
        <v>75-100%</v>
      </c>
      <c r="K113" t="str">
        <f t="array" ref="K113">IF($A113="","",INDEX(Summary!$AY:$AY,$AH113)&amp;"")</f>
        <v/>
      </c>
      <c r="L113" s="1">
        <f>IF($A113="","",Summary!$P$2+MOD(ROW()-2,30))</f>
        <v>46248</v>
      </c>
      <c r="M113">
        <f t="shared" si="11"/>
        <v>22</v>
      </c>
      <c r="N113">
        <f t="shared" si="12"/>
        <v>14</v>
      </c>
      <c r="O113" t="str">
        <f t="shared" si="13"/>
        <v>Aug-2026</v>
      </c>
      <c r="P113">
        <f t="shared" ca="1" si="14"/>
        <v>1</v>
      </c>
      <c r="Q113" s="2">
        <f t="array" ref="Q113">IF($A113="",0,IFERROR(INDEX(Summary!$P$3:$AS$67,$AH113-2,$M113),0))</f>
        <v>0</v>
      </c>
      <c r="R113" s="2">
        <f t="array" ref="R113">IF($A113="",0,ROUND(IFERROR(INDEX(Summary!$O:$O,$AH113),0)/30,0))</f>
        <v>0</v>
      </c>
      <c r="S113">
        <f t="shared" si="15"/>
        <v>0</v>
      </c>
      <c r="T113" s="2">
        <f t="array" ref="T113">IF($S113=1,IFERROR(INDEX(Summary!$O:$O,$AH113),0),0)</f>
        <v>0</v>
      </c>
      <c r="U113" s="2">
        <f t="array" ref="U113">IF($S113=1,IFERROR(INDEX(Summary!$AT:$AT,$AH113),0),0)</f>
        <v>0</v>
      </c>
      <c r="V113" s="2">
        <f t="shared" si="16"/>
        <v>0</v>
      </c>
      <c r="W113" s="2">
        <f t="array" ref="W113">IF($S113=1,IFERROR(INDEX(Summary!$AZ:$AZ,$AH113),0),0)</f>
        <v>0</v>
      </c>
      <c r="X113" s="3">
        <f t="array" ref="X113">IF($S113=1,IFERROR(INDEX(Summary!$BA:$BA,$AH113),0),0)</f>
        <v>0</v>
      </c>
      <c r="Y113" s="2">
        <f t="array" ref="Y113">IF($S113=1,IFERROR(INDEX(Summary!$G:$G,$AH113),0),0)</f>
        <v>0</v>
      </c>
      <c r="Z113" s="2">
        <f t="array" ref="Z113">IF($S113=1,IFERROR(INDEX(Summary!$H:$H,$AH113),0),0)</f>
        <v>0</v>
      </c>
      <c r="AA113" s="2">
        <f t="array" ref="AA113">IF($S113=1,IFERROR(INDEX(Summary!$I:$I,$AH113),0),0)</f>
        <v>0</v>
      </c>
      <c r="AB113" s="2">
        <f t="array" ref="AB113">IF($S113=1,IFERROR(INDEX(Summary!$J:$J,$AH113),0),0)</f>
        <v>0</v>
      </c>
      <c r="AC113" s="2">
        <f t="array" ref="AC113">IF($S113=1,IFERROR(INDEX(Summary!$K:$K,$AH113),0),0)</f>
        <v>0</v>
      </c>
      <c r="AD113" s="2">
        <f t="array" ref="AD113">IF($S113=1,IFERROR(INDEX(Summary!$L:$L,$AH113),0),0)</f>
        <v>0</v>
      </c>
      <c r="AE113" s="2">
        <f t="array" ref="AE113">IF($S113=1,IFERROR(INDEX(Summary!$M:$M,$AH113),0),0)</f>
        <v>0</v>
      </c>
      <c r="AF113" s="2">
        <f t="array" ref="AF113">IF($S113=1,IFERROR(INDEX(Summary!$N:$N,$AH113),0),0)</f>
        <v>0</v>
      </c>
      <c r="AG113">
        <f t="array" ref="AG113">IF($A113="","",IFERROR(INDEX(Summary!$BB:$BB,$AH113),0))</f>
        <v>0</v>
      </c>
      <c r="AH113">
        <f t="shared" si="17"/>
        <v>6</v>
      </c>
    </row>
    <row r="114" spans="1:34" hidden="1">
      <c r="A114" t="str">
        <f t="array" ref="A114">IFERROR(INDEX(Summary!$D:$D,$AH114)&amp;"","")</f>
        <v>FG00723</v>
      </c>
      <c r="B114" t="str">
        <f t="array" ref="B114">IF($A114="","",INDEX(Summary!$E:$E,$AH114))</f>
        <v>Jowar Atta (Stoneground) - 1kg khapli for international ( 3kg and 5kg added)</v>
      </c>
      <c r="C114" t="str">
        <f t="array" ref="C114">IF($A114="","",INDEX(Summary!$B:$B,$AH114))</f>
        <v>Atta</v>
      </c>
      <c r="D114" t="str">
        <f t="array" ref="D114">IF($A114="","",INDEX(Summary!$C:$C,$AH114))</f>
        <v>C6</v>
      </c>
      <c r="E114">
        <f t="array" ref="E114">IF($A114="","",INDEX(Summary!$F:$F,$AH114))</f>
        <v>1</v>
      </c>
      <c r="F114" t="str">
        <f t="array" ref="F114">IF($A114="","",INDEX(Summary!$BC:$BC,$AH114)&amp;"")</f>
        <v/>
      </c>
      <c r="G114" t="e">
        <f t="shared" si="9"/>
        <v>#VALUE!</v>
      </c>
      <c r="H114">
        <f t="shared" si="10"/>
        <v>0</v>
      </c>
      <c r="I114" t="str">
        <f t="array" ref="I114">IF($A114="","",IF(IFERROR(INDEX(Summary!$BA:$BA,$AH114),0)&lt;1,"Under 1 day",IF(INDEX(Summary!$BA:$BA,$AH114)&lt;3,"1-3 days",IF(INDEX(Summary!$BA:$BA,$AH114)&lt;7,"3-7 days","7+ days"))))</f>
        <v>Under 1 day</v>
      </c>
      <c r="J114" t="str">
        <f t="array" ref="J114">IF($A114="","",IF(IFERROR(INDEX(Summary!$AX:$AX,$AH114),0)&lt;0.25,"0-25%",IF(INDEX(Summary!$AX:$AX,$AH114)&lt;0.5,"25-50%",IF(INDEX(Summary!$AX:$AX,$AH114)&lt;0.75,"50-75%","75-100%"))))</f>
        <v>75-100%</v>
      </c>
      <c r="K114" t="str">
        <f t="array" ref="K114">IF($A114="","",INDEX(Summary!$AY:$AY,$AH114)&amp;"")</f>
        <v/>
      </c>
      <c r="L114" s="1">
        <f>IF($A114="","",Summary!$P$2+MOD(ROW()-2,30))</f>
        <v>46249</v>
      </c>
      <c r="M114">
        <f t="shared" si="11"/>
        <v>23</v>
      </c>
      <c r="N114">
        <f t="shared" si="12"/>
        <v>15</v>
      </c>
      <c r="O114" t="str">
        <f t="shared" si="13"/>
        <v>Aug-2026</v>
      </c>
      <c r="P114">
        <f t="shared" ca="1" si="14"/>
        <v>1</v>
      </c>
      <c r="Q114" s="2">
        <f t="array" ref="Q114">IF($A114="",0,IFERROR(INDEX(Summary!$P$3:$AS$67,$AH114-2,$M114),0))</f>
        <v>0</v>
      </c>
      <c r="R114" s="2">
        <f t="array" ref="R114">IF($A114="",0,ROUND(IFERROR(INDEX(Summary!$O:$O,$AH114),0)/30,0))</f>
        <v>0</v>
      </c>
      <c r="S114">
        <f t="shared" si="15"/>
        <v>0</v>
      </c>
      <c r="T114" s="2">
        <f t="array" ref="T114">IF($S114=1,IFERROR(INDEX(Summary!$O:$O,$AH114),0),0)</f>
        <v>0</v>
      </c>
      <c r="U114" s="2">
        <f t="array" ref="U114">IF($S114=1,IFERROR(INDEX(Summary!$AT:$AT,$AH114),0),0)</f>
        <v>0</v>
      </c>
      <c r="V114" s="2">
        <f t="shared" si="16"/>
        <v>0</v>
      </c>
      <c r="W114" s="2">
        <f t="array" ref="W114">IF($S114=1,IFERROR(INDEX(Summary!$AZ:$AZ,$AH114),0),0)</f>
        <v>0</v>
      </c>
      <c r="X114" s="3">
        <f t="array" ref="X114">IF($S114=1,IFERROR(INDEX(Summary!$BA:$BA,$AH114),0),0)</f>
        <v>0</v>
      </c>
      <c r="Y114" s="2">
        <f t="array" ref="Y114">IF($S114=1,IFERROR(INDEX(Summary!$G:$G,$AH114),0),0)</f>
        <v>0</v>
      </c>
      <c r="Z114" s="2">
        <f t="array" ref="Z114">IF($S114=1,IFERROR(INDEX(Summary!$H:$H,$AH114),0),0)</f>
        <v>0</v>
      </c>
      <c r="AA114" s="2">
        <f t="array" ref="AA114">IF($S114=1,IFERROR(INDEX(Summary!$I:$I,$AH114),0),0)</f>
        <v>0</v>
      </c>
      <c r="AB114" s="2">
        <f t="array" ref="AB114">IF($S114=1,IFERROR(INDEX(Summary!$J:$J,$AH114),0),0)</f>
        <v>0</v>
      </c>
      <c r="AC114" s="2">
        <f t="array" ref="AC114">IF($S114=1,IFERROR(INDEX(Summary!$K:$K,$AH114),0),0)</f>
        <v>0</v>
      </c>
      <c r="AD114" s="2">
        <f t="array" ref="AD114">IF($S114=1,IFERROR(INDEX(Summary!$L:$L,$AH114),0),0)</f>
        <v>0</v>
      </c>
      <c r="AE114" s="2">
        <f t="array" ref="AE114">IF($S114=1,IFERROR(INDEX(Summary!$M:$M,$AH114),0),0)</f>
        <v>0</v>
      </c>
      <c r="AF114" s="2">
        <f t="array" ref="AF114">IF($S114=1,IFERROR(INDEX(Summary!$N:$N,$AH114),0),0)</f>
        <v>0</v>
      </c>
      <c r="AG114">
        <f t="array" ref="AG114">IF($A114="","",IFERROR(INDEX(Summary!$BB:$BB,$AH114),0))</f>
        <v>0</v>
      </c>
      <c r="AH114">
        <f t="shared" si="17"/>
        <v>6</v>
      </c>
    </row>
    <row r="115" spans="1:34" hidden="1">
      <c r="A115" t="str">
        <f t="array" ref="A115">IFERROR(INDEX(Summary!$D:$D,$AH115)&amp;"","")</f>
        <v>FG00723</v>
      </c>
      <c r="B115" t="str">
        <f t="array" ref="B115">IF($A115="","",INDEX(Summary!$E:$E,$AH115))</f>
        <v>Jowar Atta (Stoneground) - 1kg khapli for international ( 3kg and 5kg added)</v>
      </c>
      <c r="C115" t="str">
        <f t="array" ref="C115">IF($A115="","",INDEX(Summary!$B:$B,$AH115))</f>
        <v>Atta</v>
      </c>
      <c r="D115" t="str">
        <f t="array" ref="D115">IF($A115="","",INDEX(Summary!$C:$C,$AH115))</f>
        <v>C6</v>
      </c>
      <c r="E115">
        <f t="array" ref="E115">IF($A115="","",INDEX(Summary!$F:$F,$AH115))</f>
        <v>1</v>
      </c>
      <c r="F115" t="str">
        <f t="array" ref="F115">IF($A115="","",INDEX(Summary!$BC:$BC,$AH115)&amp;"")</f>
        <v/>
      </c>
      <c r="G115" t="e">
        <f t="shared" si="9"/>
        <v>#VALUE!</v>
      </c>
      <c r="H115">
        <f t="shared" si="10"/>
        <v>0</v>
      </c>
      <c r="I115" t="str">
        <f t="array" ref="I115">IF($A115="","",IF(IFERROR(INDEX(Summary!$BA:$BA,$AH115),0)&lt;1,"Under 1 day",IF(INDEX(Summary!$BA:$BA,$AH115)&lt;3,"1-3 days",IF(INDEX(Summary!$BA:$BA,$AH115)&lt;7,"3-7 days","7+ days"))))</f>
        <v>Under 1 day</v>
      </c>
      <c r="J115" t="str">
        <f t="array" ref="J115">IF($A115="","",IF(IFERROR(INDEX(Summary!$AX:$AX,$AH115),0)&lt;0.25,"0-25%",IF(INDEX(Summary!$AX:$AX,$AH115)&lt;0.5,"25-50%",IF(INDEX(Summary!$AX:$AX,$AH115)&lt;0.75,"50-75%","75-100%"))))</f>
        <v>75-100%</v>
      </c>
      <c r="K115" t="str">
        <f t="array" ref="K115">IF($A115="","",INDEX(Summary!$AY:$AY,$AH115)&amp;"")</f>
        <v/>
      </c>
      <c r="L115" s="1">
        <f>IF($A115="","",Summary!$P$2+MOD(ROW()-2,30))</f>
        <v>46250</v>
      </c>
      <c r="M115">
        <f t="shared" si="11"/>
        <v>24</v>
      </c>
      <c r="N115">
        <f t="shared" si="12"/>
        <v>16</v>
      </c>
      <c r="O115" t="str">
        <f t="shared" si="13"/>
        <v>Aug-2026</v>
      </c>
      <c r="P115">
        <f t="shared" ca="1" si="14"/>
        <v>1</v>
      </c>
      <c r="Q115" s="2">
        <f t="array" ref="Q115">IF($A115="",0,IFERROR(INDEX(Summary!$P$3:$AS$67,$AH115-2,$M115),0))</f>
        <v>0</v>
      </c>
      <c r="R115" s="2">
        <f t="array" ref="R115">IF($A115="",0,ROUND(IFERROR(INDEX(Summary!$O:$O,$AH115),0)/30,0))</f>
        <v>0</v>
      </c>
      <c r="S115">
        <f t="shared" si="15"/>
        <v>0</v>
      </c>
      <c r="T115" s="2">
        <f t="array" ref="T115">IF($S115=1,IFERROR(INDEX(Summary!$O:$O,$AH115),0),0)</f>
        <v>0</v>
      </c>
      <c r="U115" s="2">
        <f t="array" ref="U115">IF($S115=1,IFERROR(INDEX(Summary!$AT:$AT,$AH115),0),0)</f>
        <v>0</v>
      </c>
      <c r="V115" s="2">
        <f t="shared" si="16"/>
        <v>0</v>
      </c>
      <c r="W115" s="2">
        <f t="array" ref="W115">IF($S115=1,IFERROR(INDEX(Summary!$AZ:$AZ,$AH115),0),0)</f>
        <v>0</v>
      </c>
      <c r="X115" s="3">
        <f t="array" ref="X115">IF($S115=1,IFERROR(INDEX(Summary!$BA:$BA,$AH115),0),0)</f>
        <v>0</v>
      </c>
      <c r="Y115" s="2">
        <f t="array" ref="Y115">IF($S115=1,IFERROR(INDEX(Summary!$G:$G,$AH115),0),0)</f>
        <v>0</v>
      </c>
      <c r="Z115" s="2">
        <f t="array" ref="Z115">IF($S115=1,IFERROR(INDEX(Summary!$H:$H,$AH115),0),0)</f>
        <v>0</v>
      </c>
      <c r="AA115" s="2">
        <f t="array" ref="AA115">IF($S115=1,IFERROR(INDEX(Summary!$I:$I,$AH115),0),0)</f>
        <v>0</v>
      </c>
      <c r="AB115" s="2">
        <f t="array" ref="AB115">IF($S115=1,IFERROR(INDEX(Summary!$J:$J,$AH115),0),0)</f>
        <v>0</v>
      </c>
      <c r="AC115" s="2">
        <f t="array" ref="AC115">IF($S115=1,IFERROR(INDEX(Summary!$K:$K,$AH115),0),0)</f>
        <v>0</v>
      </c>
      <c r="AD115" s="2">
        <f t="array" ref="AD115">IF($S115=1,IFERROR(INDEX(Summary!$L:$L,$AH115),0),0)</f>
        <v>0</v>
      </c>
      <c r="AE115" s="2">
        <f t="array" ref="AE115">IF($S115=1,IFERROR(INDEX(Summary!$M:$M,$AH115),0),0)</f>
        <v>0</v>
      </c>
      <c r="AF115" s="2">
        <f t="array" ref="AF115">IF($S115=1,IFERROR(INDEX(Summary!$N:$N,$AH115),0),0)</f>
        <v>0</v>
      </c>
      <c r="AG115">
        <f t="array" ref="AG115">IF($A115="","",IFERROR(INDEX(Summary!$BB:$BB,$AH115),0))</f>
        <v>0</v>
      </c>
      <c r="AH115">
        <f t="shared" si="17"/>
        <v>6</v>
      </c>
    </row>
    <row r="116" spans="1:34" hidden="1">
      <c r="A116" t="str">
        <f t="array" ref="A116">IFERROR(INDEX(Summary!$D:$D,$AH116)&amp;"","")</f>
        <v>FG00723</v>
      </c>
      <c r="B116" t="str">
        <f t="array" ref="B116">IF($A116="","",INDEX(Summary!$E:$E,$AH116))</f>
        <v>Jowar Atta (Stoneground) - 1kg khapli for international ( 3kg and 5kg added)</v>
      </c>
      <c r="C116" t="str">
        <f t="array" ref="C116">IF($A116="","",INDEX(Summary!$B:$B,$AH116))</f>
        <v>Atta</v>
      </c>
      <c r="D116" t="str">
        <f t="array" ref="D116">IF($A116="","",INDEX(Summary!$C:$C,$AH116))</f>
        <v>C6</v>
      </c>
      <c r="E116">
        <f t="array" ref="E116">IF($A116="","",INDEX(Summary!$F:$F,$AH116))</f>
        <v>1</v>
      </c>
      <c r="F116" t="str">
        <f t="array" ref="F116">IF($A116="","",INDEX(Summary!$BC:$BC,$AH116)&amp;"")</f>
        <v/>
      </c>
      <c r="G116" t="e">
        <f t="shared" si="9"/>
        <v>#VALUE!</v>
      </c>
      <c r="H116">
        <f t="shared" si="10"/>
        <v>0</v>
      </c>
      <c r="I116" t="str">
        <f t="array" ref="I116">IF($A116="","",IF(IFERROR(INDEX(Summary!$BA:$BA,$AH116),0)&lt;1,"Under 1 day",IF(INDEX(Summary!$BA:$BA,$AH116)&lt;3,"1-3 days",IF(INDEX(Summary!$BA:$BA,$AH116)&lt;7,"3-7 days","7+ days"))))</f>
        <v>Under 1 day</v>
      </c>
      <c r="J116" t="str">
        <f t="array" ref="J116">IF($A116="","",IF(IFERROR(INDEX(Summary!$AX:$AX,$AH116),0)&lt;0.25,"0-25%",IF(INDEX(Summary!$AX:$AX,$AH116)&lt;0.5,"25-50%",IF(INDEX(Summary!$AX:$AX,$AH116)&lt;0.75,"50-75%","75-100%"))))</f>
        <v>75-100%</v>
      </c>
      <c r="K116" t="str">
        <f t="array" ref="K116">IF($A116="","",INDEX(Summary!$AY:$AY,$AH116)&amp;"")</f>
        <v/>
      </c>
      <c r="L116" s="1">
        <f>IF($A116="","",Summary!$P$2+MOD(ROW()-2,30))</f>
        <v>46251</v>
      </c>
      <c r="M116">
        <f t="shared" si="11"/>
        <v>25</v>
      </c>
      <c r="N116">
        <f t="shared" si="12"/>
        <v>17</v>
      </c>
      <c r="O116" t="str">
        <f t="shared" si="13"/>
        <v>Aug-2026</v>
      </c>
      <c r="P116">
        <f t="shared" ca="1" si="14"/>
        <v>1</v>
      </c>
      <c r="Q116" s="2">
        <f t="array" ref="Q116">IF($A116="",0,IFERROR(INDEX(Summary!$P$3:$AS$67,$AH116-2,$M116),0))</f>
        <v>0</v>
      </c>
      <c r="R116" s="2">
        <f t="array" ref="R116">IF($A116="",0,ROUND(IFERROR(INDEX(Summary!$O:$O,$AH116),0)/30,0))</f>
        <v>0</v>
      </c>
      <c r="S116">
        <f t="shared" si="15"/>
        <v>0</v>
      </c>
      <c r="T116" s="2">
        <f t="array" ref="T116">IF($S116=1,IFERROR(INDEX(Summary!$O:$O,$AH116),0),0)</f>
        <v>0</v>
      </c>
      <c r="U116" s="2">
        <f t="array" ref="U116">IF($S116=1,IFERROR(INDEX(Summary!$AT:$AT,$AH116),0),0)</f>
        <v>0</v>
      </c>
      <c r="V116" s="2">
        <f t="shared" si="16"/>
        <v>0</v>
      </c>
      <c r="W116" s="2">
        <f t="array" ref="W116">IF($S116=1,IFERROR(INDEX(Summary!$AZ:$AZ,$AH116),0),0)</f>
        <v>0</v>
      </c>
      <c r="X116" s="3">
        <f t="array" ref="X116">IF($S116=1,IFERROR(INDEX(Summary!$BA:$BA,$AH116),0),0)</f>
        <v>0</v>
      </c>
      <c r="Y116" s="2">
        <f t="array" ref="Y116">IF($S116=1,IFERROR(INDEX(Summary!$G:$G,$AH116),0),0)</f>
        <v>0</v>
      </c>
      <c r="Z116" s="2">
        <f t="array" ref="Z116">IF($S116=1,IFERROR(INDEX(Summary!$H:$H,$AH116),0),0)</f>
        <v>0</v>
      </c>
      <c r="AA116" s="2">
        <f t="array" ref="AA116">IF($S116=1,IFERROR(INDEX(Summary!$I:$I,$AH116),0),0)</f>
        <v>0</v>
      </c>
      <c r="AB116" s="2">
        <f t="array" ref="AB116">IF($S116=1,IFERROR(INDEX(Summary!$J:$J,$AH116),0),0)</f>
        <v>0</v>
      </c>
      <c r="AC116" s="2">
        <f t="array" ref="AC116">IF($S116=1,IFERROR(INDEX(Summary!$K:$K,$AH116),0),0)</f>
        <v>0</v>
      </c>
      <c r="AD116" s="2">
        <f t="array" ref="AD116">IF($S116=1,IFERROR(INDEX(Summary!$L:$L,$AH116),0),0)</f>
        <v>0</v>
      </c>
      <c r="AE116" s="2">
        <f t="array" ref="AE116">IF($S116=1,IFERROR(INDEX(Summary!$M:$M,$AH116),0),0)</f>
        <v>0</v>
      </c>
      <c r="AF116" s="2">
        <f t="array" ref="AF116">IF($S116=1,IFERROR(INDEX(Summary!$N:$N,$AH116),0),0)</f>
        <v>0</v>
      </c>
      <c r="AG116">
        <f t="array" ref="AG116">IF($A116="","",IFERROR(INDEX(Summary!$BB:$BB,$AH116),0))</f>
        <v>0</v>
      </c>
      <c r="AH116">
        <f t="shared" si="17"/>
        <v>6</v>
      </c>
    </row>
    <row r="117" spans="1:34" hidden="1">
      <c r="A117" t="str">
        <f t="array" ref="A117">IFERROR(INDEX(Summary!$D:$D,$AH117)&amp;"","")</f>
        <v>FG00723</v>
      </c>
      <c r="B117" t="str">
        <f t="array" ref="B117">IF($A117="","",INDEX(Summary!$E:$E,$AH117))</f>
        <v>Jowar Atta (Stoneground) - 1kg khapli for international ( 3kg and 5kg added)</v>
      </c>
      <c r="C117" t="str">
        <f t="array" ref="C117">IF($A117="","",INDEX(Summary!$B:$B,$AH117))</f>
        <v>Atta</v>
      </c>
      <c r="D117" t="str">
        <f t="array" ref="D117">IF($A117="","",INDEX(Summary!$C:$C,$AH117))</f>
        <v>C6</v>
      </c>
      <c r="E117">
        <f t="array" ref="E117">IF($A117="","",INDEX(Summary!$F:$F,$AH117))</f>
        <v>1</v>
      </c>
      <c r="F117" t="str">
        <f t="array" ref="F117">IF($A117="","",INDEX(Summary!$BC:$BC,$AH117)&amp;"")</f>
        <v/>
      </c>
      <c r="G117" t="e">
        <f t="shared" si="9"/>
        <v>#VALUE!</v>
      </c>
      <c r="H117">
        <f t="shared" si="10"/>
        <v>0</v>
      </c>
      <c r="I117" t="str">
        <f t="array" ref="I117">IF($A117="","",IF(IFERROR(INDEX(Summary!$BA:$BA,$AH117),0)&lt;1,"Under 1 day",IF(INDEX(Summary!$BA:$BA,$AH117)&lt;3,"1-3 days",IF(INDEX(Summary!$BA:$BA,$AH117)&lt;7,"3-7 days","7+ days"))))</f>
        <v>Under 1 day</v>
      </c>
      <c r="J117" t="str">
        <f t="array" ref="J117">IF($A117="","",IF(IFERROR(INDEX(Summary!$AX:$AX,$AH117),0)&lt;0.25,"0-25%",IF(INDEX(Summary!$AX:$AX,$AH117)&lt;0.5,"25-50%",IF(INDEX(Summary!$AX:$AX,$AH117)&lt;0.75,"50-75%","75-100%"))))</f>
        <v>75-100%</v>
      </c>
      <c r="K117" t="str">
        <f t="array" ref="K117">IF($A117="","",INDEX(Summary!$AY:$AY,$AH117)&amp;"")</f>
        <v/>
      </c>
      <c r="L117" s="1">
        <f>IF($A117="","",Summary!$P$2+MOD(ROW()-2,30))</f>
        <v>46252</v>
      </c>
      <c r="M117">
        <f t="shared" si="11"/>
        <v>26</v>
      </c>
      <c r="N117">
        <f t="shared" si="12"/>
        <v>18</v>
      </c>
      <c r="O117" t="str">
        <f t="shared" si="13"/>
        <v>Aug-2026</v>
      </c>
      <c r="P117">
        <f t="shared" ca="1" si="14"/>
        <v>1</v>
      </c>
      <c r="Q117" s="2">
        <f t="array" ref="Q117">IF($A117="",0,IFERROR(INDEX(Summary!$P$3:$AS$67,$AH117-2,$M117),0))</f>
        <v>0</v>
      </c>
      <c r="R117" s="2">
        <f t="array" ref="R117">IF($A117="",0,ROUND(IFERROR(INDEX(Summary!$O:$O,$AH117),0)/30,0))</f>
        <v>0</v>
      </c>
      <c r="S117">
        <f t="shared" si="15"/>
        <v>0</v>
      </c>
      <c r="T117" s="2">
        <f t="array" ref="T117">IF($S117=1,IFERROR(INDEX(Summary!$O:$O,$AH117),0),0)</f>
        <v>0</v>
      </c>
      <c r="U117" s="2">
        <f t="array" ref="U117">IF($S117=1,IFERROR(INDEX(Summary!$AT:$AT,$AH117),0),0)</f>
        <v>0</v>
      </c>
      <c r="V117" s="2">
        <f t="shared" si="16"/>
        <v>0</v>
      </c>
      <c r="W117" s="2">
        <f t="array" ref="W117">IF($S117=1,IFERROR(INDEX(Summary!$AZ:$AZ,$AH117),0),0)</f>
        <v>0</v>
      </c>
      <c r="X117" s="3">
        <f t="array" ref="X117">IF($S117=1,IFERROR(INDEX(Summary!$BA:$BA,$AH117),0),0)</f>
        <v>0</v>
      </c>
      <c r="Y117" s="2">
        <f t="array" ref="Y117">IF($S117=1,IFERROR(INDEX(Summary!$G:$G,$AH117),0),0)</f>
        <v>0</v>
      </c>
      <c r="Z117" s="2">
        <f t="array" ref="Z117">IF($S117=1,IFERROR(INDEX(Summary!$H:$H,$AH117),0),0)</f>
        <v>0</v>
      </c>
      <c r="AA117" s="2">
        <f t="array" ref="AA117">IF($S117=1,IFERROR(INDEX(Summary!$I:$I,$AH117),0),0)</f>
        <v>0</v>
      </c>
      <c r="AB117" s="2">
        <f t="array" ref="AB117">IF($S117=1,IFERROR(INDEX(Summary!$J:$J,$AH117),0),0)</f>
        <v>0</v>
      </c>
      <c r="AC117" s="2">
        <f t="array" ref="AC117">IF($S117=1,IFERROR(INDEX(Summary!$K:$K,$AH117),0),0)</f>
        <v>0</v>
      </c>
      <c r="AD117" s="2">
        <f t="array" ref="AD117">IF($S117=1,IFERROR(INDEX(Summary!$L:$L,$AH117),0),0)</f>
        <v>0</v>
      </c>
      <c r="AE117" s="2">
        <f t="array" ref="AE117">IF($S117=1,IFERROR(INDEX(Summary!$M:$M,$AH117),0),0)</f>
        <v>0</v>
      </c>
      <c r="AF117" s="2">
        <f t="array" ref="AF117">IF($S117=1,IFERROR(INDEX(Summary!$N:$N,$AH117),0),0)</f>
        <v>0</v>
      </c>
      <c r="AG117">
        <f t="array" ref="AG117">IF($A117="","",IFERROR(INDEX(Summary!$BB:$BB,$AH117),0))</f>
        <v>0</v>
      </c>
      <c r="AH117">
        <f t="shared" si="17"/>
        <v>6</v>
      </c>
    </row>
    <row r="118" spans="1:34" hidden="1">
      <c r="A118" t="str">
        <f t="array" ref="A118">IFERROR(INDEX(Summary!$D:$D,$AH118)&amp;"","")</f>
        <v>FG00723</v>
      </c>
      <c r="B118" t="str">
        <f t="array" ref="B118">IF($A118="","",INDEX(Summary!$E:$E,$AH118))</f>
        <v>Jowar Atta (Stoneground) - 1kg khapli for international ( 3kg and 5kg added)</v>
      </c>
      <c r="C118" t="str">
        <f t="array" ref="C118">IF($A118="","",INDEX(Summary!$B:$B,$AH118))</f>
        <v>Atta</v>
      </c>
      <c r="D118" t="str">
        <f t="array" ref="D118">IF($A118="","",INDEX(Summary!$C:$C,$AH118))</f>
        <v>C6</v>
      </c>
      <c r="E118">
        <f t="array" ref="E118">IF($A118="","",INDEX(Summary!$F:$F,$AH118))</f>
        <v>1</v>
      </c>
      <c r="F118" t="str">
        <f t="array" ref="F118">IF($A118="","",INDEX(Summary!$BC:$BC,$AH118)&amp;"")</f>
        <v/>
      </c>
      <c r="G118" t="e">
        <f t="shared" si="9"/>
        <v>#VALUE!</v>
      </c>
      <c r="H118">
        <f t="shared" si="10"/>
        <v>0</v>
      </c>
      <c r="I118" t="str">
        <f t="array" ref="I118">IF($A118="","",IF(IFERROR(INDEX(Summary!$BA:$BA,$AH118),0)&lt;1,"Under 1 day",IF(INDEX(Summary!$BA:$BA,$AH118)&lt;3,"1-3 days",IF(INDEX(Summary!$BA:$BA,$AH118)&lt;7,"3-7 days","7+ days"))))</f>
        <v>Under 1 day</v>
      </c>
      <c r="J118" t="str">
        <f t="array" ref="J118">IF($A118="","",IF(IFERROR(INDEX(Summary!$AX:$AX,$AH118),0)&lt;0.25,"0-25%",IF(INDEX(Summary!$AX:$AX,$AH118)&lt;0.5,"25-50%",IF(INDEX(Summary!$AX:$AX,$AH118)&lt;0.75,"50-75%","75-100%"))))</f>
        <v>75-100%</v>
      </c>
      <c r="K118" t="str">
        <f t="array" ref="K118">IF($A118="","",INDEX(Summary!$AY:$AY,$AH118)&amp;"")</f>
        <v/>
      </c>
      <c r="L118" s="1">
        <f>IF($A118="","",Summary!$P$2+MOD(ROW()-2,30))</f>
        <v>46253</v>
      </c>
      <c r="M118">
        <f t="shared" si="11"/>
        <v>27</v>
      </c>
      <c r="N118">
        <f t="shared" si="12"/>
        <v>19</v>
      </c>
      <c r="O118" t="str">
        <f t="shared" si="13"/>
        <v>Aug-2026</v>
      </c>
      <c r="P118">
        <f t="shared" ca="1" si="14"/>
        <v>1</v>
      </c>
      <c r="Q118" s="2">
        <f t="array" ref="Q118">IF($A118="",0,IFERROR(INDEX(Summary!$P$3:$AS$67,$AH118-2,$M118),0))</f>
        <v>0</v>
      </c>
      <c r="R118" s="2">
        <f t="array" ref="R118">IF($A118="",0,ROUND(IFERROR(INDEX(Summary!$O:$O,$AH118),0)/30,0))</f>
        <v>0</v>
      </c>
      <c r="S118">
        <f t="shared" si="15"/>
        <v>0</v>
      </c>
      <c r="T118" s="2">
        <f t="array" ref="T118">IF($S118=1,IFERROR(INDEX(Summary!$O:$O,$AH118),0),0)</f>
        <v>0</v>
      </c>
      <c r="U118" s="2">
        <f t="array" ref="U118">IF($S118=1,IFERROR(INDEX(Summary!$AT:$AT,$AH118),0),0)</f>
        <v>0</v>
      </c>
      <c r="V118" s="2">
        <f t="shared" si="16"/>
        <v>0</v>
      </c>
      <c r="W118" s="2">
        <f t="array" ref="W118">IF($S118=1,IFERROR(INDEX(Summary!$AZ:$AZ,$AH118),0),0)</f>
        <v>0</v>
      </c>
      <c r="X118" s="3">
        <f t="array" ref="X118">IF($S118=1,IFERROR(INDEX(Summary!$BA:$BA,$AH118),0),0)</f>
        <v>0</v>
      </c>
      <c r="Y118" s="2">
        <f t="array" ref="Y118">IF($S118=1,IFERROR(INDEX(Summary!$G:$G,$AH118),0),0)</f>
        <v>0</v>
      </c>
      <c r="Z118" s="2">
        <f t="array" ref="Z118">IF($S118=1,IFERROR(INDEX(Summary!$H:$H,$AH118),0),0)</f>
        <v>0</v>
      </c>
      <c r="AA118" s="2">
        <f t="array" ref="AA118">IF($S118=1,IFERROR(INDEX(Summary!$I:$I,$AH118),0),0)</f>
        <v>0</v>
      </c>
      <c r="AB118" s="2">
        <f t="array" ref="AB118">IF($S118=1,IFERROR(INDEX(Summary!$J:$J,$AH118),0),0)</f>
        <v>0</v>
      </c>
      <c r="AC118" s="2">
        <f t="array" ref="AC118">IF($S118=1,IFERROR(INDEX(Summary!$K:$K,$AH118),0),0)</f>
        <v>0</v>
      </c>
      <c r="AD118" s="2">
        <f t="array" ref="AD118">IF($S118=1,IFERROR(INDEX(Summary!$L:$L,$AH118),0),0)</f>
        <v>0</v>
      </c>
      <c r="AE118" s="2">
        <f t="array" ref="AE118">IF($S118=1,IFERROR(INDEX(Summary!$M:$M,$AH118),0),0)</f>
        <v>0</v>
      </c>
      <c r="AF118" s="2">
        <f t="array" ref="AF118">IF($S118=1,IFERROR(INDEX(Summary!$N:$N,$AH118),0),0)</f>
        <v>0</v>
      </c>
      <c r="AG118">
        <f t="array" ref="AG118">IF($A118="","",IFERROR(INDEX(Summary!$BB:$BB,$AH118),0))</f>
        <v>0</v>
      </c>
      <c r="AH118">
        <f t="shared" si="17"/>
        <v>6</v>
      </c>
    </row>
    <row r="119" spans="1:34" hidden="1">
      <c r="A119" t="str">
        <f t="array" ref="A119">IFERROR(INDEX(Summary!$D:$D,$AH119)&amp;"","")</f>
        <v>FG00723</v>
      </c>
      <c r="B119" t="str">
        <f t="array" ref="B119">IF($A119="","",INDEX(Summary!$E:$E,$AH119))</f>
        <v>Jowar Atta (Stoneground) - 1kg khapli for international ( 3kg and 5kg added)</v>
      </c>
      <c r="C119" t="str">
        <f t="array" ref="C119">IF($A119="","",INDEX(Summary!$B:$B,$AH119))</f>
        <v>Atta</v>
      </c>
      <c r="D119" t="str">
        <f t="array" ref="D119">IF($A119="","",INDEX(Summary!$C:$C,$AH119))</f>
        <v>C6</v>
      </c>
      <c r="E119">
        <f t="array" ref="E119">IF($A119="","",INDEX(Summary!$F:$F,$AH119))</f>
        <v>1</v>
      </c>
      <c r="F119" t="str">
        <f t="array" ref="F119">IF($A119="","",INDEX(Summary!$BC:$BC,$AH119)&amp;"")</f>
        <v/>
      </c>
      <c r="G119" t="e">
        <f t="shared" si="9"/>
        <v>#VALUE!</v>
      </c>
      <c r="H119">
        <f t="shared" si="10"/>
        <v>0</v>
      </c>
      <c r="I119" t="str">
        <f t="array" ref="I119">IF($A119="","",IF(IFERROR(INDEX(Summary!$BA:$BA,$AH119),0)&lt;1,"Under 1 day",IF(INDEX(Summary!$BA:$BA,$AH119)&lt;3,"1-3 days",IF(INDEX(Summary!$BA:$BA,$AH119)&lt;7,"3-7 days","7+ days"))))</f>
        <v>Under 1 day</v>
      </c>
      <c r="J119" t="str">
        <f t="array" ref="J119">IF($A119="","",IF(IFERROR(INDEX(Summary!$AX:$AX,$AH119),0)&lt;0.25,"0-25%",IF(INDEX(Summary!$AX:$AX,$AH119)&lt;0.5,"25-50%",IF(INDEX(Summary!$AX:$AX,$AH119)&lt;0.75,"50-75%","75-100%"))))</f>
        <v>75-100%</v>
      </c>
      <c r="K119" t="str">
        <f t="array" ref="K119">IF($A119="","",INDEX(Summary!$AY:$AY,$AH119)&amp;"")</f>
        <v/>
      </c>
      <c r="L119" s="1">
        <f>IF($A119="","",Summary!$P$2+MOD(ROW()-2,30))</f>
        <v>46254</v>
      </c>
      <c r="M119">
        <f t="shared" si="11"/>
        <v>28</v>
      </c>
      <c r="N119">
        <f t="shared" si="12"/>
        <v>20</v>
      </c>
      <c r="O119" t="str">
        <f t="shared" si="13"/>
        <v>Aug-2026</v>
      </c>
      <c r="P119">
        <f t="shared" ca="1" si="14"/>
        <v>1</v>
      </c>
      <c r="Q119" s="2">
        <f t="array" ref="Q119">IF($A119="",0,IFERROR(INDEX(Summary!$P$3:$AS$67,$AH119-2,$M119),0))</f>
        <v>0</v>
      </c>
      <c r="R119" s="2">
        <f t="array" ref="R119">IF($A119="",0,ROUND(IFERROR(INDEX(Summary!$O:$O,$AH119),0)/30,0))</f>
        <v>0</v>
      </c>
      <c r="S119">
        <f t="shared" si="15"/>
        <v>0</v>
      </c>
      <c r="T119" s="2">
        <f t="array" ref="T119">IF($S119=1,IFERROR(INDEX(Summary!$O:$O,$AH119),0),0)</f>
        <v>0</v>
      </c>
      <c r="U119" s="2">
        <f t="array" ref="U119">IF($S119=1,IFERROR(INDEX(Summary!$AT:$AT,$AH119),0),0)</f>
        <v>0</v>
      </c>
      <c r="V119" s="2">
        <f t="shared" si="16"/>
        <v>0</v>
      </c>
      <c r="W119" s="2">
        <f t="array" ref="W119">IF($S119=1,IFERROR(INDEX(Summary!$AZ:$AZ,$AH119),0),0)</f>
        <v>0</v>
      </c>
      <c r="X119" s="3">
        <f t="array" ref="X119">IF($S119=1,IFERROR(INDEX(Summary!$BA:$BA,$AH119),0),0)</f>
        <v>0</v>
      </c>
      <c r="Y119" s="2">
        <f t="array" ref="Y119">IF($S119=1,IFERROR(INDEX(Summary!$G:$G,$AH119),0),0)</f>
        <v>0</v>
      </c>
      <c r="Z119" s="2">
        <f t="array" ref="Z119">IF($S119=1,IFERROR(INDEX(Summary!$H:$H,$AH119),0),0)</f>
        <v>0</v>
      </c>
      <c r="AA119" s="2">
        <f t="array" ref="AA119">IF($S119=1,IFERROR(INDEX(Summary!$I:$I,$AH119),0),0)</f>
        <v>0</v>
      </c>
      <c r="AB119" s="2">
        <f t="array" ref="AB119">IF($S119=1,IFERROR(INDEX(Summary!$J:$J,$AH119),0),0)</f>
        <v>0</v>
      </c>
      <c r="AC119" s="2">
        <f t="array" ref="AC119">IF($S119=1,IFERROR(INDEX(Summary!$K:$K,$AH119),0),0)</f>
        <v>0</v>
      </c>
      <c r="AD119" s="2">
        <f t="array" ref="AD119">IF($S119=1,IFERROR(INDEX(Summary!$L:$L,$AH119),0),0)</f>
        <v>0</v>
      </c>
      <c r="AE119" s="2">
        <f t="array" ref="AE119">IF($S119=1,IFERROR(INDEX(Summary!$M:$M,$AH119),0),0)</f>
        <v>0</v>
      </c>
      <c r="AF119" s="2">
        <f t="array" ref="AF119">IF($S119=1,IFERROR(INDEX(Summary!$N:$N,$AH119),0),0)</f>
        <v>0</v>
      </c>
      <c r="AG119">
        <f t="array" ref="AG119">IF($A119="","",IFERROR(INDEX(Summary!$BB:$BB,$AH119),0))</f>
        <v>0</v>
      </c>
      <c r="AH119">
        <f t="shared" si="17"/>
        <v>6</v>
      </c>
    </row>
    <row r="120" spans="1:34" hidden="1">
      <c r="A120" t="str">
        <f t="array" ref="A120">IFERROR(INDEX(Summary!$D:$D,$AH120)&amp;"","")</f>
        <v>FG00723</v>
      </c>
      <c r="B120" t="str">
        <f t="array" ref="B120">IF($A120="","",INDEX(Summary!$E:$E,$AH120))</f>
        <v>Jowar Atta (Stoneground) - 1kg khapli for international ( 3kg and 5kg added)</v>
      </c>
      <c r="C120" t="str">
        <f t="array" ref="C120">IF($A120="","",INDEX(Summary!$B:$B,$AH120))</f>
        <v>Atta</v>
      </c>
      <c r="D120" t="str">
        <f t="array" ref="D120">IF($A120="","",INDEX(Summary!$C:$C,$AH120))</f>
        <v>C6</v>
      </c>
      <c r="E120">
        <f t="array" ref="E120">IF($A120="","",INDEX(Summary!$F:$F,$AH120))</f>
        <v>1</v>
      </c>
      <c r="F120" t="str">
        <f t="array" ref="F120">IF($A120="","",INDEX(Summary!$BC:$BC,$AH120)&amp;"")</f>
        <v/>
      </c>
      <c r="G120" t="e">
        <f t="shared" si="9"/>
        <v>#VALUE!</v>
      </c>
      <c r="H120">
        <f t="shared" si="10"/>
        <v>0</v>
      </c>
      <c r="I120" t="str">
        <f t="array" ref="I120">IF($A120="","",IF(IFERROR(INDEX(Summary!$BA:$BA,$AH120),0)&lt;1,"Under 1 day",IF(INDEX(Summary!$BA:$BA,$AH120)&lt;3,"1-3 days",IF(INDEX(Summary!$BA:$BA,$AH120)&lt;7,"3-7 days","7+ days"))))</f>
        <v>Under 1 day</v>
      </c>
      <c r="J120" t="str">
        <f t="array" ref="J120">IF($A120="","",IF(IFERROR(INDEX(Summary!$AX:$AX,$AH120),0)&lt;0.25,"0-25%",IF(INDEX(Summary!$AX:$AX,$AH120)&lt;0.5,"25-50%",IF(INDEX(Summary!$AX:$AX,$AH120)&lt;0.75,"50-75%","75-100%"))))</f>
        <v>75-100%</v>
      </c>
      <c r="K120" t="str">
        <f t="array" ref="K120">IF($A120="","",INDEX(Summary!$AY:$AY,$AH120)&amp;"")</f>
        <v/>
      </c>
      <c r="L120" s="1">
        <f>IF($A120="","",Summary!$P$2+MOD(ROW()-2,30))</f>
        <v>46255</v>
      </c>
      <c r="M120">
        <f t="shared" si="11"/>
        <v>29</v>
      </c>
      <c r="N120">
        <f t="shared" si="12"/>
        <v>21</v>
      </c>
      <c r="O120" t="str">
        <f t="shared" si="13"/>
        <v>Aug-2026</v>
      </c>
      <c r="P120">
        <f t="shared" ca="1" si="14"/>
        <v>1</v>
      </c>
      <c r="Q120" s="2">
        <f t="array" ref="Q120">IF($A120="",0,IFERROR(INDEX(Summary!$P$3:$AS$67,$AH120-2,$M120),0))</f>
        <v>0</v>
      </c>
      <c r="R120" s="2">
        <f t="array" ref="R120">IF($A120="",0,ROUND(IFERROR(INDEX(Summary!$O:$O,$AH120),0)/30,0))</f>
        <v>0</v>
      </c>
      <c r="S120">
        <f t="shared" si="15"/>
        <v>0</v>
      </c>
      <c r="T120" s="2">
        <f t="array" ref="T120">IF($S120=1,IFERROR(INDEX(Summary!$O:$O,$AH120),0),0)</f>
        <v>0</v>
      </c>
      <c r="U120" s="2">
        <f t="array" ref="U120">IF($S120=1,IFERROR(INDEX(Summary!$AT:$AT,$AH120),0),0)</f>
        <v>0</v>
      </c>
      <c r="V120" s="2">
        <f t="shared" si="16"/>
        <v>0</v>
      </c>
      <c r="W120" s="2">
        <f t="array" ref="W120">IF($S120=1,IFERROR(INDEX(Summary!$AZ:$AZ,$AH120),0),0)</f>
        <v>0</v>
      </c>
      <c r="X120" s="3">
        <f t="array" ref="X120">IF($S120=1,IFERROR(INDEX(Summary!$BA:$BA,$AH120),0),0)</f>
        <v>0</v>
      </c>
      <c r="Y120" s="2">
        <f t="array" ref="Y120">IF($S120=1,IFERROR(INDEX(Summary!$G:$G,$AH120),0),0)</f>
        <v>0</v>
      </c>
      <c r="Z120" s="2">
        <f t="array" ref="Z120">IF($S120=1,IFERROR(INDEX(Summary!$H:$H,$AH120),0),0)</f>
        <v>0</v>
      </c>
      <c r="AA120" s="2">
        <f t="array" ref="AA120">IF($S120=1,IFERROR(INDEX(Summary!$I:$I,$AH120),0),0)</f>
        <v>0</v>
      </c>
      <c r="AB120" s="2">
        <f t="array" ref="AB120">IF($S120=1,IFERROR(INDEX(Summary!$J:$J,$AH120),0),0)</f>
        <v>0</v>
      </c>
      <c r="AC120" s="2">
        <f t="array" ref="AC120">IF($S120=1,IFERROR(INDEX(Summary!$K:$K,$AH120),0),0)</f>
        <v>0</v>
      </c>
      <c r="AD120" s="2">
        <f t="array" ref="AD120">IF($S120=1,IFERROR(INDEX(Summary!$L:$L,$AH120),0),0)</f>
        <v>0</v>
      </c>
      <c r="AE120" s="2">
        <f t="array" ref="AE120">IF($S120=1,IFERROR(INDEX(Summary!$M:$M,$AH120),0),0)</f>
        <v>0</v>
      </c>
      <c r="AF120" s="2">
        <f t="array" ref="AF120">IF($S120=1,IFERROR(INDEX(Summary!$N:$N,$AH120),0),0)</f>
        <v>0</v>
      </c>
      <c r="AG120">
        <f t="array" ref="AG120">IF($A120="","",IFERROR(INDEX(Summary!$BB:$BB,$AH120),0))</f>
        <v>0</v>
      </c>
      <c r="AH120">
        <f t="shared" si="17"/>
        <v>6</v>
      </c>
    </row>
    <row r="121" spans="1:34" hidden="1">
      <c r="A121" t="str">
        <f t="array" ref="A121">IFERROR(INDEX(Summary!$D:$D,$AH121)&amp;"","")</f>
        <v>FG00723</v>
      </c>
      <c r="B121" t="str">
        <f t="array" ref="B121">IF($A121="","",INDEX(Summary!$E:$E,$AH121))</f>
        <v>Jowar Atta (Stoneground) - 1kg khapli for international ( 3kg and 5kg added)</v>
      </c>
      <c r="C121" t="str">
        <f t="array" ref="C121">IF($A121="","",INDEX(Summary!$B:$B,$AH121))</f>
        <v>Atta</v>
      </c>
      <c r="D121" t="str">
        <f t="array" ref="D121">IF($A121="","",INDEX(Summary!$C:$C,$AH121))</f>
        <v>C6</v>
      </c>
      <c r="E121">
        <f t="array" ref="E121">IF($A121="","",INDEX(Summary!$F:$F,$AH121))</f>
        <v>1</v>
      </c>
      <c r="F121" t="str">
        <f t="array" ref="F121">IF($A121="","",INDEX(Summary!$BC:$BC,$AH121)&amp;"")</f>
        <v/>
      </c>
      <c r="G121" t="e">
        <f t="shared" si="9"/>
        <v>#VALUE!</v>
      </c>
      <c r="H121">
        <f t="shared" si="10"/>
        <v>0</v>
      </c>
      <c r="I121" t="str">
        <f t="array" ref="I121">IF($A121="","",IF(IFERROR(INDEX(Summary!$BA:$BA,$AH121),0)&lt;1,"Under 1 day",IF(INDEX(Summary!$BA:$BA,$AH121)&lt;3,"1-3 days",IF(INDEX(Summary!$BA:$BA,$AH121)&lt;7,"3-7 days","7+ days"))))</f>
        <v>Under 1 day</v>
      </c>
      <c r="J121" t="str">
        <f t="array" ref="J121">IF($A121="","",IF(IFERROR(INDEX(Summary!$AX:$AX,$AH121),0)&lt;0.25,"0-25%",IF(INDEX(Summary!$AX:$AX,$AH121)&lt;0.5,"25-50%",IF(INDEX(Summary!$AX:$AX,$AH121)&lt;0.75,"50-75%","75-100%"))))</f>
        <v>75-100%</v>
      </c>
      <c r="K121" t="str">
        <f t="array" ref="K121">IF($A121="","",INDEX(Summary!$AY:$AY,$AH121)&amp;"")</f>
        <v/>
      </c>
      <c r="L121" s="1">
        <f>IF($A121="","",Summary!$P$2+MOD(ROW()-2,30))</f>
        <v>46256</v>
      </c>
      <c r="M121">
        <f t="shared" si="11"/>
        <v>30</v>
      </c>
      <c r="N121">
        <f t="shared" si="12"/>
        <v>22</v>
      </c>
      <c r="O121" t="str">
        <f t="shared" si="13"/>
        <v>Aug-2026</v>
      </c>
      <c r="P121">
        <f t="shared" ca="1" si="14"/>
        <v>1</v>
      </c>
      <c r="Q121" s="2">
        <f t="array" ref="Q121">IF($A121="",0,IFERROR(INDEX(Summary!$P$3:$AS$67,$AH121-2,$M121),0))</f>
        <v>0</v>
      </c>
      <c r="R121" s="2">
        <f t="array" ref="R121">IF($A121="",0,ROUND(IFERROR(INDEX(Summary!$O:$O,$AH121),0)/30,0))</f>
        <v>0</v>
      </c>
      <c r="S121">
        <f t="shared" si="15"/>
        <v>0</v>
      </c>
      <c r="T121" s="2">
        <f t="array" ref="T121">IF($S121=1,IFERROR(INDEX(Summary!$O:$O,$AH121),0),0)</f>
        <v>0</v>
      </c>
      <c r="U121" s="2">
        <f t="array" ref="U121">IF($S121=1,IFERROR(INDEX(Summary!$AT:$AT,$AH121),0),0)</f>
        <v>0</v>
      </c>
      <c r="V121" s="2">
        <f t="shared" si="16"/>
        <v>0</v>
      </c>
      <c r="W121" s="2">
        <f t="array" ref="W121">IF($S121=1,IFERROR(INDEX(Summary!$AZ:$AZ,$AH121),0),0)</f>
        <v>0</v>
      </c>
      <c r="X121" s="3">
        <f t="array" ref="X121">IF($S121=1,IFERROR(INDEX(Summary!$BA:$BA,$AH121),0),0)</f>
        <v>0</v>
      </c>
      <c r="Y121" s="2">
        <f t="array" ref="Y121">IF($S121=1,IFERROR(INDEX(Summary!$G:$G,$AH121),0),0)</f>
        <v>0</v>
      </c>
      <c r="Z121" s="2">
        <f t="array" ref="Z121">IF($S121=1,IFERROR(INDEX(Summary!$H:$H,$AH121),0),0)</f>
        <v>0</v>
      </c>
      <c r="AA121" s="2">
        <f t="array" ref="AA121">IF($S121=1,IFERROR(INDEX(Summary!$I:$I,$AH121),0),0)</f>
        <v>0</v>
      </c>
      <c r="AB121" s="2">
        <f t="array" ref="AB121">IF($S121=1,IFERROR(INDEX(Summary!$J:$J,$AH121),0),0)</f>
        <v>0</v>
      </c>
      <c r="AC121" s="2">
        <f t="array" ref="AC121">IF($S121=1,IFERROR(INDEX(Summary!$K:$K,$AH121),0),0)</f>
        <v>0</v>
      </c>
      <c r="AD121" s="2">
        <f t="array" ref="AD121">IF($S121=1,IFERROR(INDEX(Summary!$L:$L,$AH121),0),0)</f>
        <v>0</v>
      </c>
      <c r="AE121" s="2">
        <f t="array" ref="AE121">IF($S121=1,IFERROR(INDEX(Summary!$M:$M,$AH121),0),0)</f>
        <v>0</v>
      </c>
      <c r="AF121" s="2">
        <f t="array" ref="AF121">IF($S121=1,IFERROR(INDEX(Summary!$N:$N,$AH121),0),0)</f>
        <v>0</v>
      </c>
      <c r="AG121">
        <f t="array" ref="AG121">IF($A121="","",IFERROR(INDEX(Summary!$BB:$BB,$AH121),0))</f>
        <v>0</v>
      </c>
      <c r="AH121">
        <f t="shared" si="17"/>
        <v>6</v>
      </c>
    </row>
    <row r="122" spans="1:34">
      <c r="A122" t="str">
        <f t="array" ref="A122">IFERROR(INDEX(Summary!$D:$D,$AH122)&amp;"","")</f>
        <v>FG00838</v>
      </c>
      <c r="B122" t="str">
        <f t="array" ref="B122">IF($A122="","",INDEX(Summary!$E:$E,$AH122))</f>
        <v>Jowar atta 500</v>
      </c>
      <c r="C122" t="str">
        <f t="array" ref="C122">IF($A122="","",INDEX(Summary!$B:$B,$AH122))</f>
        <v>Atta</v>
      </c>
      <c r="D122" t="str">
        <f t="array" ref="D122">IF($A122="","",INDEX(Summary!$C:$C,$AH122))</f>
        <v>C6</v>
      </c>
      <c r="E122">
        <f t="array" ref="E122">IF($A122="","",INDEX(Summary!$F:$F,$AH122))</f>
        <v>0.5</v>
      </c>
      <c r="F122" t="str">
        <f t="array" ref="F122">IF($A122="","",INDEX(Summary!$BC:$BC,$AH122)&amp;"")</f>
        <v>P1 – Critical</v>
      </c>
      <c r="G122">
        <f t="shared" si="9"/>
        <v>1</v>
      </c>
      <c r="H122">
        <f t="shared" si="10"/>
        <v>1</v>
      </c>
      <c r="I122" t="str">
        <f t="array" ref="I122">IF($A122="","",IF(IFERROR(INDEX(Summary!$BA:$BA,$AH122),0)&lt;1,"Under 1 day",IF(INDEX(Summary!$BA:$BA,$AH122)&lt;3,"1-3 days",IF(INDEX(Summary!$BA:$BA,$AH122)&lt;7,"3-7 days","7+ days"))))</f>
        <v>3-7 days</v>
      </c>
      <c r="J122" t="str">
        <f t="array" ref="J122">IF($A122="","",IF(IFERROR(INDEX(Summary!$AX:$AX,$AH122),0)&lt;0.25,"0-25%",IF(INDEX(Summary!$AX:$AX,$AH122)&lt;0.5,"25-50%",IF(INDEX(Summary!$AX:$AX,$AH122)&lt;0.75,"50-75%","75-100%"))))</f>
        <v>25-50%</v>
      </c>
      <c r="K122" t="str">
        <f t="array" ref="K122">IF($A122="","",INDEX(Summary!$AY:$AY,$AH122)&amp;"")</f>
        <v>WIP</v>
      </c>
      <c r="L122" s="1">
        <f>IF($A122="","",Summary!$P$2+MOD(ROW()-2,30))</f>
        <v>46227</v>
      </c>
      <c r="M122">
        <f t="shared" si="11"/>
        <v>1</v>
      </c>
      <c r="N122">
        <f t="shared" si="12"/>
        <v>24</v>
      </c>
      <c r="O122" t="str">
        <f t="shared" si="13"/>
        <v>Jul-2026</v>
      </c>
      <c r="P122">
        <f t="shared" ca="1" si="14"/>
        <v>1</v>
      </c>
      <c r="Q122" s="2">
        <f t="array" ref="Q122">IF($A122="",0,IFERROR(INDEX(Summary!$P$3:$AS$67,$AH122-2,$M122),0))</f>
        <v>561</v>
      </c>
      <c r="R122" s="2">
        <f t="array" ref="R122">IF($A122="",0,ROUND(IFERROR(INDEX(Summary!$O:$O,$AH122),0)/30,0))</f>
        <v>391</v>
      </c>
      <c r="S122">
        <f t="shared" si="15"/>
        <v>1</v>
      </c>
      <c r="T122" s="2">
        <f t="array" ref="T122">IF($S122=1,IFERROR(INDEX(Summary!$O:$O,$AH122),0),0)</f>
        <v>11719</v>
      </c>
      <c r="U122" s="2">
        <f t="array" ref="U122">IF($S122=1,IFERROR(INDEX(Summary!$AT:$AT,$AH122),0),0)</f>
        <v>5624</v>
      </c>
      <c r="V122" s="2">
        <f t="shared" si="16"/>
        <v>6095</v>
      </c>
      <c r="W122" s="2">
        <f t="array" ref="W122">IF($S122=1,IFERROR(INDEX(Summary!$AZ:$AZ,$AH122),0),0)</f>
        <v>1329</v>
      </c>
      <c r="X122" s="3">
        <f t="array" ref="X122">IF($S122=1,IFERROR(INDEX(Summary!$BA:$BA,$AH122),0),0)</f>
        <v>3.4021674204283641</v>
      </c>
      <c r="Y122" s="2">
        <f t="array" ref="Y122">IF($S122=1,IFERROR(INDEX(Summary!$G:$G,$AH122),0),0)</f>
        <v>11719</v>
      </c>
      <c r="Z122" s="2">
        <f t="array" ref="Z122">IF($S122=1,IFERROR(INDEX(Summary!$H:$H,$AH122),0),0)</f>
        <v>0</v>
      </c>
      <c r="AA122" s="2">
        <f t="array" ref="AA122">IF($S122=1,IFERROR(INDEX(Summary!$I:$I,$AH122),0),0)</f>
        <v>0</v>
      </c>
      <c r="AB122" s="2">
        <f t="array" ref="AB122">IF($S122=1,IFERROR(INDEX(Summary!$J:$J,$AH122),0),0)</f>
        <v>0</v>
      </c>
      <c r="AC122" s="2">
        <f t="array" ref="AC122">IF($S122=1,IFERROR(INDEX(Summary!$K:$K,$AH122),0),0)</f>
        <v>0</v>
      </c>
      <c r="AD122" s="2">
        <f t="array" ref="AD122">IF($S122=1,IFERROR(INDEX(Summary!$L:$L,$AH122),0),0)</f>
        <v>0</v>
      </c>
      <c r="AE122" s="2">
        <f t="array" ref="AE122">IF($S122=1,IFERROR(INDEX(Summary!$M:$M,$AH122),0),0)</f>
        <v>0</v>
      </c>
      <c r="AF122" s="2">
        <f t="array" ref="AF122">IF($S122=1,IFERROR(INDEX(Summary!$N:$N,$AH122),0),0)</f>
        <v>0</v>
      </c>
      <c r="AG122">
        <f t="array" ref="AG122">IF($A122="","",IFERROR(INDEX(Summary!$BB:$BB,$AH122),0))</f>
        <v>10</v>
      </c>
      <c r="AH122">
        <f t="shared" si="17"/>
        <v>7</v>
      </c>
    </row>
    <row r="123" spans="1:34" hidden="1">
      <c r="A123" t="str">
        <f t="array" ref="A123">IFERROR(INDEX(Summary!$D:$D,$AH123)&amp;"","")</f>
        <v>FG00838</v>
      </c>
      <c r="B123" t="str">
        <f t="array" ref="B123">IF($A123="","",INDEX(Summary!$E:$E,$AH123))</f>
        <v>Jowar atta 500</v>
      </c>
      <c r="C123" t="str">
        <f t="array" ref="C123">IF($A123="","",INDEX(Summary!$B:$B,$AH123))</f>
        <v>Atta</v>
      </c>
      <c r="D123" t="str">
        <f t="array" ref="D123">IF($A123="","",INDEX(Summary!$C:$C,$AH123))</f>
        <v>C6</v>
      </c>
      <c r="E123">
        <f t="array" ref="E123">IF($A123="","",INDEX(Summary!$F:$F,$AH123))</f>
        <v>0.5</v>
      </c>
      <c r="F123" t="str">
        <f t="array" ref="F123">IF($A123="","",INDEX(Summary!$BC:$BC,$AH123)&amp;"")</f>
        <v>P1 – Critical</v>
      </c>
      <c r="G123">
        <f t="shared" si="9"/>
        <v>1</v>
      </c>
      <c r="H123">
        <f t="shared" si="10"/>
        <v>1</v>
      </c>
      <c r="I123" t="str">
        <f t="array" ref="I123">IF($A123="","",IF(IFERROR(INDEX(Summary!$BA:$BA,$AH123),0)&lt;1,"Under 1 day",IF(INDEX(Summary!$BA:$BA,$AH123)&lt;3,"1-3 days",IF(INDEX(Summary!$BA:$BA,$AH123)&lt;7,"3-7 days","7+ days"))))</f>
        <v>3-7 days</v>
      </c>
      <c r="J123" t="str">
        <f t="array" ref="J123">IF($A123="","",IF(IFERROR(INDEX(Summary!$AX:$AX,$AH123),0)&lt;0.25,"0-25%",IF(INDEX(Summary!$AX:$AX,$AH123)&lt;0.5,"25-50%",IF(INDEX(Summary!$AX:$AX,$AH123)&lt;0.75,"50-75%","75-100%"))))</f>
        <v>25-50%</v>
      </c>
      <c r="K123" t="str">
        <f t="array" ref="K123">IF($A123="","",INDEX(Summary!$AY:$AY,$AH123)&amp;"")</f>
        <v>WIP</v>
      </c>
      <c r="L123" s="1">
        <f>IF($A123="","",Summary!$P$2+MOD(ROW()-2,30))</f>
        <v>46228</v>
      </c>
      <c r="M123">
        <f t="shared" si="11"/>
        <v>2</v>
      </c>
      <c r="N123">
        <f t="shared" si="12"/>
        <v>25</v>
      </c>
      <c r="O123" t="str">
        <f t="shared" si="13"/>
        <v>Jul-2026</v>
      </c>
      <c r="P123">
        <f t="shared" ca="1" si="14"/>
        <v>1</v>
      </c>
      <c r="Q123" s="2">
        <f t="array" ref="Q123">IF($A123="",0,IFERROR(INDEX(Summary!$P$3:$AS$67,$AH123-2,$M123),0))</f>
        <v>1258</v>
      </c>
      <c r="R123" s="2">
        <f t="array" ref="R123">IF($A123="",0,ROUND(IFERROR(INDEX(Summary!$O:$O,$AH123),0)/30,0))</f>
        <v>391</v>
      </c>
      <c r="S123">
        <f t="shared" si="15"/>
        <v>0</v>
      </c>
      <c r="T123" s="2">
        <f t="array" ref="T123">IF($S123=1,IFERROR(INDEX(Summary!$O:$O,$AH123),0),0)</f>
        <v>0</v>
      </c>
      <c r="U123" s="2">
        <f t="array" ref="U123">IF($S123=1,IFERROR(INDEX(Summary!$AT:$AT,$AH123),0),0)</f>
        <v>0</v>
      </c>
      <c r="V123" s="2">
        <f t="shared" si="16"/>
        <v>0</v>
      </c>
      <c r="W123" s="2">
        <f t="array" ref="W123">IF($S123=1,IFERROR(INDEX(Summary!$AZ:$AZ,$AH123),0),0)</f>
        <v>0</v>
      </c>
      <c r="X123" s="3">
        <f t="array" ref="X123">IF($S123=1,IFERROR(INDEX(Summary!$BA:$BA,$AH123),0),0)</f>
        <v>0</v>
      </c>
      <c r="Y123" s="2">
        <f t="array" ref="Y123">IF($S123=1,IFERROR(INDEX(Summary!$G:$G,$AH123),0),0)</f>
        <v>0</v>
      </c>
      <c r="Z123" s="2">
        <f t="array" ref="Z123">IF($S123=1,IFERROR(INDEX(Summary!$H:$H,$AH123),0),0)</f>
        <v>0</v>
      </c>
      <c r="AA123" s="2">
        <f t="array" ref="AA123">IF($S123=1,IFERROR(INDEX(Summary!$I:$I,$AH123),0),0)</f>
        <v>0</v>
      </c>
      <c r="AB123" s="2">
        <f t="array" ref="AB123">IF($S123=1,IFERROR(INDEX(Summary!$J:$J,$AH123),0),0)</f>
        <v>0</v>
      </c>
      <c r="AC123" s="2">
        <f t="array" ref="AC123">IF($S123=1,IFERROR(INDEX(Summary!$K:$K,$AH123),0),0)</f>
        <v>0</v>
      </c>
      <c r="AD123" s="2">
        <f t="array" ref="AD123">IF($S123=1,IFERROR(INDEX(Summary!$L:$L,$AH123),0),0)</f>
        <v>0</v>
      </c>
      <c r="AE123" s="2">
        <f t="array" ref="AE123">IF($S123=1,IFERROR(INDEX(Summary!$M:$M,$AH123),0),0)</f>
        <v>0</v>
      </c>
      <c r="AF123" s="2">
        <f t="array" ref="AF123">IF($S123=1,IFERROR(INDEX(Summary!$N:$N,$AH123),0),0)</f>
        <v>0</v>
      </c>
      <c r="AG123">
        <f t="array" ref="AG123">IF($A123="","",IFERROR(INDEX(Summary!$BB:$BB,$AH123),0))</f>
        <v>10</v>
      </c>
      <c r="AH123">
        <f t="shared" si="17"/>
        <v>7</v>
      </c>
    </row>
    <row r="124" spans="1:34" hidden="1">
      <c r="A124" t="str">
        <f t="array" ref="A124">IFERROR(INDEX(Summary!$D:$D,$AH124)&amp;"","")</f>
        <v>FG00838</v>
      </c>
      <c r="B124" t="str">
        <f t="array" ref="B124">IF($A124="","",INDEX(Summary!$E:$E,$AH124))</f>
        <v>Jowar atta 500</v>
      </c>
      <c r="C124" t="str">
        <f t="array" ref="C124">IF($A124="","",INDEX(Summary!$B:$B,$AH124))</f>
        <v>Atta</v>
      </c>
      <c r="D124" t="str">
        <f t="array" ref="D124">IF($A124="","",INDEX(Summary!$C:$C,$AH124))</f>
        <v>C6</v>
      </c>
      <c r="E124">
        <f t="array" ref="E124">IF($A124="","",INDEX(Summary!$F:$F,$AH124))</f>
        <v>0.5</v>
      </c>
      <c r="F124" t="str">
        <f t="array" ref="F124">IF($A124="","",INDEX(Summary!$BC:$BC,$AH124)&amp;"")</f>
        <v>P1 – Critical</v>
      </c>
      <c r="G124">
        <f t="shared" si="9"/>
        <v>1</v>
      </c>
      <c r="H124">
        <f t="shared" si="10"/>
        <v>1</v>
      </c>
      <c r="I124" t="str">
        <f t="array" ref="I124">IF($A124="","",IF(IFERROR(INDEX(Summary!$BA:$BA,$AH124),0)&lt;1,"Under 1 day",IF(INDEX(Summary!$BA:$BA,$AH124)&lt;3,"1-3 days",IF(INDEX(Summary!$BA:$BA,$AH124)&lt;7,"3-7 days","7+ days"))))</f>
        <v>3-7 days</v>
      </c>
      <c r="J124" t="str">
        <f t="array" ref="J124">IF($A124="","",IF(IFERROR(INDEX(Summary!$AX:$AX,$AH124),0)&lt;0.25,"0-25%",IF(INDEX(Summary!$AX:$AX,$AH124)&lt;0.5,"25-50%",IF(INDEX(Summary!$AX:$AX,$AH124)&lt;0.75,"50-75%","75-100%"))))</f>
        <v>25-50%</v>
      </c>
      <c r="K124" t="str">
        <f t="array" ref="K124">IF($A124="","",INDEX(Summary!$AY:$AY,$AH124)&amp;"")</f>
        <v>WIP</v>
      </c>
      <c r="L124" s="1">
        <f>IF($A124="","",Summary!$P$2+MOD(ROW()-2,30))</f>
        <v>46229</v>
      </c>
      <c r="M124">
        <f t="shared" si="11"/>
        <v>3</v>
      </c>
      <c r="N124">
        <f t="shared" si="12"/>
        <v>26</v>
      </c>
      <c r="O124" t="str">
        <f t="shared" si="13"/>
        <v>Jul-2026</v>
      </c>
      <c r="P124">
        <f t="shared" ca="1" si="14"/>
        <v>1</v>
      </c>
      <c r="Q124" s="2">
        <f t="array" ref="Q124">IF($A124="",0,IFERROR(INDEX(Summary!$P$3:$AS$67,$AH124-2,$M124),0))</f>
        <v>0</v>
      </c>
      <c r="R124" s="2">
        <f t="array" ref="R124">IF($A124="",0,ROUND(IFERROR(INDEX(Summary!$O:$O,$AH124),0)/30,0))</f>
        <v>391</v>
      </c>
      <c r="S124">
        <f t="shared" si="15"/>
        <v>0</v>
      </c>
      <c r="T124" s="2">
        <f t="array" ref="T124">IF($S124=1,IFERROR(INDEX(Summary!$O:$O,$AH124),0),0)</f>
        <v>0</v>
      </c>
      <c r="U124" s="2">
        <f t="array" ref="U124">IF($S124=1,IFERROR(INDEX(Summary!$AT:$AT,$AH124),0),0)</f>
        <v>0</v>
      </c>
      <c r="V124" s="2">
        <f t="shared" si="16"/>
        <v>0</v>
      </c>
      <c r="W124" s="2">
        <f t="array" ref="W124">IF($S124=1,IFERROR(INDEX(Summary!$AZ:$AZ,$AH124),0),0)</f>
        <v>0</v>
      </c>
      <c r="X124" s="3">
        <f t="array" ref="X124">IF($S124=1,IFERROR(INDEX(Summary!$BA:$BA,$AH124),0),0)</f>
        <v>0</v>
      </c>
      <c r="Y124" s="2">
        <f t="array" ref="Y124">IF($S124=1,IFERROR(INDEX(Summary!$G:$G,$AH124),0),0)</f>
        <v>0</v>
      </c>
      <c r="Z124" s="2">
        <f t="array" ref="Z124">IF($S124=1,IFERROR(INDEX(Summary!$H:$H,$AH124),0),0)</f>
        <v>0</v>
      </c>
      <c r="AA124" s="2">
        <f t="array" ref="AA124">IF($S124=1,IFERROR(INDEX(Summary!$I:$I,$AH124),0),0)</f>
        <v>0</v>
      </c>
      <c r="AB124" s="2">
        <f t="array" ref="AB124">IF($S124=1,IFERROR(INDEX(Summary!$J:$J,$AH124),0),0)</f>
        <v>0</v>
      </c>
      <c r="AC124" s="2">
        <f t="array" ref="AC124">IF($S124=1,IFERROR(INDEX(Summary!$K:$K,$AH124),0),0)</f>
        <v>0</v>
      </c>
      <c r="AD124" s="2">
        <f t="array" ref="AD124">IF($S124=1,IFERROR(INDEX(Summary!$L:$L,$AH124),0),0)</f>
        <v>0</v>
      </c>
      <c r="AE124" s="2">
        <f t="array" ref="AE124">IF($S124=1,IFERROR(INDEX(Summary!$M:$M,$AH124),0),0)</f>
        <v>0</v>
      </c>
      <c r="AF124" s="2">
        <f t="array" ref="AF124">IF($S124=1,IFERROR(INDEX(Summary!$N:$N,$AH124),0),0)</f>
        <v>0</v>
      </c>
      <c r="AG124">
        <f t="array" ref="AG124">IF($A124="","",IFERROR(INDEX(Summary!$BB:$BB,$AH124),0))</f>
        <v>10</v>
      </c>
      <c r="AH124">
        <f t="shared" si="17"/>
        <v>7</v>
      </c>
    </row>
    <row r="125" spans="1:34" hidden="1">
      <c r="A125" t="str">
        <f t="array" ref="A125">IFERROR(INDEX(Summary!$D:$D,$AH125)&amp;"","")</f>
        <v>FG00838</v>
      </c>
      <c r="B125" t="str">
        <f t="array" ref="B125">IF($A125="","",INDEX(Summary!$E:$E,$AH125))</f>
        <v>Jowar atta 500</v>
      </c>
      <c r="C125" t="str">
        <f t="array" ref="C125">IF($A125="","",INDEX(Summary!$B:$B,$AH125))</f>
        <v>Atta</v>
      </c>
      <c r="D125" t="str">
        <f t="array" ref="D125">IF($A125="","",INDEX(Summary!$C:$C,$AH125))</f>
        <v>C6</v>
      </c>
      <c r="E125">
        <f t="array" ref="E125">IF($A125="","",INDEX(Summary!$F:$F,$AH125))</f>
        <v>0.5</v>
      </c>
      <c r="F125" t="str">
        <f t="array" ref="F125">IF($A125="","",INDEX(Summary!$BC:$BC,$AH125)&amp;"")</f>
        <v>P1 – Critical</v>
      </c>
      <c r="G125">
        <f t="shared" si="9"/>
        <v>1</v>
      </c>
      <c r="H125">
        <f t="shared" si="10"/>
        <v>1</v>
      </c>
      <c r="I125" t="str">
        <f t="array" ref="I125">IF($A125="","",IF(IFERROR(INDEX(Summary!$BA:$BA,$AH125),0)&lt;1,"Under 1 day",IF(INDEX(Summary!$BA:$BA,$AH125)&lt;3,"1-3 days",IF(INDEX(Summary!$BA:$BA,$AH125)&lt;7,"3-7 days","7+ days"))))</f>
        <v>3-7 days</v>
      </c>
      <c r="J125" t="str">
        <f t="array" ref="J125">IF($A125="","",IF(IFERROR(INDEX(Summary!$AX:$AX,$AH125),0)&lt;0.25,"0-25%",IF(INDEX(Summary!$AX:$AX,$AH125)&lt;0.5,"25-50%",IF(INDEX(Summary!$AX:$AX,$AH125)&lt;0.75,"50-75%","75-100%"))))</f>
        <v>25-50%</v>
      </c>
      <c r="K125" t="str">
        <f t="array" ref="K125">IF($A125="","",INDEX(Summary!$AY:$AY,$AH125)&amp;"")</f>
        <v>WIP</v>
      </c>
      <c r="L125" s="1">
        <f>IF($A125="","",Summary!$P$2+MOD(ROW()-2,30))</f>
        <v>46230</v>
      </c>
      <c r="M125">
        <f t="shared" si="11"/>
        <v>4</v>
      </c>
      <c r="N125">
        <f t="shared" si="12"/>
        <v>27</v>
      </c>
      <c r="O125" t="str">
        <f t="shared" si="13"/>
        <v>Jul-2026</v>
      </c>
      <c r="P125">
        <f t="shared" ca="1" si="14"/>
        <v>1</v>
      </c>
      <c r="Q125" s="2">
        <f t="array" ref="Q125">IF($A125="",0,IFERROR(INDEX(Summary!$P$3:$AS$67,$AH125-2,$M125),0))</f>
        <v>212</v>
      </c>
      <c r="R125" s="2">
        <f t="array" ref="R125">IF($A125="",0,ROUND(IFERROR(INDEX(Summary!$O:$O,$AH125),0)/30,0))</f>
        <v>391</v>
      </c>
      <c r="S125">
        <f t="shared" si="15"/>
        <v>0</v>
      </c>
      <c r="T125" s="2">
        <f t="array" ref="T125">IF($S125=1,IFERROR(INDEX(Summary!$O:$O,$AH125),0),0)</f>
        <v>0</v>
      </c>
      <c r="U125" s="2">
        <f t="array" ref="U125">IF($S125=1,IFERROR(INDEX(Summary!$AT:$AT,$AH125),0),0)</f>
        <v>0</v>
      </c>
      <c r="V125" s="2">
        <f t="shared" si="16"/>
        <v>0</v>
      </c>
      <c r="W125" s="2">
        <f t="array" ref="W125">IF($S125=1,IFERROR(INDEX(Summary!$AZ:$AZ,$AH125),0),0)</f>
        <v>0</v>
      </c>
      <c r="X125" s="3">
        <f t="array" ref="X125">IF($S125=1,IFERROR(INDEX(Summary!$BA:$BA,$AH125),0),0)</f>
        <v>0</v>
      </c>
      <c r="Y125" s="2">
        <f t="array" ref="Y125">IF($S125=1,IFERROR(INDEX(Summary!$G:$G,$AH125),0),0)</f>
        <v>0</v>
      </c>
      <c r="Z125" s="2">
        <f t="array" ref="Z125">IF($S125=1,IFERROR(INDEX(Summary!$H:$H,$AH125),0),0)</f>
        <v>0</v>
      </c>
      <c r="AA125" s="2">
        <f t="array" ref="AA125">IF($S125=1,IFERROR(INDEX(Summary!$I:$I,$AH125),0),0)</f>
        <v>0</v>
      </c>
      <c r="AB125" s="2">
        <f t="array" ref="AB125">IF($S125=1,IFERROR(INDEX(Summary!$J:$J,$AH125),0),0)</f>
        <v>0</v>
      </c>
      <c r="AC125" s="2">
        <f t="array" ref="AC125">IF($S125=1,IFERROR(INDEX(Summary!$K:$K,$AH125),0),0)</f>
        <v>0</v>
      </c>
      <c r="AD125" s="2">
        <f t="array" ref="AD125">IF($S125=1,IFERROR(INDEX(Summary!$L:$L,$AH125),0),0)</f>
        <v>0</v>
      </c>
      <c r="AE125" s="2">
        <f t="array" ref="AE125">IF($S125=1,IFERROR(INDEX(Summary!$M:$M,$AH125),0),0)</f>
        <v>0</v>
      </c>
      <c r="AF125" s="2">
        <f t="array" ref="AF125">IF($S125=1,IFERROR(INDEX(Summary!$N:$N,$AH125),0),0)</f>
        <v>0</v>
      </c>
      <c r="AG125">
        <f t="array" ref="AG125">IF($A125="","",IFERROR(INDEX(Summary!$BB:$BB,$AH125),0))</f>
        <v>10</v>
      </c>
      <c r="AH125">
        <f t="shared" si="17"/>
        <v>7</v>
      </c>
    </row>
    <row r="126" spans="1:34" hidden="1">
      <c r="A126" t="str">
        <f t="array" ref="A126">IFERROR(INDEX(Summary!$D:$D,$AH126)&amp;"","")</f>
        <v>FG00838</v>
      </c>
      <c r="B126" t="str">
        <f t="array" ref="B126">IF($A126="","",INDEX(Summary!$E:$E,$AH126))</f>
        <v>Jowar atta 500</v>
      </c>
      <c r="C126" t="str">
        <f t="array" ref="C126">IF($A126="","",INDEX(Summary!$B:$B,$AH126))</f>
        <v>Atta</v>
      </c>
      <c r="D126" t="str">
        <f t="array" ref="D126">IF($A126="","",INDEX(Summary!$C:$C,$AH126))</f>
        <v>C6</v>
      </c>
      <c r="E126">
        <f t="array" ref="E126">IF($A126="","",INDEX(Summary!$F:$F,$AH126))</f>
        <v>0.5</v>
      </c>
      <c r="F126" t="str">
        <f t="array" ref="F126">IF($A126="","",INDEX(Summary!$BC:$BC,$AH126)&amp;"")</f>
        <v>P1 – Critical</v>
      </c>
      <c r="G126">
        <f t="shared" si="9"/>
        <v>1</v>
      </c>
      <c r="H126">
        <f t="shared" si="10"/>
        <v>1</v>
      </c>
      <c r="I126" t="str">
        <f t="array" ref="I126">IF($A126="","",IF(IFERROR(INDEX(Summary!$BA:$BA,$AH126),0)&lt;1,"Under 1 day",IF(INDEX(Summary!$BA:$BA,$AH126)&lt;3,"1-3 days",IF(INDEX(Summary!$BA:$BA,$AH126)&lt;7,"3-7 days","7+ days"))))</f>
        <v>3-7 days</v>
      </c>
      <c r="J126" t="str">
        <f t="array" ref="J126">IF($A126="","",IF(IFERROR(INDEX(Summary!$AX:$AX,$AH126),0)&lt;0.25,"0-25%",IF(INDEX(Summary!$AX:$AX,$AH126)&lt;0.5,"25-50%",IF(INDEX(Summary!$AX:$AX,$AH126)&lt;0.75,"50-75%","75-100%"))))</f>
        <v>25-50%</v>
      </c>
      <c r="K126" t="str">
        <f t="array" ref="K126">IF($A126="","",INDEX(Summary!$AY:$AY,$AH126)&amp;"")</f>
        <v>WIP</v>
      </c>
      <c r="L126" s="1">
        <f>IF($A126="","",Summary!$P$2+MOD(ROW()-2,30))</f>
        <v>46231</v>
      </c>
      <c r="M126">
        <f t="shared" si="11"/>
        <v>5</v>
      </c>
      <c r="N126">
        <f t="shared" si="12"/>
        <v>28</v>
      </c>
      <c r="O126" t="str">
        <f t="shared" si="13"/>
        <v>Jul-2026</v>
      </c>
      <c r="P126">
        <f t="shared" ca="1" si="14"/>
        <v>1</v>
      </c>
      <c r="Q126" s="2">
        <f t="array" ref="Q126">IF($A126="",0,IFERROR(INDEX(Summary!$P$3:$AS$67,$AH126-2,$M126),0))</f>
        <v>0</v>
      </c>
      <c r="R126" s="2">
        <f t="array" ref="R126">IF($A126="",0,ROUND(IFERROR(INDEX(Summary!$O:$O,$AH126),0)/30,0))</f>
        <v>391</v>
      </c>
      <c r="S126">
        <f t="shared" si="15"/>
        <v>0</v>
      </c>
      <c r="T126" s="2">
        <f t="array" ref="T126">IF($S126=1,IFERROR(INDEX(Summary!$O:$O,$AH126),0),0)</f>
        <v>0</v>
      </c>
      <c r="U126" s="2">
        <f t="array" ref="U126">IF($S126=1,IFERROR(INDEX(Summary!$AT:$AT,$AH126),0),0)</f>
        <v>0</v>
      </c>
      <c r="V126" s="2">
        <f t="shared" si="16"/>
        <v>0</v>
      </c>
      <c r="W126" s="2">
        <f t="array" ref="W126">IF($S126=1,IFERROR(INDEX(Summary!$AZ:$AZ,$AH126),0),0)</f>
        <v>0</v>
      </c>
      <c r="X126" s="3">
        <f t="array" ref="X126">IF($S126=1,IFERROR(INDEX(Summary!$BA:$BA,$AH126),0),0)</f>
        <v>0</v>
      </c>
      <c r="Y126" s="2">
        <f t="array" ref="Y126">IF($S126=1,IFERROR(INDEX(Summary!$G:$G,$AH126),0),0)</f>
        <v>0</v>
      </c>
      <c r="Z126" s="2">
        <f t="array" ref="Z126">IF($S126=1,IFERROR(INDEX(Summary!$H:$H,$AH126),0),0)</f>
        <v>0</v>
      </c>
      <c r="AA126" s="2">
        <f t="array" ref="AA126">IF($S126=1,IFERROR(INDEX(Summary!$I:$I,$AH126),0),0)</f>
        <v>0</v>
      </c>
      <c r="AB126" s="2">
        <f t="array" ref="AB126">IF($S126=1,IFERROR(INDEX(Summary!$J:$J,$AH126),0),0)</f>
        <v>0</v>
      </c>
      <c r="AC126" s="2">
        <f t="array" ref="AC126">IF($S126=1,IFERROR(INDEX(Summary!$K:$K,$AH126),0),0)</f>
        <v>0</v>
      </c>
      <c r="AD126" s="2">
        <f t="array" ref="AD126">IF($S126=1,IFERROR(INDEX(Summary!$L:$L,$AH126),0),0)</f>
        <v>0</v>
      </c>
      <c r="AE126" s="2">
        <f t="array" ref="AE126">IF($S126=1,IFERROR(INDEX(Summary!$M:$M,$AH126),0),0)</f>
        <v>0</v>
      </c>
      <c r="AF126" s="2">
        <f t="array" ref="AF126">IF($S126=1,IFERROR(INDEX(Summary!$N:$N,$AH126),0),0)</f>
        <v>0</v>
      </c>
      <c r="AG126">
        <f t="array" ref="AG126">IF($A126="","",IFERROR(INDEX(Summary!$BB:$BB,$AH126),0))</f>
        <v>10</v>
      </c>
      <c r="AH126">
        <f t="shared" si="17"/>
        <v>7</v>
      </c>
    </row>
    <row r="127" spans="1:34" hidden="1">
      <c r="A127" t="str">
        <f t="array" ref="A127">IFERROR(INDEX(Summary!$D:$D,$AH127)&amp;"","")</f>
        <v>FG00838</v>
      </c>
      <c r="B127" t="str">
        <f t="array" ref="B127">IF($A127="","",INDEX(Summary!$E:$E,$AH127))</f>
        <v>Jowar atta 500</v>
      </c>
      <c r="C127" t="str">
        <f t="array" ref="C127">IF($A127="","",INDEX(Summary!$B:$B,$AH127))</f>
        <v>Atta</v>
      </c>
      <c r="D127" t="str">
        <f t="array" ref="D127">IF($A127="","",INDEX(Summary!$C:$C,$AH127))</f>
        <v>C6</v>
      </c>
      <c r="E127">
        <f t="array" ref="E127">IF($A127="","",INDEX(Summary!$F:$F,$AH127))</f>
        <v>0.5</v>
      </c>
      <c r="F127" t="str">
        <f t="array" ref="F127">IF($A127="","",INDEX(Summary!$BC:$BC,$AH127)&amp;"")</f>
        <v>P1 – Critical</v>
      </c>
      <c r="G127">
        <f t="shared" si="9"/>
        <v>1</v>
      </c>
      <c r="H127">
        <f t="shared" si="10"/>
        <v>1</v>
      </c>
      <c r="I127" t="str">
        <f t="array" ref="I127">IF($A127="","",IF(IFERROR(INDEX(Summary!$BA:$BA,$AH127),0)&lt;1,"Under 1 day",IF(INDEX(Summary!$BA:$BA,$AH127)&lt;3,"1-3 days",IF(INDEX(Summary!$BA:$BA,$AH127)&lt;7,"3-7 days","7+ days"))))</f>
        <v>3-7 days</v>
      </c>
      <c r="J127" t="str">
        <f t="array" ref="J127">IF($A127="","",IF(IFERROR(INDEX(Summary!$AX:$AX,$AH127),0)&lt;0.25,"0-25%",IF(INDEX(Summary!$AX:$AX,$AH127)&lt;0.5,"25-50%",IF(INDEX(Summary!$AX:$AX,$AH127)&lt;0.75,"50-75%","75-100%"))))</f>
        <v>25-50%</v>
      </c>
      <c r="K127" t="str">
        <f t="array" ref="K127">IF($A127="","",INDEX(Summary!$AY:$AY,$AH127)&amp;"")</f>
        <v>WIP</v>
      </c>
      <c r="L127" s="1">
        <f>IF($A127="","",Summary!$P$2+MOD(ROW()-2,30))</f>
        <v>46232</v>
      </c>
      <c r="M127">
        <f t="shared" si="11"/>
        <v>6</v>
      </c>
      <c r="N127">
        <f t="shared" si="12"/>
        <v>29</v>
      </c>
      <c r="O127" t="str">
        <f t="shared" si="13"/>
        <v>Jul-2026</v>
      </c>
      <c r="P127">
        <f t="shared" ca="1" si="14"/>
        <v>1</v>
      </c>
      <c r="Q127" s="2">
        <f t="array" ref="Q127">IF($A127="",0,IFERROR(INDEX(Summary!$P$3:$AS$67,$AH127-2,$M127),0))</f>
        <v>0</v>
      </c>
      <c r="R127" s="2">
        <f t="array" ref="R127">IF($A127="",0,ROUND(IFERROR(INDEX(Summary!$O:$O,$AH127),0)/30,0))</f>
        <v>391</v>
      </c>
      <c r="S127">
        <f t="shared" si="15"/>
        <v>0</v>
      </c>
      <c r="T127" s="2">
        <f t="array" ref="T127">IF($S127=1,IFERROR(INDEX(Summary!$O:$O,$AH127),0),0)</f>
        <v>0</v>
      </c>
      <c r="U127" s="2">
        <f t="array" ref="U127">IF($S127=1,IFERROR(INDEX(Summary!$AT:$AT,$AH127),0),0)</f>
        <v>0</v>
      </c>
      <c r="V127" s="2">
        <f t="shared" si="16"/>
        <v>0</v>
      </c>
      <c r="W127" s="2">
        <f t="array" ref="W127">IF($S127=1,IFERROR(INDEX(Summary!$AZ:$AZ,$AH127),0),0)</f>
        <v>0</v>
      </c>
      <c r="X127" s="3">
        <f t="array" ref="X127">IF($S127=1,IFERROR(INDEX(Summary!$BA:$BA,$AH127),0),0)</f>
        <v>0</v>
      </c>
      <c r="Y127" s="2">
        <f t="array" ref="Y127">IF($S127=1,IFERROR(INDEX(Summary!$G:$G,$AH127),0),0)</f>
        <v>0</v>
      </c>
      <c r="Z127" s="2">
        <f t="array" ref="Z127">IF($S127=1,IFERROR(INDEX(Summary!$H:$H,$AH127),0),0)</f>
        <v>0</v>
      </c>
      <c r="AA127" s="2">
        <f t="array" ref="AA127">IF($S127=1,IFERROR(INDEX(Summary!$I:$I,$AH127),0),0)</f>
        <v>0</v>
      </c>
      <c r="AB127" s="2">
        <f t="array" ref="AB127">IF($S127=1,IFERROR(INDEX(Summary!$J:$J,$AH127),0),0)</f>
        <v>0</v>
      </c>
      <c r="AC127" s="2">
        <f t="array" ref="AC127">IF($S127=1,IFERROR(INDEX(Summary!$K:$K,$AH127),0),0)</f>
        <v>0</v>
      </c>
      <c r="AD127" s="2">
        <f t="array" ref="AD127">IF($S127=1,IFERROR(INDEX(Summary!$L:$L,$AH127),0),0)</f>
        <v>0</v>
      </c>
      <c r="AE127" s="2">
        <f t="array" ref="AE127">IF($S127=1,IFERROR(INDEX(Summary!$M:$M,$AH127),0),0)</f>
        <v>0</v>
      </c>
      <c r="AF127" s="2">
        <f t="array" ref="AF127">IF($S127=1,IFERROR(INDEX(Summary!$N:$N,$AH127),0),0)</f>
        <v>0</v>
      </c>
      <c r="AG127">
        <f t="array" ref="AG127">IF($A127="","",IFERROR(INDEX(Summary!$BB:$BB,$AH127),0))</f>
        <v>10</v>
      </c>
      <c r="AH127">
        <f t="shared" si="17"/>
        <v>7</v>
      </c>
    </row>
    <row r="128" spans="1:34" hidden="1">
      <c r="A128" t="str">
        <f t="array" ref="A128">IFERROR(INDEX(Summary!$D:$D,$AH128)&amp;"","")</f>
        <v>FG00838</v>
      </c>
      <c r="B128" t="str">
        <f t="array" ref="B128">IF($A128="","",INDEX(Summary!$E:$E,$AH128))</f>
        <v>Jowar atta 500</v>
      </c>
      <c r="C128" t="str">
        <f t="array" ref="C128">IF($A128="","",INDEX(Summary!$B:$B,$AH128))</f>
        <v>Atta</v>
      </c>
      <c r="D128" t="str">
        <f t="array" ref="D128">IF($A128="","",INDEX(Summary!$C:$C,$AH128))</f>
        <v>C6</v>
      </c>
      <c r="E128">
        <f t="array" ref="E128">IF($A128="","",INDEX(Summary!$F:$F,$AH128))</f>
        <v>0.5</v>
      </c>
      <c r="F128" t="str">
        <f t="array" ref="F128">IF($A128="","",INDEX(Summary!$BC:$BC,$AH128)&amp;"")</f>
        <v>P1 – Critical</v>
      </c>
      <c r="G128">
        <f t="shared" si="9"/>
        <v>1</v>
      </c>
      <c r="H128">
        <f t="shared" si="10"/>
        <v>1</v>
      </c>
      <c r="I128" t="str">
        <f t="array" ref="I128">IF($A128="","",IF(IFERROR(INDEX(Summary!$BA:$BA,$AH128),0)&lt;1,"Under 1 day",IF(INDEX(Summary!$BA:$BA,$AH128)&lt;3,"1-3 days",IF(INDEX(Summary!$BA:$BA,$AH128)&lt;7,"3-7 days","7+ days"))))</f>
        <v>3-7 days</v>
      </c>
      <c r="J128" t="str">
        <f t="array" ref="J128">IF($A128="","",IF(IFERROR(INDEX(Summary!$AX:$AX,$AH128),0)&lt;0.25,"0-25%",IF(INDEX(Summary!$AX:$AX,$AH128)&lt;0.5,"25-50%",IF(INDEX(Summary!$AX:$AX,$AH128)&lt;0.75,"50-75%","75-100%"))))</f>
        <v>25-50%</v>
      </c>
      <c r="K128" t="str">
        <f t="array" ref="K128">IF($A128="","",INDEX(Summary!$AY:$AY,$AH128)&amp;"")</f>
        <v>WIP</v>
      </c>
      <c r="L128" s="1">
        <f>IF($A128="","",Summary!$P$2+MOD(ROW()-2,30))</f>
        <v>46233</v>
      </c>
      <c r="M128">
        <f t="shared" si="11"/>
        <v>7</v>
      </c>
      <c r="N128">
        <f t="shared" si="12"/>
        <v>30</v>
      </c>
      <c r="O128" t="str">
        <f t="shared" si="13"/>
        <v>Jul-2026</v>
      </c>
      <c r="P128">
        <f t="shared" ca="1" si="14"/>
        <v>1</v>
      </c>
      <c r="Q128" s="2">
        <f t="array" ref="Q128">IF($A128="",0,IFERROR(INDEX(Summary!$P$3:$AS$67,$AH128-2,$M128),0))</f>
        <v>0</v>
      </c>
      <c r="R128" s="2">
        <f t="array" ref="R128">IF($A128="",0,ROUND(IFERROR(INDEX(Summary!$O:$O,$AH128),0)/30,0))</f>
        <v>391</v>
      </c>
      <c r="S128">
        <f t="shared" si="15"/>
        <v>0</v>
      </c>
      <c r="T128" s="2">
        <f t="array" ref="T128">IF($S128=1,IFERROR(INDEX(Summary!$O:$O,$AH128),0),0)</f>
        <v>0</v>
      </c>
      <c r="U128" s="2">
        <f t="array" ref="U128">IF($S128=1,IFERROR(INDEX(Summary!$AT:$AT,$AH128),0),0)</f>
        <v>0</v>
      </c>
      <c r="V128" s="2">
        <f t="shared" si="16"/>
        <v>0</v>
      </c>
      <c r="W128" s="2">
        <f t="array" ref="W128">IF($S128=1,IFERROR(INDEX(Summary!$AZ:$AZ,$AH128),0),0)</f>
        <v>0</v>
      </c>
      <c r="X128" s="3">
        <f t="array" ref="X128">IF($S128=1,IFERROR(INDEX(Summary!$BA:$BA,$AH128),0),0)</f>
        <v>0</v>
      </c>
      <c r="Y128" s="2">
        <f t="array" ref="Y128">IF($S128=1,IFERROR(INDEX(Summary!$G:$G,$AH128),0),0)</f>
        <v>0</v>
      </c>
      <c r="Z128" s="2">
        <f t="array" ref="Z128">IF($S128=1,IFERROR(INDEX(Summary!$H:$H,$AH128),0),0)</f>
        <v>0</v>
      </c>
      <c r="AA128" s="2">
        <f t="array" ref="AA128">IF($S128=1,IFERROR(INDEX(Summary!$I:$I,$AH128),0),0)</f>
        <v>0</v>
      </c>
      <c r="AB128" s="2">
        <f t="array" ref="AB128">IF($S128=1,IFERROR(INDEX(Summary!$J:$J,$AH128),0),0)</f>
        <v>0</v>
      </c>
      <c r="AC128" s="2">
        <f t="array" ref="AC128">IF($S128=1,IFERROR(INDEX(Summary!$K:$K,$AH128),0),0)</f>
        <v>0</v>
      </c>
      <c r="AD128" s="2">
        <f t="array" ref="AD128">IF($S128=1,IFERROR(INDEX(Summary!$L:$L,$AH128),0),0)</f>
        <v>0</v>
      </c>
      <c r="AE128" s="2">
        <f t="array" ref="AE128">IF($S128=1,IFERROR(INDEX(Summary!$M:$M,$AH128),0),0)</f>
        <v>0</v>
      </c>
      <c r="AF128" s="2">
        <f t="array" ref="AF128">IF($S128=1,IFERROR(INDEX(Summary!$N:$N,$AH128),0),0)</f>
        <v>0</v>
      </c>
      <c r="AG128">
        <f t="array" ref="AG128">IF($A128="","",IFERROR(INDEX(Summary!$BB:$BB,$AH128),0))</f>
        <v>10</v>
      </c>
      <c r="AH128">
        <f t="shared" si="17"/>
        <v>7</v>
      </c>
    </row>
    <row r="129" spans="1:34" hidden="1">
      <c r="A129" t="str">
        <f t="array" ref="A129">IFERROR(INDEX(Summary!$D:$D,$AH129)&amp;"","")</f>
        <v>FG00838</v>
      </c>
      <c r="B129" t="str">
        <f t="array" ref="B129">IF($A129="","",INDEX(Summary!$E:$E,$AH129))</f>
        <v>Jowar atta 500</v>
      </c>
      <c r="C129" t="str">
        <f t="array" ref="C129">IF($A129="","",INDEX(Summary!$B:$B,$AH129))</f>
        <v>Atta</v>
      </c>
      <c r="D129" t="str">
        <f t="array" ref="D129">IF($A129="","",INDEX(Summary!$C:$C,$AH129))</f>
        <v>C6</v>
      </c>
      <c r="E129">
        <f t="array" ref="E129">IF($A129="","",INDEX(Summary!$F:$F,$AH129))</f>
        <v>0.5</v>
      </c>
      <c r="F129" t="str">
        <f t="array" ref="F129">IF($A129="","",INDEX(Summary!$BC:$BC,$AH129)&amp;"")</f>
        <v>P1 – Critical</v>
      </c>
      <c r="G129">
        <f t="shared" si="9"/>
        <v>1</v>
      </c>
      <c r="H129">
        <f t="shared" si="10"/>
        <v>1</v>
      </c>
      <c r="I129" t="str">
        <f t="array" ref="I129">IF($A129="","",IF(IFERROR(INDEX(Summary!$BA:$BA,$AH129),0)&lt;1,"Under 1 day",IF(INDEX(Summary!$BA:$BA,$AH129)&lt;3,"1-3 days",IF(INDEX(Summary!$BA:$BA,$AH129)&lt;7,"3-7 days","7+ days"))))</f>
        <v>3-7 days</v>
      </c>
      <c r="J129" t="str">
        <f t="array" ref="J129">IF($A129="","",IF(IFERROR(INDEX(Summary!$AX:$AX,$AH129),0)&lt;0.25,"0-25%",IF(INDEX(Summary!$AX:$AX,$AH129)&lt;0.5,"25-50%",IF(INDEX(Summary!$AX:$AX,$AH129)&lt;0.75,"50-75%","75-100%"))))</f>
        <v>25-50%</v>
      </c>
      <c r="K129" t="str">
        <f t="array" ref="K129">IF($A129="","",INDEX(Summary!$AY:$AY,$AH129)&amp;"")</f>
        <v>WIP</v>
      </c>
      <c r="L129" s="1">
        <f>IF($A129="","",Summary!$P$2+MOD(ROW()-2,30))</f>
        <v>46234</v>
      </c>
      <c r="M129">
        <f t="shared" si="11"/>
        <v>8</v>
      </c>
      <c r="N129">
        <f t="shared" si="12"/>
        <v>31</v>
      </c>
      <c r="O129" t="str">
        <f t="shared" si="13"/>
        <v>Jul-2026</v>
      </c>
      <c r="P129">
        <f t="shared" ca="1" si="14"/>
        <v>1</v>
      </c>
      <c r="Q129" s="2">
        <f t="array" ref="Q129">IF($A129="",0,IFERROR(INDEX(Summary!$P$3:$AS$67,$AH129-2,$M129),0))</f>
        <v>1847</v>
      </c>
      <c r="R129" s="2">
        <f t="array" ref="R129">IF($A129="",0,ROUND(IFERROR(INDEX(Summary!$O:$O,$AH129),0)/30,0))</f>
        <v>391</v>
      </c>
      <c r="S129">
        <f t="shared" si="15"/>
        <v>0</v>
      </c>
      <c r="T129" s="2">
        <f t="array" ref="T129">IF($S129=1,IFERROR(INDEX(Summary!$O:$O,$AH129),0),0)</f>
        <v>0</v>
      </c>
      <c r="U129" s="2">
        <f t="array" ref="U129">IF($S129=1,IFERROR(INDEX(Summary!$AT:$AT,$AH129),0),0)</f>
        <v>0</v>
      </c>
      <c r="V129" s="2">
        <f t="shared" si="16"/>
        <v>0</v>
      </c>
      <c r="W129" s="2">
        <f t="array" ref="W129">IF($S129=1,IFERROR(INDEX(Summary!$AZ:$AZ,$AH129),0),0)</f>
        <v>0</v>
      </c>
      <c r="X129" s="3">
        <f t="array" ref="X129">IF($S129=1,IFERROR(INDEX(Summary!$BA:$BA,$AH129),0),0)</f>
        <v>0</v>
      </c>
      <c r="Y129" s="2">
        <f t="array" ref="Y129">IF($S129=1,IFERROR(INDEX(Summary!$G:$G,$AH129),0),0)</f>
        <v>0</v>
      </c>
      <c r="Z129" s="2">
        <f t="array" ref="Z129">IF($S129=1,IFERROR(INDEX(Summary!$H:$H,$AH129),0),0)</f>
        <v>0</v>
      </c>
      <c r="AA129" s="2">
        <f t="array" ref="AA129">IF($S129=1,IFERROR(INDEX(Summary!$I:$I,$AH129),0),0)</f>
        <v>0</v>
      </c>
      <c r="AB129" s="2">
        <f t="array" ref="AB129">IF($S129=1,IFERROR(INDEX(Summary!$J:$J,$AH129),0),0)</f>
        <v>0</v>
      </c>
      <c r="AC129" s="2">
        <f t="array" ref="AC129">IF($S129=1,IFERROR(INDEX(Summary!$K:$K,$AH129),0),0)</f>
        <v>0</v>
      </c>
      <c r="AD129" s="2">
        <f t="array" ref="AD129">IF($S129=1,IFERROR(INDEX(Summary!$L:$L,$AH129),0),0)</f>
        <v>0</v>
      </c>
      <c r="AE129" s="2">
        <f t="array" ref="AE129">IF($S129=1,IFERROR(INDEX(Summary!$M:$M,$AH129),0),0)</f>
        <v>0</v>
      </c>
      <c r="AF129" s="2">
        <f t="array" ref="AF129">IF($S129=1,IFERROR(INDEX(Summary!$N:$N,$AH129),0),0)</f>
        <v>0</v>
      </c>
      <c r="AG129">
        <f t="array" ref="AG129">IF($A129="","",IFERROR(INDEX(Summary!$BB:$BB,$AH129),0))</f>
        <v>10</v>
      </c>
      <c r="AH129">
        <f t="shared" si="17"/>
        <v>7</v>
      </c>
    </row>
    <row r="130" spans="1:34" hidden="1">
      <c r="A130" t="str">
        <f t="array" ref="A130">IFERROR(INDEX(Summary!$D:$D,$AH130)&amp;"","")</f>
        <v>FG00838</v>
      </c>
      <c r="B130" t="str">
        <f t="array" ref="B130">IF($A130="","",INDEX(Summary!$E:$E,$AH130))</f>
        <v>Jowar atta 500</v>
      </c>
      <c r="C130" t="str">
        <f t="array" ref="C130">IF($A130="","",INDEX(Summary!$B:$B,$AH130))</f>
        <v>Atta</v>
      </c>
      <c r="D130" t="str">
        <f t="array" ref="D130">IF($A130="","",INDEX(Summary!$C:$C,$AH130))</f>
        <v>C6</v>
      </c>
      <c r="E130">
        <f t="array" ref="E130">IF($A130="","",INDEX(Summary!$F:$F,$AH130))</f>
        <v>0.5</v>
      </c>
      <c r="F130" t="str">
        <f t="array" ref="F130">IF($A130="","",INDEX(Summary!$BC:$BC,$AH130)&amp;"")</f>
        <v>P1 – Critical</v>
      </c>
      <c r="G130">
        <f t="shared" ref="G130:G193" si="18">IF($A130="","",VALUE(LEFT(SUBSTITUTE($F130,"P",""),1)))</f>
        <v>1</v>
      </c>
      <c r="H130">
        <f t="shared" ref="H130:H193" si="19">IF($A130="","",IF(LEFT($F130,2)="P1",1,0))</f>
        <v>1</v>
      </c>
      <c r="I130" t="str">
        <f t="array" ref="I130">IF($A130="","",IF(IFERROR(INDEX(Summary!$BA:$BA,$AH130),0)&lt;1,"Under 1 day",IF(INDEX(Summary!$BA:$BA,$AH130)&lt;3,"1-3 days",IF(INDEX(Summary!$BA:$BA,$AH130)&lt;7,"3-7 days","7+ days"))))</f>
        <v>3-7 days</v>
      </c>
      <c r="J130" t="str">
        <f t="array" ref="J130">IF($A130="","",IF(IFERROR(INDEX(Summary!$AX:$AX,$AH130),0)&lt;0.25,"0-25%",IF(INDEX(Summary!$AX:$AX,$AH130)&lt;0.5,"25-50%",IF(INDEX(Summary!$AX:$AX,$AH130)&lt;0.75,"50-75%","75-100%"))))</f>
        <v>25-50%</v>
      </c>
      <c r="K130" t="str">
        <f t="array" ref="K130">IF($A130="","",INDEX(Summary!$AY:$AY,$AH130)&amp;"")</f>
        <v>WIP</v>
      </c>
      <c r="L130" s="1">
        <f>IF($A130="","",Summary!$P$2+MOD(ROW()-2,30))</f>
        <v>46235</v>
      </c>
      <c r="M130">
        <f t="shared" ref="M130:M193" si="20">IF($A130="","",MOD(ROW()-2,30)+1)</f>
        <v>9</v>
      </c>
      <c r="N130">
        <f t="shared" ref="N130:N193" si="21">IF($A130="","",DAY($L130))</f>
        <v>1</v>
      </c>
      <c r="O130" t="str">
        <f t="shared" ref="O130:O193" si="22">IF($A130="","",TEXT($L130,"mmm-yyyy"))</f>
        <v>Aug-2026</v>
      </c>
      <c r="P130">
        <f t="shared" ref="P130:P193" ca="1" si="23">IF($A130="","",IF($L130&lt;=TODAY(),1,0))</f>
        <v>1</v>
      </c>
      <c r="Q130" s="2">
        <f t="array" ref="Q130">IF($A130="",0,IFERROR(INDEX(Summary!$P$3:$AS$67,$AH130-2,$M130),0))</f>
        <v>0</v>
      </c>
      <c r="R130" s="2">
        <f t="array" ref="R130">IF($A130="",0,ROUND(IFERROR(INDEX(Summary!$O:$O,$AH130),0)/30,0))</f>
        <v>391</v>
      </c>
      <c r="S130">
        <f t="shared" ref="S130:S193" si="24">IF($A130="",0,IF($M130=1,1,0))</f>
        <v>0</v>
      </c>
      <c r="T130" s="2">
        <f t="array" ref="T130">IF($S130=1,IFERROR(INDEX(Summary!$O:$O,$AH130),0),0)</f>
        <v>0</v>
      </c>
      <c r="U130" s="2">
        <f t="array" ref="U130">IF($S130=1,IFERROR(INDEX(Summary!$AT:$AT,$AH130),0),0)</f>
        <v>0</v>
      </c>
      <c r="V130" s="2">
        <f t="shared" ref="V130:V193" si="25">IF($S130=1,MAX(0,$T130-$U130),0)</f>
        <v>0</v>
      </c>
      <c r="W130" s="2">
        <f t="array" ref="W130">IF($S130=1,IFERROR(INDEX(Summary!$AZ:$AZ,$AH130),0),0)</f>
        <v>0</v>
      </c>
      <c r="X130" s="3">
        <f t="array" ref="X130">IF($S130=1,IFERROR(INDEX(Summary!$BA:$BA,$AH130),0),0)</f>
        <v>0</v>
      </c>
      <c r="Y130" s="2">
        <f t="array" ref="Y130">IF($S130=1,IFERROR(INDEX(Summary!$G:$G,$AH130),0),0)</f>
        <v>0</v>
      </c>
      <c r="Z130" s="2">
        <f t="array" ref="Z130">IF($S130=1,IFERROR(INDEX(Summary!$H:$H,$AH130),0),0)</f>
        <v>0</v>
      </c>
      <c r="AA130" s="2">
        <f t="array" ref="AA130">IF($S130=1,IFERROR(INDEX(Summary!$I:$I,$AH130),0),0)</f>
        <v>0</v>
      </c>
      <c r="AB130" s="2">
        <f t="array" ref="AB130">IF($S130=1,IFERROR(INDEX(Summary!$J:$J,$AH130),0),0)</f>
        <v>0</v>
      </c>
      <c r="AC130" s="2">
        <f t="array" ref="AC130">IF($S130=1,IFERROR(INDEX(Summary!$K:$K,$AH130),0),0)</f>
        <v>0</v>
      </c>
      <c r="AD130" s="2">
        <f t="array" ref="AD130">IF($S130=1,IFERROR(INDEX(Summary!$L:$L,$AH130),0),0)</f>
        <v>0</v>
      </c>
      <c r="AE130" s="2">
        <f t="array" ref="AE130">IF($S130=1,IFERROR(INDEX(Summary!$M:$M,$AH130),0),0)</f>
        <v>0</v>
      </c>
      <c r="AF130" s="2">
        <f t="array" ref="AF130">IF($S130=1,IFERROR(INDEX(Summary!$N:$N,$AH130),0),0)</f>
        <v>0</v>
      </c>
      <c r="AG130">
        <f t="array" ref="AG130">IF($A130="","",IFERROR(INDEX(Summary!$BB:$BB,$AH130),0))</f>
        <v>10</v>
      </c>
      <c r="AH130">
        <f t="shared" ref="AH130:AH193" si="26">INT((ROW()-2)/30)+3</f>
        <v>7</v>
      </c>
    </row>
    <row r="131" spans="1:34" hidden="1">
      <c r="A131" t="str">
        <f t="array" ref="A131">IFERROR(INDEX(Summary!$D:$D,$AH131)&amp;"","")</f>
        <v>FG00838</v>
      </c>
      <c r="B131" t="str">
        <f t="array" ref="B131">IF($A131="","",INDEX(Summary!$E:$E,$AH131))</f>
        <v>Jowar atta 500</v>
      </c>
      <c r="C131" t="str">
        <f t="array" ref="C131">IF($A131="","",INDEX(Summary!$B:$B,$AH131))</f>
        <v>Atta</v>
      </c>
      <c r="D131" t="str">
        <f t="array" ref="D131">IF($A131="","",INDEX(Summary!$C:$C,$AH131))</f>
        <v>C6</v>
      </c>
      <c r="E131">
        <f t="array" ref="E131">IF($A131="","",INDEX(Summary!$F:$F,$AH131))</f>
        <v>0.5</v>
      </c>
      <c r="F131" t="str">
        <f t="array" ref="F131">IF($A131="","",INDEX(Summary!$BC:$BC,$AH131)&amp;"")</f>
        <v>P1 – Critical</v>
      </c>
      <c r="G131">
        <f t="shared" si="18"/>
        <v>1</v>
      </c>
      <c r="H131">
        <f t="shared" si="19"/>
        <v>1</v>
      </c>
      <c r="I131" t="str">
        <f t="array" ref="I131">IF($A131="","",IF(IFERROR(INDEX(Summary!$BA:$BA,$AH131),0)&lt;1,"Under 1 day",IF(INDEX(Summary!$BA:$BA,$AH131)&lt;3,"1-3 days",IF(INDEX(Summary!$BA:$BA,$AH131)&lt;7,"3-7 days","7+ days"))))</f>
        <v>3-7 days</v>
      </c>
      <c r="J131" t="str">
        <f t="array" ref="J131">IF($A131="","",IF(IFERROR(INDEX(Summary!$AX:$AX,$AH131),0)&lt;0.25,"0-25%",IF(INDEX(Summary!$AX:$AX,$AH131)&lt;0.5,"25-50%",IF(INDEX(Summary!$AX:$AX,$AH131)&lt;0.75,"50-75%","75-100%"))))</f>
        <v>25-50%</v>
      </c>
      <c r="K131" t="str">
        <f t="array" ref="K131">IF($A131="","",INDEX(Summary!$AY:$AY,$AH131)&amp;"")</f>
        <v>WIP</v>
      </c>
      <c r="L131" s="1">
        <f>IF($A131="","",Summary!$P$2+MOD(ROW()-2,30))</f>
        <v>46236</v>
      </c>
      <c r="M131">
        <f t="shared" si="20"/>
        <v>10</v>
      </c>
      <c r="N131">
        <f t="shared" si="21"/>
        <v>2</v>
      </c>
      <c r="O131" t="str">
        <f t="shared" si="22"/>
        <v>Aug-2026</v>
      </c>
      <c r="P131">
        <f t="shared" ca="1" si="23"/>
        <v>1</v>
      </c>
      <c r="Q131" s="2">
        <f t="array" ref="Q131">IF($A131="",0,IFERROR(INDEX(Summary!$P$3:$AS$67,$AH131-2,$M131),0))</f>
        <v>0</v>
      </c>
      <c r="R131" s="2">
        <f t="array" ref="R131">IF($A131="",0,ROUND(IFERROR(INDEX(Summary!$O:$O,$AH131),0)/30,0))</f>
        <v>391</v>
      </c>
      <c r="S131">
        <f t="shared" si="24"/>
        <v>0</v>
      </c>
      <c r="T131" s="2">
        <f t="array" ref="T131">IF($S131=1,IFERROR(INDEX(Summary!$O:$O,$AH131),0),0)</f>
        <v>0</v>
      </c>
      <c r="U131" s="2">
        <f t="array" ref="U131">IF($S131=1,IFERROR(INDEX(Summary!$AT:$AT,$AH131),0),0)</f>
        <v>0</v>
      </c>
      <c r="V131" s="2">
        <f t="shared" si="25"/>
        <v>0</v>
      </c>
      <c r="W131" s="2">
        <f t="array" ref="W131">IF($S131=1,IFERROR(INDEX(Summary!$AZ:$AZ,$AH131),0),0)</f>
        <v>0</v>
      </c>
      <c r="X131" s="3">
        <f t="array" ref="X131">IF($S131=1,IFERROR(INDEX(Summary!$BA:$BA,$AH131),0),0)</f>
        <v>0</v>
      </c>
      <c r="Y131" s="2">
        <f t="array" ref="Y131">IF($S131=1,IFERROR(INDEX(Summary!$G:$G,$AH131),0),0)</f>
        <v>0</v>
      </c>
      <c r="Z131" s="2">
        <f t="array" ref="Z131">IF($S131=1,IFERROR(INDEX(Summary!$H:$H,$AH131),0),0)</f>
        <v>0</v>
      </c>
      <c r="AA131" s="2">
        <f t="array" ref="AA131">IF($S131=1,IFERROR(INDEX(Summary!$I:$I,$AH131),0),0)</f>
        <v>0</v>
      </c>
      <c r="AB131" s="2">
        <f t="array" ref="AB131">IF($S131=1,IFERROR(INDEX(Summary!$J:$J,$AH131),0),0)</f>
        <v>0</v>
      </c>
      <c r="AC131" s="2">
        <f t="array" ref="AC131">IF($S131=1,IFERROR(INDEX(Summary!$K:$K,$AH131),0),0)</f>
        <v>0</v>
      </c>
      <c r="AD131" s="2">
        <f t="array" ref="AD131">IF($S131=1,IFERROR(INDEX(Summary!$L:$L,$AH131),0),0)</f>
        <v>0</v>
      </c>
      <c r="AE131" s="2">
        <f t="array" ref="AE131">IF($S131=1,IFERROR(INDEX(Summary!$M:$M,$AH131),0),0)</f>
        <v>0</v>
      </c>
      <c r="AF131" s="2">
        <f t="array" ref="AF131">IF($S131=1,IFERROR(INDEX(Summary!$N:$N,$AH131),0),0)</f>
        <v>0</v>
      </c>
      <c r="AG131">
        <f t="array" ref="AG131">IF($A131="","",IFERROR(INDEX(Summary!$BB:$BB,$AH131),0))</f>
        <v>10</v>
      </c>
      <c r="AH131">
        <f t="shared" si="26"/>
        <v>7</v>
      </c>
    </row>
    <row r="132" spans="1:34" hidden="1">
      <c r="A132" t="str">
        <f t="array" ref="A132">IFERROR(INDEX(Summary!$D:$D,$AH132)&amp;"","")</f>
        <v>FG00838</v>
      </c>
      <c r="B132" t="str">
        <f t="array" ref="B132">IF($A132="","",INDEX(Summary!$E:$E,$AH132))</f>
        <v>Jowar atta 500</v>
      </c>
      <c r="C132" t="str">
        <f t="array" ref="C132">IF($A132="","",INDEX(Summary!$B:$B,$AH132))</f>
        <v>Atta</v>
      </c>
      <c r="D132" t="str">
        <f t="array" ref="D132">IF($A132="","",INDEX(Summary!$C:$C,$AH132))</f>
        <v>C6</v>
      </c>
      <c r="E132">
        <f t="array" ref="E132">IF($A132="","",INDEX(Summary!$F:$F,$AH132))</f>
        <v>0.5</v>
      </c>
      <c r="F132" t="str">
        <f t="array" ref="F132">IF($A132="","",INDEX(Summary!$BC:$BC,$AH132)&amp;"")</f>
        <v>P1 – Critical</v>
      </c>
      <c r="G132">
        <f t="shared" si="18"/>
        <v>1</v>
      </c>
      <c r="H132">
        <f t="shared" si="19"/>
        <v>1</v>
      </c>
      <c r="I132" t="str">
        <f t="array" ref="I132">IF($A132="","",IF(IFERROR(INDEX(Summary!$BA:$BA,$AH132),0)&lt;1,"Under 1 day",IF(INDEX(Summary!$BA:$BA,$AH132)&lt;3,"1-3 days",IF(INDEX(Summary!$BA:$BA,$AH132)&lt;7,"3-7 days","7+ days"))))</f>
        <v>3-7 days</v>
      </c>
      <c r="J132" t="str">
        <f t="array" ref="J132">IF($A132="","",IF(IFERROR(INDEX(Summary!$AX:$AX,$AH132),0)&lt;0.25,"0-25%",IF(INDEX(Summary!$AX:$AX,$AH132)&lt;0.5,"25-50%",IF(INDEX(Summary!$AX:$AX,$AH132)&lt;0.75,"50-75%","75-100%"))))</f>
        <v>25-50%</v>
      </c>
      <c r="K132" t="str">
        <f t="array" ref="K132">IF($A132="","",INDEX(Summary!$AY:$AY,$AH132)&amp;"")</f>
        <v>WIP</v>
      </c>
      <c r="L132" s="1">
        <f>IF($A132="","",Summary!$P$2+MOD(ROW()-2,30))</f>
        <v>46237</v>
      </c>
      <c r="M132">
        <f t="shared" si="20"/>
        <v>11</v>
      </c>
      <c r="N132">
        <f t="shared" si="21"/>
        <v>3</v>
      </c>
      <c r="O132" t="str">
        <f t="shared" si="22"/>
        <v>Aug-2026</v>
      </c>
      <c r="P132">
        <f t="shared" ca="1" si="23"/>
        <v>1</v>
      </c>
      <c r="Q132" s="2">
        <f t="array" ref="Q132">IF($A132="",0,IFERROR(INDEX(Summary!$P$3:$AS$67,$AH132-2,$M132),0))</f>
        <v>0</v>
      </c>
      <c r="R132" s="2">
        <f t="array" ref="R132">IF($A132="",0,ROUND(IFERROR(INDEX(Summary!$O:$O,$AH132),0)/30,0))</f>
        <v>391</v>
      </c>
      <c r="S132">
        <f t="shared" si="24"/>
        <v>0</v>
      </c>
      <c r="T132" s="2">
        <f t="array" ref="T132">IF($S132=1,IFERROR(INDEX(Summary!$O:$O,$AH132),0),0)</f>
        <v>0</v>
      </c>
      <c r="U132" s="2">
        <f t="array" ref="U132">IF($S132=1,IFERROR(INDEX(Summary!$AT:$AT,$AH132),0),0)</f>
        <v>0</v>
      </c>
      <c r="V132" s="2">
        <f t="shared" si="25"/>
        <v>0</v>
      </c>
      <c r="W132" s="2">
        <f t="array" ref="W132">IF($S132=1,IFERROR(INDEX(Summary!$AZ:$AZ,$AH132),0),0)</f>
        <v>0</v>
      </c>
      <c r="X132" s="3">
        <f t="array" ref="X132">IF($S132=1,IFERROR(INDEX(Summary!$BA:$BA,$AH132),0),0)</f>
        <v>0</v>
      </c>
      <c r="Y132" s="2">
        <f t="array" ref="Y132">IF($S132=1,IFERROR(INDEX(Summary!$G:$G,$AH132),0),0)</f>
        <v>0</v>
      </c>
      <c r="Z132" s="2">
        <f t="array" ref="Z132">IF($S132=1,IFERROR(INDEX(Summary!$H:$H,$AH132),0),0)</f>
        <v>0</v>
      </c>
      <c r="AA132" s="2">
        <f t="array" ref="AA132">IF($S132=1,IFERROR(INDEX(Summary!$I:$I,$AH132),0),0)</f>
        <v>0</v>
      </c>
      <c r="AB132" s="2">
        <f t="array" ref="AB132">IF($S132=1,IFERROR(INDEX(Summary!$J:$J,$AH132),0),0)</f>
        <v>0</v>
      </c>
      <c r="AC132" s="2">
        <f t="array" ref="AC132">IF($S132=1,IFERROR(INDEX(Summary!$K:$K,$AH132),0),0)</f>
        <v>0</v>
      </c>
      <c r="AD132" s="2">
        <f t="array" ref="AD132">IF($S132=1,IFERROR(INDEX(Summary!$L:$L,$AH132),0),0)</f>
        <v>0</v>
      </c>
      <c r="AE132" s="2">
        <f t="array" ref="AE132">IF($S132=1,IFERROR(INDEX(Summary!$M:$M,$AH132),0),0)</f>
        <v>0</v>
      </c>
      <c r="AF132" s="2">
        <f t="array" ref="AF132">IF($S132=1,IFERROR(INDEX(Summary!$N:$N,$AH132),0),0)</f>
        <v>0</v>
      </c>
      <c r="AG132">
        <f t="array" ref="AG132">IF($A132="","",IFERROR(INDEX(Summary!$BB:$BB,$AH132),0))</f>
        <v>10</v>
      </c>
      <c r="AH132">
        <f t="shared" si="26"/>
        <v>7</v>
      </c>
    </row>
    <row r="133" spans="1:34" hidden="1">
      <c r="A133" t="str">
        <f t="array" ref="A133">IFERROR(INDEX(Summary!$D:$D,$AH133)&amp;"","")</f>
        <v>FG00838</v>
      </c>
      <c r="B133" t="str">
        <f t="array" ref="B133">IF($A133="","",INDEX(Summary!$E:$E,$AH133))</f>
        <v>Jowar atta 500</v>
      </c>
      <c r="C133" t="str">
        <f t="array" ref="C133">IF($A133="","",INDEX(Summary!$B:$B,$AH133))</f>
        <v>Atta</v>
      </c>
      <c r="D133" t="str">
        <f t="array" ref="D133">IF($A133="","",INDEX(Summary!$C:$C,$AH133))</f>
        <v>C6</v>
      </c>
      <c r="E133">
        <f t="array" ref="E133">IF($A133="","",INDEX(Summary!$F:$F,$AH133))</f>
        <v>0.5</v>
      </c>
      <c r="F133" t="str">
        <f t="array" ref="F133">IF($A133="","",INDEX(Summary!$BC:$BC,$AH133)&amp;"")</f>
        <v>P1 – Critical</v>
      </c>
      <c r="G133">
        <f t="shared" si="18"/>
        <v>1</v>
      </c>
      <c r="H133">
        <f t="shared" si="19"/>
        <v>1</v>
      </c>
      <c r="I133" t="str">
        <f t="array" ref="I133">IF($A133="","",IF(IFERROR(INDEX(Summary!$BA:$BA,$AH133),0)&lt;1,"Under 1 day",IF(INDEX(Summary!$BA:$BA,$AH133)&lt;3,"1-3 days",IF(INDEX(Summary!$BA:$BA,$AH133)&lt;7,"3-7 days","7+ days"))))</f>
        <v>3-7 days</v>
      </c>
      <c r="J133" t="str">
        <f t="array" ref="J133">IF($A133="","",IF(IFERROR(INDEX(Summary!$AX:$AX,$AH133),0)&lt;0.25,"0-25%",IF(INDEX(Summary!$AX:$AX,$AH133)&lt;0.5,"25-50%",IF(INDEX(Summary!$AX:$AX,$AH133)&lt;0.75,"50-75%","75-100%"))))</f>
        <v>25-50%</v>
      </c>
      <c r="K133" t="str">
        <f t="array" ref="K133">IF($A133="","",INDEX(Summary!$AY:$AY,$AH133)&amp;"")</f>
        <v>WIP</v>
      </c>
      <c r="L133" s="1">
        <f>IF($A133="","",Summary!$P$2+MOD(ROW()-2,30))</f>
        <v>46238</v>
      </c>
      <c r="M133">
        <f t="shared" si="20"/>
        <v>12</v>
      </c>
      <c r="N133">
        <f t="shared" si="21"/>
        <v>4</v>
      </c>
      <c r="O133" t="str">
        <f t="shared" si="22"/>
        <v>Aug-2026</v>
      </c>
      <c r="P133">
        <f t="shared" ca="1" si="23"/>
        <v>1</v>
      </c>
      <c r="Q133" s="2">
        <f t="array" ref="Q133">IF($A133="",0,IFERROR(INDEX(Summary!$P$3:$AS$67,$AH133-2,$M133),0))</f>
        <v>0</v>
      </c>
      <c r="R133" s="2">
        <f t="array" ref="R133">IF($A133="",0,ROUND(IFERROR(INDEX(Summary!$O:$O,$AH133),0)/30,0))</f>
        <v>391</v>
      </c>
      <c r="S133">
        <f t="shared" si="24"/>
        <v>0</v>
      </c>
      <c r="T133" s="2">
        <f t="array" ref="T133">IF($S133=1,IFERROR(INDEX(Summary!$O:$O,$AH133),0),0)</f>
        <v>0</v>
      </c>
      <c r="U133" s="2">
        <f t="array" ref="U133">IF($S133=1,IFERROR(INDEX(Summary!$AT:$AT,$AH133),0),0)</f>
        <v>0</v>
      </c>
      <c r="V133" s="2">
        <f t="shared" si="25"/>
        <v>0</v>
      </c>
      <c r="W133" s="2">
        <f t="array" ref="W133">IF($S133=1,IFERROR(INDEX(Summary!$AZ:$AZ,$AH133),0),0)</f>
        <v>0</v>
      </c>
      <c r="X133" s="3">
        <f t="array" ref="X133">IF($S133=1,IFERROR(INDEX(Summary!$BA:$BA,$AH133),0),0)</f>
        <v>0</v>
      </c>
      <c r="Y133" s="2">
        <f t="array" ref="Y133">IF($S133=1,IFERROR(INDEX(Summary!$G:$G,$AH133),0),0)</f>
        <v>0</v>
      </c>
      <c r="Z133" s="2">
        <f t="array" ref="Z133">IF($S133=1,IFERROR(INDEX(Summary!$H:$H,$AH133),0),0)</f>
        <v>0</v>
      </c>
      <c r="AA133" s="2">
        <f t="array" ref="AA133">IF($S133=1,IFERROR(INDEX(Summary!$I:$I,$AH133),0),0)</f>
        <v>0</v>
      </c>
      <c r="AB133" s="2">
        <f t="array" ref="AB133">IF($S133=1,IFERROR(INDEX(Summary!$J:$J,$AH133),0),0)</f>
        <v>0</v>
      </c>
      <c r="AC133" s="2">
        <f t="array" ref="AC133">IF($S133=1,IFERROR(INDEX(Summary!$K:$K,$AH133),0),0)</f>
        <v>0</v>
      </c>
      <c r="AD133" s="2">
        <f t="array" ref="AD133">IF($S133=1,IFERROR(INDEX(Summary!$L:$L,$AH133),0),0)</f>
        <v>0</v>
      </c>
      <c r="AE133" s="2">
        <f t="array" ref="AE133">IF($S133=1,IFERROR(INDEX(Summary!$M:$M,$AH133),0),0)</f>
        <v>0</v>
      </c>
      <c r="AF133" s="2">
        <f t="array" ref="AF133">IF($S133=1,IFERROR(INDEX(Summary!$N:$N,$AH133),0),0)</f>
        <v>0</v>
      </c>
      <c r="AG133">
        <f t="array" ref="AG133">IF($A133="","",IFERROR(INDEX(Summary!$BB:$BB,$AH133),0))</f>
        <v>10</v>
      </c>
      <c r="AH133">
        <f t="shared" si="26"/>
        <v>7</v>
      </c>
    </row>
    <row r="134" spans="1:34" hidden="1">
      <c r="A134" t="str">
        <f t="array" ref="A134">IFERROR(INDEX(Summary!$D:$D,$AH134)&amp;"","")</f>
        <v>FG00838</v>
      </c>
      <c r="B134" t="str">
        <f t="array" ref="B134">IF($A134="","",INDEX(Summary!$E:$E,$AH134))</f>
        <v>Jowar atta 500</v>
      </c>
      <c r="C134" t="str">
        <f t="array" ref="C134">IF($A134="","",INDEX(Summary!$B:$B,$AH134))</f>
        <v>Atta</v>
      </c>
      <c r="D134" t="str">
        <f t="array" ref="D134">IF($A134="","",INDEX(Summary!$C:$C,$AH134))</f>
        <v>C6</v>
      </c>
      <c r="E134">
        <f t="array" ref="E134">IF($A134="","",INDEX(Summary!$F:$F,$AH134))</f>
        <v>0.5</v>
      </c>
      <c r="F134" t="str">
        <f t="array" ref="F134">IF($A134="","",INDEX(Summary!$BC:$BC,$AH134)&amp;"")</f>
        <v>P1 – Critical</v>
      </c>
      <c r="G134">
        <f t="shared" si="18"/>
        <v>1</v>
      </c>
      <c r="H134">
        <f t="shared" si="19"/>
        <v>1</v>
      </c>
      <c r="I134" t="str">
        <f t="array" ref="I134">IF($A134="","",IF(IFERROR(INDEX(Summary!$BA:$BA,$AH134),0)&lt;1,"Under 1 day",IF(INDEX(Summary!$BA:$BA,$AH134)&lt;3,"1-3 days",IF(INDEX(Summary!$BA:$BA,$AH134)&lt;7,"3-7 days","7+ days"))))</f>
        <v>3-7 days</v>
      </c>
      <c r="J134" t="str">
        <f t="array" ref="J134">IF($A134="","",IF(IFERROR(INDEX(Summary!$AX:$AX,$AH134),0)&lt;0.25,"0-25%",IF(INDEX(Summary!$AX:$AX,$AH134)&lt;0.5,"25-50%",IF(INDEX(Summary!$AX:$AX,$AH134)&lt;0.75,"50-75%","75-100%"))))</f>
        <v>25-50%</v>
      </c>
      <c r="K134" t="str">
        <f t="array" ref="K134">IF($A134="","",INDEX(Summary!$AY:$AY,$AH134)&amp;"")</f>
        <v>WIP</v>
      </c>
      <c r="L134" s="1">
        <f>IF($A134="","",Summary!$P$2+MOD(ROW()-2,30))</f>
        <v>46239</v>
      </c>
      <c r="M134">
        <f t="shared" si="20"/>
        <v>13</v>
      </c>
      <c r="N134">
        <f t="shared" si="21"/>
        <v>5</v>
      </c>
      <c r="O134" t="str">
        <f t="shared" si="22"/>
        <v>Aug-2026</v>
      </c>
      <c r="P134">
        <f t="shared" ca="1" si="23"/>
        <v>1</v>
      </c>
      <c r="Q134" s="2">
        <f t="array" ref="Q134">IF($A134="",0,IFERROR(INDEX(Summary!$P$3:$AS$67,$AH134-2,$M134),0))</f>
        <v>0</v>
      </c>
      <c r="R134" s="2">
        <f t="array" ref="R134">IF($A134="",0,ROUND(IFERROR(INDEX(Summary!$O:$O,$AH134),0)/30,0))</f>
        <v>391</v>
      </c>
      <c r="S134">
        <f t="shared" si="24"/>
        <v>0</v>
      </c>
      <c r="T134" s="2">
        <f t="array" ref="T134">IF($S134=1,IFERROR(INDEX(Summary!$O:$O,$AH134),0),0)</f>
        <v>0</v>
      </c>
      <c r="U134" s="2">
        <f t="array" ref="U134">IF($S134=1,IFERROR(INDEX(Summary!$AT:$AT,$AH134),0),0)</f>
        <v>0</v>
      </c>
      <c r="V134" s="2">
        <f t="shared" si="25"/>
        <v>0</v>
      </c>
      <c r="W134" s="2">
        <f t="array" ref="W134">IF($S134=1,IFERROR(INDEX(Summary!$AZ:$AZ,$AH134),0),0)</f>
        <v>0</v>
      </c>
      <c r="X134" s="3">
        <f t="array" ref="X134">IF($S134=1,IFERROR(INDEX(Summary!$BA:$BA,$AH134),0),0)</f>
        <v>0</v>
      </c>
      <c r="Y134" s="2">
        <f t="array" ref="Y134">IF($S134=1,IFERROR(INDEX(Summary!$G:$G,$AH134),0),0)</f>
        <v>0</v>
      </c>
      <c r="Z134" s="2">
        <f t="array" ref="Z134">IF($S134=1,IFERROR(INDEX(Summary!$H:$H,$AH134),0),0)</f>
        <v>0</v>
      </c>
      <c r="AA134" s="2">
        <f t="array" ref="AA134">IF($S134=1,IFERROR(INDEX(Summary!$I:$I,$AH134),0),0)</f>
        <v>0</v>
      </c>
      <c r="AB134" s="2">
        <f t="array" ref="AB134">IF($S134=1,IFERROR(INDEX(Summary!$J:$J,$AH134),0),0)</f>
        <v>0</v>
      </c>
      <c r="AC134" s="2">
        <f t="array" ref="AC134">IF($S134=1,IFERROR(INDEX(Summary!$K:$K,$AH134),0),0)</f>
        <v>0</v>
      </c>
      <c r="AD134" s="2">
        <f t="array" ref="AD134">IF($S134=1,IFERROR(INDEX(Summary!$L:$L,$AH134),0),0)</f>
        <v>0</v>
      </c>
      <c r="AE134" s="2">
        <f t="array" ref="AE134">IF($S134=1,IFERROR(INDEX(Summary!$M:$M,$AH134),0),0)</f>
        <v>0</v>
      </c>
      <c r="AF134" s="2">
        <f t="array" ref="AF134">IF($S134=1,IFERROR(INDEX(Summary!$N:$N,$AH134),0),0)</f>
        <v>0</v>
      </c>
      <c r="AG134">
        <f t="array" ref="AG134">IF($A134="","",IFERROR(INDEX(Summary!$BB:$BB,$AH134),0))</f>
        <v>10</v>
      </c>
      <c r="AH134">
        <f t="shared" si="26"/>
        <v>7</v>
      </c>
    </row>
    <row r="135" spans="1:34" hidden="1">
      <c r="A135" t="str">
        <f t="array" ref="A135">IFERROR(INDEX(Summary!$D:$D,$AH135)&amp;"","")</f>
        <v>FG00838</v>
      </c>
      <c r="B135" t="str">
        <f t="array" ref="B135">IF($A135="","",INDEX(Summary!$E:$E,$AH135))</f>
        <v>Jowar atta 500</v>
      </c>
      <c r="C135" t="str">
        <f t="array" ref="C135">IF($A135="","",INDEX(Summary!$B:$B,$AH135))</f>
        <v>Atta</v>
      </c>
      <c r="D135" t="str">
        <f t="array" ref="D135">IF($A135="","",INDEX(Summary!$C:$C,$AH135))</f>
        <v>C6</v>
      </c>
      <c r="E135">
        <f t="array" ref="E135">IF($A135="","",INDEX(Summary!$F:$F,$AH135))</f>
        <v>0.5</v>
      </c>
      <c r="F135" t="str">
        <f t="array" ref="F135">IF($A135="","",INDEX(Summary!$BC:$BC,$AH135)&amp;"")</f>
        <v>P1 – Critical</v>
      </c>
      <c r="G135">
        <f t="shared" si="18"/>
        <v>1</v>
      </c>
      <c r="H135">
        <f t="shared" si="19"/>
        <v>1</v>
      </c>
      <c r="I135" t="str">
        <f t="array" ref="I135">IF($A135="","",IF(IFERROR(INDEX(Summary!$BA:$BA,$AH135),0)&lt;1,"Under 1 day",IF(INDEX(Summary!$BA:$BA,$AH135)&lt;3,"1-3 days",IF(INDEX(Summary!$BA:$BA,$AH135)&lt;7,"3-7 days","7+ days"))))</f>
        <v>3-7 days</v>
      </c>
      <c r="J135" t="str">
        <f t="array" ref="J135">IF($A135="","",IF(IFERROR(INDEX(Summary!$AX:$AX,$AH135),0)&lt;0.25,"0-25%",IF(INDEX(Summary!$AX:$AX,$AH135)&lt;0.5,"25-50%",IF(INDEX(Summary!$AX:$AX,$AH135)&lt;0.75,"50-75%","75-100%"))))</f>
        <v>25-50%</v>
      </c>
      <c r="K135" t="str">
        <f t="array" ref="K135">IF($A135="","",INDEX(Summary!$AY:$AY,$AH135)&amp;"")</f>
        <v>WIP</v>
      </c>
      <c r="L135" s="1">
        <f>IF($A135="","",Summary!$P$2+MOD(ROW()-2,30))</f>
        <v>46240</v>
      </c>
      <c r="M135">
        <f t="shared" si="20"/>
        <v>14</v>
      </c>
      <c r="N135">
        <f t="shared" si="21"/>
        <v>6</v>
      </c>
      <c r="O135" t="str">
        <f t="shared" si="22"/>
        <v>Aug-2026</v>
      </c>
      <c r="P135">
        <f t="shared" ca="1" si="23"/>
        <v>1</v>
      </c>
      <c r="Q135" s="2">
        <f t="array" ref="Q135">IF($A135="",0,IFERROR(INDEX(Summary!$P$3:$AS$67,$AH135-2,$M135),0))</f>
        <v>0</v>
      </c>
      <c r="R135" s="2">
        <f t="array" ref="R135">IF($A135="",0,ROUND(IFERROR(INDEX(Summary!$O:$O,$AH135),0)/30,0))</f>
        <v>391</v>
      </c>
      <c r="S135">
        <f t="shared" si="24"/>
        <v>0</v>
      </c>
      <c r="T135" s="2">
        <f t="array" ref="T135">IF($S135=1,IFERROR(INDEX(Summary!$O:$O,$AH135),0),0)</f>
        <v>0</v>
      </c>
      <c r="U135" s="2">
        <f t="array" ref="U135">IF($S135=1,IFERROR(INDEX(Summary!$AT:$AT,$AH135),0),0)</f>
        <v>0</v>
      </c>
      <c r="V135" s="2">
        <f t="shared" si="25"/>
        <v>0</v>
      </c>
      <c r="W135" s="2">
        <f t="array" ref="W135">IF($S135=1,IFERROR(INDEX(Summary!$AZ:$AZ,$AH135),0),0)</f>
        <v>0</v>
      </c>
      <c r="X135" s="3">
        <f t="array" ref="X135">IF($S135=1,IFERROR(INDEX(Summary!$BA:$BA,$AH135),0),0)</f>
        <v>0</v>
      </c>
      <c r="Y135" s="2">
        <f t="array" ref="Y135">IF($S135=1,IFERROR(INDEX(Summary!$G:$G,$AH135),0),0)</f>
        <v>0</v>
      </c>
      <c r="Z135" s="2">
        <f t="array" ref="Z135">IF($S135=1,IFERROR(INDEX(Summary!$H:$H,$AH135),0),0)</f>
        <v>0</v>
      </c>
      <c r="AA135" s="2">
        <f t="array" ref="AA135">IF($S135=1,IFERROR(INDEX(Summary!$I:$I,$AH135),0),0)</f>
        <v>0</v>
      </c>
      <c r="AB135" s="2">
        <f t="array" ref="AB135">IF($S135=1,IFERROR(INDEX(Summary!$J:$J,$AH135),0),0)</f>
        <v>0</v>
      </c>
      <c r="AC135" s="2">
        <f t="array" ref="AC135">IF($S135=1,IFERROR(INDEX(Summary!$K:$K,$AH135),0),0)</f>
        <v>0</v>
      </c>
      <c r="AD135" s="2">
        <f t="array" ref="AD135">IF($S135=1,IFERROR(INDEX(Summary!$L:$L,$AH135),0),0)</f>
        <v>0</v>
      </c>
      <c r="AE135" s="2">
        <f t="array" ref="AE135">IF($S135=1,IFERROR(INDEX(Summary!$M:$M,$AH135),0),0)</f>
        <v>0</v>
      </c>
      <c r="AF135" s="2">
        <f t="array" ref="AF135">IF($S135=1,IFERROR(INDEX(Summary!$N:$N,$AH135),0),0)</f>
        <v>0</v>
      </c>
      <c r="AG135">
        <f t="array" ref="AG135">IF($A135="","",IFERROR(INDEX(Summary!$BB:$BB,$AH135),0))</f>
        <v>10</v>
      </c>
      <c r="AH135">
        <f t="shared" si="26"/>
        <v>7</v>
      </c>
    </row>
    <row r="136" spans="1:34" hidden="1">
      <c r="A136" t="str">
        <f t="array" ref="A136">IFERROR(INDEX(Summary!$D:$D,$AH136)&amp;"","")</f>
        <v>FG00838</v>
      </c>
      <c r="B136" t="str">
        <f t="array" ref="B136">IF($A136="","",INDEX(Summary!$E:$E,$AH136))</f>
        <v>Jowar atta 500</v>
      </c>
      <c r="C136" t="str">
        <f t="array" ref="C136">IF($A136="","",INDEX(Summary!$B:$B,$AH136))</f>
        <v>Atta</v>
      </c>
      <c r="D136" t="str">
        <f t="array" ref="D136">IF($A136="","",INDEX(Summary!$C:$C,$AH136))</f>
        <v>C6</v>
      </c>
      <c r="E136">
        <f t="array" ref="E136">IF($A136="","",INDEX(Summary!$F:$F,$AH136))</f>
        <v>0.5</v>
      </c>
      <c r="F136" t="str">
        <f t="array" ref="F136">IF($A136="","",INDEX(Summary!$BC:$BC,$AH136)&amp;"")</f>
        <v>P1 – Critical</v>
      </c>
      <c r="G136">
        <f t="shared" si="18"/>
        <v>1</v>
      </c>
      <c r="H136">
        <f t="shared" si="19"/>
        <v>1</v>
      </c>
      <c r="I136" t="str">
        <f t="array" ref="I136">IF($A136="","",IF(IFERROR(INDEX(Summary!$BA:$BA,$AH136),0)&lt;1,"Under 1 day",IF(INDEX(Summary!$BA:$BA,$AH136)&lt;3,"1-3 days",IF(INDEX(Summary!$BA:$BA,$AH136)&lt;7,"3-7 days","7+ days"))))</f>
        <v>3-7 days</v>
      </c>
      <c r="J136" t="str">
        <f t="array" ref="J136">IF($A136="","",IF(IFERROR(INDEX(Summary!$AX:$AX,$AH136),0)&lt;0.25,"0-25%",IF(INDEX(Summary!$AX:$AX,$AH136)&lt;0.5,"25-50%",IF(INDEX(Summary!$AX:$AX,$AH136)&lt;0.75,"50-75%","75-100%"))))</f>
        <v>25-50%</v>
      </c>
      <c r="K136" t="str">
        <f t="array" ref="K136">IF($A136="","",INDEX(Summary!$AY:$AY,$AH136)&amp;"")</f>
        <v>WIP</v>
      </c>
      <c r="L136" s="1">
        <f>IF($A136="","",Summary!$P$2+MOD(ROW()-2,30))</f>
        <v>46241</v>
      </c>
      <c r="M136">
        <f t="shared" si="20"/>
        <v>15</v>
      </c>
      <c r="N136">
        <f t="shared" si="21"/>
        <v>7</v>
      </c>
      <c r="O136" t="str">
        <f t="shared" si="22"/>
        <v>Aug-2026</v>
      </c>
      <c r="P136">
        <f t="shared" ca="1" si="23"/>
        <v>1</v>
      </c>
      <c r="Q136" s="2">
        <f t="array" ref="Q136">IF($A136="",0,IFERROR(INDEX(Summary!$P$3:$AS$67,$AH136-2,$M136),0))</f>
        <v>0</v>
      </c>
      <c r="R136" s="2">
        <f t="array" ref="R136">IF($A136="",0,ROUND(IFERROR(INDEX(Summary!$O:$O,$AH136),0)/30,0))</f>
        <v>391</v>
      </c>
      <c r="S136">
        <f t="shared" si="24"/>
        <v>0</v>
      </c>
      <c r="T136" s="2">
        <f t="array" ref="T136">IF($S136=1,IFERROR(INDEX(Summary!$O:$O,$AH136),0),0)</f>
        <v>0</v>
      </c>
      <c r="U136" s="2">
        <f t="array" ref="U136">IF($S136=1,IFERROR(INDEX(Summary!$AT:$AT,$AH136),0),0)</f>
        <v>0</v>
      </c>
      <c r="V136" s="2">
        <f t="shared" si="25"/>
        <v>0</v>
      </c>
      <c r="W136" s="2">
        <f t="array" ref="W136">IF($S136=1,IFERROR(INDEX(Summary!$AZ:$AZ,$AH136),0),0)</f>
        <v>0</v>
      </c>
      <c r="X136" s="3">
        <f t="array" ref="X136">IF($S136=1,IFERROR(INDEX(Summary!$BA:$BA,$AH136),0),0)</f>
        <v>0</v>
      </c>
      <c r="Y136" s="2">
        <f t="array" ref="Y136">IF($S136=1,IFERROR(INDEX(Summary!$G:$G,$AH136),0),0)</f>
        <v>0</v>
      </c>
      <c r="Z136" s="2">
        <f t="array" ref="Z136">IF($S136=1,IFERROR(INDEX(Summary!$H:$H,$AH136),0),0)</f>
        <v>0</v>
      </c>
      <c r="AA136" s="2">
        <f t="array" ref="AA136">IF($S136=1,IFERROR(INDEX(Summary!$I:$I,$AH136),0),0)</f>
        <v>0</v>
      </c>
      <c r="AB136" s="2">
        <f t="array" ref="AB136">IF($S136=1,IFERROR(INDEX(Summary!$J:$J,$AH136),0),0)</f>
        <v>0</v>
      </c>
      <c r="AC136" s="2">
        <f t="array" ref="AC136">IF($S136=1,IFERROR(INDEX(Summary!$K:$K,$AH136),0),0)</f>
        <v>0</v>
      </c>
      <c r="AD136" s="2">
        <f t="array" ref="AD136">IF($S136=1,IFERROR(INDEX(Summary!$L:$L,$AH136),0),0)</f>
        <v>0</v>
      </c>
      <c r="AE136" s="2">
        <f t="array" ref="AE136">IF($S136=1,IFERROR(INDEX(Summary!$M:$M,$AH136),0),0)</f>
        <v>0</v>
      </c>
      <c r="AF136" s="2">
        <f t="array" ref="AF136">IF($S136=1,IFERROR(INDEX(Summary!$N:$N,$AH136),0),0)</f>
        <v>0</v>
      </c>
      <c r="AG136">
        <f t="array" ref="AG136">IF($A136="","",IFERROR(INDEX(Summary!$BB:$BB,$AH136),0))</f>
        <v>10</v>
      </c>
      <c r="AH136">
        <f t="shared" si="26"/>
        <v>7</v>
      </c>
    </row>
    <row r="137" spans="1:34" hidden="1">
      <c r="A137" t="str">
        <f t="array" ref="A137">IFERROR(INDEX(Summary!$D:$D,$AH137)&amp;"","")</f>
        <v>FG00838</v>
      </c>
      <c r="B137" t="str">
        <f t="array" ref="B137">IF($A137="","",INDEX(Summary!$E:$E,$AH137))</f>
        <v>Jowar atta 500</v>
      </c>
      <c r="C137" t="str">
        <f t="array" ref="C137">IF($A137="","",INDEX(Summary!$B:$B,$AH137))</f>
        <v>Atta</v>
      </c>
      <c r="D137" t="str">
        <f t="array" ref="D137">IF($A137="","",INDEX(Summary!$C:$C,$AH137))</f>
        <v>C6</v>
      </c>
      <c r="E137">
        <f t="array" ref="E137">IF($A137="","",INDEX(Summary!$F:$F,$AH137))</f>
        <v>0.5</v>
      </c>
      <c r="F137" t="str">
        <f t="array" ref="F137">IF($A137="","",INDEX(Summary!$BC:$BC,$AH137)&amp;"")</f>
        <v>P1 – Critical</v>
      </c>
      <c r="G137">
        <f t="shared" si="18"/>
        <v>1</v>
      </c>
      <c r="H137">
        <f t="shared" si="19"/>
        <v>1</v>
      </c>
      <c r="I137" t="str">
        <f t="array" ref="I137">IF($A137="","",IF(IFERROR(INDEX(Summary!$BA:$BA,$AH137),0)&lt;1,"Under 1 day",IF(INDEX(Summary!$BA:$BA,$AH137)&lt;3,"1-3 days",IF(INDEX(Summary!$BA:$BA,$AH137)&lt;7,"3-7 days","7+ days"))))</f>
        <v>3-7 days</v>
      </c>
      <c r="J137" t="str">
        <f t="array" ref="J137">IF($A137="","",IF(IFERROR(INDEX(Summary!$AX:$AX,$AH137),0)&lt;0.25,"0-25%",IF(INDEX(Summary!$AX:$AX,$AH137)&lt;0.5,"25-50%",IF(INDEX(Summary!$AX:$AX,$AH137)&lt;0.75,"50-75%","75-100%"))))</f>
        <v>25-50%</v>
      </c>
      <c r="K137" t="str">
        <f t="array" ref="K137">IF($A137="","",INDEX(Summary!$AY:$AY,$AH137)&amp;"")</f>
        <v>WIP</v>
      </c>
      <c r="L137" s="1">
        <f>IF($A137="","",Summary!$P$2+MOD(ROW()-2,30))</f>
        <v>46242</v>
      </c>
      <c r="M137">
        <f t="shared" si="20"/>
        <v>16</v>
      </c>
      <c r="N137">
        <f t="shared" si="21"/>
        <v>8</v>
      </c>
      <c r="O137" t="str">
        <f t="shared" si="22"/>
        <v>Aug-2026</v>
      </c>
      <c r="P137">
        <f t="shared" ca="1" si="23"/>
        <v>1</v>
      </c>
      <c r="Q137" s="2">
        <f t="array" ref="Q137">IF($A137="",0,IFERROR(INDEX(Summary!$P$3:$AS$67,$AH137-2,$M137),0))</f>
        <v>0</v>
      </c>
      <c r="R137" s="2">
        <f t="array" ref="R137">IF($A137="",0,ROUND(IFERROR(INDEX(Summary!$O:$O,$AH137),0)/30,0))</f>
        <v>391</v>
      </c>
      <c r="S137">
        <f t="shared" si="24"/>
        <v>0</v>
      </c>
      <c r="T137" s="2">
        <f t="array" ref="T137">IF($S137=1,IFERROR(INDEX(Summary!$O:$O,$AH137),0),0)</f>
        <v>0</v>
      </c>
      <c r="U137" s="2">
        <f t="array" ref="U137">IF($S137=1,IFERROR(INDEX(Summary!$AT:$AT,$AH137),0),0)</f>
        <v>0</v>
      </c>
      <c r="V137" s="2">
        <f t="shared" si="25"/>
        <v>0</v>
      </c>
      <c r="W137" s="2">
        <f t="array" ref="W137">IF($S137=1,IFERROR(INDEX(Summary!$AZ:$AZ,$AH137),0),0)</f>
        <v>0</v>
      </c>
      <c r="X137" s="3">
        <f t="array" ref="X137">IF($S137=1,IFERROR(INDEX(Summary!$BA:$BA,$AH137),0),0)</f>
        <v>0</v>
      </c>
      <c r="Y137" s="2">
        <f t="array" ref="Y137">IF($S137=1,IFERROR(INDEX(Summary!$G:$G,$AH137),0),0)</f>
        <v>0</v>
      </c>
      <c r="Z137" s="2">
        <f t="array" ref="Z137">IF($S137=1,IFERROR(INDEX(Summary!$H:$H,$AH137),0),0)</f>
        <v>0</v>
      </c>
      <c r="AA137" s="2">
        <f t="array" ref="AA137">IF($S137=1,IFERROR(INDEX(Summary!$I:$I,$AH137),0),0)</f>
        <v>0</v>
      </c>
      <c r="AB137" s="2">
        <f t="array" ref="AB137">IF($S137=1,IFERROR(INDEX(Summary!$J:$J,$AH137),0),0)</f>
        <v>0</v>
      </c>
      <c r="AC137" s="2">
        <f t="array" ref="AC137">IF($S137=1,IFERROR(INDEX(Summary!$K:$K,$AH137),0),0)</f>
        <v>0</v>
      </c>
      <c r="AD137" s="2">
        <f t="array" ref="AD137">IF($S137=1,IFERROR(INDEX(Summary!$L:$L,$AH137),0),0)</f>
        <v>0</v>
      </c>
      <c r="AE137" s="2">
        <f t="array" ref="AE137">IF($S137=1,IFERROR(INDEX(Summary!$M:$M,$AH137),0),0)</f>
        <v>0</v>
      </c>
      <c r="AF137" s="2">
        <f t="array" ref="AF137">IF($S137=1,IFERROR(INDEX(Summary!$N:$N,$AH137),0),0)</f>
        <v>0</v>
      </c>
      <c r="AG137">
        <f t="array" ref="AG137">IF($A137="","",IFERROR(INDEX(Summary!$BB:$BB,$AH137),0))</f>
        <v>10</v>
      </c>
      <c r="AH137">
        <f t="shared" si="26"/>
        <v>7</v>
      </c>
    </row>
    <row r="138" spans="1:34" hidden="1">
      <c r="A138" t="str">
        <f t="array" ref="A138">IFERROR(INDEX(Summary!$D:$D,$AH138)&amp;"","")</f>
        <v>FG00838</v>
      </c>
      <c r="B138" t="str">
        <f t="array" ref="B138">IF($A138="","",INDEX(Summary!$E:$E,$AH138))</f>
        <v>Jowar atta 500</v>
      </c>
      <c r="C138" t="str">
        <f t="array" ref="C138">IF($A138="","",INDEX(Summary!$B:$B,$AH138))</f>
        <v>Atta</v>
      </c>
      <c r="D138" t="str">
        <f t="array" ref="D138">IF($A138="","",INDEX(Summary!$C:$C,$AH138))</f>
        <v>C6</v>
      </c>
      <c r="E138">
        <f t="array" ref="E138">IF($A138="","",INDEX(Summary!$F:$F,$AH138))</f>
        <v>0.5</v>
      </c>
      <c r="F138" t="str">
        <f t="array" ref="F138">IF($A138="","",INDEX(Summary!$BC:$BC,$AH138)&amp;"")</f>
        <v>P1 – Critical</v>
      </c>
      <c r="G138">
        <f t="shared" si="18"/>
        <v>1</v>
      </c>
      <c r="H138">
        <f t="shared" si="19"/>
        <v>1</v>
      </c>
      <c r="I138" t="str">
        <f t="array" ref="I138">IF($A138="","",IF(IFERROR(INDEX(Summary!$BA:$BA,$AH138),0)&lt;1,"Under 1 day",IF(INDEX(Summary!$BA:$BA,$AH138)&lt;3,"1-3 days",IF(INDEX(Summary!$BA:$BA,$AH138)&lt;7,"3-7 days","7+ days"))))</f>
        <v>3-7 days</v>
      </c>
      <c r="J138" t="str">
        <f t="array" ref="J138">IF($A138="","",IF(IFERROR(INDEX(Summary!$AX:$AX,$AH138),0)&lt;0.25,"0-25%",IF(INDEX(Summary!$AX:$AX,$AH138)&lt;0.5,"25-50%",IF(INDEX(Summary!$AX:$AX,$AH138)&lt;0.75,"50-75%","75-100%"))))</f>
        <v>25-50%</v>
      </c>
      <c r="K138" t="str">
        <f t="array" ref="K138">IF($A138="","",INDEX(Summary!$AY:$AY,$AH138)&amp;"")</f>
        <v>WIP</v>
      </c>
      <c r="L138" s="1">
        <f>IF($A138="","",Summary!$P$2+MOD(ROW()-2,30))</f>
        <v>46243</v>
      </c>
      <c r="M138">
        <f t="shared" si="20"/>
        <v>17</v>
      </c>
      <c r="N138">
        <f t="shared" si="21"/>
        <v>9</v>
      </c>
      <c r="O138" t="str">
        <f t="shared" si="22"/>
        <v>Aug-2026</v>
      </c>
      <c r="P138">
        <f t="shared" ca="1" si="23"/>
        <v>1</v>
      </c>
      <c r="Q138" s="2">
        <f t="array" ref="Q138">IF($A138="",0,IFERROR(INDEX(Summary!$P$3:$AS$67,$AH138-2,$M138),0))</f>
        <v>0</v>
      </c>
      <c r="R138" s="2">
        <f t="array" ref="R138">IF($A138="",0,ROUND(IFERROR(INDEX(Summary!$O:$O,$AH138),0)/30,0))</f>
        <v>391</v>
      </c>
      <c r="S138">
        <f t="shared" si="24"/>
        <v>0</v>
      </c>
      <c r="T138" s="2">
        <f t="array" ref="T138">IF($S138=1,IFERROR(INDEX(Summary!$O:$O,$AH138),0),0)</f>
        <v>0</v>
      </c>
      <c r="U138" s="2">
        <f t="array" ref="U138">IF($S138=1,IFERROR(INDEX(Summary!$AT:$AT,$AH138),0),0)</f>
        <v>0</v>
      </c>
      <c r="V138" s="2">
        <f t="shared" si="25"/>
        <v>0</v>
      </c>
      <c r="W138" s="2">
        <f t="array" ref="W138">IF($S138=1,IFERROR(INDEX(Summary!$AZ:$AZ,$AH138),0),0)</f>
        <v>0</v>
      </c>
      <c r="X138" s="3">
        <f t="array" ref="X138">IF($S138=1,IFERROR(INDEX(Summary!$BA:$BA,$AH138),0),0)</f>
        <v>0</v>
      </c>
      <c r="Y138" s="2">
        <f t="array" ref="Y138">IF($S138=1,IFERROR(INDEX(Summary!$G:$G,$AH138),0),0)</f>
        <v>0</v>
      </c>
      <c r="Z138" s="2">
        <f t="array" ref="Z138">IF($S138=1,IFERROR(INDEX(Summary!$H:$H,$AH138),0),0)</f>
        <v>0</v>
      </c>
      <c r="AA138" s="2">
        <f t="array" ref="AA138">IF($S138=1,IFERROR(INDEX(Summary!$I:$I,$AH138),0),0)</f>
        <v>0</v>
      </c>
      <c r="AB138" s="2">
        <f t="array" ref="AB138">IF($S138=1,IFERROR(INDEX(Summary!$J:$J,$AH138),0),0)</f>
        <v>0</v>
      </c>
      <c r="AC138" s="2">
        <f t="array" ref="AC138">IF($S138=1,IFERROR(INDEX(Summary!$K:$K,$AH138),0),0)</f>
        <v>0</v>
      </c>
      <c r="AD138" s="2">
        <f t="array" ref="AD138">IF($S138=1,IFERROR(INDEX(Summary!$L:$L,$AH138),0),0)</f>
        <v>0</v>
      </c>
      <c r="AE138" s="2">
        <f t="array" ref="AE138">IF($S138=1,IFERROR(INDEX(Summary!$M:$M,$AH138),0),0)</f>
        <v>0</v>
      </c>
      <c r="AF138" s="2">
        <f t="array" ref="AF138">IF($S138=1,IFERROR(INDEX(Summary!$N:$N,$AH138),0),0)</f>
        <v>0</v>
      </c>
      <c r="AG138">
        <f t="array" ref="AG138">IF($A138="","",IFERROR(INDEX(Summary!$BB:$BB,$AH138),0))</f>
        <v>10</v>
      </c>
      <c r="AH138">
        <f t="shared" si="26"/>
        <v>7</v>
      </c>
    </row>
    <row r="139" spans="1:34" hidden="1">
      <c r="A139" t="str">
        <f t="array" ref="A139">IFERROR(INDEX(Summary!$D:$D,$AH139)&amp;"","")</f>
        <v>FG00838</v>
      </c>
      <c r="B139" t="str">
        <f t="array" ref="B139">IF($A139="","",INDEX(Summary!$E:$E,$AH139))</f>
        <v>Jowar atta 500</v>
      </c>
      <c r="C139" t="str">
        <f t="array" ref="C139">IF($A139="","",INDEX(Summary!$B:$B,$AH139))</f>
        <v>Atta</v>
      </c>
      <c r="D139" t="str">
        <f t="array" ref="D139">IF($A139="","",INDEX(Summary!$C:$C,$AH139))</f>
        <v>C6</v>
      </c>
      <c r="E139">
        <f t="array" ref="E139">IF($A139="","",INDEX(Summary!$F:$F,$AH139))</f>
        <v>0.5</v>
      </c>
      <c r="F139" t="str">
        <f t="array" ref="F139">IF($A139="","",INDEX(Summary!$BC:$BC,$AH139)&amp;"")</f>
        <v>P1 – Critical</v>
      </c>
      <c r="G139">
        <f t="shared" si="18"/>
        <v>1</v>
      </c>
      <c r="H139">
        <f t="shared" si="19"/>
        <v>1</v>
      </c>
      <c r="I139" t="str">
        <f t="array" ref="I139">IF($A139="","",IF(IFERROR(INDEX(Summary!$BA:$BA,$AH139),0)&lt;1,"Under 1 day",IF(INDEX(Summary!$BA:$BA,$AH139)&lt;3,"1-3 days",IF(INDEX(Summary!$BA:$BA,$AH139)&lt;7,"3-7 days","7+ days"))))</f>
        <v>3-7 days</v>
      </c>
      <c r="J139" t="str">
        <f t="array" ref="J139">IF($A139="","",IF(IFERROR(INDEX(Summary!$AX:$AX,$AH139),0)&lt;0.25,"0-25%",IF(INDEX(Summary!$AX:$AX,$AH139)&lt;0.5,"25-50%",IF(INDEX(Summary!$AX:$AX,$AH139)&lt;0.75,"50-75%","75-100%"))))</f>
        <v>25-50%</v>
      </c>
      <c r="K139" t="str">
        <f t="array" ref="K139">IF($A139="","",INDEX(Summary!$AY:$AY,$AH139)&amp;"")</f>
        <v>WIP</v>
      </c>
      <c r="L139" s="1">
        <f>IF($A139="","",Summary!$P$2+MOD(ROW()-2,30))</f>
        <v>46244</v>
      </c>
      <c r="M139">
        <f t="shared" si="20"/>
        <v>18</v>
      </c>
      <c r="N139">
        <f t="shared" si="21"/>
        <v>10</v>
      </c>
      <c r="O139" t="str">
        <f t="shared" si="22"/>
        <v>Aug-2026</v>
      </c>
      <c r="P139">
        <f t="shared" ca="1" si="23"/>
        <v>1</v>
      </c>
      <c r="Q139" s="2">
        <f t="array" ref="Q139">IF($A139="",0,IFERROR(INDEX(Summary!$P$3:$AS$67,$AH139-2,$M139),0))</f>
        <v>0</v>
      </c>
      <c r="R139" s="2">
        <f t="array" ref="R139">IF($A139="",0,ROUND(IFERROR(INDEX(Summary!$O:$O,$AH139),0)/30,0))</f>
        <v>391</v>
      </c>
      <c r="S139">
        <f t="shared" si="24"/>
        <v>0</v>
      </c>
      <c r="T139" s="2">
        <f t="array" ref="T139">IF($S139=1,IFERROR(INDEX(Summary!$O:$O,$AH139),0),0)</f>
        <v>0</v>
      </c>
      <c r="U139" s="2">
        <f t="array" ref="U139">IF($S139=1,IFERROR(INDEX(Summary!$AT:$AT,$AH139),0),0)</f>
        <v>0</v>
      </c>
      <c r="V139" s="2">
        <f t="shared" si="25"/>
        <v>0</v>
      </c>
      <c r="W139" s="2">
        <f t="array" ref="W139">IF($S139=1,IFERROR(INDEX(Summary!$AZ:$AZ,$AH139),0),0)</f>
        <v>0</v>
      </c>
      <c r="X139" s="3">
        <f t="array" ref="X139">IF($S139=1,IFERROR(INDEX(Summary!$BA:$BA,$AH139),0),0)</f>
        <v>0</v>
      </c>
      <c r="Y139" s="2">
        <f t="array" ref="Y139">IF($S139=1,IFERROR(INDEX(Summary!$G:$G,$AH139),0),0)</f>
        <v>0</v>
      </c>
      <c r="Z139" s="2">
        <f t="array" ref="Z139">IF($S139=1,IFERROR(INDEX(Summary!$H:$H,$AH139),0),0)</f>
        <v>0</v>
      </c>
      <c r="AA139" s="2">
        <f t="array" ref="AA139">IF($S139=1,IFERROR(INDEX(Summary!$I:$I,$AH139),0),0)</f>
        <v>0</v>
      </c>
      <c r="AB139" s="2">
        <f t="array" ref="AB139">IF($S139=1,IFERROR(INDEX(Summary!$J:$J,$AH139),0),0)</f>
        <v>0</v>
      </c>
      <c r="AC139" s="2">
        <f t="array" ref="AC139">IF($S139=1,IFERROR(INDEX(Summary!$K:$K,$AH139),0),0)</f>
        <v>0</v>
      </c>
      <c r="AD139" s="2">
        <f t="array" ref="AD139">IF($S139=1,IFERROR(INDEX(Summary!$L:$L,$AH139),0),0)</f>
        <v>0</v>
      </c>
      <c r="AE139" s="2">
        <f t="array" ref="AE139">IF($S139=1,IFERROR(INDEX(Summary!$M:$M,$AH139),0),0)</f>
        <v>0</v>
      </c>
      <c r="AF139" s="2">
        <f t="array" ref="AF139">IF($S139=1,IFERROR(INDEX(Summary!$N:$N,$AH139),0),0)</f>
        <v>0</v>
      </c>
      <c r="AG139">
        <f t="array" ref="AG139">IF($A139="","",IFERROR(INDEX(Summary!$BB:$BB,$AH139),0))</f>
        <v>10</v>
      </c>
      <c r="AH139">
        <f t="shared" si="26"/>
        <v>7</v>
      </c>
    </row>
    <row r="140" spans="1:34" hidden="1">
      <c r="A140" t="str">
        <f t="array" ref="A140">IFERROR(INDEX(Summary!$D:$D,$AH140)&amp;"","")</f>
        <v>FG00838</v>
      </c>
      <c r="B140" t="str">
        <f t="array" ref="B140">IF($A140="","",INDEX(Summary!$E:$E,$AH140))</f>
        <v>Jowar atta 500</v>
      </c>
      <c r="C140" t="str">
        <f t="array" ref="C140">IF($A140="","",INDEX(Summary!$B:$B,$AH140))</f>
        <v>Atta</v>
      </c>
      <c r="D140" t="str">
        <f t="array" ref="D140">IF($A140="","",INDEX(Summary!$C:$C,$AH140))</f>
        <v>C6</v>
      </c>
      <c r="E140">
        <f t="array" ref="E140">IF($A140="","",INDEX(Summary!$F:$F,$AH140))</f>
        <v>0.5</v>
      </c>
      <c r="F140" t="str">
        <f t="array" ref="F140">IF($A140="","",INDEX(Summary!$BC:$BC,$AH140)&amp;"")</f>
        <v>P1 – Critical</v>
      </c>
      <c r="G140">
        <f t="shared" si="18"/>
        <v>1</v>
      </c>
      <c r="H140">
        <f t="shared" si="19"/>
        <v>1</v>
      </c>
      <c r="I140" t="str">
        <f t="array" ref="I140">IF($A140="","",IF(IFERROR(INDEX(Summary!$BA:$BA,$AH140),0)&lt;1,"Under 1 day",IF(INDEX(Summary!$BA:$BA,$AH140)&lt;3,"1-3 days",IF(INDEX(Summary!$BA:$BA,$AH140)&lt;7,"3-7 days","7+ days"))))</f>
        <v>3-7 days</v>
      </c>
      <c r="J140" t="str">
        <f t="array" ref="J140">IF($A140="","",IF(IFERROR(INDEX(Summary!$AX:$AX,$AH140),0)&lt;0.25,"0-25%",IF(INDEX(Summary!$AX:$AX,$AH140)&lt;0.5,"25-50%",IF(INDEX(Summary!$AX:$AX,$AH140)&lt;0.75,"50-75%","75-100%"))))</f>
        <v>25-50%</v>
      </c>
      <c r="K140" t="str">
        <f t="array" ref="K140">IF($A140="","",INDEX(Summary!$AY:$AY,$AH140)&amp;"")</f>
        <v>WIP</v>
      </c>
      <c r="L140" s="1">
        <f>IF($A140="","",Summary!$P$2+MOD(ROW()-2,30))</f>
        <v>46245</v>
      </c>
      <c r="M140">
        <f t="shared" si="20"/>
        <v>19</v>
      </c>
      <c r="N140">
        <f t="shared" si="21"/>
        <v>11</v>
      </c>
      <c r="O140" t="str">
        <f t="shared" si="22"/>
        <v>Aug-2026</v>
      </c>
      <c r="P140">
        <f t="shared" ca="1" si="23"/>
        <v>1</v>
      </c>
      <c r="Q140" s="2">
        <f t="array" ref="Q140">IF($A140="",0,IFERROR(INDEX(Summary!$P$3:$AS$67,$AH140-2,$M140),0))</f>
        <v>0</v>
      </c>
      <c r="R140" s="2">
        <f t="array" ref="R140">IF($A140="",0,ROUND(IFERROR(INDEX(Summary!$O:$O,$AH140),0)/30,0))</f>
        <v>391</v>
      </c>
      <c r="S140">
        <f t="shared" si="24"/>
        <v>0</v>
      </c>
      <c r="T140" s="2">
        <f t="array" ref="T140">IF($S140=1,IFERROR(INDEX(Summary!$O:$O,$AH140),0),0)</f>
        <v>0</v>
      </c>
      <c r="U140" s="2">
        <f t="array" ref="U140">IF($S140=1,IFERROR(INDEX(Summary!$AT:$AT,$AH140),0),0)</f>
        <v>0</v>
      </c>
      <c r="V140" s="2">
        <f t="shared" si="25"/>
        <v>0</v>
      </c>
      <c r="W140" s="2">
        <f t="array" ref="W140">IF($S140=1,IFERROR(INDEX(Summary!$AZ:$AZ,$AH140),0),0)</f>
        <v>0</v>
      </c>
      <c r="X140" s="3">
        <f t="array" ref="X140">IF($S140=1,IFERROR(INDEX(Summary!$BA:$BA,$AH140),0),0)</f>
        <v>0</v>
      </c>
      <c r="Y140" s="2">
        <f t="array" ref="Y140">IF($S140=1,IFERROR(INDEX(Summary!$G:$G,$AH140),0),0)</f>
        <v>0</v>
      </c>
      <c r="Z140" s="2">
        <f t="array" ref="Z140">IF($S140=1,IFERROR(INDEX(Summary!$H:$H,$AH140),0),0)</f>
        <v>0</v>
      </c>
      <c r="AA140" s="2">
        <f t="array" ref="AA140">IF($S140=1,IFERROR(INDEX(Summary!$I:$I,$AH140),0),0)</f>
        <v>0</v>
      </c>
      <c r="AB140" s="2">
        <f t="array" ref="AB140">IF($S140=1,IFERROR(INDEX(Summary!$J:$J,$AH140),0),0)</f>
        <v>0</v>
      </c>
      <c r="AC140" s="2">
        <f t="array" ref="AC140">IF($S140=1,IFERROR(INDEX(Summary!$K:$K,$AH140),0),0)</f>
        <v>0</v>
      </c>
      <c r="AD140" s="2">
        <f t="array" ref="AD140">IF($S140=1,IFERROR(INDEX(Summary!$L:$L,$AH140),0),0)</f>
        <v>0</v>
      </c>
      <c r="AE140" s="2">
        <f t="array" ref="AE140">IF($S140=1,IFERROR(INDEX(Summary!$M:$M,$AH140),0),0)</f>
        <v>0</v>
      </c>
      <c r="AF140" s="2">
        <f t="array" ref="AF140">IF($S140=1,IFERROR(INDEX(Summary!$N:$N,$AH140),0),0)</f>
        <v>0</v>
      </c>
      <c r="AG140">
        <f t="array" ref="AG140">IF($A140="","",IFERROR(INDEX(Summary!$BB:$BB,$AH140),0))</f>
        <v>10</v>
      </c>
      <c r="AH140">
        <f t="shared" si="26"/>
        <v>7</v>
      </c>
    </row>
    <row r="141" spans="1:34" hidden="1">
      <c r="A141" t="str">
        <f t="array" ref="A141">IFERROR(INDEX(Summary!$D:$D,$AH141)&amp;"","")</f>
        <v>FG00838</v>
      </c>
      <c r="B141" t="str">
        <f t="array" ref="B141">IF($A141="","",INDEX(Summary!$E:$E,$AH141))</f>
        <v>Jowar atta 500</v>
      </c>
      <c r="C141" t="str">
        <f t="array" ref="C141">IF($A141="","",INDEX(Summary!$B:$B,$AH141))</f>
        <v>Atta</v>
      </c>
      <c r="D141" t="str">
        <f t="array" ref="D141">IF($A141="","",INDEX(Summary!$C:$C,$AH141))</f>
        <v>C6</v>
      </c>
      <c r="E141">
        <f t="array" ref="E141">IF($A141="","",INDEX(Summary!$F:$F,$AH141))</f>
        <v>0.5</v>
      </c>
      <c r="F141" t="str">
        <f t="array" ref="F141">IF($A141="","",INDEX(Summary!$BC:$BC,$AH141)&amp;"")</f>
        <v>P1 – Critical</v>
      </c>
      <c r="G141">
        <f t="shared" si="18"/>
        <v>1</v>
      </c>
      <c r="H141">
        <f t="shared" si="19"/>
        <v>1</v>
      </c>
      <c r="I141" t="str">
        <f t="array" ref="I141">IF($A141="","",IF(IFERROR(INDEX(Summary!$BA:$BA,$AH141),0)&lt;1,"Under 1 day",IF(INDEX(Summary!$BA:$BA,$AH141)&lt;3,"1-3 days",IF(INDEX(Summary!$BA:$BA,$AH141)&lt;7,"3-7 days","7+ days"))))</f>
        <v>3-7 days</v>
      </c>
      <c r="J141" t="str">
        <f t="array" ref="J141">IF($A141="","",IF(IFERROR(INDEX(Summary!$AX:$AX,$AH141),0)&lt;0.25,"0-25%",IF(INDEX(Summary!$AX:$AX,$AH141)&lt;0.5,"25-50%",IF(INDEX(Summary!$AX:$AX,$AH141)&lt;0.75,"50-75%","75-100%"))))</f>
        <v>25-50%</v>
      </c>
      <c r="K141" t="str">
        <f t="array" ref="K141">IF($A141="","",INDEX(Summary!$AY:$AY,$AH141)&amp;"")</f>
        <v>WIP</v>
      </c>
      <c r="L141" s="1">
        <f>IF($A141="","",Summary!$P$2+MOD(ROW()-2,30))</f>
        <v>46246</v>
      </c>
      <c r="M141">
        <f t="shared" si="20"/>
        <v>20</v>
      </c>
      <c r="N141">
        <f t="shared" si="21"/>
        <v>12</v>
      </c>
      <c r="O141" t="str">
        <f t="shared" si="22"/>
        <v>Aug-2026</v>
      </c>
      <c r="P141">
        <f t="shared" ca="1" si="23"/>
        <v>1</v>
      </c>
      <c r="Q141" s="2">
        <f t="array" ref="Q141">IF($A141="",0,IFERROR(INDEX(Summary!$P$3:$AS$67,$AH141-2,$M141),0))</f>
        <v>0</v>
      </c>
      <c r="R141" s="2">
        <f t="array" ref="R141">IF($A141="",0,ROUND(IFERROR(INDEX(Summary!$O:$O,$AH141),0)/30,0))</f>
        <v>391</v>
      </c>
      <c r="S141">
        <f t="shared" si="24"/>
        <v>0</v>
      </c>
      <c r="T141" s="2">
        <f t="array" ref="T141">IF($S141=1,IFERROR(INDEX(Summary!$O:$O,$AH141),0),0)</f>
        <v>0</v>
      </c>
      <c r="U141" s="2">
        <f t="array" ref="U141">IF($S141=1,IFERROR(INDEX(Summary!$AT:$AT,$AH141),0),0)</f>
        <v>0</v>
      </c>
      <c r="V141" s="2">
        <f t="shared" si="25"/>
        <v>0</v>
      </c>
      <c r="W141" s="2">
        <f t="array" ref="W141">IF($S141=1,IFERROR(INDEX(Summary!$AZ:$AZ,$AH141),0),0)</f>
        <v>0</v>
      </c>
      <c r="X141" s="3">
        <f t="array" ref="X141">IF($S141=1,IFERROR(INDEX(Summary!$BA:$BA,$AH141),0),0)</f>
        <v>0</v>
      </c>
      <c r="Y141" s="2">
        <f t="array" ref="Y141">IF($S141=1,IFERROR(INDEX(Summary!$G:$G,$AH141),0),0)</f>
        <v>0</v>
      </c>
      <c r="Z141" s="2">
        <f t="array" ref="Z141">IF($S141=1,IFERROR(INDEX(Summary!$H:$H,$AH141),0),0)</f>
        <v>0</v>
      </c>
      <c r="AA141" s="2">
        <f t="array" ref="AA141">IF($S141=1,IFERROR(INDEX(Summary!$I:$I,$AH141),0),0)</f>
        <v>0</v>
      </c>
      <c r="AB141" s="2">
        <f t="array" ref="AB141">IF($S141=1,IFERROR(INDEX(Summary!$J:$J,$AH141),0),0)</f>
        <v>0</v>
      </c>
      <c r="AC141" s="2">
        <f t="array" ref="AC141">IF($S141=1,IFERROR(INDEX(Summary!$K:$K,$AH141),0),0)</f>
        <v>0</v>
      </c>
      <c r="AD141" s="2">
        <f t="array" ref="AD141">IF($S141=1,IFERROR(INDEX(Summary!$L:$L,$AH141),0),0)</f>
        <v>0</v>
      </c>
      <c r="AE141" s="2">
        <f t="array" ref="AE141">IF($S141=1,IFERROR(INDEX(Summary!$M:$M,$AH141),0),0)</f>
        <v>0</v>
      </c>
      <c r="AF141" s="2">
        <f t="array" ref="AF141">IF($S141=1,IFERROR(INDEX(Summary!$N:$N,$AH141),0),0)</f>
        <v>0</v>
      </c>
      <c r="AG141">
        <f t="array" ref="AG141">IF($A141="","",IFERROR(INDEX(Summary!$BB:$BB,$AH141),0))</f>
        <v>10</v>
      </c>
      <c r="AH141">
        <f t="shared" si="26"/>
        <v>7</v>
      </c>
    </row>
    <row r="142" spans="1:34" hidden="1">
      <c r="A142" t="str">
        <f t="array" ref="A142">IFERROR(INDEX(Summary!$D:$D,$AH142)&amp;"","")</f>
        <v>FG00838</v>
      </c>
      <c r="B142" t="str">
        <f t="array" ref="B142">IF($A142="","",INDEX(Summary!$E:$E,$AH142))</f>
        <v>Jowar atta 500</v>
      </c>
      <c r="C142" t="str">
        <f t="array" ref="C142">IF($A142="","",INDEX(Summary!$B:$B,$AH142))</f>
        <v>Atta</v>
      </c>
      <c r="D142" t="str">
        <f t="array" ref="D142">IF($A142="","",INDEX(Summary!$C:$C,$AH142))</f>
        <v>C6</v>
      </c>
      <c r="E142">
        <f t="array" ref="E142">IF($A142="","",INDEX(Summary!$F:$F,$AH142))</f>
        <v>0.5</v>
      </c>
      <c r="F142" t="str">
        <f t="array" ref="F142">IF($A142="","",INDEX(Summary!$BC:$BC,$AH142)&amp;"")</f>
        <v>P1 – Critical</v>
      </c>
      <c r="G142">
        <f t="shared" si="18"/>
        <v>1</v>
      </c>
      <c r="H142">
        <f t="shared" si="19"/>
        <v>1</v>
      </c>
      <c r="I142" t="str">
        <f t="array" ref="I142">IF($A142="","",IF(IFERROR(INDEX(Summary!$BA:$BA,$AH142),0)&lt;1,"Under 1 day",IF(INDEX(Summary!$BA:$BA,$AH142)&lt;3,"1-3 days",IF(INDEX(Summary!$BA:$BA,$AH142)&lt;7,"3-7 days","7+ days"))))</f>
        <v>3-7 days</v>
      </c>
      <c r="J142" t="str">
        <f t="array" ref="J142">IF($A142="","",IF(IFERROR(INDEX(Summary!$AX:$AX,$AH142),0)&lt;0.25,"0-25%",IF(INDEX(Summary!$AX:$AX,$AH142)&lt;0.5,"25-50%",IF(INDEX(Summary!$AX:$AX,$AH142)&lt;0.75,"50-75%","75-100%"))))</f>
        <v>25-50%</v>
      </c>
      <c r="K142" t="str">
        <f t="array" ref="K142">IF($A142="","",INDEX(Summary!$AY:$AY,$AH142)&amp;"")</f>
        <v>WIP</v>
      </c>
      <c r="L142" s="1">
        <f>IF($A142="","",Summary!$P$2+MOD(ROW()-2,30))</f>
        <v>46247</v>
      </c>
      <c r="M142">
        <f t="shared" si="20"/>
        <v>21</v>
      </c>
      <c r="N142">
        <f t="shared" si="21"/>
        <v>13</v>
      </c>
      <c r="O142" t="str">
        <f t="shared" si="22"/>
        <v>Aug-2026</v>
      </c>
      <c r="P142">
        <f t="shared" ca="1" si="23"/>
        <v>1</v>
      </c>
      <c r="Q142" s="2">
        <f t="array" ref="Q142">IF($A142="",0,IFERROR(INDEX(Summary!$P$3:$AS$67,$AH142-2,$M142),0))</f>
        <v>0</v>
      </c>
      <c r="R142" s="2">
        <f t="array" ref="R142">IF($A142="",0,ROUND(IFERROR(INDEX(Summary!$O:$O,$AH142),0)/30,0))</f>
        <v>391</v>
      </c>
      <c r="S142">
        <f t="shared" si="24"/>
        <v>0</v>
      </c>
      <c r="T142" s="2">
        <f t="array" ref="T142">IF($S142=1,IFERROR(INDEX(Summary!$O:$O,$AH142),0),0)</f>
        <v>0</v>
      </c>
      <c r="U142" s="2">
        <f t="array" ref="U142">IF($S142=1,IFERROR(INDEX(Summary!$AT:$AT,$AH142),0),0)</f>
        <v>0</v>
      </c>
      <c r="V142" s="2">
        <f t="shared" si="25"/>
        <v>0</v>
      </c>
      <c r="W142" s="2">
        <f t="array" ref="W142">IF($S142=1,IFERROR(INDEX(Summary!$AZ:$AZ,$AH142),0),0)</f>
        <v>0</v>
      </c>
      <c r="X142" s="3">
        <f t="array" ref="X142">IF($S142=1,IFERROR(INDEX(Summary!$BA:$BA,$AH142),0),0)</f>
        <v>0</v>
      </c>
      <c r="Y142" s="2">
        <f t="array" ref="Y142">IF($S142=1,IFERROR(INDEX(Summary!$G:$G,$AH142),0),0)</f>
        <v>0</v>
      </c>
      <c r="Z142" s="2">
        <f t="array" ref="Z142">IF($S142=1,IFERROR(INDEX(Summary!$H:$H,$AH142),0),0)</f>
        <v>0</v>
      </c>
      <c r="AA142" s="2">
        <f t="array" ref="AA142">IF($S142=1,IFERROR(INDEX(Summary!$I:$I,$AH142),0),0)</f>
        <v>0</v>
      </c>
      <c r="AB142" s="2">
        <f t="array" ref="AB142">IF($S142=1,IFERROR(INDEX(Summary!$J:$J,$AH142),0),0)</f>
        <v>0</v>
      </c>
      <c r="AC142" s="2">
        <f t="array" ref="AC142">IF($S142=1,IFERROR(INDEX(Summary!$K:$K,$AH142),0),0)</f>
        <v>0</v>
      </c>
      <c r="AD142" s="2">
        <f t="array" ref="AD142">IF($S142=1,IFERROR(INDEX(Summary!$L:$L,$AH142),0),0)</f>
        <v>0</v>
      </c>
      <c r="AE142" s="2">
        <f t="array" ref="AE142">IF($S142=1,IFERROR(INDEX(Summary!$M:$M,$AH142),0),0)</f>
        <v>0</v>
      </c>
      <c r="AF142" s="2">
        <f t="array" ref="AF142">IF($S142=1,IFERROR(INDEX(Summary!$N:$N,$AH142),0),0)</f>
        <v>0</v>
      </c>
      <c r="AG142">
        <f t="array" ref="AG142">IF($A142="","",IFERROR(INDEX(Summary!$BB:$BB,$AH142),0))</f>
        <v>10</v>
      </c>
      <c r="AH142">
        <f t="shared" si="26"/>
        <v>7</v>
      </c>
    </row>
    <row r="143" spans="1:34" hidden="1">
      <c r="A143" t="str">
        <f t="array" ref="A143">IFERROR(INDEX(Summary!$D:$D,$AH143)&amp;"","")</f>
        <v>FG00838</v>
      </c>
      <c r="B143" t="str">
        <f t="array" ref="B143">IF($A143="","",INDEX(Summary!$E:$E,$AH143))</f>
        <v>Jowar atta 500</v>
      </c>
      <c r="C143" t="str">
        <f t="array" ref="C143">IF($A143="","",INDEX(Summary!$B:$B,$AH143))</f>
        <v>Atta</v>
      </c>
      <c r="D143" t="str">
        <f t="array" ref="D143">IF($A143="","",INDEX(Summary!$C:$C,$AH143))</f>
        <v>C6</v>
      </c>
      <c r="E143">
        <f t="array" ref="E143">IF($A143="","",INDEX(Summary!$F:$F,$AH143))</f>
        <v>0.5</v>
      </c>
      <c r="F143" t="str">
        <f t="array" ref="F143">IF($A143="","",INDEX(Summary!$BC:$BC,$AH143)&amp;"")</f>
        <v>P1 – Critical</v>
      </c>
      <c r="G143">
        <f t="shared" si="18"/>
        <v>1</v>
      </c>
      <c r="H143">
        <f t="shared" si="19"/>
        <v>1</v>
      </c>
      <c r="I143" t="str">
        <f t="array" ref="I143">IF($A143="","",IF(IFERROR(INDEX(Summary!$BA:$BA,$AH143),0)&lt;1,"Under 1 day",IF(INDEX(Summary!$BA:$BA,$AH143)&lt;3,"1-3 days",IF(INDEX(Summary!$BA:$BA,$AH143)&lt;7,"3-7 days","7+ days"))))</f>
        <v>3-7 days</v>
      </c>
      <c r="J143" t="str">
        <f t="array" ref="J143">IF($A143="","",IF(IFERROR(INDEX(Summary!$AX:$AX,$AH143),0)&lt;0.25,"0-25%",IF(INDEX(Summary!$AX:$AX,$AH143)&lt;0.5,"25-50%",IF(INDEX(Summary!$AX:$AX,$AH143)&lt;0.75,"50-75%","75-100%"))))</f>
        <v>25-50%</v>
      </c>
      <c r="K143" t="str">
        <f t="array" ref="K143">IF($A143="","",INDEX(Summary!$AY:$AY,$AH143)&amp;"")</f>
        <v>WIP</v>
      </c>
      <c r="L143" s="1">
        <f>IF($A143="","",Summary!$P$2+MOD(ROW()-2,30))</f>
        <v>46248</v>
      </c>
      <c r="M143">
        <f t="shared" si="20"/>
        <v>22</v>
      </c>
      <c r="N143">
        <f t="shared" si="21"/>
        <v>14</v>
      </c>
      <c r="O143" t="str">
        <f t="shared" si="22"/>
        <v>Aug-2026</v>
      </c>
      <c r="P143">
        <f t="shared" ca="1" si="23"/>
        <v>1</v>
      </c>
      <c r="Q143" s="2">
        <f t="array" ref="Q143">IF($A143="",0,IFERROR(INDEX(Summary!$P$3:$AS$67,$AH143-2,$M143),0))</f>
        <v>0</v>
      </c>
      <c r="R143" s="2">
        <f t="array" ref="R143">IF($A143="",0,ROUND(IFERROR(INDEX(Summary!$O:$O,$AH143),0)/30,0))</f>
        <v>391</v>
      </c>
      <c r="S143">
        <f t="shared" si="24"/>
        <v>0</v>
      </c>
      <c r="T143" s="2">
        <f t="array" ref="T143">IF($S143=1,IFERROR(INDEX(Summary!$O:$O,$AH143),0),0)</f>
        <v>0</v>
      </c>
      <c r="U143" s="2">
        <f t="array" ref="U143">IF($S143=1,IFERROR(INDEX(Summary!$AT:$AT,$AH143),0),0)</f>
        <v>0</v>
      </c>
      <c r="V143" s="2">
        <f t="shared" si="25"/>
        <v>0</v>
      </c>
      <c r="W143" s="2">
        <f t="array" ref="W143">IF($S143=1,IFERROR(INDEX(Summary!$AZ:$AZ,$AH143),0),0)</f>
        <v>0</v>
      </c>
      <c r="X143" s="3">
        <f t="array" ref="X143">IF($S143=1,IFERROR(INDEX(Summary!$BA:$BA,$AH143),0),0)</f>
        <v>0</v>
      </c>
      <c r="Y143" s="2">
        <f t="array" ref="Y143">IF($S143=1,IFERROR(INDEX(Summary!$G:$G,$AH143),0),0)</f>
        <v>0</v>
      </c>
      <c r="Z143" s="2">
        <f t="array" ref="Z143">IF($S143=1,IFERROR(INDEX(Summary!$H:$H,$AH143),0),0)</f>
        <v>0</v>
      </c>
      <c r="AA143" s="2">
        <f t="array" ref="AA143">IF($S143=1,IFERROR(INDEX(Summary!$I:$I,$AH143),0),0)</f>
        <v>0</v>
      </c>
      <c r="AB143" s="2">
        <f t="array" ref="AB143">IF($S143=1,IFERROR(INDEX(Summary!$J:$J,$AH143),0),0)</f>
        <v>0</v>
      </c>
      <c r="AC143" s="2">
        <f t="array" ref="AC143">IF($S143=1,IFERROR(INDEX(Summary!$K:$K,$AH143),0),0)</f>
        <v>0</v>
      </c>
      <c r="AD143" s="2">
        <f t="array" ref="AD143">IF($S143=1,IFERROR(INDEX(Summary!$L:$L,$AH143),0),0)</f>
        <v>0</v>
      </c>
      <c r="AE143" s="2">
        <f t="array" ref="AE143">IF($S143=1,IFERROR(INDEX(Summary!$M:$M,$AH143),0),0)</f>
        <v>0</v>
      </c>
      <c r="AF143" s="2">
        <f t="array" ref="AF143">IF($S143=1,IFERROR(INDEX(Summary!$N:$N,$AH143),0),0)</f>
        <v>0</v>
      </c>
      <c r="AG143">
        <f t="array" ref="AG143">IF($A143="","",IFERROR(INDEX(Summary!$BB:$BB,$AH143),0))</f>
        <v>10</v>
      </c>
      <c r="AH143">
        <f t="shared" si="26"/>
        <v>7</v>
      </c>
    </row>
    <row r="144" spans="1:34" hidden="1">
      <c r="A144" t="str">
        <f t="array" ref="A144">IFERROR(INDEX(Summary!$D:$D,$AH144)&amp;"","")</f>
        <v>FG00838</v>
      </c>
      <c r="B144" t="str">
        <f t="array" ref="B144">IF($A144="","",INDEX(Summary!$E:$E,$AH144))</f>
        <v>Jowar atta 500</v>
      </c>
      <c r="C144" t="str">
        <f t="array" ref="C144">IF($A144="","",INDEX(Summary!$B:$B,$AH144))</f>
        <v>Atta</v>
      </c>
      <c r="D144" t="str">
        <f t="array" ref="D144">IF($A144="","",INDEX(Summary!$C:$C,$AH144))</f>
        <v>C6</v>
      </c>
      <c r="E144">
        <f t="array" ref="E144">IF($A144="","",INDEX(Summary!$F:$F,$AH144))</f>
        <v>0.5</v>
      </c>
      <c r="F144" t="str">
        <f t="array" ref="F144">IF($A144="","",INDEX(Summary!$BC:$BC,$AH144)&amp;"")</f>
        <v>P1 – Critical</v>
      </c>
      <c r="G144">
        <f t="shared" si="18"/>
        <v>1</v>
      </c>
      <c r="H144">
        <f t="shared" si="19"/>
        <v>1</v>
      </c>
      <c r="I144" t="str">
        <f t="array" ref="I144">IF($A144="","",IF(IFERROR(INDEX(Summary!$BA:$BA,$AH144),0)&lt;1,"Under 1 day",IF(INDEX(Summary!$BA:$BA,$AH144)&lt;3,"1-3 days",IF(INDEX(Summary!$BA:$BA,$AH144)&lt;7,"3-7 days","7+ days"))))</f>
        <v>3-7 days</v>
      </c>
      <c r="J144" t="str">
        <f t="array" ref="J144">IF($A144="","",IF(IFERROR(INDEX(Summary!$AX:$AX,$AH144),0)&lt;0.25,"0-25%",IF(INDEX(Summary!$AX:$AX,$AH144)&lt;0.5,"25-50%",IF(INDEX(Summary!$AX:$AX,$AH144)&lt;0.75,"50-75%","75-100%"))))</f>
        <v>25-50%</v>
      </c>
      <c r="K144" t="str">
        <f t="array" ref="K144">IF($A144="","",INDEX(Summary!$AY:$AY,$AH144)&amp;"")</f>
        <v>WIP</v>
      </c>
      <c r="L144" s="1">
        <f>IF($A144="","",Summary!$P$2+MOD(ROW()-2,30))</f>
        <v>46249</v>
      </c>
      <c r="M144">
        <f t="shared" si="20"/>
        <v>23</v>
      </c>
      <c r="N144">
        <f t="shared" si="21"/>
        <v>15</v>
      </c>
      <c r="O144" t="str">
        <f t="shared" si="22"/>
        <v>Aug-2026</v>
      </c>
      <c r="P144">
        <f t="shared" ca="1" si="23"/>
        <v>1</v>
      </c>
      <c r="Q144" s="2">
        <f t="array" ref="Q144">IF($A144="",0,IFERROR(INDEX(Summary!$P$3:$AS$67,$AH144-2,$M144),0))</f>
        <v>0</v>
      </c>
      <c r="R144" s="2">
        <f t="array" ref="R144">IF($A144="",0,ROUND(IFERROR(INDEX(Summary!$O:$O,$AH144),0)/30,0))</f>
        <v>391</v>
      </c>
      <c r="S144">
        <f t="shared" si="24"/>
        <v>0</v>
      </c>
      <c r="T144" s="2">
        <f t="array" ref="T144">IF($S144=1,IFERROR(INDEX(Summary!$O:$O,$AH144),0),0)</f>
        <v>0</v>
      </c>
      <c r="U144" s="2">
        <f t="array" ref="U144">IF($S144=1,IFERROR(INDEX(Summary!$AT:$AT,$AH144),0),0)</f>
        <v>0</v>
      </c>
      <c r="V144" s="2">
        <f t="shared" si="25"/>
        <v>0</v>
      </c>
      <c r="W144" s="2">
        <f t="array" ref="W144">IF($S144=1,IFERROR(INDEX(Summary!$AZ:$AZ,$AH144),0),0)</f>
        <v>0</v>
      </c>
      <c r="X144" s="3">
        <f t="array" ref="X144">IF($S144=1,IFERROR(INDEX(Summary!$BA:$BA,$AH144),0),0)</f>
        <v>0</v>
      </c>
      <c r="Y144" s="2">
        <f t="array" ref="Y144">IF($S144=1,IFERROR(INDEX(Summary!$G:$G,$AH144),0),0)</f>
        <v>0</v>
      </c>
      <c r="Z144" s="2">
        <f t="array" ref="Z144">IF($S144=1,IFERROR(INDEX(Summary!$H:$H,$AH144),0),0)</f>
        <v>0</v>
      </c>
      <c r="AA144" s="2">
        <f t="array" ref="AA144">IF($S144=1,IFERROR(INDEX(Summary!$I:$I,$AH144),0),0)</f>
        <v>0</v>
      </c>
      <c r="AB144" s="2">
        <f t="array" ref="AB144">IF($S144=1,IFERROR(INDEX(Summary!$J:$J,$AH144),0),0)</f>
        <v>0</v>
      </c>
      <c r="AC144" s="2">
        <f t="array" ref="AC144">IF($S144=1,IFERROR(INDEX(Summary!$K:$K,$AH144),0),0)</f>
        <v>0</v>
      </c>
      <c r="AD144" s="2">
        <f t="array" ref="AD144">IF($S144=1,IFERROR(INDEX(Summary!$L:$L,$AH144),0),0)</f>
        <v>0</v>
      </c>
      <c r="AE144" s="2">
        <f t="array" ref="AE144">IF($S144=1,IFERROR(INDEX(Summary!$M:$M,$AH144),0),0)</f>
        <v>0</v>
      </c>
      <c r="AF144" s="2">
        <f t="array" ref="AF144">IF($S144=1,IFERROR(INDEX(Summary!$N:$N,$AH144),0),0)</f>
        <v>0</v>
      </c>
      <c r="AG144">
        <f t="array" ref="AG144">IF($A144="","",IFERROR(INDEX(Summary!$BB:$BB,$AH144),0))</f>
        <v>10</v>
      </c>
      <c r="AH144">
        <f t="shared" si="26"/>
        <v>7</v>
      </c>
    </row>
    <row r="145" spans="1:34" hidden="1">
      <c r="A145" t="str">
        <f t="array" ref="A145">IFERROR(INDEX(Summary!$D:$D,$AH145)&amp;"","")</f>
        <v>FG00838</v>
      </c>
      <c r="B145" t="str">
        <f t="array" ref="B145">IF($A145="","",INDEX(Summary!$E:$E,$AH145))</f>
        <v>Jowar atta 500</v>
      </c>
      <c r="C145" t="str">
        <f t="array" ref="C145">IF($A145="","",INDEX(Summary!$B:$B,$AH145))</f>
        <v>Atta</v>
      </c>
      <c r="D145" t="str">
        <f t="array" ref="D145">IF($A145="","",INDEX(Summary!$C:$C,$AH145))</f>
        <v>C6</v>
      </c>
      <c r="E145">
        <f t="array" ref="E145">IF($A145="","",INDEX(Summary!$F:$F,$AH145))</f>
        <v>0.5</v>
      </c>
      <c r="F145" t="str">
        <f t="array" ref="F145">IF($A145="","",INDEX(Summary!$BC:$BC,$AH145)&amp;"")</f>
        <v>P1 – Critical</v>
      </c>
      <c r="G145">
        <f t="shared" si="18"/>
        <v>1</v>
      </c>
      <c r="H145">
        <f t="shared" si="19"/>
        <v>1</v>
      </c>
      <c r="I145" t="str">
        <f t="array" ref="I145">IF($A145="","",IF(IFERROR(INDEX(Summary!$BA:$BA,$AH145),0)&lt;1,"Under 1 day",IF(INDEX(Summary!$BA:$BA,$AH145)&lt;3,"1-3 days",IF(INDEX(Summary!$BA:$BA,$AH145)&lt;7,"3-7 days","7+ days"))))</f>
        <v>3-7 days</v>
      </c>
      <c r="J145" t="str">
        <f t="array" ref="J145">IF($A145="","",IF(IFERROR(INDEX(Summary!$AX:$AX,$AH145),0)&lt;0.25,"0-25%",IF(INDEX(Summary!$AX:$AX,$AH145)&lt;0.5,"25-50%",IF(INDEX(Summary!$AX:$AX,$AH145)&lt;0.75,"50-75%","75-100%"))))</f>
        <v>25-50%</v>
      </c>
      <c r="K145" t="str">
        <f t="array" ref="K145">IF($A145="","",INDEX(Summary!$AY:$AY,$AH145)&amp;"")</f>
        <v>WIP</v>
      </c>
      <c r="L145" s="1">
        <f>IF($A145="","",Summary!$P$2+MOD(ROW()-2,30))</f>
        <v>46250</v>
      </c>
      <c r="M145">
        <f t="shared" si="20"/>
        <v>24</v>
      </c>
      <c r="N145">
        <f t="shared" si="21"/>
        <v>16</v>
      </c>
      <c r="O145" t="str">
        <f t="shared" si="22"/>
        <v>Aug-2026</v>
      </c>
      <c r="P145">
        <f t="shared" ca="1" si="23"/>
        <v>1</v>
      </c>
      <c r="Q145" s="2">
        <f t="array" ref="Q145">IF($A145="",0,IFERROR(INDEX(Summary!$P$3:$AS$67,$AH145-2,$M145),0))</f>
        <v>0</v>
      </c>
      <c r="R145" s="2">
        <f t="array" ref="R145">IF($A145="",0,ROUND(IFERROR(INDEX(Summary!$O:$O,$AH145),0)/30,0))</f>
        <v>391</v>
      </c>
      <c r="S145">
        <f t="shared" si="24"/>
        <v>0</v>
      </c>
      <c r="T145" s="2">
        <f t="array" ref="T145">IF($S145=1,IFERROR(INDEX(Summary!$O:$O,$AH145),0),0)</f>
        <v>0</v>
      </c>
      <c r="U145" s="2">
        <f t="array" ref="U145">IF($S145=1,IFERROR(INDEX(Summary!$AT:$AT,$AH145),0),0)</f>
        <v>0</v>
      </c>
      <c r="V145" s="2">
        <f t="shared" si="25"/>
        <v>0</v>
      </c>
      <c r="W145" s="2">
        <f t="array" ref="W145">IF($S145=1,IFERROR(INDEX(Summary!$AZ:$AZ,$AH145),0),0)</f>
        <v>0</v>
      </c>
      <c r="X145" s="3">
        <f t="array" ref="X145">IF($S145=1,IFERROR(INDEX(Summary!$BA:$BA,$AH145),0),0)</f>
        <v>0</v>
      </c>
      <c r="Y145" s="2">
        <f t="array" ref="Y145">IF($S145=1,IFERROR(INDEX(Summary!$G:$G,$AH145),0),0)</f>
        <v>0</v>
      </c>
      <c r="Z145" s="2">
        <f t="array" ref="Z145">IF($S145=1,IFERROR(INDEX(Summary!$H:$H,$AH145),0),0)</f>
        <v>0</v>
      </c>
      <c r="AA145" s="2">
        <f t="array" ref="AA145">IF($S145=1,IFERROR(INDEX(Summary!$I:$I,$AH145),0),0)</f>
        <v>0</v>
      </c>
      <c r="AB145" s="2">
        <f t="array" ref="AB145">IF($S145=1,IFERROR(INDEX(Summary!$J:$J,$AH145),0),0)</f>
        <v>0</v>
      </c>
      <c r="AC145" s="2">
        <f t="array" ref="AC145">IF($S145=1,IFERROR(INDEX(Summary!$K:$K,$AH145),0),0)</f>
        <v>0</v>
      </c>
      <c r="AD145" s="2">
        <f t="array" ref="AD145">IF($S145=1,IFERROR(INDEX(Summary!$L:$L,$AH145),0),0)</f>
        <v>0</v>
      </c>
      <c r="AE145" s="2">
        <f t="array" ref="AE145">IF($S145=1,IFERROR(INDEX(Summary!$M:$M,$AH145),0),0)</f>
        <v>0</v>
      </c>
      <c r="AF145" s="2">
        <f t="array" ref="AF145">IF($S145=1,IFERROR(INDEX(Summary!$N:$N,$AH145),0),0)</f>
        <v>0</v>
      </c>
      <c r="AG145">
        <f t="array" ref="AG145">IF($A145="","",IFERROR(INDEX(Summary!$BB:$BB,$AH145),0))</f>
        <v>10</v>
      </c>
      <c r="AH145">
        <f t="shared" si="26"/>
        <v>7</v>
      </c>
    </row>
    <row r="146" spans="1:34" hidden="1">
      <c r="A146" t="str">
        <f t="array" ref="A146">IFERROR(INDEX(Summary!$D:$D,$AH146)&amp;"","")</f>
        <v>FG00838</v>
      </c>
      <c r="B146" t="str">
        <f t="array" ref="B146">IF($A146="","",INDEX(Summary!$E:$E,$AH146))</f>
        <v>Jowar atta 500</v>
      </c>
      <c r="C146" t="str">
        <f t="array" ref="C146">IF($A146="","",INDEX(Summary!$B:$B,$AH146))</f>
        <v>Atta</v>
      </c>
      <c r="D146" t="str">
        <f t="array" ref="D146">IF($A146="","",INDEX(Summary!$C:$C,$AH146))</f>
        <v>C6</v>
      </c>
      <c r="E146">
        <f t="array" ref="E146">IF($A146="","",INDEX(Summary!$F:$F,$AH146))</f>
        <v>0.5</v>
      </c>
      <c r="F146" t="str">
        <f t="array" ref="F146">IF($A146="","",INDEX(Summary!$BC:$BC,$AH146)&amp;"")</f>
        <v>P1 – Critical</v>
      </c>
      <c r="G146">
        <f t="shared" si="18"/>
        <v>1</v>
      </c>
      <c r="H146">
        <f t="shared" si="19"/>
        <v>1</v>
      </c>
      <c r="I146" t="str">
        <f t="array" ref="I146">IF($A146="","",IF(IFERROR(INDEX(Summary!$BA:$BA,$AH146),0)&lt;1,"Under 1 day",IF(INDEX(Summary!$BA:$BA,$AH146)&lt;3,"1-3 days",IF(INDEX(Summary!$BA:$BA,$AH146)&lt;7,"3-7 days","7+ days"))))</f>
        <v>3-7 days</v>
      </c>
      <c r="J146" t="str">
        <f t="array" ref="J146">IF($A146="","",IF(IFERROR(INDEX(Summary!$AX:$AX,$AH146),0)&lt;0.25,"0-25%",IF(INDEX(Summary!$AX:$AX,$AH146)&lt;0.5,"25-50%",IF(INDEX(Summary!$AX:$AX,$AH146)&lt;0.75,"50-75%","75-100%"))))</f>
        <v>25-50%</v>
      </c>
      <c r="K146" t="str">
        <f t="array" ref="K146">IF($A146="","",INDEX(Summary!$AY:$AY,$AH146)&amp;"")</f>
        <v>WIP</v>
      </c>
      <c r="L146" s="1">
        <f>IF($A146="","",Summary!$P$2+MOD(ROW()-2,30))</f>
        <v>46251</v>
      </c>
      <c r="M146">
        <f t="shared" si="20"/>
        <v>25</v>
      </c>
      <c r="N146">
        <f t="shared" si="21"/>
        <v>17</v>
      </c>
      <c r="O146" t="str">
        <f t="shared" si="22"/>
        <v>Aug-2026</v>
      </c>
      <c r="P146">
        <f t="shared" ca="1" si="23"/>
        <v>1</v>
      </c>
      <c r="Q146" s="2">
        <f t="array" ref="Q146">IF($A146="",0,IFERROR(INDEX(Summary!$P$3:$AS$67,$AH146-2,$M146),0))</f>
        <v>0</v>
      </c>
      <c r="R146" s="2">
        <f t="array" ref="R146">IF($A146="",0,ROUND(IFERROR(INDEX(Summary!$O:$O,$AH146),0)/30,0))</f>
        <v>391</v>
      </c>
      <c r="S146">
        <f t="shared" si="24"/>
        <v>0</v>
      </c>
      <c r="T146" s="2">
        <f t="array" ref="T146">IF($S146=1,IFERROR(INDEX(Summary!$O:$O,$AH146),0),0)</f>
        <v>0</v>
      </c>
      <c r="U146" s="2">
        <f t="array" ref="U146">IF($S146=1,IFERROR(INDEX(Summary!$AT:$AT,$AH146),0),0)</f>
        <v>0</v>
      </c>
      <c r="V146" s="2">
        <f t="shared" si="25"/>
        <v>0</v>
      </c>
      <c r="W146" s="2">
        <f t="array" ref="W146">IF($S146=1,IFERROR(INDEX(Summary!$AZ:$AZ,$AH146),0),0)</f>
        <v>0</v>
      </c>
      <c r="X146" s="3">
        <f t="array" ref="X146">IF($S146=1,IFERROR(INDEX(Summary!$BA:$BA,$AH146),0),0)</f>
        <v>0</v>
      </c>
      <c r="Y146" s="2">
        <f t="array" ref="Y146">IF($S146=1,IFERROR(INDEX(Summary!$G:$G,$AH146),0),0)</f>
        <v>0</v>
      </c>
      <c r="Z146" s="2">
        <f t="array" ref="Z146">IF($S146=1,IFERROR(INDEX(Summary!$H:$H,$AH146),0),0)</f>
        <v>0</v>
      </c>
      <c r="AA146" s="2">
        <f t="array" ref="AA146">IF($S146=1,IFERROR(INDEX(Summary!$I:$I,$AH146),0),0)</f>
        <v>0</v>
      </c>
      <c r="AB146" s="2">
        <f t="array" ref="AB146">IF($S146=1,IFERROR(INDEX(Summary!$J:$J,$AH146),0),0)</f>
        <v>0</v>
      </c>
      <c r="AC146" s="2">
        <f t="array" ref="AC146">IF($S146=1,IFERROR(INDEX(Summary!$K:$K,$AH146),0),0)</f>
        <v>0</v>
      </c>
      <c r="AD146" s="2">
        <f t="array" ref="AD146">IF($S146=1,IFERROR(INDEX(Summary!$L:$L,$AH146),0),0)</f>
        <v>0</v>
      </c>
      <c r="AE146" s="2">
        <f t="array" ref="AE146">IF($S146=1,IFERROR(INDEX(Summary!$M:$M,$AH146),0),0)</f>
        <v>0</v>
      </c>
      <c r="AF146" s="2">
        <f t="array" ref="AF146">IF($S146=1,IFERROR(INDEX(Summary!$N:$N,$AH146),0),0)</f>
        <v>0</v>
      </c>
      <c r="AG146">
        <f t="array" ref="AG146">IF($A146="","",IFERROR(INDEX(Summary!$BB:$BB,$AH146),0))</f>
        <v>10</v>
      </c>
      <c r="AH146">
        <f t="shared" si="26"/>
        <v>7</v>
      </c>
    </row>
    <row r="147" spans="1:34" hidden="1">
      <c r="A147" t="str">
        <f t="array" ref="A147">IFERROR(INDEX(Summary!$D:$D,$AH147)&amp;"","")</f>
        <v>FG00838</v>
      </c>
      <c r="B147" t="str">
        <f t="array" ref="B147">IF($A147="","",INDEX(Summary!$E:$E,$AH147))</f>
        <v>Jowar atta 500</v>
      </c>
      <c r="C147" t="str">
        <f t="array" ref="C147">IF($A147="","",INDEX(Summary!$B:$B,$AH147))</f>
        <v>Atta</v>
      </c>
      <c r="D147" t="str">
        <f t="array" ref="D147">IF($A147="","",INDEX(Summary!$C:$C,$AH147))</f>
        <v>C6</v>
      </c>
      <c r="E147">
        <f t="array" ref="E147">IF($A147="","",INDEX(Summary!$F:$F,$AH147))</f>
        <v>0.5</v>
      </c>
      <c r="F147" t="str">
        <f t="array" ref="F147">IF($A147="","",INDEX(Summary!$BC:$BC,$AH147)&amp;"")</f>
        <v>P1 – Critical</v>
      </c>
      <c r="G147">
        <f t="shared" si="18"/>
        <v>1</v>
      </c>
      <c r="H147">
        <f t="shared" si="19"/>
        <v>1</v>
      </c>
      <c r="I147" t="str">
        <f t="array" ref="I147">IF($A147="","",IF(IFERROR(INDEX(Summary!$BA:$BA,$AH147),0)&lt;1,"Under 1 day",IF(INDEX(Summary!$BA:$BA,$AH147)&lt;3,"1-3 days",IF(INDEX(Summary!$BA:$BA,$AH147)&lt;7,"3-7 days","7+ days"))))</f>
        <v>3-7 days</v>
      </c>
      <c r="J147" t="str">
        <f t="array" ref="J147">IF($A147="","",IF(IFERROR(INDEX(Summary!$AX:$AX,$AH147),0)&lt;0.25,"0-25%",IF(INDEX(Summary!$AX:$AX,$AH147)&lt;0.5,"25-50%",IF(INDEX(Summary!$AX:$AX,$AH147)&lt;0.75,"50-75%","75-100%"))))</f>
        <v>25-50%</v>
      </c>
      <c r="K147" t="str">
        <f t="array" ref="K147">IF($A147="","",INDEX(Summary!$AY:$AY,$AH147)&amp;"")</f>
        <v>WIP</v>
      </c>
      <c r="L147" s="1">
        <f>IF($A147="","",Summary!$P$2+MOD(ROW()-2,30))</f>
        <v>46252</v>
      </c>
      <c r="M147">
        <f t="shared" si="20"/>
        <v>26</v>
      </c>
      <c r="N147">
        <f t="shared" si="21"/>
        <v>18</v>
      </c>
      <c r="O147" t="str">
        <f t="shared" si="22"/>
        <v>Aug-2026</v>
      </c>
      <c r="P147">
        <f t="shared" ca="1" si="23"/>
        <v>1</v>
      </c>
      <c r="Q147" s="2">
        <f t="array" ref="Q147">IF($A147="",0,IFERROR(INDEX(Summary!$P$3:$AS$67,$AH147-2,$M147),0))</f>
        <v>0</v>
      </c>
      <c r="R147" s="2">
        <f t="array" ref="R147">IF($A147="",0,ROUND(IFERROR(INDEX(Summary!$O:$O,$AH147),0)/30,0))</f>
        <v>391</v>
      </c>
      <c r="S147">
        <f t="shared" si="24"/>
        <v>0</v>
      </c>
      <c r="T147" s="2">
        <f t="array" ref="T147">IF($S147=1,IFERROR(INDEX(Summary!$O:$O,$AH147),0),0)</f>
        <v>0</v>
      </c>
      <c r="U147" s="2">
        <f t="array" ref="U147">IF($S147=1,IFERROR(INDEX(Summary!$AT:$AT,$AH147),0),0)</f>
        <v>0</v>
      </c>
      <c r="V147" s="2">
        <f t="shared" si="25"/>
        <v>0</v>
      </c>
      <c r="W147" s="2">
        <f t="array" ref="W147">IF($S147=1,IFERROR(INDEX(Summary!$AZ:$AZ,$AH147),0),0)</f>
        <v>0</v>
      </c>
      <c r="X147" s="3">
        <f t="array" ref="X147">IF($S147=1,IFERROR(INDEX(Summary!$BA:$BA,$AH147),0),0)</f>
        <v>0</v>
      </c>
      <c r="Y147" s="2">
        <f t="array" ref="Y147">IF($S147=1,IFERROR(INDEX(Summary!$G:$G,$AH147),0),0)</f>
        <v>0</v>
      </c>
      <c r="Z147" s="2">
        <f t="array" ref="Z147">IF($S147=1,IFERROR(INDEX(Summary!$H:$H,$AH147),0),0)</f>
        <v>0</v>
      </c>
      <c r="AA147" s="2">
        <f t="array" ref="AA147">IF($S147=1,IFERROR(INDEX(Summary!$I:$I,$AH147),0),0)</f>
        <v>0</v>
      </c>
      <c r="AB147" s="2">
        <f t="array" ref="AB147">IF($S147=1,IFERROR(INDEX(Summary!$J:$J,$AH147),0),0)</f>
        <v>0</v>
      </c>
      <c r="AC147" s="2">
        <f t="array" ref="AC147">IF($S147=1,IFERROR(INDEX(Summary!$K:$K,$AH147),0),0)</f>
        <v>0</v>
      </c>
      <c r="AD147" s="2">
        <f t="array" ref="AD147">IF($S147=1,IFERROR(INDEX(Summary!$L:$L,$AH147),0),0)</f>
        <v>0</v>
      </c>
      <c r="AE147" s="2">
        <f t="array" ref="AE147">IF($S147=1,IFERROR(INDEX(Summary!$M:$M,$AH147),0),0)</f>
        <v>0</v>
      </c>
      <c r="AF147" s="2">
        <f t="array" ref="AF147">IF($S147=1,IFERROR(INDEX(Summary!$N:$N,$AH147),0),0)</f>
        <v>0</v>
      </c>
      <c r="AG147">
        <f t="array" ref="AG147">IF($A147="","",IFERROR(INDEX(Summary!$BB:$BB,$AH147),0))</f>
        <v>10</v>
      </c>
      <c r="AH147">
        <f t="shared" si="26"/>
        <v>7</v>
      </c>
    </row>
    <row r="148" spans="1:34" hidden="1">
      <c r="A148" t="str">
        <f t="array" ref="A148">IFERROR(INDEX(Summary!$D:$D,$AH148)&amp;"","")</f>
        <v>FG00838</v>
      </c>
      <c r="B148" t="str">
        <f t="array" ref="B148">IF($A148="","",INDEX(Summary!$E:$E,$AH148))</f>
        <v>Jowar atta 500</v>
      </c>
      <c r="C148" t="str">
        <f t="array" ref="C148">IF($A148="","",INDEX(Summary!$B:$B,$AH148))</f>
        <v>Atta</v>
      </c>
      <c r="D148" t="str">
        <f t="array" ref="D148">IF($A148="","",INDEX(Summary!$C:$C,$AH148))</f>
        <v>C6</v>
      </c>
      <c r="E148">
        <f t="array" ref="E148">IF($A148="","",INDEX(Summary!$F:$F,$AH148))</f>
        <v>0.5</v>
      </c>
      <c r="F148" t="str">
        <f t="array" ref="F148">IF($A148="","",INDEX(Summary!$BC:$BC,$AH148)&amp;"")</f>
        <v>P1 – Critical</v>
      </c>
      <c r="G148">
        <f t="shared" si="18"/>
        <v>1</v>
      </c>
      <c r="H148">
        <f t="shared" si="19"/>
        <v>1</v>
      </c>
      <c r="I148" t="str">
        <f t="array" ref="I148">IF($A148="","",IF(IFERROR(INDEX(Summary!$BA:$BA,$AH148),0)&lt;1,"Under 1 day",IF(INDEX(Summary!$BA:$BA,$AH148)&lt;3,"1-3 days",IF(INDEX(Summary!$BA:$BA,$AH148)&lt;7,"3-7 days","7+ days"))))</f>
        <v>3-7 days</v>
      </c>
      <c r="J148" t="str">
        <f t="array" ref="J148">IF($A148="","",IF(IFERROR(INDEX(Summary!$AX:$AX,$AH148),0)&lt;0.25,"0-25%",IF(INDEX(Summary!$AX:$AX,$AH148)&lt;0.5,"25-50%",IF(INDEX(Summary!$AX:$AX,$AH148)&lt;0.75,"50-75%","75-100%"))))</f>
        <v>25-50%</v>
      </c>
      <c r="K148" t="str">
        <f t="array" ref="K148">IF($A148="","",INDEX(Summary!$AY:$AY,$AH148)&amp;"")</f>
        <v>WIP</v>
      </c>
      <c r="L148" s="1">
        <f>IF($A148="","",Summary!$P$2+MOD(ROW()-2,30))</f>
        <v>46253</v>
      </c>
      <c r="M148">
        <f t="shared" si="20"/>
        <v>27</v>
      </c>
      <c r="N148">
        <f t="shared" si="21"/>
        <v>19</v>
      </c>
      <c r="O148" t="str">
        <f t="shared" si="22"/>
        <v>Aug-2026</v>
      </c>
      <c r="P148">
        <f t="shared" ca="1" si="23"/>
        <v>1</v>
      </c>
      <c r="Q148" s="2">
        <f t="array" ref="Q148">IF($A148="",0,IFERROR(INDEX(Summary!$P$3:$AS$67,$AH148-2,$M148),0))</f>
        <v>0</v>
      </c>
      <c r="R148" s="2">
        <f t="array" ref="R148">IF($A148="",0,ROUND(IFERROR(INDEX(Summary!$O:$O,$AH148),0)/30,0))</f>
        <v>391</v>
      </c>
      <c r="S148">
        <f t="shared" si="24"/>
        <v>0</v>
      </c>
      <c r="T148" s="2">
        <f t="array" ref="T148">IF($S148=1,IFERROR(INDEX(Summary!$O:$O,$AH148),0),0)</f>
        <v>0</v>
      </c>
      <c r="U148" s="2">
        <f t="array" ref="U148">IF($S148=1,IFERROR(INDEX(Summary!$AT:$AT,$AH148),0),0)</f>
        <v>0</v>
      </c>
      <c r="V148" s="2">
        <f t="shared" si="25"/>
        <v>0</v>
      </c>
      <c r="W148" s="2">
        <f t="array" ref="W148">IF($S148=1,IFERROR(INDEX(Summary!$AZ:$AZ,$AH148),0),0)</f>
        <v>0</v>
      </c>
      <c r="X148" s="3">
        <f t="array" ref="X148">IF($S148=1,IFERROR(INDEX(Summary!$BA:$BA,$AH148),0),0)</f>
        <v>0</v>
      </c>
      <c r="Y148" s="2">
        <f t="array" ref="Y148">IF($S148=1,IFERROR(INDEX(Summary!$G:$G,$AH148),0),0)</f>
        <v>0</v>
      </c>
      <c r="Z148" s="2">
        <f t="array" ref="Z148">IF($S148=1,IFERROR(INDEX(Summary!$H:$H,$AH148),0),0)</f>
        <v>0</v>
      </c>
      <c r="AA148" s="2">
        <f t="array" ref="AA148">IF($S148=1,IFERROR(INDEX(Summary!$I:$I,$AH148),0),0)</f>
        <v>0</v>
      </c>
      <c r="AB148" s="2">
        <f t="array" ref="AB148">IF($S148=1,IFERROR(INDEX(Summary!$J:$J,$AH148),0),0)</f>
        <v>0</v>
      </c>
      <c r="AC148" s="2">
        <f t="array" ref="AC148">IF($S148=1,IFERROR(INDEX(Summary!$K:$K,$AH148),0),0)</f>
        <v>0</v>
      </c>
      <c r="AD148" s="2">
        <f t="array" ref="AD148">IF($S148=1,IFERROR(INDEX(Summary!$L:$L,$AH148),0),0)</f>
        <v>0</v>
      </c>
      <c r="AE148" s="2">
        <f t="array" ref="AE148">IF($S148=1,IFERROR(INDEX(Summary!$M:$M,$AH148),0),0)</f>
        <v>0</v>
      </c>
      <c r="AF148" s="2">
        <f t="array" ref="AF148">IF($S148=1,IFERROR(INDEX(Summary!$N:$N,$AH148),0),0)</f>
        <v>0</v>
      </c>
      <c r="AG148">
        <f t="array" ref="AG148">IF($A148="","",IFERROR(INDEX(Summary!$BB:$BB,$AH148),0))</f>
        <v>10</v>
      </c>
      <c r="AH148">
        <f t="shared" si="26"/>
        <v>7</v>
      </c>
    </row>
    <row r="149" spans="1:34" hidden="1">
      <c r="A149" t="str">
        <f t="array" ref="A149">IFERROR(INDEX(Summary!$D:$D,$AH149)&amp;"","")</f>
        <v>FG00838</v>
      </c>
      <c r="B149" t="str">
        <f t="array" ref="B149">IF($A149="","",INDEX(Summary!$E:$E,$AH149))</f>
        <v>Jowar atta 500</v>
      </c>
      <c r="C149" t="str">
        <f t="array" ref="C149">IF($A149="","",INDEX(Summary!$B:$B,$AH149))</f>
        <v>Atta</v>
      </c>
      <c r="D149" t="str">
        <f t="array" ref="D149">IF($A149="","",INDEX(Summary!$C:$C,$AH149))</f>
        <v>C6</v>
      </c>
      <c r="E149">
        <f t="array" ref="E149">IF($A149="","",INDEX(Summary!$F:$F,$AH149))</f>
        <v>0.5</v>
      </c>
      <c r="F149" t="str">
        <f t="array" ref="F149">IF($A149="","",INDEX(Summary!$BC:$BC,$AH149)&amp;"")</f>
        <v>P1 – Critical</v>
      </c>
      <c r="G149">
        <f t="shared" si="18"/>
        <v>1</v>
      </c>
      <c r="H149">
        <f t="shared" si="19"/>
        <v>1</v>
      </c>
      <c r="I149" t="str">
        <f t="array" ref="I149">IF($A149="","",IF(IFERROR(INDEX(Summary!$BA:$BA,$AH149),0)&lt;1,"Under 1 day",IF(INDEX(Summary!$BA:$BA,$AH149)&lt;3,"1-3 days",IF(INDEX(Summary!$BA:$BA,$AH149)&lt;7,"3-7 days","7+ days"))))</f>
        <v>3-7 days</v>
      </c>
      <c r="J149" t="str">
        <f t="array" ref="J149">IF($A149="","",IF(IFERROR(INDEX(Summary!$AX:$AX,$AH149),0)&lt;0.25,"0-25%",IF(INDEX(Summary!$AX:$AX,$AH149)&lt;0.5,"25-50%",IF(INDEX(Summary!$AX:$AX,$AH149)&lt;0.75,"50-75%","75-100%"))))</f>
        <v>25-50%</v>
      </c>
      <c r="K149" t="str">
        <f t="array" ref="K149">IF($A149="","",INDEX(Summary!$AY:$AY,$AH149)&amp;"")</f>
        <v>WIP</v>
      </c>
      <c r="L149" s="1">
        <f>IF($A149="","",Summary!$P$2+MOD(ROW()-2,30))</f>
        <v>46254</v>
      </c>
      <c r="M149">
        <f t="shared" si="20"/>
        <v>28</v>
      </c>
      <c r="N149">
        <f t="shared" si="21"/>
        <v>20</v>
      </c>
      <c r="O149" t="str">
        <f t="shared" si="22"/>
        <v>Aug-2026</v>
      </c>
      <c r="P149">
        <f t="shared" ca="1" si="23"/>
        <v>1</v>
      </c>
      <c r="Q149" s="2">
        <f t="array" ref="Q149">IF($A149="",0,IFERROR(INDEX(Summary!$P$3:$AS$67,$AH149-2,$M149),0))</f>
        <v>0</v>
      </c>
      <c r="R149" s="2">
        <f t="array" ref="R149">IF($A149="",0,ROUND(IFERROR(INDEX(Summary!$O:$O,$AH149),0)/30,0))</f>
        <v>391</v>
      </c>
      <c r="S149">
        <f t="shared" si="24"/>
        <v>0</v>
      </c>
      <c r="T149" s="2">
        <f t="array" ref="T149">IF($S149=1,IFERROR(INDEX(Summary!$O:$O,$AH149),0),0)</f>
        <v>0</v>
      </c>
      <c r="U149" s="2">
        <f t="array" ref="U149">IF($S149=1,IFERROR(INDEX(Summary!$AT:$AT,$AH149),0),0)</f>
        <v>0</v>
      </c>
      <c r="V149" s="2">
        <f t="shared" si="25"/>
        <v>0</v>
      </c>
      <c r="W149" s="2">
        <f t="array" ref="W149">IF($S149=1,IFERROR(INDEX(Summary!$AZ:$AZ,$AH149),0),0)</f>
        <v>0</v>
      </c>
      <c r="X149" s="3">
        <f t="array" ref="X149">IF($S149=1,IFERROR(INDEX(Summary!$BA:$BA,$AH149),0),0)</f>
        <v>0</v>
      </c>
      <c r="Y149" s="2">
        <f t="array" ref="Y149">IF($S149=1,IFERROR(INDEX(Summary!$G:$G,$AH149),0),0)</f>
        <v>0</v>
      </c>
      <c r="Z149" s="2">
        <f t="array" ref="Z149">IF($S149=1,IFERROR(INDEX(Summary!$H:$H,$AH149),0),0)</f>
        <v>0</v>
      </c>
      <c r="AA149" s="2">
        <f t="array" ref="AA149">IF($S149=1,IFERROR(INDEX(Summary!$I:$I,$AH149),0),0)</f>
        <v>0</v>
      </c>
      <c r="AB149" s="2">
        <f t="array" ref="AB149">IF($S149=1,IFERROR(INDEX(Summary!$J:$J,$AH149),0),0)</f>
        <v>0</v>
      </c>
      <c r="AC149" s="2">
        <f t="array" ref="AC149">IF($S149=1,IFERROR(INDEX(Summary!$K:$K,$AH149),0),0)</f>
        <v>0</v>
      </c>
      <c r="AD149" s="2">
        <f t="array" ref="AD149">IF($S149=1,IFERROR(INDEX(Summary!$L:$L,$AH149),0),0)</f>
        <v>0</v>
      </c>
      <c r="AE149" s="2">
        <f t="array" ref="AE149">IF($S149=1,IFERROR(INDEX(Summary!$M:$M,$AH149),0),0)</f>
        <v>0</v>
      </c>
      <c r="AF149" s="2">
        <f t="array" ref="AF149">IF($S149=1,IFERROR(INDEX(Summary!$N:$N,$AH149),0),0)</f>
        <v>0</v>
      </c>
      <c r="AG149">
        <f t="array" ref="AG149">IF($A149="","",IFERROR(INDEX(Summary!$BB:$BB,$AH149),0))</f>
        <v>10</v>
      </c>
      <c r="AH149">
        <f t="shared" si="26"/>
        <v>7</v>
      </c>
    </row>
    <row r="150" spans="1:34" hidden="1">
      <c r="A150" t="str">
        <f t="array" ref="A150">IFERROR(INDEX(Summary!$D:$D,$AH150)&amp;"","")</f>
        <v>FG00838</v>
      </c>
      <c r="B150" t="str">
        <f t="array" ref="B150">IF($A150="","",INDEX(Summary!$E:$E,$AH150))</f>
        <v>Jowar atta 500</v>
      </c>
      <c r="C150" t="str">
        <f t="array" ref="C150">IF($A150="","",INDEX(Summary!$B:$B,$AH150))</f>
        <v>Atta</v>
      </c>
      <c r="D150" t="str">
        <f t="array" ref="D150">IF($A150="","",INDEX(Summary!$C:$C,$AH150))</f>
        <v>C6</v>
      </c>
      <c r="E150">
        <f t="array" ref="E150">IF($A150="","",INDEX(Summary!$F:$F,$AH150))</f>
        <v>0.5</v>
      </c>
      <c r="F150" t="str">
        <f t="array" ref="F150">IF($A150="","",INDEX(Summary!$BC:$BC,$AH150)&amp;"")</f>
        <v>P1 – Critical</v>
      </c>
      <c r="G150">
        <f t="shared" si="18"/>
        <v>1</v>
      </c>
      <c r="H150">
        <f t="shared" si="19"/>
        <v>1</v>
      </c>
      <c r="I150" t="str">
        <f t="array" ref="I150">IF($A150="","",IF(IFERROR(INDEX(Summary!$BA:$BA,$AH150),0)&lt;1,"Under 1 day",IF(INDEX(Summary!$BA:$BA,$AH150)&lt;3,"1-3 days",IF(INDEX(Summary!$BA:$BA,$AH150)&lt;7,"3-7 days","7+ days"))))</f>
        <v>3-7 days</v>
      </c>
      <c r="J150" t="str">
        <f t="array" ref="J150">IF($A150="","",IF(IFERROR(INDEX(Summary!$AX:$AX,$AH150),0)&lt;0.25,"0-25%",IF(INDEX(Summary!$AX:$AX,$AH150)&lt;0.5,"25-50%",IF(INDEX(Summary!$AX:$AX,$AH150)&lt;0.75,"50-75%","75-100%"))))</f>
        <v>25-50%</v>
      </c>
      <c r="K150" t="str">
        <f t="array" ref="K150">IF($A150="","",INDEX(Summary!$AY:$AY,$AH150)&amp;"")</f>
        <v>WIP</v>
      </c>
      <c r="L150" s="1">
        <f>IF($A150="","",Summary!$P$2+MOD(ROW()-2,30))</f>
        <v>46255</v>
      </c>
      <c r="M150">
        <f t="shared" si="20"/>
        <v>29</v>
      </c>
      <c r="N150">
        <f t="shared" si="21"/>
        <v>21</v>
      </c>
      <c r="O150" t="str">
        <f t="shared" si="22"/>
        <v>Aug-2026</v>
      </c>
      <c r="P150">
        <f t="shared" ca="1" si="23"/>
        <v>1</v>
      </c>
      <c r="Q150" s="2">
        <f t="array" ref="Q150">IF($A150="",0,IFERROR(INDEX(Summary!$P$3:$AS$67,$AH150-2,$M150),0))</f>
        <v>1746</v>
      </c>
      <c r="R150" s="2">
        <f t="array" ref="R150">IF($A150="",0,ROUND(IFERROR(INDEX(Summary!$O:$O,$AH150),0)/30,0))</f>
        <v>391</v>
      </c>
      <c r="S150">
        <f t="shared" si="24"/>
        <v>0</v>
      </c>
      <c r="T150" s="2">
        <f t="array" ref="T150">IF($S150=1,IFERROR(INDEX(Summary!$O:$O,$AH150),0),0)</f>
        <v>0</v>
      </c>
      <c r="U150" s="2">
        <f t="array" ref="U150">IF($S150=1,IFERROR(INDEX(Summary!$AT:$AT,$AH150),0),0)</f>
        <v>0</v>
      </c>
      <c r="V150" s="2">
        <f t="shared" si="25"/>
        <v>0</v>
      </c>
      <c r="W150" s="2">
        <f t="array" ref="W150">IF($S150=1,IFERROR(INDEX(Summary!$AZ:$AZ,$AH150),0),0)</f>
        <v>0</v>
      </c>
      <c r="X150" s="3">
        <f t="array" ref="X150">IF($S150=1,IFERROR(INDEX(Summary!$BA:$BA,$AH150),0),0)</f>
        <v>0</v>
      </c>
      <c r="Y150" s="2">
        <f t="array" ref="Y150">IF($S150=1,IFERROR(INDEX(Summary!$G:$G,$AH150),0),0)</f>
        <v>0</v>
      </c>
      <c r="Z150" s="2">
        <f t="array" ref="Z150">IF($S150=1,IFERROR(INDEX(Summary!$H:$H,$AH150),0),0)</f>
        <v>0</v>
      </c>
      <c r="AA150" s="2">
        <f t="array" ref="AA150">IF($S150=1,IFERROR(INDEX(Summary!$I:$I,$AH150),0),0)</f>
        <v>0</v>
      </c>
      <c r="AB150" s="2">
        <f t="array" ref="AB150">IF($S150=1,IFERROR(INDEX(Summary!$J:$J,$AH150),0),0)</f>
        <v>0</v>
      </c>
      <c r="AC150" s="2">
        <f t="array" ref="AC150">IF($S150=1,IFERROR(INDEX(Summary!$K:$K,$AH150),0),0)</f>
        <v>0</v>
      </c>
      <c r="AD150" s="2">
        <f t="array" ref="AD150">IF($S150=1,IFERROR(INDEX(Summary!$L:$L,$AH150),0),0)</f>
        <v>0</v>
      </c>
      <c r="AE150" s="2">
        <f t="array" ref="AE150">IF($S150=1,IFERROR(INDEX(Summary!$M:$M,$AH150),0),0)</f>
        <v>0</v>
      </c>
      <c r="AF150" s="2">
        <f t="array" ref="AF150">IF($S150=1,IFERROR(INDEX(Summary!$N:$N,$AH150),0),0)</f>
        <v>0</v>
      </c>
      <c r="AG150">
        <f t="array" ref="AG150">IF($A150="","",IFERROR(INDEX(Summary!$BB:$BB,$AH150),0))</f>
        <v>10</v>
      </c>
      <c r="AH150">
        <f t="shared" si="26"/>
        <v>7</v>
      </c>
    </row>
    <row r="151" spans="1:34" hidden="1">
      <c r="A151" t="str">
        <f t="array" ref="A151">IFERROR(INDEX(Summary!$D:$D,$AH151)&amp;"","")</f>
        <v>FG00838</v>
      </c>
      <c r="B151" t="str">
        <f t="array" ref="B151">IF($A151="","",INDEX(Summary!$E:$E,$AH151))</f>
        <v>Jowar atta 500</v>
      </c>
      <c r="C151" t="str">
        <f t="array" ref="C151">IF($A151="","",INDEX(Summary!$B:$B,$AH151))</f>
        <v>Atta</v>
      </c>
      <c r="D151" t="str">
        <f t="array" ref="D151">IF($A151="","",INDEX(Summary!$C:$C,$AH151))</f>
        <v>C6</v>
      </c>
      <c r="E151">
        <f t="array" ref="E151">IF($A151="","",INDEX(Summary!$F:$F,$AH151))</f>
        <v>0.5</v>
      </c>
      <c r="F151" t="str">
        <f t="array" ref="F151">IF($A151="","",INDEX(Summary!$BC:$BC,$AH151)&amp;"")</f>
        <v>P1 – Critical</v>
      </c>
      <c r="G151">
        <f t="shared" si="18"/>
        <v>1</v>
      </c>
      <c r="H151">
        <f t="shared" si="19"/>
        <v>1</v>
      </c>
      <c r="I151" t="str">
        <f t="array" ref="I151">IF($A151="","",IF(IFERROR(INDEX(Summary!$BA:$BA,$AH151),0)&lt;1,"Under 1 day",IF(INDEX(Summary!$BA:$BA,$AH151)&lt;3,"1-3 days",IF(INDEX(Summary!$BA:$BA,$AH151)&lt;7,"3-7 days","7+ days"))))</f>
        <v>3-7 days</v>
      </c>
      <c r="J151" t="str">
        <f t="array" ref="J151">IF($A151="","",IF(IFERROR(INDEX(Summary!$AX:$AX,$AH151),0)&lt;0.25,"0-25%",IF(INDEX(Summary!$AX:$AX,$AH151)&lt;0.5,"25-50%",IF(INDEX(Summary!$AX:$AX,$AH151)&lt;0.75,"50-75%","75-100%"))))</f>
        <v>25-50%</v>
      </c>
      <c r="K151" t="str">
        <f t="array" ref="K151">IF($A151="","",INDEX(Summary!$AY:$AY,$AH151)&amp;"")</f>
        <v>WIP</v>
      </c>
      <c r="L151" s="1">
        <f>IF($A151="","",Summary!$P$2+MOD(ROW()-2,30))</f>
        <v>46256</v>
      </c>
      <c r="M151">
        <f t="shared" si="20"/>
        <v>30</v>
      </c>
      <c r="N151">
        <f t="shared" si="21"/>
        <v>22</v>
      </c>
      <c r="O151" t="str">
        <f t="shared" si="22"/>
        <v>Aug-2026</v>
      </c>
      <c r="P151">
        <f t="shared" ca="1" si="23"/>
        <v>1</v>
      </c>
      <c r="Q151" s="2">
        <f t="array" ref="Q151">IF($A151="",0,IFERROR(INDEX(Summary!$P$3:$AS$67,$AH151-2,$M151),0))</f>
        <v>0</v>
      </c>
      <c r="R151" s="2">
        <f t="array" ref="R151">IF($A151="",0,ROUND(IFERROR(INDEX(Summary!$O:$O,$AH151),0)/30,0))</f>
        <v>391</v>
      </c>
      <c r="S151">
        <f t="shared" si="24"/>
        <v>0</v>
      </c>
      <c r="T151" s="2">
        <f t="array" ref="T151">IF($S151=1,IFERROR(INDEX(Summary!$O:$O,$AH151),0),0)</f>
        <v>0</v>
      </c>
      <c r="U151" s="2">
        <f t="array" ref="U151">IF($S151=1,IFERROR(INDEX(Summary!$AT:$AT,$AH151),0),0)</f>
        <v>0</v>
      </c>
      <c r="V151" s="2">
        <f t="shared" si="25"/>
        <v>0</v>
      </c>
      <c r="W151" s="2">
        <f t="array" ref="W151">IF($S151=1,IFERROR(INDEX(Summary!$AZ:$AZ,$AH151),0),0)</f>
        <v>0</v>
      </c>
      <c r="X151" s="3">
        <f t="array" ref="X151">IF($S151=1,IFERROR(INDEX(Summary!$BA:$BA,$AH151),0),0)</f>
        <v>0</v>
      </c>
      <c r="Y151" s="2">
        <f t="array" ref="Y151">IF($S151=1,IFERROR(INDEX(Summary!$G:$G,$AH151),0),0)</f>
        <v>0</v>
      </c>
      <c r="Z151" s="2">
        <f t="array" ref="Z151">IF($S151=1,IFERROR(INDEX(Summary!$H:$H,$AH151),0),0)</f>
        <v>0</v>
      </c>
      <c r="AA151" s="2">
        <f t="array" ref="AA151">IF($S151=1,IFERROR(INDEX(Summary!$I:$I,$AH151),0),0)</f>
        <v>0</v>
      </c>
      <c r="AB151" s="2">
        <f t="array" ref="AB151">IF($S151=1,IFERROR(INDEX(Summary!$J:$J,$AH151),0),0)</f>
        <v>0</v>
      </c>
      <c r="AC151" s="2">
        <f t="array" ref="AC151">IF($S151=1,IFERROR(INDEX(Summary!$K:$K,$AH151),0),0)</f>
        <v>0</v>
      </c>
      <c r="AD151" s="2">
        <f t="array" ref="AD151">IF($S151=1,IFERROR(INDEX(Summary!$L:$L,$AH151),0),0)</f>
        <v>0</v>
      </c>
      <c r="AE151" s="2">
        <f t="array" ref="AE151">IF($S151=1,IFERROR(INDEX(Summary!$M:$M,$AH151),0),0)</f>
        <v>0</v>
      </c>
      <c r="AF151" s="2">
        <f t="array" ref="AF151">IF($S151=1,IFERROR(INDEX(Summary!$N:$N,$AH151),0),0)</f>
        <v>0</v>
      </c>
      <c r="AG151">
        <f t="array" ref="AG151">IF($A151="","",IFERROR(INDEX(Summary!$BB:$BB,$AH151),0))</f>
        <v>10</v>
      </c>
      <c r="AH151">
        <f t="shared" si="26"/>
        <v>7</v>
      </c>
    </row>
    <row r="152" spans="1:34">
      <c r="A152" t="str">
        <f t="array" ref="A152">IFERROR(INDEX(Summary!$D:$D,$AH152)&amp;"","")</f>
        <v>FG00128</v>
      </c>
      <c r="B152" t="str">
        <f t="array" ref="B152">IF($A152="","",INDEX(Summary!$E:$E,$AH152))</f>
        <v>Jowar Atta (Stoneground) - 2kg</v>
      </c>
      <c r="C152" t="str">
        <f t="array" ref="C152">IF($A152="","",INDEX(Summary!$B:$B,$AH152))</f>
        <v>Atta</v>
      </c>
      <c r="D152" t="str">
        <f t="array" ref="D152">IF($A152="","",INDEX(Summary!$C:$C,$AH152))</f>
        <v>C6</v>
      </c>
      <c r="E152">
        <f t="array" ref="E152">IF($A152="","",INDEX(Summary!$F:$F,$AH152))</f>
        <v>2</v>
      </c>
      <c r="F152" t="str">
        <f t="array" ref="F152">IF($A152="","",INDEX(Summary!$BC:$BC,$AH152)&amp;"")</f>
        <v>P1 – Critical</v>
      </c>
      <c r="G152">
        <f t="shared" si="18"/>
        <v>1</v>
      </c>
      <c r="H152">
        <f t="shared" si="19"/>
        <v>1</v>
      </c>
      <c r="I152" t="str">
        <f t="array" ref="I152">IF($A152="","",IF(IFERROR(INDEX(Summary!$BA:$BA,$AH152),0)&lt;1,"Under 1 day",IF(INDEX(Summary!$BA:$BA,$AH152)&lt;3,"1-3 days",IF(INDEX(Summary!$BA:$BA,$AH152)&lt;7,"3-7 days","7+ days"))))</f>
        <v>1-3 days</v>
      </c>
      <c r="J152" t="str">
        <f t="array" ref="J152">IF($A152="","",IF(IFERROR(INDEX(Summary!$AX:$AX,$AH152),0)&lt;0.25,"0-25%",IF(INDEX(Summary!$AX:$AX,$AH152)&lt;0.5,"25-50%",IF(INDEX(Summary!$AX:$AX,$AH152)&lt;0.75,"50-75%","75-100%"))))</f>
        <v>25-50%</v>
      </c>
      <c r="K152" t="str">
        <f t="array" ref="K152">IF($A152="","",INDEX(Summary!$AY:$AY,$AH152)&amp;"")</f>
        <v>WIP</v>
      </c>
      <c r="L152" s="1">
        <f>IF($A152="","",Summary!$P$2+MOD(ROW()-2,30))</f>
        <v>46227</v>
      </c>
      <c r="M152">
        <f t="shared" si="20"/>
        <v>1</v>
      </c>
      <c r="N152">
        <f t="shared" si="21"/>
        <v>24</v>
      </c>
      <c r="O152" t="str">
        <f t="shared" si="22"/>
        <v>Jul-2026</v>
      </c>
      <c r="P152">
        <f t="shared" ca="1" si="23"/>
        <v>1</v>
      </c>
      <c r="Q152" s="2">
        <f t="array" ref="Q152">IF($A152="",0,IFERROR(INDEX(Summary!$P$3:$AS$67,$AH152-2,$M152),0))</f>
        <v>0</v>
      </c>
      <c r="R152" s="2">
        <f t="array" ref="R152">IF($A152="",0,ROUND(IFERROR(INDEX(Summary!$O:$O,$AH152),0)/30,0))</f>
        <v>112</v>
      </c>
      <c r="S152">
        <f t="shared" si="24"/>
        <v>1</v>
      </c>
      <c r="T152" s="2">
        <f t="array" ref="T152">IF($S152=1,IFERROR(INDEX(Summary!$O:$O,$AH152),0),0)</f>
        <v>3354</v>
      </c>
      <c r="U152" s="2">
        <f t="array" ref="U152">IF($S152=1,IFERROR(INDEX(Summary!$AT:$AT,$AH152),0),0)</f>
        <v>1574</v>
      </c>
      <c r="V152" s="2">
        <f t="shared" si="25"/>
        <v>1780</v>
      </c>
      <c r="W152" s="2">
        <f t="array" ref="W152">IF($S152=1,IFERROR(INDEX(Summary!$AZ:$AZ,$AH152),0),0)</f>
        <v>159</v>
      </c>
      <c r="X152" s="3">
        <f t="array" ref="X152">IF($S152=1,IFERROR(INDEX(Summary!$BA:$BA,$AH152),0),0)</f>
        <v>1.4221824686940967</v>
      </c>
      <c r="Y152" s="2">
        <f t="array" ref="Y152">IF($S152=1,IFERROR(INDEX(Summary!$G:$G,$AH152),0),0)</f>
        <v>3354</v>
      </c>
      <c r="Z152" s="2">
        <f t="array" ref="Z152">IF($S152=1,IFERROR(INDEX(Summary!$H:$H,$AH152),0),0)</f>
        <v>0</v>
      </c>
      <c r="AA152" s="2">
        <f t="array" ref="AA152">IF($S152=1,IFERROR(INDEX(Summary!$I:$I,$AH152),0),0)</f>
        <v>0</v>
      </c>
      <c r="AB152" s="2">
        <f t="array" ref="AB152">IF($S152=1,IFERROR(INDEX(Summary!$J:$J,$AH152),0),0)</f>
        <v>0</v>
      </c>
      <c r="AC152" s="2">
        <f t="array" ref="AC152">IF($S152=1,IFERROR(INDEX(Summary!$K:$K,$AH152),0),0)</f>
        <v>0</v>
      </c>
      <c r="AD152" s="2">
        <f t="array" ref="AD152">IF($S152=1,IFERROR(INDEX(Summary!$L:$L,$AH152),0),0)</f>
        <v>0</v>
      </c>
      <c r="AE152" s="2">
        <f t="array" ref="AE152">IF($S152=1,IFERROR(INDEX(Summary!$M:$M,$AH152),0),0)</f>
        <v>0</v>
      </c>
      <c r="AF152" s="2">
        <f t="array" ref="AF152">IF($S152=1,IFERROR(INDEX(Summary!$N:$N,$AH152),0),0)</f>
        <v>0</v>
      </c>
      <c r="AG152">
        <f t="array" ref="AG152">IF($A152="","",IFERROR(INDEX(Summary!$BB:$BB,$AH152),0))</f>
        <v>10</v>
      </c>
      <c r="AH152">
        <f t="shared" si="26"/>
        <v>8</v>
      </c>
    </row>
    <row r="153" spans="1:34" hidden="1">
      <c r="A153" t="str">
        <f t="array" ref="A153">IFERROR(INDEX(Summary!$D:$D,$AH153)&amp;"","")</f>
        <v>FG00128</v>
      </c>
      <c r="B153" t="str">
        <f t="array" ref="B153">IF($A153="","",INDEX(Summary!$E:$E,$AH153))</f>
        <v>Jowar Atta (Stoneground) - 2kg</v>
      </c>
      <c r="C153" t="str">
        <f t="array" ref="C153">IF($A153="","",INDEX(Summary!$B:$B,$AH153))</f>
        <v>Atta</v>
      </c>
      <c r="D153" t="str">
        <f t="array" ref="D153">IF($A153="","",INDEX(Summary!$C:$C,$AH153))</f>
        <v>C6</v>
      </c>
      <c r="E153">
        <f t="array" ref="E153">IF($A153="","",INDEX(Summary!$F:$F,$AH153))</f>
        <v>2</v>
      </c>
      <c r="F153" t="str">
        <f t="array" ref="F153">IF($A153="","",INDEX(Summary!$BC:$BC,$AH153)&amp;"")</f>
        <v>P1 – Critical</v>
      </c>
      <c r="G153">
        <f t="shared" si="18"/>
        <v>1</v>
      </c>
      <c r="H153">
        <f t="shared" si="19"/>
        <v>1</v>
      </c>
      <c r="I153" t="str">
        <f t="array" ref="I153">IF($A153="","",IF(IFERROR(INDEX(Summary!$BA:$BA,$AH153),0)&lt;1,"Under 1 day",IF(INDEX(Summary!$BA:$BA,$AH153)&lt;3,"1-3 days",IF(INDEX(Summary!$BA:$BA,$AH153)&lt;7,"3-7 days","7+ days"))))</f>
        <v>1-3 days</v>
      </c>
      <c r="J153" t="str">
        <f t="array" ref="J153">IF($A153="","",IF(IFERROR(INDEX(Summary!$AX:$AX,$AH153),0)&lt;0.25,"0-25%",IF(INDEX(Summary!$AX:$AX,$AH153)&lt;0.5,"25-50%",IF(INDEX(Summary!$AX:$AX,$AH153)&lt;0.75,"50-75%","75-100%"))))</f>
        <v>25-50%</v>
      </c>
      <c r="K153" t="str">
        <f t="array" ref="K153">IF($A153="","",INDEX(Summary!$AY:$AY,$AH153)&amp;"")</f>
        <v>WIP</v>
      </c>
      <c r="L153" s="1">
        <f>IF($A153="","",Summary!$P$2+MOD(ROW()-2,30))</f>
        <v>46228</v>
      </c>
      <c r="M153">
        <f t="shared" si="20"/>
        <v>2</v>
      </c>
      <c r="N153">
        <f t="shared" si="21"/>
        <v>25</v>
      </c>
      <c r="O153" t="str">
        <f t="shared" si="22"/>
        <v>Jul-2026</v>
      </c>
      <c r="P153">
        <f t="shared" ca="1" si="23"/>
        <v>1</v>
      </c>
      <c r="Q153" s="2">
        <f t="array" ref="Q153">IF($A153="",0,IFERROR(INDEX(Summary!$P$3:$AS$67,$AH153-2,$M153),0))</f>
        <v>0</v>
      </c>
      <c r="R153" s="2">
        <f t="array" ref="R153">IF($A153="",0,ROUND(IFERROR(INDEX(Summary!$O:$O,$AH153),0)/30,0))</f>
        <v>112</v>
      </c>
      <c r="S153">
        <f t="shared" si="24"/>
        <v>0</v>
      </c>
      <c r="T153" s="2">
        <f t="array" ref="T153">IF($S153=1,IFERROR(INDEX(Summary!$O:$O,$AH153),0),0)</f>
        <v>0</v>
      </c>
      <c r="U153" s="2">
        <f t="array" ref="U153">IF($S153=1,IFERROR(INDEX(Summary!$AT:$AT,$AH153),0),0)</f>
        <v>0</v>
      </c>
      <c r="V153" s="2">
        <f t="shared" si="25"/>
        <v>0</v>
      </c>
      <c r="W153" s="2">
        <f t="array" ref="W153">IF($S153=1,IFERROR(INDEX(Summary!$AZ:$AZ,$AH153),0),0)</f>
        <v>0</v>
      </c>
      <c r="X153" s="3">
        <f t="array" ref="X153">IF($S153=1,IFERROR(INDEX(Summary!$BA:$BA,$AH153),0),0)</f>
        <v>0</v>
      </c>
      <c r="Y153" s="2">
        <f t="array" ref="Y153">IF($S153=1,IFERROR(INDEX(Summary!$G:$G,$AH153),0),0)</f>
        <v>0</v>
      </c>
      <c r="Z153" s="2">
        <f t="array" ref="Z153">IF($S153=1,IFERROR(INDEX(Summary!$H:$H,$AH153),0),0)</f>
        <v>0</v>
      </c>
      <c r="AA153" s="2">
        <f t="array" ref="AA153">IF($S153=1,IFERROR(INDEX(Summary!$I:$I,$AH153),0),0)</f>
        <v>0</v>
      </c>
      <c r="AB153" s="2">
        <f t="array" ref="AB153">IF($S153=1,IFERROR(INDEX(Summary!$J:$J,$AH153),0),0)</f>
        <v>0</v>
      </c>
      <c r="AC153" s="2">
        <f t="array" ref="AC153">IF($S153=1,IFERROR(INDEX(Summary!$K:$K,$AH153),0),0)</f>
        <v>0</v>
      </c>
      <c r="AD153" s="2">
        <f t="array" ref="AD153">IF($S153=1,IFERROR(INDEX(Summary!$L:$L,$AH153),0),0)</f>
        <v>0</v>
      </c>
      <c r="AE153" s="2">
        <f t="array" ref="AE153">IF($S153=1,IFERROR(INDEX(Summary!$M:$M,$AH153),0),0)</f>
        <v>0</v>
      </c>
      <c r="AF153" s="2">
        <f t="array" ref="AF153">IF($S153=1,IFERROR(INDEX(Summary!$N:$N,$AH153),0),0)</f>
        <v>0</v>
      </c>
      <c r="AG153">
        <f t="array" ref="AG153">IF($A153="","",IFERROR(INDEX(Summary!$BB:$BB,$AH153),0))</f>
        <v>10</v>
      </c>
      <c r="AH153">
        <f t="shared" si="26"/>
        <v>8</v>
      </c>
    </row>
    <row r="154" spans="1:34" hidden="1">
      <c r="A154" t="str">
        <f t="array" ref="A154">IFERROR(INDEX(Summary!$D:$D,$AH154)&amp;"","")</f>
        <v>FG00128</v>
      </c>
      <c r="B154" t="str">
        <f t="array" ref="B154">IF($A154="","",INDEX(Summary!$E:$E,$AH154))</f>
        <v>Jowar Atta (Stoneground) - 2kg</v>
      </c>
      <c r="C154" t="str">
        <f t="array" ref="C154">IF($A154="","",INDEX(Summary!$B:$B,$AH154))</f>
        <v>Atta</v>
      </c>
      <c r="D154" t="str">
        <f t="array" ref="D154">IF($A154="","",INDEX(Summary!$C:$C,$AH154))</f>
        <v>C6</v>
      </c>
      <c r="E154">
        <f t="array" ref="E154">IF($A154="","",INDEX(Summary!$F:$F,$AH154))</f>
        <v>2</v>
      </c>
      <c r="F154" t="str">
        <f t="array" ref="F154">IF($A154="","",INDEX(Summary!$BC:$BC,$AH154)&amp;"")</f>
        <v>P1 – Critical</v>
      </c>
      <c r="G154">
        <f t="shared" si="18"/>
        <v>1</v>
      </c>
      <c r="H154">
        <f t="shared" si="19"/>
        <v>1</v>
      </c>
      <c r="I154" t="str">
        <f t="array" ref="I154">IF($A154="","",IF(IFERROR(INDEX(Summary!$BA:$BA,$AH154),0)&lt;1,"Under 1 day",IF(INDEX(Summary!$BA:$BA,$AH154)&lt;3,"1-3 days",IF(INDEX(Summary!$BA:$BA,$AH154)&lt;7,"3-7 days","7+ days"))))</f>
        <v>1-3 days</v>
      </c>
      <c r="J154" t="str">
        <f t="array" ref="J154">IF($A154="","",IF(IFERROR(INDEX(Summary!$AX:$AX,$AH154),0)&lt;0.25,"0-25%",IF(INDEX(Summary!$AX:$AX,$AH154)&lt;0.5,"25-50%",IF(INDEX(Summary!$AX:$AX,$AH154)&lt;0.75,"50-75%","75-100%"))))</f>
        <v>25-50%</v>
      </c>
      <c r="K154" t="str">
        <f t="array" ref="K154">IF($A154="","",INDEX(Summary!$AY:$AY,$AH154)&amp;"")</f>
        <v>WIP</v>
      </c>
      <c r="L154" s="1">
        <f>IF($A154="","",Summary!$P$2+MOD(ROW()-2,30))</f>
        <v>46229</v>
      </c>
      <c r="M154">
        <f t="shared" si="20"/>
        <v>3</v>
      </c>
      <c r="N154">
        <f t="shared" si="21"/>
        <v>26</v>
      </c>
      <c r="O154" t="str">
        <f t="shared" si="22"/>
        <v>Jul-2026</v>
      </c>
      <c r="P154">
        <f t="shared" ca="1" si="23"/>
        <v>1</v>
      </c>
      <c r="Q154" s="2">
        <f t="array" ref="Q154">IF($A154="",0,IFERROR(INDEX(Summary!$P$3:$AS$67,$AH154-2,$M154),0))</f>
        <v>0</v>
      </c>
      <c r="R154" s="2">
        <f t="array" ref="R154">IF($A154="",0,ROUND(IFERROR(INDEX(Summary!$O:$O,$AH154),0)/30,0))</f>
        <v>112</v>
      </c>
      <c r="S154">
        <f t="shared" si="24"/>
        <v>0</v>
      </c>
      <c r="T154" s="2">
        <f t="array" ref="T154">IF($S154=1,IFERROR(INDEX(Summary!$O:$O,$AH154),0),0)</f>
        <v>0</v>
      </c>
      <c r="U154" s="2">
        <f t="array" ref="U154">IF($S154=1,IFERROR(INDEX(Summary!$AT:$AT,$AH154),0),0)</f>
        <v>0</v>
      </c>
      <c r="V154" s="2">
        <f t="shared" si="25"/>
        <v>0</v>
      </c>
      <c r="W154" s="2">
        <f t="array" ref="W154">IF($S154=1,IFERROR(INDEX(Summary!$AZ:$AZ,$AH154),0),0)</f>
        <v>0</v>
      </c>
      <c r="X154" s="3">
        <f t="array" ref="X154">IF($S154=1,IFERROR(INDEX(Summary!$BA:$BA,$AH154),0),0)</f>
        <v>0</v>
      </c>
      <c r="Y154" s="2">
        <f t="array" ref="Y154">IF($S154=1,IFERROR(INDEX(Summary!$G:$G,$AH154),0),0)</f>
        <v>0</v>
      </c>
      <c r="Z154" s="2">
        <f t="array" ref="Z154">IF($S154=1,IFERROR(INDEX(Summary!$H:$H,$AH154),0),0)</f>
        <v>0</v>
      </c>
      <c r="AA154" s="2">
        <f t="array" ref="AA154">IF($S154=1,IFERROR(INDEX(Summary!$I:$I,$AH154),0),0)</f>
        <v>0</v>
      </c>
      <c r="AB154" s="2">
        <f t="array" ref="AB154">IF($S154=1,IFERROR(INDEX(Summary!$J:$J,$AH154),0),0)</f>
        <v>0</v>
      </c>
      <c r="AC154" s="2">
        <f t="array" ref="AC154">IF($S154=1,IFERROR(INDEX(Summary!$K:$K,$AH154),0),0)</f>
        <v>0</v>
      </c>
      <c r="AD154" s="2">
        <f t="array" ref="AD154">IF($S154=1,IFERROR(INDEX(Summary!$L:$L,$AH154),0),0)</f>
        <v>0</v>
      </c>
      <c r="AE154" s="2">
        <f t="array" ref="AE154">IF($S154=1,IFERROR(INDEX(Summary!$M:$M,$AH154),0),0)</f>
        <v>0</v>
      </c>
      <c r="AF154" s="2">
        <f t="array" ref="AF154">IF($S154=1,IFERROR(INDEX(Summary!$N:$N,$AH154),0),0)</f>
        <v>0</v>
      </c>
      <c r="AG154">
        <f t="array" ref="AG154">IF($A154="","",IFERROR(INDEX(Summary!$BB:$BB,$AH154),0))</f>
        <v>10</v>
      </c>
      <c r="AH154">
        <f t="shared" si="26"/>
        <v>8</v>
      </c>
    </row>
    <row r="155" spans="1:34" hidden="1">
      <c r="A155" t="str">
        <f t="array" ref="A155">IFERROR(INDEX(Summary!$D:$D,$AH155)&amp;"","")</f>
        <v>FG00128</v>
      </c>
      <c r="B155" t="str">
        <f t="array" ref="B155">IF($A155="","",INDEX(Summary!$E:$E,$AH155))</f>
        <v>Jowar Atta (Stoneground) - 2kg</v>
      </c>
      <c r="C155" t="str">
        <f t="array" ref="C155">IF($A155="","",INDEX(Summary!$B:$B,$AH155))</f>
        <v>Atta</v>
      </c>
      <c r="D155" t="str">
        <f t="array" ref="D155">IF($A155="","",INDEX(Summary!$C:$C,$AH155))</f>
        <v>C6</v>
      </c>
      <c r="E155">
        <f t="array" ref="E155">IF($A155="","",INDEX(Summary!$F:$F,$AH155))</f>
        <v>2</v>
      </c>
      <c r="F155" t="str">
        <f t="array" ref="F155">IF($A155="","",INDEX(Summary!$BC:$BC,$AH155)&amp;"")</f>
        <v>P1 – Critical</v>
      </c>
      <c r="G155">
        <f t="shared" si="18"/>
        <v>1</v>
      </c>
      <c r="H155">
        <f t="shared" si="19"/>
        <v>1</v>
      </c>
      <c r="I155" t="str">
        <f t="array" ref="I155">IF($A155="","",IF(IFERROR(INDEX(Summary!$BA:$BA,$AH155),0)&lt;1,"Under 1 day",IF(INDEX(Summary!$BA:$BA,$AH155)&lt;3,"1-3 days",IF(INDEX(Summary!$BA:$BA,$AH155)&lt;7,"3-7 days","7+ days"))))</f>
        <v>1-3 days</v>
      </c>
      <c r="J155" t="str">
        <f t="array" ref="J155">IF($A155="","",IF(IFERROR(INDEX(Summary!$AX:$AX,$AH155),0)&lt;0.25,"0-25%",IF(INDEX(Summary!$AX:$AX,$AH155)&lt;0.5,"25-50%",IF(INDEX(Summary!$AX:$AX,$AH155)&lt;0.75,"50-75%","75-100%"))))</f>
        <v>25-50%</v>
      </c>
      <c r="K155" t="str">
        <f t="array" ref="K155">IF($A155="","",INDEX(Summary!$AY:$AY,$AH155)&amp;"")</f>
        <v>WIP</v>
      </c>
      <c r="L155" s="1">
        <f>IF($A155="","",Summary!$P$2+MOD(ROW()-2,30))</f>
        <v>46230</v>
      </c>
      <c r="M155">
        <f t="shared" si="20"/>
        <v>4</v>
      </c>
      <c r="N155">
        <f t="shared" si="21"/>
        <v>27</v>
      </c>
      <c r="O155" t="str">
        <f t="shared" si="22"/>
        <v>Jul-2026</v>
      </c>
      <c r="P155">
        <f t="shared" ca="1" si="23"/>
        <v>1</v>
      </c>
      <c r="Q155" s="2">
        <f t="array" ref="Q155">IF($A155="",0,IFERROR(INDEX(Summary!$P$3:$AS$67,$AH155-2,$M155),0))</f>
        <v>0</v>
      </c>
      <c r="R155" s="2">
        <f t="array" ref="R155">IF($A155="",0,ROUND(IFERROR(INDEX(Summary!$O:$O,$AH155),0)/30,0))</f>
        <v>112</v>
      </c>
      <c r="S155">
        <f t="shared" si="24"/>
        <v>0</v>
      </c>
      <c r="T155" s="2">
        <f t="array" ref="T155">IF($S155=1,IFERROR(INDEX(Summary!$O:$O,$AH155),0),0)</f>
        <v>0</v>
      </c>
      <c r="U155" s="2">
        <f t="array" ref="U155">IF($S155=1,IFERROR(INDEX(Summary!$AT:$AT,$AH155),0),0)</f>
        <v>0</v>
      </c>
      <c r="V155" s="2">
        <f t="shared" si="25"/>
        <v>0</v>
      </c>
      <c r="W155" s="2">
        <f t="array" ref="W155">IF($S155=1,IFERROR(INDEX(Summary!$AZ:$AZ,$AH155),0),0)</f>
        <v>0</v>
      </c>
      <c r="X155" s="3">
        <f t="array" ref="X155">IF($S155=1,IFERROR(INDEX(Summary!$BA:$BA,$AH155),0),0)</f>
        <v>0</v>
      </c>
      <c r="Y155" s="2">
        <f t="array" ref="Y155">IF($S155=1,IFERROR(INDEX(Summary!$G:$G,$AH155),0),0)</f>
        <v>0</v>
      </c>
      <c r="Z155" s="2">
        <f t="array" ref="Z155">IF($S155=1,IFERROR(INDEX(Summary!$H:$H,$AH155),0),0)</f>
        <v>0</v>
      </c>
      <c r="AA155" s="2">
        <f t="array" ref="AA155">IF($S155=1,IFERROR(INDEX(Summary!$I:$I,$AH155),0),0)</f>
        <v>0</v>
      </c>
      <c r="AB155" s="2">
        <f t="array" ref="AB155">IF($S155=1,IFERROR(INDEX(Summary!$J:$J,$AH155),0),0)</f>
        <v>0</v>
      </c>
      <c r="AC155" s="2">
        <f t="array" ref="AC155">IF($S155=1,IFERROR(INDEX(Summary!$K:$K,$AH155),0),0)</f>
        <v>0</v>
      </c>
      <c r="AD155" s="2">
        <f t="array" ref="AD155">IF($S155=1,IFERROR(INDEX(Summary!$L:$L,$AH155),0),0)</f>
        <v>0</v>
      </c>
      <c r="AE155" s="2">
        <f t="array" ref="AE155">IF($S155=1,IFERROR(INDEX(Summary!$M:$M,$AH155),0),0)</f>
        <v>0</v>
      </c>
      <c r="AF155" s="2">
        <f t="array" ref="AF155">IF($S155=1,IFERROR(INDEX(Summary!$N:$N,$AH155),0),0)</f>
        <v>0</v>
      </c>
      <c r="AG155">
        <f t="array" ref="AG155">IF($A155="","",IFERROR(INDEX(Summary!$BB:$BB,$AH155),0))</f>
        <v>10</v>
      </c>
      <c r="AH155">
        <f t="shared" si="26"/>
        <v>8</v>
      </c>
    </row>
    <row r="156" spans="1:34" hidden="1">
      <c r="A156" t="str">
        <f t="array" ref="A156">IFERROR(INDEX(Summary!$D:$D,$AH156)&amp;"","")</f>
        <v>FG00128</v>
      </c>
      <c r="B156" t="str">
        <f t="array" ref="B156">IF($A156="","",INDEX(Summary!$E:$E,$AH156))</f>
        <v>Jowar Atta (Stoneground) - 2kg</v>
      </c>
      <c r="C156" t="str">
        <f t="array" ref="C156">IF($A156="","",INDEX(Summary!$B:$B,$AH156))</f>
        <v>Atta</v>
      </c>
      <c r="D156" t="str">
        <f t="array" ref="D156">IF($A156="","",INDEX(Summary!$C:$C,$AH156))</f>
        <v>C6</v>
      </c>
      <c r="E156">
        <f t="array" ref="E156">IF($A156="","",INDEX(Summary!$F:$F,$AH156))</f>
        <v>2</v>
      </c>
      <c r="F156" t="str">
        <f t="array" ref="F156">IF($A156="","",INDEX(Summary!$BC:$BC,$AH156)&amp;"")</f>
        <v>P1 – Critical</v>
      </c>
      <c r="G156">
        <f t="shared" si="18"/>
        <v>1</v>
      </c>
      <c r="H156">
        <f t="shared" si="19"/>
        <v>1</v>
      </c>
      <c r="I156" t="str">
        <f t="array" ref="I156">IF($A156="","",IF(IFERROR(INDEX(Summary!$BA:$BA,$AH156),0)&lt;1,"Under 1 day",IF(INDEX(Summary!$BA:$BA,$AH156)&lt;3,"1-3 days",IF(INDEX(Summary!$BA:$BA,$AH156)&lt;7,"3-7 days","7+ days"))))</f>
        <v>1-3 days</v>
      </c>
      <c r="J156" t="str">
        <f t="array" ref="J156">IF($A156="","",IF(IFERROR(INDEX(Summary!$AX:$AX,$AH156),0)&lt;0.25,"0-25%",IF(INDEX(Summary!$AX:$AX,$AH156)&lt;0.5,"25-50%",IF(INDEX(Summary!$AX:$AX,$AH156)&lt;0.75,"50-75%","75-100%"))))</f>
        <v>25-50%</v>
      </c>
      <c r="K156" t="str">
        <f t="array" ref="K156">IF($A156="","",INDEX(Summary!$AY:$AY,$AH156)&amp;"")</f>
        <v>WIP</v>
      </c>
      <c r="L156" s="1">
        <f>IF($A156="","",Summary!$P$2+MOD(ROW()-2,30))</f>
        <v>46231</v>
      </c>
      <c r="M156">
        <f t="shared" si="20"/>
        <v>5</v>
      </c>
      <c r="N156">
        <f t="shared" si="21"/>
        <v>28</v>
      </c>
      <c r="O156" t="str">
        <f t="shared" si="22"/>
        <v>Jul-2026</v>
      </c>
      <c r="P156">
        <f t="shared" ca="1" si="23"/>
        <v>1</v>
      </c>
      <c r="Q156" s="2">
        <f t="array" ref="Q156">IF($A156="",0,IFERROR(INDEX(Summary!$P$3:$AS$67,$AH156-2,$M156),0))</f>
        <v>0</v>
      </c>
      <c r="R156" s="2">
        <f t="array" ref="R156">IF($A156="",0,ROUND(IFERROR(INDEX(Summary!$O:$O,$AH156),0)/30,0))</f>
        <v>112</v>
      </c>
      <c r="S156">
        <f t="shared" si="24"/>
        <v>0</v>
      </c>
      <c r="T156" s="2">
        <f t="array" ref="T156">IF($S156=1,IFERROR(INDEX(Summary!$O:$O,$AH156),0),0)</f>
        <v>0</v>
      </c>
      <c r="U156" s="2">
        <f t="array" ref="U156">IF($S156=1,IFERROR(INDEX(Summary!$AT:$AT,$AH156),0),0)</f>
        <v>0</v>
      </c>
      <c r="V156" s="2">
        <f t="shared" si="25"/>
        <v>0</v>
      </c>
      <c r="W156" s="2">
        <f t="array" ref="W156">IF($S156=1,IFERROR(INDEX(Summary!$AZ:$AZ,$AH156),0),0)</f>
        <v>0</v>
      </c>
      <c r="X156" s="3">
        <f t="array" ref="X156">IF($S156=1,IFERROR(INDEX(Summary!$BA:$BA,$AH156),0),0)</f>
        <v>0</v>
      </c>
      <c r="Y156" s="2">
        <f t="array" ref="Y156">IF($S156=1,IFERROR(INDEX(Summary!$G:$G,$AH156),0),0)</f>
        <v>0</v>
      </c>
      <c r="Z156" s="2">
        <f t="array" ref="Z156">IF($S156=1,IFERROR(INDEX(Summary!$H:$H,$AH156),0),0)</f>
        <v>0</v>
      </c>
      <c r="AA156" s="2">
        <f t="array" ref="AA156">IF($S156=1,IFERROR(INDEX(Summary!$I:$I,$AH156),0),0)</f>
        <v>0</v>
      </c>
      <c r="AB156" s="2">
        <f t="array" ref="AB156">IF($S156=1,IFERROR(INDEX(Summary!$J:$J,$AH156),0),0)</f>
        <v>0</v>
      </c>
      <c r="AC156" s="2">
        <f t="array" ref="AC156">IF($S156=1,IFERROR(INDEX(Summary!$K:$K,$AH156),0),0)</f>
        <v>0</v>
      </c>
      <c r="AD156" s="2">
        <f t="array" ref="AD156">IF($S156=1,IFERROR(INDEX(Summary!$L:$L,$AH156),0),0)</f>
        <v>0</v>
      </c>
      <c r="AE156" s="2">
        <f t="array" ref="AE156">IF($S156=1,IFERROR(INDEX(Summary!$M:$M,$AH156),0),0)</f>
        <v>0</v>
      </c>
      <c r="AF156" s="2">
        <f t="array" ref="AF156">IF($S156=1,IFERROR(INDEX(Summary!$N:$N,$AH156),0),0)</f>
        <v>0</v>
      </c>
      <c r="AG156">
        <f t="array" ref="AG156">IF($A156="","",IFERROR(INDEX(Summary!$BB:$BB,$AH156),0))</f>
        <v>10</v>
      </c>
      <c r="AH156">
        <f t="shared" si="26"/>
        <v>8</v>
      </c>
    </row>
    <row r="157" spans="1:34" hidden="1">
      <c r="A157" t="str">
        <f t="array" ref="A157">IFERROR(INDEX(Summary!$D:$D,$AH157)&amp;"","")</f>
        <v>FG00128</v>
      </c>
      <c r="B157" t="str">
        <f t="array" ref="B157">IF($A157="","",INDEX(Summary!$E:$E,$AH157))</f>
        <v>Jowar Atta (Stoneground) - 2kg</v>
      </c>
      <c r="C157" t="str">
        <f t="array" ref="C157">IF($A157="","",INDEX(Summary!$B:$B,$AH157))</f>
        <v>Atta</v>
      </c>
      <c r="D157" t="str">
        <f t="array" ref="D157">IF($A157="","",INDEX(Summary!$C:$C,$AH157))</f>
        <v>C6</v>
      </c>
      <c r="E157">
        <f t="array" ref="E157">IF($A157="","",INDEX(Summary!$F:$F,$AH157))</f>
        <v>2</v>
      </c>
      <c r="F157" t="str">
        <f t="array" ref="F157">IF($A157="","",INDEX(Summary!$BC:$BC,$AH157)&amp;"")</f>
        <v>P1 – Critical</v>
      </c>
      <c r="G157">
        <f t="shared" si="18"/>
        <v>1</v>
      </c>
      <c r="H157">
        <f t="shared" si="19"/>
        <v>1</v>
      </c>
      <c r="I157" t="str">
        <f t="array" ref="I157">IF($A157="","",IF(IFERROR(INDEX(Summary!$BA:$BA,$AH157),0)&lt;1,"Under 1 day",IF(INDEX(Summary!$BA:$BA,$AH157)&lt;3,"1-3 days",IF(INDEX(Summary!$BA:$BA,$AH157)&lt;7,"3-7 days","7+ days"))))</f>
        <v>1-3 days</v>
      </c>
      <c r="J157" t="str">
        <f t="array" ref="J157">IF($A157="","",IF(IFERROR(INDEX(Summary!$AX:$AX,$AH157),0)&lt;0.25,"0-25%",IF(INDEX(Summary!$AX:$AX,$AH157)&lt;0.5,"25-50%",IF(INDEX(Summary!$AX:$AX,$AH157)&lt;0.75,"50-75%","75-100%"))))</f>
        <v>25-50%</v>
      </c>
      <c r="K157" t="str">
        <f t="array" ref="K157">IF($A157="","",INDEX(Summary!$AY:$AY,$AH157)&amp;"")</f>
        <v>WIP</v>
      </c>
      <c r="L157" s="1">
        <f>IF($A157="","",Summary!$P$2+MOD(ROW()-2,30))</f>
        <v>46232</v>
      </c>
      <c r="M157">
        <f t="shared" si="20"/>
        <v>6</v>
      </c>
      <c r="N157">
        <f t="shared" si="21"/>
        <v>29</v>
      </c>
      <c r="O157" t="str">
        <f t="shared" si="22"/>
        <v>Jul-2026</v>
      </c>
      <c r="P157">
        <f t="shared" ca="1" si="23"/>
        <v>1</v>
      </c>
      <c r="Q157" s="2">
        <f t="array" ref="Q157">IF($A157="",0,IFERROR(INDEX(Summary!$P$3:$AS$67,$AH157-2,$M157),0))</f>
        <v>0</v>
      </c>
      <c r="R157" s="2">
        <f t="array" ref="R157">IF($A157="",0,ROUND(IFERROR(INDEX(Summary!$O:$O,$AH157),0)/30,0))</f>
        <v>112</v>
      </c>
      <c r="S157">
        <f t="shared" si="24"/>
        <v>0</v>
      </c>
      <c r="T157" s="2">
        <f t="array" ref="T157">IF($S157=1,IFERROR(INDEX(Summary!$O:$O,$AH157),0),0)</f>
        <v>0</v>
      </c>
      <c r="U157" s="2">
        <f t="array" ref="U157">IF($S157=1,IFERROR(INDEX(Summary!$AT:$AT,$AH157),0),0)</f>
        <v>0</v>
      </c>
      <c r="V157" s="2">
        <f t="shared" si="25"/>
        <v>0</v>
      </c>
      <c r="W157" s="2">
        <f t="array" ref="W157">IF($S157=1,IFERROR(INDEX(Summary!$AZ:$AZ,$AH157),0),0)</f>
        <v>0</v>
      </c>
      <c r="X157" s="3">
        <f t="array" ref="X157">IF($S157=1,IFERROR(INDEX(Summary!$BA:$BA,$AH157),0),0)</f>
        <v>0</v>
      </c>
      <c r="Y157" s="2">
        <f t="array" ref="Y157">IF($S157=1,IFERROR(INDEX(Summary!$G:$G,$AH157),0),0)</f>
        <v>0</v>
      </c>
      <c r="Z157" s="2">
        <f t="array" ref="Z157">IF($S157=1,IFERROR(INDEX(Summary!$H:$H,$AH157),0),0)</f>
        <v>0</v>
      </c>
      <c r="AA157" s="2">
        <f t="array" ref="AA157">IF($S157=1,IFERROR(INDEX(Summary!$I:$I,$AH157),0),0)</f>
        <v>0</v>
      </c>
      <c r="AB157" s="2">
        <f t="array" ref="AB157">IF($S157=1,IFERROR(INDEX(Summary!$J:$J,$AH157),0),0)</f>
        <v>0</v>
      </c>
      <c r="AC157" s="2">
        <f t="array" ref="AC157">IF($S157=1,IFERROR(INDEX(Summary!$K:$K,$AH157),0),0)</f>
        <v>0</v>
      </c>
      <c r="AD157" s="2">
        <f t="array" ref="AD157">IF($S157=1,IFERROR(INDEX(Summary!$L:$L,$AH157),0),0)</f>
        <v>0</v>
      </c>
      <c r="AE157" s="2">
        <f t="array" ref="AE157">IF($S157=1,IFERROR(INDEX(Summary!$M:$M,$AH157),0),0)</f>
        <v>0</v>
      </c>
      <c r="AF157" s="2">
        <f t="array" ref="AF157">IF($S157=1,IFERROR(INDEX(Summary!$N:$N,$AH157),0),0)</f>
        <v>0</v>
      </c>
      <c r="AG157">
        <f t="array" ref="AG157">IF($A157="","",IFERROR(INDEX(Summary!$BB:$BB,$AH157),0))</f>
        <v>10</v>
      </c>
      <c r="AH157">
        <f t="shared" si="26"/>
        <v>8</v>
      </c>
    </row>
    <row r="158" spans="1:34" hidden="1">
      <c r="A158" t="str">
        <f t="array" ref="A158">IFERROR(INDEX(Summary!$D:$D,$AH158)&amp;"","")</f>
        <v>FG00128</v>
      </c>
      <c r="B158" t="str">
        <f t="array" ref="B158">IF($A158="","",INDEX(Summary!$E:$E,$AH158))</f>
        <v>Jowar Atta (Stoneground) - 2kg</v>
      </c>
      <c r="C158" t="str">
        <f t="array" ref="C158">IF($A158="","",INDEX(Summary!$B:$B,$AH158))</f>
        <v>Atta</v>
      </c>
      <c r="D158" t="str">
        <f t="array" ref="D158">IF($A158="","",INDEX(Summary!$C:$C,$AH158))</f>
        <v>C6</v>
      </c>
      <c r="E158">
        <f t="array" ref="E158">IF($A158="","",INDEX(Summary!$F:$F,$AH158))</f>
        <v>2</v>
      </c>
      <c r="F158" t="str">
        <f t="array" ref="F158">IF($A158="","",INDEX(Summary!$BC:$BC,$AH158)&amp;"")</f>
        <v>P1 – Critical</v>
      </c>
      <c r="G158">
        <f t="shared" si="18"/>
        <v>1</v>
      </c>
      <c r="H158">
        <f t="shared" si="19"/>
        <v>1</v>
      </c>
      <c r="I158" t="str">
        <f t="array" ref="I158">IF($A158="","",IF(IFERROR(INDEX(Summary!$BA:$BA,$AH158),0)&lt;1,"Under 1 day",IF(INDEX(Summary!$BA:$BA,$AH158)&lt;3,"1-3 days",IF(INDEX(Summary!$BA:$BA,$AH158)&lt;7,"3-7 days","7+ days"))))</f>
        <v>1-3 days</v>
      </c>
      <c r="J158" t="str">
        <f t="array" ref="J158">IF($A158="","",IF(IFERROR(INDEX(Summary!$AX:$AX,$AH158),0)&lt;0.25,"0-25%",IF(INDEX(Summary!$AX:$AX,$AH158)&lt;0.5,"25-50%",IF(INDEX(Summary!$AX:$AX,$AH158)&lt;0.75,"50-75%","75-100%"))))</f>
        <v>25-50%</v>
      </c>
      <c r="K158" t="str">
        <f t="array" ref="K158">IF($A158="","",INDEX(Summary!$AY:$AY,$AH158)&amp;"")</f>
        <v>WIP</v>
      </c>
      <c r="L158" s="1">
        <f>IF($A158="","",Summary!$P$2+MOD(ROW()-2,30))</f>
        <v>46233</v>
      </c>
      <c r="M158">
        <f t="shared" si="20"/>
        <v>7</v>
      </c>
      <c r="N158">
        <f t="shared" si="21"/>
        <v>30</v>
      </c>
      <c r="O158" t="str">
        <f t="shared" si="22"/>
        <v>Jul-2026</v>
      </c>
      <c r="P158">
        <f t="shared" ca="1" si="23"/>
        <v>1</v>
      </c>
      <c r="Q158" s="2">
        <f t="array" ref="Q158">IF($A158="",0,IFERROR(INDEX(Summary!$P$3:$AS$67,$AH158-2,$M158),0))</f>
        <v>0</v>
      </c>
      <c r="R158" s="2">
        <f t="array" ref="R158">IF($A158="",0,ROUND(IFERROR(INDEX(Summary!$O:$O,$AH158),0)/30,0))</f>
        <v>112</v>
      </c>
      <c r="S158">
        <f t="shared" si="24"/>
        <v>0</v>
      </c>
      <c r="T158" s="2">
        <f t="array" ref="T158">IF($S158=1,IFERROR(INDEX(Summary!$O:$O,$AH158),0),0)</f>
        <v>0</v>
      </c>
      <c r="U158" s="2">
        <f t="array" ref="U158">IF($S158=1,IFERROR(INDEX(Summary!$AT:$AT,$AH158),0),0)</f>
        <v>0</v>
      </c>
      <c r="V158" s="2">
        <f t="shared" si="25"/>
        <v>0</v>
      </c>
      <c r="W158" s="2">
        <f t="array" ref="W158">IF($S158=1,IFERROR(INDEX(Summary!$AZ:$AZ,$AH158),0),0)</f>
        <v>0</v>
      </c>
      <c r="X158" s="3">
        <f t="array" ref="X158">IF($S158=1,IFERROR(INDEX(Summary!$BA:$BA,$AH158),0),0)</f>
        <v>0</v>
      </c>
      <c r="Y158" s="2">
        <f t="array" ref="Y158">IF($S158=1,IFERROR(INDEX(Summary!$G:$G,$AH158),0),0)</f>
        <v>0</v>
      </c>
      <c r="Z158" s="2">
        <f t="array" ref="Z158">IF($S158=1,IFERROR(INDEX(Summary!$H:$H,$AH158),0),0)</f>
        <v>0</v>
      </c>
      <c r="AA158" s="2">
        <f t="array" ref="AA158">IF($S158=1,IFERROR(INDEX(Summary!$I:$I,$AH158),0),0)</f>
        <v>0</v>
      </c>
      <c r="AB158" s="2">
        <f t="array" ref="AB158">IF($S158=1,IFERROR(INDEX(Summary!$J:$J,$AH158),0),0)</f>
        <v>0</v>
      </c>
      <c r="AC158" s="2">
        <f t="array" ref="AC158">IF($S158=1,IFERROR(INDEX(Summary!$K:$K,$AH158),0),0)</f>
        <v>0</v>
      </c>
      <c r="AD158" s="2">
        <f t="array" ref="AD158">IF($S158=1,IFERROR(INDEX(Summary!$L:$L,$AH158),0),0)</f>
        <v>0</v>
      </c>
      <c r="AE158" s="2">
        <f t="array" ref="AE158">IF($S158=1,IFERROR(INDEX(Summary!$M:$M,$AH158),0),0)</f>
        <v>0</v>
      </c>
      <c r="AF158" s="2">
        <f t="array" ref="AF158">IF($S158=1,IFERROR(INDEX(Summary!$N:$N,$AH158),0),0)</f>
        <v>0</v>
      </c>
      <c r="AG158">
        <f t="array" ref="AG158">IF($A158="","",IFERROR(INDEX(Summary!$BB:$BB,$AH158),0))</f>
        <v>10</v>
      </c>
      <c r="AH158">
        <f t="shared" si="26"/>
        <v>8</v>
      </c>
    </row>
    <row r="159" spans="1:34" hidden="1">
      <c r="A159" t="str">
        <f t="array" ref="A159">IFERROR(INDEX(Summary!$D:$D,$AH159)&amp;"","")</f>
        <v>FG00128</v>
      </c>
      <c r="B159" t="str">
        <f t="array" ref="B159">IF($A159="","",INDEX(Summary!$E:$E,$AH159))</f>
        <v>Jowar Atta (Stoneground) - 2kg</v>
      </c>
      <c r="C159" t="str">
        <f t="array" ref="C159">IF($A159="","",INDEX(Summary!$B:$B,$AH159))</f>
        <v>Atta</v>
      </c>
      <c r="D159" t="str">
        <f t="array" ref="D159">IF($A159="","",INDEX(Summary!$C:$C,$AH159))</f>
        <v>C6</v>
      </c>
      <c r="E159">
        <f t="array" ref="E159">IF($A159="","",INDEX(Summary!$F:$F,$AH159))</f>
        <v>2</v>
      </c>
      <c r="F159" t="str">
        <f t="array" ref="F159">IF($A159="","",INDEX(Summary!$BC:$BC,$AH159)&amp;"")</f>
        <v>P1 – Critical</v>
      </c>
      <c r="G159">
        <f t="shared" si="18"/>
        <v>1</v>
      </c>
      <c r="H159">
        <f t="shared" si="19"/>
        <v>1</v>
      </c>
      <c r="I159" t="str">
        <f t="array" ref="I159">IF($A159="","",IF(IFERROR(INDEX(Summary!$BA:$BA,$AH159),0)&lt;1,"Under 1 day",IF(INDEX(Summary!$BA:$BA,$AH159)&lt;3,"1-3 days",IF(INDEX(Summary!$BA:$BA,$AH159)&lt;7,"3-7 days","7+ days"))))</f>
        <v>1-3 days</v>
      </c>
      <c r="J159" t="str">
        <f t="array" ref="J159">IF($A159="","",IF(IFERROR(INDEX(Summary!$AX:$AX,$AH159),0)&lt;0.25,"0-25%",IF(INDEX(Summary!$AX:$AX,$AH159)&lt;0.5,"25-50%",IF(INDEX(Summary!$AX:$AX,$AH159)&lt;0.75,"50-75%","75-100%"))))</f>
        <v>25-50%</v>
      </c>
      <c r="K159" t="str">
        <f t="array" ref="K159">IF($A159="","",INDEX(Summary!$AY:$AY,$AH159)&amp;"")</f>
        <v>WIP</v>
      </c>
      <c r="L159" s="1">
        <f>IF($A159="","",Summary!$P$2+MOD(ROW()-2,30))</f>
        <v>46234</v>
      </c>
      <c r="M159">
        <f t="shared" si="20"/>
        <v>8</v>
      </c>
      <c r="N159">
        <f t="shared" si="21"/>
        <v>31</v>
      </c>
      <c r="O159" t="str">
        <f t="shared" si="22"/>
        <v>Jul-2026</v>
      </c>
      <c r="P159">
        <f t="shared" ca="1" si="23"/>
        <v>1</v>
      </c>
      <c r="Q159" s="2">
        <f t="array" ref="Q159">IF($A159="",0,IFERROR(INDEX(Summary!$P$3:$AS$67,$AH159-2,$M159),0))</f>
        <v>0</v>
      </c>
      <c r="R159" s="2">
        <f t="array" ref="R159">IF($A159="",0,ROUND(IFERROR(INDEX(Summary!$O:$O,$AH159),0)/30,0))</f>
        <v>112</v>
      </c>
      <c r="S159">
        <f t="shared" si="24"/>
        <v>0</v>
      </c>
      <c r="T159" s="2">
        <f t="array" ref="T159">IF($S159=1,IFERROR(INDEX(Summary!$O:$O,$AH159),0),0)</f>
        <v>0</v>
      </c>
      <c r="U159" s="2">
        <f t="array" ref="U159">IF($S159=1,IFERROR(INDEX(Summary!$AT:$AT,$AH159),0),0)</f>
        <v>0</v>
      </c>
      <c r="V159" s="2">
        <f t="shared" si="25"/>
        <v>0</v>
      </c>
      <c r="W159" s="2">
        <f t="array" ref="W159">IF($S159=1,IFERROR(INDEX(Summary!$AZ:$AZ,$AH159),0),0)</f>
        <v>0</v>
      </c>
      <c r="X159" s="3">
        <f t="array" ref="X159">IF($S159=1,IFERROR(INDEX(Summary!$BA:$BA,$AH159),0),0)</f>
        <v>0</v>
      </c>
      <c r="Y159" s="2">
        <f t="array" ref="Y159">IF($S159=1,IFERROR(INDEX(Summary!$G:$G,$AH159),0),0)</f>
        <v>0</v>
      </c>
      <c r="Z159" s="2">
        <f t="array" ref="Z159">IF($S159=1,IFERROR(INDEX(Summary!$H:$H,$AH159),0),0)</f>
        <v>0</v>
      </c>
      <c r="AA159" s="2">
        <f t="array" ref="AA159">IF($S159=1,IFERROR(INDEX(Summary!$I:$I,$AH159),0),0)</f>
        <v>0</v>
      </c>
      <c r="AB159" s="2">
        <f t="array" ref="AB159">IF($S159=1,IFERROR(INDEX(Summary!$J:$J,$AH159),0),0)</f>
        <v>0</v>
      </c>
      <c r="AC159" s="2">
        <f t="array" ref="AC159">IF($S159=1,IFERROR(INDEX(Summary!$K:$K,$AH159),0),0)</f>
        <v>0</v>
      </c>
      <c r="AD159" s="2">
        <f t="array" ref="AD159">IF($S159=1,IFERROR(INDEX(Summary!$L:$L,$AH159),0),0)</f>
        <v>0</v>
      </c>
      <c r="AE159" s="2">
        <f t="array" ref="AE159">IF($S159=1,IFERROR(INDEX(Summary!$M:$M,$AH159),0),0)</f>
        <v>0</v>
      </c>
      <c r="AF159" s="2">
        <f t="array" ref="AF159">IF($S159=1,IFERROR(INDEX(Summary!$N:$N,$AH159),0),0)</f>
        <v>0</v>
      </c>
      <c r="AG159">
        <f t="array" ref="AG159">IF($A159="","",IFERROR(INDEX(Summary!$BB:$BB,$AH159),0))</f>
        <v>10</v>
      </c>
      <c r="AH159">
        <f t="shared" si="26"/>
        <v>8</v>
      </c>
    </row>
    <row r="160" spans="1:34" hidden="1">
      <c r="A160" t="str">
        <f t="array" ref="A160">IFERROR(INDEX(Summary!$D:$D,$AH160)&amp;"","")</f>
        <v>FG00128</v>
      </c>
      <c r="B160" t="str">
        <f t="array" ref="B160">IF($A160="","",INDEX(Summary!$E:$E,$AH160))</f>
        <v>Jowar Atta (Stoneground) - 2kg</v>
      </c>
      <c r="C160" t="str">
        <f t="array" ref="C160">IF($A160="","",INDEX(Summary!$B:$B,$AH160))</f>
        <v>Atta</v>
      </c>
      <c r="D160" t="str">
        <f t="array" ref="D160">IF($A160="","",INDEX(Summary!$C:$C,$AH160))</f>
        <v>C6</v>
      </c>
      <c r="E160">
        <f t="array" ref="E160">IF($A160="","",INDEX(Summary!$F:$F,$AH160))</f>
        <v>2</v>
      </c>
      <c r="F160" t="str">
        <f t="array" ref="F160">IF($A160="","",INDEX(Summary!$BC:$BC,$AH160)&amp;"")</f>
        <v>P1 – Critical</v>
      </c>
      <c r="G160">
        <f t="shared" si="18"/>
        <v>1</v>
      </c>
      <c r="H160">
        <f t="shared" si="19"/>
        <v>1</v>
      </c>
      <c r="I160" t="str">
        <f t="array" ref="I160">IF($A160="","",IF(IFERROR(INDEX(Summary!$BA:$BA,$AH160),0)&lt;1,"Under 1 day",IF(INDEX(Summary!$BA:$BA,$AH160)&lt;3,"1-3 days",IF(INDEX(Summary!$BA:$BA,$AH160)&lt;7,"3-7 days","7+ days"))))</f>
        <v>1-3 days</v>
      </c>
      <c r="J160" t="str">
        <f t="array" ref="J160">IF($A160="","",IF(IFERROR(INDEX(Summary!$AX:$AX,$AH160),0)&lt;0.25,"0-25%",IF(INDEX(Summary!$AX:$AX,$AH160)&lt;0.5,"25-50%",IF(INDEX(Summary!$AX:$AX,$AH160)&lt;0.75,"50-75%","75-100%"))))</f>
        <v>25-50%</v>
      </c>
      <c r="K160" t="str">
        <f t="array" ref="K160">IF($A160="","",INDEX(Summary!$AY:$AY,$AH160)&amp;"")</f>
        <v>WIP</v>
      </c>
      <c r="L160" s="1">
        <f>IF($A160="","",Summary!$P$2+MOD(ROW()-2,30))</f>
        <v>46235</v>
      </c>
      <c r="M160">
        <f t="shared" si="20"/>
        <v>9</v>
      </c>
      <c r="N160">
        <f t="shared" si="21"/>
        <v>1</v>
      </c>
      <c r="O160" t="str">
        <f t="shared" si="22"/>
        <v>Aug-2026</v>
      </c>
      <c r="P160">
        <f t="shared" ca="1" si="23"/>
        <v>1</v>
      </c>
      <c r="Q160" s="2">
        <f t="array" ref="Q160">IF($A160="",0,IFERROR(INDEX(Summary!$P$3:$AS$67,$AH160-2,$M160),0))</f>
        <v>0</v>
      </c>
      <c r="R160" s="2">
        <f t="array" ref="R160">IF($A160="",0,ROUND(IFERROR(INDEX(Summary!$O:$O,$AH160),0)/30,0))</f>
        <v>112</v>
      </c>
      <c r="S160">
        <f t="shared" si="24"/>
        <v>0</v>
      </c>
      <c r="T160" s="2">
        <f t="array" ref="T160">IF($S160=1,IFERROR(INDEX(Summary!$O:$O,$AH160),0),0)</f>
        <v>0</v>
      </c>
      <c r="U160" s="2">
        <f t="array" ref="U160">IF($S160=1,IFERROR(INDEX(Summary!$AT:$AT,$AH160),0),0)</f>
        <v>0</v>
      </c>
      <c r="V160" s="2">
        <f t="shared" si="25"/>
        <v>0</v>
      </c>
      <c r="W160" s="2">
        <f t="array" ref="W160">IF($S160=1,IFERROR(INDEX(Summary!$AZ:$AZ,$AH160),0),0)</f>
        <v>0</v>
      </c>
      <c r="X160" s="3">
        <f t="array" ref="X160">IF($S160=1,IFERROR(INDEX(Summary!$BA:$BA,$AH160),0),0)</f>
        <v>0</v>
      </c>
      <c r="Y160" s="2">
        <f t="array" ref="Y160">IF($S160=1,IFERROR(INDEX(Summary!$G:$G,$AH160),0),0)</f>
        <v>0</v>
      </c>
      <c r="Z160" s="2">
        <f t="array" ref="Z160">IF($S160=1,IFERROR(INDEX(Summary!$H:$H,$AH160),0),0)</f>
        <v>0</v>
      </c>
      <c r="AA160" s="2">
        <f t="array" ref="AA160">IF($S160=1,IFERROR(INDEX(Summary!$I:$I,$AH160),0),0)</f>
        <v>0</v>
      </c>
      <c r="AB160" s="2">
        <f t="array" ref="AB160">IF($S160=1,IFERROR(INDEX(Summary!$J:$J,$AH160),0),0)</f>
        <v>0</v>
      </c>
      <c r="AC160" s="2">
        <f t="array" ref="AC160">IF($S160=1,IFERROR(INDEX(Summary!$K:$K,$AH160),0),0)</f>
        <v>0</v>
      </c>
      <c r="AD160" s="2">
        <f t="array" ref="AD160">IF($S160=1,IFERROR(INDEX(Summary!$L:$L,$AH160),0),0)</f>
        <v>0</v>
      </c>
      <c r="AE160" s="2">
        <f t="array" ref="AE160">IF($S160=1,IFERROR(INDEX(Summary!$M:$M,$AH160),0),0)</f>
        <v>0</v>
      </c>
      <c r="AF160" s="2">
        <f t="array" ref="AF160">IF($S160=1,IFERROR(INDEX(Summary!$N:$N,$AH160),0),0)</f>
        <v>0</v>
      </c>
      <c r="AG160">
        <f t="array" ref="AG160">IF($A160="","",IFERROR(INDEX(Summary!$BB:$BB,$AH160),0))</f>
        <v>10</v>
      </c>
      <c r="AH160">
        <f t="shared" si="26"/>
        <v>8</v>
      </c>
    </row>
    <row r="161" spans="1:34" hidden="1">
      <c r="A161" t="str">
        <f t="array" ref="A161">IFERROR(INDEX(Summary!$D:$D,$AH161)&amp;"","")</f>
        <v>FG00128</v>
      </c>
      <c r="B161" t="str">
        <f t="array" ref="B161">IF($A161="","",INDEX(Summary!$E:$E,$AH161))</f>
        <v>Jowar Atta (Stoneground) - 2kg</v>
      </c>
      <c r="C161" t="str">
        <f t="array" ref="C161">IF($A161="","",INDEX(Summary!$B:$B,$AH161))</f>
        <v>Atta</v>
      </c>
      <c r="D161" t="str">
        <f t="array" ref="D161">IF($A161="","",INDEX(Summary!$C:$C,$AH161))</f>
        <v>C6</v>
      </c>
      <c r="E161">
        <f t="array" ref="E161">IF($A161="","",INDEX(Summary!$F:$F,$AH161))</f>
        <v>2</v>
      </c>
      <c r="F161" t="str">
        <f t="array" ref="F161">IF($A161="","",INDEX(Summary!$BC:$BC,$AH161)&amp;"")</f>
        <v>P1 – Critical</v>
      </c>
      <c r="G161">
        <f t="shared" si="18"/>
        <v>1</v>
      </c>
      <c r="H161">
        <f t="shared" si="19"/>
        <v>1</v>
      </c>
      <c r="I161" t="str">
        <f t="array" ref="I161">IF($A161="","",IF(IFERROR(INDEX(Summary!$BA:$BA,$AH161),0)&lt;1,"Under 1 day",IF(INDEX(Summary!$BA:$BA,$AH161)&lt;3,"1-3 days",IF(INDEX(Summary!$BA:$BA,$AH161)&lt;7,"3-7 days","7+ days"))))</f>
        <v>1-3 days</v>
      </c>
      <c r="J161" t="str">
        <f t="array" ref="J161">IF($A161="","",IF(IFERROR(INDEX(Summary!$AX:$AX,$AH161),0)&lt;0.25,"0-25%",IF(INDEX(Summary!$AX:$AX,$AH161)&lt;0.5,"25-50%",IF(INDEX(Summary!$AX:$AX,$AH161)&lt;0.75,"50-75%","75-100%"))))</f>
        <v>25-50%</v>
      </c>
      <c r="K161" t="str">
        <f t="array" ref="K161">IF($A161="","",INDEX(Summary!$AY:$AY,$AH161)&amp;"")</f>
        <v>WIP</v>
      </c>
      <c r="L161" s="1">
        <f>IF($A161="","",Summary!$P$2+MOD(ROW()-2,30))</f>
        <v>46236</v>
      </c>
      <c r="M161">
        <f t="shared" si="20"/>
        <v>10</v>
      </c>
      <c r="N161">
        <f t="shared" si="21"/>
        <v>2</v>
      </c>
      <c r="O161" t="str">
        <f t="shared" si="22"/>
        <v>Aug-2026</v>
      </c>
      <c r="P161">
        <f t="shared" ca="1" si="23"/>
        <v>1</v>
      </c>
      <c r="Q161" s="2">
        <f t="array" ref="Q161">IF($A161="",0,IFERROR(INDEX(Summary!$P$3:$AS$67,$AH161-2,$M161),0))</f>
        <v>0</v>
      </c>
      <c r="R161" s="2">
        <f t="array" ref="R161">IF($A161="",0,ROUND(IFERROR(INDEX(Summary!$O:$O,$AH161),0)/30,0))</f>
        <v>112</v>
      </c>
      <c r="S161">
        <f t="shared" si="24"/>
        <v>0</v>
      </c>
      <c r="T161" s="2">
        <f t="array" ref="T161">IF($S161=1,IFERROR(INDEX(Summary!$O:$O,$AH161),0),0)</f>
        <v>0</v>
      </c>
      <c r="U161" s="2">
        <f t="array" ref="U161">IF($S161=1,IFERROR(INDEX(Summary!$AT:$AT,$AH161),0),0)</f>
        <v>0</v>
      </c>
      <c r="V161" s="2">
        <f t="shared" si="25"/>
        <v>0</v>
      </c>
      <c r="W161" s="2">
        <f t="array" ref="W161">IF($S161=1,IFERROR(INDEX(Summary!$AZ:$AZ,$AH161),0),0)</f>
        <v>0</v>
      </c>
      <c r="X161" s="3">
        <f t="array" ref="X161">IF($S161=1,IFERROR(INDEX(Summary!$BA:$BA,$AH161),0),0)</f>
        <v>0</v>
      </c>
      <c r="Y161" s="2">
        <f t="array" ref="Y161">IF($S161=1,IFERROR(INDEX(Summary!$G:$G,$AH161),0),0)</f>
        <v>0</v>
      </c>
      <c r="Z161" s="2">
        <f t="array" ref="Z161">IF($S161=1,IFERROR(INDEX(Summary!$H:$H,$AH161),0),0)</f>
        <v>0</v>
      </c>
      <c r="AA161" s="2">
        <f t="array" ref="AA161">IF($S161=1,IFERROR(INDEX(Summary!$I:$I,$AH161),0),0)</f>
        <v>0</v>
      </c>
      <c r="AB161" s="2">
        <f t="array" ref="AB161">IF($S161=1,IFERROR(INDEX(Summary!$J:$J,$AH161),0),0)</f>
        <v>0</v>
      </c>
      <c r="AC161" s="2">
        <f t="array" ref="AC161">IF($S161=1,IFERROR(INDEX(Summary!$K:$K,$AH161),0),0)</f>
        <v>0</v>
      </c>
      <c r="AD161" s="2">
        <f t="array" ref="AD161">IF($S161=1,IFERROR(INDEX(Summary!$L:$L,$AH161),0),0)</f>
        <v>0</v>
      </c>
      <c r="AE161" s="2">
        <f t="array" ref="AE161">IF($S161=1,IFERROR(INDEX(Summary!$M:$M,$AH161),0),0)</f>
        <v>0</v>
      </c>
      <c r="AF161" s="2">
        <f t="array" ref="AF161">IF($S161=1,IFERROR(INDEX(Summary!$N:$N,$AH161),0),0)</f>
        <v>0</v>
      </c>
      <c r="AG161">
        <f t="array" ref="AG161">IF($A161="","",IFERROR(INDEX(Summary!$BB:$BB,$AH161),0))</f>
        <v>10</v>
      </c>
      <c r="AH161">
        <f t="shared" si="26"/>
        <v>8</v>
      </c>
    </row>
    <row r="162" spans="1:34" hidden="1">
      <c r="A162" t="str">
        <f t="array" ref="A162">IFERROR(INDEX(Summary!$D:$D,$AH162)&amp;"","")</f>
        <v>FG00128</v>
      </c>
      <c r="B162" t="str">
        <f t="array" ref="B162">IF($A162="","",INDEX(Summary!$E:$E,$AH162))</f>
        <v>Jowar Atta (Stoneground) - 2kg</v>
      </c>
      <c r="C162" t="str">
        <f t="array" ref="C162">IF($A162="","",INDEX(Summary!$B:$B,$AH162))</f>
        <v>Atta</v>
      </c>
      <c r="D162" t="str">
        <f t="array" ref="D162">IF($A162="","",INDEX(Summary!$C:$C,$AH162))</f>
        <v>C6</v>
      </c>
      <c r="E162">
        <f t="array" ref="E162">IF($A162="","",INDEX(Summary!$F:$F,$AH162))</f>
        <v>2</v>
      </c>
      <c r="F162" t="str">
        <f t="array" ref="F162">IF($A162="","",INDEX(Summary!$BC:$BC,$AH162)&amp;"")</f>
        <v>P1 – Critical</v>
      </c>
      <c r="G162">
        <f t="shared" si="18"/>
        <v>1</v>
      </c>
      <c r="H162">
        <f t="shared" si="19"/>
        <v>1</v>
      </c>
      <c r="I162" t="str">
        <f t="array" ref="I162">IF($A162="","",IF(IFERROR(INDEX(Summary!$BA:$BA,$AH162),0)&lt;1,"Under 1 day",IF(INDEX(Summary!$BA:$BA,$AH162)&lt;3,"1-3 days",IF(INDEX(Summary!$BA:$BA,$AH162)&lt;7,"3-7 days","7+ days"))))</f>
        <v>1-3 days</v>
      </c>
      <c r="J162" t="str">
        <f t="array" ref="J162">IF($A162="","",IF(IFERROR(INDEX(Summary!$AX:$AX,$AH162),0)&lt;0.25,"0-25%",IF(INDEX(Summary!$AX:$AX,$AH162)&lt;0.5,"25-50%",IF(INDEX(Summary!$AX:$AX,$AH162)&lt;0.75,"50-75%","75-100%"))))</f>
        <v>25-50%</v>
      </c>
      <c r="K162" t="str">
        <f t="array" ref="K162">IF($A162="","",INDEX(Summary!$AY:$AY,$AH162)&amp;"")</f>
        <v>WIP</v>
      </c>
      <c r="L162" s="1">
        <f>IF($A162="","",Summary!$P$2+MOD(ROW()-2,30))</f>
        <v>46237</v>
      </c>
      <c r="M162">
        <f t="shared" si="20"/>
        <v>11</v>
      </c>
      <c r="N162">
        <f t="shared" si="21"/>
        <v>3</v>
      </c>
      <c r="O162" t="str">
        <f t="shared" si="22"/>
        <v>Aug-2026</v>
      </c>
      <c r="P162">
        <f t="shared" ca="1" si="23"/>
        <v>1</v>
      </c>
      <c r="Q162" s="2">
        <f t="array" ref="Q162">IF($A162="",0,IFERROR(INDEX(Summary!$P$3:$AS$67,$AH162-2,$M162),0))</f>
        <v>0</v>
      </c>
      <c r="R162" s="2">
        <f t="array" ref="R162">IF($A162="",0,ROUND(IFERROR(INDEX(Summary!$O:$O,$AH162),0)/30,0))</f>
        <v>112</v>
      </c>
      <c r="S162">
        <f t="shared" si="24"/>
        <v>0</v>
      </c>
      <c r="T162" s="2">
        <f t="array" ref="T162">IF($S162=1,IFERROR(INDEX(Summary!$O:$O,$AH162),0),0)</f>
        <v>0</v>
      </c>
      <c r="U162" s="2">
        <f t="array" ref="U162">IF($S162=1,IFERROR(INDEX(Summary!$AT:$AT,$AH162),0),0)</f>
        <v>0</v>
      </c>
      <c r="V162" s="2">
        <f t="shared" si="25"/>
        <v>0</v>
      </c>
      <c r="W162" s="2">
        <f t="array" ref="W162">IF($S162=1,IFERROR(INDEX(Summary!$AZ:$AZ,$AH162),0),0)</f>
        <v>0</v>
      </c>
      <c r="X162" s="3">
        <f t="array" ref="X162">IF($S162=1,IFERROR(INDEX(Summary!$BA:$BA,$AH162),0),0)</f>
        <v>0</v>
      </c>
      <c r="Y162" s="2">
        <f t="array" ref="Y162">IF($S162=1,IFERROR(INDEX(Summary!$G:$G,$AH162),0),0)</f>
        <v>0</v>
      </c>
      <c r="Z162" s="2">
        <f t="array" ref="Z162">IF($S162=1,IFERROR(INDEX(Summary!$H:$H,$AH162),0),0)</f>
        <v>0</v>
      </c>
      <c r="AA162" s="2">
        <f t="array" ref="AA162">IF($S162=1,IFERROR(INDEX(Summary!$I:$I,$AH162),0),0)</f>
        <v>0</v>
      </c>
      <c r="AB162" s="2">
        <f t="array" ref="AB162">IF($S162=1,IFERROR(INDEX(Summary!$J:$J,$AH162),0),0)</f>
        <v>0</v>
      </c>
      <c r="AC162" s="2">
        <f t="array" ref="AC162">IF($S162=1,IFERROR(INDEX(Summary!$K:$K,$AH162),0),0)</f>
        <v>0</v>
      </c>
      <c r="AD162" s="2">
        <f t="array" ref="AD162">IF($S162=1,IFERROR(INDEX(Summary!$L:$L,$AH162),0),0)</f>
        <v>0</v>
      </c>
      <c r="AE162" s="2">
        <f t="array" ref="AE162">IF($S162=1,IFERROR(INDEX(Summary!$M:$M,$AH162),0),0)</f>
        <v>0</v>
      </c>
      <c r="AF162" s="2">
        <f t="array" ref="AF162">IF($S162=1,IFERROR(INDEX(Summary!$N:$N,$AH162),0),0)</f>
        <v>0</v>
      </c>
      <c r="AG162">
        <f t="array" ref="AG162">IF($A162="","",IFERROR(INDEX(Summary!$BB:$BB,$AH162),0))</f>
        <v>10</v>
      </c>
      <c r="AH162">
        <f t="shared" si="26"/>
        <v>8</v>
      </c>
    </row>
    <row r="163" spans="1:34" hidden="1">
      <c r="A163" t="str">
        <f t="array" ref="A163">IFERROR(INDEX(Summary!$D:$D,$AH163)&amp;"","")</f>
        <v>FG00128</v>
      </c>
      <c r="B163" t="str">
        <f t="array" ref="B163">IF($A163="","",INDEX(Summary!$E:$E,$AH163))</f>
        <v>Jowar Atta (Stoneground) - 2kg</v>
      </c>
      <c r="C163" t="str">
        <f t="array" ref="C163">IF($A163="","",INDEX(Summary!$B:$B,$AH163))</f>
        <v>Atta</v>
      </c>
      <c r="D163" t="str">
        <f t="array" ref="D163">IF($A163="","",INDEX(Summary!$C:$C,$AH163))</f>
        <v>C6</v>
      </c>
      <c r="E163">
        <f t="array" ref="E163">IF($A163="","",INDEX(Summary!$F:$F,$AH163))</f>
        <v>2</v>
      </c>
      <c r="F163" t="str">
        <f t="array" ref="F163">IF($A163="","",INDEX(Summary!$BC:$BC,$AH163)&amp;"")</f>
        <v>P1 – Critical</v>
      </c>
      <c r="G163">
        <f t="shared" si="18"/>
        <v>1</v>
      </c>
      <c r="H163">
        <f t="shared" si="19"/>
        <v>1</v>
      </c>
      <c r="I163" t="str">
        <f t="array" ref="I163">IF($A163="","",IF(IFERROR(INDEX(Summary!$BA:$BA,$AH163),0)&lt;1,"Under 1 day",IF(INDEX(Summary!$BA:$BA,$AH163)&lt;3,"1-3 days",IF(INDEX(Summary!$BA:$BA,$AH163)&lt;7,"3-7 days","7+ days"))))</f>
        <v>1-3 days</v>
      </c>
      <c r="J163" t="str">
        <f t="array" ref="J163">IF($A163="","",IF(IFERROR(INDEX(Summary!$AX:$AX,$AH163),0)&lt;0.25,"0-25%",IF(INDEX(Summary!$AX:$AX,$AH163)&lt;0.5,"25-50%",IF(INDEX(Summary!$AX:$AX,$AH163)&lt;0.75,"50-75%","75-100%"))))</f>
        <v>25-50%</v>
      </c>
      <c r="K163" t="str">
        <f t="array" ref="K163">IF($A163="","",INDEX(Summary!$AY:$AY,$AH163)&amp;"")</f>
        <v>WIP</v>
      </c>
      <c r="L163" s="1">
        <f>IF($A163="","",Summary!$P$2+MOD(ROW()-2,30))</f>
        <v>46238</v>
      </c>
      <c r="M163">
        <f t="shared" si="20"/>
        <v>12</v>
      </c>
      <c r="N163">
        <f t="shared" si="21"/>
        <v>4</v>
      </c>
      <c r="O163" t="str">
        <f t="shared" si="22"/>
        <v>Aug-2026</v>
      </c>
      <c r="P163">
        <f t="shared" ca="1" si="23"/>
        <v>1</v>
      </c>
      <c r="Q163" s="2">
        <f t="array" ref="Q163">IF($A163="",0,IFERROR(INDEX(Summary!$P$3:$AS$67,$AH163-2,$M163),0))</f>
        <v>808</v>
      </c>
      <c r="R163" s="2">
        <f t="array" ref="R163">IF($A163="",0,ROUND(IFERROR(INDEX(Summary!$O:$O,$AH163),0)/30,0))</f>
        <v>112</v>
      </c>
      <c r="S163">
        <f t="shared" si="24"/>
        <v>0</v>
      </c>
      <c r="T163" s="2">
        <f t="array" ref="T163">IF($S163=1,IFERROR(INDEX(Summary!$O:$O,$AH163),0),0)</f>
        <v>0</v>
      </c>
      <c r="U163" s="2">
        <f t="array" ref="U163">IF($S163=1,IFERROR(INDEX(Summary!$AT:$AT,$AH163),0),0)</f>
        <v>0</v>
      </c>
      <c r="V163" s="2">
        <f t="shared" si="25"/>
        <v>0</v>
      </c>
      <c r="W163" s="2">
        <f t="array" ref="W163">IF($S163=1,IFERROR(INDEX(Summary!$AZ:$AZ,$AH163),0),0)</f>
        <v>0</v>
      </c>
      <c r="X163" s="3">
        <f t="array" ref="X163">IF($S163=1,IFERROR(INDEX(Summary!$BA:$BA,$AH163),0),0)</f>
        <v>0</v>
      </c>
      <c r="Y163" s="2">
        <f t="array" ref="Y163">IF($S163=1,IFERROR(INDEX(Summary!$G:$G,$AH163),0),0)</f>
        <v>0</v>
      </c>
      <c r="Z163" s="2">
        <f t="array" ref="Z163">IF($S163=1,IFERROR(INDEX(Summary!$H:$H,$AH163),0),0)</f>
        <v>0</v>
      </c>
      <c r="AA163" s="2">
        <f t="array" ref="AA163">IF($S163=1,IFERROR(INDEX(Summary!$I:$I,$AH163),0),0)</f>
        <v>0</v>
      </c>
      <c r="AB163" s="2">
        <f t="array" ref="AB163">IF($S163=1,IFERROR(INDEX(Summary!$J:$J,$AH163),0),0)</f>
        <v>0</v>
      </c>
      <c r="AC163" s="2">
        <f t="array" ref="AC163">IF($S163=1,IFERROR(INDEX(Summary!$K:$K,$AH163),0),0)</f>
        <v>0</v>
      </c>
      <c r="AD163" s="2">
        <f t="array" ref="AD163">IF($S163=1,IFERROR(INDEX(Summary!$L:$L,$AH163),0),0)</f>
        <v>0</v>
      </c>
      <c r="AE163" s="2">
        <f t="array" ref="AE163">IF($S163=1,IFERROR(INDEX(Summary!$M:$M,$AH163),0),0)</f>
        <v>0</v>
      </c>
      <c r="AF163" s="2">
        <f t="array" ref="AF163">IF($S163=1,IFERROR(INDEX(Summary!$N:$N,$AH163),0),0)</f>
        <v>0</v>
      </c>
      <c r="AG163">
        <f t="array" ref="AG163">IF($A163="","",IFERROR(INDEX(Summary!$BB:$BB,$AH163),0))</f>
        <v>10</v>
      </c>
      <c r="AH163">
        <f t="shared" si="26"/>
        <v>8</v>
      </c>
    </row>
    <row r="164" spans="1:34" hidden="1">
      <c r="A164" t="str">
        <f t="array" ref="A164">IFERROR(INDEX(Summary!$D:$D,$AH164)&amp;"","")</f>
        <v>FG00128</v>
      </c>
      <c r="B164" t="str">
        <f t="array" ref="B164">IF($A164="","",INDEX(Summary!$E:$E,$AH164))</f>
        <v>Jowar Atta (Stoneground) - 2kg</v>
      </c>
      <c r="C164" t="str">
        <f t="array" ref="C164">IF($A164="","",INDEX(Summary!$B:$B,$AH164))</f>
        <v>Atta</v>
      </c>
      <c r="D164" t="str">
        <f t="array" ref="D164">IF($A164="","",INDEX(Summary!$C:$C,$AH164))</f>
        <v>C6</v>
      </c>
      <c r="E164">
        <f t="array" ref="E164">IF($A164="","",INDEX(Summary!$F:$F,$AH164))</f>
        <v>2</v>
      </c>
      <c r="F164" t="str">
        <f t="array" ref="F164">IF($A164="","",INDEX(Summary!$BC:$BC,$AH164)&amp;"")</f>
        <v>P1 – Critical</v>
      </c>
      <c r="G164">
        <f t="shared" si="18"/>
        <v>1</v>
      </c>
      <c r="H164">
        <f t="shared" si="19"/>
        <v>1</v>
      </c>
      <c r="I164" t="str">
        <f t="array" ref="I164">IF($A164="","",IF(IFERROR(INDEX(Summary!$BA:$BA,$AH164),0)&lt;1,"Under 1 day",IF(INDEX(Summary!$BA:$BA,$AH164)&lt;3,"1-3 days",IF(INDEX(Summary!$BA:$BA,$AH164)&lt;7,"3-7 days","7+ days"))))</f>
        <v>1-3 days</v>
      </c>
      <c r="J164" t="str">
        <f t="array" ref="J164">IF($A164="","",IF(IFERROR(INDEX(Summary!$AX:$AX,$AH164),0)&lt;0.25,"0-25%",IF(INDEX(Summary!$AX:$AX,$AH164)&lt;0.5,"25-50%",IF(INDEX(Summary!$AX:$AX,$AH164)&lt;0.75,"50-75%","75-100%"))))</f>
        <v>25-50%</v>
      </c>
      <c r="K164" t="str">
        <f t="array" ref="K164">IF($A164="","",INDEX(Summary!$AY:$AY,$AH164)&amp;"")</f>
        <v>WIP</v>
      </c>
      <c r="L164" s="1">
        <f>IF($A164="","",Summary!$P$2+MOD(ROW()-2,30))</f>
        <v>46239</v>
      </c>
      <c r="M164">
        <f t="shared" si="20"/>
        <v>13</v>
      </c>
      <c r="N164">
        <f t="shared" si="21"/>
        <v>5</v>
      </c>
      <c r="O164" t="str">
        <f t="shared" si="22"/>
        <v>Aug-2026</v>
      </c>
      <c r="P164">
        <f t="shared" ca="1" si="23"/>
        <v>1</v>
      </c>
      <c r="Q164" s="2">
        <f t="array" ref="Q164">IF($A164="",0,IFERROR(INDEX(Summary!$P$3:$AS$67,$AH164-2,$M164),0))</f>
        <v>0</v>
      </c>
      <c r="R164" s="2">
        <f t="array" ref="R164">IF($A164="",0,ROUND(IFERROR(INDEX(Summary!$O:$O,$AH164),0)/30,0))</f>
        <v>112</v>
      </c>
      <c r="S164">
        <f t="shared" si="24"/>
        <v>0</v>
      </c>
      <c r="T164" s="2">
        <f t="array" ref="T164">IF($S164=1,IFERROR(INDEX(Summary!$O:$O,$AH164),0),0)</f>
        <v>0</v>
      </c>
      <c r="U164" s="2">
        <f t="array" ref="U164">IF($S164=1,IFERROR(INDEX(Summary!$AT:$AT,$AH164),0),0)</f>
        <v>0</v>
      </c>
      <c r="V164" s="2">
        <f t="shared" si="25"/>
        <v>0</v>
      </c>
      <c r="W164" s="2">
        <f t="array" ref="W164">IF($S164=1,IFERROR(INDEX(Summary!$AZ:$AZ,$AH164),0),0)</f>
        <v>0</v>
      </c>
      <c r="X164" s="3">
        <f t="array" ref="X164">IF($S164=1,IFERROR(INDEX(Summary!$BA:$BA,$AH164),0),0)</f>
        <v>0</v>
      </c>
      <c r="Y164" s="2">
        <f t="array" ref="Y164">IF($S164=1,IFERROR(INDEX(Summary!$G:$G,$AH164),0),0)</f>
        <v>0</v>
      </c>
      <c r="Z164" s="2">
        <f t="array" ref="Z164">IF($S164=1,IFERROR(INDEX(Summary!$H:$H,$AH164),0),0)</f>
        <v>0</v>
      </c>
      <c r="AA164" s="2">
        <f t="array" ref="AA164">IF($S164=1,IFERROR(INDEX(Summary!$I:$I,$AH164),0),0)</f>
        <v>0</v>
      </c>
      <c r="AB164" s="2">
        <f t="array" ref="AB164">IF($S164=1,IFERROR(INDEX(Summary!$J:$J,$AH164),0),0)</f>
        <v>0</v>
      </c>
      <c r="AC164" s="2">
        <f t="array" ref="AC164">IF($S164=1,IFERROR(INDEX(Summary!$K:$K,$AH164),0),0)</f>
        <v>0</v>
      </c>
      <c r="AD164" s="2">
        <f t="array" ref="AD164">IF($S164=1,IFERROR(INDEX(Summary!$L:$L,$AH164),0),0)</f>
        <v>0</v>
      </c>
      <c r="AE164" s="2">
        <f t="array" ref="AE164">IF($S164=1,IFERROR(INDEX(Summary!$M:$M,$AH164),0),0)</f>
        <v>0</v>
      </c>
      <c r="AF164" s="2">
        <f t="array" ref="AF164">IF($S164=1,IFERROR(INDEX(Summary!$N:$N,$AH164),0),0)</f>
        <v>0</v>
      </c>
      <c r="AG164">
        <f t="array" ref="AG164">IF($A164="","",IFERROR(INDEX(Summary!$BB:$BB,$AH164),0))</f>
        <v>10</v>
      </c>
      <c r="AH164">
        <f t="shared" si="26"/>
        <v>8</v>
      </c>
    </row>
    <row r="165" spans="1:34" hidden="1">
      <c r="A165" t="str">
        <f t="array" ref="A165">IFERROR(INDEX(Summary!$D:$D,$AH165)&amp;"","")</f>
        <v>FG00128</v>
      </c>
      <c r="B165" t="str">
        <f t="array" ref="B165">IF($A165="","",INDEX(Summary!$E:$E,$AH165))</f>
        <v>Jowar Atta (Stoneground) - 2kg</v>
      </c>
      <c r="C165" t="str">
        <f t="array" ref="C165">IF($A165="","",INDEX(Summary!$B:$B,$AH165))</f>
        <v>Atta</v>
      </c>
      <c r="D165" t="str">
        <f t="array" ref="D165">IF($A165="","",INDEX(Summary!$C:$C,$AH165))</f>
        <v>C6</v>
      </c>
      <c r="E165">
        <f t="array" ref="E165">IF($A165="","",INDEX(Summary!$F:$F,$AH165))</f>
        <v>2</v>
      </c>
      <c r="F165" t="str">
        <f t="array" ref="F165">IF($A165="","",INDEX(Summary!$BC:$BC,$AH165)&amp;"")</f>
        <v>P1 – Critical</v>
      </c>
      <c r="G165">
        <f t="shared" si="18"/>
        <v>1</v>
      </c>
      <c r="H165">
        <f t="shared" si="19"/>
        <v>1</v>
      </c>
      <c r="I165" t="str">
        <f t="array" ref="I165">IF($A165="","",IF(IFERROR(INDEX(Summary!$BA:$BA,$AH165),0)&lt;1,"Under 1 day",IF(INDEX(Summary!$BA:$BA,$AH165)&lt;3,"1-3 days",IF(INDEX(Summary!$BA:$BA,$AH165)&lt;7,"3-7 days","7+ days"))))</f>
        <v>1-3 days</v>
      </c>
      <c r="J165" t="str">
        <f t="array" ref="J165">IF($A165="","",IF(IFERROR(INDEX(Summary!$AX:$AX,$AH165),0)&lt;0.25,"0-25%",IF(INDEX(Summary!$AX:$AX,$AH165)&lt;0.5,"25-50%",IF(INDEX(Summary!$AX:$AX,$AH165)&lt;0.75,"50-75%","75-100%"))))</f>
        <v>25-50%</v>
      </c>
      <c r="K165" t="str">
        <f t="array" ref="K165">IF($A165="","",INDEX(Summary!$AY:$AY,$AH165)&amp;"")</f>
        <v>WIP</v>
      </c>
      <c r="L165" s="1">
        <f>IF($A165="","",Summary!$P$2+MOD(ROW()-2,30))</f>
        <v>46240</v>
      </c>
      <c r="M165">
        <f t="shared" si="20"/>
        <v>14</v>
      </c>
      <c r="N165">
        <f t="shared" si="21"/>
        <v>6</v>
      </c>
      <c r="O165" t="str">
        <f t="shared" si="22"/>
        <v>Aug-2026</v>
      </c>
      <c r="P165">
        <f t="shared" ca="1" si="23"/>
        <v>1</v>
      </c>
      <c r="Q165" s="2">
        <f t="array" ref="Q165">IF($A165="",0,IFERROR(INDEX(Summary!$P$3:$AS$67,$AH165-2,$M165),0))</f>
        <v>766</v>
      </c>
      <c r="R165" s="2">
        <f t="array" ref="R165">IF($A165="",0,ROUND(IFERROR(INDEX(Summary!$O:$O,$AH165),0)/30,0))</f>
        <v>112</v>
      </c>
      <c r="S165">
        <f t="shared" si="24"/>
        <v>0</v>
      </c>
      <c r="T165" s="2">
        <f t="array" ref="T165">IF($S165=1,IFERROR(INDEX(Summary!$O:$O,$AH165),0),0)</f>
        <v>0</v>
      </c>
      <c r="U165" s="2">
        <f t="array" ref="U165">IF($S165=1,IFERROR(INDEX(Summary!$AT:$AT,$AH165),0),0)</f>
        <v>0</v>
      </c>
      <c r="V165" s="2">
        <f t="shared" si="25"/>
        <v>0</v>
      </c>
      <c r="W165" s="2">
        <f t="array" ref="W165">IF($S165=1,IFERROR(INDEX(Summary!$AZ:$AZ,$AH165),0),0)</f>
        <v>0</v>
      </c>
      <c r="X165" s="3">
        <f t="array" ref="X165">IF($S165=1,IFERROR(INDEX(Summary!$BA:$BA,$AH165),0),0)</f>
        <v>0</v>
      </c>
      <c r="Y165" s="2">
        <f t="array" ref="Y165">IF($S165=1,IFERROR(INDEX(Summary!$G:$G,$AH165),0),0)</f>
        <v>0</v>
      </c>
      <c r="Z165" s="2">
        <f t="array" ref="Z165">IF($S165=1,IFERROR(INDEX(Summary!$H:$H,$AH165),0),0)</f>
        <v>0</v>
      </c>
      <c r="AA165" s="2">
        <f t="array" ref="AA165">IF($S165=1,IFERROR(INDEX(Summary!$I:$I,$AH165),0),0)</f>
        <v>0</v>
      </c>
      <c r="AB165" s="2">
        <f t="array" ref="AB165">IF($S165=1,IFERROR(INDEX(Summary!$J:$J,$AH165),0),0)</f>
        <v>0</v>
      </c>
      <c r="AC165" s="2">
        <f t="array" ref="AC165">IF($S165=1,IFERROR(INDEX(Summary!$K:$K,$AH165),0),0)</f>
        <v>0</v>
      </c>
      <c r="AD165" s="2">
        <f t="array" ref="AD165">IF($S165=1,IFERROR(INDEX(Summary!$L:$L,$AH165),0),0)</f>
        <v>0</v>
      </c>
      <c r="AE165" s="2">
        <f t="array" ref="AE165">IF($S165=1,IFERROR(INDEX(Summary!$M:$M,$AH165),0),0)</f>
        <v>0</v>
      </c>
      <c r="AF165" s="2">
        <f t="array" ref="AF165">IF($S165=1,IFERROR(INDEX(Summary!$N:$N,$AH165),0),0)</f>
        <v>0</v>
      </c>
      <c r="AG165">
        <f t="array" ref="AG165">IF($A165="","",IFERROR(INDEX(Summary!$BB:$BB,$AH165),0))</f>
        <v>10</v>
      </c>
      <c r="AH165">
        <f t="shared" si="26"/>
        <v>8</v>
      </c>
    </row>
    <row r="166" spans="1:34" hidden="1">
      <c r="A166" t="str">
        <f t="array" ref="A166">IFERROR(INDEX(Summary!$D:$D,$AH166)&amp;"","")</f>
        <v>FG00128</v>
      </c>
      <c r="B166" t="str">
        <f t="array" ref="B166">IF($A166="","",INDEX(Summary!$E:$E,$AH166))</f>
        <v>Jowar Atta (Stoneground) - 2kg</v>
      </c>
      <c r="C166" t="str">
        <f t="array" ref="C166">IF($A166="","",INDEX(Summary!$B:$B,$AH166))</f>
        <v>Atta</v>
      </c>
      <c r="D166" t="str">
        <f t="array" ref="D166">IF($A166="","",INDEX(Summary!$C:$C,$AH166))</f>
        <v>C6</v>
      </c>
      <c r="E166">
        <f t="array" ref="E166">IF($A166="","",INDEX(Summary!$F:$F,$AH166))</f>
        <v>2</v>
      </c>
      <c r="F166" t="str">
        <f t="array" ref="F166">IF($A166="","",INDEX(Summary!$BC:$BC,$AH166)&amp;"")</f>
        <v>P1 – Critical</v>
      </c>
      <c r="G166">
        <f t="shared" si="18"/>
        <v>1</v>
      </c>
      <c r="H166">
        <f t="shared" si="19"/>
        <v>1</v>
      </c>
      <c r="I166" t="str">
        <f t="array" ref="I166">IF($A166="","",IF(IFERROR(INDEX(Summary!$BA:$BA,$AH166),0)&lt;1,"Under 1 day",IF(INDEX(Summary!$BA:$BA,$AH166)&lt;3,"1-3 days",IF(INDEX(Summary!$BA:$BA,$AH166)&lt;7,"3-7 days","7+ days"))))</f>
        <v>1-3 days</v>
      </c>
      <c r="J166" t="str">
        <f t="array" ref="J166">IF($A166="","",IF(IFERROR(INDEX(Summary!$AX:$AX,$AH166),0)&lt;0.25,"0-25%",IF(INDEX(Summary!$AX:$AX,$AH166)&lt;0.5,"25-50%",IF(INDEX(Summary!$AX:$AX,$AH166)&lt;0.75,"50-75%","75-100%"))))</f>
        <v>25-50%</v>
      </c>
      <c r="K166" t="str">
        <f t="array" ref="K166">IF($A166="","",INDEX(Summary!$AY:$AY,$AH166)&amp;"")</f>
        <v>WIP</v>
      </c>
      <c r="L166" s="1">
        <f>IF($A166="","",Summary!$P$2+MOD(ROW()-2,30))</f>
        <v>46241</v>
      </c>
      <c r="M166">
        <f t="shared" si="20"/>
        <v>15</v>
      </c>
      <c r="N166">
        <f t="shared" si="21"/>
        <v>7</v>
      </c>
      <c r="O166" t="str">
        <f t="shared" si="22"/>
        <v>Aug-2026</v>
      </c>
      <c r="P166">
        <f t="shared" ca="1" si="23"/>
        <v>1</v>
      </c>
      <c r="Q166" s="2">
        <f t="array" ref="Q166">IF($A166="",0,IFERROR(INDEX(Summary!$P$3:$AS$67,$AH166-2,$M166),0))</f>
        <v>0</v>
      </c>
      <c r="R166" s="2">
        <f t="array" ref="R166">IF($A166="",0,ROUND(IFERROR(INDEX(Summary!$O:$O,$AH166),0)/30,0))</f>
        <v>112</v>
      </c>
      <c r="S166">
        <f t="shared" si="24"/>
        <v>0</v>
      </c>
      <c r="T166" s="2">
        <f t="array" ref="T166">IF($S166=1,IFERROR(INDEX(Summary!$O:$O,$AH166),0),0)</f>
        <v>0</v>
      </c>
      <c r="U166" s="2">
        <f t="array" ref="U166">IF($S166=1,IFERROR(INDEX(Summary!$AT:$AT,$AH166),0),0)</f>
        <v>0</v>
      </c>
      <c r="V166" s="2">
        <f t="shared" si="25"/>
        <v>0</v>
      </c>
      <c r="W166" s="2">
        <f t="array" ref="W166">IF($S166=1,IFERROR(INDEX(Summary!$AZ:$AZ,$AH166),0),0)</f>
        <v>0</v>
      </c>
      <c r="X166" s="3">
        <f t="array" ref="X166">IF($S166=1,IFERROR(INDEX(Summary!$BA:$BA,$AH166),0),0)</f>
        <v>0</v>
      </c>
      <c r="Y166" s="2">
        <f t="array" ref="Y166">IF($S166=1,IFERROR(INDEX(Summary!$G:$G,$AH166),0),0)</f>
        <v>0</v>
      </c>
      <c r="Z166" s="2">
        <f t="array" ref="Z166">IF($S166=1,IFERROR(INDEX(Summary!$H:$H,$AH166),0),0)</f>
        <v>0</v>
      </c>
      <c r="AA166" s="2">
        <f t="array" ref="AA166">IF($S166=1,IFERROR(INDEX(Summary!$I:$I,$AH166),0),0)</f>
        <v>0</v>
      </c>
      <c r="AB166" s="2">
        <f t="array" ref="AB166">IF($S166=1,IFERROR(INDEX(Summary!$J:$J,$AH166),0),0)</f>
        <v>0</v>
      </c>
      <c r="AC166" s="2">
        <f t="array" ref="AC166">IF($S166=1,IFERROR(INDEX(Summary!$K:$K,$AH166),0),0)</f>
        <v>0</v>
      </c>
      <c r="AD166" s="2">
        <f t="array" ref="AD166">IF($S166=1,IFERROR(INDEX(Summary!$L:$L,$AH166),0),0)</f>
        <v>0</v>
      </c>
      <c r="AE166" s="2">
        <f t="array" ref="AE166">IF($S166=1,IFERROR(INDEX(Summary!$M:$M,$AH166),0),0)</f>
        <v>0</v>
      </c>
      <c r="AF166" s="2">
        <f t="array" ref="AF166">IF($S166=1,IFERROR(INDEX(Summary!$N:$N,$AH166),0),0)</f>
        <v>0</v>
      </c>
      <c r="AG166">
        <f t="array" ref="AG166">IF($A166="","",IFERROR(INDEX(Summary!$BB:$BB,$AH166),0))</f>
        <v>10</v>
      </c>
      <c r="AH166">
        <f t="shared" si="26"/>
        <v>8</v>
      </c>
    </row>
    <row r="167" spans="1:34" hidden="1">
      <c r="A167" t="str">
        <f t="array" ref="A167">IFERROR(INDEX(Summary!$D:$D,$AH167)&amp;"","")</f>
        <v>FG00128</v>
      </c>
      <c r="B167" t="str">
        <f t="array" ref="B167">IF($A167="","",INDEX(Summary!$E:$E,$AH167))</f>
        <v>Jowar Atta (Stoneground) - 2kg</v>
      </c>
      <c r="C167" t="str">
        <f t="array" ref="C167">IF($A167="","",INDEX(Summary!$B:$B,$AH167))</f>
        <v>Atta</v>
      </c>
      <c r="D167" t="str">
        <f t="array" ref="D167">IF($A167="","",INDEX(Summary!$C:$C,$AH167))</f>
        <v>C6</v>
      </c>
      <c r="E167">
        <f t="array" ref="E167">IF($A167="","",INDEX(Summary!$F:$F,$AH167))</f>
        <v>2</v>
      </c>
      <c r="F167" t="str">
        <f t="array" ref="F167">IF($A167="","",INDEX(Summary!$BC:$BC,$AH167)&amp;"")</f>
        <v>P1 – Critical</v>
      </c>
      <c r="G167">
        <f t="shared" si="18"/>
        <v>1</v>
      </c>
      <c r="H167">
        <f t="shared" si="19"/>
        <v>1</v>
      </c>
      <c r="I167" t="str">
        <f t="array" ref="I167">IF($A167="","",IF(IFERROR(INDEX(Summary!$BA:$BA,$AH167),0)&lt;1,"Under 1 day",IF(INDEX(Summary!$BA:$BA,$AH167)&lt;3,"1-3 days",IF(INDEX(Summary!$BA:$BA,$AH167)&lt;7,"3-7 days","7+ days"))))</f>
        <v>1-3 days</v>
      </c>
      <c r="J167" t="str">
        <f t="array" ref="J167">IF($A167="","",IF(IFERROR(INDEX(Summary!$AX:$AX,$AH167),0)&lt;0.25,"0-25%",IF(INDEX(Summary!$AX:$AX,$AH167)&lt;0.5,"25-50%",IF(INDEX(Summary!$AX:$AX,$AH167)&lt;0.75,"50-75%","75-100%"))))</f>
        <v>25-50%</v>
      </c>
      <c r="K167" t="str">
        <f t="array" ref="K167">IF($A167="","",INDEX(Summary!$AY:$AY,$AH167)&amp;"")</f>
        <v>WIP</v>
      </c>
      <c r="L167" s="1">
        <f>IF($A167="","",Summary!$P$2+MOD(ROW()-2,30))</f>
        <v>46242</v>
      </c>
      <c r="M167">
        <f t="shared" si="20"/>
        <v>16</v>
      </c>
      <c r="N167">
        <f t="shared" si="21"/>
        <v>8</v>
      </c>
      <c r="O167" t="str">
        <f t="shared" si="22"/>
        <v>Aug-2026</v>
      </c>
      <c r="P167">
        <f t="shared" ca="1" si="23"/>
        <v>1</v>
      </c>
      <c r="Q167" s="2">
        <f t="array" ref="Q167">IF($A167="",0,IFERROR(INDEX(Summary!$P$3:$AS$67,$AH167-2,$M167),0))</f>
        <v>0</v>
      </c>
      <c r="R167" s="2">
        <f t="array" ref="R167">IF($A167="",0,ROUND(IFERROR(INDEX(Summary!$O:$O,$AH167),0)/30,0))</f>
        <v>112</v>
      </c>
      <c r="S167">
        <f t="shared" si="24"/>
        <v>0</v>
      </c>
      <c r="T167" s="2">
        <f t="array" ref="T167">IF($S167=1,IFERROR(INDEX(Summary!$O:$O,$AH167),0),0)</f>
        <v>0</v>
      </c>
      <c r="U167" s="2">
        <f t="array" ref="U167">IF($S167=1,IFERROR(INDEX(Summary!$AT:$AT,$AH167),0),0)</f>
        <v>0</v>
      </c>
      <c r="V167" s="2">
        <f t="shared" si="25"/>
        <v>0</v>
      </c>
      <c r="W167" s="2">
        <f t="array" ref="W167">IF($S167=1,IFERROR(INDEX(Summary!$AZ:$AZ,$AH167),0),0)</f>
        <v>0</v>
      </c>
      <c r="X167" s="3">
        <f t="array" ref="X167">IF($S167=1,IFERROR(INDEX(Summary!$BA:$BA,$AH167),0),0)</f>
        <v>0</v>
      </c>
      <c r="Y167" s="2">
        <f t="array" ref="Y167">IF($S167=1,IFERROR(INDEX(Summary!$G:$G,$AH167),0),0)</f>
        <v>0</v>
      </c>
      <c r="Z167" s="2">
        <f t="array" ref="Z167">IF($S167=1,IFERROR(INDEX(Summary!$H:$H,$AH167),0),0)</f>
        <v>0</v>
      </c>
      <c r="AA167" s="2">
        <f t="array" ref="AA167">IF($S167=1,IFERROR(INDEX(Summary!$I:$I,$AH167),0),0)</f>
        <v>0</v>
      </c>
      <c r="AB167" s="2">
        <f t="array" ref="AB167">IF($S167=1,IFERROR(INDEX(Summary!$J:$J,$AH167),0),0)</f>
        <v>0</v>
      </c>
      <c r="AC167" s="2">
        <f t="array" ref="AC167">IF($S167=1,IFERROR(INDEX(Summary!$K:$K,$AH167),0),0)</f>
        <v>0</v>
      </c>
      <c r="AD167" s="2">
        <f t="array" ref="AD167">IF($S167=1,IFERROR(INDEX(Summary!$L:$L,$AH167),0),0)</f>
        <v>0</v>
      </c>
      <c r="AE167" s="2">
        <f t="array" ref="AE167">IF($S167=1,IFERROR(INDEX(Summary!$M:$M,$AH167),0),0)</f>
        <v>0</v>
      </c>
      <c r="AF167" s="2">
        <f t="array" ref="AF167">IF($S167=1,IFERROR(INDEX(Summary!$N:$N,$AH167),0),0)</f>
        <v>0</v>
      </c>
      <c r="AG167">
        <f t="array" ref="AG167">IF($A167="","",IFERROR(INDEX(Summary!$BB:$BB,$AH167),0))</f>
        <v>10</v>
      </c>
      <c r="AH167">
        <f t="shared" si="26"/>
        <v>8</v>
      </c>
    </row>
    <row r="168" spans="1:34" hidden="1">
      <c r="A168" t="str">
        <f t="array" ref="A168">IFERROR(INDEX(Summary!$D:$D,$AH168)&amp;"","")</f>
        <v>FG00128</v>
      </c>
      <c r="B168" t="str">
        <f t="array" ref="B168">IF($A168="","",INDEX(Summary!$E:$E,$AH168))</f>
        <v>Jowar Atta (Stoneground) - 2kg</v>
      </c>
      <c r="C168" t="str">
        <f t="array" ref="C168">IF($A168="","",INDEX(Summary!$B:$B,$AH168))</f>
        <v>Atta</v>
      </c>
      <c r="D168" t="str">
        <f t="array" ref="D168">IF($A168="","",INDEX(Summary!$C:$C,$AH168))</f>
        <v>C6</v>
      </c>
      <c r="E168">
        <f t="array" ref="E168">IF($A168="","",INDEX(Summary!$F:$F,$AH168))</f>
        <v>2</v>
      </c>
      <c r="F168" t="str">
        <f t="array" ref="F168">IF($A168="","",INDEX(Summary!$BC:$BC,$AH168)&amp;"")</f>
        <v>P1 – Critical</v>
      </c>
      <c r="G168">
        <f t="shared" si="18"/>
        <v>1</v>
      </c>
      <c r="H168">
        <f t="shared" si="19"/>
        <v>1</v>
      </c>
      <c r="I168" t="str">
        <f t="array" ref="I168">IF($A168="","",IF(IFERROR(INDEX(Summary!$BA:$BA,$AH168),0)&lt;1,"Under 1 day",IF(INDEX(Summary!$BA:$BA,$AH168)&lt;3,"1-3 days",IF(INDEX(Summary!$BA:$BA,$AH168)&lt;7,"3-7 days","7+ days"))))</f>
        <v>1-3 days</v>
      </c>
      <c r="J168" t="str">
        <f t="array" ref="J168">IF($A168="","",IF(IFERROR(INDEX(Summary!$AX:$AX,$AH168),0)&lt;0.25,"0-25%",IF(INDEX(Summary!$AX:$AX,$AH168)&lt;0.5,"25-50%",IF(INDEX(Summary!$AX:$AX,$AH168)&lt;0.75,"50-75%","75-100%"))))</f>
        <v>25-50%</v>
      </c>
      <c r="K168" t="str">
        <f t="array" ref="K168">IF($A168="","",INDEX(Summary!$AY:$AY,$AH168)&amp;"")</f>
        <v>WIP</v>
      </c>
      <c r="L168" s="1">
        <f>IF($A168="","",Summary!$P$2+MOD(ROW()-2,30))</f>
        <v>46243</v>
      </c>
      <c r="M168">
        <f t="shared" si="20"/>
        <v>17</v>
      </c>
      <c r="N168">
        <f t="shared" si="21"/>
        <v>9</v>
      </c>
      <c r="O168" t="str">
        <f t="shared" si="22"/>
        <v>Aug-2026</v>
      </c>
      <c r="P168">
        <f t="shared" ca="1" si="23"/>
        <v>1</v>
      </c>
      <c r="Q168" s="2">
        <f t="array" ref="Q168">IF($A168="",0,IFERROR(INDEX(Summary!$P$3:$AS$67,$AH168-2,$M168),0))</f>
        <v>0</v>
      </c>
      <c r="R168" s="2">
        <f t="array" ref="R168">IF($A168="",0,ROUND(IFERROR(INDEX(Summary!$O:$O,$AH168),0)/30,0))</f>
        <v>112</v>
      </c>
      <c r="S168">
        <f t="shared" si="24"/>
        <v>0</v>
      </c>
      <c r="T168" s="2">
        <f t="array" ref="T168">IF($S168=1,IFERROR(INDEX(Summary!$O:$O,$AH168),0),0)</f>
        <v>0</v>
      </c>
      <c r="U168" s="2">
        <f t="array" ref="U168">IF($S168=1,IFERROR(INDEX(Summary!$AT:$AT,$AH168),0),0)</f>
        <v>0</v>
      </c>
      <c r="V168" s="2">
        <f t="shared" si="25"/>
        <v>0</v>
      </c>
      <c r="W168" s="2">
        <f t="array" ref="W168">IF($S168=1,IFERROR(INDEX(Summary!$AZ:$AZ,$AH168),0),0)</f>
        <v>0</v>
      </c>
      <c r="X168" s="3">
        <f t="array" ref="X168">IF($S168=1,IFERROR(INDEX(Summary!$BA:$BA,$AH168),0),0)</f>
        <v>0</v>
      </c>
      <c r="Y168" s="2">
        <f t="array" ref="Y168">IF($S168=1,IFERROR(INDEX(Summary!$G:$G,$AH168),0),0)</f>
        <v>0</v>
      </c>
      <c r="Z168" s="2">
        <f t="array" ref="Z168">IF($S168=1,IFERROR(INDEX(Summary!$H:$H,$AH168),0),0)</f>
        <v>0</v>
      </c>
      <c r="AA168" s="2">
        <f t="array" ref="AA168">IF($S168=1,IFERROR(INDEX(Summary!$I:$I,$AH168),0),0)</f>
        <v>0</v>
      </c>
      <c r="AB168" s="2">
        <f t="array" ref="AB168">IF($S168=1,IFERROR(INDEX(Summary!$J:$J,$AH168),0),0)</f>
        <v>0</v>
      </c>
      <c r="AC168" s="2">
        <f t="array" ref="AC168">IF($S168=1,IFERROR(INDEX(Summary!$K:$K,$AH168),0),0)</f>
        <v>0</v>
      </c>
      <c r="AD168" s="2">
        <f t="array" ref="AD168">IF($S168=1,IFERROR(INDEX(Summary!$L:$L,$AH168),0),0)</f>
        <v>0</v>
      </c>
      <c r="AE168" s="2">
        <f t="array" ref="AE168">IF($S168=1,IFERROR(INDEX(Summary!$M:$M,$AH168),0),0)</f>
        <v>0</v>
      </c>
      <c r="AF168" s="2">
        <f t="array" ref="AF168">IF($S168=1,IFERROR(INDEX(Summary!$N:$N,$AH168),0),0)</f>
        <v>0</v>
      </c>
      <c r="AG168">
        <f t="array" ref="AG168">IF($A168="","",IFERROR(INDEX(Summary!$BB:$BB,$AH168),0))</f>
        <v>10</v>
      </c>
      <c r="AH168">
        <f t="shared" si="26"/>
        <v>8</v>
      </c>
    </row>
    <row r="169" spans="1:34" hidden="1">
      <c r="A169" t="str">
        <f t="array" ref="A169">IFERROR(INDEX(Summary!$D:$D,$AH169)&amp;"","")</f>
        <v>FG00128</v>
      </c>
      <c r="B169" t="str">
        <f t="array" ref="B169">IF($A169="","",INDEX(Summary!$E:$E,$AH169))</f>
        <v>Jowar Atta (Stoneground) - 2kg</v>
      </c>
      <c r="C169" t="str">
        <f t="array" ref="C169">IF($A169="","",INDEX(Summary!$B:$B,$AH169))</f>
        <v>Atta</v>
      </c>
      <c r="D169" t="str">
        <f t="array" ref="D169">IF($A169="","",INDEX(Summary!$C:$C,$AH169))</f>
        <v>C6</v>
      </c>
      <c r="E169">
        <f t="array" ref="E169">IF($A169="","",INDEX(Summary!$F:$F,$AH169))</f>
        <v>2</v>
      </c>
      <c r="F169" t="str">
        <f t="array" ref="F169">IF($A169="","",INDEX(Summary!$BC:$BC,$AH169)&amp;"")</f>
        <v>P1 – Critical</v>
      </c>
      <c r="G169">
        <f t="shared" si="18"/>
        <v>1</v>
      </c>
      <c r="H169">
        <f t="shared" si="19"/>
        <v>1</v>
      </c>
      <c r="I169" t="str">
        <f t="array" ref="I169">IF($A169="","",IF(IFERROR(INDEX(Summary!$BA:$BA,$AH169),0)&lt;1,"Under 1 day",IF(INDEX(Summary!$BA:$BA,$AH169)&lt;3,"1-3 days",IF(INDEX(Summary!$BA:$BA,$AH169)&lt;7,"3-7 days","7+ days"))))</f>
        <v>1-3 days</v>
      </c>
      <c r="J169" t="str">
        <f t="array" ref="J169">IF($A169="","",IF(IFERROR(INDEX(Summary!$AX:$AX,$AH169),0)&lt;0.25,"0-25%",IF(INDEX(Summary!$AX:$AX,$AH169)&lt;0.5,"25-50%",IF(INDEX(Summary!$AX:$AX,$AH169)&lt;0.75,"50-75%","75-100%"))))</f>
        <v>25-50%</v>
      </c>
      <c r="K169" t="str">
        <f t="array" ref="K169">IF($A169="","",INDEX(Summary!$AY:$AY,$AH169)&amp;"")</f>
        <v>WIP</v>
      </c>
      <c r="L169" s="1">
        <f>IF($A169="","",Summary!$P$2+MOD(ROW()-2,30))</f>
        <v>46244</v>
      </c>
      <c r="M169">
        <f t="shared" si="20"/>
        <v>18</v>
      </c>
      <c r="N169">
        <f t="shared" si="21"/>
        <v>10</v>
      </c>
      <c r="O169" t="str">
        <f t="shared" si="22"/>
        <v>Aug-2026</v>
      </c>
      <c r="P169">
        <f t="shared" ca="1" si="23"/>
        <v>1</v>
      </c>
      <c r="Q169" s="2">
        <f t="array" ref="Q169">IF($A169="",0,IFERROR(INDEX(Summary!$P$3:$AS$67,$AH169-2,$M169),0))</f>
        <v>0</v>
      </c>
      <c r="R169" s="2">
        <f t="array" ref="R169">IF($A169="",0,ROUND(IFERROR(INDEX(Summary!$O:$O,$AH169),0)/30,0))</f>
        <v>112</v>
      </c>
      <c r="S169">
        <f t="shared" si="24"/>
        <v>0</v>
      </c>
      <c r="T169" s="2">
        <f t="array" ref="T169">IF($S169=1,IFERROR(INDEX(Summary!$O:$O,$AH169),0),0)</f>
        <v>0</v>
      </c>
      <c r="U169" s="2">
        <f t="array" ref="U169">IF($S169=1,IFERROR(INDEX(Summary!$AT:$AT,$AH169),0),0)</f>
        <v>0</v>
      </c>
      <c r="V169" s="2">
        <f t="shared" si="25"/>
        <v>0</v>
      </c>
      <c r="W169" s="2">
        <f t="array" ref="W169">IF($S169=1,IFERROR(INDEX(Summary!$AZ:$AZ,$AH169),0),0)</f>
        <v>0</v>
      </c>
      <c r="X169" s="3">
        <f t="array" ref="X169">IF($S169=1,IFERROR(INDEX(Summary!$BA:$BA,$AH169),0),0)</f>
        <v>0</v>
      </c>
      <c r="Y169" s="2">
        <f t="array" ref="Y169">IF($S169=1,IFERROR(INDEX(Summary!$G:$G,$AH169),0),0)</f>
        <v>0</v>
      </c>
      <c r="Z169" s="2">
        <f t="array" ref="Z169">IF($S169=1,IFERROR(INDEX(Summary!$H:$H,$AH169),0),0)</f>
        <v>0</v>
      </c>
      <c r="AA169" s="2">
        <f t="array" ref="AA169">IF($S169=1,IFERROR(INDEX(Summary!$I:$I,$AH169),0),0)</f>
        <v>0</v>
      </c>
      <c r="AB169" s="2">
        <f t="array" ref="AB169">IF($S169=1,IFERROR(INDEX(Summary!$J:$J,$AH169),0),0)</f>
        <v>0</v>
      </c>
      <c r="AC169" s="2">
        <f t="array" ref="AC169">IF($S169=1,IFERROR(INDEX(Summary!$K:$K,$AH169),0),0)</f>
        <v>0</v>
      </c>
      <c r="AD169" s="2">
        <f t="array" ref="AD169">IF($S169=1,IFERROR(INDEX(Summary!$L:$L,$AH169),0),0)</f>
        <v>0</v>
      </c>
      <c r="AE169" s="2">
        <f t="array" ref="AE169">IF($S169=1,IFERROR(INDEX(Summary!$M:$M,$AH169),0),0)</f>
        <v>0</v>
      </c>
      <c r="AF169" s="2">
        <f t="array" ref="AF169">IF($S169=1,IFERROR(INDEX(Summary!$N:$N,$AH169),0),0)</f>
        <v>0</v>
      </c>
      <c r="AG169">
        <f t="array" ref="AG169">IF($A169="","",IFERROR(INDEX(Summary!$BB:$BB,$AH169),0))</f>
        <v>10</v>
      </c>
      <c r="AH169">
        <f t="shared" si="26"/>
        <v>8</v>
      </c>
    </row>
    <row r="170" spans="1:34" hidden="1">
      <c r="A170" t="str">
        <f t="array" ref="A170">IFERROR(INDEX(Summary!$D:$D,$AH170)&amp;"","")</f>
        <v>FG00128</v>
      </c>
      <c r="B170" t="str">
        <f t="array" ref="B170">IF($A170="","",INDEX(Summary!$E:$E,$AH170))</f>
        <v>Jowar Atta (Stoneground) - 2kg</v>
      </c>
      <c r="C170" t="str">
        <f t="array" ref="C170">IF($A170="","",INDEX(Summary!$B:$B,$AH170))</f>
        <v>Atta</v>
      </c>
      <c r="D170" t="str">
        <f t="array" ref="D170">IF($A170="","",INDEX(Summary!$C:$C,$AH170))</f>
        <v>C6</v>
      </c>
      <c r="E170">
        <f t="array" ref="E170">IF($A170="","",INDEX(Summary!$F:$F,$AH170))</f>
        <v>2</v>
      </c>
      <c r="F170" t="str">
        <f t="array" ref="F170">IF($A170="","",INDEX(Summary!$BC:$BC,$AH170)&amp;"")</f>
        <v>P1 – Critical</v>
      </c>
      <c r="G170">
        <f t="shared" si="18"/>
        <v>1</v>
      </c>
      <c r="H170">
        <f t="shared" si="19"/>
        <v>1</v>
      </c>
      <c r="I170" t="str">
        <f t="array" ref="I170">IF($A170="","",IF(IFERROR(INDEX(Summary!$BA:$BA,$AH170),0)&lt;1,"Under 1 day",IF(INDEX(Summary!$BA:$BA,$AH170)&lt;3,"1-3 days",IF(INDEX(Summary!$BA:$BA,$AH170)&lt;7,"3-7 days","7+ days"))))</f>
        <v>1-3 days</v>
      </c>
      <c r="J170" t="str">
        <f t="array" ref="J170">IF($A170="","",IF(IFERROR(INDEX(Summary!$AX:$AX,$AH170),0)&lt;0.25,"0-25%",IF(INDEX(Summary!$AX:$AX,$AH170)&lt;0.5,"25-50%",IF(INDEX(Summary!$AX:$AX,$AH170)&lt;0.75,"50-75%","75-100%"))))</f>
        <v>25-50%</v>
      </c>
      <c r="K170" t="str">
        <f t="array" ref="K170">IF($A170="","",INDEX(Summary!$AY:$AY,$AH170)&amp;"")</f>
        <v>WIP</v>
      </c>
      <c r="L170" s="1">
        <f>IF($A170="","",Summary!$P$2+MOD(ROW()-2,30))</f>
        <v>46245</v>
      </c>
      <c r="M170">
        <f t="shared" si="20"/>
        <v>19</v>
      </c>
      <c r="N170">
        <f t="shared" si="21"/>
        <v>11</v>
      </c>
      <c r="O170" t="str">
        <f t="shared" si="22"/>
        <v>Aug-2026</v>
      </c>
      <c r="P170">
        <f t="shared" ca="1" si="23"/>
        <v>1</v>
      </c>
      <c r="Q170" s="2">
        <f t="array" ref="Q170">IF($A170="",0,IFERROR(INDEX(Summary!$P$3:$AS$67,$AH170-2,$M170),0))</f>
        <v>0</v>
      </c>
      <c r="R170" s="2">
        <f t="array" ref="R170">IF($A170="",0,ROUND(IFERROR(INDEX(Summary!$O:$O,$AH170),0)/30,0))</f>
        <v>112</v>
      </c>
      <c r="S170">
        <f t="shared" si="24"/>
        <v>0</v>
      </c>
      <c r="T170" s="2">
        <f t="array" ref="T170">IF($S170=1,IFERROR(INDEX(Summary!$O:$O,$AH170),0),0)</f>
        <v>0</v>
      </c>
      <c r="U170" s="2">
        <f t="array" ref="U170">IF($S170=1,IFERROR(INDEX(Summary!$AT:$AT,$AH170),0),0)</f>
        <v>0</v>
      </c>
      <c r="V170" s="2">
        <f t="shared" si="25"/>
        <v>0</v>
      </c>
      <c r="W170" s="2">
        <f t="array" ref="W170">IF($S170=1,IFERROR(INDEX(Summary!$AZ:$AZ,$AH170),0),0)</f>
        <v>0</v>
      </c>
      <c r="X170" s="3">
        <f t="array" ref="X170">IF($S170=1,IFERROR(INDEX(Summary!$BA:$BA,$AH170),0),0)</f>
        <v>0</v>
      </c>
      <c r="Y170" s="2">
        <f t="array" ref="Y170">IF($S170=1,IFERROR(INDEX(Summary!$G:$G,$AH170),0),0)</f>
        <v>0</v>
      </c>
      <c r="Z170" s="2">
        <f t="array" ref="Z170">IF($S170=1,IFERROR(INDEX(Summary!$H:$H,$AH170),0),0)</f>
        <v>0</v>
      </c>
      <c r="AA170" s="2">
        <f t="array" ref="AA170">IF($S170=1,IFERROR(INDEX(Summary!$I:$I,$AH170),0),0)</f>
        <v>0</v>
      </c>
      <c r="AB170" s="2">
        <f t="array" ref="AB170">IF($S170=1,IFERROR(INDEX(Summary!$J:$J,$AH170),0),0)</f>
        <v>0</v>
      </c>
      <c r="AC170" s="2">
        <f t="array" ref="AC170">IF($S170=1,IFERROR(INDEX(Summary!$K:$K,$AH170),0),0)</f>
        <v>0</v>
      </c>
      <c r="AD170" s="2">
        <f t="array" ref="AD170">IF($S170=1,IFERROR(INDEX(Summary!$L:$L,$AH170),0),0)</f>
        <v>0</v>
      </c>
      <c r="AE170" s="2">
        <f t="array" ref="AE170">IF($S170=1,IFERROR(INDEX(Summary!$M:$M,$AH170),0),0)</f>
        <v>0</v>
      </c>
      <c r="AF170" s="2">
        <f t="array" ref="AF170">IF($S170=1,IFERROR(INDEX(Summary!$N:$N,$AH170),0),0)</f>
        <v>0</v>
      </c>
      <c r="AG170">
        <f t="array" ref="AG170">IF($A170="","",IFERROR(INDEX(Summary!$BB:$BB,$AH170),0))</f>
        <v>10</v>
      </c>
      <c r="AH170">
        <f t="shared" si="26"/>
        <v>8</v>
      </c>
    </row>
    <row r="171" spans="1:34" hidden="1">
      <c r="A171" t="str">
        <f t="array" ref="A171">IFERROR(INDEX(Summary!$D:$D,$AH171)&amp;"","")</f>
        <v>FG00128</v>
      </c>
      <c r="B171" t="str">
        <f t="array" ref="B171">IF($A171="","",INDEX(Summary!$E:$E,$AH171))</f>
        <v>Jowar Atta (Stoneground) - 2kg</v>
      </c>
      <c r="C171" t="str">
        <f t="array" ref="C171">IF($A171="","",INDEX(Summary!$B:$B,$AH171))</f>
        <v>Atta</v>
      </c>
      <c r="D171" t="str">
        <f t="array" ref="D171">IF($A171="","",INDEX(Summary!$C:$C,$AH171))</f>
        <v>C6</v>
      </c>
      <c r="E171">
        <f t="array" ref="E171">IF($A171="","",INDEX(Summary!$F:$F,$AH171))</f>
        <v>2</v>
      </c>
      <c r="F171" t="str">
        <f t="array" ref="F171">IF($A171="","",INDEX(Summary!$BC:$BC,$AH171)&amp;"")</f>
        <v>P1 – Critical</v>
      </c>
      <c r="G171">
        <f t="shared" si="18"/>
        <v>1</v>
      </c>
      <c r="H171">
        <f t="shared" si="19"/>
        <v>1</v>
      </c>
      <c r="I171" t="str">
        <f t="array" ref="I171">IF($A171="","",IF(IFERROR(INDEX(Summary!$BA:$BA,$AH171),0)&lt;1,"Under 1 day",IF(INDEX(Summary!$BA:$BA,$AH171)&lt;3,"1-3 days",IF(INDEX(Summary!$BA:$BA,$AH171)&lt;7,"3-7 days","7+ days"))))</f>
        <v>1-3 days</v>
      </c>
      <c r="J171" t="str">
        <f t="array" ref="J171">IF($A171="","",IF(IFERROR(INDEX(Summary!$AX:$AX,$AH171),0)&lt;0.25,"0-25%",IF(INDEX(Summary!$AX:$AX,$AH171)&lt;0.5,"25-50%",IF(INDEX(Summary!$AX:$AX,$AH171)&lt;0.75,"50-75%","75-100%"))))</f>
        <v>25-50%</v>
      </c>
      <c r="K171" t="str">
        <f t="array" ref="K171">IF($A171="","",INDEX(Summary!$AY:$AY,$AH171)&amp;"")</f>
        <v>WIP</v>
      </c>
      <c r="L171" s="1">
        <f>IF($A171="","",Summary!$P$2+MOD(ROW()-2,30))</f>
        <v>46246</v>
      </c>
      <c r="M171">
        <f t="shared" si="20"/>
        <v>20</v>
      </c>
      <c r="N171">
        <f t="shared" si="21"/>
        <v>12</v>
      </c>
      <c r="O171" t="str">
        <f t="shared" si="22"/>
        <v>Aug-2026</v>
      </c>
      <c r="P171">
        <f t="shared" ca="1" si="23"/>
        <v>1</v>
      </c>
      <c r="Q171" s="2">
        <f t="array" ref="Q171">IF($A171="",0,IFERROR(INDEX(Summary!$P$3:$AS$67,$AH171-2,$M171),0))</f>
        <v>0</v>
      </c>
      <c r="R171" s="2">
        <f t="array" ref="R171">IF($A171="",0,ROUND(IFERROR(INDEX(Summary!$O:$O,$AH171),0)/30,0))</f>
        <v>112</v>
      </c>
      <c r="S171">
        <f t="shared" si="24"/>
        <v>0</v>
      </c>
      <c r="T171" s="2">
        <f t="array" ref="T171">IF($S171=1,IFERROR(INDEX(Summary!$O:$O,$AH171),0),0)</f>
        <v>0</v>
      </c>
      <c r="U171" s="2">
        <f t="array" ref="U171">IF($S171=1,IFERROR(INDEX(Summary!$AT:$AT,$AH171),0),0)</f>
        <v>0</v>
      </c>
      <c r="V171" s="2">
        <f t="shared" si="25"/>
        <v>0</v>
      </c>
      <c r="W171" s="2">
        <f t="array" ref="W171">IF($S171=1,IFERROR(INDEX(Summary!$AZ:$AZ,$AH171),0),0)</f>
        <v>0</v>
      </c>
      <c r="X171" s="3">
        <f t="array" ref="X171">IF($S171=1,IFERROR(INDEX(Summary!$BA:$BA,$AH171),0),0)</f>
        <v>0</v>
      </c>
      <c r="Y171" s="2">
        <f t="array" ref="Y171">IF($S171=1,IFERROR(INDEX(Summary!$G:$G,$AH171),0),0)</f>
        <v>0</v>
      </c>
      <c r="Z171" s="2">
        <f t="array" ref="Z171">IF($S171=1,IFERROR(INDEX(Summary!$H:$H,$AH171),0),0)</f>
        <v>0</v>
      </c>
      <c r="AA171" s="2">
        <f t="array" ref="AA171">IF($S171=1,IFERROR(INDEX(Summary!$I:$I,$AH171),0),0)</f>
        <v>0</v>
      </c>
      <c r="AB171" s="2">
        <f t="array" ref="AB171">IF($S171=1,IFERROR(INDEX(Summary!$J:$J,$AH171),0),0)</f>
        <v>0</v>
      </c>
      <c r="AC171" s="2">
        <f t="array" ref="AC171">IF($S171=1,IFERROR(INDEX(Summary!$K:$K,$AH171),0),0)</f>
        <v>0</v>
      </c>
      <c r="AD171" s="2">
        <f t="array" ref="AD171">IF($S171=1,IFERROR(INDEX(Summary!$L:$L,$AH171),0),0)</f>
        <v>0</v>
      </c>
      <c r="AE171" s="2">
        <f t="array" ref="AE171">IF($S171=1,IFERROR(INDEX(Summary!$M:$M,$AH171),0),0)</f>
        <v>0</v>
      </c>
      <c r="AF171" s="2">
        <f t="array" ref="AF171">IF($S171=1,IFERROR(INDEX(Summary!$N:$N,$AH171),0),0)</f>
        <v>0</v>
      </c>
      <c r="AG171">
        <f t="array" ref="AG171">IF($A171="","",IFERROR(INDEX(Summary!$BB:$BB,$AH171),0))</f>
        <v>10</v>
      </c>
      <c r="AH171">
        <f t="shared" si="26"/>
        <v>8</v>
      </c>
    </row>
    <row r="172" spans="1:34" hidden="1">
      <c r="A172" t="str">
        <f t="array" ref="A172">IFERROR(INDEX(Summary!$D:$D,$AH172)&amp;"","")</f>
        <v>FG00128</v>
      </c>
      <c r="B172" t="str">
        <f t="array" ref="B172">IF($A172="","",INDEX(Summary!$E:$E,$AH172))</f>
        <v>Jowar Atta (Stoneground) - 2kg</v>
      </c>
      <c r="C172" t="str">
        <f t="array" ref="C172">IF($A172="","",INDEX(Summary!$B:$B,$AH172))</f>
        <v>Atta</v>
      </c>
      <c r="D172" t="str">
        <f t="array" ref="D172">IF($A172="","",INDEX(Summary!$C:$C,$AH172))</f>
        <v>C6</v>
      </c>
      <c r="E172">
        <f t="array" ref="E172">IF($A172="","",INDEX(Summary!$F:$F,$AH172))</f>
        <v>2</v>
      </c>
      <c r="F172" t="str">
        <f t="array" ref="F172">IF($A172="","",INDEX(Summary!$BC:$BC,$AH172)&amp;"")</f>
        <v>P1 – Critical</v>
      </c>
      <c r="G172">
        <f t="shared" si="18"/>
        <v>1</v>
      </c>
      <c r="H172">
        <f t="shared" si="19"/>
        <v>1</v>
      </c>
      <c r="I172" t="str">
        <f t="array" ref="I172">IF($A172="","",IF(IFERROR(INDEX(Summary!$BA:$BA,$AH172),0)&lt;1,"Under 1 day",IF(INDEX(Summary!$BA:$BA,$AH172)&lt;3,"1-3 days",IF(INDEX(Summary!$BA:$BA,$AH172)&lt;7,"3-7 days","7+ days"))))</f>
        <v>1-3 days</v>
      </c>
      <c r="J172" t="str">
        <f t="array" ref="J172">IF($A172="","",IF(IFERROR(INDEX(Summary!$AX:$AX,$AH172),0)&lt;0.25,"0-25%",IF(INDEX(Summary!$AX:$AX,$AH172)&lt;0.5,"25-50%",IF(INDEX(Summary!$AX:$AX,$AH172)&lt;0.75,"50-75%","75-100%"))))</f>
        <v>25-50%</v>
      </c>
      <c r="K172" t="str">
        <f t="array" ref="K172">IF($A172="","",INDEX(Summary!$AY:$AY,$AH172)&amp;"")</f>
        <v>WIP</v>
      </c>
      <c r="L172" s="1">
        <f>IF($A172="","",Summary!$P$2+MOD(ROW()-2,30))</f>
        <v>46247</v>
      </c>
      <c r="M172">
        <f t="shared" si="20"/>
        <v>21</v>
      </c>
      <c r="N172">
        <f t="shared" si="21"/>
        <v>13</v>
      </c>
      <c r="O172" t="str">
        <f t="shared" si="22"/>
        <v>Aug-2026</v>
      </c>
      <c r="P172">
        <f t="shared" ca="1" si="23"/>
        <v>1</v>
      </c>
      <c r="Q172" s="2">
        <f t="array" ref="Q172">IF($A172="",0,IFERROR(INDEX(Summary!$P$3:$AS$67,$AH172-2,$M172),0))</f>
        <v>0</v>
      </c>
      <c r="R172" s="2">
        <f t="array" ref="R172">IF($A172="",0,ROUND(IFERROR(INDEX(Summary!$O:$O,$AH172),0)/30,0))</f>
        <v>112</v>
      </c>
      <c r="S172">
        <f t="shared" si="24"/>
        <v>0</v>
      </c>
      <c r="T172" s="2">
        <f t="array" ref="T172">IF($S172=1,IFERROR(INDEX(Summary!$O:$O,$AH172),0),0)</f>
        <v>0</v>
      </c>
      <c r="U172" s="2">
        <f t="array" ref="U172">IF($S172=1,IFERROR(INDEX(Summary!$AT:$AT,$AH172),0),0)</f>
        <v>0</v>
      </c>
      <c r="V172" s="2">
        <f t="shared" si="25"/>
        <v>0</v>
      </c>
      <c r="W172" s="2">
        <f t="array" ref="W172">IF($S172=1,IFERROR(INDEX(Summary!$AZ:$AZ,$AH172),0),0)</f>
        <v>0</v>
      </c>
      <c r="X172" s="3">
        <f t="array" ref="X172">IF($S172=1,IFERROR(INDEX(Summary!$BA:$BA,$AH172),0),0)</f>
        <v>0</v>
      </c>
      <c r="Y172" s="2">
        <f t="array" ref="Y172">IF($S172=1,IFERROR(INDEX(Summary!$G:$G,$AH172),0),0)</f>
        <v>0</v>
      </c>
      <c r="Z172" s="2">
        <f t="array" ref="Z172">IF($S172=1,IFERROR(INDEX(Summary!$H:$H,$AH172),0),0)</f>
        <v>0</v>
      </c>
      <c r="AA172" s="2">
        <f t="array" ref="AA172">IF($S172=1,IFERROR(INDEX(Summary!$I:$I,$AH172),0),0)</f>
        <v>0</v>
      </c>
      <c r="AB172" s="2">
        <f t="array" ref="AB172">IF($S172=1,IFERROR(INDEX(Summary!$J:$J,$AH172),0),0)</f>
        <v>0</v>
      </c>
      <c r="AC172" s="2">
        <f t="array" ref="AC172">IF($S172=1,IFERROR(INDEX(Summary!$K:$K,$AH172),0),0)</f>
        <v>0</v>
      </c>
      <c r="AD172" s="2">
        <f t="array" ref="AD172">IF($S172=1,IFERROR(INDEX(Summary!$L:$L,$AH172),0),0)</f>
        <v>0</v>
      </c>
      <c r="AE172" s="2">
        <f t="array" ref="AE172">IF($S172=1,IFERROR(INDEX(Summary!$M:$M,$AH172),0),0)</f>
        <v>0</v>
      </c>
      <c r="AF172" s="2">
        <f t="array" ref="AF172">IF($S172=1,IFERROR(INDEX(Summary!$N:$N,$AH172),0),0)</f>
        <v>0</v>
      </c>
      <c r="AG172">
        <f t="array" ref="AG172">IF($A172="","",IFERROR(INDEX(Summary!$BB:$BB,$AH172),0))</f>
        <v>10</v>
      </c>
      <c r="AH172">
        <f t="shared" si="26"/>
        <v>8</v>
      </c>
    </row>
    <row r="173" spans="1:34" hidden="1">
      <c r="A173" t="str">
        <f t="array" ref="A173">IFERROR(INDEX(Summary!$D:$D,$AH173)&amp;"","")</f>
        <v>FG00128</v>
      </c>
      <c r="B173" t="str">
        <f t="array" ref="B173">IF($A173="","",INDEX(Summary!$E:$E,$AH173))</f>
        <v>Jowar Atta (Stoneground) - 2kg</v>
      </c>
      <c r="C173" t="str">
        <f t="array" ref="C173">IF($A173="","",INDEX(Summary!$B:$B,$AH173))</f>
        <v>Atta</v>
      </c>
      <c r="D173" t="str">
        <f t="array" ref="D173">IF($A173="","",INDEX(Summary!$C:$C,$AH173))</f>
        <v>C6</v>
      </c>
      <c r="E173">
        <f t="array" ref="E173">IF($A173="","",INDEX(Summary!$F:$F,$AH173))</f>
        <v>2</v>
      </c>
      <c r="F173" t="str">
        <f t="array" ref="F173">IF($A173="","",INDEX(Summary!$BC:$BC,$AH173)&amp;"")</f>
        <v>P1 – Critical</v>
      </c>
      <c r="G173">
        <f t="shared" si="18"/>
        <v>1</v>
      </c>
      <c r="H173">
        <f t="shared" si="19"/>
        <v>1</v>
      </c>
      <c r="I173" t="str">
        <f t="array" ref="I173">IF($A173="","",IF(IFERROR(INDEX(Summary!$BA:$BA,$AH173),0)&lt;1,"Under 1 day",IF(INDEX(Summary!$BA:$BA,$AH173)&lt;3,"1-3 days",IF(INDEX(Summary!$BA:$BA,$AH173)&lt;7,"3-7 days","7+ days"))))</f>
        <v>1-3 days</v>
      </c>
      <c r="J173" t="str">
        <f t="array" ref="J173">IF($A173="","",IF(IFERROR(INDEX(Summary!$AX:$AX,$AH173),0)&lt;0.25,"0-25%",IF(INDEX(Summary!$AX:$AX,$AH173)&lt;0.5,"25-50%",IF(INDEX(Summary!$AX:$AX,$AH173)&lt;0.75,"50-75%","75-100%"))))</f>
        <v>25-50%</v>
      </c>
      <c r="K173" t="str">
        <f t="array" ref="K173">IF($A173="","",INDEX(Summary!$AY:$AY,$AH173)&amp;"")</f>
        <v>WIP</v>
      </c>
      <c r="L173" s="1">
        <f>IF($A173="","",Summary!$P$2+MOD(ROW()-2,30))</f>
        <v>46248</v>
      </c>
      <c r="M173">
        <f t="shared" si="20"/>
        <v>22</v>
      </c>
      <c r="N173">
        <f t="shared" si="21"/>
        <v>14</v>
      </c>
      <c r="O173" t="str">
        <f t="shared" si="22"/>
        <v>Aug-2026</v>
      </c>
      <c r="P173">
        <f t="shared" ca="1" si="23"/>
        <v>1</v>
      </c>
      <c r="Q173" s="2">
        <f t="array" ref="Q173">IF($A173="",0,IFERROR(INDEX(Summary!$P$3:$AS$67,$AH173-2,$M173),0))</f>
        <v>0</v>
      </c>
      <c r="R173" s="2">
        <f t="array" ref="R173">IF($A173="",0,ROUND(IFERROR(INDEX(Summary!$O:$O,$AH173),0)/30,0))</f>
        <v>112</v>
      </c>
      <c r="S173">
        <f t="shared" si="24"/>
        <v>0</v>
      </c>
      <c r="T173" s="2">
        <f t="array" ref="T173">IF($S173=1,IFERROR(INDEX(Summary!$O:$O,$AH173),0),0)</f>
        <v>0</v>
      </c>
      <c r="U173" s="2">
        <f t="array" ref="U173">IF($S173=1,IFERROR(INDEX(Summary!$AT:$AT,$AH173),0),0)</f>
        <v>0</v>
      </c>
      <c r="V173" s="2">
        <f t="shared" si="25"/>
        <v>0</v>
      </c>
      <c r="W173" s="2">
        <f t="array" ref="W173">IF($S173=1,IFERROR(INDEX(Summary!$AZ:$AZ,$AH173),0),0)</f>
        <v>0</v>
      </c>
      <c r="X173" s="3">
        <f t="array" ref="X173">IF($S173=1,IFERROR(INDEX(Summary!$BA:$BA,$AH173),0),0)</f>
        <v>0</v>
      </c>
      <c r="Y173" s="2">
        <f t="array" ref="Y173">IF($S173=1,IFERROR(INDEX(Summary!$G:$G,$AH173),0),0)</f>
        <v>0</v>
      </c>
      <c r="Z173" s="2">
        <f t="array" ref="Z173">IF($S173=1,IFERROR(INDEX(Summary!$H:$H,$AH173),0),0)</f>
        <v>0</v>
      </c>
      <c r="AA173" s="2">
        <f t="array" ref="AA173">IF($S173=1,IFERROR(INDEX(Summary!$I:$I,$AH173),0),0)</f>
        <v>0</v>
      </c>
      <c r="AB173" s="2">
        <f t="array" ref="AB173">IF($S173=1,IFERROR(INDEX(Summary!$J:$J,$AH173),0),0)</f>
        <v>0</v>
      </c>
      <c r="AC173" s="2">
        <f t="array" ref="AC173">IF($S173=1,IFERROR(INDEX(Summary!$K:$K,$AH173),0),0)</f>
        <v>0</v>
      </c>
      <c r="AD173" s="2">
        <f t="array" ref="AD173">IF($S173=1,IFERROR(INDEX(Summary!$L:$L,$AH173),0),0)</f>
        <v>0</v>
      </c>
      <c r="AE173" s="2">
        <f t="array" ref="AE173">IF($S173=1,IFERROR(INDEX(Summary!$M:$M,$AH173),0),0)</f>
        <v>0</v>
      </c>
      <c r="AF173" s="2">
        <f t="array" ref="AF173">IF($S173=1,IFERROR(INDEX(Summary!$N:$N,$AH173),0),0)</f>
        <v>0</v>
      </c>
      <c r="AG173">
        <f t="array" ref="AG173">IF($A173="","",IFERROR(INDEX(Summary!$BB:$BB,$AH173),0))</f>
        <v>10</v>
      </c>
      <c r="AH173">
        <f t="shared" si="26"/>
        <v>8</v>
      </c>
    </row>
    <row r="174" spans="1:34" hidden="1">
      <c r="A174" t="str">
        <f t="array" ref="A174">IFERROR(INDEX(Summary!$D:$D,$AH174)&amp;"","")</f>
        <v>FG00128</v>
      </c>
      <c r="B174" t="str">
        <f t="array" ref="B174">IF($A174="","",INDEX(Summary!$E:$E,$AH174))</f>
        <v>Jowar Atta (Stoneground) - 2kg</v>
      </c>
      <c r="C174" t="str">
        <f t="array" ref="C174">IF($A174="","",INDEX(Summary!$B:$B,$AH174))</f>
        <v>Atta</v>
      </c>
      <c r="D174" t="str">
        <f t="array" ref="D174">IF($A174="","",INDEX(Summary!$C:$C,$AH174))</f>
        <v>C6</v>
      </c>
      <c r="E174">
        <f t="array" ref="E174">IF($A174="","",INDEX(Summary!$F:$F,$AH174))</f>
        <v>2</v>
      </c>
      <c r="F174" t="str">
        <f t="array" ref="F174">IF($A174="","",INDEX(Summary!$BC:$BC,$AH174)&amp;"")</f>
        <v>P1 – Critical</v>
      </c>
      <c r="G174">
        <f t="shared" si="18"/>
        <v>1</v>
      </c>
      <c r="H174">
        <f t="shared" si="19"/>
        <v>1</v>
      </c>
      <c r="I174" t="str">
        <f t="array" ref="I174">IF($A174="","",IF(IFERROR(INDEX(Summary!$BA:$BA,$AH174),0)&lt;1,"Under 1 day",IF(INDEX(Summary!$BA:$BA,$AH174)&lt;3,"1-3 days",IF(INDEX(Summary!$BA:$BA,$AH174)&lt;7,"3-7 days","7+ days"))))</f>
        <v>1-3 days</v>
      </c>
      <c r="J174" t="str">
        <f t="array" ref="J174">IF($A174="","",IF(IFERROR(INDEX(Summary!$AX:$AX,$AH174),0)&lt;0.25,"0-25%",IF(INDEX(Summary!$AX:$AX,$AH174)&lt;0.5,"25-50%",IF(INDEX(Summary!$AX:$AX,$AH174)&lt;0.75,"50-75%","75-100%"))))</f>
        <v>25-50%</v>
      </c>
      <c r="K174" t="str">
        <f t="array" ref="K174">IF($A174="","",INDEX(Summary!$AY:$AY,$AH174)&amp;"")</f>
        <v>WIP</v>
      </c>
      <c r="L174" s="1">
        <f>IF($A174="","",Summary!$P$2+MOD(ROW()-2,30))</f>
        <v>46249</v>
      </c>
      <c r="M174">
        <f t="shared" si="20"/>
        <v>23</v>
      </c>
      <c r="N174">
        <f t="shared" si="21"/>
        <v>15</v>
      </c>
      <c r="O174" t="str">
        <f t="shared" si="22"/>
        <v>Aug-2026</v>
      </c>
      <c r="P174">
        <f t="shared" ca="1" si="23"/>
        <v>1</v>
      </c>
      <c r="Q174" s="2">
        <f t="array" ref="Q174">IF($A174="",0,IFERROR(INDEX(Summary!$P$3:$AS$67,$AH174-2,$M174),0))</f>
        <v>0</v>
      </c>
      <c r="R174" s="2">
        <f t="array" ref="R174">IF($A174="",0,ROUND(IFERROR(INDEX(Summary!$O:$O,$AH174),0)/30,0))</f>
        <v>112</v>
      </c>
      <c r="S174">
        <f t="shared" si="24"/>
        <v>0</v>
      </c>
      <c r="T174" s="2">
        <f t="array" ref="T174">IF($S174=1,IFERROR(INDEX(Summary!$O:$O,$AH174),0),0)</f>
        <v>0</v>
      </c>
      <c r="U174" s="2">
        <f t="array" ref="U174">IF($S174=1,IFERROR(INDEX(Summary!$AT:$AT,$AH174),0),0)</f>
        <v>0</v>
      </c>
      <c r="V174" s="2">
        <f t="shared" si="25"/>
        <v>0</v>
      </c>
      <c r="W174" s="2">
        <f t="array" ref="W174">IF($S174=1,IFERROR(INDEX(Summary!$AZ:$AZ,$AH174),0),0)</f>
        <v>0</v>
      </c>
      <c r="X174" s="3">
        <f t="array" ref="X174">IF($S174=1,IFERROR(INDEX(Summary!$BA:$BA,$AH174),0),0)</f>
        <v>0</v>
      </c>
      <c r="Y174" s="2">
        <f t="array" ref="Y174">IF($S174=1,IFERROR(INDEX(Summary!$G:$G,$AH174),0),0)</f>
        <v>0</v>
      </c>
      <c r="Z174" s="2">
        <f t="array" ref="Z174">IF($S174=1,IFERROR(INDEX(Summary!$H:$H,$AH174),0),0)</f>
        <v>0</v>
      </c>
      <c r="AA174" s="2">
        <f t="array" ref="AA174">IF($S174=1,IFERROR(INDEX(Summary!$I:$I,$AH174),0),0)</f>
        <v>0</v>
      </c>
      <c r="AB174" s="2">
        <f t="array" ref="AB174">IF($S174=1,IFERROR(INDEX(Summary!$J:$J,$AH174),0),0)</f>
        <v>0</v>
      </c>
      <c r="AC174" s="2">
        <f t="array" ref="AC174">IF($S174=1,IFERROR(INDEX(Summary!$K:$K,$AH174),0),0)</f>
        <v>0</v>
      </c>
      <c r="AD174" s="2">
        <f t="array" ref="AD174">IF($S174=1,IFERROR(INDEX(Summary!$L:$L,$AH174),0),0)</f>
        <v>0</v>
      </c>
      <c r="AE174" s="2">
        <f t="array" ref="AE174">IF($S174=1,IFERROR(INDEX(Summary!$M:$M,$AH174),0),0)</f>
        <v>0</v>
      </c>
      <c r="AF174" s="2">
        <f t="array" ref="AF174">IF($S174=1,IFERROR(INDEX(Summary!$N:$N,$AH174),0),0)</f>
        <v>0</v>
      </c>
      <c r="AG174">
        <f t="array" ref="AG174">IF($A174="","",IFERROR(INDEX(Summary!$BB:$BB,$AH174),0))</f>
        <v>10</v>
      </c>
      <c r="AH174">
        <f t="shared" si="26"/>
        <v>8</v>
      </c>
    </row>
    <row r="175" spans="1:34" hidden="1">
      <c r="A175" t="str">
        <f t="array" ref="A175">IFERROR(INDEX(Summary!$D:$D,$AH175)&amp;"","")</f>
        <v>FG00128</v>
      </c>
      <c r="B175" t="str">
        <f t="array" ref="B175">IF($A175="","",INDEX(Summary!$E:$E,$AH175))</f>
        <v>Jowar Atta (Stoneground) - 2kg</v>
      </c>
      <c r="C175" t="str">
        <f t="array" ref="C175">IF($A175="","",INDEX(Summary!$B:$B,$AH175))</f>
        <v>Atta</v>
      </c>
      <c r="D175" t="str">
        <f t="array" ref="D175">IF($A175="","",INDEX(Summary!$C:$C,$AH175))</f>
        <v>C6</v>
      </c>
      <c r="E175">
        <f t="array" ref="E175">IF($A175="","",INDEX(Summary!$F:$F,$AH175))</f>
        <v>2</v>
      </c>
      <c r="F175" t="str">
        <f t="array" ref="F175">IF($A175="","",INDEX(Summary!$BC:$BC,$AH175)&amp;"")</f>
        <v>P1 – Critical</v>
      </c>
      <c r="G175">
        <f t="shared" si="18"/>
        <v>1</v>
      </c>
      <c r="H175">
        <f t="shared" si="19"/>
        <v>1</v>
      </c>
      <c r="I175" t="str">
        <f t="array" ref="I175">IF($A175="","",IF(IFERROR(INDEX(Summary!$BA:$BA,$AH175),0)&lt;1,"Under 1 day",IF(INDEX(Summary!$BA:$BA,$AH175)&lt;3,"1-3 days",IF(INDEX(Summary!$BA:$BA,$AH175)&lt;7,"3-7 days","7+ days"))))</f>
        <v>1-3 days</v>
      </c>
      <c r="J175" t="str">
        <f t="array" ref="J175">IF($A175="","",IF(IFERROR(INDEX(Summary!$AX:$AX,$AH175),0)&lt;0.25,"0-25%",IF(INDEX(Summary!$AX:$AX,$AH175)&lt;0.5,"25-50%",IF(INDEX(Summary!$AX:$AX,$AH175)&lt;0.75,"50-75%","75-100%"))))</f>
        <v>25-50%</v>
      </c>
      <c r="K175" t="str">
        <f t="array" ref="K175">IF($A175="","",INDEX(Summary!$AY:$AY,$AH175)&amp;"")</f>
        <v>WIP</v>
      </c>
      <c r="L175" s="1">
        <f>IF($A175="","",Summary!$P$2+MOD(ROW()-2,30))</f>
        <v>46250</v>
      </c>
      <c r="M175">
        <f t="shared" si="20"/>
        <v>24</v>
      </c>
      <c r="N175">
        <f t="shared" si="21"/>
        <v>16</v>
      </c>
      <c r="O175" t="str">
        <f t="shared" si="22"/>
        <v>Aug-2026</v>
      </c>
      <c r="P175">
        <f t="shared" ca="1" si="23"/>
        <v>1</v>
      </c>
      <c r="Q175" s="2">
        <f t="array" ref="Q175">IF($A175="",0,IFERROR(INDEX(Summary!$P$3:$AS$67,$AH175-2,$M175),0))</f>
        <v>0</v>
      </c>
      <c r="R175" s="2">
        <f t="array" ref="R175">IF($A175="",0,ROUND(IFERROR(INDEX(Summary!$O:$O,$AH175),0)/30,0))</f>
        <v>112</v>
      </c>
      <c r="S175">
        <f t="shared" si="24"/>
        <v>0</v>
      </c>
      <c r="T175" s="2">
        <f t="array" ref="T175">IF($S175=1,IFERROR(INDEX(Summary!$O:$O,$AH175),0),0)</f>
        <v>0</v>
      </c>
      <c r="U175" s="2">
        <f t="array" ref="U175">IF($S175=1,IFERROR(INDEX(Summary!$AT:$AT,$AH175),0),0)</f>
        <v>0</v>
      </c>
      <c r="V175" s="2">
        <f t="shared" si="25"/>
        <v>0</v>
      </c>
      <c r="W175" s="2">
        <f t="array" ref="W175">IF($S175=1,IFERROR(INDEX(Summary!$AZ:$AZ,$AH175),0),0)</f>
        <v>0</v>
      </c>
      <c r="X175" s="3">
        <f t="array" ref="X175">IF($S175=1,IFERROR(INDEX(Summary!$BA:$BA,$AH175),0),0)</f>
        <v>0</v>
      </c>
      <c r="Y175" s="2">
        <f t="array" ref="Y175">IF($S175=1,IFERROR(INDEX(Summary!$G:$G,$AH175),0),0)</f>
        <v>0</v>
      </c>
      <c r="Z175" s="2">
        <f t="array" ref="Z175">IF($S175=1,IFERROR(INDEX(Summary!$H:$H,$AH175),0),0)</f>
        <v>0</v>
      </c>
      <c r="AA175" s="2">
        <f t="array" ref="AA175">IF($S175=1,IFERROR(INDEX(Summary!$I:$I,$AH175),0),0)</f>
        <v>0</v>
      </c>
      <c r="AB175" s="2">
        <f t="array" ref="AB175">IF($S175=1,IFERROR(INDEX(Summary!$J:$J,$AH175),0),0)</f>
        <v>0</v>
      </c>
      <c r="AC175" s="2">
        <f t="array" ref="AC175">IF($S175=1,IFERROR(INDEX(Summary!$K:$K,$AH175),0),0)</f>
        <v>0</v>
      </c>
      <c r="AD175" s="2">
        <f t="array" ref="AD175">IF($S175=1,IFERROR(INDEX(Summary!$L:$L,$AH175),0),0)</f>
        <v>0</v>
      </c>
      <c r="AE175" s="2">
        <f t="array" ref="AE175">IF($S175=1,IFERROR(INDEX(Summary!$M:$M,$AH175),0),0)</f>
        <v>0</v>
      </c>
      <c r="AF175" s="2">
        <f t="array" ref="AF175">IF($S175=1,IFERROR(INDEX(Summary!$N:$N,$AH175),0),0)</f>
        <v>0</v>
      </c>
      <c r="AG175">
        <f t="array" ref="AG175">IF($A175="","",IFERROR(INDEX(Summary!$BB:$BB,$AH175),0))</f>
        <v>10</v>
      </c>
      <c r="AH175">
        <f t="shared" si="26"/>
        <v>8</v>
      </c>
    </row>
    <row r="176" spans="1:34" hidden="1">
      <c r="A176" t="str">
        <f t="array" ref="A176">IFERROR(INDEX(Summary!$D:$D,$AH176)&amp;"","")</f>
        <v>FG00128</v>
      </c>
      <c r="B176" t="str">
        <f t="array" ref="B176">IF($A176="","",INDEX(Summary!$E:$E,$AH176))</f>
        <v>Jowar Atta (Stoneground) - 2kg</v>
      </c>
      <c r="C176" t="str">
        <f t="array" ref="C176">IF($A176="","",INDEX(Summary!$B:$B,$AH176))</f>
        <v>Atta</v>
      </c>
      <c r="D176" t="str">
        <f t="array" ref="D176">IF($A176="","",INDEX(Summary!$C:$C,$AH176))</f>
        <v>C6</v>
      </c>
      <c r="E176">
        <f t="array" ref="E176">IF($A176="","",INDEX(Summary!$F:$F,$AH176))</f>
        <v>2</v>
      </c>
      <c r="F176" t="str">
        <f t="array" ref="F176">IF($A176="","",INDEX(Summary!$BC:$BC,$AH176)&amp;"")</f>
        <v>P1 – Critical</v>
      </c>
      <c r="G176">
        <f t="shared" si="18"/>
        <v>1</v>
      </c>
      <c r="H176">
        <f t="shared" si="19"/>
        <v>1</v>
      </c>
      <c r="I176" t="str">
        <f t="array" ref="I176">IF($A176="","",IF(IFERROR(INDEX(Summary!$BA:$BA,$AH176),0)&lt;1,"Under 1 day",IF(INDEX(Summary!$BA:$BA,$AH176)&lt;3,"1-3 days",IF(INDEX(Summary!$BA:$BA,$AH176)&lt;7,"3-7 days","7+ days"))))</f>
        <v>1-3 days</v>
      </c>
      <c r="J176" t="str">
        <f t="array" ref="J176">IF($A176="","",IF(IFERROR(INDEX(Summary!$AX:$AX,$AH176),0)&lt;0.25,"0-25%",IF(INDEX(Summary!$AX:$AX,$AH176)&lt;0.5,"25-50%",IF(INDEX(Summary!$AX:$AX,$AH176)&lt;0.75,"50-75%","75-100%"))))</f>
        <v>25-50%</v>
      </c>
      <c r="K176" t="str">
        <f t="array" ref="K176">IF($A176="","",INDEX(Summary!$AY:$AY,$AH176)&amp;"")</f>
        <v>WIP</v>
      </c>
      <c r="L176" s="1">
        <f>IF($A176="","",Summary!$P$2+MOD(ROW()-2,30))</f>
        <v>46251</v>
      </c>
      <c r="M176">
        <f t="shared" si="20"/>
        <v>25</v>
      </c>
      <c r="N176">
        <f t="shared" si="21"/>
        <v>17</v>
      </c>
      <c r="O176" t="str">
        <f t="shared" si="22"/>
        <v>Aug-2026</v>
      </c>
      <c r="P176">
        <f t="shared" ca="1" si="23"/>
        <v>1</v>
      </c>
      <c r="Q176" s="2">
        <f t="array" ref="Q176">IF($A176="",0,IFERROR(INDEX(Summary!$P$3:$AS$67,$AH176-2,$M176),0))</f>
        <v>0</v>
      </c>
      <c r="R176" s="2">
        <f t="array" ref="R176">IF($A176="",0,ROUND(IFERROR(INDEX(Summary!$O:$O,$AH176),0)/30,0))</f>
        <v>112</v>
      </c>
      <c r="S176">
        <f t="shared" si="24"/>
        <v>0</v>
      </c>
      <c r="T176" s="2">
        <f t="array" ref="T176">IF($S176=1,IFERROR(INDEX(Summary!$O:$O,$AH176),0),0)</f>
        <v>0</v>
      </c>
      <c r="U176" s="2">
        <f t="array" ref="U176">IF($S176=1,IFERROR(INDEX(Summary!$AT:$AT,$AH176),0),0)</f>
        <v>0</v>
      </c>
      <c r="V176" s="2">
        <f t="shared" si="25"/>
        <v>0</v>
      </c>
      <c r="W176" s="2">
        <f t="array" ref="W176">IF($S176=1,IFERROR(INDEX(Summary!$AZ:$AZ,$AH176),0),0)</f>
        <v>0</v>
      </c>
      <c r="X176" s="3">
        <f t="array" ref="X176">IF($S176=1,IFERROR(INDEX(Summary!$BA:$BA,$AH176),0),0)</f>
        <v>0</v>
      </c>
      <c r="Y176" s="2">
        <f t="array" ref="Y176">IF($S176=1,IFERROR(INDEX(Summary!$G:$G,$AH176),0),0)</f>
        <v>0</v>
      </c>
      <c r="Z176" s="2">
        <f t="array" ref="Z176">IF($S176=1,IFERROR(INDEX(Summary!$H:$H,$AH176),0),0)</f>
        <v>0</v>
      </c>
      <c r="AA176" s="2">
        <f t="array" ref="AA176">IF($S176=1,IFERROR(INDEX(Summary!$I:$I,$AH176),0),0)</f>
        <v>0</v>
      </c>
      <c r="AB176" s="2">
        <f t="array" ref="AB176">IF($S176=1,IFERROR(INDEX(Summary!$J:$J,$AH176),0),0)</f>
        <v>0</v>
      </c>
      <c r="AC176" s="2">
        <f t="array" ref="AC176">IF($S176=1,IFERROR(INDEX(Summary!$K:$K,$AH176),0),0)</f>
        <v>0</v>
      </c>
      <c r="AD176" s="2">
        <f t="array" ref="AD176">IF($S176=1,IFERROR(INDEX(Summary!$L:$L,$AH176),0),0)</f>
        <v>0</v>
      </c>
      <c r="AE176" s="2">
        <f t="array" ref="AE176">IF($S176=1,IFERROR(INDEX(Summary!$M:$M,$AH176),0),0)</f>
        <v>0</v>
      </c>
      <c r="AF176" s="2">
        <f t="array" ref="AF176">IF($S176=1,IFERROR(INDEX(Summary!$N:$N,$AH176),0),0)</f>
        <v>0</v>
      </c>
      <c r="AG176">
        <f t="array" ref="AG176">IF($A176="","",IFERROR(INDEX(Summary!$BB:$BB,$AH176),0))</f>
        <v>10</v>
      </c>
      <c r="AH176">
        <f t="shared" si="26"/>
        <v>8</v>
      </c>
    </row>
    <row r="177" spans="1:34" hidden="1">
      <c r="A177" t="str">
        <f t="array" ref="A177">IFERROR(INDEX(Summary!$D:$D,$AH177)&amp;"","")</f>
        <v>FG00128</v>
      </c>
      <c r="B177" t="str">
        <f t="array" ref="B177">IF($A177="","",INDEX(Summary!$E:$E,$AH177))</f>
        <v>Jowar Atta (Stoneground) - 2kg</v>
      </c>
      <c r="C177" t="str">
        <f t="array" ref="C177">IF($A177="","",INDEX(Summary!$B:$B,$AH177))</f>
        <v>Atta</v>
      </c>
      <c r="D177" t="str">
        <f t="array" ref="D177">IF($A177="","",INDEX(Summary!$C:$C,$AH177))</f>
        <v>C6</v>
      </c>
      <c r="E177">
        <f t="array" ref="E177">IF($A177="","",INDEX(Summary!$F:$F,$AH177))</f>
        <v>2</v>
      </c>
      <c r="F177" t="str">
        <f t="array" ref="F177">IF($A177="","",INDEX(Summary!$BC:$BC,$AH177)&amp;"")</f>
        <v>P1 – Critical</v>
      </c>
      <c r="G177">
        <f t="shared" si="18"/>
        <v>1</v>
      </c>
      <c r="H177">
        <f t="shared" si="19"/>
        <v>1</v>
      </c>
      <c r="I177" t="str">
        <f t="array" ref="I177">IF($A177="","",IF(IFERROR(INDEX(Summary!$BA:$BA,$AH177),0)&lt;1,"Under 1 day",IF(INDEX(Summary!$BA:$BA,$AH177)&lt;3,"1-3 days",IF(INDEX(Summary!$BA:$BA,$AH177)&lt;7,"3-7 days","7+ days"))))</f>
        <v>1-3 days</v>
      </c>
      <c r="J177" t="str">
        <f t="array" ref="J177">IF($A177="","",IF(IFERROR(INDEX(Summary!$AX:$AX,$AH177),0)&lt;0.25,"0-25%",IF(INDEX(Summary!$AX:$AX,$AH177)&lt;0.5,"25-50%",IF(INDEX(Summary!$AX:$AX,$AH177)&lt;0.75,"50-75%","75-100%"))))</f>
        <v>25-50%</v>
      </c>
      <c r="K177" t="str">
        <f t="array" ref="K177">IF($A177="","",INDEX(Summary!$AY:$AY,$AH177)&amp;"")</f>
        <v>WIP</v>
      </c>
      <c r="L177" s="1">
        <f>IF($A177="","",Summary!$P$2+MOD(ROW()-2,30))</f>
        <v>46252</v>
      </c>
      <c r="M177">
        <f t="shared" si="20"/>
        <v>26</v>
      </c>
      <c r="N177">
        <f t="shared" si="21"/>
        <v>18</v>
      </c>
      <c r="O177" t="str">
        <f t="shared" si="22"/>
        <v>Aug-2026</v>
      </c>
      <c r="P177">
        <f t="shared" ca="1" si="23"/>
        <v>1</v>
      </c>
      <c r="Q177" s="2">
        <f t="array" ref="Q177">IF($A177="",0,IFERROR(INDEX(Summary!$P$3:$AS$67,$AH177-2,$M177),0))</f>
        <v>0</v>
      </c>
      <c r="R177" s="2">
        <f t="array" ref="R177">IF($A177="",0,ROUND(IFERROR(INDEX(Summary!$O:$O,$AH177),0)/30,0))</f>
        <v>112</v>
      </c>
      <c r="S177">
        <f t="shared" si="24"/>
        <v>0</v>
      </c>
      <c r="T177" s="2">
        <f t="array" ref="T177">IF($S177=1,IFERROR(INDEX(Summary!$O:$O,$AH177),0),0)</f>
        <v>0</v>
      </c>
      <c r="U177" s="2">
        <f t="array" ref="U177">IF($S177=1,IFERROR(INDEX(Summary!$AT:$AT,$AH177),0),0)</f>
        <v>0</v>
      </c>
      <c r="V177" s="2">
        <f t="shared" si="25"/>
        <v>0</v>
      </c>
      <c r="W177" s="2">
        <f t="array" ref="W177">IF($S177=1,IFERROR(INDEX(Summary!$AZ:$AZ,$AH177),0),0)</f>
        <v>0</v>
      </c>
      <c r="X177" s="3">
        <f t="array" ref="X177">IF($S177=1,IFERROR(INDEX(Summary!$BA:$BA,$AH177),0),0)</f>
        <v>0</v>
      </c>
      <c r="Y177" s="2">
        <f t="array" ref="Y177">IF($S177=1,IFERROR(INDEX(Summary!$G:$G,$AH177),0),0)</f>
        <v>0</v>
      </c>
      <c r="Z177" s="2">
        <f t="array" ref="Z177">IF($S177=1,IFERROR(INDEX(Summary!$H:$H,$AH177),0),0)</f>
        <v>0</v>
      </c>
      <c r="AA177" s="2">
        <f t="array" ref="AA177">IF($S177=1,IFERROR(INDEX(Summary!$I:$I,$AH177),0),0)</f>
        <v>0</v>
      </c>
      <c r="AB177" s="2">
        <f t="array" ref="AB177">IF($S177=1,IFERROR(INDEX(Summary!$J:$J,$AH177),0),0)</f>
        <v>0</v>
      </c>
      <c r="AC177" s="2">
        <f t="array" ref="AC177">IF($S177=1,IFERROR(INDEX(Summary!$K:$K,$AH177),0),0)</f>
        <v>0</v>
      </c>
      <c r="AD177" s="2">
        <f t="array" ref="AD177">IF($S177=1,IFERROR(INDEX(Summary!$L:$L,$AH177),0),0)</f>
        <v>0</v>
      </c>
      <c r="AE177" s="2">
        <f t="array" ref="AE177">IF($S177=1,IFERROR(INDEX(Summary!$M:$M,$AH177),0),0)</f>
        <v>0</v>
      </c>
      <c r="AF177" s="2">
        <f t="array" ref="AF177">IF($S177=1,IFERROR(INDEX(Summary!$N:$N,$AH177),0),0)</f>
        <v>0</v>
      </c>
      <c r="AG177">
        <f t="array" ref="AG177">IF($A177="","",IFERROR(INDEX(Summary!$BB:$BB,$AH177),0))</f>
        <v>10</v>
      </c>
      <c r="AH177">
        <f t="shared" si="26"/>
        <v>8</v>
      </c>
    </row>
    <row r="178" spans="1:34" hidden="1">
      <c r="A178" t="str">
        <f t="array" ref="A178">IFERROR(INDEX(Summary!$D:$D,$AH178)&amp;"","")</f>
        <v>FG00128</v>
      </c>
      <c r="B178" t="str">
        <f t="array" ref="B178">IF($A178="","",INDEX(Summary!$E:$E,$AH178))</f>
        <v>Jowar Atta (Stoneground) - 2kg</v>
      </c>
      <c r="C178" t="str">
        <f t="array" ref="C178">IF($A178="","",INDEX(Summary!$B:$B,$AH178))</f>
        <v>Atta</v>
      </c>
      <c r="D178" t="str">
        <f t="array" ref="D178">IF($A178="","",INDEX(Summary!$C:$C,$AH178))</f>
        <v>C6</v>
      </c>
      <c r="E178">
        <f t="array" ref="E178">IF($A178="","",INDEX(Summary!$F:$F,$AH178))</f>
        <v>2</v>
      </c>
      <c r="F178" t="str">
        <f t="array" ref="F178">IF($A178="","",INDEX(Summary!$BC:$BC,$AH178)&amp;"")</f>
        <v>P1 – Critical</v>
      </c>
      <c r="G178">
        <f t="shared" si="18"/>
        <v>1</v>
      </c>
      <c r="H178">
        <f t="shared" si="19"/>
        <v>1</v>
      </c>
      <c r="I178" t="str">
        <f t="array" ref="I178">IF($A178="","",IF(IFERROR(INDEX(Summary!$BA:$BA,$AH178),0)&lt;1,"Under 1 day",IF(INDEX(Summary!$BA:$BA,$AH178)&lt;3,"1-3 days",IF(INDEX(Summary!$BA:$BA,$AH178)&lt;7,"3-7 days","7+ days"))))</f>
        <v>1-3 days</v>
      </c>
      <c r="J178" t="str">
        <f t="array" ref="J178">IF($A178="","",IF(IFERROR(INDEX(Summary!$AX:$AX,$AH178),0)&lt;0.25,"0-25%",IF(INDEX(Summary!$AX:$AX,$AH178)&lt;0.5,"25-50%",IF(INDEX(Summary!$AX:$AX,$AH178)&lt;0.75,"50-75%","75-100%"))))</f>
        <v>25-50%</v>
      </c>
      <c r="K178" t="str">
        <f t="array" ref="K178">IF($A178="","",INDEX(Summary!$AY:$AY,$AH178)&amp;"")</f>
        <v>WIP</v>
      </c>
      <c r="L178" s="1">
        <f>IF($A178="","",Summary!$P$2+MOD(ROW()-2,30))</f>
        <v>46253</v>
      </c>
      <c r="M178">
        <f t="shared" si="20"/>
        <v>27</v>
      </c>
      <c r="N178">
        <f t="shared" si="21"/>
        <v>19</v>
      </c>
      <c r="O178" t="str">
        <f t="shared" si="22"/>
        <v>Aug-2026</v>
      </c>
      <c r="P178">
        <f t="shared" ca="1" si="23"/>
        <v>1</v>
      </c>
      <c r="Q178" s="2">
        <f t="array" ref="Q178">IF($A178="",0,IFERROR(INDEX(Summary!$P$3:$AS$67,$AH178-2,$M178),0))</f>
        <v>0</v>
      </c>
      <c r="R178" s="2">
        <f t="array" ref="R178">IF($A178="",0,ROUND(IFERROR(INDEX(Summary!$O:$O,$AH178),0)/30,0))</f>
        <v>112</v>
      </c>
      <c r="S178">
        <f t="shared" si="24"/>
        <v>0</v>
      </c>
      <c r="T178" s="2">
        <f t="array" ref="T178">IF($S178=1,IFERROR(INDEX(Summary!$O:$O,$AH178),0),0)</f>
        <v>0</v>
      </c>
      <c r="U178" s="2">
        <f t="array" ref="U178">IF($S178=1,IFERROR(INDEX(Summary!$AT:$AT,$AH178),0),0)</f>
        <v>0</v>
      </c>
      <c r="V178" s="2">
        <f t="shared" si="25"/>
        <v>0</v>
      </c>
      <c r="W178" s="2">
        <f t="array" ref="W178">IF($S178=1,IFERROR(INDEX(Summary!$AZ:$AZ,$AH178),0),0)</f>
        <v>0</v>
      </c>
      <c r="X178" s="3">
        <f t="array" ref="X178">IF($S178=1,IFERROR(INDEX(Summary!$BA:$BA,$AH178),0),0)</f>
        <v>0</v>
      </c>
      <c r="Y178" s="2">
        <f t="array" ref="Y178">IF($S178=1,IFERROR(INDEX(Summary!$G:$G,$AH178),0),0)</f>
        <v>0</v>
      </c>
      <c r="Z178" s="2">
        <f t="array" ref="Z178">IF($S178=1,IFERROR(INDEX(Summary!$H:$H,$AH178),0),0)</f>
        <v>0</v>
      </c>
      <c r="AA178" s="2">
        <f t="array" ref="AA178">IF($S178=1,IFERROR(INDEX(Summary!$I:$I,$AH178),0),0)</f>
        <v>0</v>
      </c>
      <c r="AB178" s="2">
        <f t="array" ref="AB178">IF($S178=1,IFERROR(INDEX(Summary!$J:$J,$AH178),0),0)</f>
        <v>0</v>
      </c>
      <c r="AC178" s="2">
        <f t="array" ref="AC178">IF($S178=1,IFERROR(INDEX(Summary!$K:$K,$AH178),0),0)</f>
        <v>0</v>
      </c>
      <c r="AD178" s="2">
        <f t="array" ref="AD178">IF($S178=1,IFERROR(INDEX(Summary!$L:$L,$AH178),0),0)</f>
        <v>0</v>
      </c>
      <c r="AE178" s="2">
        <f t="array" ref="AE178">IF($S178=1,IFERROR(INDEX(Summary!$M:$M,$AH178),0),0)</f>
        <v>0</v>
      </c>
      <c r="AF178" s="2">
        <f t="array" ref="AF178">IF($S178=1,IFERROR(INDEX(Summary!$N:$N,$AH178),0),0)</f>
        <v>0</v>
      </c>
      <c r="AG178">
        <f t="array" ref="AG178">IF($A178="","",IFERROR(INDEX(Summary!$BB:$BB,$AH178),0))</f>
        <v>10</v>
      </c>
      <c r="AH178">
        <f t="shared" si="26"/>
        <v>8</v>
      </c>
    </row>
    <row r="179" spans="1:34" hidden="1">
      <c r="A179" t="str">
        <f t="array" ref="A179">IFERROR(INDEX(Summary!$D:$D,$AH179)&amp;"","")</f>
        <v>FG00128</v>
      </c>
      <c r="B179" t="str">
        <f t="array" ref="B179">IF($A179="","",INDEX(Summary!$E:$E,$AH179))</f>
        <v>Jowar Atta (Stoneground) - 2kg</v>
      </c>
      <c r="C179" t="str">
        <f t="array" ref="C179">IF($A179="","",INDEX(Summary!$B:$B,$AH179))</f>
        <v>Atta</v>
      </c>
      <c r="D179" t="str">
        <f t="array" ref="D179">IF($A179="","",INDEX(Summary!$C:$C,$AH179))</f>
        <v>C6</v>
      </c>
      <c r="E179">
        <f t="array" ref="E179">IF($A179="","",INDEX(Summary!$F:$F,$AH179))</f>
        <v>2</v>
      </c>
      <c r="F179" t="str">
        <f t="array" ref="F179">IF($A179="","",INDEX(Summary!$BC:$BC,$AH179)&amp;"")</f>
        <v>P1 – Critical</v>
      </c>
      <c r="G179">
        <f t="shared" si="18"/>
        <v>1</v>
      </c>
      <c r="H179">
        <f t="shared" si="19"/>
        <v>1</v>
      </c>
      <c r="I179" t="str">
        <f t="array" ref="I179">IF($A179="","",IF(IFERROR(INDEX(Summary!$BA:$BA,$AH179),0)&lt;1,"Under 1 day",IF(INDEX(Summary!$BA:$BA,$AH179)&lt;3,"1-3 days",IF(INDEX(Summary!$BA:$BA,$AH179)&lt;7,"3-7 days","7+ days"))))</f>
        <v>1-3 days</v>
      </c>
      <c r="J179" t="str">
        <f t="array" ref="J179">IF($A179="","",IF(IFERROR(INDEX(Summary!$AX:$AX,$AH179),0)&lt;0.25,"0-25%",IF(INDEX(Summary!$AX:$AX,$AH179)&lt;0.5,"25-50%",IF(INDEX(Summary!$AX:$AX,$AH179)&lt;0.75,"50-75%","75-100%"))))</f>
        <v>25-50%</v>
      </c>
      <c r="K179" t="str">
        <f t="array" ref="K179">IF($A179="","",INDEX(Summary!$AY:$AY,$AH179)&amp;"")</f>
        <v>WIP</v>
      </c>
      <c r="L179" s="1">
        <f>IF($A179="","",Summary!$P$2+MOD(ROW()-2,30))</f>
        <v>46254</v>
      </c>
      <c r="M179">
        <f t="shared" si="20"/>
        <v>28</v>
      </c>
      <c r="N179">
        <f t="shared" si="21"/>
        <v>20</v>
      </c>
      <c r="O179" t="str">
        <f t="shared" si="22"/>
        <v>Aug-2026</v>
      </c>
      <c r="P179">
        <f t="shared" ca="1" si="23"/>
        <v>1</v>
      </c>
      <c r="Q179" s="2">
        <f t="array" ref="Q179">IF($A179="",0,IFERROR(INDEX(Summary!$P$3:$AS$67,$AH179-2,$M179),0))</f>
        <v>0</v>
      </c>
      <c r="R179" s="2">
        <f t="array" ref="R179">IF($A179="",0,ROUND(IFERROR(INDEX(Summary!$O:$O,$AH179),0)/30,0))</f>
        <v>112</v>
      </c>
      <c r="S179">
        <f t="shared" si="24"/>
        <v>0</v>
      </c>
      <c r="T179" s="2">
        <f t="array" ref="T179">IF($S179=1,IFERROR(INDEX(Summary!$O:$O,$AH179),0),0)</f>
        <v>0</v>
      </c>
      <c r="U179" s="2">
        <f t="array" ref="U179">IF($S179=1,IFERROR(INDEX(Summary!$AT:$AT,$AH179),0),0)</f>
        <v>0</v>
      </c>
      <c r="V179" s="2">
        <f t="shared" si="25"/>
        <v>0</v>
      </c>
      <c r="W179" s="2">
        <f t="array" ref="W179">IF($S179=1,IFERROR(INDEX(Summary!$AZ:$AZ,$AH179),0),0)</f>
        <v>0</v>
      </c>
      <c r="X179" s="3">
        <f t="array" ref="X179">IF($S179=1,IFERROR(INDEX(Summary!$BA:$BA,$AH179),0),0)</f>
        <v>0</v>
      </c>
      <c r="Y179" s="2">
        <f t="array" ref="Y179">IF($S179=1,IFERROR(INDEX(Summary!$G:$G,$AH179),0),0)</f>
        <v>0</v>
      </c>
      <c r="Z179" s="2">
        <f t="array" ref="Z179">IF($S179=1,IFERROR(INDEX(Summary!$H:$H,$AH179),0),0)</f>
        <v>0</v>
      </c>
      <c r="AA179" s="2">
        <f t="array" ref="AA179">IF($S179=1,IFERROR(INDEX(Summary!$I:$I,$AH179),0),0)</f>
        <v>0</v>
      </c>
      <c r="AB179" s="2">
        <f t="array" ref="AB179">IF($S179=1,IFERROR(INDEX(Summary!$J:$J,$AH179),0),0)</f>
        <v>0</v>
      </c>
      <c r="AC179" s="2">
        <f t="array" ref="AC179">IF($S179=1,IFERROR(INDEX(Summary!$K:$K,$AH179),0),0)</f>
        <v>0</v>
      </c>
      <c r="AD179" s="2">
        <f t="array" ref="AD179">IF($S179=1,IFERROR(INDEX(Summary!$L:$L,$AH179),0),0)</f>
        <v>0</v>
      </c>
      <c r="AE179" s="2">
        <f t="array" ref="AE179">IF($S179=1,IFERROR(INDEX(Summary!$M:$M,$AH179),0),0)</f>
        <v>0</v>
      </c>
      <c r="AF179" s="2">
        <f t="array" ref="AF179">IF($S179=1,IFERROR(INDEX(Summary!$N:$N,$AH179),0),0)</f>
        <v>0</v>
      </c>
      <c r="AG179">
        <f t="array" ref="AG179">IF($A179="","",IFERROR(INDEX(Summary!$BB:$BB,$AH179),0))</f>
        <v>10</v>
      </c>
      <c r="AH179">
        <f t="shared" si="26"/>
        <v>8</v>
      </c>
    </row>
    <row r="180" spans="1:34" hidden="1">
      <c r="A180" t="str">
        <f t="array" ref="A180">IFERROR(INDEX(Summary!$D:$D,$AH180)&amp;"","")</f>
        <v>FG00128</v>
      </c>
      <c r="B180" t="str">
        <f t="array" ref="B180">IF($A180="","",INDEX(Summary!$E:$E,$AH180))</f>
        <v>Jowar Atta (Stoneground) - 2kg</v>
      </c>
      <c r="C180" t="str">
        <f t="array" ref="C180">IF($A180="","",INDEX(Summary!$B:$B,$AH180))</f>
        <v>Atta</v>
      </c>
      <c r="D180" t="str">
        <f t="array" ref="D180">IF($A180="","",INDEX(Summary!$C:$C,$AH180))</f>
        <v>C6</v>
      </c>
      <c r="E180">
        <f t="array" ref="E180">IF($A180="","",INDEX(Summary!$F:$F,$AH180))</f>
        <v>2</v>
      </c>
      <c r="F180" t="str">
        <f t="array" ref="F180">IF($A180="","",INDEX(Summary!$BC:$BC,$AH180)&amp;"")</f>
        <v>P1 – Critical</v>
      </c>
      <c r="G180">
        <f t="shared" si="18"/>
        <v>1</v>
      </c>
      <c r="H180">
        <f t="shared" si="19"/>
        <v>1</v>
      </c>
      <c r="I180" t="str">
        <f t="array" ref="I180">IF($A180="","",IF(IFERROR(INDEX(Summary!$BA:$BA,$AH180),0)&lt;1,"Under 1 day",IF(INDEX(Summary!$BA:$BA,$AH180)&lt;3,"1-3 days",IF(INDEX(Summary!$BA:$BA,$AH180)&lt;7,"3-7 days","7+ days"))))</f>
        <v>1-3 days</v>
      </c>
      <c r="J180" t="str">
        <f t="array" ref="J180">IF($A180="","",IF(IFERROR(INDEX(Summary!$AX:$AX,$AH180),0)&lt;0.25,"0-25%",IF(INDEX(Summary!$AX:$AX,$AH180)&lt;0.5,"25-50%",IF(INDEX(Summary!$AX:$AX,$AH180)&lt;0.75,"50-75%","75-100%"))))</f>
        <v>25-50%</v>
      </c>
      <c r="K180" t="str">
        <f t="array" ref="K180">IF($A180="","",INDEX(Summary!$AY:$AY,$AH180)&amp;"")</f>
        <v>WIP</v>
      </c>
      <c r="L180" s="1">
        <f>IF($A180="","",Summary!$P$2+MOD(ROW()-2,30))</f>
        <v>46255</v>
      </c>
      <c r="M180">
        <f t="shared" si="20"/>
        <v>29</v>
      </c>
      <c r="N180">
        <f t="shared" si="21"/>
        <v>21</v>
      </c>
      <c r="O180" t="str">
        <f t="shared" si="22"/>
        <v>Aug-2026</v>
      </c>
      <c r="P180">
        <f t="shared" ca="1" si="23"/>
        <v>1</v>
      </c>
      <c r="Q180" s="2">
        <f t="array" ref="Q180">IF($A180="",0,IFERROR(INDEX(Summary!$P$3:$AS$67,$AH180-2,$M180),0))</f>
        <v>0</v>
      </c>
      <c r="R180" s="2">
        <f t="array" ref="R180">IF($A180="",0,ROUND(IFERROR(INDEX(Summary!$O:$O,$AH180),0)/30,0))</f>
        <v>112</v>
      </c>
      <c r="S180">
        <f t="shared" si="24"/>
        <v>0</v>
      </c>
      <c r="T180" s="2">
        <f t="array" ref="T180">IF($S180=1,IFERROR(INDEX(Summary!$O:$O,$AH180),0),0)</f>
        <v>0</v>
      </c>
      <c r="U180" s="2">
        <f t="array" ref="U180">IF($S180=1,IFERROR(INDEX(Summary!$AT:$AT,$AH180),0),0)</f>
        <v>0</v>
      </c>
      <c r="V180" s="2">
        <f t="shared" si="25"/>
        <v>0</v>
      </c>
      <c r="W180" s="2">
        <f t="array" ref="W180">IF($S180=1,IFERROR(INDEX(Summary!$AZ:$AZ,$AH180),0),0)</f>
        <v>0</v>
      </c>
      <c r="X180" s="3">
        <f t="array" ref="X180">IF($S180=1,IFERROR(INDEX(Summary!$BA:$BA,$AH180),0),0)</f>
        <v>0</v>
      </c>
      <c r="Y180" s="2">
        <f t="array" ref="Y180">IF($S180=1,IFERROR(INDEX(Summary!$G:$G,$AH180),0),0)</f>
        <v>0</v>
      </c>
      <c r="Z180" s="2">
        <f t="array" ref="Z180">IF($S180=1,IFERROR(INDEX(Summary!$H:$H,$AH180),0),0)</f>
        <v>0</v>
      </c>
      <c r="AA180" s="2">
        <f t="array" ref="AA180">IF($S180=1,IFERROR(INDEX(Summary!$I:$I,$AH180),0),0)</f>
        <v>0</v>
      </c>
      <c r="AB180" s="2">
        <f t="array" ref="AB180">IF($S180=1,IFERROR(INDEX(Summary!$J:$J,$AH180),0),0)</f>
        <v>0</v>
      </c>
      <c r="AC180" s="2">
        <f t="array" ref="AC180">IF($S180=1,IFERROR(INDEX(Summary!$K:$K,$AH180),0),0)</f>
        <v>0</v>
      </c>
      <c r="AD180" s="2">
        <f t="array" ref="AD180">IF($S180=1,IFERROR(INDEX(Summary!$L:$L,$AH180),0),0)</f>
        <v>0</v>
      </c>
      <c r="AE180" s="2">
        <f t="array" ref="AE180">IF($S180=1,IFERROR(INDEX(Summary!$M:$M,$AH180),0),0)</f>
        <v>0</v>
      </c>
      <c r="AF180" s="2">
        <f t="array" ref="AF180">IF($S180=1,IFERROR(INDEX(Summary!$N:$N,$AH180),0),0)</f>
        <v>0</v>
      </c>
      <c r="AG180">
        <f t="array" ref="AG180">IF($A180="","",IFERROR(INDEX(Summary!$BB:$BB,$AH180),0))</f>
        <v>10</v>
      </c>
      <c r="AH180">
        <f t="shared" si="26"/>
        <v>8</v>
      </c>
    </row>
    <row r="181" spans="1:34" hidden="1">
      <c r="A181" t="str">
        <f t="array" ref="A181">IFERROR(INDEX(Summary!$D:$D,$AH181)&amp;"","")</f>
        <v>FG00128</v>
      </c>
      <c r="B181" t="str">
        <f t="array" ref="B181">IF($A181="","",INDEX(Summary!$E:$E,$AH181))</f>
        <v>Jowar Atta (Stoneground) - 2kg</v>
      </c>
      <c r="C181" t="str">
        <f t="array" ref="C181">IF($A181="","",INDEX(Summary!$B:$B,$AH181))</f>
        <v>Atta</v>
      </c>
      <c r="D181" t="str">
        <f t="array" ref="D181">IF($A181="","",INDEX(Summary!$C:$C,$AH181))</f>
        <v>C6</v>
      </c>
      <c r="E181">
        <f t="array" ref="E181">IF($A181="","",INDEX(Summary!$F:$F,$AH181))</f>
        <v>2</v>
      </c>
      <c r="F181" t="str">
        <f t="array" ref="F181">IF($A181="","",INDEX(Summary!$BC:$BC,$AH181)&amp;"")</f>
        <v>P1 – Critical</v>
      </c>
      <c r="G181">
        <f t="shared" si="18"/>
        <v>1</v>
      </c>
      <c r="H181">
        <f t="shared" si="19"/>
        <v>1</v>
      </c>
      <c r="I181" t="str">
        <f t="array" ref="I181">IF($A181="","",IF(IFERROR(INDEX(Summary!$BA:$BA,$AH181),0)&lt;1,"Under 1 day",IF(INDEX(Summary!$BA:$BA,$AH181)&lt;3,"1-3 days",IF(INDEX(Summary!$BA:$BA,$AH181)&lt;7,"3-7 days","7+ days"))))</f>
        <v>1-3 days</v>
      </c>
      <c r="J181" t="str">
        <f t="array" ref="J181">IF($A181="","",IF(IFERROR(INDEX(Summary!$AX:$AX,$AH181),0)&lt;0.25,"0-25%",IF(INDEX(Summary!$AX:$AX,$AH181)&lt;0.5,"25-50%",IF(INDEX(Summary!$AX:$AX,$AH181)&lt;0.75,"50-75%","75-100%"))))</f>
        <v>25-50%</v>
      </c>
      <c r="K181" t="str">
        <f t="array" ref="K181">IF($A181="","",INDEX(Summary!$AY:$AY,$AH181)&amp;"")</f>
        <v>WIP</v>
      </c>
      <c r="L181" s="1">
        <f>IF($A181="","",Summary!$P$2+MOD(ROW()-2,30))</f>
        <v>46256</v>
      </c>
      <c r="M181">
        <f t="shared" si="20"/>
        <v>30</v>
      </c>
      <c r="N181">
        <f t="shared" si="21"/>
        <v>22</v>
      </c>
      <c r="O181" t="str">
        <f t="shared" si="22"/>
        <v>Aug-2026</v>
      </c>
      <c r="P181">
        <f t="shared" ca="1" si="23"/>
        <v>1</v>
      </c>
      <c r="Q181" s="2">
        <f t="array" ref="Q181">IF($A181="",0,IFERROR(INDEX(Summary!$P$3:$AS$67,$AH181-2,$M181),0))</f>
        <v>0</v>
      </c>
      <c r="R181" s="2">
        <f t="array" ref="R181">IF($A181="",0,ROUND(IFERROR(INDEX(Summary!$O:$O,$AH181),0)/30,0))</f>
        <v>112</v>
      </c>
      <c r="S181">
        <f t="shared" si="24"/>
        <v>0</v>
      </c>
      <c r="T181" s="2">
        <f t="array" ref="T181">IF($S181=1,IFERROR(INDEX(Summary!$O:$O,$AH181),0),0)</f>
        <v>0</v>
      </c>
      <c r="U181" s="2">
        <f t="array" ref="U181">IF($S181=1,IFERROR(INDEX(Summary!$AT:$AT,$AH181),0),0)</f>
        <v>0</v>
      </c>
      <c r="V181" s="2">
        <f t="shared" si="25"/>
        <v>0</v>
      </c>
      <c r="W181" s="2">
        <f t="array" ref="W181">IF($S181=1,IFERROR(INDEX(Summary!$AZ:$AZ,$AH181),0),0)</f>
        <v>0</v>
      </c>
      <c r="X181" s="3">
        <f t="array" ref="X181">IF($S181=1,IFERROR(INDEX(Summary!$BA:$BA,$AH181),0),0)</f>
        <v>0</v>
      </c>
      <c r="Y181" s="2">
        <f t="array" ref="Y181">IF($S181=1,IFERROR(INDEX(Summary!$G:$G,$AH181),0),0)</f>
        <v>0</v>
      </c>
      <c r="Z181" s="2">
        <f t="array" ref="Z181">IF($S181=1,IFERROR(INDEX(Summary!$H:$H,$AH181),0),0)</f>
        <v>0</v>
      </c>
      <c r="AA181" s="2">
        <f t="array" ref="AA181">IF($S181=1,IFERROR(INDEX(Summary!$I:$I,$AH181),0),0)</f>
        <v>0</v>
      </c>
      <c r="AB181" s="2">
        <f t="array" ref="AB181">IF($S181=1,IFERROR(INDEX(Summary!$J:$J,$AH181),0),0)</f>
        <v>0</v>
      </c>
      <c r="AC181" s="2">
        <f t="array" ref="AC181">IF($S181=1,IFERROR(INDEX(Summary!$K:$K,$AH181),0),0)</f>
        <v>0</v>
      </c>
      <c r="AD181" s="2">
        <f t="array" ref="AD181">IF($S181=1,IFERROR(INDEX(Summary!$L:$L,$AH181),0),0)</f>
        <v>0</v>
      </c>
      <c r="AE181" s="2">
        <f t="array" ref="AE181">IF($S181=1,IFERROR(INDEX(Summary!$M:$M,$AH181),0),0)</f>
        <v>0</v>
      </c>
      <c r="AF181" s="2">
        <f t="array" ref="AF181">IF($S181=1,IFERROR(INDEX(Summary!$N:$N,$AH181),0),0)</f>
        <v>0</v>
      </c>
      <c r="AG181">
        <f t="array" ref="AG181">IF($A181="","",IFERROR(INDEX(Summary!$BB:$BB,$AH181),0))</f>
        <v>10</v>
      </c>
      <c r="AH181">
        <f t="shared" si="26"/>
        <v>8</v>
      </c>
    </row>
    <row r="182" spans="1:34" hidden="1">
      <c r="A182" t="str">
        <f t="array" ref="A182">IFERROR(INDEX(Summary!$D:$D,$AH182)&amp;"","")</f>
        <v>FG00592</v>
      </c>
      <c r="B182" t="str">
        <f t="array" ref="B182">IF($A182="","",INDEX(Summary!$E:$E,$AH182))</f>
        <v>Besan Flour | Gram Flour | Stoneground - 1kg</v>
      </c>
      <c r="C182" t="str">
        <f t="array" ref="C182">IF($A182="","",INDEX(Summary!$B:$B,$AH182))</f>
        <v>Atta</v>
      </c>
      <c r="D182" t="str">
        <f t="array" ref="D182">IF($A182="","",INDEX(Summary!$C:$C,$AH182))</f>
        <v>C39</v>
      </c>
      <c r="E182">
        <f t="array" ref="E182">IF($A182="","",INDEX(Summary!$F:$F,$AH182))</f>
        <v>1</v>
      </c>
      <c r="F182" t="str">
        <f t="array" ref="F182">IF($A182="","",INDEX(Summary!$BC:$BC,$AH182)&amp;"")</f>
        <v>P2 – High</v>
      </c>
      <c r="G182">
        <f t="shared" si="18"/>
        <v>2</v>
      </c>
      <c r="H182">
        <f t="shared" si="19"/>
        <v>0</v>
      </c>
      <c r="I182" t="str">
        <f t="array" ref="I182">IF($A182="","",IF(IFERROR(INDEX(Summary!$BA:$BA,$AH182),0)&lt;1,"Under 1 day",IF(INDEX(Summary!$BA:$BA,$AH182)&lt;3,"1-3 days",IF(INDEX(Summary!$BA:$BA,$AH182)&lt;7,"3-7 days","7+ days"))))</f>
        <v>3-7 days</v>
      </c>
      <c r="J182" t="str">
        <f t="array" ref="J182">IF($A182="","",IF(IFERROR(INDEX(Summary!$AX:$AX,$AH182),0)&lt;0.25,"0-25%",IF(INDEX(Summary!$AX:$AX,$AH182)&lt;0.5,"25-50%",IF(INDEX(Summary!$AX:$AX,$AH182)&lt;0.75,"50-75%","75-100%"))))</f>
        <v>75-100%</v>
      </c>
      <c r="K182" t="str">
        <f t="array" ref="K182">IF($A182="","",INDEX(Summary!$AY:$AY,$AH182)&amp;"")</f>
        <v>WIP</v>
      </c>
      <c r="L182" s="1">
        <f>IF($A182="","",Summary!$P$2+MOD(ROW()-2,30))</f>
        <v>46227</v>
      </c>
      <c r="M182">
        <f t="shared" si="20"/>
        <v>1</v>
      </c>
      <c r="N182">
        <f t="shared" si="21"/>
        <v>24</v>
      </c>
      <c r="O182" t="str">
        <f t="shared" si="22"/>
        <v>Jul-2026</v>
      </c>
      <c r="P182">
        <f t="shared" ca="1" si="23"/>
        <v>1</v>
      </c>
      <c r="Q182" s="2">
        <f t="array" ref="Q182">IF($A182="",0,IFERROR(INDEX(Summary!$P$3:$AS$67,$AH182-2,$M182),0))</f>
        <v>361</v>
      </c>
      <c r="R182" s="2">
        <f t="array" ref="R182">IF($A182="",0,ROUND(IFERROR(INDEX(Summary!$O:$O,$AH182),0)/30,0))</f>
        <v>119</v>
      </c>
      <c r="S182">
        <f t="shared" si="24"/>
        <v>1</v>
      </c>
      <c r="T182" s="2">
        <f t="array" ref="T182">IF($S182=1,IFERROR(INDEX(Summary!$O:$O,$AH182),0),0)</f>
        <v>3565</v>
      </c>
      <c r="U182" s="2">
        <f t="array" ref="U182">IF($S182=1,IFERROR(INDEX(Summary!$AT:$AT,$AH182),0),0)</f>
        <v>3167</v>
      </c>
      <c r="V182" s="2">
        <f t="shared" si="25"/>
        <v>398</v>
      </c>
      <c r="W182" s="2">
        <f t="array" ref="W182">IF($S182=1,IFERROR(INDEX(Summary!$AZ:$AZ,$AH182),0),0)</f>
        <v>789</v>
      </c>
      <c r="X182" s="3">
        <f t="array" ref="X182">IF($S182=1,IFERROR(INDEX(Summary!$BA:$BA,$AH182),0),0)</f>
        <v>6.6395511921458628</v>
      </c>
      <c r="Y182" s="2">
        <f t="array" ref="Y182">IF($S182=1,IFERROR(INDEX(Summary!$G:$G,$AH182),0),0)</f>
        <v>3363</v>
      </c>
      <c r="Z182" s="2">
        <f t="array" ref="Z182">IF($S182=1,IFERROR(INDEX(Summary!$H:$H,$AH182),0),0)</f>
        <v>10</v>
      </c>
      <c r="AA182" s="2">
        <f t="array" ref="AA182">IF($S182=1,IFERROR(INDEX(Summary!$I:$I,$AH182),0),0)</f>
        <v>0</v>
      </c>
      <c r="AB182" s="2">
        <f t="array" ref="AB182">IF($S182=1,IFERROR(INDEX(Summary!$J:$J,$AH182),0),0)</f>
        <v>0</v>
      </c>
      <c r="AC182" s="2">
        <f t="array" ref="AC182">IF($S182=1,IFERROR(INDEX(Summary!$K:$K,$AH182),0),0)</f>
        <v>192</v>
      </c>
      <c r="AD182" s="2">
        <f t="array" ref="AD182">IF($S182=1,IFERROR(INDEX(Summary!$L:$L,$AH182),0),0)</f>
        <v>0</v>
      </c>
      <c r="AE182" s="2">
        <f t="array" ref="AE182">IF($S182=1,IFERROR(INDEX(Summary!$M:$M,$AH182),0),0)</f>
        <v>0</v>
      </c>
      <c r="AF182" s="2">
        <f t="array" ref="AF182">IF($S182=1,IFERROR(INDEX(Summary!$N:$N,$AH182),0),0)</f>
        <v>0</v>
      </c>
      <c r="AG182">
        <f t="array" ref="AG182">IF($A182="","",IFERROR(INDEX(Summary!$BB:$BB,$AH182),0))</f>
        <v>7</v>
      </c>
      <c r="AH182">
        <f t="shared" si="26"/>
        <v>9</v>
      </c>
    </row>
    <row r="183" spans="1:34" hidden="1">
      <c r="A183" t="str">
        <f t="array" ref="A183">IFERROR(INDEX(Summary!$D:$D,$AH183)&amp;"","")</f>
        <v>FG00592</v>
      </c>
      <c r="B183" t="str">
        <f t="array" ref="B183">IF($A183="","",INDEX(Summary!$E:$E,$AH183))</f>
        <v>Besan Flour | Gram Flour | Stoneground - 1kg</v>
      </c>
      <c r="C183" t="str">
        <f t="array" ref="C183">IF($A183="","",INDEX(Summary!$B:$B,$AH183))</f>
        <v>Atta</v>
      </c>
      <c r="D183" t="str">
        <f t="array" ref="D183">IF($A183="","",INDEX(Summary!$C:$C,$AH183))</f>
        <v>C39</v>
      </c>
      <c r="E183">
        <f t="array" ref="E183">IF($A183="","",INDEX(Summary!$F:$F,$AH183))</f>
        <v>1</v>
      </c>
      <c r="F183" t="str">
        <f t="array" ref="F183">IF($A183="","",INDEX(Summary!$BC:$BC,$AH183)&amp;"")</f>
        <v>P2 – High</v>
      </c>
      <c r="G183">
        <f t="shared" si="18"/>
        <v>2</v>
      </c>
      <c r="H183">
        <f t="shared" si="19"/>
        <v>0</v>
      </c>
      <c r="I183" t="str">
        <f t="array" ref="I183">IF($A183="","",IF(IFERROR(INDEX(Summary!$BA:$BA,$AH183),0)&lt;1,"Under 1 day",IF(INDEX(Summary!$BA:$BA,$AH183)&lt;3,"1-3 days",IF(INDEX(Summary!$BA:$BA,$AH183)&lt;7,"3-7 days","7+ days"))))</f>
        <v>3-7 days</v>
      </c>
      <c r="J183" t="str">
        <f t="array" ref="J183">IF($A183="","",IF(IFERROR(INDEX(Summary!$AX:$AX,$AH183),0)&lt;0.25,"0-25%",IF(INDEX(Summary!$AX:$AX,$AH183)&lt;0.5,"25-50%",IF(INDEX(Summary!$AX:$AX,$AH183)&lt;0.75,"50-75%","75-100%"))))</f>
        <v>75-100%</v>
      </c>
      <c r="K183" t="str">
        <f t="array" ref="K183">IF($A183="","",INDEX(Summary!$AY:$AY,$AH183)&amp;"")</f>
        <v>WIP</v>
      </c>
      <c r="L183" s="1">
        <f>IF($A183="","",Summary!$P$2+MOD(ROW()-2,30))</f>
        <v>46228</v>
      </c>
      <c r="M183">
        <f t="shared" si="20"/>
        <v>2</v>
      </c>
      <c r="N183">
        <f t="shared" si="21"/>
        <v>25</v>
      </c>
      <c r="O183" t="str">
        <f t="shared" si="22"/>
        <v>Jul-2026</v>
      </c>
      <c r="P183">
        <f t="shared" ca="1" si="23"/>
        <v>1</v>
      </c>
      <c r="Q183" s="2">
        <f t="array" ref="Q183">IF($A183="",0,IFERROR(INDEX(Summary!$P$3:$AS$67,$AH183-2,$M183),0))</f>
        <v>0</v>
      </c>
      <c r="R183" s="2">
        <f t="array" ref="R183">IF($A183="",0,ROUND(IFERROR(INDEX(Summary!$O:$O,$AH183),0)/30,0))</f>
        <v>119</v>
      </c>
      <c r="S183">
        <f t="shared" si="24"/>
        <v>0</v>
      </c>
      <c r="T183" s="2">
        <f t="array" ref="T183">IF($S183=1,IFERROR(INDEX(Summary!$O:$O,$AH183),0),0)</f>
        <v>0</v>
      </c>
      <c r="U183" s="2">
        <f t="array" ref="U183">IF($S183=1,IFERROR(INDEX(Summary!$AT:$AT,$AH183),0),0)</f>
        <v>0</v>
      </c>
      <c r="V183" s="2">
        <f t="shared" si="25"/>
        <v>0</v>
      </c>
      <c r="W183" s="2">
        <f t="array" ref="W183">IF($S183=1,IFERROR(INDEX(Summary!$AZ:$AZ,$AH183),0),0)</f>
        <v>0</v>
      </c>
      <c r="X183" s="3">
        <f t="array" ref="X183">IF($S183=1,IFERROR(INDEX(Summary!$BA:$BA,$AH183),0),0)</f>
        <v>0</v>
      </c>
      <c r="Y183" s="2">
        <f t="array" ref="Y183">IF($S183=1,IFERROR(INDEX(Summary!$G:$G,$AH183),0),0)</f>
        <v>0</v>
      </c>
      <c r="Z183" s="2">
        <f t="array" ref="Z183">IF($S183=1,IFERROR(INDEX(Summary!$H:$H,$AH183),0),0)</f>
        <v>0</v>
      </c>
      <c r="AA183" s="2">
        <f t="array" ref="AA183">IF($S183=1,IFERROR(INDEX(Summary!$I:$I,$AH183),0),0)</f>
        <v>0</v>
      </c>
      <c r="AB183" s="2">
        <f t="array" ref="AB183">IF($S183=1,IFERROR(INDEX(Summary!$J:$J,$AH183),0),0)</f>
        <v>0</v>
      </c>
      <c r="AC183" s="2">
        <f t="array" ref="AC183">IF($S183=1,IFERROR(INDEX(Summary!$K:$K,$AH183),0),0)</f>
        <v>0</v>
      </c>
      <c r="AD183" s="2">
        <f t="array" ref="AD183">IF($S183=1,IFERROR(INDEX(Summary!$L:$L,$AH183),0),0)</f>
        <v>0</v>
      </c>
      <c r="AE183" s="2">
        <f t="array" ref="AE183">IF($S183=1,IFERROR(INDEX(Summary!$M:$M,$AH183),0),0)</f>
        <v>0</v>
      </c>
      <c r="AF183" s="2">
        <f t="array" ref="AF183">IF($S183=1,IFERROR(INDEX(Summary!$N:$N,$AH183),0),0)</f>
        <v>0</v>
      </c>
      <c r="AG183">
        <f t="array" ref="AG183">IF($A183="","",IFERROR(INDEX(Summary!$BB:$BB,$AH183),0))</f>
        <v>7</v>
      </c>
      <c r="AH183">
        <f t="shared" si="26"/>
        <v>9</v>
      </c>
    </row>
    <row r="184" spans="1:34" hidden="1">
      <c r="A184" t="str">
        <f t="array" ref="A184">IFERROR(INDEX(Summary!$D:$D,$AH184)&amp;"","")</f>
        <v>FG00592</v>
      </c>
      <c r="B184" t="str">
        <f t="array" ref="B184">IF($A184="","",INDEX(Summary!$E:$E,$AH184))</f>
        <v>Besan Flour | Gram Flour | Stoneground - 1kg</v>
      </c>
      <c r="C184" t="str">
        <f t="array" ref="C184">IF($A184="","",INDEX(Summary!$B:$B,$AH184))</f>
        <v>Atta</v>
      </c>
      <c r="D184" t="str">
        <f t="array" ref="D184">IF($A184="","",INDEX(Summary!$C:$C,$AH184))</f>
        <v>C39</v>
      </c>
      <c r="E184">
        <f t="array" ref="E184">IF($A184="","",INDEX(Summary!$F:$F,$AH184))</f>
        <v>1</v>
      </c>
      <c r="F184" t="str">
        <f t="array" ref="F184">IF($A184="","",INDEX(Summary!$BC:$BC,$AH184)&amp;"")</f>
        <v>P2 – High</v>
      </c>
      <c r="G184">
        <f t="shared" si="18"/>
        <v>2</v>
      </c>
      <c r="H184">
        <f t="shared" si="19"/>
        <v>0</v>
      </c>
      <c r="I184" t="str">
        <f t="array" ref="I184">IF($A184="","",IF(IFERROR(INDEX(Summary!$BA:$BA,$AH184),0)&lt;1,"Under 1 day",IF(INDEX(Summary!$BA:$BA,$AH184)&lt;3,"1-3 days",IF(INDEX(Summary!$BA:$BA,$AH184)&lt;7,"3-7 days","7+ days"))))</f>
        <v>3-7 days</v>
      </c>
      <c r="J184" t="str">
        <f t="array" ref="J184">IF($A184="","",IF(IFERROR(INDEX(Summary!$AX:$AX,$AH184),0)&lt;0.25,"0-25%",IF(INDEX(Summary!$AX:$AX,$AH184)&lt;0.5,"25-50%",IF(INDEX(Summary!$AX:$AX,$AH184)&lt;0.75,"50-75%","75-100%"))))</f>
        <v>75-100%</v>
      </c>
      <c r="K184" t="str">
        <f t="array" ref="K184">IF($A184="","",INDEX(Summary!$AY:$AY,$AH184)&amp;"")</f>
        <v>WIP</v>
      </c>
      <c r="L184" s="1">
        <f>IF($A184="","",Summary!$P$2+MOD(ROW()-2,30))</f>
        <v>46229</v>
      </c>
      <c r="M184">
        <f t="shared" si="20"/>
        <v>3</v>
      </c>
      <c r="N184">
        <f t="shared" si="21"/>
        <v>26</v>
      </c>
      <c r="O184" t="str">
        <f t="shared" si="22"/>
        <v>Jul-2026</v>
      </c>
      <c r="P184">
        <f t="shared" ca="1" si="23"/>
        <v>1</v>
      </c>
      <c r="Q184" s="2">
        <f t="array" ref="Q184">IF($A184="",0,IFERROR(INDEX(Summary!$P$3:$AS$67,$AH184-2,$M184),0))</f>
        <v>0</v>
      </c>
      <c r="R184" s="2">
        <f t="array" ref="R184">IF($A184="",0,ROUND(IFERROR(INDEX(Summary!$O:$O,$AH184),0)/30,0))</f>
        <v>119</v>
      </c>
      <c r="S184">
        <f t="shared" si="24"/>
        <v>0</v>
      </c>
      <c r="T184" s="2">
        <f t="array" ref="T184">IF($S184=1,IFERROR(INDEX(Summary!$O:$O,$AH184),0),0)</f>
        <v>0</v>
      </c>
      <c r="U184" s="2">
        <f t="array" ref="U184">IF($S184=1,IFERROR(INDEX(Summary!$AT:$AT,$AH184),0),0)</f>
        <v>0</v>
      </c>
      <c r="V184" s="2">
        <f t="shared" si="25"/>
        <v>0</v>
      </c>
      <c r="W184" s="2">
        <f t="array" ref="W184">IF($S184=1,IFERROR(INDEX(Summary!$AZ:$AZ,$AH184),0),0)</f>
        <v>0</v>
      </c>
      <c r="X184" s="3">
        <f t="array" ref="X184">IF($S184=1,IFERROR(INDEX(Summary!$BA:$BA,$AH184),0),0)</f>
        <v>0</v>
      </c>
      <c r="Y184" s="2">
        <f t="array" ref="Y184">IF($S184=1,IFERROR(INDEX(Summary!$G:$G,$AH184),0),0)</f>
        <v>0</v>
      </c>
      <c r="Z184" s="2">
        <f t="array" ref="Z184">IF($S184=1,IFERROR(INDEX(Summary!$H:$H,$AH184),0),0)</f>
        <v>0</v>
      </c>
      <c r="AA184" s="2">
        <f t="array" ref="AA184">IF($S184=1,IFERROR(INDEX(Summary!$I:$I,$AH184),0),0)</f>
        <v>0</v>
      </c>
      <c r="AB184" s="2">
        <f t="array" ref="AB184">IF($S184=1,IFERROR(INDEX(Summary!$J:$J,$AH184),0),0)</f>
        <v>0</v>
      </c>
      <c r="AC184" s="2">
        <f t="array" ref="AC184">IF($S184=1,IFERROR(INDEX(Summary!$K:$K,$AH184),0),0)</f>
        <v>0</v>
      </c>
      <c r="AD184" s="2">
        <f t="array" ref="AD184">IF($S184=1,IFERROR(INDEX(Summary!$L:$L,$AH184),0),0)</f>
        <v>0</v>
      </c>
      <c r="AE184" s="2">
        <f t="array" ref="AE184">IF($S184=1,IFERROR(INDEX(Summary!$M:$M,$AH184),0),0)</f>
        <v>0</v>
      </c>
      <c r="AF184" s="2">
        <f t="array" ref="AF184">IF($S184=1,IFERROR(INDEX(Summary!$N:$N,$AH184),0),0)</f>
        <v>0</v>
      </c>
      <c r="AG184">
        <f t="array" ref="AG184">IF($A184="","",IFERROR(INDEX(Summary!$BB:$BB,$AH184),0))</f>
        <v>7</v>
      </c>
      <c r="AH184">
        <f t="shared" si="26"/>
        <v>9</v>
      </c>
    </row>
    <row r="185" spans="1:34" hidden="1">
      <c r="A185" t="str">
        <f t="array" ref="A185">IFERROR(INDEX(Summary!$D:$D,$AH185)&amp;"","")</f>
        <v>FG00592</v>
      </c>
      <c r="B185" t="str">
        <f t="array" ref="B185">IF($A185="","",INDEX(Summary!$E:$E,$AH185))</f>
        <v>Besan Flour | Gram Flour | Stoneground - 1kg</v>
      </c>
      <c r="C185" t="str">
        <f t="array" ref="C185">IF($A185="","",INDEX(Summary!$B:$B,$AH185))</f>
        <v>Atta</v>
      </c>
      <c r="D185" t="str">
        <f t="array" ref="D185">IF($A185="","",INDEX(Summary!$C:$C,$AH185))</f>
        <v>C39</v>
      </c>
      <c r="E185">
        <f t="array" ref="E185">IF($A185="","",INDEX(Summary!$F:$F,$AH185))</f>
        <v>1</v>
      </c>
      <c r="F185" t="str">
        <f t="array" ref="F185">IF($A185="","",INDEX(Summary!$BC:$BC,$AH185)&amp;"")</f>
        <v>P2 – High</v>
      </c>
      <c r="G185">
        <f t="shared" si="18"/>
        <v>2</v>
      </c>
      <c r="H185">
        <f t="shared" si="19"/>
        <v>0</v>
      </c>
      <c r="I185" t="str">
        <f t="array" ref="I185">IF($A185="","",IF(IFERROR(INDEX(Summary!$BA:$BA,$AH185),0)&lt;1,"Under 1 day",IF(INDEX(Summary!$BA:$BA,$AH185)&lt;3,"1-3 days",IF(INDEX(Summary!$BA:$BA,$AH185)&lt;7,"3-7 days","7+ days"))))</f>
        <v>3-7 days</v>
      </c>
      <c r="J185" t="str">
        <f t="array" ref="J185">IF($A185="","",IF(IFERROR(INDEX(Summary!$AX:$AX,$AH185),0)&lt;0.25,"0-25%",IF(INDEX(Summary!$AX:$AX,$AH185)&lt;0.5,"25-50%",IF(INDEX(Summary!$AX:$AX,$AH185)&lt;0.75,"50-75%","75-100%"))))</f>
        <v>75-100%</v>
      </c>
      <c r="K185" t="str">
        <f t="array" ref="K185">IF($A185="","",INDEX(Summary!$AY:$AY,$AH185)&amp;"")</f>
        <v>WIP</v>
      </c>
      <c r="L185" s="1">
        <f>IF($A185="","",Summary!$P$2+MOD(ROW()-2,30))</f>
        <v>46230</v>
      </c>
      <c r="M185">
        <f t="shared" si="20"/>
        <v>4</v>
      </c>
      <c r="N185">
        <f t="shared" si="21"/>
        <v>27</v>
      </c>
      <c r="O185" t="str">
        <f t="shared" si="22"/>
        <v>Jul-2026</v>
      </c>
      <c r="P185">
        <f t="shared" ca="1" si="23"/>
        <v>1</v>
      </c>
      <c r="Q185" s="2">
        <f t="array" ref="Q185">IF($A185="",0,IFERROR(INDEX(Summary!$P$3:$AS$67,$AH185-2,$M185),0))</f>
        <v>0</v>
      </c>
      <c r="R185" s="2">
        <f t="array" ref="R185">IF($A185="",0,ROUND(IFERROR(INDEX(Summary!$O:$O,$AH185),0)/30,0))</f>
        <v>119</v>
      </c>
      <c r="S185">
        <f t="shared" si="24"/>
        <v>0</v>
      </c>
      <c r="T185" s="2">
        <f t="array" ref="T185">IF($S185=1,IFERROR(INDEX(Summary!$O:$O,$AH185),0),0)</f>
        <v>0</v>
      </c>
      <c r="U185" s="2">
        <f t="array" ref="U185">IF($S185=1,IFERROR(INDEX(Summary!$AT:$AT,$AH185),0),0)</f>
        <v>0</v>
      </c>
      <c r="V185" s="2">
        <f t="shared" si="25"/>
        <v>0</v>
      </c>
      <c r="W185" s="2">
        <f t="array" ref="W185">IF($S185=1,IFERROR(INDEX(Summary!$AZ:$AZ,$AH185),0),0)</f>
        <v>0</v>
      </c>
      <c r="X185" s="3">
        <f t="array" ref="X185">IF($S185=1,IFERROR(INDEX(Summary!$BA:$BA,$AH185),0),0)</f>
        <v>0</v>
      </c>
      <c r="Y185" s="2">
        <f t="array" ref="Y185">IF($S185=1,IFERROR(INDEX(Summary!$G:$G,$AH185),0),0)</f>
        <v>0</v>
      </c>
      <c r="Z185" s="2">
        <f t="array" ref="Z185">IF($S185=1,IFERROR(INDEX(Summary!$H:$H,$AH185),0),0)</f>
        <v>0</v>
      </c>
      <c r="AA185" s="2">
        <f t="array" ref="AA185">IF($S185=1,IFERROR(INDEX(Summary!$I:$I,$AH185),0),0)</f>
        <v>0</v>
      </c>
      <c r="AB185" s="2">
        <f t="array" ref="AB185">IF($S185=1,IFERROR(INDEX(Summary!$J:$J,$AH185),0),0)</f>
        <v>0</v>
      </c>
      <c r="AC185" s="2">
        <f t="array" ref="AC185">IF($S185=1,IFERROR(INDEX(Summary!$K:$K,$AH185),0),0)</f>
        <v>0</v>
      </c>
      <c r="AD185" s="2">
        <f t="array" ref="AD185">IF($S185=1,IFERROR(INDEX(Summary!$L:$L,$AH185),0),0)</f>
        <v>0</v>
      </c>
      <c r="AE185" s="2">
        <f t="array" ref="AE185">IF($S185=1,IFERROR(INDEX(Summary!$M:$M,$AH185),0),0)</f>
        <v>0</v>
      </c>
      <c r="AF185" s="2">
        <f t="array" ref="AF185">IF($S185=1,IFERROR(INDEX(Summary!$N:$N,$AH185),0),0)</f>
        <v>0</v>
      </c>
      <c r="AG185">
        <f t="array" ref="AG185">IF($A185="","",IFERROR(INDEX(Summary!$BB:$BB,$AH185),0))</f>
        <v>7</v>
      </c>
      <c r="AH185">
        <f t="shared" si="26"/>
        <v>9</v>
      </c>
    </row>
    <row r="186" spans="1:34" hidden="1">
      <c r="A186" t="str">
        <f t="array" ref="A186">IFERROR(INDEX(Summary!$D:$D,$AH186)&amp;"","")</f>
        <v>FG00592</v>
      </c>
      <c r="B186" t="str">
        <f t="array" ref="B186">IF($A186="","",INDEX(Summary!$E:$E,$AH186))</f>
        <v>Besan Flour | Gram Flour | Stoneground - 1kg</v>
      </c>
      <c r="C186" t="str">
        <f t="array" ref="C186">IF($A186="","",INDEX(Summary!$B:$B,$AH186))</f>
        <v>Atta</v>
      </c>
      <c r="D186" t="str">
        <f t="array" ref="D186">IF($A186="","",INDEX(Summary!$C:$C,$AH186))</f>
        <v>C39</v>
      </c>
      <c r="E186">
        <f t="array" ref="E186">IF($A186="","",INDEX(Summary!$F:$F,$AH186))</f>
        <v>1</v>
      </c>
      <c r="F186" t="str">
        <f t="array" ref="F186">IF($A186="","",INDEX(Summary!$BC:$BC,$AH186)&amp;"")</f>
        <v>P2 – High</v>
      </c>
      <c r="G186">
        <f t="shared" si="18"/>
        <v>2</v>
      </c>
      <c r="H186">
        <f t="shared" si="19"/>
        <v>0</v>
      </c>
      <c r="I186" t="str">
        <f t="array" ref="I186">IF($A186="","",IF(IFERROR(INDEX(Summary!$BA:$BA,$AH186),0)&lt;1,"Under 1 day",IF(INDEX(Summary!$BA:$BA,$AH186)&lt;3,"1-3 days",IF(INDEX(Summary!$BA:$BA,$AH186)&lt;7,"3-7 days","7+ days"))))</f>
        <v>3-7 days</v>
      </c>
      <c r="J186" t="str">
        <f t="array" ref="J186">IF($A186="","",IF(IFERROR(INDEX(Summary!$AX:$AX,$AH186),0)&lt;0.25,"0-25%",IF(INDEX(Summary!$AX:$AX,$AH186)&lt;0.5,"25-50%",IF(INDEX(Summary!$AX:$AX,$AH186)&lt;0.75,"50-75%","75-100%"))))</f>
        <v>75-100%</v>
      </c>
      <c r="K186" t="str">
        <f t="array" ref="K186">IF($A186="","",INDEX(Summary!$AY:$AY,$AH186)&amp;"")</f>
        <v>WIP</v>
      </c>
      <c r="L186" s="1">
        <f>IF($A186="","",Summary!$P$2+MOD(ROW()-2,30))</f>
        <v>46231</v>
      </c>
      <c r="M186">
        <f t="shared" si="20"/>
        <v>5</v>
      </c>
      <c r="N186">
        <f t="shared" si="21"/>
        <v>28</v>
      </c>
      <c r="O186" t="str">
        <f t="shared" si="22"/>
        <v>Jul-2026</v>
      </c>
      <c r="P186">
        <f t="shared" ca="1" si="23"/>
        <v>1</v>
      </c>
      <c r="Q186" s="2">
        <f t="array" ref="Q186">IF($A186="",0,IFERROR(INDEX(Summary!$P$3:$AS$67,$AH186-2,$M186),0))</f>
        <v>0</v>
      </c>
      <c r="R186" s="2">
        <f t="array" ref="R186">IF($A186="",0,ROUND(IFERROR(INDEX(Summary!$O:$O,$AH186),0)/30,0))</f>
        <v>119</v>
      </c>
      <c r="S186">
        <f t="shared" si="24"/>
        <v>0</v>
      </c>
      <c r="T186" s="2">
        <f t="array" ref="T186">IF($S186=1,IFERROR(INDEX(Summary!$O:$O,$AH186),0),0)</f>
        <v>0</v>
      </c>
      <c r="U186" s="2">
        <f t="array" ref="U186">IF($S186=1,IFERROR(INDEX(Summary!$AT:$AT,$AH186),0),0)</f>
        <v>0</v>
      </c>
      <c r="V186" s="2">
        <f t="shared" si="25"/>
        <v>0</v>
      </c>
      <c r="W186" s="2">
        <f t="array" ref="W186">IF($S186=1,IFERROR(INDEX(Summary!$AZ:$AZ,$AH186),0),0)</f>
        <v>0</v>
      </c>
      <c r="X186" s="3">
        <f t="array" ref="X186">IF($S186=1,IFERROR(INDEX(Summary!$BA:$BA,$AH186),0),0)</f>
        <v>0</v>
      </c>
      <c r="Y186" s="2">
        <f t="array" ref="Y186">IF($S186=1,IFERROR(INDEX(Summary!$G:$G,$AH186),0),0)</f>
        <v>0</v>
      </c>
      <c r="Z186" s="2">
        <f t="array" ref="Z186">IF($S186=1,IFERROR(INDEX(Summary!$H:$H,$AH186),0),0)</f>
        <v>0</v>
      </c>
      <c r="AA186" s="2">
        <f t="array" ref="AA186">IF($S186=1,IFERROR(INDEX(Summary!$I:$I,$AH186),0),0)</f>
        <v>0</v>
      </c>
      <c r="AB186" s="2">
        <f t="array" ref="AB186">IF($S186=1,IFERROR(INDEX(Summary!$J:$J,$AH186),0),0)</f>
        <v>0</v>
      </c>
      <c r="AC186" s="2">
        <f t="array" ref="AC186">IF($S186=1,IFERROR(INDEX(Summary!$K:$K,$AH186),0),0)</f>
        <v>0</v>
      </c>
      <c r="AD186" s="2">
        <f t="array" ref="AD186">IF($S186=1,IFERROR(INDEX(Summary!$L:$L,$AH186),0),0)</f>
        <v>0</v>
      </c>
      <c r="AE186" s="2">
        <f t="array" ref="AE186">IF($S186=1,IFERROR(INDEX(Summary!$M:$M,$AH186),0),0)</f>
        <v>0</v>
      </c>
      <c r="AF186" s="2">
        <f t="array" ref="AF186">IF($S186=1,IFERROR(INDEX(Summary!$N:$N,$AH186),0),0)</f>
        <v>0</v>
      </c>
      <c r="AG186">
        <f t="array" ref="AG186">IF($A186="","",IFERROR(INDEX(Summary!$BB:$BB,$AH186),0))</f>
        <v>7</v>
      </c>
      <c r="AH186">
        <f t="shared" si="26"/>
        <v>9</v>
      </c>
    </row>
    <row r="187" spans="1:34" hidden="1">
      <c r="A187" t="str">
        <f t="array" ref="A187">IFERROR(INDEX(Summary!$D:$D,$AH187)&amp;"","")</f>
        <v>FG00592</v>
      </c>
      <c r="B187" t="str">
        <f t="array" ref="B187">IF($A187="","",INDEX(Summary!$E:$E,$AH187))</f>
        <v>Besan Flour | Gram Flour | Stoneground - 1kg</v>
      </c>
      <c r="C187" t="str">
        <f t="array" ref="C187">IF($A187="","",INDEX(Summary!$B:$B,$AH187))</f>
        <v>Atta</v>
      </c>
      <c r="D187" t="str">
        <f t="array" ref="D187">IF($A187="","",INDEX(Summary!$C:$C,$AH187))</f>
        <v>C39</v>
      </c>
      <c r="E187">
        <f t="array" ref="E187">IF($A187="","",INDEX(Summary!$F:$F,$AH187))</f>
        <v>1</v>
      </c>
      <c r="F187" t="str">
        <f t="array" ref="F187">IF($A187="","",INDEX(Summary!$BC:$BC,$AH187)&amp;"")</f>
        <v>P2 – High</v>
      </c>
      <c r="G187">
        <f t="shared" si="18"/>
        <v>2</v>
      </c>
      <c r="H187">
        <f t="shared" si="19"/>
        <v>0</v>
      </c>
      <c r="I187" t="str">
        <f t="array" ref="I187">IF($A187="","",IF(IFERROR(INDEX(Summary!$BA:$BA,$AH187),0)&lt;1,"Under 1 day",IF(INDEX(Summary!$BA:$BA,$AH187)&lt;3,"1-3 days",IF(INDEX(Summary!$BA:$BA,$AH187)&lt;7,"3-7 days","7+ days"))))</f>
        <v>3-7 days</v>
      </c>
      <c r="J187" t="str">
        <f t="array" ref="J187">IF($A187="","",IF(IFERROR(INDEX(Summary!$AX:$AX,$AH187),0)&lt;0.25,"0-25%",IF(INDEX(Summary!$AX:$AX,$AH187)&lt;0.5,"25-50%",IF(INDEX(Summary!$AX:$AX,$AH187)&lt;0.75,"50-75%","75-100%"))))</f>
        <v>75-100%</v>
      </c>
      <c r="K187" t="str">
        <f t="array" ref="K187">IF($A187="","",INDEX(Summary!$AY:$AY,$AH187)&amp;"")</f>
        <v>WIP</v>
      </c>
      <c r="L187" s="1">
        <f>IF($A187="","",Summary!$P$2+MOD(ROW()-2,30))</f>
        <v>46232</v>
      </c>
      <c r="M187">
        <f t="shared" si="20"/>
        <v>6</v>
      </c>
      <c r="N187">
        <f t="shared" si="21"/>
        <v>29</v>
      </c>
      <c r="O187" t="str">
        <f t="shared" si="22"/>
        <v>Jul-2026</v>
      </c>
      <c r="P187">
        <f t="shared" ca="1" si="23"/>
        <v>1</v>
      </c>
      <c r="Q187" s="2">
        <f t="array" ref="Q187">IF($A187="",0,IFERROR(INDEX(Summary!$P$3:$AS$67,$AH187-2,$M187),0))</f>
        <v>0</v>
      </c>
      <c r="R187" s="2">
        <f t="array" ref="R187">IF($A187="",0,ROUND(IFERROR(INDEX(Summary!$O:$O,$AH187),0)/30,0))</f>
        <v>119</v>
      </c>
      <c r="S187">
        <f t="shared" si="24"/>
        <v>0</v>
      </c>
      <c r="T187" s="2">
        <f t="array" ref="T187">IF($S187=1,IFERROR(INDEX(Summary!$O:$O,$AH187),0),0)</f>
        <v>0</v>
      </c>
      <c r="U187" s="2">
        <f t="array" ref="U187">IF($S187=1,IFERROR(INDEX(Summary!$AT:$AT,$AH187),0),0)</f>
        <v>0</v>
      </c>
      <c r="V187" s="2">
        <f t="shared" si="25"/>
        <v>0</v>
      </c>
      <c r="W187" s="2">
        <f t="array" ref="W187">IF($S187=1,IFERROR(INDEX(Summary!$AZ:$AZ,$AH187),0),0)</f>
        <v>0</v>
      </c>
      <c r="X187" s="3">
        <f t="array" ref="X187">IF($S187=1,IFERROR(INDEX(Summary!$BA:$BA,$AH187),0),0)</f>
        <v>0</v>
      </c>
      <c r="Y187" s="2">
        <f t="array" ref="Y187">IF($S187=1,IFERROR(INDEX(Summary!$G:$G,$AH187),0),0)</f>
        <v>0</v>
      </c>
      <c r="Z187" s="2">
        <f t="array" ref="Z187">IF($S187=1,IFERROR(INDEX(Summary!$H:$H,$AH187),0),0)</f>
        <v>0</v>
      </c>
      <c r="AA187" s="2">
        <f t="array" ref="AA187">IF($S187=1,IFERROR(INDEX(Summary!$I:$I,$AH187),0),0)</f>
        <v>0</v>
      </c>
      <c r="AB187" s="2">
        <f t="array" ref="AB187">IF($S187=1,IFERROR(INDEX(Summary!$J:$J,$AH187),0),0)</f>
        <v>0</v>
      </c>
      <c r="AC187" s="2">
        <f t="array" ref="AC187">IF($S187=1,IFERROR(INDEX(Summary!$K:$K,$AH187),0),0)</f>
        <v>0</v>
      </c>
      <c r="AD187" s="2">
        <f t="array" ref="AD187">IF($S187=1,IFERROR(INDEX(Summary!$L:$L,$AH187),0),0)</f>
        <v>0</v>
      </c>
      <c r="AE187" s="2">
        <f t="array" ref="AE187">IF($S187=1,IFERROR(INDEX(Summary!$M:$M,$AH187),0),0)</f>
        <v>0</v>
      </c>
      <c r="AF187" s="2">
        <f t="array" ref="AF187">IF($S187=1,IFERROR(INDEX(Summary!$N:$N,$AH187),0),0)</f>
        <v>0</v>
      </c>
      <c r="AG187">
        <f t="array" ref="AG187">IF($A187="","",IFERROR(INDEX(Summary!$BB:$BB,$AH187),0))</f>
        <v>7</v>
      </c>
      <c r="AH187">
        <f t="shared" si="26"/>
        <v>9</v>
      </c>
    </row>
    <row r="188" spans="1:34" hidden="1">
      <c r="A188" t="str">
        <f t="array" ref="A188">IFERROR(INDEX(Summary!$D:$D,$AH188)&amp;"","")</f>
        <v>FG00592</v>
      </c>
      <c r="B188" t="str">
        <f t="array" ref="B188">IF($A188="","",INDEX(Summary!$E:$E,$AH188))</f>
        <v>Besan Flour | Gram Flour | Stoneground - 1kg</v>
      </c>
      <c r="C188" t="str">
        <f t="array" ref="C188">IF($A188="","",INDEX(Summary!$B:$B,$AH188))</f>
        <v>Atta</v>
      </c>
      <c r="D188" t="str">
        <f t="array" ref="D188">IF($A188="","",INDEX(Summary!$C:$C,$AH188))</f>
        <v>C39</v>
      </c>
      <c r="E188">
        <f t="array" ref="E188">IF($A188="","",INDEX(Summary!$F:$F,$AH188))</f>
        <v>1</v>
      </c>
      <c r="F188" t="str">
        <f t="array" ref="F188">IF($A188="","",INDEX(Summary!$BC:$BC,$AH188)&amp;"")</f>
        <v>P2 – High</v>
      </c>
      <c r="G188">
        <f t="shared" si="18"/>
        <v>2</v>
      </c>
      <c r="H188">
        <f t="shared" si="19"/>
        <v>0</v>
      </c>
      <c r="I188" t="str">
        <f t="array" ref="I188">IF($A188="","",IF(IFERROR(INDEX(Summary!$BA:$BA,$AH188),0)&lt;1,"Under 1 day",IF(INDEX(Summary!$BA:$BA,$AH188)&lt;3,"1-3 days",IF(INDEX(Summary!$BA:$BA,$AH188)&lt;7,"3-7 days","7+ days"))))</f>
        <v>3-7 days</v>
      </c>
      <c r="J188" t="str">
        <f t="array" ref="J188">IF($A188="","",IF(IFERROR(INDEX(Summary!$AX:$AX,$AH188),0)&lt;0.25,"0-25%",IF(INDEX(Summary!$AX:$AX,$AH188)&lt;0.5,"25-50%",IF(INDEX(Summary!$AX:$AX,$AH188)&lt;0.75,"50-75%","75-100%"))))</f>
        <v>75-100%</v>
      </c>
      <c r="K188" t="str">
        <f t="array" ref="K188">IF($A188="","",INDEX(Summary!$AY:$AY,$AH188)&amp;"")</f>
        <v>WIP</v>
      </c>
      <c r="L188" s="1">
        <f>IF($A188="","",Summary!$P$2+MOD(ROW()-2,30))</f>
        <v>46233</v>
      </c>
      <c r="M188">
        <f t="shared" si="20"/>
        <v>7</v>
      </c>
      <c r="N188">
        <f t="shared" si="21"/>
        <v>30</v>
      </c>
      <c r="O188" t="str">
        <f t="shared" si="22"/>
        <v>Jul-2026</v>
      </c>
      <c r="P188">
        <f t="shared" ca="1" si="23"/>
        <v>1</v>
      </c>
      <c r="Q188" s="2">
        <f t="array" ref="Q188">IF($A188="",0,IFERROR(INDEX(Summary!$P$3:$AS$67,$AH188-2,$M188),0))</f>
        <v>0</v>
      </c>
      <c r="R188" s="2">
        <f t="array" ref="R188">IF($A188="",0,ROUND(IFERROR(INDEX(Summary!$O:$O,$AH188),0)/30,0))</f>
        <v>119</v>
      </c>
      <c r="S188">
        <f t="shared" si="24"/>
        <v>0</v>
      </c>
      <c r="T188" s="2">
        <f t="array" ref="T188">IF($S188=1,IFERROR(INDEX(Summary!$O:$O,$AH188),0),0)</f>
        <v>0</v>
      </c>
      <c r="U188" s="2">
        <f t="array" ref="U188">IF($S188=1,IFERROR(INDEX(Summary!$AT:$AT,$AH188),0),0)</f>
        <v>0</v>
      </c>
      <c r="V188" s="2">
        <f t="shared" si="25"/>
        <v>0</v>
      </c>
      <c r="W188" s="2">
        <f t="array" ref="W188">IF($S188=1,IFERROR(INDEX(Summary!$AZ:$AZ,$AH188),0),0)</f>
        <v>0</v>
      </c>
      <c r="X188" s="3">
        <f t="array" ref="X188">IF($S188=1,IFERROR(INDEX(Summary!$BA:$BA,$AH188),0),0)</f>
        <v>0</v>
      </c>
      <c r="Y188" s="2">
        <f t="array" ref="Y188">IF($S188=1,IFERROR(INDEX(Summary!$G:$G,$AH188),0),0)</f>
        <v>0</v>
      </c>
      <c r="Z188" s="2">
        <f t="array" ref="Z188">IF($S188=1,IFERROR(INDEX(Summary!$H:$H,$AH188),0),0)</f>
        <v>0</v>
      </c>
      <c r="AA188" s="2">
        <f t="array" ref="AA188">IF($S188=1,IFERROR(INDEX(Summary!$I:$I,$AH188),0),0)</f>
        <v>0</v>
      </c>
      <c r="AB188" s="2">
        <f t="array" ref="AB188">IF($S188=1,IFERROR(INDEX(Summary!$J:$J,$AH188),0),0)</f>
        <v>0</v>
      </c>
      <c r="AC188" s="2">
        <f t="array" ref="AC188">IF($S188=1,IFERROR(INDEX(Summary!$K:$K,$AH188),0),0)</f>
        <v>0</v>
      </c>
      <c r="AD188" s="2">
        <f t="array" ref="AD188">IF($S188=1,IFERROR(INDEX(Summary!$L:$L,$AH188),0),0)</f>
        <v>0</v>
      </c>
      <c r="AE188" s="2">
        <f t="array" ref="AE188">IF($S188=1,IFERROR(INDEX(Summary!$M:$M,$AH188),0),0)</f>
        <v>0</v>
      </c>
      <c r="AF188" s="2">
        <f t="array" ref="AF188">IF($S188=1,IFERROR(INDEX(Summary!$N:$N,$AH188),0),0)</f>
        <v>0</v>
      </c>
      <c r="AG188">
        <f t="array" ref="AG188">IF($A188="","",IFERROR(INDEX(Summary!$BB:$BB,$AH188),0))</f>
        <v>7</v>
      </c>
      <c r="AH188">
        <f t="shared" si="26"/>
        <v>9</v>
      </c>
    </row>
    <row r="189" spans="1:34" hidden="1">
      <c r="A189" t="str">
        <f t="array" ref="A189">IFERROR(INDEX(Summary!$D:$D,$AH189)&amp;"","")</f>
        <v>FG00592</v>
      </c>
      <c r="B189" t="str">
        <f t="array" ref="B189">IF($A189="","",INDEX(Summary!$E:$E,$AH189))</f>
        <v>Besan Flour | Gram Flour | Stoneground - 1kg</v>
      </c>
      <c r="C189" t="str">
        <f t="array" ref="C189">IF($A189="","",INDEX(Summary!$B:$B,$AH189))</f>
        <v>Atta</v>
      </c>
      <c r="D189" t="str">
        <f t="array" ref="D189">IF($A189="","",INDEX(Summary!$C:$C,$AH189))</f>
        <v>C39</v>
      </c>
      <c r="E189">
        <f t="array" ref="E189">IF($A189="","",INDEX(Summary!$F:$F,$AH189))</f>
        <v>1</v>
      </c>
      <c r="F189" t="str">
        <f t="array" ref="F189">IF($A189="","",INDEX(Summary!$BC:$BC,$AH189)&amp;"")</f>
        <v>P2 – High</v>
      </c>
      <c r="G189">
        <f t="shared" si="18"/>
        <v>2</v>
      </c>
      <c r="H189">
        <f t="shared" si="19"/>
        <v>0</v>
      </c>
      <c r="I189" t="str">
        <f t="array" ref="I189">IF($A189="","",IF(IFERROR(INDEX(Summary!$BA:$BA,$AH189),0)&lt;1,"Under 1 day",IF(INDEX(Summary!$BA:$BA,$AH189)&lt;3,"1-3 days",IF(INDEX(Summary!$BA:$BA,$AH189)&lt;7,"3-7 days","7+ days"))))</f>
        <v>3-7 days</v>
      </c>
      <c r="J189" t="str">
        <f t="array" ref="J189">IF($A189="","",IF(IFERROR(INDEX(Summary!$AX:$AX,$AH189),0)&lt;0.25,"0-25%",IF(INDEX(Summary!$AX:$AX,$AH189)&lt;0.5,"25-50%",IF(INDEX(Summary!$AX:$AX,$AH189)&lt;0.75,"50-75%","75-100%"))))</f>
        <v>75-100%</v>
      </c>
      <c r="K189" t="str">
        <f t="array" ref="K189">IF($A189="","",INDEX(Summary!$AY:$AY,$AH189)&amp;"")</f>
        <v>WIP</v>
      </c>
      <c r="L189" s="1">
        <f>IF($A189="","",Summary!$P$2+MOD(ROW()-2,30))</f>
        <v>46234</v>
      </c>
      <c r="M189">
        <f t="shared" si="20"/>
        <v>8</v>
      </c>
      <c r="N189">
        <f t="shared" si="21"/>
        <v>31</v>
      </c>
      <c r="O189" t="str">
        <f t="shared" si="22"/>
        <v>Jul-2026</v>
      </c>
      <c r="P189">
        <f t="shared" ca="1" si="23"/>
        <v>1</v>
      </c>
      <c r="Q189" s="2">
        <f t="array" ref="Q189">IF($A189="",0,IFERROR(INDEX(Summary!$P$3:$AS$67,$AH189-2,$M189),0))</f>
        <v>0</v>
      </c>
      <c r="R189" s="2">
        <f t="array" ref="R189">IF($A189="",0,ROUND(IFERROR(INDEX(Summary!$O:$O,$AH189),0)/30,0))</f>
        <v>119</v>
      </c>
      <c r="S189">
        <f t="shared" si="24"/>
        <v>0</v>
      </c>
      <c r="T189" s="2">
        <f t="array" ref="T189">IF($S189=1,IFERROR(INDEX(Summary!$O:$O,$AH189),0),0)</f>
        <v>0</v>
      </c>
      <c r="U189" s="2">
        <f t="array" ref="U189">IF($S189=1,IFERROR(INDEX(Summary!$AT:$AT,$AH189),0),0)</f>
        <v>0</v>
      </c>
      <c r="V189" s="2">
        <f t="shared" si="25"/>
        <v>0</v>
      </c>
      <c r="W189" s="2">
        <f t="array" ref="W189">IF($S189=1,IFERROR(INDEX(Summary!$AZ:$AZ,$AH189),0),0)</f>
        <v>0</v>
      </c>
      <c r="X189" s="3">
        <f t="array" ref="X189">IF($S189=1,IFERROR(INDEX(Summary!$BA:$BA,$AH189),0),0)</f>
        <v>0</v>
      </c>
      <c r="Y189" s="2">
        <f t="array" ref="Y189">IF($S189=1,IFERROR(INDEX(Summary!$G:$G,$AH189),0),0)</f>
        <v>0</v>
      </c>
      <c r="Z189" s="2">
        <f t="array" ref="Z189">IF($S189=1,IFERROR(INDEX(Summary!$H:$H,$AH189),0),0)</f>
        <v>0</v>
      </c>
      <c r="AA189" s="2">
        <f t="array" ref="AA189">IF($S189=1,IFERROR(INDEX(Summary!$I:$I,$AH189),0),0)</f>
        <v>0</v>
      </c>
      <c r="AB189" s="2">
        <f t="array" ref="AB189">IF($S189=1,IFERROR(INDEX(Summary!$J:$J,$AH189),0),0)</f>
        <v>0</v>
      </c>
      <c r="AC189" s="2">
        <f t="array" ref="AC189">IF($S189=1,IFERROR(INDEX(Summary!$K:$K,$AH189),0),0)</f>
        <v>0</v>
      </c>
      <c r="AD189" s="2">
        <f t="array" ref="AD189">IF($S189=1,IFERROR(INDEX(Summary!$L:$L,$AH189),0),0)</f>
        <v>0</v>
      </c>
      <c r="AE189" s="2">
        <f t="array" ref="AE189">IF($S189=1,IFERROR(INDEX(Summary!$M:$M,$AH189),0),0)</f>
        <v>0</v>
      </c>
      <c r="AF189" s="2">
        <f t="array" ref="AF189">IF($S189=1,IFERROR(INDEX(Summary!$N:$N,$AH189),0),0)</f>
        <v>0</v>
      </c>
      <c r="AG189">
        <f t="array" ref="AG189">IF($A189="","",IFERROR(INDEX(Summary!$BB:$BB,$AH189),0))</f>
        <v>7</v>
      </c>
      <c r="AH189">
        <f t="shared" si="26"/>
        <v>9</v>
      </c>
    </row>
    <row r="190" spans="1:34" hidden="1">
      <c r="A190" t="str">
        <f t="array" ref="A190">IFERROR(INDEX(Summary!$D:$D,$AH190)&amp;"","")</f>
        <v>FG00592</v>
      </c>
      <c r="B190" t="str">
        <f t="array" ref="B190">IF($A190="","",INDEX(Summary!$E:$E,$AH190))</f>
        <v>Besan Flour | Gram Flour | Stoneground - 1kg</v>
      </c>
      <c r="C190" t="str">
        <f t="array" ref="C190">IF($A190="","",INDEX(Summary!$B:$B,$AH190))</f>
        <v>Atta</v>
      </c>
      <c r="D190" t="str">
        <f t="array" ref="D190">IF($A190="","",INDEX(Summary!$C:$C,$AH190))</f>
        <v>C39</v>
      </c>
      <c r="E190">
        <f t="array" ref="E190">IF($A190="","",INDEX(Summary!$F:$F,$AH190))</f>
        <v>1</v>
      </c>
      <c r="F190" t="str">
        <f t="array" ref="F190">IF($A190="","",INDEX(Summary!$BC:$BC,$AH190)&amp;"")</f>
        <v>P2 – High</v>
      </c>
      <c r="G190">
        <f t="shared" si="18"/>
        <v>2</v>
      </c>
      <c r="H190">
        <f t="shared" si="19"/>
        <v>0</v>
      </c>
      <c r="I190" t="str">
        <f t="array" ref="I190">IF($A190="","",IF(IFERROR(INDEX(Summary!$BA:$BA,$AH190),0)&lt;1,"Under 1 day",IF(INDEX(Summary!$BA:$BA,$AH190)&lt;3,"1-3 days",IF(INDEX(Summary!$BA:$BA,$AH190)&lt;7,"3-7 days","7+ days"))))</f>
        <v>3-7 days</v>
      </c>
      <c r="J190" t="str">
        <f t="array" ref="J190">IF($A190="","",IF(IFERROR(INDEX(Summary!$AX:$AX,$AH190),0)&lt;0.25,"0-25%",IF(INDEX(Summary!$AX:$AX,$AH190)&lt;0.5,"25-50%",IF(INDEX(Summary!$AX:$AX,$AH190)&lt;0.75,"50-75%","75-100%"))))</f>
        <v>75-100%</v>
      </c>
      <c r="K190" t="str">
        <f t="array" ref="K190">IF($A190="","",INDEX(Summary!$AY:$AY,$AH190)&amp;"")</f>
        <v>WIP</v>
      </c>
      <c r="L190" s="1">
        <f>IF($A190="","",Summary!$P$2+MOD(ROW()-2,30))</f>
        <v>46235</v>
      </c>
      <c r="M190">
        <f t="shared" si="20"/>
        <v>9</v>
      </c>
      <c r="N190">
        <f t="shared" si="21"/>
        <v>1</v>
      </c>
      <c r="O190" t="str">
        <f t="shared" si="22"/>
        <v>Aug-2026</v>
      </c>
      <c r="P190">
        <f t="shared" ca="1" si="23"/>
        <v>1</v>
      </c>
      <c r="Q190" s="2">
        <f t="array" ref="Q190">IF($A190="",0,IFERROR(INDEX(Summary!$P$3:$AS$67,$AH190-2,$M190),0))</f>
        <v>0</v>
      </c>
      <c r="R190" s="2">
        <f t="array" ref="R190">IF($A190="",0,ROUND(IFERROR(INDEX(Summary!$O:$O,$AH190),0)/30,0))</f>
        <v>119</v>
      </c>
      <c r="S190">
        <f t="shared" si="24"/>
        <v>0</v>
      </c>
      <c r="T190" s="2">
        <f t="array" ref="T190">IF($S190=1,IFERROR(INDEX(Summary!$O:$O,$AH190),0),0)</f>
        <v>0</v>
      </c>
      <c r="U190" s="2">
        <f t="array" ref="U190">IF($S190=1,IFERROR(INDEX(Summary!$AT:$AT,$AH190),0),0)</f>
        <v>0</v>
      </c>
      <c r="V190" s="2">
        <f t="shared" si="25"/>
        <v>0</v>
      </c>
      <c r="W190" s="2">
        <f t="array" ref="W190">IF($S190=1,IFERROR(INDEX(Summary!$AZ:$AZ,$AH190),0),0)</f>
        <v>0</v>
      </c>
      <c r="X190" s="3">
        <f t="array" ref="X190">IF($S190=1,IFERROR(INDEX(Summary!$BA:$BA,$AH190),0),0)</f>
        <v>0</v>
      </c>
      <c r="Y190" s="2">
        <f t="array" ref="Y190">IF($S190=1,IFERROR(INDEX(Summary!$G:$G,$AH190),0),0)</f>
        <v>0</v>
      </c>
      <c r="Z190" s="2">
        <f t="array" ref="Z190">IF($S190=1,IFERROR(INDEX(Summary!$H:$H,$AH190),0),0)</f>
        <v>0</v>
      </c>
      <c r="AA190" s="2">
        <f t="array" ref="AA190">IF($S190=1,IFERROR(INDEX(Summary!$I:$I,$AH190),0),0)</f>
        <v>0</v>
      </c>
      <c r="AB190" s="2">
        <f t="array" ref="AB190">IF($S190=1,IFERROR(INDEX(Summary!$J:$J,$AH190),0),0)</f>
        <v>0</v>
      </c>
      <c r="AC190" s="2">
        <f t="array" ref="AC190">IF($S190=1,IFERROR(INDEX(Summary!$K:$K,$AH190),0),0)</f>
        <v>0</v>
      </c>
      <c r="AD190" s="2">
        <f t="array" ref="AD190">IF($S190=1,IFERROR(INDEX(Summary!$L:$L,$AH190),0),0)</f>
        <v>0</v>
      </c>
      <c r="AE190" s="2">
        <f t="array" ref="AE190">IF($S190=1,IFERROR(INDEX(Summary!$M:$M,$AH190),0),0)</f>
        <v>0</v>
      </c>
      <c r="AF190" s="2">
        <f t="array" ref="AF190">IF($S190=1,IFERROR(INDEX(Summary!$N:$N,$AH190),0),0)</f>
        <v>0</v>
      </c>
      <c r="AG190">
        <f t="array" ref="AG190">IF($A190="","",IFERROR(INDEX(Summary!$BB:$BB,$AH190),0))</f>
        <v>7</v>
      </c>
      <c r="AH190">
        <f t="shared" si="26"/>
        <v>9</v>
      </c>
    </row>
    <row r="191" spans="1:34" hidden="1">
      <c r="A191" t="str">
        <f t="array" ref="A191">IFERROR(INDEX(Summary!$D:$D,$AH191)&amp;"","")</f>
        <v>FG00592</v>
      </c>
      <c r="B191" t="str">
        <f t="array" ref="B191">IF($A191="","",INDEX(Summary!$E:$E,$AH191))</f>
        <v>Besan Flour | Gram Flour | Stoneground - 1kg</v>
      </c>
      <c r="C191" t="str">
        <f t="array" ref="C191">IF($A191="","",INDEX(Summary!$B:$B,$AH191))</f>
        <v>Atta</v>
      </c>
      <c r="D191" t="str">
        <f t="array" ref="D191">IF($A191="","",INDEX(Summary!$C:$C,$AH191))</f>
        <v>C39</v>
      </c>
      <c r="E191">
        <f t="array" ref="E191">IF($A191="","",INDEX(Summary!$F:$F,$AH191))</f>
        <v>1</v>
      </c>
      <c r="F191" t="str">
        <f t="array" ref="F191">IF($A191="","",INDEX(Summary!$BC:$BC,$AH191)&amp;"")</f>
        <v>P2 – High</v>
      </c>
      <c r="G191">
        <f t="shared" si="18"/>
        <v>2</v>
      </c>
      <c r="H191">
        <f t="shared" si="19"/>
        <v>0</v>
      </c>
      <c r="I191" t="str">
        <f t="array" ref="I191">IF($A191="","",IF(IFERROR(INDEX(Summary!$BA:$BA,$AH191),0)&lt;1,"Under 1 day",IF(INDEX(Summary!$BA:$BA,$AH191)&lt;3,"1-3 days",IF(INDEX(Summary!$BA:$BA,$AH191)&lt;7,"3-7 days","7+ days"))))</f>
        <v>3-7 days</v>
      </c>
      <c r="J191" t="str">
        <f t="array" ref="J191">IF($A191="","",IF(IFERROR(INDEX(Summary!$AX:$AX,$AH191),0)&lt;0.25,"0-25%",IF(INDEX(Summary!$AX:$AX,$AH191)&lt;0.5,"25-50%",IF(INDEX(Summary!$AX:$AX,$AH191)&lt;0.75,"50-75%","75-100%"))))</f>
        <v>75-100%</v>
      </c>
      <c r="K191" t="str">
        <f t="array" ref="K191">IF($A191="","",INDEX(Summary!$AY:$AY,$AH191)&amp;"")</f>
        <v>WIP</v>
      </c>
      <c r="L191" s="1">
        <f>IF($A191="","",Summary!$P$2+MOD(ROW()-2,30))</f>
        <v>46236</v>
      </c>
      <c r="M191">
        <f t="shared" si="20"/>
        <v>10</v>
      </c>
      <c r="N191">
        <f t="shared" si="21"/>
        <v>2</v>
      </c>
      <c r="O191" t="str">
        <f t="shared" si="22"/>
        <v>Aug-2026</v>
      </c>
      <c r="P191">
        <f t="shared" ca="1" si="23"/>
        <v>1</v>
      </c>
      <c r="Q191" s="2">
        <f t="array" ref="Q191">IF($A191="",0,IFERROR(INDEX(Summary!$P$3:$AS$67,$AH191-2,$M191),0))</f>
        <v>0</v>
      </c>
      <c r="R191" s="2">
        <f t="array" ref="R191">IF($A191="",0,ROUND(IFERROR(INDEX(Summary!$O:$O,$AH191),0)/30,0))</f>
        <v>119</v>
      </c>
      <c r="S191">
        <f t="shared" si="24"/>
        <v>0</v>
      </c>
      <c r="T191" s="2">
        <f t="array" ref="T191">IF($S191=1,IFERROR(INDEX(Summary!$O:$O,$AH191),0),0)</f>
        <v>0</v>
      </c>
      <c r="U191" s="2">
        <f t="array" ref="U191">IF($S191=1,IFERROR(INDEX(Summary!$AT:$AT,$AH191),0),0)</f>
        <v>0</v>
      </c>
      <c r="V191" s="2">
        <f t="shared" si="25"/>
        <v>0</v>
      </c>
      <c r="W191" s="2">
        <f t="array" ref="W191">IF($S191=1,IFERROR(INDEX(Summary!$AZ:$AZ,$AH191),0),0)</f>
        <v>0</v>
      </c>
      <c r="X191" s="3">
        <f t="array" ref="X191">IF($S191=1,IFERROR(INDEX(Summary!$BA:$BA,$AH191),0),0)</f>
        <v>0</v>
      </c>
      <c r="Y191" s="2">
        <f t="array" ref="Y191">IF($S191=1,IFERROR(INDEX(Summary!$G:$G,$AH191),0),0)</f>
        <v>0</v>
      </c>
      <c r="Z191" s="2">
        <f t="array" ref="Z191">IF($S191=1,IFERROR(INDEX(Summary!$H:$H,$AH191),0),0)</f>
        <v>0</v>
      </c>
      <c r="AA191" s="2">
        <f t="array" ref="AA191">IF($S191=1,IFERROR(INDEX(Summary!$I:$I,$AH191),0),0)</f>
        <v>0</v>
      </c>
      <c r="AB191" s="2">
        <f t="array" ref="AB191">IF($S191=1,IFERROR(INDEX(Summary!$J:$J,$AH191),0),0)</f>
        <v>0</v>
      </c>
      <c r="AC191" s="2">
        <f t="array" ref="AC191">IF($S191=1,IFERROR(INDEX(Summary!$K:$K,$AH191),0),0)</f>
        <v>0</v>
      </c>
      <c r="AD191" s="2">
        <f t="array" ref="AD191">IF($S191=1,IFERROR(INDEX(Summary!$L:$L,$AH191),0),0)</f>
        <v>0</v>
      </c>
      <c r="AE191" s="2">
        <f t="array" ref="AE191">IF($S191=1,IFERROR(INDEX(Summary!$M:$M,$AH191),0),0)</f>
        <v>0</v>
      </c>
      <c r="AF191" s="2">
        <f t="array" ref="AF191">IF($S191=1,IFERROR(INDEX(Summary!$N:$N,$AH191),0),0)</f>
        <v>0</v>
      </c>
      <c r="AG191">
        <f t="array" ref="AG191">IF($A191="","",IFERROR(INDEX(Summary!$BB:$BB,$AH191),0))</f>
        <v>7</v>
      </c>
      <c r="AH191">
        <f t="shared" si="26"/>
        <v>9</v>
      </c>
    </row>
    <row r="192" spans="1:34" hidden="1">
      <c r="A192" t="str">
        <f t="array" ref="A192">IFERROR(INDEX(Summary!$D:$D,$AH192)&amp;"","")</f>
        <v>FG00592</v>
      </c>
      <c r="B192" t="str">
        <f t="array" ref="B192">IF($A192="","",INDEX(Summary!$E:$E,$AH192))</f>
        <v>Besan Flour | Gram Flour | Stoneground - 1kg</v>
      </c>
      <c r="C192" t="str">
        <f t="array" ref="C192">IF($A192="","",INDEX(Summary!$B:$B,$AH192))</f>
        <v>Atta</v>
      </c>
      <c r="D192" t="str">
        <f t="array" ref="D192">IF($A192="","",INDEX(Summary!$C:$C,$AH192))</f>
        <v>C39</v>
      </c>
      <c r="E192">
        <f t="array" ref="E192">IF($A192="","",INDEX(Summary!$F:$F,$AH192))</f>
        <v>1</v>
      </c>
      <c r="F192" t="str">
        <f t="array" ref="F192">IF($A192="","",INDEX(Summary!$BC:$BC,$AH192)&amp;"")</f>
        <v>P2 – High</v>
      </c>
      <c r="G192">
        <f t="shared" si="18"/>
        <v>2</v>
      </c>
      <c r="H192">
        <f t="shared" si="19"/>
        <v>0</v>
      </c>
      <c r="I192" t="str">
        <f t="array" ref="I192">IF($A192="","",IF(IFERROR(INDEX(Summary!$BA:$BA,$AH192),0)&lt;1,"Under 1 day",IF(INDEX(Summary!$BA:$BA,$AH192)&lt;3,"1-3 days",IF(INDEX(Summary!$BA:$BA,$AH192)&lt;7,"3-7 days","7+ days"))))</f>
        <v>3-7 days</v>
      </c>
      <c r="J192" t="str">
        <f t="array" ref="J192">IF($A192="","",IF(IFERROR(INDEX(Summary!$AX:$AX,$AH192),0)&lt;0.25,"0-25%",IF(INDEX(Summary!$AX:$AX,$AH192)&lt;0.5,"25-50%",IF(INDEX(Summary!$AX:$AX,$AH192)&lt;0.75,"50-75%","75-100%"))))</f>
        <v>75-100%</v>
      </c>
      <c r="K192" t="str">
        <f t="array" ref="K192">IF($A192="","",INDEX(Summary!$AY:$AY,$AH192)&amp;"")</f>
        <v>WIP</v>
      </c>
      <c r="L192" s="1">
        <f>IF($A192="","",Summary!$P$2+MOD(ROW()-2,30))</f>
        <v>46237</v>
      </c>
      <c r="M192">
        <f t="shared" si="20"/>
        <v>11</v>
      </c>
      <c r="N192">
        <f t="shared" si="21"/>
        <v>3</v>
      </c>
      <c r="O192" t="str">
        <f t="shared" si="22"/>
        <v>Aug-2026</v>
      </c>
      <c r="P192">
        <f t="shared" ca="1" si="23"/>
        <v>1</v>
      </c>
      <c r="Q192" s="2">
        <f t="array" ref="Q192">IF($A192="",0,IFERROR(INDEX(Summary!$P$3:$AS$67,$AH192-2,$M192),0))</f>
        <v>600</v>
      </c>
      <c r="R192" s="2">
        <f t="array" ref="R192">IF($A192="",0,ROUND(IFERROR(INDEX(Summary!$O:$O,$AH192),0)/30,0))</f>
        <v>119</v>
      </c>
      <c r="S192">
        <f t="shared" si="24"/>
        <v>0</v>
      </c>
      <c r="T192" s="2">
        <f t="array" ref="T192">IF($S192=1,IFERROR(INDEX(Summary!$O:$O,$AH192),0),0)</f>
        <v>0</v>
      </c>
      <c r="U192" s="2">
        <f t="array" ref="U192">IF($S192=1,IFERROR(INDEX(Summary!$AT:$AT,$AH192),0),0)</f>
        <v>0</v>
      </c>
      <c r="V192" s="2">
        <f t="shared" si="25"/>
        <v>0</v>
      </c>
      <c r="W192" s="2">
        <f t="array" ref="W192">IF($S192=1,IFERROR(INDEX(Summary!$AZ:$AZ,$AH192),0),0)</f>
        <v>0</v>
      </c>
      <c r="X192" s="3">
        <f t="array" ref="X192">IF($S192=1,IFERROR(INDEX(Summary!$BA:$BA,$AH192),0),0)</f>
        <v>0</v>
      </c>
      <c r="Y192" s="2">
        <f t="array" ref="Y192">IF($S192=1,IFERROR(INDEX(Summary!$G:$G,$AH192),0),0)</f>
        <v>0</v>
      </c>
      <c r="Z192" s="2">
        <f t="array" ref="Z192">IF($S192=1,IFERROR(INDEX(Summary!$H:$H,$AH192),0),0)</f>
        <v>0</v>
      </c>
      <c r="AA192" s="2">
        <f t="array" ref="AA192">IF($S192=1,IFERROR(INDEX(Summary!$I:$I,$AH192),0),0)</f>
        <v>0</v>
      </c>
      <c r="AB192" s="2">
        <f t="array" ref="AB192">IF($S192=1,IFERROR(INDEX(Summary!$J:$J,$AH192),0),0)</f>
        <v>0</v>
      </c>
      <c r="AC192" s="2">
        <f t="array" ref="AC192">IF($S192=1,IFERROR(INDEX(Summary!$K:$K,$AH192),0),0)</f>
        <v>0</v>
      </c>
      <c r="AD192" s="2">
        <f t="array" ref="AD192">IF($S192=1,IFERROR(INDEX(Summary!$L:$L,$AH192),0),0)</f>
        <v>0</v>
      </c>
      <c r="AE192" s="2">
        <f t="array" ref="AE192">IF($S192=1,IFERROR(INDEX(Summary!$M:$M,$AH192),0),0)</f>
        <v>0</v>
      </c>
      <c r="AF192" s="2">
        <f t="array" ref="AF192">IF($S192=1,IFERROR(INDEX(Summary!$N:$N,$AH192),0),0)</f>
        <v>0</v>
      </c>
      <c r="AG192">
        <f t="array" ref="AG192">IF($A192="","",IFERROR(INDEX(Summary!$BB:$BB,$AH192),0))</f>
        <v>7</v>
      </c>
      <c r="AH192">
        <f t="shared" si="26"/>
        <v>9</v>
      </c>
    </row>
    <row r="193" spans="1:34" hidden="1">
      <c r="A193" t="str">
        <f t="array" ref="A193">IFERROR(INDEX(Summary!$D:$D,$AH193)&amp;"","")</f>
        <v>FG00592</v>
      </c>
      <c r="B193" t="str">
        <f t="array" ref="B193">IF($A193="","",INDEX(Summary!$E:$E,$AH193))</f>
        <v>Besan Flour | Gram Flour | Stoneground - 1kg</v>
      </c>
      <c r="C193" t="str">
        <f t="array" ref="C193">IF($A193="","",INDEX(Summary!$B:$B,$AH193))</f>
        <v>Atta</v>
      </c>
      <c r="D193" t="str">
        <f t="array" ref="D193">IF($A193="","",INDEX(Summary!$C:$C,$AH193))</f>
        <v>C39</v>
      </c>
      <c r="E193">
        <f t="array" ref="E193">IF($A193="","",INDEX(Summary!$F:$F,$AH193))</f>
        <v>1</v>
      </c>
      <c r="F193" t="str">
        <f t="array" ref="F193">IF($A193="","",INDEX(Summary!$BC:$BC,$AH193)&amp;"")</f>
        <v>P2 – High</v>
      </c>
      <c r="G193">
        <f t="shared" si="18"/>
        <v>2</v>
      </c>
      <c r="H193">
        <f t="shared" si="19"/>
        <v>0</v>
      </c>
      <c r="I193" t="str">
        <f t="array" ref="I193">IF($A193="","",IF(IFERROR(INDEX(Summary!$BA:$BA,$AH193),0)&lt;1,"Under 1 day",IF(INDEX(Summary!$BA:$BA,$AH193)&lt;3,"1-3 days",IF(INDEX(Summary!$BA:$BA,$AH193)&lt;7,"3-7 days","7+ days"))))</f>
        <v>3-7 days</v>
      </c>
      <c r="J193" t="str">
        <f t="array" ref="J193">IF($A193="","",IF(IFERROR(INDEX(Summary!$AX:$AX,$AH193),0)&lt;0.25,"0-25%",IF(INDEX(Summary!$AX:$AX,$AH193)&lt;0.5,"25-50%",IF(INDEX(Summary!$AX:$AX,$AH193)&lt;0.75,"50-75%","75-100%"))))</f>
        <v>75-100%</v>
      </c>
      <c r="K193" t="str">
        <f t="array" ref="K193">IF($A193="","",INDEX(Summary!$AY:$AY,$AH193)&amp;"")</f>
        <v>WIP</v>
      </c>
      <c r="L193" s="1">
        <f>IF($A193="","",Summary!$P$2+MOD(ROW()-2,30))</f>
        <v>46238</v>
      </c>
      <c r="M193">
        <f t="shared" si="20"/>
        <v>12</v>
      </c>
      <c r="N193">
        <f t="shared" si="21"/>
        <v>4</v>
      </c>
      <c r="O193" t="str">
        <f t="shared" si="22"/>
        <v>Aug-2026</v>
      </c>
      <c r="P193">
        <f t="shared" ca="1" si="23"/>
        <v>1</v>
      </c>
      <c r="Q193" s="2">
        <f t="array" ref="Q193">IF($A193="",0,IFERROR(INDEX(Summary!$P$3:$AS$67,$AH193-2,$M193),0))</f>
        <v>0</v>
      </c>
      <c r="R193" s="2">
        <f t="array" ref="R193">IF($A193="",0,ROUND(IFERROR(INDEX(Summary!$O:$O,$AH193),0)/30,0))</f>
        <v>119</v>
      </c>
      <c r="S193">
        <f t="shared" si="24"/>
        <v>0</v>
      </c>
      <c r="T193" s="2">
        <f t="array" ref="T193">IF($S193=1,IFERROR(INDEX(Summary!$O:$O,$AH193),0),0)</f>
        <v>0</v>
      </c>
      <c r="U193" s="2">
        <f t="array" ref="U193">IF($S193=1,IFERROR(INDEX(Summary!$AT:$AT,$AH193),0),0)</f>
        <v>0</v>
      </c>
      <c r="V193" s="2">
        <f t="shared" si="25"/>
        <v>0</v>
      </c>
      <c r="W193" s="2">
        <f t="array" ref="W193">IF($S193=1,IFERROR(INDEX(Summary!$AZ:$AZ,$AH193),0),0)</f>
        <v>0</v>
      </c>
      <c r="X193" s="3">
        <f t="array" ref="X193">IF($S193=1,IFERROR(INDEX(Summary!$BA:$BA,$AH193),0),0)</f>
        <v>0</v>
      </c>
      <c r="Y193" s="2">
        <f t="array" ref="Y193">IF($S193=1,IFERROR(INDEX(Summary!$G:$G,$AH193),0),0)</f>
        <v>0</v>
      </c>
      <c r="Z193" s="2">
        <f t="array" ref="Z193">IF($S193=1,IFERROR(INDEX(Summary!$H:$H,$AH193),0),0)</f>
        <v>0</v>
      </c>
      <c r="AA193" s="2">
        <f t="array" ref="AA193">IF($S193=1,IFERROR(INDEX(Summary!$I:$I,$AH193),0),0)</f>
        <v>0</v>
      </c>
      <c r="AB193" s="2">
        <f t="array" ref="AB193">IF($S193=1,IFERROR(INDEX(Summary!$J:$J,$AH193),0),0)</f>
        <v>0</v>
      </c>
      <c r="AC193" s="2">
        <f t="array" ref="AC193">IF($S193=1,IFERROR(INDEX(Summary!$K:$K,$AH193),0),0)</f>
        <v>0</v>
      </c>
      <c r="AD193" s="2">
        <f t="array" ref="AD193">IF($S193=1,IFERROR(INDEX(Summary!$L:$L,$AH193),0),0)</f>
        <v>0</v>
      </c>
      <c r="AE193" s="2">
        <f t="array" ref="AE193">IF($S193=1,IFERROR(INDEX(Summary!$M:$M,$AH193),0),0)</f>
        <v>0</v>
      </c>
      <c r="AF193" s="2">
        <f t="array" ref="AF193">IF($S193=1,IFERROR(INDEX(Summary!$N:$N,$AH193),0),0)</f>
        <v>0</v>
      </c>
      <c r="AG193">
        <f t="array" ref="AG193">IF($A193="","",IFERROR(INDEX(Summary!$BB:$BB,$AH193),0))</f>
        <v>7</v>
      </c>
      <c r="AH193">
        <f t="shared" si="26"/>
        <v>9</v>
      </c>
    </row>
    <row r="194" spans="1:34" hidden="1">
      <c r="A194" t="str">
        <f t="array" ref="A194">IFERROR(INDEX(Summary!$D:$D,$AH194)&amp;"","")</f>
        <v>FG00592</v>
      </c>
      <c r="B194" t="str">
        <f t="array" ref="B194">IF($A194="","",INDEX(Summary!$E:$E,$AH194))</f>
        <v>Besan Flour | Gram Flour | Stoneground - 1kg</v>
      </c>
      <c r="C194" t="str">
        <f t="array" ref="C194">IF($A194="","",INDEX(Summary!$B:$B,$AH194))</f>
        <v>Atta</v>
      </c>
      <c r="D194" t="str">
        <f t="array" ref="D194">IF($A194="","",INDEX(Summary!$C:$C,$AH194))</f>
        <v>C39</v>
      </c>
      <c r="E194">
        <f t="array" ref="E194">IF($A194="","",INDEX(Summary!$F:$F,$AH194))</f>
        <v>1</v>
      </c>
      <c r="F194" t="str">
        <f t="array" ref="F194">IF($A194="","",INDEX(Summary!$BC:$BC,$AH194)&amp;"")</f>
        <v>P2 – High</v>
      </c>
      <c r="G194">
        <f t="shared" ref="G194:G257" si="27">IF($A194="","",VALUE(LEFT(SUBSTITUTE($F194,"P",""),1)))</f>
        <v>2</v>
      </c>
      <c r="H194">
        <f t="shared" ref="H194:H257" si="28">IF($A194="","",IF(LEFT($F194,2)="P1",1,0))</f>
        <v>0</v>
      </c>
      <c r="I194" t="str">
        <f t="array" ref="I194">IF($A194="","",IF(IFERROR(INDEX(Summary!$BA:$BA,$AH194),0)&lt;1,"Under 1 day",IF(INDEX(Summary!$BA:$BA,$AH194)&lt;3,"1-3 days",IF(INDEX(Summary!$BA:$BA,$AH194)&lt;7,"3-7 days","7+ days"))))</f>
        <v>3-7 days</v>
      </c>
      <c r="J194" t="str">
        <f t="array" ref="J194">IF($A194="","",IF(IFERROR(INDEX(Summary!$AX:$AX,$AH194),0)&lt;0.25,"0-25%",IF(INDEX(Summary!$AX:$AX,$AH194)&lt;0.5,"25-50%",IF(INDEX(Summary!$AX:$AX,$AH194)&lt;0.75,"50-75%","75-100%"))))</f>
        <v>75-100%</v>
      </c>
      <c r="K194" t="str">
        <f t="array" ref="K194">IF($A194="","",INDEX(Summary!$AY:$AY,$AH194)&amp;"")</f>
        <v>WIP</v>
      </c>
      <c r="L194" s="1">
        <f>IF($A194="","",Summary!$P$2+MOD(ROW()-2,30))</f>
        <v>46239</v>
      </c>
      <c r="M194">
        <f t="shared" ref="M194:M257" si="29">IF($A194="","",MOD(ROW()-2,30)+1)</f>
        <v>13</v>
      </c>
      <c r="N194">
        <f t="shared" ref="N194:N257" si="30">IF($A194="","",DAY($L194))</f>
        <v>5</v>
      </c>
      <c r="O194" t="str">
        <f t="shared" ref="O194:O257" si="31">IF($A194="","",TEXT($L194,"mmm-yyyy"))</f>
        <v>Aug-2026</v>
      </c>
      <c r="P194">
        <f t="shared" ref="P194:P257" ca="1" si="32">IF($A194="","",IF($L194&lt;=TODAY(),1,0))</f>
        <v>1</v>
      </c>
      <c r="Q194" s="2">
        <f t="array" ref="Q194">IF($A194="",0,IFERROR(INDEX(Summary!$P$3:$AS$67,$AH194-2,$M194),0))</f>
        <v>0</v>
      </c>
      <c r="R194" s="2">
        <f t="array" ref="R194">IF($A194="",0,ROUND(IFERROR(INDEX(Summary!$O:$O,$AH194),0)/30,0))</f>
        <v>119</v>
      </c>
      <c r="S194">
        <f t="shared" ref="S194:S257" si="33">IF($A194="",0,IF($M194=1,1,0))</f>
        <v>0</v>
      </c>
      <c r="T194" s="2">
        <f t="array" ref="T194">IF($S194=1,IFERROR(INDEX(Summary!$O:$O,$AH194),0),0)</f>
        <v>0</v>
      </c>
      <c r="U194" s="2">
        <f t="array" ref="U194">IF($S194=1,IFERROR(INDEX(Summary!$AT:$AT,$AH194),0),0)</f>
        <v>0</v>
      </c>
      <c r="V194" s="2">
        <f t="shared" ref="V194:V257" si="34">IF($S194=1,MAX(0,$T194-$U194),0)</f>
        <v>0</v>
      </c>
      <c r="W194" s="2">
        <f t="array" ref="W194">IF($S194=1,IFERROR(INDEX(Summary!$AZ:$AZ,$AH194),0),0)</f>
        <v>0</v>
      </c>
      <c r="X194" s="3">
        <f t="array" ref="X194">IF($S194=1,IFERROR(INDEX(Summary!$BA:$BA,$AH194),0),0)</f>
        <v>0</v>
      </c>
      <c r="Y194" s="2">
        <f t="array" ref="Y194">IF($S194=1,IFERROR(INDEX(Summary!$G:$G,$AH194),0),0)</f>
        <v>0</v>
      </c>
      <c r="Z194" s="2">
        <f t="array" ref="Z194">IF($S194=1,IFERROR(INDEX(Summary!$H:$H,$AH194),0),0)</f>
        <v>0</v>
      </c>
      <c r="AA194" s="2">
        <f t="array" ref="AA194">IF($S194=1,IFERROR(INDEX(Summary!$I:$I,$AH194),0),0)</f>
        <v>0</v>
      </c>
      <c r="AB194" s="2">
        <f t="array" ref="AB194">IF($S194=1,IFERROR(INDEX(Summary!$J:$J,$AH194),0),0)</f>
        <v>0</v>
      </c>
      <c r="AC194" s="2">
        <f t="array" ref="AC194">IF($S194=1,IFERROR(INDEX(Summary!$K:$K,$AH194),0),0)</f>
        <v>0</v>
      </c>
      <c r="AD194" s="2">
        <f t="array" ref="AD194">IF($S194=1,IFERROR(INDEX(Summary!$L:$L,$AH194),0),0)</f>
        <v>0</v>
      </c>
      <c r="AE194" s="2">
        <f t="array" ref="AE194">IF($S194=1,IFERROR(INDEX(Summary!$M:$M,$AH194),0),0)</f>
        <v>0</v>
      </c>
      <c r="AF194" s="2">
        <f t="array" ref="AF194">IF($S194=1,IFERROR(INDEX(Summary!$N:$N,$AH194),0),0)</f>
        <v>0</v>
      </c>
      <c r="AG194">
        <f t="array" ref="AG194">IF($A194="","",IFERROR(INDEX(Summary!$BB:$BB,$AH194),0))</f>
        <v>7</v>
      </c>
      <c r="AH194">
        <f t="shared" ref="AH194:AH257" si="35">INT((ROW()-2)/30)+3</f>
        <v>9</v>
      </c>
    </row>
    <row r="195" spans="1:34" hidden="1">
      <c r="A195" t="str">
        <f t="array" ref="A195">IFERROR(INDEX(Summary!$D:$D,$AH195)&amp;"","")</f>
        <v>FG00592</v>
      </c>
      <c r="B195" t="str">
        <f t="array" ref="B195">IF($A195="","",INDEX(Summary!$E:$E,$AH195))</f>
        <v>Besan Flour | Gram Flour | Stoneground - 1kg</v>
      </c>
      <c r="C195" t="str">
        <f t="array" ref="C195">IF($A195="","",INDEX(Summary!$B:$B,$AH195))</f>
        <v>Atta</v>
      </c>
      <c r="D195" t="str">
        <f t="array" ref="D195">IF($A195="","",INDEX(Summary!$C:$C,$AH195))</f>
        <v>C39</v>
      </c>
      <c r="E195">
        <f t="array" ref="E195">IF($A195="","",INDEX(Summary!$F:$F,$AH195))</f>
        <v>1</v>
      </c>
      <c r="F195" t="str">
        <f t="array" ref="F195">IF($A195="","",INDEX(Summary!$BC:$BC,$AH195)&amp;"")</f>
        <v>P2 – High</v>
      </c>
      <c r="G195">
        <f t="shared" si="27"/>
        <v>2</v>
      </c>
      <c r="H195">
        <f t="shared" si="28"/>
        <v>0</v>
      </c>
      <c r="I195" t="str">
        <f t="array" ref="I195">IF($A195="","",IF(IFERROR(INDEX(Summary!$BA:$BA,$AH195),0)&lt;1,"Under 1 day",IF(INDEX(Summary!$BA:$BA,$AH195)&lt;3,"1-3 days",IF(INDEX(Summary!$BA:$BA,$AH195)&lt;7,"3-7 days","7+ days"))))</f>
        <v>3-7 days</v>
      </c>
      <c r="J195" t="str">
        <f t="array" ref="J195">IF($A195="","",IF(IFERROR(INDEX(Summary!$AX:$AX,$AH195),0)&lt;0.25,"0-25%",IF(INDEX(Summary!$AX:$AX,$AH195)&lt;0.5,"25-50%",IF(INDEX(Summary!$AX:$AX,$AH195)&lt;0.75,"50-75%","75-100%"))))</f>
        <v>75-100%</v>
      </c>
      <c r="K195" t="str">
        <f t="array" ref="K195">IF($A195="","",INDEX(Summary!$AY:$AY,$AH195)&amp;"")</f>
        <v>WIP</v>
      </c>
      <c r="L195" s="1">
        <f>IF($A195="","",Summary!$P$2+MOD(ROW()-2,30))</f>
        <v>46240</v>
      </c>
      <c r="M195">
        <f t="shared" si="29"/>
        <v>14</v>
      </c>
      <c r="N195">
        <f t="shared" si="30"/>
        <v>6</v>
      </c>
      <c r="O195" t="str">
        <f t="shared" si="31"/>
        <v>Aug-2026</v>
      </c>
      <c r="P195">
        <f t="shared" ca="1" si="32"/>
        <v>1</v>
      </c>
      <c r="Q195" s="2">
        <f t="array" ref="Q195">IF($A195="",0,IFERROR(INDEX(Summary!$P$3:$AS$67,$AH195-2,$M195),0))</f>
        <v>690</v>
      </c>
      <c r="R195" s="2">
        <f t="array" ref="R195">IF($A195="",0,ROUND(IFERROR(INDEX(Summary!$O:$O,$AH195),0)/30,0))</f>
        <v>119</v>
      </c>
      <c r="S195">
        <f t="shared" si="33"/>
        <v>0</v>
      </c>
      <c r="T195" s="2">
        <f t="array" ref="T195">IF($S195=1,IFERROR(INDEX(Summary!$O:$O,$AH195),0),0)</f>
        <v>0</v>
      </c>
      <c r="U195" s="2">
        <f t="array" ref="U195">IF($S195=1,IFERROR(INDEX(Summary!$AT:$AT,$AH195),0),0)</f>
        <v>0</v>
      </c>
      <c r="V195" s="2">
        <f t="shared" si="34"/>
        <v>0</v>
      </c>
      <c r="W195" s="2">
        <f t="array" ref="W195">IF($S195=1,IFERROR(INDEX(Summary!$AZ:$AZ,$AH195),0),0)</f>
        <v>0</v>
      </c>
      <c r="X195" s="3">
        <f t="array" ref="X195">IF($S195=1,IFERROR(INDEX(Summary!$BA:$BA,$AH195),0),0)</f>
        <v>0</v>
      </c>
      <c r="Y195" s="2">
        <f t="array" ref="Y195">IF($S195=1,IFERROR(INDEX(Summary!$G:$G,$AH195),0),0)</f>
        <v>0</v>
      </c>
      <c r="Z195" s="2">
        <f t="array" ref="Z195">IF($S195=1,IFERROR(INDEX(Summary!$H:$H,$AH195),0),0)</f>
        <v>0</v>
      </c>
      <c r="AA195" s="2">
        <f t="array" ref="AA195">IF($S195=1,IFERROR(INDEX(Summary!$I:$I,$AH195),0),0)</f>
        <v>0</v>
      </c>
      <c r="AB195" s="2">
        <f t="array" ref="AB195">IF($S195=1,IFERROR(INDEX(Summary!$J:$J,$AH195),0),0)</f>
        <v>0</v>
      </c>
      <c r="AC195" s="2">
        <f t="array" ref="AC195">IF($S195=1,IFERROR(INDEX(Summary!$K:$K,$AH195),0),0)</f>
        <v>0</v>
      </c>
      <c r="AD195" s="2">
        <f t="array" ref="AD195">IF($S195=1,IFERROR(INDEX(Summary!$L:$L,$AH195),0),0)</f>
        <v>0</v>
      </c>
      <c r="AE195" s="2">
        <f t="array" ref="AE195">IF($S195=1,IFERROR(INDEX(Summary!$M:$M,$AH195),0),0)</f>
        <v>0</v>
      </c>
      <c r="AF195" s="2">
        <f t="array" ref="AF195">IF($S195=1,IFERROR(INDEX(Summary!$N:$N,$AH195),0),0)</f>
        <v>0</v>
      </c>
      <c r="AG195">
        <f t="array" ref="AG195">IF($A195="","",IFERROR(INDEX(Summary!$BB:$BB,$AH195),0))</f>
        <v>7</v>
      </c>
      <c r="AH195">
        <f t="shared" si="35"/>
        <v>9</v>
      </c>
    </row>
    <row r="196" spans="1:34" hidden="1">
      <c r="A196" t="str">
        <f t="array" ref="A196">IFERROR(INDEX(Summary!$D:$D,$AH196)&amp;"","")</f>
        <v>FG00592</v>
      </c>
      <c r="B196" t="str">
        <f t="array" ref="B196">IF($A196="","",INDEX(Summary!$E:$E,$AH196))</f>
        <v>Besan Flour | Gram Flour | Stoneground - 1kg</v>
      </c>
      <c r="C196" t="str">
        <f t="array" ref="C196">IF($A196="","",INDEX(Summary!$B:$B,$AH196))</f>
        <v>Atta</v>
      </c>
      <c r="D196" t="str">
        <f t="array" ref="D196">IF($A196="","",INDEX(Summary!$C:$C,$AH196))</f>
        <v>C39</v>
      </c>
      <c r="E196">
        <f t="array" ref="E196">IF($A196="","",INDEX(Summary!$F:$F,$AH196))</f>
        <v>1</v>
      </c>
      <c r="F196" t="str">
        <f t="array" ref="F196">IF($A196="","",INDEX(Summary!$BC:$BC,$AH196)&amp;"")</f>
        <v>P2 – High</v>
      </c>
      <c r="G196">
        <f t="shared" si="27"/>
        <v>2</v>
      </c>
      <c r="H196">
        <f t="shared" si="28"/>
        <v>0</v>
      </c>
      <c r="I196" t="str">
        <f t="array" ref="I196">IF($A196="","",IF(IFERROR(INDEX(Summary!$BA:$BA,$AH196),0)&lt;1,"Under 1 day",IF(INDEX(Summary!$BA:$BA,$AH196)&lt;3,"1-3 days",IF(INDEX(Summary!$BA:$BA,$AH196)&lt;7,"3-7 days","7+ days"))))</f>
        <v>3-7 days</v>
      </c>
      <c r="J196" t="str">
        <f t="array" ref="J196">IF($A196="","",IF(IFERROR(INDEX(Summary!$AX:$AX,$AH196),0)&lt;0.25,"0-25%",IF(INDEX(Summary!$AX:$AX,$AH196)&lt;0.5,"25-50%",IF(INDEX(Summary!$AX:$AX,$AH196)&lt;0.75,"50-75%","75-100%"))))</f>
        <v>75-100%</v>
      </c>
      <c r="K196" t="str">
        <f t="array" ref="K196">IF($A196="","",INDEX(Summary!$AY:$AY,$AH196)&amp;"")</f>
        <v>WIP</v>
      </c>
      <c r="L196" s="1">
        <f>IF($A196="","",Summary!$P$2+MOD(ROW()-2,30))</f>
        <v>46241</v>
      </c>
      <c r="M196">
        <f t="shared" si="29"/>
        <v>15</v>
      </c>
      <c r="N196">
        <f t="shared" si="30"/>
        <v>7</v>
      </c>
      <c r="O196" t="str">
        <f t="shared" si="31"/>
        <v>Aug-2026</v>
      </c>
      <c r="P196">
        <f t="shared" ca="1" si="32"/>
        <v>1</v>
      </c>
      <c r="Q196" s="2">
        <f t="array" ref="Q196">IF($A196="",0,IFERROR(INDEX(Summary!$P$3:$AS$67,$AH196-2,$M196),0))</f>
        <v>979</v>
      </c>
      <c r="R196" s="2">
        <f t="array" ref="R196">IF($A196="",0,ROUND(IFERROR(INDEX(Summary!$O:$O,$AH196),0)/30,0))</f>
        <v>119</v>
      </c>
      <c r="S196">
        <f t="shared" si="33"/>
        <v>0</v>
      </c>
      <c r="T196" s="2">
        <f t="array" ref="T196">IF($S196=1,IFERROR(INDEX(Summary!$O:$O,$AH196),0),0)</f>
        <v>0</v>
      </c>
      <c r="U196" s="2">
        <f t="array" ref="U196">IF($S196=1,IFERROR(INDEX(Summary!$AT:$AT,$AH196),0),0)</f>
        <v>0</v>
      </c>
      <c r="V196" s="2">
        <f t="shared" si="34"/>
        <v>0</v>
      </c>
      <c r="W196" s="2">
        <f t="array" ref="W196">IF($S196=1,IFERROR(INDEX(Summary!$AZ:$AZ,$AH196),0),0)</f>
        <v>0</v>
      </c>
      <c r="X196" s="3">
        <f t="array" ref="X196">IF($S196=1,IFERROR(INDEX(Summary!$BA:$BA,$AH196),0),0)</f>
        <v>0</v>
      </c>
      <c r="Y196" s="2">
        <f t="array" ref="Y196">IF($S196=1,IFERROR(INDEX(Summary!$G:$G,$AH196),0),0)</f>
        <v>0</v>
      </c>
      <c r="Z196" s="2">
        <f t="array" ref="Z196">IF($S196=1,IFERROR(INDEX(Summary!$H:$H,$AH196),0),0)</f>
        <v>0</v>
      </c>
      <c r="AA196" s="2">
        <f t="array" ref="AA196">IF($S196=1,IFERROR(INDEX(Summary!$I:$I,$AH196),0),0)</f>
        <v>0</v>
      </c>
      <c r="AB196" s="2">
        <f t="array" ref="AB196">IF($S196=1,IFERROR(INDEX(Summary!$J:$J,$AH196),0),0)</f>
        <v>0</v>
      </c>
      <c r="AC196" s="2">
        <f t="array" ref="AC196">IF($S196=1,IFERROR(INDEX(Summary!$K:$K,$AH196),0),0)</f>
        <v>0</v>
      </c>
      <c r="AD196" s="2">
        <f t="array" ref="AD196">IF($S196=1,IFERROR(INDEX(Summary!$L:$L,$AH196),0),0)</f>
        <v>0</v>
      </c>
      <c r="AE196" s="2">
        <f t="array" ref="AE196">IF($S196=1,IFERROR(INDEX(Summary!$M:$M,$AH196),0),0)</f>
        <v>0</v>
      </c>
      <c r="AF196" s="2">
        <f t="array" ref="AF196">IF($S196=1,IFERROR(INDEX(Summary!$N:$N,$AH196),0),0)</f>
        <v>0</v>
      </c>
      <c r="AG196">
        <f t="array" ref="AG196">IF($A196="","",IFERROR(INDEX(Summary!$BB:$BB,$AH196),0))</f>
        <v>7</v>
      </c>
      <c r="AH196">
        <f t="shared" si="35"/>
        <v>9</v>
      </c>
    </row>
    <row r="197" spans="1:34" hidden="1">
      <c r="A197" t="str">
        <f t="array" ref="A197">IFERROR(INDEX(Summary!$D:$D,$AH197)&amp;"","")</f>
        <v>FG00592</v>
      </c>
      <c r="B197" t="str">
        <f t="array" ref="B197">IF($A197="","",INDEX(Summary!$E:$E,$AH197))</f>
        <v>Besan Flour | Gram Flour | Stoneground - 1kg</v>
      </c>
      <c r="C197" t="str">
        <f t="array" ref="C197">IF($A197="","",INDEX(Summary!$B:$B,$AH197))</f>
        <v>Atta</v>
      </c>
      <c r="D197" t="str">
        <f t="array" ref="D197">IF($A197="","",INDEX(Summary!$C:$C,$AH197))</f>
        <v>C39</v>
      </c>
      <c r="E197">
        <f t="array" ref="E197">IF($A197="","",INDEX(Summary!$F:$F,$AH197))</f>
        <v>1</v>
      </c>
      <c r="F197" t="str">
        <f t="array" ref="F197">IF($A197="","",INDEX(Summary!$BC:$BC,$AH197)&amp;"")</f>
        <v>P2 – High</v>
      </c>
      <c r="G197">
        <f t="shared" si="27"/>
        <v>2</v>
      </c>
      <c r="H197">
        <f t="shared" si="28"/>
        <v>0</v>
      </c>
      <c r="I197" t="str">
        <f t="array" ref="I197">IF($A197="","",IF(IFERROR(INDEX(Summary!$BA:$BA,$AH197),0)&lt;1,"Under 1 day",IF(INDEX(Summary!$BA:$BA,$AH197)&lt;3,"1-3 days",IF(INDEX(Summary!$BA:$BA,$AH197)&lt;7,"3-7 days","7+ days"))))</f>
        <v>3-7 days</v>
      </c>
      <c r="J197" t="str">
        <f t="array" ref="J197">IF($A197="","",IF(IFERROR(INDEX(Summary!$AX:$AX,$AH197),0)&lt;0.25,"0-25%",IF(INDEX(Summary!$AX:$AX,$AH197)&lt;0.5,"25-50%",IF(INDEX(Summary!$AX:$AX,$AH197)&lt;0.75,"50-75%","75-100%"))))</f>
        <v>75-100%</v>
      </c>
      <c r="K197" t="str">
        <f t="array" ref="K197">IF($A197="","",INDEX(Summary!$AY:$AY,$AH197)&amp;"")</f>
        <v>WIP</v>
      </c>
      <c r="L197" s="1">
        <f>IF($A197="","",Summary!$P$2+MOD(ROW()-2,30))</f>
        <v>46242</v>
      </c>
      <c r="M197">
        <f t="shared" si="29"/>
        <v>16</v>
      </c>
      <c r="N197">
        <f t="shared" si="30"/>
        <v>8</v>
      </c>
      <c r="O197" t="str">
        <f t="shared" si="31"/>
        <v>Aug-2026</v>
      </c>
      <c r="P197">
        <f t="shared" ca="1" si="32"/>
        <v>1</v>
      </c>
      <c r="Q197" s="2">
        <f t="array" ref="Q197">IF($A197="",0,IFERROR(INDEX(Summary!$P$3:$AS$67,$AH197-2,$M197),0))</f>
        <v>0</v>
      </c>
      <c r="R197" s="2">
        <f t="array" ref="R197">IF($A197="",0,ROUND(IFERROR(INDEX(Summary!$O:$O,$AH197),0)/30,0))</f>
        <v>119</v>
      </c>
      <c r="S197">
        <f t="shared" si="33"/>
        <v>0</v>
      </c>
      <c r="T197" s="2">
        <f t="array" ref="T197">IF($S197=1,IFERROR(INDEX(Summary!$O:$O,$AH197),0),0)</f>
        <v>0</v>
      </c>
      <c r="U197" s="2">
        <f t="array" ref="U197">IF($S197=1,IFERROR(INDEX(Summary!$AT:$AT,$AH197),0),0)</f>
        <v>0</v>
      </c>
      <c r="V197" s="2">
        <f t="shared" si="34"/>
        <v>0</v>
      </c>
      <c r="W197" s="2">
        <f t="array" ref="W197">IF($S197=1,IFERROR(INDEX(Summary!$AZ:$AZ,$AH197),0),0)</f>
        <v>0</v>
      </c>
      <c r="X197" s="3">
        <f t="array" ref="X197">IF($S197=1,IFERROR(INDEX(Summary!$BA:$BA,$AH197),0),0)</f>
        <v>0</v>
      </c>
      <c r="Y197" s="2">
        <f t="array" ref="Y197">IF($S197=1,IFERROR(INDEX(Summary!$G:$G,$AH197),0),0)</f>
        <v>0</v>
      </c>
      <c r="Z197" s="2">
        <f t="array" ref="Z197">IF($S197=1,IFERROR(INDEX(Summary!$H:$H,$AH197),0),0)</f>
        <v>0</v>
      </c>
      <c r="AA197" s="2">
        <f t="array" ref="AA197">IF($S197=1,IFERROR(INDEX(Summary!$I:$I,$AH197),0),0)</f>
        <v>0</v>
      </c>
      <c r="AB197" s="2">
        <f t="array" ref="AB197">IF($S197=1,IFERROR(INDEX(Summary!$J:$J,$AH197),0),0)</f>
        <v>0</v>
      </c>
      <c r="AC197" s="2">
        <f t="array" ref="AC197">IF($S197=1,IFERROR(INDEX(Summary!$K:$K,$AH197),0),0)</f>
        <v>0</v>
      </c>
      <c r="AD197" s="2">
        <f t="array" ref="AD197">IF($S197=1,IFERROR(INDEX(Summary!$L:$L,$AH197),0),0)</f>
        <v>0</v>
      </c>
      <c r="AE197" s="2">
        <f t="array" ref="AE197">IF($S197=1,IFERROR(INDEX(Summary!$M:$M,$AH197),0),0)</f>
        <v>0</v>
      </c>
      <c r="AF197" s="2">
        <f t="array" ref="AF197">IF($S197=1,IFERROR(INDEX(Summary!$N:$N,$AH197),0),0)</f>
        <v>0</v>
      </c>
      <c r="AG197">
        <f t="array" ref="AG197">IF($A197="","",IFERROR(INDEX(Summary!$BB:$BB,$AH197),0))</f>
        <v>7</v>
      </c>
      <c r="AH197">
        <f t="shared" si="35"/>
        <v>9</v>
      </c>
    </row>
    <row r="198" spans="1:34" hidden="1">
      <c r="A198" t="str">
        <f t="array" ref="A198">IFERROR(INDEX(Summary!$D:$D,$AH198)&amp;"","")</f>
        <v>FG00592</v>
      </c>
      <c r="B198" t="str">
        <f t="array" ref="B198">IF($A198="","",INDEX(Summary!$E:$E,$AH198))</f>
        <v>Besan Flour | Gram Flour | Stoneground - 1kg</v>
      </c>
      <c r="C198" t="str">
        <f t="array" ref="C198">IF($A198="","",INDEX(Summary!$B:$B,$AH198))</f>
        <v>Atta</v>
      </c>
      <c r="D198" t="str">
        <f t="array" ref="D198">IF($A198="","",INDEX(Summary!$C:$C,$AH198))</f>
        <v>C39</v>
      </c>
      <c r="E198">
        <f t="array" ref="E198">IF($A198="","",INDEX(Summary!$F:$F,$AH198))</f>
        <v>1</v>
      </c>
      <c r="F198" t="str">
        <f t="array" ref="F198">IF($A198="","",INDEX(Summary!$BC:$BC,$AH198)&amp;"")</f>
        <v>P2 – High</v>
      </c>
      <c r="G198">
        <f t="shared" si="27"/>
        <v>2</v>
      </c>
      <c r="H198">
        <f t="shared" si="28"/>
        <v>0</v>
      </c>
      <c r="I198" t="str">
        <f t="array" ref="I198">IF($A198="","",IF(IFERROR(INDEX(Summary!$BA:$BA,$AH198),0)&lt;1,"Under 1 day",IF(INDEX(Summary!$BA:$BA,$AH198)&lt;3,"1-3 days",IF(INDEX(Summary!$BA:$BA,$AH198)&lt;7,"3-7 days","7+ days"))))</f>
        <v>3-7 days</v>
      </c>
      <c r="J198" t="str">
        <f t="array" ref="J198">IF($A198="","",IF(IFERROR(INDEX(Summary!$AX:$AX,$AH198),0)&lt;0.25,"0-25%",IF(INDEX(Summary!$AX:$AX,$AH198)&lt;0.5,"25-50%",IF(INDEX(Summary!$AX:$AX,$AH198)&lt;0.75,"50-75%","75-100%"))))</f>
        <v>75-100%</v>
      </c>
      <c r="K198" t="str">
        <f t="array" ref="K198">IF($A198="","",INDEX(Summary!$AY:$AY,$AH198)&amp;"")</f>
        <v>WIP</v>
      </c>
      <c r="L198" s="1">
        <f>IF($A198="","",Summary!$P$2+MOD(ROW()-2,30))</f>
        <v>46243</v>
      </c>
      <c r="M198">
        <f t="shared" si="29"/>
        <v>17</v>
      </c>
      <c r="N198">
        <f t="shared" si="30"/>
        <v>9</v>
      </c>
      <c r="O198" t="str">
        <f t="shared" si="31"/>
        <v>Aug-2026</v>
      </c>
      <c r="P198">
        <f t="shared" ca="1" si="32"/>
        <v>1</v>
      </c>
      <c r="Q198" s="2">
        <f t="array" ref="Q198">IF($A198="",0,IFERROR(INDEX(Summary!$P$3:$AS$67,$AH198-2,$M198),0))</f>
        <v>0</v>
      </c>
      <c r="R198" s="2">
        <f t="array" ref="R198">IF($A198="",0,ROUND(IFERROR(INDEX(Summary!$O:$O,$AH198),0)/30,0))</f>
        <v>119</v>
      </c>
      <c r="S198">
        <f t="shared" si="33"/>
        <v>0</v>
      </c>
      <c r="T198" s="2">
        <f t="array" ref="T198">IF($S198=1,IFERROR(INDEX(Summary!$O:$O,$AH198),0),0)</f>
        <v>0</v>
      </c>
      <c r="U198" s="2">
        <f t="array" ref="U198">IF($S198=1,IFERROR(INDEX(Summary!$AT:$AT,$AH198),0),0)</f>
        <v>0</v>
      </c>
      <c r="V198" s="2">
        <f t="shared" si="34"/>
        <v>0</v>
      </c>
      <c r="W198" s="2">
        <f t="array" ref="W198">IF($S198=1,IFERROR(INDEX(Summary!$AZ:$AZ,$AH198),0),0)</f>
        <v>0</v>
      </c>
      <c r="X198" s="3">
        <f t="array" ref="X198">IF($S198=1,IFERROR(INDEX(Summary!$BA:$BA,$AH198),0),0)</f>
        <v>0</v>
      </c>
      <c r="Y198" s="2">
        <f t="array" ref="Y198">IF($S198=1,IFERROR(INDEX(Summary!$G:$G,$AH198),0),0)</f>
        <v>0</v>
      </c>
      <c r="Z198" s="2">
        <f t="array" ref="Z198">IF($S198=1,IFERROR(INDEX(Summary!$H:$H,$AH198),0),0)</f>
        <v>0</v>
      </c>
      <c r="AA198" s="2">
        <f t="array" ref="AA198">IF($S198=1,IFERROR(INDEX(Summary!$I:$I,$AH198),0),0)</f>
        <v>0</v>
      </c>
      <c r="AB198" s="2">
        <f t="array" ref="AB198">IF($S198=1,IFERROR(INDEX(Summary!$J:$J,$AH198),0),0)</f>
        <v>0</v>
      </c>
      <c r="AC198" s="2">
        <f t="array" ref="AC198">IF($S198=1,IFERROR(INDEX(Summary!$K:$K,$AH198),0),0)</f>
        <v>0</v>
      </c>
      <c r="AD198" s="2">
        <f t="array" ref="AD198">IF($S198=1,IFERROR(INDEX(Summary!$L:$L,$AH198),0),0)</f>
        <v>0</v>
      </c>
      <c r="AE198" s="2">
        <f t="array" ref="AE198">IF($S198=1,IFERROR(INDEX(Summary!$M:$M,$AH198),0),0)</f>
        <v>0</v>
      </c>
      <c r="AF198" s="2">
        <f t="array" ref="AF198">IF($S198=1,IFERROR(INDEX(Summary!$N:$N,$AH198),0),0)</f>
        <v>0</v>
      </c>
      <c r="AG198">
        <f t="array" ref="AG198">IF($A198="","",IFERROR(INDEX(Summary!$BB:$BB,$AH198),0))</f>
        <v>7</v>
      </c>
      <c r="AH198">
        <f t="shared" si="35"/>
        <v>9</v>
      </c>
    </row>
    <row r="199" spans="1:34" hidden="1">
      <c r="A199" t="str">
        <f t="array" ref="A199">IFERROR(INDEX(Summary!$D:$D,$AH199)&amp;"","")</f>
        <v>FG00592</v>
      </c>
      <c r="B199" t="str">
        <f t="array" ref="B199">IF($A199="","",INDEX(Summary!$E:$E,$AH199))</f>
        <v>Besan Flour | Gram Flour | Stoneground - 1kg</v>
      </c>
      <c r="C199" t="str">
        <f t="array" ref="C199">IF($A199="","",INDEX(Summary!$B:$B,$AH199))</f>
        <v>Atta</v>
      </c>
      <c r="D199" t="str">
        <f t="array" ref="D199">IF($A199="","",INDEX(Summary!$C:$C,$AH199))</f>
        <v>C39</v>
      </c>
      <c r="E199">
        <f t="array" ref="E199">IF($A199="","",INDEX(Summary!$F:$F,$AH199))</f>
        <v>1</v>
      </c>
      <c r="F199" t="str">
        <f t="array" ref="F199">IF($A199="","",INDEX(Summary!$BC:$BC,$AH199)&amp;"")</f>
        <v>P2 – High</v>
      </c>
      <c r="G199">
        <f t="shared" si="27"/>
        <v>2</v>
      </c>
      <c r="H199">
        <f t="shared" si="28"/>
        <v>0</v>
      </c>
      <c r="I199" t="str">
        <f t="array" ref="I199">IF($A199="","",IF(IFERROR(INDEX(Summary!$BA:$BA,$AH199),0)&lt;1,"Under 1 day",IF(INDEX(Summary!$BA:$BA,$AH199)&lt;3,"1-3 days",IF(INDEX(Summary!$BA:$BA,$AH199)&lt;7,"3-7 days","7+ days"))))</f>
        <v>3-7 days</v>
      </c>
      <c r="J199" t="str">
        <f t="array" ref="J199">IF($A199="","",IF(IFERROR(INDEX(Summary!$AX:$AX,$AH199),0)&lt;0.25,"0-25%",IF(INDEX(Summary!$AX:$AX,$AH199)&lt;0.5,"25-50%",IF(INDEX(Summary!$AX:$AX,$AH199)&lt;0.75,"50-75%","75-100%"))))</f>
        <v>75-100%</v>
      </c>
      <c r="K199" t="str">
        <f t="array" ref="K199">IF($A199="","",INDEX(Summary!$AY:$AY,$AH199)&amp;"")</f>
        <v>WIP</v>
      </c>
      <c r="L199" s="1">
        <f>IF($A199="","",Summary!$P$2+MOD(ROW()-2,30))</f>
        <v>46244</v>
      </c>
      <c r="M199">
        <f t="shared" si="29"/>
        <v>18</v>
      </c>
      <c r="N199">
        <f t="shared" si="30"/>
        <v>10</v>
      </c>
      <c r="O199" t="str">
        <f t="shared" si="31"/>
        <v>Aug-2026</v>
      </c>
      <c r="P199">
        <f t="shared" ca="1" si="32"/>
        <v>1</v>
      </c>
      <c r="Q199" s="2">
        <f t="array" ref="Q199">IF($A199="",0,IFERROR(INDEX(Summary!$P$3:$AS$67,$AH199-2,$M199),0))</f>
        <v>300</v>
      </c>
      <c r="R199" s="2">
        <f t="array" ref="R199">IF($A199="",0,ROUND(IFERROR(INDEX(Summary!$O:$O,$AH199),0)/30,0))</f>
        <v>119</v>
      </c>
      <c r="S199">
        <f t="shared" si="33"/>
        <v>0</v>
      </c>
      <c r="T199" s="2">
        <f t="array" ref="T199">IF($S199=1,IFERROR(INDEX(Summary!$O:$O,$AH199),0),0)</f>
        <v>0</v>
      </c>
      <c r="U199" s="2">
        <f t="array" ref="U199">IF($S199=1,IFERROR(INDEX(Summary!$AT:$AT,$AH199),0),0)</f>
        <v>0</v>
      </c>
      <c r="V199" s="2">
        <f t="shared" si="34"/>
        <v>0</v>
      </c>
      <c r="W199" s="2">
        <f t="array" ref="W199">IF($S199=1,IFERROR(INDEX(Summary!$AZ:$AZ,$AH199),0),0)</f>
        <v>0</v>
      </c>
      <c r="X199" s="3">
        <f t="array" ref="X199">IF($S199=1,IFERROR(INDEX(Summary!$BA:$BA,$AH199),0),0)</f>
        <v>0</v>
      </c>
      <c r="Y199" s="2">
        <f t="array" ref="Y199">IF($S199=1,IFERROR(INDEX(Summary!$G:$G,$AH199),0),0)</f>
        <v>0</v>
      </c>
      <c r="Z199" s="2">
        <f t="array" ref="Z199">IF($S199=1,IFERROR(INDEX(Summary!$H:$H,$AH199),0),0)</f>
        <v>0</v>
      </c>
      <c r="AA199" s="2">
        <f t="array" ref="AA199">IF($S199=1,IFERROR(INDEX(Summary!$I:$I,$AH199),0),0)</f>
        <v>0</v>
      </c>
      <c r="AB199" s="2">
        <f t="array" ref="AB199">IF($S199=1,IFERROR(INDEX(Summary!$J:$J,$AH199),0),0)</f>
        <v>0</v>
      </c>
      <c r="AC199" s="2">
        <f t="array" ref="AC199">IF($S199=1,IFERROR(INDEX(Summary!$K:$K,$AH199),0),0)</f>
        <v>0</v>
      </c>
      <c r="AD199" s="2">
        <f t="array" ref="AD199">IF($S199=1,IFERROR(INDEX(Summary!$L:$L,$AH199),0),0)</f>
        <v>0</v>
      </c>
      <c r="AE199" s="2">
        <f t="array" ref="AE199">IF($S199=1,IFERROR(INDEX(Summary!$M:$M,$AH199),0),0)</f>
        <v>0</v>
      </c>
      <c r="AF199" s="2">
        <f t="array" ref="AF199">IF($S199=1,IFERROR(INDEX(Summary!$N:$N,$AH199),0),0)</f>
        <v>0</v>
      </c>
      <c r="AG199">
        <f t="array" ref="AG199">IF($A199="","",IFERROR(INDEX(Summary!$BB:$BB,$AH199),0))</f>
        <v>7</v>
      </c>
      <c r="AH199">
        <f t="shared" si="35"/>
        <v>9</v>
      </c>
    </row>
    <row r="200" spans="1:34" hidden="1">
      <c r="A200" t="str">
        <f t="array" ref="A200">IFERROR(INDEX(Summary!$D:$D,$AH200)&amp;"","")</f>
        <v>FG00592</v>
      </c>
      <c r="B200" t="str">
        <f t="array" ref="B200">IF($A200="","",INDEX(Summary!$E:$E,$AH200))</f>
        <v>Besan Flour | Gram Flour | Stoneground - 1kg</v>
      </c>
      <c r="C200" t="str">
        <f t="array" ref="C200">IF($A200="","",INDEX(Summary!$B:$B,$AH200))</f>
        <v>Atta</v>
      </c>
      <c r="D200" t="str">
        <f t="array" ref="D200">IF($A200="","",INDEX(Summary!$C:$C,$AH200))</f>
        <v>C39</v>
      </c>
      <c r="E200">
        <f t="array" ref="E200">IF($A200="","",INDEX(Summary!$F:$F,$AH200))</f>
        <v>1</v>
      </c>
      <c r="F200" t="str">
        <f t="array" ref="F200">IF($A200="","",INDEX(Summary!$BC:$BC,$AH200)&amp;"")</f>
        <v>P2 – High</v>
      </c>
      <c r="G200">
        <f t="shared" si="27"/>
        <v>2</v>
      </c>
      <c r="H200">
        <f t="shared" si="28"/>
        <v>0</v>
      </c>
      <c r="I200" t="str">
        <f t="array" ref="I200">IF($A200="","",IF(IFERROR(INDEX(Summary!$BA:$BA,$AH200),0)&lt;1,"Under 1 day",IF(INDEX(Summary!$BA:$BA,$AH200)&lt;3,"1-3 days",IF(INDEX(Summary!$BA:$BA,$AH200)&lt;7,"3-7 days","7+ days"))))</f>
        <v>3-7 days</v>
      </c>
      <c r="J200" t="str">
        <f t="array" ref="J200">IF($A200="","",IF(IFERROR(INDEX(Summary!$AX:$AX,$AH200),0)&lt;0.25,"0-25%",IF(INDEX(Summary!$AX:$AX,$AH200)&lt;0.5,"25-50%",IF(INDEX(Summary!$AX:$AX,$AH200)&lt;0.75,"50-75%","75-100%"))))</f>
        <v>75-100%</v>
      </c>
      <c r="K200" t="str">
        <f t="array" ref="K200">IF($A200="","",INDEX(Summary!$AY:$AY,$AH200)&amp;"")</f>
        <v>WIP</v>
      </c>
      <c r="L200" s="1">
        <f>IF($A200="","",Summary!$P$2+MOD(ROW()-2,30))</f>
        <v>46245</v>
      </c>
      <c r="M200">
        <f t="shared" si="29"/>
        <v>19</v>
      </c>
      <c r="N200">
        <f t="shared" si="30"/>
        <v>11</v>
      </c>
      <c r="O200" t="str">
        <f t="shared" si="31"/>
        <v>Aug-2026</v>
      </c>
      <c r="P200">
        <f t="shared" ca="1" si="32"/>
        <v>1</v>
      </c>
      <c r="Q200" s="2">
        <f t="array" ref="Q200">IF($A200="",0,IFERROR(INDEX(Summary!$P$3:$AS$67,$AH200-2,$M200),0))</f>
        <v>237</v>
      </c>
      <c r="R200" s="2">
        <f t="array" ref="R200">IF($A200="",0,ROUND(IFERROR(INDEX(Summary!$O:$O,$AH200),0)/30,0))</f>
        <v>119</v>
      </c>
      <c r="S200">
        <f t="shared" si="33"/>
        <v>0</v>
      </c>
      <c r="T200" s="2">
        <f t="array" ref="T200">IF($S200=1,IFERROR(INDEX(Summary!$O:$O,$AH200),0),0)</f>
        <v>0</v>
      </c>
      <c r="U200" s="2">
        <f t="array" ref="U200">IF($S200=1,IFERROR(INDEX(Summary!$AT:$AT,$AH200),0),0)</f>
        <v>0</v>
      </c>
      <c r="V200" s="2">
        <f t="shared" si="34"/>
        <v>0</v>
      </c>
      <c r="W200" s="2">
        <f t="array" ref="W200">IF($S200=1,IFERROR(INDEX(Summary!$AZ:$AZ,$AH200),0),0)</f>
        <v>0</v>
      </c>
      <c r="X200" s="3">
        <f t="array" ref="X200">IF($S200=1,IFERROR(INDEX(Summary!$BA:$BA,$AH200),0),0)</f>
        <v>0</v>
      </c>
      <c r="Y200" s="2">
        <f t="array" ref="Y200">IF($S200=1,IFERROR(INDEX(Summary!$G:$G,$AH200),0),0)</f>
        <v>0</v>
      </c>
      <c r="Z200" s="2">
        <f t="array" ref="Z200">IF($S200=1,IFERROR(INDEX(Summary!$H:$H,$AH200),0),0)</f>
        <v>0</v>
      </c>
      <c r="AA200" s="2">
        <f t="array" ref="AA200">IF($S200=1,IFERROR(INDEX(Summary!$I:$I,$AH200),0),0)</f>
        <v>0</v>
      </c>
      <c r="AB200" s="2">
        <f t="array" ref="AB200">IF($S200=1,IFERROR(INDEX(Summary!$J:$J,$AH200),0),0)</f>
        <v>0</v>
      </c>
      <c r="AC200" s="2">
        <f t="array" ref="AC200">IF($S200=1,IFERROR(INDEX(Summary!$K:$K,$AH200),0),0)</f>
        <v>0</v>
      </c>
      <c r="AD200" s="2">
        <f t="array" ref="AD200">IF($S200=1,IFERROR(INDEX(Summary!$L:$L,$AH200),0),0)</f>
        <v>0</v>
      </c>
      <c r="AE200" s="2">
        <f t="array" ref="AE200">IF($S200=1,IFERROR(INDEX(Summary!$M:$M,$AH200),0),0)</f>
        <v>0</v>
      </c>
      <c r="AF200" s="2">
        <f t="array" ref="AF200">IF($S200=1,IFERROR(INDEX(Summary!$N:$N,$AH200),0),0)</f>
        <v>0</v>
      </c>
      <c r="AG200">
        <f t="array" ref="AG200">IF($A200="","",IFERROR(INDEX(Summary!$BB:$BB,$AH200),0))</f>
        <v>7</v>
      </c>
      <c r="AH200">
        <f t="shared" si="35"/>
        <v>9</v>
      </c>
    </row>
    <row r="201" spans="1:34" hidden="1">
      <c r="A201" t="str">
        <f t="array" ref="A201">IFERROR(INDEX(Summary!$D:$D,$AH201)&amp;"","")</f>
        <v>FG00592</v>
      </c>
      <c r="B201" t="str">
        <f t="array" ref="B201">IF($A201="","",INDEX(Summary!$E:$E,$AH201))</f>
        <v>Besan Flour | Gram Flour | Stoneground - 1kg</v>
      </c>
      <c r="C201" t="str">
        <f t="array" ref="C201">IF($A201="","",INDEX(Summary!$B:$B,$AH201))</f>
        <v>Atta</v>
      </c>
      <c r="D201" t="str">
        <f t="array" ref="D201">IF($A201="","",INDEX(Summary!$C:$C,$AH201))</f>
        <v>C39</v>
      </c>
      <c r="E201">
        <f t="array" ref="E201">IF($A201="","",INDEX(Summary!$F:$F,$AH201))</f>
        <v>1</v>
      </c>
      <c r="F201" t="str">
        <f t="array" ref="F201">IF($A201="","",INDEX(Summary!$BC:$BC,$AH201)&amp;"")</f>
        <v>P2 – High</v>
      </c>
      <c r="G201">
        <f t="shared" si="27"/>
        <v>2</v>
      </c>
      <c r="H201">
        <f t="shared" si="28"/>
        <v>0</v>
      </c>
      <c r="I201" t="str">
        <f t="array" ref="I201">IF($A201="","",IF(IFERROR(INDEX(Summary!$BA:$BA,$AH201),0)&lt;1,"Under 1 day",IF(INDEX(Summary!$BA:$BA,$AH201)&lt;3,"1-3 days",IF(INDEX(Summary!$BA:$BA,$AH201)&lt;7,"3-7 days","7+ days"))))</f>
        <v>3-7 days</v>
      </c>
      <c r="J201" t="str">
        <f t="array" ref="J201">IF($A201="","",IF(IFERROR(INDEX(Summary!$AX:$AX,$AH201),0)&lt;0.25,"0-25%",IF(INDEX(Summary!$AX:$AX,$AH201)&lt;0.5,"25-50%",IF(INDEX(Summary!$AX:$AX,$AH201)&lt;0.75,"50-75%","75-100%"))))</f>
        <v>75-100%</v>
      </c>
      <c r="K201" t="str">
        <f t="array" ref="K201">IF($A201="","",INDEX(Summary!$AY:$AY,$AH201)&amp;"")</f>
        <v>WIP</v>
      </c>
      <c r="L201" s="1">
        <f>IF($A201="","",Summary!$P$2+MOD(ROW()-2,30))</f>
        <v>46246</v>
      </c>
      <c r="M201">
        <f t="shared" si="29"/>
        <v>20</v>
      </c>
      <c r="N201">
        <f t="shared" si="30"/>
        <v>12</v>
      </c>
      <c r="O201" t="str">
        <f t="shared" si="31"/>
        <v>Aug-2026</v>
      </c>
      <c r="P201">
        <f t="shared" ca="1" si="32"/>
        <v>1</v>
      </c>
      <c r="Q201" s="2">
        <f t="array" ref="Q201">IF($A201="",0,IFERROR(INDEX(Summary!$P$3:$AS$67,$AH201-2,$M201),0))</f>
        <v>0</v>
      </c>
      <c r="R201" s="2">
        <f t="array" ref="R201">IF($A201="",0,ROUND(IFERROR(INDEX(Summary!$O:$O,$AH201),0)/30,0))</f>
        <v>119</v>
      </c>
      <c r="S201">
        <f t="shared" si="33"/>
        <v>0</v>
      </c>
      <c r="T201" s="2">
        <f t="array" ref="T201">IF($S201=1,IFERROR(INDEX(Summary!$O:$O,$AH201),0),0)</f>
        <v>0</v>
      </c>
      <c r="U201" s="2">
        <f t="array" ref="U201">IF($S201=1,IFERROR(INDEX(Summary!$AT:$AT,$AH201),0),0)</f>
        <v>0</v>
      </c>
      <c r="V201" s="2">
        <f t="shared" si="34"/>
        <v>0</v>
      </c>
      <c r="W201" s="2">
        <f t="array" ref="W201">IF($S201=1,IFERROR(INDEX(Summary!$AZ:$AZ,$AH201),0),0)</f>
        <v>0</v>
      </c>
      <c r="X201" s="3">
        <f t="array" ref="X201">IF($S201=1,IFERROR(INDEX(Summary!$BA:$BA,$AH201),0),0)</f>
        <v>0</v>
      </c>
      <c r="Y201" s="2">
        <f t="array" ref="Y201">IF($S201=1,IFERROR(INDEX(Summary!$G:$G,$AH201),0),0)</f>
        <v>0</v>
      </c>
      <c r="Z201" s="2">
        <f t="array" ref="Z201">IF($S201=1,IFERROR(INDEX(Summary!$H:$H,$AH201),0),0)</f>
        <v>0</v>
      </c>
      <c r="AA201" s="2">
        <f t="array" ref="AA201">IF($S201=1,IFERROR(INDEX(Summary!$I:$I,$AH201),0),0)</f>
        <v>0</v>
      </c>
      <c r="AB201" s="2">
        <f t="array" ref="AB201">IF($S201=1,IFERROR(INDEX(Summary!$J:$J,$AH201),0),0)</f>
        <v>0</v>
      </c>
      <c r="AC201" s="2">
        <f t="array" ref="AC201">IF($S201=1,IFERROR(INDEX(Summary!$K:$K,$AH201),0),0)</f>
        <v>0</v>
      </c>
      <c r="AD201" s="2">
        <f t="array" ref="AD201">IF($S201=1,IFERROR(INDEX(Summary!$L:$L,$AH201),0),0)</f>
        <v>0</v>
      </c>
      <c r="AE201" s="2">
        <f t="array" ref="AE201">IF($S201=1,IFERROR(INDEX(Summary!$M:$M,$AH201),0),0)</f>
        <v>0</v>
      </c>
      <c r="AF201" s="2">
        <f t="array" ref="AF201">IF($S201=1,IFERROR(INDEX(Summary!$N:$N,$AH201),0),0)</f>
        <v>0</v>
      </c>
      <c r="AG201">
        <f t="array" ref="AG201">IF($A201="","",IFERROR(INDEX(Summary!$BB:$BB,$AH201),0))</f>
        <v>7</v>
      </c>
      <c r="AH201">
        <f t="shared" si="35"/>
        <v>9</v>
      </c>
    </row>
    <row r="202" spans="1:34" hidden="1">
      <c r="A202" t="str">
        <f t="array" ref="A202">IFERROR(INDEX(Summary!$D:$D,$AH202)&amp;"","")</f>
        <v>FG00592</v>
      </c>
      <c r="B202" t="str">
        <f t="array" ref="B202">IF($A202="","",INDEX(Summary!$E:$E,$AH202))</f>
        <v>Besan Flour | Gram Flour | Stoneground - 1kg</v>
      </c>
      <c r="C202" t="str">
        <f t="array" ref="C202">IF($A202="","",INDEX(Summary!$B:$B,$AH202))</f>
        <v>Atta</v>
      </c>
      <c r="D202" t="str">
        <f t="array" ref="D202">IF($A202="","",INDEX(Summary!$C:$C,$AH202))</f>
        <v>C39</v>
      </c>
      <c r="E202">
        <f t="array" ref="E202">IF($A202="","",INDEX(Summary!$F:$F,$AH202))</f>
        <v>1</v>
      </c>
      <c r="F202" t="str">
        <f t="array" ref="F202">IF($A202="","",INDEX(Summary!$BC:$BC,$AH202)&amp;"")</f>
        <v>P2 – High</v>
      </c>
      <c r="G202">
        <f t="shared" si="27"/>
        <v>2</v>
      </c>
      <c r="H202">
        <f t="shared" si="28"/>
        <v>0</v>
      </c>
      <c r="I202" t="str">
        <f t="array" ref="I202">IF($A202="","",IF(IFERROR(INDEX(Summary!$BA:$BA,$AH202),0)&lt;1,"Under 1 day",IF(INDEX(Summary!$BA:$BA,$AH202)&lt;3,"1-3 days",IF(INDEX(Summary!$BA:$BA,$AH202)&lt;7,"3-7 days","7+ days"))))</f>
        <v>3-7 days</v>
      </c>
      <c r="J202" t="str">
        <f t="array" ref="J202">IF($A202="","",IF(IFERROR(INDEX(Summary!$AX:$AX,$AH202),0)&lt;0.25,"0-25%",IF(INDEX(Summary!$AX:$AX,$AH202)&lt;0.5,"25-50%",IF(INDEX(Summary!$AX:$AX,$AH202)&lt;0.75,"50-75%","75-100%"))))</f>
        <v>75-100%</v>
      </c>
      <c r="K202" t="str">
        <f t="array" ref="K202">IF($A202="","",INDEX(Summary!$AY:$AY,$AH202)&amp;"")</f>
        <v>WIP</v>
      </c>
      <c r="L202" s="1">
        <f>IF($A202="","",Summary!$P$2+MOD(ROW()-2,30))</f>
        <v>46247</v>
      </c>
      <c r="M202">
        <f t="shared" si="29"/>
        <v>21</v>
      </c>
      <c r="N202">
        <f t="shared" si="30"/>
        <v>13</v>
      </c>
      <c r="O202" t="str">
        <f t="shared" si="31"/>
        <v>Aug-2026</v>
      </c>
      <c r="P202">
        <f t="shared" ca="1" si="32"/>
        <v>1</v>
      </c>
      <c r="Q202" s="2">
        <f t="array" ref="Q202">IF($A202="",0,IFERROR(INDEX(Summary!$P$3:$AS$67,$AH202-2,$M202),0))</f>
        <v>0</v>
      </c>
      <c r="R202" s="2">
        <f t="array" ref="R202">IF($A202="",0,ROUND(IFERROR(INDEX(Summary!$O:$O,$AH202),0)/30,0))</f>
        <v>119</v>
      </c>
      <c r="S202">
        <f t="shared" si="33"/>
        <v>0</v>
      </c>
      <c r="T202" s="2">
        <f t="array" ref="T202">IF($S202=1,IFERROR(INDEX(Summary!$O:$O,$AH202),0),0)</f>
        <v>0</v>
      </c>
      <c r="U202" s="2">
        <f t="array" ref="U202">IF($S202=1,IFERROR(INDEX(Summary!$AT:$AT,$AH202),0),0)</f>
        <v>0</v>
      </c>
      <c r="V202" s="2">
        <f t="shared" si="34"/>
        <v>0</v>
      </c>
      <c r="W202" s="2">
        <f t="array" ref="W202">IF($S202=1,IFERROR(INDEX(Summary!$AZ:$AZ,$AH202),0),0)</f>
        <v>0</v>
      </c>
      <c r="X202" s="3">
        <f t="array" ref="X202">IF($S202=1,IFERROR(INDEX(Summary!$BA:$BA,$AH202),0),0)</f>
        <v>0</v>
      </c>
      <c r="Y202" s="2">
        <f t="array" ref="Y202">IF($S202=1,IFERROR(INDEX(Summary!$G:$G,$AH202),0),0)</f>
        <v>0</v>
      </c>
      <c r="Z202" s="2">
        <f t="array" ref="Z202">IF($S202=1,IFERROR(INDEX(Summary!$H:$H,$AH202),0),0)</f>
        <v>0</v>
      </c>
      <c r="AA202" s="2">
        <f t="array" ref="AA202">IF($S202=1,IFERROR(INDEX(Summary!$I:$I,$AH202),0),0)</f>
        <v>0</v>
      </c>
      <c r="AB202" s="2">
        <f t="array" ref="AB202">IF($S202=1,IFERROR(INDEX(Summary!$J:$J,$AH202),0),0)</f>
        <v>0</v>
      </c>
      <c r="AC202" s="2">
        <f t="array" ref="AC202">IF($S202=1,IFERROR(INDEX(Summary!$K:$K,$AH202),0),0)</f>
        <v>0</v>
      </c>
      <c r="AD202" s="2">
        <f t="array" ref="AD202">IF($S202=1,IFERROR(INDEX(Summary!$L:$L,$AH202),0),0)</f>
        <v>0</v>
      </c>
      <c r="AE202" s="2">
        <f t="array" ref="AE202">IF($S202=1,IFERROR(INDEX(Summary!$M:$M,$AH202),0),0)</f>
        <v>0</v>
      </c>
      <c r="AF202" s="2">
        <f t="array" ref="AF202">IF($S202=1,IFERROR(INDEX(Summary!$N:$N,$AH202),0),0)</f>
        <v>0</v>
      </c>
      <c r="AG202">
        <f t="array" ref="AG202">IF($A202="","",IFERROR(INDEX(Summary!$BB:$BB,$AH202),0))</f>
        <v>7</v>
      </c>
      <c r="AH202">
        <f t="shared" si="35"/>
        <v>9</v>
      </c>
    </row>
    <row r="203" spans="1:34" hidden="1">
      <c r="A203" t="str">
        <f t="array" ref="A203">IFERROR(INDEX(Summary!$D:$D,$AH203)&amp;"","")</f>
        <v>FG00592</v>
      </c>
      <c r="B203" t="str">
        <f t="array" ref="B203">IF($A203="","",INDEX(Summary!$E:$E,$AH203))</f>
        <v>Besan Flour | Gram Flour | Stoneground - 1kg</v>
      </c>
      <c r="C203" t="str">
        <f t="array" ref="C203">IF($A203="","",INDEX(Summary!$B:$B,$AH203))</f>
        <v>Atta</v>
      </c>
      <c r="D203" t="str">
        <f t="array" ref="D203">IF($A203="","",INDEX(Summary!$C:$C,$AH203))</f>
        <v>C39</v>
      </c>
      <c r="E203">
        <f t="array" ref="E203">IF($A203="","",INDEX(Summary!$F:$F,$AH203))</f>
        <v>1</v>
      </c>
      <c r="F203" t="str">
        <f t="array" ref="F203">IF($A203="","",INDEX(Summary!$BC:$BC,$AH203)&amp;"")</f>
        <v>P2 – High</v>
      </c>
      <c r="G203">
        <f t="shared" si="27"/>
        <v>2</v>
      </c>
      <c r="H203">
        <f t="shared" si="28"/>
        <v>0</v>
      </c>
      <c r="I203" t="str">
        <f t="array" ref="I203">IF($A203="","",IF(IFERROR(INDEX(Summary!$BA:$BA,$AH203),0)&lt;1,"Under 1 day",IF(INDEX(Summary!$BA:$BA,$AH203)&lt;3,"1-3 days",IF(INDEX(Summary!$BA:$BA,$AH203)&lt;7,"3-7 days","7+ days"))))</f>
        <v>3-7 days</v>
      </c>
      <c r="J203" t="str">
        <f t="array" ref="J203">IF($A203="","",IF(IFERROR(INDEX(Summary!$AX:$AX,$AH203),0)&lt;0.25,"0-25%",IF(INDEX(Summary!$AX:$AX,$AH203)&lt;0.5,"25-50%",IF(INDEX(Summary!$AX:$AX,$AH203)&lt;0.75,"50-75%","75-100%"))))</f>
        <v>75-100%</v>
      </c>
      <c r="K203" t="str">
        <f t="array" ref="K203">IF($A203="","",INDEX(Summary!$AY:$AY,$AH203)&amp;"")</f>
        <v>WIP</v>
      </c>
      <c r="L203" s="1">
        <f>IF($A203="","",Summary!$P$2+MOD(ROW()-2,30))</f>
        <v>46248</v>
      </c>
      <c r="M203">
        <f t="shared" si="29"/>
        <v>22</v>
      </c>
      <c r="N203">
        <f t="shared" si="30"/>
        <v>14</v>
      </c>
      <c r="O203" t="str">
        <f t="shared" si="31"/>
        <v>Aug-2026</v>
      </c>
      <c r="P203">
        <f t="shared" ca="1" si="32"/>
        <v>1</v>
      </c>
      <c r="Q203" s="2">
        <f t="array" ref="Q203">IF($A203="",0,IFERROR(INDEX(Summary!$P$3:$AS$67,$AH203-2,$M203),0))</f>
        <v>0</v>
      </c>
      <c r="R203" s="2">
        <f t="array" ref="R203">IF($A203="",0,ROUND(IFERROR(INDEX(Summary!$O:$O,$AH203),0)/30,0))</f>
        <v>119</v>
      </c>
      <c r="S203">
        <f t="shared" si="33"/>
        <v>0</v>
      </c>
      <c r="T203" s="2">
        <f t="array" ref="T203">IF($S203=1,IFERROR(INDEX(Summary!$O:$O,$AH203),0),0)</f>
        <v>0</v>
      </c>
      <c r="U203" s="2">
        <f t="array" ref="U203">IF($S203=1,IFERROR(INDEX(Summary!$AT:$AT,$AH203),0),0)</f>
        <v>0</v>
      </c>
      <c r="V203" s="2">
        <f t="shared" si="34"/>
        <v>0</v>
      </c>
      <c r="W203" s="2">
        <f t="array" ref="W203">IF($S203=1,IFERROR(INDEX(Summary!$AZ:$AZ,$AH203),0),0)</f>
        <v>0</v>
      </c>
      <c r="X203" s="3">
        <f t="array" ref="X203">IF($S203=1,IFERROR(INDEX(Summary!$BA:$BA,$AH203),0),0)</f>
        <v>0</v>
      </c>
      <c r="Y203" s="2">
        <f t="array" ref="Y203">IF($S203=1,IFERROR(INDEX(Summary!$G:$G,$AH203),0),0)</f>
        <v>0</v>
      </c>
      <c r="Z203" s="2">
        <f t="array" ref="Z203">IF($S203=1,IFERROR(INDEX(Summary!$H:$H,$AH203),0),0)</f>
        <v>0</v>
      </c>
      <c r="AA203" s="2">
        <f t="array" ref="AA203">IF($S203=1,IFERROR(INDEX(Summary!$I:$I,$AH203),0),0)</f>
        <v>0</v>
      </c>
      <c r="AB203" s="2">
        <f t="array" ref="AB203">IF($S203=1,IFERROR(INDEX(Summary!$J:$J,$AH203),0),0)</f>
        <v>0</v>
      </c>
      <c r="AC203" s="2">
        <f t="array" ref="AC203">IF($S203=1,IFERROR(INDEX(Summary!$K:$K,$AH203),0),0)</f>
        <v>0</v>
      </c>
      <c r="AD203" s="2">
        <f t="array" ref="AD203">IF($S203=1,IFERROR(INDEX(Summary!$L:$L,$AH203),0),0)</f>
        <v>0</v>
      </c>
      <c r="AE203" s="2">
        <f t="array" ref="AE203">IF($S203=1,IFERROR(INDEX(Summary!$M:$M,$AH203),0),0)</f>
        <v>0</v>
      </c>
      <c r="AF203" s="2">
        <f t="array" ref="AF203">IF($S203=1,IFERROR(INDEX(Summary!$N:$N,$AH203),0),0)</f>
        <v>0</v>
      </c>
      <c r="AG203">
        <f t="array" ref="AG203">IF($A203="","",IFERROR(INDEX(Summary!$BB:$BB,$AH203),0))</f>
        <v>7</v>
      </c>
      <c r="AH203">
        <f t="shared" si="35"/>
        <v>9</v>
      </c>
    </row>
    <row r="204" spans="1:34" hidden="1">
      <c r="A204" t="str">
        <f t="array" ref="A204">IFERROR(INDEX(Summary!$D:$D,$AH204)&amp;"","")</f>
        <v>FG00592</v>
      </c>
      <c r="B204" t="str">
        <f t="array" ref="B204">IF($A204="","",INDEX(Summary!$E:$E,$AH204))</f>
        <v>Besan Flour | Gram Flour | Stoneground - 1kg</v>
      </c>
      <c r="C204" t="str">
        <f t="array" ref="C204">IF($A204="","",INDEX(Summary!$B:$B,$AH204))</f>
        <v>Atta</v>
      </c>
      <c r="D204" t="str">
        <f t="array" ref="D204">IF($A204="","",INDEX(Summary!$C:$C,$AH204))</f>
        <v>C39</v>
      </c>
      <c r="E204">
        <f t="array" ref="E204">IF($A204="","",INDEX(Summary!$F:$F,$AH204))</f>
        <v>1</v>
      </c>
      <c r="F204" t="str">
        <f t="array" ref="F204">IF($A204="","",INDEX(Summary!$BC:$BC,$AH204)&amp;"")</f>
        <v>P2 – High</v>
      </c>
      <c r="G204">
        <f t="shared" si="27"/>
        <v>2</v>
      </c>
      <c r="H204">
        <f t="shared" si="28"/>
        <v>0</v>
      </c>
      <c r="I204" t="str">
        <f t="array" ref="I204">IF($A204="","",IF(IFERROR(INDEX(Summary!$BA:$BA,$AH204),0)&lt;1,"Under 1 day",IF(INDEX(Summary!$BA:$BA,$AH204)&lt;3,"1-3 days",IF(INDEX(Summary!$BA:$BA,$AH204)&lt;7,"3-7 days","7+ days"))))</f>
        <v>3-7 days</v>
      </c>
      <c r="J204" t="str">
        <f t="array" ref="J204">IF($A204="","",IF(IFERROR(INDEX(Summary!$AX:$AX,$AH204),0)&lt;0.25,"0-25%",IF(INDEX(Summary!$AX:$AX,$AH204)&lt;0.5,"25-50%",IF(INDEX(Summary!$AX:$AX,$AH204)&lt;0.75,"50-75%","75-100%"))))</f>
        <v>75-100%</v>
      </c>
      <c r="K204" t="str">
        <f t="array" ref="K204">IF($A204="","",INDEX(Summary!$AY:$AY,$AH204)&amp;"")</f>
        <v>WIP</v>
      </c>
      <c r="L204" s="1">
        <f>IF($A204="","",Summary!$P$2+MOD(ROW()-2,30))</f>
        <v>46249</v>
      </c>
      <c r="M204">
        <f t="shared" si="29"/>
        <v>23</v>
      </c>
      <c r="N204">
        <f t="shared" si="30"/>
        <v>15</v>
      </c>
      <c r="O204" t="str">
        <f t="shared" si="31"/>
        <v>Aug-2026</v>
      </c>
      <c r="P204">
        <f t="shared" ca="1" si="32"/>
        <v>1</v>
      </c>
      <c r="Q204" s="2">
        <f t="array" ref="Q204">IF($A204="",0,IFERROR(INDEX(Summary!$P$3:$AS$67,$AH204-2,$M204),0))</f>
        <v>0</v>
      </c>
      <c r="R204" s="2">
        <f t="array" ref="R204">IF($A204="",0,ROUND(IFERROR(INDEX(Summary!$O:$O,$AH204),0)/30,0))</f>
        <v>119</v>
      </c>
      <c r="S204">
        <f t="shared" si="33"/>
        <v>0</v>
      </c>
      <c r="T204" s="2">
        <f t="array" ref="T204">IF($S204=1,IFERROR(INDEX(Summary!$O:$O,$AH204),0),0)</f>
        <v>0</v>
      </c>
      <c r="U204" s="2">
        <f t="array" ref="U204">IF($S204=1,IFERROR(INDEX(Summary!$AT:$AT,$AH204),0),0)</f>
        <v>0</v>
      </c>
      <c r="V204" s="2">
        <f t="shared" si="34"/>
        <v>0</v>
      </c>
      <c r="W204" s="2">
        <f t="array" ref="W204">IF($S204=1,IFERROR(INDEX(Summary!$AZ:$AZ,$AH204),0),0)</f>
        <v>0</v>
      </c>
      <c r="X204" s="3">
        <f t="array" ref="X204">IF($S204=1,IFERROR(INDEX(Summary!$BA:$BA,$AH204),0),0)</f>
        <v>0</v>
      </c>
      <c r="Y204" s="2">
        <f t="array" ref="Y204">IF($S204=1,IFERROR(INDEX(Summary!$G:$G,$AH204),0),0)</f>
        <v>0</v>
      </c>
      <c r="Z204" s="2">
        <f t="array" ref="Z204">IF($S204=1,IFERROR(INDEX(Summary!$H:$H,$AH204),0),0)</f>
        <v>0</v>
      </c>
      <c r="AA204" s="2">
        <f t="array" ref="AA204">IF($S204=1,IFERROR(INDEX(Summary!$I:$I,$AH204),0),0)</f>
        <v>0</v>
      </c>
      <c r="AB204" s="2">
        <f t="array" ref="AB204">IF($S204=1,IFERROR(INDEX(Summary!$J:$J,$AH204),0),0)</f>
        <v>0</v>
      </c>
      <c r="AC204" s="2">
        <f t="array" ref="AC204">IF($S204=1,IFERROR(INDEX(Summary!$K:$K,$AH204),0),0)</f>
        <v>0</v>
      </c>
      <c r="AD204" s="2">
        <f t="array" ref="AD204">IF($S204=1,IFERROR(INDEX(Summary!$L:$L,$AH204),0),0)</f>
        <v>0</v>
      </c>
      <c r="AE204" s="2">
        <f t="array" ref="AE204">IF($S204=1,IFERROR(INDEX(Summary!$M:$M,$AH204),0),0)</f>
        <v>0</v>
      </c>
      <c r="AF204" s="2">
        <f t="array" ref="AF204">IF($S204=1,IFERROR(INDEX(Summary!$N:$N,$AH204),0),0)</f>
        <v>0</v>
      </c>
      <c r="AG204">
        <f t="array" ref="AG204">IF($A204="","",IFERROR(INDEX(Summary!$BB:$BB,$AH204),0))</f>
        <v>7</v>
      </c>
      <c r="AH204">
        <f t="shared" si="35"/>
        <v>9</v>
      </c>
    </row>
    <row r="205" spans="1:34" hidden="1">
      <c r="A205" t="str">
        <f t="array" ref="A205">IFERROR(INDEX(Summary!$D:$D,$AH205)&amp;"","")</f>
        <v>FG00592</v>
      </c>
      <c r="B205" t="str">
        <f t="array" ref="B205">IF($A205="","",INDEX(Summary!$E:$E,$AH205))</f>
        <v>Besan Flour | Gram Flour | Stoneground - 1kg</v>
      </c>
      <c r="C205" t="str">
        <f t="array" ref="C205">IF($A205="","",INDEX(Summary!$B:$B,$AH205))</f>
        <v>Atta</v>
      </c>
      <c r="D205" t="str">
        <f t="array" ref="D205">IF($A205="","",INDEX(Summary!$C:$C,$AH205))</f>
        <v>C39</v>
      </c>
      <c r="E205">
        <f t="array" ref="E205">IF($A205="","",INDEX(Summary!$F:$F,$AH205))</f>
        <v>1</v>
      </c>
      <c r="F205" t="str">
        <f t="array" ref="F205">IF($A205="","",INDEX(Summary!$BC:$BC,$AH205)&amp;"")</f>
        <v>P2 – High</v>
      </c>
      <c r="G205">
        <f t="shared" si="27"/>
        <v>2</v>
      </c>
      <c r="H205">
        <f t="shared" si="28"/>
        <v>0</v>
      </c>
      <c r="I205" t="str">
        <f t="array" ref="I205">IF($A205="","",IF(IFERROR(INDEX(Summary!$BA:$BA,$AH205),0)&lt;1,"Under 1 day",IF(INDEX(Summary!$BA:$BA,$AH205)&lt;3,"1-3 days",IF(INDEX(Summary!$BA:$BA,$AH205)&lt;7,"3-7 days","7+ days"))))</f>
        <v>3-7 days</v>
      </c>
      <c r="J205" t="str">
        <f t="array" ref="J205">IF($A205="","",IF(IFERROR(INDEX(Summary!$AX:$AX,$AH205),0)&lt;0.25,"0-25%",IF(INDEX(Summary!$AX:$AX,$AH205)&lt;0.5,"25-50%",IF(INDEX(Summary!$AX:$AX,$AH205)&lt;0.75,"50-75%","75-100%"))))</f>
        <v>75-100%</v>
      </c>
      <c r="K205" t="str">
        <f t="array" ref="K205">IF($A205="","",INDEX(Summary!$AY:$AY,$AH205)&amp;"")</f>
        <v>WIP</v>
      </c>
      <c r="L205" s="1">
        <f>IF($A205="","",Summary!$P$2+MOD(ROW()-2,30))</f>
        <v>46250</v>
      </c>
      <c r="M205">
        <f t="shared" si="29"/>
        <v>24</v>
      </c>
      <c r="N205">
        <f t="shared" si="30"/>
        <v>16</v>
      </c>
      <c r="O205" t="str">
        <f t="shared" si="31"/>
        <v>Aug-2026</v>
      </c>
      <c r="P205">
        <f t="shared" ca="1" si="32"/>
        <v>1</v>
      </c>
      <c r="Q205" s="2">
        <f t="array" ref="Q205">IF($A205="",0,IFERROR(INDEX(Summary!$P$3:$AS$67,$AH205-2,$M205),0))</f>
        <v>0</v>
      </c>
      <c r="R205" s="2">
        <f t="array" ref="R205">IF($A205="",0,ROUND(IFERROR(INDEX(Summary!$O:$O,$AH205),0)/30,0))</f>
        <v>119</v>
      </c>
      <c r="S205">
        <f t="shared" si="33"/>
        <v>0</v>
      </c>
      <c r="T205" s="2">
        <f t="array" ref="T205">IF($S205=1,IFERROR(INDEX(Summary!$O:$O,$AH205),0),0)</f>
        <v>0</v>
      </c>
      <c r="U205" s="2">
        <f t="array" ref="U205">IF($S205=1,IFERROR(INDEX(Summary!$AT:$AT,$AH205),0),0)</f>
        <v>0</v>
      </c>
      <c r="V205" s="2">
        <f t="shared" si="34"/>
        <v>0</v>
      </c>
      <c r="W205" s="2">
        <f t="array" ref="W205">IF($S205=1,IFERROR(INDEX(Summary!$AZ:$AZ,$AH205),0),0)</f>
        <v>0</v>
      </c>
      <c r="X205" s="3">
        <f t="array" ref="X205">IF($S205=1,IFERROR(INDEX(Summary!$BA:$BA,$AH205),0),0)</f>
        <v>0</v>
      </c>
      <c r="Y205" s="2">
        <f t="array" ref="Y205">IF($S205=1,IFERROR(INDEX(Summary!$G:$G,$AH205),0),0)</f>
        <v>0</v>
      </c>
      <c r="Z205" s="2">
        <f t="array" ref="Z205">IF($S205=1,IFERROR(INDEX(Summary!$H:$H,$AH205),0),0)</f>
        <v>0</v>
      </c>
      <c r="AA205" s="2">
        <f t="array" ref="AA205">IF($S205=1,IFERROR(INDEX(Summary!$I:$I,$AH205),0),0)</f>
        <v>0</v>
      </c>
      <c r="AB205" s="2">
        <f t="array" ref="AB205">IF($S205=1,IFERROR(INDEX(Summary!$J:$J,$AH205),0),0)</f>
        <v>0</v>
      </c>
      <c r="AC205" s="2">
        <f t="array" ref="AC205">IF($S205=1,IFERROR(INDEX(Summary!$K:$K,$AH205),0),0)</f>
        <v>0</v>
      </c>
      <c r="AD205" s="2">
        <f t="array" ref="AD205">IF($S205=1,IFERROR(INDEX(Summary!$L:$L,$AH205),0),0)</f>
        <v>0</v>
      </c>
      <c r="AE205" s="2">
        <f t="array" ref="AE205">IF($S205=1,IFERROR(INDEX(Summary!$M:$M,$AH205),0),0)</f>
        <v>0</v>
      </c>
      <c r="AF205" s="2">
        <f t="array" ref="AF205">IF($S205=1,IFERROR(INDEX(Summary!$N:$N,$AH205),0),0)</f>
        <v>0</v>
      </c>
      <c r="AG205">
        <f t="array" ref="AG205">IF($A205="","",IFERROR(INDEX(Summary!$BB:$BB,$AH205),0))</f>
        <v>7</v>
      </c>
      <c r="AH205">
        <f t="shared" si="35"/>
        <v>9</v>
      </c>
    </row>
    <row r="206" spans="1:34" hidden="1">
      <c r="A206" t="str">
        <f t="array" ref="A206">IFERROR(INDEX(Summary!$D:$D,$AH206)&amp;"","")</f>
        <v>FG00592</v>
      </c>
      <c r="B206" t="str">
        <f t="array" ref="B206">IF($A206="","",INDEX(Summary!$E:$E,$AH206))</f>
        <v>Besan Flour | Gram Flour | Stoneground - 1kg</v>
      </c>
      <c r="C206" t="str">
        <f t="array" ref="C206">IF($A206="","",INDEX(Summary!$B:$B,$AH206))</f>
        <v>Atta</v>
      </c>
      <c r="D206" t="str">
        <f t="array" ref="D206">IF($A206="","",INDEX(Summary!$C:$C,$AH206))</f>
        <v>C39</v>
      </c>
      <c r="E206">
        <f t="array" ref="E206">IF($A206="","",INDEX(Summary!$F:$F,$AH206))</f>
        <v>1</v>
      </c>
      <c r="F206" t="str">
        <f t="array" ref="F206">IF($A206="","",INDEX(Summary!$BC:$BC,$AH206)&amp;"")</f>
        <v>P2 – High</v>
      </c>
      <c r="G206">
        <f t="shared" si="27"/>
        <v>2</v>
      </c>
      <c r="H206">
        <f t="shared" si="28"/>
        <v>0</v>
      </c>
      <c r="I206" t="str">
        <f t="array" ref="I206">IF($A206="","",IF(IFERROR(INDEX(Summary!$BA:$BA,$AH206),0)&lt;1,"Under 1 day",IF(INDEX(Summary!$BA:$BA,$AH206)&lt;3,"1-3 days",IF(INDEX(Summary!$BA:$BA,$AH206)&lt;7,"3-7 days","7+ days"))))</f>
        <v>3-7 days</v>
      </c>
      <c r="J206" t="str">
        <f t="array" ref="J206">IF($A206="","",IF(IFERROR(INDEX(Summary!$AX:$AX,$AH206),0)&lt;0.25,"0-25%",IF(INDEX(Summary!$AX:$AX,$AH206)&lt;0.5,"25-50%",IF(INDEX(Summary!$AX:$AX,$AH206)&lt;0.75,"50-75%","75-100%"))))</f>
        <v>75-100%</v>
      </c>
      <c r="K206" t="str">
        <f t="array" ref="K206">IF($A206="","",INDEX(Summary!$AY:$AY,$AH206)&amp;"")</f>
        <v>WIP</v>
      </c>
      <c r="L206" s="1">
        <f>IF($A206="","",Summary!$P$2+MOD(ROW()-2,30))</f>
        <v>46251</v>
      </c>
      <c r="M206">
        <f t="shared" si="29"/>
        <v>25</v>
      </c>
      <c r="N206">
        <f t="shared" si="30"/>
        <v>17</v>
      </c>
      <c r="O206" t="str">
        <f t="shared" si="31"/>
        <v>Aug-2026</v>
      </c>
      <c r="P206">
        <f t="shared" ca="1" si="32"/>
        <v>1</v>
      </c>
      <c r="Q206" s="2">
        <f t="array" ref="Q206">IF($A206="",0,IFERROR(INDEX(Summary!$P$3:$AS$67,$AH206-2,$M206),0))</f>
        <v>0</v>
      </c>
      <c r="R206" s="2">
        <f t="array" ref="R206">IF($A206="",0,ROUND(IFERROR(INDEX(Summary!$O:$O,$AH206),0)/30,0))</f>
        <v>119</v>
      </c>
      <c r="S206">
        <f t="shared" si="33"/>
        <v>0</v>
      </c>
      <c r="T206" s="2">
        <f t="array" ref="T206">IF($S206=1,IFERROR(INDEX(Summary!$O:$O,$AH206),0),0)</f>
        <v>0</v>
      </c>
      <c r="U206" s="2">
        <f t="array" ref="U206">IF($S206=1,IFERROR(INDEX(Summary!$AT:$AT,$AH206),0),0)</f>
        <v>0</v>
      </c>
      <c r="V206" s="2">
        <f t="shared" si="34"/>
        <v>0</v>
      </c>
      <c r="W206" s="2">
        <f t="array" ref="W206">IF($S206=1,IFERROR(INDEX(Summary!$AZ:$AZ,$AH206),0),0)</f>
        <v>0</v>
      </c>
      <c r="X206" s="3">
        <f t="array" ref="X206">IF($S206=1,IFERROR(INDEX(Summary!$BA:$BA,$AH206),0),0)</f>
        <v>0</v>
      </c>
      <c r="Y206" s="2">
        <f t="array" ref="Y206">IF($S206=1,IFERROR(INDEX(Summary!$G:$G,$AH206),0),0)</f>
        <v>0</v>
      </c>
      <c r="Z206" s="2">
        <f t="array" ref="Z206">IF($S206=1,IFERROR(INDEX(Summary!$H:$H,$AH206),0),0)</f>
        <v>0</v>
      </c>
      <c r="AA206" s="2">
        <f t="array" ref="AA206">IF($S206=1,IFERROR(INDEX(Summary!$I:$I,$AH206),0),0)</f>
        <v>0</v>
      </c>
      <c r="AB206" s="2">
        <f t="array" ref="AB206">IF($S206=1,IFERROR(INDEX(Summary!$J:$J,$AH206),0),0)</f>
        <v>0</v>
      </c>
      <c r="AC206" s="2">
        <f t="array" ref="AC206">IF($S206=1,IFERROR(INDEX(Summary!$K:$K,$AH206),0),0)</f>
        <v>0</v>
      </c>
      <c r="AD206" s="2">
        <f t="array" ref="AD206">IF($S206=1,IFERROR(INDEX(Summary!$L:$L,$AH206),0),0)</f>
        <v>0</v>
      </c>
      <c r="AE206" s="2">
        <f t="array" ref="AE206">IF($S206=1,IFERROR(INDEX(Summary!$M:$M,$AH206),0),0)</f>
        <v>0</v>
      </c>
      <c r="AF206" s="2">
        <f t="array" ref="AF206">IF($S206=1,IFERROR(INDEX(Summary!$N:$N,$AH206),0),0)</f>
        <v>0</v>
      </c>
      <c r="AG206">
        <f t="array" ref="AG206">IF($A206="","",IFERROR(INDEX(Summary!$BB:$BB,$AH206),0))</f>
        <v>7</v>
      </c>
      <c r="AH206">
        <f t="shared" si="35"/>
        <v>9</v>
      </c>
    </row>
    <row r="207" spans="1:34" hidden="1">
      <c r="A207" t="str">
        <f t="array" ref="A207">IFERROR(INDEX(Summary!$D:$D,$AH207)&amp;"","")</f>
        <v>FG00592</v>
      </c>
      <c r="B207" t="str">
        <f t="array" ref="B207">IF($A207="","",INDEX(Summary!$E:$E,$AH207))</f>
        <v>Besan Flour | Gram Flour | Stoneground - 1kg</v>
      </c>
      <c r="C207" t="str">
        <f t="array" ref="C207">IF($A207="","",INDEX(Summary!$B:$B,$AH207))</f>
        <v>Atta</v>
      </c>
      <c r="D207" t="str">
        <f t="array" ref="D207">IF($A207="","",INDEX(Summary!$C:$C,$AH207))</f>
        <v>C39</v>
      </c>
      <c r="E207">
        <f t="array" ref="E207">IF($A207="","",INDEX(Summary!$F:$F,$AH207))</f>
        <v>1</v>
      </c>
      <c r="F207" t="str">
        <f t="array" ref="F207">IF($A207="","",INDEX(Summary!$BC:$BC,$AH207)&amp;"")</f>
        <v>P2 – High</v>
      </c>
      <c r="G207">
        <f t="shared" si="27"/>
        <v>2</v>
      </c>
      <c r="H207">
        <f t="shared" si="28"/>
        <v>0</v>
      </c>
      <c r="I207" t="str">
        <f t="array" ref="I207">IF($A207="","",IF(IFERROR(INDEX(Summary!$BA:$BA,$AH207),0)&lt;1,"Under 1 day",IF(INDEX(Summary!$BA:$BA,$AH207)&lt;3,"1-3 days",IF(INDEX(Summary!$BA:$BA,$AH207)&lt;7,"3-7 days","7+ days"))))</f>
        <v>3-7 days</v>
      </c>
      <c r="J207" t="str">
        <f t="array" ref="J207">IF($A207="","",IF(IFERROR(INDEX(Summary!$AX:$AX,$AH207),0)&lt;0.25,"0-25%",IF(INDEX(Summary!$AX:$AX,$AH207)&lt;0.5,"25-50%",IF(INDEX(Summary!$AX:$AX,$AH207)&lt;0.75,"50-75%","75-100%"))))</f>
        <v>75-100%</v>
      </c>
      <c r="K207" t="str">
        <f t="array" ref="K207">IF($A207="","",INDEX(Summary!$AY:$AY,$AH207)&amp;"")</f>
        <v>WIP</v>
      </c>
      <c r="L207" s="1">
        <f>IF($A207="","",Summary!$P$2+MOD(ROW()-2,30))</f>
        <v>46252</v>
      </c>
      <c r="M207">
        <f t="shared" si="29"/>
        <v>26</v>
      </c>
      <c r="N207">
        <f t="shared" si="30"/>
        <v>18</v>
      </c>
      <c r="O207" t="str">
        <f t="shared" si="31"/>
        <v>Aug-2026</v>
      </c>
      <c r="P207">
        <f t="shared" ca="1" si="32"/>
        <v>1</v>
      </c>
      <c r="Q207" s="2">
        <f t="array" ref="Q207">IF($A207="",0,IFERROR(INDEX(Summary!$P$3:$AS$67,$AH207-2,$M207),0))</f>
        <v>0</v>
      </c>
      <c r="R207" s="2">
        <f t="array" ref="R207">IF($A207="",0,ROUND(IFERROR(INDEX(Summary!$O:$O,$AH207),0)/30,0))</f>
        <v>119</v>
      </c>
      <c r="S207">
        <f t="shared" si="33"/>
        <v>0</v>
      </c>
      <c r="T207" s="2">
        <f t="array" ref="T207">IF($S207=1,IFERROR(INDEX(Summary!$O:$O,$AH207),0),0)</f>
        <v>0</v>
      </c>
      <c r="U207" s="2">
        <f t="array" ref="U207">IF($S207=1,IFERROR(INDEX(Summary!$AT:$AT,$AH207),0),0)</f>
        <v>0</v>
      </c>
      <c r="V207" s="2">
        <f t="shared" si="34"/>
        <v>0</v>
      </c>
      <c r="W207" s="2">
        <f t="array" ref="W207">IF($S207=1,IFERROR(INDEX(Summary!$AZ:$AZ,$AH207),0),0)</f>
        <v>0</v>
      </c>
      <c r="X207" s="3">
        <f t="array" ref="X207">IF($S207=1,IFERROR(INDEX(Summary!$BA:$BA,$AH207),0),0)</f>
        <v>0</v>
      </c>
      <c r="Y207" s="2">
        <f t="array" ref="Y207">IF($S207=1,IFERROR(INDEX(Summary!$G:$G,$AH207),0),0)</f>
        <v>0</v>
      </c>
      <c r="Z207" s="2">
        <f t="array" ref="Z207">IF($S207=1,IFERROR(INDEX(Summary!$H:$H,$AH207),0),0)</f>
        <v>0</v>
      </c>
      <c r="AA207" s="2">
        <f t="array" ref="AA207">IF($S207=1,IFERROR(INDEX(Summary!$I:$I,$AH207),0),0)</f>
        <v>0</v>
      </c>
      <c r="AB207" s="2">
        <f t="array" ref="AB207">IF($S207=1,IFERROR(INDEX(Summary!$J:$J,$AH207),0),0)</f>
        <v>0</v>
      </c>
      <c r="AC207" s="2">
        <f t="array" ref="AC207">IF($S207=1,IFERROR(INDEX(Summary!$K:$K,$AH207),0),0)</f>
        <v>0</v>
      </c>
      <c r="AD207" s="2">
        <f t="array" ref="AD207">IF($S207=1,IFERROR(INDEX(Summary!$L:$L,$AH207),0),0)</f>
        <v>0</v>
      </c>
      <c r="AE207" s="2">
        <f t="array" ref="AE207">IF($S207=1,IFERROR(INDEX(Summary!$M:$M,$AH207),0),0)</f>
        <v>0</v>
      </c>
      <c r="AF207" s="2">
        <f t="array" ref="AF207">IF($S207=1,IFERROR(INDEX(Summary!$N:$N,$AH207),0),0)</f>
        <v>0</v>
      </c>
      <c r="AG207">
        <f t="array" ref="AG207">IF($A207="","",IFERROR(INDEX(Summary!$BB:$BB,$AH207),0))</f>
        <v>7</v>
      </c>
      <c r="AH207">
        <f t="shared" si="35"/>
        <v>9</v>
      </c>
    </row>
    <row r="208" spans="1:34" hidden="1">
      <c r="A208" t="str">
        <f t="array" ref="A208">IFERROR(INDEX(Summary!$D:$D,$AH208)&amp;"","")</f>
        <v>FG00592</v>
      </c>
      <c r="B208" t="str">
        <f t="array" ref="B208">IF($A208="","",INDEX(Summary!$E:$E,$AH208))</f>
        <v>Besan Flour | Gram Flour | Stoneground - 1kg</v>
      </c>
      <c r="C208" t="str">
        <f t="array" ref="C208">IF($A208="","",INDEX(Summary!$B:$B,$AH208))</f>
        <v>Atta</v>
      </c>
      <c r="D208" t="str">
        <f t="array" ref="D208">IF($A208="","",INDEX(Summary!$C:$C,$AH208))</f>
        <v>C39</v>
      </c>
      <c r="E208">
        <f t="array" ref="E208">IF($A208="","",INDEX(Summary!$F:$F,$AH208))</f>
        <v>1</v>
      </c>
      <c r="F208" t="str">
        <f t="array" ref="F208">IF($A208="","",INDEX(Summary!$BC:$BC,$AH208)&amp;"")</f>
        <v>P2 – High</v>
      </c>
      <c r="G208">
        <f t="shared" si="27"/>
        <v>2</v>
      </c>
      <c r="H208">
        <f t="shared" si="28"/>
        <v>0</v>
      </c>
      <c r="I208" t="str">
        <f t="array" ref="I208">IF($A208="","",IF(IFERROR(INDEX(Summary!$BA:$BA,$AH208),0)&lt;1,"Under 1 day",IF(INDEX(Summary!$BA:$BA,$AH208)&lt;3,"1-3 days",IF(INDEX(Summary!$BA:$BA,$AH208)&lt;7,"3-7 days","7+ days"))))</f>
        <v>3-7 days</v>
      </c>
      <c r="J208" t="str">
        <f t="array" ref="J208">IF($A208="","",IF(IFERROR(INDEX(Summary!$AX:$AX,$AH208),0)&lt;0.25,"0-25%",IF(INDEX(Summary!$AX:$AX,$AH208)&lt;0.5,"25-50%",IF(INDEX(Summary!$AX:$AX,$AH208)&lt;0.75,"50-75%","75-100%"))))</f>
        <v>75-100%</v>
      </c>
      <c r="K208" t="str">
        <f t="array" ref="K208">IF($A208="","",INDEX(Summary!$AY:$AY,$AH208)&amp;"")</f>
        <v>WIP</v>
      </c>
      <c r="L208" s="1">
        <f>IF($A208="","",Summary!$P$2+MOD(ROW()-2,30))</f>
        <v>46253</v>
      </c>
      <c r="M208">
        <f t="shared" si="29"/>
        <v>27</v>
      </c>
      <c r="N208">
        <f t="shared" si="30"/>
        <v>19</v>
      </c>
      <c r="O208" t="str">
        <f t="shared" si="31"/>
        <v>Aug-2026</v>
      </c>
      <c r="P208">
        <f t="shared" ca="1" si="32"/>
        <v>1</v>
      </c>
      <c r="Q208" s="2">
        <f t="array" ref="Q208">IF($A208="",0,IFERROR(INDEX(Summary!$P$3:$AS$67,$AH208-2,$M208),0))</f>
        <v>0</v>
      </c>
      <c r="R208" s="2">
        <f t="array" ref="R208">IF($A208="",0,ROUND(IFERROR(INDEX(Summary!$O:$O,$AH208),0)/30,0))</f>
        <v>119</v>
      </c>
      <c r="S208">
        <f t="shared" si="33"/>
        <v>0</v>
      </c>
      <c r="T208" s="2">
        <f t="array" ref="T208">IF($S208=1,IFERROR(INDEX(Summary!$O:$O,$AH208),0),0)</f>
        <v>0</v>
      </c>
      <c r="U208" s="2">
        <f t="array" ref="U208">IF($S208=1,IFERROR(INDEX(Summary!$AT:$AT,$AH208),0),0)</f>
        <v>0</v>
      </c>
      <c r="V208" s="2">
        <f t="shared" si="34"/>
        <v>0</v>
      </c>
      <c r="W208" s="2">
        <f t="array" ref="W208">IF($S208=1,IFERROR(INDEX(Summary!$AZ:$AZ,$AH208),0),0)</f>
        <v>0</v>
      </c>
      <c r="X208" s="3">
        <f t="array" ref="X208">IF($S208=1,IFERROR(INDEX(Summary!$BA:$BA,$AH208),0),0)</f>
        <v>0</v>
      </c>
      <c r="Y208" s="2">
        <f t="array" ref="Y208">IF($S208=1,IFERROR(INDEX(Summary!$G:$G,$AH208),0),0)</f>
        <v>0</v>
      </c>
      <c r="Z208" s="2">
        <f t="array" ref="Z208">IF($S208=1,IFERROR(INDEX(Summary!$H:$H,$AH208),0),0)</f>
        <v>0</v>
      </c>
      <c r="AA208" s="2">
        <f t="array" ref="AA208">IF($S208=1,IFERROR(INDEX(Summary!$I:$I,$AH208),0),0)</f>
        <v>0</v>
      </c>
      <c r="AB208" s="2">
        <f t="array" ref="AB208">IF($S208=1,IFERROR(INDEX(Summary!$J:$J,$AH208),0),0)</f>
        <v>0</v>
      </c>
      <c r="AC208" s="2">
        <f t="array" ref="AC208">IF($S208=1,IFERROR(INDEX(Summary!$K:$K,$AH208),0),0)</f>
        <v>0</v>
      </c>
      <c r="AD208" s="2">
        <f t="array" ref="AD208">IF($S208=1,IFERROR(INDEX(Summary!$L:$L,$AH208),0),0)</f>
        <v>0</v>
      </c>
      <c r="AE208" s="2">
        <f t="array" ref="AE208">IF($S208=1,IFERROR(INDEX(Summary!$M:$M,$AH208),0),0)</f>
        <v>0</v>
      </c>
      <c r="AF208" s="2">
        <f t="array" ref="AF208">IF($S208=1,IFERROR(INDEX(Summary!$N:$N,$AH208),0),0)</f>
        <v>0</v>
      </c>
      <c r="AG208">
        <f t="array" ref="AG208">IF($A208="","",IFERROR(INDEX(Summary!$BB:$BB,$AH208),0))</f>
        <v>7</v>
      </c>
      <c r="AH208">
        <f t="shared" si="35"/>
        <v>9</v>
      </c>
    </row>
    <row r="209" spans="1:34" hidden="1">
      <c r="A209" t="str">
        <f t="array" ref="A209">IFERROR(INDEX(Summary!$D:$D,$AH209)&amp;"","")</f>
        <v>FG00592</v>
      </c>
      <c r="B209" t="str">
        <f t="array" ref="B209">IF($A209="","",INDEX(Summary!$E:$E,$AH209))</f>
        <v>Besan Flour | Gram Flour | Stoneground - 1kg</v>
      </c>
      <c r="C209" t="str">
        <f t="array" ref="C209">IF($A209="","",INDEX(Summary!$B:$B,$AH209))</f>
        <v>Atta</v>
      </c>
      <c r="D209" t="str">
        <f t="array" ref="D209">IF($A209="","",INDEX(Summary!$C:$C,$AH209))</f>
        <v>C39</v>
      </c>
      <c r="E209">
        <f t="array" ref="E209">IF($A209="","",INDEX(Summary!$F:$F,$AH209))</f>
        <v>1</v>
      </c>
      <c r="F209" t="str">
        <f t="array" ref="F209">IF($A209="","",INDEX(Summary!$BC:$BC,$AH209)&amp;"")</f>
        <v>P2 – High</v>
      </c>
      <c r="G209">
        <f t="shared" si="27"/>
        <v>2</v>
      </c>
      <c r="H209">
        <f t="shared" si="28"/>
        <v>0</v>
      </c>
      <c r="I209" t="str">
        <f t="array" ref="I209">IF($A209="","",IF(IFERROR(INDEX(Summary!$BA:$BA,$AH209),0)&lt;1,"Under 1 day",IF(INDEX(Summary!$BA:$BA,$AH209)&lt;3,"1-3 days",IF(INDEX(Summary!$BA:$BA,$AH209)&lt;7,"3-7 days","7+ days"))))</f>
        <v>3-7 days</v>
      </c>
      <c r="J209" t="str">
        <f t="array" ref="J209">IF($A209="","",IF(IFERROR(INDEX(Summary!$AX:$AX,$AH209),0)&lt;0.25,"0-25%",IF(INDEX(Summary!$AX:$AX,$AH209)&lt;0.5,"25-50%",IF(INDEX(Summary!$AX:$AX,$AH209)&lt;0.75,"50-75%","75-100%"))))</f>
        <v>75-100%</v>
      </c>
      <c r="K209" t="str">
        <f t="array" ref="K209">IF($A209="","",INDEX(Summary!$AY:$AY,$AH209)&amp;"")</f>
        <v>WIP</v>
      </c>
      <c r="L209" s="1">
        <f>IF($A209="","",Summary!$P$2+MOD(ROW()-2,30))</f>
        <v>46254</v>
      </c>
      <c r="M209">
        <f t="shared" si="29"/>
        <v>28</v>
      </c>
      <c r="N209">
        <f t="shared" si="30"/>
        <v>20</v>
      </c>
      <c r="O209" t="str">
        <f t="shared" si="31"/>
        <v>Aug-2026</v>
      </c>
      <c r="P209">
        <f t="shared" ca="1" si="32"/>
        <v>1</v>
      </c>
      <c r="Q209" s="2">
        <f t="array" ref="Q209">IF($A209="",0,IFERROR(INDEX(Summary!$P$3:$AS$67,$AH209-2,$M209),0))</f>
        <v>0</v>
      </c>
      <c r="R209" s="2">
        <f t="array" ref="R209">IF($A209="",0,ROUND(IFERROR(INDEX(Summary!$O:$O,$AH209),0)/30,0))</f>
        <v>119</v>
      </c>
      <c r="S209">
        <f t="shared" si="33"/>
        <v>0</v>
      </c>
      <c r="T209" s="2">
        <f t="array" ref="T209">IF($S209=1,IFERROR(INDEX(Summary!$O:$O,$AH209),0),0)</f>
        <v>0</v>
      </c>
      <c r="U209" s="2">
        <f t="array" ref="U209">IF($S209=1,IFERROR(INDEX(Summary!$AT:$AT,$AH209),0),0)</f>
        <v>0</v>
      </c>
      <c r="V209" s="2">
        <f t="shared" si="34"/>
        <v>0</v>
      </c>
      <c r="W209" s="2">
        <f t="array" ref="W209">IF($S209=1,IFERROR(INDEX(Summary!$AZ:$AZ,$AH209),0),0)</f>
        <v>0</v>
      </c>
      <c r="X209" s="3">
        <f t="array" ref="X209">IF($S209=1,IFERROR(INDEX(Summary!$BA:$BA,$AH209),0),0)</f>
        <v>0</v>
      </c>
      <c r="Y209" s="2">
        <f t="array" ref="Y209">IF($S209=1,IFERROR(INDEX(Summary!$G:$G,$AH209),0),0)</f>
        <v>0</v>
      </c>
      <c r="Z209" s="2">
        <f t="array" ref="Z209">IF($S209=1,IFERROR(INDEX(Summary!$H:$H,$AH209),0),0)</f>
        <v>0</v>
      </c>
      <c r="AA209" s="2">
        <f t="array" ref="AA209">IF($S209=1,IFERROR(INDEX(Summary!$I:$I,$AH209),0),0)</f>
        <v>0</v>
      </c>
      <c r="AB209" s="2">
        <f t="array" ref="AB209">IF($S209=1,IFERROR(INDEX(Summary!$J:$J,$AH209),0),0)</f>
        <v>0</v>
      </c>
      <c r="AC209" s="2">
        <f t="array" ref="AC209">IF($S209=1,IFERROR(INDEX(Summary!$K:$K,$AH209),0),0)</f>
        <v>0</v>
      </c>
      <c r="AD209" s="2">
        <f t="array" ref="AD209">IF($S209=1,IFERROR(INDEX(Summary!$L:$L,$AH209),0),0)</f>
        <v>0</v>
      </c>
      <c r="AE209" s="2">
        <f t="array" ref="AE209">IF($S209=1,IFERROR(INDEX(Summary!$M:$M,$AH209),0),0)</f>
        <v>0</v>
      </c>
      <c r="AF209" s="2">
        <f t="array" ref="AF209">IF($S209=1,IFERROR(INDEX(Summary!$N:$N,$AH209),0),0)</f>
        <v>0</v>
      </c>
      <c r="AG209">
        <f t="array" ref="AG209">IF($A209="","",IFERROR(INDEX(Summary!$BB:$BB,$AH209),0))</f>
        <v>7</v>
      </c>
      <c r="AH209">
        <f t="shared" si="35"/>
        <v>9</v>
      </c>
    </row>
    <row r="210" spans="1:34" hidden="1">
      <c r="A210" t="str">
        <f t="array" ref="A210">IFERROR(INDEX(Summary!$D:$D,$AH210)&amp;"","")</f>
        <v>FG00592</v>
      </c>
      <c r="B210" t="str">
        <f t="array" ref="B210">IF($A210="","",INDEX(Summary!$E:$E,$AH210))</f>
        <v>Besan Flour | Gram Flour | Stoneground - 1kg</v>
      </c>
      <c r="C210" t="str">
        <f t="array" ref="C210">IF($A210="","",INDEX(Summary!$B:$B,$AH210))</f>
        <v>Atta</v>
      </c>
      <c r="D210" t="str">
        <f t="array" ref="D210">IF($A210="","",INDEX(Summary!$C:$C,$AH210))</f>
        <v>C39</v>
      </c>
      <c r="E210">
        <f t="array" ref="E210">IF($A210="","",INDEX(Summary!$F:$F,$AH210))</f>
        <v>1</v>
      </c>
      <c r="F210" t="str">
        <f t="array" ref="F210">IF($A210="","",INDEX(Summary!$BC:$BC,$AH210)&amp;"")</f>
        <v>P2 – High</v>
      </c>
      <c r="G210">
        <f t="shared" si="27"/>
        <v>2</v>
      </c>
      <c r="H210">
        <f t="shared" si="28"/>
        <v>0</v>
      </c>
      <c r="I210" t="str">
        <f t="array" ref="I210">IF($A210="","",IF(IFERROR(INDEX(Summary!$BA:$BA,$AH210),0)&lt;1,"Under 1 day",IF(INDEX(Summary!$BA:$BA,$AH210)&lt;3,"1-3 days",IF(INDEX(Summary!$BA:$BA,$AH210)&lt;7,"3-7 days","7+ days"))))</f>
        <v>3-7 days</v>
      </c>
      <c r="J210" t="str">
        <f t="array" ref="J210">IF($A210="","",IF(IFERROR(INDEX(Summary!$AX:$AX,$AH210),0)&lt;0.25,"0-25%",IF(INDEX(Summary!$AX:$AX,$AH210)&lt;0.5,"25-50%",IF(INDEX(Summary!$AX:$AX,$AH210)&lt;0.75,"50-75%","75-100%"))))</f>
        <v>75-100%</v>
      </c>
      <c r="K210" t="str">
        <f t="array" ref="K210">IF($A210="","",INDEX(Summary!$AY:$AY,$AH210)&amp;"")</f>
        <v>WIP</v>
      </c>
      <c r="L210" s="1">
        <f>IF($A210="","",Summary!$P$2+MOD(ROW()-2,30))</f>
        <v>46255</v>
      </c>
      <c r="M210">
        <f t="shared" si="29"/>
        <v>29</v>
      </c>
      <c r="N210">
        <f t="shared" si="30"/>
        <v>21</v>
      </c>
      <c r="O210" t="str">
        <f t="shared" si="31"/>
        <v>Aug-2026</v>
      </c>
      <c r="P210">
        <f t="shared" ca="1" si="32"/>
        <v>1</v>
      </c>
      <c r="Q210" s="2">
        <f t="array" ref="Q210">IF($A210="",0,IFERROR(INDEX(Summary!$P$3:$AS$67,$AH210-2,$M210),0))</f>
        <v>0</v>
      </c>
      <c r="R210" s="2">
        <f t="array" ref="R210">IF($A210="",0,ROUND(IFERROR(INDEX(Summary!$O:$O,$AH210),0)/30,0))</f>
        <v>119</v>
      </c>
      <c r="S210">
        <f t="shared" si="33"/>
        <v>0</v>
      </c>
      <c r="T210" s="2">
        <f t="array" ref="T210">IF($S210=1,IFERROR(INDEX(Summary!$O:$O,$AH210),0),0)</f>
        <v>0</v>
      </c>
      <c r="U210" s="2">
        <f t="array" ref="U210">IF($S210=1,IFERROR(INDEX(Summary!$AT:$AT,$AH210),0),0)</f>
        <v>0</v>
      </c>
      <c r="V210" s="2">
        <f t="shared" si="34"/>
        <v>0</v>
      </c>
      <c r="W210" s="2">
        <f t="array" ref="W210">IF($S210=1,IFERROR(INDEX(Summary!$AZ:$AZ,$AH210),0),0)</f>
        <v>0</v>
      </c>
      <c r="X210" s="3">
        <f t="array" ref="X210">IF($S210=1,IFERROR(INDEX(Summary!$BA:$BA,$AH210),0),0)</f>
        <v>0</v>
      </c>
      <c r="Y210" s="2">
        <f t="array" ref="Y210">IF($S210=1,IFERROR(INDEX(Summary!$G:$G,$AH210),0),0)</f>
        <v>0</v>
      </c>
      <c r="Z210" s="2">
        <f t="array" ref="Z210">IF($S210=1,IFERROR(INDEX(Summary!$H:$H,$AH210),0),0)</f>
        <v>0</v>
      </c>
      <c r="AA210" s="2">
        <f t="array" ref="AA210">IF($S210=1,IFERROR(INDEX(Summary!$I:$I,$AH210),0),0)</f>
        <v>0</v>
      </c>
      <c r="AB210" s="2">
        <f t="array" ref="AB210">IF($S210=1,IFERROR(INDEX(Summary!$J:$J,$AH210),0),0)</f>
        <v>0</v>
      </c>
      <c r="AC210" s="2">
        <f t="array" ref="AC210">IF($S210=1,IFERROR(INDEX(Summary!$K:$K,$AH210),0),0)</f>
        <v>0</v>
      </c>
      <c r="AD210" s="2">
        <f t="array" ref="AD210">IF($S210=1,IFERROR(INDEX(Summary!$L:$L,$AH210),0),0)</f>
        <v>0</v>
      </c>
      <c r="AE210" s="2">
        <f t="array" ref="AE210">IF($S210=1,IFERROR(INDEX(Summary!$M:$M,$AH210),0),0)</f>
        <v>0</v>
      </c>
      <c r="AF210" s="2">
        <f t="array" ref="AF210">IF($S210=1,IFERROR(INDEX(Summary!$N:$N,$AH210),0),0)</f>
        <v>0</v>
      </c>
      <c r="AG210">
        <f t="array" ref="AG210">IF($A210="","",IFERROR(INDEX(Summary!$BB:$BB,$AH210),0))</f>
        <v>7</v>
      </c>
      <c r="AH210">
        <f t="shared" si="35"/>
        <v>9</v>
      </c>
    </row>
    <row r="211" spans="1:34" hidden="1">
      <c r="A211" t="str">
        <f t="array" ref="A211">IFERROR(INDEX(Summary!$D:$D,$AH211)&amp;"","")</f>
        <v>FG00592</v>
      </c>
      <c r="B211" t="str">
        <f t="array" ref="B211">IF($A211="","",INDEX(Summary!$E:$E,$AH211))</f>
        <v>Besan Flour | Gram Flour | Stoneground - 1kg</v>
      </c>
      <c r="C211" t="str">
        <f t="array" ref="C211">IF($A211="","",INDEX(Summary!$B:$B,$AH211))</f>
        <v>Atta</v>
      </c>
      <c r="D211" t="str">
        <f t="array" ref="D211">IF($A211="","",INDEX(Summary!$C:$C,$AH211))</f>
        <v>C39</v>
      </c>
      <c r="E211">
        <f t="array" ref="E211">IF($A211="","",INDEX(Summary!$F:$F,$AH211))</f>
        <v>1</v>
      </c>
      <c r="F211" t="str">
        <f t="array" ref="F211">IF($A211="","",INDEX(Summary!$BC:$BC,$AH211)&amp;"")</f>
        <v>P2 – High</v>
      </c>
      <c r="G211">
        <f t="shared" si="27"/>
        <v>2</v>
      </c>
      <c r="H211">
        <f t="shared" si="28"/>
        <v>0</v>
      </c>
      <c r="I211" t="str">
        <f t="array" ref="I211">IF($A211="","",IF(IFERROR(INDEX(Summary!$BA:$BA,$AH211),0)&lt;1,"Under 1 day",IF(INDEX(Summary!$BA:$BA,$AH211)&lt;3,"1-3 days",IF(INDEX(Summary!$BA:$BA,$AH211)&lt;7,"3-7 days","7+ days"))))</f>
        <v>3-7 days</v>
      </c>
      <c r="J211" t="str">
        <f t="array" ref="J211">IF($A211="","",IF(IFERROR(INDEX(Summary!$AX:$AX,$AH211),0)&lt;0.25,"0-25%",IF(INDEX(Summary!$AX:$AX,$AH211)&lt;0.5,"25-50%",IF(INDEX(Summary!$AX:$AX,$AH211)&lt;0.75,"50-75%","75-100%"))))</f>
        <v>75-100%</v>
      </c>
      <c r="K211" t="str">
        <f t="array" ref="K211">IF($A211="","",INDEX(Summary!$AY:$AY,$AH211)&amp;"")</f>
        <v>WIP</v>
      </c>
      <c r="L211" s="1">
        <f>IF($A211="","",Summary!$P$2+MOD(ROW()-2,30))</f>
        <v>46256</v>
      </c>
      <c r="M211">
        <f t="shared" si="29"/>
        <v>30</v>
      </c>
      <c r="N211">
        <f t="shared" si="30"/>
        <v>22</v>
      </c>
      <c r="O211" t="str">
        <f t="shared" si="31"/>
        <v>Aug-2026</v>
      </c>
      <c r="P211">
        <f t="shared" ca="1" si="32"/>
        <v>1</v>
      </c>
      <c r="Q211" s="2">
        <f t="array" ref="Q211">IF($A211="",0,IFERROR(INDEX(Summary!$P$3:$AS$67,$AH211-2,$M211),0))</f>
        <v>0</v>
      </c>
      <c r="R211" s="2">
        <f t="array" ref="R211">IF($A211="",0,ROUND(IFERROR(INDEX(Summary!$O:$O,$AH211),0)/30,0))</f>
        <v>119</v>
      </c>
      <c r="S211">
        <f t="shared" si="33"/>
        <v>0</v>
      </c>
      <c r="T211" s="2">
        <f t="array" ref="T211">IF($S211=1,IFERROR(INDEX(Summary!$O:$O,$AH211),0),0)</f>
        <v>0</v>
      </c>
      <c r="U211" s="2">
        <f t="array" ref="U211">IF($S211=1,IFERROR(INDEX(Summary!$AT:$AT,$AH211),0),0)</f>
        <v>0</v>
      </c>
      <c r="V211" s="2">
        <f t="shared" si="34"/>
        <v>0</v>
      </c>
      <c r="W211" s="2">
        <f t="array" ref="W211">IF($S211=1,IFERROR(INDEX(Summary!$AZ:$AZ,$AH211),0),0)</f>
        <v>0</v>
      </c>
      <c r="X211" s="3">
        <f t="array" ref="X211">IF($S211=1,IFERROR(INDEX(Summary!$BA:$BA,$AH211),0),0)</f>
        <v>0</v>
      </c>
      <c r="Y211" s="2">
        <f t="array" ref="Y211">IF($S211=1,IFERROR(INDEX(Summary!$G:$G,$AH211),0),0)</f>
        <v>0</v>
      </c>
      <c r="Z211" s="2">
        <f t="array" ref="Z211">IF($S211=1,IFERROR(INDEX(Summary!$H:$H,$AH211),0),0)</f>
        <v>0</v>
      </c>
      <c r="AA211" s="2">
        <f t="array" ref="AA211">IF($S211=1,IFERROR(INDEX(Summary!$I:$I,$AH211),0),0)</f>
        <v>0</v>
      </c>
      <c r="AB211" s="2">
        <f t="array" ref="AB211">IF($S211=1,IFERROR(INDEX(Summary!$J:$J,$AH211),0),0)</f>
        <v>0</v>
      </c>
      <c r="AC211" s="2">
        <f t="array" ref="AC211">IF($S211=1,IFERROR(INDEX(Summary!$K:$K,$AH211),0),0)</f>
        <v>0</v>
      </c>
      <c r="AD211" s="2">
        <f t="array" ref="AD211">IF($S211=1,IFERROR(INDEX(Summary!$L:$L,$AH211),0),0)</f>
        <v>0</v>
      </c>
      <c r="AE211" s="2">
        <f t="array" ref="AE211">IF($S211=1,IFERROR(INDEX(Summary!$M:$M,$AH211),0),0)</f>
        <v>0</v>
      </c>
      <c r="AF211" s="2">
        <f t="array" ref="AF211">IF($S211=1,IFERROR(INDEX(Summary!$N:$N,$AH211),0),0)</f>
        <v>0</v>
      </c>
      <c r="AG211">
        <f t="array" ref="AG211">IF($A211="","",IFERROR(INDEX(Summary!$BB:$BB,$AH211),0))</f>
        <v>7</v>
      </c>
      <c r="AH211">
        <f t="shared" si="35"/>
        <v>9</v>
      </c>
    </row>
    <row r="212" spans="1:34" hidden="1">
      <c r="A212" t="str">
        <f t="array" ref="A212">IFERROR(INDEX(Summary!$D:$D,$AH212)&amp;"","")</f>
        <v>FG00028</v>
      </c>
      <c r="B212" t="str">
        <f t="array" ref="B212">IF($A212="","",INDEX(Summary!$E:$E,$AH212))</f>
        <v>Bajra Atta 1kg</v>
      </c>
      <c r="C212" t="str">
        <f t="array" ref="C212">IF($A212="","",INDEX(Summary!$B:$B,$AH212))</f>
        <v>Atta</v>
      </c>
      <c r="D212" t="str">
        <f t="array" ref="D212">IF($A212="","",INDEX(Summary!$C:$C,$AH212))</f>
        <v>C6</v>
      </c>
      <c r="E212">
        <f t="array" ref="E212">IF($A212="","",INDEX(Summary!$F:$F,$AH212))</f>
        <v>1</v>
      </c>
      <c r="F212" t="str">
        <f t="array" ref="F212">IF($A212="","",INDEX(Summary!$BC:$BC,$AH212)&amp;"")</f>
        <v>P3 – Normal</v>
      </c>
      <c r="G212">
        <f t="shared" si="27"/>
        <v>3</v>
      </c>
      <c r="H212">
        <f t="shared" si="28"/>
        <v>0</v>
      </c>
      <c r="I212" t="str">
        <f t="array" ref="I212">IF($A212="","",IF(IFERROR(INDEX(Summary!$BA:$BA,$AH212),0)&lt;1,"Under 1 day",IF(INDEX(Summary!$BA:$BA,$AH212)&lt;3,"1-3 days",IF(INDEX(Summary!$BA:$BA,$AH212)&lt;7,"3-7 days","7+ days"))))</f>
        <v>Under 1 day</v>
      </c>
      <c r="J212" t="str">
        <f t="array" ref="J212">IF($A212="","",IF(IFERROR(INDEX(Summary!$AX:$AX,$AH212),0)&lt;0.25,"0-25%",IF(INDEX(Summary!$AX:$AX,$AH212)&lt;0.5,"25-50%",IF(INDEX(Summary!$AX:$AX,$AH212)&lt;0.75,"50-75%","75-100%"))))</f>
        <v>75-100%</v>
      </c>
      <c r="K212" t="str">
        <f t="array" ref="K212">IF($A212="","",INDEX(Summary!$AY:$AY,$AH212)&amp;"")</f>
        <v xml:space="preserve">RM Issue  stones , other grains </v>
      </c>
      <c r="L212" s="1">
        <f>IF($A212="","",Summary!$P$2+MOD(ROW()-2,30))</f>
        <v>46227</v>
      </c>
      <c r="M212">
        <f t="shared" si="29"/>
        <v>1</v>
      </c>
      <c r="N212">
        <f t="shared" si="30"/>
        <v>24</v>
      </c>
      <c r="O212" t="str">
        <f t="shared" si="31"/>
        <v>Jul-2026</v>
      </c>
      <c r="P212">
        <f t="shared" ca="1" si="32"/>
        <v>1</v>
      </c>
      <c r="Q212" s="2">
        <f t="array" ref="Q212">IF($A212="",0,IFERROR(INDEX(Summary!$P$3:$AS$67,$AH212-2,$M212),0))</f>
        <v>0</v>
      </c>
      <c r="R212" s="2" t="e">
        <f t="array" ref="R212">IF($A212="",0,ROUND(IFERROR(INDEX(Summary!$O:$O,$AH212),0)/30,0))</f>
        <v>#VALUE!</v>
      </c>
      <c r="S212">
        <f t="shared" si="33"/>
        <v>1</v>
      </c>
      <c r="T212" s="2" t="str">
        <f t="array" ref="T212">IF($S212=1,IFERROR(INDEX(Summary!$O:$O,$AH212),0),0)</f>
        <v/>
      </c>
      <c r="U212" s="2">
        <f t="array" ref="U212">IF($S212=1,IFERROR(INDEX(Summary!$AT:$AT,$AH212),0),0)</f>
        <v>295</v>
      </c>
      <c r="V212" s="2" t="e">
        <f t="shared" si="34"/>
        <v>#VALUE!</v>
      </c>
      <c r="W212" s="2">
        <f t="array" ref="W212">IF($S212=1,IFERROR(INDEX(Summary!$AZ:$AZ,$AH212),0),0)</f>
        <v>104</v>
      </c>
      <c r="X212" s="3">
        <f t="array" ref="X212">IF($S212=1,IFERROR(INDEX(Summary!$BA:$BA,$AH212),0),0)</f>
        <v>0</v>
      </c>
      <c r="Y212" s="2">
        <f t="array" ref="Y212">IF($S212=1,IFERROR(INDEX(Summary!$G:$G,$AH212),0),0)</f>
        <v>0</v>
      </c>
      <c r="Z212" s="2">
        <f t="array" ref="Z212">IF($S212=1,IFERROR(INDEX(Summary!$H:$H,$AH212),0),0)</f>
        <v>10</v>
      </c>
      <c r="AA212" s="2">
        <f t="array" ref="AA212">IF($S212=1,IFERROR(INDEX(Summary!$I:$I,$AH212),0),0)</f>
        <v>0</v>
      </c>
      <c r="AB212" s="2">
        <f t="array" ref="AB212">IF($S212=1,IFERROR(INDEX(Summary!$J:$J,$AH212),0),0)</f>
        <v>0</v>
      </c>
      <c r="AC212" s="2">
        <f t="array" ref="AC212">IF($S212=1,IFERROR(INDEX(Summary!$K:$K,$AH212),0),0)</f>
        <v>0</v>
      </c>
      <c r="AD212" s="2">
        <f t="array" ref="AD212">IF($S212=1,IFERROR(INDEX(Summary!$L:$L,$AH212),0),0)</f>
        <v>0</v>
      </c>
      <c r="AE212" s="2">
        <f t="array" ref="AE212">IF($S212=1,IFERROR(INDEX(Summary!$M:$M,$AH212),0),0)</f>
        <v>0</v>
      </c>
      <c r="AF212" s="2" t="str">
        <f t="array" ref="AF212">IF($S212=1,IFERROR(INDEX(Summary!$N:$N,$AH212),0),0)</f>
        <v/>
      </c>
      <c r="AG212">
        <f t="array" ref="AG212">IF($A212="","",IFERROR(INDEX(Summary!$BB:$BB,$AH212),0))</f>
        <v>10</v>
      </c>
      <c r="AH212">
        <f t="shared" si="35"/>
        <v>10</v>
      </c>
    </row>
    <row r="213" spans="1:34" hidden="1">
      <c r="A213" t="str">
        <f t="array" ref="A213">IFERROR(INDEX(Summary!$D:$D,$AH213)&amp;"","")</f>
        <v>FG00028</v>
      </c>
      <c r="B213" t="str">
        <f t="array" ref="B213">IF($A213="","",INDEX(Summary!$E:$E,$AH213))</f>
        <v>Bajra Atta 1kg</v>
      </c>
      <c r="C213" t="str">
        <f t="array" ref="C213">IF($A213="","",INDEX(Summary!$B:$B,$AH213))</f>
        <v>Atta</v>
      </c>
      <c r="D213" t="str">
        <f t="array" ref="D213">IF($A213="","",INDEX(Summary!$C:$C,$AH213))</f>
        <v>C6</v>
      </c>
      <c r="E213">
        <f t="array" ref="E213">IF($A213="","",INDEX(Summary!$F:$F,$AH213))</f>
        <v>1</v>
      </c>
      <c r="F213" t="str">
        <f t="array" ref="F213">IF($A213="","",INDEX(Summary!$BC:$BC,$AH213)&amp;"")</f>
        <v>P3 – Normal</v>
      </c>
      <c r="G213">
        <f t="shared" si="27"/>
        <v>3</v>
      </c>
      <c r="H213">
        <f t="shared" si="28"/>
        <v>0</v>
      </c>
      <c r="I213" t="str">
        <f t="array" ref="I213">IF($A213="","",IF(IFERROR(INDEX(Summary!$BA:$BA,$AH213),0)&lt;1,"Under 1 day",IF(INDEX(Summary!$BA:$BA,$AH213)&lt;3,"1-3 days",IF(INDEX(Summary!$BA:$BA,$AH213)&lt;7,"3-7 days","7+ days"))))</f>
        <v>Under 1 day</v>
      </c>
      <c r="J213" t="str">
        <f t="array" ref="J213">IF($A213="","",IF(IFERROR(INDEX(Summary!$AX:$AX,$AH213),0)&lt;0.25,"0-25%",IF(INDEX(Summary!$AX:$AX,$AH213)&lt;0.5,"25-50%",IF(INDEX(Summary!$AX:$AX,$AH213)&lt;0.75,"50-75%","75-100%"))))</f>
        <v>75-100%</v>
      </c>
      <c r="K213" t="str">
        <f t="array" ref="K213">IF($A213="","",INDEX(Summary!$AY:$AY,$AH213)&amp;"")</f>
        <v xml:space="preserve">RM Issue  stones , other grains </v>
      </c>
      <c r="L213" s="1">
        <f>IF($A213="","",Summary!$P$2+MOD(ROW()-2,30))</f>
        <v>46228</v>
      </c>
      <c r="M213">
        <f t="shared" si="29"/>
        <v>2</v>
      </c>
      <c r="N213">
        <f t="shared" si="30"/>
        <v>25</v>
      </c>
      <c r="O213" t="str">
        <f t="shared" si="31"/>
        <v>Jul-2026</v>
      </c>
      <c r="P213">
        <f t="shared" ca="1" si="32"/>
        <v>1</v>
      </c>
      <c r="Q213" s="2">
        <f t="array" ref="Q213">IF($A213="",0,IFERROR(INDEX(Summary!$P$3:$AS$67,$AH213-2,$M213),0))</f>
        <v>0</v>
      </c>
      <c r="R213" s="2" t="e">
        <f t="array" ref="R213">IF($A213="",0,ROUND(IFERROR(INDEX(Summary!$O:$O,$AH213),0)/30,0))</f>
        <v>#VALUE!</v>
      </c>
      <c r="S213">
        <f t="shared" si="33"/>
        <v>0</v>
      </c>
      <c r="T213" s="2">
        <f t="array" ref="T213">IF($S213=1,IFERROR(INDEX(Summary!$O:$O,$AH213),0),0)</f>
        <v>0</v>
      </c>
      <c r="U213" s="2">
        <f t="array" ref="U213">IF($S213=1,IFERROR(INDEX(Summary!$AT:$AT,$AH213),0),0)</f>
        <v>0</v>
      </c>
      <c r="V213" s="2">
        <f t="shared" si="34"/>
        <v>0</v>
      </c>
      <c r="W213" s="2">
        <f t="array" ref="W213">IF($S213=1,IFERROR(INDEX(Summary!$AZ:$AZ,$AH213),0),0)</f>
        <v>0</v>
      </c>
      <c r="X213" s="3">
        <f t="array" ref="X213">IF($S213=1,IFERROR(INDEX(Summary!$BA:$BA,$AH213),0),0)</f>
        <v>0</v>
      </c>
      <c r="Y213" s="2">
        <f t="array" ref="Y213">IF($S213=1,IFERROR(INDEX(Summary!$G:$G,$AH213),0),0)</f>
        <v>0</v>
      </c>
      <c r="Z213" s="2">
        <f t="array" ref="Z213">IF($S213=1,IFERROR(INDEX(Summary!$H:$H,$AH213),0),0)</f>
        <v>0</v>
      </c>
      <c r="AA213" s="2">
        <f t="array" ref="AA213">IF($S213=1,IFERROR(INDEX(Summary!$I:$I,$AH213),0),0)</f>
        <v>0</v>
      </c>
      <c r="AB213" s="2">
        <f t="array" ref="AB213">IF($S213=1,IFERROR(INDEX(Summary!$J:$J,$AH213),0),0)</f>
        <v>0</v>
      </c>
      <c r="AC213" s="2">
        <f t="array" ref="AC213">IF($S213=1,IFERROR(INDEX(Summary!$K:$K,$AH213),0),0)</f>
        <v>0</v>
      </c>
      <c r="AD213" s="2">
        <f t="array" ref="AD213">IF($S213=1,IFERROR(INDEX(Summary!$L:$L,$AH213),0),0)</f>
        <v>0</v>
      </c>
      <c r="AE213" s="2">
        <f t="array" ref="AE213">IF($S213=1,IFERROR(INDEX(Summary!$M:$M,$AH213),0),0)</f>
        <v>0</v>
      </c>
      <c r="AF213" s="2">
        <f t="array" ref="AF213">IF($S213=1,IFERROR(INDEX(Summary!$N:$N,$AH213),0),0)</f>
        <v>0</v>
      </c>
      <c r="AG213">
        <f t="array" ref="AG213">IF($A213="","",IFERROR(INDEX(Summary!$BB:$BB,$AH213),0))</f>
        <v>10</v>
      </c>
      <c r="AH213">
        <f t="shared" si="35"/>
        <v>10</v>
      </c>
    </row>
    <row r="214" spans="1:34" hidden="1">
      <c r="A214" t="str">
        <f t="array" ref="A214">IFERROR(INDEX(Summary!$D:$D,$AH214)&amp;"","")</f>
        <v>FG00028</v>
      </c>
      <c r="B214" t="str">
        <f t="array" ref="B214">IF($A214="","",INDEX(Summary!$E:$E,$AH214))</f>
        <v>Bajra Atta 1kg</v>
      </c>
      <c r="C214" t="str">
        <f t="array" ref="C214">IF($A214="","",INDEX(Summary!$B:$B,$AH214))</f>
        <v>Atta</v>
      </c>
      <c r="D214" t="str">
        <f t="array" ref="D214">IF($A214="","",INDEX(Summary!$C:$C,$AH214))</f>
        <v>C6</v>
      </c>
      <c r="E214">
        <f t="array" ref="E214">IF($A214="","",INDEX(Summary!$F:$F,$AH214))</f>
        <v>1</v>
      </c>
      <c r="F214" t="str">
        <f t="array" ref="F214">IF($A214="","",INDEX(Summary!$BC:$BC,$AH214)&amp;"")</f>
        <v>P3 – Normal</v>
      </c>
      <c r="G214">
        <f t="shared" si="27"/>
        <v>3</v>
      </c>
      <c r="H214">
        <f t="shared" si="28"/>
        <v>0</v>
      </c>
      <c r="I214" t="str">
        <f t="array" ref="I214">IF($A214="","",IF(IFERROR(INDEX(Summary!$BA:$BA,$AH214),0)&lt;1,"Under 1 day",IF(INDEX(Summary!$BA:$BA,$AH214)&lt;3,"1-3 days",IF(INDEX(Summary!$BA:$BA,$AH214)&lt;7,"3-7 days","7+ days"))))</f>
        <v>Under 1 day</v>
      </c>
      <c r="J214" t="str">
        <f t="array" ref="J214">IF($A214="","",IF(IFERROR(INDEX(Summary!$AX:$AX,$AH214),0)&lt;0.25,"0-25%",IF(INDEX(Summary!$AX:$AX,$AH214)&lt;0.5,"25-50%",IF(INDEX(Summary!$AX:$AX,$AH214)&lt;0.75,"50-75%","75-100%"))))</f>
        <v>75-100%</v>
      </c>
      <c r="K214" t="str">
        <f t="array" ref="K214">IF($A214="","",INDEX(Summary!$AY:$AY,$AH214)&amp;"")</f>
        <v xml:space="preserve">RM Issue  stones , other grains </v>
      </c>
      <c r="L214" s="1">
        <f>IF($A214="","",Summary!$P$2+MOD(ROW()-2,30))</f>
        <v>46229</v>
      </c>
      <c r="M214">
        <f t="shared" si="29"/>
        <v>3</v>
      </c>
      <c r="N214">
        <f t="shared" si="30"/>
        <v>26</v>
      </c>
      <c r="O214" t="str">
        <f t="shared" si="31"/>
        <v>Jul-2026</v>
      </c>
      <c r="P214">
        <f t="shared" ca="1" si="32"/>
        <v>1</v>
      </c>
      <c r="Q214" s="2">
        <f t="array" ref="Q214">IF($A214="",0,IFERROR(INDEX(Summary!$P$3:$AS$67,$AH214-2,$M214),0))</f>
        <v>0</v>
      </c>
      <c r="R214" s="2" t="e">
        <f t="array" ref="R214">IF($A214="",0,ROUND(IFERROR(INDEX(Summary!$O:$O,$AH214),0)/30,0))</f>
        <v>#VALUE!</v>
      </c>
      <c r="S214">
        <f t="shared" si="33"/>
        <v>0</v>
      </c>
      <c r="T214" s="2">
        <f t="array" ref="T214">IF($S214=1,IFERROR(INDEX(Summary!$O:$O,$AH214),0),0)</f>
        <v>0</v>
      </c>
      <c r="U214" s="2">
        <f t="array" ref="U214">IF($S214=1,IFERROR(INDEX(Summary!$AT:$AT,$AH214),0),0)</f>
        <v>0</v>
      </c>
      <c r="V214" s="2">
        <f t="shared" si="34"/>
        <v>0</v>
      </c>
      <c r="W214" s="2">
        <f t="array" ref="W214">IF($S214=1,IFERROR(INDEX(Summary!$AZ:$AZ,$AH214),0),0)</f>
        <v>0</v>
      </c>
      <c r="X214" s="3">
        <f t="array" ref="X214">IF($S214=1,IFERROR(INDEX(Summary!$BA:$BA,$AH214),0),0)</f>
        <v>0</v>
      </c>
      <c r="Y214" s="2">
        <f t="array" ref="Y214">IF($S214=1,IFERROR(INDEX(Summary!$G:$G,$AH214),0),0)</f>
        <v>0</v>
      </c>
      <c r="Z214" s="2">
        <f t="array" ref="Z214">IF($S214=1,IFERROR(INDEX(Summary!$H:$H,$AH214),0),0)</f>
        <v>0</v>
      </c>
      <c r="AA214" s="2">
        <f t="array" ref="AA214">IF($S214=1,IFERROR(INDEX(Summary!$I:$I,$AH214),0),0)</f>
        <v>0</v>
      </c>
      <c r="AB214" s="2">
        <f t="array" ref="AB214">IF($S214=1,IFERROR(INDEX(Summary!$J:$J,$AH214),0),0)</f>
        <v>0</v>
      </c>
      <c r="AC214" s="2">
        <f t="array" ref="AC214">IF($S214=1,IFERROR(INDEX(Summary!$K:$K,$AH214),0),0)</f>
        <v>0</v>
      </c>
      <c r="AD214" s="2">
        <f t="array" ref="AD214">IF($S214=1,IFERROR(INDEX(Summary!$L:$L,$AH214),0),0)</f>
        <v>0</v>
      </c>
      <c r="AE214" s="2">
        <f t="array" ref="AE214">IF($S214=1,IFERROR(INDEX(Summary!$M:$M,$AH214),0),0)</f>
        <v>0</v>
      </c>
      <c r="AF214" s="2">
        <f t="array" ref="AF214">IF($S214=1,IFERROR(INDEX(Summary!$N:$N,$AH214),0),0)</f>
        <v>0</v>
      </c>
      <c r="AG214">
        <f t="array" ref="AG214">IF($A214="","",IFERROR(INDEX(Summary!$BB:$BB,$AH214),0))</f>
        <v>10</v>
      </c>
      <c r="AH214">
        <f t="shared" si="35"/>
        <v>10</v>
      </c>
    </row>
    <row r="215" spans="1:34" hidden="1">
      <c r="A215" t="str">
        <f t="array" ref="A215">IFERROR(INDEX(Summary!$D:$D,$AH215)&amp;"","")</f>
        <v>FG00028</v>
      </c>
      <c r="B215" t="str">
        <f t="array" ref="B215">IF($A215="","",INDEX(Summary!$E:$E,$AH215))</f>
        <v>Bajra Atta 1kg</v>
      </c>
      <c r="C215" t="str">
        <f t="array" ref="C215">IF($A215="","",INDEX(Summary!$B:$B,$AH215))</f>
        <v>Atta</v>
      </c>
      <c r="D215" t="str">
        <f t="array" ref="D215">IF($A215="","",INDEX(Summary!$C:$C,$AH215))</f>
        <v>C6</v>
      </c>
      <c r="E215">
        <f t="array" ref="E215">IF($A215="","",INDEX(Summary!$F:$F,$AH215))</f>
        <v>1</v>
      </c>
      <c r="F215" t="str">
        <f t="array" ref="F215">IF($A215="","",INDEX(Summary!$BC:$BC,$AH215)&amp;"")</f>
        <v>P3 – Normal</v>
      </c>
      <c r="G215">
        <f t="shared" si="27"/>
        <v>3</v>
      </c>
      <c r="H215">
        <f t="shared" si="28"/>
        <v>0</v>
      </c>
      <c r="I215" t="str">
        <f t="array" ref="I215">IF($A215="","",IF(IFERROR(INDEX(Summary!$BA:$BA,$AH215),0)&lt;1,"Under 1 day",IF(INDEX(Summary!$BA:$BA,$AH215)&lt;3,"1-3 days",IF(INDEX(Summary!$BA:$BA,$AH215)&lt;7,"3-7 days","7+ days"))))</f>
        <v>Under 1 day</v>
      </c>
      <c r="J215" t="str">
        <f t="array" ref="J215">IF($A215="","",IF(IFERROR(INDEX(Summary!$AX:$AX,$AH215),0)&lt;0.25,"0-25%",IF(INDEX(Summary!$AX:$AX,$AH215)&lt;0.5,"25-50%",IF(INDEX(Summary!$AX:$AX,$AH215)&lt;0.75,"50-75%","75-100%"))))</f>
        <v>75-100%</v>
      </c>
      <c r="K215" t="str">
        <f t="array" ref="K215">IF($A215="","",INDEX(Summary!$AY:$AY,$AH215)&amp;"")</f>
        <v xml:space="preserve">RM Issue  stones , other grains </v>
      </c>
      <c r="L215" s="1">
        <f>IF($A215="","",Summary!$P$2+MOD(ROW()-2,30))</f>
        <v>46230</v>
      </c>
      <c r="M215">
        <f t="shared" si="29"/>
        <v>4</v>
      </c>
      <c r="N215">
        <f t="shared" si="30"/>
        <v>27</v>
      </c>
      <c r="O215" t="str">
        <f t="shared" si="31"/>
        <v>Jul-2026</v>
      </c>
      <c r="P215">
        <f t="shared" ca="1" si="32"/>
        <v>1</v>
      </c>
      <c r="Q215" s="2">
        <f t="array" ref="Q215">IF($A215="",0,IFERROR(INDEX(Summary!$P$3:$AS$67,$AH215-2,$M215),0))</f>
        <v>0</v>
      </c>
      <c r="R215" s="2" t="e">
        <f t="array" ref="R215">IF($A215="",0,ROUND(IFERROR(INDEX(Summary!$O:$O,$AH215),0)/30,0))</f>
        <v>#VALUE!</v>
      </c>
      <c r="S215">
        <f t="shared" si="33"/>
        <v>0</v>
      </c>
      <c r="T215" s="2">
        <f t="array" ref="T215">IF($S215=1,IFERROR(INDEX(Summary!$O:$O,$AH215),0),0)</f>
        <v>0</v>
      </c>
      <c r="U215" s="2">
        <f t="array" ref="U215">IF($S215=1,IFERROR(INDEX(Summary!$AT:$AT,$AH215),0),0)</f>
        <v>0</v>
      </c>
      <c r="V215" s="2">
        <f t="shared" si="34"/>
        <v>0</v>
      </c>
      <c r="W215" s="2">
        <f t="array" ref="W215">IF($S215=1,IFERROR(INDEX(Summary!$AZ:$AZ,$AH215),0),0)</f>
        <v>0</v>
      </c>
      <c r="X215" s="3">
        <f t="array" ref="X215">IF($S215=1,IFERROR(INDEX(Summary!$BA:$BA,$AH215),0),0)</f>
        <v>0</v>
      </c>
      <c r="Y215" s="2">
        <f t="array" ref="Y215">IF($S215=1,IFERROR(INDEX(Summary!$G:$G,$AH215),0),0)</f>
        <v>0</v>
      </c>
      <c r="Z215" s="2">
        <f t="array" ref="Z215">IF($S215=1,IFERROR(INDEX(Summary!$H:$H,$AH215),0),0)</f>
        <v>0</v>
      </c>
      <c r="AA215" s="2">
        <f t="array" ref="AA215">IF($S215=1,IFERROR(INDEX(Summary!$I:$I,$AH215),0),0)</f>
        <v>0</v>
      </c>
      <c r="AB215" s="2">
        <f t="array" ref="AB215">IF($S215=1,IFERROR(INDEX(Summary!$J:$J,$AH215),0),0)</f>
        <v>0</v>
      </c>
      <c r="AC215" s="2">
        <f t="array" ref="AC215">IF($S215=1,IFERROR(INDEX(Summary!$K:$K,$AH215),0),0)</f>
        <v>0</v>
      </c>
      <c r="AD215" s="2">
        <f t="array" ref="AD215">IF($S215=1,IFERROR(INDEX(Summary!$L:$L,$AH215),0),0)</f>
        <v>0</v>
      </c>
      <c r="AE215" s="2">
        <f t="array" ref="AE215">IF($S215=1,IFERROR(INDEX(Summary!$M:$M,$AH215),0),0)</f>
        <v>0</v>
      </c>
      <c r="AF215" s="2">
        <f t="array" ref="AF215">IF($S215=1,IFERROR(INDEX(Summary!$N:$N,$AH215),0),0)</f>
        <v>0</v>
      </c>
      <c r="AG215">
        <f t="array" ref="AG215">IF($A215="","",IFERROR(INDEX(Summary!$BB:$BB,$AH215),0))</f>
        <v>10</v>
      </c>
      <c r="AH215">
        <f t="shared" si="35"/>
        <v>10</v>
      </c>
    </row>
    <row r="216" spans="1:34" hidden="1">
      <c r="A216" t="str">
        <f t="array" ref="A216">IFERROR(INDEX(Summary!$D:$D,$AH216)&amp;"","")</f>
        <v>FG00028</v>
      </c>
      <c r="B216" t="str">
        <f t="array" ref="B216">IF($A216="","",INDEX(Summary!$E:$E,$AH216))</f>
        <v>Bajra Atta 1kg</v>
      </c>
      <c r="C216" t="str">
        <f t="array" ref="C216">IF($A216="","",INDEX(Summary!$B:$B,$AH216))</f>
        <v>Atta</v>
      </c>
      <c r="D216" t="str">
        <f t="array" ref="D216">IF($A216="","",INDEX(Summary!$C:$C,$AH216))</f>
        <v>C6</v>
      </c>
      <c r="E216">
        <f t="array" ref="E216">IF($A216="","",INDEX(Summary!$F:$F,$AH216))</f>
        <v>1</v>
      </c>
      <c r="F216" t="str">
        <f t="array" ref="F216">IF($A216="","",INDEX(Summary!$BC:$BC,$AH216)&amp;"")</f>
        <v>P3 – Normal</v>
      </c>
      <c r="G216">
        <f t="shared" si="27"/>
        <v>3</v>
      </c>
      <c r="H216">
        <f t="shared" si="28"/>
        <v>0</v>
      </c>
      <c r="I216" t="str">
        <f t="array" ref="I216">IF($A216="","",IF(IFERROR(INDEX(Summary!$BA:$BA,$AH216),0)&lt;1,"Under 1 day",IF(INDEX(Summary!$BA:$BA,$AH216)&lt;3,"1-3 days",IF(INDEX(Summary!$BA:$BA,$AH216)&lt;7,"3-7 days","7+ days"))))</f>
        <v>Under 1 day</v>
      </c>
      <c r="J216" t="str">
        <f t="array" ref="J216">IF($A216="","",IF(IFERROR(INDEX(Summary!$AX:$AX,$AH216),0)&lt;0.25,"0-25%",IF(INDEX(Summary!$AX:$AX,$AH216)&lt;0.5,"25-50%",IF(INDEX(Summary!$AX:$AX,$AH216)&lt;0.75,"50-75%","75-100%"))))</f>
        <v>75-100%</v>
      </c>
      <c r="K216" t="str">
        <f t="array" ref="K216">IF($A216="","",INDEX(Summary!$AY:$AY,$AH216)&amp;"")</f>
        <v xml:space="preserve">RM Issue  stones , other grains </v>
      </c>
      <c r="L216" s="1">
        <f>IF($A216="","",Summary!$P$2+MOD(ROW()-2,30))</f>
        <v>46231</v>
      </c>
      <c r="M216">
        <f t="shared" si="29"/>
        <v>5</v>
      </c>
      <c r="N216">
        <f t="shared" si="30"/>
        <v>28</v>
      </c>
      <c r="O216" t="str">
        <f t="shared" si="31"/>
        <v>Jul-2026</v>
      </c>
      <c r="P216">
        <f t="shared" ca="1" si="32"/>
        <v>1</v>
      </c>
      <c r="Q216" s="2">
        <f t="array" ref="Q216">IF($A216="",0,IFERROR(INDEX(Summary!$P$3:$AS$67,$AH216-2,$M216),0))</f>
        <v>0</v>
      </c>
      <c r="R216" s="2" t="e">
        <f t="array" ref="R216">IF($A216="",0,ROUND(IFERROR(INDEX(Summary!$O:$O,$AH216),0)/30,0))</f>
        <v>#VALUE!</v>
      </c>
      <c r="S216">
        <f t="shared" si="33"/>
        <v>0</v>
      </c>
      <c r="T216" s="2">
        <f t="array" ref="T216">IF($S216=1,IFERROR(INDEX(Summary!$O:$O,$AH216),0),0)</f>
        <v>0</v>
      </c>
      <c r="U216" s="2">
        <f t="array" ref="U216">IF($S216=1,IFERROR(INDEX(Summary!$AT:$AT,$AH216),0),0)</f>
        <v>0</v>
      </c>
      <c r="V216" s="2">
        <f t="shared" si="34"/>
        <v>0</v>
      </c>
      <c r="W216" s="2">
        <f t="array" ref="W216">IF($S216=1,IFERROR(INDEX(Summary!$AZ:$AZ,$AH216),0),0)</f>
        <v>0</v>
      </c>
      <c r="X216" s="3">
        <f t="array" ref="X216">IF($S216=1,IFERROR(INDEX(Summary!$BA:$BA,$AH216),0),0)</f>
        <v>0</v>
      </c>
      <c r="Y216" s="2">
        <f t="array" ref="Y216">IF($S216=1,IFERROR(INDEX(Summary!$G:$G,$AH216),0),0)</f>
        <v>0</v>
      </c>
      <c r="Z216" s="2">
        <f t="array" ref="Z216">IF($S216=1,IFERROR(INDEX(Summary!$H:$H,$AH216),0),0)</f>
        <v>0</v>
      </c>
      <c r="AA216" s="2">
        <f t="array" ref="AA216">IF($S216=1,IFERROR(INDEX(Summary!$I:$I,$AH216),0),0)</f>
        <v>0</v>
      </c>
      <c r="AB216" s="2">
        <f t="array" ref="AB216">IF($S216=1,IFERROR(INDEX(Summary!$J:$J,$AH216),0),0)</f>
        <v>0</v>
      </c>
      <c r="AC216" s="2">
        <f t="array" ref="AC216">IF($S216=1,IFERROR(INDEX(Summary!$K:$K,$AH216),0),0)</f>
        <v>0</v>
      </c>
      <c r="AD216" s="2">
        <f t="array" ref="AD216">IF($S216=1,IFERROR(INDEX(Summary!$L:$L,$AH216),0),0)</f>
        <v>0</v>
      </c>
      <c r="AE216" s="2">
        <f t="array" ref="AE216">IF($S216=1,IFERROR(INDEX(Summary!$M:$M,$AH216),0),0)</f>
        <v>0</v>
      </c>
      <c r="AF216" s="2">
        <f t="array" ref="AF216">IF($S216=1,IFERROR(INDEX(Summary!$N:$N,$AH216),0),0)</f>
        <v>0</v>
      </c>
      <c r="AG216">
        <f t="array" ref="AG216">IF($A216="","",IFERROR(INDEX(Summary!$BB:$BB,$AH216),0))</f>
        <v>10</v>
      </c>
      <c r="AH216">
        <f t="shared" si="35"/>
        <v>10</v>
      </c>
    </row>
    <row r="217" spans="1:34" hidden="1">
      <c r="A217" t="str">
        <f t="array" ref="A217">IFERROR(INDEX(Summary!$D:$D,$AH217)&amp;"","")</f>
        <v>FG00028</v>
      </c>
      <c r="B217" t="str">
        <f t="array" ref="B217">IF($A217="","",INDEX(Summary!$E:$E,$AH217))</f>
        <v>Bajra Atta 1kg</v>
      </c>
      <c r="C217" t="str">
        <f t="array" ref="C217">IF($A217="","",INDEX(Summary!$B:$B,$AH217))</f>
        <v>Atta</v>
      </c>
      <c r="D217" t="str">
        <f t="array" ref="D217">IF($A217="","",INDEX(Summary!$C:$C,$AH217))</f>
        <v>C6</v>
      </c>
      <c r="E217">
        <f t="array" ref="E217">IF($A217="","",INDEX(Summary!$F:$F,$AH217))</f>
        <v>1</v>
      </c>
      <c r="F217" t="str">
        <f t="array" ref="F217">IF($A217="","",INDEX(Summary!$BC:$BC,$AH217)&amp;"")</f>
        <v>P3 – Normal</v>
      </c>
      <c r="G217">
        <f t="shared" si="27"/>
        <v>3</v>
      </c>
      <c r="H217">
        <f t="shared" si="28"/>
        <v>0</v>
      </c>
      <c r="I217" t="str">
        <f t="array" ref="I217">IF($A217="","",IF(IFERROR(INDEX(Summary!$BA:$BA,$AH217),0)&lt;1,"Under 1 day",IF(INDEX(Summary!$BA:$BA,$AH217)&lt;3,"1-3 days",IF(INDEX(Summary!$BA:$BA,$AH217)&lt;7,"3-7 days","7+ days"))))</f>
        <v>Under 1 day</v>
      </c>
      <c r="J217" t="str">
        <f t="array" ref="J217">IF($A217="","",IF(IFERROR(INDEX(Summary!$AX:$AX,$AH217),0)&lt;0.25,"0-25%",IF(INDEX(Summary!$AX:$AX,$AH217)&lt;0.5,"25-50%",IF(INDEX(Summary!$AX:$AX,$AH217)&lt;0.75,"50-75%","75-100%"))))</f>
        <v>75-100%</v>
      </c>
      <c r="K217" t="str">
        <f t="array" ref="K217">IF($A217="","",INDEX(Summary!$AY:$AY,$AH217)&amp;"")</f>
        <v xml:space="preserve">RM Issue  stones , other grains </v>
      </c>
      <c r="L217" s="1">
        <f>IF($A217="","",Summary!$P$2+MOD(ROW()-2,30))</f>
        <v>46232</v>
      </c>
      <c r="M217">
        <f t="shared" si="29"/>
        <v>6</v>
      </c>
      <c r="N217">
        <f t="shared" si="30"/>
        <v>29</v>
      </c>
      <c r="O217" t="str">
        <f t="shared" si="31"/>
        <v>Jul-2026</v>
      </c>
      <c r="P217">
        <f t="shared" ca="1" si="32"/>
        <v>1</v>
      </c>
      <c r="Q217" s="2">
        <f t="array" ref="Q217">IF($A217="",0,IFERROR(INDEX(Summary!$P$3:$AS$67,$AH217-2,$M217),0))</f>
        <v>0</v>
      </c>
      <c r="R217" s="2" t="e">
        <f t="array" ref="R217">IF($A217="",0,ROUND(IFERROR(INDEX(Summary!$O:$O,$AH217),0)/30,0))</f>
        <v>#VALUE!</v>
      </c>
      <c r="S217">
        <f t="shared" si="33"/>
        <v>0</v>
      </c>
      <c r="T217" s="2">
        <f t="array" ref="T217">IF($S217=1,IFERROR(INDEX(Summary!$O:$O,$AH217),0),0)</f>
        <v>0</v>
      </c>
      <c r="U217" s="2">
        <f t="array" ref="U217">IF($S217=1,IFERROR(INDEX(Summary!$AT:$AT,$AH217),0),0)</f>
        <v>0</v>
      </c>
      <c r="V217" s="2">
        <f t="shared" si="34"/>
        <v>0</v>
      </c>
      <c r="W217" s="2">
        <f t="array" ref="W217">IF($S217=1,IFERROR(INDEX(Summary!$AZ:$AZ,$AH217),0),0)</f>
        <v>0</v>
      </c>
      <c r="X217" s="3">
        <f t="array" ref="X217">IF($S217=1,IFERROR(INDEX(Summary!$BA:$BA,$AH217),0),0)</f>
        <v>0</v>
      </c>
      <c r="Y217" s="2">
        <f t="array" ref="Y217">IF($S217=1,IFERROR(INDEX(Summary!$G:$G,$AH217),0),0)</f>
        <v>0</v>
      </c>
      <c r="Z217" s="2">
        <f t="array" ref="Z217">IF($S217=1,IFERROR(INDEX(Summary!$H:$H,$AH217),0),0)</f>
        <v>0</v>
      </c>
      <c r="AA217" s="2">
        <f t="array" ref="AA217">IF($S217=1,IFERROR(INDEX(Summary!$I:$I,$AH217),0),0)</f>
        <v>0</v>
      </c>
      <c r="AB217" s="2">
        <f t="array" ref="AB217">IF($S217=1,IFERROR(INDEX(Summary!$J:$J,$AH217),0),0)</f>
        <v>0</v>
      </c>
      <c r="AC217" s="2">
        <f t="array" ref="AC217">IF($S217=1,IFERROR(INDEX(Summary!$K:$K,$AH217),0),0)</f>
        <v>0</v>
      </c>
      <c r="AD217" s="2">
        <f t="array" ref="AD217">IF($S217=1,IFERROR(INDEX(Summary!$L:$L,$AH217),0),0)</f>
        <v>0</v>
      </c>
      <c r="AE217" s="2">
        <f t="array" ref="AE217">IF($S217=1,IFERROR(INDEX(Summary!$M:$M,$AH217),0),0)</f>
        <v>0</v>
      </c>
      <c r="AF217" s="2">
        <f t="array" ref="AF217">IF($S217=1,IFERROR(INDEX(Summary!$N:$N,$AH217),0),0)</f>
        <v>0</v>
      </c>
      <c r="AG217">
        <f t="array" ref="AG217">IF($A217="","",IFERROR(INDEX(Summary!$BB:$BB,$AH217),0))</f>
        <v>10</v>
      </c>
      <c r="AH217">
        <f t="shared" si="35"/>
        <v>10</v>
      </c>
    </row>
    <row r="218" spans="1:34" hidden="1">
      <c r="A218" t="str">
        <f t="array" ref="A218">IFERROR(INDEX(Summary!$D:$D,$AH218)&amp;"","")</f>
        <v>FG00028</v>
      </c>
      <c r="B218" t="str">
        <f t="array" ref="B218">IF($A218="","",INDEX(Summary!$E:$E,$AH218))</f>
        <v>Bajra Atta 1kg</v>
      </c>
      <c r="C218" t="str">
        <f t="array" ref="C218">IF($A218="","",INDEX(Summary!$B:$B,$AH218))</f>
        <v>Atta</v>
      </c>
      <c r="D218" t="str">
        <f t="array" ref="D218">IF($A218="","",INDEX(Summary!$C:$C,$AH218))</f>
        <v>C6</v>
      </c>
      <c r="E218">
        <f t="array" ref="E218">IF($A218="","",INDEX(Summary!$F:$F,$AH218))</f>
        <v>1</v>
      </c>
      <c r="F218" t="str">
        <f t="array" ref="F218">IF($A218="","",INDEX(Summary!$BC:$BC,$AH218)&amp;"")</f>
        <v>P3 – Normal</v>
      </c>
      <c r="G218">
        <f t="shared" si="27"/>
        <v>3</v>
      </c>
      <c r="H218">
        <f t="shared" si="28"/>
        <v>0</v>
      </c>
      <c r="I218" t="str">
        <f t="array" ref="I218">IF($A218="","",IF(IFERROR(INDEX(Summary!$BA:$BA,$AH218),0)&lt;1,"Under 1 day",IF(INDEX(Summary!$BA:$BA,$AH218)&lt;3,"1-3 days",IF(INDEX(Summary!$BA:$BA,$AH218)&lt;7,"3-7 days","7+ days"))))</f>
        <v>Under 1 day</v>
      </c>
      <c r="J218" t="str">
        <f t="array" ref="J218">IF($A218="","",IF(IFERROR(INDEX(Summary!$AX:$AX,$AH218),0)&lt;0.25,"0-25%",IF(INDEX(Summary!$AX:$AX,$AH218)&lt;0.5,"25-50%",IF(INDEX(Summary!$AX:$AX,$AH218)&lt;0.75,"50-75%","75-100%"))))</f>
        <v>75-100%</v>
      </c>
      <c r="K218" t="str">
        <f t="array" ref="K218">IF($A218="","",INDEX(Summary!$AY:$AY,$AH218)&amp;"")</f>
        <v xml:space="preserve">RM Issue  stones , other grains </v>
      </c>
      <c r="L218" s="1">
        <f>IF($A218="","",Summary!$P$2+MOD(ROW()-2,30))</f>
        <v>46233</v>
      </c>
      <c r="M218">
        <f t="shared" si="29"/>
        <v>7</v>
      </c>
      <c r="N218">
        <f t="shared" si="30"/>
        <v>30</v>
      </c>
      <c r="O218" t="str">
        <f t="shared" si="31"/>
        <v>Jul-2026</v>
      </c>
      <c r="P218">
        <f t="shared" ca="1" si="32"/>
        <v>1</v>
      </c>
      <c r="Q218" s="2">
        <f t="array" ref="Q218">IF($A218="",0,IFERROR(INDEX(Summary!$P$3:$AS$67,$AH218-2,$M218),0))</f>
        <v>11</v>
      </c>
      <c r="R218" s="2" t="e">
        <f t="array" ref="R218">IF($A218="",0,ROUND(IFERROR(INDEX(Summary!$O:$O,$AH218),0)/30,0))</f>
        <v>#VALUE!</v>
      </c>
      <c r="S218">
        <f t="shared" si="33"/>
        <v>0</v>
      </c>
      <c r="T218" s="2">
        <f t="array" ref="T218">IF($S218=1,IFERROR(INDEX(Summary!$O:$O,$AH218),0),0)</f>
        <v>0</v>
      </c>
      <c r="U218" s="2">
        <f t="array" ref="U218">IF($S218=1,IFERROR(INDEX(Summary!$AT:$AT,$AH218),0),0)</f>
        <v>0</v>
      </c>
      <c r="V218" s="2">
        <f t="shared" si="34"/>
        <v>0</v>
      </c>
      <c r="W218" s="2">
        <f t="array" ref="W218">IF($S218=1,IFERROR(INDEX(Summary!$AZ:$AZ,$AH218),0),0)</f>
        <v>0</v>
      </c>
      <c r="X218" s="3">
        <f t="array" ref="X218">IF($S218=1,IFERROR(INDEX(Summary!$BA:$BA,$AH218),0),0)</f>
        <v>0</v>
      </c>
      <c r="Y218" s="2">
        <f t="array" ref="Y218">IF($S218=1,IFERROR(INDEX(Summary!$G:$G,$AH218),0),0)</f>
        <v>0</v>
      </c>
      <c r="Z218" s="2">
        <f t="array" ref="Z218">IF($S218=1,IFERROR(INDEX(Summary!$H:$H,$AH218),0),0)</f>
        <v>0</v>
      </c>
      <c r="AA218" s="2">
        <f t="array" ref="AA218">IF($S218=1,IFERROR(INDEX(Summary!$I:$I,$AH218),0),0)</f>
        <v>0</v>
      </c>
      <c r="AB218" s="2">
        <f t="array" ref="AB218">IF($S218=1,IFERROR(INDEX(Summary!$J:$J,$AH218),0),0)</f>
        <v>0</v>
      </c>
      <c r="AC218" s="2">
        <f t="array" ref="AC218">IF($S218=1,IFERROR(INDEX(Summary!$K:$K,$AH218),0),0)</f>
        <v>0</v>
      </c>
      <c r="AD218" s="2">
        <f t="array" ref="AD218">IF($S218=1,IFERROR(INDEX(Summary!$L:$L,$AH218),0),0)</f>
        <v>0</v>
      </c>
      <c r="AE218" s="2">
        <f t="array" ref="AE218">IF($S218=1,IFERROR(INDEX(Summary!$M:$M,$AH218),0),0)</f>
        <v>0</v>
      </c>
      <c r="AF218" s="2">
        <f t="array" ref="AF218">IF($S218=1,IFERROR(INDEX(Summary!$N:$N,$AH218),0),0)</f>
        <v>0</v>
      </c>
      <c r="AG218">
        <f t="array" ref="AG218">IF($A218="","",IFERROR(INDEX(Summary!$BB:$BB,$AH218),0))</f>
        <v>10</v>
      </c>
      <c r="AH218">
        <f t="shared" si="35"/>
        <v>10</v>
      </c>
    </row>
    <row r="219" spans="1:34" hidden="1">
      <c r="A219" t="str">
        <f t="array" ref="A219">IFERROR(INDEX(Summary!$D:$D,$AH219)&amp;"","")</f>
        <v>FG00028</v>
      </c>
      <c r="B219" t="str">
        <f t="array" ref="B219">IF($A219="","",INDEX(Summary!$E:$E,$AH219))</f>
        <v>Bajra Atta 1kg</v>
      </c>
      <c r="C219" t="str">
        <f t="array" ref="C219">IF($A219="","",INDEX(Summary!$B:$B,$AH219))</f>
        <v>Atta</v>
      </c>
      <c r="D219" t="str">
        <f t="array" ref="D219">IF($A219="","",INDEX(Summary!$C:$C,$AH219))</f>
        <v>C6</v>
      </c>
      <c r="E219">
        <f t="array" ref="E219">IF($A219="","",INDEX(Summary!$F:$F,$AH219))</f>
        <v>1</v>
      </c>
      <c r="F219" t="str">
        <f t="array" ref="F219">IF($A219="","",INDEX(Summary!$BC:$BC,$AH219)&amp;"")</f>
        <v>P3 – Normal</v>
      </c>
      <c r="G219">
        <f t="shared" si="27"/>
        <v>3</v>
      </c>
      <c r="H219">
        <f t="shared" si="28"/>
        <v>0</v>
      </c>
      <c r="I219" t="str">
        <f t="array" ref="I219">IF($A219="","",IF(IFERROR(INDEX(Summary!$BA:$BA,$AH219),0)&lt;1,"Under 1 day",IF(INDEX(Summary!$BA:$BA,$AH219)&lt;3,"1-3 days",IF(INDEX(Summary!$BA:$BA,$AH219)&lt;7,"3-7 days","7+ days"))))</f>
        <v>Under 1 day</v>
      </c>
      <c r="J219" t="str">
        <f t="array" ref="J219">IF($A219="","",IF(IFERROR(INDEX(Summary!$AX:$AX,$AH219),0)&lt;0.25,"0-25%",IF(INDEX(Summary!$AX:$AX,$AH219)&lt;0.5,"25-50%",IF(INDEX(Summary!$AX:$AX,$AH219)&lt;0.75,"50-75%","75-100%"))))</f>
        <v>75-100%</v>
      </c>
      <c r="K219" t="str">
        <f t="array" ref="K219">IF($A219="","",INDEX(Summary!$AY:$AY,$AH219)&amp;"")</f>
        <v xml:space="preserve">RM Issue  stones , other grains </v>
      </c>
      <c r="L219" s="1">
        <f>IF($A219="","",Summary!$P$2+MOD(ROW()-2,30))</f>
        <v>46234</v>
      </c>
      <c r="M219">
        <f t="shared" si="29"/>
        <v>8</v>
      </c>
      <c r="N219">
        <f t="shared" si="30"/>
        <v>31</v>
      </c>
      <c r="O219" t="str">
        <f t="shared" si="31"/>
        <v>Jul-2026</v>
      </c>
      <c r="P219">
        <f t="shared" ca="1" si="32"/>
        <v>1</v>
      </c>
      <c r="Q219" s="2">
        <f t="array" ref="Q219">IF($A219="",0,IFERROR(INDEX(Summary!$P$3:$AS$67,$AH219-2,$M219),0))</f>
        <v>0</v>
      </c>
      <c r="R219" s="2" t="e">
        <f t="array" ref="R219">IF($A219="",0,ROUND(IFERROR(INDEX(Summary!$O:$O,$AH219),0)/30,0))</f>
        <v>#VALUE!</v>
      </c>
      <c r="S219">
        <f t="shared" si="33"/>
        <v>0</v>
      </c>
      <c r="T219" s="2">
        <f t="array" ref="T219">IF($S219=1,IFERROR(INDEX(Summary!$O:$O,$AH219),0),0)</f>
        <v>0</v>
      </c>
      <c r="U219" s="2">
        <f t="array" ref="U219">IF($S219=1,IFERROR(INDEX(Summary!$AT:$AT,$AH219),0),0)</f>
        <v>0</v>
      </c>
      <c r="V219" s="2">
        <f t="shared" si="34"/>
        <v>0</v>
      </c>
      <c r="W219" s="2">
        <f t="array" ref="W219">IF($S219=1,IFERROR(INDEX(Summary!$AZ:$AZ,$AH219),0),0)</f>
        <v>0</v>
      </c>
      <c r="X219" s="3">
        <f t="array" ref="X219">IF($S219=1,IFERROR(INDEX(Summary!$BA:$BA,$AH219),0),0)</f>
        <v>0</v>
      </c>
      <c r="Y219" s="2">
        <f t="array" ref="Y219">IF($S219=1,IFERROR(INDEX(Summary!$G:$G,$AH219),0),0)</f>
        <v>0</v>
      </c>
      <c r="Z219" s="2">
        <f t="array" ref="Z219">IF($S219=1,IFERROR(INDEX(Summary!$H:$H,$AH219),0),0)</f>
        <v>0</v>
      </c>
      <c r="AA219" s="2">
        <f t="array" ref="AA219">IF($S219=1,IFERROR(INDEX(Summary!$I:$I,$AH219),0),0)</f>
        <v>0</v>
      </c>
      <c r="AB219" s="2">
        <f t="array" ref="AB219">IF($S219=1,IFERROR(INDEX(Summary!$J:$J,$AH219),0),0)</f>
        <v>0</v>
      </c>
      <c r="AC219" s="2">
        <f t="array" ref="AC219">IF($S219=1,IFERROR(INDEX(Summary!$K:$K,$AH219),0),0)</f>
        <v>0</v>
      </c>
      <c r="AD219" s="2">
        <f t="array" ref="AD219">IF($S219=1,IFERROR(INDEX(Summary!$L:$L,$AH219),0),0)</f>
        <v>0</v>
      </c>
      <c r="AE219" s="2">
        <f t="array" ref="AE219">IF($S219=1,IFERROR(INDEX(Summary!$M:$M,$AH219),0),0)</f>
        <v>0</v>
      </c>
      <c r="AF219" s="2">
        <f t="array" ref="AF219">IF($S219=1,IFERROR(INDEX(Summary!$N:$N,$AH219),0),0)</f>
        <v>0</v>
      </c>
      <c r="AG219">
        <f t="array" ref="AG219">IF($A219="","",IFERROR(INDEX(Summary!$BB:$BB,$AH219),0))</f>
        <v>10</v>
      </c>
      <c r="AH219">
        <f t="shared" si="35"/>
        <v>10</v>
      </c>
    </row>
    <row r="220" spans="1:34" hidden="1">
      <c r="A220" t="str">
        <f t="array" ref="A220">IFERROR(INDEX(Summary!$D:$D,$AH220)&amp;"","")</f>
        <v>FG00028</v>
      </c>
      <c r="B220" t="str">
        <f t="array" ref="B220">IF($A220="","",INDEX(Summary!$E:$E,$AH220))</f>
        <v>Bajra Atta 1kg</v>
      </c>
      <c r="C220" t="str">
        <f t="array" ref="C220">IF($A220="","",INDEX(Summary!$B:$B,$AH220))</f>
        <v>Atta</v>
      </c>
      <c r="D220" t="str">
        <f t="array" ref="D220">IF($A220="","",INDEX(Summary!$C:$C,$AH220))</f>
        <v>C6</v>
      </c>
      <c r="E220">
        <f t="array" ref="E220">IF($A220="","",INDEX(Summary!$F:$F,$AH220))</f>
        <v>1</v>
      </c>
      <c r="F220" t="str">
        <f t="array" ref="F220">IF($A220="","",INDEX(Summary!$BC:$BC,$AH220)&amp;"")</f>
        <v>P3 – Normal</v>
      </c>
      <c r="G220">
        <f t="shared" si="27"/>
        <v>3</v>
      </c>
      <c r="H220">
        <f t="shared" si="28"/>
        <v>0</v>
      </c>
      <c r="I220" t="str">
        <f t="array" ref="I220">IF($A220="","",IF(IFERROR(INDEX(Summary!$BA:$BA,$AH220),0)&lt;1,"Under 1 day",IF(INDEX(Summary!$BA:$BA,$AH220)&lt;3,"1-3 days",IF(INDEX(Summary!$BA:$BA,$AH220)&lt;7,"3-7 days","7+ days"))))</f>
        <v>Under 1 day</v>
      </c>
      <c r="J220" t="str">
        <f t="array" ref="J220">IF($A220="","",IF(IFERROR(INDEX(Summary!$AX:$AX,$AH220),0)&lt;0.25,"0-25%",IF(INDEX(Summary!$AX:$AX,$AH220)&lt;0.5,"25-50%",IF(INDEX(Summary!$AX:$AX,$AH220)&lt;0.75,"50-75%","75-100%"))))</f>
        <v>75-100%</v>
      </c>
      <c r="K220" t="str">
        <f t="array" ref="K220">IF($A220="","",INDEX(Summary!$AY:$AY,$AH220)&amp;"")</f>
        <v xml:space="preserve">RM Issue  stones , other grains </v>
      </c>
      <c r="L220" s="1">
        <f>IF($A220="","",Summary!$P$2+MOD(ROW()-2,30))</f>
        <v>46235</v>
      </c>
      <c r="M220">
        <f t="shared" si="29"/>
        <v>9</v>
      </c>
      <c r="N220">
        <f t="shared" si="30"/>
        <v>1</v>
      </c>
      <c r="O220" t="str">
        <f t="shared" si="31"/>
        <v>Aug-2026</v>
      </c>
      <c r="P220">
        <f t="shared" ca="1" si="32"/>
        <v>1</v>
      </c>
      <c r="Q220" s="2">
        <f t="array" ref="Q220">IF($A220="",0,IFERROR(INDEX(Summary!$P$3:$AS$67,$AH220-2,$M220),0))</f>
        <v>0</v>
      </c>
      <c r="R220" s="2" t="e">
        <f t="array" ref="R220">IF($A220="",0,ROUND(IFERROR(INDEX(Summary!$O:$O,$AH220),0)/30,0))</f>
        <v>#VALUE!</v>
      </c>
      <c r="S220">
        <f t="shared" si="33"/>
        <v>0</v>
      </c>
      <c r="T220" s="2">
        <f t="array" ref="T220">IF($S220=1,IFERROR(INDEX(Summary!$O:$O,$AH220),0),0)</f>
        <v>0</v>
      </c>
      <c r="U220" s="2">
        <f t="array" ref="U220">IF($S220=1,IFERROR(INDEX(Summary!$AT:$AT,$AH220),0),0)</f>
        <v>0</v>
      </c>
      <c r="V220" s="2">
        <f t="shared" si="34"/>
        <v>0</v>
      </c>
      <c r="W220" s="2">
        <f t="array" ref="W220">IF($S220=1,IFERROR(INDEX(Summary!$AZ:$AZ,$AH220),0),0)</f>
        <v>0</v>
      </c>
      <c r="X220" s="3">
        <f t="array" ref="X220">IF($S220=1,IFERROR(INDEX(Summary!$BA:$BA,$AH220),0),0)</f>
        <v>0</v>
      </c>
      <c r="Y220" s="2">
        <f t="array" ref="Y220">IF($S220=1,IFERROR(INDEX(Summary!$G:$G,$AH220),0),0)</f>
        <v>0</v>
      </c>
      <c r="Z220" s="2">
        <f t="array" ref="Z220">IF($S220=1,IFERROR(INDEX(Summary!$H:$H,$AH220),0),0)</f>
        <v>0</v>
      </c>
      <c r="AA220" s="2">
        <f t="array" ref="AA220">IF($S220=1,IFERROR(INDEX(Summary!$I:$I,$AH220),0),0)</f>
        <v>0</v>
      </c>
      <c r="AB220" s="2">
        <f t="array" ref="AB220">IF($S220=1,IFERROR(INDEX(Summary!$J:$J,$AH220),0),0)</f>
        <v>0</v>
      </c>
      <c r="AC220" s="2">
        <f t="array" ref="AC220">IF($S220=1,IFERROR(INDEX(Summary!$K:$K,$AH220),0),0)</f>
        <v>0</v>
      </c>
      <c r="AD220" s="2">
        <f t="array" ref="AD220">IF($S220=1,IFERROR(INDEX(Summary!$L:$L,$AH220),0),0)</f>
        <v>0</v>
      </c>
      <c r="AE220" s="2">
        <f t="array" ref="AE220">IF($S220=1,IFERROR(INDEX(Summary!$M:$M,$AH220),0),0)</f>
        <v>0</v>
      </c>
      <c r="AF220" s="2">
        <f t="array" ref="AF220">IF($S220=1,IFERROR(INDEX(Summary!$N:$N,$AH220),0),0)</f>
        <v>0</v>
      </c>
      <c r="AG220">
        <f t="array" ref="AG220">IF($A220="","",IFERROR(INDEX(Summary!$BB:$BB,$AH220),0))</f>
        <v>10</v>
      </c>
      <c r="AH220">
        <f t="shared" si="35"/>
        <v>10</v>
      </c>
    </row>
    <row r="221" spans="1:34" hidden="1">
      <c r="A221" t="str">
        <f t="array" ref="A221">IFERROR(INDEX(Summary!$D:$D,$AH221)&amp;"","")</f>
        <v>FG00028</v>
      </c>
      <c r="B221" t="str">
        <f t="array" ref="B221">IF($A221="","",INDEX(Summary!$E:$E,$AH221))</f>
        <v>Bajra Atta 1kg</v>
      </c>
      <c r="C221" t="str">
        <f t="array" ref="C221">IF($A221="","",INDEX(Summary!$B:$B,$AH221))</f>
        <v>Atta</v>
      </c>
      <c r="D221" t="str">
        <f t="array" ref="D221">IF($A221="","",INDEX(Summary!$C:$C,$AH221))</f>
        <v>C6</v>
      </c>
      <c r="E221">
        <f t="array" ref="E221">IF($A221="","",INDEX(Summary!$F:$F,$AH221))</f>
        <v>1</v>
      </c>
      <c r="F221" t="str">
        <f t="array" ref="F221">IF($A221="","",INDEX(Summary!$BC:$BC,$AH221)&amp;"")</f>
        <v>P3 – Normal</v>
      </c>
      <c r="G221">
        <f t="shared" si="27"/>
        <v>3</v>
      </c>
      <c r="H221">
        <f t="shared" si="28"/>
        <v>0</v>
      </c>
      <c r="I221" t="str">
        <f t="array" ref="I221">IF($A221="","",IF(IFERROR(INDEX(Summary!$BA:$BA,$AH221),0)&lt;1,"Under 1 day",IF(INDEX(Summary!$BA:$BA,$AH221)&lt;3,"1-3 days",IF(INDEX(Summary!$BA:$BA,$AH221)&lt;7,"3-7 days","7+ days"))))</f>
        <v>Under 1 day</v>
      </c>
      <c r="J221" t="str">
        <f t="array" ref="J221">IF($A221="","",IF(IFERROR(INDEX(Summary!$AX:$AX,$AH221),0)&lt;0.25,"0-25%",IF(INDEX(Summary!$AX:$AX,$AH221)&lt;0.5,"25-50%",IF(INDEX(Summary!$AX:$AX,$AH221)&lt;0.75,"50-75%","75-100%"))))</f>
        <v>75-100%</v>
      </c>
      <c r="K221" t="str">
        <f t="array" ref="K221">IF($A221="","",INDEX(Summary!$AY:$AY,$AH221)&amp;"")</f>
        <v xml:space="preserve">RM Issue  stones , other grains </v>
      </c>
      <c r="L221" s="1">
        <f>IF($A221="","",Summary!$P$2+MOD(ROW()-2,30))</f>
        <v>46236</v>
      </c>
      <c r="M221">
        <f t="shared" si="29"/>
        <v>10</v>
      </c>
      <c r="N221">
        <f t="shared" si="30"/>
        <v>2</v>
      </c>
      <c r="O221" t="str">
        <f t="shared" si="31"/>
        <v>Aug-2026</v>
      </c>
      <c r="P221">
        <f t="shared" ca="1" si="32"/>
        <v>1</v>
      </c>
      <c r="Q221" s="2">
        <f t="array" ref="Q221">IF($A221="",0,IFERROR(INDEX(Summary!$P$3:$AS$67,$AH221-2,$M221),0))</f>
        <v>0</v>
      </c>
      <c r="R221" s="2" t="e">
        <f t="array" ref="R221">IF($A221="",0,ROUND(IFERROR(INDEX(Summary!$O:$O,$AH221),0)/30,0))</f>
        <v>#VALUE!</v>
      </c>
      <c r="S221">
        <f t="shared" si="33"/>
        <v>0</v>
      </c>
      <c r="T221" s="2">
        <f t="array" ref="T221">IF($S221=1,IFERROR(INDEX(Summary!$O:$O,$AH221),0),0)</f>
        <v>0</v>
      </c>
      <c r="U221" s="2">
        <f t="array" ref="U221">IF($S221=1,IFERROR(INDEX(Summary!$AT:$AT,$AH221),0),0)</f>
        <v>0</v>
      </c>
      <c r="V221" s="2">
        <f t="shared" si="34"/>
        <v>0</v>
      </c>
      <c r="W221" s="2">
        <f t="array" ref="W221">IF($S221=1,IFERROR(INDEX(Summary!$AZ:$AZ,$AH221),0),0)</f>
        <v>0</v>
      </c>
      <c r="X221" s="3">
        <f t="array" ref="X221">IF($S221=1,IFERROR(INDEX(Summary!$BA:$BA,$AH221),0),0)</f>
        <v>0</v>
      </c>
      <c r="Y221" s="2">
        <f t="array" ref="Y221">IF($S221=1,IFERROR(INDEX(Summary!$G:$G,$AH221),0),0)</f>
        <v>0</v>
      </c>
      <c r="Z221" s="2">
        <f t="array" ref="Z221">IF($S221=1,IFERROR(INDEX(Summary!$H:$H,$AH221),0),0)</f>
        <v>0</v>
      </c>
      <c r="AA221" s="2">
        <f t="array" ref="AA221">IF($S221=1,IFERROR(INDEX(Summary!$I:$I,$AH221),0),0)</f>
        <v>0</v>
      </c>
      <c r="AB221" s="2">
        <f t="array" ref="AB221">IF($S221=1,IFERROR(INDEX(Summary!$J:$J,$AH221),0),0)</f>
        <v>0</v>
      </c>
      <c r="AC221" s="2">
        <f t="array" ref="AC221">IF($S221=1,IFERROR(INDEX(Summary!$K:$K,$AH221),0),0)</f>
        <v>0</v>
      </c>
      <c r="AD221" s="2">
        <f t="array" ref="AD221">IF($S221=1,IFERROR(INDEX(Summary!$L:$L,$AH221),0),0)</f>
        <v>0</v>
      </c>
      <c r="AE221" s="2">
        <f t="array" ref="AE221">IF($S221=1,IFERROR(INDEX(Summary!$M:$M,$AH221),0),0)</f>
        <v>0</v>
      </c>
      <c r="AF221" s="2">
        <f t="array" ref="AF221">IF($S221=1,IFERROR(INDEX(Summary!$N:$N,$AH221),0),0)</f>
        <v>0</v>
      </c>
      <c r="AG221">
        <f t="array" ref="AG221">IF($A221="","",IFERROR(INDEX(Summary!$BB:$BB,$AH221),0))</f>
        <v>10</v>
      </c>
      <c r="AH221">
        <f t="shared" si="35"/>
        <v>10</v>
      </c>
    </row>
    <row r="222" spans="1:34" hidden="1">
      <c r="A222" t="str">
        <f t="array" ref="A222">IFERROR(INDEX(Summary!$D:$D,$AH222)&amp;"","")</f>
        <v>FG00028</v>
      </c>
      <c r="B222" t="str">
        <f t="array" ref="B222">IF($A222="","",INDEX(Summary!$E:$E,$AH222))</f>
        <v>Bajra Atta 1kg</v>
      </c>
      <c r="C222" t="str">
        <f t="array" ref="C222">IF($A222="","",INDEX(Summary!$B:$B,$AH222))</f>
        <v>Atta</v>
      </c>
      <c r="D222" t="str">
        <f t="array" ref="D222">IF($A222="","",INDEX(Summary!$C:$C,$AH222))</f>
        <v>C6</v>
      </c>
      <c r="E222">
        <f t="array" ref="E222">IF($A222="","",INDEX(Summary!$F:$F,$AH222))</f>
        <v>1</v>
      </c>
      <c r="F222" t="str">
        <f t="array" ref="F222">IF($A222="","",INDEX(Summary!$BC:$BC,$AH222)&amp;"")</f>
        <v>P3 – Normal</v>
      </c>
      <c r="G222">
        <f t="shared" si="27"/>
        <v>3</v>
      </c>
      <c r="H222">
        <f t="shared" si="28"/>
        <v>0</v>
      </c>
      <c r="I222" t="str">
        <f t="array" ref="I222">IF($A222="","",IF(IFERROR(INDEX(Summary!$BA:$BA,$AH222),0)&lt;1,"Under 1 day",IF(INDEX(Summary!$BA:$BA,$AH222)&lt;3,"1-3 days",IF(INDEX(Summary!$BA:$BA,$AH222)&lt;7,"3-7 days","7+ days"))))</f>
        <v>Under 1 day</v>
      </c>
      <c r="J222" t="str">
        <f t="array" ref="J222">IF($A222="","",IF(IFERROR(INDEX(Summary!$AX:$AX,$AH222),0)&lt;0.25,"0-25%",IF(INDEX(Summary!$AX:$AX,$AH222)&lt;0.5,"25-50%",IF(INDEX(Summary!$AX:$AX,$AH222)&lt;0.75,"50-75%","75-100%"))))</f>
        <v>75-100%</v>
      </c>
      <c r="K222" t="str">
        <f t="array" ref="K222">IF($A222="","",INDEX(Summary!$AY:$AY,$AH222)&amp;"")</f>
        <v xml:space="preserve">RM Issue  stones , other grains </v>
      </c>
      <c r="L222" s="1">
        <f>IF($A222="","",Summary!$P$2+MOD(ROW()-2,30))</f>
        <v>46237</v>
      </c>
      <c r="M222">
        <f t="shared" si="29"/>
        <v>11</v>
      </c>
      <c r="N222">
        <f t="shared" si="30"/>
        <v>3</v>
      </c>
      <c r="O222" t="str">
        <f t="shared" si="31"/>
        <v>Aug-2026</v>
      </c>
      <c r="P222">
        <f t="shared" ca="1" si="32"/>
        <v>1</v>
      </c>
      <c r="Q222" s="2">
        <f t="array" ref="Q222">IF($A222="",0,IFERROR(INDEX(Summary!$P$3:$AS$67,$AH222-2,$M222),0))</f>
        <v>0</v>
      </c>
      <c r="R222" s="2" t="e">
        <f t="array" ref="R222">IF($A222="",0,ROUND(IFERROR(INDEX(Summary!$O:$O,$AH222),0)/30,0))</f>
        <v>#VALUE!</v>
      </c>
      <c r="S222">
        <f t="shared" si="33"/>
        <v>0</v>
      </c>
      <c r="T222" s="2">
        <f t="array" ref="T222">IF($S222=1,IFERROR(INDEX(Summary!$O:$O,$AH222),0),0)</f>
        <v>0</v>
      </c>
      <c r="U222" s="2">
        <f t="array" ref="U222">IF($S222=1,IFERROR(INDEX(Summary!$AT:$AT,$AH222),0),0)</f>
        <v>0</v>
      </c>
      <c r="V222" s="2">
        <f t="shared" si="34"/>
        <v>0</v>
      </c>
      <c r="W222" s="2">
        <f t="array" ref="W222">IF($S222=1,IFERROR(INDEX(Summary!$AZ:$AZ,$AH222),0),0)</f>
        <v>0</v>
      </c>
      <c r="X222" s="3">
        <f t="array" ref="X222">IF($S222=1,IFERROR(INDEX(Summary!$BA:$BA,$AH222),0),0)</f>
        <v>0</v>
      </c>
      <c r="Y222" s="2">
        <f t="array" ref="Y222">IF($S222=1,IFERROR(INDEX(Summary!$G:$G,$AH222),0),0)</f>
        <v>0</v>
      </c>
      <c r="Z222" s="2">
        <f t="array" ref="Z222">IF($S222=1,IFERROR(INDEX(Summary!$H:$H,$AH222),0),0)</f>
        <v>0</v>
      </c>
      <c r="AA222" s="2">
        <f t="array" ref="AA222">IF($S222=1,IFERROR(INDEX(Summary!$I:$I,$AH222),0),0)</f>
        <v>0</v>
      </c>
      <c r="AB222" s="2">
        <f t="array" ref="AB222">IF($S222=1,IFERROR(INDEX(Summary!$J:$J,$AH222),0),0)</f>
        <v>0</v>
      </c>
      <c r="AC222" s="2">
        <f t="array" ref="AC222">IF($S222=1,IFERROR(INDEX(Summary!$K:$K,$AH222),0),0)</f>
        <v>0</v>
      </c>
      <c r="AD222" s="2">
        <f t="array" ref="AD222">IF($S222=1,IFERROR(INDEX(Summary!$L:$L,$AH222),0),0)</f>
        <v>0</v>
      </c>
      <c r="AE222" s="2">
        <f t="array" ref="AE222">IF($S222=1,IFERROR(INDEX(Summary!$M:$M,$AH222),0),0)</f>
        <v>0</v>
      </c>
      <c r="AF222" s="2">
        <f t="array" ref="AF222">IF($S222=1,IFERROR(INDEX(Summary!$N:$N,$AH222),0),0)</f>
        <v>0</v>
      </c>
      <c r="AG222">
        <f t="array" ref="AG222">IF($A222="","",IFERROR(INDEX(Summary!$BB:$BB,$AH222),0))</f>
        <v>10</v>
      </c>
      <c r="AH222">
        <f t="shared" si="35"/>
        <v>10</v>
      </c>
    </row>
    <row r="223" spans="1:34" hidden="1">
      <c r="A223" t="str">
        <f t="array" ref="A223">IFERROR(INDEX(Summary!$D:$D,$AH223)&amp;"","")</f>
        <v>FG00028</v>
      </c>
      <c r="B223" t="str">
        <f t="array" ref="B223">IF($A223="","",INDEX(Summary!$E:$E,$AH223))</f>
        <v>Bajra Atta 1kg</v>
      </c>
      <c r="C223" t="str">
        <f t="array" ref="C223">IF($A223="","",INDEX(Summary!$B:$B,$AH223))</f>
        <v>Atta</v>
      </c>
      <c r="D223" t="str">
        <f t="array" ref="D223">IF($A223="","",INDEX(Summary!$C:$C,$AH223))</f>
        <v>C6</v>
      </c>
      <c r="E223">
        <f t="array" ref="E223">IF($A223="","",INDEX(Summary!$F:$F,$AH223))</f>
        <v>1</v>
      </c>
      <c r="F223" t="str">
        <f t="array" ref="F223">IF($A223="","",INDEX(Summary!$BC:$BC,$AH223)&amp;"")</f>
        <v>P3 – Normal</v>
      </c>
      <c r="G223">
        <f t="shared" si="27"/>
        <v>3</v>
      </c>
      <c r="H223">
        <f t="shared" si="28"/>
        <v>0</v>
      </c>
      <c r="I223" t="str">
        <f t="array" ref="I223">IF($A223="","",IF(IFERROR(INDEX(Summary!$BA:$BA,$AH223),0)&lt;1,"Under 1 day",IF(INDEX(Summary!$BA:$BA,$AH223)&lt;3,"1-3 days",IF(INDEX(Summary!$BA:$BA,$AH223)&lt;7,"3-7 days","7+ days"))))</f>
        <v>Under 1 day</v>
      </c>
      <c r="J223" t="str">
        <f t="array" ref="J223">IF($A223="","",IF(IFERROR(INDEX(Summary!$AX:$AX,$AH223),0)&lt;0.25,"0-25%",IF(INDEX(Summary!$AX:$AX,$AH223)&lt;0.5,"25-50%",IF(INDEX(Summary!$AX:$AX,$AH223)&lt;0.75,"50-75%","75-100%"))))</f>
        <v>75-100%</v>
      </c>
      <c r="K223" t="str">
        <f t="array" ref="K223">IF($A223="","",INDEX(Summary!$AY:$AY,$AH223)&amp;"")</f>
        <v xml:space="preserve">RM Issue  stones , other grains </v>
      </c>
      <c r="L223" s="1">
        <f>IF($A223="","",Summary!$P$2+MOD(ROW()-2,30))</f>
        <v>46238</v>
      </c>
      <c r="M223">
        <f t="shared" si="29"/>
        <v>12</v>
      </c>
      <c r="N223">
        <f t="shared" si="30"/>
        <v>4</v>
      </c>
      <c r="O223" t="str">
        <f t="shared" si="31"/>
        <v>Aug-2026</v>
      </c>
      <c r="P223">
        <f t="shared" ca="1" si="32"/>
        <v>1</v>
      </c>
      <c r="Q223" s="2">
        <f t="array" ref="Q223">IF($A223="",0,IFERROR(INDEX(Summary!$P$3:$AS$67,$AH223-2,$M223),0))</f>
        <v>0</v>
      </c>
      <c r="R223" s="2" t="e">
        <f t="array" ref="R223">IF($A223="",0,ROUND(IFERROR(INDEX(Summary!$O:$O,$AH223),0)/30,0))</f>
        <v>#VALUE!</v>
      </c>
      <c r="S223">
        <f t="shared" si="33"/>
        <v>0</v>
      </c>
      <c r="T223" s="2">
        <f t="array" ref="T223">IF($S223=1,IFERROR(INDEX(Summary!$O:$O,$AH223),0),0)</f>
        <v>0</v>
      </c>
      <c r="U223" s="2">
        <f t="array" ref="U223">IF($S223=1,IFERROR(INDEX(Summary!$AT:$AT,$AH223),0),0)</f>
        <v>0</v>
      </c>
      <c r="V223" s="2">
        <f t="shared" si="34"/>
        <v>0</v>
      </c>
      <c r="W223" s="2">
        <f t="array" ref="W223">IF($S223=1,IFERROR(INDEX(Summary!$AZ:$AZ,$AH223),0),0)</f>
        <v>0</v>
      </c>
      <c r="X223" s="3">
        <f t="array" ref="X223">IF($S223=1,IFERROR(INDEX(Summary!$BA:$BA,$AH223),0),0)</f>
        <v>0</v>
      </c>
      <c r="Y223" s="2">
        <f t="array" ref="Y223">IF($S223=1,IFERROR(INDEX(Summary!$G:$G,$AH223),0),0)</f>
        <v>0</v>
      </c>
      <c r="Z223" s="2">
        <f t="array" ref="Z223">IF($S223=1,IFERROR(INDEX(Summary!$H:$H,$AH223),0),0)</f>
        <v>0</v>
      </c>
      <c r="AA223" s="2">
        <f t="array" ref="AA223">IF($S223=1,IFERROR(INDEX(Summary!$I:$I,$AH223),0),0)</f>
        <v>0</v>
      </c>
      <c r="AB223" s="2">
        <f t="array" ref="AB223">IF($S223=1,IFERROR(INDEX(Summary!$J:$J,$AH223),0),0)</f>
        <v>0</v>
      </c>
      <c r="AC223" s="2">
        <f t="array" ref="AC223">IF($S223=1,IFERROR(INDEX(Summary!$K:$K,$AH223),0),0)</f>
        <v>0</v>
      </c>
      <c r="AD223" s="2">
        <f t="array" ref="AD223">IF($S223=1,IFERROR(INDEX(Summary!$L:$L,$AH223),0),0)</f>
        <v>0</v>
      </c>
      <c r="AE223" s="2">
        <f t="array" ref="AE223">IF($S223=1,IFERROR(INDEX(Summary!$M:$M,$AH223),0),0)</f>
        <v>0</v>
      </c>
      <c r="AF223" s="2">
        <f t="array" ref="AF223">IF($S223=1,IFERROR(INDEX(Summary!$N:$N,$AH223),0),0)</f>
        <v>0</v>
      </c>
      <c r="AG223">
        <f t="array" ref="AG223">IF($A223="","",IFERROR(INDEX(Summary!$BB:$BB,$AH223),0))</f>
        <v>10</v>
      </c>
      <c r="AH223">
        <f t="shared" si="35"/>
        <v>10</v>
      </c>
    </row>
    <row r="224" spans="1:34" hidden="1">
      <c r="A224" t="str">
        <f t="array" ref="A224">IFERROR(INDEX(Summary!$D:$D,$AH224)&amp;"","")</f>
        <v>FG00028</v>
      </c>
      <c r="B224" t="str">
        <f t="array" ref="B224">IF($A224="","",INDEX(Summary!$E:$E,$AH224))</f>
        <v>Bajra Atta 1kg</v>
      </c>
      <c r="C224" t="str">
        <f t="array" ref="C224">IF($A224="","",INDEX(Summary!$B:$B,$AH224))</f>
        <v>Atta</v>
      </c>
      <c r="D224" t="str">
        <f t="array" ref="D224">IF($A224="","",INDEX(Summary!$C:$C,$AH224))</f>
        <v>C6</v>
      </c>
      <c r="E224">
        <f t="array" ref="E224">IF($A224="","",INDEX(Summary!$F:$F,$AH224))</f>
        <v>1</v>
      </c>
      <c r="F224" t="str">
        <f t="array" ref="F224">IF($A224="","",INDEX(Summary!$BC:$BC,$AH224)&amp;"")</f>
        <v>P3 – Normal</v>
      </c>
      <c r="G224">
        <f t="shared" si="27"/>
        <v>3</v>
      </c>
      <c r="H224">
        <f t="shared" si="28"/>
        <v>0</v>
      </c>
      <c r="I224" t="str">
        <f t="array" ref="I224">IF($A224="","",IF(IFERROR(INDEX(Summary!$BA:$BA,$AH224),0)&lt;1,"Under 1 day",IF(INDEX(Summary!$BA:$BA,$AH224)&lt;3,"1-3 days",IF(INDEX(Summary!$BA:$BA,$AH224)&lt;7,"3-7 days","7+ days"))))</f>
        <v>Under 1 day</v>
      </c>
      <c r="J224" t="str">
        <f t="array" ref="J224">IF($A224="","",IF(IFERROR(INDEX(Summary!$AX:$AX,$AH224),0)&lt;0.25,"0-25%",IF(INDEX(Summary!$AX:$AX,$AH224)&lt;0.5,"25-50%",IF(INDEX(Summary!$AX:$AX,$AH224)&lt;0.75,"50-75%","75-100%"))))</f>
        <v>75-100%</v>
      </c>
      <c r="K224" t="str">
        <f t="array" ref="K224">IF($A224="","",INDEX(Summary!$AY:$AY,$AH224)&amp;"")</f>
        <v xml:space="preserve">RM Issue  stones , other grains </v>
      </c>
      <c r="L224" s="1">
        <f>IF($A224="","",Summary!$P$2+MOD(ROW()-2,30))</f>
        <v>46239</v>
      </c>
      <c r="M224">
        <f t="shared" si="29"/>
        <v>13</v>
      </c>
      <c r="N224">
        <f t="shared" si="30"/>
        <v>5</v>
      </c>
      <c r="O224" t="str">
        <f t="shared" si="31"/>
        <v>Aug-2026</v>
      </c>
      <c r="P224">
        <f t="shared" ca="1" si="32"/>
        <v>1</v>
      </c>
      <c r="Q224" s="2">
        <f t="array" ref="Q224">IF($A224="",0,IFERROR(INDEX(Summary!$P$3:$AS$67,$AH224-2,$M224),0))</f>
        <v>0</v>
      </c>
      <c r="R224" s="2" t="e">
        <f t="array" ref="R224">IF($A224="",0,ROUND(IFERROR(INDEX(Summary!$O:$O,$AH224),0)/30,0))</f>
        <v>#VALUE!</v>
      </c>
      <c r="S224">
        <f t="shared" si="33"/>
        <v>0</v>
      </c>
      <c r="T224" s="2">
        <f t="array" ref="T224">IF($S224=1,IFERROR(INDEX(Summary!$O:$O,$AH224),0),0)</f>
        <v>0</v>
      </c>
      <c r="U224" s="2">
        <f t="array" ref="U224">IF($S224=1,IFERROR(INDEX(Summary!$AT:$AT,$AH224),0),0)</f>
        <v>0</v>
      </c>
      <c r="V224" s="2">
        <f t="shared" si="34"/>
        <v>0</v>
      </c>
      <c r="W224" s="2">
        <f t="array" ref="W224">IF($S224=1,IFERROR(INDEX(Summary!$AZ:$AZ,$AH224),0),0)</f>
        <v>0</v>
      </c>
      <c r="X224" s="3">
        <f t="array" ref="X224">IF($S224=1,IFERROR(INDEX(Summary!$BA:$BA,$AH224),0),0)</f>
        <v>0</v>
      </c>
      <c r="Y224" s="2">
        <f t="array" ref="Y224">IF($S224=1,IFERROR(INDEX(Summary!$G:$G,$AH224),0),0)</f>
        <v>0</v>
      </c>
      <c r="Z224" s="2">
        <f t="array" ref="Z224">IF($S224=1,IFERROR(INDEX(Summary!$H:$H,$AH224),0),0)</f>
        <v>0</v>
      </c>
      <c r="AA224" s="2">
        <f t="array" ref="AA224">IF($S224=1,IFERROR(INDEX(Summary!$I:$I,$AH224),0),0)</f>
        <v>0</v>
      </c>
      <c r="AB224" s="2">
        <f t="array" ref="AB224">IF($S224=1,IFERROR(INDEX(Summary!$J:$J,$AH224),0),0)</f>
        <v>0</v>
      </c>
      <c r="AC224" s="2">
        <f t="array" ref="AC224">IF($S224=1,IFERROR(INDEX(Summary!$K:$K,$AH224),0),0)</f>
        <v>0</v>
      </c>
      <c r="AD224" s="2">
        <f t="array" ref="AD224">IF($S224=1,IFERROR(INDEX(Summary!$L:$L,$AH224),0),0)</f>
        <v>0</v>
      </c>
      <c r="AE224" s="2">
        <f t="array" ref="AE224">IF($S224=1,IFERROR(INDEX(Summary!$M:$M,$AH224),0),0)</f>
        <v>0</v>
      </c>
      <c r="AF224" s="2">
        <f t="array" ref="AF224">IF($S224=1,IFERROR(INDEX(Summary!$N:$N,$AH224),0),0)</f>
        <v>0</v>
      </c>
      <c r="AG224">
        <f t="array" ref="AG224">IF($A224="","",IFERROR(INDEX(Summary!$BB:$BB,$AH224),0))</f>
        <v>10</v>
      </c>
      <c r="AH224">
        <f t="shared" si="35"/>
        <v>10</v>
      </c>
    </row>
    <row r="225" spans="1:34" hidden="1">
      <c r="A225" t="str">
        <f t="array" ref="A225">IFERROR(INDEX(Summary!$D:$D,$AH225)&amp;"","")</f>
        <v>FG00028</v>
      </c>
      <c r="B225" t="str">
        <f t="array" ref="B225">IF($A225="","",INDEX(Summary!$E:$E,$AH225))</f>
        <v>Bajra Atta 1kg</v>
      </c>
      <c r="C225" t="str">
        <f t="array" ref="C225">IF($A225="","",INDEX(Summary!$B:$B,$AH225))</f>
        <v>Atta</v>
      </c>
      <c r="D225" t="str">
        <f t="array" ref="D225">IF($A225="","",INDEX(Summary!$C:$C,$AH225))</f>
        <v>C6</v>
      </c>
      <c r="E225">
        <f t="array" ref="E225">IF($A225="","",INDEX(Summary!$F:$F,$AH225))</f>
        <v>1</v>
      </c>
      <c r="F225" t="str">
        <f t="array" ref="F225">IF($A225="","",INDEX(Summary!$BC:$BC,$AH225)&amp;"")</f>
        <v>P3 – Normal</v>
      </c>
      <c r="G225">
        <f t="shared" si="27"/>
        <v>3</v>
      </c>
      <c r="H225">
        <f t="shared" si="28"/>
        <v>0</v>
      </c>
      <c r="I225" t="str">
        <f t="array" ref="I225">IF($A225="","",IF(IFERROR(INDEX(Summary!$BA:$BA,$AH225),0)&lt;1,"Under 1 day",IF(INDEX(Summary!$BA:$BA,$AH225)&lt;3,"1-3 days",IF(INDEX(Summary!$BA:$BA,$AH225)&lt;7,"3-7 days","7+ days"))))</f>
        <v>Under 1 day</v>
      </c>
      <c r="J225" t="str">
        <f t="array" ref="J225">IF($A225="","",IF(IFERROR(INDEX(Summary!$AX:$AX,$AH225),0)&lt;0.25,"0-25%",IF(INDEX(Summary!$AX:$AX,$AH225)&lt;0.5,"25-50%",IF(INDEX(Summary!$AX:$AX,$AH225)&lt;0.75,"50-75%","75-100%"))))</f>
        <v>75-100%</v>
      </c>
      <c r="K225" t="str">
        <f t="array" ref="K225">IF($A225="","",INDEX(Summary!$AY:$AY,$AH225)&amp;"")</f>
        <v xml:space="preserve">RM Issue  stones , other grains </v>
      </c>
      <c r="L225" s="1">
        <f>IF($A225="","",Summary!$P$2+MOD(ROW()-2,30))</f>
        <v>46240</v>
      </c>
      <c r="M225">
        <f t="shared" si="29"/>
        <v>14</v>
      </c>
      <c r="N225">
        <f t="shared" si="30"/>
        <v>6</v>
      </c>
      <c r="O225" t="str">
        <f t="shared" si="31"/>
        <v>Aug-2026</v>
      </c>
      <c r="P225">
        <f t="shared" ca="1" si="32"/>
        <v>1</v>
      </c>
      <c r="Q225" s="2">
        <f t="array" ref="Q225">IF($A225="",0,IFERROR(INDEX(Summary!$P$3:$AS$67,$AH225-2,$M225),0))</f>
        <v>0</v>
      </c>
      <c r="R225" s="2" t="e">
        <f t="array" ref="R225">IF($A225="",0,ROUND(IFERROR(INDEX(Summary!$O:$O,$AH225),0)/30,0))</f>
        <v>#VALUE!</v>
      </c>
      <c r="S225">
        <f t="shared" si="33"/>
        <v>0</v>
      </c>
      <c r="T225" s="2">
        <f t="array" ref="T225">IF($S225=1,IFERROR(INDEX(Summary!$O:$O,$AH225),0),0)</f>
        <v>0</v>
      </c>
      <c r="U225" s="2">
        <f t="array" ref="U225">IF($S225=1,IFERROR(INDEX(Summary!$AT:$AT,$AH225),0),0)</f>
        <v>0</v>
      </c>
      <c r="V225" s="2">
        <f t="shared" si="34"/>
        <v>0</v>
      </c>
      <c r="W225" s="2">
        <f t="array" ref="W225">IF($S225=1,IFERROR(INDEX(Summary!$AZ:$AZ,$AH225),0),0)</f>
        <v>0</v>
      </c>
      <c r="X225" s="3">
        <f t="array" ref="X225">IF($S225=1,IFERROR(INDEX(Summary!$BA:$BA,$AH225),0),0)</f>
        <v>0</v>
      </c>
      <c r="Y225" s="2">
        <f t="array" ref="Y225">IF($S225=1,IFERROR(INDEX(Summary!$G:$G,$AH225),0),0)</f>
        <v>0</v>
      </c>
      <c r="Z225" s="2">
        <f t="array" ref="Z225">IF($S225=1,IFERROR(INDEX(Summary!$H:$H,$AH225),0),0)</f>
        <v>0</v>
      </c>
      <c r="AA225" s="2">
        <f t="array" ref="AA225">IF($S225=1,IFERROR(INDEX(Summary!$I:$I,$AH225),0),0)</f>
        <v>0</v>
      </c>
      <c r="AB225" s="2">
        <f t="array" ref="AB225">IF($S225=1,IFERROR(INDEX(Summary!$J:$J,$AH225),0),0)</f>
        <v>0</v>
      </c>
      <c r="AC225" s="2">
        <f t="array" ref="AC225">IF($S225=1,IFERROR(INDEX(Summary!$K:$K,$AH225),0),0)</f>
        <v>0</v>
      </c>
      <c r="AD225" s="2">
        <f t="array" ref="AD225">IF($S225=1,IFERROR(INDEX(Summary!$L:$L,$AH225),0),0)</f>
        <v>0</v>
      </c>
      <c r="AE225" s="2">
        <f t="array" ref="AE225">IF($S225=1,IFERROR(INDEX(Summary!$M:$M,$AH225),0),0)</f>
        <v>0</v>
      </c>
      <c r="AF225" s="2">
        <f t="array" ref="AF225">IF($S225=1,IFERROR(INDEX(Summary!$N:$N,$AH225),0),0)</f>
        <v>0</v>
      </c>
      <c r="AG225">
        <f t="array" ref="AG225">IF($A225="","",IFERROR(INDEX(Summary!$BB:$BB,$AH225),0))</f>
        <v>10</v>
      </c>
      <c r="AH225">
        <f t="shared" si="35"/>
        <v>10</v>
      </c>
    </row>
    <row r="226" spans="1:34" hidden="1">
      <c r="A226" t="str">
        <f t="array" ref="A226">IFERROR(INDEX(Summary!$D:$D,$AH226)&amp;"","")</f>
        <v>FG00028</v>
      </c>
      <c r="B226" t="str">
        <f t="array" ref="B226">IF($A226="","",INDEX(Summary!$E:$E,$AH226))</f>
        <v>Bajra Atta 1kg</v>
      </c>
      <c r="C226" t="str">
        <f t="array" ref="C226">IF($A226="","",INDEX(Summary!$B:$B,$AH226))</f>
        <v>Atta</v>
      </c>
      <c r="D226" t="str">
        <f t="array" ref="D226">IF($A226="","",INDEX(Summary!$C:$C,$AH226))</f>
        <v>C6</v>
      </c>
      <c r="E226">
        <f t="array" ref="E226">IF($A226="","",INDEX(Summary!$F:$F,$AH226))</f>
        <v>1</v>
      </c>
      <c r="F226" t="str">
        <f t="array" ref="F226">IF($A226="","",INDEX(Summary!$BC:$BC,$AH226)&amp;"")</f>
        <v>P3 – Normal</v>
      </c>
      <c r="G226">
        <f t="shared" si="27"/>
        <v>3</v>
      </c>
      <c r="H226">
        <f t="shared" si="28"/>
        <v>0</v>
      </c>
      <c r="I226" t="str">
        <f t="array" ref="I226">IF($A226="","",IF(IFERROR(INDEX(Summary!$BA:$BA,$AH226),0)&lt;1,"Under 1 day",IF(INDEX(Summary!$BA:$BA,$AH226)&lt;3,"1-3 days",IF(INDEX(Summary!$BA:$BA,$AH226)&lt;7,"3-7 days","7+ days"))))</f>
        <v>Under 1 day</v>
      </c>
      <c r="J226" t="str">
        <f t="array" ref="J226">IF($A226="","",IF(IFERROR(INDEX(Summary!$AX:$AX,$AH226),0)&lt;0.25,"0-25%",IF(INDEX(Summary!$AX:$AX,$AH226)&lt;0.5,"25-50%",IF(INDEX(Summary!$AX:$AX,$AH226)&lt;0.75,"50-75%","75-100%"))))</f>
        <v>75-100%</v>
      </c>
      <c r="K226" t="str">
        <f t="array" ref="K226">IF($A226="","",INDEX(Summary!$AY:$AY,$AH226)&amp;"")</f>
        <v xml:space="preserve">RM Issue  stones , other grains </v>
      </c>
      <c r="L226" s="1">
        <f>IF($A226="","",Summary!$P$2+MOD(ROW()-2,30))</f>
        <v>46241</v>
      </c>
      <c r="M226">
        <f t="shared" si="29"/>
        <v>15</v>
      </c>
      <c r="N226">
        <f t="shared" si="30"/>
        <v>7</v>
      </c>
      <c r="O226" t="str">
        <f t="shared" si="31"/>
        <v>Aug-2026</v>
      </c>
      <c r="P226">
        <f t="shared" ca="1" si="32"/>
        <v>1</v>
      </c>
      <c r="Q226" s="2">
        <f t="array" ref="Q226">IF($A226="",0,IFERROR(INDEX(Summary!$P$3:$AS$67,$AH226-2,$M226),0))</f>
        <v>0</v>
      </c>
      <c r="R226" s="2" t="e">
        <f t="array" ref="R226">IF($A226="",0,ROUND(IFERROR(INDEX(Summary!$O:$O,$AH226),0)/30,0))</f>
        <v>#VALUE!</v>
      </c>
      <c r="S226">
        <f t="shared" si="33"/>
        <v>0</v>
      </c>
      <c r="T226" s="2">
        <f t="array" ref="T226">IF($S226=1,IFERROR(INDEX(Summary!$O:$O,$AH226),0),0)</f>
        <v>0</v>
      </c>
      <c r="U226" s="2">
        <f t="array" ref="U226">IF($S226=1,IFERROR(INDEX(Summary!$AT:$AT,$AH226),0),0)</f>
        <v>0</v>
      </c>
      <c r="V226" s="2">
        <f t="shared" si="34"/>
        <v>0</v>
      </c>
      <c r="W226" s="2">
        <f t="array" ref="W226">IF($S226=1,IFERROR(INDEX(Summary!$AZ:$AZ,$AH226),0),0)</f>
        <v>0</v>
      </c>
      <c r="X226" s="3">
        <f t="array" ref="X226">IF($S226=1,IFERROR(INDEX(Summary!$BA:$BA,$AH226),0),0)</f>
        <v>0</v>
      </c>
      <c r="Y226" s="2">
        <f t="array" ref="Y226">IF($S226=1,IFERROR(INDEX(Summary!$G:$G,$AH226),0),0)</f>
        <v>0</v>
      </c>
      <c r="Z226" s="2">
        <f t="array" ref="Z226">IF($S226=1,IFERROR(INDEX(Summary!$H:$H,$AH226),0),0)</f>
        <v>0</v>
      </c>
      <c r="AA226" s="2">
        <f t="array" ref="AA226">IF($S226=1,IFERROR(INDEX(Summary!$I:$I,$AH226),0),0)</f>
        <v>0</v>
      </c>
      <c r="AB226" s="2">
        <f t="array" ref="AB226">IF($S226=1,IFERROR(INDEX(Summary!$J:$J,$AH226),0),0)</f>
        <v>0</v>
      </c>
      <c r="AC226" s="2">
        <f t="array" ref="AC226">IF($S226=1,IFERROR(INDEX(Summary!$K:$K,$AH226),0),0)</f>
        <v>0</v>
      </c>
      <c r="AD226" s="2">
        <f t="array" ref="AD226">IF($S226=1,IFERROR(INDEX(Summary!$L:$L,$AH226),0),0)</f>
        <v>0</v>
      </c>
      <c r="AE226" s="2">
        <f t="array" ref="AE226">IF($S226=1,IFERROR(INDEX(Summary!$M:$M,$AH226),0),0)</f>
        <v>0</v>
      </c>
      <c r="AF226" s="2">
        <f t="array" ref="AF226">IF($S226=1,IFERROR(INDEX(Summary!$N:$N,$AH226),0),0)</f>
        <v>0</v>
      </c>
      <c r="AG226">
        <f t="array" ref="AG226">IF($A226="","",IFERROR(INDEX(Summary!$BB:$BB,$AH226),0))</f>
        <v>10</v>
      </c>
      <c r="AH226">
        <f t="shared" si="35"/>
        <v>10</v>
      </c>
    </row>
    <row r="227" spans="1:34" hidden="1">
      <c r="A227" t="str">
        <f t="array" ref="A227">IFERROR(INDEX(Summary!$D:$D,$AH227)&amp;"","")</f>
        <v>FG00028</v>
      </c>
      <c r="B227" t="str">
        <f t="array" ref="B227">IF($A227="","",INDEX(Summary!$E:$E,$AH227))</f>
        <v>Bajra Atta 1kg</v>
      </c>
      <c r="C227" t="str">
        <f t="array" ref="C227">IF($A227="","",INDEX(Summary!$B:$B,$AH227))</f>
        <v>Atta</v>
      </c>
      <c r="D227" t="str">
        <f t="array" ref="D227">IF($A227="","",INDEX(Summary!$C:$C,$AH227))</f>
        <v>C6</v>
      </c>
      <c r="E227">
        <f t="array" ref="E227">IF($A227="","",INDEX(Summary!$F:$F,$AH227))</f>
        <v>1</v>
      </c>
      <c r="F227" t="str">
        <f t="array" ref="F227">IF($A227="","",INDEX(Summary!$BC:$BC,$AH227)&amp;"")</f>
        <v>P3 – Normal</v>
      </c>
      <c r="G227">
        <f t="shared" si="27"/>
        <v>3</v>
      </c>
      <c r="H227">
        <f t="shared" si="28"/>
        <v>0</v>
      </c>
      <c r="I227" t="str">
        <f t="array" ref="I227">IF($A227="","",IF(IFERROR(INDEX(Summary!$BA:$BA,$AH227),0)&lt;1,"Under 1 day",IF(INDEX(Summary!$BA:$BA,$AH227)&lt;3,"1-3 days",IF(INDEX(Summary!$BA:$BA,$AH227)&lt;7,"3-7 days","7+ days"))))</f>
        <v>Under 1 day</v>
      </c>
      <c r="J227" t="str">
        <f t="array" ref="J227">IF($A227="","",IF(IFERROR(INDEX(Summary!$AX:$AX,$AH227),0)&lt;0.25,"0-25%",IF(INDEX(Summary!$AX:$AX,$AH227)&lt;0.5,"25-50%",IF(INDEX(Summary!$AX:$AX,$AH227)&lt;0.75,"50-75%","75-100%"))))</f>
        <v>75-100%</v>
      </c>
      <c r="K227" t="str">
        <f t="array" ref="K227">IF($A227="","",INDEX(Summary!$AY:$AY,$AH227)&amp;"")</f>
        <v xml:space="preserve">RM Issue  stones , other grains </v>
      </c>
      <c r="L227" s="1">
        <f>IF($A227="","",Summary!$P$2+MOD(ROW()-2,30))</f>
        <v>46242</v>
      </c>
      <c r="M227">
        <f t="shared" si="29"/>
        <v>16</v>
      </c>
      <c r="N227">
        <f t="shared" si="30"/>
        <v>8</v>
      </c>
      <c r="O227" t="str">
        <f t="shared" si="31"/>
        <v>Aug-2026</v>
      </c>
      <c r="P227">
        <f t="shared" ca="1" si="32"/>
        <v>1</v>
      </c>
      <c r="Q227" s="2">
        <f t="array" ref="Q227">IF($A227="",0,IFERROR(INDEX(Summary!$P$3:$AS$67,$AH227-2,$M227),0))</f>
        <v>0</v>
      </c>
      <c r="R227" s="2" t="e">
        <f t="array" ref="R227">IF($A227="",0,ROUND(IFERROR(INDEX(Summary!$O:$O,$AH227),0)/30,0))</f>
        <v>#VALUE!</v>
      </c>
      <c r="S227">
        <f t="shared" si="33"/>
        <v>0</v>
      </c>
      <c r="T227" s="2">
        <f t="array" ref="T227">IF($S227=1,IFERROR(INDEX(Summary!$O:$O,$AH227),0),0)</f>
        <v>0</v>
      </c>
      <c r="U227" s="2">
        <f t="array" ref="U227">IF($S227=1,IFERROR(INDEX(Summary!$AT:$AT,$AH227),0),0)</f>
        <v>0</v>
      </c>
      <c r="V227" s="2">
        <f t="shared" si="34"/>
        <v>0</v>
      </c>
      <c r="W227" s="2">
        <f t="array" ref="W227">IF($S227=1,IFERROR(INDEX(Summary!$AZ:$AZ,$AH227),0),0)</f>
        <v>0</v>
      </c>
      <c r="X227" s="3">
        <f t="array" ref="X227">IF($S227=1,IFERROR(INDEX(Summary!$BA:$BA,$AH227),0),0)</f>
        <v>0</v>
      </c>
      <c r="Y227" s="2">
        <f t="array" ref="Y227">IF($S227=1,IFERROR(INDEX(Summary!$G:$G,$AH227),0),0)</f>
        <v>0</v>
      </c>
      <c r="Z227" s="2">
        <f t="array" ref="Z227">IF($S227=1,IFERROR(INDEX(Summary!$H:$H,$AH227),0),0)</f>
        <v>0</v>
      </c>
      <c r="AA227" s="2">
        <f t="array" ref="AA227">IF($S227=1,IFERROR(INDEX(Summary!$I:$I,$AH227),0),0)</f>
        <v>0</v>
      </c>
      <c r="AB227" s="2">
        <f t="array" ref="AB227">IF($S227=1,IFERROR(INDEX(Summary!$J:$J,$AH227),0),0)</f>
        <v>0</v>
      </c>
      <c r="AC227" s="2">
        <f t="array" ref="AC227">IF($S227=1,IFERROR(INDEX(Summary!$K:$K,$AH227),0),0)</f>
        <v>0</v>
      </c>
      <c r="AD227" s="2">
        <f t="array" ref="AD227">IF($S227=1,IFERROR(INDEX(Summary!$L:$L,$AH227),0),0)</f>
        <v>0</v>
      </c>
      <c r="AE227" s="2">
        <f t="array" ref="AE227">IF($S227=1,IFERROR(INDEX(Summary!$M:$M,$AH227),0),0)</f>
        <v>0</v>
      </c>
      <c r="AF227" s="2">
        <f t="array" ref="AF227">IF($S227=1,IFERROR(INDEX(Summary!$N:$N,$AH227),0),0)</f>
        <v>0</v>
      </c>
      <c r="AG227">
        <f t="array" ref="AG227">IF($A227="","",IFERROR(INDEX(Summary!$BB:$BB,$AH227),0))</f>
        <v>10</v>
      </c>
      <c r="AH227">
        <f t="shared" si="35"/>
        <v>10</v>
      </c>
    </row>
    <row r="228" spans="1:34" hidden="1">
      <c r="A228" t="str">
        <f t="array" ref="A228">IFERROR(INDEX(Summary!$D:$D,$AH228)&amp;"","")</f>
        <v>FG00028</v>
      </c>
      <c r="B228" t="str">
        <f t="array" ref="B228">IF($A228="","",INDEX(Summary!$E:$E,$AH228))</f>
        <v>Bajra Atta 1kg</v>
      </c>
      <c r="C228" t="str">
        <f t="array" ref="C228">IF($A228="","",INDEX(Summary!$B:$B,$AH228))</f>
        <v>Atta</v>
      </c>
      <c r="D228" t="str">
        <f t="array" ref="D228">IF($A228="","",INDEX(Summary!$C:$C,$AH228))</f>
        <v>C6</v>
      </c>
      <c r="E228">
        <f t="array" ref="E228">IF($A228="","",INDEX(Summary!$F:$F,$AH228))</f>
        <v>1</v>
      </c>
      <c r="F228" t="str">
        <f t="array" ref="F228">IF($A228="","",INDEX(Summary!$BC:$BC,$AH228)&amp;"")</f>
        <v>P3 – Normal</v>
      </c>
      <c r="G228">
        <f t="shared" si="27"/>
        <v>3</v>
      </c>
      <c r="H228">
        <f t="shared" si="28"/>
        <v>0</v>
      </c>
      <c r="I228" t="str">
        <f t="array" ref="I228">IF($A228="","",IF(IFERROR(INDEX(Summary!$BA:$BA,$AH228),0)&lt;1,"Under 1 day",IF(INDEX(Summary!$BA:$BA,$AH228)&lt;3,"1-3 days",IF(INDEX(Summary!$BA:$BA,$AH228)&lt;7,"3-7 days","7+ days"))))</f>
        <v>Under 1 day</v>
      </c>
      <c r="J228" t="str">
        <f t="array" ref="J228">IF($A228="","",IF(IFERROR(INDEX(Summary!$AX:$AX,$AH228),0)&lt;0.25,"0-25%",IF(INDEX(Summary!$AX:$AX,$AH228)&lt;0.5,"25-50%",IF(INDEX(Summary!$AX:$AX,$AH228)&lt;0.75,"50-75%","75-100%"))))</f>
        <v>75-100%</v>
      </c>
      <c r="K228" t="str">
        <f t="array" ref="K228">IF($A228="","",INDEX(Summary!$AY:$AY,$AH228)&amp;"")</f>
        <v xml:space="preserve">RM Issue  stones , other grains </v>
      </c>
      <c r="L228" s="1">
        <f>IF($A228="","",Summary!$P$2+MOD(ROW()-2,30))</f>
        <v>46243</v>
      </c>
      <c r="M228">
        <f t="shared" si="29"/>
        <v>17</v>
      </c>
      <c r="N228">
        <f t="shared" si="30"/>
        <v>9</v>
      </c>
      <c r="O228" t="str">
        <f t="shared" si="31"/>
        <v>Aug-2026</v>
      </c>
      <c r="P228">
        <f t="shared" ca="1" si="32"/>
        <v>1</v>
      </c>
      <c r="Q228" s="2">
        <f t="array" ref="Q228">IF($A228="",0,IFERROR(INDEX(Summary!$P$3:$AS$67,$AH228-2,$M228),0))</f>
        <v>0</v>
      </c>
      <c r="R228" s="2" t="e">
        <f t="array" ref="R228">IF($A228="",0,ROUND(IFERROR(INDEX(Summary!$O:$O,$AH228),0)/30,0))</f>
        <v>#VALUE!</v>
      </c>
      <c r="S228">
        <f t="shared" si="33"/>
        <v>0</v>
      </c>
      <c r="T228" s="2">
        <f t="array" ref="T228">IF($S228=1,IFERROR(INDEX(Summary!$O:$O,$AH228),0),0)</f>
        <v>0</v>
      </c>
      <c r="U228" s="2">
        <f t="array" ref="U228">IF($S228=1,IFERROR(INDEX(Summary!$AT:$AT,$AH228),0),0)</f>
        <v>0</v>
      </c>
      <c r="V228" s="2">
        <f t="shared" si="34"/>
        <v>0</v>
      </c>
      <c r="W228" s="2">
        <f t="array" ref="W228">IF($S228=1,IFERROR(INDEX(Summary!$AZ:$AZ,$AH228),0),0)</f>
        <v>0</v>
      </c>
      <c r="X228" s="3">
        <f t="array" ref="X228">IF($S228=1,IFERROR(INDEX(Summary!$BA:$BA,$AH228),0),0)</f>
        <v>0</v>
      </c>
      <c r="Y228" s="2">
        <f t="array" ref="Y228">IF($S228=1,IFERROR(INDEX(Summary!$G:$G,$AH228),0),0)</f>
        <v>0</v>
      </c>
      <c r="Z228" s="2">
        <f t="array" ref="Z228">IF($S228=1,IFERROR(INDEX(Summary!$H:$H,$AH228),0),0)</f>
        <v>0</v>
      </c>
      <c r="AA228" s="2">
        <f t="array" ref="AA228">IF($S228=1,IFERROR(INDEX(Summary!$I:$I,$AH228),0),0)</f>
        <v>0</v>
      </c>
      <c r="AB228" s="2">
        <f t="array" ref="AB228">IF($S228=1,IFERROR(INDEX(Summary!$J:$J,$AH228),0),0)</f>
        <v>0</v>
      </c>
      <c r="AC228" s="2">
        <f t="array" ref="AC228">IF($S228=1,IFERROR(INDEX(Summary!$K:$K,$AH228),0),0)</f>
        <v>0</v>
      </c>
      <c r="AD228" s="2">
        <f t="array" ref="AD228">IF($S228=1,IFERROR(INDEX(Summary!$L:$L,$AH228),0),0)</f>
        <v>0</v>
      </c>
      <c r="AE228" s="2">
        <f t="array" ref="AE228">IF($S228=1,IFERROR(INDEX(Summary!$M:$M,$AH228),0),0)</f>
        <v>0</v>
      </c>
      <c r="AF228" s="2">
        <f t="array" ref="AF228">IF($S228=1,IFERROR(INDEX(Summary!$N:$N,$AH228),0),0)</f>
        <v>0</v>
      </c>
      <c r="AG228">
        <f t="array" ref="AG228">IF($A228="","",IFERROR(INDEX(Summary!$BB:$BB,$AH228),0))</f>
        <v>10</v>
      </c>
      <c r="AH228">
        <f t="shared" si="35"/>
        <v>10</v>
      </c>
    </row>
    <row r="229" spans="1:34" hidden="1">
      <c r="A229" t="str">
        <f t="array" ref="A229">IFERROR(INDEX(Summary!$D:$D,$AH229)&amp;"","")</f>
        <v>FG00028</v>
      </c>
      <c r="B229" t="str">
        <f t="array" ref="B229">IF($A229="","",INDEX(Summary!$E:$E,$AH229))</f>
        <v>Bajra Atta 1kg</v>
      </c>
      <c r="C229" t="str">
        <f t="array" ref="C229">IF($A229="","",INDEX(Summary!$B:$B,$AH229))</f>
        <v>Atta</v>
      </c>
      <c r="D229" t="str">
        <f t="array" ref="D229">IF($A229="","",INDEX(Summary!$C:$C,$AH229))</f>
        <v>C6</v>
      </c>
      <c r="E229">
        <f t="array" ref="E229">IF($A229="","",INDEX(Summary!$F:$F,$AH229))</f>
        <v>1</v>
      </c>
      <c r="F229" t="str">
        <f t="array" ref="F229">IF($A229="","",INDEX(Summary!$BC:$BC,$AH229)&amp;"")</f>
        <v>P3 – Normal</v>
      </c>
      <c r="G229">
        <f t="shared" si="27"/>
        <v>3</v>
      </c>
      <c r="H229">
        <f t="shared" si="28"/>
        <v>0</v>
      </c>
      <c r="I229" t="str">
        <f t="array" ref="I229">IF($A229="","",IF(IFERROR(INDEX(Summary!$BA:$BA,$AH229),0)&lt;1,"Under 1 day",IF(INDEX(Summary!$BA:$BA,$AH229)&lt;3,"1-3 days",IF(INDEX(Summary!$BA:$BA,$AH229)&lt;7,"3-7 days","7+ days"))))</f>
        <v>Under 1 day</v>
      </c>
      <c r="J229" t="str">
        <f t="array" ref="J229">IF($A229="","",IF(IFERROR(INDEX(Summary!$AX:$AX,$AH229),0)&lt;0.25,"0-25%",IF(INDEX(Summary!$AX:$AX,$AH229)&lt;0.5,"25-50%",IF(INDEX(Summary!$AX:$AX,$AH229)&lt;0.75,"50-75%","75-100%"))))</f>
        <v>75-100%</v>
      </c>
      <c r="K229" t="str">
        <f t="array" ref="K229">IF($A229="","",INDEX(Summary!$AY:$AY,$AH229)&amp;"")</f>
        <v xml:space="preserve">RM Issue  stones , other grains </v>
      </c>
      <c r="L229" s="1">
        <f>IF($A229="","",Summary!$P$2+MOD(ROW()-2,30))</f>
        <v>46244</v>
      </c>
      <c r="M229">
        <f t="shared" si="29"/>
        <v>18</v>
      </c>
      <c r="N229">
        <f t="shared" si="30"/>
        <v>10</v>
      </c>
      <c r="O229" t="str">
        <f t="shared" si="31"/>
        <v>Aug-2026</v>
      </c>
      <c r="P229">
        <f t="shared" ca="1" si="32"/>
        <v>1</v>
      </c>
      <c r="Q229" s="2">
        <f t="array" ref="Q229">IF($A229="",0,IFERROR(INDEX(Summary!$P$3:$AS$67,$AH229-2,$M229),0))</f>
        <v>0</v>
      </c>
      <c r="R229" s="2" t="e">
        <f t="array" ref="R229">IF($A229="",0,ROUND(IFERROR(INDEX(Summary!$O:$O,$AH229),0)/30,0))</f>
        <v>#VALUE!</v>
      </c>
      <c r="S229">
        <f t="shared" si="33"/>
        <v>0</v>
      </c>
      <c r="T229" s="2">
        <f t="array" ref="T229">IF($S229=1,IFERROR(INDEX(Summary!$O:$O,$AH229),0),0)</f>
        <v>0</v>
      </c>
      <c r="U229" s="2">
        <f t="array" ref="U229">IF($S229=1,IFERROR(INDEX(Summary!$AT:$AT,$AH229),0),0)</f>
        <v>0</v>
      </c>
      <c r="V229" s="2">
        <f t="shared" si="34"/>
        <v>0</v>
      </c>
      <c r="W229" s="2">
        <f t="array" ref="W229">IF($S229=1,IFERROR(INDEX(Summary!$AZ:$AZ,$AH229),0),0)</f>
        <v>0</v>
      </c>
      <c r="X229" s="3">
        <f t="array" ref="X229">IF($S229=1,IFERROR(INDEX(Summary!$BA:$BA,$AH229),0),0)</f>
        <v>0</v>
      </c>
      <c r="Y229" s="2">
        <f t="array" ref="Y229">IF($S229=1,IFERROR(INDEX(Summary!$G:$G,$AH229),0),0)</f>
        <v>0</v>
      </c>
      <c r="Z229" s="2">
        <f t="array" ref="Z229">IF($S229=1,IFERROR(INDEX(Summary!$H:$H,$AH229),0),0)</f>
        <v>0</v>
      </c>
      <c r="AA229" s="2">
        <f t="array" ref="AA229">IF($S229=1,IFERROR(INDEX(Summary!$I:$I,$AH229),0),0)</f>
        <v>0</v>
      </c>
      <c r="AB229" s="2">
        <f t="array" ref="AB229">IF($S229=1,IFERROR(INDEX(Summary!$J:$J,$AH229),0),0)</f>
        <v>0</v>
      </c>
      <c r="AC229" s="2">
        <f t="array" ref="AC229">IF($S229=1,IFERROR(INDEX(Summary!$K:$K,$AH229),0),0)</f>
        <v>0</v>
      </c>
      <c r="AD229" s="2">
        <f t="array" ref="AD229">IF($S229=1,IFERROR(INDEX(Summary!$L:$L,$AH229),0),0)</f>
        <v>0</v>
      </c>
      <c r="AE229" s="2">
        <f t="array" ref="AE229">IF($S229=1,IFERROR(INDEX(Summary!$M:$M,$AH229),0),0)</f>
        <v>0</v>
      </c>
      <c r="AF229" s="2">
        <f t="array" ref="AF229">IF($S229=1,IFERROR(INDEX(Summary!$N:$N,$AH229),0),0)</f>
        <v>0</v>
      </c>
      <c r="AG229">
        <f t="array" ref="AG229">IF($A229="","",IFERROR(INDEX(Summary!$BB:$BB,$AH229),0))</f>
        <v>10</v>
      </c>
      <c r="AH229">
        <f t="shared" si="35"/>
        <v>10</v>
      </c>
    </row>
    <row r="230" spans="1:34" hidden="1">
      <c r="A230" t="str">
        <f t="array" ref="A230">IFERROR(INDEX(Summary!$D:$D,$AH230)&amp;"","")</f>
        <v>FG00028</v>
      </c>
      <c r="B230" t="str">
        <f t="array" ref="B230">IF($A230="","",INDEX(Summary!$E:$E,$AH230))</f>
        <v>Bajra Atta 1kg</v>
      </c>
      <c r="C230" t="str">
        <f t="array" ref="C230">IF($A230="","",INDEX(Summary!$B:$B,$AH230))</f>
        <v>Atta</v>
      </c>
      <c r="D230" t="str">
        <f t="array" ref="D230">IF($A230="","",INDEX(Summary!$C:$C,$AH230))</f>
        <v>C6</v>
      </c>
      <c r="E230">
        <f t="array" ref="E230">IF($A230="","",INDEX(Summary!$F:$F,$AH230))</f>
        <v>1</v>
      </c>
      <c r="F230" t="str">
        <f t="array" ref="F230">IF($A230="","",INDEX(Summary!$BC:$BC,$AH230)&amp;"")</f>
        <v>P3 – Normal</v>
      </c>
      <c r="G230">
        <f t="shared" si="27"/>
        <v>3</v>
      </c>
      <c r="H230">
        <f t="shared" si="28"/>
        <v>0</v>
      </c>
      <c r="I230" t="str">
        <f t="array" ref="I230">IF($A230="","",IF(IFERROR(INDEX(Summary!$BA:$BA,$AH230),0)&lt;1,"Under 1 day",IF(INDEX(Summary!$BA:$BA,$AH230)&lt;3,"1-3 days",IF(INDEX(Summary!$BA:$BA,$AH230)&lt;7,"3-7 days","7+ days"))))</f>
        <v>Under 1 day</v>
      </c>
      <c r="J230" t="str">
        <f t="array" ref="J230">IF($A230="","",IF(IFERROR(INDEX(Summary!$AX:$AX,$AH230),0)&lt;0.25,"0-25%",IF(INDEX(Summary!$AX:$AX,$AH230)&lt;0.5,"25-50%",IF(INDEX(Summary!$AX:$AX,$AH230)&lt;0.75,"50-75%","75-100%"))))</f>
        <v>75-100%</v>
      </c>
      <c r="K230" t="str">
        <f t="array" ref="K230">IF($A230="","",INDEX(Summary!$AY:$AY,$AH230)&amp;"")</f>
        <v xml:space="preserve">RM Issue  stones , other grains </v>
      </c>
      <c r="L230" s="1">
        <f>IF($A230="","",Summary!$P$2+MOD(ROW()-2,30))</f>
        <v>46245</v>
      </c>
      <c r="M230">
        <f t="shared" si="29"/>
        <v>19</v>
      </c>
      <c r="N230">
        <f t="shared" si="30"/>
        <v>11</v>
      </c>
      <c r="O230" t="str">
        <f t="shared" si="31"/>
        <v>Aug-2026</v>
      </c>
      <c r="P230">
        <f t="shared" ca="1" si="32"/>
        <v>1</v>
      </c>
      <c r="Q230" s="2">
        <f t="array" ref="Q230">IF($A230="",0,IFERROR(INDEX(Summary!$P$3:$AS$67,$AH230-2,$M230),0))</f>
        <v>138</v>
      </c>
      <c r="R230" s="2" t="e">
        <f t="array" ref="R230">IF($A230="",0,ROUND(IFERROR(INDEX(Summary!$O:$O,$AH230),0)/30,0))</f>
        <v>#VALUE!</v>
      </c>
      <c r="S230">
        <f t="shared" si="33"/>
        <v>0</v>
      </c>
      <c r="T230" s="2">
        <f t="array" ref="T230">IF($S230=1,IFERROR(INDEX(Summary!$O:$O,$AH230),0),0)</f>
        <v>0</v>
      </c>
      <c r="U230" s="2">
        <f t="array" ref="U230">IF($S230=1,IFERROR(INDEX(Summary!$AT:$AT,$AH230),0),0)</f>
        <v>0</v>
      </c>
      <c r="V230" s="2">
        <f t="shared" si="34"/>
        <v>0</v>
      </c>
      <c r="W230" s="2">
        <f t="array" ref="W230">IF($S230=1,IFERROR(INDEX(Summary!$AZ:$AZ,$AH230),0),0)</f>
        <v>0</v>
      </c>
      <c r="X230" s="3">
        <f t="array" ref="X230">IF($S230=1,IFERROR(INDEX(Summary!$BA:$BA,$AH230),0),0)</f>
        <v>0</v>
      </c>
      <c r="Y230" s="2">
        <f t="array" ref="Y230">IF($S230=1,IFERROR(INDEX(Summary!$G:$G,$AH230),0),0)</f>
        <v>0</v>
      </c>
      <c r="Z230" s="2">
        <f t="array" ref="Z230">IF($S230=1,IFERROR(INDEX(Summary!$H:$H,$AH230),0),0)</f>
        <v>0</v>
      </c>
      <c r="AA230" s="2">
        <f t="array" ref="AA230">IF($S230=1,IFERROR(INDEX(Summary!$I:$I,$AH230),0),0)</f>
        <v>0</v>
      </c>
      <c r="AB230" s="2">
        <f t="array" ref="AB230">IF($S230=1,IFERROR(INDEX(Summary!$J:$J,$AH230),0),0)</f>
        <v>0</v>
      </c>
      <c r="AC230" s="2">
        <f t="array" ref="AC230">IF($S230=1,IFERROR(INDEX(Summary!$K:$K,$AH230),0),0)</f>
        <v>0</v>
      </c>
      <c r="AD230" s="2">
        <f t="array" ref="AD230">IF($S230=1,IFERROR(INDEX(Summary!$L:$L,$AH230),0),0)</f>
        <v>0</v>
      </c>
      <c r="AE230" s="2">
        <f t="array" ref="AE230">IF($S230=1,IFERROR(INDEX(Summary!$M:$M,$AH230),0),0)</f>
        <v>0</v>
      </c>
      <c r="AF230" s="2">
        <f t="array" ref="AF230">IF($S230=1,IFERROR(INDEX(Summary!$N:$N,$AH230),0),0)</f>
        <v>0</v>
      </c>
      <c r="AG230">
        <f t="array" ref="AG230">IF($A230="","",IFERROR(INDEX(Summary!$BB:$BB,$AH230),0))</f>
        <v>10</v>
      </c>
      <c r="AH230">
        <f t="shared" si="35"/>
        <v>10</v>
      </c>
    </row>
    <row r="231" spans="1:34" hidden="1">
      <c r="A231" t="str">
        <f t="array" ref="A231">IFERROR(INDEX(Summary!$D:$D,$AH231)&amp;"","")</f>
        <v>FG00028</v>
      </c>
      <c r="B231" t="str">
        <f t="array" ref="B231">IF($A231="","",INDEX(Summary!$E:$E,$AH231))</f>
        <v>Bajra Atta 1kg</v>
      </c>
      <c r="C231" t="str">
        <f t="array" ref="C231">IF($A231="","",INDEX(Summary!$B:$B,$AH231))</f>
        <v>Atta</v>
      </c>
      <c r="D231" t="str">
        <f t="array" ref="D231">IF($A231="","",INDEX(Summary!$C:$C,$AH231))</f>
        <v>C6</v>
      </c>
      <c r="E231">
        <f t="array" ref="E231">IF($A231="","",INDEX(Summary!$F:$F,$AH231))</f>
        <v>1</v>
      </c>
      <c r="F231" t="str">
        <f t="array" ref="F231">IF($A231="","",INDEX(Summary!$BC:$BC,$AH231)&amp;"")</f>
        <v>P3 – Normal</v>
      </c>
      <c r="G231">
        <f t="shared" si="27"/>
        <v>3</v>
      </c>
      <c r="H231">
        <f t="shared" si="28"/>
        <v>0</v>
      </c>
      <c r="I231" t="str">
        <f t="array" ref="I231">IF($A231="","",IF(IFERROR(INDEX(Summary!$BA:$BA,$AH231),0)&lt;1,"Under 1 day",IF(INDEX(Summary!$BA:$BA,$AH231)&lt;3,"1-3 days",IF(INDEX(Summary!$BA:$BA,$AH231)&lt;7,"3-7 days","7+ days"))))</f>
        <v>Under 1 day</v>
      </c>
      <c r="J231" t="str">
        <f t="array" ref="J231">IF($A231="","",IF(IFERROR(INDEX(Summary!$AX:$AX,$AH231),0)&lt;0.25,"0-25%",IF(INDEX(Summary!$AX:$AX,$AH231)&lt;0.5,"25-50%",IF(INDEX(Summary!$AX:$AX,$AH231)&lt;0.75,"50-75%","75-100%"))))</f>
        <v>75-100%</v>
      </c>
      <c r="K231" t="str">
        <f t="array" ref="K231">IF($A231="","",INDEX(Summary!$AY:$AY,$AH231)&amp;"")</f>
        <v xml:space="preserve">RM Issue  stones , other grains </v>
      </c>
      <c r="L231" s="1">
        <f>IF($A231="","",Summary!$P$2+MOD(ROW()-2,30))</f>
        <v>46246</v>
      </c>
      <c r="M231">
        <f t="shared" si="29"/>
        <v>20</v>
      </c>
      <c r="N231">
        <f t="shared" si="30"/>
        <v>12</v>
      </c>
      <c r="O231" t="str">
        <f t="shared" si="31"/>
        <v>Aug-2026</v>
      </c>
      <c r="P231">
        <f t="shared" ca="1" si="32"/>
        <v>1</v>
      </c>
      <c r="Q231" s="2">
        <f t="array" ref="Q231">IF($A231="",0,IFERROR(INDEX(Summary!$P$3:$AS$67,$AH231-2,$M231),0))</f>
        <v>138</v>
      </c>
      <c r="R231" s="2" t="e">
        <f t="array" ref="R231">IF($A231="",0,ROUND(IFERROR(INDEX(Summary!$O:$O,$AH231),0)/30,0))</f>
        <v>#VALUE!</v>
      </c>
      <c r="S231">
        <f t="shared" si="33"/>
        <v>0</v>
      </c>
      <c r="T231" s="2">
        <f t="array" ref="T231">IF($S231=1,IFERROR(INDEX(Summary!$O:$O,$AH231),0),0)</f>
        <v>0</v>
      </c>
      <c r="U231" s="2">
        <f t="array" ref="U231">IF($S231=1,IFERROR(INDEX(Summary!$AT:$AT,$AH231),0),0)</f>
        <v>0</v>
      </c>
      <c r="V231" s="2">
        <f t="shared" si="34"/>
        <v>0</v>
      </c>
      <c r="W231" s="2">
        <f t="array" ref="W231">IF($S231=1,IFERROR(INDEX(Summary!$AZ:$AZ,$AH231),0),0)</f>
        <v>0</v>
      </c>
      <c r="X231" s="3">
        <f t="array" ref="X231">IF($S231=1,IFERROR(INDEX(Summary!$BA:$BA,$AH231),0),0)</f>
        <v>0</v>
      </c>
      <c r="Y231" s="2">
        <f t="array" ref="Y231">IF($S231=1,IFERROR(INDEX(Summary!$G:$G,$AH231),0),0)</f>
        <v>0</v>
      </c>
      <c r="Z231" s="2">
        <f t="array" ref="Z231">IF($S231=1,IFERROR(INDEX(Summary!$H:$H,$AH231),0),0)</f>
        <v>0</v>
      </c>
      <c r="AA231" s="2">
        <f t="array" ref="AA231">IF($S231=1,IFERROR(INDEX(Summary!$I:$I,$AH231),0),0)</f>
        <v>0</v>
      </c>
      <c r="AB231" s="2">
        <f t="array" ref="AB231">IF($S231=1,IFERROR(INDEX(Summary!$J:$J,$AH231),0),0)</f>
        <v>0</v>
      </c>
      <c r="AC231" s="2">
        <f t="array" ref="AC231">IF($S231=1,IFERROR(INDEX(Summary!$K:$K,$AH231),0),0)</f>
        <v>0</v>
      </c>
      <c r="AD231" s="2">
        <f t="array" ref="AD231">IF($S231=1,IFERROR(INDEX(Summary!$L:$L,$AH231),0),0)</f>
        <v>0</v>
      </c>
      <c r="AE231" s="2">
        <f t="array" ref="AE231">IF($S231=1,IFERROR(INDEX(Summary!$M:$M,$AH231),0),0)</f>
        <v>0</v>
      </c>
      <c r="AF231" s="2">
        <f t="array" ref="AF231">IF($S231=1,IFERROR(INDEX(Summary!$N:$N,$AH231),0),0)</f>
        <v>0</v>
      </c>
      <c r="AG231">
        <f t="array" ref="AG231">IF($A231="","",IFERROR(INDEX(Summary!$BB:$BB,$AH231),0))</f>
        <v>10</v>
      </c>
      <c r="AH231">
        <f t="shared" si="35"/>
        <v>10</v>
      </c>
    </row>
    <row r="232" spans="1:34" hidden="1">
      <c r="A232" t="str">
        <f t="array" ref="A232">IFERROR(INDEX(Summary!$D:$D,$AH232)&amp;"","")</f>
        <v>FG00028</v>
      </c>
      <c r="B232" t="str">
        <f t="array" ref="B232">IF($A232="","",INDEX(Summary!$E:$E,$AH232))</f>
        <v>Bajra Atta 1kg</v>
      </c>
      <c r="C232" t="str">
        <f t="array" ref="C232">IF($A232="","",INDEX(Summary!$B:$B,$AH232))</f>
        <v>Atta</v>
      </c>
      <c r="D232" t="str">
        <f t="array" ref="D232">IF($A232="","",INDEX(Summary!$C:$C,$AH232))</f>
        <v>C6</v>
      </c>
      <c r="E232">
        <f t="array" ref="E232">IF($A232="","",INDEX(Summary!$F:$F,$AH232))</f>
        <v>1</v>
      </c>
      <c r="F232" t="str">
        <f t="array" ref="F232">IF($A232="","",INDEX(Summary!$BC:$BC,$AH232)&amp;"")</f>
        <v>P3 – Normal</v>
      </c>
      <c r="G232">
        <f t="shared" si="27"/>
        <v>3</v>
      </c>
      <c r="H232">
        <f t="shared" si="28"/>
        <v>0</v>
      </c>
      <c r="I232" t="str">
        <f t="array" ref="I232">IF($A232="","",IF(IFERROR(INDEX(Summary!$BA:$BA,$AH232),0)&lt;1,"Under 1 day",IF(INDEX(Summary!$BA:$BA,$AH232)&lt;3,"1-3 days",IF(INDEX(Summary!$BA:$BA,$AH232)&lt;7,"3-7 days","7+ days"))))</f>
        <v>Under 1 day</v>
      </c>
      <c r="J232" t="str">
        <f t="array" ref="J232">IF($A232="","",IF(IFERROR(INDEX(Summary!$AX:$AX,$AH232),0)&lt;0.25,"0-25%",IF(INDEX(Summary!$AX:$AX,$AH232)&lt;0.5,"25-50%",IF(INDEX(Summary!$AX:$AX,$AH232)&lt;0.75,"50-75%","75-100%"))))</f>
        <v>75-100%</v>
      </c>
      <c r="K232" t="str">
        <f t="array" ref="K232">IF($A232="","",INDEX(Summary!$AY:$AY,$AH232)&amp;"")</f>
        <v xml:space="preserve">RM Issue  stones , other grains </v>
      </c>
      <c r="L232" s="1">
        <f>IF($A232="","",Summary!$P$2+MOD(ROW()-2,30))</f>
        <v>46247</v>
      </c>
      <c r="M232">
        <f t="shared" si="29"/>
        <v>21</v>
      </c>
      <c r="N232">
        <f t="shared" si="30"/>
        <v>13</v>
      </c>
      <c r="O232" t="str">
        <f t="shared" si="31"/>
        <v>Aug-2026</v>
      </c>
      <c r="P232">
        <f t="shared" ca="1" si="32"/>
        <v>1</v>
      </c>
      <c r="Q232" s="2">
        <f t="array" ref="Q232">IF($A232="",0,IFERROR(INDEX(Summary!$P$3:$AS$67,$AH232-2,$M232),0))</f>
        <v>8</v>
      </c>
      <c r="R232" s="2" t="e">
        <f t="array" ref="R232">IF($A232="",0,ROUND(IFERROR(INDEX(Summary!$O:$O,$AH232),0)/30,0))</f>
        <v>#VALUE!</v>
      </c>
      <c r="S232">
        <f t="shared" si="33"/>
        <v>0</v>
      </c>
      <c r="T232" s="2">
        <f t="array" ref="T232">IF($S232=1,IFERROR(INDEX(Summary!$O:$O,$AH232),0),0)</f>
        <v>0</v>
      </c>
      <c r="U232" s="2">
        <f t="array" ref="U232">IF($S232=1,IFERROR(INDEX(Summary!$AT:$AT,$AH232),0),0)</f>
        <v>0</v>
      </c>
      <c r="V232" s="2">
        <f t="shared" si="34"/>
        <v>0</v>
      </c>
      <c r="W232" s="2">
        <f t="array" ref="W232">IF($S232=1,IFERROR(INDEX(Summary!$AZ:$AZ,$AH232),0),0)</f>
        <v>0</v>
      </c>
      <c r="X232" s="3">
        <f t="array" ref="X232">IF($S232=1,IFERROR(INDEX(Summary!$BA:$BA,$AH232),0),0)</f>
        <v>0</v>
      </c>
      <c r="Y232" s="2">
        <f t="array" ref="Y232">IF($S232=1,IFERROR(INDEX(Summary!$G:$G,$AH232),0),0)</f>
        <v>0</v>
      </c>
      <c r="Z232" s="2">
        <f t="array" ref="Z232">IF($S232=1,IFERROR(INDEX(Summary!$H:$H,$AH232),0),0)</f>
        <v>0</v>
      </c>
      <c r="AA232" s="2">
        <f t="array" ref="AA232">IF($S232=1,IFERROR(INDEX(Summary!$I:$I,$AH232),0),0)</f>
        <v>0</v>
      </c>
      <c r="AB232" s="2">
        <f t="array" ref="AB232">IF($S232=1,IFERROR(INDEX(Summary!$J:$J,$AH232),0),0)</f>
        <v>0</v>
      </c>
      <c r="AC232" s="2">
        <f t="array" ref="AC232">IF($S232=1,IFERROR(INDEX(Summary!$K:$K,$AH232),0),0)</f>
        <v>0</v>
      </c>
      <c r="AD232" s="2">
        <f t="array" ref="AD232">IF($S232=1,IFERROR(INDEX(Summary!$L:$L,$AH232),0),0)</f>
        <v>0</v>
      </c>
      <c r="AE232" s="2">
        <f t="array" ref="AE232">IF($S232=1,IFERROR(INDEX(Summary!$M:$M,$AH232),0),0)</f>
        <v>0</v>
      </c>
      <c r="AF232" s="2">
        <f t="array" ref="AF232">IF($S232=1,IFERROR(INDEX(Summary!$N:$N,$AH232),0),0)</f>
        <v>0</v>
      </c>
      <c r="AG232">
        <f t="array" ref="AG232">IF($A232="","",IFERROR(INDEX(Summary!$BB:$BB,$AH232),0))</f>
        <v>10</v>
      </c>
      <c r="AH232">
        <f t="shared" si="35"/>
        <v>10</v>
      </c>
    </row>
    <row r="233" spans="1:34" hidden="1">
      <c r="A233" t="str">
        <f t="array" ref="A233">IFERROR(INDEX(Summary!$D:$D,$AH233)&amp;"","")</f>
        <v>FG00028</v>
      </c>
      <c r="B233" t="str">
        <f t="array" ref="B233">IF($A233="","",INDEX(Summary!$E:$E,$AH233))</f>
        <v>Bajra Atta 1kg</v>
      </c>
      <c r="C233" t="str">
        <f t="array" ref="C233">IF($A233="","",INDEX(Summary!$B:$B,$AH233))</f>
        <v>Atta</v>
      </c>
      <c r="D233" t="str">
        <f t="array" ref="D233">IF($A233="","",INDEX(Summary!$C:$C,$AH233))</f>
        <v>C6</v>
      </c>
      <c r="E233">
        <f t="array" ref="E233">IF($A233="","",INDEX(Summary!$F:$F,$AH233))</f>
        <v>1</v>
      </c>
      <c r="F233" t="str">
        <f t="array" ref="F233">IF($A233="","",INDEX(Summary!$BC:$BC,$AH233)&amp;"")</f>
        <v>P3 – Normal</v>
      </c>
      <c r="G233">
        <f t="shared" si="27"/>
        <v>3</v>
      </c>
      <c r="H233">
        <f t="shared" si="28"/>
        <v>0</v>
      </c>
      <c r="I233" t="str">
        <f t="array" ref="I233">IF($A233="","",IF(IFERROR(INDEX(Summary!$BA:$BA,$AH233),0)&lt;1,"Under 1 day",IF(INDEX(Summary!$BA:$BA,$AH233)&lt;3,"1-3 days",IF(INDEX(Summary!$BA:$BA,$AH233)&lt;7,"3-7 days","7+ days"))))</f>
        <v>Under 1 day</v>
      </c>
      <c r="J233" t="str">
        <f t="array" ref="J233">IF($A233="","",IF(IFERROR(INDEX(Summary!$AX:$AX,$AH233),0)&lt;0.25,"0-25%",IF(INDEX(Summary!$AX:$AX,$AH233)&lt;0.5,"25-50%",IF(INDEX(Summary!$AX:$AX,$AH233)&lt;0.75,"50-75%","75-100%"))))</f>
        <v>75-100%</v>
      </c>
      <c r="K233" t="str">
        <f t="array" ref="K233">IF($A233="","",INDEX(Summary!$AY:$AY,$AH233)&amp;"")</f>
        <v xml:space="preserve">RM Issue  stones , other grains </v>
      </c>
      <c r="L233" s="1">
        <f>IF($A233="","",Summary!$P$2+MOD(ROW()-2,30))</f>
        <v>46248</v>
      </c>
      <c r="M233">
        <f t="shared" si="29"/>
        <v>22</v>
      </c>
      <c r="N233">
        <f t="shared" si="30"/>
        <v>14</v>
      </c>
      <c r="O233" t="str">
        <f t="shared" si="31"/>
        <v>Aug-2026</v>
      </c>
      <c r="P233">
        <f t="shared" ca="1" si="32"/>
        <v>1</v>
      </c>
      <c r="Q233" s="2">
        <f t="array" ref="Q233">IF($A233="",0,IFERROR(INDEX(Summary!$P$3:$AS$67,$AH233-2,$M233),0))</f>
        <v>0</v>
      </c>
      <c r="R233" s="2" t="e">
        <f t="array" ref="R233">IF($A233="",0,ROUND(IFERROR(INDEX(Summary!$O:$O,$AH233),0)/30,0))</f>
        <v>#VALUE!</v>
      </c>
      <c r="S233">
        <f t="shared" si="33"/>
        <v>0</v>
      </c>
      <c r="T233" s="2">
        <f t="array" ref="T233">IF($S233=1,IFERROR(INDEX(Summary!$O:$O,$AH233),0),0)</f>
        <v>0</v>
      </c>
      <c r="U233" s="2">
        <f t="array" ref="U233">IF($S233=1,IFERROR(INDEX(Summary!$AT:$AT,$AH233),0),0)</f>
        <v>0</v>
      </c>
      <c r="V233" s="2">
        <f t="shared" si="34"/>
        <v>0</v>
      </c>
      <c r="W233" s="2">
        <f t="array" ref="W233">IF($S233=1,IFERROR(INDEX(Summary!$AZ:$AZ,$AH233),0),0)</f>
        <v>0</v>
      </c>
      <c r="X233" s="3">
        <f t="array" ref="X233">IF($S233=1,IFERROR(INDEX(Summary!$BA:$BA,$AH233),0),0)</f>
        <v>0</v>
      </c>
      <c r="Y233" s="2">
        <f t="array" ref="Y233">IF($S233=1,IFERROR(INDEX(Summary!$G:$G,$AH233),0),0)</f>
        <v>0</v>
      </c>
      <c r="Z233" s="2">
        <f t="array" ref="Z233">IF($S233=1,IFERROR(INDEX(Summary!$H:$H,$AH233),0),0)</f>
        <v>0</v>
      </c>
      <c r="AA233" s="2">
        <f t="array" ref="AA233">IF($S233=1,IFERROR(INDEX(Summary!$I:$I,$AH233),0),0)</f>
        <v>0</v>
      </c>
      <c r="AB233" s="2">
        <f t="array" ref="AB233">IF($S233=1,IFERROR(INDEX(Summary!$J:$J,$AH233),0),0)</f>
        <v>0</v>
      </c>
      <c r="AC233" s="2">
        <f t="array" ref="AC233">IF($S233=1,IFERROR(INDEX(Summary!$K:$K,$AH233),0),0)</f>
        <v>0</v>
      </c>
      <c r="AD233" s="2">
        <f t="array" ref="AD233">IF($S233=1,IFERROR(INDEX(Summary!$L:$L,$AH233),0),0)</f>
        <v>0</v>
      </c>
      <c r="AE233" s="2">
        <f t="array" ref="AE233">IF($S233=1,IFERROR(INDEX(Summary!$M:$M,$AH233),0),0)</f>
        <v>0</v>
      </c>
      <c r="AF233" s="2">
        <f t="array" ref="AF233">IF($S233=1,IFERROR(INDEX(Summary!$N:$N,$AH233),0),0)</f>
        <v>0</v>
      </c>
      <c r="AG233">
        <f t="array" ref="AG233">IF($A233="","",IFERROR(INDEX(Summary!$BB:$BB,$AH233),0))</f>
        <v>10</v>
      </c>
      <c r="AH233">
        <f t="shared" si="35"/>
        <v>10</v>
      </c>
    </row>
    <row r="234" spans="1:34" hidden="1">
      <c r="A234" t="str">
        <f t="array" ref="A234">IFERROR(INDEX(Summary!$D:$D,$AH234)&amp;"","")</f>
        <v>FG00028</v>
      </c>
      <c r="B234" t="str">
        <f t="array" ref="B234">IF($A234="","",INDEX(Summary!$E:$E,$AH234))</f>
        <v>Bajra Atta 1kg</v>
      </c>
      <c r="C234" t="str">
        <f t="array" ref="C234">IF($A234="","",INDEX(Summary!$B:$B,$AH234))</f>
        <v>Atta</v>
      </c>
      <c r="D234" t="str">
        <f t="array" ref="D234">IF($A234="","",INDEX(Summary!$C:$C,$AH234))</f>
        <v>C6</v>
      </c>
      <c r="E234">
        <f t="array" ref="E234">IF($A234="","",INDEX(Summary!$F:$F,$AH234))</f>
        <v>1</v>
      </c>
      <c r="F234" t="str">
        <f t="array" ref="F234">IF($A234="","",INDEX(Summary!$BC:$BC,$AH234)&amp;"")</f>
        <v>P3 – Normal</v>
      </c>
      <c r="G234">
        <f t="shared" si="27"/>
        <v>3</v>
      </c>
      <c r="H234">
        <f t="shared" si="28"/>
        <v>0</v>
      </c>
      <c r="I234" t="str">
        <f t="array" ref="I234">IF($A234="","",IF(IFERROR(INDEX(Summary!$BA:$BA,$AH234),0)&lt;1,"Under 1 day",IF(INDEX(Summary!$BA:$BA,$AH234)&lt;3,"1-3 days",IF(INDEX(Summary!$BA:$BA,$AH234)&lt;7,"3-7 days","7+ days"))))</f>
        <v>Under 1 day</v>
      </c>
      <c r="J234" t="str">
        <f t="array" ref="J234">IF($A234="","",IF(IFERROR(INDEX(Summary!$AX:$AX,$AH234),0)&lt;0.25,"0-25%",IF(INDEX(Summary!$AX:$AX,$AH234)&lt;0.5,"25-50%",IF(INDEX(Summary!$AX:$AX,$AH234)&lt;0.75,"50-75%","75-100%"))))</f>
        <v>75-100%</v>
      </c>
      <c r="K234" t="str">
        <f t="array" ref="K234">IF($A234="","",INDEX(Summary!$AY:$AY,$AH234)&amp;"")</f>
        <v xml:space="preserve">RM Issue  stones , other grains </v>
      </c>
      <c r="L234" s="1">
        <f>IF($A234="","",Summary!$P$2+MOD(ROW()-2,30))</f>
        <v>46249</v>
      </c>
      <c r="M234">
        <f t="shared" si="29"/>
        <v>23</v>
      </c>
      <c r="N234">
        <f t="shared" si="30"/>
        <v>15</v>
      </c>
      <c r="O234" t="str">
        <f t="shared" si="31"/>
        <v>Aug-2026</v>
      </c>
      <c r="P234">
        <f t="shared" ca="1" si="32"/>
        <v>1</v>
      </c>
      <c r="Q234" s="2">
        <f t="array" ref="Q234">IF($A234="",0,IFERROR(INDEX(Summary!$P$3:$AS$67,$AH234-2,$M234),0))</f>
        <v>0</v>
      </c>
      <c r="R234" s="2" t="e">
        <f t="array" ref="R234">IF($A234="",0,ROUND(IFERROR(INDEX(Summary!$O:$O,$AH234),0)/30,0))</f>
        <v>#VALUE!</v>
      </c>
      <c r="S234">
        <f t="shared" si="33"/>
        <v>0</v>
      </c>
      <c r="T234" s="2">
        <f t="array" ref="T234">IF($S234=1,IFERROR(INDEX(Summary!$O:$O,$AH234),0),0)</f>
        <v>0</v>
      </c>
      <c r="U234" s="2">
        <f t="array" ref="U234">IF($S234=1,IFERROR(INDEX(Summary!$AT:$AT,$AH234),0),0)</f>
        <v>0</v>
      </c>
      <c r="V234" s="2">
        <f t="shared" si="34"/>
        <v>0</v>
      </c>
      <c r="W234" s="2">
        <f t="array" ref="W234">IF($S234=1,IFERROR(INDEX(Summary!$AZ:$AZ,$AH234),0),0)</f>
        <v>0</v>
      </c>
      <c r="X234" s="3">
        <f t="array" ref="X234">IF($S234=1,IFERROR(INDEX(Summary!$BA:$BA,$AH234),0),0)</f>
        <v>0</v>
      </c>
      <c r="Y234" s="2">
        <f t="array" ref="Y234">IF($S234=1,IFERROR(INDEX(Summary!$G:$G,$AH234),0),0)</f>
        <v>0</v>
      </c>
      <c r="Z234" s="2">
        <f t="array" ref="Z234">IF($S234=1,IFERROR(INDEX(Summary!$H:$H,$AH234),0),0)</f>
        <v>0</v>
      </c>
      <c r="AA234" s="2">
        <f t="array" ref="AA234">IF($S234=1,IFERROR(INDEX(Summary!$I:$I,$AH234),0),0)</f>
        <v>0</v>
      </c>
      <c r="AB234" s="2">
        <f t="array" ref="AB234">IF($S234=1,IFERROR(INDEX(Summary!$J:$J,$AH234),0),0)</f>
        <v>0</v>
      </c>
      <c r="AC234" s="2">
        <f t="array" ref="AC234">IF($S234=1,IFERROR(INDEX(Summary!$K:$K,$AH234),0),0)</f>
        <v>0</v>
      </c>
      <c r="AD234" s="2">
        <f t="array" ref="AD234">IF($S234=1,IFERROR(INDEX(Summary!$L:$L,$AH234),0),0)</f>
        <v>0</v>
      </c>
      <c r="AE234" s="2">
        <f t="array" ref="AE234">IF($S234=1,IFERROR(INDEX(Summary!$M:$M,$AH234),0),0)</f>
        <v>0</v>
      </c>
      <c r="AF234" s="2">
        <f t="array" ref="AF234">IF($S234=1,IFERROR(INDEX(Summary!$N:$N,$AH234),0),0)</f>
        <v>0</v>
      </c>
      <c r="AG234">
        <f t="array" ref="AG234">IF($A234="","",IFERROR(INDEX(Summary!$BB:$BB,$AH234),0))</f>
        <v>10</v>
      </c>
      <c r="AH234">
        <f t="shared" si="35"/>
        <v>10</v>
      </c>
    </row>
    <row r="235" spans="1:34" hidden="1">
      <c r="A235" t="str">
        <f t="array" ref="A235">IFERROR(INDEX(Summary!$D:$D,$AH235)&amp;"","")</f>
        <v>FG00028</v>
      </c>
      <c r="B235" t="str">
        <f t="array" ref="B235">IF($A235="","",INDEX(Summary!$E:$E,$AH235))</f>
        <v>Bajra Atta 1kg</v>
      </c>
      <c r="C235" t="str">
        <f t="array" ref="C235">IF($A235="","",INDEX(Summary!$B:$B,$AH235))</f>
        <v>Atta</v>
      </c>
      <c r="D235" t="str">
        <f t="array" ref="D235">IF($A235="","",INDEX(Summary!$C:$C,$AH235))</f>
        <v>C6</v>
      </c>
      <c r="E235">
        <f t="array" ref="E235">IF($A235="","",INDEX(Summary!$F:$F,$AH235))</f>
        <v>1</v>
      </c>
      <c r="F235" t="str">
        <f t="array" ref="F235">IF($A235="","",INDEX(Summary!$BC:$BC,$AH235)&amp;"")</f>
        <v>P3 – Normal</v>
      </c>
      <c r="G235">
        <f t="shared" si="27"/>
        <v>3</v>
      </c>
      <c r="H235">
        <f t="shared" si="28"/>
        <v>0</v>
      </c>
      <c r="I235" t="str">
        <f t="array" ref="I235">IF($A235="","",IF(IFERROR(INDEX(Summary!$BA:$BA,$AH235),0)&lt;1,"Under 1 day",IF(INDEX(Summary!$BA:$BA,$AH235)&lt;3,"1-3 days",IF(INDEX(Summary!$BA:$BA,$AH235)&lt;7,"3-7 days","7+ days"))))</f>
        <v>Under 1 day</v>
      </c>
      <c r="J235" t="str">
        <f t="array" ref="J235">IF($A235="","",IF(IFERROR(INDEX(Summary!$AX:$AX,$AH235),0)&lt;0.25,"0-25%",IF(INDEX(Summary!$AX:$AX,$AH235)&lt;0.5,"25-50%",IF(INDEX(Summary!$AX:$AX,$AH235)&lt;0.75,"50-75%","75-100%"))))</f>
        <v>75-100%</v>
      </c>
      <c r="K235" t="str">
        <f t="array" ref="K235">IF($A235="","",INDEX(Summary!$AY:$AY,$AH235)&amp;"")</f>
        <v xml:space="preserve">RM Issue  stones , other grains </v>
      </c>
      <c r="L235" s="1">
        <f>IF($A235="","",Summary!$P$2+MOD(ROW()-2,30))</f>
        <v>46250</v>
      </c>
      <c r="M235">
        <f t="shared" si="29"/>
        <v>24</v>
      </c>
      <c r="N235">
        <f t="shared" si="30"/>
        <v>16</v>
      </c>
      <c r="O235" t="str">
        <f t="shared" si="31"/>
        <v>Aug-2026</v>
      </c>
      <c r="P235">
        <f t="shared" ca="1" si="32"/>
        <v>1</v>
      </c>
      <c r="Q235" s="2">
        <f t="array" ref="Q235">IF($A235="",0,IFERROR(INDEX(Summary!$P$3:$AS$67,$AH235-2,$M235),0))</f>
        <v>0</v>
      </c>
      <c r="R235" s="2" t="e">
        <f t="array" ref="R235">IF($A235="",0,ROUND(IFERROR(INDEX(Summary!$O:$O,$AH235),0)/30,0))</f>
        <v>#VALUE!</v>
      </c>
      <c r="S235">
        <f t="shared" si="33"/>
        <v>0</v>
      </c>
      <c r="T235" s="2">
        <f t="array" ref="T235">IF($S235=1,IFERROR(INDEX(Summary!$O:$O,$AH235),0),0)</f>
        <v>0</v>
      </c>
      <c r="U235" s="2">
        <f t="array" ref="U235">IF($S235=1,IFERROR(INDEX(Summary!$AT:$AT,$AH235),0),0)</f>
        <v>0</v>
      </c>
      <c r="V235" s="2">
        <f t="shared" si="34"/>
        <v>0</v>
      </c>
      <c r="W235" s="2">
        <f t="array" ref="W235">IF($S235=1,IFERROR(INDEX(Summary!$AZ:$AZ,$AH235),0),0)</f>
        <v>0</v>
      </c>
      <c r="X235" s="3">
        <f t="array" ref="X235">IF($S235=1,IFERROR(INDEX(Summary!$BA:$BA,$AH235),0),0)</f>
        <v>0</v>
      </c>
      <c r="Y235" s="2">
        <f t="array" ref="Y235">IF($S235=1,IFERROR(INDEX(Summary!$G:$G,$AH235),0),0)</f>
        <v>0</v>
      </c>
      <c r="Z235" s="2">
        <f t="array" ref="Z235">IF($S235=1,IFERROR(INDEX(Summary!$H:$H,$AH235),0),0)</f>
        <v>0</v>
      </c>
      <c r="AA235" s="2">
        <f t="array" ref="AA235">IF($S235=1,IFERROR(INDEX(Summary!$I:$I,$AH235),0),0)</f>
        <v>0</v>
      </c>
      <c r="AB235" s="2">
        <f t="array" ref="AB235">IF($S235=1,IFERROR(INDEX(Summary!$J:$J,$AH235),0),0)</f>
        <v>0</v>
      </c>
      <c r="AC235" s="2">
        <f t="array" ref="AC235">IF($S235=1,IFERROR(INDEX(Summary!$K:$K,$AH235),0),0)</f>
        <v>0</v>
      </c>
      <c r="AD235" s="2">
        <f t="array" ref="AD235">IF($S235=1,IFERROR(INDEX(Summary!$L:$L,$AH235),0),0)</f>
        <v>0</v>
      </c>
      <c r="AE235" s="2">
        <f t="array" ref="AE235">IF($S235=1,IFERROR(INDEX(Summary!$M:$M,$AH235),0),0)</f>
        <v>0</v>
      </c>
      <c r="AF235" s="2">
        <f t="array" ref="AF235">IF($S235=1,IFERROR(INDEX(Summary!$N:$N,$AH235),0),0)</f>
        <v>0</v>
      </c>
      <c r="AG235">
        <f t="array" ref="AG235">IF($A235="","",IFERROR(INDEX(Summary!$BB:$BB,$AH235),0))</f>
        <v>10</v>
      </c>
      <c r="AH235">
        <f t="shared" si="35"/>
        <v>10</v>
      </c>
    </row>
    <row r="236" spans="1:34" hidden="1">
      <c r="A236" t="str">
        <f t="array" ref="A236">IFERROR(INDEX(Summary!$D:$D,$AH236)&amp;"","")</f>
        <v>FG00028</v>
      </c>
      <c r="B236" t="str">
        <f t="array" ref="B236">IF($A236="","",INDEX(Summary!$E:$E,$AH236))</f>
        <v>Bajra Atta 1kg</v>
      </c>
      <c r="C236" t="str">
        <f t="array" ref="C236">IF($A236="","",INDEX(Summary!$B:$B,$AH236))</f>
        <v>Atta</v>
      </c>
      <c r="D236" t="str">
        <f t="array" ref="D236">IF($A236="","",INDEX(Summary!$C:$C,$AH236))</f>
        <v>C6</v>
      </c>
      <c r="E236">
        <f t="array" ref="E236">IF($A236="","",INDEX(Summary!$F:$F,$AH236))</f>
        <v>1</v>
      </c>
      <c r="F236" t="str">
        <f t="array" ref="F236">IF($A236="","",INDEX(Summary!$BC:$BC,$AH236)&amp;"")</f>
        <v>P3 – Normal</v>
      </c>
      <c r="G236">
        <f t="shared" si="27"/>
        <v>3</v>
      </c>
      <c r="H236">
        <f t="shared" si="28"/>
        <v>0</v>
      </c>
      <c r="I236" t="str">
        <f t="array" ref="I236">IF($A236="","",IF(IFERROR(INDEX(Summary!$BA:$BA,$AH236),0)&lt;1,"Under 1 day",IF(INDEX(Summary!$BA:$BA,$AH236)&lt;3,"1-3 days",IF(INDEX(Summary!$BA:$BA,$AH236)&lt;7,"3-7 days","7+ days"))))</f>
        <v>Under 1 day</v>
      </c>
      <c r="J236" t="str">
        <f t="array" ref="J236">IF($A236="","",IF(IFERROR(INDEX(Summary!$AX:$AX,$AH236),0)&lt;0.25,"0-25%",IF(INDEX(Summary!$AX:$AX,$AH236)&lt;0.5,"25-50%",IF(INDEX(Summary!$AX:$AX,$AH236)&lt;0.75,"50-75%","75-100%"))))</f>
        <v>75-100%</v>
      </c>
      <c r="K236" t="str">
        <f t="array" ref="K236">IF($A236="","",INDEX(Summary!$AY:$AY,$AH236)&amp;"")</f>
        <v xml:space="preserve">RM Issue  stones , other grains </v>
      </c>
      <c r="L236" s="1">
        <f>IF($A236="","",Summary!$P$2+MOD(ROW()-2,30))</f>
        <v>46251</v>
      </c>
      <c r="M236">
        <f t="shared" si="29"/>
        <v>25</v>
      </c>
      <c r="N236">
        <f t="shared" si="30"/>
        <v>17</v>
      </c>
      <c r="O236" t="str">
        <f t="shared" si="31"/>
        <v>Aug-2026</v>
      </c>
      <c r="P236">
        <f t="shared" ca="1" si="32"/>
        <v>1</v>
      </c>
      <c r="Q236" s="2">
        <f t="array" ref="Q236">IF($A236="",0,IFERROR(INDEX(Summary!$P$3:$AS$67,$AH236-2,$M236),0))</f>
        <v>0</v>
      </c>
      <c r="R236" s="2" t="e">
        <f t="array" ref="R236">IF($A236="",0,ROUND(IFERROR(INDEX(Summary!$O:$O,$AH236),0)/30,0))</f>
        <v>#VALUE!</v>
      </c>
      <c r="S236">
        <f t="shared" si="33"/>
        <v>0</v>
      </c>
      <c r="T236" s="2">
        <f t="array" ref="T236">IF($S236=1,IFERROR(INDEX(Summary!$O:$O,$AH236),0),0)</f>
        <v>0</v>
      </c>
      <c r="U236" s="2">
        <f t="array" ref="U236">IF($S236=1,IFERROR(INDEX(Summary!$AT:$AT,$AH236),0),0)</f>
        <v>0</v>
      </c>
      <c r="V236" s="2">
        <f t="shared" si="34"/>
        <v>0</v>
      </c>
      <c r="W236" s="2">
        <f t="array" ref="W236">IF($S236=1,IFERROR(INDEX(Summary!$AZ:$AZ,$AH236),0),0)</f>
        <v>0</v>
      </c>
      <c r="X236" s="3">
        <f t="array" ref="X236">IF($S236=1,IFERROR(INDEX(Summary!$BA:$BA,$AH236),0),0)</f>
        <v>0</v>
      </c>
      <c r="Y236" s="2">
        <f t="array" ref="Y236">IF($S236=1,IFERROR(INDEX(Summary!$G:$G,$AH236),0),0)</f>
        <v>0</v>
      </c>
      <c r="Z236" s="2">
        <f t="array" ref="Z236">IF($S236=1,IFERROR(INDEX(Summary!$H:$H,$AH236),0),0)</f>
        <v>0</v>
      </c>
      <c r="AA236" s="2">
        <f t="array" ref="AA236">IF($S236=1,IFERROR(INDEX(Summary!$I:$I,$AH236),0),0)</f>
        <v>0</v>
      </c>
      <c r="AB236" s="2">
        <f t="array" ref="AB236">IF($S236=1,IFERROR(INDEX(Summary!$J:$J,$AH236),0),0)</f>
        <v>0</v>
      </c>
      <c r="AC236" s="2">
        <f t="array" ref="AC236">IF($S236=1,IFERROR(INDEX(Summary!$K:$K,$AH236),0),0)</f>
        <v>0</v>
      </c>
      <c r="AD236" s="2">
        <f t="array" ref="AD236">IF($S236=1,IFERROR(INDEX(Summary!$L:$L,$AH236),0),0)</f>
        <v>0</v>
      </c>
      <c r="AE236" s="2">
        <f t="array" ref="AE236">IF($S236=1,IFERROR(INDEX(Summary!$M:$M,$AH236),0),0)</f>
        <v>0</v>
      </c>
      <c r="AF236" s="2">
        <f t="array" ref="AF236">IF($S236=1,IFERROR(INDEX(Summary!$N:$N,$AH236),0),0)</f>
        <v>0</v>
      </c>
      <c r="AG236">
        <f t="array" ref="AG236">IF($A236="","",IFERROR(INDEX(Summary!$BB:$BB,$AH236),0))</f>
        <v>10</v>
      </c>
      <c r="AH236">
        <f t="shared" si="35"/>
        <v>10</v>
      </c>
    </row>
    <row r="237" spans="1:34" hidden="1">
      <c r="A237" t="str">
        <f t="array" ref="A237">IFERROR(INDEX(Summary!$D:$D,$AH237)&amp;"","")</f>
        <v>FG00028</v>
      </c>
      <c r="B237" t="str">
        <f t="array" ref="B237">IF($A237="","",INDEX(Summary!$E:$E,$AH237))</f>
        <v>Bajra Atta 1kg</v>
      </c>
      <c r="C237" t="str">
        <f t="array" ref="C237">IF($A237="","",INDEX(Summary!$B:$B,$AH237))</f>
        <v>Atta</v>
      </c>
      <c r="D237" t="str">
        <f t="array" ref="D237">IF($A237="","",INDEX(Summary!$C:$C,$AH237))</f>
        <v>C6</v>
      </c>
      <c r="E237">
        <f t="array" ref="E237">IF($A237="","",INDEX(Summary!$F:$F,$AH237))</f>
        <v>1</v>
      </c>
      <c r="F237" t="str">
        <f t="array" ref="F237">IF($A237="","",INDEX(Summary!$BC:$BC,$AH237)&amp;"")</f>
        <v>P3 – Normal</v>
      </c>
      <c r="G237">
        <f t="shared" si="27"/>
        <v>3</v>
      </c>
      <c r="H237">
        <f t="shared" si="28"/>
        <v>0</v>
      </c>
      <c r="I237" t="str">
        <f t="array" ref="I237">IF($A237="","",IF(IFERROR(INDEX(Summary!$BA:$BA,$AH237),0)&lt;1,"Under 1 day",IF(INDEX(Summary!$BA:$BA,$AH237)&lt;3,"1-3 days",IF(INDEX(Summary!$BA:$BA,$AH237)&lt;7,"3-7 days","7+ days"))))</f>
        <v>Under 1 day</v>
      </c>
      <c r="J237" t="str">
        <f t="array" ref="J237">IF($A237="","",IF(IFERROR(INDEX(Summary!$AX:$AX,$AH237),0)&lt;0.25,"0-25%",IF(INDEX(Summary!$AX:$AX,$AH237)&lt;0.5,"25-50%",IF(INDEX(Summary!$AX:$AX,$AH237)&lt;0.75,"50-75%","75-100%"))))</f>
        <v>75-100%</v>
      </c>
      <c r="K237" t="str">
        <f t="array" ref="K237">IF($A237="","",INDEX(Summary!$AY:$AY,$AH237)&amp;"")</f>
        <v xml:space="preserve">RM Issue  stones , other grains </v>
      </c>
      <c r="L237" s="1">
        <f>IF($A237="","",Summary!$P$2+MOD(ROW()-2,30))</f>
        <v>46252</v>
      </c>
      <c r="M237">
        <f t="shared" si="29"/>
        <v>26</v>
      </c>
      <c r="N237">
        <f t="shared" si="30"/>
        <v>18</v>
      </c>
      <c r="O237" t="str">
        <f t="shared" si="31"/>
        <v>Aug-2026</v>
      </c>
      <c r="P237">
        <f t="shared" ca="1" si="32"/>
        <v>1</v>
      </c>
      <c r="Q237" s="2">
        <f t="array" ref="Q237">IF($A237="",0,IFERROR(INDEX(Summary!$P$3:$AS$67,$AH237-2,$M237),0))</f>
        <v>0</v>
      </c>
      <c r="R237" s="2" t="e">
        <f t="array" ref="R237">IF($A237="",0,ROUND(IFERROR(INDEX(Summary!$O:$O,$AH237),0)/30,0))</f>
        <v>#VALUE!</v>
      </c>
      <c r="S237">
        <f t="shared" si="33"/>
        <v>0</v>
      </c>
      <c r="T237" s="2">
        <f t="array" ref="T237">IF($S237=1,IFERROR(INDEX(Summary!$O:$O,$AH237),0),0)</f>
        <v>0</v>
      </c>
      <c r="U237" s="2">
        <f t="array" ref="U237">IF($S237=1,IFERROR(INDEX(Summary!$AT:$AT,$AH237),0),0)</f>
        <v>0</v>
      </c>
      <c r="V237" s="2">
        <f t="shared" si="34"/>
        <v>0</v>
      </c>
      <c r="W237" s="2">
        <f t="array" ref="W237">IF($S237=1,IFERROR(INDEX(Summary!$AZ:$AZ,$AH237),0),0)</f>
        <v>0</v>
      </c>
      <c r="X237" s="3">
        <f t="array" ref="X237">IF($S237=1,IFERROR(INDEX(Summary!$BA:$BA,$AH237),0),0)</f>
        <v>0</v>
      </c>
      <c r="Y237" s="2">
        <f t="array" ref="Y237">IF($S237=1,IFERROR(INDEX(Summary!$G:$G,$AH237),0),0)</f>
        <v>0</v>
      </c>
      <c r="Z237" s="2">
        <f t="array" ref="Z237">IF($S237=1,IFERROR(INDEX(Summary!$H:$H,$AH237),0),0)</f>
        <v>0</v>
      </c>
      <c r="AA237" s="2">
        <f t="array" ref="AA237">IF($S237=1,IFERROR(INDEX(Summary!$I:$I,$AH237),0),0)</f>
        <v>0</v>
      </c>
      <c r="AB237" s="2">
        <f t="array" ref="AB237">IF($S237=1,IFERROR(INDEX(Summary!$J:$J,$AH237),0),0)</f>
        <v>0</v>
      </c>
      <c r="AC237" s="2">
        <f t="array" ref="AC237">IF($S237=1,IFERROR(INDEX(Summary!$K:$K,$AH237),0),0)</f>
        <v>0</v>
      </c>
      <c r="AD237" s="2">
        <f t="array" ref="AD237">IF($S237=1,IFERROR(INDEX(Summary!$L:$L,$AH237),0),0)</f>
        <v>0</v>
      </c>
      <c r="AE237" s="2">
        <f t="array" ref="AE237">IF($S237=1,IFERROR(INDEX(Summary!$M:$M,$AH237),0),0)</f>
        <v>0</v>
      </c>
      <c r="AF237" s="2">
        <f t="array" ref="AF237">IF($S237=1,IFERROR(INDEX(Summary!$N:$N,$AH237),0),0)</f>
        <v>0</v>
      </c>
      <c r="AG237">
        <f t="array" ref="AG237">IF($A237="","",IFERROR(INDEX(Summary!$BB:$BB,$AH237),0))</f>
        <v>10</v>
      </c>
      <c r="AH237">
        <f t="shared" si="35"/>
        <v>10</v>
      </c>
    </row>
    <row r="238" spans="1:34" hidden="1">
      <c r="A238" t="str">
        <f t="array" ref="A238">IFERROR(INDEX(Summary!$D:$D,$AH238)&amp;"","")</f>
        <v>FG00028</v>
      </c>
      <c r="B238" t="str">
        <f t="array" ref="B238">IF($A238="","",INDEX(Summary!$E:$E,$AH238))</f>
        <v>Bajra Atta 1kg</v>
      </c>
      <c r="C238" t="str">
        <f t="array" ref="C238">IF($A238="","",INDEX(Summary!$B:$B,$AH238))</f>
        <v>Atta</v>
      </c>
      <c r="D238" t="str">
        <f t="array" ref="D238">IF($A238="","",INDEX(Summary!$C:$C,$AH238))</f>
        <v>C6</v>
      </c>
      <c r="E238">
        <f t="array" ref="E238">IF($A238="","",INDEX(Summary!$F:$F,$AH238))</f>
        <v>1</v>
      </c>
      <c r="F238" t="str">
        <f t="array" ref="F238">IF($A238="","",INDEX(Summary!$BC:$BC,$AH238)&amp;"")</f>
        <v>P3 – Normal</v>
      </c>
      <c r="G238">
        <f t="shared" si="27"/>
        <v>3</v>
      </c>
      <c r="H238">
        <f t="shared" si="28"/>
        <v>0</v>
      </c>
      <c r="I238" t="str">
        <f t="array" ref="I238">IF($A238="","",IF(IFERROR(INDEX(Summary!$BA:$BA,$AH238),0)&lt;1,"Under 1 day",IF(INDEX(Summary!$BA:$BA,$AH238)&lt;3,"1-3 days",IF(INDEX(Summary!$BA:$BA,$AH238)&lt;7,"3-7 days","7+ days"))))</f>
        <v>Under 1 day</v>
      </c>
      <c r="J238" t="str">
        <f t="array" ref="J238">IF($A238="","",IF(IFERROR(INDEX(Summary!$AX:$AX,$AH238),0)&lt;0.25,"0-25%",IF(INDEX(Summary!$AX:$AX,$AH238)&lt;0.5,"25-50%",IF(INDEX(Summary!$AX:$AX,$AH238)&lt;0.75,"50-75%","75-100%"))))</f>
        <v>75-100%</v>
      </c>
      <c r="K238" t="str">
        <f t="array" ref="K238">IF($A238="","",INDEX(Summary!$AY:$AY,$AH238)&amp;"")</f>
        <v xml:space="preserve">RM Issue  stones , other grains </v>
      </c>
      <c r="L238" s="1">
        <f>IF($A238="","",Summary!$P$2+MOD(ROW()-2,30))</f>
        <v>46253</v>
      </c>
      <c r="M238">
        <f t="shared" si="29"/>
        <v>27</v>
      </c>
      <c r="N238">
        <f t="shared" si="30"/>
        <v>19</v>
      </c>
      <c r="O238" t="str">
        <f t="shared" si="31"/>
        <v>Aug-2026</v>
      </c>
      <c r="P238">
        <f t="shared" ca="1" si="32"/>
        <v>1</v>
      </c>
      <c r="Q238" s="2">
        <f t="array" ref="Q238">IF($A238="",0,IFERROR(INDEX(Summary!$P$3:$AS$67,$AH238-2,$M238),0))</f>
        <v>0</v>
      </c>
      <c r="R238" s="2" t="e">
        <f t="array" ref="R238">IF($A238="",0,ROUND(IFERROR(INDEX(Summary!$O:$O,$AH238),0)/30,0))</f>
        <v>#VALUE!</v>
      </c>
      <c r="S238">
        <f t="shared" si="33"/>
        <v>0</v>
      </c>
      <c r="T238" s="2">
        <f t="array" ref="T238">IF($S238=1,IFERROR(INDEX(Summary!$O:$O,$AH238),0),0)</f>
        <v>0</v>
      </c>
      <c r="U238" s="2">
        <f t="array" ref="U238">IF($S238=1,IFERROR(INDEX(Summary!$AT:$AT,$AH238),0),0)</f>
        <v>0</v>
      </c>
      <c r="V238" s="2">
        <f t="shared" si="34"/>
        <v>0</v>
      </c>
      <c r="W238" s="2">
        <f t="array" ref="W238">IF($S238=1,IFERROR(INDEX(Summary!$AZ:$AZ,$AH238),0),0)</f>
        <v>0</v>
      </c>
      <c r="X238" s="3">
        <f t="array" ref="X238">IF($S238=1,IFERROR(INDEX(Summary!$BA:$BA,$AH238),0),0)</f>
        <v>0</v>
      </c>
      <c r="Y238" s="2">
        <f t="array" ref="Y238">IF($S238=1,IFERROR(INDEX(Summary!$G:$G,$AH238),0),0)</f>
        <v>0</v>
      </c>
      <c r="Z238" s="2">
        <f t="array" ref="Z238">IF($S238=1,IFERROR(INDEX(Summary!$H:$H,$AH238),0),0)</f>
        <v>0</v>
      </c>
      <c r="AA238" s="2">
        <f t="array" ref="AA238">IF($S238=1,IFERROR(INDEX(Summary!$I:$I,$AH238),0),0)</f>
        <v>0</v>
      </c>
      <c r="AB238" s="2">
        <f t="array" ref="AB238">IF($S238=1,IFERROR(INDEX(Summary!$J:$J,$AH238),0),0)</f>
        <v>0</v>
      </c>
      <c r="AC238" s="2">
        <f t="array" ref="AC238">IF($S238=1,IFERROR(INDEX(Summary!$K:$K,$AH238),0),0)</f>
        <v>0</v>
      </c>
      <c r="AD238" s="2">
        <f t="array" ref="AD238">IF($S238=1,IFERROR(INDEX(Summary!$L:$L,$AH238),0),0)</f>
        <v>0</v>
      </c>
      <c r="AE238" s="2">
        <f t="array" ref="AE238">IF($S238=1,IFERROR(INDEX(Summary!$M:$M,$AH238),0),0)</f>
        <v>0</v>
      </c>
      <c r="AF238" s="2">
        <f t="array" ref="AF238">IF($S238=1,IFERROR(INDEX(Summary!$N:$N,$AH238),0),0)</f>
        <v>0</v>
      </c>
      <c r="AG238">
        <f t="array" ref="AG238">IF($A238="","",IFERROR(INDEX(Summary!$BB:$BB,$AH238),0))</f>
        <v>10</v>
      </c>
      <c r="AH238">
        <f t="shared" si="35"/>
        <v>10</v>
      </c>
    </row>
    <row r="239" spans="1:34" hidden="1">
      <c r="A239" t="str">
        <f t="array" ref="A239">IFERROR(INDEX(Summary!$D:$D,$AH239)&amp;"","")</f>
        <v>FG00028</v>
      </c>
      <c r="B239" t="str">
        <f t="array" ref="B239">IF($A239="","",INDEX(Summary!$E:$E,$AH239))</f>
        <v>Bajra Atta 1kg</v>
      </c>
      <c r="C239" t="str">
        <f t="array" ref="C239">IF($A239="","",INDEX(Summary!$B:$B,$AH239))</f>
        <v>Atta</v>
      </c>
      <c r="D239" t="str">
        <f t="array" ref="D239">IF($A239="","",INDEX(Summary!$C:$C,$AH239))</f>
        <v>C6</v>
      </c>
      <c r="E239">
        <f t="array" ref="E239">IF($A239="","",INDEX(Summary!$F:$F,$AH239))</f>
        <v>1</v>
      </c>
      <c r="F239" t="str">
        <f t="array" ref="F239">IF($A239="","",INDEX(Summary!$BC:$BC,$AH239)&amp;"")</f>
        <v>P3 – Normal</v>
      </c>
      <c r="G239">
        <f t="shared" si="27"/>
        <v>3</v>
      </c>
      <c r="H239">
        <f t="shared" si="28"/>
        <v>0</v>
      </c>
      <c r="I239" t="str">
        <f t="array" ref="I239">IF($A239="","",IF(IFERROR(INDEX(Summary!$BA:$BA,$AH239),0)&lt;1,"Under 1 day",IF(INDEX(Summary!$BA:$BA,$AH239)&lt;3,"1-3 days",IF(INDEX(Summary!$BA:$BA,$AH239)&lt;7,"3-7 days","7+ days"))))</f>
        <v>Under 1 day</v>
      </c>
      <c r="J239" t="str">
        <f t="array" ref="J239">IF($A239="","",IF(IFERROR(INDEX(Summary!$AX:$AX,$AH239),0)&lt;0.25,"0-25%",IF(INDEX(Summary!$AX:$AX,$AH239)&lt;0.5,"25-50%",IF(INDEX(Summary!$AX:$AX,$AH239)&lt;0.75,"50-75%","75-100%"))))</f>
        <v>75-100%</v>
      </c>
      <c r="K239" t="str">
        <f t="array" ref="K239">IF($A239="","",INDEX(Summary!$AY:$AY,$AH239)&amp;"")</f>
        <v xml:space="preserve">RM Issue  stones , other grains </v>
      </c>
      <c r="L239" s="1">
        <f>IF($A239="","",Summary!$P$2+MOD(ROW()-2,30))</f>
        <v>46254</v>
      </c>
      <c r="M239">
        <f t="shared" si="29"/>
        <v>28</v>
      </c>
      <c r="N239">
        <f t="shared" si="30"/>
        <v>20</v>
      </c>
      <c r="O239" t="str">
        <f t="shared" si="31"/>
        <v>Aug-2026</v>
      </c>
      <c r="P239">
        <f t="shared" ca="1" si="32"/>
        <v>1</v>
      </c>
      <c r="Q239" s="2">
        <f t="array" ref="Q239">IF($A239="",0,IFERROR(INDEX(Summary!$P$3:$AS$67,$AH239-2,$M239),0))</f>
        <v>0</v>
      </c>
      <c r="R239" s="2" t="e">
        <f t="array" ref="R239">IF($A239="",0,ROUND(IFERROR(INDEX(Summary!$O:$O,$AH239),0)/30,0))</f>
        <v>#VALUE!</v>
      </c>
      <c r="S239">
        <f t="shared" si="33"/>
        <v>0</v>
      </c>
      <c r="T239" s="2">
        <f t="array" ref="T239">IF($S239=1,IFERROR(INDEX(Summary!$O:$O,$AH239),0),0)</f>
        <v>0</v>
      </c>
      <c r="U239" s="2">
        <f t="array" ref="U239">IF($S239=1,IFERROR(INDEX(Summary!$AT:$AT,$AH239),0),0)</f>
        <v>0</v>
      </c>
      <c r="V239" s="2">
        <f t="shared" si="34"/>
        <v>0</v>
      </c>
      <c r="W239" s="2">
        <f t="array" ref="W239">IF($S239=1,IFERROR(INDEX(Summary!$AZ:$AZ,$AH239),0),0)</f>
        <v>0</v>
      </c>
      <c r="X239" s="3">
        <f t="array" ref="X239">IF($S239=1,IFERROR(INDEX(Summary!$BA:$BA,$AH239),0),0)</f>
        <v>0</v>
      </c>
      <c r="Y239" s="2">
        <f t="array" ref="Y239">IF($S239=1,IFERROR(INDEX(Summary!$G:$G,$AH239),0),0)</f>
        <v>0</v>
      </c>
      <c r="Z239" s="2">
        <f t="array" ref="Z239">IF($S239=1,IFERROR(INDEX(Summary!$H:$H,$AH239),0),0)</f>
        <v>0</v>
      </c>
      <c r="AA239" s="2">
        <f t="array" ref="AA239">IF($S239=1,IFERROR(INDEX(Summary!$I:$I,$AH239),0),0)</f>
        <v>0</v>
      </c>
      <c r="AB239" s="2">
        <f t="array" ref="AB239">IF($S239=1,IFERROR(INDEX(Summary!$J:$J,$AH239),0),0)</f>
        <v>0</v>
      </c>
      <c r="AC239" s="2">
        <f t="array" ref="AC239">IF($S239=1,IFERROR(INDEX(Summary!$K:$K,$AH239),0),0)</f>
        <v>0</v>
      </c>
      <c r="AD239" s="2">
        <f t="array" ref="AD239">IF($S239=1,IFERROR(INDEX(Summary!$L:$L,$AH239),0),0)</f>
        <v>0</v>
      </c>
      <c r="AE239" s="2">
        <f t="array" ref="AE239">IF($S239=1,IFERROR(INDEX(Summary!$M:$M,$AH239),0),0)</f>
        <v>0</v>
      </c>
      <c r="AF239" s="2">
        <f t="array" ref="AF239">IF($S239=1,IFERROR(INDEX(Summary!$N:$N,$AH239),0),0)</f>
        <v>0</v>
      </c>
      <c r="AG239">
        <f t="array" ref="AG239">IF($A239="","",IFERROR(INDEX(Summary!$BB:$BB,$AH239),0))</f>
        <v>10</v>
      </c>
      <c r="AH239">
        <f t="shared" si="35"/>
        <v>10</v>
      </c>
    </row>
    <row r="240" spans="1:34" hidden="1">
      <c r="A240" t="str">
        <f t="array" ref="A240">IFERROR(INDEX(Summary!$D:$D,$AH240)&amp;"","")</f>
        <v>FG00028</v>
      </c>
      <c r="B240" t="str">
        <f t="array" ref="B240">IF($A240="","",INDEX(Summary!$E:$E,$AH240))</f>
        <v>Bajra Atta 1kg</v>
      </c>
      <c r="C240" t="str">
        <f t="array" ref="C240">IF($A240="","",INDEX(Summary!$B:$B,$AH240))</f>
        <v>Atta</v>
      </c>
      <c r="D240" t="str">
        <f t="array" ref="D240">IF($A240="","",INDEX(Summary!$C:$C,$AH240))</f>
        <v>C6</v>
      </c>
      <c r="E240">
        <f t="array" ref="E240">IF($A240="","",INDEX(Summary!$F:$F,$AH240))</f>
        <v>1</v>
      </c>
      <c r="F240" t="str">
        <f t="array" ref="F240">IF($A240="","",INDEX(Summary!$BC:$BC,$AH240)&amp;"")</f>
        <v>P3 – Normal</v>
      </c>
      <c r="G240">
        <f t="shared" si="27"/>
        <v>3</v>
      </c>
      <c r="H240">
        <f t="shared" si="28"/>
        <v>0</v>
      </c>
      <c r="I240" t="str">
        <f t="array" ref="I240">IF($A240="","",IF(IFERROR(INDEX(Summary!$BA:$BA,$AH240),0)&lt;1,"Under 1 day",IF(INDEX(Summary!$BA:$BA,$AH240)&lt;3,"1-3 days",IF(INDEX(Summary!$BA:$BA,$AH240)&lt;7,"3-7 days","7+ days"))))</f>
        <v>Under 1 day</v>
      </c>
      <c r="J240" t="str">
        <f t="array" ref="J240">IF($A240="","",IF(IFERROR(INDEX(Summary!$AX:$AX,$AH240),0)&lt;0.25,"0-25%",IF(INDEX(Summary!$AX:$AX,$AH240)&lt;0.5,"25-50%",IF(INDEX(Summary!$AX:$AX,$AH240)&lt;0.75,"50-75%","75-100%"))))</f>
        <v>75-100%</v>
      </c>
      <c r="K240" t="str">
        <f t="array" ref="K240">IF($A240="","",INDEX(Summary!$AY:$AY,$AH240)&amp;"")</f>
        <v xml:space="preserve">RM Issue  stones , other grains </v>
      </c>
      <c r="L240" s="1">
        <f>IF($A240="","",Summary!$P$2+MOD(ROW()-2,30))</f>
        <v>46255</v>
      </c>
      <c r="M240">
        <f t="shared" si="29"/>
        <v>29</v>
      </c>
      <c r="N240">
        <f t="shared" si="30"/>
        <v>21</v>
      </c>
      <c r="O240" t="str">
        <f t="shared" si="31"/>
        <v>Aug-2026</v>
      </c>
      <c r="P240">
        <f t="shared" ca="1" si="32"/>
        <v>1</v>
      </c>
      <c r="Q240" s="2">
        <f t="array" ref="Q240">IF($A240="",0,IFERROR(INDEX(Summary!$P$3:$AS$67,$AH240-2,$M240),0))</f>
        <v>0</v>
      </c>
      <c r="R240" s="2" t="e">
        <f t="array" ref="R240">IF($A240="",0,ROUND(IFERROR(INDEX(Summary!$O:$O,$AH240),0)/30,0))</f>
        <v>#VALUE!</v>
      </c>
      <c r="S240">
        <f t="shared" si="33"/>
        <v>0</v>
      </c>
      <c r="T240" s="2">
        <f t="array" ref="T240">IF($S240=1,IFERROR(INDEX(Summary!$O:$O,$AH240),0),0)</f>
        <v>0</v>
      </c>
      <c r="U240" s="2">
        <f t="array" ref="U240">IF($S240=1,IFERROR(INDEX(Summary!$AT:$AT,$AH240),0),0)</f>
        <v>0</v>
      </c>
      <c r="V240" s="2">
        <f t="shared" si="34"/>
        <v>0</v>
      </c>
      <c r="W240" s="2">
        <f t="array" ref="W240">IF($S240=1,IFERROR(INDEX(Summary!$AZ:$AZ,$AH240),0),0)</f>
        <v>0</v>
      </c>
      <c r="X240" s="3">
        <f t="array" ref="X240">IF($S240=1,IFERROR(INDEX(Summary!$BA:$BA,$AH240),0),0)</f>
        <v>0</v>
      </c>
      <c r="Y240" s="2">
        <f t="array" ref="Y240">IF($S240=1,IFERROR(INDEX(Summary!$G:$G,$AH240),0),0)</f>
        <v>0</v>
      </c>
      <c r="Z240" s="2">
        <f t="array" ref="Z240">IF($S240=1,IFERROR(INDEX(Summary!$H:$H,$AH240),0),0)</f>
        <v>0</v>
      </c>
      <c r="AA240" s="2">
        <f t="array" ref="AA240">IF($S240=1,IFERROR(INDEX(Summary!$I:$I,$AH240),0),0)</f>
        <v>0</v>
      </c>
      <c r="AB240" s="2">
        <f t="array" ref="AB240">IF($S240=1,IFERROR(INDEX(Summary!$J:$J,$AH240),0),0)</f>
        <v>0</v>
      </c>
      <c r="AC240" s="2">
        <f t="array" ref="AC240">IF($S240=1,IFERROR(INDEX(Summary!$K:$K,$AH240),0),0)</f>
        <v>0</v>
      </c>
      <c r="AD240" s="2">
        <f t="array" ref="AD240">IF($S240=1,IFERROR(INDEX(Summary!$L:$L,$AH240),0),0)</f>
        <v>0</v>
      </c>
      <c r="AE240" s="2">
        <f t="array" ref="AE240">IF($S240=1,IFERROR(INDEX(Summary!$M:$M,$AH240),0),0)</f>
        <v>0</v>
      </c>
      <c r="AF240" s="2">
        <f t="array" ref="AF240">IF($S240=1,IFERROR(INDEX(Summary!$N:$N,$AH240),0),0)</f>
        <v>0</v>
      </c>
      <c r="AG240">
        <f t="array" ref="AG240">IF($A240="","",IFERROR(INDEX(Summary!$BB:$BB,$AH240),0))</f>
        <v>10</v>
      </c>
      <c r="AH240">
        <f t="shared" si="35"/>
        <v>10</v>
      </c>
    </row>
    <row r="241" spans="1:34" hidden="1">
      <c r="A241" t="str">
        <f t="array" ref="A241">IFERROR(INDEX(Summary!$D:$D,$AH241)&amp;"","")</f>
        <v>FG00028</v>
      </c>
      <c r="B241" t="str">
        <f t="array" ref="B241">IF($A241="","",INDEX(Summary!$E:$E,$AH241))</f>
        <v>Bajra Atta 1kg</v>
      </c>
      <c r="C241" t="str">
        <f t="array" ref="C241">IF($A241="","",INDEX(Summary!$B:$B,$AH241))</f>
        <v>Atta</v>
      </c>
      <c r="D241" t="str">
        <f t="array" ref="D241">IF($A241="","",INDEX(Summary!$C:$C,$AH241))</f>
        <v>C6</v>
      </c>
      <c r="E241">
        <f t="array" ref="E241">IF($A241="","",INDEX(Summary!$F:$F,$AH241))</f>
        <v>1</v>
      </c>
      <c r="F241" t="str">
        <f t="array" ref="F241">IF($A241="","",INDEX(Summary!$BC:$BC,$AH241)&amp;"")</f>
        <v>P3 – Normal</v>
      </c>
      <c r="G241">
        <f t="shared" si="27"/>
        <v>3</v>
      </c>
      <c r="H241">
        <f t="shared" si="28"/>
        <v>0</v>
      </c>
      <c r="I241" t="str">
        <f t="array" ref="I241">IF($A241="","",IF(IFERROR(INDEX(Summary!$BA:$BA,$AH241),0)&lt;1,"Under 1 day",IF(INDEX(Summary!$BA:$BA,$AH241)&lt;3,"1-3 days",IF(INDEX(Summary!$BA:$BA,$AH241)&lt;7,"3-7 days","7+ days"))))</f>
        <v>Under 1 day</v>
      </c>
      <c r="J241" t="str">
        <f t="array" ref="J241">IF($A241="","",IF(IFERROR(INDEX(Summary!$AX:$AX,$AH241),0)&lt;0.25,"0-25%",IF(INDEX(Summary!$AX:$AX,$AH241)&lt;0.5,"25-50%",IF(INDEX(Summary!$AX:$AX,$AH241)&lt;0.75,"50-75%","75-100%"))))</f>
        <v>75-100%</v>
      </c>
      <c r="K241" t="str">
        <f t="array" ref="K241">IF($A241="","",INDEX(Summary!$AY:$AY,$AH241)&amp;"")</f>
        <v xml:space="preserve">RM Issue  stones , other grains </v>
      </c>
      <c r="L241" s="1">
        <f>IF($A241="","",Summary!$P$2+MOD(ROW()-2,30))</f>
        <v>46256</v>
      </c>
      <c r="M241">
        <f t="shared" si="29"/>
        <v>30</v>
      </c>
      <c r="N241">
        <f t="shared" si="30"/>
        <v>22</v>
      </c>
      <c r="O241" t="str">
        <f t="shared" si="31"/>
        <v>Aug-2026</v>
      </c>
      <c r="P241">
        <f t="shared" ca="1" si="32"/>
        <v>1</v>
      </c>
      <c r="Q241" s="2">
        <f t="array" ref="Q241">IF($A241="",0,IFERROR(INDEX(Summary!$P$3:$AS$67,$AH241-2,$M241),0))</f>
        <v>0</v>
      </c>
      <c r="R241" s="2" t="e">
        <f t="array" ref="R241">IF($A241="",0,ROUND(IFERROR(INDEX(Summary!$O:$O,$AH241),0)/30,0))</f>
        <v>#VALUE!</v>
      </c>
      <c r="S241">
        <f t="shared" si="33"/>
        <v>0</v>
      </c>
      <c r="T241" s="2">
        <f t="array" ref="T241">IF($S241=1,IFERROR(INDEX(Summary!$O:$O,$AH241),0),0)</f>
        <v>0</v>
      </c>
      <c r="U241" s="2">
        <f t="array" ref="U241">IF($S241=1,IFERROR(INDEX(Summary!$AT:$AT,$AH241),0),0)</f>
        <v>0</v>
      </c>
      <c r="V241" s="2">
        <f t="shared" si="34"/>
        <v>0</v>
      </c>
      <c r="W241" s="2">
        <f t="array" ref="W241">IF($S241=1,IFERROR(INDEX(Summary!$AZ:$AZ,$AH241),0),0)</f>
        <v>0</v>
      </c>
      <c r="X241" s="3">
        <f t="array" ref="X241">IF($S241=1,IFERROR(INDEX(Summary!$BA:$BA,$AH241),0),0)</f>
        <v>0</v>
      </c>
      <c r="Y241" s="2">
        <f t="array" ref="Y241">IF($S241=1,IFERROR(INDEX(Summary!$G:$G,$AH241),0),0)</f>
        <v>0</v>
      </c>
      <c r="Z241" s="2">
        <f t="array" ref="Z241">IF($S241=1,IFERROR(INDEX(Summary!$H:$H,$AH241),0),0)</f>
        <v>0</v>
      </c>
      <c r="AA241" s="2">
        <f t="array" ref="AA241">IF($S241=1,IFERROR(INDEX(Summary!$I:$I,$AH241),0),0)</f>
        <v>0</v>
      </c>
      <c r="AB241" s="2">
        <f t="array" ref="AB241">IF($S241=1,IFERROR(INDEX(Summary!$J:$J,$AH241),0),0)</f>
        <v>0</v>
      </c>
      <c r="AC241" s="2">
        <f t="array" ref="AC241">IF($S241=1,IFERROR(INDEX(Summary!$K:$K,$AH241),0),0)</f>
        <v>0</v>
      </c>
      <c r="AD241" s="2">
        <f t="array" ref="AD241">IF($S241=1,IFERROR(INDEX(Summary!$L:$L,$AH241),0),0)</f>
        <v>0</v>
      </c>
      <c r="AE241" s="2">
        <f t="array" ref="AE241">IF($S241=1,IFERROR(INDEX(Summary!$M:$M,$AH241),0),0)</f>
        <v>0</v>
      </c>
      <c r="AF241" s="2">
        <f t="array" ref="AF241">IF($S241=1,IFERROR(INDEX(Summary!$N:$N,$AH241),0),0)</f>
        <v>0</v>
      </c>
      <c r="AG241">
        <f t="array" ref="AG241">IF($A241="","",IFERROR(INDEX(Summary!$BB:$BB,$AH241),0))</f>
        <v>10</v>
      </c>
      <c r="AH241">
        <f t="shared" si="35"/>
        <v>10</v>
      </c>
    </row>
    <row r="242" spans="1:34" hidden="1">
      <c r="A242" t="str">
        <f t="array" ref="A242">IFERROR(INDEX(Summary!$D:$D,$AH242)&amp;"","")</f>
        <v>USFG00128</v>
      </c>
      <c r="B242" t="str">
        <f t="array" ref="B242">IF($A242="","",INDEX(Summary!$E:$E,$AH242))</f>
        <v>Jowar atta 910g</v>
      </c>
      <c r="C242" t="str">
        <f t="array" ref="C242">IF($A242="","",INDEX(Summary!$B:$B,$AH242))</f>
        <v>Atta</v>
      </c>
      <c r="D242" t="str">
        <f t="array" ref="D242">IF($A242="","",INDEX(Summary!$C:$C,$AH242))</f>
        <v>C6</v>
      </c>
      <c r="E242">
        <f t="array" ref="E242">IF($A242="","",INDEX(Summary!$F:$F,$AH242))</f>
        <v>0.91</v>
      </c>
      <c r="F242" t="str">
        <f t="array" ref="F242">IF($A242="","",INDEX(Summary!$BC:$BC,$AH242)&amp;"")</f>
        <v/>
      </c>
      <c r="G242" t="e">
        <f t="shared" si="27"/>
        <v>#VALUE!</v>
      </c>
      <c r="H242">
        <f t="shared" si="28"/>
        <v>0</v>
      </c>
      <c r="I242" t="str">
        <f t="array" ref="I242">IF($A242="","",IF(IFERROR(INDEX(Summary!$BA:$BA,$AH242),0)&lt;1,"Under 1 day",IF(INDEX(Summary!$BA:$BA,$AH242)&lt;3,"1-3 days",IF(INDEX(Summary!$BA:$BA,$AH242)&lt;7,"3-7 days","7+ days"))))</f>
        <v>Under 1 day</v>
      </c>
      <c r="J242" t="str">
        <f t="array" ref="J242">IF($A242="","",IF(IFERROR(INDEX(Summary!$AX:$AX,$AH242),0)&lt;0.25,"0-25%",IF(INDEX(Summary!$AX:$AX,$AH242)&lt;0.5,"25-50%",IF(INDEX(Summary!$AX:$AX,$AH242)&lt;0.75,"50-75%","75-100%"))))</f>
        <v>0-25%</v>
      </c>
      <c r="K242" t="str">
        <f t="array" ref="K242">IF($A242="","",INDEX(Summary!$AY:$AY,$AH242)&amp;"")</f>
        <v/>
      </c>
      <c r="L242" s="1">
        <f>IF($A242="","",Summary!$P$2+MOD(ROW()-2,30))</f>
        <v>46227</v>
      </c>
      <c r="M242">
        <f t="shared" si="29"/>
        <v>1</v>
      </c>
      <c r="N242">
        <f t="shared" si="30"/>
        <v>24</v>
      </c>
      <c r="O242" t="str">
        <f t="shared" si="31"/>
        <v>Jul-2026</v>
      </c>
      <c r="P242">
        <f t="shared" ca="1" si="32"/>
        <v>1</v>
      </c>
      <c r="Q242" s="2">
        <f t="array" ref="Q242">IF($A242="",0,IFERROR(INDEX(Summary!$P$3:$AS$67,$AH242-2,$M242),0))</f>
        <v>0</v>
      </c>
      <c r="R242" s="2">
        <f t="array" ref="R242">IF($A242="",0,ROUND(IFERROR(INDEX(Summary!$O:$O,$AH242),0)/30,0))</f>
        <v>13</v>
      </c>
      <c r="S242">
        <f t="shared" si="33"/>
        <v>1</v>
      </c>
      <c r="T242" s="2">
        <f t="array" ref="T242">IF($S242=1,IFERROR(INDEX(Summary!$O:$O,$AH242),0),0)</f>
        <v>387</v>
      </c>
      <c r="U242" s="2">
        <f t="array" ref="U242">IF($S242=1,IFERROR(INDEX(Summary!$AT:$AT,$AH242),0),0)</f>
        <v>0</v>
      </c>
      <c r="V242" s="2">
        <f t="shared" si="34"/>
        <v>387</v>
      </c>
      <c r="W242" s="2">
        <f t="array" ref="W242">IF($S242=1,IFERROR(INDEX(Summary!$AZ:$AZ,$AH242),0),0)</f>
        <v>0</v>
      </c>
      <c r="X242" s="3">
        <f t="array" ref="X242">IF($S242=1,IFERROR(INDEX(Summary!$BA:$BA,$AH242),0),0)</f>
        <v>0</v>
      </c>
      <c r="Y242" s="2">
        <f t="array" ref="Y242">IF($S242=1,IFERROR(INDEX(Summary!$G:$G,$AH242),0),0)</f>
        <v>0</v>
      </c>
      <c r="Z242" s="2">
        <f t="array" ref="Z242">IF($S242=1,IFERROR(INDEX(Summary!$H:$H,$AH242),0),0)</f>
        <v>21</v>
      </c>
      <c r="AA242" s="2">
        <f t="array" ref="AA242">IF($S242=1,IFERROR(INDEX(Summary!$I:$I,$AH242),0),0)</f>
        <v>0</v>
      </c>
      <c r="AB242" s="2">
        <f t="array" ref="AB242">IF($S242=1,IFERROR(INDEX(Summary!$J:$J,$AH242),0),0)</f>
        <v>0</v>
      </c>
      <c r="AC242" s="2">
        <f t="array" ref="AC242">IF($S242=1,IFERROR(INDEX(Summary!$K:$K,$AH242),0),0)</f>
        <v>366</v>
      </c>
      <c r="AD242" s="2">
        <f t="array" ref="AD242">IF($S242=1,IFERROR(INDEX(Summary!$L:$L,$AH242),0),0)</f>
        <v>0</v>
      </c>
      <c r="AE242" s="2">
        <f t="array" ref="AE242">IF($S242=1,IFERROR(INDEX(Summary!$M:$M,$AH242),0),0)</f>
        <v>0</v>
      </c>
      <c r="AF242" s="2">
        <f t="array" ref="AF242">IF($S242=1,IFERROR(INDEX(Summary!$N:$N,$AH242),0),0)</f>
        <v>0</v>
      </c>
      <c r="AG242">
        <f t="array" ref="AG242">IF($A242="","",IFERROR(INDEX(Summary!$BB:$BB,$AH242),0))</f>
        <v>0</v>
      </c>
      <c r="AH242">
        <f t="shared" si="35"/>
        <v>11</v>
      </c>
    </row>
    <row r="243" spans="1:34" hidden="1">
      <c r="A243" t="str">
        <f t="array" ref="A243">IFERROR(INDEX(Summary!$D:$D,$AH243)&amp;"","")</f>
        <v>USFG00128</v>
      </c>
      <c r="B243" t="str">
        <f t="array" ref="B243">IF($A243="","",INDEX(Summary!$E:$E,$AH243))</f>
        <v>Jowar atta 910g</v>
      </c>
      <c r="C243" t="str">
        <f t="array" ref="C243">IF($A243="","",INDEX(Summary!$B:$B,$AH243))</f>
        <v>Atta</v>
      </c>
      <c r="D243" t="str">
        <f t="array" ref="D243">IF($A243="","",INDEX(Summary!$C:$C,$AH243))</f>
        <v>C6</v>
      </c>
      <c r="E243">
        <f t="array" ref="E243">IF($A243="","",INDEX(Summary!$F:$F,$AH243))</f>
        <v>0.91</v>
      </c>
      <c r="F243" t="str">
        <f t="array" ref="F243">IF($A243="","",INDEX(Summary!$BC:$BC,$AH243)&amp;"")</f>
        <v/>
      </c>
      <c r="G243" t="e">
        <f t="shared" si="27"/>
        <v>#VALUE!</v>
      </c>
      <c r="H243">
        <f t="shared" si="28"/>
        <v>0</v>
      </c>
      <c r="I243" t="str">
        <f t="array" ref="I243">IF($A243="","",IF(IFERROR(INDEX(Summary!$BA:$BA,$AH243),0)&lt;1,"Under 1 day",IF(INDEX(Summary!$BA:$BA,$AH243)&lt;3,"1-3 days",IF(INDEX(Summary!$BA:$BA,$AH243)&lt;7,"3-7 days","7+ days"))))</f>
        <v>Under 1 day</v>
      </c>
      <c r="J243" t="str">
        <f t="array" ref="J243">IF($A243="","",IF(IFERROR(INDEX(Summary!$AX:$AX,$AH243),0)&lt;0.25,"0-25%",IF(INDEX(Summary!$AX:$AX,$AH243)&lt;0.5,"25-50%",IF(INDEX(Summary!$AX:$AX,$AH243)&lt;0.75,"50-75%","75-100%"))))</f>
        <v>0-25%</v>
      </c>
      <c r="K243" t="str">
        <f t="array" ref="K243">IF($A243="","",INDEX(Summary!$AY:$AY,$AH243)&amp;"")</f>
        <v/>
      </c>
      <c r="L243" s="1">
        <f>IF($A243="","",Summary!$P$2+MOD(ROW()-2,30))</f>
        <v>46228</v>
      </c>
      <c r="M243">
        <f t="shared" si="29"/>
        <v>2</v>
      </c>
      <c r="N243">
        <f t="shared" si="30"/>
        <v>25</v>
      </c>
      <c r="O243" t="str">
        <f t="shared" si="31"/>
        <v>Jul-2026</v>
      </c>
      <c r="P243">
        <f t="shared" ca="1" si="32"/>
        <v>1</v>
      </c>
      <c r="Q243" s="2">
        <f t="array" ref="Q243">IF($A243="",0,IFERROR(INDEX(Summary!$P$3:$AS$67,$AH243-2,$M243),0))</f>
        <v>0</v>
      </c>
      <c r="R243" s="2">
        <f t="array" ref="R243">IF($A243="",0,ROUND(IFERROR(INDEX(Summary!$O:$O,$AH243),0)/30,0))</f>
        <v>13</v>
      </c>
      <c r="S243">
        <f t="shared" si="33"/>
        <v>0</v>
      </c>
      <c r="T243" s="2">
        <f t="array" ref="T243">IF($S243=1,IFERROR(INDEX(Summary!$O:$O,$AH243),0),0)</f>
        <v>0</v>
      </c>
      <c r="U243" s="2">
        <f t="array" ref="U243">IF($S243=1,IFERROR(INDEX(Summary!$AT:$AT,$AH243),0),0)</f>
        <v>0</v>
      </c>
      <c r="V243" s="2">
        <f t="shared" si="34"/>
        <v>0</v>
      </c>
      <c r="W243" s="2">
        <f t="array" ref="W243">IF($S243=1,IFERROR(INDEX(Summary!$AZ:$AZ,$AH243),0),0)</f>
        <v>0</v>
      </c>
      <c r="X243" s="3">
        <f t="array" ref="X243">IF($S243=1,IFERROR(INDEX(Summary!$BA:$BA,$AH243),0),0)</f>
        <v>0</v>
      </c>
      <c r="Y243" s="2">
        <f t="array" ref="Y243">IF($S243=1,IFERROR(INDEX(Summary!$G:$G,$AH243),0),0)</f>
        <v>0</v>
      </c>
      <c r="Z243" s="2">
        <f t="array" ref="Z243">IF($S243=1,IFERROR(INDEX(Summary!$H:$H,$AH243),0),0)</f>
        <v>0</v>
      </c>
      <c r="AA243" s="2">
        <f t="array" ref="AA243">IF($S243=1,IFERROR(INDEX(Summary!$I:$I,$AH243),0),0)</f>
        <v>0</v>
      </c>
      <c r="AB243" s="2">
        <f t="array" ref="AB243">IF($S243=1,IFERROR(INDEX(Summary!$J:$J,$AH243),0),0)</f>
        <v>0</v>
      </c>
      <c r="AC243" s="2">
        <f t="array" ref="AC243">IF($S243=1,IFERROR(INDEX(Summary!$K:$K,$AH243),0),0)</f>
        <v>0</v>
      </c>
      <c r="AD243" s="2">
        <f t="array" ref="AD243">IF($S243=1,IFERROR(INDEX(Summary!$L:$L,$AH243),0),0)</f>
        <v>0</v>
      </c>
      <c r="AE243" s="2">
        <f t="array" ref="AE243">IF($S243=1,IFERROR(INDEX(Summary!$M:$M,$AH243),0),0)</f>
        <v>0</v>
      </c>
      <c r="AF243" s="2">
        <f t="array" ref="AF243">IF($S243=1,IFERROR(INDEX(Summary!$N:$N,$AH243),0),0)</f>
        <v>0</v>
      </c>
      <c r="AG243">
        <f t="array" ref="AG243">IF($A243="","",IFERROR(INDEX(Summary!$BB:$BB,$AH243),0))</f>
        <v>0</v>
      </c>
      <c r="AH243">
        <f t="shared" si="35"/>
        <v>11</v>
      </c>
    </row>
    <row r="244" spans="1:34" hidden="1">
      <c r="A244" t="str">
        <f t="array" ref="A244">IFERROR(INDEX(Summary!$D:$D,$AH244)&amp;"","")</f>
        <v>USFG00128</v>
      </c>
      <c r="B244" t="str">
        <f t="array" ref="B244">IF($A244="","",INDEX(Summary!$E:$E,$AH244))</f>
        <v>Jowar atta 910g</v>
      </c>
      <c r="C244" t="str">
        <f t="array" ref="C244">IF($A244="","",INDEX(Summary!$B:$B,$AH244))</f>
        <v>Atta</v>
      </c>
      <c r="D244" t="str">
        <f t="array" ref="D244">IF($A244="","",INDEX(Summary!$C:$C,$AH244))</f>
        <v>C6</v>
      </c>
      <c r="E244">
        <f t="array" ref="E244">IF($A244="","",INDEX(Summary!$F:$F,$AH244))</f>
        <v>0.91</v>
      </c>
      <c r="F244" t="str">
        <f t="array" ref="F244">IF($A244="","",INDEX(Summary!$BC:$BC,$AH244)&amp;"")</f>
        <v/>
      </c>
      <c r="G244" t="e">
        <f t="shared" si="27"/>
        <v>#VALUE!</v>
      </c>
      <c r="H244">
        <f t="shared" si="28"/>
        <v>0</v>
      </c>
      <c r="I244" t="str">
        <f t="array" ref="I244">IF($A244="","",IF(IFERROR(INDEX(Summary!$BA:$BA,$AH244),0)&lt;1,"Under 1 day",IF(INDEX(Summary!$BA:$BA,$AH244)&lt;3,"1-3 days",IF(INDEX(Summary!$BA:$BA,$AH244)&lt;7,"3-7 days","7+ days"))))</f>
        <v>Under 1 day</v>
      </c>
      <c r="J244" t="str">
        <f t="array" ref="J244">IF($A244="","",IF(IFERROR(INDEX(Summary!$AX:$AX,$AH244),0)&lt;0.25,"0-25%",IF(INDEX(Summary!$AX:$AX,$AH244)&lt;0.5,"25-50%",IF(INDEX(Summary!$AX:$AX,$AH244)&lt;0.75,"50-75%","75-100%"))))</f>
        <v>0-25%</v>
      </c>
      <c r="K244" t="str">
        <f t="array" ref="K244">IF($A244="","",INDEX(Summary!$AY:$AY,$AH244)&amp;"")</f>
        <v/>
      </c>
      <c r="L244" s="1">
        <f>IF($A244="","",Summary!$P$2+MOD(ROW()-2,30))</f>
        <v>46229</v>
      </c>
      <c r="M244">
        <f t="shared" si="29"/>
        <v>3</v>
      </c>
      <c r="N244">
        <f t="shared" si="30"/>
        <v>26</v>
      </c>
      <c r="O244" t="str">
        <f t="shared" si="31"/>
        <v>Jul-2026</v>
      </c>
      <c r="P244">
        <f t="shared" ca="1" si="32"/>
        <v>1</v>
      </c>
      <c r="Q244" s="2">
        <f t="array" ref="Q244">IF($A244="",0,IFERROR(INDEX(Summary!$P$3:$AS$67,$AH244-2,$M244),0))</f>
        <v>0</v>
      </c>
      <c r="R244" s="2">
        <f t="array" ref="R244">IF($A244="",0,ROUND(IFERROR(INDEX(Summary!$O:$O,$AH244),0)/30,0))</f>
        <v>13</v>
      </c>
      <c r="S244">
        <f t="shared" si="33"/>
        <v>0</v>
      </c>
      <c r="T244" s="2">
        <f t="array" ref="T244">IF($S244=1,IFERROR(INDEX(Summary!$O:$O,$AH244),0),0)</f>
        <v>0</v>
      </c>
      <c r="U244" s="2">
        <f t="array" ref="U244">IF($S244=1,IFERROR(INDEX(Summary!$AT:$AT,$AH244),0),0)</f>
        <v>0</v>
      </c>
      <c r="V244" s="2">
        <f t="shared" si="34"/>
        <v>0</v>
      </c>
      <c r="W244" s="2">
        <f t="array" ref="W244">IF($S244=1,IFERROR(INDEX(Summary!$AZ:$AZ,$AH244),0),0)</f>
        <v>0</v>
      </c>
      <c r="X244" s="3">
        <f t="array" ref="X244">IF($S244=1,IFERROR(INDEX(Summary!$BA:$BA,$AH244),0),0)</f>
        <v>0</v>
      </c>
      <c r="Y244" s="2">
        <f t="array" ref="Y244">IF($S244=1,IFERROR(INDEX(Summary!$G:$G,$AH244),0),0)</f>
        <v>0</v>
      </c>
      <c r="Z244" s="2">
        <f t="array" ref="Z244">IF($S244=1,IFERROR(INDEX(Summary!$H:$H,$AH244),0),0)</f>
        <v>0</v>
      </c>
      <c r="AA244" s="2">
        <f t="array" ref="AA244">IF($S244=1,IFERROR(INDEX(Summary!$I:$I,$AH244),0),0)</f>
        <v>0</v>
      </c>
      <c r="AB244" s="2">
        <f t="array" ref="AB244">IF($S244=1,IFERROR(INDEX(Summary!$J:$J,$AH244),0),0)</f>
        <v>0</v>
      </c>
      <c r="AC244" s="2">
        <f t="array" ref="AC244">IF($S244=1,IFERROR(INDEX(Summary!$K:$K,$AH244),0),0)</f>
        <v>0</v>
      </c>
      <c r="AD244" s="2">
        <f t="array" ref="AD244">IF($S244=1,IFERROR(INDEX(Summary!$L:$L,$AH244),0),0)</f>
        <v>0</v>
      </c>
      <c r="AE244" s="2">
        <f t="array" ref="AE244">IF($S244=1,IFERROR(INDEX(Summary!$M:$M,$AH244),0),0)</f>
        <v>0</v>
      </c>
      <c r="AF244" s="2">
        <f t="array" ref="AF244">IF($S244=1,IFERROR(INDEX(Summary!$N:$N,$AH244),0),0)</f>
        <v>0</v>
      </c>
      <c r="AG244">
        <f t="array" ref="AG244">IF($A244="","",IFERROR(INDEX(Summary!$BB:$BB,$AH244),0))</f>
        <v>0</v>
      </c>
      <c r="AH244">
        <f t="shared" si="35"/>
        <v>11</v>
      </c>
    </row>
    <row r="245" spans="1:34" hidden="1">
      <c r="A245" t="str">
        <f t="array" ref="A245">IFERROR(INDEX(Summary!$D:$D,$AH245)&amp;"","")</f>
        <v>USFG00128</v>
      </c>
      <c r="B245" t="str">
        <f t="array" ref="B245">IF($A245="","",INDEX(Summary!$E:$E,$AH245))</f>
        <v>Jowar atta 910g</v>
      </c>
      <c r="C245" t="str">
        <f t="array" ref="C245">IF($A245="","",INDEX(Summary!$B:$B,$AH245))</f>
        <v>Atta</v>
      </c>
      <c r="D245" t="str">
        <f t="array" ref="D245">IF($A245="","",INDEX(Summary!$C:$C,$AH245))</f>
        <v>C6</v>
      </c>
      <c r="E245">
        <f t="array" ref="E245">IF($A245="","",INDEX(Summary!$F:$F,$AH245))</f>
        <v>0.91</v>
      </c>
      <c r="F245" t="str">
        <f t="array" ref="F245">IF($A245="","",INDEX(Summary!$BC:$BC,$AH245)&amp;"")</f>
        <v/>
      </c>
      <c r="G245" t="e">
        <f t="shared" si="27"/>
        <v>#VALUE!</v>
      </c>
      <c r="H245">
        <f t="shared" si="28"/>
        <v>0</v>
      </c>
      <c r="I245" t="str">
        <f t="array" ref="I245">IF($A245="","",IF(IFERROR(INDEX(Summary!$BA:$BA,$AH245),0)&lt;1,"Under 1 day",IF(INDEX(Summary!$BA:$BA,$AH245)&lt;3,"1-3 days",IF(INDEX(Summary!$BA:$BA,$AH245)&lt;7,"3-7 days","7+ days"))))</f>
        <v>Under 1 day</v>
      </c>
      <c r="J245" t="str">
        <f t="array" ref="J245">IF($A245="","",IF(IFERROR(INDEX(Summary!$AX:$AX,$AH245),0)&lt;0.25,"0-25%",IF(INDEX(Summary!$AX:$AX,$AH245)&lt;0.5,"25-50%",IF(INDEX(Summary!$AX:$AX,$AH245)&lt;0.75,"50-75%","75-100%"))))</f>
        <v>0-25%</v>
      </c>
      <c r="K245" t="str">
        <f t="array" ref="K245">IF($A245="","",INDEX(Summary!$AY:$AY,$AH245)&amp;"")</f>
        <v/>
      </c>
      <c r="L245" s="1">
        <f>IF($A245="","",Summary!$P$2+MOD(ROW()-2,30))</f>
        <v>46230</v>
      </c>
      <c r="M245">
        <f t="shared" si="29"/>
        <v>4</v>
      </c>
      <c r="N245">
        <f t="shared" si="30"/>
        <v>27</v>
      </c>
      <c r="O245" t="str">
        <f t="shared" si="31"/>
        <v>Jul-2026</v>
      </c>
      <c r="P245">
        <f t="shared" ca="1" si="32"/>
        <v>1</v>
      </c>
      <c r="Q245" s="2">
        <f t="array" ref="Q245">IF($A245="",0,IFERROR(INDEX(Summary!$P$3:$AS$67,$AH245-2,$M245),0))</f>
        <v>0</v>
      </c>
      <c r="R245" s="2">
        <f t="array" ref="R245">IF($A245="",0,ROUND(IFERROR(INDEX(Summary!$O:$O,$AH245),0)/30,0))</f>
        <v>13</v>
      </c>
      <c r="S245">
        <f t="shared" si="33"/>
        <v>0</v>
      </c>
      <c r="T245" s="2">
        <f t="array" ref="T245">IF($S245=1,IFERROR(INDEX(Summary!$O:$O,$AH245),0),0)</f>
        <v>0</v>
      </c>
      <c r="U245" s="2">
        <f t="array" ref="U245">IF($S245=1,IFERROR(INDEX(Summary!$AT:$AT,$AH245),0),0)</f>
        <v>0</v>
      </c>
      <c r="V245" s="2">
        <f t="shared" si="34"/>
        <v>0</v>
      </c>
      <c r="W245" s="2">
        <f t="array" ref="W245">IF($S245=1,IFERROR(INDEX(Summary!$AZ:$AZ,$AH245),0),0)</f>
        <v>0</v>
      </c>
      <c r="X245" s="3">
        <f t="array" ref="X245">IF($S245=1,IFERROR(INDEX(Summary!$BA:$BA,$AH245),0),0)</f>
        <v>0</v>
      </c>
      <c r="Y245" s="2">
        <f t="array" ref="Y245">IF($S245=1,IFERROR(INDEX(Summary!$G:$G,$AH245),0),0)</f>
        <v>0</v>
      </c>
      <c r="Z245" s="2">
        <f t="array" ref="Z245">IF($S245=1,IFERROR(INDEX(Summary!$H:$H,$AH245),0),0)</f>
        <v>0</v>
      </c>
      <c r="AA245" s="2">
        <f t="array" ref="AA245">IF($S245=1,IFERROR(INDEX(Summary!$I:$I,$AH245),0),0)</f>
        <v>0</v>
      </c>
      <c r="AB245" s="2">
        <f t="array" ref="AB245">IF($S245=1,IFERROR(INDEX(Summary!$J:$J,$AH245),0),0)</f>
        <v>0</v>
      </c>
      <c r="AC245" s="2">
        <f t="array" ref="AC245">IF($S245=1,IFERROR(INDEX(Summary!$K:$K,$AH245),0),0)</f>
        <v>0</v>
      </c>
      <c r="AD245" s="2">
        <f t="array" ref="AD245">IF($S245=1,IFERROR(INDEX(Summary!$L:$L,$AH245),0),0)</f>
        <v>0</v>
      </c>
      <c r="AE245" s="2">
        <f t="array" ref="AE245">IF($S245=1,IFERROR(INDEX(Summary!$M:$M,$AH245),0),0)</f>
        <v>0</v>
      </c>
      <c r="AF245" s="2">
        <f t="array" ref="AF245">IF($S245=1,IFERROR(INDEX(Summary!$N:$N,$AH245),0),0)</f>
        <v>0</v>
      </c>
      <c r="AG245">
        <f t="array" ref="AG245">IF($A245="","",IFERROR(INDEX(Summary!$BB:$BB,$AH245),0))</f>
        <v>0</v>
      </c>
      <c r="AH245">
        <f t="shared" si="35"/>
        <v>11</v>
      </c>
    </row>
    <row r="246" spans="1:34" hidden="1">
      <c r="A246" t="str">
        <f t="array" ref="A246">IFERROR(INDEX(Summary!$D:$D,$AH246)&amp;"","")</f>
        <v>USFG00128</v>
      </c>
      <c r="B246" t="str">
        <f t="array" ref="B246">IF($A246="","",INDEX(Summary!$E:$E,$AH246))</f>
        <v>Jowar atta 910g</v>
      </c>
      <c r="C246" t="str">
        <f t="array" ref="C246">IF($A246="","",INDEX(Summary!$B:$B,$AH246))</f>
        <v>Atta</v>
      </c>
      <c r="D246" t="str">
        <f t="array" ref="D246">IF($A246="","",INDEX(Summary!$C:$C,$AH246))</f>
        <v>C6</v>
      </c>
      <c r="E246">
        <f t="array" ref="E246">IF($A246="","",INDEX(Summary!$F:$F,$AH246))</f>
        <v>0.91</v>
      </c>
      <c r="F246" t="str">
        <f t="array" ref="F246">IF($A246="","",INDEX(Summary!$BC:$BC,$AH246)&amp;"")</f>
        <v/>
      </c>
      <c r="G246" t="e">
        <f t="shared" si="27"/>
        <v>#VALUE!</v>
      </c>
      <c r="H246">
        <f t="shared" si="28"/>
        <v>0</v>
      </c>
      <c r="I246" t="str">
        <f t="array" ref="I246">IF($A246="","",IF(IFERROR(INDEX(Summary!$BA:$BA,$AH246),0)&lt;1,"Under 1 day",IF(INDEX(Summary!$BA:$BA,$AH246)&lt;3,"1-3 days",IF(INDEX(Summary!$BA:$BA,$AH246)&lt;7,"3-7 days","7+ days"))))</f>
        <v>Under 1 day</v>
      </c>
      <c r="J246" t="str">
        <f t="array" ref="J246">IF($A246="","",IF(IFERROR(INDEX(Summary!$AX:$AX,$AH246),0)&lt;0.25,"0-25%",IF(INDEX(Summary!$AX:$AX,$AH246)&lt;0.5,"25-50%",IF(INDEX(Summary!$AX:$AX,$AH246)&lt;0.75,"50-75%","75-100%"))))</f>
        <v>0-25%</v>
      </c>
      <c r="K246" t="str">
        <f t="array" ref="K246">IF($A246="","",INDEX(Summary!$AY:$AY,$AH246)&amp;"")</f>
        <v/>
      </c>
      <c r="L246" s="1">
        <f>IF($A246="","",Summary!$P$2+MOD(ROW()-2,30))</f>
        <v>46231</v>
      </c>
      <c r="M246">
        <f t="shared" si="29"/>
        <v>5</v>
      </c>
      <c r="N246">
        <f t="shared" si="30"/>
        <v>28</v>
      </c>
      <c r="O246" t="str">
        <f t="shared" si="31"/>
        <v>Jul-2026</v>
      </c>
      <c r="P246">
        <f t="shared" ca="1" si="32"/>
        <v>1</v>
      </c>
      <c r="Q246" s="2">
        <f t="array" ref="Q246">IF($A246="",0,IFERROR(INDEX(Summary!$P$3:$AS$67,$AH246-2,$M246),0))</f>
        <v>0</v>
      </c>
      <c r="R246" s="2">
        <f t="array" ref="R246">IF($A246="",0,ROUND(IFERROR(INDEX(Summary!$O:$O,$AH246),0)/30,0))</f>
        <v>13</v>
      </c>
      <c r="S246">
        <f t="shared" si="33"/>
        <v>0</v>
      </c>
      <c r="T246" s="2">
        <f t="array" ref="T246">IF($S246=1,IFERROR(INDEX(Summary!$O:$O,$AH246),0),0)</f>
        <v>0</v>
      </c>
      <c r="U246" s="2">
        <f t="array" ref="U246">IF($S246=1,IFERROR(INDEX(Summary!$AT:$AT,$AH246),0),0)</f>
        <v>0</v>
      </c>
      <c r="V246" s="2">
        <f t="shared" si="34"/>
        <v>0</v>
      </c>
      <c r="W246" s="2">
        <f t="array" ref="W246">IF($S246=1,IFERROR(INDEX(Summary!$AZ:$AZ,$AH246),0),0)</f>
        <v>0</v>
      </c>
      <c r="X246" s="3">
        <f t="array" ref="X246">IF($S246=1,IFERROR(INDEX(Summary!$BA:$BA,$AH246),0),0)</f>
        <v>0</v>
      </c>
      <c r="Y246" s="2">
        <f t="array" ref="Y246">IF($S246=1,IFERROR(INDEX(Summary!$G:$G,$AH246),0),0)</f>
        <v>0</v>
      </c>
      <c r="Z246" s="2">
        <f t="array" ref="Z246">IF($S246=1,IFERROR(INDEX(Summary!$H:$H,$AH246),0),0)</f>
        <v>0</v>
      </c>
      <c r="AA246" s="2">
        <f t="array" ref="AA246">IF($S246=1,IFERROR(INDEX(Summary!$I:$I,$AH246),0),0)</f>
        <v>0</v>
      </c>
      <c r="AB246" s="2">
        <f t="array" ref="AB246">IF($S246=1,IFERROR(INDEX(Summary!$J:$J,$AH246),0),0)</f>
        <v>0</v>
      </c>
      <c r="AC246" s="2">
        <f t="array" ref="AC246">IF($S246=1,IFERROR(INDEX(Summary!$K:$K,$AH246),0),0)</f>
        <v>0</v>
      </c>
      <c r="AD246" s="2">
        <f t="array" ref="AD246">IF($S246=1,IFERROR(INDEX(Summary!$L:$L,$AH246),0),0)</f>
        <v>0</v>
      </c>
      <c r="AE246" s="2">
        <f t="array" ref="AE246">IF($S246=1,IFERROR(INDEX(Summary!$M:$M,$AH246),0),0)</f>
        <v>0</v>
      </c>
      <c r="AF246" s="2">
        <f t="array" ref="AF246">IF($S246=1,IFERROR(INDEX(Summary!$N:$N,$AH246),0),0)</f>
        <v>0</v>
      </c>
      <c r="AG246">
        <f t="array" ref="AG246">IF($A246="","",IFERROR(INDEX(Summary!$BB:$BB,$AH246),0))</f>
        <v>0</v>
      </c>
      <c r="AH246">
        <f t="shared" si="35"/>
        <v>11</v>
      </c>
    </row>
    <row r="247" spans="1:34" hidden="1">
      <c r="A247" t="str">
        <f t="array" ref="A247">IFERROR(INDEX(Summary!$D:$D,$AH247)&amp;"","")</f>
        <v>USFG00128</v>
      </c>
      <c r="B247" t="str">
        <f t="array" ref="B247">IF($A247="","",INDEX(Summary!$E:$E,$AH247))</f>
        <v>Jowar atta 910g</v>
      </c>
      <c r="C247" t="str">
        <f t="array" ref="C247">IF($A247="","",INDEX(Summary!$B:$B,$AH247))</f>
        <v>Atta</v>
      </c>
      <c r="D247" t="str">
        <f t="array" ref="D247">IF($A247="","",INDEX(Summary!$C:$C,$AH247))</f>
        <v>C6</v>
      </c>
      <c r="E247">
        <f t="array" ref="E247">IF($A247="","",INDEX(Summary!$F:$F,$AH247))</f>
        <v>0.91</v>
      </c>
      <c r="F247" t="str">
        <f t="array" ref="F247">IF($A247="","",INDEX(Summary!$BC:$BC,$AH247)&amp;"")</f>
        <v/>
      </c>
      <c r="G247" t="e">
        <f t="shared" si="27"/>
        <v>#VALUE!</v>
      </c>
      <c r="H247">
        <f t="shared" si="28"/>
        <v>0</v>
      </c>
      <c r="I247" t="str">
        <f t="array" ref="I247">IF($A247="","",IF(IFERROR(INDEX(Summary!$BA:$BA,$AH247),0)&lt;1,"Under 1 day",IF(INDEX(Summary!$BA:$BA,$AH247)&lt;3,"1-3 days",IF(INDEX(Summary!$BA:$BA,$AH247)&lt;7,"3-7 days","7+ days"))))</f>
        <v>Under 1 day</v>
      </c>
      <c r="J247" t="str">
        <f t="array" ref="J247">IF($A247="","",IF(IFERROR(INDEX(Summary!$AX:$AX,$AH247),0)&lt;0.25,"0-25%",IF(INDEX(Summary!$AX:$AX,$AH247)&lt;0.5,"25-50%",IF(INDEX(Summary!$AX:$AX,$AH247)&lt;0.75,"50-75%","75-100%"))))</f>
        <v>0-25%</v>
      </c>
      <c r="K247" t="str">
        <f t="array" ref="K247">IF($A247="","",INDEX(Summary!$AY:$AY,$AH247)&amp;"")</f>
        <v/>
      </c>
      <c r="L247" s="1">
        <f>IF($A247="","",Summary!$P$2+MOD(ROW()-2,30))</f>
        <v>46232</v>
      </c>
      <c r="M247">
        <f t="shared" si="29"/>
        <v>6</v>
      </c>
      <c r="N247">
        <f t="shared" si="30"/>
        <v>29</v>
      </c>
      <c r="O247" t="str">
        <f t="shared" si="31"/>
        <v>Jul-2026</v>
      </c>
      <c r="P247">
        <f t="shared" ca="1" si="32"/>
        <v>1</v>
      </c>
      <c r="Q247" s="2">
        <f t="array" ref="Q247">IF($A247="",0,IFERROR(INDEX(Summary!$P$3:$AS$67,$AH247-2,$M247),0))</f>
        <v>0</v>
      </c>
      <c r="R247" s="2">
        <f t="array" ref="R247">IF($A247="",0,ROUND(IFERROR(INDEX(Summary!$O:$O,$AH247),0)/30,0))</f>
        <v>13</v>
      </c>
      <c r="S247">
        <f t="shared" si="33"/>
        <v>0</v>
      </c>
      <c r="T247" s="2">
        <f t="array" ref="T247">IF($S247=1,IFERROR(INDEX(Summary!$O:$O,$AH247),0),0)</f>
        <v>0</v>
      </c>
      <c r="U247" s="2">
        <f t="array" ref="U247">IF($S247=1,IFERROR(INDEX(Summary!$AT:$AT,$AH247),0),0)</f>
        <v>0</v>
      </c>
      <c r="V247" s="2">
        <f t="shared" si="34"/>
        <v>0</v>
      </c>
      <c r="W247" s="2">
        <f t="array" ref="W247">IF($S247=1,IFERROR(INDEX(Summary!$AZ:$AZ,$AH247),0),0)</f>
        <v>0</v>
      </c>
      <c r="X247" s="3">
        <f t="array" ref="X247">IF($S247=1,IFERROR(INDEX(Summary!$BA:$BA,$AH247),0),0)</f>
        <v>0</v>
      </c>
      <c r="Y247" s="2">
        <f t="array" ref="Y247">IF($S247=1,IFERROR(INDEX(Summary!$G:$G,$AH247),0),0)</f>
        <v>0</v>
      </c>
      <c r="Z247" s="2">
        <f t="array" ref="Z247">IF($S247=1,IFERROR(INDEX(Summary!$H:$H,$AH247),0),0)</f>
        <v>0</v>
      </c>
      <c r="AA247" s="2">
        <f t="array" ref="AA247">IF($S247=1,IFERROR(INDEX(Summary!$I:$I,$AH247),0),0)</f>
        <v>0</v>
      </c>
      <c r="AB247" s="2">
        <f t="array" ref="AB247">IF($S247=1,IFERROR(INDEX(Summary!$J:$J,$AH247),0),0)</f>
        <v>0</v>
      </c>
      <c r="AC247" s="2">
        <f t="array" ref="AC247">IF($S247=1,IFERROR(INDEX(Summary!$K:$K,$AH247),0),0)</f>
        <v>0</v>
      </c>
      <c r="AD247" s="2">
        <f t="array" ref="AD247">IF($S247=1,IFERROR(INDEX(Summary!$L:$L,$AH247),0),0)</f>
        <v>0</v>
      </c>
      <c r="AE247" s="2">
        <f t="array" ref="AE247">IF($S247=1,IFERROR(INDEX(Summary!$M:$M,$AH247),0),0)</f>
        <v>0</v>
      </c>
      <c r="AF247" s="2">
        <f t="array" ref="AF247">IF($S247=1,IFERROR(INDEX(Summary!$N:$N,$AH247),0),0)</f>
        <v>0</v>
      </c>
      <c r="AG247">
        <f t="array" ref="AG247">IF($A247="","",IFERROR(INDEX(Summary!$BB:$BB,$AH247),0))</f>
        <v>0</v>
      </c>
      <c r="AH247">
        <f t="shared" si="35"/>
        <v>11</v>
      </c>
    </row>
    <row r="248" spans="1:34" hidden="1">
      <c r="A248" t="str">
        <f t="array" ref="A248">IFERROR(INDEX(Summary!$D:$D,$AH248)&amp;"","")</f>
        <v>USFG00128</v>
      </c>
      <c r="B248" t="str">
        <f t="array" ref="B248">IF($A248="","",INDEX(Summary!$E:$E,$AH248))</f>
        <v>Jowar atta 910g</v>
      </c>
      <c r="C248" t="str">
        <f t="array" ref="C248">IF($A248="","",INDEX(Summary!$B:$B,$AH248))</f>
        <v>Atta</v>
      </c>
      <c r="D248" t="str">
        <f t="array" ref="D248">IF($A248="","",INDEX(Summary!$C:$C,$AH248))</f>
        <v>C6</v>
      </c>
      <c r="E248">
        <f t="array" ref="E248">IF($A248="","",INDEX(Summary!$F:$F,$AH248))</f>
        <v>0.91</v>
      </c>
      <c r="F248" t="str">
        <f t="array" ref="F248">IF($A248="","",INDEX(Summary!$BC:$BC,$AH248)&amp;"")</f>
        <v/>
      </c>
      <c r="G248" t="e">
        <f t="shared" si="27"/>
        <v>#VALUE!</v>
      </c>
      <c r="H248">
        <f t="shared" si="28"/>
        <v>0</v>
      </c>
      <c r="I248" t="str">
        <f t="array" ref="I248">IF($A248="","",IF(IFERROR(INDEX(Summary!$BA:$BA,$AH248),0)&lt;1,"Under 1 day",IF(INDEX(Summary!$BA:$BA,$AH248)&lt;3,"1-3 days",IF(INDEX(Summary!$BA:$BA,$AH248)&lt;7,"3-7 days","7+ days"))))</f>
        <v>Under 1 day</v>
      </c>
      <c r="J248" t="str">
        <f t="array" ref="J248">IF($A248="","",IF(IFERROR(INDEX(Summary!$AX:$AX,$AH248),0)&lt;0.25,"0-25%",IF(INDEX(Summary!$AX:$AX,$AH248)&lt;0.5,"25-50%",IF(INDEX(Summary!$AX:$AX,$AH248)&lt;0.75,"50-75%","75-100%"))))</f>
        <v>0-25%</v>
      </c>
      <c r="K248" t="str">
        <f t="array" ref="K248">IF($A248="","",INDEX(Summary!$AY:$AY,$AH248)&amp;"")</f>
        <v/>
      </c>
      <c r="L248" s="1">
        <f>IF($A248="","",Summary!$P$2+MOD(ROW()-2,30))</f>
        <v>46233</v>
      </c>
      <c r="M248">
        <f t="shared" si="29"/>
        <v>7</v>
      </c>
      <c r="N248">
        <f t="shared" si="30"/>
        <v>30</v>
      </c>
      <c r="O248" t="str">
        <f t="shared" si="31"/>
        <v>Jul-2026</v>
      </c>
      <c r="P248">
        <f t="shared" ca="1" si="32"/>
        <v>1</v>
      </c>
      <c r="Q248" s="2">
        <f t="array" ref="Q248">IF($A248="",0,IFERROR(INDEX(Summary!$P$3:$AS$67,$AH248-2,$M248),0))</f>
        <v>0</v>
      </c>
      <c r="R248" s="2">
        <f t="array" ref="R248">IF($A248="",0,ROUND(IFERROR(INDEX(Summary!$O:$O,$AH248),0)/30,0))</f>
        <v>13</v>
      </c>
      <c r="S248">
        <f t="shared" si="33"/>
        <v>0</v>
      </c>
      <c r="T248" s="2">
        <f t="array" ref="T248">IF($S248=1,IFERROR(INDEX(Summary!$O:$O,$AH248),0),0)</f>
        <v>0</v>
      </c>
      <c r="U248" s="2">
        <f t="array" ref="U248">IF($S248=1,IFERROR(INDEX(Summary!$AT:$AT,$AH248),0),0)</f>
        <v>0</v>
      </c>
      <c r="V248" s="2">
        <f t="shared" si="34"/>
        <v>0</v>
      </c>
      <c r="W248" s="2">
        <f t="array" ref="W248">IF($S248=1,IFERROR(INDEX(Summary!$AZ:$AZ,$AH248),0),0)</f>
        <v>0</v>
      </c>
      <c r="X248" s="3">
        <f t="array" ref="X248">IF($S248=1,IFERROR(INDEX(Summary!$BA:$BA,$AH248),0),0)</f>
        <v>0</v>
      </c>
      <c r="Y248" s="2">
        <f t="array" ref="Y248">IF($S248=1,IFERROR(INDEX(Summary!$G:$G,$AH248),0),0)</f>
        <v>0</v>
      </c>
      <c r="Z248" s="2">
        <f t="array" ref="Z248">IF($S248=1,IFERROR(INDEX(Summary!$H:$H,$AH248),0),0)</f>
        <v>0</v>
      </c>
      <c r="AA248" s="2">
        <f t="array" ref="AA248">IF($S248=1,IFERROR(INDEX(Summary!$I:$I,$AH248),0),0)</f>
        <v>0</v>
      </c>
      <c r="AB248" s="2">
        <f t="array" ref="AB248">IF($S248=1,IFERROR(INDEX(Summary!$J:$J,$AH248),0),0)</f>
        <v>0</v>
      </c>
      <c r="AC248" s="2">
        <f t="array" ref="AC248">IF($S248=1,IFERROR(INDEX(Summary!$K:$K,$AH248),0),0)</f>
        <v>0</v>
      </c>
      <c r="AD248" s="2">
        <f t="array" ref="AD248">IF($S248=1,IFERROR(INDEX(Summary!$L:$L,$AH248),0),0)</f>
        <v>0</v>
      </c>
      <c r="AE248" s="2">
        <f t="array" ref="AE248">IF($S248=1,IFERROR(INDEX(Summary!$M:$M,$AH248),0),0)</f>
        <v>0</v>
      </c>
      <c r="AF248" s="2">
        <f t="array" ref="AF248">IF($S248=1,IFERROR(INDEX(Summary!$N:$N,$AH248),0),0)</f>
        <v>0</v>
      </c>
      <c r="AG248">
        <f t="array" ref="AG248">IF($A248="","",IFERROR(INDEX(Summary!$BB:$BB,$AH248),0))</f>
        <v>0</v>
      </c>
      <c r="AH248">
        <f t="shared" si="35"/>
        <v>11</v>
      </c>
    </row>
    <row r="249" spans="1:34" hidden="1">
      <c r="A249" t="str">
        <f t="array" ref="A249">IFERROR(INDEX(Summary!$D:$D,$AH249)&amp;"","")</f>
        <v>USFG00128</v>
      </c>
      <c r="B249" t="str">
        <f t="array" ref="B249">IF($A249="","",INDEX(Summary!$E:$E,$AH249))</f>
        <v>Jowar atta 910g</v>
      </c>
      <c r="C249" t="str">
        <f t="array" ref="C249">IF($A249="","",INDEX(Summary!$B:$B,$AH249))</f>
        <v>Atta</v>
      </c>
      <c r="D249" t="str">
        <f t="array" ref="D249">IF($A249="","",INDEX(Summary!$C:$C,$AH249))</f>
        <v>C6</v>
      </c>
      <c r="E249">
        <f t="array" ref="E249">IF($A249="","",INDEX(Summary!$F:$F,$AH249))</f>
        <v>0.91</v>
      </c>
      <c r="F249" t="str">
        <f t="array" ref="F249">IF($A249="","",INDEX(Summary!$BC:$BC,$AH249)&amp;"")</f>
        <v/>
      </c>
      <c r="G249" t="e">
        <f t="shared" si="27"/>
        <v>#VALUE!</v>
      </c>
      <c r="H249">
        <f t="shared" si="28"/>
        <v>0</v>
      </c>
      <c r="I249" t="str">
        <f t="array" ref="I249">IF($A249="","",IF(IFERROR(INDEX(Summary!$BA:$BA,$AH249),0)&lt;1,"Under 1 day",IF(INDEX(Summary!$BA:$BA,$AH249)&lt;3,"1-3 days",IF(INDEX(Summary!$BA:$BA,$AH249)&lt;7,"3-7 days","7+ days"))))</f>
        <v>Under 1 day</v>
      </c>
      <c r="J249" t="str">
        <f t="array" ref="J249">IF($A249="","",IF(IFERROR(INDEX(Summary!$AX:$AX,$AH249),0)&lt;0.25,"0-25%",IF(INDEX(Summary!$AX:$AX,$AH249)&lt;0.5,"25-50%",IF(INDEX(Summary!$AX:$AX,$AH249)&lt;0.75,"50-75%","75-100%"))))</f>
        <v>0-25%</v>
      </c>
      <c r="K249" t="str">
        <f t="array" ref="K249">IF($A249="","",INDEX(Summary!$AY:$AY,$AH249)&amp;"")</f>
        <v/>
      </c>
      <c r="L249" s="1">
        <f>IF($A249="","",Summary!$P$2+MOD(ROW()-2,30))</f>
        <v>46234</v>
      </c>
      <c r="M249">
        <f t="shared" si="29"/>
        <v>8</v>
      </c>
      <c r="N249">
        <f t="shared" si="30"/>
        <v>31</v>
      </c>
      <c r="O249" t="str">
        <f t="shared" si="31"/>
        <v>Jul-2026</v>
      </c>
      <c r="P249">
        <f t="shared" ca="1" si="32"/>
        <v>1</v>
      </c>
      <c r="Q249" s="2">
        <f t="array" ref="Q249">IF($A249="",0,IFERROR(INDEX(Summary!$P$3:$AS$67,$AH249-2,$M249),0))</f>
        <v>0</v>
      </c>
      <c r="R249" s="2">
        <f t="array" ref="R249">IF($A249="",0,ROUND(IFERROR(INDEX(Summary!$O:$O,$AH249),0)/30,0))</f>
        <v>13</v>
      </c>
      <c r="S249">
        <f t="shared" si="33"/>
        <v>0</v>
      </c>
      <c r="T249" s="2">
        <f t="array" ref="T249">IF($S249=1,IFERROR(INDEX(Summary!$O:$O,$AH249),0),0)</f>
        <v>0</v>
      </c>
      <c r="U249" s="2">
        <f t="array" ref="U249">IF($S249=1,IFERROR(INDEX(Summary!$AT:$AT,$AH249),0),0)</f>
        <v>0</v>
      </c>
      <c r="V249" s="2">
        <f t="shared" si="34"/>
        <v>0</v>
      </c>
      <c r="W249" s="2">
        <f t="array" ref="W249">IF($S249=1,IFERROR(INDEX(Summary!$AZ:$AZ,$AH249),0),0)</f>
        <v>0</v>
      </c>
      <c r="X249" s="3">
        <f t="array" ref="X249">IF($S249=1,IFERROR(INDEX(Summary!$BA:$BA,$AH249),0),0)</f>
        <v>0</v>
      </c>
      <c r="Y249" s="2">
        <f t="array" ref="Y249">IF($S249=1,IFERROR(INDEX(Summary!$G:$G,$AH249),0),0)</f>
        <v>0</v>
      </c>
      <c r="Z249" s="2">
        <f t="array" ref="Z249">IF($S249=1,IFERROR(INDEX(Summary!$H:$H,$AH249),0),0)</f>
        <v>0</v>
      </c>
      <c r="AA249" s="2">
        <f t="array" ref="AA249">IF($S249=1,IFERROR(INDEX(Summary!$I:$I,$AH249),0),0)</f>
        <v>0</v>
      </c>
      <c r="AB249" s="2">
        <f t="array" ref="AB249">IF($S249=1,IFERROR(INDEX(Summary!$J:$J,$AH249),0),0)</f>
        <v>0</v>
      </c>
      <c r="AC249" s="2">
        <f t="array" ref="AC249">IF($S249=1,IFERROR(INDEX(Summary!$K:$K,$AH249),0),0)</f>
        <v>0</v>
      </c>
      <c r="AD249" s="2">
        <f t="array" ref="AD249">IF($S249=1,IFERROR(INDEX(Summary!$L:$L,$AH249),0),0)</f>
        <v>0</v>
      </c>
      <c r="AE249" s="2">
        <f t="array" ref="AE249">IF($S249=1,IFERROR(INDEX(Summary!$M:$M,$AH249),0),0)</f>
        <v>0</v>
      </c>
      <c r="AF249" s="2">
        <f t="array" ref="AF249">IF($S249=1,IFERROR(INDEX(Summary!$N:$N,$AH249),0),0)</f>
        <v>0</v>
      </c>
      <c r="AG249">
        <f t="array" ref="AG249">IF($A249="","",IFERROR(INDEX(Summary!$BB:$BB,$AH249),0))</f>
        <v>0</v>
      </c>
      <c r="AH249">
        <f t="shared" si="35"/>
        <v>11</v>
      </c>
    </row>
    <row r="250" spans="1:34" hidden="1">
      <c r="A250" t="str">
        <f t="array" ref="A250">IFERROR(INDEX(Summary!$D:$D,$AH250)&amp;"","")</f>
        <v>USFG00128</v>
      </c>
      <c r="B250" t="str">
        <f t="array" ref="B250">IF($A250="","",INDEX(Summary!$E:$E,$AH250))</f>
        <v>Jowar atta 910g</v>
      </c>
      <c r="C250" t="str">
        <f t="array" ref="C250">IF($A250="","",INDEX(Summary!$B:$B,$AH250))</f>
        <v>Atta</v>
      </c>
      <c r="D250" t="str">
        <f t="array" ref="D250">IF($A250="","",INDEX(Summary!$C:$C,$AH250))</f>
        <v>C6</v>
      </c>
      <c r="E250">
        <f t="array" ref="E250">IF($A250="","",INDEX(Summary!$F:$F,$AH250))</f>
        <v>0.91</v>
      </c>
      <c r="F250" t="str">
        <f t="array" ref="F250">IF($A250="","",INDEX(Summary!$BC:$BC,$AH250)&amp;"")</f>
        <v/>
      </c>
      <c r="G250" t="e">
        <f t="shared" si="27"/>
        <v>#VALUE!</v>
      </c>
      <c r="H250">
        <f t="shared" si="28"/>
        <v>0</v>
      </c>
      <c r="I250" t="str">
        <f t="array" ref="I250">IF($A250="","",IF(IFERROR(INDEX(Summary!$BA:$BA,$AH250),0)&lt;1,"Under 1 day",IF(INDEX(Summary!$BA:$BA,$AH250)&lt;3,"1-3 days",IF(INDEX(Summary!$BA:$BA,$AH250)&lt;7,"3-7 days","7+ days"))))</f>
        <v>Under 1 day</v>
      </c>
      <c r="J250" t="str">
        <f t="array" ref="J250">IF($A250="","",IF(IFERROR(INDEX(Summary!$AX:$AX,$AH250),0)&lt;0.25,"0-25%",IF(INDEX(Summary!$AX:$AX,$AH250)&lt;0.5,"25-50%",IF(INDEX(Summary!$AX:$AX,$AH250)&lt;0.75,"50-75%","75-100%"))))</f>
        <v>0-25%</v>
      </c>
      <c r="K250" t="str">
        <f t="array" ref="K250">IF($A250="","",INDEX(Summary!$AY:$AY,$AH250)&amp;"")</f>
        <v/>
      </c>
      <c r="L250" s="1">
        <f>IF($A250="","",Summary!$P$2+MOD(ROW()-2,30))</f>
        <v>46235</v>
      </c>
      <c r="M250">
        <f t="shared" si="29"/>
        <v>9</v>
      </c>
      <c r="N250">
        <f t="shared" si="30"/>
        <v>1</v>
      </c>
      <c r="O250" t="str">
        <f t="shared" si="31"/>
        <v>Aug-2026</v>
      </c>
      <c r="P250">
        <f t="shared" ca="1" si="32"/>
        <v>1</v>
      </c>
      <c r="Q250" s="2">
        <f t="array" ref="Q250">IF($A250="",0,IFERROR(INDEX(Summary!$P$3:$AS$67,$AH250-2,$M250),0))</f>
        <v>0</v>
      </c>
      <c r="R250" s="2">
        <f t="array" ref="R250">IF($A250="",0,ROUND(IFERROR(INDEX(Summary!$O:$O,$AH250),0)/30,0))</f>
        <v>13</v>
      </c>
      <c r="S250">
        <f t="shared" si="33"/>
        <v>0</v>
      </c>
      <c r="T250" s="2">
        <f t="array" ref="T250">IF($S250=1,IFERROR(INDEX(Summary!$O:$O,$AH250),0),0)</f>
        <v>0</v>
      </c>
      <c r="U250" s="2">
        <f t="array" ref="U250">IF($S250=1,IFERROR(INDEX(Summary!$AT:$AT,$AH250),0),0)</f>
        <v>0</v>
      </c>
      <c r="V250" s="2">
        <f t="shared" si="34"/>
        <v>0</v>
      </c>
      <c r="W250" s="2">
        <f t="array" ref="W250">IF($S250=1,IFERROR(INDEX(Summary!$AZ:$AZ,$AH250),0),0)</f>
        <v>0</v>
      </c>
      <c r="X250" s="3">
        <f t="array" ref="X250">IF($S250=1,IFERROR(INDEX(Summary!$BA:$BA,$AH250),0),0)</f>
        <v>0</v>
      </c>
      <c r="Y250" s="2">
        <f t="array" ref="Y250">IF($S250=1,IFERROR(INDEX(Summary!$G:$G,$AH250),0),0)</f>
        <v>0</v>
      </c>
      <c r="Z250" s="2">
        <f t="array" ref="Z250">IF($S250=1,IFERROR(INDEX(Summary!$H:$H,$AH250),0),0)</f>
        <v>0</v>
      </c>
      <c r="AA250" s="2">
        <f t="array" ref="AA250">IF($S250=1,IFERROR(INDEX(Summary!$I:$I,$AH250),0),0)</f>
        <v>0</v>
      </c>
      <c r="AB250" s="2">
        <f t="array" ref="AB250">IF($S250=1,IFERROR(INDEX(Summary!$J:$J,$AH250),0),0)</f>
        <v>0</v>
      </c>
      <c r="AC250" s="2">
        <f t="array" ref="AC250">IF($S250=1,IFERROR(INDEX(Summary!$K:$K,$AH250),0),0)</f>
        <v>0</v>
      </c>
      <c r="AD250" s="2">
        <f t="array" ref="AD250">IF($S250=1,IFERROR(INDEX(Summary!$L:$L,$AH250),0),0)</f>
        <v>0</v>
      </c>
      <c r="AE250" s="2">
        <f t="array" ref="AE250">IF($S250=1,IFERROR(INDEX(Summary!$M:$M,$AH250),0),0)</f>
        <v>0</v>
      </c>
      <c r="AF250" s="2">
        <f t="array" ref="AF250">IF($S250=1,IFERROR(INDEX(Summary!$N:$N,$AH250),0),0)</f>
        <v>0</v>
      </c>
      <c r="AG250">
        <f t="array" ref="AG250">IF($A250="","",IFERROR(INDEX(Summary!$BB:$BB,$AH250),0))</f>
        <v>0</v>
      </c>
      <c r="AH250">
        <f t="shared" si="35"/>
        <v>11</v>
      </c>
    </row>
    <row r="251" spans="1:34" hidden="1">
      <c r="A251" t="str">
        <f t="array" ref="A251">IFERROR(INDEX(Summary!$D:$D,$AH251)&amp;"","")</f>
        <v>USFG00128</v>
      </c>
      <c r="B251" t="str">
        <f t="array" ref="B251">IF($A251="","",INDEX(Summary!$E:$E,$AH251))</f>
        <v>Jowar atta 910g</v>
      </c>
      <c r="C251" t="str">
        <f t="array" ref="C251">IF($A251="","",INDEX(Summary!$B:$B,$AH251))</f>
        <v>Atta</v>
      </c>
      <c r="D251" t="str">
        <f t="array" ref="D251">IF($A251="","",INDEX(Summary!$C:$C,$AH251))</f>
        <v>C6</v>
      </c>
      <c r="E251">
        <f t="array" ref="E251">IF($A251="","",INDEX(Summary!$F:$F,$AH251))</f>
        <v>0.91</v>
      </c>
      <c r="F251" t="str">
        <f t="array" ref="F251">IF($A251="","",INDEX(Summary!$BC:$BC,$AH251)&amp;"")</f>
        <v/>
      </c>
      <c r="G251" t="e">
        <f t="shared" si="27"/>
        <v>#VALUE!</v>
      </c>
      <c r="H251">
        <f t="shared" si="28"/>
        <v>0</v>
      </c>
      <c r="I251" t="str">
        <f t="array" ref="I251">IF($A251="","",IF(IFERROR(INDEX(Summary!$BA:$BA,$AH251),0)&lt;1,"Under 1 day",IF(INDEX(Summary!$BA:$BA,$AH251)&lt;3,"1-3 days",IF(INDEX(Summary!$BA:$BA,$AH251)&lt;7,"3-7 days","7+ days"))))</f>
        <v>Under 1 day</v>
      </c>
      <c r="J251" t="str">
        <f t="array" ref="J251">IF($A251="","",IF(IFERROR(INDEX(Summary!$AX:$AX,$AH251),0)&lt;0.25,"0-25%",IF(INDEX(Summary!$AX:$AX,$AH251)&lt;0.5,"25-50%",IF(INDEX(Summary!$AX:$AX,$AH251)&lt;0.75,"50-75%","75-100%"))))</f>
        <v>0-25%</v>
      </c>
      <c r="K251" t="str">
        <f t="array" ref="K251">IF($A251="","",INDEX(Summary!$AY:$AY,$AH251)&amp;"")</f>
        <v/>
      </c>
      <c r="L251" s="1">
        <f>IF($A251="","",Summary!$P$2+MOD(ROW()-2,30))</f>
        <v>46236</v>
      </c>
      <c r="M251">
        <f t="shared" si="29"/>
        <v>10</v>
      </c>
      <c r="N251">
        <f t="shared" si="30"/>
        <v>2</v>
      </c>
      <c r="O251" t="str">
        <f t="shared" si="31"/>
        <v>Aug-2026</v>
      </c>
      <c r="P251">
        <f t="shared" ca="1" si="32"/>
        <v>1</v>
      </c>
      <c r="Q251" s="2">
        <f t="array" ref="Q251">IF($A251="",0,IFERROR(INDEX(Summary!$P$3:$AS$67,$AH251-2,$M251),0))</f>
        <v>0</v>
      </c>
      <c r="R251" s="2">
        <f t="array" ref="R251">IF($A251="",0,ROUND(IFERROR(INDEX(Summary!$O:$O,$AH251),0)/30,0))</f>
        <v>13</v>
      </c>
      <c r="S251">
        <f t="shared" si="33"/>
        <v>0</v>
      </c>
      <c r="T251" s="2">
        <f t="array" ref="T251">IF($S251=1,IFERROR(INDEX(Summary!$O:$O,$AH251),0),0)</f>
        <v>0</v>
      </c>
      <c r="U251" s="2">
        <f t="array" ref="U251">IF($S251=1,IFERROR(INDEX(Summary!$AT:$AT,$AH251),0),0)</f>
        <v>0</v>
      </c>
      <c r="V251" s="2">
        <f t="shared" si="34"/>
        <v>0</v>
      </c>
      <c r="W251" s="2">
        <f t="array" ref="W251">IF($S251=1,IFERROR(INDEX(Summary!$AZ:$AZ,$AH251),0),0)</f>
        <v>0</v>
      </c>
      <c r="X251" s="3">
        <f t="array" ref="X251">IF($S251=1,IFERROR(INDEX(Summary!$BA:$BA,$AH251),0),0)</f>
        <v>0</v>
      </c>
      <c r="Y251" s="2">
        <f t="array" ref="Y251">IF($S251=1,IFERROR(INDEX(Summary!$G:$G,$AH251),0),0)</f>
        <v>0</v>
      </c>
      <c r="Z251" s="2">
        <f t="array" ref="Z251">IF($S251=1,IFERROR(INDEX(Summary!$H:$H,$AH251),0),0)</f>
        <v>0</v>
      </c>
      <c r="AA251" s="2">
        <f t="array" ref="AA251">IF($S251=1,IFERROR(INDEX(Summary!$I:$I,$AH251),0),0)</f>
        <v>0</v>
      </c>
      <c r="AB251" s="2">
        <f t="array" ref="AB251">IF($S251=1,IFERROR(INDEX(Summary!$J:$J,$AH251),0),0)</f>
        <v>0</v>
      </c>
      <c r="AC251" s="2">
        <f t="array" ref="AC251">IF($S251=1,IFERROR(INDEX(Summary!$K:$K,$AH251),0),0)</f>
        <v>0</v>
      </c>
      <c r="AD251" s="2">
        <f t="array" ref="AD251">IF($S251=1,IFERROR(INDEX(Summary!$L:$L,$AH251),0),0)</f>
        <v>0</v>
      </c>
      <c r="AE251" s="2">
        <f t="array" ref="AE251">IF($S251=1,IFERROR(INDEX(Summary!$M:$M,$AH251),0),0)</f>
        <v>0</v>
      </c>
      <c r="AF251" s="2">
        <f t="array" ref="AF251">IF($S251=1,IFERROR(INDEX(Summary!$N:$N,$AH251),0),0)</f>
        <v>0</v>
      </c>
      <c r="AG251">
        <f t="array" ref="AG251">IF($A251="","",IFERROR(INDEX(Summary!$BB:$BB,$AH251),0))</f>
        <v>0</v>
      </c>
      <c r="AH251">
        <f t="shared" si="35"/>
        <v>11</v>
      </c>
    </row>
    <row r="252" spans="1:34" hidden="1">
      <c r="A252" t="str">
        <f t="array" ref="A252">IFERROR(INDEX(Summary!$D:$D,$AH252)&amp;"","")</f>
        <v>USFG00128</v>
      </c>
      <c r="B252" t="str">
        <f t="array" ref="B252">IF($A252="","",INDEX(Summary!$E:$E,$AH252))</f>
        <v>Jowar atta 910g</v>
      </c>
      <c r="C252" t="str">
        <f t="array" ref="C252">IF($A252="","",INDEX(Summary!$B:$B,$AH252))</f>
        <v>Atta</v>
      </c>
      <c r="D252" t="str">
        <f t="array" ref="D252">IF($A252="","",INDEX(Summary!$C:$C,$AH252))</f>
        <v>C6</v>
      </c>
      <c r="E252">
        <f t="array" ref="E252">IF($A252="","",INDEX(Summary!$F:$F,$AH252))</f>
        <v>0.91</v>
      </c>
      <c r="F252" t="str">
        <f t="array" ref="F252">IF($A252="","",INDEX(Summary!$BC:$BC,$AH252)&amp;"")</f>
        <v/>
      </c>
      <c r="G252" t="e">
        <f t="shared" si="27"/>
        <v>#VALUE!</v>
      </c>
      <c r="H252">
        <f t="shared" si="28"/>
        <v>0</v>
      </c>
      <c r="I252" t="str">
        <f t="array" ref="I252">IF($A252="","",IF(IFERROR(INDEX(Summary!$BA:$BA,$AH252),0)&lt;1,"Under 1 day",IF(INDEX(Summary!$BA:$BA,$AH252)&lt;3,"1-3 days",IF(INDEX(Summary!$BA:$BA,$AH252)&lt;7,"3-7 days","7+ days"))))</f>
        <v>Under 1 day</v>
      </c>
      <c r="J252" t="str">
        <f t="array" ref="J252">IF($A252="","",IF(IFERROR(INDEX(Summary!$AX:$AX,$AH252),0)&lt;0.25,"0-25%",IF(INDEX(Summary!$AX:$AX,$AH252)&lt;0.5,"25-50%",IF(INDEX(Summary!$AX:$AX,$AH252)&lt;0.75,"50-75%","75-100%"))))</f>
        <v>0-25%</v>
      </c>
      <c r="K252" t="str">
        <f t="array" ref="K252">IF($A252="","",INDEX(Summary!$AY:$AY,$AH252)&amp;"")</f>
        <v/>
      </c>
      <c r="L252" s="1">
        <f>IF($A252="","",Summary!$P$2+MOD(ROW()-2,30))</f>
        <v>46237</v>
      </c>
      <c r="M252">
        <f t="shared" si="29"/>
        <v>11</v>
      </c>
      <c r="N252">
        <f t="shared" si="30"/>
        <v>3</v>
      </c>
      <c r="O252" t="str">
        <f t="shared" si="31"/>
        <v>Aug-2026</v>
      </c>
      <c r="P252">
        <f t="shared" ca="1" si="32"/>
        <v>1</v>
      </c>
      <c r="Q252" s="2">
        <f t="array" ref="Q252">IF($A252="",0,IFERROR(INDEX(Summary!$P$3:$AS$67,$AH252-2,$M252),0))</f>
        <v>0</v>
      </c>
      <c r="R252" s="2">
        <f t="array" ref="R252">IF($A252="",0,ROUND(IFERROR(INDEX(Summary!$O:$O,$AH252),0)/30,0))</f>
        <v>13</v>
      </c>
      <c r="S252">
        <f t="shared" si="33"/>
        <v>0</v>
      </c>
      <c r="T252" s="2">
        <f t="array" ref="T252">IF($S252=1,IFERROR(INDEX(Summary!$O:$O,$AH252),0),0)</f>
        <v>0</v>
      </c>
      <c r="U252" s="2">
        <f t="array" ref="U252">IF($S252=1,IFERROR(INDEX(Summary!$AT:$AT,$AH252),0),0)</f>
        <v>0</v>
      </c>
      <c r="V252" s="2">
        <f t="shared" si="34"/>
        <v>0</v>
      </c>
      <c r="W252" s="2">
        <f t="array" ref="W252">IF($S252=1,IFERROR(INDEX(Summary!$AZ:$AZ,$AH252),0),0)</f>
        <v>0</v>
      </c>
      <c r="X252" s="3">
        <f t="array" ref="X252">IF($S252=1,IFERROR(INDEX(Summary!$BA:$BA,$AH252),0),0)</f>
        <v>0</v>
      </c>
      <c r="Y252" s="2">
        <f t="array" ref="Y252">IF($S252=1,IFERROR(INDEX(Summary!$G:$G,$AH252),0),0)</f>
        <v>0</v>
      </c>
      <c r="Z252" s="2">
        <f t="array" ref="Z252">IF($S252=1,IFERROR(INDEX(Summary!$H:$H,$AH252),0),0)</f>
        <v>0</v>
      </c>
      <c r="AA252" s="2">
        <f t="array" ref="AA252">IF($S252=1,IFERROR(INDEX(Summary!$I:$I,$AH252),0),0)</f>
        <v>0</v>
      </c>
      <c r="AB252" s="2">
        <f t="array" ref="AB252">IF($S252=1,IFERROR(INDEX(Summary!$J:$J,$AH252),0),0)</f>
        <v>0</v>
      </c>
      <c r="AC252" s="2">
        <f t="array" ref="AC252">IF($S252=1,IFERROR(INDEX(Summary!$K:$K,$AH252),0),0)</f>
        <v>0</v>
      </c>
      <c r="AD252" s="2">
        <f t="array" ref="AD252">IF($S252=1,IFERROR(INDEX(Summary!$L:$L,$AH252),0),0)</f>
        <v>0</v>
      </c>
      <c r="AE252" s="2">
        <f t="array" ref="AE252">IF($S252=1,IFERROR(INDEX(Summary!$M:$M,$AH252),0),0)</f>
        <v>0</v>
      </c>
      <c r="AF252" s="2">
        <f t="array" ref="AF252">IF($S252=1,IFERROR(INDEX(Summary!$N:$N,$AH252),0),0)</f>
        <v>0</v>
      </c>
      <c r="AG252">
        <f t="array" ref="AG252">IF($A252="","",IFERROR(INDEX(Summary!$BB:$BB,$AH252),0))</f>
        <v>0</v>
      </c>
      <c r="AH252">
        <f t="shared" si="35"/>
        <v>11</v>
      </c>
    </row>
    <row r="253" spans="1:34" hidden="1">
      <c r="A253" t="str">
        <f t="array" ref="A253">IFERROR(INDEX(Summary!$D:$D,$AH253)&amp;"","")</f>
        <v>USFG00128</v>
      </c>
      <c r="B253" t="str">
        <f t="array" ref="B253">IF($A253="","",INDEX(Summary!$E:$E,$AH253))</f>
        <v>Jowar atta 910g</v>
      </c>
      <c r="C253" t="str">
        <f t="array" ref="C253">IF($A253="","",INDEX(Summary!$B:$B,$AH253))</f>
        <v>Atta</v>
      </c>
      <c r="D253" t="str">
        <f t="array" ref="D253">IF($A253="","",INDEX(Summary!$C:$C,$AH253))</f>
        <v>C6</v>
      </c>
      <c r="E253">
        <f t="array" ref="E253">IF($A253="","",INDEX(Summary!$F:$F,$AH253))</f>
        <v>0.91</v>
      </c>
      <c r="F253" t="str">
        <f t="array" ref="F253">IF($A253="","",INDEX(Summary!$BC:$BC,$AH253)&amp;"")</f>
        <v/>
      </c>
      <c r="G253" t="e">
        <f t="shared" si="27"/>
        <v>#VALUE!</v>
      </c>
      <c r="H253">
        <f t="shared" si="28"/>
        <v>0</v>
      </c>
      <c r="I253" t="str">
        <f t="array" ref="I253">IF($A253="","",IF(IFERROR(INDEX(Summary!$BA:$BA,$AH253),0)&lt;1,"Under 1 day",IF(INDEX(Summary!$BA:$BA,$AH253)&lt;3,"1-3 days",IF(INDEX(Summary!$BA:$BA,$AH253)&lt;7,"3-7 days","7+ days"))))</f>
        <v>Under 1 day</v>
      </c>
      <c r="J253" t="str">
        <f t="array" ref="J253">IF($A253="","",IF(IFERROR(INDEX(Summary!$AX:$AX,$AH253),0)&lt;0.25,"0-25%",IF(INDEX(Summary!$AX:$AX,$AH253)&lt;0.5,"25-50%",IF(INDEX(Summary!$AX:$AX,$AH253)&lt;0.75,"50-75%","75-100%"))))</f>
        <v>0-25%</v>
      </c>
      <c r="K253" t="str">
        <f t="array" ref="K253">IF($A253="","",INDEX(Summary!$AY:$AY,$AH253)&amp;"")</f>
        <v/>
      </c>
      <c r="L253" s="1">
        <f>IF($A253="","",Summary!$P$2+MOD(ROW()-2,30))</f>
        <v>46238</v>
      </c>
      <c r="M253">
        <f t="shared" si="29"/>
        <v>12</v>
      </c>
      <c r="N253">
        <f t="shared" si="30"/>
        <v>4</v>
      </c>
      <c r="O253" t="str">
        <f t="shared" si="31"/>
        <v>Aug-2026</v>
      </c>
      <c r="P253">
        <f t="shared" ca="1" si="32"/>
        <v>1</v>
      </c>
      <c r="Q253" s="2">
        <f t="array" ref="Q253">IF($A253="",0,IFERROR(INDEX(Summary!$P$3:$AS$67,$AH253-2,$M253),0))</f>
        <v>0</v>
      </c>
      <c r="R253" s="2">
        <f t="array" ref="R253">IF($A253="",0,ROUND(IFERROR(INDEX(Summary!$O:$O,$AH253),0)/30,0))</f>
        <v>13</v>
      </c>
      <c r="S253">
        <f t="shared" si="33"/>
        <v>0</v>
      </c>
      <c r="T253" s="2">
        <f t="array" ref="T253">IF($S253=1,IFERROR(INDEX(Summary!$O:$O,$AH253),0),0)</f>
        <v>0</v>
      </c>
      <c r="U253" s="2">
        <f t="array" ref="U253">IF($S253=1,IFERROR(INDEX(Summary!$AT:$AT,$AH253),0),0)</f>
        <v>0</v>
      </c>
      <c r="V253" s="2">
        <f t="shared" si="34"/>
        <v>0</v>
      </c>
      <c r="W253" s="2">
        <f t="array" ref="W253">IF($S253=1,IFERROR(INDEX(Summary!$AZ:$AZ,$AH253),0),0)</f>
        <v>0</v>
      </c>
      <c r="X253" s="3">
        <f t="array" ref="X253">IF($S253=1,IFERROR(INDEX(Summary!$BA:$BA,$AH253),0),0)</f>
        <v>0</v>
      </c>
      <c r="Y253" s="2">
        <f t="array" ref="Y253">IF($S253=1,IFERROR(INDEX(Summary!$G:$G,$AH253),0),0)</f>
        <v>0</v>
      </c>
      <c r="Z253" s="2">
        <f t="array" ref="Z253">IF($S253=1,IFERROR(INDEX(Summary!$H:$H,$AH253),0),0)</f>
        <v>0</v>
      </c>
      <c r="AA253" s="2">
        <f t="array" ref="AA253">IF($S253=1,IFERROR(INDEX(Summary!$I:$I,$AH253),0),0)</f>
        <v>0</v>
      </c>
      <c r="AB253" s="2">
        <f t="array" ref="AB253">IF($S253=1,IFERROR(INDEX(Summary!$J:$J,$AH253),0),0)</f>
        <v>0</v>
      </c>
      <c r="AC253" s="2">
        <f t="array" ref="AC253">IF($S253=1,IFERROR(INDEX(Summary!$K:$K,$AH253),0),0)</f>
        <v>0</v>
      </c>
      <c r="AD253" s="2">
        <f t="array" ref="AD253">IF($S253=1,IFERROR(INDEX(Summary!$L:$L,$AH253),0),0)</f>
        <v>0</v>
      </c>
      <c r="AE253" s="2">
        <f t="array" ref="AE253">IF($S253=1,IFERROR(INDEX(Summary!$M:$M,$AH253),0),0)</f>
        <v>0</v>
      </c>
      <c r="AF253" s="2">
        <f t="array" ref="AF253">IF($S253=1,IFERROR(INDEX(Summary!$N:$N,$AH253),0),0)</f>
        <v>0</v>
      </c>
      <c r="AG253">
        <f t="array" ref="AG253">IF($A253="","",IFERROR(INDEX(Summary!$BB:$BB,$AH253),0))</f>
        <v>0</v>
      </c>
      <c r="AH253">
        <f t="shared" si="35"/>
        <v>11</v>
      </c>
    </row>
    <row r="254" spans="1:34" hidden="1">
      <c r="A254" t="str">
        <f t="array" ref="A254">IFERROR(INDEX(Summary!$D:$D,$AH254)&amp;"","")</f>
        <v>USFG00128</v>
      </c>
      <c r="B254" t="str">
        <f t="array" ref="B254">IF($A254="","",INDEX(Summary!$E:$E,$AH254))</f>
        <v>Jowar atta 910g</v>
      </c>
      <c r="C254" t="str">
        <f t="array" ref="C254">IF($A254="","",INDEX(Summary!$B:$B,$AH254))</f>
        <v>Atta</v>
      </c>
      <c r="D254" t="str">
        <f t="array" ref="D254">IF($A254="","",INDEX(Summary!$C:$C,$AH254))</f>
        <v>C6</v>
      </c>
      <c r="E254">
        <f t="array" ref="E254">IF($A254="","",INDEX(Summary!$F:$F,$AH254))</f>
        <v>0.91</v>
      </c>
      <c r="F254" t="str">
        <f t="array" ref="F254">IF($A254="","",INDEX(Summary!$BC:$BC,$AH254)&amp;"")</f>
        <v/>
      </c>
      <c r="G254" t="e">
        <f t="shared" si="27"/>
        <v>#VALUE!</v>
      </c>
      <c r="H254">
        <f t="shared" si="28"/>
        <v>0</v>
      </c>
      <c r="I254" t="str">
        <f t="array" ref="I254">IF($A254="","",IF(IFERROR(INDEX(Summary!$BA:$BA,$AH254),0)&lt;1,"Under 1 day",IF(INDEX(Summary!$BA:$BA,$AH254)&lt;3,"1-3 days",IF(INDEX(Summary!$BA:$BA,$AH254)&lt;7,"3-7 days","7+ days"))))</f>
        <v>Under 1 day</v>
      </c>
      <c r="J254" t="str">
        <f t="array" ref="J254">IF($A254="","",IF(IFERROR(INDEX(Summary!$AX:$AX,$AH254),0)&lt;0.25,"0-25%",IF(INDEX(Summary!$AX:$AX,$AH254)&lt;0.5,"25-50%",IF(INDEX(Summary!$AX:$AX,$AH254)&lt;0.75,"50-75%","75-100%"))))</f>
        <v>0-25%</v>
      </c>
      <c r="K254" t="str">
        <f t="array" ref="K254">IF($A254="","",INDEX(Summary!$AY:$AY,$AH254)&amp;"")</f>
        <v/>
      </c>
      <c r="L254" s="1">
        <f>IF($A254="","",Summary!$P$2+MOD(ROW()-2,30))</f>
        <v>46239</v>
      </c>
      <c r="M254">
        <f t="shared" si="29"/>
        <v>13</v>
      </c>
      <c r="N254">
        <f t="shared" si="30"/>
        <v>5</v>
      </c>
      <c r="O254" t="str">
        <f t="shared" si="31"/>
        <v>Aug-2026</v>
      </c>
      <c r="P254">
        <f t="shared" ca="1" si="32"/>
        <v>1</v>
      </c>
      <c r="Q254" s="2">
        <f t="array" ref="Q254">IF($A254="",0,IFERROR(INDEX(Summary!$P$3:$AS$67,$AH254-2,$M254),0))</f>
        <v>0</v>
      </c>
      <c r="R254" s="2">
        <f t="array" ref="R254">IF($A254="",0,ROUND(IFERROR(INDEX(Summary!$O:$O,$AH254),0)/30,0))</f>
        <v>13</v>
      </c>
      <c r="S254">
        <f t="shared" si="33"/>
        <v>0</v>
      </c>
      <c r="T254" s="2">
        <f t="array" ref="T254">IF($S254=1,IFERROR(INDEX(Summary!$O:$O,$AH254),0),0)</f>
        <v>0</v>
      </c>
      <c r="U254" s="2">
        <f t="array" ref="U254">IF($S254=1,IFERROR(INDEX(Summary!$AT:$AT,$AH254),0),0)</f>
        <v>0</v>
      </c>
      <c r="V254" s="2">
        <f t="shared" si="34"/>
        <v>0</v>
      </c>
      <c r="W254" s="2">
        <f t="array" ref="W254">IF($S254=1,IFERROR(INDEX(Summary!$AZ:$AZ,$AH254),0),0)</f>
        <v>0</v>
      </c>
      <c r="X254" s="3">
        <f t="array" ref="X254">IF($S254=1,IFERROR(INDEX(Summary!$BA:$BA,$AH254),0),0)</f>
        <v>0</v>
      </c>
      <c r="Y254" s="2">
        <f t="array" ref="Y254">IF($S254=1,IFERROR(INDEX(Summary!$G:$G,$AH254),0),0)</f>
        <v>0</v>
      </c>
      <c r="Z254" s="2">
        <f t="array" ref="Z254">IF($S254=1,IFERROR(INDEX(Summary!$H:$H,$AH254),0),0)</f>
        <v>0</v>
      </c>
      <c r="AA254" s="2">
        <f t="array" ref="AA254">IF($S254=1,IFERROR(INDEX(Summary!$I:$I,$AH254),0),0)</f>
        <v>0</v>
      </c>
      <c r="AB254" s="2">
        <f t="array" ref="AB254">IF($S254=1,IFERROR(INDEX(Summary!$J:$J,$AH254),0),0)</f>
        <v>0</v>
      </c>
      <c r="AC254" s="2">
        <f t="array" ref="AC254">IF($S254=1,IFERROR(INDEX(Summary!$K:$K,$AH254),0),0)</f>
        <v>0</v>
      </c>
      <c r="AD254" s="2">
        <f t="array" ref="AD254">IF($S254=1,IFERROR(INDEX(Summary!$L:$L,$AH254),0),0)</f>
        <v>0</v>
      </c>
      <c r="AE254" s="2">
        <f t="array" ref="AE254">IF($S254=1,IFERROR(INDEX(Summary!$M:$M,$AH254),0),0)</f>
        <v>0</v>
      </c>
      <c r="AF254" s="2">
        <f t="array" ref="AF254">IF($S254=1,IFERROR(INDEX(Summary!$N:$N,$AH254),0),0)</f>
        <v>0</v>
      </c>
      <c r="AG254">
        <f t="array" ref="AG254">IF($A254="","",IFERROR(INDEX(Summary!$BB:$BB,$AH254),0))</f>
        <v>0</v>
      </c>
      <c r="AH254">
        <f t="shared" si="35"/>
        <v>11</v>
      </c>
    </row>
    <row r="255" spans="1:34" hidden="1">
      <c r="A255" t="str">
        <f t="array" ref="A255">IFERROR(INDEX(Summary!$D:$D,$AH255)&amp;"","")</f>
        <v>USFG00128</v>
      </c>
      <c r="B255" t="str">
        <f t="array" ref="B255">IF($A255="","",INDEX(Summary!$E:$E,$AH255))</f>
        <v>Jowar atta 910g</v>
      </c>
      <c r="C255" t="str">
        <f t="array" ref="C255">IF($A255="","",INDEX(Summary!$B:$B,$AH255))</f>
        <v>Atta</v>
      </c>
      <c r="D255" t="str">
        <f t="array" ref="D255">IF($A255="","",INDEX(Summary!$C:$C,$AH255))</f>
        <v>C6</v>
      </c>
      <c r="E255">
        <f t="array" ref="E255">IF($A255="","",INDEX(Summary!$F:$F,$AH255))</f>
        <v>0.91</v>
      </c>
      <c r="F255" t="str">
        <f t="array" ref="F255">IF($A255="","",INDEX(Summary!$BC:$BC,$AH255)&amp;"")</f>
        <v/>
      </c>
      <c r="G255" t="e">
        <f t="shared" si="27"/>
        <v>#VALUE!</v>
      </c>
      <c r="H255">
        <f t="shared" si="28"/>
        <v>0</v>
      </c>
      <c r="I255" t="str">
        <f t="array" ref="I255">IF($A255="","",IF(IFERROR(INDEX(Summary!$BA:$BA,$AH255),0)&lt;1,"Under 1 day",IF(INDEX(Summary!$BA:$BA,$AH255)&lt;3,"1-3 days",IF(INDEX(Summary!$BA:$BA,$AH255)&lt;7,"3-7 days","7+ days"))))</f>
        <v>Under 1 day</v>
      </c>
      <c r="J255" t="str">
        <f t="array" ref="J255">IF($A255="","",IF(IFERROR(INDEX(Summary!$AX:$AX,$AH255),0)&lt;0.25,"0-25%",IF(INDEX(Summary!$AX:$AX,$AH255)&lt;0.5,"25-50%",IF(INDEX(Summary!$AX:$AX,$AH255)&lt;0.75,"50-75%","75-100%"))))</f>
        <v>0-25%</v>
      </c>
      <c r="K255" t="str">
        <f t="array" ref="K255">IF($A255="","",INDEX(Summary!$AY:$AY,$AH255)&amp;"")</f>
        <v/>
      </c>
      <c r="L255" s="1">
        <f>IF($A255="","",Summary!$P$2+MOD(ROW()-2,30))</f>
        <v>46240</v>
      </c>
      <c r="M255">
        <f t="shared" si="29"/>
        <v>14</v>
      </c>
      <c r="N255">
        <f t="shared" si="30"/>
        <v>6</v>
      </c>
      <c r="O255" t="str">
        <f t="shared" si="31"/>
        <v>Aug-2026</v>
      </c>
      <c r="P255">
        <f t="shared" ca="1" si="32"/>
        <v>1</v>
      </c>
      <c r="Q255" s="2">
        <f t="array" ref="Q255">IF($A255="",0,IFERROR(INDEX(Summary!$P$3:$AS$67,$AH255-2,$M255),0))</f>
        <v>0</v>
      </c>
      <c r="R255" s="2">
        <f t="array" ref="R255">IF($A255="",0,ROUND(IFERROR(INDEX(Summary!$O:$O,$AH255),0)/30,0))</f>
        <v>13</v>
      </c>
      <c r="S255">
        <f t="shared" si="33"/>
        <v>0</v>
      </c>
      <c r="T255" s="2">
        <f t="array" ref="T255">IF($S255=1,IFERROR(INDEX(Summary!$O:$O,$AH255),0),0)</f>
        <v>0</v>
      </c>
      <c r="U255" s="2">
        <f t="array" ref="U255">IF($S255=1,IFERROR(INDEX(Summary!$AT:$AT,$AH255),0),0)</f>
        <v>0</v>
      </c>
      <c r="V255" s="2">
        <f t="shared" si="34"/>
        <v>0</v>
      </c>
      <c r="W255" s="2">
        <f t="array" ref="W255">IF($S255=1,IFERROR(INDEX(Summary!$AZ:$AZ,$AH255),0),0)</f>
        <v>0</v>
      </c>
      <c r="X255" s="3">
        <f t="array" ref="X255">IF($S255=1,IFERROR(INDEX(Summary!$BA:$BA,$AH255),0),0)</f>
        <v>0</v>
      </c>
      <c r="Y255" s="2">
        <f t="array" ref="Y255">IF($S255=1,IFERROR(INDEX(Summary!$G:$G,$AH255),0),0)</f>
        <v>0</v>
      </c>
      <c r="Z255" s="2">
        <f t="array" ref="Z255">IF($S255=1,IFERROR(INDEX(Summary!$H:$H,$AH255),0),0)</f>
        <v>0</v>
      </c>
      <c r="AA255" s="2">
        <f t="array" ref="AA255">IF($S255=1,IFERROR(INDEX(Summary!$I:$I,$AH255),0),0)</f>
        <v>0</v>
      </c>
      <c r="AB255" s="2">
        <f t="array" ref="AB255">IF($S255=1,IFERROR(INDEX(Summary!$J:$J,$AH255),0),0)</f>
        <v>0</v>
      </c>
      <c r="AC255" s="2">
        <f t="array" ref="AC255">IF($S255=1,IFERROR(INDEX(Summary!$K:$K,$AH255),0),0)</f>
        <v>0</v>
      </c>
      <c r="AD255" s="2">
        <f t="array" ref="AD255">IF($S255=1,IFERROR(INDEX(Summary!$L:$L,$AH255),0),0)</f>
        <v>0</v>
      </c>
      <c r="AE255" s="2">
        <f t="array" ref="AE255">IF($S255=1,IFERROR(INDEX(Summary!$M:$M,$AH255),0),0)</f>
        <v>0</v>
      </c>
      <c r="AF255" s="2">
        <f t="array" ref="AF255">IF($S255=1,IFERROR(INDEX(Summary!$N:$N,$AH255),0),0)</f>
        <v>0</v>
      </c>
      <c r="AG255">
        <f t="array" ref="AG255">IF($A255="","",IFERROR(INDEX(Summary!$BB:$BB,$AH255),0))</f>
        <v>0</v>
      </c>
      <c r="AH255">
        <f t="shared" si="35"/>
        <v>11</v>
      </c>
    </row>
    <row r="256" spans="1:34" hidden="1">
      <c r="A256" t="str">
        <f t="array" ref="A256">IFERROR(INDEX(Summary!$D:$D,$AH256)&amp;"","")</f>
        <v>USFG00128</v>
      </c>
      <c r="B256" t="str">
        <f t="array" ref="B256">IF($A256="","",INDEX(Summary!$E:$E,$AH256))</f>
        <v>Jowar atta 910g</v>
      </c>
      <c r="C256" t="str">
        <f t="array" ref="C256">IF($A256="","",INDEX(Summary!$B:$B,$AH256))</f>
        <v>Atta</v>
      </c>
      <c r="D256" t="str">
        <f t="array" ref="D256">IF($A256="","",INDEX(Summary!$C:$C,$AH256))</f>
        <v>C6</v>
      </c>
      <c r="E256">
        <f t="array" ref="E256">IF($A256="","",INDEX(Summary!$F:$F,$AH256))</f>
        <v>0.91</v>
      </c>
      <c r="F256" t="str">
        <f t="array" ref="F256">IF($A256="","",INDEX(Summary!$BC:$BC,$AH256)&amp;"")</f>
        <v/>
      </c>
      <c r="G256" t="e">
        <f t="shared" si="27"/>
        <v>#VALUE!</v>
      </c>
      <c r="H256">
        <f t="shared" si="28"/>
        <v>0</v>
      </c>
      <c r="I256" t="str">
        <f t="array" ref="I256">IF($A256="","",IF(IFERROR(INDEX(Summary!$BA:$BA,$AH256),0)&lt;1,"Under 1 day",IF(INDEX(Summary!$BA:$BA,$AH256)&lt;3,"1-3 days",IF(INDEX(Summary!$BA:$BA,$AH256)&lt;7,"3-7 days","7+ days"))))</f>
        <v>Under 1 day</v>
      </c>
      <c r="J256" t="str">
        <f t="array" ref="J256">IF($A256="","",IF(IFERROR(INDEX(Summary!$AX:$AX,$AH256),0)&lt;0.25,"0-25%",IF(INDEX(Summary!$AX:$AX,$AH256)&lt;0.5,"25-50%",IF(INDEX(Summary!$AX:$AX,$AH256)&lt;0.75,"50-75%","75-100%"))))</f>
        <v>0-25%</v>
      </c>
      <c r="K256" t="str">
        <f t="array" ref="K256">IF($A256="","",INDEX(Summary!$AY:$AY,$AH256)&amp;"")</f>
        <v/>
      </c>
      <c r="L256" s="1">
        <f>IF($A256="","",Summary!$P$2+MOD(ROW()-2,30))</f>
        <v>46241</v>
      </c>
      <c r="M256">
        <f t="shared" si="29"/>
        <v>15</v>
      </c>
      <c r="N256">
        <f t="shared" si="30"/>
        <v>7</v>
      </c>
      <c r="O256" t="str">
        <f t="shared" si="31"/>
        <v>Aug-2026</v>
      </c>
      <c r="P256">
        <f t="shared" ca="1" si="32"/>
        <v>1</v>
      </c>
      <c r="Q256" s="2">
        <f t="array" ref="Q256">IF($A256="",0,IFERROR(INDEX(Summary!$P$3:$AS$67,$AH256-2,$M256),0))</f>
        <v>0</v>
      </c>
      <c r="R256" s="2">
        <f t="array" ref="R256">IF($A256="",0,ROUND(IFERROR(INDEX(Summary!$O:$O,$AH256),0)/30,0))</f>
        <v>13</v>
      </c>
      <c r="S256">
        <f t="shared" si="33"/>
        <v>0</v>
      </c>
      <c r="T256" s="2">
        <f t="array" ref="T256">IF($S256=1,IFERROR(INDEX(Summary!$O:$O,$AH256),0),0)</f>
        <v>0</v>
      </c>
      <c r="U256" s="2">
        <f t="array" ref="U256">IF($S256=1,IFERROR(INDEX(Summary!$AT:$AT,$AH256),0),0)</f>
        <v>0</v>
      </c>
      <c r="V256" s="2">
        <f t="shared" si="34"/>
        <v>0</v>
      </c>
      <c r="W256" s="2">
        <f t="array" ref="W256">IF($S256=1,IFERROR(INDEX(Summary!$AZ:$AZ,$AH256),0),0)</f>
        <v>0</v>
      </c>
      <c r="X256" s="3">
        <f t="array" ref="X256">IF($S256=1,IFERROR(INDEX(Summary!$BA:$BA,$AH256),0),0)</f>
        <v>0</v>
      </c>
      <c r="Y256" s="2">
        <f t="array" ref="Y256">IF($S256=1,IFERROR(INDEX(Summary!$G:$G,$AH256),0),0)</f>
        <v>0</v>
      </c>
      <c r="Z256" s="2">
        <f t="array" ref="Z256">IF($S256=1,IFERROR(INDEX(Summary!$H:$H,$AH256),0),0)</f>
        <v>0</v>
      </c>
      <c r="AA256" s="2">
        <f t="array" ref="AA256">IF($S256=1,IFERROR(INDEX(Summary!$I:$I,$AH256),0),0)</f>
        <v>0</v>
      </c>
      <c r="AB256" s="2">
        <f t="array" ref="AB256">IF($S256=1,IFERROR(INDEX(Summary!$J:$J,$AH256),0),0)</f>
        <v>0</v>
      </c>
      <c r="AC256" s="2">
        <f t="array" ref="AC256">IF($S256=1,IFERROR(INDEX(Summary!$K:$K,$AH256),0),0)</f>
        <v>0</v>
      </c>
      <c r="AD256" s="2">
        <f t="array" ref="AD256">IF($S256=1,IFERROR(INDEX(Summary!$L:$L,$AH256),0),0)</f>
        <v>0</v>
      </c>
      <c r="AE256" s="2">
        <f t="array" ref="AE256">IF($S256=1,IFERROR(INDEX(Summary!$M:$M,$AH256),0),0)</f>
        <v>0</v>
      </c>
      <c r="AF256" s="2">
        <f t="array" ref="AF256">IF($S256=1,IFERROR(INDEX(Summary!$N:$N,$AH256),0),0)</f>
        <v>0</v>
      </c>
      <c r="AG256">
        <f t="array" ref="AG256">IF($A256="","",IFERROR(INDEX(Summary!$BB:$BB,$AH256),0))</f>
        <v>0</v>
      </c>
      <c r="AH256">
        <f t="shared" si="35"/>
        <v>11</v>
      </c>
    </row>
    <row r="257" spans="1:34" hidden="1">
      <c r="A257" t="str">
        <f t="array" ref="A257">IFERROR(INDEX(Summary!$D:$D,$AH257)&amp;"","")</f>
        <v>USFG00128</v>
      </c>
      <c r="B257" t="str">
        <f t="array" ref="B257">IF($A257="","",INDEX(Summary!$E:$E,$AH257))</f>
        <v>Jowar atta 910g</v>
      </c>
      <c r="C257" t="str">
        <f t="array" ref="C257">IF($A257="","",INDEX(Summary!$B:$B,$AH257))</f>
        <v>Atta</v>
      </c>
      <c r="D257" t="str">
        <f t="array" ref="D257">IF($A257="","",INDEX(Summary!$C:$C,$AH257))</f>
        <v>C6</v>
      </c>
      <c r="E257">
        <f t="array" ref="E257">IF($A257="","",INDEX(Summary!$F:$F,$AH257))</f>
        <v>0.91</v>
      </c>
      <c r="F257" t="str">
        <f t="array" ref="F257">IF($A257="","",INDEX(Summary!$BC:$BC,$AH257)&amp;"")</f>
        <v/>
      </c>
      <c r="G257" t="e">
        <f t="shared" si="27"/>
        <v>#VALUE!</v>
      </c>
      <c r="H257">
        <f t="shared" si="28"/>
        <v>0</v>
      </c>
      <c r="I257" t="str">
        <f t="array" ref="I257">IF($A257="","",IF(IFERROR(INDEX(Summary!$BA:$BA,$AH257),0)&lt;1,"Under 1 day",IF(INDEX(Summary!$BA:$BA,$AH257)&lt;3,"1-3 days",IF(INDEX(Summary!$BA:$BA,$AH257)&lt;7,"3-7 days","7+ days"))))</f>
        <v>Under 1 day</v>
      </c>
      <c r="J257" t="str">
        <f t="array" ref="J257">IF($A257="","",IF(IFERROR(INDEX(Summary!$AX:$AX,$AH257),0)&lt;0.25,"0-25%",IF(INDEX(Summary!$AX:$AX,$AH257)&lt;0.5,"25-50%",IF(INDEX(Summary!$AX:$AX,$AH257)&lt;0.75,"50-75%","75-100%"))))</f>
        <v>0-25%</v>
      </c>
      <c r="K257" t="str">
        <f t="array" ref="K257">IF($A257="","",INDEX(Summary!$AY:$AY,$AH257)&amp;"")</f>
        <v/>
      </c>
      <c r="L257" s="1">
        <f>IF($A257="","",Summary!$P$2+MOD(ROW()-2,30))</f>
        <v>46242</v>
      </c>
      <c r="M257">
        <f t="shared" si="29"/>
        <v>16</v>
      </c>
      <c r="N257">
        <f t="shared" si="30"/>
        <v>8</v>
      </c>
      <c r="O257" t="str">
        <f t="shared" si="31"/>
        <v>Aug-2026</v>
      </c>
      <c r="P257">
        <f t="shared" ca="1" si="32"/>
        <v>1</v>
      </c>
      <c r="Q257" s="2">
        <f t="array" ref="Q257">IF($A257="",0,IFERROR(INDEX(Summary!$P$3:$AS$67,$AH257-2,$M257),0))</f>
        <v>0</v>
      </c>
      <c r="R257" s="2">
        <f t="array" ref="R257">IF($A257="",0,ROUND(IFERROR(INDEX(Summary!$O:$O,$AH257),0)/30,0))</f>
        <v>13</v>
      </c>
      <c r="S257">
        <f t="shared" si="33"/>
        <v>0</v>
      </c>
      <c r="T257" s="2">
        <f t="array" ref="T257">IF($S257=1,IFERROR(INDEX(Summary!$O:$O,$AH257),0),0)</f>
        <v>0</v>
      </c>
      <c r="U257" s="2">
        <f t="array" ref="U257">IF($S257=1,IFERROR(INDEX(Summary!$AT:$AT,$AH257),0),0)</f>
        <v>0</v>
      </c>
      <c r="V257" s="2">
        <f t="shared" si="34"/>
        <v>0</v>
      </c>
      <c r="W257" s="2">
        <f t="array" ref="W257">IF($S257=1,IFERROR(INDEX(Summary!$AZ:$AZ,$AH257),0),0)</f>
        <v>0</v>
      </c>
      <c r="X257" s="3">
        <f t="array" ref="X257">IF($S257=1,IFERROR(INDEX(Summary!$BA:$BA,$AH257),0),0)</f>
        <v>0</v>
      </c>
      <c r="Y257" s="2">
        <f t="array" ref="Y257">IF($S257=1,IFERROR(INDEX(Summary!$G:$G,$AH257),0),0)</f>
        <v>0</v>
      </c>
      <c r="Z257" s="2">
        <f t="array" ref="Z257">IF($S257=1,IFERROR(INDEX(Summary!$H:$H,$AH257),0),0)</f>
        <v>0</v>
      </c>
      <c r="AA257" s="2">
        <f t="array" ref="AA257">IF($S257=1,IFERROR(INDEX(Summary!$I:$I,$AH257),0),0)</f>
        <v>0</v>
      </c>
      <c r="AB257" s="2">
        <f t="array" ref="AB257">IF($S257=1,IFERROR(INDEX(Summary!$J:$J,$AH257),0),0)</f>
        <v>0</v>
      </c>
      <c r="AC257" s="2">
        <f t="array" ref="AC257">IF($S257=1,IFERROR(INDEX(Summary!$K:$K,$AH257),0),0)</f>
        <v>0</v>
      </c>
      <c r="AD257" s="2">
        <f t="array" ref="AD257">IF($S257=1,IFERROR(INDEX(Summary!$L:$L,$AH257),0),0)</f>
        <v>0</v>
      </c>
      <c r="AE257" s="2">
        <f t="array" ref="AE257">IF($S257=1,IFERROR(INDEX(Summary!$M:$M,$AH257),0),0)</f>
        <v>0</v>
      </c>
      <c r="AF257" s="2">
        <f t="array" ref="AF257">IF($S257=1,IFERROR(INDEX(Summary!$N:$N,$AH257),0),0)</f>
        <v>0</v>
      </c>
      <c r="AG257">
        <f t="array" ref="AG257">IF($A257="","",IFERROR(INDEX(Summary!$BB:$BB,$AH257),0))</f>
        <v>0</v>
      </c>
      <c r="AH257">
        <f t="shared" si="35"/>
        <v>11</v>
      </c>
    </row>
    <row r="258" spans="1:34" hidden="1">
      <c r="A258" t="str">
        <f t="array" ref="A258">IFERROR(INDEX(Summary!$D:$D,$AH258)&amp;"","")</f>
        <v>USFG00128</v>
      </c>
      <c r="B258" t="str">
        <f t="array" ref="B258">IF($A258="","",INDEX(Summary!$E:$E,$AH258))</f>
        <v>Jowar atta 910g</v>
      </c>
      <c r="C258" t="str">
        <f t="array" ref="C258">IF($A258="","",INDEX(Summary!$B:$B,$AH258))</f>
        <v>Atta</v>
      </c>
      <c r="D258" t="str">
        <f t="array" ref="D258">IF($A258="","",INDEX(Summary!$C:$C,$AH258))</f>
        <v>C6</v>
      </c>
      <c r="E258">
        <f t="array" ref="E258">IF($A258="","",INDEX(Summary!$F:$F,$AH258))</f>
        <v>0.91</v>
      </c>
      <c r="F258" t="str">
        <f t="array" ref="F258">IF($A258="","",INDEX(Summary!$BC:$BC,$AH258)&amp;"")</f>
        <v/>
      </c>
      <c r="G258" t="e">
        <f t="shared" ref="G258:G321" si="36">IF($A258="","",VALUE(LEFT(SUBSTITUTE($F258,"P",""),1)))</f>
        <v>#VALUE!</v>
      </c>
      <c r="H258">
        <f t="shared" ref="H258:H321" si="37">IF($A258="","",IF(LEFT($F258,2)="P1",1,0))</f>
        <v>0</v>
      </c>
      <c r="I258" t="str">
        <f t="array" ref="I258">IF($A258="","",IF(IFERROR(INDEX(Summary!$BA:$BA,$AH258),0)&lt;1,"Under 1 day",IF(INDEX(Summary!$BA:$BA,$AH258)&lt;3,"1-3 days",IF(INDEX(Summary!$BA:$BA,$AH258)&lt;7,"3-7 days","7+ days"))))</f>
        <v>Under 1 day</v>
      </c>
      <c r="J258" t="str">
        <f t="array" ref="J258">IF($A258="","",IF(IFERROR(INDEX(Summary!$AX:$AX,$AH258),0)&lt;0.25,"0-25%",IF(INDEX(Summary!$AX:$AX,$AH258)&lt;0.5,"25-50%",IF(INDEX(Summary!$AX:$AX,$AH258)&lt;0.75,"50-75%","75-100%"))))</f>
        <v>0-25%</v>
      </c>
      <c r="K258" t="str">
        <f t="array" ref="K258">IF($A258="","",INDEX(Summary!$AY:$AY,$AH258)&amp;"")</f>
        <v/>
      </c>
      <c r="L258" s="1">
        <f>IF($A258="","",Summary!$P$2+MOD(ROW()-2,30))</f>
        <v>46243</v>
      </c>
      <c r="M258">
        <f t="shared" ref="M258:M321" si="38">IF($A258="","",MOD(ROW()-2,30)+1)</f>
        <v>17</v>
      </c>
      <c r="N258">
        <f t="shared" ref="N258:N321" si="39">IF($A258="","",DAY($L258))</f>
        <v>9</v>
      </c>
      <c r="O258" t="str">
        <f t="shared" ref="O258:O321" si="40">IF($A258="","",TEXT($L258,"mmm-yyyy"))</f>
        <v>Aug-2026</v>
      </c>
      <c r="P258">
        <f t="shared" ref="P258:P321" ca="1" si="41">IF($A258="","",IF($L258&lt;=TODAY(),1,0))</f>
        <v>1</v>
      </c>
      <c r="Q258" s="2">
        <f t="array" ref="Q258">IF($A258="",0,IFERROR(INDEX(Summary!$P$3:$AS$67,$AH258-2,$M258),0))</f>
        <v>0</v>
      </c>
      <c r="R258" s="2">
        <f t="array" ref="R258">IF($A258="",0,ROUND(IFERROR(INDEX(Summary!$O:$O,$AH258),0)/30,0))</f>
        <v>13</v>
      </c>
      <c r="S258">
        <f t="shared" ref="S258:S321" si="42">IF($A258="",0,IF($M258=1,1,0))</f>
        <v>0</v>
      </c>
      <c r="T258" s="2">
        <f t="array" ref="T258">IF($S258=1,IFERROR(INDEX(Summary!$O:$O,$AH258),0),0)</f>
        <v>0</v>
      </c>
      <c r="U258" s="2">
        <f t="array" ref="U258">IF($S258=1,IFERROR(INDEX(Summary!$AT:$AT,$AH258),0),0)</f>
        <v>0</v>
      </c>
      <c r="V258" s="2">
        <f t="shared" ref="V258:V321" si="43">IF($S258=1,MAX(0,$T258-$U258),0)</f>
        <v>0</v>
      </c>
      <c r="W258" s="2">
        <f t="array" ref="W258">IF($S258=1,IFERROR(INDEX(Summary!$AZ:$AZ,$AH258),0),0)</f>
        <v>0</v>
      </c>
      <c r="X258" s="3">
        <f t="array" ref="X258">IF($S258=1,IFERROR(INDEX(Summary!$BA:$BA,$AH258),0),0)</f>
        <v>0</v>
      </c>
      <c r="Y258" s="2">
        <f t="array" ref="Y258">IF($S258=1,IFERROR(INDEX(Summary!$G:$G,$AH258),0),0)</f>
        <v>0</v>
      </c>
      <c r="Z258" s="2">
        <f t="array" ref="Z258">IF($S258=1,IFERROR(INDEX(Summary!$H:$H,$AH258),0),0)</f>
        <v>0</v>
      </c>
      <c r="AA258" s="2">
        <f t="array" ref="AA258">IF($S258=1,IFERROR(INDEX(Summary!$I:$I,$AH258),0),0)</f>
        <v>0</v>
      </c>
      <c r="AB258" s="2">
        <f t="array" ref="AB258">IF($S258=1,IFERROR(INDEX(Summary!$J:$J,$AH258),0),0)</f>
        <v>0</v>
      </c>
      <c r="AC258" s="2">
        <f t="array" ref="AC258">IF($S258=1,IFERROR(INDEX(Summary!$K:$K,$AH258),0),0)</f>
        <v>0</v>
      </c>
      <c r="AD258" s="2">
        <f t="array" ref="AD258">IF($S258=1,IFERROR(INDEX(Summary!$L:$L,$AH258),0),0)</f>
        <v>0</v>
      </c>
      <c r="AE258" s="2">
        <f t="array" ref="AE258">IF($S258=1,IFERROR(INDEX(Summary!$M:$M,$AH258),0),0)</f>
        <v>0</v>
      </c>
      <c r="AF258" s="2">
        <f t="array" ref="AF258">IF($S258=1,IFERROR(INDEX(Summary!$N:$N,$AH258),0),0)</f>
        <v>0</v>
      </c>
      <c r="AG258">
        <f t="array" ref="AG258">IF($A258="","",IFERROR(INDEX(Summary!$BB:$BB,$AH258),0))</f>
        <v>0</v>
      </c>
      <c r="AH258">
        <f t="shared" ref="AH258:AH321" si="44">INT((ROW()-2)/30)+3</f>
        <v>11</v>
      </c>
    </row>
    <row r="259" spans="1:34" hidden="1">
      <c r="A259" t="str">
        <f t="array" ref="A259">IFERROR(INDEX(Summary!$D:$D,$AH259)&amp;"","")</f>
        <v>USFG00128</v>
      </c>
      <c r="B259" t="str">
        <f t="array" ref="B259">IF($A259="","",INDEX(Summary!$E:$E,$AH259))</f>
        <v>Jowar atta 910g</v>
      </c>
      <c r="C259" t="str">
        <f t="array" ref="C259">IF($A259="","",INDEX(Summary!$B:$B,$AH259))</f>
        <v>Atta</v>
      </c>
      <c r="D259" t="str">
        <f t="array" ref="D259">IF($A259="","",INDEX(Summary!$C:$C,$AH259))</f>
        <v>C6</v>
      </c>
      <c r="E259">
        <f t="array" ref="E259">IF($A259="","",INDEX(Summary!$F:$F,$AH259))</f>
        <v>0.91</v>
      </c>
      <c r="F259" t="str">
        <f t="array" ref="F259">IF($A259="","",INDEX(Summary!$BC:$BC,$AH259)&amp;"")</f>
        <v/>
      </c>
      <c r="G259" t="e">
        <f t="shared" si="36"/>
        <v>#VALUE!</v>
      </c>
      <c r="H259">
        <f t="shared" si="37"/>
        <v>0</v>
      </c>
      <c r="I259" t="str">
        <f t="array" ref="I259">IF($A259="","",IF(IFERROR(INDEX(Summary!$BA:$BA,$AH259),0)&lt;1,"Under 1 day",IF(INDEX(Summary!$BA:$BA,$AH259)&lt;3,"1-3 days",IF(INDEX(Summary!$BA:$BA,$AH259)&lt;7,"3-7 days","7+ days"))))</f>
        <v>Under 1 day</v>
      </c>
      <c r="J259" t="str">
        <f t="array" ref="J259">IF($A259="","",IF(IFERROR(INDEX(Summary!$AX:$AX,$AH259),0)&lt;0.25,"0-25%",IF(INDEX(Summary!$AX:$AX,$AH259)&lt;0.5,"25-50%",IF(INDEX(Summary!$AX:$AX,$AH259)&lt;0.75,"50-75%","75-100%"))))</f>
        <v>0-25%</v>
      </c>
      <c r="K259" t="str">
        <f t="array" ref="K259">IF($A259="","",INDEX(Summary!$AY:$AY,$AH259)&amp;"")</f>
        <v/>
      </c>
      <c r="L259" s="1">
        <f>IF($A259="","",Summary!$P$2+MOD(ROW()-2,30))</f>
        <v>46244</v>
      </c>
      <c r="M259">
        <f t="shared" si="38"/>
        <v>18</v>
      </c>
      <c r="N259">
        <f t="shared" si="39"/>
        <v>10</v>
      </c>
      <c r="O259" t="str">
        <f t="shared" si="40"/>
        <v>Aug-2026</v>
      </c>
      <c r="P259">
        <f t="shared" ca="1" si="41"/>
        <v>1</v>
      </c>
      <c r="Q259" s="2">
        <f t="array" ref="Q259">IF($A259="",0,IFERROR(INDEX(Summary!$P$3:$AS$67,$AH259-2,$M259),0))</f>
        <v>0</v>
      </c>
      <c r="R259" s="2">
        <f t="array" ref="R259">IF($A259="",0,ROUND(IFERROR(INDEX(Summary!$O:$O,$AH259),0)/30,0))</f>
        <v>13</v>
      </c>
      <c r="S259">
        <f t="shared" si="42"/>
        <v>0</v>
      </c>
      <c r="T259" s="2">
        <f t="array" ref="T259">IF($S259=1,IFERROR(INDEX(Summary!$O:$O,$AH259),0),0)</f>
        <v>0</v>
      </c>
      <c r="U259" s="2">
        <f t="array" ref="U259">IF($S259=1,IFERROR(INDEX(Summary!$AT:$AT,$AH259),0),0)</f>
        <v>0</v>
      </c>
      <c r="V259" s="2">
        <f t="shared" si="43"/>
        <v>0</v>
      </c>
      <c r="W259" s="2">
        <f t="array" ref="W259">IF($S259=1,IFERROR(INDEX(Summary!$AZ:$AZ,$AH259),0),0)</f>
        <v>0</v>
      </c>
      <c r="X259" s="3">
        <f t="array" ref="X259">IF($S259=1,IFERROR(INDEX(Summary!$BA:$BA,$AH259),0),0)</f>
        <v>0</v>
      </c>
      <c r="Y259" s="2">
        <f t="array" ref="Y259">IF($S259=1,IFERROR(INDEX(Summary!$G:$G,$AH259),0),0)</f>
        <v>0</v>
      </c>
      <c r="Z259" s="2">
        <f t="array" ref="Z259">IF($S259=1,IFERROR(INDEX(Summary!$H:$H,$AH259),0),0)</f>
        <v>0</v>
      </c>
      <c r="AA259" s="2">
        <f t="array" ref="AA259">IF($S259=1,IFERROR(INDEX(Summary!$I:$I,$AH259),0),0)</f>
        <v>0</v>
      </c>
      <c r="AB259" s="2">
        <f t="array" ref="AB259">IF($S259=1,IFERROR(INDEX(Summary!$J:$J,$AH259),0),0)</f>
        <v>0</v>
      </c>
      <c r="AC259" s="2">
        <f t="array" ref="AC259">IF($S259=1,IFERROR(INDEX(Summary!$K:$K,$AH259),0),0)</f>
        <v>0</v>
      </c>
      <c r="AD259" s="2">
        <f t="array" ref="AD259">IF($S259=1,IFERROR(INDEX(Summary!$L:$L,$AH259),0),0)</f>
        <v>0</v>
      </c>
      <c r="AE259" s="2">
        <f t="array" ref="AE259">IF($S259=1,IFERROR(INDEX(Summary!$M:$M,$AH259),0),0)</f>
        <v>0</v>
      </c>
      <c r="AF259" s="2">
        <f t="array" ref="AF259">IF($S259=1,IFERROR(INDEX(Summary!$N:$N,$AH259),0),0)</f>
        <v>0</v>
      </c>
      <c r="AG259">
        <f t="array" ref="AG259">IF($A259="","",IFERROR(INDEX(Summary!$BB:$BB,$AH259),0))</f>
        <v>0</v>
      </c>
      <c r="AH259">
        <f t="shared" si="44"/>
        <v>11</v>
      </c>
    </row>
    <row r="260" spans="1:34" hidden="1">
      <c r="A260" t="str">
        <f t="array" ref="A260">IFERROR(INDEX(Summary!$D:$D,$AH260)&amp;"","")</f>
        <v>USFG00128</v>
      </c>
      <c r="B260" t="str">
        <f t="array" ref="B260">IF($A260="","",INDEX(Summary!$E:$E,$AH260))</f>
        <v>Jowar atta 910g</v>
      </c>
      <c r="C260" t="str">
        <f t="array" ref="C260">IF($A260="","",INDEX(Summary!$B:$B,$AH260))</f>
        <v>Atta</v>
      </c>
      <c r="D260" t="str">
        <f t="array" ref="D260">IF($A260="","",INDEX(Summary!$C:$C,$AH260))</f>
        <v>C6</v>
      </c>
      <c r="E260">
        <f t="array" ref="E260">IF($A260="","",INDEX(Summary!$F:$F,$AH260))</f>
        <v>0.91</v>
      </c>
      <c r="F260" t="str">
        <f t="array" ref="F260">IF($A260="","",INDEX(Summary!$BC:$BC,$AH260)&amp;"")</f>
        <v/>
      </c>
      <c r="G260" t="e">
        <f t="shared" si="36"/>
        <v>#VALUE!</v>
      </c>
      <c r="H260">
        <f t="shared" si="37"/>
        <v>0</v>
      </c>
      <c r="I260" t="str">
        <f t="array" ref="I260">IF($A260="","",IF(IFERROR(INDEX(Summary!$BA:$BA,$AH260),0)&lt;1,"Under 1 day",IF(INDEX(Summary!$BA:$BA,$AH260)&lt;3,"1-3 days",IF(INDEX(Summary!$BA:$BA,$AH260)&lt;7,"3-7 days","7+ days"))))</f>
        <v>Under 1 day</v>
      </c>
      <c r="J260" t="str">
        <f t="array" ref="J260">IF($A260="","",IF(IFERROR(INDEX(Summary!$AX:$AX,$AH260),0)&lt;0.25,"0-25%",IF(INDEX(Summary!$AX:$AX,$AH260)&lt;0.5,"25-50%",IF(INDEX(Summary!$AX:$AX,$AH260)&lt;0.75,"50-75%","75-100%"))))</f>
        <v>0-25%</v>
      </c>
      <c r="K260" t="str">
        <f t="array" ref="K260">IF($A260="","",INDEX(Summary!$AY:$AY,$AH260)&amp;"")</f>
        <v/>
      </c>
      <c r="L260" s="1">
        <f>IF($A260="","",Summary!$P$2+MOD(ROW()-2,30))</f>
        <v>46245</v>
      </c>
      <c r="M260">
        <f t="shared" si="38"/>
        <v>19</v>
      </c>
      <c r="N260">
        <f t="shared" si="39"/>
        <v>11</v>
      </c>
      <c r="O260" t="str">
        <f t="shared" si="40"/>
        <v>Aug-2026</v>
      </c>
      <c r="P260">
        <f t="shared" ca="1" si="41"/>
        <v>1</v>
      </c>
      <c r="Q260" s="2">
        <f t="array" ref="Q260">IF($A260="",0,IFERROR(INDEX(Summary!$P$3:$AS$67,$AH260-2,$M260),0))</f>
        <v>0</v>
      </c>
      <c r="R260" s="2">
        <f t="array" ref="R260">IF($A260="",0,ROUND(IFERROR(INDEX(Summary!$O:$O,$AH260),0)/30,0))</f>
        <v>13</v>
      </c>
      <c r="S260">
        <f t="shared" si="42"/>
        <v>0</v>
      </c>
      <c r="T260" s="2">
        <f t="array" ref="T260">IF($S260=1,IFERROR(INDEX(Summary!$O:$O,$AH260),0),0)</f>
        <v>0</v>
      </c>
      <c r="U260" s="2">
        <f t="array" ref="U260">IF($S260=1,IFERROR(INDEX(Summary!$AT:$AT,$AH260),0),0)</f>
        <v>0</v>
      </c>
      <c r="V260" s="2">
        <f t="shared" si="43"/>
        <v>0</v>
      </c>
      <c r="W260" s="2">
        <f t="array" ref="W260">IF($S260=1,IFERROR(INDEX(Summary!$AZ:$AZ,$AH260),0),0)</f>
        <v>0</v>
      </c>
      <c r="X260" s="3">
        <f t="array" ref="X260">IF($S260=1,IFERROR(INDEX(Summary!$BA:$BA,$AH260),0),0)</f>
        <v>0</v>
      </c>
      <c r="Y260" s="2">
        <f t="array" ref="Y260">IF($S260=1,IFERROR(INDEX(Summary!$G:$G,$AH260),0),0)</f>
        <v>0</v>
      </c>
      <c r="Z260" s="2">
        <f t="array" ref="Z260">IF($S260=1,IFERROR(INDEX(Summary!$H:$H,$AH260),0),0)</f>
        <v>0</v>
      </c>
      <c r="AA260" s="2">
        <f t="array" ref="AA260">IF($S260=1,IFERROR(INDEX(Summary!$I:$I,$AH260),0),0)</f>
        <v>0</v>
      </c>
      <c r="AB260" s="2">
        <f t="array" ref="AB260">IF($S260=1,IFERROR(INDEX(Summary!$J:$J,$AH260),0),0)</f>
        <v>0</v>
      </c>
      <c r="AC260" s="2">
        <f t="array" ref="AC260">IF($S260=1,IFERROR(INDEX(Summary!$K:$K,$AH260),0),0)</f>
        <v>0</v>
      </c>
      <c r="AD260" s="2">
        <f t="array" ref="AD260">IF($S260=1,IFERROR(INDEX(Summary!$L:$L,$AH260),0),0)</f>
        <v>0</v>
      </c>
      <c r="AE260" s="2">
        <f t="array" ref="AE260">IF($S260=1,IFERROR(INDEX(Summary!$M:$M,$AH260),0),0)</f>
        <v>0</v>
      </c>
      <c r="AF260" s="2">
        <f t="array" ref="AF260">IF($S260=1,IFERROR(INDEX(Summary!$N:$N,$AH260),0),0)</f>
        <v>0</v>
      </c>
      <c r="AG260">
        <f t="array" ref="AG260">IF($A260="","",IFERROR(INDEX(Summary!$BB:$BB,$AH260),0))</f>
        <v>0</v>
      </c>
      <c r="AH260">
        <f t="shared" si="44"/>
        <v>11</v>
      </c>
    </row>
    <row r="261" spans="1:34" hidden="1">
      <c r="A261" t="str">
        <f t="array" ref="A261">IFERROR(INDEX(Summary!$D:$D,$AH261)&amp;"","")</f>
        <v>USFG00128</v>
      </c>
      <c r="B261" t="str">
        <f t="array" ref="B261">IF($A261="","",INDEX(Summary!$E:$E,$AH261))</f>
        <v>Jowar atta 910g</v>
      </c>
      <c r="C261" t="str">
        <f t="array" ref="C261">IF($A261="","",INDEX(Summary!$B:$B,$AH261))</f>
        <v>Atta</v>
      </c>
      <c r="D261" t="str">
        <f t="array" ref="D261">IF($A261="","",INDEX(Summary!$C:$C,$AH261))</f>
        <v>C6</v>
      </c>
      <c r="E261">
        <f t="array" ref="E261">IF($A261="","",INDEX(Summary!$F:$F,$AH261))</f>
        <v>0.91</v>
      </c>
      <c r="F261" t="str">
        <f t="array" ref="F261">IF($A261="","",INDEX(Summary!$BC:$BC,$AH261)&amp;"")</f>
        <v/>
      </c>
      <c r="G261" t="e">
        <f t="shared" si="36"/>
        <v>#VALUE!</v>
      </c>
      <c r="H261">
        <f t="shared" si="37"/>
        <v>0</v>
      </c>
      <c r="I261" t="str">
        <f t="array" ref="I261">IF($A261="","",IF(IFERROR(INDEX(Summary!$BA:$BA,$AH261),0)&lt;1,"Under 1 day",IF(INDEX(Summary!$BA:$BA,$AH261)&lt;3,"1-3 days",IF(INDEX(Summary!$BA:$BA,$AH261)&lt;7,"3-7 days","7+ days"))))</f>
        <v>Under 1 day</v>
      </c>
      <c r="J261" t="str">
        <f t="array" ref="J261">IF($A261="","",IF(IFERROR(INDEX(Summary!$AX:$AX,$AH261),0)&lt;0.25,"0-25%",IF(INDEX(Summary!$AX:$AX,$AH261)&lt;0.5,"25-50%",IF(INDEX(Summary!$AX:$AX,$AH261)&lt;0.75,"50-75%","75-100%"))))</f>
        <v>0-25%</v>
      </c>
      <c r="K261" t="str">
        <f t="array" ref="K261">IF($A261="","",INDEX(Summary!$AY:$AY,$AH261)&amp;"")</f>
        <v/>
      </c>
      <c r="L261" s="1">
        <f>IF($A261="","",Summary!$P$2+MOD(ROW()-2,30))</f>
        <v>46246</v>
      </c>
      <c r="M261">
        <f t="shared" si="38"/>
        <v>20</v>
      </c>
      <c r="N261">
        <f t="shared" si="39"/>
        <v>12</v>
      </c>
      <c r="O261" t="str">
        <f t="shared" si="40"/>
        <v>Aug-2026</v>
      </c>
      <c r="P261">
        <f t="shared" ca="1" si="41"/>
        <v>1</v>
      </c>
      <c r="Q261" s="2">
        <f t="array" ref="Q261">IF($A261="",0,IFERROR(INDEX(Summary!$P$3:$AS$67,$AH261-2,$M261),0))</f>
        <v>0</v>
      </c>
      <c r="R261" s="2">
        <f t="array" ref="R261">IF($A261="",0,ROUND(IFERROR(INDEX(Summary!$O:$O,$AH261),0)/30,0))</f>
        <v>13</v>
      </c>
      <c r="S261">
        <f t="shared" si="42"/>
        <v>0</v>
      </c>
      <c r="T261" s="2">
        <f t="array" ref="T261">IF($S261=1,IFERROR(INDEX(Summary!$O:$O,$AH261),0),0)</f>
        <v>0</v>
      </c>
      <c r="U261" s="2">
        <f t="array" ref="U261">IF($S261=1,IFERROR(INDEX(Summary!$AT:$AT,$AH261),0),0)</f>
        <v>0</v>
      </c>
      <c r="V261" s="2">
        <f t="shared" si="43"/>
        <v>0</v>
      </c>
      <c r="W261" s="2">
        <f t="array" ref="W261">IF($S261=1,IFERROR(INDEX(Summary!$AZ:$AZ,$AH261),0),0)</f>
        <v>0</v>
      </c>
      <c r="X261" s="3">
        <f t="array" ref="X261">IF($S261=1,IFERROR(INDEX(Summary!$BA:$BA,$AH261),0),0)</f>
        <v>0</v>
      </c>
      <c r="Y261" s="2">
        <f t="array" ref="Y261">IF($S261=1,IFERROR(INDEX(Summary!$G:$G,$AH261),0),0)</f>
        <v>0</v>
      </c>
      <c r="Z261" s="2">
        <f t="array" ref="Z261">IF($S261=1,IFERROR(INDEX(Summary!$H:$H,$AH261),0),0)</f>
        <v>0</v>
      </c>
      <c r="AA261" s="2">
        <f t="array" ref="AA261">IF($S261=1,IFERROR(INDEX(Summary!$I:$I,$AH261),0),0)</f>
        <v>0</v>
      </c>
      <c r="AB261" s="2">
        <f t="array" ref="AB261">IF($S261=1,IFERROR(INDEX(Summary!$J:$J,$AH261),0),0)</f>
        <v>0</v>
      </c>
      <c r="AC261" s="2">
        <f t="array" ref="AC261">IF($S261=1,IFERROR(INDEX(Summary!$K:$K,$AH261),0),0)</f>
        <v>0</v>
      </c>
      <c r="AD261" s="2">
        <f t="array" ref="AD261">IF($S261=1,IFERROR(INDEX(Summary!$L:$L,$AH261),0),0)</f>
        <v>0</v>
      </c>
      <c r="AE261" s="2">
        <f t="array" ref="AE261">IF($S261=1,IFERROR(INDEX(Summary!$M:$M,$AH261),0),0)</f>
        <v>0</v>
      </c>
      <c r="AF261" s="2">
        <f t="array" ref="AF261">IF($S261=1,IFERROR(INDEX(Summary!$N:$N,$AH261),0),0)</f>
        <v>0</v>
      </c>
      <c r="AG261">
        <f t="array" ref="AG261">IF($A261="","",IFERROR(INDEX(Summary!$BB:$BB,$AH261),0))</f>
        <v>0</v>
      </c>
      <c r="AH261">
        <f t="shared" si="44"/>
        <v>11</v>
      </c>
    </row>
    <row r="262" spans="1:34" hidden="1">
      <c r="A262" t="str">
        <f t="array" ref="A262">IFERROR(INDEX(Summary!$D:$D,$AH262)&amp;"","")</f>
        <v>USFG00128</v>
      </c>
      <c r="B262" t="str">
        <f t="array" ref="B262">IF($A262="","",INDEX(Summary!$E:$E,$AH262))</f>
        <v>Jowar atta 910g</v>
      </c>
      <c r="C262" t="str">
        <f t="array" ref="C262">IF($A262="","",INDEX(Summary!$B:$B,$AH262))</f>
        <v>Atta</v>
      </c>
      <c r="D262" t="str">
        <f t="array" ref="D262">IF($A262="","",INDEX(Summary!$C:$C,$AH262))</f>
        <v>C6</v>
      </c>
      <c r="E262">
        <f t="array" ref="E262">IF($A262="","",INDEX(Summary!$F:$F,$AH262))</f>
        <v>0.91</v>
      </c>
      <c r="F262" t="str">
        <f t="array" ref="F262">IF($A262="","",INDEX(Summary!$BC:$BC,$AH262)&amp;"")</f>
        <v/>
      </c>
      <c r="G262" t="e">
        <f t="shared" si="36"/>
        <v>#VALUE!</v>
      </c>
      <c r="H262">
        <f t="shared" si="37"/>
        <v>0</v>
      </c>
      <c r="I262" t="str">
        <f t="array" ref="I262">IF($A262="","",IF(IFERROR(INDEX(Summary!$BA:$BA,$AH262),0)&lt;1,"Under 1 day",IF(INDEX(Summary!$BA:$BA,$AH262)&lt;3,"1-3 days",IF(INDEX(Summary!$BA:$BA,$AH262)&lt;7,"3-7 days","7+ days"))))</f>
        <v>Under 1 day</v>
      </c>
      <c r="J262" t="str">
        <f t="array" ref="J262">IF($A262="","",IF(IFERROR(INDEX(Summary!$AX:$AX,$AH262),0)&lt;0.25,"0-25%",IF(INDEX(Summary!$AX:$AX,$AH262)&lt;0.5,"25-50%",IF(INDEX(Summary!$AX:$AX,$AH262)&lt;0.75,"50-75%","75-100%"))))</f>
        <v>0-25%</v>
      </c>
      <c r="K262" t="str">
        <f t="array" ref="K262">IF($A262="","",INDEX(Summary!$AY:$AY,$AH262)&amp;"")</f>
        <v/>
      </c>
      <c r="L262" s="1">
        <f>IF($A262="","",Summary!$P$2+MOD(ROW()-2,30))</f>
        <v>46247</v>
      </c>
      <c r="M262">
        <f t="shared" si="38"/>
        <v>21</v>
      </c>
      <c r="N262">
        <f t="shared" si="39"/>
        <v>13</v>
      </c>
      <c r="O262" t="str">
        <f t="shared" si="40"/>
        <v>Aug-2026</v>
      </c>
      <c r="P262">
        <f t="shared" ca="1" si="41"/>
        <v>1</v>
      </c>
      <c r="Q262" s="2">
        <f t="array" ref="Q262">IF($A262="",0,IFERROR(INDEX(Summary!$P$3:$AS$67,$AH262-2,$M262),0))</f>
        <v>0</v>
      </c>
      <c r="R262" s="2">
        <f t="array" ref="R262">IF($A262="",0,ROUND(IFERROR(INDEX(Summary!$O:$O,$AH262),0)/30,0))</f>
        <v>13</v>
      </c>
      <c r="S262">
        <f t="shared" si="42"/>
        <v>0</v>
      </c>
      <c r="T262" s="2">
        <f t="array" ref="T262">IF($S262=1,IFERROR(INDEX(Summary!$O:$O,$AH262),0),0)</f>
        <v>0</v>
      </c>
      <c r="U262" s="2">
        <f t="array" ref="U262">IF($S262=1,IFERROR(INDEX(Summary!$AT:$AT,$AH262),0),0)</f>
        <v>0</v>
      </c>
      <c r="V262" s="2">
        <f t="shared" si="43"/>
        <v>0</v>
      </c>
      <c r="W262" s="2">
        <f t="array" ref="W262">IF($S262=1,IFERROR(INDEX(Summary!$AZ:$AZ,$AH262),0),0)</f>
        <v>0</v>
      </c>
      <c r="X262" s="3">
        <f t="array" ref="X262">IF($S262=1,IFERROR(INDEX(Summary!$BA:$BA,$AH262),0),0)</f>
        <v>0</v>
      </c>
      <c r="Y262" s="2">
        <f t="array" ref="Y262">IF($S262=1,IFERROR(INDEX(Summary!$G:$G,$AH262),0),0)</f>
        <v>0</v>
      </c>
      <c r="Z262" s="2">
        <f t="array" ref="Z262">IF($S262=1,IFERROR(INDEX(Summary!$H:$H,$AH262),0),0)</f>
        <v>0</v>
      </c>
      <c r="AA262" s="2">
        <f t="array" ref="AA262">IF($S262=1,IFERROR(INDEX(Summary!$I:$I,$AH262),0),0)</f>
        <v>0</v>
      </c>
      <c r="AB262" s="2">
        <f t="array" ref="AB262">IF($S262=1,IFERROR(INDEX(Summary!$J:$J,$AH262),0),0)</f>
        <v>0</v>
      </c>
      <c r="AC262" s="2">
        <f t="array" ref="AC262">IF($S262=1,IFERROR(INDEX(Summary!$K:$K,$AH262),0),0)</f>
        <v>0</v>
      </c>
      <c r="AD262" s="2">
        <f t="array" ref="AD262">IF($S262=1,IFERROR(INDEX(Summary!$L:$L,$AH262),0),0)</f>
        <v>0</v>
      </c>
      <c r="AE262" s="2">
        <f t="array" ref="AE262">IF($S262=1,IFERROR(INDEX(Summary!$M:$M,$AH262),0),0)</f>
        <v>0</v>
      </c>
      <c r="AF262" s="2">
        <f t="array" ref="AF262">IF($S262=1,IFERROR(INDEX(Summary!$N:$N,$AH262),0),0)</f>
        <v>0</v>
      </c>
      <c r="AG262">
        <f t="array" ref="AG262">IF($A262="","",IFERROR(INDEX(Summary!$BB:$BB,$AH262),0))</f>
        <v>0</v>
      </c>
      <c r="AH262">
        <f t="shared" si="44"/>
        <v>11</v>
      </c>
    </row>
    <row r="263" spans="1:34" hidden="1">
      <c r="A263" t="str">
        <f t="array" ref="A263">IFERROR(INDEX(Summary!$D:$D,$AH263)&amp;"","")</f>
        <v>USFG00128</v>
      </c>
      <c r="B263" t="str">
        <f t="array" ref="B263">IF($A263="","",INDEX(Summary!$E:$E,$AH263))</f>
        <v>Jowar atta 910g</v>
      </c>
      <c r="C263" t="str">
        <f t="array" ref="C263">IF($A263="","",INDEX(Summary!$B:$B,$AH263))</f>
        <v>Atta</v>
      </c>
      <c r="D263" t="str">
        <f t="array" ref="D263">IF($A263="","",INDEX(Summary!$C:$C,$AH263))</f>
        <v>C6</v>
      </c>
      <c r="E263">
        <f t="array" ref="E263">IF($A263="","",INDEX(Summary!$F:$F,$AH263))</f>
        <v>0.91</v>
      </c>
      <c r="F263" t="str">
        <f t="array" ref="F263">IF($A263="","",INDEX(Summary!$BC:$BC,$AH263)&amp;"")</f>
        <v/>
      </c>
      <c r="G263" t="e">
        <f t="shared" si="36"/>
        <v>#VALUE!</v>
      </c>
      <c r="H263">
        <f t="shared" si="37"/>
        <v>0</v>
      </c>
      <c r="I263" t="str">
        <f t="array" ref="I263">IF($A263="","",IF(IFERROR(INDEX(Summary!$BA:$BA,$AH263),0)&lt;1,"Under 1 day",IF(INDEX(Summary!$BA:$BA,$AH263)&lt;3,"1-3 days",IF(INDEX(Summary!$BA:$BA,$AH263)&lt;7,"3-7 days","7+ days"))))</f>
        <v>Under 1 day</v>
      </c>
      <c r="J263" t="str">
        <f t="array" ref="J263">IF($A263="","",IF(IFERROR(INDEX(Summary!$AX:$AX,$AH263),0)&lt;0.25,"0-25%",IF(INDEX(Summary!$AX:$AX,$AH263)&lt;0.5,"25-50%",IF(INDEX(Summary!$AX:$AX,$AH263)&lt;0.75,"50-75%","75-100%"))))</f>
        <v>0-25%</v>
      </c>
      <c r="K263" t="str">
        <f t="array" ref="K263">IF($A263="","",INDEX(Summary!$AY:$AY,$AH263)&amp;"")</f>
        <v/>
      </c>
      <c r="L263" s="1">
        <f>IF($A263="","",Summary!$P$2+MOD(ROW()-2,30))</f>
        <v>46248</v>
      </c>
      <c r="M263">
        <f t="shared" si="38"/>
        <v>22</v>
      </c>
      <c r="N263">
        <f t="shared" si="39"/>
        <v>14</v>
      </c>
      <c r="O263" t="str">
        <f t="shared" si="40"/>
        <v>Aug-2026</v>
      </c>
      <c r="P263">
        <f t="shared" ca="1" si="41"/>
        <v>1</v>
      </c>
      <c r="Q263" s="2">
        <f t="array" ref="Q263">IF($A263="",0,IFERROR(INDEX(Summary!$P$3:$AS$67,$AH263-2,$M263),0))</f>
        <v>0</v>
      </c>
      <c r="R263" s="2">
        <f t="array" ref="R263">IF($A263="",0,ROUND(IFERROR(INDEX(Summary!$O:$O,$AH263),0)/30,0))</f>
        <v>13</v>
      </c>
      <c r="S263">
        <f t="shared" si="42"/>
        <v>0</v>
      </c>
      <c r="T263" s="2">
        <f t="array" ref="T263">IF($S263=1,IFERROR(INDEX(Summary!$O:$O,$AH263),0),0)</f>
        <v>0</v>
      </c>
      <c r="U263" s="2">
        <f t="array" ref="U263">IF($S263=1,IFERROR(INDEX(Summary!$AT:$AT,$AH263),0),0)</f>
        <v>0</v>
      </c>
      <c r="V263" s="2">
        <f t="shared" si="43"/>
        <v>0</v>
      </c>
      <c r="W263" s="2">
        <f t="array" ref="W263">IF($S263=1,IFERROR(INDEX(Summary!$AZ:$AZ,$AH263),0),0)</f>
        <v>0</v>
      </c>
      <c r="X263" s="3">
        <f t="array" ref="X263">IF($S263=1,IFERROR(INDEX(Summary!$BA:$BA,$AH263),0),0)</f>
        <v>0</v>
      </c>
      <c r="Y263" s="2">
        <f t="array" ref="Y263">IF($S263=1,IFERROR(INDEX(Summary!$G:$G,$AH263),0),0)</f>
        <v>0</v>
      </c>
      <c r="Z263" s="2">
        <f t="array" ref="Z263">IF($S263=1,IFERROR(INDEX(Summary!$H:$H,$AH263),0),0)</f>
        <v>0</v>
      </c>
      <c r="AA263" s="2">
        <f t="array" ref="AA263">IF($S263=1,IFERROR(INDEX(Summary!$I:$I,$AH263),0),0)</f>
        <v>0</v>
      </c>
      <c r="AB263" s="2">
        <f t="array" ref="AB263">IF($S263=1,IFERROR(INDEX(Summary!$J:$J,$AH263),0),0)</f>
        <v>0</v>
      </c>
      <c r="AC263" s="2">
        <f t="array" ref="AC263">IF($S263=1,IFERROR(INDEX(Summary!$K:$K,$AH263),0),0)</f>
        <v>0</v>
      </c>
      <c r="AD263" s="2">
        <f t="array" ref="AD263">IF($S263=1,IFERROR(INDEX(Summary!$L:$L,$AH263),0),0)</f>
        <v>0</v>
      </c>
      <c r="AE263" s="2">
        <f t="array" ref="AE263">IF($S263=1,IFERROR(INDEX(Summary!$M:$M,$AH263),0),0)</f>
        <v>0</v>
      </c>
      <c r="AF263" s="2">
        <f t="array" ref="AF263">IF($S263=1,IFERROR(INDEX(Summary!$N:$N,$AH263),0),0)</f>
        <v>0</v>
      </c>
      <c r="AG263">
        <f t="array" ref="AG263">IF($A263="","",IFERROR(INDEX(Summary!$BB:$BB,$AH263),0))</f>
        <v>0</v>
      </c>
      <c r="AH263">
        <f t="shared" si="44"/>
        <v>11</v>
      </c>
    </row>
    <row r="264" spans="1:34" hidden="1">
      <c r="A264" t="str">
        <f t="array" ref="A264">IFERROR(INDEX(Summary!$D:$D,$AH264)&amp;"","")</f>
        <v>USFG00128</v>
      </c>
      <c r="B264" t="str">
        <f t="array" ref="B264">IF($A264="","",INDEX(Summary!$E:$E,$AH264))</f>
        <v>Jowar atta 910g</v>
      </c>
      <c r="C264" t="str">
        <f t="array" ref="C264">IF($A264="","",INDEX(Summary!$B:$B,$AH264))</f>
        <v>Atta</v>
      </c>
      <c r="D264" t="str">
        <f t="array" ref="D264">IF($A264="","",INDEX(Summary!$C:$C,$AH264))</f>
        <v>C6</v>
      </c>
      <c r="E264">
        <f t="array" ref="E264">IF($A264="","",INDEX(Summary!$F:$F,$AH264))</f>
        <v>0.91</v>
      </c>
      <c r="F264" t="str">
        <f t="array" ref="F264">IF($A264="","",INDEX(Summary!$BC:$BC,$AH264)&amp;"")</f>
        <v/>
      </c>
      <c r="G264" t="e">
        <f t="shared" si="36"/>
        <v>#VALUE!</v>
      </c>
      <c r="H264">
        <f t="shared" si="37"/>
        <v>0</v>
      </c>
      <c r="I264" t="str">
        <f t="array" ref="I264">IF($A264="","",IF(IFERROR(INDEX(Summary!$BA:$BA,$AH264),0)&lt;1,"Under 1 day",IF(INDEX(Summary!$BA:$BA,$AH264)&lt;3,"1-3 days",IF(INDEX(Summary!$BA:$BA,$AH264)&lt;7,"3-7 days","7+ days"))))</f>
        <v>Under 1 day</v>
      </c>
      <c r="J264" t="str">
        <f t="array" ref="J264">IF($A264="","",IF(IFERROR(INDEX(Summary!$AX:$AX,$AH264),0)&lt;0.25,"0-25%",IF(INDEX(Summary!$AX:$AX,$AH264)&lt;0.5,"25-50%",IF(INDEX(Summary!$AX:$AX,$AH264)&lt;0.75,"50-75%","75-100%"))))</f>
        <v>0-25%</v>
      </c>
      <c r="K264" t="str">
        <f t="array" ref="K264">IF($A264="","",INDEX(Summary!$AY:$AY,$AH264)&amp;"")</f>
        <v/>
      </c>
      <c r="L264" s="1">
        <f>IF($A264="","",Summary!$P$2+MOD(ROW()-2,30))</f>
        <v>46249</v>
      </c>
      <c r="M264">
        <f t="shared" si="38"/>
        <v>23</v>
      </c>
      <c r="N264">
        <f t="shared" si="39"/>
        <v>15</v>
      </c>
      <c r="O264" t="str">
        <f t="shared" si="40"/>
        <v>Aug-2026</v>
      </c>
      <c r="P264">
        <f t="shared" ca="1" si="41"/>
        <v>1</v>
      </c>
      <c r="Q264" s="2">
        <f t="array" ref="Q264">IF($A264="",0,IFERROR(INDEX(Summary!$P$3:$AS$67,$AH264-2,$M264),0))</f>
        <v>0</v>
      </c>
      <c r="R264" s="2">
        <f t="array" ref="R264">IF($A264="",0,ROUND(IFERROR(INDEX(Summary!$O:$O,$AH264),0)/30,0))</f>
        <v>13</v>
      </c>
      <c r="S264">
        <f t="shared" si="42"/>
        <v>0</v>
      </c>
      <c r="T264" s="2">
        <f t="array" ref="T264">IF($S264=1,IFERROR(INDEX(Summary!$O:$O,$AH264),0),0)</f>
        <v>0</v>
      </c>
      <c r="U264" s="2">
        <f t="array" ref="U264">IF($S264=1,IFERROR(INDEX(Summary!$AT:$AT,$AH264),0),0)</f>
        <v>0</v>
      </c>
      <c r="V264" s="2">
        <f t="shared" si="43"/>
        <v>0</v>
      </c>
      <c r="W264" s="2">
        <f t="array" ref="W264">IF($S264=1,IFERROR(INDEX(Summary!$AZ:$AZ,$AH264),0),0)</f>
        <v>0</v>
      </c>
      <c r="X264" s="3">
        <f t="array" ref="X264">IF($S264=1,IFERROR(INDEX(Summary!$BA:$BA,$AH264),0),0)</f>
        <v>0</v>
      </c>
      <c r="Y264" s="2">
        <f t="array" ref="Y264">IF($S264=1,IFERROR(INDEX(Summary!$G:$G,$AH264),0),0)</f>
        <v>0</v>
      </c>
      <c r="Z264" s="2">
        <f t="array" ref="Z264">IF($S264=1,IFERROR(INDEX(Summary!$H:$H,$AH264),0),0)</f>
        <v>0</v>
      </c>
      <c r="AA264" s="2">
        <f t="array" ref="AA264">IF($S264=1,IFERROR(INDEX(Summary!$I:$I,$AH264),0),0)</f>
        <v>0</v>
      </c>
      <c r="AB264" s="2">
        <f t="array" ref="AB264">IF($S264=1,IFERROR(INDEX(Summary!$J:$J,$AH264),0),0)</f>
        <v>0</v>
      </c>
      <c r="AC264" s="2">
        <f t="array" ref="AC264">IF($S264=1,IFERROR(INDEX(Summary!$K:$K,$AH264),0),0)</f>
        <v>0</v>
      </c>
      <c r="AD264" s="2">
        <f t="array" ref="AD264">IF($S264=1,IFERROR(INDEX(Summary!$L:$L,$AH264),0),0)</f>
        <v>0</v>
      </c>
      <c r="AE264" s="2">
        <f t="array" ref="AE264">IF($S264=1,IFERROR(INDEX(Summary!$M:$M,$AH264),0),0)</f>
        <v>0</v>
      </c>
      <c r="AF264" s="2">
        <f t="array" ref="AF264">IF($S264=1,IFERROR(INDEX(Summary!$N:$N,$AH264),0),0)</f>
        <v>0</v>
      </c>
      <c r="AG264">
        <f t="array" ref="AG264">IF($A264="","",IFERROR(INDEX(Summary!$BB:$BB,$AH264),0))</f>
        <v>0</v>
      </c>
      <c r="AH264">
        <f t="shared" si="44"/>
        <v>11</v>
      </c>
    </row>
    <row r="265" spans="1:34" hidden="1">
      <c r="A265" t="str">
        <f t="array" ref="A265">IFERROR(INDEX(Summary!$D:$D,$AH265)&amp;"","")</f>
        <v>USFG00128</v>
      </c>
      <c r="B265" t="str">
        <f t="array" ref="B265">IF($A265="","",INDEX(Summary!$E:$E,$AH265))</f>
        <v>Jowar atta 910g</v>
      </c>
      <c r="C265" t="str">
        <f t="array" ref="C265">IF($A265="","",INDEX(Summary!$B:$B,$AH265))</f>
        <v>Atta</v>
      </c>
      <c r="D265" t="str">
        <f t="array" ref="D265">IF($A265="","",INDEX(Summary!$C:$C,$AH265))</f>
        <v>C6</v>
      </c>
      <c r="E265">
        <f t="array" ref="E265">IF($A265="","",INDEX(Summary!$F:$F,$AH265))</f>
        <v>0.91</v>
      </c>
      <c r="F265" t="str">
        <f t="array" ref="F265">IF($A265="","",INDEX(Summary!$BC:$BC,$AH265)&amp;"")</f>
        <v/>
      </c>
      <c r="G265" t="e">
        <f t="shared" si="36"/>
        <v>#VALUE!</v>
      </c>
      <c r="H265">
        <f t="shared" si="37"/>
        <v>0</v>
      </c>
      <c r="I265" t="str">
        <f t="array" ref="I265">IF($A265="","",IF(IFERROR(INDEX(Summary!$BA:$BA,$AH265),0)&lt;1,"Under 1 day",IF(INDEX(Summary!$BA:$BA,$AH265)&lt;3,"1-3 days",IF(INDEX(Summary!$BA:$BA,$AH265)&lt;7,"3-7 days","7+ days"))))</f>
        <v>Under 1 day</v>
      </c>
      <c r="J265" t="str">
        <f t="array" ref="J265">IF($A265="","",IF(IFERROR(INDEX(Summary!$AX:$AX,$AH265),0)&lt;0.25,"0-25%",IF(INDEX(Summary!$AX:$AX,$AH265)&lt;0.5,"25-50%",IF(INDEX(Summary!$AX:$AX,$AH265)&lt;0.75,"50-75%","75-100%"))))</f>
        <v>0-25%</v>
      </c>
      <c r="K265" t="str">
        <f t="array" ref="K265">IF($A265="","",INDEX(Summary!$AY:$AY,$AH265)&amp;"")</f>
        <v/>
      </c>
      <c r="L265" s="1">
        <f>IF($A265="","",Summary!$P$2+MOD(ROW()-2,30))</f>
        <v>46250</v>
      </c>
      <c r="M265">
        <f t="shared" si="38"/>
        <v>24</v>
      </c>
      <c r="N265">
        <f t="shared" si="39"/>
        <v>16</v>
      </c>
      <c r="O265" t="str">
        <f t="shared" si="40"/>
        <v>Aug-2026</v>
      </c>
      <c r="P265">
        <f t="shared" ca="1" si="41"/>
        <v>1</v>
      </c>
      <c r="Q265" s="2">
        <f t="array" ref="Q265">IF($A265="",0,IFERROR(INDEX(Summary!$P$3:$AS$67,$AH265-2,$M265),0))</f>
        <v>0</v>
      </c>
      <c r="R265" s="2">
        <f t="array" ref="R265">IF($A265="",0,ROUND(IFERROR(INDEX(Summary!$O:$O,$AH265),0)/30,0))</f>
        <v>13</v>
      </c>
      <c r="S265">
        <f t="shared" si="42"/>
        <v>0</v>
      </c>
      <c r="T265" s="2">
        <f t="array" ref="T265">IF($S265=1,IFERROR(INDEX(Summary!$O:$O,$AH265),0),0)</f>
        <v>0</v>
      </c>
      <c r="U265" s="2">
        <f t="array" ref="U265">IF($S265=1,IFERROR(INDEX(Summary!$AT:$AT,$AH265),0),0)</f>
        <v>0</v>
      </c>
      <c r="V265" s="2">
        <f t="shared" si="43"/>
        <v>0</v>
      </c>
      <c r="W265" s="2">
        <f t="array" ref="W265">IF($S265=1,IFERROR(INDEX(Summary!$AZ:$AZ,$AH265),0),0)</f>
        <v>0</v>
      </c>
      <c r="X265" s="3">
        <f t="array" ref="X265">IF($S265=1,IFERROR(INDEX(Summary!$BA:$BA,$AH265),0),0)</f>
        <v>0</v>
      </c>
      <c r="Y265" s="2">
        <f t="array" ref="Y265">IF($S265=1,IFERROR(INDEX(Summary!$G:$G,$AH265),0),0)</f>
        <v>0</v>
      </c>
      <c r="Z265" s="2">
        <f t="array" ref="Z265">IF($S265=1,IFERROR(INDEX(Summary!$H:$H,$AH265),0),0)</f>
        <v>0</v>
      </c>
      <c r="AA265" s="2">
        <f t="array" ref="AA265">IF($S265=1,IFERROR(INDEX(Summary!$I:$I,$AH265),0),0)</f>
        <v>0</v>
      </c>
      <c r="AB265" s="2">
        <f t="array" ref="AB265">IF($S265=1,IFERROR(INDEX(Summary!$J:$J,$AH265),0),0)</f>
        <v>0</v>
      </c>
      <c r="AC265" s="2">
        <f t="array" ref="AC265">IF($S265=1,IFERROR(INDEX(Summary!$K:$K,$AH265),0),0)</f>
        <v>0</v>
      </c>
      <c r="AD265" s="2">
        <f t="array" ref="AD265">IF($S265=1,IFERROR(INDEX(Summary!$L:$L,$AH265),0),0)</f>
        <v>0</v>
      </c>
      <c r="AE265" s="2">
        <f t="array" ref="AE265">IF($S265=1,IFERROR(INDEX(Summary!$M:$M,$AH265),0),0)</f>
        <v>0</v>
      </c>
      <c r="AF265" s="2">
        <f t="array" ref="AF265">IF($S265=1,IFERROR(INDEX(Summary!$N:$N,$AH265),0),0)</f>
        <v>0</v>
      </c>
      <c r="AG265">
        <f t="array" ref="AG265">IF($A265="","",IFERROR(INDEX(Summary!$BB:$BB,$AH265),0))</f>
        <v>0</v>
      </c>
      <c r="AH265">
        <f t="shared" si="44"/>
        <v>11</v>
      </c>
    </row>
    <row r="266" spans="1:34" hidden="1">
      <c r="A266" t="str">
        <f t="array" ref="A266">IFERROR(INDEX(Summary!$D:$D,$AH266)&amp;"","")</f>
        <v>USFG00128</v>
      </c>
      <c r="B266" t="str">
        <f t="array" ref="B266">IF($A266="","",INDEX(Summary!$E:$E,$AH266))</f>
        <v>Jowar atta 910g</v>
      </c>
      <c r="C266" t="str">
        <f t="array" ref="C266">IF($A266="","",INDEX(Summary!$B:$B,$AH266))</f>
        <v>Atta</v>
      </c>
      <c r="D266" t="str">
        <f t="array" ref="D266">IF($A266="","",INDEX(Summary!$C:$C,$AH266))</f>
        <v>C6</v>
      </c>
      <c r="E266">
        <f t="array" ref="E266">IF($A266="","",INDEX(Summary!$F:$F,$AH266))</f>
        <v>0.91</v>
      </c>
      <c r="F266" t="str">
        <f t="array" ref="F266">IF($A266="","",INDEX(Summary!$BC:$BC,$AH266)&amp;"")</f>
        <v/>
      </c>
      <c r="G266" t="e">
        <f t="shared" si="36"/>
        <v>#VALUE!</v>
      </c>
      <c r="H266">
        <f t="shared" si="37"/>
        <v>0</v>
      </c>
      <c r="I266" t="str">
        <f t="array" ref="I266">IF($A266="","",IF(IFERROR(INDEX(Summary!$BA:$BA,$AH266),0)&lt;1,"Under 1 day",IF(INDEX(Summary!$BA:$BA,$AH266)&lt;3,"1-3 days",IF(INDEX(Summary!$BA:$BA,$AH266)&lt;7,"3-7 days","7+ days"))))</f>
        <v>Under 1 day</v>
      </c>
      <c r="J266" t="str">
        <f t="array" ref="J266">IF($A266="","",IF(IFERROR(INDEX(Summary!$AX:$AX,$AH266),0)&lt;0.25,"0-25%",IF(INDEX(Summary!$AX:$AX,$AH266)&lt;0.5,"25-50%",IF(INDEX(Summary!$AX:$AX,$AH266)&lt;0.75,"50-75%","75-100%"))))</f>
        <v>0-25%</v>
      </c>
      <c r="K266" t="str">
        <f t="array" ref="K266">IF($A266="","",INDEX(Summary!$AY:$AY,$AH266)&amp;"")</f>
        <v/>
      </c>
      <c r="L266" s="1">
        <f>IF($A266="","",Summary!$P$2+MOD(ROW()-2,30))</f>
        <v>46251</v>
      </c>
      <c r="M266">
        <f t="shared" si="38"/>
        <v>25</v>
      </c>
      <c r="N266">
        <f t="shared" si="39"/>
        <v>17</v>
      </c>
      <c r="O266" t="str">
        <f t="shared" si="40"/>
        <v>Aug-2026</v>
      </c>
      <c r="P266">
        <f t="shared" ca="1" si="41"/>
        <v>1</v>
      </c>
      <c r="Q266" s="2">
        <f t="array" ref="Q266">IF($A266="",0,IFERROR(INDEX(Summary!$P$3:$AS$67,$AH266-2,$M266),0))</f>
        <v>0</v>
      </c>
      <c r="R266" s="2">
        <f t="array" ref="R266">IF($A266="",0,ROUND(IFERROR(INDEX(Summary!$O:$O,$AH266),0)/30,0))</f>
        <v>13</v>
      </c>
      <c r="S266">
        <f t="shared" si="42"/>
        <v>0</v>
      </c>
      <c r="T266" s="2">
        <f t="array" ref="T266">IF($S266=1,IFERROR(INDEX(Summary!$O:$O,$AH266),0),0)</f>
        <v>0</v>
      </c>
      <c r="U266" s="2">
        <f t="array" ref="U266">IF($S266=1,IFERROR(INDEX(Summary!$AT:$AT,$AH266),0),0)</f>
        <v>0</v>
      </c>
      <c r="V266" s="2">
        <f t="shared" si="43"/>
        <v>0</v>
      </c>
      <c r="W266" s="2">
        <f t="array" ref="W266">IF($S266=1,IFERROR(INDEX(Summary!$AZ:$AZ,$AH266),0),0)</f>
        <v>0</v>
      </c>
      <c r="X266" s="3">
        <f t="array" ref="X266">IF($S266=1,IFERROR(INDEX(Summary!$BA:$BA,$AH266),0),0)</f>
        <v>0</v>
      </c>
      <c r="Y266" s="2">
        <f t="array" ref="Y266">IF($S266=1,IFERROR(INDEX(Summary!$G:$G,$AH266),0),0)</f>
        <v>0</v>
      </c>
      <c r="Z266" s="2">
        <f t="array" ref="Z266">IF($S266=1,IFERROR(INDEX(Summary!$H:$H,$AH266),0),0)</f>
        <v>0</v>
      </c>
      <c r="AA266" s="2">
        <f t="array" ref="AA266">IF($S266=1,IFERROR(INDEX(Summary!$I:$I,$AH266),0),0)</f>
        <v>0</v>
      </c>
      <c r="AB266" s="2">
        <f t="array" ref="AB266">IF($S266=1,IFERROR(INDEX(Summary!$J:$J,$AH266),0),0)</f>
        <v>0</v>
      </c>
      <c r="AC266" s="2">
        <f t="array" ref="AC266">IF($S266=1,IFERROR(INDEX(Summary!$K:$K,$AH266),0),0)</f>
        <v>0</v>
      </c>
      <c r="AD266" s="2">
        <f t="array" ref="AD266">IF($S266=1,IFERROR(INDEX(Summary!$L:$L,$AH266),0),0)</f>
        <v>0</v>
      </c>
      <c r="AE266" s="2">
        <f t="array" ref="AE266">IF($S266=1,IFERROR(INDEX(Summary!$M:$M,$AH266),0),0)</f>
        <v>0</v>
      </c>
      <c r="AF266" s="2">
        <f t="array" ref="AF266">IF($S266=1,IFERROR(INDEX(Summary!$N:$N,$AH266),0),0)</f>
        <v>0</v>
      </c>
      <c r="AG266">
        <f t="array" ref="AG266">IF($A266="","",IFERROR(INDEX(Summary!$BB:$BB,$AH266),0))</f>
        <v>0</v>
      </c>
      <c r="AH266">
        <f t="shared" si="44"/>
        <v>11</v>
      </c>
    </row>
    <row r="267" spans="1:34" hidden="1">
      <c r="A267" t="str">
        <f t="array" ref="A267">IFERROR(INDEX(Summary!$D:$D,$AH267)&amp;"","")</f>
        <v>USFG00128</v>
      </c>
      <c r="B267" t="str">
        <f t="array" ref="B267">IF($A267="","",INDEX(Summary!$E:$E,$AH267))</f>
        <v>Jowar atta 910g</v>
      </c>
      <c r="C267" t="str">
        <f t="array" ref="C267">IF($A267="","",INDEX(Summary!$B:$B,$AH267))</f>
        <v>Atta</v>
      </c>
      <c r="D267" t="str">
        <f t="array" ref="D267">IF($A267="","",INDEX(Summary!$C:$C,$AH267))</f>
        <v>C6</v>
      </c>
      <c r="E267">
        <f t="array" ref="E267">IF($A267="","",INDEX(Summary!$F:$F,$AH267))</f>
        <v>0.91</v>
      </c>
      <c r="F267" t="str">
        <f t="array" ref="F267">IF($A267="","",INDEX(Summary!$BC:$BC,$AH267)&amp;"")</f>
        <v/>
      </c>
      <c r="G267" t="e">
        <f t="shared" si="36"/>
        <v>#VALUE!</v>
      </c>
      <c r="H267">
        <f t="shared" si="37"/>
        <v>0</v>
      </c>
      <c r="I267" t="str">
        <f t="array" ref="I267">IF($A267="","",IF(IFERROR(INDEX(Summary!$BA:$BA,$AH267),0)&lt;1,"Under 1 day",IF(INDEX(Summary!$BA:$BA,$AH267)&lt;3,"1-3 days",IF(INDEX(Summary!$BA:$BA,$AH267)&lt;7,"3-7 days","7+ days"))))</f>
        <v>Under 1 day</v>
      </c>
      <c r="J267" t="str">
        <f t="array" ref="J267">IF($A267="","",IF(IFERROR(INDEX(Summary!$AX:$AX,$AH267),0)&lt;0.25,"0-25%",IF(INDEX(Summary!$AX:$AX,$AH267)&lt;0.5,"25-50%",IF(INDEX(Summary!$AX:$AX,$AH267)&lt;0.75,"50-75%","75-100%"))))</f>
        <v>0-25%</v>
      </c>
      <c r="K267" t="str">
        <f t="array" ref="K267">IF($A267="","",INDEX(Summary!$AY:$AY,$AH267)&amp;"")</f>
        <v/>
      </c>
      <c r="L267" s="1">
        <f>IF($A267="","",Summary!$P$2+MOD(ROW()-2,30))</f>
        <v>46252</v>
      </c>
      <c r="M267">
        <f t="shared" si="38"/>
        <v>26</v>
      </c>
      <c r="N267">
        <f t="shared" si="39"/>
        <v>18</v>
      </c>
      <c r="O267" t="str">
        <f t="shared" si="40"/>
        <v>Aug-2026</v>
      </c>
      <c r="P267">
        <f t="shared" ca="1" si="41"/>
        <v>1</v>
      </c>
      <c r="Q267" s="2">
        <f t="array" ref="Q267">IF($A267="",0,IFERROR(INDEX(Summary!$P$3:$AS$67,$AH267-2,$M267),0))</f>
        <v>0</v>
      </c>
      <c r="R267" s="2">
        <f t="array" ref="R267">IF($A267="",0,ROUND(IFERROR(INDEX(Summary!$O:$O,$AH267),0)/30,0))</f>
        <v>13</v>
      </c>
      <c r="S267">
        <f t="shared" si="42"/>
        <v>0</v>
      </c>
      <c r="T267" s="2">
        <f t="array" ref="T267">IF($S267=1,IFERROR(INDEX(Summary!$O:$O,$AH267),0),0)</f>
        <v>0</v>
      </c>
      <c r="U267" s="2">
        <f t="array" ref="U267">IF($S267=1,IFERROR(INDEX(Summary!$AT:$AT,$AH267),0),0)</f>
        <v>0</v>
      </c>
      <c r="V267" s="2">
        <f t="shared" si="43"/>
        <v>0</v>
      </c>
      <c r="W267" s="2">
        <f t="array" ref="W267">IF($S267=1,IFERROR(INDEX(Summary!$AZ:$AZ,$AH267),0),0)</f>
        <v>0</v>
      </c>
      <c r="X267" s="3">
        <f t="array" ref="X267">IF($S267=1,IFERROR(INDEX(Summary!$BA:$BA,$AH267),0),0)</f>
        <v>0</v>
      </c>
      <c r="Y267" s="2">
        <f t="array" ref="Y267">IF($S267=1,IFERROR(INDEX(Summary!$G:$G,$AH267),0),0)</f>
        <v>0</v>
      </c>
      <c r="Z267" s="2">
        <f t="array" ref="Z267">IF($S267=1,IFERROR(INDEX(Summary!$H:$H,$AH267),0),0)</f>
        <v>0</v>
      </c>
      <c r="AA267" s="2">
        <f t="array" ref="AA267">IF($S267=1,IFERROR(INDEX(Summary!$I:$I,$AH267),0),0)</f>
        <v>0</v>
      </c>
      <c r="AB267" s="2">
        <f t="array" ref="AB267">IF($S267=1,IFERROR(INDEX(Summary!$J:$J,$AH267),0),0)</f>
        <v>0</v>
      </c>
      <c r="AC267" s="2">
        <f t="array" ref="AC267">IF($S267=1,IFERROR(INDEX(Summary!$K:$K,$AH267),0),0)</f>
        <v>0</v>
      </c>
      <c r="AD267" s="2">
        <f t="array" ref="AD267">IF($S267=1,IFERROR(INDEX(Summary!$L:$L,$AH267),0),0)</f>
        <v>0</v>
      </c>
      <c r="AE267" s="2">
        <f t="array" ref="AE267">IF($S267=1,IFERROR(INDEX(Summary!$M:$M,$AH267),0),0)</f>
        <v>0</v>
      </c>
      <c r="AF267" s="2">
        <f t="array" ref="AF267">IF($S267=1,IFERROR(INDEX(Summary!$N:$N,$AH267),0),0)</f>
        <v>0</v>
      </c>
      <c r="AG267">
        <f t="array" ref="AG267">IF($A267="","",IFERROR(INDEX(Summary!$BB:$BB,$AH267),0))</f>
        <v>0</v>
      </c>
      <c r="AH267">
        <f t="shared" si="44"/>
        <v>11</v>
      </c>
    </row>
    <row r="268" spans="1:34" hidden="1">
      <c r="A268" t="str">
        <f t="array" ref="A268">IFERROR(INDEX(Summary!$D:$D,$AH268)&amp;"","")</f>
        <v>USFG00128</v>
      </c>
      <c r="B268" t="str">
        <f t="array" ref="B268">IF($A268="","",INDEX(Summary!$E:$E,$AH268))</f>
        <v>Jowar atta 910g</v>
      </c>
      <c r="C268" t="str">
        <f t="array" ref="C268">IF($A268="","",INDEX(Summary!$B:$B,$AH268))</f>
        <v>Atta</v>
      </c>
      <c r="D268" t="str">
        <f t="array" ref="D268">IF($A268="","",INDEX(Summary!$C:$C,$AH268))</f>
        <v>C6</v>
      </c>
      <c r="E268">
        <f t="array" ref="E268">IF($A268="","",INDEX(Summary!$F:$F,$AH268))</f>
        <v>0.91</v>
      </c>
      <c r="F268" t="str">
        <f t="array" ref="F268">IF($A268="","",INDEX(Summary!$BC:$BC,$AH268)&amp;"")</f>
        <v/>
      </c>
      <c r="G268" t="e">
        <f t="shared" si="36"/>
        <v>#VALUE!</v>
      </c>
      <c r="H268">
        <f t="shared" si="37"/>
        <v>0</v>
      </c>
      <c r="I268" t="str">
        <f t="array" ref="I268">IF($A268="","",IF(IFERROR(INDEX(Summary!$BA:$BA,$AH268),0)&lt;1,"Under 1 day",IF(INDEX(Summary!$BA:$BA,$AH268)&lt;3,"1-3 days",IF(INDEX(Summary!$BA:$BA,$AH268)&lt;7,"3-7 days","7+ days"))))</f>
        <v>Under 1 day</v>
      </c>
      <c r="J268" t="str">
        <f t="array" ref="J268">IF($A268="","",IF(IFERROR(INDEX(Summary!$AX:$AX,$AH268),0)&lt;0.25,"0-25%",IF(INDEX(Summary!$AX:$AX,$AH268)&lt;0.5,"25-50%",IF(INDEX(Summary!$AX:$AX,$AH268)&lt;0.75,"50-75%","75-100%"))))</f>
        <v>0-25%</v>
      </c>
      <c r="K268" t="str">
        <f t="array" ref="K268">IF($A268="","",INDEX(Summary!$AY:$AY,$AH268)&amp;"")</f>
        <v/>
      </c>
      <c r="L268" s="1">
        <f>IF($A268="","",Summary!$P$2+MOD(ROW()-2,30))</f>
        <v>46253</v>
      </c>
      <c r="M268">
        <f t="shared" si="38"/>
        <v>27</v>
      </c>
      <c r="N268">
        <f t="shared" si="39"/>
        <v>19</v>
      </c>
      <c r="O268" t="str">
        <f t="shared" si="40"/>
        <v>Aug-2026</v>
      </c>
      <c r="P268">
        <f t="shared" ca="1" si="41"/>
        <v>1</v>
      </c>
      <c r="Q268" s="2">
        <f t="array" ref="Q268">IF($A268="",0,IFERROR(INDEX(Summary!$P$3:$AS$67,$AH268-2,$M268),0))</f>
        <v>0</v>
      </c>
      <c r="R268" s="2">
        <f t="array" ref="R268">IF($A268="",0,ROUND(IFERROR(INDEX(Summary!$O:$O,$AH268),0)/30,0))</f>
        <v>13</v>
      </c>
      <c r="S268">
        <f t="shared" si="42"/>
        <v>0</v>
      </c>
      <c r="T268" s="2">
        <f t="array" ref="T268">IF($S268=1,IFERROR(INDEX(Summary!$O:$O,$AH268),0),0)</f>
        <v>0</v>
      </c>
      <c r="U268" s="2">
        <f t="array" ref="U268">IF($S268=1,IFERROR(INDEX(Summary!$AT:$AT,$AH268),0),0)</f>
        <v>0</v>
      </c>
      <c r="V268" s="2">
        <f t="shared" si="43"/>
        <v>0</v>
      </c>
      <c r="W268" s="2">
        <f t="array" ref="W268">IF($S268=1,IFERROR(INDEX(Summary!$AZ:$AZ,$AH268),0),0)</f>
        <v>0</v>
      </c>
      <c r="X268" s="3">
        <f t="array" ref="X268">IF($S268=1,IFERROR(INDEX(Summary!$BA:$BA,$AH268),0),0)</f>
        <v>0</v>
      </c>
      <c r="Y268" s="2">
        <f t="array" ref="Y268">IF($S268=1,IFERROR(INDEX(Summary!$G:$G,$AH268),0),0)</f>
        <v>0</v>
      </c>
      <c r="Z268" s="2">
        <f t="array" ref="Z268">IF($S268=1,IFERROR(INDEX(Summary!$H:$H,$AH268),0),0)</f>
        <v>0</v>
      </c>
      <c r="AA268" s="2">
        <f t="array" ref="AA268">IF($S268=1,IFERROR(INDEX(Summary!$I:$I,$AH268),0),0)</f>
        <v>0</v>
      </c>
      <c r="AB268" s="2">
        <f t="array" ref="AB268">IF($S268=1,IFERROR(INDEX(Summary!$J:$J,$AH268),0),0)</f>
        <v>0</v>
      </c>
      <c r="AC268" s="2">
        <f t="array" ref="AC268">IF($S268=1,IFERROR(INDEX(Summary!$K:$K,$AH268),0),0)</f>
        <v>0</v>
      </c>
      <c r="AD268" s="2">
        <f t="array" ref="AD268">IF($S268=1,IFERROR(INDEX(Summary!$L:$L,$AH268),0),0)</f>
        <v>0</v>
      </c>
      <c r="AE268" s="2">
        <f t="array" ref="AE268">IF($S268=1,IFERROR(INDEX(Summary!$M:$M,$AH268),0),0)</f>
        <v>0</v>
      </c>
      <c r="AF268" s="2">
        <f t="array" ref="AF268">IF($S268=1,IFERROR(INDEX(Summary!$N:$N,$AH268),0),0)</f>
        <v>0</v>
      </c>
      <c r="AG268">
        <f t="array" ref="AG268">IF($A268="","",IFERROR(INDEX(Summary!$BB:$BB,$AH268),0))</f>
        <v>0</v>
      </c>
      <c r="AH268">
        <f t="shared" si="44"/>
        <v>11</v>
      </c>
    </row>
    <row r="269" spans="1:34" hidden="1">
      <c r="A269" t="str">
        <f t="array" ref="A269">IFERROR(INDEX(Summary!$D:$D,$AH269)&amp;"","")</f>
        <v>USFG00128</v>
      </c>
      <c r="B269" t="str">
        <f t="array" ref="B269">IF($A269="","",INDEX(Summary!$E:$E,$AH269))</f>
        <v>Jowar atta 910g</v>
      </c>
      <c r="C269" t="str">
        <f t="array" ref="C269">IF($A269="","",INDEX(Summary!$B:$B,$AH269))</f>
        <v>Atta</v>
      </c>
      <c r="D269" t="str">
        <f t="array" ref="D269">IF($A269="","",INDEX(Summary!$C:$C,$AH269))</f>
        <v>C6</v>
      </c>
      <c r="E269">
        <f t="array" ref="E269">IF($A269="","",INDEX(Summary!$F:$F,$AH269))</f>
        <v>0.91</v>
      </c>
      <c r="F269" t="str">
        <f t="array" ref="F269">IF($A269="","",INDEX(Summary!$BC:$BC,$AH269)&amp;"")</f>
        <v/>
      </c>
      <c r="G269" t="e">
        <f t="shared" si="36"/>
        <v>#VALUE!</v>
      </c>
      <c r="H269">
        <f t="shared" si="37"/>
        <v>0</v>
      </c>
      <c r="I269" t="str">
        <f t="array" ref="I269">IF($A269="","",IF(IFERROR(INDEX(Summary!$BA:$BA,$AH269),0)&lt;1,"Under 1 day",IF(INDEX(Summary!$BA:$BA,$AH269)&lt;3,"1-3 days",IF(INDEX(Summary!$BA:$BA,$AH269)&lt;7,"3-7 days","7+ days"))))</f>
        <v>Under 1 day</v>
      </c>
      <c r="J269" t="str">
        <f t="array" ref="J269">IF($A269="","",IF(IFERROR(INDEX(Summary!$AX:$AX,$AH269),0)&lt;0.25,"0-25%",IF(INDEX(Summary!$AX:$AX,$AH269)&lt;0.5,"25-50%",IF(INDEX(Summary!$AX:$AX,$AH269)&lt;0.75,"50-75%","75-100%"))))</f>
        <v>0-25%</v>
      </c>
      <c r="K269" t="str">
        <f t="array" ref="K269">IF($A269="","",INDEX(Summary!$AY:$AY,$AH269)&amp;"")</f>
        <v/>
      </c>
      <c r="L269" s="1">
        <f>IF($A269="","",Summary!$P$2+MOD(ROW()-2,30))</f>
        <v>46254</v>
      </c>
      <c r="M269">
        <f t="shared" si="38"/>
        <v>28</v>
      </c>
      <c r="N269">
        <f t="shared" si="39"/>
        <v>20</v>
      </c>
      <c r="O269" t="str">
        <f t="shared" si="40"/>
        <v>Aug-2026</v>
      </c>
      <c r="P269">
        <f t="shared" ca="1" si="41"/>
        <v>1</v>
      </c>
      <c r="Q269" s="2">
        <f t="array" ref="Q269">IF($A269="",0,IFERROR(INDEX(Summary!$P$3:$AS$67,$AH269-2,$M269),0))</f>
        <v>0</v>
      </c>
      <c r="R269" s="2">
        <f t="array" ref="R269">IF($A269="",0,ROUND(IFERROR(INDEX(Summary!$O:$O,$AH269),0)/30,0))</f>
        <v>13</v>
      </c>
      <c r="S269">
        <f t="shared" si="42"/>
        <v>0</v>
      </c>
      <c r="T269" s="2">
        <f t="array" ref="T269">IF($S269=1,IFERROR(INDEX(Summary!$O:$O,$AH269),0),0)</f>
        <v>0</v>
      </c>
      <c r="U269" s="2">
        <f t="array" ref="U269">IF($S269=1,IFERROR(INDEX(Summary!$AT:$AT,$AH269),0),0)</f>
        <v>0</v>
      </c>
      <c r="V269" s="2">
        <f t="shared" si="43"/>
        <v>0</v>
      </c>
      <c r="W269" s="2">
        <f t="array" ref="W269">IF($S269=1,IFERROR(INDEX(Summary!$AZ:$AZ,$AH269),0),0)</f>
        <v>0</v>
      </c>
      <c r="X269" s="3">
        <f t="array" ref="X269">IF($S269=1,IFERROR(INDEX(Summary!$BA:$BA,$AH269),0),0)</f>
        <v>0</v>
      </c>
      <c r="Y269" s="2">
        <f t="array" ref="Y269">IF($S269=1,IFERROR(INDEX(Summary!$G:$G,$AH269),0),0)</f>
        <v>0</v>
      </c>
      <c r="Z269" s="2">
        <f t="array" ref="Z269">IF($S269=1,IFERROR(INDEX(Summary!$H:$H,$AH269),0),0)</f>
        <v>0</v>
      </c>
      <c r="AA269" s="2">
        <f t="array" ref="AA269">IF($S269=1,IFERROR(INDEX(Summary!$I:$I,$AH269),0),0)</f>
        <v>0</v>
      </c>
      <c r="AB269" s="2">
        <f t="array" ref="AB269">IF($S269=1,IFERROR(INDEX(Summary!$J:$J,$AH269),0),0)</f>
        <v>0</v>
      </c>
      <c r="AC269" s="2">
        <f t="array" ref="AC269">IF($S269=1,IFERROR(INDEX(Summary!$K:$K,$AH269),0),0)</f>
        <v>0</v>
      </c>
      <c r="AD269" s="2">
        <f t="array" ref="AD269">IF($S269=1,IFERROR(INDEX(Summary!$L:$L,$AH269),0),0)</f>
        <v>0</v>
      </c>
      <c r="AE269" s="2">
        <f t="array" ref="AE269">IF($S269=1,IFERROR(INDEX(Summary!$M:$M,$AH269),0),0)</f>
        <v>0</v>
      </c>
      <c r="AF269" s="2">
        <f t="array" ref="AF269">IF($S269=1,IFERROR(INDEX(Summary!$N:$N,$AH269),0),0)</f>
        <v>0</v>
      </c>
      <c r="AG269">
        <f t="array" ref="AG269">IF($A269="","",IFERROR(INDEX(Summary!$BB:$BB,$AH269),0))</f>
        <v>0</v>
      </c>
      <c r="AH269">
        <f t="shared" si="44"/>
        <v>11</v>
      </c>
    </row>
    <row r="270" spans="1:34" hidden="1">
      <c r="A270" t="str">
        <f t="array" ref="A270">IFERROR(INDEX(Summary!$D:$D,$AH270)&amp;"","")</f>
        <v>USFG00128</v>
      </c>
      <c r="B270" t="str">
        <f t="array" ref="B270">IF($A270="","",INDEX(Summary!$E:$E,$AH270))</f>
        <v>Jowar atta 910g</v>
      </c>
      <c r="C270" t="str">
        <f t="array" ref="C270">IF($A270="","",INDEX(Summary!$B:$B,$AH270))</f>
        <v>Atta</v>
      </c>
      <c r="D270" t="str">
        <f t="array" ref="D270">IF($A270="","",INDEX(Summary!$C:$C,$AH270))</f>
        <v>C6</v>
      </c>
      <c r="E270">
        <f t="array" ref="E270">IF($A270="","",INDEX(Summary!$F:$F,$AH270))</f>
        <v>0.91</v>
      </c>
      <c r="F270" t="str">
        <f t="array" ref="F270">IF($A270="","",INDEX(Summary!$BC:$BC,$AH270)&amp;"")</f>
        <v/>
      </c>
      <c r="G270" t="e">
        <f t="shared" si="36"/>
        <v>#VALUE!</v>
      </c>
      <c r="H270">
        <f t="shared" si="37"/>
        <v>0</v>
      </c>
      <c r="I270" t="str">
        <f t="array" ref="I270">IF($A270="","",IF(IFERROR(INDEX(Summary!$BA:$BA,$AH270),0)&lt;1,"Under 1 day",IF(INDEX(Summary!$BA:$BA,$AH270)&lt;3,"1-3 days",IF(INDEX(Summary!$BA:$BA,$AH270)&lt;7,"3-7 days","7+ days"))))</f>
        <v>Under 1 day</v>
      </c>
      <c r="J270" t="str">
        <f t="array" ref="J270">IF($A270="","",IF(IFERROR(INDEX(Summary!$AX:$AX,$AH270),0)&lt;0.25,"0-25%",IF(INDEX(Summary!$AX:$AX,$AH270)&lt;0.5,"25-50%",IF(INDEX(Summary!$AX:$AX,$AH270)&lt;0.75,"50-75%","75-100%"))))</f>
        <v>0-25%</v>
      </c>
      <c r="K270" t="str">
        <f t="array" ref="K270">IF($A270="","",INDEX(Summary!$AY:$AY,$AH270)&amp;"")</f>
        <v/>
      </c>
      <c r="L270" s="1">
        <f>IF($A270="","",Summary!$P$2+MOD(ROW()-2,30))</f>
        <v>46255</v>
      </c>
      <c r="M270">
        <f t="shared" si="38"/>
        <v>29</v>
      </c>
      <c r="N270">
        <f t="shared" si="39"/>
        <v>21</v>
      </c>
      <c r="O270" t="str">
        <f t="shared" si="40"/>
        <v>Aug-2026</v>
      </c>
      <c r="P270">
        <f t="shared" ca="1" si="41"/>
        <v>1</v>
      </c>
      <c r="Q270" s="2">
        <f t="array" ref="Q270">IF($A270="",0,IFERROR(INDEX(Summary!$P$3:$AS$67,$AH270-2,$M270),0))</f>
        <v>0</v>
      </c>
      <c r="R270" s="2">
        <f t="array" ref="R270">IF($A270="",0,ROUND(IFERROR(INDEX(Summary!$O:$O,$AH270),0)/30,0))</f>
        <v>13</v>
      </c>
      <c r="S270">
        <f t="shared" si="42"/>
        <v>0</v>
      </c>
      <c r="T270" s="2">
        <f t="array" ref="T270">IF($S270=1,IFERROR(INDEX(Summary!$O:$O,$AH270),0),0)</f>
        <v>0</v>
      </c>
      <c r="U270" s="2">
        <f t="array" ref="U270">IF($S270=1,IFERROR(INDEX(Summary!$AT:$AT,$AH270),0),0)</f>
        <v>0</v>
      </c>
      <c r="V270" s="2">
        <f t="shared" si="43"/>
        <v>0</v>
      </c>
      <c r="W270" s="2">
        <f t="array" ref="W270">IF($S270=1,IFERROR(INDEX(Summary!$AZ:$AZ,$AH270),0),0)</f>
        <v>0</v>
      </c>
      <c r="X270" s="3">
        <f t="array" ref="X270">IF($S270=1,IFERROR(INDEX(Summary!$BA:$BA,$AH270),0),0)</f>
        <v>0</v>
      </c>
      <c r="Y270" s="2">
        <f t="array" ref="Y270">IF($S270=1,IFERROR(INDEX(Summary!$G:$G,$AH270),0),0)</f>
        <v>0</v>
      </c>
      <c r="Z270" s="2">
        <f t="array" ref="Z270">IF($S270=1,IFERROR(INDEX(Summary!$H:$H,$AH270),0),0)</f>
        <v>0</v>
      </c>
      <c r="AA270" s="2">
        <f t="array" ref="AA270">IF($S270=1,IFERROR(INDEX(Summary!$I:$I,$AH270),0),0)</f>
        <v>0</v>
      </c>
      <c r="AB270" s="2">
        <f t="array" ref="AB270">IF($S270=1,IFERROR(INDEX(Summary!$J:$J,$AH270),0),0)</f>
        <v>0</v>
      </c>
      <c r="AC270" s="2">
        <f t="array" ref="AC270">IF($S270=1,IFERROR(INDEX(Summary!$K:$K,$AH270),0),0)</f>
        <v>0</v>
      </c>
      <c r="AD270" s="2">
        <f t="array" ref="AD270">IF($S270=1,IFERROR(INDEX(Summary!$L:$L,$AH270),0),0)</f>
        <v>0</v>
      </c>
      <c r="AE270" s="2">
        <f t="array" ref="AE270">IF($S270=1,IFERROR(INDEX(Summary!$M:$M,$AH270),0),0)</f>
        <v>0</v>
      </c>
      <c r="AF270" s="2">
        <f t="array" ref="AF270">IF($S270=1,IFERROR(INDEX(Summary!$N:$N,$AH270),0),0)</f>
        <v>0</v>
      </c>
      <c r="AG270">
        <f t="array" ref="AG270">IF($A270="","",IFERROR(INDEX(Summary!$BB:$BB,$AH270),0))</f>
        <v>0</v>
      </c>
      <c r="AH270">
        <f t="shared" si="44"/>
        <v>11</v>
      </c>
    </row>
    <row r="271" spans="1:34" hidden="1">
      <c r="A271" t="str">
        <f t="array" ref="A271">IFERROR(INDEX(Summary!$D:$D,$AH271)&amp;"","")</f>
        <v>USFG00128</v>
      </c>
      <c r="B271" t="str">
        <f t="array" ref="B271">IF($A271="","",INDEX(Summary!$E:$E,$AH271))</f>
        <v>Jowar atta 910g</v>
      </c>
      <c r="C271" t="str">
        <f t="array" ref="C271">IF($A271="","",INDEX(Summary!$B:$B,$AH271))</f>
        <v>Atta</v>
      </c>
      <c r="D271" t="str">
        <f t="array" ref="D271">IF($A271="","",INDEX(Summary!$C:$C,$AH271))</f>
        <v>C6</v>
      </c>
      <c r="E271">
        <f t="array" ref="E271">IF($A271="","",INDEX(Summary!$F:$F,$AH271))</f>
        <v>0.91</v>
      </c>
      <c r="F271" t="str">
        <f t="array" ref="F271">IF($A271="","",INDEX(Summary!$BC:$BC,$AH271)&amp;"")</f>
        <v/>
      </c>
      <c r="G271" t="e">
        <f t="shared" si="36"/>
        <v>#VALUE!</v>
      </c>
      <c r="H271">
        <f t="shared" si="37"/>
        <v>0</v>
      </c>
      <c r="I271" t="str">
        <f t="array" ref="I271">IF($A271="","",IF(IFERROR(INDEX(Summary!$BA:$BA,$AH271),0)&lt;1,"Under 1 day",IF(INDEX(Summary!$BA:$BA,$AH271)&lt;3,"1-3 days",IF(INDEX(Summary!$BA:$BA,$AH271)&lt;7,"3-7 days","7+ days"))))</f>
        <v>Under 1 day</v>
      </c>
      <c r="J271" t="str">
        <f t="array" ref="J271">IF($A271="","",IF(IFERROR(INDEX(Summary!$AX:$AX,$AH271),0)&lt;0.25,"0-25%",IF(INDEX(Summary!$AX:$AX,$AH271)&lt;0.5,"25-50%",IF(INDEX(Summary!$AX:$AX,$AH271)&lt;0.75,"50-75%","75-100%"))))</f>
        <v>0-25%</v>
      </c>
      <c r="K271" t="str">
        <f t="array" ref="K271">IF($A271="","",INDEX(Summary!$AY:$AY,$AH271)&amp;"")</f>
        <v/>
      </c>
      <c r="L271" s="1">
        <f>IF($A271="","",Summary!$P$2+MOD(ROW()-2,30))</f>
        <v>46256</v>
      </c>
      <c r="M271">
        <f t="shared" si="38"/>
        <v>30</v>
      </c>
      <c r="N271">
        <f t="shared" si="39"/>
        <v>22</v>
      </c>
      <c r="O271" t="str">
        <f t="shared" si="40"/>
        <v>Aug-2026</v>
      </c>
      <c r="P271">
        <f t="shared" ca="1" si="41"/>
        <v>1</v>
      </c>
      <c r="Q271" s="2">
        <f t="array" ref="Q271">IF($A271="",0,IFERROR(INDEX(Summary!$P$3:$AS$67,$AH271-2,$M271),0))</f>
        <v>0</v>
      </c>
      <c r="R271" s="2">
        <f t="array" ref="R271">IF($A271="",0,ROUND(IFERROR(INDEX(Summary!$O:$O,$AH271),0)/30,0))</f>
        <v>13</v>
      </c>
      <c r="S271">
        <f t="shared" si="42"/>
        <v>0</v>
      </c>
      <c r="T271" s="2">
        <f t="array" ref="T271">IF($S271=1,IFERROR(INDEX(Summary!$O:$O,$AH271),0),0)</f>
        <v>0</v>
      </c>
      <c r="U271" s="2">
        <f t="array" ref="U271">IF($S271=1,IFERROR(INDEX(Summary!$AT:$AT,$AH271),0),0)</f>
        <v>0</v>
      </c>
      <c r="V271" s="2">
        <f t="shared" si="43"/>
        <v>0</v>
      </c>
      <c r="W271" s="2">
        <f t="array" ref="W271">IF($S271=1,IFERROR(INDEX(Summary!$AZ:$AZ,$AH271),0),0)</f>
        <v>0</v>
      </c>
      <c r="X271" s="3">
        <f t="array" ref="X271">IF($S271=1,IFERROR(INDEX(Summary!$BA:$BA,$AH271),0),0)</f>
        <v>0</v>
      </c>
      <c r="Y271" s="2">
        <f t="array" ref="Y271">IF($S271=1,IFERROR(INDEX(Summary!$G:$G,$AH271),0),0)</f>
        <v>0</v>
      </c>
      <c r="Z271" s="2">
        <f t="array" ref="Z271">IF($S271=1,IFERROR(INDEX(Summary!$H:$H,$AH271),0),0)</f>
        <v>0</v>
      </c>
      <c r="AA271" s="2">
        <f t="array" ref="AA271">IF($S271=1,IFERROR(INDEX(Summary!$I:$I,$AH271),0),0)</f>
        <v>0</v>
      </c>
      <c r="AB271" s="2">
        <f t="array" ref="AB271">IF($S271=1,IFERROR(INDEX(Summary!$J:$J,$AH271),0),0)</f>
        <v>0</v>
      </c>
      <c r="AC271" s="2">
        <f t="array" ref="AC271">IF($S271=1,IFERROR(INDEX(Summary!$K:$K,$AH271),0),0)</f>
        <v>0</v>
      </c>
      <c r="AD271" s="2">
        <f t="array" ref="AD271">IF($S271=1,IFERROR(INDEX(Summary!$L:$L,$AH271),0),0)</f>
        <v>0</v>
      </c>
      <c r="AE271" s="2">
        <f t="array" ref="AE271">IF($S271=1,IFERROR(INDEX(Summary!$M:$M,$AH271),0),0)</f>
        <v>0</v>
      </c>
      <c r="AF271" s="2">
        <f t="array" ref="AF271">IF($S271=1,IFERROR(INDEX(Summary!$N:$N,$AH271),0),0)</f>
        <v>0</v>
      </c>
      <c r="AG271">
        <f t="array" ref="AG271">IF($A271="","",IFERROR(INDEX(Summary!$BB:$BB,$AH271),0))</f>
        <v>0</v>
      </c>
      <c r="AH271">
        <f t="shared" si="44"/>
        <v>11</v>
      </c>
    </row>
    <row r="272" spans="1:34" hidden="1">
      <c r="A272" t="str">
        <f t="array" ref="A272">IFERROR(INDEX(Summary!$D:$D,$AH272)&amp;"","")</f>
        <v>FG01046</v>
      </c>
      <c r="B272" t="str">
        <f t="array" ref="B272">IF($A272="","",INDEX(Summary!$E:$E,$AH272))</f>
        <v>High Protein atta - 1kg</v>
      </c>
      <c r="C272" t="str">
        <f t="array" ref="C272">IF($A272="","",INDEX(Summary!$B:$B,$AH272))</f>
        <v>Atta</v>
      </c>
      <c r="D272" t="str">
        <f t="array" ref="D272">IF($A272="","",INDEX(Summary!$C:$C,$AH272))</f>
        <v>C6</v>
      </c>
      <c r="E272">
        <f t="array" ref="E272">IF($A272="","",INDEX(Summary!$F:$F,$AH272))</f>
        <v>1</v>
      </c>
      <c r="F272" t="str">
        <f t="array" ref="F272">IF($A272="","",INDEX(Summary!$BC:$BC,$AH272)&amp;"")</f>
        <v>P3 – Normal</v>
      </c>
      <c r="G272">
        <f t="shared" si="36"/>
        <v>3</v>
      </c>
      <c r="H272">
        <f t="shared" si="37"/>
        <v>0</v>
      </c>
      <c r="I272" t="str">
        <f t="array" ref="I272">IF($A272="","",IF(IFERROR(INDEX(Summary!$BA:$BA,$AH272),0)&lt;1,"Under 1 day",IF(INDEX(Summary!$BA:$BA,$AH272)&lt;3,"1-3 days",IF(INDEX(Summary!$BA:$BA,$AH272)&lt;7,"3-7 days","7+ days"))))</f>
        <v>7+ days</v>
      </c>
      <c r="J272" t="str">
        <f t="array" ref="J272">IF($A272="","",IF(IFERROR(INDEX(Summary!$AX:$AX,$AH272),0)&lt;0.25,"0-25%",IF(INDEX(Summary!$AX:$AX,$AH272)&lt;0.5,"25-50%",IF(INDEX(Summary!$AX:$AX,$AH272)&lt;0.75,"50-75%","75-100%"))))</f>
        <v>75-100%</v>
      </c>
      <c r="K272" t="str">
        <f t="array" ref="K272">IF($A272="","",INDEX(Summary!$AY:$AY,$AH272)&amp;"")</f>
        <v>WIP</v>
      </c>
      <c r="L272" s="1">
        <f>IF($A272="","",Summary!$P$2+MOD(ROW()-2,30))</f>
        <v>46227</v>
      </c>
      <c r="M272">
        <f t="shared" si="38"/>
        <v>1</v>
      </c>
      <c r="N272">
        <f t="shared" si="39"/>
        <v>24</v>
      </c>
      <c r="O272" t="str">
        <f t="shared" si="40"/>
        <v>Jul-2026</v>
      </c>
      <c r="P272">
        <f t="shared" ca="1" si="41"/>
        <v>1</v>
      </c>
      <c r="Q272" s="2">
        <f t="array" ref="Q272">IF($A272="",0,IFERROR(INDEX(Summary!$P$3:$AS$67,$AH272-2,$M272),0))</f>
        <v>0</v>
      </c>
      <c r="R272" s="2">
        <f t="array" ref="R272">IF($A272="",0,ROUND(IFERROR(INDEX(Summary!$O:$O,$AH272),0)/30,0))</f>
        <v>453</v>
      </c>
      <c r="S272">
        <f t="shared" si="42"/>
        <v>1</v>
      </c>
      <c r="T272" s="2">
        <f t="array" ref="T272">IF($S272=1,IFERROR(INDEX(Summary!$O:$O,$AH272),0),0)</f>
        <v>13602</v>
      </c>
      <c r="U272" s="2">
        <f t="array" ref="U272">IF($S272=1,IFERROR(INDEX(Summary!$AT:$AT,$AH272),0),0)</f>
        <v>24491</v>
      </c>
      <c r="V272" s="2">
        <f t="shared" si="43"/>
        <v>0</v>
      </c>
      <c r="W272" s="2">
        <f t="array" ref="W272">IF($S272=1,IFERROR(INDEX(Summary!$AZ:$AZ,$AH272),0),0)</f>
        <v>4863</v>
      </c>
      <c r="X272" s="3">
        <f t="array" ref="X272">IF($S272=1,IFERROR(INDEX(Summary!$BA:$BA,$AH272),0),0)</f>
        <v>10.72562858403176</v>
      </c>
      <c r="Y272" s="2">
        <f t="array" ref="Y272">IF($S272=1,IFERROR(INDEX(Summary!$G:$G,$AH272),0),0)</f>
        <v>7602</v>
      </c>
      <c r="Z272" s="2">
        <f t="array" ref="Z272">IF($S272=1,IFERROR(INDEX(Summary!$H:$H,$AH272),0),0)</f>
        <v>0</v>
      </c>
      <c r="AA272" s="2">
        <f t="array" ref="AA272">IF($S272=1,IFERROR(INDEX(Summary!$I:$I,$AH272),0),0)</f>
        <v>4500</v>
      </c>
      <c r="AB272" s="2">
        <f t="array" ref="AB272">IF($S272=1,IFERROR(INDEX(Summary!$J:$J,$AH272),0),0)</f>
        <v>0</v>
      </c>
      <c r="AC272" s="2">
        <f t="array" ref="AC272">IF($S272=1,IFERROR(INDEX(Summary!$K:$K,$AH272),0),0)</f>
        <v>1500</v>
      </c>
      <c r="AD272" s="2">
        <f t="array" ref="AD272">IF($S272=1,IFERROR(INDEX(Summary!$L:$L,$AH272),0),0)</f>
        <v>0</v>
      </c>
      <c r="AE272" s="2">
        <f t="array" ref="AE272">IF($S272=1,IFERROR(INDEX(Summary!$M:$M,$AH272),0),0)</f>
        <v>0</v>
      </c>
      <c r="AF272" s="2">
        <f t="array" ref="AF272">IF($S272=1,IFERROR(INDEX(Summary!$N:$N,$AH272),0),0)</f>
        <v>0</v>
      </c>
      <c r="AG272">
        <f t="array" ref="AG272">IF($A272="","",IFERROR(INDEX(Summary!$BB:$BB,$AH272),0))</f>
        <v>5</v>
      </c>
      <c r="AH272">
        <f t="shared" si="44"/>
        <v>12</v>
      </c>
    </row>
    <row r="273" spans="1:34" hidden="1">
      <c r="A273" t="str">
        <f t="array" ref="A273">IFERROR(INDEX(Summary!$D:$D,$AH273)&amp;"","")</f>
        <v>FG01046</v>
      </c>
      <c r="B273" t="str">
        <f t="array" ref="B273">IF($A273="","",INDEX(Summary!$E:$E,$AH273))</f>
        <v>High Protein atta - 1kg</v>
      </c>
      <c r="C273" t="str">
        <f t="array" ref="C273">IF($A273="","",INDEX(Summary!$B:$B,$AH273))</f>
        <v>Atta</v>
      </c>
      <c r="D273" t="str">
        <f t="array" ref="D273">IF($A273="","",INDEX(Summary!$C:$C,$AH273))</f>
        <v>C6</v>
      </c>
      <c r="E273">
        <f t="array" ref="E273">IF($A273="","",INDEX(Summary!$F:$F,$AH273))</f>
        <v>1</v>
      </c>
      <c r="F273" t="str">
        <f t="array" ref="F273">IF($A273="","",INDEX(Summary!$BC:$BC,$AH273)&amp;"")</f>
        <v>P3 – Normal</v>
      </c>
      <c r="G273">
        <f t="shared" si="36"/>
        <v>3</v>
      </c>
      <c r="H273">
        <f t="shared" si="37"/>
        <v>0</v>
      </c>
      <c r="I273" t="str">
        <f t="array" ref="I273">IF($A273="","",IF(IFERROR(INDEX(Summary!$BA:$BA,$AH273),0)&lt;1,"Under 1 day",IF(INDEX(Summary!$BA:$BA,$AH273)&lt;3,"1-3 days",IF(INDEX(Summary!$BA:$BA,$AH273)&lt;7,"3-7 days","7+ days"))))</f>
        <v>7+ days</v>
      </c>
      <c r="J273" t="str">
        <f t="array" ref="J273">IF($A273="","",IF(IFERROR(INDEX(Summary!$AX:$AX,$AH273),0)&lt;0.25,"0-25%",IF(INDEX(Summary!$AX:$AX,$AH273)&lt;0.5,"25-50%",IF(INDEX(Summary!$AX:$AX,$AH273)&lt;0.75,"50-75%","75-100%"))))</f>
        <v>75-100%</v>
      </c>
      <c r="K273" t="str">
        <f t="array" ref="K273">IF($A273="","",INDEX(Summary!$AY:$AY,$AH273)&amp;"")</f>
        <v>WIP</v>
      </c>
      <c r="L273" s="1">
        <f>IF($A273="","",Summary!$P$2+MOD(ROW()-2,30))</f>
        <v>46228</v>
      </c>
      <c r="M273">
        <f t="shared" si="38"/>
        <v>2</v>
      </c>
      <c r="N273">
        <f t="shared" si="39"/>
        <v>25</v>
      </c>
      <c r="O273" t="str">
        <f t="shared" si="40"/>
        <v>Jul-2026</v>
      </c>
      <c r="P273">
        <f t="shared" ca="1" si="41"/>
        <v>1</v>
      </c>
      <c r="Q273" s="2">
        <f t="array" ref="Q273">IF($A273="",0,IFERROR(INDEX(Summary!$P$3:$AS$67,$AH273-2,$M273),0))</f>
        <v>0</v>
      </c>
      <c r="R273" s="2">
        <f t="array" ref="R273">IF($A273="",0,ROUND(IFERROR(INDEX(Summary!$O:$O,$AH273),0)/30,0))</f>
        <v>453</v>
      </c>
      <c r="S273">
        <f t="shared" si="42"/>
        <v>0</v>
      </c>
      <c r="T273" s="2">
        <f t="array" ref="T273">IF($S273=1,IFERROR(INDEX(Summary!$O:$O,$AH273),0),0)</f>
        <v>0</v>
      </c>
      <c r="U273" s="2">
        <f t="array" ref="U273">IF($S273=1,IFERROR(INDEX(Summary!$AT:$AT,$AH273),0),0)</f>
        <v>0</v>
      </c>
      <c r="V273" s="2">
        <f t="shared" si="43"/>
        <v>0</v>
      </c>
      <c r="W273" s="2">
        <f t="array" ref="W273">IF($S273=1,IFERROR(INDEX(Summary!$AZ:$AZ,$AH273),0),0)</f>
        <v>0</v>
      </c>
      <c r="X273" s="3">
        <f t="array" ref="X273">IF($S273=1,IFERROR(INDEX(Summary!$BA:$BA,$AH273),0),0)</f>
        <v>0</v>
      </c>
      <c r="Y273" s="2">
        <f t="array" ref="Y273">IF($S273=1,IFERROR(INDEX(Summary!$G:$G,$AH273),0),0)</f>
        <v>0</v>
      </c>
      <c r="Z273" s="2">
        <f t="array" ref="Z273">IF($S273=1,IFERROR(INDEX(Summary!$H:$H,$AH273),0),0)</f>
        <v>0</v>
      </c>
      <c r="AA273" s="2">
        <f t="array" ref="AA273">IF($S273=1,IFERROR(INDEX(Summary!$I:$I,$AH273),0),0)</f>
        <v>0</v>
      </c>
      <c r="AB273" s="2">
        <f t="array" ref="AB273">IF($S273=1,IFERROR(INDEX(Summary!$J:$J,$AH273),0),0)</f>
        <v>0</v>
      </c>
      <c r="AC273" s="2">
        <f t="array" ref="AC273">IF($S273=1,IFERROR(INDEX(Summary!$K:$K,$AH273),0),0)</f>
        <v>0</v>
      </c>
      <c r="AD273" s="2">
        <f t="array" ref="AD273">IF($S273=1,IFERROR(INDEX(Summary!$L:$L,$AH273),0),0)</f>
        <v>0</v>
      </c>
      <c r="AE273" s="2">
        <f t="array" ref="AE273">IF($S273=1,IFERROR(INDEX(Summary!$M:$M,$AH273),0),0)</f>
        <v>0</v>
      </c>
      <c r="AF273" s="2">
        <f t="array" ref="AF273">IF($S273=1,IFERROR(INDEX(Summary!$N:$N,$AH273),0),0)</f>
        <v>0</v>
      </c>
      <c r="AG273">
        <f t="array" ref="AG273">IF($A273="","",IFERROR(INDEX(Summary!$BB:$BB,$AH273),0))</f>
        <v>5</v>
      </c>
      <c r="AH273">
        <f t="shared" si="44"/>
        <v>12</v>
      </c>
    </row>
    <row r="274" spans="1:34" hidden="1">
      <c r="A274" t="str">
        <f t="array" ref="A274">IFERROR(INDEX(Summary!$D:$D,$AH274)&amp;"","")</f>
        <v>FG01046</v>
      </c>
      <c r="B274" t="str">
        <f t="array" ref="B274">IF($A274="","",INDEX(Summary!$E:$E,$AH274))</f>
        <v>High Protein atta - 1kg</v>
      </c>
      <c r="C274" t="str">
        <f t="array" ref="C274">IF($A274="","",INDEX(Summary!$B:$B,$AH274))</f>
        <v>Atta</v>
      </c>
      <c r="D274" t="str">
        <f t="array" ref="D274">IF($A274="","",INDEX(Summary!$C:$C,$AH274))</f>
        <v>C6</v>
      </c>
      <c r="E274">
        <f t="array" ref="E274">IF($A274="","",INDEX(Summary!$F:$F,$AH274))</f>
        <v>1</v>
      </c>
      <c r="F274" t="str">
        <f t="array" ref="F274">IF($A274="","",INDEX(Summary!$BC:$BC,$AH274)&amp;"")</f>
        <v>P3 – Normal</v>
      </c>
      <c r="G274">
        <f t="shared" si="36"/>
        <v>3</v>
      </c>
      <c r="H274">
        <f t="shared" si="37"/>
        <v>0</v>
      </c>
      <c r="I274" t="str">
        <f t="array" ref="I274">IF($A274="","",IF(IFERROR(INDEX(Summary!$BA:$BA,$AH274),0)&lt;1,"Under 1 day",IF(INDEX(Summary!$BA:$BA,$AH274)&lt;3,"1-3 days",IF(INDEX(Summary!$BA:$BA,$AH274)&lt;7,"3-7 days","7+ days"))))</f>
        <v>7+ days</v>
      </c>
      <c r="J274" t="str">
        <f t="array" ref="J274">IF($A274="","",IF(IFERROR(INDEX(Summary!$AX:$AX,$AH274),0)&lt;0.25,"0-25%",IF(INDEX(Summary!$AX:$AX,$AH274)&lt;0.5,"25-50%",IF(INDEX(Summary!$AX:$AX,$AH274)&lt;0.75,"50-75%","75-100%"))))</f>
        <v>75-100%</v>
      </c>
      <c r="K274" t="str">
        <f t="array" ref="K274">IF($A274="","",INDEX(Summary!$AY:$AY,$AH274)&amp;"")</f>
        <v>WIP</v>
      </c>
      <c r="L274" s="1">
        <f>IF($A274="","",Summary!$P$2+MOD(ROW()-2,30))</f>
        <v>46229</v>
      </c>
      <c r="M274">
        <f t="shared" si="38"/>
        <v>3</v>
      </c>
      <c r="N274">
        <f t="shared" si="39"/>
        <v>26</v>
      </c>
      <c r="O274" t="str">
        <f t="shared" si="40"/>
        <v>Jul-2026</v>
      </c>
      <c r="P274">
        <f t="shared" ca="1" si="41"/>
        <v>1</v>
      </c>
      <c r="Q274" s="2">
        <f t="array" ref="Q274">IF($A274="",0,IFERROR(INDEX(Summary!$P$3:$AS$67,$AH274-2,$M274),0))</f>
        <v>0</v>
      </c>
      <c r="R274" s="2">
        <f t="array" ref="R274">IF($A274="",0,ROUND(IFERROR(INDEX(Summary!$O:$O,$AH274),0)/30,0))</f>
        <v>453</v>
      </c>
      <c r="S274">
        <f t="shared" si="42"/>
        <v>0</v>
      </c>
      <c r="T274" s="2">
        <f t="array" ref="T274">IF($S274=1,IFERROR(INDEX(Summary!$O:$O,$AH274),0),0)</f>
        <v>0</v>
      </c>
      <c r="U274" s="2">
        <f t="array" ref="U274">IF($S274=1,IFERROR(INDEX(Summary!$AT:$AT,$AH274),0),0)</f>
        <v>0</v>
      </c>
      <c r="V274" s="2">
        <f t="shared" si="43"/>
        <v>0</v>
      </c>
      <c r="W274" s="2">
        <f t="array" ref="W274">IF($S274=1,IFERROR(INDEX(Summary!$AZ:$AZ,$AH274),0),0)</f>
        <v>0</v>
      </c>
      <c r="X274" s="3">
        <f t="array" ref="X274">IF($S274=1,IFERROR(INDEX(Summary!$BA:$BA,$AH274),0),0)</f>
        <v>0</v>
      </c>
      <c r="Y274" s="2">
        <f t="array" ref="Y274">IF($S274=1,IFERROR(INDEX(Summary!$G:$G,$AH274),0),0)</f>
        <v>0</v>
      </c>
      <c r="Z274" s="2">
        <f t="array" ref="Z274">IF($S274=1,IFERROR(INDEX(Summary!$H:$H,$AH274),0),0)</f>
        <v>0</v>
      </c>
      <c r="AA274" s="2">
        <f t="array" ref="AA274">IF($S274=1,IFERROR(INDEX(Summary!$I:$I,$AH274),0),0)</f>
        <v>0</v>
      </c>
      <c r="AB274" s="2">
        <f t="array" ref="AB274">IF($S274=1,IFERROR(INDEX(Summary!$J:$J,$AH274),0),0)</f>
        <v>0</v>
      </c>
      <c r="AC274" s="2">
        <f t="array" ref="AC274">IF($S274=1,IFERROR(INDEX(Summary!$K:$K,$AH274),0),0)</f>
        <v>0</v>
      </c>
      <c r="AD274" s="2">
        <f t="array" ref="AD274">IF($S274=1,IFERROR(INDEX(Summary!$L:$L,$AH274),0),0)</f>
        <v>0</v>
      </c>
      <c r="AE274" s="2">
        <f t="array" ref="AE274">IF($S274=1,IFERROR(INDEX(Summary!$M:$M,$AH274),0),0)</f>
        <v>0</v>
      </c>
      <c r="AF274" s="2">
        <f t="array" ref="AF274">IF($S274=1,IFERROR(INDEX(Summary!$N:$N,$AH274),0),0)</f>
        <v>0</v>
      </c>
      <c r="AG274">
        <f t="array" ref="AG274">IF($A274="","",IFERROR(INDEX(Summary!$BB:$BB,$AH274),0))</f>
        <v>5</v>
      </c>
      <c r="AH274">
        <f t="shared" si="44"/>
        <v>12</v>
      </c>
    </row>
    <row r="275" spans="1:34" hidden="1">
      <c r="A275" t="str">
        <f t="array" ref="A275">IFERROR(INDEX(Summary!$D:$D,$AH275)&amp;"","")</f>
        <v>FG01046</v>
      </c>
      <c r="B275" t="str">
        <f t="array" ref="B275">IF($A275="","",INDEX(Summary!$E:$E,$AH275))</f>
        <v>High Protein atta - 1kg</v>
      </c>
      <c r="C275" t="str">
        <f t="array" ref="C275">IF($A275="","",INDEX(Summary!$B:$B,$AH275))</f>
        <v>Atta</v>
      </c>
      <c r="D275" t="str">
        <f t="array" ref="D275">IF($A275="","",INDEX(Summary!$C:$C,$AH275))</f>
        <v>C6</v>
      </c>
      <c r="E275">
        <f t="array" ref="E275">IF($A275="","",INDEX(Summary!$F:$F,$AH275))</f>
        <v>1</v>
      </c>
      <c r="F275" t="str">
        <f t="array" ref="F275">IF($A275="","",INDEX(Summary!$BC:$BC,$AH275)&amp;"")</f>
        <v>P3 – Normal</v>
      </c>
      <c r="G275">
        <f t="shared" si="36"/>
        <v>3</v>
      </c>
      <c r="H275">
        <f t="shared" si="37"/>
        <v>0</v>
      </c>
      <c r="I275" t="str">
        <f t="array" ref="I275">IF($A275="","",IF(IFERROR(INDEX(Summary!$BA:$BA,$AH275),0)&lt;1,"Under 1 day",IF(INDEX(Summary!$BA:$BA,$AH275)&lt;3,"1-3 days",IF(INDEX(Summary!$BA:$BA,$AH275)&lt;7,"3-7 days","7+ days"))))</f>
        <v>7+ days</v>
      </c>
      <c r="J275" t="str">
        <f t="array" ref="J275">IF($A275="","",IF(IFERROR(INDEX(Summary!$AX:$AX,$AH275),0)&lt;0.25,"0-25%",IF(INDEX(Summary!$AX:$AX,$AH275)&lt;0.5,"25-50%",IF(INDEX(Summary!$AX:$AX,$AH275)&lt;0.75,"50-75%","75-100%"))))</f>
        <v>75-100%</v>
      </c>
      <c r="K275" t="str">
        <f t="array" ref="K275">IF($A275="","",INDEX(Summary!$AY:$AY,$AH275)&amp;"")</f>
        <v>WIP</v>
      </c>
      <c r="L275" s="1">
        <f>IF($A275="","",Summary!$P$2+MOD(ROW()-2,30))</f>
        <v>46230</v>
      </c>
      <c r="M275">
        <f t="shared" si="38"/>
        <v>4</v>
      </c>
      <c r="N275">
        <f t="shared" si="39"/>
        <v>27</v>
      </c>
      <c r="O275" t="str">
        <f t="shared" si="40"/>
        <v>Jul-2026</v>
      </c>
      <c r="P275">
        <f t="shared" ca="1" si="41"/>
        <v>1</v>
      </c>
      <c r="Q275" s="2">
        <f t="array" ref="Q275">IF($A275="",0,IFERROR(INDEX(Summary!$P$3:$AS$67,$AH275-2,$M275),0))</f>
        <v>0</v>
      </c>
      <c r="R275" s="2">
        <f t="array" ref="R275">IF($A275="",0,ROUND(IFERROR(INDEX(Summary!$O:$O,$AH275),0)/30,0))</f>
        <v>453</v>
      </c>
      <c r="S275">
        <f t="shared" si="42"/>
        <v>0</v>
      </c>
      <c r="T275" s="2">
        <f t="array" ref="T275">IF($S275=1,IFERROR(INDEX(Summary!$O:$O,$AH275),0),0)</f>
        <v>0</v>
      </c>
      <c r="U275" s="2">
        <f t="array" ref="U275">IF($S275=1,IFERROR(INDEX(Summary!$AT:$AT,$AH275),0),0)</f>
        <v>0</v>
      </c>
      <c r="V275" s="2">
        <f t="shared" si="43"/>
        <v>0</v>
      </c>
      <c r="W275" s="2">
        <f t="array" ref="W275">IF($S275=1,IFERROR(INDEX(Summary!$AZ:$AZ,$AH275),0),0)</f>
        <v>0</v>
      </c>
      <c r="X275" s="3">
        <f t="array" ref="X275">IF($S275=1,IFERROR(INDEX(Summary!$BA:$BA,$AH275),0),0)</f>
        <v>0</v>
      </c>
      <c r="Y275" s="2">
        <f t="array" ref="Y275">IF($S275=1,IFERROR(INDEX(Summary!$G:$G,$AH275),0),0)</f>
        <v>0</v>
      </c>
      <c r="Z275" s="2">
        <f t="array" ref="Z275">IF($S275=1,IFERROR(INDEX(Summary!$H:$H,$AH275),0),0)</f>
        <v>0</v>
      </c>
      <c r="AA275" s="2">
        <f t="array" ref="AA275">IF($S275=1,IFERROR(INDEX(Summary!$I:$I,$AH275),0),0)</f>
        <v>0</v>
      </c>
      <c r="AB275" s="2">
        <f t="array" ref="AB275">IF($S275=1,IFERROR(INDEX(Summary!$J:$J,$AH275),0),0)</f>
        <v>0</v>
      </c>
      <c r="AC275" s="2">
        <f t="array" ref="AC275">IF($S275=1,IFERROR(INDEX(Summary!$K:$K,$AH275),0),0)</f>
        <v>0</v>
      </c>
      <c r="AD275" s="2">
        <f t="array" ref="AD275">IF($S275=1,IFERROR(INDEX(Summary!$L:$L,$AH275),0),0)</f>
        <v>0</v>
      </c>
      <c r="AE275" s="2">
        <f t="array" ref="AE275">IF($S275=1,IFERROR(INDEX(Summary!$M:$M,$AH275),0),0)</f>
        <v>0</v>
      </c>
      <c r="AF275" s="2">
        <f t="array" ref="AF275">IF($S275=1,IFERROR(INDEX(Summary!$N:$N,$AH275),0),0)</f>
        <v>0</v>
      </c>
      <c r="AG275">
        <f t="array" ref="AG275">IF($A275="","",IFERROR(INDEX(Summary!$BB:$BB,$AH275),0))</f>
        <v>5</v>
      </c>
      <c r="AH275">
        <f t="shared" si="44"/>
        <v>12</v>
      </c>
    </row>
    <row r="276" spans="1:34" hidden="1">
      <c r="A276" t="str">
        <f t="array" ref="A276">IFERROR(INDEX(Summary!$D:$D,$AH276)&amp;"","")</f>
        <v>FG01046</v>
      </c>
      <c r="B276" t="str">
        <f t="array" ref="B276">IF($A276="","",INDEX(Summary!$E:$E,$AH276))</f>
        <v>High Protein atta - 1kg</v>
      </c>
      <c r="C276" t="str">
        <f t="array" ref="C276">IF($A276="","",INDEX(Summary!$B:$B,$AH276))</f>
        <v>Atta</v>
      </c>
      <c r="D276" t="str">
        <f t="array" ref="D276">IF($A276="","",INDEX(Summary!$C:$C,$AH276))</f>
        <v>C6</v>
      </c>
      <c r="E276">
        <f t="array" ref="E276">IF($A276="","",INDEX(Summary!$F:$F,$AH276))</f>
        <v>1</v>
      </c>
      <c r="F276" t="str">
        <f t="array" ref="F276">IF($A276="","",INDEX(Summary!$BC:$BC,$AH276)&amp;"")</f>
        <v>P3 – Normal</v>
      </c>
      <c r="G276">
        <f t="shared" si="36"/>
        <v>3</v>
      </c>
      <c r="H276">
        <f t="shared" si="37"/>
        <v>0</v>
      </c>
      <c r="I276" t="str">
        <f t="array" ref="I276">IF($A276="","",IF(IFERROR(INDEX(Summary!$BA:$BA,$AH276),0)&lt;1,"Under 1 day",IF(INDEX(Summary!$BA:$BA,$AH276)&lt;3,"1-3 days",IF(INDEX(Summary!$BA:$BA,$AH276)&lt;7,"3-7 days","7+ days"))))</f>
        <v>7+ days</v>
      </c>
      <c r="J276" t="str">
        <f t="array" ref="J276">IF($A276="","",IF(IFERROR(INDEX(Summary!$AX:$AX,$AH276),0)&lt;0.25,"0-25%",IF(INDEX(Summary!$AX:$AX,$AH276)&lt;0.5,"25-50%",IF(INDEX(Summary!$AX:$AX,$AH276)&lt;0.75,"50-75%","75-100%"))))</f>
        <v>75-100%</v>
      </c>
      <c r="K276" t="str">
        <f t="array" ref="K276">IF($A276="","",INDEX(Summary!$AY:$AY,$AH276)&amp;"")</f>
        <v>WIP</v>
      </c>
      <c r="L276" s="1">
        <f>IF($A276="","",Summary!$P$2+MOD(ROW()-2,30))</f>
        <v>46231</v>
      </c>
      <c r="M276">
        <f t="shared" si="38"/>
        <v>5</v>
      </c>
      <c r="N276">
        <f t="shared" si="39"/>
        <v>28</v>
      </c>
      <c r="O276" t="str">
        <f t="shared" si="40"/>
        <v>Jul-2026</v>
      </c>
      <c r="P276">
        <f t="shared" ca="1" si="41"/>
        <v>1</v>
      </c>
      <c r="Q276" s="2">
        <f t="array" ref="Q276">IF($A276="",0,IFERROR(INDEX(Summary!$P$3:$AS$67,$AH276-2,$M276),0))</f>
        <v>0</v>
      </c>
      <c r="R276" s="2">
        <f t="array" ref="R276">IF($A276="",0,ROUND(IFERROR(INDEX(Summary!$O:$O,$AH276),0)/30,0))</f>
        <v>453</v>
      </c>
      <c r="S276">
        <f t="shared" si="42"/>
        <v>0</v>
      </c>
      <c r="T276" s="2">
        <f t="array" ref="T276">IF($S276=1,IFERROR(INDEX(Summary!$O:$O,$AH276),0),0)</f>
        <v>0</v>
      </c>
      <c r="U276" s="2">
        <f t="array" ref="U276">IF($S276=1,IFERROR(INDEX(Summary!$AT:$AT,$AH276),0),0)</f>
        <v>0</v>
      </c>
      <c r="V276" s="2">
        <f t="shared" si="43"/>
        <v>0</v>
      </c>
      <c r="W276" s="2">
        <f t="array" ref="W276">IF($S276=1,IFERROR(INDEX(Summary!$AZ:$AZ,$AH276),0),0)</f>
        <v>0</v>
      </c>
      <c r="X276" s="3">
        <f t="array" ref="X276">IF($S276=1,IFERROR(INDEX(Summary!$BA:$BA,$AH276),0),0)</f>
        <v>0</v>
      </c>
      <c r="Y276" s="2">
        <f t="array" ref="Y276">IF($S276=1,IFERROR(INDEX(Summary!$G:$G,$AH276),0),0)</f>
        <v>0</v>
      </c>
      <c r="Z276" s="2">
        <f t="array" ref="Z276">IF($S276=1,IFERROR(INDEX(Summary!$H:$H,$AH276),0),0)</f>
        <v>0</v>
      </c>
      <c r="AA276" s="2">
        <f t="array" ref="AA276">IF($S276=1,IFERROR(INDEX(Summary!$I:$I,$AH276),0),0)</f>
        <v>0</v>
      </c>
      <c r="AB276" s="2">
        <f t="array" ref="AB276">IF($S276=1,IFERROR(INDEX(Summary!$J:$J,$AH276),0),0)</f>
        <v>0</v>
      </c>
      <c r="AC276" s="2">
        <f t="array" ref="AC276">IF($S276=1,IFERROR(INDEX(Summary!$K:$K,$AH276),0),0)</f>
        <v>0</v>
      </c>
      <c r="AD276" s="2">
        <f t="array" ref="AD276">IF($S276=1,IFERROR(INDEX(Summary!$L:$L,$AH276),0),0)</f>
        <v>0</v>
      </c>
      <c r="AE276" s="2">
        <f t="array" ref="AE276">IF($S276=1,IFERROR(INDEX(Summary!$M:$M,$AH276),0),0)</f>
        <v>0</v>
      </c>
      <c r="AF276" s="2">
        <f t="array" ref="AF276">IF($S276=1,IFERROR(INDEX(Summary!$N:$N,$AH276),0),0)</f>
        <v>0</v>
      </c>
      <c r="AG276">
        <f t="array" ref="AG276">IF($A276="","",IFERROR(INDEX(Summary!$BB:$BB,$AH276),0))</f>
        <v>5</v>
      </c>
      <c r="AH276">
        <f t="shared" si="44"/>
        <v>12</v>
      </c>
    </row>
    <row r="277" spans="1:34" hidden="1">
      <c r="A277" t="str">
        <f t="array" ref="A277">IFERROR(INDEX(Summary!$D:$D,$AH277)&amp;"","")</f>
        <v>FG01046</v>
      </c>
      <c r="B277" t="str">
        <f t="array" ref="B277">IF($A277="","",INDEX(Summary!$E:$E,$AH277))</f>
        <v>High Protein atta - 1kg</v>
      </c>
      <c r="C277" t="str">
        <f t="array" ref="C277">IF($A277="","",INDEX(Summary!$B:$B,$AH277))</f>
        <v>Atta</v>
      </c>
      <c r="D277" t="str">
        <f t="array" ref="D277">IF($A277="","",INDEX(Summary!$C:$C,$AH277))</f>
        <v>C6</v>
      </c>
      <c r="E277">
        <f t="array" ref="E277">IF($A277="","",INDEX(Summary!$F:$F,$AH277))</f>
        <v>1</v>
      </c>
      <c r="F277" t="str">
        <f t="array" ref="F277">IF($A277="","",INDEX(Summary!$BC:$BC,$AH277)&amp;"")</f>
        <v>P3 – Normal</v>
      </c>
      <c r="G277">
        <f t="shared" si="36"/>
        <v>3</v>
      </c>
      <c r="H277">
        <f t="shared" si="37"/>
        <v>0</v>
      </c>
      <c r="I277" t="str">
        <f t="array" ref="I277">IF($A277="","",IF(IFERROR(INDEX(Summary!$BA:$BA,$AH277),0)&lt;1,"Under 1 day",IF(INDEX(Summary!$BA:$BA,$AH277)&lt;3,"1-3 days",IF(INDEX(Summary!$BA:$BA,$AH277)&lt;7,"3-7 days","7+ days"))))</f>
        <v>7+ days</v>
      </c>
      <c r="J277" t="str">
        <f t="array" ref="J277">IF($A277="","",IF(IFERROR(INDEX(Summary!$AX:$AX,$AH277),0)&lt;0.25,"0-25%",IF(INDEX(Summary!$AX:$AX,$AH277)&lt;0.5,"25-50%",IF(INDEX(Summary!$AX:$AX,$AH277)&lt;0.75,"50-75%","75-100%"))))</f>
        <v>75-100%</v>
      </c>
      <c r="K277" t="str">
        <f t="array" ref="K277">IF($A277="","",INDEX(Summary!$AY:$AY,$AH277)&amp;"")</f>
        <v>WIP</v>
      </c>
      <c r="L277" s="1">
        <f>IF($A277="","",Summary!$P$2+MOD(ROW()-2,30))</f>
        <v>46232</v>
      </c>
      <c r="M277">
        <f t="shared" si="38"/>
        <v>6</v>
      </c>
      <c r="N277">
        <f t="shared" si="39"/>
        <v>29</v>
      </c>
      <c r="O277" t="str">
        <f t="shared" si="40"/>
        <v>Jul-2026</v>
      </c>
      <c r="P277">
        <f t="shared" ca="1" si="41"/>
        <v>1</v>
      </c>
      <c r="Q277" s="2">
        <f t="array" ref="Q277">IF($A277="",0,IFERROR(INDEX(Summary!$P$3:$AS$67,$AH277-2,$M277),0))</f>
        <v>0</v>
      </c>
      <c r="R277" s="2">
        <f t="array" ref="R277">IF($A277="",0,ROUND(IFERROR(INDEX(Summary!$O:$O,$AH277),0)/30,0))</f>
        <v>453</v>
      </c>
      <c r="S277">
        <f t="shared" si="42"/>
        <v>0</v>
      </c>
      <c r="T277" s="2">
        <f t="array" ref="T277">IF($S277=1,IFERROR(INDEX(Summary!$O:$O,$AH277),0),0)</f>
        <v>0</v>
      </c>
      <c r="U277" s="2">
        <f t="array" ref="U277">IF($S277=1,IFERROR(INDEX(Summary!$AT:$AT,$AH277),0),0)</f>
        <v>0</v>
      </c>
      <c r="V277" s="2">
        <f t="shared" si="43"/>
        <v>0</v>
      </c>
      <c r="W277" s="2">
        <f t="array" ref="W277">IF($S277=1,IFERROR(INDEX(Summary!$AZ:$AZ,$AH277),0),0)</f>
        <v>0</v>
      </c>
      <c r="X277" s="3">
        <f t="array" ref="X277">IF($S277=1,IFERROR(INDEX(Summary!$BA:$BA,$AH277),0),0)</f>
        <v>0</v>
      </c>
      <c r="Y277" s="2">
        <f t="array" ref="Y277">IF($S277=1,IFERROR(INDEX(Summary!$G:$G,$AH277),0),0)</f>
        <v>0</v>
      </c>
      <c r="Z277" s="2">
        <f t="array" ref="Z277">IF($S277=1,IFERROR(INDEX(Summary!$H:$H,$AH277),0),0)</f>
        <v>0</v>
      </c>
      <c r="AA277" s="2">
        <f t="array" ref="AA277">IF($S277=1,IFERROR(INDEX(Summary!$I:$I,$AH277),0),0)</f>
        <v>0</v>
      </c>
      <c r="AB277" s="2">
        <f t="array" ref="AB277">IF($S277=1,IFERROR(INDEX(Summary!$J:$J,$AH277),0),0)</f>
        <v>0</v>
      </c>
      <c r="AC277" s="2">
        <f t="array" ref="AC277">IF($S277=1,IFERROR(INDEX(Summary!$K:$K,$AH277),0),0)</f>
        <v>0</v>
      </c>
      <c r="AD277" s="2">
        <f t="array" ref="AD277">IF($S277=1,IFERROR(INDEX(Summary!$L:$L,$AH277),0),0)</f>
        <v>0</v>
      </c>
      <c r="AE277" s="2">
        <f t="array" ref="AE277">IF($S277=1,IFERROR(INDEX(Summary!$M:$M,$AH277),0),0)</f>
        <v>0</v>
      </c>
      <c r="AF277" s="2">
        <f t="array" ref="AF277">IF($S277=1,IFERROR(INDEX(Summary!$N:$N,$AH277),0),0)</f>
        <v>0</v>
      </c>
      <c r="AG277">
        <f t="array" ref="AG277">IF($A277="","",IFERROR(INDEX(Summary!$BB:$BB,$AH277),0))</f>
        <v>5</v>
      </c>
      <c r="AH277">
        <f t="shared" si="44"/>
        <v>12</v>
      </c>
    </row>
    <row r="278" spans="1:34" hidden="1">
      <c r="A278" t="str">
        <f t="array" ref="A278">IFERROR(INDEX(Summary!$D:$D,$AH278)&amp;"","")</f>
        <v>FG01046</v>
      </c>
      <c r="B278" t="str">
        <f t="array" ref="B278">IF($A278="","",INDEX(Summary!$E:$E,$AH278))</f>
        <v>High Protein atta - 1kg</v>
      </c>
      <c r="C278" t="str">
        <f t="array" ref="C278">IF($A278="","",INDEX(Summary!$B:$B,$AH278))</f>
        <v>Atta</v>
      </c>
      <c r="D278" t="str">
        <f t="array" ref="D278">IF($A278="","",INDEX(Summary!$C:$C,$AH278))</f>
        <v>C6</v>
      </c>
      <c r="E278">
        <f t="array" ref="E278">IF($A278="","",INDEX(Summary!$F:$F,$AH278))</f>
        <v>1</v>
      </c>
      <c r="F278" t="str">
        <f t="array" ref="F278">IF($A278="","",INDEX(Summary!$BC:$BC,$AH278)&amp;"")</f>
        <v>P3 – Normal</v>
      </c>
      <c r="G278">
        <f t="shared" si="36"/>
        <v>3</v>
      </c>
      <c r="H278">
        <f t="shared" si="37"/>
        <v>0</v>
      </c>
      <c r="I278" t="str">
        <f t="array" ref="I278">IF($A278="","",IF(IFERROR(INDEX(Summary!$BA:$BA,$AH278),0)&lt;1,"Under 1 day",IF(INDEX(Summary!$BA:$BA,$AH278)&lt;3,"1-3 days",IF(INDEX(Summary!$BA:$BA,$AH278)&lt;7,"3-7 days","7+ days"))))</f>
        <v>7+ days</v>
      </c>
      <c r="J278" t="str">
        <f t="array" ref="J278">IF($A278="","",IF(IFERROR(INDEX(Summary!$AX:$AX,$AH278),0)&lt;0.25,"0-25%",IF(INDEX(Summary!$AX:$AX,$AH278)&lt;0.5,"25-50%",IF(INDEX(Summary!$AX:$AX,$AH278)&lt;0.75,"50-75%","75-100%"))))</f>
        <v>75-100%</v>
      </c>
      <c r="K278" t="str">
        <f t="array" ref="K278">IF($A278="","",INDEX(Summary!$AY:$AY,$AH278)&amp;"")</f>
        <v>WIP</v>
      </c>
      <c r="L278" s="1">
        <f>IF($A278="","",Summary!$P$2+MOD(ROW()-2,30))</f>
        <v>46233</v>
      </c>
      <c r="M278">
        <f t="shared" si="38"/>
        <v>7</v>
      </c>
      <c r="N278">
        <f t="shared" si="39"/>
        <v>30</v>
      </c>
      <c r="O278" t="str">
        <f t="shared" si="40"/>
        <v>Jul-2026</v>
      </c>
      <c r="P278">
        <f t="shared" ca="1" si="41"/>
        <v>1</v>
      </c>
      <c r="Q278" s="2">
        <f t="array" ref="Q278">IF($A278="",0,IFERROR(INDEX(Summary!$P$3:$AS$67,$AH278-2,$M278),0))</f>
        <v>0</v>
      </c>
      <c r="R278" s="2">
        <f t="array" ref="R278">IF($A278="",0,ROUND(IFERROR(INDEX(Summary!$O:$O,$AH278),0)/30,0))</f>
        <v>453</v>
      </c>
      <c r="S278">
        <f t="shared" si="42"/>
        <v>0</v>
      </c>
      <c r="T278" s="2">
        <f t="array" ref="T278">IF($S278=1,IFERROR(INDEX(Summary!$O:$O,$AH278),0),0)</f>
        <v>0</v>
      </c>
      <c r="U278" s="2">
        <f t="array" ref="U278">IF($S278=1,IFERROR(INDEX(Summary!$AT:$AT,$AH278),0),0)</f>
        <v>0</v>
      </c>
      <c r="V278" s="2">
        <f t="shared" si="43"/>
        <v>0</v>
      </c>
      <c r="W278" s="2">
        <f t="array" ref="W278">IF($S278=1,IFERROR(INDEX(Summary!$AZ:$AZ,$AH278),0),0)</f>
        <v>0</v>
      </c>
      <c r="X278" s="3">
        <f t="array" ref="X278">IF($S278=1,IFERROR(INDEX(Summary!$BA:$BA,$AH278),0),0)</f>
        <v>0</v>
      </c>
      <c r="Y278" s="2">
        <f t="array" ref="Y278">IF($S278=1,IFERROR(INDEX(Summary!$G:$G,$AH278),0),0)</f>
        <v>0</v>
      </c>
      <c r="Z278" s="2">
        <f t="array" ref="Z278">IF($S278=1,IFERROR(INDEX(Summary!$H:$H,$AH278),0),0)</f>
        <v>0</v>
      </c>
      <c r="AA278" s="2">
        <f t="array" ref="AA278">IF($S278=1,IFERROR(INDEX(Summary!$I:$I,$AH278),0),0)</f>
        <v>0</v>
      </c>
      <c r="AB278" s="2">
        <f t="array" ref="AB278">IF($S278=1,IFERROR(INDEX(Summary!$J:$J,$AH278),0),0)</f>
        <v>0</v>
      </c>
      <c r="AC278" s="2">
        <f t="array" ref="AC278">IF($S278=1,IFERROR(INDEX(Summary!$K:$K,$AH278),0),0)</f>
        <v>0</v>
      </c>
      <c r="AD278" s="2">
        <f t="array" ref="AD278">IF($S278=1,IFERROR(INDEX(Summary!$L:$L,$AH278),0),0)</f>
        <v>0</v>
      </c>
      <c r="AE278" s="2">
        <f t="array" ref="AE278">IF($S278=1,IFERROR(INDEX(Summary!$M:$M,$AH278),0),0)</f>
        <v>0</v>
      </c>
      <c r="AF278" s="2">
        <f t="array" ref="AF278">IF($S278=1,IFERROR(INDEX(Summary!$N:$N,$AH278),0),0)</f>
        <v>0</v>
      </c>
      <c r="AG278">
        <f t="array" ref="AG278">IF($A278="","",IFERROR(INDEX(Summary!$BB:$BB,$AH278),0))</f>
        <v>5</v>
      </c>
      <c r="AH278">
        <f t="shared" si="44"/>
        <v>12</v>
      </c>
    </row>
    <row r="279" spans="1:34" hidden="1">
      <c r="A279" t="str">
        <f t="array" ref="A279">IFERROR(INDEX(Summary!$D:$D,$AH279)&amp;"","")</f>
        <v>FG01046</v>
      </c>
      <c r="B279" t="str">
        <f t="array" ref="B279">IF($A279="","",INDEX(Summary!$E:$E,$AH279))</f>
        <v>High Protein atta - 1kg</v>
      </c>
      <c r="C279" t="str">
        <f t="array" ref="C279">IF($A279="","",INDEX(Summary!$B:$B,$AH279))</f>
        <v>Atta</v>
      </c>
      <c r="D279" t="str">
        <f t="array" ref="D279">IF($A279="","",INDEX(Summary!$C:$C,$AH279))</f>
        <v>C6</v>
      </c>
      <c r="E279">
        <f t="array" ref="E279">IF($A279="","",INDEX(Summary!$F:$F,$AH279))</f>
        <v>1</v>
      </c>
      <c r="F279" t="str">
        <f t="array" ref="F279">IF($A279="","",INDEX(Summary!$BC:$BC,$AH279)&amp;"")</f>
        <v>P3 – Normal</v>
      </c>
      <c r="G279">
        <f t="shared" si="36"/>
        <v>3</v>
      </c>
      <c r="H279">
        <f t="shared" si="37"/>
        <v>0</v>
      </c>
      <c r="I279" t="str">
        <f t="array" ref="I279">IF($A279="","",IF(IFERROR(INDEX(Summary!$BA:$BA,$AH279),0)&lt;1,"Under 1 day",IF(INDEX(Summary!$BA:$BA,$AH279)&lt;3,"1-3 days",IF(INDEX(Summary!$BA:$BA,$AH279)&lt;7,"3-7 days","7+ days"))))</f>
        <v>7+ days</v>
      </c>
      <c r="J279" t="str">
        <f t="array" ref="J279">IF($A279="","",IF(IFERROR(INDEX(Summary!$AX:$AX,$AH279),0)&lt;0.25,"0-25%",IF(INDEX(Summary!$AX:$AX,$AH279)&lt;0.5,"25-50%",IF(INDEX(Summary!$AX:$AX,$AH279)&lt;0.75,"50-75%","75-100%"))))</f>
        <v>75-100%</v>
      </c>
      <c r="K279" t="str">
        <f t="array" ref="K279">IF($A279="","",INDEX(Summary!$AY:$AY,$AH279)&amp;"")</f>
        <v>WIP</v>
      </c>
      <c r="L279" s="1">
        <f>IF($A279="","",Summary!$P$2+MOD(ROW()-2,30))</f>
        <v>46234</v>
      </c>
      <c r="M279">
        <f t="shared" si="38"/>
        <v>8</v>
      </c>
      <c r="N279">
        <f t="shared" si="39"/>
        <v>31</v>
      </c>
      <c r="O279" t="str">
        <f t="shared" si="40"/>
        <v>Jul-2026</v>
      </c>
      <c r="P279">
        <f t="shared" ca="1" si="41"/>
        <v>1</v>
      </c>
      <c r="Q279" s="2">
        <f t="array" ref="Q279">IF($A279="",0,IFERROR(INDEX(Summary!$P$3:$AS$67,$AH279-2,$M279),0))</f>
        <v>0</v>
      </c>
      <c r="R279" s="2">
        <f t="array" ref="R279">IF($A279="",0,ROUND(IFERROR(INDEX(Summary!$O:$O,$AH279),0)/30,0))</f>
        <v>453</v>
      </c>
      <c r="S279">
        <f t="shared" si="42"/>
        <v>0</v>
      </c>
      <c r="T279" s="2">
        <f t="array" ref="T279">IF($S279=1,IFERROR(INDEX(Summary!$O:$O,$AH279),0),0)</f>
        <v>0</v>
      </c>
      <c r="U279" s="2">
        <f t="array" ref="U279">IF($S279=1,IFERROR(INDEX(Summary!$AT:$AT,$AH279),0),0)</f>
        <v>0</v>
      </c>
      <c r="V279" s="2">
        <f t="shared" si="43"/>
        <v>0</v>
      </c>
      <c r="W279" s="2">
        <f t="array" ref="W279">IF($S279=1,IFERROR(INDEX(Summary!$AZ:$AZ,$AH279),0),0)</f>
        <v>0</v>
      </c>
      <c r="X279" s="3">
        <f t="array" ref="X279">IF($S279=1,IFERROR(INDEX(Summary!$BA:$BA,$AH279),0),0)</f>
        <v>0</v>
      </c>
      <c r="Y279" s="2">
        <f t="array" ref="Y279">IF($S279=1,IFERROR(INDEX(Summary!$G:$G,$AH279),0),0)</f>
        <v>0</v>
      </c>
      <c r="Z279" s="2">
        <f t="array" ref="Z279">IF($S279=1,IFERROR(INDEX(Summary!$H:$H,$AH279),0),0)</f>
        <v>0</v>
      </c>
      <c r="AA279" s="2">
        <f t="array" ref="AA279">IF($S279=1,IFERROR(INDEX(Summary!$I:$I,$AH279),0),0)</f>
        <v>0</v>
      </c>
      <c r="AB279" s="2">
        <f t="array" ref="AB279">IF($S279=1,IFERROR(INDEX(Summary!$J:$J,$AH279),0),0)</f>
        <v>0</v>
      </c>
      <c r="AC279" s="2">
        <f t="array" ref="AC279">IF($S279=1,IFERROR(INDEX(Summary!$K:$K,$AH279),0),0)</f>
        <v>0</v>
      </c>
      <c r="AD279" s="2">
        <f t="array" ref="AD279">IF($S279=1,IFERROR(INDEX(Summary!$L:$L,$AH279),0),0)</f>
        <v>0</v>
      </c>
      <c r="AE279" s="2">
        <f t="array" ref="AE279">IF($S279=1,IFERROR(INDEX(Summary!$M:$M,$AH279),0),0)</f>
        <v>0</v>
      </c>
      <c r="AF279" s="2">
        <f t="array" ref="AF279">IF($S279=1,IFERROR(INDEX(Summary!$N:$N,$AH279),0),0)</f>
        <v>0</v>
      </c>
      <c r="AG279">
        <f t="array" ref="AG279">IF($A279="","",IFERROR(INDEX(Summary!$BB:$BB,$AH279),0))</f>
        <v>5</v>
      </c>
      <c r="AH279">
        <f t="shared" si="44"/>
        <v>12</v>
      </c>
    </row>
    <row r="280" spans="1:34" hidden="1">
      <c r="A280" t="str">
        <f t="array" ref="A280">IFERROR(INDEX(Summary!$D:$D,$AH280)&amp;"","")</f>
        <v>FG01046</v>
      </c>
      <c r="B280" t="str">
        <f t="array" ref="B280">IF($A280="","",INDEX(Summary!$E:$E,$AH280))</f>
        <v>High Protein atta - 1kg</v>
      </c>
      <c r="C280" t="str">
        <f t="array" ref="C280">IF($A280="","",INDEX(Summary!$B:$B,$AH280))</f>
        <v>Atta</v>
      </c>
      <c r="D280" t="str">
        <f t="array" ref="D280">IF($A280="","",INDEX(Summary!$C:$C,$AH280))</f>
        <v>C6</v>
      </c>
      <c r="E280">
        <f t="array" ref="E280">IF($A280="","",INDEX(Summary!$F:$F,$AH280))</f>
        <v>1</v>
      </c>
      <c r="F280" t="str">
        <f t="array" ref="F280">IF($A280="","",INDEX(Summary!$BC:$BC,$AH280)&amp;"")</f>
        <v>P3 – Normal</v>
      </c>
      <c r="G280">
        <f t="shared" si="36"/>
        <v>3</v>
      </c>
      <c r="H280">
        <f t="shared" si="37"/>
        <v>0</v>
      </c>
      <c r="I280" t="str">
        <f t="array" ref="I280">IF($A280="","",IF(IFERROR(INDEX(Summary!$BA:$BA,$AH280),0)&lt;1,"Under 1 day",IF(INDEX(Summary!$BA:$BA,$AH280)&lt;3,"1-3 days",IF(INDEX(Summary!$BA:$BA,$AH280)&lt;7,"3-7 days","7+ days"))))</f>
        <v>7+ days</v>
      </c>
      <c r="J280" t="str">
        <f t="array" ref="J280">IF($A280="","",IF(IFERROR(INDEX(Summary!$AX:$AX,$AH280),0)&lt;0.25,"0-25%",IF(INDEX(Summary!$AX:$AX,$AH280)&lt;0.5,"25-50%",IF(INDEX(Summary!$AX:$AX,$AH280)&lt;0.75,"50-75%","75-100%"))))</f>
        <v>75-100%</v>
      </c>
      <c r="K280" t="str">
        <f t="array" ref="K280">IF($A280="","",INDEX(Summary!$AY:$AY,$AH280)&amp;"")</f>
        <v>WIP</v>
      </c>
      <c r="L280" s="1">
        <f>IF($A280="","",Summary!$P$2+MOD(ROW()-2,30))</f>
        <v>46235</v>
      </c>
      <c r="M280">
        <f t="shared" si="38"/>
        <v>9</v>
      </c>
      <c r="N280">
        <f t="shared" si="39"/>
        <v>1</v>
      </c>
      <c r="O280" t="str">
        <f t="shared" si="40"/>
        <v>Aug-2026</v>
      </c>
      <c r="P280">
        <f t="shared" ca="1" si="41"/>
        <v>1</v>
      </c>
      <c r="Q280" s="2">
        <f t="array" ref="Q280">IF($A280="",0,IFERROR(INDEX(Summary!$P$3:$AS$67,$AH280-2,$M280),0))</f>
        <v>0</v>
      </c>
      <c r="R280" s="2">
        <f t="array" ref="R280">IF($A280="",0,ROUND(IFERROR(INDEX(Summary!$O:$O,$AH280),0)/30,0))</f>
        <v>453</v>
      </c>
      <c r="S280">
        <f t="shared" si="42"/>
        <v>0</v>
      </c>
      <c r="T280" s="2">
        <f t="array" ref="T280">IF($S280=1,IFERROR(INDEX(Summary!$O:$O,$AH280),0),0)</f>
        <v>0</v>
      </c>
      <c r="U280" s="2">
        <f t="array" ref="U280">IF($S280=1,IFERROR(INDEX(Summary!$AT:$AT,$AH280),0),0)</f>
        <v>0</v>
      </c>
      <c r="V280" s="2">
        <f t="shared" si="43"/>
        <v>0</v>
      </c>
      <c r="W280" s="2">
        <f t="array" ref="W280">IF($S280=1,IFERROR(INDEX(Summary!$AZ:$AZ,$AH280),0),0)</f>
        <v>0</v>
      </c>
      <c r="X280" s="3">
        <f t="array" ref="X280">IF($S280=1,IFERROR(INDEX(Summary!$BA:$BA,$AH280),0),0)</f>
        <v>0</v>
      </c>
      <c r="Y280" s="2">
        <f t="array" ref="Y280">IF($S280=1,IFERROR(INDEX(Summary!$G:$G,$AH280),0),0)</f>
        <v>0</v>
      </c>
      <c r="Z280" s="2">
        <f t="array" ref="Z280">IF($S280=1,IFERROR(INDEX(Summary!$H:$H,$AH280),0),0)</f>
        <v>0</v>
      </c>
      <c r="AA280" s="2">
        <f t="array" ref="AA280">IF($S280=1,IFERROR(INDEX(Summary!$I:$I,$AH280),0),0)</f>
        <v>0</v>
      </c>
      <c r="AB280" s="2">
        <f t="array" ref="AB280">IF($S280=1,IFERROR(INDEX(Summary!$J:$J,$AH280),0),0)</f>
        <v>0</v>
      </c>
      <c r="AC280" s="2">
        <f t="array" ref="AC280">IF($S280=1,IFERROR(INDEX(Summary!$K:$K,$AH280),0),0)</f>
        <v>0</v>
      </c>
      <c r="AD280" s="2">
        <f t="array" ref="AD280">IF($S280=1,IFERROR(INDEX(Summary!$L:$L,$AH280),0),0)</f>
        <v>0</v>
      </c>
      <c r="AE280" s="2">
        <f t="array" ref="AE280">IF($S280=1,IFERROR(INDEX(Summary!$M:$M,$AH280),0),0)</f>
        <v>0</v>
      </c>
      <c r="AF280" s="2">
        <f t="array" ref="AF280">IF($S280=1,IFERROR(INDEX(Summary!$N:$N,$AH280),0),0)</f>
        <v>0</v>
      </c>
      <c r="AG280">
        <f t="array" ref="AG280">IF($A280="","",IFERROR(INDEX(Summary!$BB:$BB,$AH280),0))</f>
        <v>5</v>
      </c>
      <c r="AH280">
        <f t="shared" si="44"/>
        <v>12</v>
      </c>
    </row>
    <row r="281" spans="1:34" hidden="1">
      <c r="A281" t="str">
        <f t="array" ref="A281">IFERROR(INDEX(Summary!$D:$D,$AH281)&amp;"","")</f>
        <v>FG01046</v>
      </c>
      <c r="B281" t="str">
        <f t="array" ref="B281">IF($A281="","",INDEX(Summary!$E:$E,$AH281))</f>
        <v>High Protein atta - 1kg</v>
      </c>
      <c r="C281" t="str">
        <f t="array" ref="C281">IF($A281="","",INDEX(Summary!$B:$B,$AH281))</f>
        <v>Atta</v>
      </c>
      <c r="D281" t="str">
        <f t="array" ref="D281">IF($A281="","",INDEX(Summary!$C:$C,$AH281))</f>
        <v>C6</v>
      </c>
      <c r="E281">
        <f t="array" ref="E281">IF($A281="","",INDEX(Summary!$F:$F,$AH281))</f>
        <v>1</v>
      </c>
      <c r="F281" t="str">
        <f t="array" ref="F281">IF($A281="","",INDEX(Summary!$BC:$BC,$AH281)&amp;"")</f>
        <v>P3 – Normal</v>
      </c>
      <c r="G281">
        <f t="shared" si="36"/>
        <v>3</v>
      </c>
      <c r="H281">
        <f t="shared" si="37"/>
        <v>0</v>
      </c>
      <c r="I281" t="str">
        <f t="array" ref="I281">IF($A281="","",IF(IFERROR(INDEX(Summary!$BA:$BA,$AH281),0)&lt;1,"Under 1 day",IF(INDEX(Summary!$BA:$BA,$AH281)&lt;3,"1-3 days",IF(INDEX(Summary!$BA:$BA,$AH281)&lt;7,"3-7 days","7+ days"))))</f>
        <v>7+ days</v>
      </c>
      <c r="J281" t="str">
        <f t="array" ref="J281">IF($A281="","",IF(IFERROR(INDEX(Summary!$AX:$AX,$AH281),0)&lt;0.25,"0-25%",IF(INDEX(Summary!$AX:$AX,$AH281)&lt;0.5,"25-50%",IF(INDEX(Summary!$AX:$AX,$AH281)&lt;0.75,"50-75%","75-100%"))))</f>
        <v>75-100%</v>
      </c>
      <c r="K281" t="str">
        <f t="array" ref="K281">IF($A281="","",INDEX(Summary!$AY:$AY,$AH281)&amp;"")</f>
        <v>WIP</v>
      </c>
      <c r="L281" s="1">
        <f>IF($A281="","",Summary!$P$2+MOD(ROW()-2,30))</f>
        <v>46236</v>
      </c>
      <c r="M281">
        <f t="shared" si="38"/>
        <v>10</v>
      </c>
      <c r="N281">
        <f t="shared" si="39"/>
        <v>2</v>
      </c>
      <c r="O281" t="str">
        <f t="shared" si="40"/>
        <v>Aug-2026</v>
      </c>
      <c r="P281">
        <f t="shared" ca="1" si="41"/>
        <v>1</v>
      </c>
      <c r="Q281" s="2">
        <f t="array" ref="Q281">IF($A281="",0,IFERROR(INDEX(Summary!$P$3:$AS$67,$AH281-2,$M281),0))</f>
        <v>0</v>
      </c>
      <c r="R281" s="2">
        <f t="array" ref="R281">IF($A281="",0,ROUND(IFERROR(INDEX(Summary!$O:$O,$AH281),0)/30,0))</f>
        <v>453</v>
      </c>
      <c r="S281">
        <f t="shared" si="42"/>
        <v>0</v>
      </c>
      <c r="T281" s="2">
        <f t="array" ref="T281">IF($S281=1,IFERROR(INDEX(Summary!$O:$O,$AH281),0),0)</f>
        <v>0</v>
      </c>
      <c r="U281" s="2">
        <f t="array" ref="U281">IF($S281=1,IFERROR(INDEX(Summary!$AT:$AT,$AH281),0),0)</f>
        <v>0</v>
      </c>
      <c r="V281" s="2">
        <f t="shared" si="43"/>
        <v>0</v>
      </c>
      <c r="W281" s="2">
        <f t="array" ref="W281">IF($S281=1,IFERROR(INDEX(Summary!$AZ:$AZ,$AH281),0),0)</f>
        <v>0</v>
      </c>
      <c r="X281" s="3">
        <f t="array" ref="X281">IF($S281=1,IFERROR(INDEX(Summary!$BA:$BA,$AH281),0),0)</f>
        <v>0</v>
      </c>
      <c r="Y281" s="2">
        <f t="array" ref="Y281">IF($S281=1,IFERROR(INDEX(Summary!$G:$G,$AH281),0),0)</f>
        <v>0</v>
      </c>
      <c r="Z281" s="2">
        <f t="array" ref="Z281">IF($S281=1,IFERROR(INDEX(Summary!$H:$H,$AH281),0),0)</f>
        <v>0</v>
      </c>
      <c r="AA281" s="2">
        <f t="array" ref="AA281">IF($S281=1,IFERROR(INDEX(Summary!$I:$I,$AH281),0),0)</f>
        <v>0</v>
      </c>
      <c r="AB281" s="2">
        <f t="array" ref="AB281">IF($S281=1,IFERROR(INDEX(Summary!$J:$J,$AH281),0),0)</f>
        <v>0</v>
      </c>
      <c r="AC281" s="2">
        <f t="array" ref="AC281">IF($S281=1,IFERROR(INDEX(Summary!$K:$K,$AH281),0),0)</f>
        <v>0</v>
      </c>
      <c r="AD281" s="2">
        <f t="array" ref="AD281">IF($S281=1,IFERROR(INDEX(Summary!$L:$L,$AH281),0),0)</f>
        <v>0</v>
      </c>
      <c r="AE281" s="2">
        <f t="array" ref="AE281">IF($S281=1,IFERROR(INDEX(Summary!$M:$M,$AH281),0),0)</f>
        <v>0</v>
      </c>
      <c r="AF281" s="2">
        <f t="array" ref="AF281">IF($S281=1,IFERROR(INDEX(Summary!$N:$N,$AH281),0),0)</f>
        <v>0</v>
      </c>
      <c r="AG281">
        <f t="array" ref="AG281">IF($A281="","",IFERROR(INDEX(Summary!$BB:$BB,$AH281),0))</f>
        <v>5</v>
      </c>
      <c r="AH281">
        <f t="shared" si="44"/>
        <v>12</v>
      </c>
    </row>
    <row r="282" spans="1:34" hidden="1">
      <c r="A282" t="str">
        <f t="array" ref="A282">IFERROR(INDEX(Summary!$D:$D,$AH282)&amp;"","")</f>
        <v>FG01046</v>
      </c>
      <c r="B282" t="str">
        <f t="array" ref="B282">IF($A282="","",INDEX(Summary!$E:$E,$AH282))</f>
        <v>High Protein atta - 1kg</v>
      </c>
      <c r="C282" t="str">
        <f t="array" ref="C282">IF($A282="","",INDEX(Summary!$B:$B,$AH282))</f>
        <v>Atta</v>
      </c>
      <c r="D282" t="str">
        <f t="array" ref="D282">IF($A282="","",INDEX(Summary!$C:$C,$AH282))</f>
        <v>C6</v>
      </c>
      <c r="E282">
        <f t="array" ref="E282">IF($A282="","",INDEX(Summary!$F:$F,$AH282))</f>
        <v>1</v>
      </c>
      <c r="F282" t="str">
        <f t="array" ref="F282">IF($A282="","",INDEX(Summary!$BC:$BC,$AH282)&amp;"")</f>
        <v>P3 – Normal</v>
      </c>
      <c r="G282">
        <f t="shared" si="36"/>
        <v>3</v>
      </c>
      <c r="H282">
        <f t="shared" si="37"/>
        <v>0</v>
      </c>
      <c r="I282" t="str">
        <f t="array" ref="I282">IF($A282="","",IF(IFERROR(INDEX(Summary!$BA:$BA,$AH282),0)&lt;1,"Under 1 day",IF(INDEX(Summary!$BA:$BA,$AH282)&lt;3,"1-3 days",IF(INDEX(Summary!$BA:$BA,$AH282)&lt;7,"3-7 days","7+ days"))))</f>
        <v>7+ days</v>
      </c>
      <c r="J282" t="str">
        <f t="array" ref="J282">IF($A282="","",IF(IFERROR(INDEX(Summary!$AX:$AX,$AH282),0)&lt;0.25,"0-25%",IF(INDEX(Summary!$AX:$AX,$AH282)&lt;0.5,"25-50%",IF(INDEX(Summary!$AX:$AX,$AH282)&lt;0.75,"50-75%","75-100%"))))</f>
        <v>75-100%</v>
      </c>
      <c r="K282" t="str">
        <f t="array" ref="K282">IF($A282="","",INDEX(Summary!$AY:$AY,$AH282)&amp;"")</f>
        <v>WIP</v>
      </c>
      <c r="L282" s="1">
        <f>IF($A282="","",Summary!$P$2+MOD(ROW()-2,30))</f>
        <v>46237</v>
      </c>
      <c r="M282">
        <f t="shared" si="38"/>
        <v>11</v>
      </c>
      <c r="N282">
        <f t="shared" si="39"/>
        <v>3</v>
      </c>
      <c r="O282" t="str">
        <f t="shared" si="40"/>
        <v>Aug-2026</v>
      </c>
      <c r="P282">
        <f t="shared" ca="1" si="41"/>
        <v>1</v>
      </c>
      <c r="Q282" s="2">
        <f t="array" ref="Q282">IF($A282="",0,IFERROR(INDEX(Summary!$P$3:$AS$67,$AH282-2,$M282),0))</f>
        <v>0</v>
      </c>
      <c r="R282" s="2">
        <f t="array" ref="R282">IF($A282="",0,ROUND(IFERROR(INDEX(Summary!$O:$O,$AH282),0)/30,0))</f>
        <v>453</v>
      </c>
      <c r="S282">
        <f t="shared" si="42"/>
        <v>0</v>
      </c>
      <c r="T282" s="2">
        <f t="array" ref="T282">IF($S282=1,IFERROR(INDEX(Summary!$O:$O,$AH282),0),0)</f>
        <v>0</v>
      </c>
      <c r="U282" s="2">
        <f t="array" ref="U282">IF($S282=1,IFERROR(INDEX(Summary!$AT:$AT,$AH282),0),0)</f>
        <v>0</v>
      </c>
      <c r="V282" s="2">
        <f t="shared" si="43"/>
        <v>0</v>
      </c>
      <c r="W282" s="2">
        <f t="array" ref="W282">IF($S282=1,IFERROR(INDEX(Summary!$AZ:$AZ,$AH282),0),0)</f>
        <v>0</v>
      </c>
      <c r="X282" s="3">
        <f t="array" ref="X282">IF($S282=1,IFERROR(INDEX(Summary!$BA:$BA,$AH282),0),0)</f>
        <v>0</v>
      </c>
      <c r="Y282" s="2">
        <f t="array" ref="Y282">IF($S282=1,IFERROR(INDEX(Summary!$G:$G,$AH282),0),0)</f>
        <v>0</v>
      </c>
      <c r="Z282" s="2">
        <f t="array" ref="Z282">IF($S282=1,IFERROR(INDEX(Summary!$H:$H,$AH282),0),0)</f>
        <v>0</v>
      </c>
      <c r="AA282" s="2">
        <f t="array" ref="AA282">IF($S282=1,IFERROR(INDEX(Summary!$I:$I,$AH282),0),0)</f>
        <v>0</v>
      </c>
      <c r="AB282" s="2">
        <f t="array" ref="AB282">IF($S282=1,IFERROR(INDEX(Summary!$J:$J,$AH282),0),0)</f>
        <v>0</v>
      </c>
      <c r="AC282" s="2">
        <f t="array" ref="AC282">IF($S282=1,IFERROR(INDEX(Summary!$K:$K,$AH282),0),0)</f>
        <v>0</v>
      </c>
      <c r="AD282" s="2">
        <f t="array" ref="AD282">IF($S282=1,IFERROR(INDEX(Summary!$L:$L,$AH282),0),0)</f>
        <v>0</v>
      </c>
      <c r="AE282" s="2">
        <f t="array" ref="AE282">IF($S282=1,IFERROR(INDEX(Summary!$M:$M,$AH282),0),0)</f>
        <v>0</v>
      </c>
      <c r="AF282" s="2">
        <f t="array" ref="AF282">IF($S282=1,IFERROR(INDEX(Summary!$N:$N,$AH282),0),0)</f>
        <v>0</v>
      </c>
      <c r="AG282">
        <f t="array" ref="AG282">IF($A282="","",IFERROR(INDEX(Summary!$BB:$BB,$AH282),0))</f>
        <v>5</v>
      </c>
      <c r="AH282">
        <f t="shared" si="44"/>
        <v>12</v>
      </c>
    </row>
    <row r="283" spans="1:34" hidden="1">
      <c r="A283" t="str">
        <f t="array" ref="A283">IFERROR(INDEX(Summary!$D:$D,$AH283)&amp;"","")</f>
        <v>FG01046</v>
      </c>
      <c r="B283" t="str">
        <f t="array" ref="B283">IF($A283="","",INDEX(Summary!$E:$E,$AH283))</f>
        <v>High Protein atta - 1kg</v>
      </c>
      <c r="C283" t="str">
        <f t="array" ref="C283">IF($A283="","",INDEX(Summary!$B:$B,$AH283))</f>
        <v>Atta</v>
      </c>
      <c r="D283" t="str">
        <f t="array" ref="D283">IF($A283="","",INDEX(Summary!$C:$C,$AH283))</f>
        <v>C6</v>
      </c>
      <c r="E283">
        <f t="array" ref="E283">IF($A283="","",INDEX(Summary!$F:$F,$AH283))</f>
        <v>1</v>
      </c>
      <c r="F283" t="str">
        <f t="array" ref="F283">IF($A283="","",INDEX(Summary!$BC:$BC,$AH283)&amp;"")</f>
        <v>P3 – Normal</v>
      </c>
      <c r="G283">
        <f t="shared" si="36"/>
        <v>3</v>
      </c>
      <c r="H283">
        <f t="shared" si="37"/>
        <v>0</v>
      </c>
      <c r="I283" t="str">
        <f t="array" ref="I283">IF($A283="","",IF(IFERROR(INDEX(Summary!$BA:$BA,$AH283),0)&lt;1,"Under 1 day",IF(INDEX(Summary!$BA:$BA,$AH283)&lt;3,"1-3 days",IF(INDEX(Summary!$BA:$BA,$AH283)&lt;7,"3-7 days","7+ days"))))</f>
        <v>7+ days</v>
      </c>
      <c r="J283" t="str">
        <f t="array" ref="J283">IF($A283="","",IF(IFERROR(INDEX(Summary!$AX:$AX,$AH283),0)&lt;0.25,"0-25%",IF(INDEX(Summary!$AX:$AX,$AH283)&lt;0.5,"25-50%",IF(INDEX(Summary!$AX:$AX,$AH283)&lt;0.75,"50-75%","75-100%"))))</f>
        <v>75-100%</v>
      </c>
      <c r="K283" t="str">
        <f t="array" ref="K283">IF($A283="","",INDEX(Summary!$AY:$AY,$AH283)&amp;"")</f>
        <v>WIP</v>
      </c>
      <c r="L283" s="1">
        <f>IF($A283="","",Summary!$P$2+MOD(ROW()-2,30))</f>
        <v>46238</v>
      </c>
      <c r="M283">
        <f t="shared" si="38"/>
        <v>12</v>
      </c>
      <c r="N283">
        <f t="shared" si="39"/>
        <v>4</v>
      </c>
      <c r="O283" t="str">
        <f t="shared" si="40"/>
        <v>Aug-2026</v>
      </c>
      <c r="P283">
        <f t="shared" ca="1" si="41"/>
        <v>1</v>
      </c>
      <c r="Q283" s="2">
        <f t="array" ref="Q283">IF($A283="",0,IFERROR(INDEX(Summary!$P$3:$AS$67,$AH283-2,$M283),0))</f>
        <v>0</v>
      </c>
      <c r="R283" s="2">
        <f t="array" ref="R283">IF($A283="",0,ROUND(IFERROR(INDEX(Summary!$O:$O,$AH283),0)/30,0))</f>
        <v>453</v>
      </c>
      <c r="S283">
        <f t="shared" si="42"/>
        <v>0</v>
      </c>
      <c r="T283" s="2">
        <f t="array" ref="T283">IF($S283=1,IFERROR(INDEX(Summary!$O:$O,$AH283),0),0)</f>
        <v>0</v>
      </c>
      <c r="U283" s="2">
        <f t="array" ref="U283">IF($S283=1,IFERROR(INDEX(Summary!$AT:$AT,$AH283),0),0)</f>
        <v>0</v>
      </c>
      <c r="V283" s="2">
        <f t="shared" si="43"/>
        <v>0</v>
      </c>
      <c r="W283" s="2">
        <f t="array" ref="W283">IF($S283=1,IFERROR(INDEX(Summary!$AZ:$AZ,$AH283),0),0)</f>
        <v>0</v>
      </c>
      <c r="X283" s="3">
        <f t="array" ref="X283">IF($S283=1,IFERROR(INDEX(Summary!$BA:$BA,$AH283),0),0)</f>
        <v>0</v>
      </c>
      <c r="Y283" s="2">
        <f t="array" ref="Y283">IF($S283=1,IFERROR(INDEX(Summary!$G:$G,$AH283),0),0)</f>
        <v>0</v>
      </c>
      <c r="Z283" s="2">
        <f t="array" ref="Z283">IF($S283=1,IFERROR(INDEX(Summary!$H:$H,$AH283),0),0)</f>
        <v>0</v>
      </c>
      <c r="AA283" s="2">
        <f t="array" ref="AA283">IF($S283=1,IFERROR(INDEX(Summary!$I:$I,$AH283),0),0)</f>
        <v>0</v>
      </c>
      <c r="AB283" s="2">
        <f t="array" ref="AB283">IF($S283=1,IFERROR(INDEX(Summary!$J:$J,$AH283),0),0)</f>
        <v>0</v>
      </c>
      <c r="AC283" s="2">
        <f t="array" ref="AC283">IF($S283=1,IFERROR(INDEX(Summary!$K:$K,$AH283),0),0)</f>
        <v>0</v>
      </c>
      <c r="AD283" s="2">
        <f t="array" ref="AD283">IF($S283=1,IFERROR(INDEX(Summary!$L:$L,$AH283),0),0)</f>
        <v>0</v>
      </c>
      <c r="AE283" s="2">
        <f t="array" ref="AE283">IF($S283=1,IFERROR(INDEX(Summary!$M:$M,$AH283),0),0)</f>
        <v>0</v>
      </c>
      <c r="AF283" s="2">
        <f t="array" ref="AF283">IF($S283=1,IFERROR(INDEX(Summary!$N:$N,$AH283),0),0)</f>
        <v>0</v>
      </c>
      <c r="AG283">
        <f t="array" ref="AG283">IF($A283="","",IFERROR(INDEX(Summary!$BB:$BB,$AH283),0))</f>
        <v>5</v>
      </c>
      <c r="AH283">
        <f t="shared" si="44"/>
        <v>12</v>
      </c>
    </row>
    <row r="284" spans="1:34" hidden="1">
      <c r="A284" t="str">
        <f t="array" ref="A284">IFERROR(INDEX(Summary!$D:$D,$AH284)&amp;"","")</f>
        <v>FG01046</v>
      </c>
      <c r="B284" t="str">
        <f t="array" ref="B284">IF($A284="","",INDEX(Summary!$E:$E,$AH284))</f>
        <v>High Protein atta - 1kg</v>
      </c>
      <c r="C284" t="str">
        <f t="array" ref="C284">IF($A284="","",INDEX(Summary!$B:$B,$AH284))</f>
        <v>Atta</v>
      </c>
      <c r="D284" t="str">
        <f t="array" ref="D284">IF($A284="","",INDEX(Summary!$C:$C,$AH284))</f>
        <v>C6</v>
      </c>
      <c r="E284">
        <f t="array" ref="E284">IF($A284="","",INDEX(Summary!$F:$F,$AH284))</f>
        <v>1</v>
      </c>
      <c r="F284" t="str">
        <f t="array" ref="F284">IF($A284="","",INDEX(Summary!$BC:$BC,$AH284)&amp;"")</f>
        <v>P3 – Normal</v>
      </c>
      <c r="G284">
        <f t="shared" si="36"/>
        <v>3</v>
      </c>
      <c r="H284">
        <f t="shared" si="37"/>
        <v>0</v>
      </c>
      <c r="I284" t="str">
        <f t="array" ref="I284">IF($A284="","",IF(IFERROR(INDEX(Summary!$BA:$BA,$AH284),0)&lt;1,"Under 1 day",IF(INDEX(Summary!$BA:$BA,$AH284)&lt;3,"1-3 days",IF(INDEX(Summary!$BA:$BA,$AH284)&lt;7,"3-7 days","7+ days"))))</f>
        <v>7+ days</v>
      </c>
      <c r="J284" t="str">
        <f t="array" ref="J284">IF($A284="","",IF(IFERROR(INDEX(Summary!$AX:$AX,$AH284),0)&lt;0.25,"0-25%",IF(INDEX(Summary!$AX:$AX,$AH284)&lt;0.5,"25-50%",IF(INDEX(Summary!$AX:$AX,$AH284)&lt;0.75,"50-75%","75-100%"))))</f>
        <v>75-100%</v>
      </c>
      <c r="K284" t="str">
        <f t="array" ref="K284">IF($A284="","",INDEX(Summary!$AY:$AY,$AH284)&amp;"")</f>
        <v>WIP</v>
      </c>
      <c r="L284" s="1">
        <f>IF($A284="","",Summary!$P$2+MOD(ROW()-2,30))</f>
        <v>46239</v>
      </c>
      <c r="M284">
        <f t="shared" si="38"/>
        <v>13</v>
      </c>
      <c r="N284">
        <f t="shared" si="39"/>
        <v>5</v>
      </c>
      <c r="O284" t="str">
        <f t="shared" si="40"/>
        <v>Aug-2026</v>
      </c>
      <c r="P284">
        <f t="shared" ca="1" si="41"/>
        <v>1</v>
      </c>
      <c r="Q284" s="2">
        <f t="array" ref="Q284">IF($A284="",0,IFERROR(INDEX(Summary!$P$3:$AS$67,$AH284-2,$M284),0))</f>
        <v>0</v>
      </c>
      <c r="R284" s="2">
        <f t="array" ref="R284">IF($A284="",0,ROUND(IFERROR(INDEX(Summary!$O:$O,$AH284),0)/30,0))</f>
        <v>453</v>
      </c>
      <c r="S284">
        <f t="shared" si="42"/>
        <v>0</v>
      </c>
      <c r="T284" s="2">
        <f t="array" ref="T284">IF($S284=1,IFERROR(INDEX(Summary!$O:$O,$AH284),0),0)</f>
        <v>0</v>
      </c>
      <c r="U284" s="2">
        <f t="array" ref="U284">IF($S284=1,IFERROR(INDEX(Summary!$AT:$AT,$AH284),0),0)</f>
        <v>0</v>
      </c>
      <c r="V284" s="2">
        <f t="shared" si="43"/>
        <v>0</v>
      </c>
      <c r="W284" s="2">
        <f t="array" ref="W284">IF($S284=1,IFERROR(INDEX(Summary!$AZ:$AZ,$AH284),0),0)</f>
        <v>0</v>
      </c>
      <c r="X284" s="3">
        <f t="array" ref="X284">IF($S284=1,IFERROR(INDEX(Summary!$BA:$BA,$AH284),0),0)</f>
        <v>0</v>
      </c>
      <c r="Y284" s="2">
        <f t="array" ref="Y284">IF($S284=1,IFERROR(INDEX(Summary!$G:$G,$AH284),0),0)</f>
        <v>0</v>
      </c>
      <c r="Z284" s="2">
        <f t="array" ref="Z284">IF($S284=1,IFERROR(INDEX(Summary!$H:$H,$AH284),0),0)</f>
        <v>0</v>
      </c>
      <c r="AA284" s="2">
        <f t="array" ref="AA284">IF($S284=1,IFERROR(INDEX(Summary!$I:$I,$AH284),0),0)</f>
        <v>0</v>
      </c>
      <c r="AB284" s="2">
        <f t="array" ref="AB284">IF($S284=1,IFERROR(INDEX(Summary!$J:$J,$AH284),0),0)</f>
        <v>0</v>
      </c>
      <c r="AC284" s="2">
        <f t="array" ref="AC284">IF($S284=1,IFERROR(INDEX(Summary!$K:$K,$AH284),0),0)</f>
        <v>0</v>
      </c>
      <c r="AD284" s="2">
        <f t="array" ref="AD284">IF($S284=1,IFERROR(INDEX(Summary!$L:$L,$AH284),0),0)</f>
        <v>0</v>
      </c>
      <c r="AE284" s="2">
        <f t="array" ref="AE284">IF($S284=1,IFERROR(INDEX(Summary!$M:$M,$AH284),0),0)</f>
        <v>0</v>
      </c>
      <c r="AF284" s="2">
        <f t="array" ref="AF284">IF($S284=1,IFERROR(INDEX(Summary!$N:$N,$AH284),0),0)</f>
        <v>0</v>
      </c>
      <c r="AG284">
        <f t="array" ref="AG284">IF($A284="","",IFERROR(INDEX(Summary!$BB:$BB,$AH284),0))</f>
        <v>5</v>
      </c>
      <c r="AH284">
        <f t="shared" si="44"/>
        <v>12</v>
      </c>
    </row>
    <row r="285" spans="1:34" hidden="1">
      <c r="A285" t="str">
        <f t="array" ref="A285">IFERROR(INDEX(Summary!$D:$D,$AH285)&amp;"","")</f>
        <v>FG01046</v>
      </c>
      <c r="B285" t="str">
        <f t="array" ref="B285">IF($A285="","",INDEX(Summary!$E:$E,$AH285))</f>
        <v>High Protein atta - 1kg</v>
      </c>
      <c r="C285" t="str">
        <f t="array" ref="C285">IF($A285="","",INDEX(Summary!$B:$B,$AH285))</f>
        <v>Atta</v>
      </c>
      <c r="D285" t="str">
        <f t="array" ref="D285">IF($A285="","",INDEX(Summary!$C:$C,$AH285))</f>
        <v>C6</v>
      </c>
      <c r="E285">
        <f t="array" ref="E285">IF($A285="","",INDEX(Summary!$F:$F,$AH285))</f>
        <v>1</v>
      </c>
      <c r="F285" t="str">
        <f t="array" ref="F285">IF($A285="","",INDEX(Summary!$BC:$BC,$AH285)&amp;"")</f>
        <v>P3 – Normal</v>
      </c>
      <c r="G285">
        <f t="shared" si="36"/>
        <v>3</v>
      </c>
      <c r="H285">
        <f t="shared" si="37"/>
        <v>0</v>
      </c>
      <c r="I285" t="str">
        <f t="array" ref="I285">IF($A285="","",IF(IFERROR(INDEX(Summary!$BA:$BA,$AH285),0)&lt;1,"Under 1 day",IF(INDEX(Summary!$BA:$BA,$AH285)&lt;3,"1-3 days",IF(INDEX(Summary!$BA:$BA,$AH285)&lt;7,"3-7 days","7+ days"))))</f>
        <v>7+ days</v>
      </c>
      <c r="J285" t="str">
        <f t="array" ref="J285">IF($A285="","",IF(IFERROR(INDEX(Summary!$AX:$AX,$AH285),0)&lt;0.25,"0-25%",IF(INDEX(Summary!$AX:$AX,$AH285)&lt;0.5,"25-50%",IF(INDEX(Summary!$AX:$AX,$AH285)&lt;0.75,"50-75%","75-100%"))))</f>
        <v>75-100%</v>
      </c>
      <c r="K285" t="str">
        <f t="array" ref="K285">IF($A285="","",INDEX(Summary!$AY:$AY,$AH285)&amp;"")</f>
        <v>WIP</v>
      </c>
      <c r="L285" s="1">
        <f>IF($A285="","",Summary!$P$2+MOD(ROW()-2,30))</f>
        <v>46240</v>
      </c>
      <c r="M285">
        <f t="shared" si="38"/>
        <v>14</v>
      </c>
      <c r="N285">
        <f t="shared" si="39"/>
        <v>6</v>
      </c>
      <c r="O285" t="str">
        <f t="shared" si="40"/>
        <v>Aug-2026</v>
      </c>
      <c r="P285">
        <f t="shared" ca="1" si="41"/>
        <v>1</v>
      </c>
      <c r="Q285" s="2">
        <f t="array" ref="Q285">IF($A285="",0,IFERROR(INDEX(Summary!$P$3:$AS$67,$AH285-2,$M285),0))</f>
        <v>4</v>
      </c>
      <c r="R285" s="2">
        <f t="array" ref="R285">IF($A285="",0,ROUND(IFERROR(INDEX(Summary!$O:$O,$AH285),0)/30,0))</f>
        <v>453</v>
      </c>
      <c r="S285">
        <f t="shared" si="42"/>
        <v>0</v>
      </c>
      <c r="T285" s="2">
        <f t="array" ref="T285">IF($S285=1,IFERROR(INDEX(Summary!$O:$O,$AH285),0),0)</f>
        <v>0</v>
      </c>
      <c r="U285" s="2">
        <f t="array" ref="U285">IF($S285=1,IFERROR(INDEX(Summary!$AT:$AT,$AH285),0),0)</f>
        <v>0</v>
      </c>
      <c r="V285" s="2">
        <f t="shared" si="43"/>
        <v>0</v>
      </c>
      <c r="W285" s="2">
        <f t="array" ref="W285">IF($S285=1,IFERROR(INDEX(Summary!$AZ:$AZ,$AH285),0),0)</f>
        <v>0</v>
      </c>
      <c r="X285" s="3">
        <f t="array" ref="X285">IF($S285=1,IFERROR(INDEX(Summary!$BA:$BA,$AH285),0),0)</f>
        <v>0</v>
      </c>
      <c r="Y285" s="2">
        <f t="array" ref="Y285">IF($S285=1,IFERROR(INDEX(Summary!$G:$G,$AH285),0),0)</f>
        <v>0</v>
      </c>
      <c r="Z285" s="2">
        <f t="array" ref="Z285">IF($S285=1,IFERROR(INDEX(Summary!$H:$H,$AH285),0),0)</f>
        <v>0</v>
      </c>
      <c r="AA285" s="2">
        <f t="array" ref="AA285">IF($S285=1,IFERROR(INDEX(Summary!$I:$I,$AH285),0),0)</f>
        <v>0</v>
      </c>
      <c r="AB285" s="2">
        <f t="array" ref="AB285">IF($S285=1,IFERROR(INDEX(Summary!$J:$J,$AH285),0),0)</f>
        <v>0</v>
      </c>
      <c r="AC285" s="2">
        <f t="array" ref="AC285">IF($S285=1,IFERROR(INDEX(Summary!$K:$K,$AH285),0),0)</f>
        <v>0</v>
      </c>
      <c r="AD285" s="2">
        <f t="array" ref="AD285">IF($S285=1,IFERROR(INDEX(Summary!$L:$L,$AH285),0),0)</f>
        <v>0</v>
      </c>
      <c r="AE285" s="2">
        <f t="array" ref="AE285">IF($S285=1,IFERROR(INDEX(Summary!$M:$M,$AH285),0),0)</f>
        <v>0</v>
      </c>
      <c r="AF285" s="2">
        <f t="array" ref="AF285">IF($S285=1,IFERROR(INDEX(Summary!$N:$N,$AH285),0),0)</f>
        <v>0</v>
      </c>
      <c r="AG285">
        <f t="array" ref="AG285">IF($A285="","",IFERROR(INDEX(Summary!$BB:$BB,$AH285),0))</f>
        <v>5</v>
      </c>
      <c r="AH285">
        <f t="shared" si="44"/>
        <v>12</v>
      </c>
    </row>
    <row r="286" spans="1:34" hidden="1">
      <c r="A286" t="str">
        <f t="array" ref="A286">IFERROR(INDEX(Summary!$D:$D,$AH286)&amp;"","")</f>
        <v>FG01046</v>
      </c>
      <c r="B286" t="str">
        <f t="array" ref="B286">IF($A286="","",INDEX(Summary!$E:$E,$AH286))</f>
        <v>High Protein atta - 1kg</v>
      </c>
      <c r="C286" t="str">
        <f t="array" ref="C286">IF($A286="","",INDEX(Summary!$B:$B,$AH286))</f>
        <v>Atta</v>
      </c>
      <c r="D286" t="str">
        <f t="array" ref="D286">IF($A286="","",INDEX(Summary!$C:$C,$AH286))</f>
        <v>C6</v>
      </c>
      <c r="E286">
        <f t="array" ref="E286">IF($A286="","",INDEX(Summary!$F:$F,$AH286))</f>
        <v>1</v>
      </c>
      <c r="F286" t="str">
        <f t="array" ref="F286">IF($A286="","",INDEX(Summary!$BC:$BC,$AH286)&amp;"")</f>
        <v>P3 – Normal</v>
      </c>
      <c r="G286">
        <f t="shared" si="36"/>
        <v>3</v>
      </c>
      <c r="H286">
        <f t="shared" si="37"/>
        <v>0</v>
      </c>
      <c r="I286" t="str">
        <f t="array" ref="I286">IF($A286="","",IF(IFERROR(INDEX(Summary!$BA:$BA,$AH286),0)&lt;1,"Under 1 day",IF(INDEX(Summary!$BA:$BA,$AH286)&lt;3,"1-3 days",IF(INDEX(Summary!$BA:$BA,$AH286)&lt;7,"3-7 days","7+ days"))))</f>
        <v>7+ days</v>
      </c>
      <c r="J286" t="str">
        <f t="array" ref="J286">IF($A286="","",IF(IFERROR(INDEX(Summary!$AX:$AX,$AH286),0)&lt;0.25,"0-25%",IF(INDEX(Summary!$AX:$AX,$AH286)&lt;0.5,"25-50%",IF(INDEX(Summary!$AX:$AX,$AH286)&lt;0.75,"50-75%","75-100%"))))</f>
        <v>75-100%</v>
      </c>
      <c r="K286" t="str">
        <f t="array" ref="K286">IF($A286="","",INDEX(Summary!$AY:$AY,$AH286)&amp;"")</f>
        <v>WIP</v>
      </c>
      <c r="L286" s="1">
        <f>IF($A286="","",Summary!$P$2+MOD(ROW()-2,30))</f>
        <v>46241</v>
      </c>
      <c r="M286">
        <f t="shared" si="38"/>
        <v>15</v>
      </c>
      <c r="N286">
        <f t="shared" si="39"/>
        <v>7</v>
      </c>
      <c r="O286" t="str">
        <f t="shared" si="40"/>
        <v>Aug-2026</v>
      </c>
      <c r="P286">
        <f t="shared" ca="1" si="41"/>
        <v>1</v>
      </c>
      <c r="Q286" s="2">
        <f t="array" ref="Q286">IF($A286="",0,IFERROR(INDEX(Summary!$P$3:$AS$67,$AH286-2,$M286),0))</f>
        <v>2002</v>
      </c>
      <c r="R286" s="2">
        <f t="array" ref="R286">IF($A286="",0,ROUND(IFERROR(INDEX(Summary!$O:$O,$AH286),0)/30,0))</f>
        <v>453</v>
      </c>
      <c r="S286">
        <f t="shared" si="42"/>
        <v>0</v>
      </c>
      <c r="T286" s="2">
        <f t="array" ref="T286">IF($S286=1,IFERROR(INDEX(Summary!$O:$O,$AH286),0),0)</f>
        <v>0</v>
      </c>
      <c r="U286" s="2">
        <f t="array" ref="U286">IF($S286=1,IFERROR(INDEX(Summary!$AT:$AT,$AH286),0),0)</f>
        <v>0</v>
      </c>
      <c r="V286" s="2">
        <f t="shared" si="43"/>
        <v>0</v>
      </c>
      <c r="W286" s="2">
        <f t="array" ref="W286">IF($S286=1,IFERROR(INDEX(Summary!$AZ:$AZ,$AH286),0),0)</f>
        <v>0</v>
      </c>
      <c r="X286" s="3">
        <f t="array" ref="X286">IF($S286=1,IFERROR(INDEX(Summary!$BA:$BA,$AH286),0),0)</f>
        <v>0</v>
      </c>
      <c r="Y286" s="2">
        <f t="array" ref="Y286">IF($S286=1,IFERROR(INDEX(Summary!$G:$G,$AH286),0),0)</f>
        <v>0</v>
      </c>
      <c r="Z286" s="2">
        <f t="array" ref="Z286">IF($S286=1,IFERROR(INDEX(Summary!$H:$H,$AH286),0),0)</f>
        <v>0</v>
      </c>
      <c r="AA286" s="2">
        <f t="array" ref="AA286">IF($S286=1,IFERROR(INDEX(Summary!$I:$I,$AH286),0),0)</f>
        <v>0</v>
      </c>
      <c r="AB286" s="2">
        <f t="array" ref="AB286">IF($S286=1,IFERROR(INDEX(Summary!$J:$J,$AH286),0),0)</f>
        <v>0</v>
      </c>
      <c r="AC286" s="2">
        <f t="array" ref="AC286">IF($S286=1,IFERROR(INDEX(Summary!$K:$K,$AH286),0),0)</f>
        <v>0</v>
      </c>
      <c r="AD286" s="2">
        <f t="array" ref="AD286">IF($S286=1,IFERROR(INDEX(Summary!$L:$L,$AH286),0),0)</f>
        <v>0</v>
      </c>
      <c r="AE286" s="2">
        <f t="array" ref="AE286">IF($S286=1,IFERROR(INDEX(Summary!$M:$M,$AH286),0),0)</f>
        <v>0</v>
      </c>
      <c r="AF286" s="2">
        <f t="array" ref="AF286">IF($S286=1,IFERROR(INDEX(Summary!$N:$N,$AH286),0),0)</f>
        <v>0</v>
      </c>
      <c r="AG286">
        <f t="array" ref="AG286">IF($A286="","",IFERROR(INDEX(Summary!$BB:$BB,$AH286),0))</f>
        <v>5</v>
      </c>
      <c r="AH286">
        <f t="shared" si="44"/>
        <v>12</v>
      </c>
    </row>
    <row r="287" spans="1:34" hidden="1">
      <c r="A287" t="str">
        <f t="array" ref="A287">IFERROR(INDEX(Summary!$D:$D,$AH287)&amp;"","")</f>
        <v>FG01046</v>
      </c>
      <c r="B287" t="str">
        <f t="array" ref="B287">IF($A287="","",INDEX(Summary!$E:$E,$AH287))</f>
        <v>High Protein atta - 1kg</v>
      </c>
      <c r="C287" t="str">
        <f t="array" ref="C287">IF($A287="","",INDEX(Summary!$B:$B,$AH287))</f>
        <v>Atta</v>
      </c>
      <c r="D287" t="str">
        <f t="array" ref="D287">IF($A287="","",INDEX(Summary!$C:$C,$AH287))</f>
        <v>C6</v>
      </c>
      <c r="E287">
        <f t="array" ref="E287">IF($A287="","",INDEX(Summary!$F:$F,$AH287))</f>
        <v>1</v>
      </c>
      <c r="F287" t="str">
        <f t="array" ref="F287">IF($A287="","",INDEX(Summary!$BC:$BC,$AH287)&amp;"")</f>
        <v>P3 – Normal</v>
      </c>
      <c r="G287">
        <f t="shared" si="36"/>
        <v>3</v>
      </c>
      <c r="H287">
        <f t="shared" si="37"/>
        <v>0</v>
      </c>
      <c r="I287" t="str">
        <f t="array" ref="I287">IF($A287="","",IF(IFERROR(INDEX(Summary!$BA:$BA,$AH287),0)&lt;1,"Under 1 day",IF(INDEX(Summary!$BA:$BA,$AH287)&lt;3,"1-3 days",IF(INDEX(Summary!$BA:$BA,$AH287)&lt;7,"3-7 days","7+ days"))))</f>
        <v>7+ days</v>
      </c>
      <c r="J287" t="str">
        <f t="array" ref="J287">IF($A287="","",IF(IFERROR(INDEX(Summary!$AX:$AX,$AH287),0)&lt;0.25,"0-25%",IF(INDEX(Summary!$AX:$AX,$AH287)&lt;0.5,"25-50%",IF(INDEX(Summary!$AX:$AX,$AH287)&lt;0.75,"50-75%","75-100%"))))</f>
        <v>75-100%</v>
      </c>
      <c r="K287" t="str">
        <f t="array" ref="K287">IF($A287="","",INDEX(Summary!$AY:$AY,$AH287)&amp;"")</f>
        <v>WIP</v>
      </c>
      <c r="L287" s="1">
        <f>IF($A287="","",Summary!$P$2+MOD(ROW()-2,30))</f>
        <v>46242</v>
      </c>
      <c r="M287">
        <f t="shared" si="38"/>
        <v>16</v>
      </c>
      <c r="N287">
        <f t="shared" si="39"/>
        <v>8</v>
      </c>
      <c r="O287" t="str">
        <f t="shared" si="40"/>
        <v>Aug-2026</v>
      </c>
      <c r="P287">
        <f t="shared" ca="1" si="41"/>
        <v>1</v>
      </c>
      <c r="Q287" s="2">
        <f t="array" ref="Q287">IF($A287="",0,IFERROR(INDEX(Summary!$P$3:$AS$67,$AH287-2,$M287),0))</f>
        <v>2004</v>
      </c>
      <c r="R287" s="2">
        <f t="array" ref="R287">IF($A287="",0,ROUND(IFERROR(INDEX(Summary!$O:$O,$AH287),0)/30,0))</f>
        <v>453</v>
      </c>
      <c r="S287">
        <f t="shared" si="42"/>
        <v>0</v>
      </c>
      <c r="T287" s="2">
        <f t="array" ref="T287">IF($S287=1,IFERROR(INDEX(Summary!$O:$O,$AH287),0),0)</f>
        <v>0</v>
      </c>
      <c r="U287" s="2">
        <f t="array" ref="U287">IF($S287=1,IFERROR(INDEX(Summary!$AT:$AT,$AH287),0),0)</f>
        <v>0</v>
      </c>
      <c r="V287" s="2">
        <f t="shared" si="43"/>
        <v>0</v>
      </c>
      <c r="W287" s="2">
        <f t="array" ref="W287">IF($S287=1,IFERROR(INDEX(Summary!$AZ:$AZ,$AH287),0),0)</f>
        <v>0</v>
      </c>
      <c r="X287" s="3">
        <f t="array" ref="X287">IF($S287=1,IFERROR(INDEX(Summary!$BA:$BA,$AH287),0),0)</f>
        <v>0</v>
      </c>
      <c r="Y287" s="2">
        <f t="array" ref="Y287">IF($S287=1,IFERROR(INDEX(Summary!$G:$G,$AH287),0),0)</f>
        <v>0</v>
      </c>
      <c r="Z287" s="2">
        <f t="array" ref="Z287">IF($S287=1,IFERROR(INDEX(Summary!$H:$H,$AH287),0),0)</f>
        <v>0</v>
      </c>
      <c r="AA287" s="2">
        <f t="array" ref="AA287">IF($S287=1,IFERROR(INDEX(Summary!$I:$I,$AH287),0),0)</f>
        <v>0</v>
      </c>
      <c r="AB287" s="2">
        <f t="array" ref="AB287">IF($S287=1,IFERROR(INDEX(Summary!$J:$J,$AH287),0),0)</f>
        <v>0</v>
      </c>
      <c r="AC287" s="2">
        <f t="array" ref="AC287">IF($S287=1,IFERROR(INDEX(Summary!$K:$K,$AH287),0),0)</f>
        <v>0</v>
      </c>
      <c r="AD287" s="2">
        <f t="array" ref="AD287">IF($S287=1,IFERROR(INDEX(Summary!$L:$L,$AH287),0),0)</f>
        <v>0</v>
      </c>
      <c r="AE287" s="2">
        <f t="array" ref="AE287">IF($S287=1,IFERROR(INDEX(Summary!$M:$M,$AH287),0),0)</f>
        <v>0</v>
      </c>
      <c r="AF287" s="2">
        <f t="array" ref="AF287">IF($S287=1,IFERROR(INDEX(Summary!$N:$N,$AH287),0),0)</f>
        <v>0</v>
      </c>
      <c r="AG287">
        <f t="array" ref="AG287">IF($A287="","",IFERROR(INDEX(Summary!$BB:$BB,$AH287),0))</f>
        <v>5</v>
      </c>
      <c r="AH287">
        <f t="shared" si="44"/>
        <v>12</v>
      </c>
    </row>
    <row r="288" spans="1:34" hidden="1">
      <c r="A288" t="str">
        <f t="array" ref="A288">IFERROR(INDEX(Summary!$D:$D,$AH288)&amp;"","")</f>
        <v>FG01046</v>
      </c>
      <c r="B288" t="str">
        <f t="array" ref="B288">IF($A288="","",INDEX(Summary!$E:$E,$AH288))</f>
        <v>High Protein atta - 1kg</v>
      </c>
      <c r="C288" t="str">
        <f t="array" ref="C288">IF($A288="","",INDEX(Summary!$B:$B,$AH288))</f>
        <v>Atta</v>
      </c>
      <c r="D288" t="str">
        <f t="array" ref="D288">IF($A288="","",INDEX(Summary!$C:$C,$AH288))</f>
        <v>C6</v>
      </c>
      <c r="E288">
        <f t="array" ref="E288">IF($A288="","",INDEX(Summary!$F:$F,$AH288))</f>
        <v>1</v>
      </c>
      <c r="F288" t="str">
        <f t="array" ref="F288">IF($A288="","",INDEX(Summary!$BC:$BC,$AH288)&amp;"")</f>
        <v>P3 – Normal</v>
      </c>
      <c r="G288">
        <f t="shared" si="36"/>
        <v>3</v>
      </c>
      <c r="H288">
        <f t="shared" si="37"/>
        <v>0</v>
      </c>
      <c r="I288" t="str">
        <f t="array" ref="I288">IF($A288="","",IF(IFERROR(INDEX(Summary!$BA:$BA,$AH288),0)&lt;1,"Under 1 day",IF(INDEX(Summary!$BA:$BA,$AH288)&lt;3,"1-3 days",IF(INDEX(Summary!$BA:$BA,$AH288)&lt;7,"3-7 days","7+ days"))))</f>
        <v>7+ days</v>
      </c>
      <c r="J288" t="str">
        <f t="array" ref="J288">IF($A288="","",IF(IFERROR(INDEX(Summary!$AX:$AX,$AH288),0)&lt;0.25,"0-25%",IF(INDEX(Summary!$AX:$AX,$AH288)&lt;0.5,"25-50%",IF(INDEX(Summary!$AX:$AX,$AH288)&lt;0.75,"50-75%","75-100%"))))</f>
        <v>75-100%</v>
      </c>
      <c r="K288" t="str">
        <f t="array" ref="K288">IF($A288="","",INDEX(Summary!$AY:$AY,$AH288)&amp;"")</f>
        <v>WIP</v>
      </c>
      <c r="L288" s="1">
        <f>IF($A288="","",Summary!$P$2+MOD(ROW()-2,30))</f>
        <v>46243</v>
      </c>
      <c r="M288">
        <f t="shared" si="38"/>
        <v>17</v>
      </c>
      <c r="N288">
        <f t="shared" si="39"/>
        <v>9</v>
      </c>
      <c r="O288" t="str">
        <f t="shared" si="40"/>
        <v>Aug-2026</v>
      </c>
      <c r="P288">
        <f t="shared" ca="1" si="41"/>
        <v>1</v>
      </c>
      <c r="Q288" s="2">
        <f t="array" ref="Q288">IF($A288="",0,IFERROR(INDEX(Summary!$P$3:$AS$67,$AH288-2,$M288),0))</f>
        <v>1385</v>
      </c>
      <c r="R288" s="2">
        <f t="array" ref="R288">IF($A288="",0,ROUND(IFERROR(INDEX(Summary!$O:$O,$AH288),0)/30,0))</f>
        <v>453</v>
      </c>
      <c r="S288">
        <f t="shared" si="42"/>
        <v>0</v>
      </c>
      <c r="T288" s="2">
        <f t="array" ref="T288">IF($S288=1,IFERROR(INDEX(Summary!$O:$O,$AH288),0),0)</f>
        <v>0</v>
      </c>
      <c r="U288" s="2">
        <f t="array" ref="U288">IF($S288=1,IFERROR(INDEX(Summary!$AT:$AT,$AH288),0),0)</f>
        <v>0</v>
      </c>
      <c r="V288" s="2">
        <f t="shared" si="43"/>
        <v>0</v>
      </c>
      <c r="W288" s="2">
        <f t="array" ref="W288">IF($S288=1,IFERROR(INDEX(Summary!$AZ:$AZ,$AH288),0),0)</f>
        <v>0</v>
      </c>
      <c r="X288" s="3">
        <f t="array" ref="X288">IF($S288=1,IFERROR(INDEX(Summary!$BA:$BA,$AH288),0),0)</f>
        <v>0</v>
      </c>
      <c r="Y288" s="2">
        <f t="array" ref="Y288">IF($S288=1,IFERROR(INDEX(Summary!$G:$G,$AH288),0),0)</f>
        <v>0</v>
      </c>
      <c r="Z288" s="2">
        <f t="array" ref="Z288">IF($S288=1,IFERROR(INDEX(Summary!$H:$H,$AH288),0),0)</f>
        <v>0</v>
      </c>
      <c r="AA288" s="2">
        <f t="array" ref="AA288">IF($S288=1,IFERROR(INDEX(Summary!$I:$I,$AH288),0),0)</f>
        <v>0</v>
      </c>
      <c r="AB288" s="2">
        <f t="array" ref="AB288">IF($S288=1,IFERROR(INDEX(Summary!$J:$J,$AH288),0),0)</f>
        <v>0</v>
      </c>
      <c r="AC288" s="2">
        <f t="array" ref="AC288">IF($S288=1,IFERROR(INDEX(Summary!$K:$K,$AH288),0),0)</f>
        <v>0</v>
      </c>
      <c r="AD288" s="2">
        <f t="array" ref="AD288">IF($S288=1,IFERROR(INDEX(Summary!$L:$L,$AH288),0),0)</f>
        <v>0</v>
      </c>
      <c r="AE288" s="2">
        <f t="array" ref="AE288">IF($S288=1,IFERROR(INDEX(Summary!$M:$M,$AH288),0),0)</f>
        <v>0</v>
      </c>
      <c r="AF288" s="2">
        <f t="array" ref="AF288">IF($S288=1,IFERROR(INDEX(Summary!$N:$N,$AH288),0),0)</f>
        <v>0</v>
      </c>
      <c r="AG288">
        <f t="array" ref="AG288">IF($A288="","",IFERROR(INDEX(Summary!$BB:$BB,$AH288),0))</f>
        <v>5</v>
      </c>
      <c r="AH288">
        <f t="shared" si="44"/>
        <v>12</v>
      </c>
    </row>
    <row r="289" spans="1:34" hidden="1">
      <c r="A289" t="str">
        <f t="array" ref="A289">IFERROR(INDEX(Summary!$D:$D,$AH289)&amp;"","")</f>
        <v>FG01046</v>
      </c>
      <c r="B289" t="str">
        <f t="array" ref="B289">IF($A289="","",INDEX(Summary!$E:$E,$AH289))</f>
        <v>High Protein atta - 1kg</v>
      </c>
      <c r="C289" t="str">
        <f t="array" ref="C289">IF($A289="","",INDEX(Summary!$B:$B,$AH289))</f>
        <v>Atta</v>
      </c>
      <c r="D289" t="str">
        <f t="array" ref="D289">IF($A289="","",INDEX(Summary!$C:$C,$AH289))</f>
        <v>C6</v>
      </c>
      <c r="E289">
        <f t="array" ref="E289">IF($A289="","",INDEX(Summary!$F:$F,$AH289))</f>
        <v>1</v>
      </c>
      <c r="F289" t="str">
        <f t="array" ref="F289">IF($A289="","",INDEX(Summary!$BC:$BC,$AH289)&amp;"")</f>
        <v>P3 – Normal</v>
      </c>
      <c r="G289">
        <f t="shared" si="36"/>
        <v>3</v>
      </c>
      <c r="H289">
        <f t="shared" si="37"/>
        <v>0</v>
      </c>
      <c r="I289" t="str">
        <f t="array" ref="I289">IF($A289="","",IF(IFERROR(INDEX(Summary!$BA:$BA,$AH289),0)&lt;1,"Under 1 day",IF(INDEX(Summary!$BA:$BA,$AH289)&lt;3,"1-3 days",IF(INDEX(Summary!$BA:$BA,$AH289)&lt;7,"3-7 days","7+ days"))))</f>
        <v>7+ days</v>
      </c>
      <c r="J289" t="str">
        <f t="array" ref="J289">IF($A289="","",IF(IFERROR(INDEX(Summary!$AX:$AX,$AH289),0)&lt;0.25,"0-25%",IF(INDEX(Summary!$AX:$AX,$AH289)&lt;0.5,"25-50%",IF(INDEX(Summary!$AX:$AX,$AH289)&lt;0.75,"50-75%","75-100%"))))</f>
        <v>75-100%</v>
      </c>
      <c r="K289" t="str">
        <f t="array" ref="K289">IF($A289="","",INDEX(Summary!$AY:$AY,$AH289)&amp;"")</f>
        <v>WIP</v>
      </c>
      <c r="L289" s="1">
        <f>IF($A289="","",Summary!$P$2+MOD(ROW()-2,30))</f>
        <v>46244</v>
      </c>
      <c r="M289">
        <f t="shared" si="38"/>
        <v>18</v>
      </c>
      <c r="N289">
        <f t="shared" si="39"/>
        <v>10</v>
      </c>
      <c r="O289" t="str">
        <f t="shared" si="40"/>
        <v>Aug-2026</v>
      </c>
      <c r="P289">
        <f t="shared" ca="1" si="41"/>
        <v>1</v>
      </c>
      <c r="Q289" s="2">
        <f t="array" ref="Q289">IF($A289="",0,IFERROR(INDEX(Summary!$P$3:$AS$67,$AH289-2,$M289),0))</f>
        <v>1305</v>
      </c>
      <c r="R289" s="2">
        <f t="array" ref="R289">IF($A289="",0,ROUND(IFERROR(INDEX(Summary!$O:$O,$AH289),0)/30,0))</f>
        <v>453</v>
      </c>
      <c r="S289">
        <f t="shared" si="42"/>
        <v>0</v>
      </c>
      <c r="T289" s="2">
        <f t="array" ref="T289">IF($S289=1,IFERROR(INDEX(Summary!$O:$O,$AH289),0),0)</f>
        <v>0</v>
      </c>
      <c r="U289" s="2">
        <f t="array" ref="U289">IF($S289=1,IFERROR(INDEX(Summary!$AT:$AT,$AH289),0),0)</f>
        <v>0</v>
      </c>
      <c r="V289" s="2">
        <f t="shared" si="43"/>
        <v>0</v>
      </c>
      <c r="W289" s="2">
        <f t="array" ref="W289">IF($S289=1,IFERROR(INDEX(Summary!$AZ:$AZ,$AH289),0),0)</f>
        <v>0</v>
      </c>
      <c r="X289" s="3">
        <f t="array" ref="X289">IF($S289=1,IFERROR(INDEX(Summary!$BA:$BA,$AH289),0),0)</f>
        <v>0</v>
      </c>
      <c r="Y289" s="2">
        <f t="array" ref="Y289">IF($S289=1,IFERROR(INDEX(Summary!$G:$G,$AH289),0),0)</f>
        <v>0</v>
      </c>
      <c r="Z289" s="2">
        <f t="array" ref="Z289">IF($S289=1,IFERROR(INDEX(Summary!$H:$H,$AH289),0),0)</f>
        <v>0</v>
      </c>
      <c r="AA289" s="2">
        <f t="array" ref="AA289">IF($S289=1,IFERROR(INDEX(Summary!$I:$I,$AH289),0),0)</f>
        <v>0</v>
      </c>
      <c r="AB289" s="2">
        <f t="array" ref="AB289">IF($S289=1,IFERROR(INDEX(Summary!$J:$J,$AH289),0),0)</f>
        <v>0</v>
      </c>
      <c r="AC289" s="2">
        <f t="array" ref="AC289">IF($S289=1,IFERROR(INDEX(Summary!$K:$K,$AH289),0),0)</f>
        <v>0</v>
      </c>
      <c r="AD289" s="2">
        <f t="array" ref="AD289">IF($S289=1,IFERROR(INDEX(Summary!$L:$L,$AH289),0),0)</f>
        <v>0</v>
      </c>
      <c r="AE289" s="2">
        <f t="array" ref="AE289">IF($S289=1,IFERROR(INDEX(Summary!$M:$M,$AH289),0),0)</f>
        <v>0</v>
      </c>
      <c r="AF289" s="2">
        <f t="array" ref="AF289">IF($S289=1,IFERROR(INDEX(Summary!$N:$N,$AH289),0),0)</f>
        <v>0</v>
      </c>
      <c r="AG289">
        <f t="array" ref="AG289">IF($A289="","",IFERROR(INDEX(Summary!$BB:$BB,$AH289),0))</f>
        <v>5</v>
      </c>
      <c r="AH289">
        <f t="shared" si="44"/>
        <v>12</v>
      </c>
    </row>
    <row r="290" spans="1:34" hidden="1">
      <c r="A290" t="str">
        <f t="array" ref="A290">IFERROR(INDEX(Summary!$D:$D,$AH290)&amp;"","")</f>
        <v>FG01046</v>
      </c>
      <c r="B290" t="str">
        <f t="array" ref="B290">IF($A290="","",INDEX(Summary!$E:$E,$AH290))</f>
        <v>High Protein atta - 1kg</v>
      </c>
      <c r="C290" t="str">
        <f t="array" ref="C290">IF($A290="","",INDEX(Summary!$B:$B,$AH290))</f>
        <v>Atta</v>
      </c>
      <c r="D290" t="str">
        <f t="array" ref="D290">IF($A290="","",INDEX(Summary!$C:$C,$AH290))</f>
        <v>C6</v>
      </c>
      <c r="E290">
        <f t="array" ref="E290">IF($A290="","",INDEX(Summary!$F:$F,$AH290))</f>
        <v>1</v>
      </c>
      <c r="F290" t="str">
        <f t="array" ref="F290">IF($A290="","",INDEX(Summary!$BC:$BC,$AH290)&amp;"")</f>
        <v>P3 – Normal</v>
      </c>
      <c r="G290">
        <f t="shared" si="36"/>
        <v>3</v>
      </c>
      <c r="H290">
        <f t="shared" si="37"/>
        <v>0</v>
      </c>
      <c r="I290" t="str">
        <f t="array" ref="I290">IF($A290="","",IF(IFERROR(INDEX(Summary!$BA:$BA,$AH290),0)&lt;1,"Under 1 day",IF(INDEX(Summary!$BA:$BA,$AH290)&lt;3,"1-3 days",IF(INDEX(Summary!$BA:$BA,$AH290)&lt;7,"3-7 days","7+ days"))))</f>
        <v>7+ days</v>
      </c>
      <c r="J290" t="str">
        <f t="array" ref="J290">IF($A290="","",IF(IFERROR(INDEX(Summary!$AX:$AX,$AH290),0)&lt;0.25,"0-25%",IF(INDEX(Summary!$AX:$AX,$AH290)&lt;0.5,"25-50%",IF(INDEX(Summary!$AX:$AX,$AH290)&lt;0.75,"50-75%","75-100%"))))</f>
        <v>75-100%</v>
      </c>
      <c r="K290" t="str">
        <f t="array" ref="K290">IF($A290="","",INDEX(Summary!$AY:$AY,$AH290)&amp;"")</f>
        <v>WIP</v>
      </c>
      <c r="L290" s="1">
        <f>IF($A290="","",Summary!$P$2+MOD(ROW()-2,30))</f>
        <v>46245</v>
      </c>
      <c r="M290">
        <f t="shared" si="38"/>
        <v>19</v>
      </c>
      <c r="N290">
        <f t="shared" si="39"/>
        <v>11</v>
      </c>
      <c r="O290" t="str">
        <f t="shared" si="40"/>
        <v>Aug-2026</v>
      </c>
      <c r="P290">
        <f t="shared" ca="1" si="41"/>
        <v>1</v>
      </c>
      <c r="Q290" s="2">
        <f t="array" ref="Q290">IF($A290="",0,IFERROR(INDEX(Summary!$P$3:$AS$67,$AH290-2,$M290),0))</f>
        <v>3933</v>
      </c>
      <c r="R290" s="2">
        <f t="array" ref="R290">IF($A290="",0,ROUND(IFERROR(INDEX(Summary!$O:$O,$AH290),0)/30,0))</f>
        <v>453</v>
      </c>
      <c r="S290">
        <f t="shared" si="42"/>
        <v>0</v>
      </c>
      <c r="T290" s="2">
        <f t="array" ref="T290">IF($S290=1,IFERROR(INDEX(Summary!$O:$O,$AH290),0),0)</f>
        <v>0</v>
      </c>
      <c r="U290" s="2">
        <f t="array" ref="U290">IF($S290=1,IFERROR(INDEX(Summary!$AT:$AT,$AH290),0),0)</f>
        <v>0</v>
      </c>
      <c r="V290" s="2">
        <f t="shared" si="43"/>
        <v>0</v>
      </c>
      <c r="W290" s="2">
        <f t="array" ref="W290">IF($S290=1,IFERROR(INDEX(Summary!$AZ:$AZ,$AH290),0),0)</f>
        <v>0</v>
      </c>
      <c r="X290" s="3">
        <f t="array" ref="X290">IF($S290=1,IFERROR(INDEX(Summary!$BA:$BA,$AH290),0),0)</f>
        <v>0</v>
      </c>
      <c r="Y290" s="2">
        <f t="array" ref="Y290">IF($S290=1,IFERROR(INDEX(Summary!$G:$G,$AH290),0),0)</f>
        <v>0</v>
      </c>
      <c r="Z290" s="2">
        <f t="array" ref="Z290">IF($S290=1,IFERROR(INDEX(Summary!$H:$H,$AH290),0),0)</f>
        <v>0</v>
      </c>
      <c r="AA290" s="2">
        <f t="array" ref="AA290">IF($S290=1,IFERROR(INDEX(Summary!$I:$I,$AH290),0),0)</f>
        <v>0</v>
      </c>
      <c r="AB290" s="2">
        <f t="array" ref="AB290">IF($S290=1,IFERROR(INDEX(Summary!$J:$J,$AH290),0),0)</f>
        <v>0</v>
      </c>
      <c r="AC290" s="2">
        <f t="array" ref="AC290">IF($S290=1,IFERROR(INDEX(Summary!$K:$K,$AH290),0),0)</f>
        <v>0</v>
      </c>
      <c r="AD290" s="2">
        <f t="array" ref="AD290">IF($S290=1,IFERROR(INDEX(Summary!$L:$L,$AH290),0),0)</f>
        <v>0</v>
      </c>
      <c r="AE290" s="2">
        <f t="array" ref="AE290">IF($S290=1,IFERROR(INDEX(Summary!$M:$M,$AH290),0),0)</f>
        <v>0</v>
      </c>
      <c r="AF290" s="2">
        <f t="array" ref="AF290">IF($S290=1,IFERROR(INDEX(Summary!$N:$N,$AH290),0),0)</f>
        <v>0</v>
      </c>
      <c r="AG290">
        <f t="array" ref="AG290">IF($A290="","",IFERROR(INDEX(Summary!$BB:$BB,$AH290),0))</f>
        <v>5</v>
      </c>
      <c r="AH290">
        <f t="shared" si="44"/>
        <v>12</v>
      </c>
    </row>
    <row r="291" spans="1:34" hidden="1">
      <c r="A291" t="str">
        <f t="array" ref="A291">IFERROR(INDEX(Summary!$D:$D,$AH291)&amp;"","")</f>
        <v>FG01046</v>
      </c>
      <c r="B291" t="str">
        <f t="array" ref="B291">IF($A291="","",INDEX(Summary!$E:$E,$AH291))</f>
        <v>High Protein atta - 1kg</v>
      </c>
      <c r="C291" t="str">
        <f t="array" ref="C291">IF($A291="","",INDEX(Summary!$B:$B,$AH291))</f>
        <v>Atta</v>
      </c>
      <c r="D291" t="str">
        <f t="array" ref="D291">IF($A291="","",INDEX(Summary!$C:$C,$AH291))</f>
        <v>C6</v>
      </c>
      <c r="E291">
        <f t="array" ref="E291">IF($A291="","",INDEX(Summary!$F:$F,$AH291))</f>
        <v>1</v>
      </c>
      <c r="F291" t="str">
        <f t="array" ref="F291">IF($A291="","",INDEX(Summary!$BC:$BC,$AH291)&amp;"")</f>
        <v>P3 – Normal</v>
      </c>
      <c r="G291">
        <f t="shared" si="36"/>
        <v>3</v>
      </c>
      <c r="H291">
        <f t="shared" si="37"/>
        <v>0</v>
      </c>
      <c r="I291" t="str">
        <f t="array" ref="I291">IF($A291="","",IF(IFERROR(INDEX(Summary!$BA:$BA,$AH291),0)&lt;1,"Under 1 day",IF(INDEX(Summary!$BA:$BA,$AH291)&lt;3,"1-3 days",IF(INDEX(Summary!$BA:$BA,$AH291)&lt;7,"3-7 days","7+ days"))))</f>
        <v>7+ days</v>
      </c>
      <c r="J291" t="str">
        <f t="array" ref="J291">IF($A291="","",IF(IFERROR(INDEX(Summary!$AX:$AX,$AH291),0)&lt;0.25,"0-25%",IF(INDEX(Summary!$AX:$AX,$AH291)&lt;0.5,"25-50%",IF(INDEX(Summary!$AX:$AX,$AH291)&lt;0.75,"50-75%","75-100%"))))</f>
        <v>75-100%</v>
      </c>
      <c r="K291" t="str">
        <f t="array" ref="K291">IF($A291="","",INDEX(Summary!$AY:$AY,$AH291)&amp;"")</f>
        <v>WIP</v>
      </c>
      <c r="L291" s="1">
        <f>IF($A291="","",Summary!$P$2+MOD(ROW()-2,30))</f>
        <v>46246</v>
      </c>
      <c r="M291">
        <f t="shared" si="38"/>
        <v>20</v>
      </c>
      <c r="N291">
        <f t="shared" si="39"/>
        <v>12</v>
      </c>
      <c r="O291" t="str">
        <f t="shared" si="40"/>
        <v>Aug-2026</v>
      </c>
      <c r="P291">
        <f t="shared" ca="1" si="41"/>
        <v>1</v>
      </c>
      <c r="Q291" s="2">
        <f t="array" ref="Q291">IF($A291="",0,IFERROR(INDEX(Summary!$P$3:$AS$67,$AH291-2,$M291),0))</f>
        <v>5298</v>
      </c>
      <c r="R291" s="2">
        <f t="array" ref="R291">IF($A291="",0,ROUND(IFERROR(INDEX(Summary!$O:$O,$AH291),0)/30,0))</f>
        <v>453</v>
      </c>
      <c r="S291">
        <f t="shared" si="42"/>
        <v>0</v>
      </c>
      <c r="T291" s="2">
        <f t="array" ref="T291">IF($S291=1,IFERROR(INDEX(Summary!$O:$O,$AH291),0),0)</f>
        <v>0</v>
      </c>
      <c r="U291" s="2">
        <f t="array" ref="U291">IF($S291=1,IFERROR(INDEX(Summary!$AT:$AT,$AH291),0),0)</f>
        <v>0</v>
      </c>
      <c r="V291" s="2">
        <f t="shared" si="43"/>
        <v>0</v>
      </c>
      <c r="W291" s="2">
        <f t="array" ref="W291">IF($S291=1,IFERROR(INDEX(Summary!$AZ:$AZ,$AH291),0),0)</f>
        <v>0</v>
      </c>
      <c r="X291" s="3">
        <f t="array" ref="X291">IF($S291=1,IFERROR(INDEX(Summary!$BA:$BA,$AH291),0),0)</f>
        <v>0</v>
      </c>
      <c r="Y291" s="2">
        <f t="array" ref="Y291">IF($S291=1,IFERROR(INDEX(Summary!$G:$G,$AH291),0),0)</f>
        <v>0</v>
      </c>
      <c r="Z291" s="2">
        <f t="array" ref="Z291">IF($S291=1,IFERROR(INDEX(Summary!$H:$H,$AH291),0),0)</f>
        <v>0</v>
      </c>
      <c r="AA291" s="2">
        <f t="array" ref="AA291">IF($S291=1,IFERROR(INDEX(Summary!$I:$I,$AH291),0),0)</f>
        <v>0</v>
      </c>
      <c r="AB291" s="2">
        <f t="array" ref="AB291">IF($S291=1,IFERROR(INDEX(Summary!$J:$J,$AH291),0),0)</f>
        <v>0</v>
      </c>
      <c r="AC291" s="2">
        <f t="array" ref="AC291">IF($S291=1,IFERROR(INDEX(Summary!$K:$K,$AH291),0),0)</f>
        <v>0</v>
      </c>
      <c r="AD291" s="2">
        <f t="array" ref="AD291">IF($S291=1,IFERROR(INDEX(Summary!$L:$L,$AH291),0),0)</f>
        <v>0</v>
      </c>
      <c r="AE291" s="2">
        <f t="array" ref="AE291">IF($S291=1,IFERROR(INDEX(Summary!$M:$M,$AH291),0),0)</f>
        <v>0</v>
      </c>
      <c r="AF291" s="2">
        <f t="array" ref="AF291">IF($S291=1,IFERROR(INDEX(Summary!$N:$N,$AH291),0),0)</f>
        <v>0</v>
      </c>
      <c r="AG291">
        <f t="array" ref="AG291">IF($A291="","",IFERROR(INDEX(Summary!$BB:$BB,$AH291),0))</f>
        <v>5</v>
      </c>
      <c r="AH291">
        <f t="shared" si="44"/>
        <v>12</v>
      </c>
    </row>
    <row r="292" spans="1:34" hidden="1">
      <c r="A292" t="str">
        <f t="array" ref="A292">IFERROR(INDEX(Summary!$D:$D,$AH292)&amp;"","")</f>
        <v>FG01046</v>
      </c>
      <c r="B292" t="str">
        <f t="array" ref="B292">IF($A292="","",INDEX(Summary!$E:$E,$AH292))</f>
        <v>High Protein atta - 1kg</v>
      </c>
      <c r="C292" t="str">
        <f t="array" ref="C292">IF($A292="","",INDEX(Summary!$B:$B,$AH292))</f>
        <v>Atta</v>
      </c>
      <c r="D292" t="str">
        <f t="array" ref="D292">IF($A292="","",INDEX(Summary!$C:$C,$AH292))</f>
        <v>C6</v>
      </c>
      <c r="E292">
        <f t="array" ref="E292">IF($A292="","",INDEX(Summary!$F:$F,$AH292))</f>
        <v>1</v>
      </c>
      <c r="F292" t="str">
        <f t="array" ref="F292">IF($A292="","",INDEX(Summary!$BC:$BC,$AH292)&amp;"")</f>
        <v>P3 – Normal</v>
      </c>
      <c r="G292">
        <f t="shared" si="36"/>
        <v>3</v>
      </c>
      <c r="H292">
        <f t="shared" si="37"/>
        <v>0</v>
      </c>
      <c r="I292" t="str">
        <f t="array" ref="I292">IF($A292="","",IF(IFERROR(INDEX(Summary!$BA:$BA,$AH292),0)&lt;1,"Under 1 day",IF(INDEX(Summary!$BA:$BA,$AH292)&lt;3,"1-3 days",IF(INDEX(Summary!$BA:$BA,$AH292)&lt;7,"3-7 days","7+ days"))))</f>
        <v>7+ days</v>
      </c>
      <c r="J292" t="str">
        <f t="array" ref="J292">IF($A292="","",IF(IFERROR(INDEX(Summary!$AX:$AX,$AH292),0)&lt;0.25,"0-25%",IF(INDEX(Summary!$AX:$AX,$AH292)&lt;0.5,"25-50%",IF(INDEX(Summary!$AX:$AX,$AH292)&lt;0.75,"50-75%","75-100%"))))</f>
        <v>75-100%</v>
      </c>
      <c r="K292" t="str">
        <f t="array" ref="K292">IF($A292="","",INDEX(Summary!$AY:$AY,$AH292)&amp;"")</f>
        <v>WIP</v>
      </c>
      <c r="L292" s="1">
        <f>IF($A292="","",Summary!$P$2+MOD(ROW()-2,30))</f>
        <v>46247</v>
      </c>
      <c r="M292">
        <f t="shared" si="38"/>
        <v>21</v>
      </c>
      <c r="N292">
        <f t="shared" si="39"/>
        <v>13</v>
      </c>
      <c r="O292" t="str">
        <f t="shared" si="40"/>
        <v>Aug-2026</v>
      </c>
      <c r="P292">
        <f t="shared" ca="1" si="41"/>
        <v>1</v>
      </c>
      <c r="Q292" s="2">
        <f t="array" ref="Q292">IF($A292="",0,IFERROR(INDEX(Summary!$P$3:$AS$67,$AH292-2,$M292),0))</f>
        <v>5120</v>
      </c>
      <c r="R292" s="2">
        <f t="array" ref="R292">IF($A292="",0,ROUND(IFERROR(INDEX(Summary!$O:$O,$AH292),0)/30,0))</f>
        <v>453</v>
      </c>
      <c r="S292">
        <f t="shared" si="42"/>
        <v>0</v>
      </c>
      <c r="T292" s="2">
        <f t="array" ref="T292">IF($S292=1,IFERROR(INDEX(Summary!$O:$O,$AH292),0),0)</f>
        <v>0</v>
      </c>
      <c r="U292" s="2">
        <f t="array" ref="U292">IF($S292=1,IFERROR(INDEX(Summary!$AT:$AT,$AH292),0),0)</f>
        <v>0</v>
      </c>
      <c r="V292" s="2">
        <f t="shared" si="43"/>
        <v>0</v>
      </c>
      <c r="W292" s="2">
        <f t="array" ref="W292">IF($S292=1,IFERROR(INDEX(Summary!$AZ:$AZ,$AH292),0),0)</f>
        <v>0</v>
      </c>
      <c r="X292" s="3">
        <f t="array" ref="X292">IF($S292=1,IFERROR(INDEX(Summary!$BA:$BA,$AH292),0),0)</f>
        <v>0</v>
      </c>
      <c r="Y292" s="2">
        <f t="array" ref="Y292">IF($S292=1,IFERROR(INDEX(Summary!$G:$G,$AH292),0),0)</f>
        <v>0</v>
      </c>
      <c r="Z292" s="2">
        <f t="array" ref="Z292">IF($S292=1,IFERROR(INDEX(Summary!$H:$H,$AH292),0),0)</f>
        <v>0</v>
      </c>
      <c r="AA292" s="2">
        <f t="array" ref="AA292">IF($S292=1,IFERROR(INDEX(Summary!$I:$I,$AH292),0),0)</f>
        <v>0</v>
      </c>
      <c r="AB292" s="2">
        <f t="array" ref="AB292">IF($S292=1,IFERROR(INDEX(Summary!$J:$J,$AH292),0),0)</f>
        <v>0</v>
      </c>
      <c r="AC292" s="2">
        <f t="array" ref="AC292">IF($S292=1,IFERROR(INDEX(Summary!$K:$K,$AH292),0),0)</f>
        <v>0</v>
      </c>
      <c r="AD292" s="2">
        <f t="array" ref="AD292">IF($S292=1,IFERROR(INDEX(Summary!$L:$L,$AH292),0),0)</f>
        <v>0</v>
      </c>
      <c r="AE292" s="2">
        <f t="array" ref="AE292">IF($S292=1,IFERROR(INDEX(Summary!$M:$M,$AH292),0),0)</f>
        <v>0</v>
      </c>
      <c r="AF292" s="2">
        <f t="array" ref="AF292">IF($S292=1,IFERROR(INDEX(Summary!$N:$N,$AH292),0),0)</f>
        <v>0</v>
      </c>
      <c r="AG292">
        <f t="array" ref="AG292">IF($A292="","",IFERROR(INDEX(Summary!$BB:$BB,$AH292),0))</f>
        <v>5</v>
      </c>
      <c r="AH292">
        <f t="shared" si="44"/>
        <v>12</v>
      </c>
    </row>
    <row r="293" spans="1:34" hidden="1">
      <c r="A293" t="str">
        <f t="array" ref="A293">IFERROR(INDEX(Summary!$D:$D,$AH293)&amp;"","")</f>
        <v>FG01046</v>
      </c>
      <c r="B293" t="str">
        <f t="array" ref="B293">IF($A293="","",INDEX(Summary!$E:$E,$AH293))</f>
        <v>High Protein atta - 1kg</v>
      </c>
      <c r="C293" t="str">
        <f t="array" ref="C293">IF($A293="","",INDEX(Summary!$B:$B,$AH293))</f>
        <v>Atta</v>
      </c>
      <c r="D293" t="str">
        <f t="array" ref="D293">IF($A293="","",INDEX(Summary!$C:$C,$AH293))</f>
        <v>C6</v>
      </c>
      <c r="E293">
        <f t="array" ref="E293">IF($A293="","",INDEX(Summary!$F:$F,$AH293))</f>
        <v>1</v>
      </c>
      <c r="F293" t="str">
        <f t="array" ref="F293">IF($A293="","",INDEX(Summary!$BC:$BC,$AH293)&amp;"")</f>
        <v>P3 – Normal</v>
      </c>
      <c r="G293">
        <f t="shared" si="36"/>
        <v>3</v>
      </c>
      <c r="H293">
        <f t="shared" si="37"/>
        <v>0</v>
      </c>
      <c r="I293" t="str">
        <f t="array" ref="I293">IF($A293="","",IF(IFERROR(INDEX(Summary!$BA:$BA,$AH293),0)&lt;1,"Under 1 day",IF(INDEX(Summary!$BA:$BA,$AH293)&lt;3,"1-3 days",IF(INDEX(Summary!$BA:$BA,$AH293)&lt;7,"3-7 days","7+ days"))))</f>
        <v>7+ days</v>
      </c>
      <c r="J293" t="str">
        <f t="array" ref="J293">IF($A293="","",IF(IFERROR(INDEX(Summary!$AX:$AX,$AH293),0)&lt;0.25,"0-25%",IF(INDEX(Summary!$AX:$AX,$AH293)&lt;0.5,"25-50%",IF(INDEX(Summary!$AX:$AX,$AH293)&lt;0.75,"50-75%","75-100%"))))</f>
        <v>75-100%</v>
      </c>
      <c r="K293" t="str">
        <f t="array" ref="K293">IF($A293="","",INDEX(Summary!$AY:$AY,$AH293)&amp;"")</f>
        <v>WIP</v>
      </c>
      <c r="L293" s="1">
        <f>IF($A293="","",Summary!$P$2+MOD(ROW()-2,30))</f>
        <v>46248</v>
      </c>
      <c r="M293">
        <f t="shared" si="38"/>
        <v>22</v>
      </c>
      <c r="N293">
        <f t="shared" si="39"/>
        <v>14</v>
      </c>
      <c r="O293" t="str">
        <f t="shared" si="40"/>
        <v>Aug-2026</v>
      </c>
      <c r="P293">
        <f t="shared" ca="1" si="41"/>
        <v>1</v>
      </c>
      <c r="Q293" s="2">
        <f t="array" ref="Q293">IF($A293="",0,IFERROR(INDEX(Summary!$P$3:$AS$67,$AH293-2,$M293),0))</f>
        <v>0</v>
      </c>
      <c r="R293" s="2">
        <f t="array" ref="R293">IF($A293="",0,ROUND(IFERROR(INDEX(Summary!$O:$O,$AH293),0)/30,0))</f>
        <v>453</v>
      </c>
      <c r="S293">
        <f t="shared" si="42"/>
        <v>0</v>
      </c>
      <c r="T293" s="2">
        <f t="array" ref="T293">IF($S293=1,IFERROR(INDEX(Summary!$O:$O,$AH293),0),0)</f>
        <v>0</v>
      </c>
      <c r="U293" s="2">
        <f t="array" ref="U293">IF($S293=1,IFERROR(INDEX(Summary!$AT:$AT,$AH293),0),0)</f>
        <v>0</v>
      </c>
      <c r="V293" s="2">
        <f t="shared" si="43"/>
        <v>0</v>
      </c>
      <c r="W293" s="2">
        <f t="array" ref="W293">IF($S293=1,IFERROR(INDEX(Summary!$AZ:$AZ,$AH293),0),0)</f>
        <v>0</v>
      </c>
      <c r="X293" s="3">
        <f t="array" ref="X293">IF($S293=1,IFERROR(INDEX(Summary!$BA:$BA,$AH293),0),0)</f>
        <v>0</v>
      </c>
      <c r="Y293" s="2">
        <f t="array" ref="Y293">IF($S293=1,IFERROR(INDEX(Summary!$G:$G,$AH293),0),0)</f>
        <v>0</v>
      </c>
      <c r="Z293" s="2">
        <f t="array" ref="Z293">IF($S293=1,IFERROR(INDEX(Summary!$H:$H,$AH293),0),0)</f>
        <v>0</v>
      </c>
      <c r="AA293" s="2">
        <f t="array" ref="AA293">IF($S293=1,IFERROR(INDEX(Summary!$I:$I,$AH293),0),0)</f>
        <v>0</v>
      </c>
      <c r="AB293" s="2">
        <f t="array" ref="AB293">IF($S293=1,IFERROR(INDEX(Summary!$J:$J,$AH293),0),0)</f>
        <v>0</v>
      </c>
      <c r="AC293" s="2">
        <f t="array" ref="AC293">IF($S293=1,IFERROR(INDEX(Summary!$K:$K,$AH293),0),0)</f>
        <v>0</v>
      </c>
      <c r="AD293" s="2">
        <f t="array" ref="AD293">IF($S293=1,IFERROR(INDEX(Summary!$L:$L,$AH293),0),0)</f>
        <v>0</v>
      </c>
      <c r="AE293" s="2">
        <f t="array" ref="AE293">IF($S293=1,IFERROR(INDEX(Summary!$M:$M,$AH293),0),0)</f>
        <v>0</v>
      </c>
      <c r="AF293" s="2">
        <f t="array" ref="AF293">IF($S293=1,IFERROR(INDEX(Summary!$N:$N,$AH293),0),0)</f>
        <v>0</v>
      </c>
      <c r="AG293">
        <f t="array" ref="AG293">IF($A293="","",IFERROR(INDEX(Summary!$BB:$BB,$AH293),0))</f>
        <v>5</v>
      </c>
      <c r="AH293">
        <f t="shared" si="44"/>
        <v>12</v>
      </c>
    </row>
    <row r="294" spans="1:34" hidden="1">
      <c r="A294" t="str">
        <f t="array" ref="A294">IFERROR(INDEX(Summary!$D:$D,$AH294)&amp;"","")</f>
        <v>FG01046</v>
      </c>
      <c r="B294" t="str">
        <f t="array" ref="B294">IF($A294="","",INDEX(Summary!$E:$E,$AH294))</f>
        <v>High Protein atta - 1kg</v>
      </c>
      <c r="C294" t="str">
        <f t="array" ref="C294">IF($A294="","",INDEX(Summary!$B:$B,$AH294))</f>
        <v>Atta</v>
      </c>
      <c r="D294" t="str">
        <f t="array" ref="D294">IF($A294="","",INDEX(Summary!$C:$C,$AH294))</f>
        <v>C6</v>
      </c>
      <c r="E294">
        <f t="array" ref="E294">IF($A294="","",INDEX(Summary!$F:$F,$AH294))</f>
        <v>1</v>
      </c>
      <c r="F294" t="str">
        <f t="array" ref="F294">IF($A294="","",INDEX(Summary!$BC:$BC,$AH294)&amp;"")</f>
        <v>P3 – Normal</v>
      </c>
      <c r="G294">
        <f t="shared" si="36"/>
        <v>3</v>
      </c>
      <c r="H294">
        <f t="shared" si="37"/>
        <v>0</v>
      </c>
      <c r="I294" t="str">
        <f t="array" ref="I294">IF($A294="","",IF(IFERROR(INDEX(Summary!$BA:$BA,$AH294),0)&lt;1,"Under 1 day",IF(INDEX(Summary!$BA:$BA,$AH294)&lt;3,"1-3 days",IF(INDEX(Summary!$BA:$BA,$AH294)&lt;7,"3-7 days","7+ days"))))</f>
        <v>7+ days</v>
      </c>
      <c r="J294" t="str">
        <f t="array" ref="J294">IF($A294="","",IF(IFERROR(INDEX(Summary!$AX:$AX,$AH294),0)&lt;0.25,"0-25%",IF(INDEX(Summary!$AX:$AX,$AH294)&lt;0.5,"25-50%",IF(INDEX(Summary!$AX:$AX,$AH294)&lt;0.75,"50-75%","75-100%"))))</f>
        <v>75-100%</v>
      </c>
      <c r="K294" t="str">
        <f t="array" ref="K294">IF($A294="","",INDEX(Summary!$AY:$AY,$AH294)&amp;"")</f>
        <v>WIP</v>
      </c>
      <c r="L294" s="1">
        <f>IF($A294="","",Summary!$P$2+MOD(ROW()-2,30))</f>
        <v>46249</v>
      </c>
      <c r="M294">
        <f t="shared" si="38"/>
        <v>23</v>
      </c>
      <c r="N294">
        <f t="shared" si="39"/>
        <v>15</v>
      </c>
      <c r="O294" t="str">
        <f t="shared" si="40"/>
        <v>Aug-2026</v>
      </c>
      <c r="P294">
        <f t="shared" ca="1" si="41"/>
        <v>1</v>
      </c>
      <c r="Q294" s="2">
        <f t="array" ref="Q294">IF($A294="",0,IFERROR(INDEX(Summary!$P$3:$AS$67,$AH294-2,$M294),0))</f>
        <v>0</v>
      </c>
      <c r="R294" s="2">
        <f t="array" ref="R294">IF($A294="",0,ROUND(IFERROR(INDEX(Summary!$O:$O,$AH294),0)/30,0))</f>
        <v>453</v>
      </c>
      <c r="S294">
        <f t="shared" si="42"/>
        <v>0</v>
      </c>
      <c r="T294" s="2">
        <f t="array" ref="T294">IF($S294=1,IFERROR(INDEX(Summary!$O:$O,$AH294),0),0)</f>
        <v>0</v>
      </c>
      <c r="U294" s="2">
        <f t="array" ref="U294">IF($S294=1,IFERROR(INDEX(Summary!$AT:$AT,$AH294),0),0)</f>
        <v>0</v>
      </c>
      <c r="V294" s="2">
        <f t="shared" si="43"/>
        <v>0</v>
      </c>
      <c r="W294" s="2">
        <f t="array" ref="W294">IF($S294=1,IFERROR(INDEX(Summary!$AZ:$AZ,$AH294),0),0)</f>
        <v>0</v>
      </c>
      <c r="X294" s="3">
        <f t="array" ref="X294">IF($S294=1,IFERROR(INDEX(Summary!$BA:$BA,$AH294),0),0)</f>
        <v>0</v>
      </c>
      <c r="Y294" s="2">
        <f t="array" ref="Y294">IF($S294=1,IFERROR(INDEX(Summary!$G:$G,$AH294),0),0)</f>
        <v>0</v>
      </c>
      <c r="Z294" s="2">
        <f t="array" ref="Z294">IF($S294=1,IFERROR(INDEX(Summary!$H:$H,$AH294),0),0)</f>
        <v>0</v>
      </c>
      <c r="AA294" s="2">
        <f t="array" ref="AA294">IF($S294=1,IFERROR(INDEX(Summary!$I:$I,$AH294),0),0)</f>
        <v>0</v>
      </c>
      <c r="AB294" s="2">
        <f t="array" ref="AB294">IF($S294=1,IFERROR(INDEX(Summary!$J:$J,$AH294),0),0)</f>
        <v>0</v>
      </c>
      <c r="AC294" s="2">
        <f t="array" ref="AC294">IF($S294=1,IFERROR(INDEX(Summary!$K:$K,$AH294),0),0)</f>
        <v>0</v>
      </c>
      <c r="AD294" s="2">
        <f t="array" ref="AD294">IF($S294=1,IFERROR(INDEX(Summary!$L:$L,$AH294),0),0)</f>
        <v>0</v>
      </c>
      <c r="AE294" s="2">
        <f t="array" ref="AE294">IF($S294=1,IFERROR(INDEX(Summary!$M:$M,$AH294),0),0)</f>
        <v>0</v>
      </c>
      <c r="AF294" s="2">
        <f t="array" ref="AF294">IF($S294=1,IFERROR(INDEX(Summary!$N:$N,$AH294),0),0)</f>
        <v>0</v>
      </c>
      <c r="AG294">
        <f t="array" ref="AG294">IF($A294="","",IFERROR(INDEX(Summary!$BB:$BB,$AH294),0))</f>
        <v>5</v>
      </c>
      <c r="AH294">
        <f t="shared" si="44"/>
        <v>12</v>
      </c>
    </row>
    <row r="295" spans="1:34" hidden="1">
      <c r="A295" t="str">
        <f t="array" ref="A295">IFERROR(INDEX(Summary!$D:$D,$AH295)&amp;"","")</f>
        <v>FG01046</v>
      </c>
      <c r="B295" t="str">
        <f t="array" ref="B295">IF($A295="","",INDEX(Summary!$E:$E,$AH295))</f>
        <v>High Protein atta - 1kg</v>
      </c>
      <c r="C295" t="str">
        <f t="array" ref="C295">IF($A295="","",INDEX(Summary!$B:$B,$AH295))</f>
        <v>Atta</v>
      </c>
      <c r="D295" t="str">
        <f t="array" ref="D295">IF($A295="","",INDEX(Summary!$C:$C,$AH295))</f>
        <v>C6</v>
      </c>
      <c r="E295">
        <f t="array" ref="E295">IF($A295="","",INDEX(Summary!$F:$F,$AH295))</f>
        <v>1</v>
      </c>
      <c r="F295" t="str">
        <f t="array" ref="F295">IF($A295="","",INDEX(Summary!$BC:$BC,$AH295)&amp;"")</f>
        <v>P3 – Normal</v>
      </c>
      <c r="G295">
        <f t="shared" si="36"/>
        <v>3</v>
      </c>
      <c r="H295">
        <f t="shared" si="37"/>
        <v>0</v>
      </c>
      <c r="I295" t="str">
        <f t="array" ref="I295">IF($A295="","",IF(IFERROR(INDEX(Summary!$BA:$BA,$AH295),0)&lt;1,"Under 1 day",IF(INDEX(Summary!$BA:$BA,$AH295)&lt;3,"1-3 days",IF(INDEX(Summary!$BA:$BA,$AH295)&lt;7,"3-7 days","7+ days"))))</f>
        <v>7+ days</v>
      </c>
      <c r="J295" t="str">
        <f t="array" ref="J295">IF($A295="","",IF(IFERROR(INDEX(Summary!$AX:$AX,$AH295),0)&lt;0.25,"0-25%",IF(INDEX(Summary!$AX:$AX,$AH295)&lt;0.5,"25-50%",IF(INDEX(Summary!$AX:$AX,$AH295)&lt;0.75,"50-75%","75-100%"))))</f>
        <v>75-100%</v>
      </c>
      <c r="K295" t="str">
        <f t="array" ref="K295">IF($A295="","",INDEX(Summary!$AY:$AY,$AH295)&amp;"")</f>
        <v>WIP</v>
      </c>
      <c r="L295" s="1">
        <f>IF($A295="","",Summary!$P$2+MOD(ROW()-2,30))</f>
        <v>46250</v>
      </c>
      <c r="M295">
        <f t="shared" si="38"/>
        <v>24</v>
      </c>
      <c r="N295">
        <f t="shared" si="39"/>
        <v>16</v>
      </c>
      <c r="O295" t="str">
        <f t="shared" si="40"/>
        <v>Aug-2026</v>
      </c>
      <c r="P295">
        <f t="shared" ca="1" si="41"/>
        <v>1</v>
      </c>
      <c r="Q295" s="2">
        <f t="array" ref="Q295">IF($A295="",0,IFERROR(INDEX(Summary!$P$3:$AS$67,$AH295-2,$M295),0))</f>
        <v>1830</v>
      </c>
      <c r="R295" s="2">
        <f t="array" ref="R295">IF($A295="",0,ROUND(IFERROR(INDEX(Summary!$O:$O,$AH295),0)/30,0))</f>
        <v>453</v>
      </c>
      <c r="S295">
        <f t="shared" si="42"/>
        <v>0</v>
      </c>
      <c r="T295" s="2">
        <f t="array" ref="T295">IF($S295=1,IFERROR(INDEX(Summary!$O:$O,$AH295),0),0)</f>
        <v>0</v>
      </c>
      <c r="U295" s="2">
        <f t="array" ref="U295">IF($S295=1,IFERROR(INDEX(Summary!$AT:$AT,$AH295),0),0)</f>
        <v>0</v>
      </c>
      <c r="V295" s="2">
        <f t="shared" si="43"/>
        <v>0</v>
      </c>
      <c r="W295" s="2">
        <f t="array" ref="W295">IF($S295=1,IFERROR(INDEX(Summary!$AZ:$AZ,$AH295),0),0)</f>
        <v>0</v>
      </c>
      <c r="X295" s="3">
        <f t="array" ref="X295">IF($S295=1,IFERROR(INDEX(Summary!$BA:$BA,$AH295),0),0)</f>
        <v>0</v>
      </c>
      <c r="Y295" s="2">
        <f t="array" ref="Y295">IF($S295=1,IFERROR(INDEX(Summary!$G:$G,$AH295),0),0)</f>
        <v>0</v>
      </c>
      <c r="Z295" s="2">
        <f t="array" ref="Z295">IF($S295=1,IFERROR(INDEX(Summary!$H:$H,$AH295),0),0)</f>
        <v>0</v>
      </c>
      <c r="AA295" s="2">
        <f t="array" ref="AA295">IF($S295=1,IFERROR(INDEX(Summary!$I:$I,$AH295),0),0)</f>
        <v>0</v>
      </c>
      <c r="AB295" s="2">
        <f t="array" ref="AB295">IF($S295=1,IFERROR(INDEX(Summary!$J:$J,$AH295),0),0)</f>
        <v>0</v>
      </c>
      <c r="AC295" s="2">
        <f t="array" ref="AC295">IF($S295=1,IFERROR(INDEX(Summary!$K:$K,$AH295),0),0)</f>
        <v>0</v>
      </c>
      <c r="AD295" s="2">
        <f t="array" ref="AD295">IF($S295=1,IFERROR(INDEX(Summary!$L:$L,$AH295),0),0)</f>
        <v>0</v>
      </c>
      <c r="AE295" s="2">
        <f t="array" ref="AE295">IF($S295=1,IFERROR(INDEX(Summary!$M:$M,$AH295),0),0)</f>
        <v>0</v>
      </c>
      <c r="AF295" s="2">
        <f t="array" ref="AF295">IF($S295=1,IFERROR(INDEX(Summary!$N:$N,$AH295),0),0)</f>
        <v>0</v>
      </c>
      <c r="AG295">
        <f t="array" ref="AG295">IF($A295="","",IFERROR(INDEX(Summary!$BB:$BB,$AH295),0))</f>
        <v>5</v>
      </c>
      <c r="AH295">
        <f t="shared" si="44"/>
        <v>12</v>
      </c>
    </row>
    <row r="296" spans="1:34" hidden="1">
      <c r="A296" t="str">
        <f t="array" ref="A296">IFERROR(INDEX(Summary!$D:$D,$AH296)&amp;"","")</f>
        <v>FG01046</v>
      </c>
      <c r="B296" t="str">
        <f t="array" ref="B296">IF($A296="","",INDEX(Summary!$E:$E,$AH296))</f>
        <v>High Protein atta - 1kg</v>
      </c>
      <c r="C296" t="str">
        <f t="array" ref="C296">IF($A296="","",INDEX(Summary!$B:$B,$AH296))</f>
        <v>Atta</v>
      </c>
      <c r="D296" t="str">
        <f t="array" ref="D296">IF($A296="","",INDEX(Summary!$C:$C,$AH296))</f>
        <v>C6</v>
      </c>
      <c r="E296">
        <f t="array" ref="E296">IF($A296="","",INDEX(Summary!$F:$F,$AH296))</f>
        <v>1</v>
      </c>
      <c r="F296" t="str">
        <f t="array" ref="F296">IF($A296="","",INDEX(Summary!$BC:$BC,$AH296)&amp;"")</f>
        <v>P3 – Normal</v>
      </c>
      <c r="G296">
        <f t="shared" si="36"/>
        <v>3</v>
      </c>
      <c r="H296">
        <f t="shared" si="37"/>
        <v>0</v>
      </c>
      <c r="I296" t="str">
        <f t="array" ref="I296">IF($A296="","",IF(IFERROR(INDEX(Summary!$BA:$BA,$AH296),0)&lt;1,"Under 1 day",IF(INDEX(Summary!$BA:$BA,$AH296)&lt;3,"1-3 days",IF(INDEX(Summary!$BA:$BA,$AH296)&lt;7,"3-7 days","7+ days"))))</f>
        <v>7+ days</v>
      </c>
      <c r="J296" t="str">
        <f t="array" ref="J296">IF($A296="","",IF(IFERROR(INDEX(Summary!$AX:$AX,$AH296),0)&lt;0.25,"0-25%",IF(INDEX(Summary!$AX:$AX,$AH296)&lt;0.5,"25-50%",IF(INDEX(Summary!$AX:$AX,$AH296)&lt;0.75,"50-75%","75-100%"))))</f>
        <v>75-100%</v>
      </c>
      <c r="K296" t="str">
        <f t="array" ref="K296">IF($A296="","",INDEX(Summary!$AY:$AY,$AH296)&amp;"")</f>
        <v>WIP</v>
      </c>
      <c r="L296" s="1">
        <f>IF($A296="","",Summary!$P$2+MOD(ROW()-2,30))</f>
        <v>46251</v>
      </c>
      <c r="M296">
        <f t="shared" si="38"/>
        <v>25</v>
      </c>
      <c r="N296">
        <f t="shared" si="39"/>
        <v>17</v>
      </c>
      <c r="O296" t="str">
        <f t="shared" si="40"/>
        <v>Aug-2026</v>
      </c>
      <c r="P296">
        <f t="shared" ca="1" si="41"/>
        <v>1</v>
      </c>
      <c r="Q296" s="2">
        <f t="array" ref="Q296">IF($A296="",0,IFERROR(INDEX(Summary!$P$3:$AS$67,$AH296-2,$M296),0))</f>
        <v>0</v>
      </c>
      <c r="R296" s="2">
        <f t="array" ref="R296">IF($A296="",0,ROUND(IFERROR(INDEX(Summary!$O:$O,$AH296),0)/30,0))</f>
        <v>453</v>
      </c>
      <c r="S296">
        <f t="shared" si="42"/>
        <v>0</v>
      </c>
      <c r="T296" s="2">
        <f t="array" ref="T296">IF($S296=1,IFERROR(INDEX(Summary!$O:$O,$AH296),0),0)</f>
        <v>0</v>
      </c>
      <c r="U296" s="2">
        <f t="array" ref="U296">IF($S296=1,IFERROR(INDEX(Summary!$AT:$AT,$AH296),0),0)</f>
        <v>0</v>
      </c>
      <c r="V296" s="2">
        <f t="shared" si="43"/>
        <v>0</v>
      </c>
      <c r="W296" s="2">
        <f t="array" ref="W296">IF($S296=1,IFERROR(INDEX(Summary!$AZ:$AZ,$AH296),0),0)</f>
        <v>0</v>
      </c>
      <c r="X296" s="3">
        <f t="array" ref="X296">IF($S296=1,IFERROR(INDEX(Summary!$BA:$BA,$AH296),0),0)</f>
        <v>0</v>
      </c>
      <c r="Y296" s="2">
        <f t="array" ref="Y296">IF($S296=1,IFERROR(INDEX(Summary!$G:$G,$AH296),0),0)</f>
        <v>0</v>
      </c>
      <c r="Z296" s="2">
        <f t="array" ref="Z296">IF($S296=1,IFERROR(INDEX(Summary!$H:$H,$AH296),0),0)</f>
        <v>0</v>
      </c>
      <c r="AA296" s="2">
        <f t="array" ref="AA296">IF($S296=1,IFERROR(INDEX(Summary!$I:$I,$AH296),0),0)</f>
        <v>0</v>
      </c>
      <c r="AB296" s="2">
        <f t="array" ref="AB296">IF($S296=1,IFERROR(INDEX(Summary!$J:$J,$AH296),0),0)</f>
        <v>0</v>
      </c>
      <c r="AC296" s="2">
        <f t="array" ref="AC296">IF($S296=1,IFERROR(INDEX(Summary!$K:$K,$AH296),0),0)</f>
        <v>0</v>
      </c>
      <c r="AD296" s="2">
        <f t="array" ref="AD296">IF($S296=1,IFERROR(INDEX(Summary!$L:$L,$AH296),0),0)</f>
        <v>0</v>
      </c>
      <c r="AE296" s="2">
        <f t="array" ref="AE296">IF($S296=1,IFERROR(INDEX(Summary!$M:$M,$AH296),0),0)</f>
        <v>0</v>
      </c>
      <c r="AF296" s="2">
        <f t="array" ref="AF296">IF($S296=1,IFERROR(INDEX(Summary!$N:$N,$AH296),0),0)</f>
        <v>0</v>
      </c>
      <c r="AG296">
        <f t="array" ref="AG296">IF($A296="","",IFERROR(INDEX(Summary!$BB:$BB,$AH296),0))</f>
        <v>5</v>
      </c>
      <c r="AH296">
        <f t="shared" si="44"/>
        <v>12</v>
      </c>
    </row>
    <row r="297" spans="1:34" hidden="1">
      <c r="A297" t="str">
        <f t="array" ref="A297">IFERROR(INDEX(Summary!$D:$D,$AH297)&amp;"","")</f>
        <v>FG01046</v>
      </c>
      <c r="B297" t="str">
        <f t="array" ref="B297">IF($A297="","",INDEX(Summary!$E:$E,$AH297))</f>
        <v>High Protein atta - 1kg</v>
      </c>
      <c r="C297" t="str">
        <f t="array" ref="C297">IF($A297="","",INDEX(Summary!$B:$B,$AH297))</f>
        <v>Atta</v>
      </c>
      <c r="D297" t="str">
        <f t="array" ref="D297">IF($A297="","",INDEX(Summary!$C:$C,$AH297))</f>
        <v>C6</v>
      </c>
      <c r="E297">
        <f t="array" ref="E297">IF($A297="","",INDEX(Summary!$F:$F,$AH297))</f>
        <v>1</v>
      </c>
      <c r="F297" t="str">
        <f t="array" ref="F297">IF($A297="","",INDEX(Summary!$BC:$BC,$AH297)&amp;"")</f>
        <v>P3 – Normal</v>
      </c>
      <c r="G297">
        <f t="shared" si="36"/>
        <v>3</v>
      </c>
      <c r="H297">
        <f t="shared" si="37"/>
        <v>0</v>
      </c>
      <c r="I297" t="str">
        <f t="array" ref="I297">IF($A297="","",IF(IFERROR(INDEX(Summary!$BA:$BA,$AH297),0)&lt;1,"Under 1 day",IF(INDEX(Summary!$BA:$BA,$AH297)&lt;3,"1-3 days",IF(INDEX(Summary!$BA:$BA,$AH297)&lt;7,"3-7 days","7+ days"))))</f>
        <v>7+ days</v>
      </c>
      <c r="J297" t="str">
        <f t="array" ref="J297">IF($A297="","",IF(IFERROR(INDEX(Summary!$AX:$AX,$AH297),0)&lt;0.25,"0-25%",IF(INDEX(Summary!$AX:$AX,$AH297)&lt;0.5,"25-50%",IF(INDEX(Summary!$AX:$AX,$AH297)&lt;0.75,"50-75%","75-100%"))))</f>
        <v>75-100%</v>
      </c>
      <c r="K297" t="str">
        <f t="array" ref="K297">IF($A297="","",INDEX(Summary!$AY:$AY,$AH297)&amp;"")</f>
        <v>WIP</v>
      </c>
      <c r="L297" s="1">
        <f>IF($A297="","",Summary!$P$2+MOD(ROW()-2,30))</f>
        <v>46252</v>
      </c>
      <c r="M297">
        <f t="shared" si="38"/>
        <v>26</v>
      </c>
      <c r="N297">
        <f t="shared" si="39"/>
        <v>18</v>
      </c>
      <c r="O297" t="str">
        <f t="shared" si="40"/>
        <v>Aug-2026</v>
      </c>
      <c r="P297">
        <f t="shared" ca="1" si="41"/>
        <v>1</v>
      </c>
      <c r="Q297" s="2">
        <f t="array" ref="Q297">IF($A297="",0,IFERROR(INDEX(Summary!$P$3:$AS$67,$AH297-2,$M297),0))</f>
        <v>0</v>
      </c>
      <c r="R297" s="2">
        <f t="array" ref="R297">IF($A297="",0,ROUND(IFERROR(INDEX(Summary!$O:$O,$AH297),0)/30,0))</f>
        <v>453</v>
      </c>
      <c r="S297">
        <f t="shared" si="42"/>
        <v>0</v>
      </c>
      <c r="T297" s="2">
        <f t="array" ref="T297">IF($S297=1,IFERROR(INDEX(Summary!$O:$O,$AH297),0),0)</f>
        <v>0</v>
      </c>
      <c r="U297" s="2">
        <f t="array" ref="U297">IF($S297=1,IFERROR(INDEX(Summary!$AT:$AT,$AH297),0),0)</f>
        <v>0</v>
      </c>
      <c r="V297" s="2">
        <f t="shared" si="43"/>
        <v>0</v>
      </c>
      <c r="W297" s="2">
        <f t="array" ref="W297">IF($S297=1,IFERROR(INDEX(Summary!$AZ:$AZ,$AH297),0),0)</f>
        <v>0</v>
      </c>
      <c r="X297" s="3">
        <f t="array" ref="X297">IF($S297=1,IFERROR(INDEX(Summary!$BA:$BA,$AH297),0),0)</f>
        <v>0</v>
      </c>
      <c r="Y297" s="2">
        <f t="array" ref="Y297">IF($S297=1,IFERROR(INDEX(Summary!$G:$G,$AH297),0),0)</f>
        <v>0</v>
      </c>
      <c r="Z297" s="2">
        <f t="array" ref="Z297">IF($S297=1,IFERROR(INDEX(Summary!$H:$H,$AH297),0),0)</f>
        <v>0</v>
      </c>
      <c r="AA297" s="2">
        <f t="array" ref="AA297">IF($S297=1,IFERROR(INDEX(Summary!$I:$I,$AH297),0),0)</f>
        <v>0</v>
      </c>
      <c r="AB297" s="2">
        <f t="array" ref="AB297">IF($S297=1,IFERROR(INDEX(Summary!$J:$J,$AH297),0),0)</f>
        <v>0</v>
      </c>
      <c r="AC297" s="2">
        <f t="array" ref="AC297">IF($S297=1,IFERROR(INDEX(Summary!$K:$K,$AH297),0),0)</f>
        <v>0</v>
      </c>
      <c r="AD297" s="2">
        <f t="array" ref="AD297">IF($S297=1,IFERROR(INDEX(Summary!$L:$L,$AH297),0),0)</f>
        <v>0</v>
      </c>
      <c r="AE297" s="2">
        <f t="array" ref="AE297">IF($S297=1,IFERROR(INDEX(Summary!$M:$M,$AH297),0),0)</f>
        <v>0</v>
      </c>
      <c r="AF297" s="2">
        <f t="array" ref="AF297">IF($S297=1,IFERROR(INDEX(Summary!$N:$N,$AH297),0),0)</f>
        <v>0</v>
      </c>
      <c r="AG297">
        <f t="array" ref="AG297">IF($A297="","",IFERROR(INDEX(Summary!$BB:$BB,$AH297),0))</f>
        <v>5</v>
      </c>
      <c r="AH297">
        <f t="shared" si="44"/>
        <v>12</v>
      </c>
    </row>
    <row r="298" spans="1:34" hidden="1">
      <c r="A298" t="str">
        <f t="array" ref="A298">IFERROR(INDEX(Summary!$D:$D,$AH298)&amp;"","")</f>
        <v>FG01046</v>
      </c>
      <c r="B298" t="str">
        <f t="array" ref="B298">IF($A298="","",INDEX(Summary!$E:$E,$AH298))</f>
        <v>High Protein atta - 1kg</v>
      </c>
      <c r="C298" t="str">
        <f t="array" ref="C298">IF($A298="","",INDEX(Summary!$B:$B,$AH298))</f>
        <v>Atta</v>
      </c>
      <c r="D298" t="str">
        <f t="array" ref="D298">IF($A298="","",INDEX(Summary!$C:$C,$AH298))</f>
        <v>C6</v>
      </c>
      <c r="E298">
        <f t="array" ref="E298">IF($A298="","",INDEX(Summary!$F:$F,$AH298))</f>
        <v>1</v>
      </c>
      <c r="F298" t="str">
        <f t="array" ref="F298">IF($A298="","",INDEX(Summary!$BC:$BC,$AH298)&amp;"")</f>
        <v>P3 – Normal</v>
      </c>
      <c r="G298">
        <f t="shared" si="36"/>
        <v>3</v>
      </c>
      <c r="H298">
        <f t="shared" si="37"/>
        <v>0</v>
      </c>
      <c r="I298" t="str">
        <f t="array" ref="I298">IF($A298="","",IF(IFERROR(INDEX(Summary!$BA:$BA,$AH298),0)&lt;1,"Under 1 day",IF(INDEX(Summary!$BA:$BA,$AH298)&lt;3,"1-3 days",IF(INDEX(Summary!$BA:$BA,$AH298)&lt;7,"3-7 days","7+ days"))))</f>
        <v>7+ days</v>
      </c>
      <c r="J298" t="str">
        <f t="array" ref="J298">IF($A298="","",IF(IFERROR(INDEX(Summary!$AX:$AX,$AH298),0)&lt;0.25,"0-25%",IF(INDEX(Summary!$AX:$AX,$AH298)&lt;0.5,"25-50%",IF(INDEX(Summary!$AX:$AX,$AH298)&lt;0.75,"50-75%","75-100%"))))</f>
        <v>75-100%</v>
      </c>
      <c r="K298" t="str">
        <f t="array" ref="K298">IF($A298="","",INDEX(Summary!$AY:$AY,$AH298)&amp;"")</f>
        <v>WIP</v>
      </c>
      <c r="L298" s="1">
        <f>IF($A298="","",Summary!$P$2+MOD(ROW()-2,30))</f>
        <v>46253</v>
      </c>
      <c r="M298">
        <f t="shared" si="38"/>
        <v>27</v>
      </c>
      <c r="N298">
        <f t="shared" si="39"/>
        <v>19</v>
      </c>
      <c r="O298" t="str">
        <f t="shared" si="40"/>
        <v>Aug-2026</v>
      </c>
      <c r="P298">
        <f t="shared" ca="1" si="41"/>
        <v>1</v>
      </c>
      <c r="Q298" s="2">
        <f t="array" ref="Q298">IF($A298="",0,IFERROR(INDEX(Summary!$P$3:$AS$67,$AH298-2,$M298),0))</f>
        <v>0</v>
      </c>
      <c r="R298" s="2">
        <f t="array" ref="R298">IF($A298="",0,ROUND(IFERROR(INDEX(Summary!$O:$O,$AH298),0)/30,0))</f>
        <v>453</v>
      </c>
      <c r="S298">
        <f t="shared" si="42"/>
        <v>0</v>
      </c>
      <c r="T298" s="2">
        <f t="array" ref="T298">IF($S298=1,IFERROR(INDEX(Summary!$O:$O,$AH298),0),0)</f>
        <v>0</v>
      </c>
      <c r="U298" s="2">
        <f t="array" ref="U298">IF($S298=1,IFERROR(INDEX(Summary!$AT:$AT,$AH298),0),0)</f>
        <v>0</v>
      </c>
      <c r="V298" s="2">
        <f t="shared" si="43"/>
        <v>0</v>
      </c>
      <c r="W298" s="2">
        <f t="array" ref="W298">IF($S298=1,IFERROR(INDEX(Summary!$AZ:$AZ,$AH298),0),0)</f>
        <v>0</v>
      </c>
      <c r="X298" s="3">
        <f t="array" ref="X298">IF($S298=1,IFERROR(INDEX(Summary!$BA:$BA,$AH298),0),0)</f>
        <v>0</v>
      </c>
      <c r="Y298" s="2">
        <f t="array" ref="Y298">IF($S298=1,IFERROR(INDEX(Summary!$G:$G,$AH298),0),0)</f>
        <v>0</v>
      </c>
      <c r="Z298" s="2">
        <f t="array" ref="Z298">IF($S298=1,IFERROR(INDEX(Summary!$H:$H,$AH298),0),0)</f>
        <v>0</v>
      </c>
      <c r="AA298" s="2">
        <f t="array" ref="AA298">IF($S298=1,IFERROR(INDEX(Summary!$I:$I,$AH298),0),0)</f>
        <v>0</v>
      </c>
      <c r="AB298" s="2">
        <f t="array" ref="AB298">IF($S298=1,IFERROR(INDEX(Summary!$J:$J,$AH298),0),0)</f>
        <v>0</v>
      </c>
      <c r="AC298" s="2">
        <f t="array" ref="AC298">IF($S298=1,IFERROR(INDEX(Summary!$K:$K,$AH298),0),0)</f>
        <v>0</v>
      </c>
      <c r="AD298" s="2">
        <f t="array" ref="AD298">IF($S298=1,IFERROR(INDEX(Summary!$L:$L,$AH298),0),0)</f>
        <v>0</v>
      </c>
      <c r="AE298" s="2">
        <f t="array" ref="AE298">IF($S298=1,IFERROR(INDEX(Summary!$M:$M,$AH298),0),0)</f>
        <v>0</v>
      </c>
      <c r="AF298" s="2">
        <f t="array" ref="AF298">IF($S298=1,IFERROR(INDEX(Summary!$N:$N,$AH298),0),0)</f>
        <v>0</v>
      </c>
      <c r="AG298">
        <f t="array" ref="AG298">IF($A298="","",IFERROR(INDEX(Summary!$BB:$BB,$AH298),0))</f>
        <v>5</v>
      </c>
      <c r="AH298">
        <f t="shared" si="44"/>
        <v>12</v>
      </c>
    </row>
    <row r="299" spans="1:34" hidden="1">
      <c r="A299" t="str">
        <f t="array" ref="A299">IFERROR(INDEX(Summary!$D:$D,$AH299)&amp;"","")</f>
        <v>FG01046</v>
      </c>
      <c r="B299" t="str">
        <f t="array" ref="B299">IF($A299="","",INDEX(Summary!$E:$E,$AH299))</f>
        <v>High Protein atta - 1kg</v>
      </c>
      <c r="C299" t="str">
        <f t="array" ref="C299">IF($A299="","",INDEX(Summary!$B:$B,$AH299))</f>
        <v>Atta</v>
      </c>
      <c r="D299" t="str">
        <f t="array" ref="D299">IF($A299="","",INDEX(Summary!$C:$C,$AH299))</f>
        <v>C6</v>
      </c>
      <c r="E299">
        <f t="array" ref="E299">IF($A299="","",INDEX(Summary!$F:$F,$AH299))</f>
        <v>1</v>
      </c>
      <c r="F299" t="str">
        <f t="array" ref="F299">IF($A299="","",INDEX(Summary!$BC:$BC,$AH299)&amp;"")</f>
        <v>P3 – Normal</v>
      </c>
      <c r="G299">
        <f t="shared" si="36"/>
        <v>3</v>
      </c>
      <c r="H299">
        <f t="shared" si="37"/>
        <v>0</v>
      </c>
      <c r="I299" t="str">
        <f t="array" ref="I299">IF($A299="","",IF(IFERROR(INDEX(Summary!$BA:$BA,$AH299),0)&lt;1,"Under 1 day",IF(INDEX(Summary!$BA:$BA,$AH299)&lt;3,"1-3 days",IF(INDEX(Summary!$BA:$BA,$AH299)&lt;7,"3-7 days","7+ days"))))</f>
        <v>7+ days</v>
      </c>
      <c r="J299" t="str">
        <f t="array" ref="J299">IF($A299="","",IF(IFERROR(INDEX(Summary!$AX:$AX,$AH299),0)&lt;0.25,"0-25%",IF(INDEX(Summary!$AX:$AX,$AH299)&lt;0.5,"25-50%",IF(INDEX(Summary!$AX:$AX,$AH299)&lt;0.75,"50-75%","75-100%"))))</f>
        <v>75-100%</v>
      </c>
      <c r="K299" t="str">
        <f t="array" ref="K299">IF($A299="","",INDEX(Summary!$AY:$AY,$AH299)&amp;"")</f>
        <v>WIP</v>
      </c>
      <c r="L299" s="1">
        <f>IF($A299="","",Summary!$P$2+MOD(ROW()-2,30))</f>
        <v>46254</v>
      </c>
      <c r="M299">
        <f t="shared" si="38"/>
        <v>28</v>
      </c>
      <c r="N299">
        <f t="shared" si="39"/>
        <v>20</v>
      </c>
      <c r="O299" t="str">
        <f t="shared" si="40"/>
        <v>Aug-2026</v>
      </c>
      <c r="P299">
        <f t="shared" ca="1" si="41"/>
        <v>1</v>
      </c>
      <c r="Q299" s="2">
        <f t="array" ref="Q299">IF($A299="",0,IFERROR(INDEX(Summary!$P$3:$AS$67,$AH299-2,$M299),0))</f>
        <v>0</v>
      </c>
      <c r="R299" s="2">
        <f t="array" ref="R299">IF($A299="",0,ROUND(IFERROR(INDEX(Summary!$O:$O,$AH299),0)/30,0))</f>
        <v>453</v>
      </c>
      <c r="S299">
        <f t="shared" si="42"/>
        <v>0</v>
      </c>
      <c r="T299" s="2">
        <f t="array" ref="T299">IF($S299=1,IFERROR(INDEX(Summary!$O:$O,$AH299),0),0)</f>
        <v>0</v>
      </c>
      <c r="U299" s="2">
        <f t="array" ref="U299">IF($S299=1,IFERROR(INDEX(Summary!$AT:$AT,$AH299),0),0)</f>
        <v>0</v>
      </c>
      <c r="V299" s="2">
        <f t="shared" si="43"/>
        <v>0</v>
      </c>
      <c r="W299" s="2">
        <f t="array" ref="W299">IF($S299=1,IFERROR(INDEX(Summary!$AZ:$AZ,$AH299),0),0)</f>
        <v>0</v>
      </c>
      <c r="X299" s="3">
        <f t="array" ref="X299">IF($S299=1,IFERROR(INDEX(Summary!$BA:$BA,$AH299),0),0)</f>
        <v>0</v>
      </c>
      <c r="Y299" s="2">
        <f t="array" ref="Y299">IF($S299=1,IFERROR(INDEX(Summary!$G:$G,$AH299),0),0)</f>
        <v>0</v>
      </c>
      <c r="Z299" s="2">
        <f t="array" ref="Z299">IF($S299=1,IFERROR(INDEX(Summary!$H:$H,$AH299),0),0)</f>
        <v>0</v>
      </c>
      <c r="AA299" s="2">
        <f t="array" ref="AA299">IF($S299=1,IFERROR(INDEX(Summary!$I:$I,$AH299),0),0)</f>
        <v>0</v>
      </c>
      <c r="AB299" s="2">
        <f t="array" ref="AB299">IF($S299=1,IFERROR(INDEX(Summary!$J:$J,$AH299),0),0)</f>
        <v>0</v>
      </c>
      <c r="AC299" s="2">
        <f t="array" ref="AC299">IF($S299=1,IFERROR(INDEX(Summary!$K:$K,$AH299),0),0)</f>
        <v>0</v>
      </c>
      <c r="AD299" s="2">
        <f t="array" ref="AD299">IF($S299=1,IFERROR(INDEX(Summary!$L:$L,$AH299),0),0)</f>
        <v>0</v>
      </c>
      <c r="AE299" s="2">
        <f t="array" ref="AE299">IF($S299=1,IFERROR(INDEX(Summary!$M:$M,$AH299),0),0)</f>
        <v>0</v>
      </c>
      <c r="AF299" s="2">
        <f t="array" ref="AF299">IF($S299=1,IFERROR(INDEX(Summary!$N:$N,$AH299),0),0)</f>
        <v>0</v>
      </c>
      <c r="AG299">
        <f t="array" ref="AG299">IF($A299="","",IFERROR(INDEX(Summary!$BB:$BB,$AH299),0))</f>
        <v>5</v>
      </c>
      <c r="AH299">
        <f t="shared" si="44"/>
        <v>12</v>
      </c>
    </row>
    <row r="300" spans="1:34" hidden="1">
      <c r="A300" t="str">
        <f t="array" ref="A300">IFERROR(INDEX(Summary!$D:$D,$AH300)&amp;"","")</f>
        <v>FG01046</v>
      </c>
      <c r="B300" t="str">
        <f t="array" ref="B300">IF($A300="","",INDEX(Summary!$E:$E,$AH300))</f>
        <v>High Protein atta - 1kg</v>
      </c>
      <c r="C300" t="str">
        <f t="array" ref="C300">IF($A300="","",INDEX(Summary!$B:$B,$AH300))</f>
        <v>Atta</v>
      </c>
      <c r="D300" t="str">
        <f t="array" ref="D300">IF($A300="","",INDEX(Summary!$C:$C,$AH300))</f>
        <v>C6</v>
      </c>
      <c r="E300">
        <f t="array" ref="E300">IF($A300="","",INDEX(Summary!$F:$F,$AH300))</f>
        <v>1</v>
      </c>
      <c r="F300" t="str">
        <f t="array" ref="F300">IF($A300="","",INDEX(Summary!$BC:$BC,$AH300)&amp;"")</f>
        <v>P3 – Normal</v>
      </c>
      <c r="G300">
        <f t="shared" si="36"/>
        <v>3</v>
      </c>
      <c r="H300">
        <f t="shared" si="37"/>
        <v>0</v>
      </c>
      <c r="I300" t="str">
        <f t="array" ref="I300">IF($A300="","",IF(IFERROR(INDEX(Summary!$BA:$BA,$AH300),0)&lt;1,"Under 1 day",IF(INDEX(Summary!$BA:$BA,$AH300)&lt;3,"1-3 days",IF(INDEX(Summary!$BA:$BA,$AH300)&lt;7,"3-7 days","7+ days"))))</f>
        <v>7+ days</v>
      </c>
      <c r="J300" t="str">
        <f t="array" ref="J300">IF($A300="","",IF(IFERROR(INDEX(Summary!$AX:$AX,$AH300),0)&lt;0.25,"0-25%",IF(INDEX(Summary!$AX:$AX,$AH300)&lt;0.5,"25-50%",IF(INDEX(Summary!$AX:$AX,$AH300)&lt;0.75,"50-75%","75-100%"))))</f>
        <v>75-100%</v>
      </c>
      <c r="K300" t="str">
        <f t="array" ref="K300">IF($A300="","",INDEX(Summary!$AY:$AY,$AH300)&amp;"")</f>
        <v>WIP</v>
      </c>
      <c r="L300" s="1">
        <f>IF($A300="","",Summary!$P$2+MOD(ROW()-2,30))</f>
        <v>46255</v>
      </c>
      <c r="M300">
        <f t="shared" si="38"/>
        <v>29</v>
      </c>
      <c r="N300">
        <f t="shared" si="39"/>
        <v>21</v>
      </c>
      <c r="O300" t="str">
        <f t="shared" si="40"/>
        <v>Aug-2026</v>
      </c>
      <c r="P300">
        <f t="shared" ca="1" si="41"/>
        <v>1</v>
      </c>
      <c r="Q300" s="2">
        <f t="array" ref="Q300">IF($A300="",0,IFERROR(INDEX(Summary!$P$3:$AS$67,$AH300-2,$M300),0))</f>
        <v>1610</v>
      </c>
      <c r="R300" s="2">
        <f t="array" ref="R300">IF($A300="",0,ROUND(IFERROR(INDEX(Summary!$O:$O,$AH300),0)/30,0))</f>
        <v>453</v>
      </c>
      <c r="S300">
        <f t="shared" si="42"/>
        <v>0</v>
      </c>
      <c r="T300" s="2">
        <f t="array" ref="T300">IF($S300=1,IFERROR(INDEX(Summary!$O:$O,$AH300),0),0)</f>
        <v>0</v>
      </c>
      <c r="U300" s="2">
        <f t="array" ref="U300">IF($S300=1,IFERROR(INDEX(Summary!$AT:$AT,$AH300),0),0)</f>
        <v>0</v>
      </c>
      <c r="V300" s="2">
        <f t="shared" si="43"/>
        <v>0</v>
      </c>
      <c r="W300" s="2">
        <f t="array" ref="W300">IF($S300=1,IFERROR(INDEX(Summary!$AZ:$AZ,$AH300),0),0)</f>
        <v>0</v>
      </c>
      <c r="X300" s="3">
        <f t="array" ref="X300">IF($S300=1,IFERROR(INDEX(Summary!$BA:$BA,$AH300),0),0)</f>
        <v>0</v>
      </c>
      <c r="Y300" s="2">
        <f t="array" ref="Y300">IF($S300=1,IFERROR(INDEX(Summary!$G:$G,$AH300),0),0)</f>
        <v>0</v>
      </c>
      <c r="Z300" s="2">
        <f t="array" ref="Z300">IF($S300=1,IFERROR(INDEX(Summary!$H:$H,$AH300),0),0)</f>
        <v>0</v>
      </c>
      <c r="AA300" s="2">
        <f t="array" ref="AA300">IF($S300=1,IFERROR(INDEX(Summary!$I:$I,$AH300),0),0)</f>
        <v>0</v>
      </c>
      <c r="AB300" s="2">
        <f t="array" ref="AB300">IF($S300=1,IFERROR(INDEX(Summary!$J:$J,$AH300),0),0)</f>
        <v>0</v>
      </c>
      <c r="AC300" s="2">
        <f t="array" ref="AC300">IF($S300=1,IFERROR(INDEX(Summary!$K:$K,$AH300),0),0)</f>
        <v>0</v>
      </c>
      <c r="AD300" s="2">
        <f t="array" ref="AD300">IF($S300=1,IFERROR(INDEX(Summary!$L:$L,$AH300),0),0)</f>
        <v>0</v>
      </c>
      <c r="AE300" s="2">
        <f t="array" ref="AE300">IF($S300=1,IFERROR(INDEX(Summary!$M:$M,$AH300),0),0)</f>
        <v>0</v>
      </c>
      <c r="AF300" s="2">
        <f t="array" ref="AF300">IF($S300=1,IFERROR(INDEX(Summary!$N:$N,$AH300),0),0)</f>
        <v>0</v>
      </c>
      <c r="AG300">
        <f t="array" ref="AG300">IF($A300="","",IFERROR(INDEX(Summary!$BB:$BB,$AH300),0))</f>
        <v>5</v>
      </c>
      <c r="AH300">
        <f t="shared" si="44"/>
        <v>12</v>
      </c>
    </row>
    <row r="301" spans="1:34" hidden="1">
      <c r="A301" t="str">
        <f t="array" ref="A301">IFERROR(INDEX(Summary!$D:$D,$AH301)&amp;"","")</f>
        <v>FG01046</v>
      </c>
      <c r="B301" t="str">
        <f t="array" ref="B301">IF($A301="","",INDEX(Summary!$E:$E,$AH301))</f>
        <v>High Protein atta - 1kg</v>
      </c>
      <c r="C301" t="str">
        <f t="array" ref="C301">IF($A301="","",INDEX(Summary!$B:$B,$AH301))</f>
        <v>Atta</v>
      </c>
      <c r="D301" t="str">
        <f t="array" ref="D301">IF($A301="","",INDEX(Summary!$C:$C,$AH301))</f>
        <v>C6</v>
      </c>
      <c r="E301">
        <f t="array" ref="E301">IF($A301="","",INDEX(Summary!$F:$F,$AH301))</f>
        <v>1</v>
      </c>
      <c r="F301" t="str">
        <f t="array" ref="F301">IF($A301="","",INDEX(Summary!$BC:$BC,$AH301)&amp;"")</f>
        <v>P3 – Normal</v>
      </c>
      <c r="G301">
        <f t="shared" si="36"/>
        <v>3</v>
      </c>
      <c r="H301">
        <f t="shared" si="37"/>
        <v>0</v>
      </c>
      <c r="I301" t="str">
        <f t="array" ref="I301">IF($A301="","",IF(IFERROR(INDEX(Summary!$BA:$BA,$AH301),0)&lt;1,"Under 1 day",IF(INDEX(Summary!$BA:$BA,$AH301)&lt;3,"1-3 days",IF(INDEX(Summary!$BA:$BA,$AH301)&lt;7,"3-7 days","7+ days"))))</f>
        <v>7+ days</v>
      </c>
      <c r="J301" t="str">
        <f t="array" ref="J301">IF($A301="","",IF(IFERROR(INDEX(Summary!$AX:$AX,$AH301),0)&lt;0.25,"0-25%",IF(INDEX(Summary!$AX:$AX,$AH301)&lt;0.5,"25-50%",IF(INDEX(Summary!$AX:$AX,$AH301)&lt;0.75,"50-75%","75-100%"))))</f>
        <v>75-100%</v>
      </c>
      <c r="K301" t="str">
        <f t="array" ref="K301">IF($A301="","",INDEX(Summary!$AY:$AY,$AH301)&amp;"")</f>
        <v>WIP</v>
      </c>
      <c r="L301" s="1">
        <f>IF($A301="","",Summary!$P$2+MOD(ROW()-2,30))</f>
        <v>46256</v>
      </c>
      <c r="M301">
        <f t="shared" si="38"/>
        <v>30</v>
      </c>
      <c r="N301">
        <f t="shared" si="39"/>
        <v>22</v>
      </c>
      <c r="O301" t="str">
        <f t="shared" si="40"/>
        <v>Aug-2026</v>
      </c>
      <c r="P301">
        <f t="shared" ca="1" si="41"/>
        <v>1</v>
      </c>
      <c r="Q301" s="2">
        <f t="array" ref="Q301">IF($A301="",0,IFERROR(INDEX(Summary!$P$3:$AS$67,$AH301-2,$M301),0))</f>
        <v>0</v>
      </c>
      <c r="R301" s="2">
        <f t="array" ref="R301">IF($A301="",0,ROUND(IFERROR(INDEX(Summary!$O:$O,$AH301),0)/30,0))</f>
        <v>453</v>
      </c>
      <c r="S301">
        <f t="shared" si="42"/>
        <v>0</v>
      </c>
      <c r="T301" s="2">
        <f t="array" ref="T301">IF($S301=1,IFERROR(INDEX(Summary!$O:$O,$AH301),0),0)</f>
        <v>0</v>
      </c>
      <c r="U301" s="2">
        <f t="array" ref="U301">IF($S301=1,IFERROR(INDEX(Summary!$AT:$AT,$AH301),0),0)</f>
        <v>0</v>
      </c>
      <c r="V301" s="2">
        <f t="shared" si="43"/>
        <v>0</v>
      </c>
      <c r="W301" s="2">
        <f t="array" ref="W301">IF($S301=1,IFERROR(INDEX(Summary!$AZ:$AZ,$AH301),0),0)</f>
        <v>0</v>
      </c>
      <c r="X301" s="3">
        <f t="array" ref="X301">IF($S301=1,IFERROR(INDEX(Summary!$BA:$BA,$AH301),0),0)</f>
        <v>0</v>
      </c>
      <c r="Y301" s="2">
        <f t="array" ref="Y301">IF($S301=1,IFERROR(INDEX(Summary!$G:$G,$AH301),0),0)</f>
        <v>0</v>
      </c>
      <c r="Z301" s="2">
        <f t="array" ref="Z301">IF($S301=1,IFERROR(INDEX(Summary!$H:$H,$AH301),0),0)</f>
        <v>0</v>
      </c>
      <c r="AA301" s="2">
        <f t="array" ref="AA301">IF($S301=1,IFERROR(INDEX(Summary!$I:$I,$AH301),0),0)</f>
        <v>0</v>
      </c>
      <c r="AB301" s="2">
        <f t="array" ref="AB301">IF($S301=1,IFERROR(INDEX(Summary!$J:$J,$AH301),0),0)</f>
        <v>0</v>
      </c>
      <c r="AC301" s="2">
        <f t="array" ref="AC301">IF($S301=1,IFERROR(INDEX(Summary!$K:$K,$AH301),0),0)</f>
        <v>0</v>
      </c>
      <c r="AD301" s="2">
        <f t="array" ref="AD301">IF($S301=1,IFERROR(INDEX(Summary!$L:$L,$AH301),0),0)</f>
        <v>0</v>
      </c>
      <c r="AE301" s="2">
        <f t="array" ref="AE301">IF($S301=1,IFERROR(INDEX(Summary!$M:$M,$AH301),0),0)</f>
        <v>0</v>
      </c>
      <c r="AF301" s="2">
        <f t="array" ref="AF301">IF($S301=1,IFERROR(INDEX(Summary!$N:$N,$AH301),0),0)</f>
        <v>0</v>
      </c>
      <c r="AG301">
        <f t="array" ref="AG301">IF($A301="","",IFERROR(INDEX(Summary!$BB:$BB,$AH301),0))</f>
        <v>5</v>
      </c>
      <c r="AH301">
        <f t="shared" si="44"/>
        <v>12</v>
      </c>
    </row>
    <row r="302" spans="1:34">
      <c r="A302" t="str">
        <f t="array" ref="A302">IFERROR(INDEX(Summary!$D:$D,$AH302)&amp;"","")</f>
        <v>FG01055</v>
      </c>
      <c r="B302" t="str">
        <f t="array" ref="B302">IF($A302="","",INDEX(Summary!$E:$E,$AH302))</f>
        <v>Khapli protein atta 2kg</v>
      </c>
      <c r="C302" t="str">
        <f t="array" ref="C302">IF($A302="","",INDEX(Summary!$B:$B,$AH302))</f>
        <v>Atta</v>
      </c>
      <c r="D302" t="str">
        <f t="array" ref="D302">IF($A302="","",INDEX(Summary!$C:$C,$AH302))</f>
        <v>C6</v>
      </c>
      <c r="E302">
        <f t="array" ref="E302">IF($A302="","",INDEX(Summary!$F:$F,$AH302))</f>
        <v>2</v>
      </c>
      <c r="F302" t="str">
        <f t="array" ref="F302">IF($A302="","",INDEX(Summary!$BC:$BC,$AH302)&amp;"")</f>
        <v>P1 – Critical</v>
      </c>
      <c r="G302">
        <f t="shared" si="36"/>
        <v>1</v>
      </c>
      <c r="H302">
        <f t="shared" si="37"/>
        <v>1</v>
      </c>
      <c r="I302" t="str">
        <f t="array" ref="I302">IF($A302="","",IF(IFERROR(INDEX(Summary!$BA:$BA,$AH302),0)&lt;1,"Under 1 day",IF(INDEX(Summary!$BA:$BA,$AH302)&lt;3,"1-3 days",IF(INDEX(Summary!$BA:$BA,$AH302)&lt;7,"3-7 days","7+ days"))))</f>
        <v>3-7 days</v>
      </c>
      <c r="J302" t="str">
        <f t="array" ref="J302">IF($A302="","",IF(IFERROR(INDEX(Summary!$AX:$AX,$AH302),0)&lt;0.25,"0-25%",IF(INDEX(Summary!$AX:$AX,$AH302)&lt;0.5,"25-50%",IF(INDEX(Summary!$AX:$AX,$AH302)&lt;0.75,"50-75%","75-100%"))))</f>
        <v>50-75%</v>
      </c>
      <c r="K302" t="str">
        <f t="array" ref="K302">IF($A302="","",INDEX(Summary!$AY:$AY,$AH302)&amp;"")</f>
        <v>WIP</v>
      </c>
      <c r="L302" s="1">
        <f>IF($A302="","",Summary!$P$2+MOD(ROW()-2,30))</f>
        <v>46227</v>
      </c>
      <c r="M302">
        <f t="shared" si="38"/>
        <v>1</v>
      </c>
      <c r="N302">
        <f t="shared" si="39"/>
        <v>24</v>
      </c>
      <c r="O302" t="str">
        <f t="shared" si="40"/>
        <v>Jul-2026</v>
      </c>
      <c r="P302">
        <f t="shared" ca="1" si="41"/>
        <v>1</v>
      </c>
      <c r="Q302" s="2">
        <f t="array" ref="Q302">IF($A302="",0,IFERROR(INDEX(Summary!$P$3:$AS$67,$AH302-2,$M302),0))</f>
        <v>620</v>
      </c>
      <c r="R302" s="2">
        <f t="array" ref="R302">IF($A302="",0,ROUND(IFERROR(INDEX(Summary!$O:$O,$AH302),0)/30,0))</f>
        <v>811</v>
      </c>
      <c r="S302">
        <f t="shared" si="42"/>
        <v>1</v>
      </c>
      <c r="T302" s="2">
        <f t="array" ref="T302">IF($S302=1,IFERROR(INDEX(Summary!$O:$O,$AH302),0),0)</f>
        <v>24334</v>
      </c>
      <c r="U302" s="2">
        <f t="array" ref="U302">IF($S302=1,IFERROR(INDEX(Summary!$AT:$AT,$AH302),0),0)</f>
        <v>12177</v>
      </c>
      <c r="V302" s="2">
        <f t="shared" si="43"/>
        <v>12157</v>
      </c>
      <c r="W302" s="2">
        <f t="array" ref="W302">IF($S302=1,IFERROR(INDEX(Summary!$AZ:$AZ,$AH302),0),0)</f>
        <v>2648</v>
      </c>
      <c r="X302" s="3">
        <f t="array" ref="X302">IF($S302=1,IFERROR(INDEX(Summary!$BA:$BA,$AH302),0),0)</f>
        <v>3.2645680940248214</v>
      </c>
      <c r="Y302" s="2">
        <f t="array" ref="Y302">IF($S302=1,IFERROR(INDEX(Summary!$G:$G,$AH302),0),0)</f>
        <v>24334</v>
      </c>
      <c r="Z302" s="2">
        <f t="array" ref="Z302">IF($S302=1,IFERROR(INDEX(Summary!$H:$H,$AH302),0),0)</f>
        <v>0</v>
      </c>
      <c r="AA302" s="2">
        <f t="array" ref="AA302">IF($S302=1,IFERROR(INDEX(Summary!$I:$I,$AH302),0),0)</f>
        <v>0</v>
      </c>
      <c r="AB302" s="2">
        <f t="array" ref="AB302">IF($S302=1,IFERROR(INDEX(Summary!$J:$J,$AH302),0),0)</f>
        <v>0</v>
      </c>
      <c r="AC302" s="2">
        <f t="array" ref="AC302">IF($S302=1,IFERROR(INDEX(Summary!$K:$K,$AH302),0),0)</f>
        <v>0</v>
      </c>
      <c r="AD302" s="2">
        <f t="array" ref="AD302">IF($S302=1,IFERROR(INDEX(Summary!$L:$L,$AH302),0),0)</f>
        <v>0</v>
      </c>
      <c r="AE302" s="2">
        <f t="array" ref="AE302">IF($S302=1,IFERROR(INDEX(Summary!$M:$M,$AH302),0),0)</f>
        <v>0</v>
      </c>
      <c r="AF302" s="2">
        <f t="array" ref="AF302">IF($S302=1,IFERROR(INDEX(Summary!$N:$N,$AH302),0),0)</f>
        <v>0</v>
      </c>
      <c r="AG302">
        <f t="array" ref="AG302">IF($A302="","",IFERROR(INDEX(Summary!$BB:$BB,$AH302),0))</f>
        <v>10</v>
      </c>
      <c r="AH302">
        <f t="shared" si="44"/>
        <v>13</v>
      </c>
    </row>
    <row r="303" spans="1:34" hidden="1">
      <c r="A303" t="str">
        <f t="array" ref="A303">IFERROR(INDEX(Summary!$D:$D,$AH303)&amp;"","")</f>
        <v>FG01055</v>
      </c>
      <c r="B303" t="str">
        <f t="array" ref="B303">IF($A303="","",INDEX(Summary!$E:$E,$AH303))</f>
        <v>Khapli protein atta 2kg</v>
      </c>
      <c r="C303" t="str">
        <f t="array" ref="C303">IF($A303="","",INDEX(Summary!$B:$B,$AH303))</f>
        <v>Atta</v>
      </c>
      <c r="D303" t="str">
        <f t="array" ref="D303">IF($A303="","",INDEX(Summary!$C:$C,$AH303))</f>
        <v>C6</v>
      </c>
      <c r="E303">
        <f t="array" ref="E303">IF($A303="","",INDEX(Summary!$F:$F,$AH303))</f>
        <v>2</v>
      </c>
      <c r="F303" t="str">
        <f t="array" ref="F303">IF($A303="","",INDEX(Summary!$BC:$BC,$AH303)&amp;"")</f>
        <v>P1 – Critical</v>
      </c>
      <c r="G303">
        <f t="shared" si="36"/>
        <v>1</v>
      </c>
      <c r="H303">
        <f t="shared" si="37"/>
        <v>1</v>
      </c>
      <c r="I303" t="str">
        <f t="array" ref="I303">IF($A303="","",IF(IFERROR(INDEX(Summary!$BA:$BA,$AH303),0)&lt;1,"Under 1 day",IF(INDEX(Summary!$BA:$BA,$AH303)&lt;3,"1-3 days",IF(INDEX(Summary!$BA:$BA,$AH303)&lt;7,"3-7 days","7+ days"))))</f>
        <v>3-7 days</v>
      </c>
      <c r="J303" t="str">
        <f t="array" ref="J303">IF($A303="","",IF(IFERROR(INDEX(Summary!$AX:$AX,$AH303),0)&lt;0.25,"0-25%",IF(INDEX(Summary!$AX:$AX,$AH303)&lt;0.5,"25-50%",IF(INDEX(Summary!$AX:$AX,$AH303)&lt;0.75,"50-75%","75-100%"))))</f>
        <v>50-75%</v>
      </c>
      <c r="K303" t="str">
        <f t="array" ref="K303">IF($A303="","",INDEX(Summary!$AY:$AY,$AH303)&amp;"")</f>
        <v>WIP</v>
      </c>
      <c r="L303" s="1">
        <f>IF($A303="","",Summary!$P$2+MOD(ROW()-2,30))</f>
        <v>46228</v>
      </c>
      <c r="M303">
        <f t="shared" si="38"/>
        <v>2</v>
      </c>
      <c r="N303">
        <f t="shared" si="39"/>
        <v>25</v>
      </c>
      <c r="O303" t="str">
        <f t="shared" si="40"/>
        <v>Jul-2026</v>
      </c>
      <c r="P303">
        <f t="shared" ca="1" si="41"/>
        <v>1</v>
      </c>
      <c r="Q303" s="2">
        <f t="array" ref="Q303">IF($A303="",0,IFERROR(INDEX(Summary!$P$3:$AS$67,$AH303-2,$M303),0))</f>
        <v>0</v>
      </c>
      <c r="R303" s="2">
        <f t="array" ref="R303">IF($A303="",0,ROUND(IFERROR(INDEX(Summary!$O:$O,$AH303),0)/30,0))</f>
        <v>811</v>
      </c>
      <c r="S303">
        <f t="shared" si="42"/>
        <v>0</v>
      </c>
      <c r="T303" s="2">
        <f t="array" ref="T303">IF($S303=1,IFERROR(INDEX(Summary!$O:$O,$AH303),0),0)</f>
        <v>0</v>
      </c>
      <c r="U303" s="2">
        <f t="array" ref="U303">IF($S303=1,IFERROR(INDEX(Summary!$AT:$AT,$AH303),0),0)</f>
        <v>0</v>
      </c>
      <c r="V303" s="2">
        <f t="shared" si="43"/>
        <v>0</v>
      </c>
      <c r="W303" s="2">
        <f t="array" ref="W303">IF($S303=1,IFERROR(INDEX(Summary!$AZ:$AZ,$AH303),0),0)</f>
        <v>0</v>
      </c>
      <c r="X303" s="3">
        <f t="array" ref="X303">IF($S303=1,IFERROR(INDEX(Summary!$BA:$BA,$AH303),0),0)</f>
        <v>0</v>
      </c>
      <c r="Y303" s="2">
        <f t="array" ref="Y303">IF($S303=1,IFERROR(INDEX(Summary!$G:$G,$AH303),0),0)</f>
        <v>0</v>
      </c>
      <c r="Z303" s="2">
        <f t="array" ref="Z303">IF($S303=1,IFERROR(INDEX(Summary!$H:$H,$AH303),0),0)</f>
        <v>0</v>
      </c>
      <c r="AA303" s="2">
        <f t="array" ref="AA303">IF($S303=1,IFERROR(INDEX(Summary!$I:$I,$AH303),0),0)</f>
        <v>0</v>
      </c>
      <c r="AB303" s="2">
        <f t="array" ref="AB303">IF($S303=1,IFERROR(INDEX(Summary!$J:$J,$AH303),0),0)</f>
        <v>0</v>
      </c>
      <c r="AC303" s="2">
        <f t="array" ref="AC303">IF($S303=1,IFERROR(INDEX(Summary!$K:$K,$AH303),0),0)</f>
        <v>0</v>
      </c>
      <c r="AD303" s="2">
        <f t="array" ref="AD303">IF($S303=1,IFERROR(INDEX(Summary!$L:$L,$AH303),0),0)</f>
        <v>0</v>
      </c>
      <c r="AE303" s="2">
        <f t="array" ref="AE303">IF($S303=1,IFERROR(INDEX(Summary!$M:$M,$AH303),0),0)</f>
        <v>0</v>
      </c>
      <c r="AF303" s="2">
        <f t="array" ref="AF303">IF($S303=1,IFERROR(INDEX(Summary!$N:$N,$AH303),0),0)</f>
        <v>0</v>
      </c>
      <c r="AG303">
        <f t="array" ref="AG303">IF($A303="","",IFERROR(INDEX(Summary!$BB:$BB,$AH303),0))</f>
        <v>10</v>
      </c>
      <c r="AH303">
        <f t="shared" si="44"/>
        <v>13</v>
      </c>
    </row>
    <row r="304" spans="1:34" hidden="1">
      <c r="A304" t="str">
        <f t="array" ref="A304">IFERROR(INDEX(Summary!$D:$D,$AH304)&amp;"","")</f>
        <v>FG01055</v>
      </c>
      <c r="B304" t="str">
        <f t="array" ref="B304">IF($A304="","",INDEX(Summary!$E:$E,$AH304))</f>
        <v>Khapli protein atta 2kg</v>
      </c>
      <c r="C304" t="str">
        <f t="array" ref="C304">IF($A304="","",INDEX(Summary!$B:$B,$AH304))</f>
        <v>Atta</v>
      </c>
      <c r="D304" t="str">
        <f t="array" ref="D304">IF($A304="","",INDEX(Summary!$C:$C,$AH304))</f>
        <v>C6</v>
      </c>
      <c r="E304">
        <f t="array" ref="E304">IF($A304="","",INDEX(Summary!$F:$F,$AH304))</f>
        <v>2</v>
      </c>
      <c r="F304" t="str">
        <f t="array" ref="F304">IF($A304="","",INDEX(Summary!$BC:$BC,$AH304)&amp;"")</f>
        <v>P1 – Critical</v>
      </c>
      <c r="G304">
        <f t="shared" si="36"/>
        <v>1</v>
      </c>
      <c r="H304">
        <f t="shared" si="37"/>
        <v>1</v>
      </c>
      <c r="I304" t="str">
        <f t="array" ref="I304">IF($A304="","",IF(IFERROR(INDEX(Summary!$BA:$BA,$AH304),0)&lt;1,"Under 1 day",IF(INDEX(Summary!$BA:$BA,$AH304)&lt;3,"1-3 days",IF(INDEX(Summary!$BA:$BA,$AH304)&lt;7,"3-7 days","7+ days"))))</f>
        <v>3-7 days</v>
      </c>
      <c r="J304" t="str">
        <f t="array" ref="J304">IF($A304="","",IF(IFERROR(INDEX(Summary!$AX:$AX,$AH304),0)&lt;0.25,"0-25%",IF(INDEX(Summary!$AX:$AX,$AH304)&lt;0.5,"25-50%",IF(INDEX(Summary!$AX:$AX,$AH304)&lt;0.75,"50-75%","75-100%"))))</f>
        <v>50-75%</v>
      </c>
      <c r="K304" t="str">
        <f t="array" ref="K304">IF($A304="","",INDEX(Summary!$AY:$AY,$AH304)&amp;"")</f>
        <v>WIP</v>
      </c>
      <c r="L304" s="1">
        <f>IF($A304="","",Summary!$P$2+MOD(ROW()-2,30))</f>
        <v>46229</v>
      </c>
      <c r="M304">
        <f t="shared" si="38"/>
        <v>3</v>
      </c>
      <c r="N304">
        <f t="shared" si="39"/>
        <v>26</v>
      </c>
      <c r="O304" t="str">
        <f t="shared" si="40"/>
        <v>Jul-2026</v>
      </c>
      <c r="P304">
        <f t="shared" ca="1" si="41"/>
        <v>1</v>
      </c>
      <c r="Q304" s="2">
        <f t="array" ref="Q304">IF($A304="",0,IFERROR(INDEX(Summary!$P$3:$AS$67,$AH304-2,$M304),0))</f>
        <v>0</v>
      </c>
      <c r="R304" s="2">
        <f t="array" ref="R304">IF($A304="",0,ROUND(IFERROR(INDEX(Summary!$O:$O,$AH304),0)/30,0))</f>
        <v>811</v>
      </c>
      <c r="S304">
        <f t="shared" si="42"/>
        <v>0</v>
      </c>
      <c r="T304" s="2">
        <f t="array" ref="T304">IF($S304=1,IFERROR(INDEX(Summary!$O:$O,$AH304),0),0)</f>
        <v>0</v>
      </c>
      <c r="U304" s="2">
        <f t="array" ref="U304">IF($S304=1,IFERROR(INDEX(Summary!$AT:$AT,$AH304),0),0)</f>
        <v>0</v>
      </c>
      <c r="V304" s="2">
        <f t="shared" si="43"/>
        <v>0</v>
      </c>
      <c r="W304" s="2">
        <f t="array" ref="W304">IF($S304=1,IFERROR(INDEX(Summary!$AZ:$AZ,$AH304),0),0)</f>
        <v>0</v>
      </c>
      <c r="X304" s="3">
        <f t="array" ref="X304">IF($S304=1,IFERROR(INDEX(Summary!$BA:$BA,$AH304),0),0)</f>
        <v>0</v>
      </c>
      <c r="Y304" s="2">
        <f t="array" ref="Y304">IF($S304=1,IFERROR(INDEX(Summary!$G:$G,$AH304),0),0)</f>
        <v>0</v>
      </c>
      <c r="Z304" s="2">
        <f t="array" ref="Z304">IF($S304=1,IFERROR(INDEX(Summary!$H:$H,$AH304),0),0)</f>
        <v>0</v>
      </c>
      <c r="AA304" s="2">
        <f t="array" ref="AA304">IF($S304=1,IFERROR(INDEX(Summary!$I:$I,$AH304),0),0)</f>
        <v>0</v>
      </c>
      <c r="AB304" s="2">
        <f t="array" ref="AB304">IF($S304=1,IFERROR(INDEX(Summary!$J:$J,$AH304),0),0)</f>
        <v>0</v>
      </c>
      <c r="AC304" s="2">
        <f t="array" ref="AC304">IF($S304=1,IFERROR(INDEX(Summary!$K:$K,$AH304),0),0)</f>
        <v>0</v>
      </c>
      <c r="AD304" s="2">
        <f t="array" ref="AD304">IF($S304=1,IFERROR(INDEX(Summary!$L:$L,$AH304),0),0)</f>
        <v>0</v>
      </c>
      <c r="AE304" s="2">
        <f t="array" ref="AE304">IF($S304=1,IFERROR(INDEX(Summary!$M:$M,$AH304),0),0)</f>
        <v>0</v>
      </c>
      <c r="AF304" s="2">
        <f t="array" ref="AF304">IF($S304=1,IFERROR(INDEX(Summary!$N:$N,$AH304),0),0)</f>
        <v>0</v>
      </c>
      <c r="AG304">
        <f t="array" ref="AG304">IF($A304="","",IFERROR(INDEX(Summary!$BB:$BB,$AH304),0))</f>
        <v>10</v>
      </c>
      <c r="AH304">
        <f t="shared" si="44"/>
        <v>13</v>
      </c>
    </row>
    <row r="305" spans="1:34" hidden="1">
      <c r="A305" t="str">
        <f t="array" ref="A305">IFERROR(INDEX(Summary!$D:$D,$AH305)&amp;"","")</f>
        <v>FG01055</v>
      </c>
      <c r="B305" t="str">
        <f t="array" ref="B305">IF($A305="","",INDEX(Summary!$E:$E,$AH305))</f>
        <v>Khapli protein atta 2kg</v>
      </c>
      <c r="C305" t="str">
        <f t="array" ref="C305">IF($A305="","",INDEX(Summary!$B:$B,$AH305))</f>
        <v>Atta</v>
      </c>
      <c r="D305" t="str">
        <f t="array" ref="D305">IF($A305="","",INDEX(Summary!$C:$C,$AH305))</f>
        <v>C6</v>
      </c>
      <c r="E305">
        <f t="array" ref="E305">IF($A305="","",INDEX(Summary!$F:$F,$AH305))</f>
        <v>2</v>
      </c>
      <c r="F305" t="str">
        <f t="array" ref="F305">IF($A305="","",INDEX(Summary!$BC:$BC,$AH305)&amp;"")</f>
        <v>P1 – Critical</v>
      </c>
      <c r="G305">
        <f t="shared" si="36"/>
        <v>1</v>
      </c>
      <c r="H305">
        <f t="shared" si="37"/>
        <v>1</v>
      </c>
      <c r="I305" t="str">
        <f t="array" ref="I305">IF($A305="","",IF(IFERROR(INDEX(Summary!$BA:$BA,$AH305),0)&lt;1,"Under 1 day",IF(INDEX(Summary!$BA:$BA,$AH305)&lt;3,"1-3 days",IF(INDEX(Summary!$BA:$BA,$AH305)&lt;7,"3-7 days","7+ days"))))</f>
        <v>3-7 days</v>
      </c>
      <c r="J305" t="str">
        <f t="array" ref="J305">IF($A305="","",IF(IFERROR(INDEX(Summary!$AX:$AX,$AH305),0)&lt;0.25,"0-25%",IF(INDEX(Summary!$AX:$AX,$AH305)&lt;0.5,"25-50%",IF(INDEX(Summary!$AX:$AX,$AH305)&lt;0.75,"50-75%","75-100%"))))</f>
        <v>50-75%</v>
      </c>
      <c r="K305" t="str">
        <f t="array" ref="K305">IF($A305="","",INDEX(Summary!$AY:$AY,$AH305)&amp;"")</f>
        <v>WIP</v>
      </c>
      <c r="L305" s="1">
        <f>IF($A305="","",Summary!$P$2+MOD(ROW()-2,30))</f>
        <v>46230</v>
      </c>
      <c r="M305">
        <f t="shared" si="38"/>
        <v>4</v>
      </c>
      <c r="N305">
        <f t="shared" si="39"/>
        <v>27</v>
      </c>
      <c r="O305" t="str">
        <f t="shared" si="40"/>
        <v>Jul-2026</v>
      </c>
      <c r="P305">
        <f t="shared" ca="1" si="41"/>
        <v>1</v>
      </c>
      <c r="Q305" s="2">
        <f t="array" ref="Q305">IF($A305="",0,IFERROR(INDEX(Summary!$P$3:$AS$67,$AH305-2,$M305),0))</f>
        <v>0</v>
      </c>
      <c r="R305" s="2">
        <f t="array" ref="R305">IF($A305="",0,ROUND(IFERROR(INDEX(Summary!$O:$O,$AH305),0)/30,0))</f>
        <v>811</v>
      </c>
      <c r="S305">
        <f t="shared" si="42"/>
        <v>0</v>
      </c>
      <c r="T305" s="2">
        <f t="array" ref="T305">IF($S305=1,IFERROR(INDEX(Summary!$O:$O,$AH305),0),0)</f>
        <v>0</v>
      </c>
      <c r="U305" s="2">
        <f t="array" ref="U305">IF($S305=1,IFERROR(INDEX(Summary!$AT:$AT,$AH305),0),0)</f>
        <v>0</v>
      </c>
      <c r="V305" s="2">
        <f t="shared" si="43"/>
        <v>0</v>
      </c>
      <c r="W305" s="2">
        <f t="array" ref="W305">IF($S305=1,IFERROR(INDEX(Summary!$AZ:$AZ,$AH305),0),0)</f>
        <v>0</v>
      </c>
      <c r="X305" s="3">
        <f t="array" ref="X305">IF($S305=1,IFERROR(INDEX(Summary!$BA:$BA,$AH305),0),0)</f>
        <v>0</v>
      </c>
      <c r="Y305" s="2">
        <f t="array" ref="Y305">IF($S305=1,IFERROR(INDEX(Summary!$G:$G,$AH305),0),0)</f>
        <v>0</v>
      </c>
      <c r="Z305" s="2">
        <f t="array" ref="Z305">IF($S305=1,IFERROR(INDEX(Summary!$H:$H,$AH305),0),0)</f>
        <v>0</v>
      </c>
      <c r="AA305" s="2">
        <f t="array" ref="AA305">IF($S305=1,IFERROR(INDEX(Summary!$I:$I,$AH305),0),0)</f>
        <v>0</v>
      </c>
      <c r="AB305" s="2">
        <f t="array" ref="AB305">IF($S305=1,IFERROR(INDEX(Summary!$J:$J,$AH305),0),0)</f>
        <v>0</v>
      </c>
      <c r="AC305" s="2">
        <f t="array" ref="AC305">IF($S305=1,IFERROR(INDEX(Summary!$K:$K,$AH305),0),0)</f>
        <v>0</v>
      </c>
      <c r="AD305" s="2">
        <f t="array" ref="AD305">IF($S305=1,IFERROR(INDEX(Summary!$L:$L,$AH305),0),0)</f>
        <v>0</v>
      </c>
      <c r="AE305" s="2">
        <f t="array" ref="AE305">IF($S305=1,IFERROR(INDEX(Summary!$M:$M,$AH305),0),0)</f>
        <v>0</v>
      </c>
      <c r="AF305" s="2">
        <f t="array" ref="AF305">IF($S305=1,IFERROR(INDEX(Summary!$N:$N,$AH305),0),0)</f>
        <v>0</v>
      </c>
      <c r="AG305">
        <f t="array" ref="AG305">IF($A305="","",IFERROR(INDEX(Summary!$BB:$BB,$AH305),0))</f>
        <v>10</v>
      </c>
      <c r="AH305">
        <f t="shared" si="44"/>
        <v>13</v>
      </c>
    </row>
    <row r="306" spans="1:34" hidden="1">
      <c r="A306" t="str">
        <f t="array" ref="A306">IFERROR(INDEX(Summary!$D:$D,$AH306)&amp;"","")</f>
        <v>FG01055</v>
      </c>
      <c r="B306" t="str">
        <f t="array" ref="B306">IF($A306="","",INDEX(Summary!$E:$E,$AH306))</f>
        <v>Khapli protein atta 2kg</v>
      </c>
      <c r="C306" t="str">
        <f t="array" ref="C306">IF($A306="","",INDEX(Summary!$B:$B,$AH306))</f>
        <v>Atta</v>
      </c>
      <c r="D306" t="str">
        <f t="array" ref="D306">IF($A306="","",INDEX(Summary!$C:$C,$AH306))</f>
        <v>C6</v>
      </c>
      <c r="E306">
        <f t="array" ref="E306">IF($A306="","",INDEX(Summary!$F:$F,$AH306))</f>
        <v>2</v>
      </c>
      <c r="F306" t="str">
        <f t="array" ref="F306">IF($A306="","",INDEX(Summary!$BC:$BC,$AH306)&amp;"")</f>
        <v>P1 – Critical</v>
      </c>
      <c r="G306">
        <f t="shared" si="36"/>
        <v>1</v>
      </c>
      <c r="H306">
        <f t="shared" si="37"/>
        <v>1</v>
      </c>
      <c r="I306" t="str">
        <f t="array" ref="I306">IF($A306="","",IF(IFERROR(INDEX(Summary!$BA:$BA,$AH306),0)&lt;1,"Under 1 day",IF(INDEX(Summary!$BA:$BA,$AH306)&lt;3,"1-3 days",IF(INDEX(Summary!$BA:$BA,$AH306)&lt;7,"3-7 days","7+ days"))))</f>
        <v>3-7 days</v>
      </c>
      <c r="J306" t="str">
        <f t="array" ref="J306">IF($A306="","",IF(IFERROR(INDEX(Summary!$AX:$AX,$AH306),0)&lt;0.25,"0-25%",IF(INDEX(Summary!$AX:$AX,$AH306)&lt;0.5,"25-50%",IF(INDEX(Summary!$AX:$AX,$AH306)&lt;0.75,"50-75%","75-100%"))))</f>
        <v>50-75%</v>
      </c>
      <c r="K306" t="str">
        <f t="array" ref="K306">IF($A306="","",INDEX(Summary!$AY:$AY,$AH306)&amp;"")</f>
        <v>WIP</v>
      </c>
      <c r="L306" s="1">
        <f>IF($A306="","",Summary!$P$2+MOD(ROW()-2,30))</f>
        <v>46231</v>
      </c>
      <c r="M306">
        <f t="shared" si="38"/>
        <v>5</v>
      </c>
      <c r="N306">
        <f t="shared" si="39"/>
        <v>28</v>
      </c>
      <c r="O306" t="str">
        <f t="shared" si="40"/>
        <v>Jul-2026</v>
      </c>
      <c r="P306">
        <f t="shared" ca="1" si="41"/>
        <v>1</v>
      </c>
      <c r="Q306" s="2">
        <f t="array" ref="Q306">IF($A306="",0,IFERROR(INDEX(Summary!$P$3:$AS$67,$AH306-2,$M306),0))</f>
        <v>440</v>
      </c>
      <c r="R306" s="2">
        <f t="array" ref="R306">IF($A306="",0,ROUND(IFERROR(INDEX(Summary!$O:$O,$AH306),0)/30,0))</f>
        <v>811</v>
      </c>
      <c r="S306">
        <f t="shared" si="42"/>
        <v>0</v>
      </c>
      <c r="T306" s="2">
        <f t="array" ref="T306">IF($S306=1,IFERROR(INDEX(Summary!$O:$O,$AH306),0),0)</f>
        <v>0</v>
      </c>
      <c r="U306" s="2">
        <f t="array" ref="U306">IF($S306=1,IFERROR(INDEX(Summary!$AT:$AT,$AH306),0),0)</f>
        <v>0</v>
      </c>
      <c r="V306" s="2">
        <f t="shared" si="43"/>
        <v>0</v>
      </c>
      <c r="W306" s="2">
        <f t="array" ref="W306">IF($S306=1,IFERROR(INDEX(Summary!$AZ:$AZ,$AH306),0),0)</f>
        <v>0</v>
      </c>
      <c r="X306" s="3">
        <f t="array" ref="X306">IF($S306=1,IFERROR(INDEX(Summary!$BA:$BA,$AH306),0),0)</f>
        <v>0</v>
      </c>
      <c r="Y306" s="2">
        <f t="array" ref="Y306">IF($S306=1,IFERROR(INDEX(Summary!$G:$G,$AH306),0),0)</f>
        <v>0</v>
      </c>
      <c r="Z306" s="2">
        <f t="array" ref="Z306">IF($S306=1,IFERROR(INDEX(Summary!$H:$H,$AH306),0),0)</f>
        <v>0</v>
      </c>
      <c r="AA306" s="2">
        <f t="array" ref="AA306">IF($S306=1,IFERROR(INDEX(Summary!$I:$I,$AH306),0),0)</f>
        <v>0</v>
      </c>
      <c r="AB306" s="2">
        <f t="array" ref="AB306">IF($S306=1,IFERROR(INDEX(Summary!$J:$J,$AH306),0),0)</f>
        <v>0</v>
      </c>
      <c r="AC306" s="2">
        <f t="array" ref="AC306">IF($S306=1,IFERROR(INDEX(Summary!$K:$K,$AH306),0),0)</f>
        <v>0</v>
      </c>
      <c r="AD306" s="2">
        <f t="array" ref="AD306">IF($S306=1,IFERROR(INDEX(Summary!$L:$L,$AH306),0),0)</f>
        <v>0</v>
      </c>
      <c r="AE306" s="2">
        <f t="array" ref="AE306">IF($S306=1,IFERROR(INDEX(Summary!$M:$M,$AH306),0),0)</f>
        <v>0</v>
      </c>
      <c r="AF306" s="2">
        <f t="array" ref="AF306">IF($S306=1,IFERROR(INDEX(Summary!$N:$N,$AH306),0),0)</f>
        <v>0</v>
      </c>
      <c r="AG306">
        <f t="array" ref="AG306">IF($A306="","",IFERROR(INDEX(Summary!$BB:$BB,$AH306),0))</f>
        <v>10</v>
      </c>
      <c r="AH306">
        <f t="shared" si="44"/>
        <v>13</v>
      </c>
    </row>
    <row r="307" spans="1:34" hidden="1">
      <c r="A307" t="str">
        <f t="array" ref="A307">IFERROR(INDEX(Summary!$D:$D,$AH307)&amp;"","")</f>
        <v>FG01055</v>
      </c>
      <c r="B307" t="str">
        <f t="array" ref="B307">IF($A307="","",INDEX(Summary!$E:$E,$AH307))</f>
        <v>Khapli protein atta 2kg</v>
      </c>
      <c r="C307" t="str">
        <f t="array" ref="C307">IF($A307="","",INDEX(Summary!$B:$B,$AH307))</f>
        <v>Atta</v>
      </c>
      <c r="D307" t="str">
        <f t="array" ref="D307">IF($A307="","",INDEX(Summary!$C:$C,$AH307))</f>
        <v>C6</v>
      </c>
      <c r="E307">
        <f t="array" ref="E307">IF($A307="","",INDEX(Summary!$F:$F,$AH307))</f>
        <v>2</v>
      </c>
      <c r="F307" t="str">
        <f t="array" ref="F307">IF($A307="","",INDEX(Summary!$BC:$BC,$AH307)&amp;"")</f>
        <v>P1 – Critical</v>
      </c>
      <c r="G307">
        <f t="shared" si="36"/>
        <v>1</v>
      </c>
      <c r="H307">
        <f t="shared" si="37"/>
        <v>1</v>
      </c>
      <c r="I307" t="str">
        <f t="array" ref="I307">IF($A307="","",IF(IFERROR(INDEX(Summary!$BA:$BA,$AH307),0)&lt;1,"Under 1 day",IF(INDEX(Summary!$BA:$BA,$AH307)&lt;3,"1-3 days",IF(INDEX(Summary!$BA:$BA,$AH307)&lt;7,"3-7 days","7+ days"))))</f>
        <v>3-7 days</v>
      </c>
      <c r="J307" t="str">
        <f t="array" ref="J307">IF($A307="","",IF(IFERROR(INDEX(Summary!$AX:$AX,$AH307),0)&lt;0.25,"0-25%",IF(INDEX(Summary!$AX:$AX,$AH307)&lt;0.5,"25-50%",IF(INDEX(Summary!$AX:$AX,$AH307)&lt;0.75,"50-75%","75-100%"))))</f>
        <v>50-75%</v>
      </c>
      <c r="K307" t="str">
        <f t="array" ref="K307">IF($A307="","",INDEX(Summary!$AY:$AY,$AH307)&amp;"")</f>
        <v>WIP</v>
      </c>
      <c r="L307" s="1">
        <f>IF($A307="","",Summary!$P$2+MOD(ROW()-2,30))</f>
        <v>46232</v>
      </c>
      <c r="M307">
        <f t="shared" si="38"/>
        <v>6</v>
      </c>
      <c r="N307">
        <f t="shared" si="39"/>
        <v>29</v>
      </c>
      <c r="O307" t="str">
        <f t="shared" si="40"/>
        <v>Jul-2026</v>
      </c>
      <c r="P307">
        <f t="shared" ca="1" si="41"/>
        <v>1</v>
      </c>
      <c r="Q307" s="2">
        <f t="array" ref="Q307">IF($A307="",0,IFERROR(INDEX(Summary!$P$3:$AS$67,$AH307-2,$M307),0))</f>
        <v>0</v>
      </c>
      <c r="R307" s="2">
        <f t="array" ref="R307">IF($A307="",0,ROUND(IFERROR(INDEX(Summary!$O:$O,$AH307),0)/30,0))</f>
        <v>811</v>
      </c>
      <c r="S307">
        <f t="shared" si="42"/>
        <v>0</v>
      </c>
      <c r="T307" s="2">
        <f t="array" ref="T307">IF($S307=1,IFERROR(INDEX(Summary!$O:$O,$AH307),0),0)</f>
        <v>0</v>
      </c>
      <c r="U307" s="2">
        <f t="array" ref="U307">IF($S307=1,IFERROR(INDEX(Summary!$AT:$AT,$AH307),0),0)</f>
        <v>0</v>
      </c>
      <c r="V307" s="2">
        <f t="shared" si="43"/>
        <v>0</v>
      </c>
      <c r="W307" s="2">
        <f t="array" ref="W307">IF($S307=1,IFERROR(INDEX(Summary!$AZ:$AZ,$AH307),0),0)</f>
        <v>0</v>
      </c>
      <c r="X307" s="3">
        <f t="array" ref="X307">IF($S307=1,IFERROR(INDEX(Summary!$BA:$BA,$AH307),0),0)</f>
        <v>0</v>
      </c>
      <c r="Y307" s="2">
        <f t="array" ref="Y307">IF($S307=1,IFERROR(INDEX(Summary!$G:$G,$AH307),0),0)</f>
        <v>0</v>
      </c>
      <c r="Z307" s="2">
        <f t="array" ref="Z307">IF($S307=1,IFERROR(INDEX(Summary!$H:$H,$AH307),0),0)</f>
        <v>0</v>
      </c>
      <c r="AA307" s="2">
        <f t="array" ref="AA307">IF($S307=1,IFERROR(INDEX(Summary!$I:$I,$AH307),0),0)</f>
        <v>0</v>
      </c>
      <c r="AB307" s="2">
        <f t="array" ref="AB307">IF($S307=1,IFERROR(INDEX(Summary!$J:$J,$AH307),0),0)</f>
        <v>0</v>
      </c>
      <c r="AC307" s="2">
        <f t="array" ref="AC307">IF($S307=1,IFERROR(INDEX(Summary!$K:$K,$AH307),0),0)</f>
        <v>0</v>
      </c>
      <c r="AD307" s="2">
        <f t="array" ref="AD307">IF($S307=1,IFERROR(INDEX(Summary!$L:$L,$AH307),0),0)</f>
        <v>0</v>
      </c>
      <c r="AE307" s="2">
        <f t="array" ref="AE307">IF($S307=1,IFERROR(INDEX(Summary!$M:$M,$AH307),0),0)</f>
        <v>0</v>
      </c>
      <c r="AF307" s="2">
        <f t="array" ref="AF307">IF($S307=1,IFERROR(INDEX(Summary!$N:$N,$AH307),0),0)</f>
        <v>0</v>
      </c>
      <c r="AG307">
        <f t="array" ref="AG307">IF($A307="","",IFERROR(INDEX(Summary!$BB:$BB,$AH307),0))</f>
        <v>10</v>
      </c>
      <c r="AH307">
        <f t="shared" si="44"/>
        <v>13</v>
      </c>
    </row>
    <row r="308" spans="1:34" hidden="1">
      <c r="A308" t="str">
        <f t="array" ref="A308">IFERROR(INDEX(Summary!$D:$D,$AH308)&amp;"","")</f>
        <v>FG01055</v>
      </c>
      <c r="B308" t="str">
        <f t="array" ref="B308">IF($A308="","",INDEX(Summary!$E:$E,$AH308))</f>
        <v>Khapli protein atta 2kg</v>
      </c>
      <c r="C308" t="str">
        <f t="array" ref="C308">IF($A308="","",INDEX(Summary!$B:$B,$AH308))</f>
        <v>Atta</v>
      </c>
      <c r="D308" t="str">
        <f t="array" ref="D308">IF($A308="","",INDEX(Summary!$C:$C,$AH308))</f>
        <v>C6</v>
      </c>
      <c r="E308">
        <f t="array" ref="E308">IF($A308="","",INDEX(Summary!$F:$F,$AH308))</f>
        <v>2</v>
      </c>
      <c r="F308" t="str">
        <f t="array" ref="F308">IF($A308="","",INDEX(Summary!$BC:$BC,$AH308)&amp;"")</f>
        <v>P1 – Critical</v>
      </c>
      <c r="G308">
        <f t="shared" si="36"/>
        <v>1</v>
      </c>
      <c r="H308">
        <f t="shared" si="37"/>
        <v>1</v>
      </c>
      <c r="I308" t="str">
        <f t="array" ref="I308">IF($A308="","",IF(IFERROR(INDEX(Summary!$BA:$BA,$AH308),0)&lt;1,"Under 1 day",IF(INDEX(Summary!$BA:$BA,$AH308)&lt;3,"1-3 days",IF(INDEX(Summary!$BA:$BA,$AH308)&lt;7,"3-7 days","7+ days"))))</f>
        <v>3-7 days</v>
      </c>
      <c r="J308" t="str">
        <f t="array" ref="J308">IF($A308="","",IF(IFERROR(INDEX(Summary!$AX:$AX,$AH308),0)&lt;0.25,"0-25%",IF(INDEX(Summary!$AX:$AX,$AH308)&lt;0.5,"25-50%",IF(INDEX(Summary!$AX:$AX,$AH308)&lt;0.75,"50-75%","75-100%"))))</f>
        <v>50-75%</v>
      </c>
      <c r="K308" t="str">
        <f t="array" ref="K308">IF($A308="","",INDEX(Summary!$AY:$AY,$AH308)&amp;"")</f>
        <v>WIP</v>
      </c>
      <c r="L308" s="1">
        <f>IF($A308="","",Summary!$P$2+MOD(ROW()-2,30))</f>
        <v>46233</v>
      </c>
      <c r="M308">
        <f t="shared" si="38"/>
        <v>7</v>
      </c>
      <c r="N308">
        <f t="shared" si="39"/>
        <v>30</v>
      </c>
      <c r="O308" t="str">
        <f t="shared" si="40"/>
        <v>Jul-2026</v>
      </c>
      <c r="P308">
        <f t="shared" ca="1" si="41"/>
        <v>1</v>
      </c>
      <c r="Q308" s="2">
        <f t="array" ref="Q308">IF($A308="",0,IFERROR(INDEX(Summary!$P$3:$AS$67,$AH308-2,$M308),0))</f>
        <v>0</v>
      </c>
      <c r="R308" s="2">
        <f t="array" ref="R308">IF($A308="",0,ROUND(IFERROR(INDEX(Summary!$O:$O,$AH308),0)/30,0))</f>
        <v>811</v>
      </c>
      <c r="S308">
        <f t="shared" si="42"/>
        <v>0</v>
      </c>
      <c r="T308" s="2">
        <f t="array" ref="T308">IF($S308=1,IFERROR(INDEX(Summary!$O:$O,$AH308),0),0)</f>
        <v>0</v>
      </c>
      <c r="U308" s="2">
        <f t="array" ref="U308">IF($S308=1,IFERROR(INDEX(Summary!$AT:$AT,$AH308),0),0)</f>
        <v>0</v>
      </c>
      <c r="V308" s="2">
        <f t="shared" si="43"/>
        <v>0</v>
      </c>
      <c r="W308" s="2">
        <f t="array" ref="W308">IF($S308=1,IFERROR(INDEX(Summary!$AZ:$AZ,$AH308),0),0)</f>
        <v>0</v>
      </c>
      <c r="X308" s="3">
        <f t="array" ref="X308">IF($S308=1,IFERROR(INDEX(Summary!$BA:$BA,$AH308),0),0)</f>
        <v>0</v>
      </c>
      <c r="Y308" s="2">
        <f t="array" ref="Y308">IF($S308=1,IFERROR(INDEX(Summary!$G:$G,$AH308),0),0)</f>
        <v>0</v>
      </c>
      <c r="Z308" s="2">
        <f t="array" ref="Z308">IF($S308=1,IFERROR(INDEX(Summary!$H:$H,$AH308),0),0)</f>
        <v>0</v>
      </c>
      <c r="AA308" s="2">
        <f t="array" ref="AA308">IF($S308=1,IFERROR(INDEX(Summary!$I:$I,$AH308),0),0)</f>
        <v>0</v>
      </c>
      <c r="AB308" s="2">
        <f t="array" ref="AB308">IF($S308=1,IFERROR(INDEX(Summary!$J:$J,$AH308),0),0)</f>
        <v>0</v>
      </c>
      <c r="AC308" s="2">
        <f t="array" ref="AC308">IF($S308=1,IFERROR(INDEX(Summary!$K:$K,$AH308),0),0)</f>
        <v>0</v>
      </c>
      <c r="AD308" s="2">
        <f t="array" ref="AD308">IF($S308=1,IFERROR(INDEX(Summary!$L:$L,$AH308),0),0)</f>
        <v>0</v>
      </c>
      <c r="AE308" s="2">
        <f t="array" ref="AE308">IF($S308=1,IFERROR(INDEX(Summary!$M:$M,$AH308),0),0)</f>
        <v>0</v>
      </c>
      <c r="AF308" s="2">
        <f t="array" ref="AF308">IF($S308=1,IFERROR(INDEX(Summary!$N:$N,$AH308),0),0)</f>
        <v>0</v>
      </c>
      <c r="AG308">
        <f t="array" ref="AG308">IF($A308="","",IFERROR(INDEX(Summary!$BB:$BB,$AH308),0))</f>
        <v>10</v>
      </c>
      <c r="AH308">
        <f t="shared" si="44"/>
        <v>13</v>
      </c>
    </row>
    <row r="309" spans="1:34" hidden="1">
      <c r="A309" t="str">
        <f t="array" ref="A309">IFERROR(INDEX(Summary!$D:$D,$AH309)&amp;"","")</f>
        <v>FG01055</v>
      </c>
      <c r="B309" t="str">
        <f t="array" ref="B309">IF($A309="","",INDEX(Summary!$E:$E,$AH309))</f>
        <v>Khapli protein atta 2kg</v>
      </c>
      <c r="C309" t="str">
        <f t="array" ref="C309">IF($A309="","",INDEX(Summary!$B:$B,$AH309))</f>
        <v>Atta</v>
      </c>
      <c r="D309" t="str">
        <f t="array" ref="D309">IF($A309="","",INDEX(Summary!$C:$C,$AH309))</f>
        <v>C6</v>
      </c>
      <c r="E309">
        <f t="array" ref="E309">IF($A309="","",INDEX(Summary!$F:$F,$AH309))</f>
        <v>2</v>
      </c>
      <c r="F309" t="str">
        <f t="array" ref="F309">IF($A309="","",INDEX(Summary!$BC:$BC,$AH309)&amp;"")</f>
        <v>P1 – Critical</v>
      </c>
      <c r="G309">
        <f t="shared" si="36"/>
        <v>1</v>
      </c>
      <c r="H309">
        <f t="shared" si="37"/>
        <v>1</v>
      </c>
      <c r="I309" t="str">
        <f t="array" ref="I309">IF($A309="","",IF(IFERROR(INDEX(Summary!$BA:$BA,$AH309),0)&lt;1,"Under 1 day",IF(INDEX(Summary!$BA:$BA,$AH309)&lt;3,"1-3 days",IF(INDEX(Summary!$BA:$BA,$AH309)&lt;7,"3-7 days","7+ days"))))</f>
        <v>3-7 days</v>
      </c>
      <c r="J309" t="str">
        <f t="array" ref="J309">IF($A309="","",IF(IFERROR(INDEX(Summary!$AX:$AX,$AH309),0)&lt;0.25,"0-25%",IF(INDEX(Summary!$AX:$AX,$AH309)&lt;0.5,"25-50%",IF(INDEX(Summary!$AX:$AX,$AH309)&lt;0.75,"50-75%","75-100%"))))</f>
        <v>50-75%</v>
      </c>
      <c r="K309" t="str">
        <f t="array" ref="K309">IF($A309="","",INDEX(Summary!$AY:$AY,$AH309)&amp;"")</f>
        <v>WIP</v>
      </c>
      <c r="L309" s="1">
        <f>IF($A309="","",Summary!$P$2+MOD(ROW()-2,30))</f>
        <v>46234</v>
      </c>
      <c r="M309">
        <f t="shared" si="38"/>
        <v>8</v>
      </c>
      <c r="N309">
        <f t="shared" si="39"/>
        <v>31</v>
      </c>
      <c r="O309" t="str">
        <f t="shared" si="40"/>
        <v>Jul-2026</v>
      </c>
      <c r="P309">
        <f t="shared" ca="1" si="41"/>
        <v>1</v>
      </c>
      <c r="Q309" s="2">
        <f t="array" ref="Q309">IF($A309="",0,IFERROR(INDEX(Summary!$P$3:$AS$67,$AH309-2,$M309),0))</f>
        <v>1211</v>
      </c>
      <c r="R309" s="2">
        <f t="array" ref="R309">IF($A309="",0,ROUND(IFERROR(INDEX(Summary!$O:$O,$AH309),0)/30,0))</f>
        <v>811</v>
      </c>
      <c r="S309">
        <f t="shared" si="42"/>
        <v>0</v>
      </c>
      <c r="T309" s="2">
        <f t="array" ref="T309">IF($S309=1,IFERROR(INDEX(Summary!$O:$O,$AH309),0),0)</f>
        <v>0</v>
      </c>
      <c r="U309" s="2">
        <f t="array" ref="U309">IF($S309=1,IFERROR(INDEX(Summary!$AT:$AT,$AH309),0),0)</f>
        <v>0</v>
      </c>
      <c r="V309" s="2">
        <f t="shared" si="43"/>
        <v>0</v>
      </c>
      <c r="W309" s="2">
        <f t="array" ref="W309">IF($S309=1,IFERROR(INDEX(Summary!$AZ:$AZ,$AH309),0),0)</f>
        <v>0</v>
      </c>
      <c r="X309" s="3">
        <f t="array" ref="X309">IF($S309=1,IFERROR(INDEX(Summary!$BA:$BA,$AH309),0),0)</f>
        <v>0</v>
      </c>
      <c r="Y309" s="2">
        <f t="array" ref="Y309">IF($S309=1,IFERROR(INDEX(Summary!$G:$G,$AH309),0),0)</f>
        <v>0</v>
      </c>
      <c r="Z309" s="2">
        <f t="array" ref="Z309">IF($S309=1,IFERROR(INDEX(Summary!$H:$H,$AH309),0),0)</f>
        <v>0</v>
      </c>
      <c r="AA309" s="2">
        <f t="array" ref="AA309">IF($S309=1,IFERROR(INDEX(Summary!$I:$I,$AH309),0),0)</f>
        <v>0</v>
      </c>
      <c r="AB309" s="2">
        <f t="array" ref="AB309">IF($S309=1,IFERROR(INDEX(Summary!$J:$J,$AH309),0),0)</f>
        <v>0</v>
      </c>
      <c r="AC309" s="2">
        <f t="array" ref="AC309">IF($S309=1,IFERROR(INDEX(Summary!$K:$K,$AH309),0),0)</f>
        <v>0</v>
      </c>
      <c r="AD309" s="2">
        <f t="array" ref="AD309">IF($S309=1,IFERROR(INDEX(Summary!$L:$L,$AH309),0),0)</f>
        <v>0</v>
      </c>
      <c r="AE309" s="2">
        <f t="array" ref="AE309">IF($S309=1,IFERROR(INDEX(Summary!$M:$M,$AH309),0),0)</f>
        <v>0</v>
      </c>
      <c r="AF309" s="2">
        <f t="array" ref="AF309">IF($S309=1,IFERROR(INDEX(Summary!$N:$N,$AH309),0),0)</f>
        <v>0</v>
      </c>
      <c r="AG309">
        <f t="array" ref="AG309">IF($A309="","",IFERROR(INDEX(Summary!$BB:$BB,$AH309),0))</f>
        <v>10</v>
      </c>
      <c r="AH309">
        <f t="shared" si="44"/>
        <v>13</v>
      </c>
    </row>
    <row r="310" spans="1:34" hidden="1">
      <c r="A310" t="str">
        <f t="array" ref="A310">IFERROR(INDEX(Summary!$D:$D,$AH310)&amp;"","")</f>
        <v>FG01055</v>
      </c>
      <c r="B310" t="str">
        <f t="array" ref="B310">IF($A310="","",INDEX(Summary!$E:$E,$AH310))</f>
        <v>Khapli protein atta 2kg</v>
      </c>
      <c r="C310" t="str">
        <f t="array" ref="C310">IF($A310="","",INDEX(Summary!$B:$B,$AH310))</f>
        <v>Atta</v>
      </c>
      <c r="D310" t="str">
        <f t="array" ref="D310">IF($A310="","",INDEX(Summary!$C:$C,$AH310))</f>
        <v>C6</v>
      </c>
      <c r="E310">
        <f t="array" ref="E310">IF($A310="","",INDEX(Summary!$F:$F,$AH310))</f>
        <v>2</v>
      </c>
      <c r="F310" t="str">
        <f t="array" ref="F310">IF($A310="","",INDEX(Summary!$BC:$BC,$AH310)&amp;"")</f>
        <v>P1 – Critical</v>
      </c>
      <c r="G310">
        <f t="shared" si="36"/>
        <v>1</v>
      </c>
      <c r="H310">
        <f t="shared" si="37"/>
        <v>1</v>
      </c>
      <c r="I310" t="str">
        <f t="array" ref="I310">IF($A310="","",IF(IFERROR(INDEX(Summary!$BA:$BA,$AH310),0)&lt;1,"Under 1 day",IF(INDEX(Summary!$BA:$BA,$AH310)&lt;3,"1-3 days",IF(INDEX(Summary!$BA:$BA,$AH310)&lt;7,"3-7 days","7+ days"))))</f>
        <v>3-7 days</v>
      </c>
      <c r="J310" t="str">
        <f t="array" ref="J310">IF($A310="","",IF(IFERROR(INDEX(Summary!$AX:$AX,$AH310),0)&lt;0.25,"0-25%",IF(INDEX(Summary!$AX:$AX,$AH310)&lt;0.5,"25-50%",IF(INDEX(Summary!$AX:$AX,$AH310)&lt;0.75,"50-75%","75-100%"))))</f>
        <v>50-75%</v>
      </c>
      <c r="K310" t="str">
        <f t="array" ref="K310">IF($A310="","",INDEX(Summary!$AY:$AY,$AH310)&amp;"")</f>
        <v>WIP</v>
      </c>
      <c r="L310" s="1">
        <f>IF($A310="","",Summary!$P$2+MOD(ROW()-2,30))</f>
        <v>46235</v>
      </c>
      <c r="M310">
        <f t="shared" si="38"/>
        <v>9</v>
      </c>
      <c r="N310">
        <f t="shared" si="39"/>
        <v>1</v>
      </c>
      <c r="O310" t="str">
        <f t="shared" si="40"/>
        <v>Aug-2026</v>
      </c>
      <c r="P310">
        <f t="shared" ca="1" si="41"/>
        <v>1</v>
      </c>
      <c r="Q310" s="2">
        <f t="array" ref="Q310">IF($A310="",0,IFERROR(INDEX(Summary!$P$3:$AS$67,$AH310-2,$M310),0))</f>
        <v>0</v>
      </c>
      <c r="R310" s="2">
        <f t="array" ref="R310">IF($A310="",0,ROUND(IFERROR(INDEX(Summary!$O:$O,$AH310),0)/30,0))</f>
        <v>811</v>
      </c>
      <c r="S310">
        <f t="shared" si="42"/>
        <v>0</v>
      </c>
      <c r="T310" s="2">
        <f t="array" ref="T310">IF($S310=1,IFERROR(INDEX(Summary!$O:$O,$AH310),0),0)</f>
        <v>0</v>
      </c>
      <c r="U310" s="2">
        <f t="array" ref="U310">IF($S310=1,IFERROR(INDEX(Summary!$AT:$AT,$AH310),0),0)</f>
        <v>0</v>
      </c>
      <c r="V310" s="2">
        <f t="shared" si="43"/>
        <v>0</v>
      </c>
      <c r="W310" s="2">
        <f t="array" ref="W310">IF($S310=1,IFERROR(INDEX(Summary!$AZ:$AZ,$AH310),0),0)</f>
        <v>0</v>
      </c>
      <c r="X310" s="3">
        <f t="array" ref="X310">IF($S310=1,IFERROR(INDEX(Summary!$BA:$BA,$AH310),0),0)</f>
        <v>0</v>
      </c>
      <c r="Y310" s="2">
        <f t="array" ref="Y310">IF($S310=1,IFERROR(INDEX(Summary!$G:$G,$AH310),0),0)</f>
        <v>0</v>
      </c>
      <c r="Z310" s="2">
        <f t="array" ref="Z310">IF($S310=1,IFERROR(INDEX(Summary!$H:$H,$AH310),0),0)</f>
        <v>0</v>
      </c>
      <c r="AA310" s="2">
        <f t="array" ref="AA310">IF($S310=1,IFERROR(INDEX(Summary!$I:$I,$AH310),0),0)</f>
        <v>0</v>
      </c>
      <c r="AB310" s="2">
        <f t="array" ref="AB310">IF($S310=1,IFERROR(INDEX(Summary!$J:$J,$AH310),0),0)</f>
        <v>0</v>
      </c>
      <c r="AC310" s="2">
        <f t="array" ref="AC310">IF($S310=1,IFERROR(INDEX(Summary!$K:$K,$AH310),0),0)</f>
        <v>0</v>
      </c>
      <c r="AD310" s="2">
        <f t="array" ref="AD310">IF($S310=1,IFERROR(INDEX(Summary!$L:$L,$AH310),0),0)</f>
        <v>0</v>
      </c>
      <c r="AE310" s="2">
        <f t="array" ref="AE310">IF($S310=1,IFERROR(INDEX(Summary!$M:$M,$AH310),0),0)</f>
        <v>0</v>
      </c>
      <c r="AF310" s="2">
        <f t="array" ref="AF310">IF($S310=1,IFERROR(INDEX(Summary!$N:$N,$AH310),0),0)</f>
        <v>0</v>
      </c>
      <c r="AG310">
        <f t="array" ref="AG310">IF($A310="","",IFERROR(INDEX(Summary!$BB:$BB,$AH310),0))</f>
        <v>10</v>
      </c>
      <c r="AH310">
        <f t="shared" si="44"/>
        <v>13</v>
      </c>
    </row>
    <row r="311" spans="1:34" hidden="1">
      <c r="A311" t="str">
        <f t="array" ref="A311">IFERROR(INDEX(Summary!$D:$D,$AH311)&amp;"","")</f>
        <v>FG01055</v>
      </c>
      <c r="B311" t="str">
        <f t="array" ref="B311">IF($A311="","",INDEX(Summary!$E:$E,$AH311))</f>
        <v>Khapli protein atta 2kg</v>
      </c>
      <c r="C311" t="str">
        <f t="array" ref="C311">IF($A311="","",INDEX(Summary!$B:$B,$AH311))</f>
        <v>Atta</v>
      </c>
      <c r="D311" t="str">
        <f t="array" ref="D311">IF($A311="","",INDEX(Summary!$C:$C,$AH311))</f>
        <v>C6</v>
      </c>
      <c r="E311">
        <f t="array" ref="E311">IF($A311="","",INDEX(Summary!$F:$F,$AH311))</f>
        <v>2</v>
      </c>
      <c r="F311" t="str">
        <f t="array" ref="F311">IF($A311="","",INDEX(Summary!$BC:$BC,$AH311)&amp;"")</f>
        <v>P1 – Critical</v>
      </c>
      <c r="G311">
        <f t="shared" si="36"/>
        <v>1</v>
      </c>
      <c r="H311">
        <f t="shared" si="37"/>
        <v>1</v>
      </c>
      <c r="I311" t="str">
        <f t="array" ref="I311">IF($A311="","",IF(IFERROR(INDEX(Summary!$BA:$BA,$AH311),0)&lt;1,"Under 1 day",IF(INDEX(Summary!$BA:$BA,$AH311)&lt;3,"1-3 days",IF(INDEX(Summary!$BA:$BA,$AH311)&lt;7,"3-7 days","7+ days"))))</f>
        <v>3-7 days</v>
      </c>
      <c r="J311" t="str">
        <f t="array" ref="J311">IF($A311="","",IF(IFERROR(INDEX(Summary!$AX:$AX,$AH311),0)&lt;0.25,"0-25%",IF(INDEX(Summary!$AX:$AX,$AH311)&lt;0.5,"25-50%",IF(INDEX(Summary!$AX:$AX,$AH311)&lt;0.75,"50-75%","75-100%"))))</f>
        <v>50-75%</v>
      </c>
      <c r="K311" t="str">
        <f t="array" ref="K311">IF($A311="","",INDEX(Summary!$AY:$AY,$AH311)&amp;"")</f>
        <v>WIP</v>
      </c>
      <c r="L311" s="1">
        <f>IF($A311="","",Summary!$P$2+MOD(ROW()-2,30))</f>
        <v>46236</v>
      </c>
      <c r="M311">
        <f t="shared" si="38"/>
        <v>10</v>
      </c>
      <c r="N311">
        <f t="shared" si="39"/>
        <v>2</v>
      </c>
      <c r="O311" t="str">
        <f t="shared" si="40"/>
        <v>Aug-2026</v>
      </c>
      <c r="P311">
        <f t="shared" ca="1" si="41"/>
        <v>1</v>
      </c>
      <c r="Q311" s="2">
        <f t="array" ref="Q311">IF($A311="",0,IFERROR(INDEX(Summary!$P$3:$AS$67,$AH311-2,$M311),0))</f>
        <v>1531</v>
      </c>
      <c r="R311" s="2">
        <f t="array" ref="R311">IF($A311="",0,ROUND(IFERROR(INDEX(Summary!$O:$O,$AH311),0)/30,0))</f>
        <v>811</v>
      </c>
      <c r="S311">
        <f t="shared" si="42"/>
        <v>0</v>
      </c>
      <c r="T311" s="2">
        <f t="array" ref="T311">IF($S311=1,IFERROR(INDEX(Summary!$O:$O,$AH311),0),0)</f>
        <v>0</v>
      </c>
      <c r="U311" s="2">
        <f t="array" ref="U311">IF($S311=1,IFERROR(INDEX(Summary!$AT:$AT,$AH311),0),0)</f>
        <v>0</v>
      </c>
      <c r="V311" s="2">
        <f t="shared" si="43"/>
        <v>0</v>
      </c>
      <c r="W311" s="2">
        <f t="array" ref="W311">IF($S311=1,IFERROR(INDEX(Summary!$AZ:$AZ,$AH311),0),0)</f>
        <v>0</v>
      </c>
      <c r="X311" s="3">
        <f t="array" ref="X311">IF($S311=1,IFERROR(INDEX(Summary!$BA:$BA,$AH311),0),0)</f>
        <v>0</v>
      </c>
      <c r="Y311" s="2">
        <f t="array" ref="Y311">IF($S311=1,IFERROR(INDEX(Summary!$G:$G,$AH311),0),0)</f>
        <v>0</v>
      </c>
      <c r="Z311" s="2">
        <f t="array" ref="Z311">IF($S311=1,IFERROR(INDEX(Summary!$H:$H,$AH311),0),0)</f>
        <v>0</v>
      </c>
      <c r="AA311" s="2">
        <f t="array" ref="AA311">IF($S311=1,IFERROR(INDEX(Summary!$I:$I,$AH311),0),0)</f>
        <v>0</v>
      </c>
      <c r="AB311" s="2">
        <f t="array" ref="AB311">IF($S311=1,IFERROR(INDEX(Summary!$J:$J,$AH311),0),0)</f>
        <v>0</v>
      </c>
      <c r="AC311" s="2">
        <f t="array" ref="AC311">IF($S311=1,IFERROR(INDEX(Summary!$K:$K,$AH311),0),0)</f>
        <v>0</v>
      </c>
      <c r="AD311" s="2">
        <f t="array" ref="AD311">IF($S311=1,IFERROR(INDEX(Summary!$L:$L,$AH311),0),0)</f>
        <v>0</v>
      </c>
      <c r="AE311" s="2">
        <f t="array" ref="AE311">IF($S311=1,IFERROR(INDEX(Summary!$M:$M,$AH311),0),0)</f>
        <v>0</v>
      </c>
      <c r="AF311" s="2">
        <f t="array" ref="AF311">IF($S311=1,IFERROR(INDEX(Summary!$N:$N,$AH311),0),0)</f>
        <v>0</v>
      </c>
      <c r="AG311">
        <f t="array" ref="AG311">IF($A311="","",IFERROR(INDEX(Summary!$BB:$BB,$AH311),0))</f>
        <v>10</v>
      </c>
      <c r="AH311">
        <f t="shared" si="44"/>
        <v>13</v>
      </c>
    </row>
    <row r="312" spans="1:34" hidden="1">
      <c r="A312" t="str">
        <f t="array" ref="A312">IFERROR(INDEX(Summary!$D:$D,$AH312)&amp;"","")</f>
        <v>FG01055</v>
      </c>
      <c r="B312" t="str">
        <f t="array" ref="B312">IF($A312="","",INDEX(Summary!$E:$E,$AH312))</f>
        <v>Khapli protein atta 2kg</v>
      </c>
      <c r="C312" t="str">
        <f t="array" ref="C312">IF($A312="","",INDEX(Summary!$B:$B,$AH312))</f>
        <v>Atta</v>
      </c>
      <c r="D312" t="str">
        <f t="array" ref="D312">IF($A312="","",INDEX(Summary!$C:$C,$AH312))</f>
        <v>C6</v>
      </c>
      <c r="E312">
        <f t="array" ref="E312">IF($A312="","",INDEX(Summary!$F:$F,$AH312))</f>
        <v>2</v>
      </c>
      <c r="F312" t="str">
        <f t="array" ref="F312">IF($A312="","",INDEX(Summary!$BC:$BC,$AH312)&amp;"")</f>
        <v>P1 – Critical</v>
      </c>
      <c r="G312">
        <f t="shared" si="36"/>
        <v>1</v>
      </c>
      <c r="H312">
        <f t="shared" si="37"/>
        <v>1</v>
      </c>
      <c r="I312" t="str">
        <f t="array" ref="I312">IF($A312="","",IF(IFERROR(INDEX(Summary!$BA:$BA,$AH312),0)&lt;1,"Under 1 day",IF(INDEX(Summary!$BA:$BA,$AH312)&lt;3,"1-3 days",IF(INDEX(Summary!$BA:$BA,$AH312)&lt;7,"3-7 days","7+ days"))))</f>
        <v>3-7 days</v>
      </c>
      <c r="J312" t="str">
        <f t="array" ref="J312">IF($A312="","",IF(IFERROR(INDEX(Summary!$AX:$AX,$AH312),0)&lt;0.25,"0-25%",IF(INDEX(Summary!$AX:$AX,$AH312)&lt;0.5,"25-50%",IF(INDEX(Summary!$AX:$AX,$AH312)&lt;0.75,"50-75%","75-100%"))))</f>
        <v>50-75%</v>
      </c>
      <c r="K312" t="str">
        <f t="array" ref="K312">IF($A312="","",INDEX(Summary!$AY:$AY,$AH312)&amp;"")</f>
        <v>WIP</v>
      </c>
      <c r="L312" s="1">
        <f>IF($A312="","",Summary!$P$2+MOD(ROW()-2,30))</f>
        <v>46237</v>
      </c>
      <c r="M312">
        <f t="shared" si="38"/>
        <v>11</v>
      </c>
      <c r="N312">
        <f t="shared" si="39"/>
        <v>3</v>
      </c>
      <c r="O312" t="str">
        <f t="shared" si="40"/>
        <v>Aug-2026</v>
      </c>
      <c r="P312">
        <f t="shared" ca="1" si="41"/>
        <v>1</v>
      </c>
      <c r="Q312" s="2">
        <f t="array" ref="Q312">IF($A312="",0,IFERROR(INDEX(Summary!$P$3:$AS$67,$AH312-2,$M312),0))</f>
        <v>1522</v>
      </c>
      <c r="R312" s="2">
        <f t="array" ref="R312">IF($A312="",0,ROUND(IFERROR(INDEX(Summary!$O:$O,$AH312),0)/30,0))</f>
        <v>811</v>
      </c>
      <c r="S312">
        <f t="shared" si="42"/>
        <v>0</v>
      </c>
      <c r="T312" s="2">
        <f t="array" ref="T312">IF($S312=1,IFERROR(INDEX(Summary!$O:$O,$AH312),0),0)</f>
        <v>0</v>
      </c>
      <c r="U312" s="2">
        <f t="array" ref="U312">IF($S312=1,IFERROR(INDEX(Summary!$AT:$AT,$AH312),0),0)</f>
        <v>0</v>
      </c>
      <c r="V312" s="2">
        <f t="shared" si="43"/>
        <v>0</v>
      </c>
      <c r="W312" s="2">
        <f t="array" ref="W312">IF($S312=1,IFERROR(INDEX(Summary!$AZ:$AZ,$AH312),0),0)</f>
        <v>0</v>
      </c>
      <c r="X312" s="3">
        <f t="array" ref="X312">IF($S312=1,IFERROR(INDEX(Summary!$BA:$BA,$AH312),0),0)</f>
        <v>0</v>
      </c>
      <c r="Y312" s="2">
        <f t="array" ref="Y312">IF($S312=1,IFERROR(INDEX(Summary!$G:$G,$AH312),0),0)</f>
        <v>0</v>
      </c>
      <c r="Z312" s="2">
        <f t="array" ref="Z312">IF($S312=1,IFERROR(INDEX(Summary!$H:$H,$AH312),0),0)</f>
        <v>0</v>
      </c>
      <c r="AA312" s="2">
        <f t="array" ref="AA312">IF($S312=1,IFERROR(INDEX(Summary!$I:$I,$AH312),0),0)</f>
        <v>0</v>
      </c>
      <c r="AB312" s="2">
        <f t="array" ref="AB312">IF($S312=1,IFERROR(INDEX(Summary!$J:$J,$AH312),0),0)</f>
        <v>0</v>
      </c>
      <c r="AC312" s="2">
        <f t="array" ref="AC312">IF($S312=1,IFERROR(INDEX(Summary!$K:$K,$AH312),0),0)</f>
        <v>0</v>
      </c>
      <c r="AD312" s="2">
        <f t="array" ref="AD312">IF($S312=1,IFERROR(INDEX(Summary!$L:$L,$AH312),0),0)</f>
        <v>0</v>
      </c>
      <c r="AE312" s="2">
        <f t="array" ref="AE312">IF($S312=1,IFERROR(INDEX(Summary!$M:$M,$AH312),0),0)</f>
        <v>0</v>
      </c>
      <c r="AF312" s="2">
        <f t="array" ref="AF312">IF($S312=1,IFERROR(INDEX(Summary!$N:$N,$AH312),0),0)</f>
        <v>0</v>
      </c>
      <c r="AG312">
        <f t="array" ref="AG312">IF($A312="","",IFERROR(INDEX(Summary!$BB:$BB,$AH312),0))</f>
        <v>10</v>
      </c>
      <c r="AH312">
        <f t="shared" si="44"/>
        <v>13</v>
      </c>
    </row>
    <row r="313" spans="1:34" hidden="1">
      <c r="A313" t="str">
        <f t="array" ref="A313">IFERROR(INDEX(Summary!$D:$D,$AH313)&amp;"","")</f>
        <v>FG01055</v>
      </c>
      <c r="B313" t="str">
        <f t="array" ref="B313">IF($A313="","",INDEX(Summary!$E:$E,$AH313))</f>
        <v>Khapli protein atta 2kg</v>
      </c>
      <c r="C313" t="str">
        <f t="array" ref="C313">IF($A313="","",INDEX(Summary!$B:$B,$AH313))</f>
        <v>Atta</v>
      </c>
      <c r="D313" t="str">
        <f t="array" ref="D313">IF($A313="","",INDEX(Summary!$C:$C,$AH313))</f>
        <v>C6</v>
      </c>
      <c r="E313">
        <f t="array" ref="E313">IF($A313="","",INDEX(Summary!$F:$F,$AH313))</f>
        <v>2</v>
      </c>
      <c r="F313" t="str">
        <f t="array" ref="F313">IF($A313="","",INDEX(Summary!$BC:$BC,$AH313)&amp;"")</f>
        <v>P1 – Critical</v>
      </c>
      <c r="G313">
        <f t="shared" si="36"/>
        <v>1</v>
      </c>
      <c r="H313">
        <f t="shared" si="37"/>
        <v>1</v>
      </c>
      <c r="I313" t="str">
        <f t="array" ref="I313">IF($A313="","",IF(IFERROR(INDEX(Summary!$BA:$BA,$AH313),0)&lt;1,"Under 1 day",IF(INDEX(Summary!$BA:$BA,$AH313)&lt;3,"1-3 days",IF(INDEX(Summary!$BA:$BA,$AH313)&lt;7,"3-7 days","7+ days"))))</f>
        <v>3-7 days</v>
      </c>
      <c r="J313" t="str">
        <f t="array" ref="J313">IF($A313="","",IF(IFERROR(INDEX(Summary!$AX:$AX,$AH313),0)&lt;0.25,"0-25%",IF(INDEX(Summary!$AX:$AX,$AH313)&lt;0.5,"25-50%",IF(INDEX(Summary!$AX:$AX,$AH313)&lt;0.75,"50-75%","75-100%"))))</f>
        <v>50-75%</v>
      </c>
      <c r="K313" t="str">
        <f t="array" ref="K313">IF($A313="","",INDEX(Summary!$AY:$AY,$AH313)&amp;"")</f>
        <v>WIP</v>
      </c>
      <c r="L313" s="1">
        <f>IF($A313="","",Summary!$P$2+MOD(ROW()-2,30))</f>
        <v>46238</v>
      </c>
      <c r="M313">
        <f t="shared" si="38"/>
        <v>12</v>
      </c>
      <c r="N313">
        <f t="shared" si="39"/>
        <v>4</v>
      </c>
      <c r="O313" t="str">
        <f t="shared" si="40"/>
        <v>Aug-2026</v>
      </c>
      <c r="P313">
        <f t="shared" ca="1" si="41"/>
        <v>1</v>
      </c>
      <c r="Q313" s="2">
        <f t="array" ref="Q313">IF($A313="",0,IFERROR(INDEX(Summary!$P$3:$AS$67,$AH313-2,$M313),0))</f>
        <v>2382</v>
      </c>
      <c r="R313" s="2">
        <f t="array" ref="R313">IF($A313="",0,ROUND(IFERROR(INDEX(Summary!$O:$O,$AH313),0)/30,0))</f>
        <v>811</v>
      </c>
      <c r="S313">
        <f t="shared" si="42"/>
        <v>0</v>
      </c>
      <c r="T313" s="2">
        <f t="array" ref="T313">IF($S313=1,IFERROR(INDEX(Summary!$O:$O,$AH313),0),0)</f>
        <v>0</v>
      </c>
      <c r="U313" s="2">
        <f t="array" ref="U313">IF($S313=1,IFERROR(INDEX(Summary!$AT:$AT,$AH313),0),0)</f>
        <v>0</v>
      </c>
      <c r="V313" s="2">
        <f t="shared" si="43"/>
        <v>0</v>
      </c>
      <c r="W313" s="2">
        <f t="array" ref="W313">IF($S313=1,IFERROR(INDEX(Summary!$AZ:$AZ,$AH313),0),0)</f>
        <v>0</v>
      </c>
      <c r="X313" s="3">
        <f t="array" ref="X313">IF($S313=1,IFERROR(INDEX(Summary!$BA:$BA,$AH313),0),0)</f>
        <v>0</v>
      </c>
      <c r="Y313" s="2">
        <f t="array" ref="Y313">IF($S313=1,IFERROR(INDEX(Summary!$G:$G,$AH313),0),0)</f>
        <v>0</v>
      </c>
      <c r="Z313" s="2">
        <f t="array" ref="Z313">IF($S313=1,IFERROR(INDEX(Summary!$H:$H,$AH313),0),0)</f>
        <v>0</v>
      </c>
      <c r="AA313" s="2">
        <f t="array" ref="AA313">IF($S313=1,IFERROR(INDEX(Summary!$I:$I,$AH313),0),0)</f>
        <v>0</v>
      </c>
      <c r="AB313" s="2">
        <f t="array" ref="AB313">IF($S313=1,IFERROR(INDEX(Summary!$J:$J,$AH313),0),0)</f>
        <v>0</v>
      </c>
      <c r="AC313" s="2">
        <f t="array" ref="AC313">IF($S313=1,IFERROR(INDEX(Summary!$K:$K,$AH313),0),0)</f>
        <v>0</v>
      </c>
      <c r="AD313" s="2">
        <f t="array" ref="AD313">IF($S313=1,IFERROR(INDEX(Summary!$L:$L,$AH313),0),0)</f>
        <v>0</v>
      </c>
      <c r="AE313" s="2">
        <f t="array" ref="AE313">IF($S313=1,IFERROR(INDEX(Summary!$M:$M,$AH313),0),0)</f>
        <v>0</v>
      </c>
      <c r="AF313" s="2">
        <f t="array" ref="AF313">IF($S313=1,IFERROR(INDEX(Summary!$N:$N,$AH313),0),0)</f>
        <v>0</v>
      </c>
      <c r="AG313">
        <f t="array" ref="AG313">IF($A313="","",IFERROR(INDEX(Summary!$BB:$BB,$AH313),0))</f>
        <v>10</v>
      </c>
      <c r="AH313">
        <f t="shared" si="44"/>
        <v>13</v>
      </c>
    </row>
    <row r="314" spans="1:34" hidden="1">
      <c r="A314" t="str">
        <f t="array" ref="A314">IFERROR(INDEX(Summary!$D:$D,$AH314)&amp;"","")</f>
        <v>FG01055</v>
      </c>
      <c r="B314" t="str">
        <f t="array" ref="B314">IF($A314="","",INDEX(Summary!$E:$E,$AH314))</f>
        <v>Khapli protein atta 2kg</v>
      </c>
      <c r="C314" t="str">
        <f t="array" ref="C314">IF($A314="","",INDEX(Summary!$B:$B,$AH314))</f>
        <v>Atta</v>
      </c>
      <c r="D314" t="str">
        <f t="array" ref="D314">IF($A314="","",INDEX(Summary!$C:$C,$AH314))</f>
        <v>C6</v>
      </c>
      <c r="E314">
        <f t="array" ref="E314">IF($A314="","",INDEX(Summary!$F:$F,$AH314))</f>
        <v>2</v>
      </c>
      <c r="F314" t="str">
        <f t="array" ref="F314">IF($A314="","",INDEX(Summary!$BC:$BC,$AH314)&amp;"")</f>
        <v>P1 – Critical</v>
      </c>
      <c r="G314">
        <f t="shared" si="36"/>
        <v>1</v>
      </c>
      <c r="H314">
        <f t="shared" si="37"/>
        <v>1</v>
      </c>
      <c r="I314" t="str">
        <f t="array" ref="I314">IF($A314="","",IF(IFERROR(INDEX(Summary!$BA:$BA,$AH314),0)&lt;1,"Under 1 day",IF(INDEX(Summary!$BA:$BA,$AH314)&lt;3,"1-3 days",IF(INDEX(Summary!$BA:$BA,$AH314)&lt;7,"3-7 days","7+ days"))))</f>
        <v>3-7 days</v>
      </c>
      <c r="J314" t="str">
        <f t="array" ref="J314">IF($A314="","",IF(IFERROR(INDEX(Summary!$AX:$AX,$AH314),0)&lt;0.25,"0-25%",IF(INDEX(Summary!$AX:$AX,$AH314)&lt;0.5,"25-50%",IF(INDEX(Summary!$AX:$AX,$AH314)&lt;0.75,"50-75%","75-100%"))))</f>
        <v>50-75%</v>
      </c>
      <c r="K314" t="str">
        <f t="array" ref="K314">IF($A314="","",INDEX(Summary!$AY:$AY,$AH314)&amp;"")</f>
        <v>WIP</v>
      </c>
      <c r="L314" s="1">
        <f>IF($A314="","",Summary!$P$2+MOD(ROW()-2,30))</f>
        <v>46239</v>
      </c>
      <c r="M314">
        <f t="shared" si="38"/>
        <v>13</v>
      </c>
      <c r="N314">
        <f t="shared" si="39"/>
        <v>5</v>
      </c>
      <c r="O314" t="str">
        <f t="shared" si="40"/>
        <v>Aug-2026</v>
      </c>
      <c r="P314">
        <f t="shared" ca="1" si="41"/>
        <v>1</v>
      </c>
      <c r="Q314" s="2">
        <f t="array" ref="Q314">IF($A314="",0,IFERROR(INDEX(Summary!$P$3:$AS$67,$AH314-2,$M314),0))</f>
        <v>0</v>
      </c>
      <c r="R314" s="2">
        <f t="array" ref="R314">IF($A314="",0,ROUND(IFERROR(INDEX(Summary!$O:$O,$AH314),0)/30,0))</f>
        <v>811</v>
      </c>
      <c r="S314">
        <f t="shared" si="42"/>
        <v>0</v>
      </c>
      <c r="T314" s="2">
        <f t="array" ref="T314">IF($S314=1,IFERROR(INDEX(Summary!$O:$O,$AH314),0),0)</f>
        <v>0</v>
      </c>
      <c r="U314" s="2">
        <f t="array" ref="U314">IF($S314=1,IFERROR(INDEX(Summary!$AT:$AT,$AH314),0),0)</f>
        <v>0</v>
      </c>
      <c r="V314" s="2">
        <f t="shared" si="43"/>
        <v>0</v>
      </c>
      <c r="W314" s="2">
        <f t="array" ref="W314">IF($S314=1,IFERROR(INDEX(Summary!$AZ:$AZ,$AH314),0),0)</f>
        <v>0</v>
      </c>
      <c r="X314" s="3">
        <f t="array" ref="X314">IF($S314=1,IFERROR(INDEX(Summary!$BA:$BA,$AH314),0),0)</f>
        <v>0</v>
      </c>
      <c r="Y314" s="2">
        <f t="array" ref="Y314">IF($S314=1,IFERROR(INDEX(Summary!$G:$G,$AH314),0),0)</f>
        <v>0</v>
      </c>
      <c r="Z314" s="2">
        <f t="array" ref="Z314">IF($S314=1,IFERROR(INDEX(Summary!$H:$H,$AH314),0),0)</f>
        <v>0</v>
      </c>
      <c r="AA314" s="2">
        <f t="array" ref="AA314">IF($S314=1,IFERROR(INDEX(Summary!$I:$I,$AH314),0),0)</f>
        <v>0</v>
      </c>
      <c r="AB314" s="2">
        <f t="array" ref="AB314">IF($S314=1,IFERROR(INDEX(Summary!$J:$J,$AH314),0),0)</f>
        <v>0</v>
      </c>
      <c r="AC314" s="2">
        <f t="array" ref="AC314">IF($S314=1,IFERROR(INDEX(Summary!$K:$K,$AH314),0),0)</f>
        <v>0</v>
      </c>
      <c r="AD314" s="2">
        <f t="array" ref="AD314">IF($S314=1,IFERROR(INDEX(Summary!$L:$L,$AH314),0),0)</f>
        <v>0</v>
      </c>
      <c r="AE314" s="2">
        <f t="array" ref="AE314">IF($S314=1,IFERROR(INDEX(Summary!$M:$M,$AH314),0),0)</f>
        <v>0</v>
      </c>
      <c r="AF314" s="2">
        <f t="array" ref="AF314">IF($S314=1,IFERROR(INDEX(Summary!$N:$N,$AH314),0),0)</f>
        <v>0</v>
      </c>
      <c r="AG314">
        <f t="array" ref="AG314">IF($A314="","",IFERROR(INDEX(Summary!$BB:$BB,$AH314),0))</f>
        <v>10</v>
      </c>
      <c r="AH314">
        <f t="shared" si="44"/>
        <v>13</v>
      </c>
    </row>
    <row r="315" spans="1:34" hidden="1">
      <c r="A315" t="str">
        <f t="array" ref="A315">IFERROR(INDEX(Summary!$D:$D,$AH315)&amp;"","")</f>
        <v>FG01055</v>
      </c>
      <c r="B315" t="str">
        <f t="array" ref="B315">IF($A315="","",INDEX(Summary!$E:$E,$AH315))</f>
        <v>Khapli protein atta 2kg</v>
      </c>
      <c r="C315" t="str">
        <f t="array" ref="C315">IF($A315="","",INDEX(Summary!$B:$B,$AH315))</f>
        <v>Atta</v>
      </c>
      <c r="D315" t="str">
        <f t="array" ref="D315">IF($A315="","",INDEX(Summary!$C:$C,$AH315))</f>
        <v>C6</v>
      </c>
      <c r="E315">
        <f t="array" ref="E315">IF($A315="","",INDEX(Summary!$F:$F,$AH315))</f>
        <v>2</v>
      </c>
      <c r="F315" t="str">
        <f t="array" ref="F315">IF($A315="","",INDEX(Summary!$BC:$BC,$AH315)&amp;"")</f>
        <v>P1 – Critical</v>
      </c>
      <c r="G315">
        <f t="shared" si="36"/>
        <v>1</v>
      </c>
      <c r="H315">
        <f t="shared" si="37"/>
        <v>1</v>
      </c>
      <c r="I315" t="str">
        <f t="array" ref="I315">IF($A315="","",IF(IFERROR(INDEX(Summary!$BA:$BA,$AH315),0)&lt;1,"Under 1 day",IF(INDEX(Summary!$BA:$BA,$AH315)&lt;3,"1-3 days",IF(INDEX(Summary!$BA:$BA,$AH315)&lt;7,"3-7 days","7+ days"))))</f>
        <v>3-7 days</v>
      </c>
      <c r="J315" t="str">
        <f t="array" ref="J315">IF($A315="","",IF(IFERROR(INDEX(Summary!$AX:$AX,$AH315),0)&lt;0.25,"0-25%",IF(INDEX(Summary!$AX:$AX,$AH315)&lt;0.5,"25-50%",IF(INDEX(Summary!$AX:$AX,$AH315)&lt;0.75,"50-75%","75-100%"))))</f>
        <v>50-75%</v>
      </c>
      <c r="K315" t="str">
        <f t="array" ref="K315">IF($A315="","",INDEX(Summary!$AY:$AY,$AH315)&amp;"")</f>
        <v>WIP</v>
      </c>
      <c r="L315" s="1">
        <f>IF($A315="","",Summary!$P$2+MOD(ROW()-2,30))</f>
        <v>46240</v>
      </c>
      <c r="M315">
        <f t="shared" si="38"/>
        <v>14</v>
      </c>
      <c r="N315">
        <f t="shared" si="39"/>
        <v>6</v>
      </c>
      <c r="O315" t="str">
        <f t="shared" si="40"/>
        <v>Aug-2026</v>
      </c>
      <c r="P315">
        <f t="shared" ca="1" si="41"/>
        <v>1</v>
      </c>
      <c r="Q315" s="2">
        <f t="array" ref="Q315">IF($A315="",0,IFERROR(INDEX(Summary!$P$3:$AS$67,$AH315-2,$M315),0))</f>
        <v>0</v>
      </c>
      <c r="R315" s="2">
        <f t="array" ref="R315">IF($A315="",0,ROUND(IFERROR(INDEX(Summary!$O:$O,$AH315),0)/30,0))</f>
        <v>811</v>
      </c>
      <c r="S315">
        <f t="shared" si="42"/>
        <v>0</v>
      </c>
      <c r="T315" s="2">
        <f t="array" ref="T315">IF($S315=1,IFERROR(INDEX(Summary!$O:$O,$AH315),0),0)</f>
        <v>0</v>
      </c>
      <c r="U315" s="2">
        <f t="array" ref="U315">IF($S315=1,IFERROR(INDEX(Summary!$AT:$AT,$AH315),0),0)</f>
        <v>0</v>
      </c>
      <c r="V315" s="2">
        <f t="shared" si="43"/>
        <v>0</v>
      </c>
      <c r="W315" s="2">
        <f t="array" ref="W315">IF($S315=1,IFERROR(INDEX(Summary!$AZ:$AZ,$AH315),0),0)</f>
        <v>0</v>
      </c>
      <c r="X315" s="3">
        <f t="array" ref="X315">IF($S315=1,IFERROR(INDEX(Summary!$BA:$BA,$AH315),0),0)</f>
        <v>0</v>
      </c>
      <c r="Y315" s="2">
        <f t="array" ref="Y315">IF($S315=1,IFERROR(INDEX(Summary!$G:$G,$AH315),0),0)</f>
        <v>0</v>
      </c>
      <c r="Z315" s="2">
        <f t="array" ref="Z315">IF($S315=1,IFERROR(INDEX(Summary!$H:$H,$AH315),0),0)</f>
        <v>0</v>
      </c>
      <c r="AA315" s="2">
        <f t="array" ref="AA315">IF($S315=1,IFERROR(INDEX(Summary!$I:$I,$AH315),0),0)</f>
        <v>0</v>
      </c>
      <c r="AB315" s="2">
        <f t="array" ref="AB315">IF($S315=1,IFERROR(INDEX(Summary!$J:$J,$AH315),0),0)</f>
        <v>0</v>
      </c>
      <c r="AC315" s="2">
        <f t="array" ref="AC315">IF($S315=1,IFERROR(INDEX(Summary!$K:$K,$AH315),0),0)</f>
        <v>0</v>
      </c>
      <c r="AD315" s="2">
        <f t="array" ref="AD315">IF($S315=1,IFERROR(INDEX(Summary!$L:$L,$AH315),0),0)</f>
        <v>0</v>
      </c>
      <c r="AE315" s="2">
        <f t="array" ref="AE315">IF($S315=1,IFERROR(INDEX(Summary!$M:$M,$AH315),0),0)</f>
        <v>0</v>
      </c>
      <c r="AF315" s="2">
        <f t="array" ref="AF315">IF($S315=1,IFERROR(INDEX(Summary!$N:$N,$AH315),0),0)</f>
        <v>0</v>
      </c>
      <c r="AG315">
        <f t="array" ref="AG315">IF($A315="","",IFERROR(INDEX(Summary!$BB:$BB,$AH315),0))</f>
        <v>10</v>
      </c>
      <c r="AH315">
        <f t="shared" si="44"/>
        <v>13</v>
      </c>
    </row>
    <row r="316" spans="1:34" hidden="1">
      <c r="A316" t="str">
        <f t="array" ref="A316">IFERROR(INDEX(Summary!$D:$D,$AH316)&amp;"","")</f>
        <v>FG01055</v>
      </c>
      <c r="B316" t="str">
        <f t="array" ref="B316">IF($A316="","",INDEX(Summary!$E:$E,$AH316))</f>
        <v>Khapli protein atta 2kg</v>
      </c>
      <c r="C316" t="str">
        <f t="array" ref="C316">IF($A316="","",INDEX(Summary!$B:$B,$AH316))</f>
        <v>Atta</v>
      </c>
      <c r="D316" t="str">
        <f t="array" ref="D316">IF($A316="","",INDEX(Summary!$C:$C,$AH316))</f>
        <v>C6</v>
      </c>
      <c r="E316">
        <f t="array" ref="E316">IF($A316="","",INDEX(Summary!$F:$F,$AH316))</f>
        <v>2</v>
      </c>
      <c r="F316" t="str">
        <f t="array" ref="F316">IF($A316="","",INDEX(Summary!$BC:$BC,$AH316)&amp;"")</f>
        <v>P1 – Critical</v>
      </c>
      <c r="G316">
        <f t="shared" si="36"/>
        <v>1</v>
      </c>
      <c r="H316">
        <f t="shared" si="37"/>
        <v>1</v>
      </c>
      <c r="I316" t="str">
        <f t="array" ref="I316">IF($A316="","",IF(IFERROR(INDEX(Summary!$BA:$BA,$AH316),0)&lt;1,"Under 1 day",IF(INDEX(Summary!$BA:$BA,$AH316)&lt;3,"1-3 days",IF(INDEX(Summary!$BA:$BA,$AH316)&lt;7,"3-7 days","7+ days"))))</f>
        <v>3-7 days</v>
      </c>
      <c r="J316" t="str">
        <f t="array" ref="J316">IF($A316="","",IF(IFERROR(INDEX(Summary!$AX:$AX,$AH316),0)&lt;0.25,"0-25%",IF(INDEX(Summary!$AX:$AX,$AH316)&lt;0.5,"25-50%",IF(INDEX(Summary!$AX:$AX,$AH316)&lt;0.75,"50-75%","75-100%"))))</f>
        <v>50-75%</v>
      </c>
      <c r="K316" t="str">
        <f t="array" ref="K316">IF($A316="","",INDEX(Summary!$AY:$AY,$AH316)&amp;"")</f>
        <v>WIP</v>
      </c>
      <c r="L316" s="1">
        <f>IF($A316="","",Summary!$P$2+MOD(ROW()-2,30))</f>
        <v>46241</v>
      </c>
      <c r="M316">
        <f t="shared" si="38"/>
        <v>15</v>
      </c>
      <c r="N316">
        <f t="shared" si="39"/>
        <v>7</v>
      </c>
      <c r="O316" t="str">
        <f t="shared" si="40"/>
        <v>Aug-2026</v>
      </c>
      <c r="P316">
        <f t="shared" ca="1" si="41"/>
        <v>1</v>
      </c>
      <c r="Q316" s="2">
        <f t="array" ref="Q316">IF($A316="",0,IFERROR(INDEX(Summary!$P$3:$AS$67,$AH316-2,$M316),0))</f>
        <v>0</v>
      </c>
      <c r="R316" s="2">
        <f t="array" ref="R316">IF($A316="",0,ROUND(IFERROR(INDEX(Summary!$O:$O,$AH316),0)/30,0))</f>
        <v>811</v>
      </c>
      <c r="S316">
        <f t="shared" si="42"/>
        <v>0</v>
      </c>
      <c r="T316" s="2">
        <f t="array" ref="T316">IF($S316=1,IFERROR(INDEX(Summary!$O:$O,$AH316),0),0)</f>
        <v>0</v>
      </c>
      <c r="U316" s="2">
        <f t="array" ref="U316">IF($S316=1,IFERROR(INDEX(Summary!$AT:$AT,$AH316),0),0)</f>
        <v>0</v>
      </c>
      <c r="V316" s="2">
        <f t="shared" si="43"/>
        <v>0</v>
      </c>
      <c r="W316" s="2">
        <f t="array" ref="W316">IF($S316=1,IFERROR(INDEX(Summary!$AZ:$AZ,$AH316),0),0)</f>
        <v>0</v>
      </c>
      <c r="X316" s="3">
        <f t="array" ref="X316">IF($S316=1,IFERROR(INDEX(Summary!$BA:$BA,$AH316),0),0)</f>
        <v>0</v>
      </c>
      <c r="Y316" s="2">
        <f t="array" ref="Y316">IF($S316=1,IFERROR(INDEX(Summary!$G:$G,$AH316),0),0)</f>
        <v>0</v>
      </c>
      <c r="Z316" s="2">
        <f t="array" ref="Z316">IF($S316=1,IFERROR(INDEX(Summary!$H:$H,$AH316),0),0)</f>
        <v>0</v>
      </c>
      <c r="AA316" s="2">
        <f t="array" ref="AA316">IF($S316=1,IFERROR(INDEX(Summary!$I:$I,$AH316),0),0)</f>
        <v>0</v>
      </c>
      <c r="AB316" s="2">
        <f t="array" ref="AB316">IF($S316=1,IFERROR(INDEX(Summary!$J:$J,$AH316),0),0)</f>
        <v>0</v>
      </c>
      <c r="AC316" s="2">
        <f t="array" ref="AC316">IF($S316=1,IFERROR(INDEX(Summary!$K:$K,$AH316),0),0)</f>
        <v>0</v>
      </c>
      <c r="AD316" s="2">
        <f t="array" ref="AD316">IF($S316=1,IFERROR(INDEX(Summary!$L:$L,$AH316),0),0)</f>
        <v>0</v>
      </c>
      <c r="AE316" s="2">
        <f t="array" ref="AE316">IF($S316=1,IFERROR(INDEX(Summary!$M:$M,$AH316),0),0)</f>
        <v>0</v>
      </c>
      <c r="AF316" s="2">
        <f t="array" ref="AF316">IF($S316=1,IFERROR(INDEX(Summary!$N:$N,$AH316),0),0)</f>
        <v>0</v>
      </c>
      <c r="AG316">
        <f t="array" ref="AG316">IF($A316="","",IFERROR(INDEX(Summary!$BB:$BB,$AH316),0))</f>
        <v>10</v>
      </c>
      <c r="AH316">
        <f t="shared" si="44"/>
        <v>13</v>
      </c>
    </row>
    <row r="317" spans="1:34" hidden="1">
      <c r="A317" t="str">
        <f t="array" ref="A317">IFERROR(INDEX(Summary!$D:$D,$AH317)&amp;"","")</f>
        <v>FG01055</v>
      </c>
      <c r="B317" t="str">
        <f t="array" ref="B317">IF($A317="","",INDEX(Summary!$E:$E,$AH317))</f>
        <v>Khapli protein atta 2kg</v>
      </c>
      <c r="C317" t="str">
        <f t="array" ref="C317">IF($A317="","",INDEX(Summary!$B:$B,$AH317))</f>
        <v>Atta</v>
      </c>
      <c r="D317" t="str">
        <f t="array" ref="D317">IF($A317="","",INDEX(Summary!$C:$C,$AH317))</f>
        <v>C6</v>
      </c>
      <c r="E317">
        <f t="array" ref="E317">IF($A317="","",INDEX(Summary!$F:$F,$AH317))</f>
        <v>2</v>
      </c>
      <c r="F317" t="str">
        <f t="array" ref="F317">IF($A317="","",INDEX(Summary!$BC:$BC,$AH317)&amp;"")</f>
        <v>P1 – Critical</v>
      </c>
      <c r="G317">
        <f t="shared" si="36"/>
        <v>1</v>
      </c>
      <c r="H317">
        <f t="shared" si="37"/>
        <v>1</v>
      </c>
      <c r="I317" t="str">
        <f t="array" ref="I317">IF($A317="","",IF(IFERROR(INDEX(Summary!$BA:$BA,$AH317),0)&lt;1,"Under 1 day",IF(INDEX(Summary!$BA:$BA,$AH317)&lt;3,"1-3 days",IF(INDEX(Summary!$BA:$BA,$AH317)&lt;7,"3-7 days","7+ days"))))</f>
        <v>3-7 days</v>
      </c>
      <c r="J317" t="str">
        <f t="array" ref="J317">IF($A317="","",IF(IFERROR(INDEX(Summary!$AX:$AX,$AH317),0)&lt;0.25,"0-25%",IF(INDEX(Summary!$AX:$AX,$AH317)&lt;0.5,"25-50%",IF(INDEX(Summary!$AX:$AX,$AH317)&lt;0.75,"50-75%","75-100%"))))</f>
        <v>50-75%</v>
      </c>
      <c r="K317" t="str">
        <f t="array" ref="K317">IF($A317="","",INDEX(Summary!$AY:$AY,$AH317)&amp;"")</f>
        <v>WIP</v>
      </c>
      <c r="L317" s="1">
        <f>IF($A317="","",Summary!$P$2+MOD(ROW()-2,30))</f>
        <v>46242</v>
      </c>
      <c r="M317">
        <f t="shared" si="38"/>
        <v>16</v>
      </c>
      <c r="N317">
        <f t="shared" si="39"/>
        <v>8</v>
      </c>
      <c r="O317" t="str">
        <f t="shared" si="40"/>
        <v>Aug-2026</v>
      </c>
      <c r="P317">
        <f t="shared" ca="1" si="41"/>
        <v>1</v>
      </c>
      <c r="Q317" s="2">
        <f t="array" ref="Q317">IF($A317="",0,IFERROR(INDEX(Summary!$P$3:$AS$67,$AH317-2,$M317),0))</f>
        <v>0</v>
      </c>
      <c r="R317" s="2">
        <f t="array" ref="R317">IF($A317="",0,ROUND(IFERROR(INDEX(Summary!$O:$O,$AH317),0)/30,0))</f>
        <v>811</v>
      </c>
      <c r="S317">
        <f t="shared" si="42"/>
        <v>0</v>
      </c>
      <c r="T317" s="2">
        <f t="array" ref="T317">IF($S317=1,IFERROR(INDEX(Summary!$O:$O,$AH317),0),0)</f>
        <v>0</v>
      </c>
      <c r="U317" s="2">
        <f t="array" ref="U317">IF($S317=1,IFERROR(INDEX(Summary!$AT:$AT,$AH317),0),0)</f>
        <v>0</v>
      </c>
      <c r="V317" s="2">
        <f t="shared" si="43"/>
        <v>0</v>
      </c>
      <c r="W317" s="2">
        <f t="array" ref="W317">IF($S317=1,IFERROR(INDEX(Summary!$AZ:$AZ,$AH317),0),0)</f>
        <v>0</v>
      </c>
      <c r="X317" s="3">
        <f t="array" ref="X317">IF($S317=1,IFERROR(INDEX(Summary!$BA:$BA,$AH317),0),0)</f>
        <v>0</v>
      </c>
      <c r="Y317" s="2">
        <f t="array" ref="Y317">IF($S317=1,IFERROR(INDEX(Summary!$G:$G,$AH317),0),0)</f>
        <v>0</v>
      </c>
      <c r="Z317" s="2">
        <f t="array" ref="Z317">IF($S317=1,IFERROR(INDEX(Summary!$H:$H,$AH317),0),0)</f>
        <v>0</v>
      </c>
      <c r="AA317" s="2">
        <f t="array" ref="AA317">IF($S317=1,IFERROR(INDEX(Summary!$I:$I,$AH317),0),0)</f>
        <v>0</v>
      </c>
      <c r="AB317" s="2">
        <f t="array" ref="AB317">IF($S317=1,IFERROR(INDEX(Summary!$J:$J,$AH317),0),0)</f>
        <v>0</v>
      </c>
      <c r="AC317" s="2">
        <f t="array" ref="AC317">IF($S317=1,IFERROR(INDEX(Summary!$K:$K,$AH317),0),0)</f>
        <v>0</v>
      </c>
      <c r="AD317" s="2">
        <f t="array" ref="AD317">IF($S317=1,IFERROR(INDEX(Summary!$L:$L,$AH317),0),0)</f>
        <v>0</v>
      </c>
      <c r="AE317" s="2">
        <f t="array" ref="AE317">IF($S317=1,IFERROR(INDEX(Summary!$M:$M,$AH317),0),0)</f>
        <v>0</v>
      </c>
      <c r="AF317" s="2">
        <f t="array" ref="AF317">IF($S317=1,IFERROR(INDEX(Summary!$N:$N,$AH317),0),0)</f>
        <v>0</v>
      </c>
      <c r="AG317">
        <f t="array" ref="AG317">IF($A317="","",IFERROR(INDEX(Summary!$BB:$BB,$AH317),0))</f>
        <v>10</v>
      </c>
      <c r="AH317">
        <f t="shared" si="44"/>
        <v>13</v>
      </c>
    </row>
    <row r="318" spans="1:34" hidden="1">
      <c r="A318" t="str">
        <f t="array" ref="A318">IFERROR(INDEX(Summary!$D:$D,$AH318)&amp;"","")</f>
        <v>FG01055</v>
      </c>
      <c r="B318" t="str">
        <f t="array" ref="B318">IF($A318="","",INDEX(Summary!$E:$E,$AH318))</f>
        <v>Khapli protein atta 2kg</v>
      </c>
      <c r="C318" t="str">
        <f t="array" ref="C318">IF($A318="","",INDEX(Summary!$B:$B,$AH318))</f>
        <v>Atta</v>
      </c>
      <c r="D318" t="str">
        <f t="array" ref="D318">IF($A318="","",INDEX(Summary!$C:$C,$AH318))</f>
        <v>C6</v>
      </c>
      <c r="E318">
        <f t="array" ref="E318">IF($A318="","",INDEX(Summary!$F:$F,$AH318))</f>
        <v>2</v>
      </c>
      <c r="F318" t="str">
        <f t="array" ref="F318">IF($A318="","",INDEX(Summary!$BC:$BC,$AH318)&amp;"")</f>
        <v>P1 – Critical</v>
      </c>
      <c r="G318">
        <f t="shared" si="36"/>
        <v>1</v>
      </c>
      <c r="H318">
        <f t="shared" si="37"/>
        <v>1</v>
      </c>
      <c r="I318" t="str">
        <f t="array" ref="I318">IF($A318="","",IF(IFERROR(INDEX(Summary!$BA:$BA,$AH318),0)&lt;1,"Under 1 day",IF(INDEX(Summary!$BA:$BA,$AH318)&lt;3,"1-3 days",IF(INDEX(Summary!$BA:$BA,$AH318)&lt;7,"3-7 days","7+ days"))))</f>
        <v>3-7 days</v>
      </c>
      <c r="J318" t="str">
        <f t="array" ref="J318">IF($A318="","",IF(IFERROR(INDEX(Summary!$AX:$AX,$AH318),0)&lt;0.25,"0-25%",IF(INDEX(Summary!$AX:$AX,$AH318)&lt;0.5,"25-50%",IF(INDEX(Summary!$AX:$AX,$AH318)&lt;0.75,"50-75%","75-100%"))))</f>
        <v>50-75%</v>
      </c>
      <c r="K318" t="str">
        <f t="array" ref="K318">IF($A318="","",INDEX(Summary!$AY:$AY,$AH318)&amp;"")</f>
        <v>WIP</v>
      </c>
      <c r="L318" s="1">
        <f>IF($A318="","",Summary!$P$2+MOD(ROW()-2,30))</f>
        <v>46243</v>
      </c>
      <c r="M318">
        <f t="shared" si="38"/>
        <v>17</v>
      </c>
      <c r="N318">
        <f t="shared" si="39"/>
        <v>9</v>
      </c>
      <c r="O318" t="str">
        <f t="shared" si="40"/>
        <v>Aug-2026</v>
      </c>
      <c r="P318">
        <f t="shared" ca="1" si="41"/>
        <v>1</v>
      </c>
      <c r="Q318" s="2">
        <f t="array" ref="Q318">IF($A318="",0,IFERROR(INDEX(Summary!$P$3:$AS$67,$AH318-2,$M318),0))</f>
        <v>0</v>
      </c>
      <c r="R318" s="2">
        <f t="array" ref="R318">IF($A318="",0,ROUND(IFERROR(INDEX(Summary!$O:$O,$AH318),0)/30,0))</f>
        <v>811</v>
      </c>
      <c r="S318">
        <f t="shared" si="42"/>
        <v>0</v>
      </c>
      <c r="T318" s="2">
        <f t="array" ref="T318">IF($S318=1,IFERROR(INDEX(Summary!$O:$O,$AH318),0),0)</f>
        <v>0</v>
      </c>
      <c r="U318" s="2">
        <f t="array" ref="U318">IF($S318=1,IFERROR(INDEX(Summary!$AT:$AT,$AH318),0),0)</f>
        <v>0</v>
      </c>
      <c r="V318" s="2">
        <f t="shared" si="43"/>
        <v>0</v>
      </c>
      <c r="W318" s="2">
        <f t="array" ref="W318">IF($S318=1,IFERROR(INDEX(Summary!$AZ:$AZ,$AH318),0),0)</f>
        <v>0</v>
      </c>
      <c r="X318" s="3">
        <f t="array" ref="X318">IF($S318=1,IFERROR(INDEX(Summary!$BA:$BA,$AH318),0),0)</f>
        <v>0</v>
      </c>
      <c r="Y318" s="2">
        <f t="array" ref="Y318">IF($S318=1,IFERROR(INDEX(Summary!$G:$G,$AH318),0),0)</f>
        <v>0</v>
      </c>
      <c r="Z318" s="2">
        <f t="array" ref="Z318">IF($S318=1,IFERROR(INDEX(Summary!$H:$H,$AH318),0),0)</f>
        <v>0</v>
      </c>
      <c r="AA318" s="2">
        <f t="array" ref="AA318">IF($S318=1,IFERROR(INDEX(Summary!$I:$I,$AH318),0),0)</f>
        <v>0</v>
      </c>
      <c r="AB318" s="2">
        <f t="array" ref="AB318">IF($S318=1,IFERROR(INDEX(Summary!$J:$J,$AH318),0),0)</f>
        <v>0</v>
      </c>
      <c r="AC318" s="2">
        <f t="array" ref="AC318">IF($S318=1,IFERROR(INDEX(Summary!$K:$K,$AH318),0),0)</f>
        <v>0</v>
      </c>
      <c r="AD318" s="2">
        <f t="array" ref="AD318">IF($S318=1,IFERROR(INDEX(Summary!$L:$L,$AH318),0),0)</f>
        <v>0</v>
      </c>
      <c r="AE318" s="2">
        <f t="array" ref="AE318">IF($S318=1,IFERROR(INDEX(Summary!$M:$M,$AH318),0),0)</f>
        <v>0</v>
      </c>
      <c r="AF318" s="2">
        <f t="array" ref="AF318">IF($S318=1,IFERROR(INDEX(Summary!$N:$N,$AH318),0),0)</f>
        <v>0</v>
      </c>
      <c r="AG318">
        <f t="array" ref="AG318">IF($A318="","",IFERROR(INDEX(Summary!$BB:$BB,$AH318),0))</f>
        <v>10</v>
      </c>
      <c r="AH318">
        <f t="shared" si="44"/>
        <v>13</v>
      </c>
    </row>
    <row r="319" spans="1:34" hidden="1">
      <c r="A319" t="str">
        <f t="array" ref="A319">IFERROR(INDEX(Summary!$D:$D,$AH319)&amp;"","")</f>
        <v>FG01055</v>
      </c>
      <c r="B319" t="str">
        <f t="array" ref="B319">IF($A319="","",INDEX(Summary!$E:$E,$AH319))</f>
        <v>Khapli protein atta 2kg</v>
      </c>
      <c r="C319" t="str">
        <f t="array" ref="C319">IF($A319="","",INDEX(Summary!$B:$B,$AH319))</f>
        <v>Atta</v>
      </c>
      <c r="D319" t="str">
        <f t="array" ref="D319">IF($A319="","",INDEX(Summary!$C:$C,$AH319))</f>
        <v>C6</v>
      </c>
      <c r="E319">
        <f t="array" ref="E319">IF($A319="","",INDEX(Summary!$F:$F,$AH319))</f>
        <v>2</v>
      </c>
      <c r="F319" t="str">
        <f t="array" ref="F319">IF($A319="","",INDEX(Summary!$BC:$BC,$AH319)&amp;"")</f>
        <v>P1 – Critical</v>
      </c>
      <c r="G319">
        <f t="shared" si="36"/>
        <v>1</v>
      </c>
      <c r="H319">
        <f t="shared" si="37"/>
        <v>1</v>
      </c>
      <c r="I319" t="str">
        <f t="array" ref="I319">IF($A319="","",IF(IFERROR(INDEX(Summary!$BA:$BA,$AH319),0)&lt;1,"Under 1 day",IF(INDEX(Summary!$BA:$BA,$AH319)&lt;3,"1-3 days",IF(INDEX(Summary!$BA:$BA,$AH319)&lt;7,"3-7 days","7+ days"))))</f>
        <v>3-7 days</v>
      </c>
      <c r="J319" t="str">
        <f t="array" ref="J319">IF($A319="","",IF(IFERROR(INDEX(Summary!$AX:$AX,$AH319),0)&lt;0.25,"0-25%",IF(INDEX(Summary!$AX:$AX,$AH319)&lt;0.5,"25-50%",IF(INDEX(Summary!$AX:$AX,$AH319)&lt;0.75,"50-75%","75-100%"))))</f>
        <v>50-75%</v>
      </c>
      <c r="K319" t="str">
        <f t="array" ref="K319">IF($A319="","",INDEX(Summary!$AY:$AY,$AH319)&amp;"")</f>
        <v>WIP</v>
      </c>
      <c r="L319" s="1">
        <f>IF($A319="","",Summary!$P$2+MOD(ROW()-2,30))</f>
        <v>46244</v>
      </c>
      <c r="M319">
        <f t="shared" si="38"/>
        <v>18</v>
      </c>
      <c r="N319">
        <f t="shared" si="39"/>
        <v>10</v>
      </c>
      <c r="O319" t="str">
        <f t="shared" si="40"/>
        <v>Aug-2026</v>
      </c>
      <c r="P319">
        <f t="shared" ca="1" si="41"/>
        <v>1</v>
      </c>
      <c r="Q319" s="2">
        <f t="array" ref="Q319">IF($A319="",0,IFERROR(INDEX(Summary!$P$3:$AS$67,$AH319-2,$M319),0))</f>
        <v>340</v>
      </c>
      <c r="R319" s="2">
        <f t="array" ref="R319">IF($A319="",0,ROUND(IFERROR(INDEX(Summary!$O:$O,$AH319),0)/30,0))</f>
        <v>811</v>
      </c>
      <c r="S319">
        <f t="shared" si="42"/>
        <v>0</v>
      </c>
      <c r="T319" s="2">
        <f t="array" ref="T319">IF($S319=1,IFERROR(INDEX(Summary!$O:$O,$AH319),0),0)</f>
        <v>0</v>
      </c>
      <c r="U319" s="2">
        <f t="array" ref="U319">IF($S319=1,IFERROR(INDEX(Summary!$AT:$AT,$AH319),0),0)</f>
        <v>0</v>
      </c>
      <c r="V319" s="2">
        <f t="shared" si="43"/>
        <v>0</v>
      </c>
      <c r="W319" s="2">
        <f t="array" ref="W319">IF($S319=1,IFERROR(INDEX(Summary!$AZ:$AZ,$AH319),0),0)</f>
        <v>0</v>
      </c>
      <c r="X319" s="3">
        <f t="array" ref="X319">IF($S319=1,IFERROR(INDEX(Summary!$BA:$BA,$AH319),0),0)</f>
        <v>0</v>
      </c>
      <c r="Y319" s="2">
        <f t="array" ref="Y319">IF($S319=1,IFERROR(INDEX(Summary!$G:$G,$AH319),0),0)</f>
        <v>0</v>
      </c>
      <c r="Z319" s="2">
        <f t="array" ref="Z319">IF($S319=1,IFERROR(INDEX(Summary!$H:$H,$AH319),0),0)</f>
        <v>0</v>
      </c>
      <c r="AA319" s="2">
        <f t="array" ref="AA319">IF($S319=1,IFERROR(INDEX(Summary!$I:$I,$AH319),0),0)</f>
        <v>0</v>
      </c>
      <c r="AB319" s="2">
        <f t="array" ref="AB319">IF($S319=1,IFERROR(INDEX(Summary!$J:$J,$AH319),0),0)</f>
        <v>0</v>
      </c>
      <c r="AC319" s="2">
        <f t="array" ref="AC319">IF($S319=1,IFERROR(INDEX(Summary!$K:$K,$AH319),0),0)</f>
        <v>0</v>
      </c>
      <c r="AD319" s="2">
        <f t="array" ref="AD319">IF($S319=1,IFERROR(INDEX(Summary!$L:$L,$AH319),0),0)</f>
        <v>0</v>
      </c>
      <c r="AE319" s="2">
        <f t="array" ref="AE319">IF($S319=1,IFERROR(INDEX(Summary!$M:$M,$AH319),0),0)</f>
        <v>0</v>
      </c>
      <c r="AF319" s="2">
        <f t="array" ref="AF319">IF($S319=1,IFERROR(INDEX(Summary!$N:$N,$AH319),0),0)</f>
        <v>0</v>
      </c>
      <c r="AG319">
        <f t="array" ref="AG319">IF($A319="","",IFERROR(INDEX(Summary!$BB:$BB,$AH319),0))</f>
        <v>10</v>
      </c>
      <c r="AH319">
        <f t="shared" si="44"/>
        <v>13</v>
      </c>
    </row>
    <row r="320" spans="1:34" hidden="1">
      <c r="A320" t="str">
        <f t="array" ref="A320">IFERROR(INDEX(Summary!$D:$D,$AH320)&amp;"","")</f>
        <v>FG01055</v>
      </c>
      <c r="B320" t="str">
        <f t="array" ref="B320">IF($A320="","",INDEX(Summary!$E:$E,$AH320))</f>
        <v>Khapli protein atta 2kg</v>
      </c>
      <c r="C320" t="str">
        <f t="array" ref="C320">IF($A320="","",INDEX(Summary!$B:$B,$AH320))</f>
        <v>Atta</v>
      </c>
      <c r="D320" t="str">
        <f t="array" ref="D320">IF($A320="","",INDEX(Summary!$C:$C,$AH320))</f>
        <v>C6</v>
      </c>
      <c r="E320">
        <f t="array" ref="E320">IF($A320="","",INDEX(Summary!$F:$F,$AH320))</f>
        <v>2</v>
      </c>
      <c r="F320" t="str">
        <f t="array" ref="F320">IF($A320="","",INDEX(Summary!$BC:$BC,$AH320)&amp;"")</f>
        <v>P1 – Critical</v>
      </c>
      <c r="G320">
        <f t="shared" si="36"/>
        <v>1</v>
      </c>
      <c r="H320">
        <f t="shared" si="37"/>
        <v>1</v>
      </c>
      <c r="I320" t="str">
        <f t="array" ref="I320">IF($A320="","",IF(IFERROR(INDEX(Summary!$BA:$BA,$AH320),0)&lt;1,"Under 1 day",IF(INDEX(Summary!$BA:$BA,$AH320)&lt;3,"1-3 days",IF(INDEX(Summary!$BA:$BA,$AH320)&lt;7,"3-7 days","7+ days"))))</f>
        <v>3-7 days</v>
      </c>
      <c r="J320" t="str">
        <f t="array" ref="J320">IF($A320="","",IF(IFERROR(INDEX(Summary!$AX:$AX,$AH320),0)&lt;0.25,"0-25%",IF(INDEX(Summary!$AX:$AX,$AH320)&lt;0.5,"25-50%",IF(INDEX(Summary!$AX:$AX,$AH320)&lt;0.75,"50-75%","75-100%"))))</f>
        <v>50-75%</v>
      </c>
      <c r="K320" t="str">
        <f t="array" ref="K320">IF($A320="","",INDEX(Summary!$AY:$AY,$AH320)&amp;"")</f>
        <v>WIP</v>
      </c>
      <c r="L320" s="1">
        <f>IF($A320="","",Summary!$P$2+MOD(ROW()-2,30))</f>
        <v>46245</v>
      </c>
      <c r="M320">
        <f t="shared" si="38"/>
        <v>19</v>
      </c>
      <c r="N320">
        <f t="shared" si="39"/>
        <v>11</v>
      </c>
      <c r="O320" t="str">
        <f t="shared" si="40"/>
        <v>Aug-2026</v>
      </c>
      <c r="P320">
        <f t="shared" ca="1" si="41"/>
        <v>1</v>
      </c>
      <c r="Q320" s="2">
        <f t="array" ref="Q320">IF($A320="",0,IFERROR(INDEX(Summary!$P$3:$AS$67,$AH320-2,$M320),0))</f>
        <v>0</v>
      </c>
      <c r="R320" s="2">
        <f t="array" ref="R320">IF($A320="",0,ROUND(IFERROR(INDEX(Summary!$O:$O,$AH320),0)/30,0))</f>
        <v>811</v>
      </c>
      <c r="S320">
        <f t="shared" si="42"/>
        <v>0</v>
      </c>
      <c r="T320" s="2">
        <f t="array" ref="T320">IF($S320=1,IFERROR(INDEX(Summary!$O:$O,$AH320),0),0)</f>
        <v>0</v>
      </c>
      <c r="U320" s="2">
        <f t="array" ref="U320">IF($S320=1,IFERROR(INDEX(Summary!$AT:$AT,$AH320),0),0)</f>
        <v>0</v>
      </c>
      <c r="V320" s="2">
        <f t="shared" si="43"/>
        <v>0</v>
      </c>
      <c r="W320" s="2">
        <f t="array" ref="W320">IF($S320=1,IFERROR(INDEX(Summary!$AZ:$AZ,$AH320),0),0)</f>
        <v>0</v>
      </c>
      <c r="X320" s="3">
        <f t="array" ref="X320">IF($S320=1,IFERROR(INDEX(Summary!$BA:$BA,$AH320),0),0)</f>
        <v>0</v>
      </c>
      <c r="Y320" s="2">
        <f t="array" ref="Y320">IF($S320=1,IFERROR(INDEX(Summary!$G:$G,$AH320),0),0)</f>
        <v>0</v>
      </c>
      <c r="Z320" s="2">
        <f t="array" ref="Z320">IF($S320=1,IFERROR(INDEX(Summary!$H:$H,$AH320),0),0)</f>
        <v>0</v>
      </c>
      <c r="AA320" s="2">
        <f t="array" ref="AA320">IF($S320=1,IFERROR(INDEX(Summary!$I:$I,$AH320),0),0)</f>
        <v>0</v>
      </c>
      <c r="AB320" s="2">
        <f t="array" ref="AB320">IF($S320=1,IFERROR(INDEX(Summary!$J:$J,$AH320),0),0)</f>
        <v>0</v>
      </c>
      <c r="AC320" s="2">
        <f t="array" ref="AC320">IF($S320=1,IFERROR(INDEX(Summary!$K:$K,$AH320),0),0)</f>
        <v>0</v>
      </c>
      <c r="AD320" s="2">
        <f t="array" ref="AD320">IF($S320=1,IFERROR(INDEX(Summary!$L:$L,$AH320),0),0)</f>
        <v>0</v>
      </c>
      <c r="AE320" s="2">
        <f t="array" ref="AE320">IF($S320=1,IFERROR(INDEX(Summary!$M:$M,$AH320),0),0)</f>
        <v>0</v>
      </c>
      <c r="AF320" s="2">
        <f t="array" ref="AF320">IF($S320=1,IFERROR(INDEX(Summary!$N:$N,$AH320),0),0)</f>
        <v>0</v>
      </c>
      <c r="AG320">
        <f t="array" ref="AG320">IF($A320="","",IFERROR(INDEX(Summary!$BB:$BB,$AH320),0))</f>
        <v>10</v>
      </c>
      <c r="AH320">
        <f t="shared" si="44"/>
        <v>13</v>
      </c>
    </row>
    <row r="321" spans="1:34" hidden="1">
      <c r="A321" t="str">
        <f t="array" ref="A321">IFERROR(INDEX(Summary!$D:$D,$AH321)&amp;"","")</f>
        <v>FG01055</v>
      </c>
      <c r="B321" t="str">
        <f t="array" ref="B321">IF($A321="","",INDEX(Summary!$E:$E,$AH321))</f>
        <v>Khapli protein atta 2kg</v>
      </c>
      <c r="C321" t="str">
        <f t="array" ref="C321">IF($A321="","",INDEX(Summary!$B:$B,$AH321))</f>
        <v>Atta</v>
      </c>
      <c r="D321" t="str">
        <f t="array" ref="D321">IF($A321="","",INDEX(Summary!$C:$C,$AH321))</f>
        <v>C6</v>
      </c>
      <c r="E321">
        <f t="array" ref="E321">IF($A321="","",INDEX(Summary!$F:$F,$AH321))</f>
        <v>2</v>
      </c>
      <c r="F321" t="str">
        <f t="array" ref="F321">IF($A321="","",INDEX(Summary!$BC:$BC,$AH321)&amp;"")</f>
        <v>P1 – Critical</v>
      </c>
      <c r="G321">
        <f t="shared" si="36"/>
        <v>1</v>
      </c>
      <c r="H321">
        <f t="shared" si="37"/>
        <v>1</v>
      </c>
      <c r="I321" t="str">
        <f t="array" ref="I321">IF($A321="","",IF(IFERROR(INDEX(Summary!$BA:$BA,$AH321),0)&lt;1,"Under 1 day",IF(INDEX(Summary!$BA:$BA,$AH321)&lt;3,"1-3 days",IF(INDEX(Summary!$BA:$BA,$AH321)&lt;7,"3-7 days","7+ days"))))</f>
        <v>3-7 days</v>
      </c>
      <c r="J321" t="str">
        <f t="array" ref="J321">IF($A321="","",IF(IFERROR(INDEX(Summary!$AX:$AX,$AH321),0)&lt;0.25,"0-25%",IF(INDEX(Summary!$AX:$AX,$AH321)&lt;0.5,"25-50%",IF(INDEX(Summary!$AX:$AX,$AH321)&lt;0.75,"50-75%","75-100%"))))</f>
        <v>50-75%</v>
      </c>
      <c r="K321" t="str">
        <f t="array" ref="K321">IF($A321="","",INDEX(Summary!$AY:$AY,$AH321)&amp;"")</f>
        <v>WIP</v>
      </c>
      <c r="L321" s="1">
        <f>IF($A321="","",Summary!$P$2+MOD(ROW()-2,30))</f>
        <v>46246</v>
      </c>
      <c r="M321">
        <f t="shared" si="38"/>
        <v>20</v>
      </c>
      <c r="N321">
        <f t="shared" si="39"/>
        <v>12</v>
      </c>
      <c r="O321" t="str">
        <f t="shared" si="40"/>
        <v>Aug-2026</v>
      </c>
      <c r="P321">
        <f t="shared" ca="1" si="41"/>
        <v>1</v>
      </c>
      <c r="Q321" s="2">
        <f t="array" ref="Q321">IF($A321="",0,IFERROR(INDEX(Summary!$P$3:$AS$67,$AH321-2,$M321),0))</f>
        <v>0</v>
      </c>
      <c r="R321" s="2">
        <f t="array" ref="R321">IF($A321="",0,ROUND(IFERROR(INDEX(Summary!$O:$O,$AH321),0)/30,0))</f>
        <v>811</v>
      </c>
      <c r="S321">
        <f t="shared" si="42"/>
        <v>0</v>
      </c>
      <c r="T321" s="2">
        <f t="array" ref="T321">IF($S321=1,IFERROR(INDEX(Summary!$O:$O,$AH321),0),0)</f>
        <v>0</v>
      </c>
      <c r="U321" s="2">
        <f t="array" ref="U321">IF($S321=1,IFERROR(INDEX(Summary!$AT:$AT,$AH321),0),0)</f>
        <v>0</v>
      </c>
      <c r="V321" s="2">
        <f t="shared" si="43"/>
        <v>0</v>
      </c>
      <c r="W321" s="2">
        <f t="array" ref="W321">IF($S321=1,IFERROR(INDEX(Summary!$AZ:$AZ,$AH321),0),0)</f>
        <v>0</v>
      </c>
      <c r="X321" s="3">
        <f t="array" ref="X321">IF($S321=1,IFERROR(INDEX(Summary!$BA:$BA,$AH321),0),0)</f>
        <v>0</v>
      </c>
      <c r="Y321" s="2">
        <f t="array" ref="Y321">IF($S321=1,IFERROR(INDEX(Summary!$G:$G,$AH321),0),0)</f>
        <v>0</v>
      </c>
      <c r="Z321" s="2">
        <f t="array" ref="Z321">IF($S321=1,IFERROR(INDEX(Summary!$H:$H,$AH321),0),0)</f>
        <v>0</v>
      </c>
      <c r="AA321" s="2">
        <f t="array" ref="AA321">IF($S321=1,IFERROR(INDEX(Summary!$I:$I,$AH321),0),0)</f>
        <v>0</v>
      </c>
      <c r="AB321" s="2">
        <f t="array" ref="AB321">IF($S321=1,IFERROR(INDEX(Summary!$J:$J,$AH321),0),0)</f>
        <v>0</v>
      </c>
      <c r="AC321" s="2">
        <f t="array" ref="AC321">IF($S321=1,IFERROR(INDEX(Summary!$K:$K,$AH321),0),0)</f>
        <v>0</v>
      </c>
      <c r="AD321" s="2">
        <f t="array" ref="AD321">IF($S321=1,IFERROR(INDEX(Summary!$L:$L,$AH321),0),0)</f>
        <v>0</v>
      </c>
      <c r="AE321" s="2">
        <f t="array" ref="AE321">IF($S321=1,IFERROR(INDEX(Summary!$M:$M,$AH321),0),0)</f>
        <v>0</v>
      </c>
      <c r="AF321" s="2">
        <f t="array" ref="AF321">IF($S321=1,IFERROR(INDEX(Summary!$N:$N,$AH321),0),0)</f>
        <v>0</v>
      </c>
      <c r="AG321">
        <f t="array" ref="AG321">IF($A321="","",IFERROR(INDEX(Summary!$BB:$BB,$AH321),0))</f>
        <v>10</v>
      </c>
      <c r="AH321">
        <f t="shared" si="44"/>
        <v>13</v>
      </c>
    </row>
    <row r="322" spans="1:34" hidden="1">
      <c r="A322" t="str">
        <f t="array" ref="A322">IFERROR(INDEX(Summary!$D:$D,$AH322)&amp;"","")</f>
        <v>FG01055</v>
      </c>
      <c r="B322" t="str">
        <f t="array" ref="B322">IF($A322="","",INDEX(Summary!$E:$E,$AH322))</f>
        <v>Khapli protein atta 2kg</v>
      </c>
      <c r="C322" t="str">
        <f t="array" ref="C322">IF($A322="","",INDEX(Summary!$B:$B,$AH322))</f>
        <v>Atta</v>
      </c>
      <c r="D322" t="str">
        <f t="array" ref="D322">IF($A322="","",INDEX(Summary!$C:$C,$AH322))</f>
        <v>C6</v>
      </c>
      <c r="E322">
        <f t="array" ref="E322">IF($A322="","",INDEX(Summary!$F:$F,$AH322))</f>
        <v>2</v>
      </c>
      <c r="F322" t="str">
        <f t="array" ref="F322">IF($A322="","",INDEX(Summary!$BC:$BC,$AH322)&amp;"")</f>
        <v>P1 – Critical</v>
      </c>
      <c r="G322">
        <f t="shared" ref="G322:G385" si="45">IF($A322="","",VALUE(LEFT(SUBSTITUTE($F322,"P",""),1)))</f>
        <v>1</v>
      </c>
      <c r="H322">
        <f t="shared" ref="H322:H385" si="46">IF($A322="","",IF(LEFT($F322,2)="P1",1,0))</f>
        <v>1</v>
      </c>
      <c r="I322" t="str">
        <f t="array" ref="I322">IF($A322="","",IF(IFERROR(INDEX(Summary!$BA:$BA,$AH322),0)&lt;1,"Under 1 day",IF(INDEX(Summary!$BA:$BA,$AH322)&lt;3,"1-3 days",IF(INDEX(Summary!$BA:$BA,$AH322)&lt;7,"3-7 days","7+ days"))))</f>
        <v>3-7 days</v>
      </c>
      <c r="J322" t="str">
        <f t="array" ref="J322">IF($A322="","",IF(IFERROR(INDEX(Summary!$AX:$AX,$AH322),0)&lt;0.25,"0-25%",IF(INDEX(Summary!$AX:$AX,$AH322)&lt;0.5,"25-50%",IF(INDEX(Summary!$AX:$AX,$AH322)&lt;0.75,"50-75%","75-100%"))))</f>
        <v>50-75%</v>
      </c>
      <c r="K322" t="str">
        <f t="array" ref="K322">IF($A322="","",INDEX(Summary!$AY:$AY,$AH322)&amp;"")</f>
        <v>WIP</v>
      </c>
      <c r="L322" s="1">
        <f>IF($A322="","",Summary!$P$2+MOD(ROW()-2,30))</f>
        <v>46247</v>
      </c>
      <c r="M322">
        <f t="shared" ref="M322:M385" si="47">IF($A322="","",MOD(ROW()-2,30)+1)</f>
        <v>21</v>
      </c>
      <c r="N322">
        <f t="shared" ref="N322:N385" si="48">IF($A322="","",DAY($L322))</f>
        <v>13</v>
      </c>
      <c r="O322" t="str">
        <f t="shared" ref="O322:O385" si="49">IF($A322="","",TEXT($L322,"mmm-yyyy"))</f>
        <v>Aug-2026</v>
      </c>
      <c r="P322">
        <f t="shared" ref="P322:P385" ca="1" si="50">IF($A322="","",IF($L322&lt;=TODAY(),1,0))</f>
        <v>1</v>
      </c>
      <c r="Q322" s="2">
        <f t="array" ref="Q322">IF($A322="",0,IFERROR(INDEX(Summary!$P$3:$AS$67,$AH322-2,$M322),0))</f>
        <v>1401</v>
      </c>
      <c r="R322" s="2">
        <f t="array" ref="R322">IF($A322="",0,ROUND(IFERROR(INDEX(Summary!$O:$O,$AH322),0)/30,0))</f>
        <v>811</v>
      </c>
      <c r="S322">
        <f t="shared" ref="S322:S385" si="51">IF($A322="",0,IF($M322=1,1,0))</f>
        <v>0</v>
      </c>
      <c r="T322" s="2">
        <f t="array" ref="T322">IF($S322=1,IFERROR(INDEX(Summary!$O:$O,$AH322),0),0)</f>
        <v>0</v>
      </c>
      <c r="U322" s="2">
        <f t="array" ref="U322">IF($S322=1,IFERROR(INDEX(Summary!$AT:$AT,$AH322),0),0)</f>
        <v>0</v>
      </c>
      <c r="V322" s="2">
        <f t="shared" ref="V322:V385" si="52">IF($S322=1,MAX(0,$T322-$U322),0)</f>
        <v>0</v>
      </c>
      <c r="W322" s="2">
        <f t="array" ref="W322">IF($S322=1,IFERROR(INDEX(Summary!$AZ:$AZ,$AH322),0),0)</f>
        <v>0</v>
      </c>
      <c r="X322" s="3">
        <f t="array" ref="X322">IF($S322=1,IFERROR(INDEX(Summary!$BA:$BA,$AH322),0),0)</f>
        <v>0</v>
      </c>
      <c r="Y322" s="2">
        <f t="array" ref="Y322">IF($S322=1,IFERROR(INDEX(Summary!$G:$G,$AH322),0),0)</f>
        <v>0</v>
      </c>
      <c r="Z322" s="2">
        <f t="array" ref="Z322">IF($S322=1,IFERROR(INDEX(Summary!$H:$H,$AH322),0),0)</f>
        <v>0</v>
      </c>
      <c r="AA322" s="2">
        <f t="array" ref="AA322">IF($S322=1,IFERROR(INDEX(Summary!$I:$I,$AH322),0),0)</f>
        <v>0</v>
      </c>
      <c r="AB322" s="2">
        <f t="array" ref="AB322">IF($S322=1,IFERROR(INDEX(Summary!$J:$J,$AH322),0),0)</f>
        <v>0</v>
      </c>
      <c r="AC322" s="2">
        <f t="array" ref="AC322">IF($S322=1,IFERROR(INDEX(Summary!$K:$K,$AH322),0),0)</f>
        <v>0</v>
      </c>
      <c r="AD322" s="2">
        <f t="array" ref="AD322">IF($S322=1,IFERROR(INDEX(Summary!$L:$L,$AH322),0),0)</f>
        <v>0</v>
      </c>
      <c r="AE322" s="2">
        <f t="array" ref="AE322">IF($S322=1,IFERROR(INDEX(Summary!$M:$M,$AH322),0),0)</f>
        <v>0</v>
      </c>
      <c r="AF322" s="2">
        <f t="array" ref="AF322">IF($S322=1,IFERROR(INDEX(Summary!$N:$N,$AH322),0),0)</f>
        <v>0</v>
      </c>
      <c r="AG322">
        <f t="array" ref="AG322">IF($A322="","",IFERROR(INDEX(Summary!$BB:$BB,$AH322),0))</f>
        <v>10</v>
      </c>
      <c r="AH322">
        <f t="shared" ref="AH322:AH385" si="53">INT((ROW()-2)/30)+3</f>
        <v>13</v>
      </c>
    </row>
    <row r="323" spans="1:34" hidden="1">
      <c r="A323" t="str">
        <f t="array" ref="A323">IFERROR(INDEX(Summary!$D:$D,$AH323)&amp;"","")</f>
        <v>FG01055</v>
      </c>
      <c r="B323" t="str">
        <f t="array" ref="B323">IF($A323="","",INDEX(Summary!$E:$E,$AH323))</f>
        <v>Khapli protein atta 2kg</v>
      </c>
      <c r="C323" t="str">
        <f t="array" ref="C323">IF($A323="","",INDEX(Summary!$B:$B,$AH323))</f>
        <v>Atta</v>
      </c>
      <c r="D323" t="str">
        <f t="array" ref="D323">IF($A323="","",INDEX(Summary!$C:$C,$AH323))</f>
        <v>C6</v>
      </c>
      <c r="E323">
        <f t="array" ref="E323">IF($A323="","",INDEX(Summary!$F:$F,$AH323))</f>
        <v>2</v>
      </c>
      <c r="F323" t="str">
        <f t="array" ref="F323">IF($A323="","",INDEX(Summary!$BC:$BC,$AH323)&amp;"")</f>
        <v>P1 – Critical</v>
      </c>
      <c r="G323">
        <f t="shared" si="45"/>
        <v>1</v>
      </c>
      <c r="H323">
        <f t="shared" si="46"/>
        <v>1</v>
      </c>
      <c r="I323" t="str">
        <f t="array" ref="I323">IF($A323="","",IF(IFERROR(INDEX(Summary!$BA:$BA,$AH323),0)&lt;1,"Under 1 day",IF(INDEX(Summary!$BA:$BA,$AH323)&lt;3,"1-3 days",IF(INDEX(Summary!$BA:$BA,$AH323)&lt;7,"3-7 days","7+ days"))))</f>
        <v>3-7 days</v>
      </c>
      <c r="J323" t="str">
        <f t="array" ref="J323">IF($A323="","",IF(IFERROR(INDEX(Summary!$AX:$AX,$AH323),0)&lt;0.25,"0-25%",IF(INDEX(Summary!$AX:$AX,$AH323)&lt;0.5,"25-50%",IF(INDEX(Summary!$AX:$AX,$AH323)&lt;0.75,"50-75%","75-100%"))))</f>
        <v>50-75%</v>
      </c>
      <c r="K323" t="str">
        <f t="array" ref="K323">IF($A323="","",INDEX(Summary!$AY:$AY,$AH323)&amp;"")</f>
        <v>WIP</v>
      </c>
      <c r="L323" s="1">
        <f>IF($A323="","",Summary!$P$2+MOD(ROW()-2,30))</f>
        <v>46248</v>
      </c>
      <c r="M323">
        <f t="shared" si="47"/>
        <v>22</v>
      </c>
      <c r="N323">
        <f t="shared" si="48"/>
        <v>14</v>
      </c>
      <c r="O323" t="str">
        <f t="shared" si="49"/>
        <v>Aug-2026</v>
      </c>
      <c r="P323">
        <f t="shared" ca="1" si="50"/>
        <v>1</v>
      </c>
      <c r="Q323" s="2">
        <f t="array" ref="Q323">IF($A323="",0,IFERROR(INDEX(Summary!$P$3:$AS$67,$AH323-2,$M323),0))</f>
        <v>0</v>
      </c>
      <c r="R323" s="2">
        <f t="array" ref="R323">IF($A323="",0,ROUND(IFERROR(INDEX(Summary!$O:$O,$AH323),0)/30,0))</f>
        <v>811</v>
      </c>
      <c r="S323">
        <f t="shared" si="51"/>
        <v>0</v>
      </c>
      <c r="T323" s="2">
        <f t="array" ref="T323">IF($S323=1,IFERROR(INDEX(Summary!$O:$O,$AH323),0),0)</f>
        <v>0</v>
      </c>
      <c r="U323" s="2">
        <f t="array" ref="U323">IF($S323=1,IFERROR(INDEX(Summary!$AT:$AT,$AH323),0),0)</f>
        <v>0</v>
      </c>
      <c r="V323" s="2">
        <f t="shared" si="52"/>
        <v>0</v>
      </c>
      <c r="W323" s="2">
        <f t="array" ref="W323">IF($S323=1,IFERROR(INDEX(Summary!$AZ:$AZ,$AH323),0),0)</f>
        <v>0</v>
      </c>
      <c r="X323" s="3">
        <f t="array" ref="X323">IF($S323=1,IFERROR(INDEX(Summary!$BA:$BA,$AH323),0),0)</f>
        <v>0</v>
      </c>
      <c r="Y323" s="2">
        <f t="array" ref="Y323">IF($S323=1,IFERROR(INDEX(Summary!$G:$G,$AH323),0),0)</f>
        <v>0</v>
      </c>
      <c r="Z323" s="2">
        <f t="array" ref="Z323">IF($S323=1,IFERROR(INDEX(Summary!$H:$H,$AH323),0),0)</f>
        <v>0</v>
      </c>
      <c r="AA323" s="2">
        <f t="array" ref="AA323">IF($S323=1,IFERROR(INDEX(Summary!$I:$I,$AH323),0),0)</f>
        <v>0</v>
      </c>
      <c r="AB323" s="2">
        <f t="array" ref="AB323">IF($S323=1,IFERROR(INDEX(Summary!$J:$J,$AH323),0),0)</f>
        <v>0</v>
      </c>
      <c r="AC323" s="2">
        <f t="array" ref="AC323">IF($S323=1,IFERROR(INDEX(Summary!$K:$K,$AH323),0),0)</f>
        <v>0</v>
      </c>
      <c r="AD323" s="2">
        <f t="array" ref="AD323">IF($S323=1,IFERROR(INDEX(Summary!$L:$L,$AH323),0),0)</f>
        <v>0</v>
      </c>
      <c r="AE323" s="2">
        <f t="array" ref="AE323">IF($S323=1,IFERROR(INDEX(Summary!$M:$M,$AH323),0),0)</f>
        <v>0</v>
      </c>
      <c r="AF323" s="2">
        <f t="array" ref="AF323">IF($S323=1,IFERROR(INDEX(Summary!$N:$N,$AH323),0),0)</f>
        <v>0</v>
      </c>
      <c r="AG323">
        <f t="array" ref="AG323">IF($A323="","",IFERROR(INDEX(Summary!$BB:$BB,$AH323),0))</f>
        <v>10</v>
      </c>
      <c r="AH323">
        <f t="shared" si="53"/>
        <v>13</v>
      </c>
    </row>
    <row r="324" spans="1:34" hidden="1">
      <c r="A324" t="str">
        <f t="array" ref="A324">IFERROR(INDEX(Summary!$D:$D,$AH324)&amp;"","")</f>
        <v>FG01055</v>
      </c>
      <c r="B324" t="str">
        <f t="array" ref="B324">IF($A324="","",INDEX(Summary!$E:$E,$AH324))</f>
        <v>Khapli protein atta 2kg</v>
      </c>
      <c r="C324" t="str">
        <f t="array" ref="C324">IF($A324="","",INDEX(Summary!$B:$B,$AH324))</f>
        <v>Atta</v>
      </c>
      <c r="D324" t="str">
        <f t="array" ref="D324">IF($A324="","",INDEX(Summary!$C:$C,$AH324))</f>
        <v>C6</v>
      </c>
      <c r="E324">
        <f t="array" ref="E324">IF($A324="","",INDEX(Summary!$F:$F,$AH324))</f>
        <v>2</v>
      </c>
      <c r="F324" t="str">
        <f t="array" ref="F324">IF($A324="","",INDEX(Summary!$BC:$BC,$AH324)&amp;"")</f>
        <v>P1 – Critical</v>
      </c>
      <c r="G324">
        <f t="shared" si="45"/>
        <v>1</v>
      </c>
      <c r="H324">
        <f t="shared" si="46"/>
        <v>1</v>
      </c>
      <c r="I324" t="str">
        <f t="array" ref="I324">IF($A324="","",IF(IFERROR(INDEX(Summary!$BA:$BA,$AH324),0)&lt;1,"Under 1 day",IF(INDEX(Summary!$BA:$BA,$AH324)&lt;3,"1-3 days",IF(INDEX(Summary!$BA:$BA,$AH324)&lt;7,"3-7 days","7+ days"))))</f>
        <v>3-7 days</v>
      </c>
      <c r="J324" t="str">
        <f t="array" ref="J324">IF($A324="","",IF(IFERROR(INDEX(Summary!$AX:$AX,$AH324),0)&lt;0.25,"0-25%",IF(INDEX(Summary!$AX:$AX,$AH324)&lt;0.5,"25-50%",IF(INDEX(Summary!$AX:$AX,$AH324)&lt;0.75,"50-75%","75-100%"))))</f>
        <v>50-75%</v>
      </c>
      <c r="K324" t="str">
        <f t="array" ref="K324">IF($A324="","",INDEX(Summary!$AY:$AY,$AH324)&amp;"")</f>
        <v>WIP</v>
      </c>
      <c r="L324" s="1">
        <f>IF($A324="","",Summary!$P$2+MOD(ROW()-2,30))</f>
        <v>46249</v>
      </c>
      <c r="M324">
        <f t="shared" si="47"/>
        <v>23</v>
      </c>
      <c r="N324">
        <f t="shared" si="48"/>
        <v>15</v>
      </c>
      <c r="O324" t="str">
        <f t="shared" si="49"/>
        <v>Aug-2026</v>
      </c>
      <c r="P324">
        <f t="shared" ca="1" si="50"/>
        <v>1</v>
      </c>
      <c r="Q324" s="2">
        <f t="array" ref="Q324">IF($A324="",0,IFERROR(INDEX(Summary!$P$3:$AS$67,$AH324-2,$M324),0))</f>
        <v>0</v>
      </c>
      <c r="R324" s="2">
        <f t="array" ref="R324">IF($A324="",0,ROUND(IFERROR(INDEX(Summary!$O:$O,$AH324),0)/30,0))</f>
        <v>811</v>
      </c>
      <c r="S324">
        <f t="shared" si="51"/>
        <v>0</v>
      </c>
      <c r="T324" s="2">
        <f t="array" ref="T324">IF($S324=1,IFERROR(INDEX(Summary!$O:$O,$AH324),0),0)</f>
        <v>0</v>
      </c>
      <c r="U324" s="2">
        <f t="array" ref="U324">IF($S324=1,IFERROR(INDEX(Summary!$AT:$AT,$AH324),0),0)</f>
        <v>0</v>
      </c>
      <c r="V324" s="2">
        <f t="shared" si="52"/>
        <v>0</v>
      </c>
      <c r="W324" s="2">
        <f t="array" ref="W324">IF($S324=1,IFERROR(INDEX(Summary!$AZ:$AZ,$AH324),0),0)</f>
        <v>0</v>
      </c>
      <c r="X324" s="3">
        <f t="array" ref="X324">IF($S324=1,IFERROR(INDEX(Summary!$BA:$BA,$AH324),0),0)</f>
        <v>0</v>
      </c>
      <c r="Y324" s="2">
        <f t="array" ref="Y324">IF($S324=1,IFERROR(INDEX(Summary!$G:$G,$AH324),0),0)</f>
        <v>0</v>
      </c>
      <c r="Z324" s="2">
        <f t="array" ref="Z324">IF($S324=1,IFERROR(INDEX(Summary!$H:$H,$AH324),0),0)</f>
        <v>0</v>
      </c>
      <c r="AA324" s="2">
        <f t="array" ref="AA324">IF($S324=1,IFERROR(INDEX(Summary!$I:$I,$AH324),0),0)</f>
        <v>0</v>
      </c>
      <c r="AB324" s="2">
        <f t="array" ref="AB324">IF($S324=1,IFERROR(INDEX(Summary!$J:$J,$AH324),0),0)</f>
        <v>0</v>
      </c>
      <c r="AC324" s="2">
        <f t="array" ref="AC324">IF($S324=1,IFERROR(INDEX(Summary!$K:$K,$AH324),0),0)</f>
        <v>0</v>
      </c>
      <c r="AD324" s="2">
        <f t="array" ref="AD324">IF($S324=1,IFERROR(INDEX(Summary!$L:$L,$AH324),0),0)</f>
        <v>0</v>
      </c>
      <c r="AE324" s="2">
        <f t="array" ref="AE324">IF($S324=1,IFERROR(INDEX(Summary!$M:$M,$AH324),0),0)</f>
        <v>0</v>
      </c>
      <c r="AF324" s="2">
        <f t="array" ref="AF324">IF($S324=1,IFERROR(INDEX(Summary!$N:$N,$AH324),0),0)</f>
        <v>0</v>
      </c>
      <c r="AG324">
        <f t="array" ref="AG324">IF($A324="","",IFERROR(INDEX(Summary!$BB:$BB,$AH324),0))</f>
        <v>10</v>
      </c>
      <c r="AH324">
        <f t="shared" si="53"/>
        <v>13</v>
      </c>
    </row>
    <row r="325" spans="1:34" hidden="1">
      <c r="A325" t="str">
        <f t="array" ref="A325">IFERROR(INDEX(Summary!$D:$D,$AH325)&amp;"","")</f>
        <v>FG01055</v>
      </c>
      <c r="B325" t="str">
        <f t="array" ref="B325">IF($A325="","",INDEX(Summary!$E:$E,$AH325))</f>
        <v>Khapli protein atta 2kg</v>
      </c>
      <c r="C325" t="str">
        <f t="array" ref="C325">IF($A325="","",INDEX(Summary!$B:$B,$AH325))</f>
        <v>Atta</v>
      </c>
      <c r="D325" t="str">
        <f t="array" ref="D325">IF($A325="","",INDEX(Summary!$C:$C,$AH325))</f>
        <v>C6</v>
      </c>
      <c r="E325">
        <f t="array" ref="E325">IF($A325="","",INDEX(Summary!$F:$F,$AH325))</f>
        <v>2</v>
      </c>
      <c r="F325" t="str">
        <f t="array" ref="F325">IF($A325="","",INDEX(Summary!$BC:$BC,$AH325)&amp;"")</f>
        <v>P1 – Critical</v>
      </c>
      <c r="G325">
        <f t="shared" si="45"/>
        <v>1</v>
      </c>
      <c r="H325">
        <f t="shared" si="46"/>
        <v>1</v>
      </c>
      <c r="I325" t="str">
        <f t="array" ref="I325">IF($A325="","",IF(IFERROR(INDEX(Summary!$BA:$BA,$AH325),0)&lt;1,"Under 1 day",IF(INDEX(Summary!$BA:$BA,$AH325)&lt;3,"1-3 days",IF(INDEX(Summary!$BA:$BA,$AH325)&lt;7,"3-7 days","7+ days"))))</f>
        <v>3-7 days</v>
      </c>
      <c r="J325" t="str">
        <f t="array" ref="J325">IF($A325="","",IF(IFERROR(INDEX(Summary!$AX:$AX,$AH325),0)&lt;0.25,"0-25%",IF(INDEX(Summary!$AX:$AX,$AH325)&lt;0.5,"25-50%",IF(INDEX(Summary!$AX:$AX,$AH325)&lt;0.75,"50-75%","75-100%"))))</f>
        <v>50-75%</v>
      </c>
      <c r="K325" t="str">
        <f t="array" ref="K325">IF($A325="","",INDEX(Summary!$AY:$AY,$AH325)&amp;"")</f>
        <v>WIP</v>
      </c>
      <c r="L325" s="1">
        <f>IF($A325="","",Summary!$P$2+MOD(ROW()-2,30))</f>
        <v>46250</v>
      </c>
      <c r="M325">
        <f t="shared" si="47"/>
        <v>24</v>
      </c>
      <c r="N325">
        <f t="shared" si="48"/>
        <v>16</v>
      </c>
      <c r="O325" t="str">
        <f t="shared" si="49"/>
        <v>Aug-2026</v>
      </c>
      <c r="P325">
        <f t="shared" ca="1" si="50"/>
        <v>1</v>
      </c>
      <c r="Q325" s="2">
        <f t="array" ref="Q325">IF($A325="",0,IFERROR(INDEX(Summary!$P$3:$AS$67,$AH325-2,$M325),0))</f>
        <v>0</v>
      </c>
      <c r="R325" s="2">
        <f t="array" ref="R325">IF($A325="",0,ROUND(IFERROR(INDEX(Summary!$O:$O,$AH325),0)/30,0))</f>
        <v>811</v>
      </c>
      <c r="S325">
        <f t="shared" si="51"/>
        <v>0</v>
      </c>
      <c r="T325" s="2">
        <f t="array" ref="T325">IF($S325=1,IFERROR(INDEX(Summary!$O:$O,$AH325),0),0)</f>
        <v>0</v>
      </c>
      <c r="U325" s="2">
        <f t="array" ref="U325">IF($S325=1,IFERROR(INDEX(Summary!$AT:$AT,$AH325),0),0)</f>
        <v>0</v>
      </c>
      <c r="V325" s="2">
        <f t="shared" si="52"/>
        <v>0</v>
      </c>
      <c r="W325" s="2">
        <f t="array" ref="W325">IF($S325=1,IFERROR(INDEX(Summary!$AZ:$AZ,$AH325),0),0)</f>
        <v>0</v>
      </c>
      <c r="X325" s="3">
        <f t="array" ref="X325">IF($S325=1,IFERROR(INDEX(Summary!$BA:$BA,$AH325),0),0)</f>
        <v>0</v>
      </c>
      <c r="Y325" s="2">
        <f t="array" ref="Y325">IF($S325=1,IFERROR(INDEX(Summary!$G:$G,$AH325),0),0)</f>
        <v>0</v>
      </c>
      <c r="Z325" s="2">
        <f t="array" ref="Z325">IF($S325=1,IFERROR(INDEX(Summary!$H:$H,$AH325),0),0)</f>
        <v>0</v>
      </c>
      <c r="AA325" s="2">
        <f t="array" ref="AA325">IF($S325=1,IFERROR(INDEX(Summary!$I:$I,$AH325),0),0)</f>
        <v>0</v>
      </c>
      <c r="AB325" s="2">
        <f t="array" ref="AB325">IF($S325=1,IFERROR(INDEX(Summary!$J:$J,$AH325),0),0)</f>
        <v>0</v>
      </c>
      <c r="AC325" s="2">
        <f t="array" ref="AC325">IF($S325=1,IFERROR(INDEX(Summary!$K:$K,$AH325),0),0)</f>
        <v>0</v>
      </c>
      <c r="AD325" s="2">
        <f t="array" ref="AD325">IF($S325=1,IFERROR(INDEX(Summary!$L:$L,$AH325),0),0)</f>
        <v>0</v>
      </c>
      <c r="AE325" s="2">
        <f t="array" ref="AE325">IF($S325=1,IFERROR(INDEX(Summary!$M:$M,$AH325),0),0)</f>
        <v>0</v>
      </c>
      <c r="AF325" s="2">
        <f t="array" ref="AF325">IF($S325=1,IFERROR(INDEX(Summary!$N:$N,$AH325),0),0)</f>
        <v>0</v>
      </c>
      <c r="AG325">
        <f t="array" ref="AG325">IF($A325="","",IFERROR(INDEX(Summary!$BB:$BB,$AH325),0))</f>
        <v>10</v>
      </c>
      <c r="AH325">
        <f t="shared" si="53"/>
        <v>13</v>
      </c>
    </row>
    <row r="326" spans="1:34" hidden="1">
      <c r="A326" t="str">
        <f t="array" ref="A326">IFERROR(INDEX(Summary!$D:$D,$AH326)&amp;"","")</f>
        <v>FG01055</v>
      </c>
      <c r="B326" t="str">
        <f t="array" ref="B326">IF($A326="","",INDEX(Summary!$E:$E,$AH326))</f>
        <v>Khapli protein atta 2kg</v>
      </c>
      <c r="C326" t="str">
        <f t="array" ref="C326">IF($A326="","",INDEX(Summary!$B:$B,$AH326))</f>
        <v>Atta</v>
      </c>
      <c r="D326" t="str">
        <f t="array" ref="D326">IF($A326="","",INDEX(Summary!$C:$C,$AH326))</f>
        <v>C6</v>
      </c>
      <c r="E326">
        <f t="array" ref="E326">IF($A326="","",INDEX(Summary!$F:$F,$AH326))</f>
        <v>2</v>
      </c>
      <c r="F326" t="str">
        <f t="array" ref="F326">IF($A326="","",INDEX(Summary!$BC:$BC,$AH326)&amp;"")</f>
        <v>P1 – Critical</v>
      </c>
      <c r="G326">
        <f t="shared" si="45"/>
        <v>1</v>
      </c>
      <c r="H326">
        <f t="shared" si="46"/>
        <v>1</v>
      </c>
      <c r="I326" t="str">
        <f t="array" ref="I326">IF($A326="","",IF(IFERROR(INDEX(Summary!$BA:$BA,$AH326),0)&lt;1,"Under 1 day",IF(INDEX(Summary!$BA:$BA,$AH326)&lt;3,"1-3 days",IF(INDEX(Summary!$BA:$BA,$AH326)&lt;7,"3-7 days","7+ days"))))</f>
        <v>3-7 days</v>
      </c>
      <c r="J326" t="str">
        <f t="array" ref="J326">IF($A326="","",IF(IFERROR(INDEX(Summary!$AX:$AX,$AH326),0)&lt;0.25,"0-25%",IF(INDEX(Summary!$AX:$AX,$AH326)&lt;0.5,"25-50%",IF(INDEX(Summary!$AX:$AX,$AH326)&lt;0.75,"50-75%","75-100%"))))</f>
        <v>50-75%</v>
      </c>
      <c r="K326" t="str">
        <f t="array" ref="K326">IF($A326="","",INDEX(Summary!$AY:$AY,$AH326)&amp;"")</f>
        <v>WIP</v>
      </c>
      <c r="L326" s="1">
        <f>IF($A326="","",Summary!$P$2+MOD(ROW()-2,30))</f>
        <v>46251</v>
      </c>
      <c r="M326">
        <f t="shared" si="47"/>
        <v>25</v>
      </c>
      <c r="N326">
        <f t="shared" si="48"/>
        <v>17</v>
      </c>
      <c r="O326" t="str">
        <f t="shared" si="49"/>
        <v>Aug-2026</v>
      </c>
      <c r="P326">
        <f t="shared" ca="1" si="50"/>
        <v>1</v>
      </c>
      <c r="Q326" s="2">
        <f t="array" ref="Q326">IF($A326="",0,IFERROR(INDEX(Summary!$P$3:$AS$67,$AH326-2,$M326),0))</f>
        <v>0</v>
      </c>
      <c r="R326" s="2">
        <f t="array" ref="R326">IF($A326="",0,ROUND(IFERROR(INDEX(Summary!$O:$O,$AH326),0)/30,0))</f>
        <v>811</v>
      </c>
      <c r="S326">
        <f t="shared" si="51"/>
        <v>0</v>
      </c>
      <c r="T326" s="2">
        <f t="array" ref="T326">IF($S326=1,IFERROR(INDEX(Summary!$O:$O,$AH326),0),0)</f>
        <v>0</v>
      </c>
      <c r="U326" s="2">
        <f t="array" ref="U326">IF($S326=1,IFERROR(INDEX(Summary!$AT:$AT,$AH326),0),0)</f>
        <v>0</v>
      </c>
      <c r="V326" s="2">
        <f t="shared" si="52"/>
        <v>0</v>
      </c>
      <c r="W326" s="2">
        <f t="array" ref="W326">IF($S326=1,IFERROR(INDEX(Summary!$AZ:$AZ,$AH326),0),0)</f>
        <v>0</v>
      </c>
      <c r="X326" s="3">
        <f t="array" ref="X326">IF($S326=1,IFERROR(INDEX(Summary!$BA:$BA,$AH326),0),0)</f>
        <v>0</v>
      </c>
      <c r="Y326" s="2">
        <f t="array" ref="Y326">IF($S326=1,IFERROR(INDEX(Summary!$G:$G,$AH326),0),0)</f>
        <v>0</v>
      </c>
      <c r="Z326" s="2">
        <f t="array" ref="Z326">IF($S326=1,IFERROR(INDEX(Summary!$H:$H,$AH326),0),0)</f>
        <v>0</v>
      </c>
      <c r="AA326" s="2">
        <f t="array" ref="AA326">IF($S326=1,IFERROR(INDEX(Summary!$I:$I,$AH326),0),0)</f>
        <v>0</v>
      </c>
      <c r="AB326" s="2">
        <f t="array" ref="AB326">IF($S326=1,IFERROR(INDEX(Summary!$J:$J,$AH326),0),0)</f>
        <v>0</v>
      </c>
      <c r="AC326" s="2">
        <f t="array" ref="AC326">IF($S326=1,IFERROR(INDEX(Summary!$K:$K,$AH326),0),0)</f>
        <v>0</v>
      </c>
      <c r="AD326" s="2">
        <f t="array" ref="AD326">IF($S326=1,IFERROR(INDEX(Summary!$L:$L,$AH326),0),0)</f>
        <v>0</v>
      </c>
      <c r="AE326" s="2">
        <f t="array" ref="AE326">IF($S326=1,IFERROR(INDEX(Summary!$M:$M,$AH326),0),0)</f>
        <v>0</v>
      </c>
      <c r="AF326" s="2">
        <f t="array" ref="AF326">IF($S326=1,IFERROR(INDEX(Summary!$N:$N,$AH326),0),0)</f>
        <v>0</v>
      </c>
      <c r="AG326">
        <f t="array" ref="AG326">IF($A326="","",IFERROR(INDEX(Summary!$BB:$BB,$AH326),0))</f>
        <v>10</v>
      </c>
      <c r="AH326">
        <f t="shared" si="53"/>
        <v>13</v>
      </c>
    </row>
    <row r="327" spans="1:34" hidden="1">
      <c r="A327" t="str">
        <f t="array" ref="A327">IFERROR(INDEX(Summary!$D:$D,$AH327)&amp;"","")</f>
        <v>FG01055</v>
      </c>
      <c r="B327" t="str">
        <f t="array" ref="B327">IF($A327="","",INDEX(Summary!$E:$E,$AH327))</f>
        <v>Khapli protein atta 2kg</v>
      </c>
      <c r="C327" t="str">
        <f t="array" ref="C327">IF($A327="","",INDEX(Summary!$B:$B,$AH327))</f>
        <v>Atta</v>
      </c>
      <c r="D327" t="str">
        <f t="array" ref="D327">IF($A327="","",INDEX(Summary!$C:$C,$AH327))</f>
        <v>C6</v>
      </c>
      <c r="E327">
        <f t="array" ref="E327">IF($A327="","",INDEX(Summary!$F:$F,$AH327))</f>
        <v>2</v>
      </c>
      <c r="F327" t="str">
        <f t="array" ref="F327">IF($A327="","",INDEX(Summary!$BC:$BC,$AH327)&amp;"")</f>
        <v>P1 – Critical</v>
      </c>
      <c r="G327">
        <f t="shared" si="45"/>
        <v>1</v>
      </c>
      <c r="H327">
        <f t="shared" si="46"/>
        <v>1</v>
      </c>
      <c r="I327" t="str">
        <f t="array" ref="I327">IF($A327="","",IF(IFERROR(INDEX(Summary!$BA:$BA,$AH327),0)&lt;1,"Under 1 day",IF(INDEX(Summary!$BA:$BA,$AH327)&lt;3,"1-3 days",IF(INDEX(Summary!$BA:$BA,$AH327)&lt;7,"3-7 days","7+ days"))))</f>
        <v>3-7 days</v>
      </c>
      <c r="J327" t="str">
        <f t="array" ref="J327">IF($A327="","",IF(IFERROR(INDEX(Summary!$AX:$AX,$AH327),0)&lt;0.25,"0-25%",IF(INDEX(Summary!$AX:$AX,$AH327)&lt;0.5,"25-50%",IF(INDEX(Summary!$AX:$AX,$AH327)&lt;0.75,"50-75%","75-100%"))))</f>
        <v>50-75%</v>
      </c>
      <c r="K327" t="str">
        <f t="array" ref="K327">IF($A327="","",INDEX(Summary!$AY:$AY,$AH327)&amp;"")</f>
        <v>WIP</v>
      </c>
      <c r="L327" s="1">
        <f>IF($A327="","",Summary!$P$2+MOD(ROW()-2,30))</f>
        <v>46252</v>
      </c>
      <c r="M327">
        <f t="shared" si="47"/>
        <v>26</v>
      </c>
      <c r="N327">
        <f t="shared" si="48"/>
        <v>18</v>
      </c>
      <c r="O327" t="str">
        <f t="shared" si="49"/>
        <v>Aug-2026</v>
      </c>
      <c r="P327">
        <f t="shared" ca="1" si="50"/>
        <v>1</v>
      </c>
      <c r="Q327" s="2">
        <f t="array" ref="Q327">IF($A327="",0,IFERROR(INDEX(Summary!$P$3:$AS$67,$AH327-2,$M327),0))</f>
        <v>0</v>
      </c>
      <c r="R327" s="2">
        <f t="array" ref="R327">IF($A327="",0,ROUND(IFERROR(INDEX(Summary!$O:$O,$AH327),0)/30,0))</f>
        <v>811</v>
      </c>
      <c r="S327">
        <f t="shared" si="51"/>
        <v>0</v>
      </c>
      <c r="T327" s="2">
        <f t="array" ref="T327">IF($S327=1,IFERROR(INDEX(Summary!$O:$O,$AH327),0),0)</f>
        <v>0</v>
      </c>
      <c r="U327" s="2">
        <f t="array" ref="U327">IF($S327=1,IFERROR(INDEX(Summary!$AT:$AT,$AH327),0),0)</f>
        <v>0</v>
      </c>
      <c r="V327" s="2">
        <f t="shared" si="52"/>
        <v>0</v>
      </c>
      <c r="W327" s="2">
        <f t="array" ref="W327">IF($S327=1,IFERROR(INDEX(Summary!$AZ:$AZ,$AH327),0),0)</f>
        <v>0</v>
      </c>
      <c r="X327" s="3">
        <f t="array" ref="X327">IF($S327=1,IFERROR(INDEX(Summary!$BA:$BA,$AH327),0),0)</f>
        <v>0</v>
      </c>
      <c r="Y327" s="2">
        <f t="array" ref="Y327">IF($S327=1,IFERROR(INDEX(Summary!$G:$G,$AH327),0),0)</f>
        <v>0</v>
      </c>
      <c r="Z327" s="2">
        <f t="array" ref="Z327">IF($S327=1,IFERROR(INDEX(Summary!$H:$H,$AH327),0),0)</f>
        <v>0</v>
      </c>
      <c r="AA327" s="2">
        <f t="array" ref="AA327">IF($S327=1,IFERROR(INDEX(Summary!$I:$I,$AH327),0),0)</f>
        <v>0</v>
      </c>
      <c r="AB327" s="2">
        <f t="array" ref="AB327">IF($S327=1,IFERROR(INDEX(Summary!$J:$J,$AH327),0),0)</f>
        <v>0</v>
      </c>
      <c r="AC327" s="2">
        <f t="array" ref="AC327">IF($S327=1,IFERROR(INDEX(Summary!$K:$K,$AH327),0),0)</f>
        <v>0</v>
      </c>
      <c r="AD327" s="2">
        <f t="array" ref="AD327">IF($S327=1,IFERROR(INDEX(Summary!$L:$L,$AH327),0),0)</f>
        <v>0</v>
      </c>
      <c r="AE327" s="2">
        <f t="array" ref="AE327">IF($S327=1,IFERROR(INDEX(Summary!$M:$M,$AH327),0),0)</f>
        <v>0</v>
      </c>
      <c r="AF327" s="2">
        <f t="array" ref="AF327">IF($S327=1,IFERROR(INDEX(Summary!$N:$N,$AH327),0),0)</f>
        <v>0</v>
      </c>
      <c r="AG327">
        <f t="array" ref="AG327">IF($A327="","",IFERROR(INDEX(Summary!$BB:$BB,$AH327),0))</f>
        <v>10</v>
      </c>
      <c r="AH327">
        <f t="shared" si="53"/>
        <v>13</v>
      </c>
    </row>
    <row r="328" spans="1:34" hidden="1">
      <c r="A328" t="str">
        <f t="array" ref="A328">IFERROR(INDEX(Summary!$D:$D,$AH328)&amp;"","")</f>
        <v>FG01055</v>
      </c>
      <c r="B328" t="str">
        <f t="array" ref="B328">IF($A328="","",INDEX(Summary!$E:$E,$AH328))</f>
        <v>Khapli protein atta 2kg</v>
      </c>
      <c r="C328" t="str">
        <f t="array" ref="C328">IF($A328="","",INDEX(Summary!$B:$B,$AH328))</f>
        <v>Atta</v>
      </c>
      <c r="D328" t="str">
        <f t="array" ref="D328">IF($A328="","",INDEX(Summary!$C:$C,$AH328))</f>
        <v>C6</v>
      </c>
      <c r="E328">
        <f t="array" ref="E328">IF($A328="","",INDEX(Summary!$F:$F,$AH328))</f>
        <v>2</v>
      </c>
      <c r="F328" t="str">
        <f t="array" ref="F328">IF($A328="","",INDEX(Summary!$BC:$BC,$AH328)&amp;"")</f>
        <v>P1 – Critical</v>
      </c>
      <c r="G328">
        <f t="shared" si="45"/>
        <v>1</v>
      </c>
      <c r="H328">
        <f t="shared" si="46"/>
        <v>1</v>
      </c>
      <c r="I328" t="str">
        <f t="array" ref="I328">IF($A328="","",IF(IFERROR(INDEX(Summary!$BA:$BA,$AH328),0)&lt;1,"Under 1 day",IF(INDEX(Summary!$BA:$BA,$AH328)&lt;3,"1-3 days",IF(INDEX(Summary!$BA:$BA,$AH328)&lt;7,"3-7 days","7+ days"))))</f>
        <v>3-7 days</v>
      </c>
      <c r="J328" t="str">
        <f t="array" ref="J328">IF($A328="","",IF(IFERROR(INDEX(Summary!$AX:$AX,$AH328),0)&lt;0.25,"0-25%",IF(INDEX(Summary!$AX:$AX,$AH328)&lt;0.5,"25-50%",IF(INDEX(Summary!$AX:$AX,$AH328)&lt;0.75,"50-75%","75-100%"))))</f>
        <v>50-75%</v>
      </c>
      <c r="K328" t="str">
        <f t="array" ref="K328">IF($A328="","",INDEX(Summary!$AY:$AY,$AH328)&amp;"")</f>
        <v>WIP</v>
      </c>
      <c r="L328" s="1">
        <f>IF($A328="","",Summary!$P$2+MOD(ROW()-2,30))</f>
        <v>46253</v>
      </c>
      <c r="M328">
        <f t="shared" si="47"/>
        <v>27</v>
      </c>
      <c r="N328">
        <f t="shared" si="48"/>
        <v>19</v>
      </c>
      <c r="O328" t="str">
        <f t="shared" si="49"/>
        <v>Aug-2026</v>
      </c>
      <c r="P328">
        <f t="shared" ca="1" si="50"/>
        <v>1</v>
      </c>
      <c r="Q328" s="2">
        <f t="array" ref="Q328">IF($A328="",0,IFERROR(INDEX(Summary!$P$3:$AS$67,$AH328-2,$M328),0))</f>
        <v>0</v>
      </c>
      <c r="R328" s="2">
        <f t="array" ref="R328">IF($A328="",0,ROUND(IFERROR(INDEX(Summary!$O:$O,$AH328),0)/30,0))</f>
        <v>811</v>
      </c>
      <c r="S328">
        <f t="shared" si="51"/>
        <v>0</v>
      </c>
      <c r="T328" s="2">
        <f t="array" ref="T328">IF($S328=1,IFERROR(INDEX(Summary!$O:$O,$AH328),0),0)</f>
        <v>0</v>
      </c>
      <c r="U328" s="2">
        <f t="array" ref="U328">IF($S328=1,IFERROR(INDEX(Summary!$AT:$AT,$AH328),0),0)</f>
        <v>0</v>
      </c>
      <c r="V328" s="2">
        <f t="shared" si="52"/>
        <v>0</v>
      </c>
      <c r="W328" s="2">
        <f t="array" ref="W328">IF($S328=1,IFERROR(INDEX(Summary!$AZ:$AZ,$AH328),0),0)</f>
        <v>0</v>
      </c>
      <c r="X328" s="3">
        <f t="array" ref="X328">IF($S328=1,IFERROR(INDEX(Summary!$BA:$BA,$AH328),0),0)</f>
        <v>0</v>
      </c>
      <c r="Y328" s="2">
        <f t="array" ref="Y328">IF($S328=1,IFERROR(INDEX(Summary!$G:$G,$AH328),0),0)</f>
        <v>0</v>
      </c>
      <c r="Z328" s="2">
        <f t="array" ref="Z328">IF($S328=1,IFERROR(INDEX(Summary!$H:$H,$AH328),0),0)</f>
        <v>0</v>
      </c>
      <c r="AA328" s="2">
        <f t="array" ref="AA328">IF($S328=1,IFERROR(INDEX(Summary!$I:$I,$AH328),0),0)</f>
        <v>0</v>
      </c>
      <c r="AB328" s="2">
        <f t="array" ref="AB328">IF($S328=1,IFERROR(INDEX(Summary!$J:$J,$AH328),0),0)</f>
        <v>0</v>
      </c>
      <c r="AC328" s="2">
        <f t="array" ref="AC328">IF($S328=1,IFERROR(INDEX(Summary!$K:$K,$AH328),0),0)</f>
        <v>0</v>
      </c>
      <c r="AD328" s="2">
        <f t="array" ref="AD328">IF($S328=1,IFERROR(INDEX(Summary!$L:$L,$AH328),0),0)</f>
        <v>0</v>
      </c>
      <c r="AE328" s="2">
        <f t="array" ref="AE328">IF($S328=1,IFERROR(INDEX(Summary!$M:$M,$AH328),0),0)</f>
        <v>0</v>
      </c>
      <c r="AF328" s="2">
        <f t="array" ref="AF328">IF($S328=1,IFERROR(INDEX(Summary!$N:$N,$AH328),0),0)</f>
        <v>0</v>
      </c>
      <c r="AG328">
        <f t="array" ref="AG328">IF($A328="","",IFERROR(INDEX(Summary!$BB:$BB,$AH328),0))</f>
        <v>10</v>
      </c>
      <c r="AH328">
        <f t="shared" si="53"/>
        <v>13</v>
      </c>
    </row>
    <row r="329" spans="1:34" hidden="1">
      <c r="A329" t="str">
        <f t="array" ref="A329">IFERROR(INDEX(Summary!$D:$D,$AH329)&amp;"","")</f>
        <v>FG01055</v>
      </c>
      <c r="B329" t="str">
        <f t="array" ref="B329">IF($A329="","",INDEX(Summary!$E:$E,$AH329))</f>
        <v>Khapli protein atta 2kg</v>
      </c>
      <c r="C329" t="str">
        <f t="array" ref="C329">IF($A329="","",INDEX(Summary!$B:$B,$AH329))</f>
        <v>Atta</v>
      </c>
      <c r="D329" t="str">
        <f t="array" ref="D329">IF($A329="","",INDEX(Summary!$C:$C,$AH329))</f>
        <v>C6</v>
      </c>
      <c r="E329">
        <f t="array" ref="E329">IF($A329="","",INDEX(Summary!$F:$F,$AH329))</f>
        <v>2</v>
      </c>
      <c r="F329" t="str">
        <f t="array" ref="F329">IF($A329="","",INDEX(Summary!$BC:$BC,$AH329)&amp;"")</f>
        <v>P1 – Critical</v>
      </c>
      <c r="G329">
        <f t="shared" si="45"/>
        <v>1</v>
      </c>
      <c r="H329">
        <f t="shared" si="46"/>
        <v>1</v>
      </c>
      <c r="I329" t="str">
        <f t="array" ref="I329">IF($A329="","",IF(IFERROR(INDEX(Summary!$BA:$BA,$AH329),0)&lt;1,"Under 1 day",IF(INDEX(Summary!$BA:$BA,$AH329)&lt;3,"1-3 days",IF(INDEX(Summary!$BA:$BA,$AH329)&lt;7,"3-7 days","7+ days"))))</f>
        <v>3-7 days</v>
      </c>
      <c r="J329" t="str">
        <f t="array" ref="J329">IF($A329="","",IF(IFERROR(INDEX(Summary!$AX:$AX,$AH329),0)&lt;0.25,"0-25%",IF(INDEX(Summary!$AX:$AX,$AH329)&lt;0.5,"25-50%",IF(INDEX(Summary!$AX:$AX,$AH329)&lt;0.75,"50-75%","75-100%"))))</f>
        <v>50-75%</v>
      </c>
      <c r="K329" t="str">
        <f t="array" ref="K329">IF($A329="","",INDEX(Summary!$AY:$AY,$AH329)&amp;"")</f>
        <v>WIP</v>
      </c>
      <c r="L329" s="1">
        <f>IF($A329="","",Summary!$P$2+MOD(ROW()-2,30))</f>
        <v>46254</v>
      </c>
      <c r="M329">
        <f t="shared" si="47"/>
        <v>28</v>
      </c>
      <c r="N329">
        <f t="shared" si="48"/>
        <v>20</v>
      </c>
      <c r="O329" t="str">
        <f t="shared" si="49"/>
        <v>Aug-2026</v>
      </c>
      <c r="P329">
        <f t="shared" ca="1" si="50"/>
        <v>1</v>
      </c>
      <c r="Q329" s="2">
        <f t="array" ref="Q329">IF($A329="",0,IFERROR(INDEX(Summary!$P$3:$AS$67,$AH329-2,$M329),0))</f>
        <v>0</v>
      </c>
      <c r="R329" s="2">
        <f t="array" ref="R329">IF($A329="",0,ROUND(IFERROR(INDEX(Summary!$O:$O,$AH329),0)/30,0))</f>
        <v>811</v>
      </c>
      <c r="S329">
        <f t="shared" si="51"/>
        <v>0</v>
      </c>
      <c r="T329" s="2">
        <f t="array" ref="T329">IF($S329=1,IFERROR(INDEX(Summary!$O:$O,$AH329),0),0)</f>
        <v>0</v>
      </c>
      <c r="U329" s="2">
        <f t="array" ref="U329">IF($S329=1,IFERROR(INDEX(Summary!$AT:$AT,$AH329),0),0)</f>
        <v>0</v>
      </c>
      <c r="V329" s="2">
        <f t="shared" si="52"/>
        <v>0</v>
      </c>
      <c r="W329" s="2">
        <f t="array" ref="W329">IF($S329=1,IFERROR(INDEX(Summary!$AZ:$AZ,$AH329),0),0)</f>
        <v>0</v>
      </c>
      <c r="X329" s="3">
        <f t="array" ref="X329">IF($S329=1,IFERROR(INDEX(Summary!$BA:$BA,$AH329),0),0)</f>
        <v>0</v>
      </c>
      <c r="Y329" s="2">
        <f t="array" ref="Y329">IF($S329=1,IFERROR(INDEX(Summary!$G:$G,$AH329),0),0)</f>
        <v>0</v>
      </c>
      <c r="Z329" s="2">
        <f t="array" ref="Z329">IF($S329=1,IFERROR(INDEX(Summary!$H:$H,$AH329),0),0)</f>
        <v>0</v>
      </c>
      <c r="AA329" s="2">
        <f t="array" ref="AA329">IF($S329=1,IFERROR(INDEX(Summary!$I:$I,$AH329),0),0)</f>
        <v>0</v>
      </c>
      <c r="AB329" s="2">
        <f t="array" ref="AB329">IF($S329=1,IFERROR(INDEX(Summary!$J:$J,$AH329),0),0)</f>
        <v>0</v>
      </c>
      <c r="AC329" s="2">
        <f t="array" ref="AC329">IF($S329=1,IFERROR(INDEX(Summary!$K:$K,$AH329),0),0)</f>
        <v>0</v>
      </c>
      <c r="AD329" s="2">
        <f t="array" ref="AD329">IF($S329=1,IFERROR(INDEX(Summary!$L:$L,$AH329),0),0)</f>
        <v>0</v>
      </c>
      <c r="AE329" s="2">
        <f t="array" ref="AE329">IF($S329=1,IFERROR(INDEX(Summary!$M:$M,$AH329),0),0)</f>
        <v>0</v>
      </c>
      <c r="AF329" s="2">
        <f t="array" ref="AF329">IF($S329=1,IFERROR(INDEX(Summary!$N:$N,$AH329),0),0)</f>
        <v>0</v>
      </c>
      <c r="AG329">
        <f t="array" ref="AG329">IF($A329="","",IFERROR(INDEX(Summary!$BB:$BB,$AH329),0))</f>
        <v>10</v>
      </c>
      <c r="AH329">
        <f t="shared" si="53"/>
        <v>13</v>
      </c>
    </row>
    <row r="330" spans="1:34" hidden="1">
      <c r="A330" t="str">
        <f t="array" ref="A330">IFERROR(INDEX(Summary!$D:$D,$AH330)&amp;"","")</f>
        <v>FG01055</v>
      </c>
      <c r="B330" t="str">
        <f t="array" ref="B330">IF($A330="","",INDEX(Summary!$E:$E,$AH330))</f>
        <v>Khapli protein atta 2kg</v>
      </c>
      <c r="C330" t="str">
        <f t="array" ref="C330">IF($A330="","",INDEX(Summary!$B:$B,$AH330))</f>
        <v>Atta</v>
      </c>
      <c r="D330" t="str">
        <f t="array" ref="D330">IF($A330="","",INDEX(Summary!$C:$C,$AH330))</f>
        <v>C6</v>
      </c>
      <c r="E330">
        <f t="array" ref="E330">IF($A330="","",INDEX(Summary!$F:$F,$AH330))</f>
        <v>2</v>
      </c>
      <c r="F330" t="str">
        <f t="array" ref="F330">IF($A330="","",INDEX(Summary!$BC:$BC,$AH330)&amp;"")</f>
        <v>P1 – Critical</v>
      </c>
      <c r="G330">
        <f t="shared" si="45"/>
        <v>1</v>
      </c>
      <c r="H330">
        <f t="shared" si="46"/>
        <v>1</v>
      </c>
      <c r="I330" t="str">
        <f t="array" ref="I330">IF($A330="","",IF(IFERROR(INDEX(Summary!$BA:$BA,$AH330),0)&lt;1,"Under 1 day",IF(INDEX(Summary!$BA:$BA,$AH330)&lt;3,"1-3 days",IF(INDEX(Summary!$BA:$BA,$AH330)&lt;7,"3-7 days","7+ days"))))</f>
        <v>3-7 days</v>
      </c>
      <c r="J330" t="str">
        <f t="array" ref="J330">IF($A330="","",IF(IFERROR(INDEX(Summary!$AX:$AX,$AH330),0)&lt;0.25,"0-25%",IF(INDEX(Summary!$AX:$AX,$AH330)&lt;0.5,"25-50%",IF(INDEX(Summary!$AX:$AX,$AH330)&lt;0.75,"50-75%","75-100%"))))</f>
        <v>50-75%</v>
      </c>
      <c r="K330" t="str">
        <f t="array" ref="K330">IF($A330="","",INDEX(Summary!$AY:$AY,$AH330)&amp;"")</f>
        <v>WIP</v>
      </c>
      <c r="L330" s="1">
        <f>IF($A330="","",Summary!$P$2+MOD(ROW()-2,30))</f>
        <v>46255</v>
      </c>
      <c r="M330">
        <f t="shared" si="47"/>
        <v>29</v>
      </c>
      <c r="N330">
        <f t="shared" si="48"/>
        <v>21</v>
      </c>
      <c r="O330" t="str">
        <f t="shared" si="49"/>
        <v>Aug-2026</v>
      </c>
      <c r="P330">
        <f t="shared" ca="1" si="50"/>
        <v>1</v>
      </c>
      <c r="Q330" s="2">
        <f t="array" ref="Q330">IF($A330="",0,IFERROR(INDEX(Summary!$P$3:$AS$67,$AH330-2,$M330),0))</f>
        <v>0</v>
      </c>
      <c r="R330" s="2">
        <f t="array" ref="R330">IF($A330="",0,ROUND(IFERROR(INDEX(Summary!$O:$O,$AH330),0)/30,0))</f>
        <v>811</v>
      </c>
      <c r="S330">
        <f t="shared" si="51"/>
        <v>0</v>
      </c>
      <c r="T330" s="2">
        <f t="array" ref="T330">IF($S330=1,IFERROR(INDEX(Summary!$O:$O,$AH330),0),0)</f>
        <v>0</v>
      </c>
      <c r="U330" s="2">
        <f t="array" ref="U330">IF($S330=1,IFERROR(INDEX(Summary!$AT:$AT,$AH330),0),0)</f>
        <v>0</v>
      </c>
      <c r="V330" s="2">
        <f t="shared" si="52"/>
        <v>0</v>
      </c>
      <c r="W330" s="2">
        <f t="array" ref="W330">IF($S330=1,IFERROR(INDEX(Summary!$AZ:$AZ,$AH330),0),0)</f>
        <v>0</v>
      </c>
      <c r="X330" s="3">
        <f t="array" ref="X330">IF($S330=1,IFERROR(INDEX(Summary!$BA:$BA,$AH330),0),0)</f>
        <v>0</v>
      </c>
      <c r="Y330" s="2">
        <f t="array" ref="Y330">IF($S330=1,IFERROR(INDEX(Summary!$G:$G,$AH330),0),0)</f>
        <v>0</v>
      </c>
      <c r="Z330" s="2">
        <f t="array" ref="Z330">IF($S330=1,IFERROR(INDEX(Summary!$H:$H,$AH330),0),0)</f>
        <v>0</v>
      </c>
      <c r="AA330" s="2">
        <f t="array" ref="AA330">IF($S330=1,IFERROR(INDEX(Summary!$I:$I,$AH330),0),0)</f>
        <v>0</v>
      </c>
      <c r="AB330" s="2">
        <f t="array" ref="AB330">IF($S330=1,IFERROR(INDEX(Summary!$J:$J,$AH330),0),0)</f>
        <v>0</v>
      </c>
      <c r="AC330" s="2">
        <f t="array" ref="AC330">IF($S330=1,IFERROR(INDEX(Summary!$K:$K,$AH330),0),0)</f>
        <v>0</v>
      </c>
      <c r="AD330" s="2">
        <f t="array" ref="AD330">IF($S330=1,IFERROR(INDEX(Summary!$L:$L,$AH330),0),0)</f>
        <v>0</v>
      </c>
      <c r="AE330" s="2">
        <f t="array" ref="AE330">IF($S330=1,IFERROR(INDEX(Summary!$M:$M,$AH330),0),0)</f>
        <v>0</v>
      </c>
      <c r="AF330" s="2">
        <f t="array" ref="AF330">IF($S330=1,IFERROR(INDEX(Summary!$N:$N,$AH330),0),0)</f>
        <v>0</v>
      </c>
      <c r="AG330">
        <f t="array" ref="AG330">IF($A330="","",IFERROR(INDEX(Summary!$BB:$BB,$AH330),0))</f>
        <v>10</v>
      </c>
      <c r="AH330">
        <f t="shared" si="53"/>
        <v>13</v>
      </c>
    </row>
    <row r="331" spans="1:34" hidden="1">
      <c r="A331" t="str">
        <f t="array" ref="A331">IFERROR(INDEX(Summary!$D:$D,$AH331)&amp;"","")</f>
        <v>FG01055</v>
      </c>
      <c r="B331" t="str">
        <f t="array" ref="B331">IF($A331="","",INDEX(Summary!$E:$E,$AH331))</f>
        <v>Khapli protein atta 2kg</v>
      </c>
      <c r="C331" t="str">
        <f t="array" ref="C331">IF($A331="","",INDEX(Summary!$B:$B,$AH331))</f>
        <v>Atta</v>
      </c>
      <c r="D331" t="str">
        <f t="array" ref="D331">IF($A331="","",INDEX(Summary!$C:$C,$AH331))</f>
        <v>C6</v>
      </c>
      <c r="E331">
        <f t="array" ref="E331">IF($A331="","",INDEX(Summary!$F:$F,$AH331))</f>
        <v>2</v>
      </c>
      <c r="F331" t="str">
        <f t="array" ref="F331">IF($A331="","",INDEX(Summary!$BC:$BC,$AH331)&amp;"")</f>
        <v>P1 – Critical</v>
      </c>
      <c r="G331">
        <f t="shared" si="45"/>
        <v>1</v>
      </c>
      <c r="H331">
        <f t="shared" si="46"/>
        <v>1</v>
      </c>
      <c r="I331" t="str">
        <f t="array" ref="I331">IF($A331="","",IF(IFERROR(INDEX(Summary!$BA:$BA,$AH331),0)&lt;1,"Under 1 day",IF(INDEX(Summary!$BA:$BA,$AH331)&lt;3,"1-3 days",IF(INDEX(Summary!$BA:$BA,$AH331)&lt;7,"3-7 days","7+ days"))))</f>
        <v>3-7 days</v>
      </c>
      <c r="J331" t="str">
        <f t="array" ref="J331">IF($A331="","",IF(IFERROR(INDEX(Summary!$AX:$AX,$AH331),0)&lt;0.25,"0-25%",IF(INDEX(Summary!$AX:$AX,$AH331)&lt;0.5,"25-50%",IF(INDEX(Summary!$AX:$AX,$AH331)&lt;0.75,"50-75%","75-100%"))))</f>
        <v>50-75%</v>
      </c>
      <c r="K331" t="str">
        <f t="array" ref="K331">IF($A331="","",INDEX(Summary!$AY:$AY,$AH331)&amp;"")</f>
        <v>WIP</v>
      </c>
      <c r="L331" s="1">
        <f>IF($A331="","",Summary!$P$2+MOD(ROW()-2,30))</f>
        <v>46256</v>
      </c>
      <c r="M331">
        <f t="shared" si="47"/>
        <v>30</v>
      </c>
      <c r="N331">
        <f t="shared" si="48"/>
        <v>22</v>
      </c>
      <c r="O331" t="str">
        <f t="shared" si="49"/>
        <v>Aug-2026</v>
      </c>
      <c r="P331">
        <f t="shared" ca="1" si="50"/>
        <v>1</v>
      </c>
      <c r="Q331" s="2">
        <f t="array" ref="Q331">IF($A331="",0,IFERROR(INDEX(Summary!$P$3:$AS$67,$AH331-2,$M331),0))</f>
        <v>2730</v>
      </c>
      <c r="R331" s="2">
        <f t="array" ref="R331">IF($A331="",0,ROUND(IFERROR(INDEX(Summary!$O:$O,$AH331),0)/30,0))</f>
        <v>811</v>
      </c>
      <c r="S331">
        <f t="shared" si="51"/>
        <v>0</v>
      </c>
      <c r="T331" s="2">
        <f t="array" ref="T331">IF($S331=1,IFERROR(INDEX(Summary!$O:$O,$AH331),0),0)</f>
        <v>0</v>
      </c>
      <c r="U331" s="2">
        <f t="array" ref="U331">IF($S331=1,IFERROR(INDEX(Summary!$AT:$AT,$AH331),0),0)</f>
        <v>0</v>
      </c>
      <c r="V331" s="2">
        <f t="shared" si="52"/>
        <v>0</v>
      </c>
      <c r="W331" s="2">
        <f t="array" ref="W331">IF($S331=1,IFERROR(INDEX(Summary!$AZ:$AZ,$AH331),0),0)</f>
        <v>0</v>
      </c>
      <c r="X331" s="3">
        <f t="array" ref="X331">IF($S331=1,IFERROR(INDEX(Summary!$BA:$BA,$AH331),0),0)</f>
        <v>0</v>
      </c>
      <c r="Y331" s="2">
        <f t="array" ref="Y331">IF($S331=1,IFERROR(INDEX(Summary!$G:$G,$AH331),0),0)</f>
        <v>0</v>
      </c>
      <c r="Z331" s="2">
        <f t="array" ref="Z331">IF($S331=1,IFERROR(INDEX(Summary!$H:$H,$AH331),0),0)</f>
        <v>0</v>
      </c>
      <c r="AA331" s="2">
        <f t="array" ref="AA331">IF($S331=1,IFERROR(INDEX(Summary!$I:$I,$AH331),0),0)</f>
        <v>0</v>
      </c>
      <c r="AB331" s="2">
        <f t="array" ref="AB331">IF($S331=1,IFERROR(INDEX(Summary!$J:$J,$AH331),0),0)</f>
        <v>0</v>
      </c>
      <c r="AC331" s="2">
        <f t="array" ref="AC331">IF($S331=1,IFERROR(INDEX(Summary!$K:$K,$AH331),0),0)</f>
        <v>0</v>
      </c>
      <c r="AD331" s="2">
        <f t="array" ref="AD331">IF($S331=1,IFERROR(INDEX(Summary!$L:$L,$AH331),0),0)</f>
        <v>0</v>
      </c>
      <c r="AE331" s="2">
        <f t="array" ref="AE331">IF($S331=1,IFERROR(INDEX(Summary!$M:$M,$AH331),0),0)</f>
        <v>0</v>
      </c>
      <c r="AF331" s="2">
        <f t="array" ref="AF331">IF($S331=1,IFERROR(INDEX(Summary!$N:$N,$AH331),0),0)</f>
        <v>0</v>
      </c>
      <c r="AG331">
        <f t="array" ref="AG331">IF($A331="","",IFERROR(INDEX(Summary!$BB:$BB,$AH331),0))</f>
        <v>10</v>
      </c>
      <c r="AH331">
        <f t="shared" si="53"/>
        <v>13</v>
      </c>
    </row>
    <row r="332" spans="1:34">
      <c r="A332" t="str">
        <f t="array" ref="A332">IFERROR(INDEX(Summary!$D:$D,$AH332)&amp;"","")</f>
        <v>FG01056</v>
      </c>
      <c r="B332" t="str">
        <f t="array" ref="B332">IF($A332="","",INDEX(Summary!$E:$E,$AH332))</f>
        <v>Khapli protein atta 5kg</v>
      </c>
      <c r="C332" t="str">
        <f t="array" ref="C332">IF($A332="","",INDEX(Summary!$B:$B,$AH332))</f>
        <v>Atta</v>
      </c>
      <c r="D332" t="str">
        <f t="array" ref="D332">IF($A332="","",INDEX(Summary!$C:$C,$AH332))</f>
        <v>C6</v>
      </c>
      <c r="E332">
        <f t="array" ref="E332">IF($A332="","",INDEX(Summary!$F:$F,$AH332))</f>
        <v>5</v>
      </c>
      <c r="F332" t="str">
        <f t="array" ref="F332">IF($A332="","",INDEX(Summary!$BC:$BC,$AH332)&amp;"")</f>
        <v>P1 – Critical</v>
      </c>
      <c r="G332">
        <f t="shared" si="45"/>
        <v>1</v>
      </c>
      <c r="H332">
        <f t="shared" si="46"/>
        <v>1</v>
      </c>
      <c r="I332" t="str">
        <f t="array" ref="I332">IF($A332="","",IF(IFERROR(INDEX(Summary!$BA:$BA,$AH332),0)&lt;1,"Under 1 day",IF(INDEX(Summary!$BA:$BA,$AH332)&lt;3,"1-3 days",IF(INDEX(Summary!$BA:$BA,$AH332)&lt;7,"3-7 days","7+ days"))))</f>
        <v>3-7 days</v>
      </c>
      <c r="J332" t="str">
        <f t="array" ref="J332">IF($A332="","",IF(IFERROR(INDEX(Summary!$AX:$AX,$AH332),0)&lt;0.25,"0-25%",IF(INDEX(Summary!$AX:$AX,$AH332)&lt;0.5,"25-50%",IF(INDEX(Summary!$AX:$AX,$AH332)&lt;0.75,"50-75%","75-100%"))))</f>
        <v>50-75%</v>
      </c>
      <c r="K332" t="str">
        <f t="array" ref="K332">IF($A332="","",INDEX(Summary!$AY:$AY,$AH332)&amp;"")</f>
        <v>WIP</v>
      </c>
      <c r="L332" s="1">
        <f>IF($A332="","",Summary!$P$2+MOD(ROW()-2,30))</f>
        <v>46227</v>
      </c>
      <c r="M332">
        <f t="shared" si="47"/>
        <v>1</v>
      </c>
      <c r="N332">
        <f t="shared" si="48"/>
        <v>24</v>
      </c>
      <c r="O332" t="str">
        <f t="shared" si="49"/>
        <v>Jul-2026</v>
      </c>
      <c r="P332">
        <f t="shared" ca="1" si="50"/>
        <v>1</v>
      </c>
      <c r="Q332" s="2">
        <f t="array" ref="Q332">IF($A332="",0,IFERROR(INDEX(Summary!$P$3:$AS$67,$AH332-2,$M332),0))</f>
        <v>0</v>
      </c>
      <c r="R332" s="2">
        <f t="array" ref="R332">IF($A332="",0,ROUND(IFERROR(INDEX(Summary!$O:$O,$AH332),0)/30,0))</f>
        <v>277</v>
      </c>
      <c r="S332">
        <f t="shared" si="51"/>
        <v>1</v>
      </c>
      <c r="T332" s="2">
        <f t="array" ref="T332">IF($S332=1,IFERROR(INDEX(Summary!$O:$O,$AH332),0),0)</f>
        <v>8297</v>
      </c>
      <c r="U332" s="2">
        <f t="array" ref="U332">IF($S332=1,IFERROR(INDEX(Summary!$AT:$AT,$AH332),0),0)</f>
        <v>5983</v>
      </c>
      <c r="V332" s="2">
        <f t="shared" si="52"/>
        <v>2314</v>
      </c>
      <c r="W332" s="2">
        <f t="array" ref="W332">IF($S332=1,IFERROR(INDEX(Summary!$AZ:$AZ,$AH332),0),0)</f>
        <v>1239</v>
      </c>
      <c r="X332" s="3">
        <f t="array" ref="X332">IF($S332=1,IFERROR(INDEX(Summary!$BA:$BA,$AH332),0),0)</f>
        <v>4.4799325057249613</v>
      </c>
      <c r="Y332" s="2">
        <f t="array" ref="Y332">IF($S332=1,IFERROR(INDEX(Summary!$G:$G,$AH332),0),0)</f>
        <v>8297</v>
      </c>
      <c r="Z332" s="2">
        <f t="array" ref="Z332">IF($S332=1,IFERROR(INDEX(Summary!$H:$H,$AH332),0),0)</f>
        <v>0</v>
      </c>
      <c r="AA332" s="2">
        <f t="array" ref="AA332">IF($S332=1,IFERROR(INDEX(Summary!$I:$I,$AH332),0),0)</f>
        <v>0</v>
      </c>
      <c r="AB332" s="2">
        <f t="array" ref="AB332">IF($S332=1,IFERROR(INDEX(Summary!$J:$J,$AH332),0),0)</f>
        <v>0</v>
      </c>
      <c r="AC332" s="2">
        <f t="array" ref="AC332">IF($S332=1,IFERROR(INDEX(Summary!$K:$K,$AH332),0),0)</f>
        <v>0</v>
      </c>
      <c r="AD332" s="2">
        <f t="array" ref="AD332">IF($S332=1,IFERROR(INDEX(Summary!$L:$L,$AH332),0),0)</f>
        <v>0</v>
      </c>
      <c r="AE332" s="2">
        <f t="array" ref="AE332">IF($S332=1,IFERROR(INDEX(Summary!$M:$M,$AH332),0),0)</f>
        <v>0</v>
      </c>
      <c r="AF332" s="2">
        <f t="array" ref="AF332">IF($S332=1,IFERROR(INDEX(Summary!$N:$N,$AH332),0),0)</f>
        <v>0</v>
      </c>
      <c r="AG332">
        <f t="array" ref="AG332">IF($A332="","",IFERROR(INDEX(Summary!$BB:$BB,$AH332),0))</f>
        <v>10</v>
      </c>
      <c r="AH332">
        <f t="shared" si="53"/>
        <v>14</v>
      </c>
    </row>
    <row r="333" spans="1:34" hidden="1">
      <c r="A333" t="str">
        <f t="array" ref="A333">IFERROR(INDEX(Summary!$D:$D,$AH333)&amp;"","")</f>
        <v>FG01056</v>
      </c>
      <c r="B333" t="str">
        <f t="array" ref="B333">IF($A333="","",INDEX(Summary!$E:$E,$AH333))</f>
        <v>Khapli protein atta 5kg</v>
      </c>
      <c r="C333" t="str">
        <f t="array" ref="C333">IF($A333="","",INDEX(Summary!$B:$B,$AH333))</f>
        <v>Atta</v>
      </c>
      <c r="D333" t="str">
        <f t="array" ref="D333">IF($A333="","",INDEX(Summary!$C:$C,$AH333))</f>
        <v>C6</v>
      </c>
      <c r="E333">
        <f t="array" ref="E333">IF($A333="","",INDEX(Summary!$F:$F,$AH333))</f>
        <v>5</v>
      </c>
      <c r="F333" t="str">
        <f t="array" ref="F333">IF($A333="","",INDEX(Summary!$BC:$BC,$AH333)&amp;"")</f>
        <v>P1 – Critical</v>
      </c>
      <c r="G333">
        <f t="shared" si="45"/>
        <v>1</v>
      </c>
      <c r="H333">
        <f t="shared" si="46"/>
        <v>1</v>
      </c>
      <c r="I333" t="str">
        <f t="array" ref="I333">IF($A333="","",IF(IFERROR(INDEX(Summary!$BA:$BA,$AH333),0)&lt;1,"Under 1 day",IF(INDEX(Summary!$BA:$BA,$AH333)&lt;3,"1-3 days",IF(INDEX(Summary!$BA:$BA,$AH333)&lt;7,"3-7 days","7+ days"))))</f>
        <v>3-7 days</v>
      </c>
      <c r="J333" t="str">
        <f t="array" ref="J333">IF($A333="","",IF(IFERROR(INDEX(Summary!$AX:$AX,$AH333),0)&lt;0.25,"0-25%",IF(INDEX(Summary!$AX:$AX,$AH333)&lt;0.5,"25-50%",IF(INDEX(Summary!$AX:$AX,$AH333)&lt;0.75,"50-75%","75-100%"))))</f>
        <v>50-75%</v>
      </c>
      <c r="K333" t="str">
        <f t="array" ref="K333">IF($A333="","",INDEX(Summary!$AY:$AY,$AH333)&amp;"")</f>
        <v>WIP</v>
      </c>
      <c r="L333" s="1">
        <f>IF($A333="","",Summary!$P$2+MOD(ROW()-2,30))</f>
        <v>46228</v>
      </c>
      <c r="M333">
        <f t="shared" si="47"/>
        <v>2</v>
      </c>
      <c r="N333">
        <f t="shared" si="48"/>
        <v>25</v>
      </c>
      <c r="O333" t="str">
        <f t="shared" si="49"/>
        <v>Jul-2026</v>
      </c>
      <c r="P333">
        <f t="shared" ca="1" si="50"/>
        <v>1</v>
      </c>
      <c r="Q333" s="2">
        <f t="array" ref="Q333">IF($A333="",0,IFERROR(INDEX(Summary!$P$3:$AS$67,$AH333-2,$M333),0))</f>
        <v>105</v>
      </c>
      <c r="R333" s="2">
        <f t="array" ref="R333">IF($A333="",0,ROUND(IFERROR(INDEX(Summary!$O:$O,$AH333),0)/30,0))</f>
        <v>277</v>
      </c>
      <c r="S333">
        <f t="shared" si="51"/>
        <v>0</v>
      </c>
      <c r="T333" s="2">
        <f t="array" ref="T333">IF($S333=1,IFERROR(INDEX(Summary!$O:$O,$AH333),0),0)</f>
        <v>0</v>
      </c>
      <c r="U333" s="2">
        <f t="array" ref="U333">IF($S333=1,IFERROR(INDEX(Summary!$AT:$AT,$AH333),0),0)</f>
        <v>0</v>
      </c>
      <c r="V333" s="2">
        <f t="shared" si="52"/>
        <v>0</v>
      </c>
      <c r="W333" s="2">
        <f t="array" ref="W333">IF($S333=1,IFERROR(INDEX(Summary!$AZ:$AZ,$AH333),0),0)</f>
        <v>0</v>
      </c>
      <c r="X333" s="3">
        <f t="array" ref="X333">IF($S333=1,IFERROR(INDEX(Summary!$BA:$BA,$AH333),0),0)</f>
        <v>0</v>
      </c>
      <c r="Y333" s="2">
        <f t="array" ref="Y333">IF($S333=1,IFERROR(INDEX(Summary!$G:$G,$AH333),0),0)</f>
        <v>0</v>
      </c>
      <c r="Z333" s="2">
        <f t="array" ref="Z333">IF($S333=1,IFERROR(INDEX(Summary!$H:$H,$AH333),0),0)</f>
        <v>0</v>
      </c>
      <c r="AA333" s="2">
        <f t="array" ref="AA333">IF($S333=1,IFERROR(INDEX(Summary!$I:$I,$AH333),0),0)</f>
        <v>0</v>
      </c>
      <c r="AB333" s="2">
        <f t="array" ref="AB333">IF($S333=1,IFERROR(INDEX(Summary!$J:$J,$AH333),0),0)</f>
        <v>0</v>
      </c>
      <c r="AC333" s="2">
        <f t="array" ref="AC333">IF($S333=1,IFERROR(INDEX(Summary!$K:$K,$AH333),0),0)</f>
        <v>0</v>
      </c>
      <c r="AD333" s="2">
        <f t="array" ref="AD333">IF($S333=1,IFERROR(INDEX(Summary!$L:$L,$AH333),0),0)</f>
        <v>0</v>
      </c>
      <c r="AE333" s="2">
        <f t="array" ref="AE333">IF($S333=1,IFERROR(INDEX(Summary!$M:$M,$AH333),0),0)</f>
        <v>0</v>
      </c>
      <c r="AF333" s="2">
        <f t="array" ref="AF333">IF($S333=1,IFERROR(INDEX(Summary!$N:$N,$AH333),0),0)</f>
        <v>0</v>
      </c>
      <c r="AG333">
        <f t="array" ref="AG333">IF($A333="","",IFERROR(INDEX(Summary!$BB:$BB,$AH333),0))</f>
        <v>10</v>
      </c>
      <c r="AH333">
        <f t="shared" si="53"/>
        <v>14</v>
      </c>
    </row>
    <row r="334" spans="1:34" hidden="1">
      <c r="A334" t="str">
        <f t="array" ref="A334">IFERROR(INDEX(Summary!$D:$D,$AH334)&amp;"","")</f>
        <v>FG01056</v>
      </c>
      <c r="B334" t="str">
        <f t="array" ref="B334">IF($A334="","",INDEX(Summary!$E:$E,$AH334))</f>
        <v>Khapli protein atta 5kg</v>
      </c>
      <c r="C334" t="str">
        <f t="array" ref="C334">IF($A334="","",INDEX(Summary!$B:$B,$AH334))</f>
        <v>Atta</v>
      </c>
      <c r="D334" t="str">
        <f t="array" ref="D334">IF($A334="","",INDEX(Summary!$C:$C,$AH334))</f>
        <v>C6</v>
      </c>
      <c r="E334">
        <f t="array" ref="E334">IF($A334="","",INDEX(Summary!$F:$F,$AH334))</f>
        <v>5</v>
      </c>
      <c r="F334" t="str">
        <f t="array" ref="F334">IF($A334="","",INDEX(Summary!$BC:$BC,$AH334)&amp;"")</f>
        <v>P1 – Critical</v>
      </c>
      <c r="G334">
        <f t="shared" si="45"/>
        <v>1</v>
      </c>
      <c r="H334">
        <f t="shared" si="46"/>
        <v>1</v>
      </c>
      <c r="I334" t="str">
        <f t="array" ref="I334">IF($A334="","",IF(IFERROR(INDEX(Summary!$BA:$BA,$AH334),0)&lt;1,"Under 1 day",IF(INDEX(Summary!$BA:$BA,$AH334)&lt;3,"1-3 days",IF(INDEX(Summary!$BA:$BA,$AH334)&lt;7,"3-7 days","7+ days"))))</f>
        <v>3-7 days</v>
      </c>
      <c r="J334" t="str">
        <f t="array" ref="J334">IF($A334="","",IF(IFERROR(INDEX(Summary!$AX:$AX,$AH334),0)&lt;0.25,"0-25%",IF(INDEX(Summary!$AX:$AX,$AH334)&lt;0.5,"25-50%",IF(INDEX(Summary!$AX:$AX,$AH334)&lt;0.75,"50-75%","75-100%"))))</f>
        <v>50-75%</v>
      </c>
      <c r="K334" t="str">
        <f t="array" ref="K334">IF($A334="","",INDEX(Summary!$AY:$AY,$AH334)&amp;"")</f>
        <v>WIP</v>
      </c>
      <c r="L334" s="1">
        <f>IF($A334="","",Summary!$P$2+MOD(ROW()-2,30))</f>
        <v>46229</v>
      </c>
      <c r="M334">
        <f t="shared" si="47"/>
        <v>3</v>
      </c>
      <c r="N334">
        <f t="shared" si="48"/>
        <v>26</v>
      </c>
      <c r="O334" t="str">
        <f t="shared" si="49"/>
        <v>Jul-2026</v>
      </c>
      <c r="P334">
        <f t="shared" ca="1" si="50"/>
        <v>1</v>
      </c>
      <c r="Q334" s="2">
        <f t="array" ref="Q334">IF($A334="",0,IFERROR(INDEX(Summary!$P$3:$AS$67,$AH334-2,$M334),0))</f>
        <v>0</v>
      </c>
      <c r="R334" s="2">
        <f t="array" ref="R334">IF($A334="",0,ROUND(IFERROR(INDEX(Summary!$O:$O,$AH334),0)/30,0))</f>
        <v>277</v>
      </c>
      <c r="S334">
        <f t="shared" si="51"/>
        <v>0</v>
      </c>
      <c r="T334" s="2">
        <f t="array" ref="T334">IF($S334=1,IFERROR(INDEX(Summary!$O:$O,$AH334),0),0)</f>
        <v>0</v>
      </c>
      <c r="U334" s="2">
        <f t="array" ref="U334">IF($S334=1,IFERROR(INDEX(Summary!$AT:$AT,$AH334),0),0)</f>
        <v>0</v>
      </c>
      <c r="V334" s="2">
        <f t="shared" si="52"/>
        <v>0</v>
      </c>
      <c r="W334" s="2">
        <f t="array" ref="W334">IF($S334=1,IFERROR(INDEX(Summary!$AZ:$AZ,$AH334),0),0)</f>
        <v>0</v>
      </c>
      <c r="X334" s="3">
        <f t="array" ref="X334">IF($S334=1,IFERROR(INDEX(Summary!$BA:$BA,$AH334),0),0)</f>
        <v>0</v>
      </c>
      <c r="Y334" s="2">
        <f t="array" ref="Y334">IF($S334=1,IFERROR(INDEX(Summary!$G:$G,$AH334),0),0)</f>
        <v>0</v>
      </c>
      <c r="Z334" s="2">
        <f t="array" ref="Z334">IF($S334=1,IFERROR(INDEX(Summary!$H:$H,$AH334),0),0)</f>
        <v>0</v>
      </c>
      <c r="AA334" s="2">
        <f t="array" ref="AA334">IF($S334=1,IFERROR(INDEX(Summary!$I:$I,$AH334),0),0)</f>
        <v>0</v>
      </c>
      <c r="AB334" s="2">
        <f t="array" ref="AB334">IF($S334=1,IFERROR(INDEX(Summary!$J:$J,$AH334),0),0)</f>
        <v>0</v>
      </c>
      <c r="AC334" s="2">
        <f t="array" ref="AC334">IF($S334=1,IFERROR(INDEX(Summary!$K:$K,$AH334),0),0)</f>
        <v>0</v>
      </c>
      <c r="AD334" s="2">
        <f t="array" ref="AD334">IF($S334=1,IFERROR(INDEX(Summary!$L:$L,$AH334),0),0)</f>
        <v>0</v>
      </c>
      <c r="AE334" s="2">
        <f t="array" ref="AE334">IF($S334=1,IFERROR(INDEX(Summary!$M:$M,$AH334),0),0)</f>
        <v>0</v>
      </c>
      <c r="AF334" s="2">
        <f t="array" ref="AF334">IF($S334=1,IFERROR(INDEX(Summary!$N:$N,$AH334),0),0)</f>
        <v>0</v>
      </c>
      <c r="AG334">
        <f t="array" ref="AG334">IF($A334="","",IFERROR(INDEX(Summary!$BB:$BB,$AH334),0))</f>
        <v>10</v>
      </c>
      <c r="AH334">
        <f t="shared" si="53"/>
        <v>14</v>
      </c>
    </row>
    <row r="335" spans="1:34" hidden="1">
      <c r="A335" t="str">
        <f t="array" ref="A335">IFERROR(INDEX(Summary!$D:$D,$AH335)&amp;"","")</f>
        <v>FG01056</v>
      </c>
      <c r="B335" t="str">
        <f t="array" ref="B335">IF($A335="","",INDEX(Summary!$E:$E,$AH335))</f>
        <v>Khapli protein atta 5kg</v>
      </c>
      <c r="C335" t="str">
        <f t="array" ref="C335">IF($A335="","",INDEX(Summary!$B:$B,$AH335))</f>
        <v>Atta</v>
      </c>
      <c r="D335" t="str">
        <f t="array" ref="D335">IF($A335="","",INDEX(Summary!$C:$C,$AH335))</f>
        <v>C6</v>
      </c>
      <c r="E335">
        <f t="array" ref="E335">IF($A335="","",INDEX(Summary!$F:$F,$AH335))</f>
        <v>5</v>
      </c>
      <c r="F335" t="str">
        <f t="array" ref="F335">IF($A335="","",INDEX(Summary!$BC:$BC,$AH335)&amp;"")</f>
        <v>P1 – Critical</v>
      </c>
      <c r="G335">
        <f t="shared" si="45"/>
        <v>1</v>
      </c>
      <c r="H335">
        <f t="shared" si="46"/>
        <v>1</v>
      </c>
      <c r="I335" t="str">
        <f t="array" ref="I335">IF($A335="","",IF(IFERROR(INDEX(Summary!$BA:$BA,$AH335),0)&lt;1,"Under 1 day",IF(INDEX(Summary!$BA:$BA,$AH335)&lt;3,"1-3 days",IF(INDEX(Summary!$BA:$BA,$AH335)&lt;7,"3-7 days","7+ days"))))</f>
        <v>3-7 days</v>
      </c>
      <c r="J335" t="str">
        <f t="array" ref="J335">IF($A335="","",IF(IFERROR(INDEX(Summary!$AX:$AX,$AH335),0)&lt;0.25,"0-25%",IF(INDEX(Summary!$AX:$AX,$AH335)&lt;0.5,"25-50%",IF(INDEX(Summary!$AX:$AX,$AH335)&lt;0.75,"50-75%","75-100%"))))</f>
        <v>50-75%</v>
      </c>
      <c r="K335" t="str">
        <f t="array" ref="K335">IF($A335="","",INDEX(Summary!$AY:$AY,$AH335)&amp;"")</f>
        <v>WIP</v>
      </c>
      <c r="L335" s="1">
        <f>IF($A335="","",Summary!$P$2+MOD(ROW()-2,30))</f>
        <v>46230</v>
      </c>
      <c r="M335">
        <f t="shared" si="47"/>
        <v>4</v>
      </c>
      <c r="N335">
        <f t="shared" si="48"/>
        <v>27</v>
      </c>
      <c r="O335" t="str">
        <f t="shared" si="49"/>
        <v>Jul-2026</v>
      </c>
      <c r="P335">
        <f t="shared" ca="1" si="50"/>
        <v>1</v>
      </c>
      <c r="Q335" s="2">
        <f t="array" ref="Q335">IF($A335="",0,IFERROR(INDEX(Summary!$P$3:$AS$67,$AH335-2,$M335),0))</f>
        <v>481</v>
      </c>
      <c r="R335" s="2">
        <f t="array" ref="R335">IF($A335="",0,ROUND(IFERROR(INDEX(Summary!$O:$O,$AH335),0)/30,0))</f>
        <v>277</v>
      </c>
      <c r="S335">
        <f t="shared" si="51"/>
        <v>0</v>
      </c>
      <c r="T335" s="2">
        <f t="array" ref="T335">IF($S335=1,IFERROR(INDEX(Summary!$O:$O,$AH335),0),0)</f>
        <v>0</v>
      </c>
      <c r="U335" s="2">
        <f t="array" ref="U335">IF($S335=1,IFERROR(INDEX(Summary!$AT:$AT,$AH335),0),0)</f>
        <v>0</v>
      </c>
      <c r="V335" s="2">
        <f t="shared" si="52"/>
        <v>0</v>
      </c>
      <c r="W335" s="2">
        <f t="array" ref="W335">IF($S335=1,IFERROR(INDEX(Summary!$AZ:$AZ,$AH335),0),0)</f>
        <v>0</v>
      </c>
      <c r="X335" s="3">
        <f t="array" ref="X335">IF($S335=1,IFERROR(INDEX(Summary!$BA:$BA,$AH335),0),0)</f>
        <v>0</v>
      </c>
      <c r="Y335" s="2">
        <f t="array" ref="Y335">IF($S335=1,IFERROR(INDEX(Summary!$G:$G,$AH335),0),0)</f>
        <v>0</v>
      </c>
      <c r="Z335" s="2">
        <f t="array" ref="Z335">IF($S335=1,IFERROR(INDEX(Summary!$H:$H,$AH335),0),0)</f>
        <v>0</v>
      </c>
      <c r="AA335" s="2">
        <f t="array" ref="AA335">IF($S335=1,IFERROR(INDEX(Summary!$I:$I,$AH335),0),0)</f>
        <v>0</v>
      </c>
      <c r="AB335" s="2">
        <f t="array" ref="AB335">IF($S335=1,IFERROR(INDEX(Summary!$J:$J,$AH335),0),0)</f>
        <v>0</v>
      </c>
      <c r="AC335" s="2">
        <f t="array" ref="AC335">IF($S335=1,IFERROR(INDEX(Summary!$K:$K,$AH335),0),0)</f>
        <v>0</v>
      </c>
      <c r="AD335" s="2">
        <f t="array" ref="AD335">IF($S335=1,IFERROR(INDEX(Summary!$L:$L,$AH335),0),0)</f>
        <v>0</v>
      </c>
      <c r="AE335" s="2">
        <f t="array" ref="AE335">IF($S335=1,IFERROR(INDEX(Summary!$M:$M,$AH335),0),0)</f>
        <v>0</v>
      </c>
      <c r="AF335" s="2">
        <f t="array" ref="AF335">IF($S335=1,IFERROR(INDEX(Summary!$N:$N,$AH335),0),0)</f>
        <v>0</v>
      </c>
      <c r="AG335">
        <f t="array" ref="AG335">IF($A335="","",IFERROR(INDEX(Summary!$BB:$BB,$AH335),0))</f>
        <v>10</v>
      </c>
      <c r="AH335">
        <f t="shared" si="53"/>
        <v>14</v>
      </c>
    </row>
    <row r="336" spans="1:34" hidden="1">
      <c r="A336" t="str">
        <f t="array" ref="A336">IFERROR(INDEX(Summary!$D:$D,$AH336)&amp;"","")</f>
        <v>FG01056</v>
      </c>
      <c r="B336" t="str">
        <f t="array" ref="B336">IF($A336="","",INDEX(Summary!$E:$E,$AH336))</f>
        <v>Khapli protein atta 5kg</v>
      </c>
      <c r="C336" t="str">
        <f t="array" ref="C336">IF($A336="","",INDEX(Summary!$B:$B,$AH336))</f>
        <v>Atta</v>
      </c>
      <c r="D336" t="str">
        <f t="array" ref="D336">IF($A336="","",INDEX(Summary!$C:$C,$AH336))</f>
        <v>C6</v>
      </c>
      <c r="E336">
        <f t="array" ref="E336">IF($A336="","",INDEX(Summary!$F:$F,$AH336))</f>
        <v>5</v>
      </c>
      <c r="F336" t="str">
        <f t="array" ref="F336">IF($A336="","",INDEX(Summary!$BC:$BC,$AH336)&amp;"")</f>
        <v>P1 – Critical</v>
      </c>
      <c r="G336">
        <f t="shared" si="45"/>
        <v>1</v>
      </c>
      <c r="H336">
        <f t="shared" si="46"/>
        <v>1</v>
      </c>
      <c r="I336" t="str">
        <f t="array" ref="I336">IF($A336="","",IF(IFERROR(INDEX(Summary!$BA:$BA,$AH336),0)&lt;1,"Under 1 day",IF(INDEX(Summary!$BA:$BA,$AH336)&lt;3,"1-3 days",IF(INDEX(Summary!$BA:$BA,$AH336)&lt;7,"3-7 days","7+ days"))))</f>
        <v>3-7 days</v>
      </c>
      <c r="J336" t="str">
        <f t="array" ref="J336">IF($A336="","",IF(IFERROR(INDEX(Summary!$AX:$AX,$AH336),0)&lt;0.25,"0-25%",IF(INDEX(Summary!$AX:$AX,$AH336)&lt;0.5,"25-50%",IF(INDEX(Summary!$AX:$AX,$AH336)&lt;0.75,"50-75%","75-100%"))))</f>
        <v>50-75%</v>
      </c>
      <c r="K336" t="str">
        <f t="array" ref="K336">IF($A336="","",INDEX(Summary!$AY:$AY,$AH336)&amp;"")</f>
        <v>WIP</v>
      </c>
      <c r="L336" s="1">
        <f>IF($A336="","",Summary!$P$2+MOD(ROW()-2,30))</f>
        <v>46231</v>
      </c>
      <c r="M336">
        <f t="shared" si="47"/>
        <v>5</v>
      </c>
      <c r="N336">
        <f t="shared" si="48"/>
        <v>28</v>
      </c>
      <c r="O336" t="str">
        <f t="shared" si="49"/>
        <v>Jul-2026</v>
      </c>
      <c r="P336">
        <f t="shared" ca="1" si="50"/>
        <v>1</v>
      </c>
      <c r="Q336" s="2">
        <f t="array" ref="Q336">IF($A336="",0,IFERROR(INDEX(Summary!$P$3:$AS$67,$AH336-2,$M336),0))</f>
        <v>0</v>
      </c>
      <c r="R336" s="2">
        <f t="array" ref="R336">IF($A336="",0,ROUND(IFERROR(INDEX(Summary!$O:$O,$AH336),0)/30,0))</f>
        <v>277</v>
      </c>
      <c r="S336">
        <f t="shared" si="51"/>
        <v>0</v>
      </c>
      <c r="T336" s="2">
        <f t="array" ref="T336">IF($S336=1,IFERROR(INDEX(Summary!$O:$O,$AH336),0),0)</f>
        <v>0</v>
      </c>
      <c r="U336" s="2">
        <f t="array" ref="U336">IF($S336=1,IFERROR(INDEX(Summary!$AT:$AT,$AH336),0),0)</f>
        <v>0</v>
      </c>
      <c r="V336" s="2">
        <f t="shared" si="52"/>
        <v>0</v>
      </c>
      <c r="W336" s="2">
        <f t="array" ref="W336">IF($S336=1,IFERROR(INDEX(Summary!$AZ:$AZ,$AH336),0),0)</f>
        <v>0</v>
      </c>
      <c r="X336" s="3">
        <f t="array" ref="X336">IF($S336=1,IFERROR(INDEX(Summary!$BA:$BA,$AH336),0),0)</f>
        <v>0</v>
      </c>
      <c r="Y336" s="2">
        <f t="array" ref="Y336">IF($S336=1,IFERROR(INDEX(Summary!$G:$G,$AH336),0),0)</f>
        <v>0</v>
      </c>
      <c r="Z336" s="2">
        <f t="array" ref="Z336">IF($S336=1,IFERROR(INDEX(Summary!$H:$H,$AH336),0),0)</f>
        <v>0</v>
      </c>
      <c r="AA336" s="2">
        <f t="array" ref="AA336">IF($S336=1,IFERROR(INDEX(Summary!$I:$I,$AH336),0),0)</f>
        <v>0</v>
      </c>
      <c r="AB336" s="2">
        <f t="array" ref="AB336">IF($S336=1,IFERROR(INDEX(Summary!$J:$J,$AH336),0),0)</f>
        <v>0</v>
      </c>
      <c r="AC336" s="2">
        <f t="array" ref="AC336">IF($S336=1,IFERROR(INDEX(Summary!$K:$K,$AH336),0),0)</f>
        <v>0</v>
      </c>
      <c r="AD336" s="2">
        <f t="array" ref="AD336">IF($S336=1,IFERROR(INDEX(Summary!$L:$L,$AH336),0),0)</f>
        <v>0</v>
      </c>
      <c r="AE336" s="2">
        <f t="array" ref="AE336">IF($S336=1,IFERROR(INDEX(Summary!$M:$M,$AH336),0),0)</f>
        <v>0</v>
      </c>
      <c r="AF336" s="2">
        <f t="array" ref="AF336">IF($S336=1,IFERROR(INDEX(Summary!$N:$N,$AH336),0),0)</f>
        <v>0</v>
      </c>
      <c r="AG336">
        <f t="array" ref="AG336">IF($A336="","",IFERROR(INDEX(Summary!$BB:$BB,$AH336),0))</f>
        <v>10</v>
      </c>
      <c r="AH336">
        <f t="shared" si="53"/>
        <v>14</v>
      </c>
    </row>
    <row r="337" spans="1:34" hidden="1">
      <c r="A337" t="str">
        <f t="array" ref="A337">IFERROR(INDEX(Summary!$D:$D,$AH337)&amp;"","")</f>
        <v>FG01056</v>
      </c>
      <c r="B337" t="str">
        <f t="array" ref="B337">IF($A337="","",INDEX(Summary!$E:$E,$AH337))</f>
        <v>Khapli protein atta 5kg</v>
      </c>
      <c r="C337" t="str">
        <f t="array" ref="C337">IF($A337="","",INDEX(Summary!$B:$B,$AH337))</f>
        <v>Atta</v>
      </c>
      <c r="D337" t="str">
        <f t="array" ref="D337">IF($A337="","",INDEX(Summary!$C:$C,$AH337))</f>
        <v>C6</v>
      </c>
      <c r="E337">
        <f t="array" ref="E337">IF($A337="","",INDEX(Summary!$F:$F,$AH337))</f>
        <v>5</v>
      </c>
      <c r="F337" t="str">
        <f t="array" ref="F337">IF($A337="","",INDEX(Summary!$BC:$BC,$AH337)&amp;"")</f>
        <v>P1 – Critical</v>
      </c>
      <c r="G337">
        <f t="shared" si="45"/>
        <v>1</v>
      </c>
      <c r="H337">
        <f t="shared" si="46"/>
        <v>1</v>
      </c>
      <c r="I337" t="str">
        <f t="array" ref="I337">IF($A337="","",IF(IFERROR(INDEX(Summary!$BA:$BA,$AH337),0)&lt;1,"Under 1 day",IF(INDEX(Summary!$BA:$BA,$AH337)&lt;3,"1-3 days",IF(INDEX(Summary!$BA:$BA,$AH337)&lt;7,"3-7 days","7+ days"))))</f>
        <v>3-7 days</v>
      </c>
      <c r="J337" t="str">
        <f t="array" ref="J337">IF($A337="","",IF(IFERROR(INDEX(Summary!$AX:$AX,$AH337),0)&lt;0.25,"0-25%",IF(INDEX(Summary!$AX:$AX,$AH337)&lt;0.5,"25-50%",IF(INDEX(Summary!$AX:$AX,$AH337)&lt;0.75,"50-75%","75-100%"))))</f>
        <v>50-75%</v>
      </c>
      <c r="K337" t="str">
        <f t="array" ref="K337">IF($A337="","",INDEX(Summary!$AY:$AY,$AH337)&amp;"")</f>
        <v>WIP</v>
      </c>
      <c r="L337" s="1">
        <f>IF($A337="","",Summary!$P$2+MOD(ROW()-2,30))</f>
        <v>46232</v>
      </c>
      <c r="M337">
        <f t="shared" si="47"/>
        <v>6</v>
      </c>
      <c r="N337">
        <f t="shared" si="48"/>
        <v>29</v>
      </c>
      <c r="O337" t="str">
        <f t="shared" si="49"/>
        <v>Jul-2026</v>
      </c>
      <c r="P337">
        <f t="shared" ca="1" si="50"/>
        <v>1</v>
      </c>
      <c r="Q337" s="2">
        <f t="array" ref="Q337">IF($A337="",0,IFERROR(INDEX(Summary!$P$3:$AS$67,$AH337-2,$M337),0))</f>
        <v>565</v>
      </c>
      <c r="R337" s="2">
        <f t="array" ref="R337">IF($A337="",0,ROUND(IFERROR(INDEX(Summary!$O:$O,$AH337),0)/30,0))</f>
        <v>277</v>
      </c>
      <c r="S337">
        <f t="shared" si="51"/>
        <v>0</v>
      </c>
      <c r="T337" s="2">
        <f t="array" ref="T337">IF($S337=1,IFERROR(INDEX(Summary!$O:$O,$AH337),0),0)</f>
        <v>0</v>
      </c>
      <c r="U337" s="2">
        <f t="array" ref="U337">IF($S337=1,IFERROR(INDEX(Summary!$AT:$AT,$AH337),0),0)</f>
        <v>0</v>
      </c>
      <c r="V337" s="2">
        <f t="shared" si="52"/>
        <v>0</v>
      </c>
      <c r="W337" s="2">
        <f t="array" ref="W337">IF($S337=1,IFERROR(INDEX(Summary!$AZ:$AZ,$AH337),0),0)</f>
        <v>0</v>
      </c>
      <c r="X337" s="3">
        <f t="array" ref="X337">IF($S337=1,IFERROR(INDEX(Summary!$BA:$BA,$AH337),0),0)</f>
        <v>0</v>
      </c>
      <c r="Y337" s="2">
        <f t="array" ref="Y337">IF($S337=1,IFERROR(INDEX(Summary!$G:$G,$AH337),0),0)</f>
        <v>0</v>
      </c>
      <c r="Z337" s="2">
        <f t="array" ref="Z337">IF($S337=1,IFERROR(INDEX(Summary!$H:$H,$AH337),0),0)</f>
        <v>0</v>
      </c>
      <c r="AA337" s="2">
        <f t="array" ref="AA337">IF($S337=1,IFERROR(INDEX(Summary!$I:$I,$AH337),0),0)</f>
        <v>0</v>
      </c>
      <c r="AB337" s="2">
        <f t="array" ref="AB337">IF($S337=1,IFERROR(INDEX(Summary!$J:$J,$AH337),0),0)</f>
        <v>0</v>
      </c>
      <c r="AC337" s="2">
        <f t="array" ref="AC337">IF($S337=1,IFERROR(INDEX(Summary!$K:$K,$AH337),0),0)</f>
        <v>0</v>
      </c>
      <c r="AD337" s="2">
        <f t="array" ref="AD337">IF($S337=1,IFERROR(INDEX(Summary!$L:$L,$AH337),0),0)</f>
        <v>0</v>
      </c>
      <c r="AE337" s="2">
        <f t="array" ref="AE337">IF($S337=1,IFERROR(INDEX(Summary!$M:$M,$AH337),0),0)</f>
        <v>0</v>
      </c>
      <c r="AF337" s="2">
        <f t="array" ref="AF337">IF($S337=1,IFERROR(INDEX(Summary!$N:$N,$AH337),0),0)</f>
        <v>0</v>
      </c>
      <c r="AG337">
        <f t="array" ref="AG337">IF($A337="","",IFERROR(INDEX(Summary!$BB:$BB,$AH337),0))</f>
        <v>10</v>
      </c>
      <c r="AH337">
        <f t="shared" si="53"/>
        <v>14</v>
      </c>
    </row>
    <row r="338" spans="1:34" hidden="1">
      <c r="A338" t="str">
        <f t="array" ref="A338">IFERROR(INDEX(Summary!$D:$D,$AH338)&amp;"","")</f>
        <v>FG01056</v>
      </c>
      <c r="B338" t="str">
        <f t="array" ref="B338">IF($A338="","",INDEX(Summary!$E:$E,$AH338))</f>
        <v>Khapli protein atta 5kg</v>
      </c>
      <c r="C338" t="str">
        <f t="array" ref="C338">IF($A338="","",INDEX(Summary!$B:$B,$AH338))</f>
        <v>Atta</v>
      </c>
      <c r="D338" t="str">
        <f t="array" ref="D338">IF($A338="","",INDEX(Summary!$C:$C,$AH338))</f>
        <v>C6</v>
      </c>
      <c r="E338">
        <f t="array" ref="E338">IF($A338="","",INDEX(Summary!$F:$F,$AH338))</f>
        <v>5</v>
      </c>
      <c r="F338" t="str">
        <f t="array" ref="F338">IF($A338="","",INDEX(Summary!$BC:$BC,$AH338)&amp;"")</f>
        <v>P1 – Critical</v>
      </c>
      <c r="G338">
        <f t="shared" si="45"/>
        <v>1</v>
      </c>
      <c r="H338">
        <f t="shared" si="46"/>
        <v>1</v>
      </c>
      <c r="I338" t="str">
        <f t="array" ref="I338">IF($A338="","",IF(IFERROR(INDEX(Summary!$BA:$BA,$AH338),0)&lt;1,"Under 1 day",IF(INDEX(Summary!$BA:$BA,$AH338)&lt;3,"1-3 days",IF(INDEX(Summary!$BA:$BA,$AH338)&lt;7,"3-7 days","7+ days"))))</f>
        <v>3-7 days</v>
      </c>
      <c r="J338" t="str">
        <f t="array" ref="J338">IF($A338="","",IF(IFERROR(INDEX(Summary!$AX:$AX,$AH338),0)&lt;0.25,"0-25%",IF(INDEX(Summary!$AX:$AX,$AH338)&lt;0.5,"25-50%",IF(INDEX(Summary!$AX:$AX,$AH338)&lt;0.75,"50-75%","75-100%"))))</f>
        <v>50-75%</v>
      </c>
      <c r="K338" t="str">
        <f t="array" ref="K338">IF($A338="","",INDEX(Summary!$AY:$AY,$AH338)&amp;"")</f>
        <v>WIP</v>
      </c>
      <c r="L338" s="1">
        <f>IF($A338="","",Summary!$P$2+MOD(ROW()-2,30))</f>
        <v>46233</v>
      </c>
      <c r="M338">
        <f t="shared" si="47"/>
        <v>7</v>
      </c>
      <c r="N338">
        <f t="shared" si="48"/>
        <v>30</v>
      </c>
      <c r="O338" t="str">
        <f t="shared" si="49"/>
        <v>Jul-2026</v>
      </c>
      <c r="P338">
        <f t="shared" ca="1" si="50"/>
        <v>1</v>
      </c>
      <c r="Q338" s="2">
        <f t="array" ref="Q338">IF($A338="",0,IFERROR(INDEX(Summary!$P$3:$AS$67,$AH338-2,$M338),0))</f>
        <v>0</v>
      </c>
      <c r="R338" s="2">
        <f t="array" ref="R338">IF($A338="",0,ROUND(IFERROR(INDEX(Summary!$O:$O,$AH338),0)/30,0))</f>
        <v>277</v>
      </c>
      <c r="S338">
        <f t="shared" si="51"/>
        <v>0</v>
      </c>
      <c r="T338" s="2">
        <f t="array" ref="T338">IF($S338=1,IFERROR(INDEX(Summary!$O:$O,$AH338),0),0)</f>
        <v>0</v>
      </c>
      <c r="U338" s="2">
        <f t="array" ref="U338">IF($S338=1,IFERROR(INDEX(Summary!$AT:$AT,$AH338),0),0)</f>
        <v>0</v>
      </c>
      <c r="V338" s="2">
        <f t="shared" si="52"/>
        <v>0</v>
      </c>
      <c r="W338" s="2">
        <f t="array" ref="W338">IF($S338=1,IFERROR(INDEX(Summary!$AZ:$AZ,$AH338),0),0)</f>
        <v>0</v>
      </c>
      <c r="X338" s="3">
        <f t="array" ref="X338">IF($S338=1,IFERROR(INDEX(Summary!$BA:$BA,$AH338),0),0)</f>
        <v>0</v>
      </c>
      <c r="Y338" s="2">
        <f t="array" ref="Y338">IF($S338=1,IFERROR(INDEX(Summary!$G:$G,$AH338),0),0)</f>
        <v>0</v>
      </c>
      <c r="Z338" s="2">
        <f t="array" ref="Z338">IF($S338=1,IFERROR(INDEX(Summary!$H:$H,$AH338),0),0)</f>
        <v>0</v>
      </c>
      <c r="AA338" s="2">
        <f t="array" ref="AA338">IF($S338=1,IFERROR(INDEX(Summary!$I:$I,$AH338),0),0)</f>
        <v>0</v>
      </c>
      <c r="AB338" s="2">
        <f t="array" ref="AB338">IF($S338=1,IFERROR(INDEX(Summary!$J:$J,$AH338),0),0)</f>
        <v>0</v>
      </c>
      <c r="AC338" s="2">
        <f t="array" ref="AC338">IF($S338=1,IFERROR(INDEX(Summary!$K:$K,$AH338),0),0)</f>
        <v>0</v>
      </c>
      <c r="AD338" s="2">
        <f t="array" ref="AD338">IF($S338=1,IFERROR(INDEX(Summary!$L:$L,$AH338),0),0)</f>
        <v>0</v>
      </c>
      <c r="AE338" s="2">
        <f t="array" ref="AE338">IF($S338=1,IFERROR(INDEX(Summary!$M:$M,$AH338),0),0)</f>
        <v>0</v>
      </c>
      <c r="AF338" s="2">
        <f t="array" ref="AF338">IF($S338=1,IFERROR(INDEX(Summary!$N:$N,$AH338),0),0)</f>
        <v>0</v>
      </c>
      <c r="AG338">
        <f t="array" ref="AG338">IF($A338="","",IFERROR(INDEX(Summary!$BB:$BB,$AH338),0))</f>
        <v>10</v>
      </c>
      <c r="AH338">
        <f t="shared" si="53"/>
        <v>14</v>
      </c>
    </row>
    <row r="339" spans="1:34" hidden="1">
      <c r="A339" t="str">
        <f t="array" ref="A339">IFERROR(INDEX(Summary!$D:$D,$AH339)&amp;"","")</f>
        <v>FG01056</v>
      </c>
      <c r="B339" t="str">
        <f t="array" ref="B339">IF($A339="","",INDEX(Summary!$E:$E,$AH339))</f>
        <v>Khapli protein atta 5kg</v>
      </c>
      <c r="C339" t="str">
        <f t="array" ref="C339">IF($A339="","",INDEX(Summary!$B:$B,$AH339))</f>
        <v>Atta</v>
      </c>
      <c r="D339" t="str">
        <f t="array" ref="D339">IF($A339="","",INDEX(Summary!$C:$C,$AH339))</f>
        <v>C6</v>
      </c>
      <c r="E339">
        <f t="array" ref="E339">IF($A339="","",INDEX(Summary!$F:$F,$AH339))</f>
        <v>5</v>
      </c>
      <c r="F339" t="str">
        <f t="array" ref="F339">IF($A339="","",INDEX(Summary!$BC:$BC,$AH339)&amp;"")</f>
        <v>P1 – Critical</v>
      </c>
      <c r="G339">
        <f t="shared" si="45"/>
        <v>1</v>
      </c>
      <c r="H339">
        <f t="shared" si="46"/>
        <v>1</v>
      </c>
      <c r="I339" t="str">
        <f t="array" ref="I339">IF($A339="","",IF(IFERROR(INDEX(Summary!$BA:$BA,$AH339),0)&lt;1,"Under 1 day",IF(INDEX(Summary!$BA:$BA,$AH339)&lt;3,"1-3 days",IF(INDEX(Summary!$BA:$BA,$AH339)&lt;7,"3-7 days","7+ days"))))</f>
        <v>3-7 days</v>
      </c>
      <c r="J339" t="str">
        <f t="array" ref="J339">IF($A339="","",IF(IFERROR(INDEX(Summary!$AX:$AX,$AH339),0)&lt;0.25,"0-25%",IF(INDEX(Summary!$AX:$AX,$AH339)&lt;0.5,"25-50%",IF(INDEX(Summary!$AX:$AX,$AH339)&lt;0.75,"50-75%","75-100%"))))</f>
        <v>50-75%</v>
      </c>
      <c r="K339" t="str">
        <f t="array" ref="K339">IF($A339="","",INDEX(Summary!$AY:$AY,$AH339)&amp;"")</f>
        <v>WIP</v>
      </c>
      <c r="L339" s="1">
        <f>IF($A339="","",Summary!$P$2+MOD(ROW()-2,30))</f>
        <v>46234</v>
      </c>
      <c r="M339">
        <f t="shared" si="47"/>
        <v>8</v>
      </c>
      <c r="N339">
        <f t="shared" si="48"/>
        <v>31</v>
      </c>
      <c r="O339" t="str">
        <f t="shared" si="49"/>
        <v>Jul-2026</v>
      </c>
      <c r="P339">
        <f t="shared" ca="1" si="50"/>
        <v>1</v>
      </c>
      <c r="Q339" s="2">
        <f t="array" ref="Q339">IF($A339="",0,IFERROR(INDEX(Summary!$P$3:$AS$67,$AH339-2,$M339),0))</f>
        <v>0</v>
      </c>
      <c r="R339" s="2">
        <f t="array" ref="R339">IF($A339="",0,ROUND(IFERROR(INDEX(Summary!$O:$O,$AH339),0)/30,0))</f>
        <v>277</v>
      </c>
      <c r="S339">
        <f t="shared" si="51"/>
        <v>0</v>
      </c>
      <c r="T339" s="2">
        <f t="array" ref="T339">IF($S339=1,IFERROR(INDEX(Summary!$O:$O,$AH339),0),0)</f>
        <v>0</v>
      </c>
      <c r="U339" s="2">
        <f t="array" ref="U339">IF($S339=1,IFERROR(INDEX(Summary!$AT:$AT,$AH339),0),0)</f>
        <v>0</v>
      </c>
      <c r="V339" s="2">
        <f t="shared" si="52"/>
        <v>0</v>
      </c>
      <c r="W339" s="2">
        <f t="array" ref="W339">IF($S339=1,IFERROR(INDEX(Summary!$AZ:$AZ,$AH339),0),0)</f>
        <v>0</v>
      </c>
      <c r="X339" s="3">
        <f t="array" ref="X339">IF($S339=1,IFERROR(INDEX(Summary!$BA:$BA,$AH339),0),0)</f>
        <v>0</v>
      </c>
      <c r="Y339" s="2">
        <f t="array" ref="Y339">IF($S339=1,IFERROR(INDEX(Summary!$G:$G,$AH339),0),0)</f>
        <v>0</v>
      </c>
      <c r="Z339" s="2">
        <f t="array" ref="Z339">IF($S339=1,IFERROR(INDEX(Summary!$H:$H,$AH339),0),0)</f>
        <v>0</v>
      </c>
      <c r="AA339" s="2">
        <f t="array" ref="AA339">IF($S339=1,IFERROR(INDEX(Summary!$I:$I,$AH339),0),0)</f>
        <v>0</v>
      </c>
      <c r="AB339" s="2">
        <f t="array" ref="AB339">IF($S339=1,IFERROR(INDEX(Summary!$J:$J,$AH339),0),0)</f>
        <v>0</v>
      </c>
      <c r="AC339" s="2">
        <f t="array" ref="AC339">IF($S339=1,IFERROR(INDEX(Summary!$K:$K,$AH339),0),0)</f>
        <v>0</v>
      </c>
      <c r="AD339" s="2">
        <f t="array" ref="AD339">IF($S339=1,IFERROR(INDEX(Summary!$L:$L,$AH339),0),0)</f>
        <v>0</v>
      </c>
      <c r="AE339" s="2">
        <f t="array" ref="AE339">IF($S339=1,IFERROR(INDEX(Summary!$M:$M,$AH339),0),0)</f>
        <v>0</v>
      </c>
      <c r="AF339" s="2">
        <f t="array" ref="AF339">IF($S339=1,IFERROR(INDEX(Summary!$N:$N,$AH339),0),0)</f>
        <v>0</v>
      </c>
      <c r="AG339">
        <f t="array" ref="AG339">IF($A339="","",IFERROR(INDEX(Summary!$BB:$BB,$AH339),0))</f>
        <v>10</v>
      </c>
      <c r="AH339">
        <f t="shared" si="53"/>
        <v>14</v>
      </c>
    </row>
    <row r="340" spans="1:34" hidden="1">
      <c r="A340" t="str">
        <f t="array" ref="A340">IFERROR(INDEX(Summary!$D:$D,$AH340)&amp;"","")</f>
        <v>FG01056</v>
      </c>
      <c r="B340" t="str">
        <f t="array" ref="B340">IF($A340="","",INDEX(Summary!$E:$E,$AH340))</f>
        <v>Khapli protein atta 5kg</v>
      </c>
      <c r="C340" t="str">
        <f t="array" ref="C340">IF($A340="","",INDEX(Summary!$B:$B,$AH340))</f>
        <v>Atta</v>
      </c>
      <c r="D340" t="str">
        <f t="array" ref="D340">IF($A340="","",INDEX(Summary!$C:$C,$AH340))</f>
        <v>C6</v>
      </c>
      <c r="E340">
        <f t="array" ref="E340">IF($A340="","",INDEX(Summary!$F:$F,$AH340))</f>
        <v>5</v>
      </c>
      <c r="F340" t="str">
        <f t="array" ref="F340">IF($A340="","",INDEX(Summary!$BC:$BC,$AH340)&amp;"")</f>
        <v>P1 – Critical</v>
      </c>
      <c r="G340">
        <f t="shared" si="45"/>
        <v>1</v>
      </c>
      <c r="H340">
        <f t="shared" si="46"/>
        <v>1</v>
      </c>
      <c r="I340" t="str">
        <f t="array" ref="I340">IF($A340="","",IF(IFERROR(INDEX(Summary!$BA:$BA,$AH340),0)&lt;1,"Under 1 day",IF(INDEX(Summary!$BA:$BA,$AH340)&lt;3,"1-3 days",IF(INDEX(Summary!$BA:$BA,$AH340)&lt;7,"3-7 days","7+ days"))))</f>
        <v>3-7 days</v>
      </c>
      <c r="J340" t="str">
        <f t="array" ref="J340">IF($A340="","",IF(IFERROR(INDEX(Summary!$AX:$AX,$AH340),0)&lt;0.25,"0-25%",IF(INDEX(Summary!$AX:$AX,$AH340)&lt;0.5,"25-50%",IF(INDEX(Summary!$AX:$AX,$AH340)&lt;0.75,"50-75%","75-100%"))))</f>
        <v>50-75%</v>
      </c>
      <c r="K340" t="str">
        <f t="array" ref="K340">IF($A340="","",INDEX(Summary!$AY:$AY,$AH340)&amp;"")</f>
        <v>WIP</v>
      </c>
      <c r="L340" s="1">
        <f>IF($A340="","",Summary!$P$2+MOD(ROW()-2,30))</f>
        <v>46235</v>
      </c>
      <c r="M340">
        <f t="shared" si="47"/>
        <v>9</v>
      </c>
      <c r="N340">
        <f t="shared" si="48"/>
        <v>1</v>
      </c>
      <c r="O340" t="str">
        <f t="shared" si="49"/>
        <v>Aug-2026</v>
      </c>
      <c r="P340">
        <f t="shared" ca="1" si="50"/>
        <v>1</v>
      </c>
      <c r="Q340" s="2">
        <f t="array" ref="Q340">IF($A340="",0,IFERROR(INDEX(Summary!$P$3:$AS$67,$AH340-2,$M340),0))</f>
        <v>0</v>
      </c>
      <c r="R340" s="2">
        <f t="array" ref="R340">IF($A340="",0,ROUND(IFERROR(INDEX(Summary!$O:$O,$AH340),0)/30,0))</f>
        <v>277</v>
      </c>
      <c r="S340">
        <f t="shared" si="51"/>
        <v>0</v>
      </c>
      <c r="T340" s="2">
        <f t="array" ref="T340">IF($S340=1,IFERROR(INDEX(Summary!$O:$O,$AH340),0),0)</f>
        <v>0</v>
      </c>
      <c r="U340" s="2">
        <f t="array" ref="U340">IF($S340=1,IFERROR(INDEX(Summary!$AT:$AT,$AH340),0),0)</f>
        <v>0</v>
      </c>
      <c r="V340" s="2">
        <f t="shared" si="52"/>
        <v>0</v>
      </c>
      <c r="W340" s="2">
        <f t="array" ref="W340">IF($S340=1,IFERROR(INDEX(Summary!$AZ:$AZ,$AH340),0),0)</f>
        <v>0</v>
      </c>
      <c r="X340" s="3">
        <f t="array" ref="X340">IF($S340=1,IFERROR(INDEX(Summary!$BA:$BA,$AH340),0),0)</f>
        <v>0</v>
      </c>
      <c r="Y340" s="2">
        <f t="array" ref="Y340">IF($S340=1,IFERROR(INDEX(Summary!$G:$G,$AH340),0),0)</f>
        <v>0</v>
      </c>
      <c r="Z340" s="2">
        <f t="array" ref="Z340">IF($S340=1,IFERROR(INDEX(Summary!$H:$H,$AH340),0),0)</f>
        <v>0</v>
      </c>
      <c r="AA340" s="2">
        <f t="array" ref="AA340">IF($S340=1,IFERROR(INDEX(Summary!$I:$I,$AH340),0),0)</f>
        <v>0</v>
      </c>
      <c r="AB340" s="2">
        <f t="array" ref="AB340">IF($S340=1,IFERROR(INDEX(Summary!$J:$J,$AH340),0),0)</f>
        <v>0</v>
      </c>
      <c r="AC340" s="2">
        <f t="array" ref="AC340">IF($S340=1,IFERROR(INDEX(Summary!$K:$K,$AH340),0),0)</f>
        <v>0</v>
      </c>
      <c r="AD340" s="2">
        <f t="array" ref="AD340">IF($S340=1,IFERROR(INDEX(Summary!$L:$L,$AH340),0),0)</f>
        <v>0</v>
      </c>
      <c r="AE340" s="2">
        <f t="array" ref="AE340">IF($S340=1,IFERROR(INDEX(Summary!$M:$M,$AH340),0),0)</f>
        <v>0</v>
      </c>
      <c r="AF340" s="2">
        <f t="array" ref="AF340">IF($S340=1,IFERROR(INDEX(Summary!$N:$N,$AH340),0),0)</f>
        <v>0</v>
      </c>
      <c r="AG340">
        <f t="array" ref="AG340">IF($A340="","",IFERROR(INDEX(Summary!$BB:$BB,$AH340),0))</f>
        <v>10</v>
      </c>
      <c r="AH340">
        <f t="shared" si="53"/>
        <v>14</v>
      </c>
    </row>
    <row r="341" spans="1:34" hidden="1">
      <c r="A341" t="str">
        <f t="array" ref="A341">IFERROR(INDEX(Summary!$D:$D,$AH341)&amp;"","")</f>
        <v>FG01056</v>
      </c>
      <c r="B341" t="str">
        <f t="array" ref="B341">IF($A341="","",INDEX(Summary!$E:$E,$AH341))</f>
        <v>Khapli protein atta 5kg</v>
      </c>
      <c r="C341" t="str">
        <f t="array" ref="C341">IF($A341="","",INDEX(Summary!$B:$B,$AH341))</f>
        <v>Atta</v>
      </c>
      <c r="D341" t="str">
        <f t="array" ref="D341">IF($A341="","",INDEX(Summary!$C:$C,$AH341))</f>
        <v>C6</v>
      </c>
      <c r="E341">
        <f t="array" ref="E341">IF($A341="","",INDEX(Summary!$F:$F,$AH341))</f>
        <v>5</v>
      </c>
      <c r="F341" t="str">
        <f t="array" ref="F341">IF($A341="","",INDEX(Summary!$BC:$BC,$AH341)&amp;"")</f>
        <v>P1 – Critical</v>
      </c>
      <c r="G341">
        <f t="shared" si="45"/>
        <v>1</v>
      </c>
      <c r="H341">
        <f t="shared" si="46"/>
        <v>1</v>
      </c>
      <c r="I341" t="str">
        <f t="array" ref="I341">IF($A341="","",IF(IFERROR(INDEX(Summary!$BA:$BA,$AH341),0)&lt;1,"Under 1 day",IF(INDEX(Summary!$BA:$BA,$AH341)&lt;3,"1-3 days",IF(INDEX(Summary!$BA:$BA,$AH341)&lt;7,"3-7 days","7+ days"))))</f>
        <v>3-7 days</v>
      </c>
      <c r="J341" t="str">
        <f t="array" ref="J341">IF($A341="","",IF(IFERROR(INDEX(Summary!$AX:$AX,$AH341),0)&lt;0.25,"0-25%",IF(INDEX(Summary!$AX:$AX,$AH341)&lt;0.5,"25-50%",IF(INDEX(Summary!$AX:$AX,$AH341)&lt;0.75,"50-75%","75-100%"))))</f>
        <v>50-75%</v>
      </c>
      <c r="K341" t="str">
        <f t="array" ref="K341">IF($A341="","",INDEX(Summary!$AY:$AY,$AH341)&amp;"")</f>
        <v>WIP</v>
      </c>
      <c r="L341" s="1">
        <f>IF($A341="","",Summary!$P$2+MOD(ROW()-2,30))</f>
        <v>46236</v>
      </c>
      <c r="M341">
        <f t="shared" si="47"/>
        <v>10</v>
      </c>
      <c r="N341">
        <f t="shared" si="48"/>
        <v>2</v>
      </c>
      <c r="O341" t="str">
        <f t="shared" si="49"/>
        <v>Aug-2026</v>
      </c>
      <c r="P341">
        <f t="shared" ca="1" si="50"/>
        <v>1</v>
      </c>
      <c r="Q341" s="2">
        <f t="array" ref="Q341">IF($A341="",0,IFERROR(INDEX(Summary!$P$3:$AS$67,$AH341-2,$M341),0))</f>
        <v>0</v>
      </c>
      <c r="R341" s="2">
        <f t="array" ref="R341">IF($A341="",0,ROUND(IFERROR(INDEX(Summary!$O:$O,$AH341),0)/30,0))</f>
        <v>277</v>
      </c>
      <c r="S341">
        <f t="shared" si="51"/>
        <v>0</v>
      </c>
      <c r="T341" s="2">
        <f t="array" ref="T341">IF($S341=1,IFERROR(INDEX(Summary!$O:$O,$AH341),0),0)</f>
        <v>0</v>
      </c>
      <c r="U341" s="2">
        <f t="array" ref="U341">IF($S341=1,IFERROR(INDEX(Summary!$AT:$AT,$AH341),0),0)</f>
        <v>0</v>
      </c>
      <c r="V341" s="2">
        <f t="shared" si="52"/>
        <v>0</v>
      </c>
      <c r="W341" s="2">
        <f t="array" ref="W341">IF($S341=1,IFERROR(INDEX(Summary!$AZ:$AZ,$AH341),0),0)</f>
        <v>0</v>
      </c>
      <c r="X341" s="3">
        <f t="array" ref="X341">IF($S341=1,IFERROR(INDEX(Summary!$BA:$BA,$AH341),0),0)</f>
        <v>0</v>
      </c>
      <c r="Y341" s="2">
        <f t="array" ref="Y341">IF($S341=1,IFERROR(INDEX(Summary!$G:$G,$AH341),0),0)</f>
        <v>0</v>
      </c>
      <c r="Z341" s="2">
        <f t="array" ref="Z341">IF($S341=1,IFERROR(INDEX(Summary!$H:$H,$AH341),0),0)</f>
        <v>0</v>
      </c>
      <c r="AA341" s="2">
        <f t="array" ref="AA341">IF($S341=1,IFERROR(INDEX(Summary!$I:$I,$AH341),0),0)</f>
        <v>0</v>
      </c>
      <c r="AB341" s="2">
        <f t="array" ref="AB341">IF($S341=1,IFERROR(INDEX(Summary!$J:$J,$AH341),0),0)</f>
        <v>0</v>
      </c>
      <c r="AC341" s="2">
        <f t="array" ref="AC341">IF($S341=1,IFERROR(INDEX(Summary!$K:$K,$AH341),0),0)</f>
        <v>0</v>
      </c>
      <c r="AD341" s="2">
        <f t="array" ref="AD341">IF($S341=1,IFERROR(INDEX(Summary!$L:$L,$AH341),0),0)</f>
        <v>0</v>
      </c>
      <c r="AE341" s="2">
        <f t="array" ref="AE341">IF($S341=1,IFERROR(INDEX(Summary!$M:$M,$AH341),0),0)</f>
        <v>0</v>
      </c>
      <c r="AF341" s="2">
        <f t="array" ref="AF341">IF($S341=1,IFERROR(INDEX(Summary!$N:$N,$AH341),0),0)</f>
        <v>0</v>
      </c>
      <c r="AG341">
        <f t="array" ref="AG341">IF($A341="","",IFERROR(INDEX(Summary!$BB:$BB,$AH341),0))</f>
        <v>10</v>
      </c>
      <c r="AH341">
        <f t="shared" si="53"/>
        <v>14</v>
      </c>
    </row>
    <row r="342" spans="1:34" hidden="1">
      <c r="A342" t="str">
        <f t="array" ref="A342">IFERROR(INDEX(Summary!$D:$D,$AH342)&amp;"","")</f>
        <v>FG01056</v>
      </c>
      <c r="B342" t="str">
        <f t="array" ref="B342">IF($A342="","",INDEX(Summary!$E:$E,$AH342))</f>
        <v>Khapli protein atta 5kg</v>
      </c>
      <c r="C342" t="str">
        <f t="array" ref="C342">IF($A342="","",INDEX(Summary!$B:$B,$AH342))</f>
        <v>Atta</v>
      </c>
      <c r="D342" t="str">
        <f t="array" ref="D342">IF($A342="","",INDEX(Summary!$C:$C,$AH342))</f>
        <v>C6</v>
      </c>
      <c r="E342">
        <f t="array" ref="E342">IF($A342="","",INDEX(Summary!$F:$F,$AH342))</f>
        <v>5</v>
      </c>
      <c r="F342" t="str">
        <f t="array" ref="F342">IF($A342="","",INDEX(Summary!$BC:$BC,$AH342)&amp;"")</f>
        <v>P1 – Critical</v>
      </c>
      <c r="G342">
        <f t="shared" si="45"/>
        <v>1</v>
      </c>
      <c r="H342">
        <f t="shared" si="46"/>
        <v>1</v>
      </c>
      <c r="I342" t="str">
        <f t="array" ref="I342">IF($A342="","",IF(IFERROR(INDEX(Summary!$BA:$BA,$AH342),0)&lt;1,"Under 1 day",IF(INDEX(Summary!$BA:$BA,$AH342)&lt;3,"1-3 days",IF(INDEX(Summary!$BA:$BA,$AH342)&lt;7,"3-7 days","7+ days"))))</f>
        <v>3-7 days</v>
      </c>
      <c r="J342" t="str">
        <f t="array" ref="J342">IF($A342="","",IF(IFERROR(INDEX(Summary!$AX:$AX,$AH342),0)&lt;0.25,"0-25%",IF(INDEX(Summary!$AX:$AX,$AH342)&lt;0.5,"25-50%",IF(INDEX(Summary!$AX:$AX,$AH342)&lt;0.75,"50-75%","75-100%"))))</f>
        <v>50-75%</v>
      </c>
      <c r="K342" t="str">
        <f t="array" ref="K342">IF($A342="","",INDEX(Summary!$AY:$AY,$AH342)&amp;"")</f>
        <v>WIP</v>
      </c>
      <c r="L342" s="1">
        <f>IF($A342="","",Summary!$P$2+MOD(ROW()-2,30))</f>
        <v>46237</v>
      </c>
      <c r="M342">
        <f t="shared" si="47"/>
        <v>11</v>
      </c>
      <c r="N342">
        <f t="shared" si="48"/>
        <v>3</v>
      </c>
      <c r="O342" t="str">
        <f t="shared" si="49"/>
        <v>Aug-2026</v>
      </c>
      <c r="P342">
        <f t="shared" ca="1" si="50"/>
        <v>1</v>
      </c>
      <c r="Q342" s="2">
        <f t="array" ref="Q342">IF($A342="",0,IFERROR(INDEX(Summary!$P$3:$AS$67,$AH342-2,$M342),0))</f>
        <v>0</v>
      </c>
      <c r="R342" s="2">
        <f t="array" ref="R342">IF($A342="",0,ROUND(IFERROR(INDEX(Summary!$O:$O,$AH342),0)/30,0))</f>
        <v>277</v>
      </c>
      <c r="S342">
        <f t="shared" si="51"/>
        <v>0</v>
      </c>
      <c r="T342" s="2">
        <f t="array" ref="T342">IF($S342=1,IFERROR(INDEX(Summary!$O:$O,$AH342),0),0)</f>
        <v>0</v>
      </c>
      <c r="U342" s="2">
        <f t="array" ref="U342">IF($S342=1,IFERROR(INDEX(Summary!$AT:$AT,$AH342),0),0)</f>
        <v>0</v>
      </c>
      <c r="V342" s="2">
        <f t="shared" si="52"/>
        <v>0</v>
      </c>
      <c r="W342" s="2">
        <f t="array" ref="W342">IF($S342=1,IFERROR(INDEX(Summary!$AZ:$AZ,$AH342),0),0)</f>
        <v>0</v>
      </c>
      <c r="X342" s="3">
        <f t="array" ref="X342">IF($S342=1,IFERROR(INDEX(Summary!$BA:$BA,$AH342),0),0)</f>
        <v>0</v>
      </c>
      <c r="Y342" s="2">
        <f t="array" ref="Y342">IF($S342=1,IFERROR(INDEX(Summary!$G:$G,$AH342),0),0)</f>
        <v>0</v>
      </c>
      <c r="Z342" s="2">
        <f t="array" ref="Z342">IF($S342=1,IFERROR(INDEX(Summary!$H:$H,$AH342),0),0)</f>
        <v>0</v>
      </c>
      <c r="AA342" s="2">
        <f t="array" ref="AA342">IF($S342=1,IFERROR(INDEX(Summary!$I:$I,$AH342),0),0)</f>
        <v>0</v>
      </c>
      <c r="AB342" s="2">
        <f t="array" ref="AB342">IF($S342=1,IFERROR(INDEX(Summary!$J:$J,$AH342),0),0)</f>
        <v>0</v>
      </c>
      <c r="AC342" s="2">
        <f t="array" ref="AC342">IF($S342=1,IFERROR(INDEX(Summary!$K:$K,$AH342),0),0)</f>
        <v>0</v>
      </c>
      <c r="AD342" s="2">
        <f t="array" ref="AD342">IF($S342=1,IFERROR(INDEX(Summary!$L:$L,$AH342),0),0)</f>
        <v>0</v>
      </c>
      <c r="AE342" s="2">
        <f t="array" ref="AE342">IF($S342=1,IFERROR(INDEX(Summary!$M:$M,$AH342),0),0)</f>
        <v>0</v>
      </c>
      <c r="AF342" s="2">
        <f t="array" ref="AF342">IF($S342=1,IFERROR(INDEX(Summary!$N:$N,$AH342),0),0)</f>
        <v>0</v>
      </c>
      <c r="AG342">
        <f t="array" ref="AG342">IF($A342="","",IFERROR(INDEX(Summary!$BB:$BB,$AH342),0))</f>
        <v>10</v>
      </c>
      <c r="AH342">
        <f t="shared" si="53"/>
        <v>14</v>
      </c>
    </row>
    <row r="343" spans="1:34" hidden="1">
      <c r="A343" t="str">
        <f t="array" ref="A343">IFERROR(INDEX(Summary!$D:$D,$AH343)&amp;"","")</f>
        <v>FG01056</v>
      </c>
      <c r="B343" t="str">
        <f t="array" ref="B343">IF($A343="","",INDEX(Summary!$E:$E,$AH343))</f>
        <v>Khapli protein atta 5kg</v>
      </c>
      <c r="C343" t="str">
        <f t="array" ref="C343">IF($A343="","",INDEX(Summary!$B:$B,$AH343))</f>
        <v>Atta</v>
      </c>
      <c r="D343" t="str">
        <f t="array" ref="D343">IF($A343="","",INDEX(Summary!$C:$C,$AH343))</f>
        <v>C6</v>
      </c>
      <c r="E343">
        <f t="array" ref="E343">IF($A343="","",INDEX(Summary!$F:$F,$AH343))</f>
        <v>5</v>
      </c>
      <c r="F343" t="str">
        <f t="array" ref="F343">IF($A343="","",INDEX(Summary!$BC:$BC,$AH343)&amp;"")</f>
        <v>P1 – Critical</v>
      </c>
      <c r="G343">
        <f t="shared" si="45"/>
        <v>1</v>
      </c>
      <c r="H343">
        <f t="shared" si="46"/>
        <v>1</v>
      </c>
      <c r="I343" t="str">
        <f t="array" ref="I343">IF($A343="","",IF(IFERROR(INDEX(Summary!$BA:$BA,$AH343),0)&lt;1,"Under 1 day",IF(INDEX(Summary!$BA:$BA,$AH343)&lt;3,"1-3 days",IF(INDEX(Summary!$BA:$BA,$AH343)&lt;7,"3-7 days","7+ days"))))</f>
        <v>3-7 days</v>
      </c>
      <c r="J343" t="str">
        <f t="array" ref="J343">IF($A343="","",IF(IFERROR(INDEX(Summary!$AX:$AX,$AH343),0)&lt;0.25,"0-25%",IF(INDEX(Summary!$AX:$AX,$AH343)&lt;0.5,"25-50%",IF(INDEX(Summary!$AX:$AX,$AH343)&lt;0.75,"50-75%","75-100%"))))</f>
        <v>50-75%</v>
      </c>
      <c r="K343" t="str">
        <f t="array" ref="K343">IF($A343="","",INDEX(Summary!$AY:$AY,$AH343)&amp;"")</f>
        <v>WIP</v>
      </c>
      <c r="L343" s="1">
        <f>IF($A343="","",Summary!$P$2+MOD(ROW()-2,30))</f>
        <v>46238</v>
      </c>
      <c r="M343">
        <f t="shared" si="47"/>
        <v>12</v>
      </c>
      <c r="N343">
        <f t="shared" si="48"/>
        <v>4</v>
      </c>
      <c r="O343" t="str">
        <f t="shared" si="49"/>
        <v>Aug-2026</v>
      </c>
      <c r="P343">
        <f t="shared" ca="1" si="50"/>
        <v>1</v>
      </c>
      <c r="Q343" s="2">
        <f t="array" ref="Q343">IF($A343="",0,IFERROR(INDEX(Summary!$P$3:$AS$67,$AH343-2,$M343),0))</f>
        <v>0</v>
      </c>
      <c r="R343" s="2">
        <f t="array" ref="R343">IF($A343="",0,ROUND(IFERROR(INDEX(Summary!$O:$O,$AH343),0)/30,0))</f>
        <v>277</v>
      </c>
      <c r="S343">
        <f t="shared" si="51"/>
        <v>0</v>
      </c>
      <c r="T343" s="2">
        <f t="array" ref="T343">IF($S343=1,IFERROR(INDEX(Summary!$O:$O,$AH343),0),0)</f>
        <v>0</v>
      </c>
      <c r="U343" s="2">
        <f t="array" ref="U343">IF($S343=1,IFERROR(INDEX(Summary!$AT:$AT,$AH343),0),0)</f>
        <v>0</v>
      </c>
      <c r="V343" s="2">
        <f t="shared" si="52"/>
        <v>0</v>
      </c>
      <c r="W343" s="2">
        <f t="array" ref="W343">IF($S343=1,IFERROR(INDEX(Summary!$AZ:$AZ,$AH343),0),0)</f>
        <v>0</v>
      </c>
      <c r="X343" s="3">
        <f t="array" ref="X343">IF($S343=1,IFERROR(INDEX(Summary!$BA:$BA,$AH343),0),0)</f>
        <v>0</v>
      </c>
      <c r="Y343" s="2">
        <f t="array" ref="Y343">IF($S343=1,IFERROR(INDEX(Summary!$G:$G,$AH343),0),0)</f>
        <v>0</v>
      </c>
      <c r="Z343" s="2">
        <f t="array" ref="Z343">IF($S343=1,IFERROR(INDEX(Summary!$H:$H,$AH343),0),0)</f>
        <v>0</v>
      </c>
      <c r="AA343" s="2">
        <f t="array" ref="AA343">IF($S343=1,IFERROR(INDEX(Summary!$I:$I,$AH343),0),0)</f>
        <v>0</v>
      </c>
      <c r="AB343" s="2">
        <f t="array" ref="AB343">IF($S343=1,IFERROR(INDEX(Summary!$J:$J,$AH343),0),0)</f>
        <v>0</v>
      </c>
      <c r="AC343" s="2">
        <f t="array" ref="AC343">IF($S343=1,IFERROR(INDEX(Summary!$K:$K,$AH343),0),0)</f>
        <v>0</v>
      </c>
      <c r="AD343" s="2">
        <f t="array" ref="AD343">IF($S343=1,IFERROR(INDEX(Summary!$L:$L,$AH343),0),0)</f>
        <v>0</v>
      </c>
      <c r="AE343" s="2">
        <f t="array" ref="AE343">IF($S343=1,IFERROR(INDEX(Summary!$M:$M,$AH343),0),0)</f>
        <v>0</v>
      </c>
      <c r="AF343" s="2">
        <f t="array" ref="AF343">IF($S343=1,IFERROR(INDEX(Summary!$N:$N,$AH343),0),0)</f>
        <v>0</v>
      </c>
      <c r="AG343">
        <f t="array" ref="AG343">IF($A343="","",IFERROR(INDEX(Summary!$BB:$BB,$AH343),0))</f>
        <v>10</v>
      </c>
      <c r="AH343">
        <f t="shared" si="53"/>
        <v>14</v>
      </c>
    </row>
    <row r="344" spans="1:34" hidden="1">
      <c r="A344" t="str">
        <f t="array" ref="A344">IFERROR(INDEX(Summary!$D:$D,$AH344)&amp;"","")</f>
        <v>FG01056</v>
      </c>
      <c r="B344" t="str">
        <f t="array" ref="B344">IF($A344="","",INDEX(Summary!$E:$E,$AH344))</f>
        <v>Khapli protein atta 5kg</v>
      </c>
      <c r="C344" t="str">
        <f t="array" ref="C344">IF($A344="","",INDEX(Summary!$B:$B,$AH344))</f>
        <v>Atta</v>
      </c>
      <c r="D344" t="str">
        <f t="array" ref="D344">IF($A344="","",INDEX(Summary!$C:$C,$AH344))</f>
        <v>C6</v>
      </c>
      <c r="E344">
        <f t="array" ref="E344">IF($A344="","",INDEX(Summary!$F:$F,$AH344))</f>
        <v>5</v>
      </c>
      <c r="F344" t="str">
        <f t="array" ref="F344">IF($A344="","",INDEX(Summary!$BC:$BC,$AH344)&amp;"")</f>
        <v>P1 – Critical</v>
      </c>
      <c r="G344">
        <f t="shared" si="45"/>
        <v>1</v>
      </c>
      <c r="H344">
        <f t="shared" si="46"/>
        <v>1</v>
      </c>
      <c r="I344" t="str">
        <f t="array" ref="I344">IF($A344="","",IF(IFERROR(INDEX(Summary!$BA:$BA,$AH344),0)&lt;1,"Under 1 day",IF(INDEX(Summary!$BA:$BA,$AH344)&lt;3,"1-3 days",IF(INDEX(Summary!$BA:$BA,$AH344)&lt;7,"3-7 days","7+ days"))))</f>
        <v>3-7 days</v>
      </c>
      <c r="J344" t="str">
        <f t="array" ref="J344">IF($A344="","",IF(IFERROR(INDEX(Summary!$AX:$AX,$AH344),0)&lt;0.25,"0-25%",IF(INDEX(Summary!$AX:$AX,$AH344)&lt;0.5,"25-50%",IF(INDEX(Summary!$AX:$AX,$AH344)&lt;0.75,"50-75%","75-100%"))))</f>
        <v>50-75%</v>
      </c>
      <c r="K344" t="str">
        <f t="array" ref="K344">IF($A344="","",INDEX(Summary!$AY:$AY,$AH344)&amp;"")</f>
        <v>WIP</v>
      </c>
      <c r="L344" s="1">
        <f>IF($A344="","",Summary!$P$2+MOD(ROW()-2,30))</f>
        <v>46239</v>
      </c>
      <c r="M344">
        <f t="shared" si="47"/>
        <v>13</v>
      </c>
      <c r="N344">
        <f t="shared" si="48"/>
        <v>5</v>
      </c>
      <c r="O344" t="str">
        <f t="shared" si="49"/>
        <v>Aug-2026</v>
      </c>
      <c r="P344">
        <f t="shared" ca="1" si="50"/>
        <v>1</v>
      </c>
      <c r="Q344" s="2">
        <f t="array" ref="Q344">IF($A344="",0,IFERROR(INDEX(Summary!$P$3:$AS$67,$AH344-2,$M344),0))</f>
        <v>0</v>
      </c>
      <c r="R344" s="2">
        <f t="array" ref="R344">IF($A344="",0,ROUND(IFERROR(INDEX(Summary!$O:$O,$AH344),0)/30,0))</f>
        <v>277</v>
      </c>
      <c r="S344">
        <f t="shared" si="51"/>
        <v>0</v>
      </c>
      <c r="T344" s="2">
        <f t="array" ref="T344">IF($S344=1,IFERROR(INDEX(Summary!$O:$O,$AH344),0),0)</f>
        <v>0</v>
      </c>
      <c r="U344" s="2">
        <f t="array" ref="U344">IF($S344=1,IFERROR(INDEX(Summary!$AT:$AT,$AH344),0),0)</f>
        <v>0</v>
      </c>
      <c r="V344" s="2">
        <f t="shared" si="52"/>
        <v>0</v>
      </c>
      <c r="W344" s="2">
        <f t="array" ref="W344">IF($S344=1,IFERROR(INDEX(Summary!$AZ:$AZ,$AH344),0),0)</f>
        <v>0</v>
      </c>
      <c r="X344" s="3">
        <f t="array" ref="X344">IF($S344=1,IFERROR(INDEX(Summary!$BA:$BA,$AH344),0),0)</f>
        <v>0</v>
      </c>
      <c r="Y344" s="2">
        <f t="array" ref="Y344">IF($S344=1,IFERROR(INDEX(Summary!$G:$G,$AH344),0),0)</f>
        <v>0</v>
      </c>
      <c r="Z344" s="2">
        <f t="array" ref="Z344">IF($S344=1,IFERROR(INDEX(Summary!$H:$H,$AH344),0),0)</f>
        <v>0</v>
      </c>
      <c r="AA344" s="2">
        <f t="array" ref="AA344">IF($S344=1,IFERROR(INDEX(Summary!$I:$I,$AH344),0),0)</f>
        <v>0</v>
      </c>
      <c r="AB344" s="2">
        <f t="array" ref="AB344">IF($S344=1,IFERROR(INDEX(Summary!$J:$J,$AH344),0),0)</f>
        <v>0</v>
      </c>
      <c r="AC344" s="2">
        <f t="array" ref="AC344">IF($S344=1,IFERROR(INDEX(Summary!$K:$K,$AH344),0),0)</f>
        <v>0</v>
      </c>
      <c r="AD344" s="2">
        <f t="array" ref="AD344">IF($S344=1,IFERROR(INDEX(Summary!$L:$L,$AH344),0),0)</f>
        <v>0</v>
      </c>
      <c r="AE344" s="2">
        <f t="array" ref="AE344">IF($S344=1,IFERROR(INDEX(Summary!$M:$M,$AH344),0),0)</f>
        <v>0</v>
      </c>
      <c r="AF344" s="2">
        <f t="array" ref="AF344">IF($S344=1,IFERROR(INDEX(Summary!$N:$N,$AH344),0),0)</f>
        <v>0</v>
      </c>
      <c r="AG344">
        <f t="array" ref="AG344">IF($A344="","",IFERROR(INDEX(Summary!$BB:$BB,$AH344),0))</f>
        <v>10</v>
      </c>
      <c r="AH344">
        <f t="shared" si="53"/>
        <v>14</v>
      </c>
    </row>
    <row r="345" spans="1:34" hidden="1">
      <c r="A345" t="str">
        <f t="array" ref="A345">IFERROR(INDEX(Summary!$D:$D,$AH345)&amp;"","")</f>
        <v>FG01056</v>
      </c>
      <c r="B345" t="str">
        <f t="array" ref="B345">IF($A345="","",INDEX(Summary!$E:$E,$AH345))</f>
        <v>Khapli protein atta 5kg</v>
      </c>
      <c r="C345" t="str">
        <f t="array" ref="C345">IF($A345="","",INDEX(Summary!$B:$B,$AH345))</f>
        <v>Atta</v>
      </c>
      <c r="D345" t="str">
        <f t="array" ref="D345">IF($A345="","",INDEX(Summary!$C:$C,$AH345))</f>
        <v>C6</v>
      </c>
      <c r="E345">
        <f t="array" ref="E345">IF($A345="","",INDEX(Summary!$F:$F,$AH345))</f>
        <v>5</v>
      </c>
      <c r="F345" t="str">
        <f t="array" ref="F345">IF($A345="","",INDEX(Summary!$BC:$BC,$AH345)&amp;"")</f>
        <v>P1 – Critical</v>
      </c>
      <c r="G345">
        <f t="shared" si="45"/>
        <v>1</v>
      </c>
      <c r="H345">
        <f t="shared" si="46"/>
        <v>1</v>
      </c>
      <c r="I345" t="str">
        <f t="array" ref="I345">IF($A345="","",IF(IFERROR(INDEX(Summary!$BA:$BA,$AH345),0)&lt;1,"Under 1 day",IF(INDEX(Summary!$BA:$BA,$AH345)&lt;3,"1-3 days",IF(INDEX(Summary!$BA:$BA,$AH345)&lt;7,"3-7 days","7+ days"))))</f>
        <v>3-7 days</v>
      </c>
      <c r="J345" t="str">
        <f t="array" ref="J345">IF($A345="","",IF(IFERROR(INDEX(Summary!$AX:$AX,$AH345),0)&lt;0.25,"0-25%",IF(INDEX(Summary!$AX:$AX,$AH345)&lt;0.5,"25-50%",IF(INDEX(Summary!$AX:$AX,$AH345)&lt;0.75,"50-75%","75-100%"))))</f>
        <v>50-75%</v>
      </c>
      <c r="K345" t="str">
        <f t="array" ref="K345">IF($A345="","",INDEX(Summary!$AY:$AY,$AH345)&amp;"")</f>
        <v>WIP</v>
      </c>
      <c r="L345" s="1">
        <f>IF($A345="","",Summary!$P$2+MOD(ROW()-2,30))</f>
        <v>46240</v>
      </c>
      <c r="M345">
        <f t="shared" si="47"/>
        <v>14</v>
      </c>
      <c r="N345">
        <f t="shared" si="48"/>
        <v>6</v>
      </c>
      <c r="O345" t="str">
        <f t="shared" si="49"/>
        <v>Aug-2026</v>
      </c>
      <c r="P345">
        <f t="shared" ca="1" si="50"/>
        <v>1</v>
      </c>
      <c r="Q345" s="2">
        <f t="array" ref="Q345">IF($A345="",0,IFERROR(INDEX(Summary!$P$3:$AS$67,$AH345-2,$M345),0))</f>
        <v>821</v>
      </c>
      <c r="R345" s="2">
        <f t="array" ref="R345">IF($A345="",0,ROUND(IFERROR(INDEX(Summary!$O:$O,$AH345),0)/30,0))</f>
        <v>277</v>
      </c>
      <c r="S345">
        <f t="shared" si="51"/>
        <v>0</v>
      </c>
      <c r="T345" s="2">
        <f t="array" ref="T345">IF($S345=1,IFERROR(INDEX(Summary!$O:$O,$AH345),0),0)</f>
        <v>0</v>
      </c>
      <c r="U345" s="2">
        <f t="array" ref="U345">IF($S345=1,IFERROR(INDEX(Summary!$AT:$AT,$AH345),0),0)</f>
        <v>0</v>
      </c>
      <c r="V345" s="2">
        <f t="shared" si="52"/>
        <v>0</v>
      </c>
      <c r="W345" s="2">
        <f t="array" ref="W345">IF($S345=1,IFERROR(INDEX(Summary!$AZ:$AZ,$AH345),0),0)</f>
        <v>0</v>
      </c>
      <c r="X345" s="3">
        <f t="array" ref="X345">IF($S345=1,IFERROR(INDEX(Summary!$BA:$BA,$AH345),0),0)</f>
        <v>0</v>
      </c>
      <c r="Y345" s="2">
        <f t="array" ref="Y345">IF($S345=1,IFERROR(INDEX(Summary!$G:$G,$AH345),0),0)</f>
        <v>0</v>
      </c>
      <c r="Z345" s="2">
        <f t="array" ref="Z345">IF($S345=1,IFERROR(INDEX(Summary!$H:$H,$AH345),0),0)</f>
        <v>0</v>
      </c>
      <c r="AA345" s="2">
        <f t="array" ref="AA345">IF($S345=1,IFERROR(INDEX(Summary!$I:$I,$AH345),0),0)</f>
        <v>0</v>
      </c>
      <c r="AB345" s="2">
        <f t="array" ref="AB345">IF($S345=1,IFERROR(INDEX(Summary!$J:$J,$AH345),0),0)</f>
        <v>0</v>
      </c>
      <c r="AC345" s="2">
        <f t="array" ref="AC345">IF($S345=1,IFERROR(INDEX(Summary!$K:$K,$AH345),0),0)</f>
        <v>0</v>
      </c>
      <c r="AD345" s="2">
        <f t="array" ref="AD345">IF($S345=1,IFERROR(INDEX(Summary!$L:$L,$AH345),0),0)</f>
        <v>0</v>
      </c>
      <c r="AE345" s="2">
        <f t="array" ref="AE345">IF($S345=1,IFERROR(INDEX(Summary!$M:$M,$AH345),0),0)</f>
        <v>0</v>
      </c>
      <c r="AF345" s="2">
        <f t="array" ref="AF345">IF($S345=1,IFERROR(INDEX(Summary!$N:$N,$AH345),0),0)</f>
        <v>0</v>
      </c>
      <c r="AG345">
        <f t="array" ref="AG345">IF($A345="","",IFERROR(INDEX(Summary!$BB:$BB,$AH345),0))</f>
        <v>10</v>
      </c>
      <c r="AH345">
        <f t="shared" si="53"/>
        <v>14</v>
      </c>
    </row>
    <row r="346" spans="1:34" hidden="1">
      <c r="A346" t="str">
        <f t="array" ref="A346">IFERROR(INDEX(Summary!$D:$D,$AH346)&amp;"","")</f>
        <v>FG01056</v>
      </c>
      <c r="B346" t="str">
        <f t="array" ref="B346">IF($A346="","",INDEX(Summary!$E:$E,$AH346))</f>
        <v>Khapli protein atta 5kg</v>
      </c>
      <c r="C346" t="str">
        <f t="array" ref="C346">IF($A346="","",INDEX(Summary!$B:$B,$AH346))</f>
        <v>Atta</v>
      </c>
      <c r="D346" t="str">
        <f t="array" ref="D346">IF($A346="","",INDEX(Summary!$C:$C,$AH346))</f>
        <v>C6</v>
      </c>
      <c r="E346">
        <f t="array" ref="E346">IF($A346="","",INDEX(Summary!$F:$F,$AH346))</f>
        <v>5</v>
      </c>
      <c r="F346" t="str">
        <f t="array" ref="F346">IF($A346="","",INDEX(Summary!$BC:$BC,$AH346)&amp;"")</f>
        <v>P1 – Critical</v>
      </c>
      <c r="G346">
        <f t="shared" si="45"/>
        <v>1</v>
      </c>
      <c r="H346">
        <f t="shared" si="46"/>
        <v>1</v>
      </c>
      <c r="I346" t="str">
        <f t="array" ref="I346">IF($A346="","",IF(IFERROR(INDEX(Summary!$BA:$BA,$AH346),0)&lt;1,"Under 1 day",IF(INDEX(Summary!$BA:$BA,$AH346)&lt;3,"1-3 days",IF(INDEX(Summary!$BA:$BA,$AH346)&lt;7,"3-7 days","7+ days"))))</f>
        <v>3-7 days</v>
      </c>
      <c r="J346" t="str">
        <f t="array" ref="J346">IF($A346="","",IF(IFERROR(INDEX(Summary!$AX:$AX,$AH346),0)&lt;0.25,"0-25%",IF(INDEX(Summary!$AX:$AX,$AH346)&lt;0.5,"25-50%",IF(INDEX(Summary!$AX:$AX,$AH346)&lt;0.75,"50-75%","75-100%"))))</f>
        <v>50-75%</v>
      </c>
      <c r="K346" t="str">
        <f t="array" ref="K346">IF($A346="","",INDEX(Summary!$AY:$AY,$AH346)&amp;"")</f>
        <v>WIP</v>
      </c>
      <c r="L346" s="1">
        <f>IF($A346="","",Summary!$P$2+MOD(ROW()-2,30))</f>
        <v>46241</v>
      </c>
      <c r="M346">
        <f t="shared" si="47"/>
        <v>15</v>
      </c>
      <c r="N346">
        <f t="shared" si="48"/>
        <v>7</v>
      </c>
      <c r="O346" t="str">
        <f t="shared" si="49"/>
        <v>Aug-2026</v>
      </c>
      <c r="P346">
        <f t="shared" ca="1" si="50"/>
        <v>1</v>
      </c>
      <c r="Q346" s="2">
        <f t="array" ref="Q346">IF($A346="",0,IFERROR(INDEX(Summary!$P$3:$AS$67,$AH346-2,$M346),0))</f>
        <v>410</v>
      </c>
      <c r="R346" s="2">
        <f t="array" ref="R346">IF($A346="",0,ROUND(IFERROR(INDEX(Summary!$O:$O,$AH346),0)/30,0))</f>
        <v>277</v>
      </c>
      <c r="S346">
        <f t="shared" si="51"/>
        <v>0</v>
      </c>
      <c r="T346" s="2">
        <f t="array" ref="T346">IF($S346=1,IFERROR(INDEX(Summary!$O:$O,$AH346),0),0)</f>
        <v>0</v>
      </c>
      <c r="U346" s="2">
        <f t="array" ref="U346">IF($S346=1,IFERROR(INDEX(Summary!$AT:$AT,$AH346),0),0)</f>
        <v>0</v>
      </c>
      <c r="V346" s="2">
        <f t="shared" si="52"/>
        <v>0</v>
      </c>
      <c r="W346" s="2">
        <f t="array" ref="W346">IF($S346=1,IFERROR(INDEX(Summary!$AZ:$AZ,$AH346),0),0)</f>
        <v>0</v>
      </c>
      <c r="X346" s="3">
        <f t="array" ref="X346">IF($S346=1,IFERROR(INDEX(Summary!$BA:$BA,$AH346),0),0)</f>
        <v>0</v>
      </c>
      <c r="Y346" s="2">
        <f t="array" ref="Y346">IF($S346=1,IFERROR(INDEX(Summary!$G:$G,$AH346),0),0)</f>
        <v>0</v>
      </c>
      <c r="Z346" s="2">
        <f t="array" ref="Z346">IF($S346=1,IFERROR(INDEX(Summary!$H:$H,$AH346),0),0)</f>
        <v>0</v>
      </c>
      <c r="AA346" s="2">
        <f t="array" ref="AA346">IF($S346=1,IFERROR(INDEX(Summary!$I:$I,$AH346),0),0)</f>
        <v>0</v>
      </c>
      <c r="AB346" s="2">
        <f t="array" ref="AB346">IF($S346=1,IFERROR(INDEX(Summary!$J:$J,$AH346),0),0)</f>
        <v>0</v>
      </c>
      <c r="AC346" s="2">
        <f t="array" ref="AC346">IF($S346=1,IFERROR(INDEX(Summary!$K:$K,$AH346),0),0)</f>
        <v>0</v>
      </c>
      <c r="AD346" s="2">
        <f t="array" ref="AD346">IF($S346=1,IFERROR(INDEX(Summary!$L:$L,$AH346),0),0)</f>
        <v>0</v>
      </c>
      <c r="AE346" s="2">
        <f t="array" ref="AE346">IF($S346=1,IFERROR(INDEX(Summary!$M:$M,$AH346),0),0)</f>
        <v>0</v>
      </c>
      <c r="AF346" s="2">
        <f t="array" ref="AF346">IF($S346=1,IFERROR(INDEX(Summary!$N:$N,$AH346),0),0)</f>
        <v>0</v>
      </c>
      <c r="AG346">
        <f t="array" ref="AG346">IF($A346="","",IFERROR(INDEX(Summary!$BB:$BB,$AH346),0))</f>
        <v>10</v>
      </c>
      <c r="AH346">
        <f t="shared" si="53"/>
        <v>14</v>
      </c>
    </row>
    <row r="347" spans="1:34" hidden="1">
      <c r="A347" t="str">
        <f t="array" ref="A347">IFERROR(INDEX(Summary!$D:$D,$AH347)&amp;"","")</f>
        <v>FG01056</v>
      </c>
      <c r="B347" t="str">
        <f t="array" ref="B347">IF($A347="","",INDEX(Summary!$E:$E,$AH347))</f>
        <v>Khapli protein atta 5kg</v>
      </c>
      <c r="C347" t="str">
        <f t="array" ref="C347">IF($A347="","",INDEX(Summary!$B:$B,$AH347))</f>
        <v>Atta</v>
      </c>
      <c r="D347" t="str">
        <f t="array" ref="D347">IF($A347="","",INDEX(Summary!$C:$C,$AH347))</f>
        <v>C6</v>
      </c>
      <c r="E347">
        <f t="array" ref="E347">IF($A347="","",INDEX(Summary!$F:$F,$AH347))</f>
        <v>5</v>
      </c>
      <c r="F347" t="str">
        <f t="array" ref="F347">IF($A347="","",INDEX(Summary!$BC:$BC,$AH347)&amp;"")</f>
        <v>P1 – Critical</v>
      </c>
      <c r="G347">
        <f t="shared" si="45"/>
        <v>1</v>
      </c>
      <c r="H347">
        <f t="shared" si="46"/>
        <v>1</v>
      </c>
      <c r="I347" t="str">
        <f t="array" ref="I347">IF($A347="","",IF(IFERROR(INDEX(Summary!$BA:$BA,$AH347),0)&lt;1,"Under 1 day",IF(INDEX(Summary!$BA:$BA,$AH347)&lt;3,"1-3 days",IF(INDEX(Summary!$BA:$BA,$AH347)&lt;7,"3-7 days","7+ days"))))</f>
        <v>3-7 days</v>
      </c>
      <c r="J347" t="str">
        <f t="array" ref="J347">IF($A347="","",IF(IFERROR(INDEX(Summary!$AX:$AX,$AH347),0)&lt;0.25,"0-25%",IF(INDEX(Summary!$AX:$AX,$AH347)&lt;0.5,"25-50%",IF(INDEX(Summary!$AX:$AX,$AH347)&lt;0.75,"50-75%","75-100%"))))</f>
        <v>50-75%</v>
      </c>
      <c r="K347" t="str">
        <f t="array" ref="K347">IF($A347="","",INDEX(Summary!$AY:$AY,$AH347)&amp;"")</f>
        <v>WIP</v>
      </c>
      <c r="L347" s="1">
        <f>IF($A347="","",Summary!$P$2+MOD(ROW()-2,30))</f>
        <v>46242</v>
      </c>
      <c r="M347">
        <f t="shared" si="47"/>
        <v>16</v>
      </c>
      <c r="N347">
        <f t="shared" si="48"/>
        <v>8</v>
      </c>
      <c r="O347" t="str">
        <f t="shared" si="49"/>
        <v>Aug-2026</v>
      </c>
      <c r="P347">
        <f t="shared" ca="1" si="50"/>
        <v>1</v>
      </c>
      <c r="Q347" s="2">
        <f t="array" ref="Q347">IF($A347="",0,IFERROR(INDEX(Summary!$P$3:$AS$67,$AH347-2,$M347),0))</f>
        <v>0</v>
      </c>
      <c r="R347" s="2">
        <f t="array" ref="R347">IF($A347="",0,ROUND(IFERROR(INDEX(Summary!$O:$O,$AH347),0)/30,0))</f>
        <v>277</v>
      </c>
      <c r="S347">
        <f t="shared" si="51"/>
        <v>0</v>
      </c>
      <c r="T347" s="2">
        <f t="array" ref="T347">IF($S347=1,IFERROR(INDEX(Summary!$O:$O,$AH347),0),0)</f>
        <v>0</v>
      </c>
      <c r="U347" s="2">
        <f t="array" ref="U347">IF($S347=1,IFERROR(INDEX(Summary!$AT:$AT,$AH347),0),0)</f>
        <v>0</v>
      </c>
      <c r="V347" s="2">
        <f t="shared" si="52"/>
        <v>0</v>
      </c>
      <c r="W347" s="2">
        <f t="array" ref="W347">IF($S347=1,IFERROR(INDEX(Summary!$AZ:$AZ,$AH347),0),0)</f>
        <v>0</v>
      </c>
      <c r="X347" s="3">
        <f t="array" ref="X347">IF($S347=1,IFERROR(INDEX(Summary!$BA:$BA,$AH347),0),0)</f>
        <v>0</v>
      </c>
      <c r="Y347" s="2">
        <f t="array" ref="Y347">IF($S347=1,IFERROR(INDEX(Summary!$G:$G,$AH347),0),0)</f>
        <v>0</v>
      </c>
      <c r="Z347" s="2">
        <f t="array" ref="Z347">IF($S347=1,IFERROR(INDEX(Summary!$H:$H,$AH347),0),0)</f>
        <v>0</v>
      </c>
      <c r="AA347" s="2">
        <f t="array" ref="AA347">IF($S347=1,IFERROR(INDEX(Summary!$I:$I,$AH347),0),0)</f>
        <v>0</v>
      </c>
      <c r="AB347" s="2">
        <f t="array" ref="AB347">IF($S347=1,IFERROR(INDEX(Summary!$J:$J,$AH347),0),0)</f>
        <v>0</v>
      </c>
      <c r="AC347" s="2">
        <f t="array" ref="AC347">IF($S347=1,IFERROR(INDEX(Summary!$K:$K,$AH347),0),0)</f>
        <v>0</v>
      </c>
      <c r="AD347" s="2">
        <f t="array" ref="AD347">IF($S347=1,IFERROR(INDEX(Summary!$L:$L,$AH347),0),0)</f>
        <v>0</v>
      </c>
      <c r="AE347" s="2">
        <f t="array" ref="AE347">IF($S347=1,IFERROR(INDEX(Summary!$M:$M,$AH347),0),0)</f>
        <v>0</v>
      </c>
      <c r="AF347" s="2">
        <f t="array" ref="AF347">IF($S347=1,IFERROR(INDEX(Summary!$N:$N,$AH347),0),0)</f>
        <v>0</v>
      </c>
      <c r="AG347">
        <f t="array" ref="AG347">IF($A347="","",IFERROR(INDEX(Summary!$BB:$BB,$AH347),0))</f>
        <v>10</v>
      </c>
      <c r="AH347">
        <f t="shared" si="53"/>
        <v>14</v>
      </c>
    </row>
    <row r="348" spans="1:34" hidden="1">
      <c r="A348" t="str">
        <f t="array" ref="A348">IFERROR(INDEX(Summary!$D:$D,$AH348)&amp;"","")</f>
        <v>FG01056</v>
      </c>
      <c r="B348" t="str">
        <f t="array" ref="B348">IF($A348="","",INDEX(Summary!$E:$E,$AH348))</f>
        <v>Khapli protein atta 5kg</v>
      </c>
      <c r="C348" t="str">
        <f t="array" ref="C348">IF($A348="","",INDEX(Summary!$B:$B,$AH348))</f>
        <v>Atta</v>
      </c>
      <c r="D348" t="str">
        <f t="array" ref="D348">IF($A348="","",INDEX(Summary!$C:$C,$AH348))</f>
        <v>C6</v>
      </c>
      <c r="E348">
        <f t="array" ref="E348">IF($A348="","",INDEX(Summary!$F:$F,$AH348))</f>
        <v>5</v>
      </c>
      <c r="F348" t="str">
        <f t="array" ref="F348">IF($A348="","",INDEX(Summary!$BC:$BC,$AH348)&amp;"")</f>
        <v>P1 – Critical</v>
      </c>
      <c r="G348">
        <f t="shared" si="45"/>
        <v>1</v>
      </c>
      <c r="H348">
        <f t="shared" si="46"/>
        <v>1</v>
      </c>
      <c r="I348" t="str">
        <f t="array" ref="I348">IF($A348="","",IF(IFERROR(INDEX(Summary!$BA:$BA,$AH348),0)&lt;1,"Under 1 day",IF(INDEX(Summary!$BA:$BA,$AH348)&lt;3,"1-3 days",IF(INDEX(Summary!$BA:$BA,$AH348)&lt;7,"3-7 days","7+ days"))))</f>
        <v>3-7 days</v>
      </c>
      <c r="J348" t="str">
        <f t="array" ref="J348">IF($A348="","",IF(IFERROR(INDEX(Summary!$AX:$AX,$AH348),0)&lt;0.25,"0-25%",IF(INDEX(Summary!$AX:$AX,$AH348)&lt;0.5,"25-50%",IF(INDEX(Summary!$AX:$AX,$AH348)&lt;0.75,"50-75%","75-100%"))))</f>
        <v>50-75%</v>
      </c>
      <c r="K348" t="str">
        <f t="array" ref="K348">IF($A348="","",INDEX(Summary!$AY:$AY,$AH348)&amp;"")</f>
        <v>WIP</v>
      </c>
      <c r="L348" s="1">
        <f>IF($A348="","",Summary!$P$2+MOD(ROW()-2,30))</f>
        <v>46243</v>
      </c>
      <c r="M348">
        <f t="shared" si="47"/>
        <v>17</v>
      </c>
      <c r="N348">
        <f t="shared" si="48"/>
        <v>9</v>
      </c>
      <c r="O348" t="str">
        <f t="shared" si="49"/>
        <v>Aug-2026</v>
      </c>
      <c r="P348">
        <f t="shared" ca="1" si="50"/>
        <v>1</v>
      </c>
      <c r="Q348" s="2">
        <f t="array" ref="Q348">IF($A348="",0,IFERROR(INDEX(Summary!$P$3:$AS$67,$AH348-2,$M348),0))</f>
        <v>0</v>
      </c>
      <c r="R348" s="2">
        <f t="array" ref="R348">IF($A348="",0,ROUND(IFERROR(INDEX(Summary!$O:$O,$AH348),0)/30,0))</f>
        <v>277</v>
      </c>
      <c r="S348">
        <f t="shared" si="51"/>
        <v>0</v>
      </c>
      <c r="T348" s="2">
        <f t="array" ref="T348">IF($S348=1,IFERROR(INDEX(Summary!$O:$O,$AH348),0),0)</f>
        <v>0</v>
      </c>
      <c r="U348" s="2">
        <f t="array" ref="U348">IF($S348=1,IFERROR(INDEX(Summary!$AT:$AT,$AH348),0),0)</f>
        <v>0</v>
      </c>
      <c r="V348" s="2">
        <f t="shared" si="52"/>
        <v>0</v>
      </c>
      <c r="W348" s="2">
        <f t="array" ref="W348">IF($S348=1,IFERROR(INDEX(Summary!$AZ:$AZ,$AH348),0),0)</f>
        <v>0</v>
      </c>
      <c r="X348" s="3">
        <f t="array" ref="X348">IF($S348=1,IFERROR(INDEX(Summary!$BA:$BA,$AH348),0),0)</f>
        <v>0</v>
      </c>
      <c r="Y348" s="2">
        <f t="array" ref="Y348">IF($S348=1,IFERROR(INDEX(Summary!$G:$G,$AH348),0),0)</f>
        <v>0</v>
      </c>
      <c r="Z348" s="2">
        <f t="array" ref="Z348">IF($S348=1,IFERROR(INDEX(Summary!$H:$H,$AH348),0),0)</f>
        <v>0</v>
      </c>
      <c r="AA348" s="2">
        <f t="array" ref="AA348">IF($S348=1,IFERROR(INDEX(Summary!$I:$I,$AH348),0),0)</f>
        <v>0</v>
      </c>
      <c r="AB348" s="2">
        <f t="array" ref="AB348">IF($S348=1,IFERROR(INDEX(Summary!$J:$J,$AH348),0),0)</f>
        <v>0</v>
      </c>
      <c r="AC348" s="2">
        <f t="array" ref="AC348">IF($S348=1,IFERROR(INDEX(Summary!$K:$K,$AH348),0),0)</f>
        <v>0</v>
      </c>
      <c r="AD348" s="2">
        <f t="array" ref="AD348">IF($S348=1,IFERROR(INDEX(Summary!$L:$L,$AH348),0),0)</f>
        <v>0</v>
      </c>
      <c r="AE348" s="2">
        <f t="array" ref="AE348">IF($S348=1,IFERROR(INDEX(Summary!$M:$M,$AH348),0),0)</f>
        <v>0</v>
      </c>
      <c r="AF348" s="2">
        <f t="array" ref="AF348">IF($S348=1,IFERROR(INDEX(Summary!$N:$N,$AH348),0),0)</f>
        <v>0</v>
      </c>
      <c r="AG348">
        <f t="array" ref="AG348">IF($A348="","",IFERROR(INDEX(Summary!$BB:$BB,$AH348),0))</f>
        <v>10</v>
      </c>
      <c r="AH348">
        <f t="shared" si="53"/>
        <v>14</v>
      </c>
    </row>
    <row r="349" spans="1:34" hidden="1">
      <c r="A349" t="str">
        <f t="array" ref="A349">IFERROR(INDEX(Summary!$D:$D,$AH349)&amp;"","")</f>
        <v>FG01056</v>
      </c>
      <c r="B349" t="str">
        <f t="array" ref="B349">IF($A349="","",INDEX(Summary!$E:$E,$AH349))</f>
        <v>Khapli protein atta 5kg</v>
      </c>
      <c r="C349" t="str">
        <f t="array" ref="C349">IF($A349="","",INDEX(Summary!$B:$B,$AH349))</f>
        <v>Atta</v>
      </c>
      <c r="D349" t="str">
        <f t="array" ref="D349">IF($A349="","",INDEX(Summary!$C:$C,$AH349))</f>
        <v>C6</v>
      </c>
      <c r="E349">
        <f t="array" ref="E349">IF($A349="","",INDEX(Summary!$F:$F,$AH349))</f>
        <v>5</v>
      </c>
      <c r="F349" t="str">
        <f t="array" ref="F349">IF($A349="","",INDEX(Summary!$BC:$BC,$AH349)&amp;"")</f>
        <v>P1 – Critical</v>
      </c>
      <c r="G349">
        <f t="shared" si="45"/>
        <v>1</v>
      </c>
      <c r="H349">
        <f t="shared" si="46"/>
        <v>1</v>
      </c>
      <c r="I349" t="str">
        <f t="array" ref="I349">IF($A349="","",IF(IFERROR(INDEX(Summary!$BA:$BA,$AH349),0)&lt;1,"Under 1 day",IF(INDEX(Summary!$BA:$BA,$AH349)&lt;3,"1-3 days",IF(INDEX(Summary!$BA:$BA,$AH349)&lt;7,"3-7 days","7+ days"))))</f>
        <v>3-7 days</v>
      </c>
      <c r="J349" t="str">
        <f t="array" ref="J349">IF($A349="","",IF(IFERROR(INDEX(Summary!$AX:$AX,$AH349),0)&lt;0.25,"0-25%",IF(INDEX(Summary!$AX:$AX,$AH349)&lt;0.5,"25-50%",IF(INDEX(Summary!$AX:$AX,$AH349)&lt;0.75,"50-75%","75-100%"))))</f>
        <v>50-75%</v>
      </c>
      <c r="K349" t="str">
        <f t="array" ref="K349">IF($A349="","",INDEX(Summary!$AY:$AY,$AH349)&amp;"")</f>
        <v>WIP</v>
      </c>
      <c r="L349" s="1">
        <f>IF($A349="","",Summary!$P$2+MOD(ROW()-2,30))</f>
        <v>46244</v>
      </c>
      <c r="M349">
        <f t="shared" si="47"/>
        <v>18</v>
      </c>
      <c r="N349">
        <f t="shared" si="48"/>
        <v>10</v>
      </c>
      <c r="O349" t="str">
        <f t="shared" si="49"/>
        <v>Aug-2026</v>
      </c>
      <c r="P349">
        <f t="shared" ca="1" si="50"/>
        <v>1</v>
      </c>
      <c r="Q349" s="2">
        <f t="array" ref="Q349">IF($A349="",0,IFERROR(INDEX(Summary!$P$3:$AS$67,$AH349-2,$M349),0))</f>
        <v>0</v>
      </c>
      <c r="R349" s="2">
        <f t="array" ref="R349">IF($A349="",0,ROUND(IFERROR(INDEX(Summary!$O:$O,$AH349),0)/30,0))</f>
        <v>277</v>
      </c>
      <c r="S349">
        <f t="shared" si="51"/>
        <v>0</v>
      </c>
      <c r="T349" s="2">
        <f t="array" ref="T349">IF($S349=1,IFERROR(INDEX(Summary!$O:$O,$AH349),0),0)</f>
        <v>0</v>
      </c>
      <c r="U349" s="2">
        <f t="array" ref="U349">IF($S349=1,IFERROR(INDEX(Summary!$AT:$AT,$AH349),0),0)</f>
        <v>0</v>
      </c>
      <c r="V349" s="2">
        <f t="shared" si="52"/>
        <v>0</v>
      </c>
      <c r="W349" s="2">
        <f t="array" ref="W349">IF($S349=1,IFERROR(INDEX(Summary!$AZ:$AZ,$AH349),0),0)</f>
        <v>0</v>
      </c>
      <c r="X349" s="3">
        <f t="array" ref="X349">IF($S349=1,IFERROR(INDEX(Summary!$BA:$BA,$AH349),0),0)</f>
        <v>0</v>
      </c>
      <c r="Y349" s="2">
        <f t="array" ref="Y349">IF($S349=1,IFERROR(INDEX(Summary!$G:$G,$AH349),0),0)</f>
        <v>0</v>
      </c>
      <c r="Z349" s="2">
        <f t="array" ref="Z349">IF($S349=1,IFERROR(INDEX(Summary!$H:$H,$AH349),0),0)</f>
        <v>0</v>
      </c>
      <c r="AA349" s="2">
        <f t="array" ref="AA349">IF($S349=1,IFERROR(INDEX(Summary!$I:$I,$AH349),0),0)</f>
        <v>0</v>
      </c>
      <c r="AB349" s="2">
        <f t="array" ref="AB349">IF($S349=1,IFERROR(INDEX(Summary!$J:$J,$AH349),0),0)</f>
        <v>0</v>
      </c>
      <c r="AC349" s="2">
        <f t="array" ref="AC349">IF($S349=1,IFERROR(INDEX(Summary!$K:$K,$AH349),0),0)</f>
        <v>0</v>
      </c>
      <c r="AD349" s="2">
        <f t="array" ref="AD349">IF($S349=1,IFERROR(INDEX(Summary!$L:$L,$AH349),0),0)</f>
        <v>0</v>
      </c>
      <c r="AE349" s="2">
        <f t="array" ref="AE349">IF($S349=1,IFERROR(INDEX(Summary!$M:$M,$AH349),0),0)</f>
        <v>0</v>
      </c>
      <c r="AF349" s="2">
        <f t="array" ref="AF349">IF($S349=1,IFERROR(INDEX(Summary!$N:$N,$AH349),0),0)</f>
        <v>0</v>
      </c>
      <c r="AG349">
        <f t="array" ref="AG349">IF($A349="","",IFERROR(INDEX(Summary!$BB:$BB,$AH349),0))</f>
        <v>10</v>
      </c>
      <c r="AH349">
        <f t="shared" si="53"/>
        <v>14</v>
      </c>
    </row>
    <row r="350" spans="1:34" hidden="1">
      <c r="A350" t="str">
        <f t="array" ref="A350">IFERROR(INDEX(Summary!$D:$D,$AH350)&amp;"","")</f>
        <v>FG01056</v>
      </c>
      <c r="B350" t="str">
        <f t="array" ref="B350">IF($A350="","",INDEX(Summary!$E:$E,$AH350))</f>
        <v>Khapli protein atta 5kg</v>
      </c>
      <c r="C350" t="str">
        <f t="array" ref="C350">IF($A350="","",INDEX(Summary!$B:$B,$AH350))</f>
        <v>Atta</v>
      </c>
      <c r="D350" t="str">
        <f t="array" ref="D350">IF($A350="","",INDEX(Summary!$C:$C,$AH350))</f>
        <v>C6</v>
      </c>
      <c r="E350">
        <f t="array" ref="E350">IF($A350="","",INDEX(Summary!$F:$F,$AH350))</f>
        <v>5</v>
      </c>
      <c r="F350" t="str">
        <f t="array" ref="F350">IF($A350="","",INDEX(Summary!$BC:$BC,$AH350)&amp;"")</f>
        <v>P1 – Critical</v>
      </c>
      <c r="G350">
        <f t="shared" si="45"/>
        <v>1</v>
      </c>
      <c r="H350">
        <f t="shared" si="46"/>
        <v>1</v>
      </c>
      <c r="I350" t="str">
        <f t="array" ref="I350">IF($A350="","",IF(IFERROR(INDEX(Summary!$BA:$BA,$AH350),0)&lt;1,"Under 1 day",IF(INDEX(Summary!$BA:$BA,$AH350)&lt;3,"1-3 days",IF(INDEX(Summary!$BA:$BA,$AH350)&lt;7,"3-7 days","7+ days"))))</f>
        <v>3-7 days</v>
      </c>
      <c r="J350" t="str">
        <f t="array" ref="J350">IF($A350="","",IF(IFERROR(INDEX(Summary!$AX:$AX,$AH350),0)&lt;0.25,"0-25%",IF(INDEX(Summary!$AX:$AX,$AH350)&lt;0.5,"25-50%",IF(INDEX(Summary!$AX:$AX,$AH350)&lt;0.75,"50-75%","75-100%"))))</f>
        <v>50-75%</v>
      </c>
      <c r="K350" t="str">
        <f t="array" ref="K350">IF($A350="","",INDEX(Summary!$AY:$AY,$AH350)&amp;"")</f>
        <v>WIP</v>
      </c>
      <c r="L350" s="1">
        <f>IF($A350="","",Summary!$P$2+MOD(ROW()-2,30))</f>
        <v>46245</v>
      </c>
      <c r="M350">
        <f t="shared" si="47"/>
        <v>19</v>
      </c>
      <c r="N350">
        <f t="shared" si="48"/>
        <v>11</v>
      </c>
      <c r="O350" t="str">
        <f t="shared" si="49"/>
        <v>Aug-2026</v>
      </c>
      <c r="P350">
        <f t="shared" ca="1" si="50"/>
        <v>1</v>
      </c>
      <c r="Q350" s="2">
        <f t="array" ref="Q350">IF($A350="",0,IFERROR(INDEX(Summary!$P$3:$AS$67,$AH350-2,$M350),0))</f>
        <v>1469</v>
      </c>
      <c r="R350" s="2">
        <f t="array" ref="R350">IF($A350="",0,ROUND(IFERROR(INDEX(Summary!$O:$O,$AH350),0)/30,0))</f>
        <v>277</v>
      </c>
      <c r="S350">
        <f t="shared" si="51"/>
        <v>0</v>
      </c>
      <c r="T350" s="2">
        <f t="array" ref="T350">IF($S350=1,IFERROR(INDEX(Summary!$O:$O,$AH350),0),0)</f>
        <v>0</v>
      </c>
      <c r="U350" s="2">
        <f t="array" ref="U350">IF($S350=1,IFERROR(INDEX(Summary!$AT:$AT,$AH350),0),0)</f>
        <v>0</v>
      </c>
      <c r="V350" s="2">
        <f t="shared" si="52"/>
        <v>0</v>
      </c>
      <c r="W350" s="2">
        <f t="array" ref="W350">IF($S350=1,IFERROR(INDEX(Summary!$AZ:$AZ,$AH350),0),0)</f>
        <v>0</v>
      </c>
      <c r="X350" s="3">
        <f t="array" ref="X350">IF($S350=1,IFERROR(INDEX(Summary!$BA:$BA,$AH350),0),0)</f>
        <v>0</v>
      </c>
      <c r="Y350" s="2">
        <f t="array" ref="Y350">IF($S350=1,IFERROR(INDEX(Summary!$G:$G,$AH350),0),0)</f>
        <v>0</v>
      </c>
      <c r="Z350" s="2">
        <f t="array" ref="Z350">IF($S350=1,IFERROR(INDEX(Summary!$H:$H,$AH350),0),0)</f>
        <v>0</v>
      </c>
      <c r="AA350" s="2">
        <f t="array" ref="AA350">IF($S350=1,IFERROR(INDEX(Summary!$I:$I,$AH350),0),0)</f>
        <v>0</v>
      </c>
      <c r="AB350" s="2">
        <f t="array" ref="AB350">IF($S350=1,IFERROR(INDEX(Summary!$J:$J,$AH350),0),0)</f>
        <v>0</v>
      </c>
      <c r="AC350" s="2">
        <f t="array" ref="AC350">IF($S350=1,IFERROR(INDEX(Summary!$K:$K,$AH350),0),0)</f>
        <v>0</v>
      </c>
      <c r="AD350" s="2">
        <f t="array" ref="AD350">IF($S350=1,IFERROR(INDEX(Summary!$L:$L,$AH350),0),0)</f>
        <v>0</v>
      </c>
      <c r="AE350" s="2">
        <f t="array" ref="AE350">IF($S350=1,IFERROR(INDEX(Summary!$M:$M,$AH350),0),0)</f>
        <v>0</v>
      </c>
      <c r="AF350" s="2">
        <f t="array" ref="AF350">IF($S350=1,IFERROR(INDEX(Summary!$N:$N,$AH350),0),0)</f>
        <v>0</v>
      </c>
      <c r="AG350">
        <f t="array" ref="AG350">IF($A350="","",IFERROR(INDEX(Summary!$BB:$BB,$AH350),0))</f>
        <v>10</v>
      </c>
      <c r="AH350">
        <f t="shared" si="53"/>
        <v>14</v>
      </c>
    </row>
    <row r="351" spans="1:34" hidden="1">
      <c r="A351" t="str">
        <f t="array" ref="A351">IFERROR(INDEX(Summary!$D:$D,$AH351)&amp;"","")</f>
        <v>FG01056</v>
      </c>
      <c r="B351" t="str">
        <f t="array" ref="B351">IF($A351="","",INDEX(Summary!$E:$E,$AH351))</f>
        <v>Khapli protein atta 5kg</v>
      </c>
      <c r="C351" t="str">
        <f t="array" ref="C351">IF($A351="","",INDEX(Summary!$B:$B,$AH351))</f>
        <v>Atta</v>
      </c>
      <c r="D351" t="str">
        <f t="array" ref="D351">IF($A351="","",INDEX(Summary!$C:$C,$AH351))</f>
        <v>C6</v>
      </c>
      <c r="E351">
        <f t="array" ref="E351">IF($A351="","",INDEX(Summary!$F:$F,$AH351))</f>
        <v>5</v>
      </c>
      <c r="F351" t="str">
        <f t="array" ref="F351">IF($A351="","",INDEX(Summary!$BC:$BC,$AH351)&amp;"")</f>
        <v>P1 – Critical</v>
      </c>
      <c r="G351">
        <f t="shared" si="45"/>
        <v>1</v>
      </c>
      <c r="H351">
        <f t="shared" si="46"/>
        <v>1</v>
      </c>
      <c r="I351" t="str">
        <f t="array" ref="I351">IF($A351="","",IF(IFERROR(INDEX(Summary!$BA:$BA,$AH351),0)&lt;1,"Under 1 day",IF(INDEX(Summary!$BA:$BA,$AH351)&lt;3,"1-3 days",IF(INDEX(Summary!$BA:$BA,$AH351)&lt;7,"3-7 days","7+ days"))))</f>
        <v>3-7 days</v>
      </c>
      <c r="J351" t="str">
        <f t="array" ref="J351">IF($A351="","",IF(IFERROR(INDEX(Summary!$AX:$AX,$AH351),0)&lt;0.25,"0-25%",IF(INDEX(Summary!$AX:$AX,$AH351)&lt;0.5,"25-50%",IF(INDEX(Summary!$AX:$AX,$AH351)&lt;0.75,"50-75%","75-100%"))))</f>
        <v>50-75%</v>
      </c>
      <c r="K351" t="str">
        <f t="array" ref="K351">IF($A351="","",INDEX(Summary!$AY:$AY,$AH351)&amp;"")</f>
        <v>WIP</v>
      </c>
      <c r="L351" s="1">
        <f>IF($A351="","",Summary!$P$2+MOD(ROW()-2,30))</f>
        <v>46246</v>
      </c>
      <c r="M351">
        <f t="shared" si="47"/>
        <v>20</v>
      </c>
      <c r="N351">
        <f t="shared" si="48"/>
        <v>12</v>
      </c>
      <c r="O351" t="str">
        <f t="shared" si="49"/>
        <v>Aug-2026</v>
      </c>
      <c r="P351">
        <f t="shared" ca="1" si="50"/>
        <v>1</v>
      </c>
      <c r="Q351" s="2">
        <f t="array" ref="Q351">IF($A351="",0,IFERROR(INDEX(Summary!$P$3:$AS$67,$AH351-2,$M351),0))</f>
        <v>0</v>
      </c>
      <c r="R351" s="2">
        <f t="array" ref="R351">IF($A351="",0,ROUND(IFERROR(INDEX(Summary!$O:$O,$AH351),0)/30,0))</f>
        <v>277</v>
      </c>
      <c r="S351">
        <f t="shared" si="51"/>
        <v>0</v>
      </c>
      <c r="T351" s="2">
        <f t="array" ref="T351">IF($S351=1,IFERROR(INDEX(Summary!$O:$O,$AH351),0),0)</f>
        <v>0</v>
      </c>
      <c r="U351" s="2">
        <f t="array" ref="U351">IF($S351=1,IFERROR(INDEX(Summary!$AT:$AT,$AH351),0),0)</f>
        <v>0</v>
      </c>
      <c r="V351" s="2">
        <f t="shared" si="52"/>
        <v>0</v>
      </c>
      <c r="W351" s="2">
        <f t="array" ref="W351">IF($S351=1,IFERROR(INDEX(Summary!$AZ:$AZ,$AH351),0),0)</f>
        <v>0</v>
      </c>
      <c r="X351" s="3">
        <f t="array" ref="X351">IF($S351=1,IFERROR(INDEX(Summary!$BA:$BA,$AH351),0),0)</f>
        <v>0</v>
      </c>
      <c r="Y351" s="2">
        <f t="array" ref="Y351">IF($S351=1,IFERROR(INDEX(Summary!$G:$G,$AH351),0),0)</f>
        <v>0</v>
      </c>
      <c r="Z351" s="2">
        <f t="array" ref="Z351">IF($S351=1,IFERROR(INDEX(Summary!$H:$H,$AH351),0),0)</f>
        <v>0</v>
      </c>
      <c r="AA351" s="2">
        <f t="array" ref="AA351">IF($S351=1,IFERROR(INDEX(Summary!$I:$I,$AH351),0),0)</f>
        <v>0</v>
      </c>
      <c r="AB351" s="2">
        <f t="array" ref="AB351">IF($S351=1,IFERROR(INDEX(Summary!$J:$J,$AH351),0),0)</f>
        <v>0</v>
      </c>
      <c r="AC351" s="2">
        <f t="array" ref="AC351">IF($S351=1,IFERROR(INDEX(Summary!$K:$K,$AH351),0),0)</f>
        <v>0</v>
      </c>
      <c r="AD351" s="2">
        <f t="array" ref="AD351">IF($S351=1,IFERROR(INDEX(Summary!$L:$L,$AH351),0),0)</f>
        <v>0</v>
      </c>
      <c r="AE351" s="2">
        <f t="array" ref="AE351">IF($S351=1,IFERROR(INDEX(Summary!$M:$M,$AH351),0),0)</f>
        <v>0</v>
      </c>
      <c r="AF351" s="2">
        <f t="array" ref="AF351">IF($S351=1,IFERROR(INDEX(Summary!$N:$N,$AH351),0),0)</f>
        <v>0</v>
      </c>
      <c r="AG351">
        <f t="array" ref="AG351">IF($A351="","",IFERROR(INDEX(Summary!$BB:$BB,$AH351),0))</f>
        <v>10</v>
      </c>
      <c r="AH351">
        <f t="shared" si="53"/>
        <v>14</v>
      </c>
    </row>
    <row r="352" spans="1:34" hidden="1">
      <c r="A352" t="str">
        <f t="array" ref="A352">IFERROR(INDEX(Summary!$D:$D,$AH352)&amp;"","")</f>
        <v>FG01056</v>
      </c>
      <c r="B352" t="str">
        <f t="array" ref="B352">IF($A352="","",INDEX(Summary!$E:$E,$AH352))</f>
        <v>Khapli protein atta 5kg</v>
      </c>
      <c r="C352" t="str">
        <f t="array" ref="C352">IF($A352="","",INDEX(Summary!$B:$B,$AH352))</f>
        <v>Atta</v>
      </c>
      <c r="D352" t="str">
        <f t="array" ref="D352">IF($A352="","",INDEX(Summary!$C:$C,$AH352))</f>
        <v>C6</v>
      </c>
      <c r="E352">
        <f t="array" ref="E352">IF($A352="","",INDEX(Summary!$F:$F,$AH352))</f>
        <v>5</v>
      </c>
      <c r="F352" t="str">
        <f t="array" ref="F352">IF($A352="","",INDEX(Summary!$BC:$BC,$AH352)&amp;"")</f>
        <v>P1 – Critical</v>
      </c>
      <c r="G352">
        <f t="shared" si="45"/>
        <v>1</v>
      </c>
      <c r="H352">
        <f t="shared" si="46"/>
        <v>1</v>
      </c>
      <c r="I352" t="str">
        <f t="array" ref="I352">IF($A352="","",IF(IFERROR(INDEX(Summary!$BA:$BA,$AH352),0)&lt;1,"Under 1 day",IF(INDEX(Summary!$BA:$BA,$AH352)&lt;3,"1-3 days",IF(INDEX(Summary!$BA:$BA,$AH352)&lt;7,"3-7 days","7+ days"))))</f>
        <v>3-7 days</v>
      </c>
      <c r="J352" t="str">
        <f t="array" ref="J352">IF($A352="","",IF(IFERROR(INDEX(Summary!$AX:$AX,$AH352),0)&lt;0.25,"0-25%",IF(INDEX(Summary!$AX:$AX,$AH352)&lt;0.5,"25-50%",IF(INDEX(Summary!$AX:$AX,$AH352)&lt;0.75,"50-75%","75-100%"))))</f>
        <v>50-75%</v>
      </c>
      <c r="K352" t="str">
        <f t="array" ref="K352">IF($A352="","",INDEX(Summary!$AY:$AY,$AH352)&amp;"")</f>
        <v>WIP</v>
      </c>
      <c r="L352" s="1">
        <f>IF($A352="","",Summary!$P$2+MOD(ROW()-2,30))</f>
        <v>46247</v>
      </c>
      <c r="M352">
        <f t="shared" si="47"/>
        <v>21</v>
      </c>
      <c r="N352">
        <f t="shared" si="48"/>
        <v>13</v>
      </c>
      <c r="O352" t="str">
        <f t="shared" si="49"/>
        <v>Aug-2026</v>
      </c>
      <c r="P352">
        <f t="shared" ca="1" si="50"/>
        <v>1</v>
      </c>
      <c r="Q352" s="2">
        <f t="array" ref="Q352">IF($A352="",0,IFERROR(INDEX(Summary!$P$3:$AS$67,$AH352-2,$M352),0))</f>
        <v>0</v>
      </c>
      <c r="R352" s="2">
        <f t="array" ref="R352">IF($A352="",0,ROUND(IFERROR(INDEX(Summary!$O:$O,$AH352),0)/30,0))</f>
        <v>277</v>
      </c>
      <c r="S352">
        <f t="shared" si="51"/>
        <v>0</v>
      </c>
      <c r="T352" s="2">
        <f t="array" ref="T352">IF($S352=1,IFERROR(INDEX(Summary!$O:$O,$AH352),0),0)</f>
        <v>0</v>
      </c>
      <c r="U352" s="2">
        <f t="array" ref="U352">IF($S352=1,IFERROR(INDEX(Summary!$AT:$AT,$AH352),0),0)</f>
        <v>0</v>
      </c>
      <c r="V352" s="2">
        <f t="shared" si="52"/>
        <v>0</v>
      </c>
      <c r="W352" s="2">
        <f t="array" ref="W352">IF($S352=1,IFERROR(INDEX(Summary!$AZ:$AZ,$AH352),0),0)</f>
        <v>0</v>
      </c>
      <c r="X352" s="3">
        <f t="array" ref="X352">IF($S352=1,IFERROR(INDEX(Summary!$BA:$BA,$AH352),0),0)</f>
        <v>0</v>
      </c>
      <c r="Y352" s="2">
        <f t="array" ref="Y352">IF($S352=1,IFERROR(INDEX(Summary!$G:$G,$AH352),0),0)</f>
        <v>0</v>
      </c>
      <c r="Z352" s="2">
        <f t="array" ref="Z352">IF($S352=1,IFERROR(INDEX(Summary!$H:$H,$AH352),0),0)</f>
        <v>0</v>
      </c>
      <c r="AA352" s="2">
        <f t="array" ref="AA352">IF($S352=1,IFERROR(INDEX(Summary!$I:$I,$AH352),0),0)</f>
        <v>0</v>
      </c>
      <c r="AB352" s="2">
        <f t="array" ref="AB352">IF($S352=1,IFERROR(INDEX(Summary!$J:$J,$AH352),0),0)</f>
        <v>0</v>
      </c>
      <c r="AC352" s="2">
        <f t="array" ref="AC352">IF($S352=1,IFERROR(INDEX(Summary!$K:$K,$AH352),0),0)</f>
        <v>0</v>
      </c>
      <c r="AD352" s="2">
        <f t="array" ref="AD352">IF($S352=1,IFERROR(INDEX(Summary!$L:$L,$AH352),0),0)</f>
        <v>0</v>
      </c>
      <c r="AE352" s="2">
        <f t="array" ref="AE352">IF($S352=1,IFERROR(INDEX(Summary!$M:$M,$AH352),0),0)</f>
        <v>0</v>
      </c>
      <c r="AF352" s="2">
        <f t="array" ref="AF352">IF($S352=1,IFERROR(INDEX(Summary!$N:$N,$AH352),0),0)</f>
        <v>0</v>
      </c>
      <c r="AG352">
        <f t="array" ref="AG352">IF($A352="","",IFERROR(INDEX(Summary!$BB:$BB,$AH352),0))</f>
        <v>10</v>
      </c>
      <c r="AH352">
        <f t="shared" si="53"/>
        <v>14</v>
      </c>
    </row>
    <row r="353" spans="1:34" hidden="1">
      <c r="A353" t="str">
        <f t="array" ref="A353">IFERROR(INDEX(Summary!$D:$D,$AH353)&amp;"","")</f>
        <v>FG01056</v>
      </c>
      <c r="B353" t="str">
        <f t="array" ref="B353">IF($A353="","",INDEX(Summary!$E:$E,$AH353))</f>
        <v>Khapli protein atta 5kg</v>
      </c>
      <c r="C353" t="str">
        <f t="array" ref="C353">IF($A353="","",INDEX(Summary!$B:$B,$AH353))</f>
        <v>Atta</v>
      </c>
      <c r="D353" t="str">
        <f t="array" ref="D353">IF($A353="","",INDEX(Summary!$C:$C,$AH353))</f>
        <v>C6</v>
      </c>
      <c r="E353">
        <f t="array" ref="E353">IF($A353="","",INDEX(Summary!$F:$F,$AH353))</f>
        <v>5</v>
      </c>
      <c r="F353" t="str">
        <f t="array" ref="F353">IF($A353="","",INDEX(Summary!$BC:$BC,$AH353)&amp;"")</f>
        <v>P1 – Critical</v>
      </c>
      <c r="G353">
        <f t="shared" si="45"/>
        <v>1</v>
      </c>
      <c r="H353">
        <f t="shared" si="46"/>
        <v>1</v>
      </c>
      <c r="I353" t="str">
        <f t="array" ref="I353">IF($A353="","",IF(IFERROR(INDEX(Summary!$BA:$BA,$AH353),0)&lt;1,"Under 1 day",IF(INDEX(Summary!$BA:$BA,$AH353)&lt;3,"1-3 days",IF(INDEX(Summary!$BA:$BA,$AH353)&lt;7,"3-7 days","7+ days"))))</f>
        <v>3-7 days</v>
      </c>
      <c r="J353" t="str">
        <f t="array" ref="J353">IF($A353="","",IF(IFERROR(INDEX(Summary!$AX:$AX,$AH353),0)&lt;0.25,"0-25%",IF(INDEX(Summary!$AX:$AX,$AH353)&lt;0.5,"25-50%",IF(INDEX(Summary!$AX:$AX,$AH353)&lt;0.75,"50-75%","75-100%"))))</f>
        <v>50-75%</v>
      </c>
      <c r="K353" t="str">
        <f t="array" ref="K353">IF($A353="","",INDEX(Summary!$AY:$AY,$AH353)&amp;"")</f>
        <v>WIP</v>
      </c>
      <c r="L353" s="1">
        <f>IF($A353="","",Summary!$P$2+MOD(ROW()-2,30))</f>
        <v>46248</v>
      </c>
      <c r="M353">
        <f t="shared" si="47"/>
        <v>22</v>
      </c>
      <c r="N353">
        <f t="shared" si="48"/>
        <v>14</v>
      </c>
      <c r="O353" t="str">
        <f t="shared" si="49"/>
        <v>Aug-2026</v>
      </c>
      <c r="P353">
        <f t="shared" ca="1" si="50"/>
        <v>1</v>
      </c>
      <c r="Q353" s="2">
        <f t="array" ref="Q353">IF($A353="",0,IFERROR(INDEX(Summary!$P$3:$AS$67,$AH353-2,$M353),0))</f>
        <v>0</v>
      </c>
      <c r="R353" s="2">
        <f t="array" ref="R353">IF($A353="",0,ROUND(IFERROR(INDEX(Summary!$O:$O,$AH353),0)/30,0))</f>
        <v>277</v>
      </c>
      <c r="S353">
        <f t="shared" si="51"/>
        <v>0</v>
      </c>
      <c r="T353" s="2">
        <f t="array" ref="T353">IF($S353=1,IFERROR(INDEX(Summary!$O:$O,$AH353),0),0)</f>
        <v>0</v>
      </c>
      <c r="U353" s="2">
        <f t="array" ref="U353">IF($S353=1,IFERROR(INDEX(Summary!$AT:$AT,$AH353),0),0)</f>
        <v>0</v>
      </c>
      <c r="V353" s="2">
        <f t="shared" si="52"/>
        <v>0</v>
      </c>
      <c r="W353" s="2">
        <f t="array" ref="W353">IF($S353=1,IFERROR(INDEX(Summary!$AZ:$AZ,$AH353),0),0)</f>
        <v>0</v>
      </c>
      <c r="X353" s="3">
        <f t="array" ref="X353">IF($S353=1,IFERROR(INDEX(Summary!$BA:$BA,$AH353),0),0)</f>
        <v>0</v>
      </c>
      <c r="Y353" s="2">
        <f t="array" ref="Y353">IF($S353=1,IFERROR(INDEX(Summary!$G:$G,$AH353),0),0)</f>
        <v>0</v>
      </c>
      <c r="Z353" s="2">
        <f t="array" ref="Z353">IF($S353=1,IFERROR(INDEX(Summary!$H:$H,$AH353),0),0)</f>
        <v>0</v>
      </c>
      <c r="AA353" s="2">
        <f t="array" ref="AA353">IF($S353=1,IFERROR(INDEX(Summary!$I:$I,$AH353),0),0)</f>
        <v>0</v>
      </c>
      <c r="AB353" s="2">
        <f t="array" ref="AB353">IF($S353=1,IFERROR(INDEX(Summary!$J:$J,$AH353),0),0)</f>
        <v>0</v>
      </c>
      <c r="AC353" s="2">
        <f t="array" ref="AC353">IF($S353=1,IFERROR(INDEX(Summary!$K:$K,$AH353),0),0)</f>
        <v>0</v>
      </c>
      <c r="AD353" s="2">
        <f t="array" ref="AD353">IF($S353=1,IFERROR(INDEX(Summary!$L:$L,$AH353),0),0)</f>
        <v>0</v>
      </c>
      <c r="AE353" s="2">
        <f t="array" ref="AE353">IF($S353=1,IFERROR(INDEX(Summary!$M:$M,$AH353),0),0)</f>
        <v>0</v>
      </c>
      <c r="AF353" s="2">
        <f t="array" ref="AF353">IF($S353=1,IFERROR(INDEX(Summary!$N:$N,$AH353),0),0)</f>
        <v>0</v>
      </c>
      <c r="AG353">
        <f t="array" ref="AG353">IF($A353="","",IFERROR(INDEX(Summary!$BB:$BB,$AH353),0))</f>
        <v>10</v>
      </c>
      <c r="AH353">
        <f t="shared" si="53"/>
        <v>14</v>
      </c>
    </row>
    <row r="354" spans="1:34" hidden="1">
      <c r="A354" t="str">
        <f t="array" ref="A354">IFERROR(INDEX(Summary!$D:$D,$AH354)&amp;"","")</f>
        <v>FG01056</v>
      </c>
      <c r="B354" t="str">
        <f t="array" ref="B354">IF($A354="","",INDEX(Summary!$E:$E,$AH354))</f>
        <v>Khapli protein atta 5kg</v>
      </c>
      <c r="C354" t="str">
        <f t="array" ref="C354">IF($A354="","",INDEX(Summary!$B:$B,$AH354))</f>
        <v>Atta</v>
      </c>
      <c r="D354" t="str">
        <f t="array" ref="D354">IF($A354="","",INDEX(Summary!$C:$C,$AH354))</f>
        <v>C6</v>
      </c>
      <c r="E354">
        <f t="array" ref="E354">IF($A354="","",INDEX(Summary!$F:$F,$AH354))</f>
        <v>5</v>
      </c>
      <c r="F354" t="str">
        <f t="array" ref="F354">IF($A354="","",INDEX(Summary!$BC:$BC,$AH354)&amp;"")</f>
        <v>P1 – Critical</v>
      </c>
      <c r="G354">
        <f t="shared" si="45"/>
        <v>1</v>
      </c>
      <c r="H354">
        <f t="shared" si="46"/>
        <v>1</v>
      </c>
      <c r="I354" t="str">
        <f t="array" ref="I354">IF($A354="","",IF(IFERROR(INDEX(Summary!$BA:$BA,$AH354),0)&lt;1,"Under 1 day",IF(INDEX(Summary!$BA:$BA,$AH354)&lt;3,"1-3 days",IF(INDEX(Summary!$BA:$BA,$AH354)&lt;7,"3-7 days","7+ days"))))</f>
        <v>3-7 days</v>
      </c>
      <c r="J354" t="str">
        <f t="array" ref="J354">IF($A354="","",IF(IFERROR(INDEX(Summary!$AX:$AX,$AH354),0)&lt;0.25,"0-25%",IF(INDEX(Summary!$AX:$AX,$AH354)&lt;0.5,"25-50%",IF(INDEX(Summary!$AX:$AX,$AH354)&lt;0.75,"50-75%","75-100%"))))</f>
        <v>50-75%</v>
      </c>
      <c r="K354" t="str">
        <f t="array" ref="K354">IF($A354="","",INDEX(Summary!$AY:$AY,$AH354)&amp;"")</f>
        <v>WIP</v>
      </c>
      <c r="L354" s="1">
        <f>IF($A354="","",Summary!$P$2+MOD(ROW()-2,30))</f>
        <v>46249</v>
      </c>
      <c r="M354">
        <f t="shared" si="47"/>
        <v>23</v>
      </c>
      <c r="N354">
        <f t="shared" si="48"/>
        <v>15</v>
      </c>
      <c r="O354" t="str">
        <f t="shared" si="49"/>
        <v>Aug-2026</v>
      </c>
      <c r="P354">
        <f t="shared" ca="1" si="50"/>
        <v>1</v>
      </c>
      <c r="Q354" s="2">
        <f t="array" ref="Q354">IF($A354="",0,IFERROR(INDEX(Summary!$P$3:$AS$67,$AH354-2,$M354),0))</f>
        <v>0</v>
      </c>
      <c r="R354" s="2">
        <f t="array" ref="R354">IF($A354="",0,ROUND(IFERROR(INDEX(Summary!$O:$O,$AH354),0)/30,0))</f>
        <v>277</v>
      </c>
      <c r="S354">
        <f t="shared" si="51"/>
        <v>0</v>
      </c>
      <c r="T354" s="2">
        <f t="array" ref="T354">IF($S354=1,IFERROR(INDEX(Summary!$O:$O,$AH354),0),0)</f>
        <v>0</v>
      </c>
      <c r="U354" s="2">
        <f t="array" ref="U354">IF($S354=1,IFERROR(INDEX(Summary!$AT:$AT,$AH354),0),0)</f>
        <v>0</v>
      </c>
      <c r="V354" s="2">
        <f t="shared" si="52"/>
        <v>0</v>
      </c>
      <c r="W354" s="2">
        <f t="array" ref="W354">IF($S354=1,IFERROR(INDEX(Summary!$AZ:$AZ,$AH354),0),0)</f>
        <v>0</v>
      </c>
      <c r="X354" s="3">
        <f t="array" ref="X354">IF($S354=1,IFERROR(INDEX(Summary!$BA:$BA,$AH354),0),0)</f>
        <v>0</v>
      </c>
      <c r="Y354" s="2">
        <f t="array" ref="Y354">IF($S354=1,IFERROR(INDEX(Summary!$G:$G,$AH354),0),0)</f>
        <v>0</v>
      </c>
      <c r="Z354" s="2">
        <f t="array" ref="Z354">IF($S354=1,IFERROR(INDEX(Summary!$H:$H,$AH354),0),0)</f>
        <v>0</v>
      </c>
      <c r="AA354" s="2">
        <f t="array" ref="AA354">IF($S354=1,IFERROR(INDEX(Summary!$I:$I,$AH354),0),0)</f>
        <v>0</v>
      </c>
      <c r="AB354" s="2">
        <f t="array" ref="AB354">IF($S354=1,IFERROR(INDEX(Summary!$J:$J,$AH354),0),0)</f>
        <v>0</v>
      </c>
      <c r="AC354" s="2">
        <f t="array" ref="AC354">IF($S354=1,IFERROR(INDEX(Summary!$K:$K,$AH354),0),0)</f>
        <v>0</v>
      </c>
      <c r="AD354" s="2">
        <f t="array" ref="AD354">IF($S354=1,IFERROR(INDEX(Summary!$L:$L,$AH354),0),0)</f>
        <v>0</v>
      </c>
      <c r="AE354" s="2">
        <f t="array" ref="AE354">IF($S354=1,IFERROR(INDEX(Summary!$M:$M,$AH354),0),0)</f>
        <v>0</v>
      </c>
      <c r="AF354" s="2">
        <f t="array" ref="AF354">IF($S354=1,IFERROR(INDEX(Summary!$N:$N,$AH354),0),0)</f>
        <v>0</v>
      </c>
      <c r="AG354">
        <f t="array" ref="AG354">IF($A354="","",IFERROR(INDEX(Summary!$BB:$BB,$AH354),0))</f>
        <v>10</v>
      </c>
      <c r="AH354">
        <f t="shared" si="53"/>
        <v>14</v>
      </c>
    </row>
    <row r="355" spans="1:34" hidden="1">
      <c r="A355" t="str">
        <f t="array" ref="A355">IFERROR(INDEX(Summary!$D:$D,$AH355)&amp;"","")</f>
        <v>FG01056</v>
      </c>
      <c r="B355" t="str">
        <f t="array" ref="B355">IF($A355="","",INDEX(Summary!$E:$E,$AH355))</f>
        <v>Khapli protein atta 5kg</v>
      </c>
      <c r="C355" t="str">
        <f t="array" ref="C355">IF($A355="","",INDEX(Summary!$B:$B,$AH355))</f>
        <v>Atta</v>
      </c>
      <c r="D355" t="str">
        <f t="array" ref="D355">IF($A355="","",INDEX(Summary!$C:$C,$AH355))</f>
        <v>C6</v>
      </c>
      <c r="E355">
        <f t="array" ref="E355">IF($A355="","",INDEX(Summary!$F:$F,$AH355))</f>
        <v>5</v>
      </c>
      <c r="F355" t="str">
        <f t="array" ref="F355">IF($A355="","",INDEX(Summary!$BC:$BC,$AH355)&amp;"")</f>
        <v>P1 – Critical</v>
      </c>
      <c r="G355">
        <f t="shared" si="45"/>
        <v>1</v>
      </c>
      <c r="H355">
        <f t="shared" si="46"/>
        <v>1</v>
      </c>
      <c r="I355" t="str">
        <f t="array" ref="I355">IF($A355="","",IF(IFERROR(INDEX(Summary!$BA:$BA,$AH355),0)&lt;1,"Under 1 day",IF(INDEX(Summary!$BA:$BA,$AH355)&lt;3,"1-3 days",IF(INDEX(Summary!$BA:$BA,$AH355)&lt;7,"3-7 days","7+ days"))))</f>
        <v>3-7 days</v>
      </c>
      <c r="J355" t="str">
        <f t="array" ref="J355">IF($A355="","",IF(IFERROR(INDEX(Summary!$AX:$AX,$AH355),0)&lt;0.25,"0-25%",IF(INDEX(Summary!$AX:$AX,$AH355)&lt;0.5,"25-50%",IF(INDEX(Summary!$AX:$AX,$AH355)&lt;0.75,"50-75%","75-100%"))))</f>
        <v>50-75%</v>
      </c>
      <c r="K355" t="str">
        <f t="array" ref="K355">IF($A355="","",INDEX(Summary!$AY:$AY,$AH355)&amp;"")</f>
        <v>WIP</v>
      </c>
      <c r="L355" s="1">
        <f>IF($A355="","",Summary!$P$2+MOD(ROW()-2,30))</f>
        <v>46250</v>
      </c>
      <c r="M355">
        <f t="shared" si="47"/>
        <v>24</v>
      </c>
      <c r="N355">
        <f t="shared" si="48"/>
        <v>16</v>
      </c>
      <c r="O355" t="str">
        <f t="shared" si="49"/>
        <v>Aug-2026</v>
      </c>
      <c r="P355">
        <f t="shared" ca="1" si="50"/>
        <v>1</v>
      </c>
      <c r="Q355" s="2">
        <f t="array" ref="Q355">IF($A355="",0,IFERROR(INDEX(Summary!$P$3:$AS$67,$AH355-2,$M355),0))</f>
        <v>0</v>
      </c>
      <c r="R355" s="2">
        <f t="array" ref="R355">IF($A355="",0,ROUND(IFERROR(INDEX(Summary!$O:$O,$AH355),0)/30,0))</f>
        <v>277</v>
      </c>
      <c r="S355">
        <f t="shared" si="51"/>
        <v>0</v>
      </c>
      <c r="T355" s="2">
        <f t="array" ref="T355">IF($S355=1,IFERROR(INDEX(Summary!$O:$O,$AH355),0),0)</f>
        <v>0</v>
      </c>
      <c r="U355" s="2">
        <f t="array" ref="U355">IF($S355=1,IFERROR(INDEX(Summary!$AT:$AT,$AH355),0),0)</f>
        <v>0</v>
      </c>
      <c r="V355" s="2">
        <f t="shared" si="52"/>
        <v>0</v>
      </c>
      <c r="W355" s="2">
        <f t="array" ref="W355">IF($S355=1,IFERROR(INDEX(Summary!$AZ:$AZ,$AH355),0),0)</f>
        <v>0</v>
      </c>
      <c r="X355" s="3">
        <f t="array" ref="X355">IF($S355=1,IFERROR(INDEX(Summary!$BA:$BA,$AH355),0),0)</f>
        <v>0</v>
      </c>
      <c r="Y355" s="2">
        <f t="array" ref="Y355">IF($S355=1,IFERROR(INDEX(Summary!$G:$G,$AH355),0),0)</f>
        <v>0</v>
      </c>
      <c r="Z355" s="2">
        <f t="array" ref="Z355">IF($S355=1,IFERROR(INDEX(Summary!$H:$H,$AH355),0),0)</f>
        <v>0</v>
      </c>
      <c r="AA355" s="2">
        <f t="array" ref="AA355">IF($S355=1,IFERROR(INDEX(Summary!$I:$I,$AH355),0),0)</f>
        <v>0</v>
      </c>
      <c r="AB355" s="2">
        <f t="array" ref="AB355">IF($S355=1,IFERROR(INDEX(Summary!$J:$J,$AH355),0),0)</f>
        <v>0</v>
      </c>
      <c r="AC355" s="2">
        <f t="array" ref="AC355">IF($S355=1,IFERROR(INDEX(Summary!$K:$K,$AH355),0),0)</f>
        <v>0</v>
      </c>
      <c r="AD355" s="2">
        <f t="array" ref="AD355">IF($S355=1,IFERROR(INDEX(Summary!$L:$L,$AH355),0),0)</f>
        <v>0</v>
      </c>
      <c r="AE355" s="2">
        <f t="array" ref="AE355">IF($S355=1,IFERROR(INDEX(Summary!$M:$M,$AH355),0),0)</f>
        <v>0</v>
      </c>
      <c r="AF355" s="2">
        <f t="array" ref="AF355">IF($S355=1,IFERROR(INDEX(Summary!$N:$N,$AH355),0),0)</f>
        <v>0</v>
      </c>
      <c r="AG355">
        <f t="array" ref="AG355">IF($A355="","",IFERROR(INDEX(Summary!$BB:$BB,$AH355),0))</f>
        <v>10</v>
      </c>
      <c r="AH355">
        <f t="shared" si="53"/>
        <v>14</v>
      </c>
    </row>
    <row r="356" spans="1:34" hidden="1">
      <c r="A356" t="str">
        <f t="array" ref="A356">IFERROR(INDEX(Summary!$D:$D,$AH356)&amp;"","")</f>
        <v>FG01056</v>
      </c>
      <c r="B356" t="str">
        <f t="array" ref="B356">IF($A356="","",INDEX(Summary!$E:$E,$AH356))</f>
        <v>Khapli protein atta 5kg</v>
      </c>
      <c r="C356" t="str">
        <f t="array" ref="C356">IF($A356="","",INDEX(Summary!$B:$B,$AH356))</f>
        <v>Atta</v>
      </c>
      <c r="D356" t="str">
        <f t="array" ref="D356">IF($A356="","",INDEX(Summary!$C:$C,$AH356))</f>
        <v>C6</v>
      </c>
      <c r="E356">
        <f t="array" ref="E356">IF($A356="","",INDEX(Summary!$F:$F,$AH356))</f>
        <v>5</v>
      </c>
      <c r="F356" t="str">
        <f t="array" ref="F356">IF($A356="","",INDEX(Summary!$BC:$BC,$AH356)&amp;"")</f>
        <v>P1 – Critical</v>
      </c>
      <c r="G356">
        <f t="shared" si="45"/>
        <v>1</v>
      </c>
      <c r="H356">
        <f t="shared" si="46"/>
        <v>1</v>
      </c>
      <c r="I356" t="str">
        <f t="array" ref="I356">IF($A356="","",IF(IFERROR(INDEX(Summary!$BA:$BA,$AH356),0)&lt;1,"Under 1 day",IF(INDEX(Summary!$BA:$BA,$AH356)&lt;3,"1-3 days",IF(INDEX(Summary!$BA:$BA,$AH356)&lt;7,"3-7 days","7+ days"))))</f>
        <v>3-7 days</v>
      </c>
      <c r="J356" t="str">
        <f t="array" ref="J356">IF($A356="","",IF(IFERROR(INDEX(Summary!$AX:$AX,$AH356),0)&lt;0.25,"0-25%",IF(INDEX(Summary!$AX:$AX,$AH356)&lt;0.5,"25-50%",IF(INDEX(Summary!$AX:$AX,$AH356)&lt;0.75,"50-75%","75-100%"))))</f>
        <v>50-75%</v>
      </c>
      <c r="K356" t="str">
        <f t="array" ref="K356">IF($A356="","",INDEX(Summary!$AY:$AY,$AH356)&amp;"")</f>
        <v>WIP</v>
      </c>
      <c r="L356" s="1">
        <f>IF($A356="","",Summary!$P$2+MOD(ROW()-2,30))</f>
        <v>46251</v>
      </c>
      <c r="M356">
        <f t="shared" si="47"/>
        <v>25</v>
      </c>
      <c r="N356">
        <f t="shared" si="48"/>
        <v>17</v>
      </c>
      <c r="O356" t="str">
        <f t="shared" si="49"/>
        <v>Aug-2026</v>
      </c>
      <c r="P356">
        <f t="shared" ca="1" si="50"/>
        <v>1</v>
      </c>
      <c r="Q356" s="2">
        <f t="array" ref="Q356">IF($A356="",0,IFERROR(INDEX(Summary!$P$3:$AS$67,$AH356-2,$M356),0))</f>
        <v>0</v>
      </c>
      <c r="R356" s="2">
        <f t="array" ref="R356">IF($A356="",0,ROUND(IFERROR(INDEX(Summary!$O:$O,$AH356),0)/30,0))</f>
        <v>277</v>
      </c>
      <c r="S356">
        <f t="shared" si="51"/>
        <v>0</v>
      </c>
      <c r="T356" s="2">
        <f t="array" ref="T356">IF($S356=1,IFERROR(INDEX(Summary!$O:$O,$AH356),0),0)</f>
        <v>0</v>
      </c>
      <c r="U356" s="2">
        <f t="array" ref="U356">IF($S356=1,IFERROR(INDEX(Summary!$AT:$AT,$AH356),0),0)</f>
        <v>0</v>
      </c>
      <c r="V356" s="2">
        <f t="shared" si="52"/>
        <v>0</v>
      </c>
      <c r="W356" s="2">
        <f t="array" ref="W356">IF($S356=1,IFERROR(INDEX(Summary!$AZ:$AZ,$AH356),0),0)</f>
        <v>0</v>
      </c>
      <c r="X356" s="3">
        <f t="array" ref="X356">IF($S356=1,IFERROR(INDEX(Summary!$BA:$BA,$AH356),0),0)</f>
        <v>0</v>
      </c>
      <c r="Y356" s="2">
        <f t="array" ref="Y356">IF($S356=1,IFERROR(INDEX(Summary!$G:$G,$AH356),0),0)</f>
        <v>0</v>
      </c>
      <c r="Z356" s="2">
        <f t="array" ref="Z356">IF($S356=1,IFERROR(INDEX(Summary!$H:$H,$AH356),0),0)</f>
        <v>0</v>
      </c>
      <c r="AA356" s="2">
        <f t="array" ref="AA356">IF($S356=1,IFERROR(INDEX(Summary!$I:$I,$AH356),0),0)</f>
        <v>0</v>
      </c>
      <c r="AB356" s="2">
        <f t="array" ref="AB356">IF($S356=1,IFERROR(INDEX(Summary!$J:$J,$AH356),0),0)</f>
        <v>0</v>
      </c>
      <c r="AC356" s="2">
        <f t="array" ref="AC356">IF($S356=1,IFERROR(INDEX(Summary!$K:$K,$AH356),0),0)</f>
        <v>0</v>
      </c>
      <c r="AD356" s="2">
        <f t="array" ref="AD356">IF($S356=1,IFERROR(INDEX(Summary!$L:$L,$AH356),0),0)</f>
        <v>0</v>
      </c>
      <c r="AE356" s="2">
        <f t="array" ref="AE356">IF($S356=1,IFERROR(INDEX(Summary!$M:$M,$AH356),0),0)</f>
        <v>0</v>
      </c>
      <c r="AF356" s="2">
        <f t="array" ref="AF356">IF($S356=1,IFERROR(INDEX(Summary!$N:$N,$AH356),0),0)</f>
        <v>0</v>
      </c>
      <c r="AG356">
        <f t="array" ref="AG356">IF($A356="","",IFERROR(INDEX(Summary!$BB:$BB,$AH356),0))</f>
        <v>10</v>
      </c>
      <c r="AH356">
        <f t="shared" si="53"/>
        <v>14</v>
      </c>
    </row>
    <row r="357" spans="1:34" hidden="1">
      <c r="A357" t="str">
        <f t="array" ref="A357">IFERROR(INDEX(Summary!$D:$D,$AH357)&amp;"","")</f>
        <v>FG01056</v>
      </c>
      <c r="B357" t="str">
        <f t="array" ref="B357">IF($A357="","",INDEX(Summary!$E:$E,$AH357))</f>
        <v>Khapli protein atta 5kg</v>
      </c>
      <c r="C357" t="str">
        <f t="array" ref="C357">IF($A357="","",INDEX(Summary!$B:$B,$AH357))</f>
        <v>Atta</v>
      </c>
      <c r="D357" t="str">
        <f t="array" ref="D357">IF($A357="","",INDEX(Summary!$C:$C,$AH357))</f>
        <v>C6</v>
      </c>
      <c r="E357">
        <f t="array" ref="E357">IF($A357="","",INDEX(Summary!$F:$F,$AH357))</f>
        <v>5</v>
      </c>
      <c r="F357" t="str">
        <f t="array" ref="F357">IF($A357="","",INDEX(Summary!$BC:$BC,$AH357)&amp;"")</f>
        <v>P1 – Critical</v>
      </c>
      <c r="G357">
        <f t="shared" si="45"/>
        <v>1</v>
      </c>
      <c r="H357">
        <f t="shared" si="46"/>
        <v>1</v>
      </c>
      <c r="I357" t="str">
        <f t="array" ref="I357">IF($A357="","",IF(IFERROR(INDEX(Summary!$BA:$BA,$AH357),0)&lt;1,"Under 1 day",IF(INDEX(Summary!$BA:$BA,$AH357)&lt;3,"1-3 days",IF(INDEX(Summary!$BA:$BA,$AH357)&lt;7,"3-7 days","7+ days"))))</f>
        <v>3-7 days</v>
      </c>
      <c r="J357" t="str">
        <f t="array" ref="J357">IF($A357="","",IF(IFERROR(INDEX(Summary!$AX:$AX,$AH357),0)&lt;0.25,"0-25%",IF(INDEX(Summary!$AX:$AX,$AH357)&lt;0.5,"25-50%",IF(INDEX(Summary!$AX:$AX,$AH357)&lt;0.75,"50-75%","75-100%"))))</f>
        <v>50-75%</v>
      </c>
      <c r="K357" t="str">
        <f t="array" ref="K357">IF($A357="","",INDEX(Summary!$AY:$AY,$AH357)&amp;"")</f>
        <v>WIP</v>
      </c>
      <c r="L357" s="1">
        <f>IF($A357="","",Summary!$P$2+MOD(ROW()-2,30))</f>
        <v>46252</v>
      </c>
      <c r="M357">
        <f t="shared" si="47"/>
        <v>26</v>
      </c>
      <c r="N357">
        <f t="shared" si="48"/>
        <v>18</v>
      </c>
      <c r="O357" t="str">
        <f t="shared" si="49"/>
        <v>Aug-2026</v>
      </c>
      <c r="P357">
        <f t="shared" ca="1" si="50"/>
        <v>1</v>
      </c>
      <c r="Q357" s="2">
        <f t="array" ref="Q357">IF($A357="",0,IFERROR(INDEX(Summary!$P$3:$AS$67,$AH357-2,$M357),0))</f>
        <v>0</v>
      </c>
      <c r="R357" s="2">
        <f t="array" ref="R357">IF($A357="",0,ROUND(IFERROR(INDEX(Summary!$O:$O,$AH357),0)/30,0))</f>
        <v>277</v>
      </c>
      <c r="S357">
        <f t="shared" si="51"/>
        <v>0</v>
      </c>
      <c r="T357" s="2">
        <f t="array" ref="T357">IF($S357=1,IFERROR(INDEX(Summary!$O:$O,$AH357),0),0)</f>
        <v>0</v>
      </c>
      <c r="U357" s="2">
        <f t="array" ref="U357">IF($S357=1,IFERROR(INDEX(Summary!$AT:$AT,$AH357),0),0)</f>
        <v>0</v>
      </c>
      <c r="V357" s="2">
        <f t="shared" si="52"/>
        <v>0</v>
      </c>
      <c r="W357" s="2">
        <f t="array" ref="W357">IF($S357=1,IFERROR(INDEX(Summary!$AZ:$AZ,$AH357),0),0)</f>
        <v>0</v>
      </c>
      <c r="X357" s="3">
        <f t="array" ref="X357">IF($S357=1,IFERROR(INDEX(Summary!$BA:$BA,$AH357),0),0)</f>
        <v>0</v>
      </c>
      <c r="Y357" s="2">
        <f t="array" ref="Y357">IF($S357=1,IFERROR(INDEX(Summary!$G:$G,$AH357),0),0)</f>
        <v>0</v>
      </c>
      <c r="Z357" s="2">
        <f t="array" ref="Z357">IF($S357=1,IFERROR(INDEX(Summary!$H:$H,$AH357),0),0)</f>
        <v>0</v>
      </c>
      <c r="AA357" s="2">
        <f t="array" ref="AA357">IF($S357=1,IFERROR(INDEX(Summary!$I:$I,$AH357),0),0)</f>
        <v>0</v>
      </c>
      <c r="AB357" s="2">
        <f t="array" ref="AB357">IF($S357=1,IFERROR(INDEX(Summary!$J:$J,$AH357),0),0)</f>
        <v>0</v>
      </c>
      <c r="AC357" s="2">
        <f t="array" ref="AC357">IF($S357=1,IFERROR(INDEX(Summary!$K:$K,$AH357),0),0)</f>
        <v>0</v>
      </c>
      <c r="AD357" s="2">
        <f t="array" ref="AD357">IF($S357=1,IFERROR(INDEX(Summary!$L:$L,$AH357),0),0)</f>
        <v>0</v>
      </c>
      <c r="AE357" s="2">
        <f t="array" ref="AE357">IF($S357=1,IFERROR(INDEX(Summary!$M:$M,$AH357),0),0)</f>
        <v>0</v>
      </c>
      <c r="AF357" s="2">
        <f t="array" ref="AF357">IF($S357=1,IFERROR(INDEX(Summary!$N:$N,$AH357),0),0)</f>
        <v>0</v>
      </c>
      <c r="AG357">
        <f t="array" ref="AG357">IF($A357="","",IFERROR(INDEX(Summary!$BB:$BB,$AH357),0))</f>
        <v>10</v>
      </c>
      <c r="AH357">
        <f t="shared" si="53"/>
        <v>14</v>
      </c>
    </row>
    <row r="358" spans="1:34" hidden="1">
      <c r="A358" t="str">
        <f t="array" ref="A358">IFERROR(INDEX(Summary!$D:$D,$AH358)&amp;"","")</f>
        <v>FG01056</v>
      </c>
      <c r="B358" t="str">
        <f t="array" ref="B358">IF($A358="","",INDEX(Summary!$E:$E,$AH358))</f>
        <v>Khapli protein atta 5kg</v>
      </c>
      <c r="C358" t="str">
        <f t="array" ref="C358">IF($A358="","",INDEX(Summary!$B:$B,$AH358))</f>
        <v>Atta</v>
      </c>
      <c r="D358" t="str">
        <f t="array" ref="D358">IF($A358="","",INDEX(Summary!$C:$C,$AH358))</f>
        <v>C6</v>
      </c>
      <c r="E358">
        <f t="array" ref="E358">IF($A358="","",INDEX(Summary!$F:$F,$AH358))</f>
        <v>5</v>
      </c>
      <c r="F358" t="str">
        <f t="array" ref="F358">IF($A358="","",INDEX(Summary!$BC:$BC,$AH358)&amp;"")</f>
        <v>P1 – Critical</v>
      </c>
      <c r="G358">
        <f t="shared" si="45"/>
        <v>1</v>
      </c>
      <c r="H358">
        <f t="shared" si="46"/>
        <v>1</v>
      </c>
      <c r="I358" t="str">
        <f t="array" ref="I358">IF($A358="","",IF(IFERROR(INDEX(Summary!$BA:$BA,$AH358),0)&lt;1,"Under 1 day",IF(INDEX(Summary!$BA:$BA,$AH358)&lt;3,"1-3 days",IF(INDEX(Summary!$BA:$BA,$AH358)&lt;7,"3-7 days","7+ days"))))</f>
        <v>3-7 days</v>
      </c>
      <c r="J358" t="str">
        <f t="array" ref="J358">IF($A358="","",IF(IFERROR(INDEX(Summary!$AX:$AX,$AH358),0)&lt;0.25,"0-25%",IF(INDEX(Summary!$AX:$AX,$AH358)&lt;0.5,"25-50%",IF(INDEX(Summary!$AX:$AX,$AH358)&lt;0.75,"50-75%","75-100%"))))</f>
        <v>50-75%</v>
      </c>
      <c r="K358" t="str">
        <f t="array" ref="K358">IF($A358="","",INDEX(Summary!$AY:$AY,$AH358)&amp;"")</f>
        <v>WIP</v>
      </c>
      <c r="L358" s="1">
        <f>IF($A358="","",Summary!$P$2+MOD(ROW()-2,30))</f>
        <v>46253</v>
      </c>
      <c r="M358">
        <f t="shared" si="47"/>
        <v>27</v>
      </c>
      <c r="N358">
        <f t="shared" si="48"/>
        <v>19</v>
      </c>
      <c r="O358" t="str">
        <f t="shared" si="49"/>
        <v>Aug-2026</v>
      </c>
      <c r="P358">
        <f t="shared" ca="1" si="50"/>
        <v>1</v>
      </c>
      <c r="Q358" s="2">
        <f t="array" ref="Q358">IF($A358="",0,IFERROR(INDEX(Summary!$P$3:$AS$67,$AH358-2,$M358),0))</f>
        <v>532</v>
      </c>
      <c r="R358" s="2">
        <f t="array" ref="R358">IF($A358="",0,ROUND(IFERROR(INDEX(Summary!$O:$O,$AH358),0)/30,0))</f>
        <v>277</v>
      </c>
      <c r="S358">
        <f t="shared" si="51"/>
        <v>0</v>
      </c>
      <c r="T358" s="2">
        <f t="array" ref="T358">IF($S358=1,IFERROR(INDEX(Summary!$O:$O,$AH358),0),0)</f>
        <v>0</v>
      </c>
      <c r="U358" s="2">
        <f t="array" ref="U358">IF($S358=1,IFERROR(INDEX(Summary!$AT:$AT,$AH358),0),0)</f>
        <v>0</v>
      </c>
      <c r="V358" s="2">
        <f t="shared" si="52"/>
        <v>0</v>
      </c>
      <c r="W358" s="2">
        <f t="array" ref="W358">IF($S358=1,IFERROR(INDEX(Summary!$AZ:$AZ,$AH358),0),0)</f>
        <v>0</v>
      </c>
      <c r="X358" s="3">
        <f t="array" ref="X358">IF($S358=1,IFERROR(INDEX(Summary!$BA:$BA,$AH358),0),0)</f>
        <v>0</v>
      </c>
      <c r="Y358" s="2">
        <f t="array" ref="Y358">IF($S358=1,IFERROR(INDEX(Summary!$G:$G,$AH358),0),0)</f>
        <v>0</v>
      </c>
      <c r="Z358" s="2">
        <f t="array" ref="Z358">IF($S358=1,IFERROR(INDEX(Summary!$H:$H,$AH358),0),0)</f>
        <v>0</v>
      </c>
      <c r="AA358" s="2">
        <f t="array" ref="AA358">IF($S358=1,IFERROR(INDEX(Summary!$I:$I,$AH358),0),0)</f>
        <v>0</v>
      </c>
      <c r="AB358" s="2">
        <f t="array" ref="AB358">IF($S358=1,IFERROR(INDEX(Summary!$J:$J,$AH358),0),0)</f>
        <v>0</v>
      </c>
      <c r="AC358" s="2">
        <f t="array" ref="AC358">IF($S358=1,IFERROR(INDEX(Summary!$K:$K,$AH358),0),0)</f>
        <v>0</v>
      </c>
      <c r="AD358" s="2">
        <f t="array" ref="AD358">IF($S358=1,IFERROR(INDEX(Summary!$L:$L,$AH358),0),0)</f>
        <v>0</v>
      </c>
      <c r="AE358" s="2">
        <f t="array" ref="AE358">IF($S358=1,IFERROR(INDEX(Summary!$M:$M,$AH358),0),0)</f>
        <v>0</v>
      </c>
      <c r="AF358" s="2">
        <f t="array" ref="AF358">IF($S358=1,IFERROR(INDEX(Summary!$N:$N,$AH358),0),0)</f>
        <v>0</v>
      </c>
      <c r="AG358">
        <f t="array" ref="AG358">IF($A358="","",IFERROR(INDEX(Summary!$BB:$BB,$AH358),0))</f>
        <v>10</v>
      </c>
      <c r="AH358">
        <f t="shared" si="53"/>
        <v>14</v>
      </c>
    </row>
    <row r="359" spans="1:34" hidden="1">
      <c r="A359" t="str">
        <f t="array" ref="A359">IFERROR(INDEX(Summary!$D:$D,$AH359)&amp;"","")</f>
        <v>FG01056</v>
      </c>
      <c r="B359" t="str">
        <f t="array" ref="B359">IF($A359="","",INDEX(Summary!$E:$E,$AH359))</f>
        <v>Khapli protein atta 5kg</v>
      </c>
      <c r="C359" t="str">
        <f t="array" ref="C359">IF($A359="","",INDEX(Summary!$B:$B,$AH359))</f>
        <v>Atta</v>
      </c>
      <c r="D359" t="str">
        <f t="array" ref="D359">IF($A359="","",INDEX(Summary!$C:$C,$AH359))</f>
        <v>C6</v>
      </c>
      <c r="E359">
        <f t="array" ref="E359">IF($A359="","",INDEX(Summary!$F:$F,$AH359))</f>
        <v>5</v>
      </c>
      <c r="F359" t="str">
        <f t="array" ref="F359">IF($A359="","",INDEX(Summary!$BC:$BC,$AH359)&amp;"")</f>
        <v>P1 – Critical</v>
      </c>
      <c r="G359">
        <f t="shared" si="45"/>
        <v>1</v>
      </c>
      <c r="H359">
        <f t="shared" si="46"/>
        <v>1</v>
      </c>
      <c r="I359" t="str">
        <f t="array" ref="I359">IF($A359="","",IF(IFERROR(INDEX(Summary!$BA:$BA,$AH359),0)&lt;1,"Under 1 day",IF(INDEX(Summary!$BA:$BA,$AH359)&lt;3,"1-3 days",IF(INDEX(Summary!$BA:$BA,$AH359)&lt;7,"3-7 days","7+ days"))))</f>
        <v>3-7 days</v>
      </c>
      <c r="J359" t="str">
        <f t="array" ref="J359">IF($A359="","",IF(IFERROR(INDEX(Summary!$AX:$AX,$AH359),0)&lt;0.25,"0-25%",IF(INDEX(Summary!$AX:$AX,$AH359)&lt;0.5,"25-50%",IF(INDEX(Summary!$AX:$AX,$AH359)&lt;0.75,"50-75%","75-100%"))))</f>
        <v>50-75%</v>
      </c>
      <c r="K359" t="str">
        <f t="array" ref="K359">IF($A359="","",INDEX(Summary!$AY:$AY,$AH359)&amp;"")</f>
        <v>WIP</v>
      </c>
      <c r="L359" s="1">
        <f>IF($A359="","",Summary!$P$2+MOD(ROW()-2,30))</f>
        <v>46254</v>
      </c>
      <c r="M359">
        <f t="shared" si="47"/>
        <v>28</v>
      </c>
      <c r="N359">
        <f t="shared" si="48"/>
        <v>20</v>
      </c>
      <c r="O359" t="str">
        <f t="shared" si="49"/>
        <v>Aug-2026</v>
      </c>
      <c r="P359">
        <f t="shared" ca="1" si="50"/>
        <v>1</v>
      </c>
      <c r="Q359" s="2">
        <f t="array" ref="Q359">IF($A359="",0,IFERROR(INDEX(Summary!$P$3:$AS$67,$AH359-2,$M359),0))</f>
        <v>1304</v>
      </c>
      <c r="R359" s="2">
        <f t="array" ref="R359">IF($A359="",0,ROUND(IFERROR(INDEX(Summary!$O:$O,$AH359),0)/30,0))</f>
        <v>277</v>
      </c>
      <c r="S359">
        <f t="shared" si="51"/>
        <v>0</v>
      </c>
      <c r="T359" s="2">
        <f t="array" ref="T359">IF($S359=1,IFERROR(INDEX(Summary!$O:$O,$AH359),0),0)</f>
        <v>0</v>
      </c>
      <c r="U359" s="2">
        <f t="array" ref="U359">IF($S359=1,IFERROR(INDEX(Summary!$AT:$AT,$AH359),0),0)</f>
        <v>0</v>
      </c>
      <c r="V359" s="2">
        <f t="shared" si="52"/>
        <v>0</v>
      </c>
      <c r="W359" s="2">
        <f t="array" ref="W359">IF($S359=1,IFERROR(INDEX(Summary!$AZ:$AZ,$AH359),0),0)</f>
        <v>0</v>
      </c>
      <c r="X359" s="3">
        <f t="array" ref="X359">IF($S359=1,IFERROR(INDEX(Summary!$BA:$BA,$AH359),0),0)</f>
        <v>0</v>
      </c>
      <c r="Y359" s="2">
        <f t="array" ref="Y359">IF($S359=1,IFERROR(INDEX(Summary!$G:$G,$AH359),0),0)</f>
        <v>0</v>
      </c>
      <c r="Z359" s="2">
        <f t="array" ref="Z359">IF($S359=1,IFERROR(INDEX(Summary!$H:$H,$AH359),0),0)</f>
        <v>0</v>
      </c>
      <c r="AA359" s="2">
        <f t="array" ref="AA359">IF($S359=1,IFERROR(INDEX(Summary!$I:$I,$AH359),0),0)</f>
        <v>0</v>
      </c>
      <c r="AB359" s="2">
        <f t="array" ref="AB359">IF($S359=1,IFERROR(INDEX(Summary!$J:$J,$AH359),0),0)</f>
        <v>0</v>
      </c>
      <c r="AC359" s="2">
        <f t="array" ref="AC359">IF($S359=1,IFERROR(INDEX(Summary!$K:$K,$AH359),0),0)</f>
        <v>0</v>
      </c>
      <c r="AD359" s="2">
        <f t="array" ref="AD359">IF($S359=1,IFERROR(INDEX(Summary!$L:$L,$AH359),0),0)</f>
        <v>0</v>
      </c>
      <c r="AE359" s="2">
        <f t="array" ref="AE359">IF($S359=1,IFERROR(INDEX(Summary!$M:$M,$AH359),0),0)</f>
        <v>0</v>
      </c>
      <c r="AF359" s="2">
        <f t="array" ref="AF359">IF($S359=1,IFERROR(INDEX(Summary!$N:$N,$AH359),0),0)</f>
        <v>0</v>
      </c>
      <c r="AG359">
        <f t="array" ref="AG359">IF($A359="","",IFERROR(INDEX(Summary!$BB:$BB,$AH359),0))</f>
        <v>10</v>
      </c>
      <c r="AH359">
        <f t="shared" si="53"/>
        <v>14</v>
      </c>
    </row>
    <row r="360" spans="1:34" hidden="1">
      <c r="A360" t="str">
        <f t="array" ref="A360">IFERROR(INDEX(Summary!$D:$D,$AH360)&amp;"","")</f>
        <v>FG01056</v>
      </c>
      <c r="B360" t="str">
        <f t="array" ref="B360">IF($A360="","",INDEX(Summary!$E:$E,$AH360))</f>
        <v>Khapli protein atta 5kg</v>
      </c>
      <c r="C360" t="str">
        <f t="array" ref="C360">IF($A360="","",INDEX(Summary!$B:$B,$AH360))</f>
        <v>Atta</v>
      </c>
      <c r="D360" t="str">
        <f t="array" ref="D360">IF($A360="","",INDEX(Summary!$C:$C,$AH360))</f>
        <v>C6</v>
      </c>
      <c r="E360">
        <f t="array" ref="E360">IF($A360="","",INDEX(Summary!$F:$F,$AH360))</f>
        <v>5</v>
      </c>
      <c r="F360" t="str">
        <f t="array" ref="F360">IF($A360="","",INDEX(Summary!$BC:$BC,$AH360)&amp;"")</f>
        <v>P1 – Critical</v>
      </c>
      <c r="G360">
        <f t="shared" si="45"/>
        <v>1</v>
      </c>
      <c r="H360">
        <f t="shared" si="46"/>
        <v>1</v>
      </c>
      <c r="I360" t="str">
        <f t="array" ref="I360">IF($A360="","",IF(IFERROR(INDEX(Summary!$BA:$BA,$AH360),0)&lt;1,"Under 1 day",IF(INDEX(Summary!$BA:$BA,$AH360)&lt;3,"1-3 days",IF(INDEX(Summary!$BA:$BA,$AH360)&lt;7,"3-7 days","7+ days"))))</f>
        <v>3-7 days</v>
      </c>
      <c r="J360" t="str">
        <f t="array" ref="J360">IF($A360="","",IF(IFERROR(INDEX(Summary!$AX:$AX,$AH360),0)&lt;0.25,"0-25%",IF(INDEX(Summary!$AX:$AX,$AH360)&lt;0.5,"25-50%",IF(INDEX(Summary!$AX:$AX,$AH360)&lt;0.75,"50-75%","75-100%"))))</f>
        <v>50-75%</v>
      </c>
      <c r="K360" t="str">
        <f t="array" ref="K360">IF($A360="","",INDEX(Summary!$AY:$AY,$AH360)&amp;"")</f>
        <v>WIP</v>
      </c>
      <c r="L360" s="1">
        <f>IF($A360="","",Summary!$P$2+MOD(ROW()-2,30))</f>
        <v>46255</v>
      </c>
      <c r="M360">
        <f t="shared" si="47"/>
        <v>29</v>
      </c>
      <c r="N360">
        <f t="shared" si="48"/>
        <v>21</v>
      </c>
      <c r="O360" t="str">
        <f t="shared" si="49"/>
        <v>Aug-2026</v>
      </c>
      <c r="P360">
        <f t="shared" ca="1" si="50"/>
        <v>1</v>
      </c>
      <c r="Q360" s="2">
        <f t="array" ref="Q360">IF($A360="",0,IFERROR(INDEX(Summary!$P$3:$AS$67,$AH360-2,$M360),0))</f>
        <v>296</v>
      </c>
      <c r="R360" s="2">
        <f t="array" ref="R360">IF($A360="",0,ROUND(IFERROR(INDEX(Summary!$O:$O,$AH360),0)/30,0))</f>
        <v>277</v>
      </c>
      <c r="S360">
        <f t="shared" si="51"/>
        <v>0</v>
      </c>
      <c r="T360" s="2">
        <f t="array" ref="T360">IF($S360=1,IFERROR(INDEX(Summary!$O:$O,$AH360),0),0)</f>
        <v>0</v>
      </c>
      <c r="U360" s="2">
        <f t="array" ref="U360">IF($S360=1,IFERROR(INDEX(Summary!$AT:$AT,$AH360),0),0)</f>
        <v>0</v>
      </c>
      <c r="V360" s="2">
        <f t="shared" si="52"/>
        <v>0</v>
      </c>
      <c r="W360" s="2">
        <f t="array" ref="W360">IF($S360=1,IFERROR(INDEX(Summary!$AZ:$AZ,$AH360),0),0)</f>
        <v>0</v>
      </c>
      <c r="X360" s="3">
        <f t="array" ref="X360">IF($S360=1,IFERROR(INDEX(Summary!$BA:$BA,$AH360),0),0)</f>
        <v>0</v>
      </c>
      <c r="Y360" s="2">
        <f t="array" ref="Y360">IF($S360=1,IFERROR(INDEX(Summary!$G:$G,$AH360),0),0)</f>
        <v>0</v>
      </c>
      <c r="Z360" s="2">
        <f t="array" ref="Z360">IF($S360=1,IFERROR(INDEX(Summary!$H:$H,$AH360),0),0)</f>
        <v>0</v>
      </c>
      <c r="AA360" s="2">
        <f t="array" ref="AA360">IF($S360=1,IFERROR(INDEX(Summary!$I:$I,$AH360),0),0)</f>
        <v>0</v>
      </c>
      <c r="AB360" s="2">
        <f t="array" ref="AB360">IF($S360=1,IFERROR(INDEX(Summary!$J:$J,$AH360),0),0)</f>
        <v>0</v>
      </c>
      <c r="AC360" s="2">
        <f t="array" ref="AC360">IF($S360=1,IFERROR(INDEX(Summary!$K:$K,$AH360),0),0)</f>
        <v>0</v>
      </c>
      <c r="AD360" s="2">
        <f t="array" ref="AD360">IF($S360=1,IFERROR(INDEX(Summary!$L:$L,$AH360),0),0)</f>
        <v>0</v>
      </c>
      <c r="AE360" s="2">
        <f t="array" ref="AE360">IF($S360=1,IFERROR(INDEX(Summary!$M:$M,$AH360),0),0)</f>
        <v>0</v>
      </c>
      <c r="AF360" s="2">
        <f t="array" ref="AF360">IF($S360=1,IFERROR(INDEX(Summary!$N:$N,$AH360),0),0)</f>
        <v>0</v>
      </c>
      <c r="AG360">
        <f t="array" ref="AG360">IF($A360="","",IFERROR(INDEX(Summary!$BB:$BB,$AH360),0))</f>
        <v>10</v>
      </c>
      <c r="AH360">
        <f t="shared" si="53"/>
        <v>14</v>
      </c>
    </row>
    <row r="361" spans="1:34" hidden="1">
      <c r="A361" t="str">
        <f t="array" ref="A361">IFERROR(INDEX(Summary!$D:$D,$AH361)&amp;"","")</f>
        <v>FG01056</v>
      </c>
      <c r="B361" t="str">
        <f t="array" ref="B361">IF($A361="","",INDEX(Summary!$E:$E,$AH361))</f>
        <v>Khapli protein atta 5kg</v>
      </c>
      <c r="C361" t="str">
        <f t="array" ref="C361">IF($A361="","",INDEX(Summary!$B:$B,$AH361))</f>
        <v>Atta</v>
      </c>
      <c r="D361" t="str">
        <f t="array" ref="D361">IF($A361="","",INDEX(Summary!$C:$C,$AH361))</f>
        <v>C6</v>
      </c>
      <c r="E361">
        <f t="array" ref="E361">IF($A361="","",INDEX(Summary!$F:$F,$AH361))</f>
        <v>5</v>
      </c>
      <c r="F361" t="str">
        <f t="array" ref="F361">IF($A361="","",INDEX(Summary!$BC:$BC,$AH361)&amp;"")</f>
        <v>P1 – Critical</v>
      </c>
      <c r="G361">
        <f t="shared" si="45"/>
        <v>1</v>
      </c>
      <c r="H361">
        <f t="shared" si="46"/>
        <v>1</v>
      </c>
      <c r="I361" t="str">
        <f t="array" ref="I361">IF($A361="","",IF(IFERROR(INDEX(Summary!$BA:$BA,$AH361),0)&lt;1,"Under 1 day",IF(INDEX(Summary!$BA:$BA,$AH361)&lt;3,"1-3 days",IF(INDEX(Summary!$BA:$BA,$AH361)&lt;7,"3-7 days","7+ days"))))</f>
        <v>3-7 days</v>
      </c>
      <c r="J361" t="str">
        <f t="array" ref="J361">IF($A361="","",IF(IFERROR(INDEX(Summary!$AX:$AX,$AH361),0)&lt;0.25,"0-25%",IF(INDEX(Summary!$AX:$AX,$AH361)&lt;0.5,"25-50%",IF(INDEX(Summary!$AX:$AX,$AH361)&lt;0.75,"50-75%","75-100%"))))</f>
        <v>50-75%</v>
      </c>
      <c r="K361" t="str">
        <f t="array" ref="K361">IF($A361="","",INDEX(Summary!$AY:$AY,$AH361)&amp;"")</f>
        <v>WIP</v>
      </c>
      <c r="L361" s="1">
        <f>IF($A361="","",Summary!$P$2+MOD(ROW()-2,30))</f>
        <v>46256</v>
      </c>
      <c r="M361">
        <f t="shared" si="47"/>
        <v>30</v>
      </c>
      <c r="N361">
        <f t="shared" si="48"/>
        <v>22</v>
      </c>
      <c r="O361" t="str">
        <f t="shared" si="49"/>
        <v>Aug-2026</v>
      </c>
      <c r="P361">
        <f t="shared" ca="1" si="50"/>
        <v>1</v>
      </c>
      <c r="Q361" s="2">
        <f t="array" ref="Q361">IF($A361="",0,IFERROR(INDEX(Summary!$P$3:$AS$67,$AH361-2,$M361),0))</f>
        <v>0</v>
      </c>
      <c r="R361" s="2">
        <f t="array" ref="R361">IF($A361="",0,ROUND(IFERROR(INDEX(Summary!$O:$O,$AH361),0)/30,0))</f>
        <v>277</v>
      </c>
      <c r="S361">
        <f t="shared" si="51"/>
        <v>0</v>
      </c>
      <c r="T361" s="2">
        <f t="array" ref="T361">IF($S361=1,IFERROR(INDEX(Summary!$O:$O,$AH361),0),0)</f>
        <v>0</v>
      </c>
      <c r="U361" s="2">
        <f t="array" ref="U361">IF($S361=1,IFERROR(INDEX(Summary!$AT:$AT,$AH361),0),0)</f>
        <v>0</v>
      </c>
      <c r="V361" s="2">
        <f t="shared" si="52"/>
        <v>0</v>
      </c>
      <c r="W361" s="2">
        <f t="array" ref="W361">IF($S361=1,IFERROR(INDEX(Summary!$AZ:$AZ,$AH361),0),0)</f>
        <v>0</v>
      </c>
      <c r="X361" s="3">
        <f t="array" ref="X361">IF($S361=1,IFERROR(INDEX(Summary!$BA:$BA,$AH361),0),0)</f>
        <v>0</v>
      </c>
      <c r="Y361" s="2">
        <f t="array" ref="Y361">IF($S361=1,IFERROR(INDEX(Summary!$G:$G,$AH361),0),0)</f>
        <v>0</v>
      </c>
      <c r="Z361" s="2">
        <f t="array" ref="Z361">IF($S361=1,IFERROR(INDEX(Summary!$H:$H,$AH361),0),0)</f>
        <v>0</v>
      </c>
      <c r="AA361" s="2">
        <f t="array" ref="AA361">IF($S361=1,IFERROR(INDEX(Summary!$I:$I,$AH361),0),0)</f>
        <v>0</v>
      </c>
      <c r="AB361" s="2">
        <f t="array" ref="AB361">IF($S361=1,IFERROR(INDEX(Summary!$J:$J,$AH361),0),0)</f>
        <v>0</v>
      </c>
      <c r="AC361" s="2">
        <f t="array" ref="AC361">IF($S361=1,IFERROR(INDEX(Summary!$K:$K,$AH361),0),0)</f>
        <v>0</v>
      </c>
      <c r="AD361" s="2">
        <f t="array" ref="AD361">IF($S361=1,IFERROR(INDEX(Summary!$L:$L,$AH361),0),0)</f>
        <v>0</v>
      </c>
      <c r="AE361" s="2">
        <f t="array" ref="AE361">IF($S361=1,IFERROR(INDEX(Summary!$M:$M,$AH361),0),0)</f>
        <v>0</v>
      </c>
      <c r="AF361" s="2">
        <f t="array" ref="AF361">IF($S361=1,IFERROR(INDEX(Summary!$N:$N,$AH361),0),0)</f>
        <v>0</v>
      </c>
      <c r="AG361">
        <f t="array" ref="AG361">IF($A361="","",IFERROR(INDEX(Summary!$BB:$BB,$AH361),0))</f>
        <v>10</v>
      </c>
      <c r="AH361">
        <f t="shared" si="53"/>
        <v>14</v>
      </c>
    </row>
    <row r="362" spans="1:34" hidden="1">
      <c r="A362" t="str">
        <f t="array" ref="A362">IFERROR(INDEX(Summary!$D:$D,$AH362)&amp;"","")</f>
        <v>FG00809</v>
      </c>
      <c r="B362" t="str">
        <f t="array" ref="B362">IF($A362="","",INDEX(Summary!$E:$E,$AH362))</f>
        <v>Khapli Multigrain atta- 1kg</v>
      </c>
      <c r="C362" t="str">
        <f t="array" ref="C362">IF($A362="","",INDEX(Summary!$B:$B,$AH362))</f>
        <v>MG</v>
      </c>
      <c r="D362" t="str">
        <f t="array" ref="D362">IF($A362="","",INDEX(Summary!$C:$C,$AH362))</f>
        <v>C39</v>
      </c>
      <c r="E362">
        <f t="array" ref="E362">IF($A362="","",INDEX(Summary!$F:$F,$AH362))</f>
        <v>1</v>
      </c>
      <c r="F362" t="str">
        <f t="array" ref="F362">IF($A362="","",INDEX(Summary!$BC:$BC,$AH362)&amp;"")</f>
        <v>P2 – High</v>
      </c>
      <c r="G362">
        <f t="shared" si="45"/>
        <v>2</v>
      </c>
      <c r="H362">
        <f t="shared" si="46"/>
        <v>0</v>
      </c>
      <c r="I362" t="str">
        <f t="array" ref="I362">IF($A362="","",IF(IFERROR(INDEX(Summary!$BA:$BA,$AH362),0)&lt;1,"Under 1 day",IF(INDEX(Summary!$BA:$BA,$AH362)&lt;3,"1-3 days",IF(INDEX(Summary!$BA:$BA,$AH362)&lt;7,"3-7 days","7+ days"))))</f>
        <v>7+ days</v>
      </c>
      <c r="J362" t="str">
        <f t="array" ref="J362">IF($A362="","",IF(IFERROR(INDEX(Summary!$AX:$AX,$AH362),0)&lt;0.25,"0-25%",IF(INDEX(Summary!$AX:$AX,$AH362)&lt;0.5,"25-50%",IF(INDEX(Summary!$AX:$AX,$AH362)&lt;0.75,"50-75%","75-100%"))))</f>
        <v>50-75%</v>
      </c>
      <c r="K362" t="str">
        <f t="array" ref="K362">IF($A362="","",INDEX(Summary!$AY:$AY,$AH362)&amp;"")</f>
        <v>WIP</v>
      </c>
      <c r="L362" s="1">
        <f>IF($A362="","",Summary!$P$2+MOD(ROW()-2,30))</f>
        <v>46227</v>
      </c>
      <c r="M362">
        <f t="shared" si="47"/>
        <v>1</v>
      </c>
      <c r="N362">
        <f t="shared" si="48"/>
        <v>24</v>
      </c>
      <c r="O362" t="str">
        <f t="shared" si="49"/>
        <v>Jul-2026</v>
      </c>
      <c r="P362">
        <f t="shared" ca="1" si="50"/>
        <v>1</v>
      </c>
      <c r="Q362" s="2">
        <f t="array" ref="Q362">IF($A362="",0,IFERROR(INDEX(Summary!$P$3:$AS$67,$AH362-2,$M362),0))</f>
        <v>1281</v>
      </c>
      <c r="R362" s="2">
        <f t="array" ref="R362">IF($A362="",0,ROUND(IFERROR(INDEX(Summary!$O:$O,$AH362),0)/30,0))</f>
        <v>3177</v>
      </c>
      <c r="S362">
        <f t="shared" si="51"/>
        <v>1</v>
      </c>
      <c r="T362" s="2">
        <f t="array" ref="T362">IF($S362=1,IFERROR(INDEX(Summary!$O:$O,$AH362),0),0)</f>
        <v>95318</v>
      </c>
      <c r="U362" s="2">
        <f t="array" ref="U362">IF($S362=1,IFERROR(INDEX(Summary!$AT:$AT,$AH362),0),0)</f>
        <v>70090</v>
      </c>
      <c r="V362" s="2">
        <f t="shared" si="52"/>
        <v>25228</v>
      </c>
      <c r="W362" s="2">
        <f t="array" ref="W362">IF($S362=1,IFERROR(INDEX(Summary!$AZ:$AZ,$AH362),0),0)</f>
        <v>28193</v>
      </c>
      <c r="X362" s="3">
        <f t="array" ref="X362">IF($S362=1,IFERROR(INDEX(Summary!$BA:$BA,$AH362),0),0)</f>
        <v>8.8733502591325877</v>
      </c>
      <c r="Y362" s="2">
        <f t="array" ref="Y362">IF($S362=1,IFERROR(INDEX(Summary!$G:$G,$AH362),0),0)</f>
        <v>92318</v>
      </c>
      <c r="Z362" s="2">
        <f t="array" ref="Z362">IF($S362=1,IFERROR(INDEX(Summary!$H:$H,$AH362),0),0)</f>
        <v>0</v>
      </c>
      <c r="AA362" s="2">
        <f t="array" ref="AA362">IF($S362=1,IFERROR(INDEX(Summary!$I:$I,$AH362),0),0)</f>
        <v>1000</v>
      </c>
      <c r="AB362" s="2">
        <f t="array" ref="AB362">IF($S362=1,IFERROR(INDEX(Summary!$J:$J,$AH362),0),0)</f>
        <v>0</v>
      </c>
      <c r="AC362" s="2">
        <f t="array" ref="AC362">IF($S362=1,IFERROR(INDEX(Summary!$K:$K,$AH362),0),0)</f>
        <v>2000</v>
      </c>
      <c r="AD362" s="2">
        <f t="array" ref="AD362">IF($S362=1,IFERROR(INDEX(Summary!$L:$L,$AH362),0),0)</f>
        <v>0</v>
      </c>
      <c r="AE362" s="2">
        <f t="array" ref="AE362">IF($S362=1,IFERROR(INDEX(Summary!$M:$M,$AH362),0),0)</f>
        <v>0</v>
      </c>
      <c r="AF362" s="2">
        <f t="array" ref="AF362">IF($S362=1,IFERROR(INDEX(Summary!$N:$N,$AH362),0),0)</f>
        <v>0</v>
      </c>
      <c r="AG362">
        <f t="array" ref="AG362">IF($A362="","",IFERROR(INDEX(Summary!$BB:$BB,$AH362),0))</f>
        <v>7</v>
      </c>
      <c r="AH362">
        <f t="shared" si="53"/>
        <v>15</v>
      </c>
    </row>
    <row r="363" spans="1:34" hidden="1">
      <c r="A363" t="str">
        <f t="array" ref="A363">IFERROR(INDEX(Summary!$D:$D,$AH363)&amp;"","")</f>
        <v>FG00809</v>
      </c>
      <c r="B363" t="str">
        <f t="array" ref="B363">IF($A363="","",INDEX(Summary!$E:$E,$AH363))</f>
        <v>Khapli Multigrain atta- 1kg</v>
      </c>
      <c r="C363" t="str">
        <f t="array" ref="C363">IF($A363="","",INDEX(Summary!$B:$B,$AH363))</f>
        <v>MG</v>
      </c>
      <c r="D363" t="str">
        <f t="array" ref="D363">IF($A363="","",INDEX(Summary!$C:$C,$AH363))</f>
        <v>C39</v>
      </c>
      <c r="E363">
        <f t="array" ref="E363">IF($A363="","",INDEX(Summary!$F:$F,$AH363))</f>
        <v>1</v>
      </c>
      <c r="F363" t="str">
        <f t="array" ref="F363">IF($A363="","",INDEX(Summary!$BC:$BC,$AH363)&amp;"")</f>
        <v>P2 – High</v>
      </c>
      <c r="G363">
        <f t="shared" si="45"/>
        <v>2</v>
      </c>
      <c r="H363">
        <f t="shared" si="46"/>
        <v>0</v>
      </c>
      <c r="I363" t="str">
        <f t="array" ref="I363">IF($A363="","",IF(IFERROR(INDEX(Summary!$BA:$BA,$AH363),0)&lt;1,"Under 1 day",IF(INDEX(Summary!$BA:$BA,$AH363)&lt;3,"1-3 days",IF(INDEX(Summary!$BA:$BA,$AH363)&lt;7,"3-7 days","7+ days"))))</f>
        <v>7+ days</v>
      </c>
      <c r="J363" t="str">
        <f t="array" ref="J363">IF($A363="","",IF(IFERROR(INDEX(Summary!$AX:$AX,$AH363),0)&lt;0.25,"0-25%",IF(INDEX(Summary!$AX:$AX,$AH363)&lt;0.5,"25-50%",IF(INDEX(Summary!$AX:$AX,$AH363)&lt;0.75,"50-75%","75-100%"))))</f>
        <v>50-75%</v>
      </c>
      <c r="K363" t="str">
        <f t="array" ref="K363">IF($A363="","",INDEX(Summary!$AY:$AY,$AH363)&amp;"")</f>
        <v>WIP</v>
      </c>
      <c r="L363" s="1">
        <f>IF($A363="","",Summary!$P$2+MOD(ROW()-2,30))</f>
        <v>46228</v>
      </c>
      <c r="M363">
        <f t="shared" si="47"/>
        <v>2</v>
      </c>
      <c r="N363">
        <f t="shared" si="48"/>
        <v>25</v>
      </c>
      <c r="O363" t="str">
        <f t="shared" si="49"/>
        <v>Jul-2026</v>
      </c>
      <c r="P363">
        <f t="shared" ca="1" si="50"/>
        <v>1</v>
      </c>
      <c r="Q363" s="2">
        <f t="array" ref="Q363">IF($A363="",0,IFERROR(INDEX(Summary!$P$3:$AS$67,$AH363-2,$M363),0))</f>
        <v>4985</v>
      </c>
      <c r="R363" s="2">
        <f t="array" ref="R363">IF($A363="",0,ROUND(IFERROR(INDEX(Summary!$O:$O,$AH363),0)/30,0))</f>
        <v>3177</v>
      </c>
      <c r="S363">
        <f t="shared" si="51"/>
        <v>0</v>
      </c>
      <c r="T363" s="2">
        <f t="array" ref="T363">IF($S363=1,IFERROR(INDEX(Summary!$O:$O,$AH363),0),0)</f>
        <v>0</v>
      </c>
      <c r="U363" s="2">
        <f t="array" ref="U363">IF($S363=1,IFERROR(INDEX(Summary!$AT:$AT,$AH363),0),0)</f>
        <v>0</v>
      </c>
      <c r="V363" s="2">
        <f t="shared" si="52"/>
        <v>0</v>
      </c>
      <c r="W363" s="2">
        <f t="array" ref="W363">IF($S363=1,IFERROR(INDEX(Summary!$AZ:$AZ,$AH363),0),0)</f>
        <v>0</v>
      </c>
      <c r="X363" s="3">
        <f t="array" ref="X363">IF($S363=1,IFERROR(INDEX(Summary!$BA:$BA,$AH363),0),0)</f>
        <v>0</v>
      </c>
      <c r="Y363" s="2">
        <f t="array" ref="Y363">IF($S363=1,IFERROR(INDEX(Summary!$G:$G,$AH363),0),0)</f>
        <v>0</v>
      </c>
      <c r="Z363" s="2">
        <f t="array" ref="Z363">IF($S363=1,IFERROR(INDEX(Summary!$H:$H,$AH363),0),0)</f>
        <v>0</v>
      </c>
      <c r="AA363" s="2">
        <f t="array" ref="AA363">IF($S363=1,IFERROR(INDEX(Summary!$I:$I,$AH363),0),0)</f>
        <v>0</v>
      </c>
      <c r="AB363" s="2">
        <f t="array" ref="AB363">IF($S363=1,IFERROR(INDEX(Summary!$J:$J,$AH363),0),0)</f>
        <v>0</v>
      </c>
      <c r="AC363" s="2">
        <f t="array" ref="AC363">IF($S363=1,IFERROR(INDEX(Summary!$K:$K,$AH363),0),0)</f>
        <v>0</v>
      </c>
      <c r="AD363" s="2">
        <f t="array" ref="AD363">IF($S363=1,IFERROR(INDEX(Summary!$L:$L,$AH363),0),0)</f>
        <v>0</v>
      </c>
      <c r="AE363" s="2">
        <f t="array" ref="AE363">IF($S363=1,IFERROR(INDEX(Summary!$M:$M,$AH363),0),0)</f>
        <v>0</v>
      </c>
      <c r="AF363" s="2">
        <f t="array" ref="AF363">IF($S363=1,IFERROR(INDEX(Summary!$N:$N,$AH363),0),0)</f>
        <v>0</v>
      </c>
      <c r="AG363">
        <f t="array" ref="AG363">IF($A363="","",IFERROR(INDEX(Summary!$BB:$BB,$AH363),0))</f>
        <v>7</v>
      </c>
      <c r="AH363">
        <f t="shared" si="53"/>
        <v>15</v>
      </c>
    </row>
    <row r="364" spans="1:34" hidden="1">
      <c r="A364" t="str">
        <f t="array" ref="A364">IFERROR(INDEX(Summary!$D:$D,$AH364)&amp;"","")</f>
        <v>FG00809</v>
      </c>
      <c r="B364" t="str">
        <f t="array" ref="B364">IF($A364="","",INDEX(Summary!$E:$E,$AH364))</f>
        <v>Khapli Multigrain atta- 1kg</v>
      </c>
      <c r="C364" t="str">
        <f t="array" ref="C364">IF($A364="","",INDEX(Summary!$B:$B,$AH364))</f>
        <v>MG</v>
      </c>
      <c r="D364" t="str">
        <f t="array" ref="D364">IF($A364="","",INDEX(Summary!$C:$C,$AH364))</f>
        <v>C39</v>
      </c>
      <c r="E364">
        <f t="array" ref="E364">IF($A364="","",INDEX(Summary!$F:$F,$AH364))</f>
        <v>1</v>
      </c>
      <c r="F364" t="str">
        <f t="array" ref="F364">IF($A364="","",INDEX(Summary!$BC:$BC,$AH364)&amp;"")</f>
        <v>P2 – High</v>
      </c>
      <c r="G364">
        <f t="shared" si="45"/>
        <v>2</v>
      </c>
      <c r="H364">
        <f t="shared" si="46"/>
        <v>0</v>
      </c>
      <c r="I364" t="str">
        <f t="array" ref="I364">IF($A364="","",IF(IFERROR(INDEX(Summary!$BA:$BA,$AH364),0)&lt;1,"Under 1 day",IF(INDEX(Summary!$BA:$BA,$AH364)&lt;3,"1-3 days",IF(INDEX(Summary!$BA:$BA,$AH364)&lt;7,"3-7 days","7+ days"))))</f>
        <v>7+ days</v>
      </c>
      <c r="J364" t="str">
        <f t="array" ref="J364">IF($A364="","",IF(IFERROR(INDEX(Summary!$AX:$AX,$AH364),0)&lt;0.25,"0-25%",IF(INDEX(Summary!$AX:$AX,$AH364)&lt;0.5,"25-50%",IF(INDEX(Summary!$AX:$AX,$AH364)&lt;0.75,"50-75%","75-100%"))))</f>
        <v>50-75%</v>
      </c>
      <c r="K364" t="str">
        <f t="array" ref="K364">IF($A364="","",INDEX(Summary!$AY:$AY,$AH364)&amp;"")</f>
        <v>WIP</v>
      </c>
      <c r="L364" s="1">
        <f>IF($A364="","",Summary!$P$2+MOD(ROW()-2,30))</f>
        <v>46229</v>
      </c>
      <c r="M364">
        <f t="shared" si="47"/>
        <v>3</v>
      </c>
      <c r="N364">
        <f t="shared" si="48"/>
        <v>26</v>
      </c>
      <c r="O364" t="str">
        <f t="shared" si="49"/>
        <v>Jul-2026</v>
      </c>
      <c r="P364">
        <f t="shared" ca="1" si="50"/>
        <v>1</v>
      </c>
      <c r="Q364" s="2">
        <f t="array" ref="Q364">IF($A364="",0,IFERROR(INDEX(Summary!$P$3:$AS$67,$AH364-2,$M364),0))</f>
        <v>2000</v>
      </c>
      <c r="R364" s="2">
        <f t="array" ref="R364">IF($A364="",0,ROUND(IFERROR(INDEX(Summary!$O:$O,$AH364),0)/30,0))</f>
        <v>3177</v>
      </c>
      <c r="S364">
        <f t="shared" si="51"/>
        <v>0</v>
      </c>
      <c r="T364" s="2">
        <f t="array" ref="T364">IF($S364=1,IFERROR(INDEX(Summary!$O:$O,$AH364),0),0)</f>
        <v>0</v>
      </c>
      <c r="U364" s="2">
        <f t="array" ref="U364">IF($S364=1,IFERROR(INDEX(Summary!$AT:$AT,$AH364),0),0)</f>
        <v>0</v>
      </c>
      <c r="V364" s="2">
        <f t="shared" si="52"/>
        <v>0</v>
      </c>
      <c r="W364" s="2">
        <f t="array" ref="W364">IF($S364=1,IFERROR(INDEX(Summary!$AZ:$AZ,$AH364),0),0)</f>
        <v>0</v>
      </c>
      <c r="X364" s="3">
        <f t="array" ref="X364">IF($S364=1,IFERROR(INDEX(Summary!$BA:$BA,$AH364),0),0)</f>
        <v>0</v>
      </c>
      <c r="Y364" s="2">
        <f t="array" ref="Y364">IF($S364=1,IFERROR(INDEX(Summary!$G:$G,$AH364),0),0)</f>
        <v>0</v>
      </c>
      <c r="Z364" s="2">
        <f t="array" ref="Z364">IF($S364=1,IFERROR(INDEX(Summary!$H:$H,$AH364),0),0)</f>
        <v>0</v>
      </c>
      <c r="AA364" s="2">
        <f t="array" ref="AA364">IF($S364=1,IFERROR(INDEX(Summary!$I:$I,$AH364),0),0)</f>
        <v>0</v>
      </c>
      <c r="AB364" s="2">
        <f t="array" ref="AB364">IF($S364=1,IFERROR(INDEX(Summary!$J:$J,$AH364),0),0)</f>
        <v>0</v>
      </c>
      <c r="AC364" s="2">
        <f t="array" ref="AC364">IF($S364=1,IFERROR(INDEX(Summary!$K:$K,$AH364),0),0)</f>
        <v>0</v>
      </c>
      <c r="AD364" s="2">
        <f t="array" ref="AD364">IF($S364=1,IFERROR(INDEX(Summary!$L:$L,$AH364),0),0)</f>
        <v>0</v>
      </c>
      <c r="AE364" s="2">
        <f t="array" ref="AE364">IF($S364=1,IFERROR(INDEX(Summary!$M:$M,$AH364),0),0)</f>
        <v>0</v>
      </c>
      <c r="AF364" s="2">
        <f t="array" ref="AF364">IF($S364=1,IFERROR(INDEX(Summary!$N:$N,$AH364),0),0)</f>
        <v>0</v>
      </c>
      <c r="AG364">
        <f t="array" ref="AG364">IF($A364="","",IFERROR(INDEX(Summary!$BB:$BB,$AH364),0))</f>
        <v>7</v>
      </c>
      <c r="AH364">
        <f t="shared" si="53"/>
        <v>15</v>
      </c>
    </row>
    <row r="365" spans="1:34" hidden="1">
      <c r="A365" t="str">
        <f t="array" ref="A365">IFERROR(INDEX(Summary!$D:$D,$AH365)&amp;"","")</f>
        <v>FG00809</v>
      </c>
      <c r="B365" t="str">
        <f t="array" ref="B365">IF($A365="","",INDEX(Summary!$E:$E,$AH365))</f>
        <v>Khapli Multigrain atta- 1kg</v>
      </c>
      <c r="C365" t="str">
        <f t="array" ref="C365">IF($A365="","",INDEX(Summary!$B:$B,$AH365))</f>
        <v>MG</v>
      </c>
      <c r="D365" t="str">
        <f t="array" ref="D365">IF($A365="","",INDEX(Summary!$C:$C,$AH365))</f>
        <v>C39</v>
      </c>
      <c r="E365">
        <f t="array" ref="E365">IF($A365="","",INDEX(Summary!$F:$F,$AH365))</f>
        <v>1</v>
      </c>
      <c r="F365" t="str">
        <f t="array" ref="F365">IF($A365="","",INDEX(Summary!$BC:$BC,$AH365)&amp;"")</f>
        <v>P2 – High</v>
      </c>
      <c r="G365">
        <f t="shared" si="45"/>
        <v>2</v>
      </c>
      <c r="H365">
        <f t="shared" si="46"/>
        <v>0</v>
      </c>
      <c r="I365" t="str">
        <f t="array" ref="I365">IF($A365="","",IF(IFERROR(INDEX(Summary!$BA:$BA,$AH365),0)&lt;1,"Under 1 day",IF(INDEX(Summary!$BA:$BA,$AH365)&lt;3,"1-3 days",IF(INDEX(Summary!$BA:$BA,$AH365)&lt;7,"3-7 days","7+ days"))))</f>
        <v>7+ days</v>
      </c>
      <c r="J365" t="str">
        <f t="array" ref="J365">IF($A365="","",IF(IFERROR(INDEX(Summary!$AX:$AX,$AH365),0)&lt;0.25,"0-25%",IF(INDEX(Summary!$AX:$AX,$AH365)&lt;0.5,"25-50%",IF(INDEX(Summary!$AX:$AX,$AH365)&lt;0.75,"50-75%","75-100%"))))</f>
        <v>50-75%</v>
      </c>
      <c r="K365" t="str">
        <f t="array" ref="K365">IF($A365="","",INDEX(Summary!$AY:$AY,$AH365)&amp;"")</f>
        <v>WIP</v>
      </c>
      <c r="L365" s="1">
        <f>IF($A365="","",Summary!$P$2+MOD(ROW()-2,30))</f>
        <v>46230</v>
      </c>
      <c r="M365">
        <f t="shared" si="47"/>
        <v>4</v>
      </c>
      <c r="N365">
        <f t="shared" si="48"/>
        <v>27</v>
      </c>
      <c r="O365" t="str">
        <f t="shared" si="49"/>
        <v>Jul-2026</v>
      </c>
      <c r="P365">
        <f t="shared" ca="1" si="50"/>
        <v>1</v>
      </c>
      <c r="Q365" s="2">
        <f t="array" ref="Q365">IF($A365="",0,IFERROR(INDEX(Summary!$P$3:$AS$67,$AH365-2,$M365),0))</f>
        <v>4622</v>
      </c>
      <c r="R365" s="2">
        <f t="array" ref="R365">IF($A365="",0,ROUND(IFERROR(INDEX(Summary!$O:$O,$AH365),0)/30,0))</f>
        <v>3177</v>
      </c>
      <c r="S365">
        <f t="shared" si="51"/>
        <v>0</v>
      </c>
      <c r="T365" s="2">
        <f t="array" ref="T365">IF($S365=1,IFERROR(INDEX(Summary!$O:$O,$AH365),0),0)</f>
        <v>0</v>
      </c>
      <c r="U365" s="2">
        <f t="array" ref="U365">IF($S365=1,IFERROR(INDEX(Summary!$AT:$AT,$AH365),0),0)</f>
        <v>0</v>
      </c>
      <c r="V365" s="2">
        <f t="shared" si="52"/>
        <v>0</v>
      </c>
      <c r="W365" s="2">
        <f t="array" ref="W365">IF($S365=1,IFERROR(INDEX(Summary!$AZ:$AZ,$AH365),0),0)</f>
        <v>0</v>
      </c>
      <c r="X365" s="3">
        <f t="array" ref="X365">IF($S365=1,IFERROR(INDEX(Summary!$BA:$BA,$AH365),0),0)</f>
        <v>0</v>
      </c>
      <c r="Y365" s="2">
        <f t="array" ref="Y365">IF($S365=1,IFERROR(INDEX(Summary!$G:$G,$AH365),0),0)</f>
        <v>0</v>
      </c>
      <c r="Z365" s="2">
        <f t="array" ref="Z365">IF($S365=1,IFERROR(INDEX(Summary!$H:$H,$AH365),0),0)</f>
        <v>0</v>
      </c>
      <c r="AA365" s="2">
        <f t="array" ref="AA365">IF($S365=1,IFERROR(INDEX(Summary!$I:$I,$AH365),0),0)</f>
        <v>0</v>
      </c>
      <c r="AB365" s="2">
        <f t="array" ref="AB365">IF($S365=1,IFERROR(INDEX(Summary!$J:$J,$AH365),0),0)</f>
        <v>0</v>
      </c>
      <c r="AC365" s="2">
        <f t="array" ref="AC365">IF($S365=1,IFERROR(INDEX(Summary!$K:$K,$AH365),0),0)</f>
        <v>0</v>
      </c>
      <c r="AD365" s="2">
        <f t="array" ref="AD365">IF($S365=1,IFERROR(INDEX(Summary!$L:$L,$AH365),0),0)</f>
        <v>0</v>
      </c>
      <c r="AE365" s="2">
        <f t="array" ref="AE365">IF($S365=1,IFERROR(INDEX(Summary!$M:$M,$AH365),0),0)</f>
        <v>0</v>
      </c>
      <c r="AF365" s="2">
        <f t="array" ref="AF365">IF($S365=1,IFERROR(INDEX(Summary!$N:$N,$AH365),0),0)</f>
        <v>0</v>
      </c>
      <c r="AG365">
        <f t="array" ref="AG365">IF($A365="","",IFERROR(INDEX(Summary!$BB:$BB,$AH365),0))</f>
        <v>7</v>
      </c>
      <c r="AH365">
        <f t="shared" si="53"/>
        <v>15</v>
      </c>
    </row>
    <row r="366" spans="1:34" hidden="1">
      <c r="A366" t="str">
        <f t="array" ref="A366">IFERROR(INDEX(Summary!$D:$D,$AH366)&amp;"","")</f>
        <v>FG00809</v>
      </c>
      <c r="B366" t="str">
        <f t="array" ref="B366">IF($A366="","",INDEX(Summary!$E:$E,$AH366))</f>
        <v>Khapli Multigrain atta- 1kg</v>
      </c>
      <c r="C366" t="str">
        <f t="array" ref="C366">IF($A366="","",INDEX(Summary!$B:$B,$AH366))</f>
        <v>MG</v>
      </c>
      <c r="D366" t="str">
        <f t="array" ref="D366">IF($A366="","",INDEX(Summary!$C:$C,$AH366))</f>
        <v>C39</v>
      </c>
      <c r="E366">
        <f t="array" ref="E366">IF($A366="","",INDEX(Summary!$F:$F,$AH366))</f>
        <v>1</v>
      </c>
      <c r="F366" t="str">
        <f t="array" ref="F366">IF($A366="","",INDEX(Summary!$BC:$BC,$AH366)&amp;"")</f>
        <v>P2 – High</v>
      </c>
      <c r="G366">
        <f t="shared" si="45"/>
        <v>2</v>
      </c>
      <c r="H366">
        <f t="shared" si="46"/>
        <v>0</v>
      </c>
      <c r="I366" t="str">
        <f t="array" ref="I366">IF($A366="","",IF(IFERROR(INDEX(Summary!$BA:$BA,$AH366),0)&lt;1,"Under 1 day",IF(INDEX(Summary!$BA:$BA,$AH366)&lt;3,"1-3 days",IF(INDEX(Summary!$BA:$BA,$AH366)&lt;7,"3-7 days","7+ days"))))</f>
        <v>7+ days</v>
      </c>
      <c r="J366" t="str">
        <f t="array" ref="J366">IF($A366="","",IF(IFERROR(INDEX(Summary!$AX:$AX,$AH366),0)&lt;0.25,"0-25%",IF(INDEX(Summary!$AX:$AX,$AH366)&lt;0.5,"25-50%",IF(INDEX(Summary!$AX:$AX,$AH366)&lt;0.75,"50-75%","75-100%"))))</f>
        <v>50-75%</v>
      </c>
      <c r="K366" t="str">
        <f t="array" ref="K366">IF($A366="","",INDEX(Summary!$AY:$AY,$AH366)&amp;"")</f>
        <v>WIP</v>
      </c>
      <c r="L366" s="1">
        <f>IF($A366="","",Summary!$P$2+MOD(ROW()-2,30))</f>
        <v>46231</v>
      </c>
      <c r="M366">
        <f t="shared" si="47"/>
        <v>5</v>
      </c>
      <c r="N366">
        <f t="shared" si="48"/>
        <v>28</v>
      </c>
      <c r="O366" t="str">
        <f t="shared" si="49"/>
        <v>Jul-2026</v>
      </c>
      <c r="P366">
        <f t="shared" ca="1" si="50"/>
        <v>1</v>
      </c>
      <c r="Q366" s="2">
        <f t="array" ref="Q366">IF($A366="",0,IFERROR(INDEX(Summary!$P$3:$AS$67,$AH366-2,$M366),0))</f>
        <v>3435</v>
      </c>
      <c r="R366" s="2">
        <f t="array" ref="R366">IF($A366="",0,ROUND(IFERROR(INDEX(Summary!$O:$O,$AH366),0)/30,0))</f>
        <v>3177</v>
      </c>
      <c r="S366">
        <f t="shared" si="51"/>
        <v>0</v>
      </c>
      <c r="T366" s="2">
        <f t="array" ref="T366">IF($S366=1,IFERROR(INDEX(Summary!$O:$O,$AH366),0),0)</f>
        <v>0</v>
      </c>
      <c r="U366" s="2">
        <f t="array" ref="U366">IF($S366=1,IFERROR(INDEX(Summary!$AT:$AT,$AH366),0),0)</f>
        <v>0</v>
      </c>
      <c r="V366" s="2">
        <f t="shared" si="52"/>
        <v>0</v>
      </c>
      <c r="W366" s="2">
        <f t="array" ref="W366">IF($S366=1,IFERROR(INDEX(Summary!$AZ:$AZ,$AH366),0),0)</f>
        <v>0</v>
      </c>
      <c r="X366" s="3">
        <f t="array" ref="X366">IF($S366=1,IFERROR(INDEX(Summary!$BA:$BA,$AH366),0),0)</f>
        <v>0</v>
      </c>
      <c r="Y366" s="2">
        <f t="array" ref="Y366">IF($S366=1,IFERROR(INDEX(Summary!$G:$G,$AH366),0),0)</f>
        <v>0</v>
      </c>
      <c r="Z366" s="2">
        <f t="array" ref="Z366">IF($S366=1,IFERROR(INDEX(Summary!$H:$H,$AH366),0),0)</f>
        <v>0</v>
      </c>
      <c r="AA366" s="2">
        <f t="array" ref="AA366">IF($S366=1,IFERROR(INDEX(Summary!$I:$I,$AH366),0),0)</f>
        <v>0</v>
      </c>
      <c r="AB366" s="2">
        <f t="array" ref="AB366">IF($S366=1,IFERROR(INDEX(Summary!$J:$J,$AH366),0),0)</f>
        <v>0</v>
      </c>
      <c r="AC366" s="2">
        <f t="array" ref="AC366">IF($S366=1,IFERROR(INDEX(Summary!$K:$K,$AH366),0),0)</f>
        <v>0</v>
      </c>
      <c r="AD366" s="2">
        <f t="array" ref="AD366">IF($S366=1,IFERROR(INDEX(Summary!$L:$L,$AH366),0),0)</f>
        <v>0</v>
      </c>
      <c r="AE366" s="2">
        <f t="array" ref="AE366">IF($S366=1,IFERROR(INDEX(Summary!$M:$M,$AH366),0),0)</f>
        <v>0</v>
      </c>
      <c r="AF366" s="2">
        <f t="array" ref="AF366">IF($S366=1,IFERROR(INDEX(Summary!$N:$N,$AH366),0),0)</f>
        <v>0</v>
      </c>
      <c r="AG366">
        <f t="array" ref="AG366">IF($A366="","",IFERROR(INDEX(Summary!$BB:$BB,$AH366),0))</f>
        <v>7</v>
      </c>
      <c r="AH366">
        <f t="shared" si="53"/>
        <v>15</v>
      </c>
    </row>
    <row r="367" spans="1:34" hidden="1">
      <c r="A367" t="str">
        <f t="array" ref="A367">IFERROR(INDEX(Summary!$D:$D,$AH367)&amp;"","")</f>
        <v>FG00809</v>
      </c>
      <c r="B367" t="str">
        <f t="array" ref="B367">IF($A367="","",INDEX(Summary!$E:$E,$AH367))</f>
        <v>Khapli Multigrain atta- 1kg</v>
      </c>
      <c r="C367" t="str">
        <f t="array" ref="C367">IF($A367="","",INDEX(Summary!$B:$B,$AH367))</f>
        <v>MG</v>
      </c>
      <c r="D367" t="str">
        <f t="array" ref="D367">IF($A367="","",INDEX(Summary!$C:$C,$AH367))</f>
        <v>C39</v>
      </c>
      <c r="E367">
        <f t="array" ref="E367">IF($A367="","",INDEX(Summary!$F:$F,$AH367))</f>
        <v>1</v>
      </c>
      <c r="F367" t="str">
        <f t="array" ref="F367">IF($A367="","",INDEX(Summary!$BC:$BC,$AH367)&amp;"")</f>
        <v>P2 – High</v>
      </c>
      <c r="G367">
        <f t="shared" si="45"/>
        <v>2</v>
      </c>
      <c r="H367">
        <f t="shared" si="46"/>
        <v>0</v>
      </c>
      <c r="I367" t="str">
        <f t="array" ref="I367">IF($A367="","",IF(IFERROR(INDEX(Summary!$BA:$BA,$AH367),0)&lt;1,"Under 1 day",IF(INDEX(Summary!$BA:$BA,$AH367)&lt;3,"1-3 days",IF(INDEX(Summary!$BA:$BA,$AH367)&lt;7,"3-7 days","7+ days"))))</f>
        <v>7+ days</v>
      </c>
      <c r="J367" t="str">
        <f t="array" ref="J367">IF($A367="","",IF(IFERROR(INDEX(Summary!$AX:$AX,$AH367),0)&lt;0.25,"0-25%",IF(INDEX(Summary!$AX:$AX,$AH367)&lt;0.5,"25-50%",IF(INDEX(Summary!$AX:$AX,$AH367)&lt;0.75,"50-75%","75-100%"))))</f>
        <v>50-75%</v>
      </c>
      <c r="K367" t="str">
        <f t="array" ref="K367">IF($A367="","",INDEX(Summary!$AY:$AY,$AH367)&amp;"")</f>
        <v>WIP</v>
      </c>
      <c r="L367" s="1">
        <f>IF($A367="","",Summary!$P$2+MOD(ROW()-2,30))</f>
        <v>46232</v>
      </c>
      <c r="M367">
        <f t="shared" si="47"/>
        <v>6</v>
      </c>
      <c r="N367">
        <f t="shared" si="48"/>
        <v>29</v>
      </c>
      <c r="O367" t="str">
        <f t="shared" si="49"/>
        <v>Jul-2026</v>
      </c>
      <c r="P367">
        <f t="shared" ca="1" si="50"/>
        <v>1</v>
      </c>
      <c r="Q367" s="2">
        <f t="array" ref="Q367">IF($A367="",0,IFERROR(INDEX(Summary!$P$3:$AS$67,$AH367-2,$M367),0))</f>
        <v>3542</v>
      </c>
      <c r="R367" s="2">
        <f t="array" ref="R367">IF($A367="",0,ROUND(IFERROR(INDEX(Summary!$O:$O,$AH367),0)/30,0))</f>
        <v>3177</v>
      </c>
      <c r="S367">
        <f t="shared" si="51"/>
        <v>0</v>
      </c>
      <c r="T367" s="2">
        <f t="array" ref="T367">IF($S367=1,IFERROR(INDEX(Summary!$O:$O,$AH367),0),0)</f>
        <v>0</v>
      </c>
      <c r="U367" s="2">
        <f t="array" ref="U367">IF($S367=1,IFERROR(INDEX(Summary!$AT:$AT,$AH367),0),0)</f>
        <v>0</v>
      </c>
      <c r="V367" s="2">
        <f t="shared" si="52"/>
        <v>0</v>
      </c>
      <c r="W367" s="2">
        <f t="array" ref="W367">IF($S367=1,IFERROR(INDEX(Summary!$AZ:$AZ,$AH367),0),0)</f>
        <v>0</v>
      </c>
      <c r="X367" s="3">
        <f t="array" ref="X367">IF($S367=1,IFERROR(INDEX(Summary!$BA:$BA,$AH367),0),0)</f>
        <v>0</v>
      </c>
      <c r="Y367" s="2">
        <f t="array" ref="Y367">IF($S367=1,IFERROR(INDEX(Summary!$G:$G,$AH367),0),0)</f>
        <v>0</v>
      </c>
      <c r="Z367" s="2">
        <f t="array" ref="Z367">IF($S367=1,IFERROR(INDEX(Summary!$H:$H,$AH367),0),0)</f>
        <v>0</v>
      </c>
      <c r="AA367" s="2">
        <f t="array" ref="AA367">IF($S367=1,IFERROR(INDEX(Summary!$I:$I,$AH367),0),0)</f>
        <v>0</v>
      </c>
      <c r="AB367" s="2">
        <f t="array" ref="AB367">IF($S367=1,IFERROR(INDEX(Summary!$J:$J,$AH367),0),0)</f>
        <v>0</v>
      </c>
      <c r="AC367" s="2">
        <f t="array" ref="AC367">IF($S367=1,IFERROR(INDEX(Summary!$K:$K,$AH367),0),0)</f>
        <v>0</v>
      </c>
      <c r="AD367" s="2">
        <f t="array" ref="AD367">IF($S367=1,IFERROR(INDEX(Summary!$L:$L,$AH367),0),0)</f>
        <v>0</v>
      </c>
      <c r="AE367" s="2">
        <f t="array" ref="AE367">IF($S367=1,IFERROR(INDEX(Summary!$M:$M,$AH367),0),0)</f>
        <v>0</v>
      </c>
      <c r="AF367" s="2">
        <f t="array" ref="AF367">IF($S367=1,IFERROR(INDEX(Summary!$N:$N,$AH367),0),0)</f>
        <v>0</v>
      </c>
      <c r="AG367">
        <f t="array" ref="AG367">IF($A367="","",IFERROR(INDEX(Summary!$BB:$BB,$AH367),0))</f>
        <v>7</v>
      </c>
      <c r="AH367">
        <f t="shared" si="53"/>
        <v>15</v>
      </c>
    </row>
    <row r="368" spans="1:34" hidden="1">
      <c r="A368" t="str">
        <f t="array" ref="A368">IFERROR(INDEX(Summary!$D:$D,$AH368)&amp;"","")</f>
        <v>FG00809</v>
      </c>
      <c r="B368" t="str">
        <f t="array" ref="B368">IF($A368="","",INDEX(Summary!$E:$E,$AH368))</f>
        <v>Khapli Multigrain atta- 1kg</v>
      </c>
      <c r="C368" t="str">
        <f t="array" ref="C368">IF($A368="","",INDEX(Summary!$B:$B,$AH368))</f>
        <v>MG</v>
      </c>
      <c r="D368" t="str">
        <f t="array" ref="D368">IF($A368="","",INDEX(Summary!$C:$C,$AH368))</f>
        <v>C39</v>
      </c>
      <c r="E368">
        <f t="array" ref="E368">IF($A368="","",INDEX(Summary!$F:$F,$AH368))</f>
        <v>1</v>
      </c>
      <c r="F368" t="str">
        <f t="array" ref="F368">IF($A368="","",INDEX(Summary!$BC:$BC,$AH368)&amp;"")</f>
        <v>P2 – High</v>
      </c>
      <c r="G368">
        <f t="shared" si="45"/>
        <v>2</v>
      </c>
      <c r="H368">
        <f t="shared" si="46"/>
        <v>0</v>
      </c>
      <c r="I368" t="str">
        <f t="array" ref="I368">IF($A368="","",IF(IFERROR(INDEX(Summary!$BA:$BA,$AH368),0)&lt;1,"Under 1 day",IF(INDEX(Summary!$BA:$BA,$AH368)&lt;3,"1-3 days",IF(INDEX(Summary!$BA:$BA,$AH368)&lt;7,"3-7 days","7+ days"))))</f>
        <v>7+ days</v>
      </c>
      <c r="J368" t="str">
        <f t="array" ref="J368">IF($A368="","",IF(IFERROR(INDEX(Summary!$AX:$AX,$AH368),0)&lt;0.25,"0-25%",IF(INDEX(Summary!$AX:$AX,$AH368)&lt;0.5,"25-50%",IF(INDEX(Summary!$AX:$AX,$AH368)&lt;0.75,"50-75%","75-100%"))))</f>
        <v>50-75%</v>
      </c>
      <c r="K368" t="str">
        <f t="array" ref="K368">IF($A368="","",INDEX(Summary!$AY:$AY,$AH368)&amp;"")</f>
        <v>WIP</v>
      </c>
      <c r="L368" s="1">
        <f>IF($A368="","",Summary!$P$2+MOD(ROW()-2,30))</f>
        <v>46233</v>
      </c>
      <c r="M368">
        <f t="shared" si="47"/>
        <v>7</v>
      </c>
      <c r="N368">
        <f t="shared" si="48"/>
        <v>30</v>
      </c>
      <c r="O368" t="str">
        <f t="shared" si="49"/>
        <v>Jul-2026</v>
      </c>
      <c r="P368">
        <f t="shared" ca="1" si="50"/>
        <v>1</v>
      </c>
      <c r="Q368" s="2">
        <f t="array" ref="Q368">IF($A368="",0,IFERROR(INDEX(Summary!$P$3:$AS$67,$AH368-2,$M368),0))</f>
        <v>4802</v>
      </c>
      <c r="R368" s="2">
        <f t="array" ref="R368">IF($A368="",0,ROUND(IFERROR(INDEX(Summary!$O:$O,$AH368),0)/30,0))</f>
        <v>3177</v>
      </c>
      <c r="S368">
        <f t="shared" si="51"/>
        <v>0</v>
      </c>
      <c r="T368" s="2">
        <f t="array" ref="T368">IF($S368=1,IFERROR(INDEX(Summary!$O:$O,$AH368),0),0)</f>
        <v>0</v>
      </c>
      <c r="U368" s="2">
        <f t="array" ref="U368">IF($S368=1,IFERROR(INDEX(Summary!$AT:$AT,$AH368),0),0)</f>
        <v>0</v>
      </c>
      <c r="V368" s="2">
        <f t="shared" si="52"/>
        <v>0</v>
      </c>
      <c r="W368" s="2">
        <f t="array" ref="W368">IF($S368=1,IFERROR(INDEX(Summary!$AZ:$AZ,$AH368),0),0)</f>
        <v>0</v>
      </c>
      <c r="X368" s="3">
        <f t="array" ref="X368">IF($S368=1,IFERROR(INDEX(Summary!$BA:$BA,$AH368),0),0)</f>
        <v>0</v>
      </c>
      <c r="Y368" s="2">
        <f t="array" ref="Y368">IF($S368=1,IFERROR(INDEX(Summary!$G:$G,$AH368),0),0)</f>
        <v>0</v>
      </c>
      <c r="Z368" s="2">
        <f t="array" ref="Z368">IF($S368=1,IFERROR(INDEX(Summary!$H:$H,$AH368),0),0)</f>
        <v>0</v>
      </c>
      <c r="AA368" s="2">
        <f t="array" ref="AA368">IF($S368=1,IFERROR(INDEX(Summary!$I:$I,$AH368),0),0)</f>
        <v>0</v>
      </c>
      <c r="AB368" s="2">
        <f t="array" ref="AB368">IF($S368=1,IFERROR(INDEX(Summary!$J:$J,$AH368),0),0)</f>
        <v>0</v>
      </c>
      <c r="AC368" s="2">
        <f t="array" ref="AC368">IF($S368=1,IFERROR(INDEX(Summary!$K:$K,$AH368),0),0)</f>
        <v>0</v>
      </c>
      <c r="AD368" s="2">
        <f t="array" ref="AD368">IF($S368=1,IFERROR(INDEX(Summary!$L:$L,$AH368),0),0)</f>
        <v>0</v>
      </c>
      <c r="AE368" s="2">
        <f t="array" ref="AE368">IF($S368=1,IFERROR(INDEX(Summary!$M:$M,$AH368),0),0)</f>
        <v>0</v>
      </c>
      <c r="AF368" s="2">
        <f t="array" ref="AF368">IF($S368=1,IFERROR(INDEX(Summary!$N:$N,$AH368),0),0)</f>
        <v>0</v>
      </c>
      <c r="AG368">
        <f t="array" ref="AG368">IF($A368="","",IFERROR(INDEX(Summary!$BB:$BB,$AH368),0))</f>
        <v>7</v>
      </c>
      <c r="AH368">
        <f t="shared" si="53"/>
        <v>15</v>
      </c>
    </row>
    <row r="369" spans="1:34" hidden="1">
      <c r="A369" t="str">
        <f t="array" ref="A369">IFERROR(INDEX(Summary!$D:$D,$AH369)&amp;"","")</f>
        <v>FG00809</v>
      </c>
      <c r="B369" t="str">
        <f t="array" ref="B369">IF($A369="","",INDEX(Summary!$E:$E,$AH369))</f>
        <v>Khapli Multigrain atta- 1kg</v>
      </c>
      <c r="C369" t="str">
        <f t="array" ref="C369">IF($A369="","",INDEX(Summary!$B:$B,$AH369))</f>
        <v>MG</v>
      </c>
      <c r="D369" t="str">
        <f t="array" ref="D369">IF($A369="","",INDEX(Summary!$C:$C,$AH369))</f>
        <v>C39</v>
      </c>
      <c r="E369">
        <f t="array" ref="E369">IF($A369="","",INDEX(Summary!$F:$F,$AH369))</f>
        <v>1</v>
      </c>
      <c r="F369" t="str">
        <f t="array" ref="F369">IF($A369="","",INDEX(Summary!$BC:$BC,$AH369)&amp;"")</f>
        <v>P2 – High</v>
      </c>
      <c r="G369">
        <f t="shared" si="45"/>
        <v>2</v>
      </c>
      <c r="H369">
        <f t="shared" si="46"/>
        <v>0</v>
      </c>
      <c r="I369" t="str">
        <f t="array" ref="I369">IF($A369="","",IF(IFERROR(INDEX(Summary!$BA:$BA,$AH369),0)&lt;1,"Under 1 day",IF(INDEX(Summary!$BA:$BA,$AH369)&lt;3,"1-3 days",IF(INDEX(Summary!$BA:$BA,$AH369)&lt;7,"3-7 days","7+ days"))))</f>
        <v>7+ days</v>
      </c>
      <c r="J369" t="str">
        <f t="array" ref="J369">IF($A369="","",IF(IFERROR(INDEX(Summary!$AX:$AX,$AH369),0)&lt;0.25,"0-25%",IF(INDEX(Summary!$AX:$AX,$AH369)&lt;0.5,"25-50%",IF(INDEX(Summary!$AX:$AX,$AH369)&lt;0.75,"50-75%","75-100%"))))</f>
        <v>50-75%</v>
      </c>
      <c r="K369" t="str">
        <f t="array" ref="K369">IF($A369="","",INDEX(Summary!$AY:$AY,$AH369)&amp;"")</f>
        <v>WIP</v>
      </c>
      <c r="L369" s="1">
        <f>IF($A369="","",Summary!$P$2+MOD(ROW()-2,30))</f>
        <v>46234</v>
      </c>
      <c r="M369">
        <f t="shared" si="47"/>
        <v>8</v>
      </c>
      <c r="N369">
        <f t="shared" si="48"/>
        <v>31</v>
      </c>
      <c r="O369" t="str">
        <f t="shared" si="49"/>
        <v>Jul-2026</v>
      </c>
      <c r="P369">
        <f t="shared" ca="1" si="50"/>
        <v>1</v>
      </c>
      <c r="Q369" s="2">
        <f t="array" ref="Q369">IF($A369="",0,IFERROR(INDEX(Summary!$P$3:$AS$67,$AH369-2,$M369),0))</f>
        <v>6136</v>
      </c>
      <c r="R369" s="2">
        <f t="array" ref="R369">IF($A369="",0,ROUND(IFERROR(INDEX(Summary!$O:$O,$AH369),0)/30,0))</f>
        <v>3177</v>
      </c>
      <c r="S369">
        <f t="shared" si="51"/>
        <v>0</v>
      </c>
      <c r="T369" s="2">
        <f t="array" ref="T369">IF($S369=1,IFERROR(INDEX(Summary!$O:$O,$AH369),0),0)</f>
        <v>0</v>
      </c>
      <c r="U369" s="2">
        <f t="array" ref="U369">IF($S369=1,IFERROR(INDEX(Summary!$AT:$AT,$AH369),0),0)</f>
        <v>0</v>
      </c>
      <c r="V369" s="2">
        <f t="shared" si="52"/>
        <v>0</v>
      </c>
      <c r="W369" s="2">
        <f t="array" ref="W369">IF($S369=1,IFERROR(INDEX(Summary!$AZ:$AZ,$AH369),0),0)</f>
        <v>0</v>
      </c>
      <c r="X369" s="3">
        <f t="array" ref="X369">IF($S369=1,IFERROR(INDEX(Summary!$BA:$BA,$AH369),0),0)</f>
        <v>0</v>
      </c>
      <c r="Y369" s="2">
        <f t="array" ref="Y369">IF($S369=1,IFERROR(INDEX(Summary!$G:$G,$AH369),0),0)</f>
        <v>0</v>
      </c>
      <c r="Z369" s="2">
        <f t="array" ref="Z369">IF($S369=1,IFERROR(INDEX(Summary!$H:$H,$AH369),0),0)</f>
        <v>0</v>
      </c>
      <c r="AA369" s="2">
        <f t="array" ref="AA369">IF($S369=1,IFERROR(INDEX(Summary!$I:$I,$AH369),0),0)</f>
        <v>0</v>
      </c>
      <c r="AB369" s="2">
        <f t="array" ref="AB369">IF($S369=1,IFERROR(INDEX(Summary!$J:$J,$AH369),0),0)</f>
        <v>0</v>
      </c>
      <c r="AC369" s="2">
        <f t="array" ref="AC369">IF($S369=1,IFERROR(INDEX(Summary!$K:$K,$AH369),0),0)</f>
        <v>0</v>
      </c>
      <c r="AD369" s="2">
        <f t="array" ref="AD369">IF($S369=1,IFERROR(INDEX(Summary!$L:$L,$AH369),0),0)</f>
        <v>0</v>
      </c>
      <c r="AE369" s="2">
        <f t="array" ref="AE369">IF($S369=1,IFERROR(INDEX(Summary!$M:$M,$AH369),0),0)</f>
        <v>0</v>
      </c>
      <c r="AF369" s="2">
        <f t="array" ref="AF369">IF($S369=1,IFERROR(INDEX(Summary!$N:$N,$AH369),0),0)</f>
        <v>0</v>
      </c>
      <c r="AG369">
        <f t="array" ref="AG369">IF($A369="","",IFERROR(INDEX(Summary!$BB:$BB,$AH369),0))</f>
        <v>7</v>
      </c>
      <c r="AH369">
        <f t="shared" si="53"/>
        <v>15</v>
      </c>
    </row>
    <row r="370" spans="1:34" hidden="1">
      <c r="A370" t="str">
        <f t="array" ref="A370">IFERROR(INDEX(Summary!$D:$D,$AH370)&amp;"","")</f>
        <v>FG00809</v>
      </c>
      <c r="B370" t="str">
        <f t="array" ref="B370">IF($A370="","",INDEX(Summary!$E:$E,$AH370))</f>
        <v>Khapli Multigrain atta- 1kg</v>
      </c>
      <c r="C370" t="str">
        <f t="array" ref="C370">IF($A370="","",INDEX(Summary!$B:$B,$AH370))</f>
        <v>MG</v>
      </c>
      <c r="D370" t="str">
        <f t="array" ref="D370">IF($A370="","",INDEX(Summary!$C:$C,$AH370))</f>
        <v>C39</v>
      </c>
      <c r="E370">
        <f t="array" ref="E370">IF($A370="","",INDEX(Summary!$F:$F,$AH370))</f>
        <v>1</v>
      </c>
      <c r="F370" t="str">
        <f t="array" ref="F370">IF($A370="","",INDEX(Summary!$BC:$BC,$AH370)&amp;"")</f>
        <v>P2 – High</v>
      </c>
      <c r="G370">
        <f t="shared" si="45"/>
        <v>2</v>
      </c>
      <c r="H370">
        <f t="shared" si="46"/>
        <v>0</v>
      </c>
      <c r="I370" t="str">
        <f t="array" ref="I370">IF($A370="","",IF(IFERROR(INDEX(Summary!$BA:$BA,$AH370),0)&lt;1,"Under 1 day",IF(INDEX(Summary!$BA:$BA,$AH370)&lt;3,"1-3 days",IF(INDEX(Summary!$BA:$BA,$AH370)&lt;7,"3-7 days","7+ days"))))</f>
        <v>7+ days</v>
      </c>
      <c r="J370" t="str">
        <f t="array" ref="J370">IF($A370="","",IF(IFERROR(INDEX(Summary!$AX:$AX,$AH370),0)&lt;0.25,"0-25%",IF(INDEX(Summary!$AX:$AX,$AH370)&lt;0.5,"25-50%",IF(INDEX(Summary!$AX:$AX,$AH370)&lt;0.75,"50-75%","75-100%"))))</f>
        <v>50-75%</v>
      </c>
      <c r="K370" t="str">
        <f t="array" ref="K370">IF($A370="","",INDEX(Summary!$AY:$AY,$AH370)&amp;"")</f>
        <v>WIP</v>
      </c>
      <c r="L370" s="1">
        <f>IF($A370="","",Summary!$P$2+MOD(ROW()-2,30))</f>
        <v>46235</v>
      </c>
      <c r="M370">
        <f t="shared" si="47"/>
        <v>9</v>
      </c>
      <c r="N370">
        <f t="shared" si="48"/>
        <v>1</v>
      </c>
      <c r="O370" t="str">
        <f t="shared" si="49"/>
        <v>Aug-2026</v>
      </c>
      <c r="P370">
        <f t="shared" ca="1" si="50"/>
        <v>1</v>
      </c>
      <c r="Q370" s="2">
        <f t="array" ref="Q370">IF($A370="",0,IFERROR(INDEX(Summary!$P$3:$AS$67,$AH370-2,$M370),0))</f>
        <v>0</v>
      </c>
      <c r="R370" s="2">
        <f t="array" ref="R370">IF($A370="",0,ROUND(IFERROR(INDEX(Summary!$O:$O,$AH370),0)/30,0))</f>
        <v>3177</v>
      </c>
      <c r="S370">
        <f t="shared" si="51"/>
        <v>0</v>
      </c>
      <c r="T370" s="2">
        <f t="array" ref="T370">IF($S370=1,IFERROR(INDEX(Summary!$O:$O,$AH370),0),0)</f>
        <v>0</v>
      </c>
      <c r="U370" s="2">
        <f t="array" ref="U370">IF($S370=1,IFERROR(INDEX(Summary!$AT:$AT,$AH370),0),0)</f>
        <v>0</v>
      </c>
      <c r="V370" s="2">
        <f t="shared" si="52"/>
        <v>0</v>
      </c>
      <c r="W370" s="2">
        <f t="array" ref="W370">IF($S370=1,IFERROR(INDEX(Summary!$AZ:$AZ,$AH370),0),0)</f>
        <v>0</v>
      </c>
      <c r="X370" s="3">
        <f t="array" ref="X370">IF($S370=1,IFERROR(INDEX(Summary!$BA:$BA,$AH370),0),0)</f>
        <v>0</v>
      </c>
      <c r="Y370" s="2">
        <f t="array" ref="Y370">IF($S370=1,IFERROR(INDEX(Summary!$G:$G,$AH370),0),0)</f>
        <v>0</v>
      </c>
      <c r="Z370" s="2">
        <f t="array" ref="Z370">IF($S370=1,IFERROR(INDEX(Summary!$H:$H,$AH370),0),0)</f>
        <v>0</v>
      </c>
      <c r="AA370" s="2">
        <f t="array" ref="AA370">IF($S370=1,IFERROR(INDEX(Summary!$I:$I,$AH370),0),0)</f>
        <v>0</v>
      </c>
      <c r="AB370" s="2">
        <f t="array" ref="AB370">IF($S370=1,IFERROR(INDEX(Summary!$J:$J,$AH370),0),0)</f>
        <v>0</v>
      </c>
      <c r="AC370" s="2">
        <f t="array" ref="AC370">IF($S370=1,IFERROR(INDEX(Summary!$K:$K,$AH370),0),0)</f>
        <v>0</v>
      </c>
      <c r="AD370" s="2">
        <f t="array" ref="AD370">IF($S370=1,IFERROR(INDEX(Summary!$L:$L,$AH370),0),0)</f>
        <v>0</v>
      </c>
      <c r="AE370" s="2">
        <f t="array" ref="AE370">IF($S370=1,IFERROR(INDEX(Summary!$M:$M,$AH370),0),0)</f>
        <v>0</v>
      </c>
      <c r="AF370" s="2">
        <f t="array" ref="AF370">IF($S370=1,IFERROR(INDEX(Summary!$N:$N,$AH370),0),0)</f>
        <v>0</v>
      </c>
      <c r="AG370">
        <f t="array" ref="AG370">IF($A370="","",IFERROR(INDEX(Summary!$BB:$BB,$AH370),0))</f>
        <v>7</v>
      </c>
      <c r="AH370">
        <f t="shared" si="53"/>
        <v>15</v>
      </c>
    </row>
    <row r="371" spans="1:34" hidden="1">
      <c r="A371" t="str">
        <f t="array" ref="A371">IFERROR(INDEX(Summary!$D:$D,$AH371)&amp;"","")</f>
        <v>FG00809</v>
      </c>
      <c r="B371" t="str">
        <f t="array" ref="B371">IF($A371="","",INDEX(Summary!$E:$E,$AH371))</f>
        <v>Khapli Multigrain atta- 1kg</v>
      </c>
      <c r="C371" t="str">
        <f t="array" ref="C371">IF($A371="","",INDEX(Summary!$B:$B,$AH371))</f>
        <v>MG</v>
      </c>
      <c r="D371" t="str">
        <f t="array" ref="D371">IF($A371="","",INDEX(Summary!$C:$C,$AH371))</f>
        <v>C39</v>
      </c>
      <c r="E371">
        <f t="array" ref="E371">IF($A371="","",INDEX(Summary!$F:$F,$AH371))</f>
        <v>1</v>
      </c>
      <c r="F371" t="str">
        <f t="array" ref="F371">IF($A371="","",INDEX(Summary!$BC:$BC,$AH371)&amp;"")</f>
        <v>P2 – High</v>
      </c>
      <c r="G371">
        <f t="shared" si="45"/>
        <v>2</v>
      </c>
      <c r="H371">
        <f t="shared" si="46"/>
        <v>0</v>
      </c>
      <c r="I371" t="str">
        <f t="array" ref="I371">IF($A371="","",IF(IFERROR(INDEX(Summary!$BA:$BA,$AH371),0)&lt;1,"Under 1 day",IF(INDEX(Summary!$BA:$BA,$AH371)&lt;3,"1-3 days",IF(INDEX(Summary!$BA:$BA,$AH371)&lt;7,"3-7 days","7+ days"))))</f>
        <v>7+ days</v>
      </c>
      <c r="J371" t="str">
        <f t="array" ref="J371">IF($A371="","",IF(IFERROR(INDEX(Summary!$AX:$AX,$AH371),0)&lt;0.25,"0-25%",IF(INDEX(Summary!$AX:$AX,$AH371)&lt;0.5,"25-50%",IF(INDEX(Summary!$AX:$AX,$AH371)&lt;0.75,"50-75%","75-100%"))))</f>
        <v>50-75%</v>
      </c>
      <c r="K371" t="str">
        <f t="array" ref="K371">IF($A371="","",INDEX(Summary!$AY:$AY,$AH371)&amp;"")</f>
        <v>WIP</v>
      </c>
      <c r="L371" s="1">
        <f>IF($A371="","",Summary!$P$2+MOD(ROW()-2,30))</f>
        <v>46236</v>
      </c>
      <c r="M371">
        <f t="shared" si="47"/>
        <v>10</v>
      </c>
      <c r="N371">
        <f t="shared" si="48"/>
        <v>2</v>
      </c>
      <c r="O371" t="str">
        <f t="shared" si="49"/>
        <v>Aug-2026</v>
      </c>
      <c r="P371">
        <f t="shared" ca="1" si="50"/>
        <v>1</v>
      </c>
      <c r="Q371" s="2">
        <f t="array" ref="Q371">IF($A371="",0,IFERROR(INDEX(Summary!$P$3:$AS$67,$AH371-2,$M371),0))</f>
        <v>4095</v>
      </c>
      <c r="R371" s="2">
        <f t="array" ref="R371">IF($A371="",0,ROUND(IFERROR(INDEX(Summary!$O:$O,$AH371),0)/30,0))</f>
        <v>3177</v>
      </c>
      <c r="S371">
        <f t="shared" si="51"/>
        <v>0</v>
      </c>
      <c r="T371" s="2">
        <f t="array" ref="T371">IF($S371=1,IFERROR(INDEX(Summary!$O:$O,$AH371),0),0)</f>
        <v>0</v>
      </c>
      <c r="U371" s="2">
        <f t="array" ref="U371">IF($S371=1,IFERROR(INDEX(Summary!$AT:$AT,$AH371),0),0)</f>
        <v>0</v>
      </c>
      <c r="V371" s="2">
        <f t="shared" si="52"/>
        <v>0</v>
      </c>
      <c r="W371" s="2">
        <f t="array" ref="W371">IF($S371=1,IFERROR(INDEX(Summary!$AZ:$AZ,$AH371),0),0)</f>
        <v>0</v>
      </c>
      <c r="X371" s="3">
        <f t="array" ref="X371">IF($S371=1,IFERROR(INDEX(Summary!$BA:$BA,$AH371),0),0)</f>
        <v>0</v>
      </c>
      <c r="Y371" s="2">
        <f t="array" ref="Y371">IF($S371=1,IFERROR(INDEX(Summary!$G:$G,$AH371),0),0)</f>
        <v>0</v>
      </c>
      <c r="Z371" s="2">
        <f t="array" ref="Z371">IF($S371=1,IFERROR(INDEX(Summary!$H:$H,$AH371),0),0)</f>
        <v>0</v>
      </c>
      <c r="AA371" s="2">
        <f t="array" ref="AA371">IF($S371=1,IFERROR(INDEX(Summary!$I:$I,$AH371),0),0)</f>
        <v>0</v>
      </c>
      <c r="AB371" s="2">
        <f t="array" ref="AB371">IF($S371=1,IFERROR(INDEX(Summary!$J:$J,$AH371),0),0)</f>
        <v>0</v>
      </c>
      <c r="AC371" s="2">
        <f t="array" ref="AC371">IF($S371=1,IFERROR(INDEX(Summary!$K:$K,$AH371),0),0)</f>
        <v>0</v>
      </c>
      <c r="AD371" s="2">
        <f t="array" ref="AD371">IF($S371=1,IFERROR(INDEX(Summary!$L:$L,$AH371),0),0)</f>
        <v>0</v>
      </c>
      <c r="AE371" s="2">
        <f t="array" ref="AE371">IF($S371=1,IFERROR(INDEX(Summary!$M:$M,$AH371),0),0)</f>
        <v>0</v>
      </c>
      <c r="AF371" s="2">
        <f t="array" ref="AF371">IF($S371=1,IFERROR(INDEX(Summary!$N:$N,$AH371),0),0)</f>
        <v>0</v>
      </c>
      <c r="AG371">
        <f t="array" ref="AG371">IF($A371="","",IFERROR(INDEX(Summary!$BB:$BB,$AH371),0))</f>
        <v>7</v>
      </c>
      <c r="AH371">
        <f t="shared" si="53"/>
        <v>15</v>
      </c>
    </row>
    <row r="372" spans="1:34" hidden="1">
      <c r="A372" t="str">
        <f t="array" ref="A372">IFERROR(INDEX(Summary!$D:$D,$AH372)&amp;"","")</f>
        <v>FG00809</v>
      </c>
      <c r="B372" t="str">
        <f t="array" ref="B372">IF($A372="","",INDEX(Summary!$E:$E,$AH372))</f>
        <v>Khapli Multigrain atta- 1kg</v>
      </c>
      <c r="C372" t="str">
        <f t="array" ref="C372">IF($A372="","",INDEX(Summary!$B:$B,$AH372))</f>
        <v>MG</v>
      </c>
      <c r="D372" t="str">
        <f t="array" ref="D372">IF($A372="","",INDEX(Summary!$C:$C,$AH372))</f>
        <v>C39</v>
      </c>
      <c r="E372">
        <f t="array" ref="E372">IF($A372="","",INDEX(Summary!$F:$F,$AH372))</f>
        <v>1</v>
      </c>
      <c r="F372" t="str">
        <f t="array" ref="F372">IF($A372="","",INDEX(Summary!$BC:$BC,$AH372)&amp;"")</f>
        <v>P2 – High</v>
      </c>
      <c r="G372">
        <f t="shared" si="45"/>
        <v>2</v>
      </c>
      <c r="H372">
        <f t="shared" si="46"/>
        <v>0</v>
      </c>
      <c r="I372" t="str">
        <f t="array" ref="I372">IF($A372="","",IF(IFERROR(INDEX(Summary!$BA:$BA,$AH372),0)&lt;1,"Under 1 day",IF(INDEX(Summary!$BA:$BA,$AH372)&lt;3,"1-3 days",IF(INDEX(Summary!$BA:$BA,$AH372)&lt;7,"3-7 days","7+ days"))))</f>
        <v>7+ days</v>
      </c>
      <c r="J372" t="str">
        <f t="array" ref="J372">IF($A372="","",IF(IFERROR(INDEX(Summary!$AX:$AX,$AH372),0)&lt;0.25,"0-25%",IF(INDEX(Summary!$AX:$AX,$AH372)&lt;0.5,"25-50%",IF(INDEX(Summary!$AX:$AX,$AH372)&lt;0.75,"50-75%","75-100%"))))</f>
        <v>50-75%</v>
      </c>
      <c r="K372" t="str">
        <f t="array" ref="K372">IF($A372="","",INDEX(Summary!$AY:$AY,$AH372)&amp;"")</f>
        <v>WIP</v>
      </c>
      <c r="L372" s="1">
        <f>IF($A372="","",Summary!$P$2+MOD(ROW()-2,30))</f>
        <v>46237</v>
      </c>
      <c r="M372">
        <f t="shared" si="47"/>
        <v>11</v>
      </c>
      <c r="N372">
        <f t="shared" si="48"/>
        <v>3</v>
      </c>
      <c r="O372" t="str">
        <f t="shared" si="49"/>
        <v>Aug-2026</v>
      </c>
      <c r="P372">
        <f t="shared" ca="1" si="50"/>
        <v>1</v>
      </c>
      <c r="Q372" s="2">
        <f t="array" ref="Q372">IF($A372="",0,IFERROR(INDEX(Summary!$P$3:$AS$67,$AH372-2,$M372),0))</f>
        <v>0</v>
      </c>
      <c r="R372" s="2">
        <f t="array" ref="R372">IF($A372="",0,ROUND(IFERROR(INDEX(Summary!$O:$O,$AH372),0)/30,0))</f>
        <v>3177</v>
      </c>
      <c r="S372">
        <f t="shared" si="51"/>
        <v>0</v>
      </c>
      <c r="T372" s="2">
        <f t="array" ref="T372">IF($S372=1,IFERROR(INDEX(Summary!$O:$O,$AH372),0),0)</f>
        <v>0</v>
      </c>
      <c r="U372" s="2">
        <f t="array" ref="U372">IF($S372=1,IFERROR(INDEX(Summary!$AT:$AT,$AH372),0),0)</f>
        <v>0</v>
      </c>
      <c r="V372" s="2">
        <f t="shared" si="52"/>
        <v>0</v>
      </c>
      <c r="W372" s="2">
        <f t="array" ref="W372">IF($S372=1,IFERROR(INDEX(Summary!$AZ:$AZ,$AH372),0),0)</f>
        <v>0</v>
      </c>
      <c r="X372" s="3">
        <f t="array" ref="X372">IF($S372=1,IFERROR(INDEX(Summary!$BA:$BA,$AH372),0),0)</f>
        <v>0</v>
      </c>
      <c r="Y372" s="2">
        <f t="array" ref="Y372">IF($S372=1,IFERROR(INDEX(Summary!$G:$G,$AH372),0),0)</f>
        <v>0</v>
      </c>
      <c r="Z372" s="2">
        <f t="array" ref="Z372">IF($S372=1,IFERROR(INDEX(Summary!$H:$H,$AH372),0),0)</f>
        <v>0</v>
      </c>
      <c r="AA372" s="2">
        <f t="array" ref="AA372">IF($S372=1,IFERROR(INDEX(Summary!$I:$I,$AH372),0),0)</f>
        <v>0</v>
      </c>
      <c r="AB372" s="2">
        <f t="array" ref="AB372">IF($S372=1,IFERROR(INDEX(Summary!$J:$J,$AH372),0),0)</f>
        <v>0</v>
      </c>
      <c r="AC372" s="2">
        <f t="array" ref="AC372">IF($S372=1,IFERROR(INDEX(Summary!$K:$K,$AH372),0),0)</f>
        <v>0</v>
      </c>
      <c r="AD372" s="2">
        <f t="array" ref="AD372">IF($S372=1,IFERROR(INDEX(Summary!$L:$L,$AH372),0),0)</f>
        <v>0</v>
      </c>
      <c r="AE372" s="2">
        <f t="array" ref="AE372">IF($S372=1,IFERROR(INDEX(Summary!$M:$M,$AH372),0),0)</f>
        <v>0</v>
      </c>
      <c r="AF372" s="2">
        <f t="array" ref="AF372">IF($S372=1,IFERROR(INDEX(Summary!$N:$N,$AH372),0),0)</f>
        <v>0</v>
      </c>
      <c r="AG372">
        <f t="array" ref="AG372">IF($A372="","",IFERROR(INDEX(Summary!$BB:$BB,$AH372),0))</f>
        <v>7</v>
      </c>
      <c r="AH372">
        <f t="shared" si="53"/>
        <v>15</v>
      </c>
    </row>
    <row r="373" spans="1:34" hidden="1">
      <c r="A373" t="str">
        <f t="array" ref="A373">IFERROR(INDEX(Summary!$D:$D,$AH373)&amp;"","")</f>
        <v>FG00809</v>
      </c>
      <c r="B373" t="str">
        <f t="array" ref="B373">IF($A373="","",INDEX(Summary!$E:$E,$AH373))</f>
        <v>Khapli Multigrain atta- 1kg</v>
      </c>
      <c r="C373" t="str">
        <f t="array" ref="C373">IF($A373="","",INDEX(Summary!$B:$B,$AH373))</f>
        <v>MG</v>
      </c>
      <c r="D373" t="str">
        <f t="array" ref="D373">IF($A373="","",INDEX(Summary!$C:$C,$AH373))</f>
        <v>C39</v>
      </c>
      <c r="E373">
        <f t="array" ref="E373">IF($A373="","",INDEX(Summary!$F:$F,$AH373))</f>
        <v>1</v>
      </c>
      <c r="F373" t="str">
        <f t="array" ref="F373">IF($A373="","",INDEX(Summary!$BC:$BC,$AH373)&amp;"")</f>
        <v>P2 – High</v>
      </c>
      <c r="G373">
        <f t="shared" si="45"/>
        <v>2</v>
      </c>
      <c r="H373">
        <f t="shared" si="46"/>
        <v>0</v>
      </c>
      <c r="I373" t="str">
        <f t="array" ref="I373">IF($A373="","",IF(IFERROR(INDEX(Summary!$BA:$BA,$AH373),0)&lt;1,"Under 1 day",IF(INDEX(Summary!$BA:$BA,$AH373)&lt;3,"1-3 days",IF(INDEX(Summary!$BA:$BA,$AH373)&lt;7,"3-7 days","7+ days"))))</f>
        <v>7+ days</v>
      </c>
      <c r="J373" t="str">
        <f t="array" ref="J373">IF($A373="","",IF(IFERROR(INDEX(Summary!$AX:$AX,$AH373),0)&lt;0.25,"0-25%",IF(INDEX(Summary!$AX:$AX,$AH373)&lt;0.5,"25-50%",IF(INDEX(Summary!$AX:$AX,$AH373)&lt;0.75,"50-75%","75-100%"))))</f>
        <v>50-75%</v>
      </c>
      <c r="K373" t="str">
        <f t="array" ref="K373">IF($A373="","",INDEX(Summary!$AY:$AY,$AH373)&amp;"")</f>
        <v>WIP</v>
      </c>
      <c r="L373" s="1">
        <f>IF($A373="","",Summary!$P$2+MOD(ROW()-2,30))</f>
        <v>46238</v>
      </c>
      <c r="M373">
        <f t="shared" si="47"/>
        <v>12</v>
      </c>
      <c r="N373">
        <f t="shared" si="48"/>
        <v>4</v>
      </c>
      <c r="O373" t="str">
        <f t="shared" si="49"/>
        <v>Aug-2026</v>
      </c>
      <c r="P373">
        <f t="shared" ca="1" si="50"/>
        <v>1</v>
      </c>
      <c r="Q373" s="2">
        <f t="array" ref="Q373">IF($A373="",0,IFERROR(INDEX(Summary!$P$3:$AS$67,$AH373-2,$M373),0))</f>
        <v>0</v>
      </c>
      <c r="R373" s="2">
        <f t="array" ref="R373">IF($A373="",0,ROUND(IFERROR(INDEX(Summary!$O:$O,$AH373),0)/30,0))</f>
        <v>3177</v>
      </c>
      <c r="S373">
        <f t="shared" si="51"/>
        <v>0</v>
      </c>
      <c r="T373" s="2">
        <f t="array" ref="T373">IF($S373=1,IFERROR(INDEX(Summary!$O:$O,$AH373),0),0)</f>
        <v>0</v>
      </c>
      <c r="U373" s="2">
        <f t="array" ref="U373">IF($S373=1,IFERROR(INDEX(Summary!$AT:$AT,$AH373),0),0)</f>
        <v>0</v>
      </c>
      <c r="V373" s="2">
        <f t="shared" si="52"/>
        <v>0</v>
      </c>
      <c r="W373" s="2">
        <f t="array" ref="W373">IF($S373=1,IFERROR(INDEX(Summary!$AZ:$AZ,$AH373),0),0)</f>
        <v>0</v>
      </c>
      <c r="X373" s="3">
        <f t="array" ref="X373">IF($S373=1,IFERROR(INDEX(Summary!$BA:$BA,$AH373),0),0)</f>
        <v>0</v>
      </c>
      <c r="Y373" s="2">
        <f t="array" ref="Y373">IF($S373=1,IFERROR(INDEX(Summary!$G:$G,$AH373),0),0)</f>
        <v>0</v>
      </c>
      <c r="Z373" s="2">
        <f t="array" ref="Z373">IF($S373=1,IFERROR(INDEX(Summary!$H:$H,$AH373),0),0)</f>
        <v>0</v>
      </c>
      <c r="AA373" s="2">
        <f t="array" ref="AA373">IF($S373=1,IFERROR(INDEX(Summary!$I:$I,$AH373),0),0)</f>
        <v>0</v>
      </c>
      <c r="AB373" s="2">
        <f t="array" ref="AB373">IF($S373=1,IFERROR(INDEX(Summary!$J:$J,$AH373),0),0)</f>
        <v>0</v>
      </c>
      <c r="AC373" s="2">
        <f t="array" ref="AC373">IF($S373=1,IFERROR(INDEX(Summary!$K:$K,$AH373),0),0)</f>
        <v>0</v>
      </c>
      <c r="AD373" s="2">
        <f t="array" ref="AD373">IF($S373=1,IFERROR(INDEX(Summary!$L:$L,$AH373),0),0)</f>
        <v>0</v>
      </c>
      <c r="AE373" s="2">
        <f t="array" ref="AE373">IF($S373=1,IFERROR(INDEX(Summary!$M:$M,$AH373),0),0)</f>
        <v>0</v>
      </c>
      <c r="AF373" s="2">
        <f t="array" ref="AF373">IF($S373=1,IFERROR(INDEX(Summary!$N:$N,$AH373),0),0)</f>
        <v>0</v>
      </c>
      <c r="AG373">
        <f t="array" ref="AG373">IF($A373="","",IFERROR(INDEX(Summary!$BB:$BB,$AH373),0))</f>
        <v>7</v>
      </c>
      <c r="AH373">
        <f t="shared" si="53"/>
        <v>15</v>
      </c>
    </row>
    <row r="374" spans="1:34" hidden="1">
      <c r="A374" t="str">
        <f t="array" ref="A374">IFERROR(INDEX(Summary!$D:$D,$AH374)&amp;"","")</f>
        <v>FG00809</v>
      </c>
      <c r="B374" t="str">
        <f t="array" ref="B374">IF($A374="","",INDEX(Summary!$E:$E,$AH374))</f>
        <v>Khapli Multigrain atta- 1kg</v>
      </c>
      <c r="C374" t="str">
        <f t="array" ref="C374">IF($A374="","",INDEX(Summary!$B:$B,$AH374))</f>
        <v>MG</v>
      </c>
      <c r="D374" t="str">
        <f t="array" ref="D374">IF($A374="","",INDEX(Summary!$C:$C,$AH374))</f>
        <v>C39</v>
      </c>
      <c r="E374">
        <f t="array" ref="E374">IF($A374="","",INDEX(Summary!$F:$F,$AH374))</f>
        <v>1</v>
      </c>
      <c r="F374" t="str">
        <f t="array" ref="F374">IF($A374="","",INDEX(Summary!$BC:$BC,$AH374)&amp;"")</f>
        <v>P2 – High</v>
      </c>
      <c r="G374">
        <f t="shared" si="45"/>
        <v>2</v>
      </c>
      <c r="H374">
        <f t="shared" si="46"/>
        <v>0</v>
      </c>
      <c r="I374" t="str">
        <f t="array" ref="I374">IF($A374="","",IF(IFERROR(INDEX(Summary!$BA:$BA,$AH374),0)&lt;1,"Under 1 day",IF(INDEX(Summary!$BA:$BA,$AH374)&lt;3,"1-3 days",IF(INDEX(Summary!$BA:$BA,$AH374)&lt;7,"3-7 days","7+ days"))))</f>
        <v>7+ days</v>
      </c>
      <c r="J374" t="str">
        <f t="array" ref="J374">IF($A374="","",IF(IFERROR(INDEX(Summary!$AX:$AX,$AH374),0)&lt;0.25,"0-25%",IF(INDEX(Summary!$AX:$AX,$AH374)&lt;0.5,"25-50%",IF(INDEX(Summary!$AX:$AX,$AH374)&lt;0.75,"50-75%","75-100%"))))</f>
        <v>50-75%</v>
      </c>
      <c r="K374" t="str">
        <f t="array" ref="K374">IF($A374="","",INDEX(Summary!$AY:$AY,$AH374)&amp;"")</f>
        <v>WIP</v>
      </c>
      <c r="L374" s="1">
        <f>IF($A374="","",Summary!$P$2+MOD(ROW()-2,30))</f>
        <v>46239</v>
      </c>
      <c r="M374">
        <f t="shared" si="47"/>
        <v>13</v>
      </c>
      <c r="N374">
        <f t="shared" si="48"/>
        <v>5</v>
      </c>
      <c r="O374" t="str">
        <f t="shared" si="49"/>
        <v>Aug-2026</v>
      </c>
      <c r="P374">
        <f t="shared" ca="1" si="50"/>
        <v>1</v>
      </c>
      <c r="Q374" s="2">
        <f t="array" ref="Q374">IF($A374="",0,IFERROR(INDEX(Summary!$P$3:$AS$67,$AH374-2,$M374),0))</f>
        <v>0</v>
      </c>
      <c r="R374" s="2">
        <f t="array" ref="R374">IF($A374="",0,ROUND(IFERROR(INDEX(Summary!$O:$O,$AH374),0)/30,0))</f>
        <v>3177</v>
      </c>
      <c r="S374">
        <f t="shared" si="51"/>
        <v>0</v>
      </c>
      <c r="T374" s="2">
        <f t="array" ref="T374">IF($S374=1,IFERROR(INDEX(Summary!$O:$O,$AH374),0),0)</f>
        <v>0</v>
      </c>
      <c r="U374" s="2">
        <f t="array" ref="U374">IF($S374=1,IFERROR(INDEX(Summary!$AT:$AT,$AH374),0),0)</f>
        <v>0</v>
      </c>
      <c r="V374" s="2">
        <f t="shared" si="52"/>
        <v>0</v>
      </c>
      <c r="W374" s="2">
        <f t="array" ref="W374">IF($S374=1,IFERROR(INDEX(Summary!$AZ:$AZ,$AH374),0),0)</f>
        <v>0</v>
      </c>
      <c r="X374" s="3">
        <f t="array" ref="X374">IF($S374=1,IFERROR(INDEX(Summary!$BA:$BA,$AH374),0),0)</f>
        <v>0</v>
      </c>
      <c r="Y374" s="2">
        <f t="array" ref="Y374">IF($S374=1,IFERROR(INDEX(Summary!$G:$G,$AH374),0),0)</f>
        <v>0</v>
      </c>
      <c r="Z374" s="2">
        <f t="array" ref="Z374">IF($S374=1,IFERROR(INDEX(Summary!$H:$H,$AH374),0),0)</f>
        <v>0</v>
      </c>
      <c r="AA374" s="2">
        <f t="array" ref="AA374">IF($S374=1,IFERROR(INDEX(Summary!$I:$I,$AH374),0),0)</f>
        <v>0</v>
      </c>
      <c r="AB374" s="2">
        <f t="array" ref="AB374">IF($S374=1,IFERROR(INDEX(Summary!$J:$J,$AH374),0),0)</f>
        <v>0</v>
      </c>
      <c r="AC374" s="2">
        <f t="array" ref="AC374">IF($S374=1,IFERROR(INDEX(Summary!$K:$K,$AH374),0),0)</f>
        <v>0</v>
      </c>
      <c r="AD374" s="2">
        <f t="array" ref="AD374">IF($S374=1,IFERROR(INDEX(Summary!$L:$L,$AH374),0),0)</f>
        <v>0</v>
      </c>
      <c r="AE374" s="2">
        <f t="array" ref="AE374">IF($S374=1,IFERROR(INDEX(Summary!$M:$M,$AH374),0),0)</f>
        <v>0</v>
      </c>
      <c r="AF374" s="2">
        <f t="array" ref="AF374">IF($S374=1,IFERROR(INDEX(Summary!$N:$N,$AH374),0),0)</f>
        <v>0</v>
      </c>
      <c r="AG374">
        <f t="array" ref="AG374">IF($A374="","",IFERROR(INDEX(Summary!$BB:$BB,$AH374),0))</f>
        <v>7</v>
      </c>
      <c r="AH374">
        <f t="shared" si="53"/>
        <v>15</v>
      </c>
    </row>
    <row r="375" spans="1:34" hidden="1">
      <c r="A375" t="str">
        <f t="array" ref="A375">IFERROR(INDEX(Summary!$D:$D,$AH375)&amp;"","")</f>
        <v>FG00809</v>
      </c>
      <c r="B375" t="str">
        <f t="array" ref="B375">IF($A375="","",INDEX(Summary!$E:$E,$AH375))</f>
        <v>Khapli Multigrain atta- 1kg</v>
      </c>
      <c r="C375" t="str">
        <f t="array" ref="C375">IF($A375="","",INDEX(Summary!$B:$B,$AH375))</f>
        <v>MG</v>
      </c>
      <c r="D375" t="str">
        <f t="array" ref="D375">IF($A375="","",INDEX(Summary!$C:$C,$AH375))</f>
        <v>C39</v>
      </c>
      <c r="E375">
        <f t="array" ref="E375">IF($A375="","",INDEX(Summary!$F:$F,$AH375))</f>
        <v>1</v>
      </c>
      <c r="F375" t="str">
        <f t="array" ref="F375">IF($A375="","",INDEX(Summary!$BC:$BC,$AH375)&amp;"")</f>
        <v>P2 – High</v>
      </c>
      <c r="G375">
        <f t="shared" si="45"/>
        <v>2</v>
      </c>
      <c r="H375">
        <f t="shared" si="46"/>
        <v>0</v>
      </c>
      <c r="I375" t="str">
        <f t="array" ref="I375">IF($A375="","",IF(IFERROR(INDEX(Summary!$BA:$BA,$AH375),0)&lt;1,"Under 1 day",IF(INDEX(Summary!$BA:$BA,$AH375)&lt;3,"1-3 days",IF(INDEX(Summary!$BA:$BA,$AH375)&lt;7,"3-7 days","7+ days"))))</f>
        <v>7+ days</v>
      </c>
      <c r="J375" t="str">
        <f t="array" ref="J375">IF($A375="","",IF(IFERROR(INDEX(Summary!$AX:$AX,$AH375),0)&lt;0.25,"0-25%",IF(INDEX(Summary!$AX:$AX,$AH375)&lt;0.5,"25-50%",IF(INDEX(Summary!$AX:$AX,$AH375)&lt;0.75,"50-75%","75-100%"))))</f>
        <v>50-75%</v>
      </c>
      <c r="K375" t="str">
        <f t="array" ref="K375">IF($A375="","",INDEX(Summary!$AY:$AY,$AH375)&amp;"")</f>
        <v>WIP</v>
      </c>
      <c r="L375" s="1">
        <f>IF($A375="","",Summary!$P$2+MOD(ROW()-2,30))</f>
        <v>46240</v>
      </c>
      <c r="M375">
        <f t="shared" si="47"/>
        <v>14</v>
      </c>
      <c r="N375">
        <f t="shared" si="48"/>
        <v>6</v>
      </c>
      <c r="O375" t="str">
        <f t="shared" si="49"/>
        <v>Aug-2026</v>
      </c>
      <c r="P375">
        <f t="shared" ca="1" si="50"/>
        <v>1</v>
      </c>
      <c r="Q375" s="2">
        <f t="array" ref="Q375">IF($A375="",0,IFERROR(INDEX(Summary!$P$3:$AS$67,$AH375-2,$M375),0))</f>
        <v>0</v>
      </c>
      <c r="R375" s="2">
        <f t="array" ref="R375">IF($A375="",0,ROUND(IFERROR(INDEX(Summary!$O:$O,$AH375),0)/30,0))</f>
        <v>3177</v>
      </c>
      <c r="S375">
        <f t="shared" si="51"/>
        <v>0</v>
      </c>
      <c r="T375" s="2">
        <f t="array" ref="T375">IF($S375=1,IFERROR(INDEX(Summary!$O:$O,$AH375),0),0)</f>
        <v>0</v>
      </c>
      <c r="U375" s="2">
        <f t="array" ref="U375">IF($S375=1,IFERROR(INDEX(Summary!$AT:$AT,$AH375),0),0)</f>
        <v>0</v>
      </c>
      <c r="V375" s="2">
        <f t="shared" si="52"/>
        <v>0</v>
      </c>
      <c r="W375" s="2">
        <f t="array" ref="W375">IF($S375=1,IFERROR(INDEX(Summary!$AZ:$AZ,$AH375),0),0)</f>
        <v>0</v>
      </c>
      <c r="X375" s="3">
        <f t="array" ref="X375">IF($S375=1,IFERROR(INDEX(Summary!$BA:$BA,$AH375),0),0)</f>
        <v>0</v>
      </c>
      <c r="Y375" s="2">
        <f t="array" ref="Y375">IF($S375=1,IFERROR(INDEX(Summary!$G:$G,$AH375),0),0)</f>
        <v>0</v>
      </c>
      <c r="Z375" s="2">
        <f t="array" ref="Z375">IF($S375=1,IFERROR(INDEX(Summary!$H:$H,$AH375),0),0)</f>
        <v>0</v>
      </c>
      <c r="AA375" s="2">
        <f t="array" ref="AA375">IF($S375=1,IFERROR(INDEX(Summary!$I:$I,$AH375),0),0)</f>
        <v>0</v>
      </c>
      <c r="AB375" s="2">
        <f t="array" ref="AB375">IF($S375=1,IFERROR(INDEX(Summary!$J:$J,$AH375),0),0)</f>
        <v>0</v>
      </c>
      <c r="AC375" s="2">
        <f t="array" ref="AC375">IF($S375=1,IFERROR(INDEX(Summary!$K:$K,$AH375),0),0)</f>
        <v>0</v>
      </c>
      <c r="AD375" s="2">
        <f t="array" ref="AD375">IF($S375=1,IFERROR(INDEX(Summary!$L:$L,$AH375),0),0)</f>
        <v>0</v>
      </c>
      <c r="AE375" s="2">
        <f t="array" ref="AE375">IF($S375=1,IFERROR(INDEX(Summary!$M:$M,$AH375),0),0)</f>
        <v>0</v>
      </c>
      <c r="AF375" s="2">
        <f t="array" ref="AF375">IF($S375=1,IFERROR(INDEX(Summary!$N:$N,$AH375),0),0)</f>
        <v>0</v>
      </c>
      <c r="AG375">
        <f t="array" ref="AG375">IF($A375="","",IFERROR(INDEX(Summary!$BB:$BB,$AH375),0))</f>
        <v>7</v>
      </c>
      <c r="AH375">
        <f t="shared" si="53"/>
        <v>15</v>
      </c>
    </row>
    <row r="376" spans="1:34" hidden="1">
      <c r="A376" t="str">
        <f t="array" ref="A376">IFERROR(INDEX(Summary!$D:$D,$AH376)&amp;"","")</f>
        <v>FG00809</v>
      </c>
      <c r="B376" t="str">
        <f t="array" ref="B376">IF($A376="","",INDEX(Summary!$E:$E,$AH376))</f>
        <v>Khapli Multigrain atta- 1kg</v>
      </c>
      <c r="C376" t="str">
        <f t="array" ref="C376">IF($A376="","",INDEX(Summary!$B:$B,$AH376))</f>
        <v>MG</v>
      </c>
      <c r="D376" t="str">
        <f t="array" ref="D376">IF($A376="","",INDEX(Summary!$C:$C,$AH376))</f>
        <v>C39</v>
      </c>
      <c r="E376">
        <f t="array" ref="E376">IF($A376="","",INDEX(Summary!$F:$F,$AH376))</f>
        <v>1</v>
      </c>
      <c r="F376" t="str">
        <f t="array" ref="F376">IF($A376="","",INDEX(Summary!$BC:$BC,$AH376)&amp;"")</f>
        <v>P2 – High</v>
      </c>
      <c r="G376">
        <f t="shared" si="45"/>
        <v>2</v>
      </c>
      <c r="H376">
        <f t="shared" si="46"/>
        <v>0</v>
      </c>
      <c r="I376" t="str">
        <f t="array" ref="I376">IF($A376="","",IF(IFERROR(INDEX(Summary!$BA:$BA,$AH376),0)&lt;1,"Under 1 day",IF(INDEX(Summary!$BA:$BA,$AH376)&lt;3,"1-3 days",IF(INDEX(Summary!$BA:$BA,$AH376)&lt;7,"3-7 days","7+ days"))))</f>
        <v>7+ days</v>
      </c>
      <c r="J376" t="str">
        <f t="array" ref="J376">IF($A376="","",IF(IFERROR(INDEX(Summary!$AX:$AX,$AH376),0)&lt;0.25,"0-25%",IF(INDEX(Summary!$AX:$AX,$AH376)&lt;0.5,"25-50%",IF(INDEX(Summary!$AX:$AX,$AH376)&lt;0.75,"50-75%","75-100%"))))</f>
        <v>50-75%</v>
      </c>
      <c r="K376" t="str">
        <f t="array" ref="K376">IF($A376="","",INDEX(Summary!$AY:$AY,$AH376)&amp;"")</f>
        <v>WIP</v>
      </c>
      <c r="L376" s="1">
        <f>IF($A376="","",Summary!$P$2+MOD(ROW()-2,30))</f>
        <v>46241</v>
      </c>
      <c r="M376">
        <f t="shared" si="47"/>
        <v>15</v>
      </c>
      <c r="N376">
        <f t="shared" si="48"/>
        <v>7</v>
      </c>
      <c r="O376" t="str">
        <f t="shared" si="49"/>
        <v>Aug-2026</v>
      </c>
      <c r="P376">
        <f t="shared" ca="1" si="50"/>
        <v>1</v>
      </c>
      <c r="Q376" s="2">
        <f t="array" ref="Q376">IF($A376="",0,IFERROR(INDEX(Summary!$P$3:$AS$67,$AH376-2,$M376),0))</f>
        <v>1972</v>
      </c>
      <c r="R376" s="2">
        <f t="array" ref="R376">IF($A376="",0,ROUND(IFERROR(INDEX(Summary!$O:$O,$AH376),0)/30,0))</f>
        <v>3177</v>
      </c>
      <c r="S376">
        <f t="shared" si="51"/>
        <v>0</v>
      </c>
      <c r="T376" s="2">
        <f t="array" ref="T376">IF($S376=1,IFERROR(INDEX(Summary!$O:$O,$AH376),0),0)</f>
        <v>0</v>
      </c>
      <c r="U376" s="2">
        <f t="array" ref="U376">IF($S376=1,IFERROR(INDEX(Summary!$AT:$AT,$AH376),0),0)</f>
        <v>0</v>
      </c>
      <c r="V376" s="2">
        <f t="shared" si="52"/>
        <v>0</v>
      </c>
      <c r="W376" s="2">
        <f t="array" ref="W376">IF($S376=1,IFERROR(INDEX(Summary!$AZ:$AZ,$AH376),0),0)</f>
        <v>0</v>
      </c>
      <c r="X376" s="3">
        <f t="array" ref="X376">IF($S376=1,IFERROR(INDEX(Summary!$BA:$BA,$AH376),0),0)</f>
        <v>0</v>
      </c>
      <c r="Y376" s="2">
        <f t="array" ref="Y376">IF($S376=1,IFERROR(INDEX(Summary!$G:$G,$AH376),0),0)</f>
        <v>0</v>
      </c>
      <c r="Z376" s="2">
        <f t="array" ref="Z376">IF($S376=1,IFERROR(INDEX(Summary!$H:$H,$AH376),0),0)</f>
        <v>0</v>
      </c>
      <c r="AA376" s="2">
        <f t="array" ref="AA376">IF($S376=1,IFERROR(INDEX(Summary!$I:$I,$AH376),0),0)</f>
        <v>0</v>
      </c>
      <c r="AB376" s="2">
        <f t="array" ref="AB376">IF($S376=1,IFERROR(INDEX(Summary!$J:$J,$AH376),0),0)</f>
        <v>0</v>
      </c>
      <c r="AC376" s="2">
        <f t="array" ref="AC376">IF($S376=1,IFERROR(INDEX(Summary!$K:$K,$AH376),0),0)</f>
        <v>0</v>
      </c>
      <c r="AD376" s="2">
        <f t="array" ref="AD376">IF($S376=1,IFERROR(INDEX(Summary!$L:$L,$AH376),0),0)</f>
        <v>0</v>
      </c>
      <c r="AE376" s="2">
        <f t="array" ref="AE376">IF($S376=1,IFERROR(INDEX(Summary!$M:$M,$AH376),0),0)</f>
        <v>0</v>
      </c>
      <c r="AF376" s="2">
        <f t="array" ref="AF376">IF($S376=1,IFERROR(INDEX(Summary!$N:$N,$AH376),0),0)</f>
        <v>0</v>
      </c>
      <c r="AG376">
        <f t="array" ref="AG376">IF($A376="","",IFERROR(INDEX(Summary!$BB:$BB,$AH376),0))</f>
        <v>7</v>
      </c>
      <c r="AH376">
        <f t="shared" si="53"/>
        <v>15</v>
      </c>
    </row>
    <row r="377" spans="1:34" hidden="1">
      <c r="A377" t="str">
        <f t="array" ref="A377">IFERROR(INDEX(Summary!$D:$D,$AH377)&amp;"","")</f>
        <v>FG00809</v>
      </c>
      <c r="B377" t="str">
        <f t="array" ref="B377">IF($A377="","",INDEX(Summary!$E:$E,$AH377))</f>
        <v>Khapli Multigrain atta- 1kg</v>
      </c>
      <c r="C377" t="str">
        <f t="array" ref="C377">IF($A377="","",INDEX(Summary!$B:$B,$AH377))</f>
        <v>MG</v>
      </c>
      <c r="D377" t="str">
        <f t="array" ref="D377">IF($A377="","",INDEX(Summary!$C:$C,$AH377))</f>
        <v>C39</v>
      </c>
      <c r="E377">
        <f t="array" ref="E377">IF($A377="","",INDEX(Summary!$F:$F,$AH377))</f>
        <v>1</v>
      </c>
      <c r="F377" t="str">
        <f t="array" ref="F377">IF($A377="","",INDEX(Summary!$BC:$BC,$AH377)&amp;"")</f>
        <v>P2 – High</v>
      </c>
      <c r="G377">
        <f t="shared" si="45"/>
        <v>2</v>
      </c>
      <c r="H377">
        <f t="shared" si="46"/>
        <v>0</v>
      </c>
      <c r="I377" t="str">
        <f t="array" ref="I377">IF($A377="","",IF(IFERROR(INDEX(Summary!$BA:$BA,$AH377),0)&lt;1,"Under 1 day",IF(INDEX(Summary!$BA:$BA,$AH377)&lt;3,"1-3 days",IF(INDEX(Summary!$BA:$BA,$AH377)&lt;7,"3-7 days","7+ days"))))</f>
        <v>7+ days</v>
      </c>
      <c r="J377" t="str">
        <f t="array" ref="J377">IF($A377="","",IF(IFERROR(INDEX(Summary!$AX:$AX,$AH377),0)&lt;0.25,"0-25%",IF(INDEX(Summary!$AX:$AX,$AH377)&lt;0.5,"25-50%",IF(INDEX(Summary!$AX:$AX,$AH377)&lt;0.75,"50-75%","75-100%"))))</f>
        <v>50-75%</v>
      </c>
      <c r="K377" t="str">
        <f t="array" ref="K377">IF($A377="","",INDEX(Summary!$AY:$AY,$AH377)&amp;"")</f>
        <v>WIP</v>
      </c>
      <c r="L377" s="1">
        <f>IF($A377="","",Summary!$P$2+MOD(ROW()-2,30))</f>
        <v>46242</v>
      </c>
      <c r="M377">
        <f t="shared" si="47"/>
        <v>16</v>
      </c>
      <c r="N377">
        <f t="shared" si="48"/>
        <v>8</v>
      </c>
      <c r="O377" t="str">
        <f t="shared" si="49"/>
        <v>Aug-2026</v>
      </c>
      <c r="P377">
        <f t="shared" ca="1" si="50"/>
        <v>1</v>
      </c>
      <c r="Q377" s="2">
        <f t="array" ref="Q377">IF($A377="",0,IFERROR(INDEX(Summary!$P$3:$AS$67,$AH377-2,$M377),0))</f>
        <v>1050</v>
      </c>
      <c r="R377" s="2">
        <f t="array" ref="R377">IF($A377="",0,ROUND(IFERROR(INDEX(Summary!$O:$O,$AH377),0)/30,0))</f>
        <v>3177</v>
      </c>
      <c r="S377">
        <f t="shared" si="51"/>
        <v>0</v>
      </c>
      <c r="T377" s="2">
        <f t="array" ref="T377">IF($S377=1,IFERROR(INDEX(Summary!$O:$O,$AH377),0),0)</f>
        <v>0</v>
      </c>
      <c r="U377" s="2">
        <f t="array" ref="U377">IF($S377=1,IFERROR(INDEX(Summary!$AT:$AT,$AH377),0),0)</f>
        <v>0</v>
      </c>
      <c r="V377" s="2">
        <f t="shared" si="52"/>
        <v>0</v>
      </c>
      <c r="W377" s="2">
        <f t="array" ref="W377">IF($S377=1,IFERROR(INDEX(Summary!$AZ:$AZ,$AH377),0),0)</f>
        <v>0</v>
      </c>
      <c r="X377" s="3">
        <f t="array" ref="X377">IF($S377=1,IFERROR(INDEX(Summary!$BA:$BA,$AH377),0),0)</f>
        <v>0</v>
      </c>
      <c r="Y377" s="2">
        <f t="array" ref="Y377">IF($S377=1,IFERROR(INDEX(Summary!$G:$G,$AH377),0),0)</f>
        <v>0</v>
      </c>
      <c r="Z377" s="2">
        <f t="array" ref="Z377">IF($S377=1,IFERROR(INDEX(Summary!$H:$H,$AH377),0),0)</f>
        <v>0</v>
      </c>
      <c r="AA377" s="2">
        <f t="array" ref="AA377">IF($S377=1,IFERROR(INDEX(Summary!$I:$I,$AH377),0),0)</f>
        <v>0</v>
      </c>
      <c r="AB377" s="2">
        <f t="array" ref="AB377">IF($S377=1,IFERROR(INDEX(Summary!$J:$J,$AH377),0),0)</f>
        <v>0</v>
      </c>
      <c r="AC377" s="2">
        <f t="array" ref="AC377">IF($S377=1,IFERROR(INDEX(Summary!$K:$K,$AH377),0),0)</f>
        <v>0</v>
      </c>
      <c r="AD377" s="2">
        <f t="array" ref="AD377">IF($S377=1,IFERROR(INDEX(Summary!$L:$L,$AH377),0),0)</f>
        <v>0</v>
      </c>
      <c r="AE377" s="2">
        <f t="array" ref="AE377">IF($S377=1,IFERROR(INDEX(Summary!$M:$M,$AH377),0),0)</f>
        <v>0</v>
      </c>
      <c r="AF377" s="2">
        <f t="array" ref="AF377">IF($S377=1,IFERROR(INDEX(Summary!$N:$N,$AH377),0),0)</f>
        <v>0</v>
      </c>
      <c r="AG377">
        <f t="array" ref="AG377">IF($A377="","",IFERROR(INDEX(Summary!$BB:$BB,$AH377),0))</f>
        <v>7</v>
      </c>
      <c r="AH377">
        <f t="shared" si="53"/>
        <v>15</v>
      </c>
    </row>
    <row r="378" spans="1:34" hidden="1">
      <c r="A378" t="str">
        <f t="array" ref="A378">IFERROR(INDEX(Summary!$D:$D,$AH378)&amp;"","")</f>
        <v>FG00809</v>
      </c>
      <c r="B378" t="str">
        <f t="array" ref="B378">IF($A378="","",INDEX(Summary!$E:$E,$AH378))</f>
        <v>Khapli Multigrain atta- 1kg</v>
      </c>
      <c r="C378" t="str">
        <f t="array" ref="C378">IF($A378="","",INDEX(Summary!$B:$B,$AH378))</f>
        <v>MG</v>
      </c>
      <c r="D378" t="str">
        <f t="array" ref="D378">IF($A378="","",INDEX(Summary!$C:$C,$AH378))</f>
        <v>C39</v>
      </c>
      <c r="E378">
        <f t="array" ref="E378">IF($A378="","",INDEX(Summary!$F:$F,$AH378))</f>
        <v>1</v>
      </c>
      <c r="F378" t="str">
        <f t="array" ref="F378">IF($A378="","",INDEX(Summary!$BC:$BC,$AH378)&amp;"")</f>
        <v>P2 – High</v>
      </c>
      <c r="G378">
        <f t="shared" si="45"/>
        <v>2</v>
      </c>
      <c r="H378">
        <f t="shared" si="46"/>
        <v>0</v>
      </c>
      <c r="I378" t="str">
        <f t="array" ref="I378">IF($A378="","",IF(IFERROR(INDEX(Summary!$BA:$BA,$AH378),0)&lt;1,"Under 1 day",IF(INDEX(Summary!$BA:$BA,$AH378)&lt;3,"1-3 days",IF(INDEX(Summary!$BA:$BA,$AH378)&lt;7,"3-7 days","7+ days"))))</f>
        <v>7+ days</v>
      </c>
      <c r="J378" t="str">
        <f t="array" ref="J378">IF($A378="","",IF(IFERROR(INDEX(Summary!$AX:$AX,$AH378),0)&lt;0.25,"0-25%",IF(INDEX(Summary!$AX:$AX,$AH378)&lt;0.5,"25-50%",IF(INDEX(Summary!$AX:$AX,$AH378)&lt;0.75,"50-75%","75-100%"))))</f>
        <v>50-75%</v>
      </c>
      <c r="K378" t="str">
        <f t="array" ref="K378">IF($A378="","",INDEX(Summary!$AY:$AY,$AH378)&amp;"")</f>
        <v>WIP</v>
      </c>
      <c r="L378" s="1">
        <f>IF($A378="","",Summary!$P$2+MOD(ROW()-2,30))</f>
        <v>46243</v>
      </c>
      <c r="M378">
        <f t="shared" si="47"/>
        <v>17</v>
      </c>
      <c r="N378">
        <f t="shared" si="48"/>
        <v>9</v>
      </c>
      <c r="O378" t="str">
        <f t="shared" si="49"/>
        <v>Aug-2026</v>
      </c>
      <c r="P378">
        <f t="shared" ca="1" si="50"/>
        <v>1</v>
      </c>
      <c r="Q378" s="2">
        <f t="array" ref="Q378">IF($A378="",0,IFERROR(INDEX(Summary!$P$3:$AS$67,$AH378-2,$M378),0))</f>
        <v>1800</v>
      </c>
      <c r="R378" s="2">
        <f t="array" ref="R378">IF($A378="",0,ROUND(IFERROR(INDEX(Summary!$O:$O,$AH378),0)/30,0))</f>
        <v>3177</v>
      </c>
      <c r="S378">
        <f t="shared" si="51"/>
        <v>0</v>
      </c>
      <c r="T378" s="2">
        <f t="array" ref="T378">IF($S378=1,IFERROR(INDEX(Summary!$O:$O,$AH378),0),0)</f>
        <v>0</v>
      </c>
      <c r="U378" s="2">
        <f t="array" ref="U378">IF($S378=1,IFERROR(INDEX(Summary!$AT:$AT,$AH378),0),0)</f>
        <v>0</v>
      </c>
      <c r="V378" s="2">
        <f t="shared" si="52"/>
        <v>0</v>
      </c>
      <c r="W378" s="2">
        <f t="array" ref="W378">IF($S378=1,IFERROR(INDEX(Summary!$AZ:$AZ,$AH378),0),0)</f>
        <v>0</v>
      </c>
      <c r="X378" s="3">
        <f t="array" ref="X378">IF($S378=1,IFERROR(INDEX(Summary!$BA:$BA,$AH378),0),0)</f>
        <v>0</v>
      </c>
      <c r="Y378" s="2">
        <f t="array" ref="Y378">IF($S378=1,IFERROR(INDEX(Summary!$G:$G,$AH378),0),0)</f>
        <v>0</v>
      </c>
      <c r="Z378" s="2">
        <f t="array" ref="Z378">IF($S378=1,IFERROR(INDEX(Summary!$H:$H,$AH378),0),0)</f>
        <v>0</v>
      </c>
      <c r="AA378" s="2">
        <f t="array" ref="AA378">IF($S378=1,IFERROR(INDEX(Summary!$I:$I,$AH378),0),0)</f>
        <v>0</v>
      </c>
      <c r="AB378" s="2">
        <f t="array" ref="AB378">IF($S378=1,IFERROR(INDEX(Summary!$J:$J,$AH378),0),0)</f>
        <v>0</v>
      </c>
      <c r="AC378" s="2">
        <f t="array" ref="AC378">IF($S378=1,IFERROR(INDEX(Summary!$K:$K,$AH378),0),0)</f>
        <v>0</v>
      </c>
      <c r="AD378" s="2">
        <f t="array" ref="AD378">IF($S378=1,IFERROR(INDEX(Summary!$L:$L,$AH378),0),0)</f>
        <v>0</v>
      </c>
      <c r="AE378" s="2">
        <f t="array" ref="AE378">IF($S378=1,IFERROR(INDEX(Summary!$M:$M,$AH378),0),0)</f>
        <v>0</v>
      </c>
      <c r="AF378" s="2">
        <f t="array" ref="AF378">IF($S378=1,IFERROR(INDEX(Summary!$N:$N,$AH378),0),0)</f>
        <v>0</v>
      </c>
      <c r="AG378">
        <f t="array" ref="AG378">IF($A378="","",IFERROR(INDEX(Summary!$BB:$BB,$AH378),0))</f>
        <v>7</v>
      </c>
      <c r="AH378">
        <f t="shared" si="53"/>
        <v>15</v>
      </c>
    </row>
    <row r="379" spans="1:34" hidden="1">
      <c r="A379" t="str">
        <f t="array" ref="A379">IFERROR(INDEX(Summary!$D:$D,$AH379)&amp;"","")</f>
        <v>FG00809</v>
      </c>
      <c r="B379" t="str">
        <f t="array" ref="B379">IF($A379="","",INDEX(Summary!$E:$E,$AH379))</f>
        <v>Khapli Multigrain atta- 1kg</v>
      </c>
      <c r="C379" t="str">
        <f t="array" ref="C379">IF($A379="","",INDEX(Summary!$B:$B,$AH379))</f>
        <v>MG</v>
      </c>
      <c r="D379" t="str">
        <f t="array" ref="D379">IF($A379="","",INDEX(Summary!$C:$C,$AH379))</f>
        <v>C39</v>
      </c>
      <c r="E379">
        <f t="array" ref="E379">IF($A379="","",INDEX(Summary!$F:$F,$AH379))</f>
        <v>1</v>
      </c>
      <c r="F379" t="str">
        <f t="array" ref="F379">IF($A379="","",INDEX(Summary!$BC:$BC,$AH379)&amp;"")</f>
        <v>P2 – High</v>
      </c>
      <c r="G379">
        <f t="shared" si="45"/>
        <v>2</v>
      </c>
      <c r="H379">
        <f t="shared" si="46"/>
        <v>0</v>
      </c>
      <c r="I379" t="str">
        <f t="array" ref="I379">IF($A379="","",IF(IFERROR(INDEX(Summary!$BA:$BA,$AH379),0)&lt;1,"Under 1 day",IF(INDEX(Summary!$BA:$BA,$AH379)&lt;3,"1-3 days",IF(INDEX(Summary!$BA:$BA,$AH379)&lt;7,"3-7 days","7+ days"))))</f>
        <v>7+ days</v>
      </c>
      <c r="J379" t="str">
        <f t="array" ref="J379">IF($A379="","",IF(IFERROR(INDEX(Summary!$AX:$AX,$AH379),0)&lt;0.25,"0-25%",IF(INDEX(Summary!$AX:$AX,$AH379)&lt;0.5,"25-50%",IF(INDEX(Summary!$AX:$AX,$AH379)&lt;0.75,"50-75%","75-100%"))))</f>
        <v>50-75%</v>
      </c>
      <c r="K379" t="str">
        <f t="array" ref="K379">IF($A379="","",INDEX(Summary!$AY:$AY,$AH379)&amp;"")</f>
        <v>WIP</v>
      </c>
      <c r="L379" s="1">
        <f>IF($A379="","",Summary!$P$2+MOD(ROW()-2,30))</f>
        <v>46244</v>
      </c>
      <c r="M379">
        <f t="shared" si="47"/>
        <v>18</v>
      </c>
      <c r="N379">
        <f t="shared" si="48"/>
        <v>10</v>
      </c>
      <c r="O379" t="str">
        <f t="shared" si="49"/>
        <v>Aug-2026</v>
      </c>
      <c r="P379">
        <f t="shared" ca="1" si="50"/>
        <v>1</v>
      </c>
      <c r="Q379" s="2">
        <f t="array" ref="Q379">IF($A379="",0,IFERROR(INDEX(Summary!$P$3:$AS$67,$AH379-2,$M379),0))</f>
        <v>2790</v>
      </c>
      <c r="R379" s="2">
        <f t="array" ref="R379">IF($A379="",0,ROUND(IFERROR(INDEX(Summary!$O:$O,$AH379),0)/30,0))</f>
        <v>3177</v>
      </c>
      <c r="S379">
        <f t="shared" si="51"/>
        <v>0</v>
      </c>
      <c r="T379" s="2">
        <f t="array" ref="T379">IF($S379=1,IFERROR(INDEX(Summary!$O:$O,$AH379),0),0)</f>
        <v>0</v>
      </c>
      <c r="U379" s="2">
        <f t="array" ref="U379">IF($S379=1,IFERROR(INDEX(Summary!$AT:$AT,$AH379),0),0)</f>
        <v>0</v>
      </c>
      <c r="V379" s="2">
        <f t="shared" si="52"/>
        <v>0</v>
      </c>
      <c r="W379" s="2">
        <f t="array" ref="W379">IF($S379=1,IFERROR(INDEX(Summary!$AZ:$AZ,$AH379),0),0)</f>
        <v>0</v>
      </c>
      <c r="X379" s="3">
        <f t="array" ref="X379">IF($S379=1,IFERROR(INDEX(Summary!$BA:$BA,$AH379),0),0)</f>
        <v>0</v>
      </c>
      <c r="Y379" s="2">
        <f t="array" ref="Y379">IF($S379=1,IFERROR(INDEX(Summary!$G:$G,$AH379),0),0)</f>
        <v>0</v>
      </c>
      <c r="Z379" s="2">
        <f t="array" ref="Z379">IF($S379=1,IFERROR(INDEX(Summary!$H:$H,$AH379),0),0)</f>
        <v>0</v>
      </c>
      <c r="AA379" s="2">
        <f t="array" ref="AA379">IF($S379=1,IFERROR(INDEX(Summary!$I:$I,$AH379),0),0)</f>
        <v>0</v>
      </c>
      <c r="AB379" s="2">
        <f t="array" ref="AB379">IF($S379=1,IFERROR(INDEX(Summary!$J:$J,$AH379),0),0)</f>
        <v>0</v>
      </c>
      <c r="AC379" s="2">
        <f t="array" ref="AC379">IF($S379=1,IFERROR(INDEX(Summary!$K:$K,$AH379),0),0)</f>
        <v>0</v>
      </c>
      <c r="AD379" s="2">
        <f t="array" ref="AD379">IF($S379=1,IFERROR(INDEX(Summary!$L:$L,$AH379),0),0)</f>
        <v>0</v>
      </c>
      <c r="AE379" s="2">
        <f t="array" ref="AE379">IF($S379=1,IFERROR(INDEX(Summary!$M:$M,$AH379),0),0)</f>
        <v>0</v>
      </c>
      <c r="AF379" s="2">
        <f t="array" ref="AF379">IF($S379=1,IFERROR(INDEX(Summary!$N:$N,$AH379),0),0)</f>
        <v>0</v>
      </c>
      <c r="AG379">
        <f t="array" ref="AG379">IF($A379="","",IFERROR(INDEX(Summary!$BB:$BB,$AH379),0))</f>
        <v>7</v>
      </c>
      <c r="AH379">
        <f t="shared" si="53"/>
        <v>15</v>
      </c>
    </row>
    <row r="380" spans="1:34" hidden="1">
      <c r="A380" t="str">
        <f t="array" ref="A380">IFERROR(INDEX(Summary!$D:$D,$AH380)&amp;"","")</f>
        <v>FG00809</v>
      </c>
      <c r="B380" t="str">
        <f t="array" ref="B380">IF($A380="","",INDEX(Summary!$E:$E,$AH380))</f>
        <v>Khapli Multigrain atta- 1kg</v>
      </c>
      <c r="C380" t="str">
        <f t="array" ref="C380">IF($A380="","",INDEX(Summary!$B:$B,$AH380))</f>
        <v>MG</v>
      </c>
      <c r="D380" t="str">
        <f t="array" ref="D380">IF($A380="","",INDEX(Summary!$C:$C,$AH380))</f>
        <v>C39</v>
      </c>
      <c r="E380">
        <f t="array" ref="E380">IF($A380="","",INDEX(Summary!$F:$F,$AH380))</f>
        <v>1</v>
      </c>
      <c r="F380" t="str">
        <f t="array" ref="F380">IF($A380="","",INDEX(Summary!$BC:$BC,$AH380)&amp;"")</f>
        <v>P2 – High</v>
      </c>
      <c r="G380">
        <f t="shared" si="45"/>
        <v>2</v>
      </c>
      <c r="H380">
        <f t="shared" si="46"/>
        <v>0</v>
      </c>
      <c r="I380" t="str">
        <f t="array" ref="I380">IF($A380="","",IF(IFERROR(INDEX(Summary!$BA:$BA,$AH380),0)&lt;1,"Under 1 day",IF(INDEX(Summary!$BA:$BA,$AH380)&lt;3,"1-3 days",IF(INDEX(Summary!$BA:$BA,$AH380)&lt;7,"3-7 days","7+ days"))))</f>
        <v>7+ days</v>
      </c>
      <c r="J380" t="str">
        <f t="array" ref="J380">IF($A380="","",IF(IFERROR(INDEX(Summary!$AX:$AX,$AH380),0)&lt;0.25,"0-25%",IF(INDEX(Summary!$AX:$AX,$AH380)&lt;0.5,"25-50%",IF(INDEX(Summary!$AX:$AX,$AH380)&lt;0.75,"50-75%","75-100%"))))</f>
        <v>50-75%</v>
      </c>
      <c r="K380" t="str">
        <f t="array" ref="K380">IF($A380="","",INDEX(Summary!$AY:$AY,$AH380)&amp;"")</f>
        <v>WIP</v>
      </c>
      <c r="L380" s="1">
        <f>IF($A380="","",Summary!$P$2+MOD(ROW()-2,30))</f>
        <v>46245</v>
      </c>
      <c r="M380">
        <f t="shared" si="47"/>
        <v>19</v>
      </c>
      <c r="N380">
        <f t="shared" si="48"/>
        <v>11</v>
      </c>
      <c r="O380" t="str">
        <f t="shared" si="49"/>
        <v>Aug-2026</v>
      </c>
      <c r="P380">
        <f t="shared" ca="1" si="50"/>
        <v>1</v>
      </c>
      <c r="Q380" s="2">
        <f t="array" ref="Q380">IF($A380="",0,IFERROR(INDEX(Summary!$P$3:$AS$67,$AH380-2,$M380),0))</f>
        <v>4530</v>
      </c>
      <c r="R380" s="2">
        <f t="array" ref="R380">IF($A380="",0,ROUND(IFERROR(INDEX(Summary!$O:$O,$AH380),0)/30,0))</f>
        <v>3177</v>
      </c>
      <c r="S380">
        <f t="shared" si="51"/>
        <v>0</v>
      </c>
      <c r="T380" s="2">
        <f t="array" ref="T380">IF($S380=1,IFERROR(INDEX(Summary!$O:$O,$AH380),0),0)</f>
        <v>0</v>
      </c>
      <c r="U380" s="2">
        <f t="array" ref="U380">IF($S380=1,IFERROR(INDEX(Summary!$AT:$AT,$AH380),0),0)</f>
        <v>0</v>
      </c>
      <c r="V380" s="2">
        <f t="shared" si="52"/>
        <v>0</v>
      </c>
      <c r="W380" s="2">
        <f t="array" ref="W380">IF($S380=1,IFERROR(INDEX(Summary!$AZ:$AZ,$AH380),0),0)</f>
        <v>0</v>
      </c>
      <c r="X380" s="3">
        <f t="array" ref="X380">IF($S380=1,IFERROR(INDEX(Summary!$BA:$BA,$AH380),0),0)</f>
        <v>0</v>
      </c>
      <c r="Y380" s="2">
        <f t="array" ref="Y380">IF($S380=1,IFERROR(INDEX(Summary!$G:$G,$AH380),0),0)</f>
        <v>0</v>
      </c>
      <c r="Z380" s="2">
        <f t="array" ref="Z380">IF($S380=1,IFERROR(INDEX(Summary!$H:$H,$AH380),0),0)</f>
        <v>0</v>
      </c>
      <c r="AA380" s="2">
        <f t="array" ref="AA380">IF($S380=1,IFERROR(INDEX(Summary!$I:$I,$AH380),0),0)</f>
        <v>0</v>
      </c>
      <c r="AB380" s="2">
        <f t="array" ref="AB380">IF($S380=1,IFERROR(INDEX(Summary!$J:$J,$AH380),0),0)</f>
        <v>0</v>
      </c>
      <c r="AC380" s="2">
        <f t="array" ref="AC380">IF($S380=1,IFERROR(INDEX(Summary!$K:$K,$AH380),0),0)</f>
        <v>0</v>
      </c>
      <c r="AD380" s="2">
        <f t="array" ref="AD380">IF($S380=1,IFERROR(INDEX(Summary!$L:$L,$AH380),0),0)</f>
        <v>0</v>
      </c>
      <c r="AE380" s="2">
        <f t="array" ref="AE380">IF($S380=1,IFERROR(INDEX(Summary!$M:$M,$AH380),0),0)</f>
        <v>0</v>
      </c>
      <c r="AF380" s="2">
        <f t="array" ref="AF380">IF($S380=1,IFERROR(INDEX(Summary!$N:$N,$AH380),0),0)</f>
        <v>0</v>
      </c>
      <c r="AG380">
        <f t="array" ref="AG380">IF($A380="","",IFERROR(INDEX(Summary!$BB:$BB,$AH380),0))</f>
        <v>7</v>
      </c>
      <c r="AH380">
        <f t="shared" si="53"/>
        <v>15</v>
      </c>
    </row>
    <row r="381" spans="1:34" hidden="1">
      <c r="A381" t="str">
        <f t="array" ref="A381">IFERROR(INDEX(Summary!$D:$D,$AH381)&amp;"","")</f>
        <v>FG00809</v>
      </c>
      <c r="B381" t="str">
        <f t="array" ref="B381">IF($A381="","",INDEX(Summary!$E:$E,$AH381))</f>
        <v>Khapli Multigrain atta- 1kg</v>
      </c>
      <c r="C381" t="str">
        <f t="array" ref="C381">IF($A381="","",INDEX(Summary!$B:$B,$AH381))</f>
        <v>MG</v>
      </c>
      <c r="D381" t="str">
        <f t="array" ref="D381">IF($A381="","",INDEX(Summary!$C:$C,$AH381))</f>
        <v>C39</v>
      </c>
      <c r="E381">
        <f t="array" ref="E381">IF($A381="","",INDEX(Summary!$F:$F,$AH381))</f>
        <v>1</v>
      </c>
      <c r="F381" t="str">
        <f t="array" ref="F381">IF($A381="","",INDEX(Summary!$BC:$BC,$AH381)&amp;"")</f>
        <v>P2 – High</v>
      </c>
      <c r="G381">
        <f t="shared" si="45"/>
        <v>2</v>
      </c>
      <c r="H381">
        <f t="shared" si="46"/>
        <v>0</v>
      </c>
      <c r="I381" t="str">
        <f t="array" ref="I381">IF($A381="","",IF(IFERROR(INDEX(Summary!$BA:$BA,$AH381),0)&lt;1,"Under 1 day",IF(INDEX(Summary!$BA:$BA,$AH381)&lt;3,"1-3 days",IF(INDEX(Summary!$BA:$BA,$AH381)&lt;7,"3-7 days","7+ days"))))</f>
        <v>7+ days</v>
      </c>
      <c r="J381" t="str">
        <f t="array" ref="J381">IF($A381="","",IF(IFERROR(INDEX(Summary!$AX:$AX,$AH381),0)&lt;0.25,"0-25%",IF(INDEX(Summary!$AX:$AX,$AH381)&lt;0.5,"25-50%",IF(INDEX(Summary!$AX:$AX,$AH381)&lt;0.75,"50-75%","75-100%"))))</f>
        <v>50-75%</v>
      </c>
      <c r="K381" t="str">
        <f t="array" ref="K381">IF($A381="","",INDEX(Summary!$AY:$AY,$AH381)&amp;"")</f>
        <v>WIP</v>
      </c>
      <c r="L381" s="1">
        <f>IF($A381="","",Summary!$P$2+MOD(ROW()-2,30))</f>
        <v>46246</v>
      </c>
      <c r="M381">
        <f t="shared" si="47"/>
        <v>20</v>
      </c>
      <c r="N381">
        <f t="shared" si="48"/>
        <v>12</v>
      </c>
      <c r="O381" t="str">
        <f t="shared" si="49"/>
        <v>Aug-2026</v>
      </c>
      <c r="P381">
        <f t="shared" ca="1" si="50"/>
        <v>1</v>
      </c>
      <c r="Q381" s="2">
        <f t="array" ref="Q381">IF($A381="",0,IFERROR(INDEX(Summary!$P$3:$AS$67,$AH381-2,$M381),0))</f>
        <v>675</v>
      </c>
      <c r="R381" s="2">
        <f t="array" ref="R381">IF($A381="",0,ROUND(IFERROR(INDEX(Summary!$O:$O,$AH381),0)/30,0))</f>
        <v>3177</v>
      </c>
      <c r="S381">
        <f t="shared" si="51"/>
        <v>0</v>
      </c>
      <c r="T381" s="2">
        <f t="array" ref="T381">IF($S381=1,IFERROR(INDEX(Summary!$O:$O,$AH381),0),0)</f>
        <v>0</v>
      </c>
      <c r="U381" s="2">
        <f t="array" ref="U381">IF($S381=1,IFERROR(INDEX(Summary!$AT:$AT,$AH381),0),0)</f>
        <v>0</v>
      </c>
      <c r="V381" s="2">
        <f t="shared" si="52"/>
        <v>0</v>
      </c>
      <c r="W381" s="2">
        <f t="array" ref="W381">IF($S381=1,IFERROR(INDEX(Summary!$AZ:$AZ,$AH381),0),0)</f>
        <v>0</v>
      </c>
      <c r="X381" s="3">
        <f t="array" ref="X381">IF($S381=1,IFERROR(INDEX(Summary!$BA:$BA,$AH381),0),0)</f>
        <v>0</v>
      </c>
      <c r="Y381" s="2">
        <f t="array" ref="Y381">IF($S381=1,IFERROR(INDEX(Summary!$G:$G,$AH381),0),0)</f>
        <v>0</v>
      </c>
      <c r="Z381" s="2">
        <f t="array" ref="Z381">IF($S381=1,IFERROR(INDEX(Summary!$H:$H,$AH381),0),0)</f>
        <v>0</v>
      </c>
      <c r="AA381" s="2">
        <f t="array" ref="AA381">IF($S381=1,IFERROR(INDEX(Summary!$I:$I,$AH381),0),0)</f>
        <v>0</v>
      </c>
      <c r="AB381" s="2">
        <f t="array" ref="AB381">IF($S381=1,IFERROR(INDEX(Summary!$J:$J,$AH381),0),0)</f>
        <v>0</v>
      </c>
      <c r="AC381" s="2">
        <f t="array" ref="AC381">IF($S381=1,IFERROR(INDEX(Summary!$K:$K,$AH381),0),0)</f>
        <v>0</v>
      </c>
      <c r="AD381" s="2">
        <f t="array" ref="AD381">IF($S381=1,IFERROR(INDEX(Summary!$L:$L,$AH381),0),0)</f>
        <v>0</v>
      </c>
      <c r="AE381" s="2">
        <f t="array" ref="AE381">IF($S381=1,IFERROR(INDEX(Summary!$M:$M,$AH381),0),0)</f>
        <v>0</v>
      </c>
      <c r="AF381" s="2">
        <f t="array" ref="AF381">IF($S381=1,IFERROR(INDEX(Summary!$N:$N,$AH381),0),0)</f>
        <v>0</v>
      </c>
      <c r="AG381">
        <f t="array" ref="AG381">IF($A381="","",IFERROR(INDEX(Summary!$BB:$BB,$AH381),0))</f>
        <v>7</v>
      </c>
      <c r="AH381">
        <f t="shared" si="53"/>
        <v>15</v>
      </c>
    </row>
    <row r="382" spans="1:34" hidden="1">
      <c r="A382" t="str">
        <f t="array" ref="A382">IFERROR(INDEX(Summary!$D:$D,$AH382)&amp;"","")</f>
        <v>FG00809</v>
      </c>
      <c r="B382" t="str">
        <f t="array" ref="B382">IF($A382="","",INDEX(Summary!$E:$E,$AH382))</f>
        <v>Khapli Multigrain atta- 1kg</v>
      </c>
      <c r="C382" t="str">
        <f t="array" ref="C382">IF($A382="","",INDEX(Summary!$B:$B,$AH382))</f>
        <v>MG</v>
      </c>
      <c r="D382" t="str">
        <f t="array" ref="D382">IF($A382="","",INDEX(Summary!$C:$C,$AH382))</f>
        <v>C39</v>
      </c>
      <c r="E382">
        <f t="array" ref="E382">IF($A382="","",INDEX(Summary!$F:$F,$AH382))</f>
        <v>1</v>
      </c>
      <c r="F382" t="str">
        <f t="array" ref="F382">IF($A382="","",INDEX(Summary!$BC:$BC,$AH382)&amp;"")</f>
        <v>P2 – High</v>
      </c>
      <c r="G382">
        <f t="shared" si="45"/>
        <v>2</v>
      </c>
      <c r="H382">
        <f t="shared" si="46"/>
        <v>0</v>
      </c>
      <c r="I382" t="str">
        <f t="array" ref="I382">IF($A382="","",IF(IFERROR(INDEX(Summary!$BA:$BA,$AH382),0)&lt;1,"Under 1 day",IF(INDEX(Summary!$BA:$BA,$AH382)&lt;3,"1-3 days",IF(INDEX(Summary!$BA:$BA,$AH382)&lt;7,"3-7 days","7+ days"))))</f>
        <v>7+ days</v>
      </c>
      <c r="J382" t="str">
        <f t="array" ref="J382">IF($A382="","",IF(IFERROR(INDEX(Summary!$AX:$AX,$AH382),0)&lt;0.25,"0-25%",IF(INDEX(Summary!$AX:$AX,$AH382)&lt;0.5,"25-50%",IF(INDEX(Summary!$AX:$AX,$AH382)&lt;0.75,"50-75%","75-100%"))))</f>
        <v>50-75%</v>
      </c>
      <c r="K382" t="str">
        <f t="array" ref="K382">IF($A382="","",INDEX(Summary!$AY:$AY,$AH382)&amp;"")</f>
        <v>WIP</v>
      </c>
      <c r="L382" s="1">
        <f>IF($A382="","",Summary!$P$2+MOD(ROW()-2,30))</f>
        <v>46247</v>
      </c>
      <c r="M382">
        <f t="shared" si="47"/>
        <v>21</v>
      </c>
      <c r="N382">
        <f t="shared" si="48"/>
        <v>13</v>
      </c>
      <c r="O382" t="str">
        <f t="shared" si="49"/>
        <v>Aug-2026</v>
      </c>
      <c r="P382">
        <f t="shared" ca="1" si="50"/>
        <v>1</v>
      </c>
      <c r="Q382" s="2">
        <f t="array" ref="Q382">IF($A382="",0,IFERROR(INDEX(Summary!$P$3:$AS$67,$AH382-2,$M382),0))</f>
        <v>3490</v>
      </c>
      <c r="R382" s="2">
        <f t="array" ref="R382">IF($A382="",0,ROUND(IFERROR(INDEX(Summary!$O:$O,$AH382),0)/30,0))</f>
        <v>3177</v>
      </c>
      <c r="S382">
        <f t="shared" si="51"/>
        <v>0</v>
      </c>
      <c r="T382" s="2">
        <f t="array" ref="T382">IF($S382=1,IFERROR(INDEX(Summary!$O:$O,$AH382),0),0)</f>
        <v>0</v>
      </c>
      <c r="U382" s="2">
        <f t="array" ref="U382">IF($S382=1,IFERROR(INDEX(Summary!$AT:$AT,$AH382),0),0)</f>
        <v>0</v>
      </c>
      <c r="V382" s="2">
        <f t="shared" si="52"/>
        <v>0</v>
      </c>
      <c r="W382" s="2">
        <f t="array" ref="W382">IF($S382=1,IFERROR(INDEX(Summary!$AZ:$AZ,$AH382),0),0)</f>
        <v>0</v>
      </c>
      <c r="X382" s="3">
        <f t="array" ref="X382">IF($S382=1,IFERROR(INDEX(Summary!$BA:$BA,$AH382),0),0)</f>
        <v>0</v>
      </c>
      <c r="Y382" s="2">
        <f t="array" ref="Y382">IF($S382=1,IFERROR(INDEX(Summary!$G:$G,$AH382),0),0)</f>
        <v>0</v>
      </c>
      <c r="Z382" s="2">
        <f t="array" ref="Z382">IF($S382=1,IFERROR(INDEX(Summary!$H:$H,$AH382),0),0)</f>
        <v>0</v>
      </c>
      <c r="AA382" s="2">
        <f t="array" ref="AA382">IF($S382=1,IFERROR(INDEX(Summary!$I:$I,$AH382),0),0)</f>
        <v>0</v>
      </c>
      <c r="AB382" s="2">
        <f t="array" ref="AB382">IF($S382=1,IFERROR(INDEX(Summary!$J:$J,$AH382),0),0)</f>
        <v>0</v>
      </c>
      <c r="AC382" s="2">
        <f t="array" ref="AC382">IF($S382=1,IFERROR(INDEX(Summary!$K:$K,$AH382),0),0)</f>
        <v>0</v>
      </c>
      <c r="AD382" s="2">
        <f t="array" ref="AD382">IF($S382=1,IFERROR(INDEX(Summary!$L:$L,$AH382),0),0)</f>
        <v>0</v>
      </c>
      <c r="AE382" s="2">
        <f t="array" ref="AE382">IF($S382=1,IFERROR(INDEX(Summary!$M:$M,$AH382),0),0)</f>
        <v>0</v>
      </c>
      <c r="AF382" s="2">
        <f t="array" ref="AF382">IF($S382=1,IFERROR(INDEX(Summary!$N:$N,$AH382),0),0)</f>
        <v>0</v>
      </c>
      <c r="AG382">
        <f t="array" ref="AG382">IF($A382="","",IFERROR(INDEX(Summary!$BB:$BB,$AH382),0))</f>
        <v>7</v>
      </c>
      <c r="AH382">
        <f t="shared" si="53"/>
        <v>15</v>
      </c>
    </row>
    <row r="383" spans="1:34" hidden="1">
      <c r="A383" t="str">
        <f t="array" ref="A383">IFERROR(INDEX(Summary!$D:$D,$AH383)&amp;"","")</f>
        <v>FG00809</v>
      </c>
      <c r="B383" t="str">
        <f t="array" ref="B383">IF($A383="","",INDEX(Summary!$E:$E,$AH383))</f>
        <v>Khapli Multigrain atta- 1kg</v>
      </c>
      <c r="C383" t="str">
        <f t="array" ref="C383">IF($A383="","",INDEX(Summary!$B:$B,$AH383))</f>
        <v>MG</v>
      </c>
      <c r="D383" t="str">
        <f t="array" ref="D383">IF($A383="","",INDEX(Summary!$C:$C,$AH383))</f>
        <v>C39</v>
      </c>
      <c r="E383">
        <f t="array" ref="E383">IF($A383="","",INDEX(Summary!$F:$F,$AH383))</f>
        <v>1</v>
      </c>
      <c r="F383" t="str">
        <f t="array" ref="F383">IF($A383="","",INDEX(Summary!$BC:$BC,$AH383)&amp;"")</f>
        <v>P2 – High</v>
      </c>
      <c r="G383">
        <f t="shared" si="45"/>
        <v>2</v>
      </c>
      <c r="H383">
        <f t="shared" si="46"/>
        <v>0</v>
      </c>
      <c r="I383" t="str">
        <f t="array" ref="I383">IF($A383="","",IF(IFERROR(INDEX(Summary!$BA:$BA,$AH383),0)&lt;1,"Under 1 day",IF(INDEX(Summary!$BA:$BA,$AH383)&lt;3,"1-3 days",IF(INDEX(Summary!$BA:$BA,$AH383)&lt;7,"3-7 days","7+ days"))))</f>
        <v>7+ days</v>
      </c>
      <c r="J383" t="str">
        <f t="array" ref="J383">IF($A383="","",IF(IFERROR(INDEX(Summary!$AX:$AX,$AH383),0)&lt;0.25,"0-25%",IF(INDEX(Summary!$AX:$AX,$AH383)&lt;0.5,"25-50%",IF(INDEX(Summary!$AX:$AX,$AH383)&lt;0.75,"50-75%","75-100%"))))</f>
        <v>50-75%</v>
      </c>
      <c r="K383" t="str">
        <f t="array" ref="K383">IF($A383="","",INDEX(Summary!$AY:$AY,$AH383)&amp;"")</f>
        <v>WIP</v>
      </c>
      <c r="L383" s="1">
        <f>IF($A383="","",Summary!$P$2+MOD(ROW()-2,30))</f>
        <v>46248</v>
      </c>
      <c r="M383">
        <f t="shared" si="47"/>
        <v>22</v>
      </c>
      <c r="N383">
        <f t="shared" si="48"/>
        <v>14</v>
      </c>
      <c r="O383" t="str">
        <f t="shared" si="49"/>
        <v>Aug-2026</v>
      </c>
      <c r="P383">
        <f t="shared" ca="1" si="50"/>
        <v>1</v>
      </c>
      <c r="Q383" s="2">
        <f t="array" ref="Q383">IF($A383="",0,IFERROR(INDEX(Summary!$P$3:$AS$67,$AH383-2,$M383),0))</f>
        <v>0</v>
      </c>
      <c r="R383" s="2">
        <f t="array" ref="R383">IF($A383="",0,ROUND(IFERROR(INDEX(Summary!$O:$O,$AH383),0)/30,0))</f>
        <v>3177</v>
      </c>
      <c r="S383">
        <f t="shared" si="51"/>
        <v>0</v>
      </c>
      <c r="T383" s="2">
        <f t="array" ref="T383">IF($S383=1,IFERROR(INDEX(Summary!$O:$O,$AH383),0),0)</f>
        <v>0</v>
      </c>
      <c r="U383" s="2">
        <f t="array" ref="U383">IF($S383=1,IFERROR(INDEX(Summary!$AT:$AT,$AH383),0),0)</f>
        <v>0</v>
      </c>
      <c r="V383" s="2">
        <f t="shared" si="52"/>
        <v>0</v>
      </c>
      <c r="W383" s="2">
        <f t="array" ref="W383">IF($S383=1,IFERROR(INDEX(Summary!$AZ:$AZ,$AH383),0),0)</f>
        <v>0</v>
      </c>
      <c r="X383" s="3">
        <f t="array" ref="X383">IF($S383=1,IFERROR(INDEX(Summary!$BA:$BA,$AH383),0),0)</f>
        <v>0</v>
      </c>
      <c r="Y383" s="2">
        <f t="array" ref="Y383">IF($S383=1,IFERROR(INDEX(Summary!$G:$G,$AH383),0),0)</f>
        <v>0</v>
      </c>
      <c r="Z383" s="2">
        <f t="array" ref="Z383">IF($S383=1,IFERROR(INDEX(Summary!$H:$H,$AH383),0),0)</f>
        <v>0</v>
      </c>
      <c r="AA383" s="2">
        <f t="array" ref="AA383">IF($S383=1,IFERROR(INDEX(Summary!$I:$I,$AH383),0),0)</f>
        <v>0</v>
      </c>
      <c r="AB383" s="2">
        <f t="array" ref="AB383">IF($S383=1,IFERROR(INDEX(Summary!$J:$J,$AH383),0),0)</f>
        <v>0</v>
      </c>
      <c r="AC383" s="2">
        <f t="array" ref="AC383">IF($S383=1,IFERROR(INDEX(Summary!$K:$K,$AH383),0),0)</f>
        <v>0</v>
      </c>
      <c r="AD383" s="2">
        <f t="array" ref="AD383">IF($S383=1,IFERROR(INDEX(Summary!$L:$L,$AH383),0),0)</f>
        <v>0</v>
      </c>
      <c r="AE383" s="2">
        <f t="array" ref="AE383">IF($S383=1,IFERROR(INDEX(Summary!$M:$M,$AH383),0),0)</f>
        <v>0</v>
      </c>
      <c r="AF383" s="2">
        <f t="array" ref="AF383">IF($S383=1,IFERROR(INDEX(Summary!$N:$N,$AH383),0),0)</f>
        <v>0</v>
      </c>
      <c r="AG383">
        <f t="array" ref="AG383">IF($A383="","",IFERROR(INDEX(Summary!$BB:$BB,$AH383),0))</f>
        <v>7</v>
      </c>
      <c r="AH383">
        <f t="shared" si="53"/>
        <v>15</v>
      </c>
    </row>
    <row r="384" spans="1:34" hidden="1">
      <c r="A384" t="str">
        <f t="array" ref="A384">IFERROR(INDEX(Summary!$D:$D,$AH384)&amp;"","")</f>
        <v>FG00809</v>
      </c>
      <c r="B384" t="str">
        <f t="array" ref="B384">IF($A384="","",INDEX(Summary!$E:$E,$AH384))</f>
        <v>Khapli Multigrain atta- 1kg</v>
      </c>
      <c r="C384" t="str">
        <f t="array" ref="C384">IF($A384="","",INDEX(Summary!$B:$B,$AH384))</f>
        <v>MG</v>
      </c>
      <c r="D384" t="str">
        <f t="array" ref="D384">IF($A384="","",INDEX(Summary!$C:$C,$AH384))</f>
        <v>C39</v>
      </c>
      <c r="E384">
        <f t="array" ref="E384">IF($A384="","",INDEX(Summary!$F:$F,$AH384))</f>
        <v>1</v>
      </c>
      <c r="F384" t="str">
        <f t="array" ref="F384">IF($A384="","",INDEX(Summary!$BC:$BC,$AH384)&amp;"")</f>
        <v>P2 – High</v>
      </c>
      <c r="G384">
        <f t="shared" si="45"/>
        <v>2</v>
      </c>
      <c r="H384">
        <f t="shared" si="46"/>
        <v>0</v>
      </c>
      <c r="I384" t="str">
        <f t="array" ref="I384">IF($A384="","",IF(IFERROR(INDEX(Summary!$BA:$BA,$AH384),0)&lt;1,"Under 1 day",IF(INDEX(Summary!$BA:$BA,$AH384)&lt;3,"1-3 days",IF(INDEX(Summary!$BA:$BA,$AH384)&lt;7,"3-7 days","7+ days"))))</f>
        <v>7+ days</v>
      </c>
      <c r="J384" t="str">
        <f t="array" ref="J384">IF($A384="","",IF(IFERROR(INDEX(Summary!$AX:$AX,$AH384),0)&lt;0.25,"0-25%",IF(INDEX(Summary!$AX:$AX,$AH384)&lt;0.5,"25-50%",IF(INDEX(Summary!$AX:$AX,$AH384)&lt;0.75,"50-75%","75-100%"))))</f>
        <v>50-75%</v>
      </c>
      <c r="K384" t="str">
        <f t="array" ref="K384">IF($A384="","",INDEX(Summary!$AY:$AY,$AH384)&amp;"")</f>
        <v>WIP</v>
      </c>
      <c r="L384" s="1">
        <f>IF($A384="","",Summary!$P$2+MOD(ROW()-2,30))</f>
        <v>46249</v>
      </c>
      <c r="M384">
        <f t="shared" si="47"/>
        <v>23</v>
      </c>
      <c r="N384">
        <f t="shared" si="48"/>
        <v>15</v>
      </c>
      <c r="O384" t="str">
        <f t="shared" si="49"/>
        <v>Aug-2026</v>
      </c>
      <c r="P384">
        <f t="shared" ca="1" si="50"/>
        <v>1</v>
      </c>
      <c r="Q384" s="2">
        <f t="array" ref="Q384">IF($A384="",0,IFERROR(INDEX(Summary!$P$3:$AS$67,$AH384-2,$M384),0))</f>
        <v>3180</v>
      </c>
      <c r="R384" s="2">
        <f t="array" ref="R384">IF($A384="",0,ROUND(IFERROR(INDEX(Summary!$O:$O,$AH384),0)/30,0))</f>
        <v>3177</v>
      </c>
      <c r="S384">
        <f t="shared" si="51"/>
        <v>0</v>
      </c>
      <c r="T384" s="2">
        <f t="array" ref="T384">IF($S384=1,IFERROR(INDEX(Summary!$O:$O,$AH384),0),0)</f>
        <v>0</v>
      </c>
      <c r="U384" s="2">
        <f t="array" ref="U384">IF($S384=1,IFERROR(INDEX(Summary!$AT:$AT,$AH384),0),0)</f>
        <v>0</v>
      </c>
      <c r="V384" s="2">
        <f t="shared" si="52"/>
        <v>0</v>
      </c>
      <c r="W384" s="2">
        <f t="array" ref="W384">IF($S384=1,IFERROR(INDEX(Summary!$AZ:$AZ,$AH384),0),0)</f>
        <v>0</v>
      </c>
      <c r="X384" s="3">
        <f t="array" ref="X384">IF($S384=1,IFERROR(INDEX(Summary!$BA:$BA,$AH384),0),0)</f>
        <v>0</v>
      </c>
      <c r="Y384" s="2">
        <f t="array" ref="Y384">IF($S384=1,IFERROR(INDEX(Summary!$G:$G,$AH384),0),0)</f>
        <v>0</v>
      </c>
      <c r="Z384" s="2">
        <f t="array" ref="Z384">IF($S384=1,IFERROR(INDEX(Summary!$H:$H,$AH384),0),0)</f>
        <v>0</v>
      </c>
      <c r="AA384" s="2">
        <f t="array" ref="AA384">IF($S384=1,IFERROR(INDEX(Summary!$I:$I,$AH384),0),0)</f>
        <v>0</v>
      </c>
      <c r="AB384" s="2">
        <f t="array" ref="AB384">IF($S384=1,IFERROR(INDEX(Summary!$J:$J,$AH384),0),0)</f>
        <v>0</v>
      </c>
      <c r="AC384" s="2">
        <f t="array" ref="AC384">IF($S384=1,IFERROR(INDEX(Summary!$K:$K,$AH384),0),0)</f>
        <v>0</v>
      </c>
      <c r="AD384" s="2">
        <f t="array" ref="AD384">IF($S384=1,IFERROR(INDEX(Summary!$L:$L,$AH384),0),0)</f>
        <v>0</v>
      </c>
      <c r="AE384" s="2">
        <f t="array" ref="AE384">IF($S384=1,IFERROR(INDEX(Summary!$M:$M,$AH384),0),0)</f>
        <v>0</v>
      </c>
      <c r="AF384" s="2">
        <f t="array" ref="AF384">IF($S384=1,IFERROR(INDEX(Summary!$N:$N,$AH384),0),0)</f>
        <v>0</v>
      </c>
      <c r="AG384">
        <f t="array" ref="AG384">IF($A384="","",IFERROR(INDEX(Summary!$BB:$BB,$AH384),0))</f>
        <v>7</v>
      </c>
      <c r="AH384">
        <f t="shared" si="53"/>
        <v>15</v>
      </c>
    </row>
    <row r="385" spans="1:34" hidden="1">
      <c r="A385" t="str">
        <f t="array" ref="A385">IFERROR(INDEX(Summary!$D:$D,$AH385)&amp;"","")</f>
        <v>FG00809</v>
      </c>
      <c r="B385" t="str">
        <f t="array" ref="B385">IF($A385="","",INDEX(Summary!$E:$E,$AH385))</f>
        <v>Khapli Multigrain atta- 1kg</v>
      </c>
      <c r="C385" t="str">
        <f t="array" ref="C385">IF($A385="","",INDEX(Summary!$B:$B,$AH385))</f>
        <v>MG</v>
      </c>
      <c r="D385" t="str">
        <f t="array" ref="D385">IF($A385="","",INDEX(Summary!$C:$C,$AH385))</f>
        <v>C39</v>
      </c>
      <c r="E385">
        <f t="array" ref="E385">IF($A385="","",INDEX(Summary!$F:$F,$AH385))</f>
        <v>1</v>
      </c>
      <c r="F385" t="str">
        <f t="array" ref="F385">IF($A385="","",INDEX(Summary!$BC:$BC,$AH385)&amp;"")</f>
        <v>P2 – High</v>
      </c>
      <c r="G385">
        <f t="shared" si="45"/>
        <v>2</v>
      </c>
      <c r="H385">
        <f t="shared" si="46"/>
        <v>0</v>
      </c>
      <c r="I385" t="str">
        <f t="array" ref="I385">IF($A385="","",IF(IFERROR(INDEX(Summary!$BA:$BA,$AH385),0)&lt;1,"Under 1 day",IF(INDEX(Summary!$BA:$BA,$AH385)&lt;3,"1-3 days",IF(INDEX(Summary!$BA:$BA,$AH385)&lt;7,"3-7 days","7+ days"))))</f>
        <v>7+ days</v>
      </c>
      <c r="J385" t="str">
        <f t="array" ref="J385">IF($A385="","",IF(IFERROR(INDEX(Summary!$AX:$AX,$AH385),0)&lt;0.25,"0-25%",IF(INDEX(Summary!$AX:$AX,$AH385)&lt;0.5,"25-50%",IF(INDEX(Summary!$AX:$AX,$AH385)&lt;0.75,"50-75%","75-100%"))))</f>
        <v>50-75%</v>
      </c>
      <c r="K385" t="str">
        <f t="array" ref="K385">IF($A385="","",INDEX(Summary!$AY:$AY,$AH385)&amp;"")</f>
        <v>WIP</v>
      </c>
      <c r="L385" s="1">
        <f>IF($A385="","",Summary!$P$2+MOD(ROW()-2,30))</f>
        <v>46250</v>
      </c>
      <c r="M385">
        <f t="shared" si="47"/>
        <v>24</v>
      </c>
      <c r="N385">
        <f t="shared" si="48"/>
        <v>16</v>
      </c>
      <c r="O385" t="str">
        <f t="shared" si="49"/>
        <v>Aug-2026</v>
      </c>
      <c r="P385">
        <f t="shared" ca="1" si="50"/>
        <v>1</v>
      </c>
      <c r="Q385" s="2">
        <f t="array" ref="Q385">IF($A385="",0,IFERROR(INDEX(Summary!$P$3:$AS$67,$AH385-2,$M385),0))</f>
        <v>2785</v>
      </c>
      <c r="R385" s="2">
        <f t="array" ref="R385">IF($A385="",0,ROUND(IFERROR(INDEX(Summary!$O:$O,$AH385),0)/30,0))</f>
        <v>3177</v>
      </c>
      <c r="S385">
        <f t="shared" si="51"/>
        <v>0</v>
      </c>
      <c r="T385" s="2">
        <f t="array" ref="T385">IF($S385=1,IFERROR(INDEX(Summary!$O:$O,$AH385),0),0)</f>
        <v>0</v>
      </c>
      <c r="U385" s="2">
        <f t="array" ref="U385">IF($S385=1,IFERROR(INDEX(Summary!$AT:$AT,$AH385),0),0)</f>
        <v>0</v>
      </c>
      <c r="V385" s="2">
        <f t="shared" si="52"/>
        <v>0</v>
      </c>
      <c r="W385" s="2">
        <f t="array" ref="W385">IF($S385=1,IFERROR(INDEX(Summary!$AZ:$AZ,$AH385),0),0)</f>
        <v>0</v>
      </c>
      <c r="X385" s="3">
        <f t="array" ref="X385">IF($S385=1,IFERROR(INDEX(Summary!$BA:$BA,$AH385),0),0)</f>
        <v>0</v>
      </c>
      <c r="Y385" s="2">
        <f t="array" ref="Y385">IF($S385=1,IFERROR(INDEX(Summary!$G:$G,$AH385),0),0)</f>
        <v>0</v>
      </c>
      <c r="Z385" s="2">
        <f t="array" ref="Z385">IF($S385=1,IFERROR(INDEX(Summary!$H:$H,$AH385),0),0)</f>
        <v>0</v>
      </c>
      <c r="AA385" s="2">
        <f t="array" ref="AA385">IF($S385=1,IFERROR(INDEX(Summary!$I:$I,$AH385),0),0)</f>
        <v>0</v>
      </c>
      <c r="AB385" s="2">
        <f t="array" ref="AB385">IF($S385=1,IFERROR(INDEX(Summary!$J:$J,$AH385),0),0)</f>
        <v>0</v>
      </c>
      <c r="AC385" s="2">
        <f t="array" ref="AC385">IF($S385=1,IFERROR(INDEX(Summary!$K:$K,$AH385),0),0)</f>
        <v>0</v>
      </c>
      <c r="AD385" s="2">
        <f t="array" ref="AD385">IF($S385=1,IFERROR(INDEX(Summary!$L:$L,$AH385),0),0)</f>
        <v>0</v>
      </c>
      <c r="AE385" s="2">
        <f t="array" ref="AE385">IF($S385=1,IFERROR(INDEX(Summary!$M:$M,$AH385),0),0)</f>
        <v>0</v>
      </c>
      <c r="AF385" s="2">
        <f t="array" ref="AF385">IF($S385=1,IFERROR(INDEX(Summary!$N:$N,$AH385),0),0)</f>
        <v>0</v>
      </c>
      <c r="AG385">
        <f t="array" ref="AG385">IF($A385="","",IFERROR(INDEX(Summary!$BB:$BB,$AH385),0))</f>
        <v>7</v>
      </c>
      <c r="AH385">
        <f t="shared" si="53"/>
        <v>15</v>
      </c>
    </row>
    <row r="386" spans="1:34" hidden="1">
      <c r="A386" t="str">
        <f t="array" ref="A386">IFERROR(INDEX(Summary!$D:$D,$AH386)&amp;"","")</f>
        <v>FG00809</v>
      </c>
      <c r="B386" t="str">
        <f t="array" ref="B386">IF($A386="","",INDEX(Summary!$E:$E,$AH386))</f>
        <v>Khapli Multigrain atta- 1kg</v>
      </c>
      <c r="C386" t="str">
        <f t="array" ref="C386">IF($A386="","",INDEX(Summary!$B:$B,$AH386))</f>
        <v>MG</v>
      </c>
      <c r="D386" t="str">
        <f t="array" ref="D386">IF($A386="","",INDEX(Summary!$C:$C,$AH386))</f>
        <v>C39</v>
      </c>
      <c r="E386">
        <f t="array" ref="E386">IF($A386="","",INDEX(Summary!$F:$F,$AH386))</f>
        <v>1</v>
      </c>
      <c r="F386" t="str">
        <f t="array" ref="F386">IF($A386="","",INDEX(Summary!$BC:$BC,$AH386)&amp;"")</f>
        <v>P2 – High</v>
      </c>
      <c r="G386">
        <f t="shared" ref="G386:G449" si="54">IF($A386="","",VALUE(LEFT(SUBSTITUTE($F386,"P",""),1)))</f>
        <v>2</v>
      </c>
      <c r="H386">
        <f t="shared" ref="H386:H449" si="55">IF($A386="","",IF(LEFT($F386,2)="P1",1,0))</f>
        <v>0</v>
      </c>
      <c r="I386" t="str">
        <f t="array" ref="I386">IF($A386="","",IF(IFERROR(INDEX(Summary!$BA:$BA,$AH386),0)&lt;1,"Under 1 day",IF(INDEX(Summary!$BA:$BA,$AH386)&lt;3,"1-3 days",IF(INDEX(Summary!$BA:$BA,$AH386)&lt;7,"3-7 days","7+ days"))))</f>
        <v>7+ days</v>
      </c>
      <c r="J386" t="str">
        <f t="array" ref="J386">IF($A386="","",IF(IFERROR(INDEX(Summary!$AX:$AX,$AH386),0)&lt;0.25,"0-25%",IF(INDEX(Summary!$AX:$AX,$AH386)&lt;0.5,"25-50%",IF(INDEX(Summary!$AX:$AX,$AH386)&lt;0.75,"50-75%","75-100%"))))</f>
        <v>50-75%</v>
      </c>
      <c r="K386" t="str">
        <f t="array" ref="K386">IF($A386="","",INDEX(Summary!$AY:$AY,$AH386)&amp;"")</f>
        <v>WIP</v>
      </c>
      <c r="L386" s="1">
        <f>IF($A386="","",Summary!$P$2+MOD(ROW()-2,30))</f>
        <v>46251</v>
      </c>
      <c r="M386">
        <f t="shared" ref="M386:M449" si="56">IF($A386="","",MOD(ROW()-2,30)+1)</f>
        <v>25</v>
      </c>
      <c r="N386">
        <f t="shared" ref="N386:N449" si="57">IF($A386="","",DAY($L386))</f>
        <v>17</v>
      </c>
      <c r="O386" t="str">
        <f t="shared" ref="O386:O449" si="58">IF($A386="","",TEXT($L386,"mmm-yyyy"))</f>
        <v>Aug-2026</v>
      </c>
      <c r="P386">
        <f t="shared" ref="P386:P449" ca="1" si="59">IF($A386="","",IF($L386&lt;=TODAY(),1,0))</f>
        <v>1</v>
      </c>
      <c r="Q386" s="2">
        <f t="array" ref="Q386">IF($A386="",0,IFERROR(INDEX(Summary!$P$3:$AS$67,$AH386-2,$M386),0))</f>
        <v>4245</v>
      </c>
      <c r="R386" s="2">
        <f t="array" ref="R386">IF($A386="",0,ROUND(IFERROR(INDEX(Summary!$O:$O,$AH386),0)/30,0))</f>
        <v>3177</v>
      </c>
      <c r="S386">
        <f t="shared" ref="S386:S449" si="60">IF($A386="",0,IF($M386=1,1,0))</f>
        <v>0</v>
      </c>
      <c r="T386" s="2">
        <f t="array" ref="T386">IF($S386=1,IFERROR(INDEX(Summary!$O:$O,$AH386),0),0)</f>
        <v>0</v>
      </c>
      <c r="U386" s="2">
        <f t="array" ref="U386">IF($S386=1,IFERROR(INDEX(Summary!$AT:$AT,$AH386),0),0)</f>
        <v>0</v>
      </c>
      <c r="V386" s="2">
        <f t="shared" ref="V386:V449" si="61">IF($S386=1,MAX(0,$T386-$U386),0)</f>
        <v>0</v>
      </c>
      <c r="W386" s="2">
        <f t="array" ref="W386">IF($S386=1,IFERROR(INDEX(Summary!$AZ:$AZ,$AH386),0),0)</f>
        <v>0</v>
      </c>
      <c r="X386" s="3">
        <f t="array" ref="X386">IF($S386=1,IFERROR(INDEX(Summary!$BA:$BA,$AH386),0),0)</f>
        <v>0</v>
      </c>
      <c r="Y386" s="2">
        <f t="array" ref="Y386">IF($S386=1,IFERROR(INDEX(Summary!$G:$G,$AH386),0),0)</f>
        <v>0</v>
      </c>
      <c r="Z386" s="2">
        <f t="array" ref="Z386">IF($S386=1,IFERROR(INDEX(Summary!$H:$H,$AH386),0),0)</f>
        <v>0</v>
      </c>
      <c r="AA386" s="2">
        <f t="array" ref="AA386">IF($S386=1,IFERROR(INDEX(Summary!$I:$I,$AH386),0),0)</f>
        <v>0</v>
      </c>
      <c r="AB386" s="2">
        <f t="array" ref="AB386">IF($S386=1,IFERROR(INDEX(Summary!$J:$J,$AH386),0),0)</f>
        <v>0</v>
      </c>
      <c r="AC386" s="2">
        <f t="array" ref="AC386">IF($S386=1,IFERROR(INDEX(Summary!$K:$K,$AH386),0),0)</f>
        <v>0</v>
      </c>
      <c r="AD386" s="2">
        <f t="array" ref="AD386">IF($S386=1,IFERROR(INDEX(Summary!$L:$L,$AH386),0),0)</f>
        <v>0</v>
      </c>
      <c r="AE386" s="2">
        <f t="array" ref="AE386">IF($S386=1,IFERROR(INDEX(Summary!$M:$M,$AH386),0),0)</f>
        <v>0</v>
      </c>
      <c r="AF386" s="2">
        <f t="array" ref="AF386">IF($S386=1,IFERROR(INDEX(Summary!$N:$N,$AH386),0),0)</f>
        <v>0</v>
      </c>
      <c r="AG386">
        <f t="array" ref="AG386">IF($A386="","",IFERROR(INDEX(Summary!$BB:$BB,$AH386),0))</f>
        <v>7</v>
      </c>
      <c r="AH386">
        <f t="shared" ref="AH386:AH449" si="62">INT((ROW()-2)/30)+3</f>
        <v>15</v>
      </c>
    </row>
    <row r="387" spans="1:34" hidden="1">
      <c r="A387" t="str">
        <f t="array" ref="A387">IFERROR(INDEX(Summary!$D:$D,$AH387)&amp;"","")</f>
        <v>FG00809</v>
      </c>
      <c r="B387" t="str">
        <f t="array" ref="B387">IF($A387="","",INDEX(Summary!$E:$E,$AH387))</f>
        <v>Khapli Multigrain atta- 1kg</v>
      </c>
      <c r="C387" t="str">
        <f t="array" ref="C387">IF($A387="","",INDEX(Summary!$B:$B,$AH387))</f>
        <v>MG</v>
      </c>
      <c r="D387" t="str">
        <f t="array" ref="D387">IF($A387="","",INDEX(Summary!$C:$C,$AH387))</f>
        <v>C39</v>
      </c>
      <c r="E387">
        <f t="array" ref="E387">IF($A387="","",INDEX(Summary!$F:$F,$AH387))</f>
        <v>1</v>
      </c>
      <c r="F387" t="str">
        <f t="array" ref="F387">IF($A387="","",INDEX(Summary!$BC:$BC,$AH387)&amp;"")</f>
        <v>P2 – High</v>
      </c>
      <c r="G387">
        <f t="shared" si="54"/>
        <v>2</v>
      </c>
      <c r="H387">
        <f t="shared" si="55"/>
        <v>0</v>
      </c>
      <c r="I387" t="str">
        <f t="array" ref="I387">IF($A387="","",IF(IFERROR(INDEX(Summary!$BA:$BA,$AH387),0)&lt;1,"Under 1 day",IF(INDEX(Summary!$BA:$BA,$AH387)&lt;3,"1-3 days",IF(INDEX(Summary!$BA:$BA,$AH387)&lt;7,"3-7 days","7+ days"))))</f>
        <v>7+ days</v>
      </c>
      <c r="J387" t="str">
        <f t="array" ref="J387">IF($A387="","",IF(IFERROR(INDEX(Summary!$AX:$AX,$AH387),0)&lt;0.25,"0-25%",IF(INDEX(Summary!$AX:$AX,$AH387)&lt;0.5,"25-50%",IF(INDEX(Summary!$AX:$AX,$AH387)&lt;0.75,"50-75%","75-100%"))))</f>
        <v>50-75%</v>
      </c>
      <c r="K387" t="str">
        <f t="array" ref="K387">IF($A387="","",INDEX(Summary!$AY:$AY,$AH387)&amp;"")</f>
        <v>WIP</v>
      </c>
      <c r="L387" s="1">
        <f>IF($A387="","",Summary!$P$2+MOD(ROW()-2,30))</f>
        <v>46252</v>
      </c>
      <c r="M387">
        <f t="shared" si="56"/>
        <v>26</v>
      </c>
      <c r="N387">
        <f t="shared" si="57"/>
        <v>18</v>
      </c>
      <c r="O387" t="str">
        <f t="shared" si="58"/>
        <v>Aug-2026</v>
      </c>
      <c r="P387">
        <f t="shared" ca="1" si="59"/>
        <v>1</v>
      </c>
      <c r="Q387" s="2">
        <f t="array" ref="Q387">IF($A387="",0,IFERROR(INDEX(Summary!$P$3:$AS$67,$AH387-2,$M387),0))</f>
        <v>3400</v>
      </c>
      <c r="R387" s="2">
        <f t="array" ref="R387">IF($A387="",0,ROUND(IFERROR(INDEX(Summary!$O:$O,$AH387),0)/30,0))</f>
        <v>3177</v>
      </c>
      <c r="S387">
        <f t="shared" si="60"/>
        <v>0</v>
      </c>
      <c r="T387" s="2">
        <f t="array" ref="T387">IF($S387=1,IFERROR(INDEX(Summary!$O:$O,$AH387),0),0)</f>
        <v>0</v>
      </c>
      <c r="U387" s="2">
        <f t="array" ref="U387">IF($S387=1,IFERROR(INDEX(Summary!$AT:$AT,$AH387),0),0)</f>
        <v>0</v>
      </c>
      <c r="V387" s="2">
        <f t="shared" si="61"/>
        <v>0</v>
      </c>
      <c r="W387" s="2">
        <f t="array" ref="W387">IF($S387=1,IFERROR(INDEX(Summary!$AZ:$AZ,$AH387),0),0)</f>
        <v>0</v>
      </c>
      <c r="X387" s="3">
        <f t="array" ref="X387">IF($S387=1,IFERROR(INDEX(Summary!$BA:$BA,$AH387),0),0)</f>
        <v>0</v>
      </c>
      <c r="Y387" s="2">
        <f t="array" ref="Y387">IF($S387=1,IFERROR(INDEX(Summary!$G:$G,$AH387),0),0)</f>
        <v>0</v>
      </c>
      <c r="Z387" s="2">
        <f t="array" ref="Z387">IF($S387=1,IFERROR(INDEX(Summary!$H:$H,$AH387),0),0)</f>
        <v>0</v>
      </c>
      <c r="AA387" s="2">
        <f t="array" ref="AA387">IF($S387=1,IFERROR(INDEX(Summary!$I:$I,$AH387),0),0)</f>
        <v>0</v>
      </c>
      <c r="AB387" s="2">
        <f t="array" ref="AB387">IF($S387=1,IFERROR(INDEX(Summary!$J:$J,$AH387),0),0)</f>
        <v>0</v>
      </c>
      <c r="AC387" s="2">
        <f t="array" ref="AC387">IF($S387=1,IFERROR(INDEX(Summary!$K:$K,$AH387),0),0)</f>
        <v>0</v>
      </c>
      <c r="AD387" s="2">
        <f t="array" ref="AD387">IF($S387=1,IFERROR(INDEX(Summary!$L:$L,$AH387),0),0)</f>
        <v>0</v>
      </c>
      <c r="AE387" s="2">
        <f t="array" ref="AE387">IF($S387=1,IFERROR(INDEX(Summary!$M:$M,$AH387),0),0)</f>
        <v>0</v>
      </c>
      <c r="AF387" s="2">
        <f t="array" ref="AF387">IF($S387=1,IFERROR(INDEX(Summary!$N:$N,$AH387),0),0)</f>
        <v>0</v>
      </c>
      <c r="AG387">
        <f t="array" ref="AG387">IF($A387="","",IFERROR(INDEX(Summary!$BB:$BB,$AH387),0))</f>
        <v>7</v>
      </c>
      <c r="AH387">
        <f t="shared" si="62"/>
        <v>15</v>
      </c>
    </row>
    <row r="388" spans="1:34" hidden="1">
      <c r="A388" t="str">
        <f t="array" ref="A388">IFERROR(INDEX(Summary!$D:$D,$AH388)&amp;"","")</f>
        <v>FG00809</v>
      </c>
      <c r="B388" t="str">
        <f t="array" ref="B388">IF($A388="","",INDEX(Summary!$E:$E,$AH388))</f>
        <v>Khapli Multigrain atta- 1kg</v>
      </c>
      <c r="C388" t="str">
        <f t="array" ref="C388">IF($A388="","",INDEX(Summary!$B:$B,$AH388))</f>
        <v>MG</v>
      </c>
      <c r="D388" t="str">
        <f t="array" ref="D388">IF($A388="","",INDEX(Summary!$C:$C,$AH388))</f>
        <v>C39</v>
      </c>
      <c r="E388">
        <f t="array" ref="E388">IF($A388="","",INDEX(Summary!$F:$F,$AH388))</f>
        <v>1</v>
      </c>
      <c r="F388" t="str">
        <f t="array" ref="F388">IF($A388="","",INDEX(Summary!$BC:$BC,$AH388)&amp;"")</f>
        <v>P2 – High</v>
      </c>
      <c r="G388">
        <f t="shared" si="54"/>
        <v>2</v>
      </c>
      <c r="H388">
        <f t="shared" si="55"/>
        <v>0</v>
      </c>
      <c r="I388" t="str">
        <f t="array" ref="I388">IF($A388="","",IF(IFERROR(INDEX(Summary!$BA:$BA,$AH388),0)&lt;1,"Under 1 day",IF(INDEX(Summary!$BA:$BA,$AH388)&lt;3,"1-3 days",IF(INDEX(Summary!$BA:$BA,$AH388)&lt;7,"3-7 days","7+ days"))))</f>
        <v>7+ days</v>
      </c>
      <c r="J388" t="str">
        <f t="array" ref="J388">IF($A388="","",IF(IFERROR(INDEX(Summary!$AX:$AX,$AH388),0)&lt;0.25,"0-25%",IF(INDEX(Summary!$AX:$AX,$AH388)&lt;0.5,"25-50%",IF(INDEX(Summary!$AX:$AX,$AH388)&lt;0.75,"50-75%","75-100%"))))</f>
        <v>50-75%</v>
      </c>
      <c r="K388" t="str">
        <f t="array" ref="K388">IF($A388="","",INDEX(Summary!$AY:$AY,$AH388)&amp;"")</f>
        <v>WIP</v>
      </c>
      <c r="L388" s="1">
        <f>IF($A388="","",Summary!$P$2+MOD(ROW()-2,30))</f>
        <v>46253</v>
      </c>
      <c r="M388">
        <f t="shared" si="56"/>
        <v>27</v>
      </c>
      <c r="N388">
        <f t="shared" si="57"/>
        <v>19</v>
      </c>
      <c r="O388" t="str">
        <f t="shared" si="58"/>
        <v>Aug-2026</v>
      </c>
      <c r="P388">
        <f t="shared" ca="1" si="59"/>
        <v>1</v>
      </c>
      <c r="Q388" s="2">
        <f t="array" ref="Q388">IF($A388="",0,IFERROR(INDEX(Summary!$P$3:$AS$67,$AH388-2,$M388),0))</f>
        <v>2670</v>
      </c>
      <c r="R388" s="2">
        <f t="array" ref="R388">IF($A388="",0,ROUND(IFERROR(INDEX(Summary!$O:$O,$AH388),0)/30,0))</f>
        <v>3177</v>
      </c>
      <c r="S388">
        <f t="shared" si="60"/>
        <v>0</v>
      </c>
      <c r="T388" s="2">
        <f t="array" ref="T388">IF($S388=1,IFERROR(INDEX(Summary!$O:$O,$AH388),0),0)</f>
        <v>0</v>
      </c>
      <c r="U388" s="2">
        <f t="array" ref="U388">IF($S388=1,IFERROR(INDEX(Summary!$AT:$AT,$AH388),0),0)</f>
        <v>0</v>
      </c>
      <c r="V388" s="2">
        <f t="shared" si="61"/>
        <v>0</v>
      </c>
      <c r="W388" s="2">
        <f t="array" ref="W388">IF($S388=1,IFERROR(INDEX(Summary!$AZ:$AZ,$AH388),0),0)</f>
        <v>0</v>
      </c>
      <c r="X388" s="3">
        <f t="array" ref="X388">IF($S388=1,IFERROR(INDEX(Summary!$BA:$BA,$AH388),0),0)</f>
        <v>0</v>
      </c>
      <c r="Y388" s="2">
        <f t="array" ref="Y388">IF($S388=1,IFERROR(INDEX(Summary!$G:$G,$AH388),0),0)</f>
        <v>0</v>
      </c>
      <c r="Z388" s="2">
        <f t="array" ref="Z388">IF($S388=1,IFERROR(INDEX(Summary!$H:$H,$AH388),0),0)</f>
        <v>0</v>
      </c>
      <c r="AA388" s="2">
        <f t="array" ref="AA388">IF($S388=1,IFERROR(INDEX(Summary!$I:$I,$AH388),0),0)</f>
        <v>0</v>
      </c>
      <c r="AB388" s="2">
        <f t="array" ref="AB388">IF($S388=1,IFERROR(INDEX(Summary!$J:$J,$AH388),0),0)</f>
        <v>0</v>
      </c>
      <c r="AC388" s="2">
        <f t="array" ref="AC388">IF($S388=1,IFERROR(INDEX(Summary!$K:$K,$AH388),0),0)</f>
        <v>0</v>
      </c>
      <c r="AD388" s="2">
        <f t="array" ref="AD388">IF($S388=1,IFERROR(INDEX(Summary!$L:$L,$AH388),0),0)</f>
        <v>0</v>
      </c>
      <c r="AE388" s="2">
        <f t="array" ref="AE388">IF($S388=1,IFERROR(INDEX(Summary!$M:$M,$AH388),0),0)</f>
        <v>0</v>
      </c>
      <c r="AF388" s="2">
        <f t="array" ref="AF388">IF($S388=1,IFERROR(INDEX(Summary!$N:$N,$AH388),0),0)</f>
        <v>0</v>
      </c>
      <c r="AG388">
        <f t="array" ref="AG388">IF($A388="","",IFERROR(INDEX(Summary!$BB:$BB,$AH388),0))</f>
        <v>7</v>
      </c>
      <c r="AH388">
        <f t="shared" si="62"/>
        <v>15</v>
      </c>
    </row>
    <row r="389" spans="1:34" hidden="1">
      <c r="A389" t="str">
        <f t="array" ref="A389">IFERROR(INDEX(Summary!$D:$D,$AH389)&amp;"","")</f>
        <v>FG00809</v>
      </c>
      <c r="B389" t="str">
        <f t="array" ref="B389">IF($A389="","",INDEX(Summary!$E:$E,$AH389))</f>
        <v>Khapli Multigrain atta- 1kg</v>
      </c>
      <c r="C389" t="str">
        <f t="array" ref="C389">IF($A389="","",INDEX(Summary!$B:$B,$AH389))</f>
        <v>MG</v>
      </c>
      <c r="D389" t="str">
        <f t="array" ref="D389">IF($A389="","",INDEX(Summary!$C:$C,$AH389))</f>
        <v>C39</v>
      </c>
      <c r="E389">
        <f t="array" ref="E389">IF($A389="","",INDEX(Summary!$F:$F,$AH389))</f>
        <v>1</v>
      </c>
      <c r="F389" t="str">
        <f t="array" ref="F389">IF($A389="","",INDEX(Summary!$BC:$BC,$AH389)&amp;"")</f>
        <v>P2 – High</v>
      </c>
      <c r="G389">
        <f t="shared" si="54"/>
        <v>2</v>
      </c>
      <c r="H389">
        <f t="shared" si="55"/>
        <v>0</v>
      </c>
      <c r="I389" t="str">
        <f t="array" ref="I389">IF($A389="","",IF(IFERROR(INDEX(Summary!$BA:$BA,$AH389),0)&lt;1,"Under 1 day",IF(INDEX(Summary!$BA:$BA,$AH389)&lt;3,"1-3 days",IF(INDEX(Summary!$BA:$BA,$AH389)&lt;7,"3-7 days","7+ days"))))</f>
        <v>7+ days</v>
      </c>
      <c r="J389" t="str">
        <f t="array" ref="J389">IF($A389="","",IF(IFERROR(INDEX(Summary!$AX:$AX,$AH389),0)&lt;0.25,"0-25%",IF(INDEX(Summary!$AX:$AX,$AH389)&lt;0.5,"25-50%",IF(INDEX(Summary!$AX:$AX,$AH389)&lt;0.75,"50-75%","75-100%"))))</f>
        <v>50-75%</v>
      </c>
      <c r="K389" t="str">
        <f t="array" ref="K389">IF($A389="","",INDEX(Summary!$AY:$AY,$AH389)&amp;"")</f>
        <v>WIP</v>
      </c>
      <c r="L389" s="1">
        <f>IF($A389="","",Summary!$P$2+MOD(ROW()-2,30))</f>
        <v>46254</v>
      </c>
      <c r="M389">
        <f t="shared" si="56"/>
        <v>28</v>
      </c>
      <c r="N389">
        <f t="shared" si="57"/>
        <v>20</v>
      </c>
      <c r="O389" t="str">
        <f t="shared" si="58"/>
        <v>Aug-2026</v>
      </c>
      <c r="P389">
        <f t="shared" ca="1" si="59"/>
        <v>1</v>
      </c>
      <c r="Q389" s="2">
        <f t="array" ref="Q389">IF($A389="",0,IFERROR(INDEX(Summary!$P$3:$AS$67,$AH389-2,$M389),0))</f>
        <v>2400</v>
      </c>
      <c r="R389" s="2">
        <f t="array" ref="R389">IF($A389="",0,ROUND(IFERROR(INDEX(Summary!$O:$O,$AH389),0)/30,0))</f>
        <v>3177</v>
      </c>
      <c r="S389">
        <f t="shared" si="60"/>
        <v>0</v>
      </c>
      <c r="T389" s="2">
        <f t="array" ref="T389">IF($S389=1,IFERROR(INDEX(Summary!$O:$O,$AH389),0),0)</f>
        <v>0</v>
      </c>
      <c r="U389" s="2">
        <f t="array" ref="U389">IF($S389=1,IFERROR(INDEX(Summary!$AT:$AT,$AH389),0),0)</f>
        <v>0</v>
      </c>
      <c r="V389" s="2">
        <f t="shared" si="61"/>
        <v>0</v>
      </c>
      <c r="W389" s="2">
        <f t="array" ref="W389">IF($S389=1,IFERROR(INDEX(Summary!$AZ:$AZ,$AH389),0),0)</f>
        <v>0</v>
      </c>
      <c r="X389" s="3">
        <f t="array" ref="X389">IF($S389=1,IFERROR(INDEX(Summary!$BA:$BA,$AH389),0),0)</f>
        <v>0</v>
      </c>
      <c r="Y389" s="2">
        <f t="array" ref="Y389">IF($S389=1,IFERROR(INDEX(Summary!$G:$G,$AH389),0),0)</f>
        <v>0</v>
      </c>
      <c r="Z389" s="2">
        <f t="array" ref="Z389">IF($S389=1,IFERROR(INDEX(Summary!$H:$H,$AH389),0),0)</f>
        <v>0</v>
      </c>
      <c r="AA389" s="2">
        <f t="array" ref="AA389">IF($S389=1,IFERROR(INDEX(Summary!$I:$I,$AH389),0),0)</f>
        <v>0</v>
      </c>
      <c r="AB389" s="2">
        <f t="array" ref="AB389">IF($S389=1,IFERROR(INDEX(Summary!$J:$J,$AH389),0),0)</f>
        <v>0</v>
      </c>
      <c r="AC389" s="2">
        <f t="array" ref="AC389">IF($S389=1,IFERROR(INDEX(Summary!$K:$K,$AH389),0),0)</f>
        <v>0</v>
      </c>
      <c r="AD389" s="2">
        <f t="array" ref="AD389">IF($S389=1,IFERROR(INDEX(Summary!$L:$L,$AH389),0),0)</f>
        <v>0</v>
      </c>
      <c r="AE389" s="2">
        <f t="array" ref="AE389">IF($S389=1,IFERROR(INDEX(Summary!$M:$M,$AH389),0),0)</f>
        <v>0</v>
      </c>
      <c r="AF389" s="2">
        <f t="array" ref="AF389">IF($S389=1,IFERROR(INDEX(Summary!$N:$N,$AH389),0),0)</f>
        <v>0</v>
      </c>
      <c r="AG389">
        <f t="array" ref="AG389">IF($A389="","",IFERROR(INDEX(Summary!$BB:$BB,$AH389),0))</f>
        <v>7</v>
      </c>
      <c r="AH389">
        <f t="shared" si="62"/>
        <v>15</v>
      </c>
    </row>
    <row r="390" spans="1:34" hidden="1">
      <c r="A390" t="str">
        <f t="array" ref="A390">IFERROR(INDEX(Summary!$D:$D,$AH390)&amp;"","")</f>
        <v>FG00809</v>
      </c>
      <c r="B390" t="str">
        <f t="array" ref="B390">IF($A390="","",INDEX(Summary!$E:$E,$AH390))</f>
        <v>Khapli Multigrain atta- 1kg</v>
      </c>
      <c r="C390" t="str">
        <f t="array" ref="C390">IF($A390="","",INDEX(Summary!$B:$B,$AH390))</f>
        <v>MG</v>
      </c>
      <c r="D390" t="str">
        <f t="array" ref="D390">IF($A390="","",INDEX(Summary!$C:$C,$AH390))</f>
        <v>C39</v>
      </c>
      <c r="E390">
        <f t="array" ref="E390">IF($A390="","",INDEX(Summary!$F:$F,$AH390))</f>
        <v>1</v>
      </c>
      <c r="F390" t="str">
        <f t="array" ref="F390">IF($A390="","",INDEX(Summary!$BC:$BC,$AH390)&amp;"")</f>
        <v>P2 – High</v>
      </c>
      <c r="G390">
        <f t="shared" si="54"/>
        <v>2</v>
      </c>
      <c r="H390">
        <f t="shared" si="55"/>
        <v>0</v>
      </c>
      <c r="I390" t="str">
        <f t="array" ref="I390">IF($A390="","",IF(IFERROR(INDEX(Summary!$BA:$BA,$AH390),0)&lt;1,"Under 1 day",IF(INDEX(Summary!$BA:$BA,$AH390)&lt;3,"1-3 days",IF(INDEX(Summary!$BA:$BA,$AH390)&lt;7,"3-7 days","7+ days"))))</f>
        <v>7+ days</v>
      </c>
      <c r="J390" t="str">
        <f t="array" ref="J390">IF($A390="","",IF(IFERROR(INDEX(Summary!$AX:$AX,$AH390),0)&lt;0.25,"0-25%",IF(INDEX(Summary!$AX:$AX,$AH390)&lt;0.5,"25-50%",IF(INDEX(Summary!$AX:$AX,$AH390)&lt;0.75,"50-75%","75-100%"))))</f>
        <v>50-75%</v>
      </c>
      <c r="K390" t="str">
        <f t="array" ref="K390">IF($A390="","",INDEX(Summary!$AY:$AY,$AH390)&amp;"")</f>
        <v>WIP</v>
      </c>
      <c r="L390" s="1">
        <f>IF($A390="","",Summary!$P$2+MOD(ROW()-2,30))</f>
        <v>46255</v>
      </c>
      <c r="M390">
        <f t="shared" si="56"/>
        <v>29</v>
      </c>
      <c r="N390">
        <f t="shared" si="57"/>
        <v>21</v>
      </c>
      <c r="O390" t="str">
        <f t="shared" si="58"/>
        <v>Aug-2026</v>
      </c>
      <c r="P390">
        <f t="shared" ca="1" si="59"/>
        <v>1</v>
      </c>
      <c r="Q390" s="2">
        <f t="array" ref="Q390">IF($A390="",0,IFERROR(INDEX(Summary!$P$3:$AS$67,$AH390-2,$M390),0))</f>
        <v>205</v>
      </c>
      <c r="R390" s="2">
        <f t="array" ref="R390">IF($A390="",0,ROUND(IFERROR(INDEX(Summary!$O:$O,$AH390),0)/30,0))</f>
        <v>3177</v>
      </c>
      <c r="S390">
        <f t="shared" si="60"/>
        <v>0</v>
      </c>
      <c r="T390" s="2">
        <f t="array" ref="T390">IF($S390=1,IFERROR(INDEX(Summary!$O:$O,$AH390),0),0)</f>
        <v>0</v>
      </c>
      <c r="U390" s="2">
        <f t="array" ref="U390">IF($S390=1,IFERROR(INDEX(Summary!$AT:$AT,$AH390),0),0)</f>
        <v>0</v>
      </c>
      <c r="V390" s="2">
        <f t="shared" si="61"/>
        <v>0</v>
      </c>
      <c r="W390" s="2">
        <f t="array" ref="W390">IF($S390=1,IFERROR(INDEX(Summary!$AZ:$AZ,$AH390),0),0)</f>
        <v>0</v>
      </c>
      <c r="X390" s="3">
        <f t="array" ref="X390">IF($S390=1,IFERROR(INDEX(Summary!$BA:$BA,$AH390),0),0)</f>
        <v>0</v>
      </c>
      <c r="Y390" s="2">
        <f t="array" ref="Y390">IF($S390=1,IFERROR(INDEX(Summary!$G:$G,$AH390),0),0)</f>
        <v>0</v>
      </c>
      <c r="Z390" s="2">
        <f t="array" ref="Z390">IF($S390=1,IFERROR(INDEX(Summary!$H:$H,$AH390),0),0)</f>
        <v>0</v>
      </c>
      <c r="AA390" s="2">
        <f t="array" ref="AA390">IF($S390=1,IFERROR(INDEX(Summary!$I:$I,$AH390),0),0)</f>
        <v>0</v>
      </c>
      <c r="AB390" s="2">
        <f t="array" ref="AB390">IF($S390=1,IFERROR(INDEX(Summary!$J:$J,$AH390),0),0)</f>
        <v>0</v>
      </c>
      <c r="AC390" s="2">
        <f t="array" ref="AC390">IF($S390=1,IFERROR(INDEX(Summary!$K:$K,$AH390),0),0)</f>
        <v>0</v>
      </c>
      <c r="AD390" s="2">
        <f t="array" ref="AD390">IF($S390=1,IFERROR(INDEX(Summary!$L:$L,$AH390),0),0)</f>
        <v>0</v>
      </c>
      <c r="AE390" s="2">
        <f t="array" ref="AE390">IF($S390=1,IFERROR(INDEX(Summary!$M:$M,$AH390),0),0)</f>
        <v>0</v>
      </c>
      <c r="AF390" s="2">
        <f t="array" ref="AF390">IF($S390=1,IFERROR(INDEX(Summary!$N:$N,$AH390),0),0)</f>
        <v>0</v>
      </c>
      <c r="AG390">
        <f t="array" ref="AG390">IF($A390="","",IFERROR(INDEX(Summary!$BB:$BB,$AH390),0))</f>
        <v>7</v>
      </c>
      <c r="AH390">
        <f t="shared" si="62"/>
        <v>15</v>
      </c>
    </row>
    <row r="391" spans="1:34" hidden="1">
      <c r="A391" t="str">
        <f t="array" ref="A391">IFERROR(INDEX(Summary!$D:$D,$AH391)&amp;"","")</f>
        <v>FG00809</v>
      </c>
      <c r="B391" t="str">
        <f t="array" ref="B391">IF($A391="","",INDEX(Summary!$E:$E,$AH391))</f>
        <v>Khapli Multigrain atta- 1kg</v>
      </c>
      <c r="C391" t="str">
        <f t="array" ref="C391">IF($A391="","",INDEX(Summary!$B:$B,$AH391))</f>
        <v>MG</v>
      </c>
      <c r="D391" t="str">
        <f t="array" ref="D391">IF($A391="","",INDEX(Summary!$C:$C,$AH391))</f>
        <v>C39</v>
      </c>
      <c r="E391">
        <f t="array" ref="E391">IF($A391="","",INDEX(Summary!$F:$F,$AH391))</f>
        <v>1</v>
      </c>
      <c r="F391" t="str">
        <f t="array" ref="F391">IF($A391="","",INDEX(Summary!$BC:$BC,$AH391)&amp;"")</f>
        <v>P2 – High</v>
      </c>
      <c r="G391">
        <f t="shared" si="54"/>
        <v>2</v>
      </c>
      <c r="H391">
        <f t="shared" si="55"/>
        <v>0</v>
      </c>
      <c r="I391" t="str">
        <f t="array" ref="I391">IF($A391="","",IF(IFERROR(INDEX(Summary!$BA:$BA,$AH391),0)&lt;1,"Under 1 day",IF(INDEX(Summary!$BA:$BA,$AH391)&lt;3,"1-3 days",IF(INDEX(Summary!$BA:$BA,$AH391)&lt;7,"3-7 days","7+ days"))))</f>
        <v>7+ days</v>
      </c>
      <c r="J391" t="str">
        <f t="array" ref="J391">IF($A391="","",IF(IFERROR(INDEX(Summary!$AX:$AX,$AH391),0)&lt;0.25,"0-25%",IF(INDEX(Summary!$AX:$AX,$AH391)&lt;0.5,"25-50%",IF(INDEX(Summary!$AX:$AX,$AH391)&lt;0.75,"50-75%","75-100%"))))</f>
        <v>50-75%</v>
      </c>
      <c r="K391" t="str">
        <f t="array" ref="K391">IF($A391="","",INDEX(Summary!$AY:$AY,$AH391)&amp;"")</f>
        <v>WIP</v>
      </c>
      <c r="L391" s="1">
        <f>IF($A391="","",Summary!$P$2+MOD(ROW()-2,30))</f>
        <v>46256</v>
      </c>
      <c r="M391">
        <f t="shared" si="56"/>
        <v>30</v>
      </c>
      <c r="N391">
        <f t="shared" si="57"/>
        <v>22</v>
      </c>
      <c r="O391" t="str">
        <f t="shared" si="58"/>
        <v>Aug-2026</v>
      </c>
      <c r="P391">
        <f t="shared" ca="1" si="59"/>
        <v>1</v>
      </c>
      <c r="Q391" s="2">
        <f t="array" ref="Q391">IF($A391="",0,IFERROR(INDEX(Summary!$P$3:$AS$67,$AH391-2,$M391),0))</f>
        <v>0</v>
      </c>
      <c r="R391" s="2">
        <f t="array" ref="R391">IF($A391="",0,ROUND(IFERROR(INDEX(Summary!$O:$O,$AH391),0)/30,0))</f>
        <v>3177</v>
      </c>
      <c r="S391">
        <f t="shared" si="60"/>
        <v>0</v>
      </c>
      <c r="T391" s="2">
        <f t="array" ref="T391">IF($S391=1,IFERROR(INDEX(Summary!$O:$O,$AH391),0),0)</f>
        <v>0</v>
      </c>
      <c r="U391" s="2">
        <f t="array" ref="U391">IF($S391=1,IFERROR(INDEX(Summary!$AT:$AT,$AH391),0),0)</f>
        <v>0</v>
      </c>
      <c r="V391" s="2">
        <f t="shared" si="61"/>
        <v>0</v>
      </c>
      <c r="W391" s="2">
        <f t="array" ref="W391">IF($S391=1,IFERROR(INDEX(Summary!$AZ:$AZ,$AH391),0),0)</f>
        <v>0</v>
      </c>
      <c r="X391" s="3">
        <f t="array" ref="X391">IF($S391=1,IFERROR(INDEX(Summary!$BA:$BA,$AH391),0),0)</f>
        <v>0</v>
      </c>
      <c r="Y391" s="2">
        <f t="array" ref="Y391">IF($S391=1,IFERROR(INDEX(Summary!$G:$G,$AH391),0),0)</f>
        <v>0</v>
      </c>
      <c r="Z391" s="2">
        <f t="array" ref="Z391">IF($S391=1,IFERROR(INDEX(Summary!$H:$H,$AH391),0),0)</f>
        <v>0</v>
      </c>
      <c r="AA391" s="2">
        <f t="array" ref="AA391">IF($S391=1,IFERROR(INDEX(Summary!$I:$I,$AH391),0),0)</f>
        <v>0</v>
      </c>
      <c r="AB391" s="2">
        <f t="array" ref="AB391">IF($S391=1,IFERROR(INDEX(Summary!$J:$J,$AH391),0),0)</f>
        <v>0</v>
      </c>
      <c r="AC391" s="2">
        <f t="array" ref="AC391">IF($S391=1,IFERROR(INDEX(Summary!$K:$K,$AH391),0),0)</f>
        <v>0</v>
      </c>
      <c r="AD391" s="2">
        <f t="array" ref="AD391">IF($S391=1,IFERROR(INDEX(Summary!$L:$L,$AH391),0),0)</f>
        <v>0</v>
      </c>
      <c r="AE391" s="2">
        <f t="array" ref="AE391">IF($S391=1,IFERROR(INDEX(Summary!$M:$M,$AH391),0),0)</f>
        <v>0</v>
      </c>
      <c r="AF391" s="2">
        <f t="array" ref="AF391">IF($S391=1,IFERROR(INDEX(Summary!$N:$N,$AH391),0),0)</f>
        <v>0</v>
      </c>
      <c r="AG391">
        <f t="array" ref="AG391">IF($A391="","",IFERROR(INDEX(Summary!$BB:$BB,$AH391),0))</f>
        <v>7</v>
      </c>
      <c r="AH391">
        <f t="shared" si="62"/>
        <v>15</v>
      </c>
    </row>
    <row r="392" spans="1:34">
      <c r="A392" t="str">
        <f t="array" ref="A392">IFERROR(INDEX(Summary!$D:$D,$AH392)&amp;"","")</f>
        <v>FG00883</v>
      </c>
      <c r="B392" t="str">
        <f t="array" ref="B392">IF($A392="","",INDEX(Summary!$E:$E,$AH392))</f>
        <v>Khapli Multigrain atta- 2kg</v>
      </c>
      <c r="C392" t="str">
        <f t="array" ref="C392">IF($A392="","",INDEX(Summary!$B:$B,$AH392))</f>
        <v>MG</v>
      </c>
      <c r="D392" t="str">
        <f t="array" ref="D392">IF($A392="","",INDEX(Summary!$C:$C,$AH392))</f>
        <v>C39</v>
      </c>
      <c r="E392">
        <f t="array" ref="E392">IF($A392="","",INDEX(Summary!$F:$F,$AH392))</f>
        <v>2</v>
      </c>
      <c r="F392" t="str">
        <f t="array" ref="F392">IF($A392="","",INDEX(Summary!$BC:$BC,$AH392)&amp;"")</f>
        <v>P3 – Normal</v>
      </c>
      <c r="G392">
        <f t="shared" si="54"/>
        <v>3</v>
      </c>
      <c r="H392">
        <f t="shared" si="55"/>
        <v>0</v>
      </c>
      <c r="I392" t="str">
        <f t="array" ref="I392">IF($A392="","",IF(IFERROR(INDEX(Summary!$BA:$BA,$AH392),0)&lt;1,"Under 1 day",IF(INDEX(Summary!$BA:$BA,$AH392)&lt;3,"1-3 days",IF(INDEX(Summary!$BA:$BA,$AH392)&lt;7,"3-7 days","7+ days"))))</f>
        <v>7+ days</v>
      </c>
      <c r="J392" t="str">
        <f t="array" ref="J392">IF($A392="","",IF(IFERROR(INDEX(Summary!$AX:$AX,$AH392),0)&lt;0.25,"0-25%",IF(INDEX(Summary!$AX:$AX,$AH392)&lt;0.5,"25-50%",IF(INDEX(Summary!$AX:$AX,$AH392)&lt;0.75,"50-75%","75-100%"))))</f>
        <v>75-100%</v>
      </c>
      <c r="K392" t="str">
        <f t="array" ref="K392">IF($A392="","",INDEX(Summary!$AY:$AY,$AH392)&amp;"")</f>
        <v>WIP</v>
      </c>
      <c r="L392" s="1">
        <f>IF($A392="","",Summary!$P$2+MOD(ROW()-2,30))</f>
        <v>46227</v>
      </c>
      <c r="M392">
        <f t="shared" si="56"/>
        <v>1</v>
      </c>
      <c r="N392">
        <f t="shared" si="57"/>
        <v>24</v>
      </c>
      <c r="O392" t="str">
        <f t="shared" si="58"/>
        <v>Jul-2026</v>
      </c>
      <c r="P392">
        <f t="shared" ca="1" si="59"/>
        <v>1</v>
      </c>
      <c r="Q392" s="2">
        <f t="array" ref="Q392">IF($A392="",0,IFERROR(INDEX(Summary!$P$3:$AS$67,$AH392-2,$M392),0))</f>
        <v>0</v>
      </c>
      <c r="R392" s="2">
        <f t="array" ref="R392">IF($A392="",0,ROUND(IFERROR(INDEX(Summary!$O:$O,$AH392),0)/30,0))</f>
        <v>284</v>
      </c>
      <c r="S392">
        <f t="shared" si="60"/>
        <v>1</v>
      </c>
      <c r="T392" s="2">
        <f t="array" ref="T392">IF($S392=1,IFERROR(INDEX(Summary!$O:$O,$AH392),0),0)</f>
        <v>8510</v>
      </c>
      <c r="U392" s="2">
        <f t="array" ref="U392">IF($S392=1,IFERROR(INDEX(Summary!$AT:$AT,$AH392),0),0)</f>
        <v>9873</v>
      </c>
      <c r="V392" s="2">
        <f t="shared" si="61"/>
        <v>0</v>
      </c>
      <c r="W392" s="2">
        <f t="array" ref="W392">IF($S392=1,IFERROR(INDEX(Summary!$AZ:$AZ,$AH392),0),0)</f>
        <v>4240</v>
      </c>
      <c r="X392" s="3">
        <f t="array" ref="X392">IF($S392=1,IFERROR(INDEX(Summary!$BA:$BA,$AH392),0),0)</f>
        <v>14.947121034077554</v>
      </c>
      <c r="Y392" s="2">
        <f t="array" ref="Y392">IF($S392=1,IFERROR(INDEX(Summary!$G:$G,$AH392),0),0)</f>
        <v>8510</v>
      </c>
      <c r="Z392" s="2">
        <f t="array" ref="Z392">IF($S392=1,IFERROR(INDEX(Summary!$H:$H,$AH392),0),0)</f>
        <v>0</v>
      </c>
      <c r="AA392" s="2">
        <f t="array" ref="AA392">IF($S392=1,IFERROR(INDEX(Summary!$I:$I,$AH392),0),0)</f>
        <v>0</v>
      </c>
      <c r="AB392" s="2">
        <f t="array" ref="AB392">IF($S392=1,IFERROR(INDEX(Summary!$J:$J,$AH392),0),0)</f>
        <v>0</v>
      </c>
      <c r="AC392" s="2">
        <f t="array" ref="AC392">IF($S392=1,IFERROR(INDEX(Summary!$K:$K,$AH392),0),0)</f>
        <v>0</v>
      </c>
      <c r="AD392" s="2">
        <f t="array" ref="AD392">IF($S392=1,IFERROR(INDEX(Summary!$L:$L,$AH392),0),0)</f>
        <v>0</v>
      </c>
      <c r="AE392" s="2">
        <f t="array" ref="AE392">IF($S392=1,IFERROR(INDEX(Summary!$M:$M,$AH392),0),0)</f>
        <v>0</v>
      </c>
      <c r="AF392" s="2">
        <f t="array" ref="AF392">IF($S392=1,IFERROR(INDEX(Summary!$N:$N,$AH392),0),0)</f>
        <v>0</v>
      </c>
      <c r="AG392">
        <f t="array" ref="AG392">IF($A392="","",IFERROR(INDEX(Summary!$BB:$BB,$AH392),0))</f>
        <v>5</v>
      </c>
      <c r="AH392">
        <f t="shared" si="62"/>
        <v>16</v>
      </c>
    </row>
    <row r="393" spans="1:34" hidden="1">
      <c r="A393" t="str">
        <f t="array" ref="A393">IFERROR(INDEX(Summary!$D:$D,$AH393)&amp;"","")</f>
        <v>FG00883</v>
      </c>
      <c r="B393" t="str">
        <f t="array" ref="B393">IF($A393="","",INDEX(Summary!$E:$E,$AH393))</f>
        <v>Khapli Multigrain atta- 2kg</v>
      </c>
      <c r="C393" t="str">
        <f t="array" ref="C393">IF($A393="","",INDEX(Summary!$B:$B,$AH393))</f>
        <v>MG</v>
      </c>
      <c r="D393" t="str">
        <f t="array" ref="D393">IF($A393="","",INDEX(Summary!$C:$C,$AH393))</f>
        <v>C39</v>
      </c>
      <c r="E393">
        <f t="array" ref="E393">IF($A393="","",INDEX(Summary!$F:$F,$AH393))</f>
        <v>2</v>
      </c>
      <c r="F393" t="str">
        <f t="array" ref="F393">IF($A393="","",INDEX(Summary!$BC:$BC,$AH393)&amp;"")</f>
        <v>P3 – Normal</v>
      </c>
      <c r="G393">
        <f t="shared" si="54"/>
        <v>3</v>
      </c>
      <c r="H393">
        <f t="shared" si="55"/>
        <v>0</v>
      </c>
      <c r="I393" t="str">
        <f t="array" ref="I393">IF($A393="","",IF(IFERROR(INDEX(Summary!$BA:$BA,$AH393),0)&lt;1,"Under 1 day",IF(INDEX(Summary!$BA:$BA,$AH393)&lt;3,"1-3 days",IF(INDEX(Summary!$BA:$BA,$AH393)&lt;7,"3-7 days","7+ days"))))</f>
        <v>7+ days</v>
      </c>
      <c r="J393" t="str">
        <f t="array" ref="J393">IF($A393="","",IF(IFERROR(INDEX(Summary!$AX:$AX,$AH393),0)&lt;0.25,"0-25%",IF(INDEX(Summary!$AX:$AX,$AH393)&lt;0.5,"25-50%",IF(INDEX(Summary!$AX:$AX,$AH393)&lt;0.75,"50-75%","75-100%"))))</f>
        <v>75-100%</v>
      </c>
      <c r="K393" t="str">
        <f t="array" ref="K393">IF($A393="","",INDEX(Summary!$AY:$AY,$AH393)&amp;"")</f>
        <v>WIP</v>
      </c>
      <c r="L393" s="1">
        <f>IF($A393="","",Summary!$P$2+MOD(ROW()-2,30))</f>
        <v>46228</v>
      </c>
      <c r="M393">
        <f t="shared" si="56"/>
        <v>2</v>
      </c>
      <c r="N393">
        <f t="shared" si="57"/>
        <v>25</v>
      </c>
      <c r="O393" t="str">
        <f t="shared" si="58"/>
        <v>Jul-2026</v>
      </c>
      <c r="P393">
        <f t="shared" ca="1" si="59"/>
        <v>1</v>
      </c>
      <c r="Q393" s="2">
        <f t="array" ref="Q393">IF($A393="",0,IFERROR(INDEX(Summary!$P$3:$AS$67,$AH393-2,$M393),0))</f>
        <v>0</v>
      </c>
      <c r="R393" s="2">
        <f t="array" ref="R393">IF($A393="",0,ROUND(IFERROR(INDEX(Summary!$O:$O,$AH393),0)/30,0))</f>
        <v>284</v>
      </c>
      <c r="S393">
        <f t="shared" si="60"/>
        <v>0</v>
      </c>
      <c r="T393" s="2">
        <f t="array" ref="T393">IF($S393=1,IFERROR(INDEX(Summary!$O:$O,$AH393),0),0)</f>
        <v>0</v>
      </c>
      <c r="U393" s="2">
        <f t="array" ref="U393">IF($S393=1,IFERROR(INDEX(Summary!$AT:$AT,$AH393),0),0)</f>
        <v>0</v>
      </c>
      <c r="V393" s="2">
        <f t="shared" si="61"/>
        <v>0</v>
      </c>
      <c r="W393" s="2">
        <f t="array" ref="W393">IF($S393=1,IFERROR(INDEX(Summary!$AZ:$AZ,$AH393),0),0)</f>
        <v>0</v>
      </c>
      <c r="X393" s="3">
        <f t="array" ref="X393">IF($S393=1,IFERROR(INDEX(Summary!$BA:$BA,$AH393),0),0)</f>
        <v>0</v>
      </c>
      <c r="Y393" s="2">
        <f t="array" ref="Y393">IF($S393=1,IFERROR(INDEX(Summary!$G:$G,$AH393),0),0)</f>
        <v>0</v>
      </c>
      <c r="Z393" s="2">
        <f t="array" ref="Z393">IF($S393=1,IFERROR(INDEX(Summary!$H:$H,$AH393),0),0)</f>
        <v>0</v>
      </c>
      <c r="AA393" s="2">
        <f t="array" ref="AA393">IF($S393=1,IFERROR(INDEX(Summary!$I:$I,$AH393),0),0)</f>
        <v>0</v>
      </c>
      <c r="AB393" s="2">
        <f t="array" ref="AB393">IF($S393=1,IFERROR(INDEX(Summary!$J:$J,$AH393),0),0)</f>
        <v>0</v>
      </c>
      <c r="AC393" s="2">
        <f t="array" ref="AC393">IF($S393=1,IFERROR(INDEX(Summary!$K:$K,$AH393),0),0)</f>
        <v>0</v>
      </c>
      <c r="AD393" s="2">
        <f t="array" ref="AD393">IF($S393=1,IFERROR(INDEX(Summary!$L:$L,$AH393),0),0)</f>
        <v>0</v>
      </c>
      <c r="AE393" s="2">
        <f t="array" ref="AE393">IF($S393=1,IFERROR(INDEX(Summary!$M:$M,$AH393),0),0)</f>
        <v>0</v>
      </c>
      <c r="AF393" s="2">
        <f t="array" ref="AF393">IF($S393=1,IFERROR(INDEX(Summary!$N:$N,$AH393),0),0)</f>
        <v>0</v>
      </c>
      <c r="AG393">
        <f t="array" ref="AG393">IF($A393="","",IFERROR(INDEX(Summary!$BB:$BB,$AH393),0))</f>
        <v>5</v>
      </c>
      <c r="AH393">
        <f t="shared" si="62"/>
        <v>16</v>
      </c>
    </row>
    <row r="394" spans="1:34" hidden="1">
      <c r="A394" t="str">
        <f t="array" ref="A394">IFERROR(INDEX(Summary!$D:$D,$AH394)&amp;"","")</f>
        <v>FG00883</v>
      </c>
      <c r="B394" t="str">
        <f t="array" ref="B394">IF($A394="","",INDEX(Summary!$E:$E,$AH394))</f>
        <v>Khapli Multigrain atta- 2kg</v>
      </c>
      <c r="C394" t="str">
        <f t="array" ref="C394">IF($A394="","",INDEX(Summary!$B:$B,$AH394))</f>
        <v>MG</v>
      </c>
      <c r="D394" t="str">
        <f t="array" ref="D394">IF($A394="","",INDEX(Summary!$C:$C,$AH394))</f>
        <v>C39</v>
      </c>
      <c r="E394">
        <f t="array" ref="E394">IF($A394="","",INDEX(Summary!$F:$F,$AH394))</f>
        <v>2</v>
      </c>
      <c r="F394" t="str">
        <f t="array" ref="F394">IF($A394="","",INDEX(Summary!$BC:$BC,$AH394)&amp;"")</f>
        <v>P3 – Normal</v>
      </c>
      <c r="G394">
        <f t="shared" si="54"/>
        <v>3</v>
      </c>
      <c r="H394">
        <f t="shared" si="55"/>
        <v>0</v>
      </c>
      <c r="I394" t="str">
        <f t="array" ref="I394">IF($A394="","",IF(IFERROR(INDEX(Summary!$BA:$BA,$AH394),0)&lt;1,"Under 1 day",IF(INDEX(Summary!$BA:$BA,$AH394)&lt;3,"1-3 days",IF(INDEX(Summary!$BA:$BA,$AH394)&lt;7,"3-7 days","7+ days"))))</f>
        <v>7+ days</v>
      </c>
      <c r="J394" t="str">
        <f t="array" ref="J394">IF($A394="","",IF(IFERROR(INDEX(Summary!$AX:$AX,$AH394),0)&lt;0.25,"0-25%",IF(INDEX(Summary!$AX:$AX,$AH394)&lt;0.5,"25-50%",IF(INDEX(Summary!$AX:$AX,$AH394)&lt;0.75,"50-75%","75-100%"))))</f>
        <v>75-100%</v>
      </c>
      <c r="K394" t="str">
        <f t="array" ref="K394">IF($A394="","",INDEX(Summary!$AY:$AY,$AH394)&amp;"")</f>
        <v>WIP</v>
      </c>
      <c r="L394" s="1">
        <f>IF($A394="","",Summary!$P$2+MOD(ROW()-2,30))</f>
        <v>46229</v>
      </c>
      <c r="M394">
        <f t="shared" si="56"/>
        <v>3</v>
      </c>
      <c r="N394">
        <f t="shared" si="57"/>
        <v>26</v>
      </c>
      <c r="O394" t="str">
        <f t="shared" si="58"/>
        <v>Jul-2026</v>
      </c>
      <c r="P394">
        <f t="shared" ca="1" si="59"/>
        <v>1</v>
      </c>
      <c r="Q394" s="2">
        <f t="array" ref="Q394">IF($A394="",0,IFERROR(INDEX(Summary!$P$3:$AS$67,$AH394-2,$M394),0))</f>
        <v>0</v>
      </c>
      <c r="R394" s="2">
        <f t="array" ref="R394">IF($A394="",0,ROUND(IFERROR(INDEX(Summary!$O:$O,$AH394),0)/30,0))</f>
        <v>284</v>
      </c>
      <c r="S394">
        <f t="shared" si="60"/>
        <v>0</v>
      </c>
      <c r="T394" s="2">
        <f t="array" ref="T394">IF($S394=1,IFERROR(INDEX(Summary!$O:$O,$AH394),0),0)</f>
        <v>0</v>
      </c>
      <c r="U394" s="2">
        <f t="array" ref="U394">IF($S394=1,IFERROR(INDEX(Summary!$AT:$AT,$AH394),0),0)</f>
        <v>0</v>
      </c>
      <c r="V394" s="2">
        <f t="shared" si="61"/>
        <v>0</v>
      </c>
      <c r="W394" s="2">
        <f t="array" ref="W394">IF($S394=1,IFERROR(INDEX(Summary!$AZ:$AZ,$AH394),0),0)</f>
        <v>0</v>
      </c>
      <c r="X394" s="3">
        <f t="array" ref="X394">IF($S394=1,IFERROR(INDEX(Summary!$BA:$BA,$AH394),0),0)</f>
        <v>0</v>
      </c>
      <c r="Y394" s="2">
        <f t="array" ref="Y394">IF($S394=1,IFERROR(INDEX(Summary!$G:$G,$AH394),0),0)</f>
        <v>0</v>
      </c>
      <c r="Z394" s="2">
        <f t="array" ref="Z394">IF($S394=1,IFERROR(INDEX(Summary!$H:$H,$AH394),0),0)</f>
        <v>0</v>
      </c>
      <c r="AA394" s="2">
        <f t="array" ref="AA394">IF($S394=1,IFERROR(INDEX(Summary!$I:$I,$AH394),0),0)</f>
        <v>0</v>
      </c>
      <c r="AB394" s="2">
        <f t="array" ref="AB394">IF($S394=1,IFERROR(INDEX(Summary!$J:$J,$AH394),0),0)</f>
        <v>0</v>
      </c>
      <c r="AC394" s="2">
        <f t="array" ref="AC394">IF($S394=1,IFERROR(INDEX(Summary!$K:$K,$AH394),0),0)</f>
        <v>0</v>
      </c>
      <c r="AD394" s="2">
        <f t="array" ref="AD394">IF($S394=1,IFERROR(INDEX(Summary!$L:$L,$AH394),0),0)</f>
        <v>0</v>
      </c>
      <c r="AE394" s="2">
        <f t="array" ref="AE394">IF($S394=1,IFERROR(INDEX(Summary!$M:$M,$AH394),0),0)</f>
        <v>0</v>
      </c>
      <c r="AF394" s="2">
        <f t="array" ref="AF394">IF($S394=1,IFERROR(INDEX(Summary!$N:$N,$AH394),0),0)</f>
        <v>0</v>
      </c>
      <c r="AG394">
        <f t="array" ref="AG394">IF($A394="","",IFERROR(INDEX(Summary!$BB:$BB,$AH394),0))</f>
        <v>5</v>
      </c>
      <c r="AH394">
        <f t="shared" si="62"/>
        <v>16</v>
      </c>
    </row>
    <row r="395" spans="1:34" hidden="1">
      <c r="A395" t="str">
        <f t="array" ref="A395">IFERROR(INDEX(Summary!$D:$D,$AH395)&amp;"","")</f>
        <v>FG00883</v>
      </c>
      <c r="B395" t="str">
        <f t="array" ref="B395">IF($A395="","",INDEX(Summary!$E:$E,$AH395))</f>
        <v>Khapli Multigrain atta- 2kg</v>
      </c>
      <c r="C395" t="str">
        <f t="array" ref="C395">IF($A395="","",INDEX(Summary!$B:$B,$AH395))</f>
        <v>MG</v>
      </c>
      <c r="D395" t="str">
        <f t="array" ref="D395">IF($A395="","",INDEX(Summary!$C:$C,$AH395))</f>
        <v>C39</v>
      </c>
      <c r="E395">
        <f t="array" ref="E395">IF($A395="","",INDEX(Summary!$F:$F,$AH395))</f>
        <v>2</v>
      </c>
      <c r="F395" t="str">
        <f t="array" ref="F395">IF($A395="","",INDEX(Summary!$BC:$BC,$AH395)&amp;"")</f>
        <v>P3 – Normal</v>
      </c>
      <c r="G395">
        <f t="shared" si="54"/>
        <v>3</v>
      </c>
      <c r="H395">
        <f t="shared" si="55"/>
        <v>0</v>
      </c>
      <c r="I395" t="str">
        <f t="array" ref="I395">IF($A395="","",IF(IFERROR(INDEX(Summary!$BA:$BA,$AH395),0)&lt;1,"Under 1 day",IF(INDEX(Summary!$BA:$BA,$AH395)&lt;3,"1-3 days",IF(INDEX(Summary!$BA:$BA,$AH395)&lt;7,"3-7 days","7+ days"))))</f>
        <v>7+ days</v>
      </c>
      <c r="J395" t="str">
        <f t="array" ref="J395">IF($A395="","",IF(IFERROR(INDEX(Summary!$AX:$AX,$AH395),0)&lt;0.25,"0-25%",IF(INDEX(Summary!$AX:$AX,$AH395)&lt;0.5,"25-50%",IF(INDEX(Summary!$AX:$AX,$AH395)&lt;0.75,"50-75%","75-100%"))))</f>
        <v>75-100%</v>
      </c>
      <c r="K395" t="str">
        <f t="array" ref="K395">IF($A395="","",INDEX(Summary!$AY:$AY,$AH395)&amp;"")</f>
        <v>WIP</v>
      </c>
      <c r="L395" s="1">
        <f>IF($A395="","",Summary!$P$2+MOD(ROW()-2,30))</f>
        <v>46230</v>
      </c>
      <c r="M395">
        <f t="shared" si="56"/>
        <v>4</v>
      </c>
      <c r="N395">
        <f t="shared" si="57"/>
        <v>27</v>
      </c>
      <c r="O395" t="str">
        <f t="shared" si="58"/>
        <v>Jul-2026</v>
      </c>
      <c r="P395">
        <f t="shared" ca="1" si="59"/>
        <v>1</v>
      </c>
      <c r="Q395" s="2">
        <f t="array" ref="Q395">IF($A395="",0,IFERROR(INDEX(Summary!$P$3:$AS$67,$AH395-2,$M395),0))</f>
        <v>0</v>
      </c>
      <c r="R395" s="2">
        <f t="array" ref="R395">IF($A395="",0,ROUND(IFERROR(INDEX(Summary!$O:$O,$AH395),0)/30,0))</f>
        <v>284</v>
      </c>
      <c r="S395">
        <f t="shared" si="60"/>
        <v>0</v>
      </c>
      <c r="T395" s="2">
        <f t="array" ref="T395">IF($S395=1,IFERROR(INDEX(Summary!$O:$O,$AH395),0),0)</f>
        <v>0</v>
      </c>
      <c r="U395" s="2">
        <f t="array" ref="U395">IF($S395=1,IFERROR(INDEX(Summary!$AT:$AT,$AH395),0),0)</f>
        <v>0</v>
      </c>
      <c r="V395" s="2">
        <f t="shared" si="61"/>
        <v>0</v>
      </c>
      <c r="W395" s="2">
        <f t="array" ref="W395">IF($S395=1,IFERROR(INDEX(Summary!$AZ:$AZ,$AH395),0),0)</f>
        <v>0</v>
      </c>
      <c r="X395" s="3">
        <f t="array" ref="X395">IF($S395=1,IFERROR(INDEX(Summary!$BA:$BA,$AH395),0),0)</f>
        <v>0</v>
      </c>
      <c r="Y395" s="2">
        <f t="array" ref="Y395">IF($S395=1,IFERROR(INDEX(Summary!$G:$G,$AH395),0),0)</f>
        <v>0</v>
      </c>
      <c r="Z395" s="2">
        <f t="array" ref="Z395">IF($S395=1,IFERROR(INDEX(Summary!$H:$H,$AH395),0),0)</f>
        <v>0</v>
      </c>
      <c r="AA395" s="2">
        <f t="array" ref="AA395">IF($S395=1,IFERROR(INDEX(Summary!$I:$I,$AH395),0),0)</f>
        <v>0</v>
      </c>
      <c r="AB395" s="2">
        <f t="array" ref="AB395">IF($S395=1,IFERROR(INDEX(Summary!$J:$J,$AH395),0),0)</f>
        <v>0</v>
      </c>
      <c r="AC395" s="2">
        <f t="array" ref="AC395">IF($S395=1,IFERROR(INDEX(Summary!$K:$K,$AH395),0),0)</f>
        <v>0</v>
      </c>
      <c r="AD395" s="2">
        <f t="array" ref="AD395">IF($S395=1,IFERROR(INDEX(Summary!$L:$L,$AH395),0),0)</f>
        <v>0</v>
      </c>
      <c r="AE395" s="2">
        <f t="array" ref="AE395">IF($S395=1,IFERROR(INDEX(Summary!$M:$M,$AH395),0),0)</f>
        <v>0</v>
      </c>
      <c r="AF395" s="2">
        <f t="array" ref="AF395">IF($S395=1,IFERROR(INDEX(Summary!$N:$N,$AH395),0),0)</f>
        <v>0</v>
      </c>
      <c r="AG395">
        <f t="array" ref="AG395">IF($A395="","",IFERROR(INDEX(Summary!$BB:$BB,$AH395),0))</f>
        <v>5</v>
      </c>
      <c r="AH395">
        <f t="shared" si="62"/>
        <v>16</v>
      </c>
    </row>
    <row r="396" spans="1:34" hidden="1">
      <c r="A396" t="str">
        <f t="array" ref="A396">IFERROR(INDEX(Summary!$D:$D,$AH396)&amp;"","")</f>
        <v>FG00883</v>
      </c>
      <c r="B396" t="str">
        <f t="array" ref="B396">IF($A396="","",INDEX(Summary!$E:$E,$AH396))</f>
        <v>Khapli Multigrain atta- 2kg</v>
      </c>
      <c r="C396" t="str">
        <f t="array" ref="C396">IF($A396="","",INDEX(Summary!$B:$B,$AH396))</f>
        <v>MG</v>
      </c>
      <c r="D396" t="str">
        <f t="array" ref="D396">IF($A396="","",INDEX(Summary!$C:$C,$AH396))</f>
        <v>C39</v>
      </c>
      <c r="E396">
        <f t="array" ref="E396">IF($A396="","",INDEX(Summary!$F:$F,$AH396))</f>
        <v>2</v>
      </c>
      <c r="F396" t="str">
        <f t="array" ref="F396">IF($A396="","",INDEX(Summary!$BC:$BC,$AH396)&amp;"")</f>
        <v>P3 – Normal</v>
      </c>
      <c r="G396">
        <f t="shared" si="54"/>
        <v>3</v>
      </c>
      <c r="H396">
        <f t="shared" si="55"/>
        <v>0</v>
      </c>
      <c r="I396" t="str">
        <f t="array" ref="I396">IF($A396="","",IF(IFERROR(INDEX(Summary!$BA:$BA,$AH396),0)&lt;1,"Under 1 day",IF(INDEX(Summary!$BA:$BA,$AH396)&lt;3,"1-3 days",IF(INDEX(Summary!$BA:$BA,$AH396)&lt;7,"3-7 days","7+ days"))))</f>
        <v>7+ days</v>
      </c>
      <c r="J396" t="str">
        <f t="array" ref="J396">IF($A396="","",IF(IFERROR(INDEX(Summary!$AX:$AX,$AH396),0)&lt;0.25,"0-25%",IF(INDEX(Summary!$AX:$AX,$AH396)&lt;0.5,"25-50%",IF(INDEX(Summary!$AX:$AX,$AH396)&lt;0.75,"50-75%","75-100%"))))</f>
        <v>75-100%</v>
      </c>
      <c r="K396" t="str">
        <f t="array" ref="K396">IF($A396="","",INDEX(Summary!$AY:$AY,$AH396)&amp;"")</f>
        <v>WIP</v>
      </c>
      <c r="L396" s="1">
        <f>IF($A396="","",Summary!$P$2+MOD(ROW()-2,30))</f>
        <v>46231</v>
      </c>
      <c r="M396">
        <f t="shared" si="56"/>
        <v>5</v>
      </c>
      <c r="N396">
        <f t="shared" si="57"/>
        <v>28</v>
      </c>
      <c r="O396" t="str">
        <f t="shared" si="58"/>
        <v>Jul-2026</v>
      </c>
      <c r="P396">
        <f t="shared" ca="1" si="59"/>
        <v>1</v>
      </c>
      <c r="Q396" s="2">
        <f t="array" ref="Q396">IF($A396="",0,IFERROR(INDEX(Summary!$P$3:$AS$67,$AH396-2,$M396),0))</f>
        <v>0</v>
      </c>
      <c r="R396" s="2">
        <f t="array" ref="R396">IF($A396="",0,ROUND(IFERROR(INDEX(Summary!$O:$O,$AH396),0)/30,0))</f>
        <v>284</v>
      </c>
      <c r="S396">
        <f t="shared" si="60"/>
        <v>0</v>
      </c>
      <c r="T396" s="2">
        <f t="array" ref="T396">IF($S396=1,IFERROR(INDEX(Summary!$O:$O,$AH396),0),0)</f>
        <v>0</v>
      </c>
      <c r="U396" s="2">
        <f t="array" ref="U396">IF($S396=1,IFERROR(INDEX(Summary!$AT:$AT,$AH396),0),0)</f>
        <v>0</v>
      </c>
      <c r="V396" s="2">
        <f t="shared" si="61"/>
        <v>0</v>
      </c>
      <c r="W396" s="2">
        <f t="array" ref="W396">IF($S396=1,IFERROR(INDEX(Summary!$AZ:$AZ,$AH396),0),0)</f>
        <v>0</v>
      </c>
      <c r="X396" s="3">
        <f t="array" ref="X396">IF($S396=1,IFERROR(INDEX(Summary!$BA:$BA,$AH396),0),0)</f>
        <v>0</v>
      </c>
      <c r="Y396" s="2">
        <f t="array" ref="Y396">IF($S396=1,IFERROR(INDEX(Summary!$G:$G,$AH396),0),0)</f>
        <v>0</v>
      </c>
      <c r="Z396" s="2">
        <f t="array" ref="Z396">IF($S396=1,IFERROR(INDEX(Summary!$H:$H,$AH396),0),0)</f>
        <v>0</v>
      </c>
      <c r="AA396" s="2">
        <f t="array" ref="AA396">IF($S396=1,IFERROR(INDEX(Summary!$I:$I,$AH396),0),0)</f>
        <v>0</v>
      </c>
      <c r="AB396" s="2">
        <f t="array" ref="AB396">IF($S396=1,IFERROR(INDEX(Summary!$J:$J,$AH396),0),0)</f>
        <v>0</v>
      </c>
      <c r="AC396" s="2">
        <f t="array" ref="AC396">IF($S396=1,IFERROR(INDEX(Summary!$K:$K,$AH396),0),0)</f>
        <v>0</v>
      </c>
      <c r="AD396" s="2">
        <f t="array" ref="AD396">IF($S396=1,IFERROR(INDEX(Summary!$L:$L,$AH396),0),0)</f>
        <v>0</v>
      </c>
      <c r="AE396" s="2">
        <f t="array" ref="AE396">IF($S396=1,IFERROR(INDEX(Summary!$M:$M,$AH396),0),0)</f>
        <v>0</v>
      </c>
      <c r="AF396" s="2">
        <f t="array" ref="AF396">IF($S396=1,IFERROR(INDEX(Summary!$N:$N,$AH396),0),0)</f>
        <v>0</v>
      </c>
      <c r="AG396">
        <f t="array" ref="AG396">IF($A396="","",IFERROR(INDEX(Summary!$BB:$BB,$AH396),0))</f>
        <v>5</v>
      </c>
      <c r="AH396">
        <f t="shared" si="62"/>
        <v>16</v>
      </c>
    </row>
    <row r="397" spans="1:34" hidden="1">
      <c r="A397" t="str">
        <f t="array" ref="A397">IFERROR(INDEX(Summary!$D:$D,$AH397)&amp;"","")</f>
        <v>FG00883</v>
      </c>
      <c r="B397" t="str">
        <f t="array" ref="B397">IF($A397="","",INDEX(Summary!$E:$E,$AH397))</f>
        <v>Khapli Multigrain atta- 2kg</v>
      </c>
      <c r="C397" t="str">
        <f t="array" ref="C397">IF($A397="","",INDEX(Summary!$B:$B,$AH397))</f>
        <v>MG</v>
      </c>
      <c r="D397" t="str">
        <f t="array" ref="D397">IF($A397="","",INDEX(Summary!$C:$C,$AH397))</f>
        <v>C39</v>
      </c>
      <c r="E397">
        <f t="array" ref="E397">IF($A397="","",INDEX(Summary!$F:$F,$AH397))</f>
        <v>2</v>
      </c>
      <c r="F397" t="str">
        <f t="array" ref="F397">IF($A397="","",INDEX(Summary!$BC:$BC,$AH397)&amp;"")</f>
        <v>P3 – Normal</v>
      </c>
      <c r="G397">
        <f t="shared" si="54"/>
        <v>3</v>
      </c>
      <c r="H397">
        <f t="shared" si="55"/>
        <v>0</v>
      </c>
      <c r="I397" t="str">
        <f t="array" ref="I397">IF($A397="","",IF(IFERROR(INDEX(Summary!$BA:$BA,$AH397),0)&lt;1,"Under 1 day",IF(INDEX(Summary!$BA:$BA,$AH397)&lt;3,"1-3 days",IF(INDEX(Summary!$BA:$BA,$AH397)&lt;7,"3-7 days","7+ days"))))</f>
        <v>7+ days</v>
      </c>
      <c r="J397" t="str">
        <f t="array" ref="J397">IF($A397="","",IF(IFERROR(INDEX(Summary!$AX:$AX,$AH397),0)&lt;0.25,"0-25%",IF(INDEX(Summary!$AX:$AX,$AH397)&lt;0.5,"25-50%",IF(INDEX(Summary!$AX:$AX,$AH397)&lt;0.75,"50-75%","75-100%"))))</f>
        <v>75-100%</v>
      </c>
      <c r="K397" t="str">
        <f t="array" ref="K397">IF($A397="","",INDEX(Summary!$AY:$AY,$AH397)&amp;"")</f>
        <v>WIP</v>
      </c>
      <c r="L397" s="1">
        <f>IF($A397="","",Summary!$P$2+MOD(ROW()-2,30))</f>
        <v>46232</v>
      </c>
      <c r="M397">
        <f t="shared" si="56"/>
        <v>6</v>
      </c>
      <c r="N397">
        <f t="shared" si="57"/>
        <v>29</v>
      </c>
      <c r="O397" t="str">
        <f t="shared" si="58"/>
        <v>Jul-2026</v>
      </c>
      <c r="P397">
        <f t="shared" ca="1" si="59"/>
        <v>1</v>
      </c>
      <c r="Q397" s="2">
        <f t="array" ref="Q397">IF($A397="",0,IFERROR(INDEX(Summary!$P$3:$AS$67,$AH397-2,$M397),0))</f>
        <v>1000</v>
      </c>
      <c r="R397" s="2">
        <f t="array" ref="R397">IF($A397="",0,ROUND(IFERROR(INDEX(Summary!$O:$O,$AH397),0)/30,0))</f>
        <v>284</v>
      </c>
      <c r="S397">
        <f t="shared" si="60"/>
        <v>0</v>
      </c>
      <c r="T397" s="2">
        <f t="array" ref="T397">IF($S397=1,IFERROR(INDEX(Summary!$O:$O,$AH397),0),0)</f>
        <v>0</v>
      </c>
      <c r="U397" s="2">
        <f t="array" ref="U397">IF($S397=1,IFERROR(INDEX(Summary!$AT:$AT,$AH397),0),0)</f>
        <v>0</v>
      </c>
      <c r="V397" s="2">
        <f t="shared" si="61"/>
        <v>0</v>
      </c>
      <c r="W397" s="2">
        <f t="array" ref="W397">IF($S397=1,IFERROR(INDEX(Summary!$AZ:$AZ,$AH397),0),0)</f>
        <v>0</v>
      </c>
      <c r="X397" s="3">
        <f t="array" ref="X397">IF($S397=1,IFERROR(INDEX(Summary!$BA:$BA,$AH397),0),0)</f>
        <v>0</v>
      </c>
      <c r="Y397" s="2">
        <f t="array" ref="Y397">IF($S397=1,IFERROR(INDEX(Summary!$G:$G,$AH397),0),0)</f>
        <v>0</v>
      </c>
      <c r="Z397" s="2">
        <f t="array" ref="Z397">IF($S397=1,IFERROR(INDEX(Summary!$H:$H,$AH397),0),0)</f>
        <v>0</v>
      </c>
      <c r="AA397" s="2">
        <f t="array" ref="AA397">IF($S397=1,IFERROR(INDEX(Summary!$I:$I,$AH397),0),0)</f>
        <v>0</v>
      </c>
      <c r="AB397" s="2">
        <f t="array" ref="AB397">IF($S397=1,IFERROR(INDEX(Summary!$J:$J,$AH397),0),0)</f>
        <v>0</v>
      </c>
      <c r="AC397" s="2">
        <f t="array" ref="AC397">IF($S397=1,IFERROR(INDEX(Summary!$K:$K,$AH397),0),0)</f>
        <v>0</v>
      </c>
      <c r="AD397" s="2">
        <f t="array" ref="AD397">IF($S397=1,IFERROR(INDEX(Summary!$L:$L,$AH397),0),0)</f>
        <v>0</v>
      </c>
      <c r="AE397" s="2">
        <f t="array" ref="AE397">IF($S397=1,IFERROR(INDEX(Summary!$M:$M,$AH397),0),0)</f>
        <v>0</v>
      </c>
      <c r="AF397" s="2">
        <f t="array" ref="AF397">IF($S397=1,IFERROR(INDEX(Summary!$N:$N,$AH397),0),0)</f>
        <v>0</v>
      </c>
      <c r="AG397">
        <f t="array" ref="AG397">IF($A397="","",IFERROR(INDEX(Summary!$BB:$BB,$AH397),0))</f>
        <v>5</v>
      </c>
      <c r="AH397">
        <f t="shared" si="62"/>
        <v>16</v>
      </c>
    </row>
    <row r="398" spans="1:34" hidden="1">
      <c r="A398" t="str">
        <f t="array" ref="A398">IFERROR(INDEX(Summary!$D:$D,$AH398)&amp;"","")</f>
        <v>FG00883</v>
      </c>
      <c r="B398" t="str">
        <f t="array" ref="B398">IF($A398="","",INDEX(Summary!$E:$E,$AH398))</f>
        <v>Khapli Multigrain atta- 2kg</v>
      </c>
      <c r="C398" t="str">
        <f t="array" ref="C398">IF($A398="","",INDEX(Summary!$B:$B,$AH398))</f>
        <v>MG</v>
      </c>
      <c r="D398" t="str">
        <f t="array" ref="D398">IF($A398="","",INDEX(Summary!$C:$C,$AH398))</f>
        <v>C39</v>
      </c>
      <c r="E398">
        <f t="array" ref="E398">IF($A398="","",INDEX(Summary!$F:$F,$AH398))</f>
        <v>2</v>
      </c>
      <c r="F398" t="str">
        <f t="array" ref="F398">IF($A398="","",INDEX(Summary!$BC:$BC,$AH398)&amp;"")</f>
        <v>P3 – Normal</v>
      </c>
      <c r="G398">
        <f t="shared" si="54"/>
        <v>3</v>
      </c>
      <c r="H398">
        <f t="shared" si="55"/>
        <v>0</v>
      </c>
      <c r="I398" t="str">
        <f t="array" ref="I398">IF($A398="","",IF(IFERROR(INDEX(Summary!$BA:$BA,$AH398),0)&lt;1,"Under 1 day",IF(INDEX(Summary!$BA:$BA,$AH398)&lt;3,"1-3 days",IF(INDEX(Summary!$BA:$BA,$AH398)&lt;7,"3-7 days","7+ days"))))</f>
        <v>7+ days</v>
      </c>
      <c r="J398" t="str">
        <f t="array" ref="J398">IF($A398="","",IF(IFERROR(INDEX(Summary!$AX:$AX,$AH398),0)&lt;0.25,"0-25%",IF(INDEX(Summary!$AX:$AX,$AH398)&lt;0.5,"25-50%",IF(INDEX(Summary!$AX:$AX,$AH398)&lt;0.75,"50-75%","75-100%"))))</f>
        <v>75-100%</v>
      </c>
      <c r="K398" t="str">
        <f t="array" ref="K398">IF($A398="","",INDEX(Summary!$AY:$AY,$AH398)&amp;"")</f>
        <v>WIP</v>
      </c>
      <c r="L398" s="1">
        <f>IF($A398="","",Summary!$P$2+MOD(ROW()-2,30))</f>
        <v>46233</v>
      </c>
      <c r="M398">
        <f t="shared" si="56"/>
        <v>7</v>
      </c>
      <c r="N398">
        <f t="shared" si="57"/>
        <v>30</v>
      </c>
      <c r="O398" t="str">
        <f t="shared" si="58"/>
        <v>Jul-2026</v>
      </c>
      <c r="P398">
        <f t="shared" ca="1" si="59"/>
        <v>1</v>
      </c>
      <c r="Q398" s="2">
        <f t="array" ref="Q398">IF($A398="",0,IFERROR(INDEX(Summary!$P$3:$AS$67,$AH398-2,$M398),0))</f>
        <v>0</v>
      </c>
      <c r="R398" s="2">
        <f t="array" ref="R398">IF($A398="",0,ROUND(IFERROR(INDEX(Summary!$O:$O,$AH398),0)/30,0))</f>
        <v>284</v>
      </c>
      <c r="S398">
        <f t="shared" si="60"/>
        <v>0</v>
      </c>
      <c r="T398" s="2">
        <f t="array" ref="T398">IF($S398=1,IFERROR(INDEX(Summary!$O:$O,$AH398),0),0)</f>
        <v>0</v>
      </c>
      <c r="U398" s="2">
        <f t="array" ref="U398">IF($S398=1,IFERROR(INDEX(Summary!$AT:$AT,$AH398),0),0)</f>
        <v>0</v>
      </c>
      <c r="V398" s="2">
        <f t="shared" si="61"/>
        <v>0</v>
      </c>
      <c r="W398" s="2">
        <f t="array" ref="W398">IF($S398=1,IFERROR(INDEX(Summary!$AZ:$AZ,$AH398),0),0)</f>
        <v>0</v>
      </c>
      <c r="X398" s="3">
        <f t="array" ref="X398">IF($S398=1,IFERROR(INDEX(Summary!$BA:$BA,$AH398),0),0)</f>
        <v>0</v>
      </c>
      <c r="Y398" s="2">
        <f t="array" ref="Y398">IF($S398=1,IFERROR(INDEX(Summary!$G:$G,$AH398),0),0)</f>
        <v>0</v>
      </c>
      <c r="Z398" s="2">
        <f t="array" ref="Z398">IF($S398=1,IFERROR(INDEX(Summary!$H:$H,$AH398),0),0)</f>
        <v>0</v>
      </c>
      <c r="AA398" s="2">
        <f t="array" ref="AA398">IF($S398=1,IFERROR(INDEX(Summary!$I:$I,$AH398),0),0)</f>
        <v>0</v>
      </c>
      <c r="AB398" s="2">
        <f t="array" ref="AB398">IF($S398=1,IFERROR(INDEX(Summary!$J:$J,$AH398),0),0)</f>
        <v>0</v>
      </c>
      <c r="AC398" s="2">
        <f t="array" ref="AC398">IF($S398=1,IFERROR(INDEX(Summary!$K:$K,$AH398),0),0)</f>
        <v>0</v>
      </c>
      <c r="AD398" s="2">
        <f t="array" ref="AD398">IF($S398=1,IFERROR(INDEX(Summary!$L:$L,$AH398),0),0)</f>
        <v>0</v>
      </c>
      <c r="AE398" s="2">
        <f t="array" ref="AE398">IF($S398=1,IFERROR(INDEX(Summary!$M:$M,$AH398),0),0)</f>
        <v>0</v>
      </c>
      <c r="AF398" s="2">
        <f t="array" ref="AF398">IF($S398=1,IFERROR(INDEX(Summary!$N:$N,$AH398),0),0)</f>
        <v>0</v>
      </c>
      <c r="AG398">
        <f t="array" ref="AG398">IF($A398="","",IFERROR(INDEX(Summary!$BB:$BB,$AH398),0))</f>
        <v>5</v>
      </c>
      <c r="AH398">
        <f t="shared" si="62"/>
        <v>16</v>
      </c>
    </row>
    <row r="399" spans="1:34" hidden="1">
      <c r="A399" t="str">
        <f t="array" ref="A399">IFERROR(INDEX(Summary!$D:$D,$AH399)&amp;"","")</f>
        <v>FG00883</v>
      </c>
      <c r="B399" t="str">
        <f t="array" ref="B399">IF($A399="","",INDEX(Summary!$E:$E,$AH399))</f>
        <v>Khapli Multigrain atta- 2kg</v>
      </c>
      <c r="C399" t="str">
        <f t="array" ref="C399">IF($A399="","",INDEX(Summary!$B:$B,$AH399))</f>
        <v>MG</v>
      </c>
      <c r="D399" t="str">
        <f t="array" ref="D399">IF($A399="","",INDEX(Summary!$C:$C,$AH399))</f>
        <v>C39</v>
      </c>
      <c r="E399">
        <f t="array" ref="E399">IF($A399="","",INDEX(Summary!$F:$F,$AH399))</f>
        <v>2</v>
      </c>
      <c r="F399" t="str">
        <f t="array" ref="F399">IF($A399="","",INDEX(Summary!$BC:$BC,$AH399)&amp;"")</f>
        <v>P3 – Normal</v>
      </c>
      <c r="G399">
        <f t="shared" si="54"/>
        <v>3</v>
      </c>
      <c r="H399">
        <f t="shared" si="55"/>
        <v>0</v>
      </c>
      <c r="I399" t="str">
        <f t="array" ref="I399">IF($A399="","",IF(IFERROR(INDEX(Summary!$BA:$BA,$AH399),0)&lt;1,"Under 1 day",IF(INDEX(Summary!$BA:$BA,$AH399)&lt;3,"1-3 days",IF(INDEX(Summary!$BA:$BA,$AH399)&lt;7,"3-7 days","7+ days"))))</f>
        <v>7+ days</v>
      </c>
      <c r="J399" t="str">
        <f t="array" ref="J399">IF($A399="","",IF(IFERROR(INDEX(Summary!$AX:$AX,$AH399),0)&lt;0.25,"0-25%",IF(INDEX(Summary!$AX:$AX,$AH399)&lt;0.5,"25-50%",IF(INDEX(Summary!$AX:$AX,$AH399)&lt;0.75,"50-75%","75-100%"))))</f>
        <v>75-100%</v>
      </c>
      <c r="K399" t="str">
        <f t="array" ref="K399">IF($A399="","",INDEX(Summary!$AY:$AY,$AH399)&amp;"")</f>
        <v>WIP</v>
      </c>
      <c r="L399" s="1">
        <f>IF($A399="","",Summary!$P$2+MOD(ROW()-2,30))</f>
        <v>46234</v>
      </c>
      <c r="M399">
        <f t="shared" si="56"/>
        <v>8</v>
      </c>
      <c r="N399">
        <f t="shared" si="57"/>
        <v>31</v>
      </c>
      <c r="O399" t="str">
        <f t="shared" si="58"/>
        <v>Jul-2026</v>
      </c>
      <c r="P399">
        <f t="shared" ca="1" si="59"/>
        <v>1</v>
      </c>
      <c r="Q399" s="2">
        <f t="array" ref="Q399">IF($A399="",0,IFERROR(INDEX(Summary!$P$3:$AS$67,$AH399-2,$M399),0))</f>
        <v>0</v>
      </c>
      <c r="R399" s="2">
        <f t="array" ref="R399">IF($A399="",0,ROUND(IFERROR(INDEX(Summary!$O:$O,$AH399),0)/30,0))</f>
        <v>284</v>
      </c>
      <c r="S399">
        <f t="shared" si="60"/>
        <v>0</v>
      </c>
      <c r="T399" s="2">
        <f t="array" ref="T399">IF($S399=1,IFERROR(INDEX(Summary!$O:$O,$AH399),0),0)</f>
        <v>0</v>
      </c>
      <c r="U399" s="2">
        <f t="array" ref="U399">IF($S399=1,IFERROR(INDEX(Summary!$AT:$AT,$AH399),0),0)</f>
        <v>0</v>
      </c>
      <c r="V399" s="2">
        <f t="shared" si="61"/>
        <v>0</v>
      </c>
      <c r="W399" s="2">
        <f t="array" ref="W399">IF($S399=1,IFERROR(INDEX(Summary!$AZ:$AZ,$AH399),0),0)</f>
        <v>0</v>
      </c>
      <c r="X399" s="3">
        <f t="array" ref="X399">IF($S399=1,IFERROR(INDEX(Summary!$BA:$BA,$AH399),0),0)</f>
        <v>0</v>
      </c>
      <c r="Y399" s="2">
        <f t="array" ref="Y399">IF($S399=1,IFERROR(INDEX(Summary!$G:$G,$AH399),0),0)</f>
        <v>0</v>
      </c>
      <c r="Z399" s="2">
        <f t="array" ref="Z399">IF($S399=1,IFERROR(INDEX(Summary!$H:$H,$AH399),0),0)</f>
        <v>0</v>
      </c>
      <c r="AA399" s="2">
        <f t="array" ref="AA399">IF($S399=1,IFERROR(INDEX(Summary!$I:$I,$AH399),0),0)</f>
        <v>0</v>
      </c>
      <c r="AB399" s="2">
        <f t="array" ref="AB399">IF($S399=1,IFERROR(INDEX(Summary!$J:$J,$AH399),0),0)</f>
        <v>0</v>
      </c>
      <c r="AC399" s="2">
        <f t="array" ref="AC399">IF($S399=1,IFERROR(INDEX(Summary!$K:$K,$AH399),0),0)</f>
        <v>0</v>
      </c>
      <c r="AD399" s="2">
        <f t="array" ref="AD399">IF($S399=1,IFERROR(INDEX(Summary!$L:$L,$AH399),0),0)</f>
        <v>0</v>
      </c>
      <c r="AE399" s="2">
        <f t="array" ref="AE399">IF($S399=1,IFERROR(INDEX(Summary!$M:$M,$AH399),0),0)</f>
        <v>0</v>
      </c>
      <c r="AF399" s="2">
        <f t="array" ref="AF399">IF($S399=1,IFERROR(INDEX(Summary!$N:$N,$AH399),0),0)</f>
        <v>0</v>
      </c>
      <c r="AG399">
        <f t="array" ref="AG399">IF($A399="","",IFERROR(INDEX(Summary!$BB:$BB,$AH399),0))</f>
        <v>5</v>
      </c>
      <c r="AH399">
        <f t="shared" si="62"/>
        <v>16</v>
      </c>
    </row>
    <row r="400" spans="1:34" hidden="1">
      <c r="A400" t="str">
        <f t="array" ref="A400">IFERROR(INDEX(Summary!$D:$D,$AH400)&amp;"","")</f>
        <v>FG00883</v>
      </c>
      <c r="B400" t="str">
        <f t="array" ref="B400">IF($A400="","",INDEX(Summary!$E:$E,$AH400))</f>
        <v>Khapli Multigrain atta- 2kg</v>
      </c>
      <c r="C400" t="str">
        <f t="array" ref="C400">IF($A400="","",INDEX(Summary!$B:$B,$AH400))</f>
        <v>MG</v>
      </c>
      <c r="D400" t="str">
        <f t="array" ref="D400">IF($A400="","",INDEX(Summary!$C:$C,$AH400))</f>
        <v>C39</v>
      </c>
      <c r="E400">
        <f t="array" ref="E400">IF($A400="","",INDEX(Summary!$F:$F,$AH400))</f>
        <v>2</v>
      </c>
      <c r="F400" t="str">
        <f t="array" ref="F400">IF($A400="","",INDEX(Summary!$BC:$BC,$AH400)&amp;"")</f>
        <v>P3 – Normal</v>
      </c>
      <c r="G400">
        <f t="shared" si="54"/>
        <v>3</v>
      </c>
      <c r="H400">
        <f t="shared" si="55"/>
        <v>0</v>
      </c>
      <c r="I400" t="str">
        <f t="array" ref="I400">IF($A400="","",IF(IFERROR(INDEX(Summary!$BA:$BA,$AH400),0)&lt;1,"Under 1 day",IF(INDEX(Summary!$BA:$BA,$AH400)&lt;3,"1-3 days",IF(INDEX(Summary!$BA:$BA,$AH400)&lt;7,"3-7 days","7+ days"))))</f>
        <v>7+ days</v>
      </c>
      <c r="J400" t="str">
        <f t="array" ref="J400">IF($A400="","",IF(IFERROR(INDEX(Summary!$AX:$AX,$AH400),0)&lt;0.25,"0-25%",IF(INDEX(Summary!$AX:$AX,$AH400)&lt;0.5,"25-50%",IF(INDEX(Summary!$AX:$AX,$AH400)&lt;0.75,"50-75%","75-100%"))))</f>
        <v>75-100%</v>
      </c>
      <c r="K400" t="str">
        <f t="array" ref="K400">IF($A400="","",INDEX(Summary!$AY:$AY,$AH400)&amp;"")</f>
        <v>WIP</v>
      </c>
      <c r="L400" s="1">
        <f>IF($A400="","",Summary!$P$2+MOD(ROW()-2,30))</f>
        <v>46235</v>
      </c>
      <c r="M400">
        <f t="shared" si="56"/>
        <v>9</v>
      </c>
      <c r="N400">
        <f t="shared" si="57"/>
        <v>1</v>
      </c>
      <c r="O400" t="str">
        <f t="shared" si="58"/>
        <v>Aug-2026</v>
      </c>
      <c r="P400">
        <f t="shared" ca="1" si="59"/>
        <v>1</v>
      </c>
      <c r="Q400" s="2">
        <f t="array" ref="Q400">IF($A400="",0,IFERROR(INDEX(Summary!$P$3:$AS$67,$AH400-2,$M400),0))</f>
        <v>0</v>
      </c>
      <c r="R400" s="2">
        <f t="array" ref="R400">IF($A400="",0,ROUND(IFERROR(INDEX(Summary!$O:$O,$AH400),0)/30,0))</f>
        <v>284</v>
      </c>
      <c r="S400">
        <f t="shared" si="60"/>
        <v>0</v>
      </c>
      <c r="T400" s="2">
        <f t="array" ref="T400">IF($S400=1,IFERROR(INDEX(Summary!$O:$O,$AH400),0),0)</f>
        <v>0</v>
      </c>
      <c r="U400" s="2">
        <f t="array" ref="U400">IF($S400=1,IFERROR(INDEX(Summary!$AT:$AT,$AH400),0),0)</f>
        <v>0</v>
      </c>
      <c r="V400" s="2">
        <f t="shared" si="61"/>
        <v>0</v>
      </c>
      <c r="W400" s="2">
        <f t="array" ref="W400">IF($S400=1,IFERROR(INDEX(Summary!$AZ:$AZ,$AH400),0),0)</f>
        <v>0</v>
      </c>
      <c r="X400" s="3">
        <f t="array" ref="X400">IF($S400=1,IFERROR(INDEX(Summary!$BA:$BA,$AH400),0),0)</f>
        <v>0</v>
      </c>
      <c r="Y400" s="2">
        <f t="array" ref="Y400">IF($S400=1,IFERROR(INDEX(Summary!$G:$G,$AH400),0),0)</f>
        <v>0</v>
      </c>
      <c r="Z400" s="2">
        <f t="array" ref="Z400">IF($S400=1,IFERROR(INDEX(Summary!$H:$H,$AH400),0),0)</f>
        <v>0</v>
      </c>
      <c r="AA400" s="2">
        <f t="array" ref="AA400">IF($S400=1,IFERROR(INDEX(Summary!$I:$I,$AH400),0),0)</f>
        <v>0</v>
      </c>
      <c r="AB400" s="2">
        <f t="array" ref="AB400">IF($S400=1,IFERROR(INDEX(Summary!$J:$J,$AH400),0),0)</f>
        <v>0</v>
      </c>
      <c r="AC400" s="2">
        <f t="array" ref="AC400">IF($S400=1,IFERROR(INDEX(Summary!$K:$K,$AH400),0),0)</f>
        <v>0</v>
      </c>
      <c r="AD400" s="2">
        <f t="array" ref="AD400">IF($S400=1,IFERROR(INDEX(Summary!$L:$L,$AH400),0),0)</f>
        <v>0</v>
      </c>
      <c r="AE400" s="2">
        <f t="array" ref="AE400">IF($S400=1,IFERROR(INDEX(Summary!$M:$M,$AH400),0),0)</f>
        <v>0</v>
      </c>
      <c r="AF400" s="2">
        <f t="array" ref="AF400">IF($S400=1,IFERROR(INDEX(Summary!$N:$N,$AH400),0),0)</f>
        <v>0</v>
      </c>
      <c r="AG400">
        <f t="array" ref="AG400">IF($A400="","",IFERROR(INDEX(Summary!$BB:$BB,$AH400),0))</f>
        <v>5</v>
      </c>
      <c r="AH400">
        <f t="shared" si="62"/>
        <v>16</v>
      </c>
    </row>
    <row r="401" spans="1:34" hidden="1">
      <c r="A401" t="str">
        <f t="array" ref="A401">IFERROR(INDEX(Summary!$D:$D,$AH401)&amp;"","")</f>
        <v>FG00883</v>
      </c>
      <c r="B401" t="str">
        <f t="array" ref="B401">IF($A401="","",INDEX(Summary!$E:$E,$AH401))</f>
        <v>Khapli Multigrain atta- 2kg</v>
      </c>
      <c r="C401" t="str">
        <f t="array" ref="C401">IF($A401="","",INDEX(Summary!$B:$B,$AH401))</f>
        <v>MG</v>
      </c>
      <c r="D401" t="str">
        <f t="array" ref="D401">IF($A401="","",INDEX(Summary!$C:$C,$AH401))</f>
        <v>C39</v>
      </c>
      <c r="E401">
        <f t="array" ref="E401">IF($A401="","",INDEX(Summary!$F:$F,$AH401))</f>
        <v>2</v>
      </c>
      <c r="F401" t="str">
        <f t="array" ref="F401">IF($A401="","",INDEX(Summary!$BC:$BC,$AH401)&amp;"")</f>
        <v>P3 – Normal</v>
      </c>
      <c r="G401">
        <f t="shared" si="54"/>
        <v>3</v>
      </c>
      <c r="H401">
        <f t="shared" si="55"/>
        <v>0</v>
      </c>
      <c r="I401" t="str">
        <f t="array" ref="I401">IF($A401="","",IF(IFERROR(INDEX(Summary!$BA:$BA,$AH401),0)&lt;1,"Under 1 day",IF(INDEX(Summary!$BA:$BA,$AH401)&lt;3,"1-3 days",IF(INDEX(Summary!$BA:$BA,$AH401)&lt;7,"3-7 days","7+ days"))))</f>
        <v>7+ days</v>
      </c>
      <c r="J401" t="str">
        <f t="array" ref="J401">IF($A401="","",IF(IFERROR(INDEX(Summary!$AX:$AX,$AH401),0)&lt;0.25,"0-25%",IF(INDEX(Summary!$AX:$AX,$AH401)&lt;0.5,"25-50%",IF(INDEX(Summary!$AX:$AX,$AH401)&lt;0.75,"50-75%","75-100%"))))</f>
        <v>75-100%</v>
      </c>
      <c r="K401" t="str">
        <f t="array" ref="K401">IF($A401="","",INDEX(Summary!$AY:$AY,$AH401)&amp;"")</f>
        <v>WIP</v>
      </c>
      <c r="L401" s="1">
        <f>IF($A401="","",Summary!$P$2+MOD(ROW()-2,30))</f>
        <v>46236</v>
      </c>
      <c r="M401">
        <f t="shared" si="56"/>
        <v>10</v>
      </c>
      <c r="N401">
        <f t="shared" si="57"/>
        <v>2</v>
      </c>
      <c r="O401" t="str">
        <f t="shared" si="58"/>
        <v>Aug-2026</v>
      </c>
      <c r="P401">
        <f t="shared" ca="1" si="59"/>
        <v>1</v>
      </c>
      <c r="Q401" s="2">
        <f t="array" ref="Q401">IF($A401="",0,IFERROR(INDEX(Summary!$P$3:$AS$67,$AH401-2,$M401),0))</f>
        <v>0</v>
      </c>
      <c r="R401" s="2">
        <f t="array" ref="R401">IF($A401="",0,ROUND(IFERROR(INDEX(Summary!$O:$O,$AH401),0)/30,0))</f>
        <v>284</v>
      </c>
      <c r="S401">
        <f t="shared" si="60"/>
        <v>0</v>
      </c>
      <c r="T401" s="2">
        <f t="array" ref="T401">IF($S401=1,IFERROR(INDEX(Summary!$O:$O,$AH401),0),0)</f>
        <v>0</v>
      </c>
      <c r="U401" s="2">
        <f t="array" ref="U401">IF($S401=1,IFERROR(INDEX(Summary!$AT:$AT,$AH401),0),0)</f>
        <v>0</v>
      </c>
      <c r="V401" s="2">
        <f t="shared" si="61"/>
        <v>0</v>
      </c>
      <c r="W401" s="2">
        <f t="array" ref="W401">IF($S401=1,IFERROR(INDEX(Summary!$AZ:$AZ,$AH401),0),0)</f>
        <v>0</v>
      </c>
      <c r="X401" s="3">
        <f t="array" ref="X401">IF($S401=1,IFERROR(INDEX(Summary!$BA:$BA,$AH401),0),0)</f>
        <v>0</v>
      </c>
      <c r="Y401" s="2">
        <f t="array" ref="Y401">IF($S401=1,IFERROR(INDEX(Summary!$G:$G,$AH401),0),0)</f>
        <v>0</v>
      </c>
      <c r="Z401" s="2">
        <f t="array" ref="Z401">IF($S401=1,IFERROR(INDEX(Summary!$H:$H,$AH401),0),0)</f>
        <v>0</v>
      </c>
      <c r="AA401" s="2">
        <f t="array" ref="AA401">IF($S401=1,IFERROR(INDEX(Summary!$I:$I,$AH401),0),0)</f>
        <v>0</v>
      </c>
      <c r="AB401" s="2">
        <f t="array" ref="AB401">IF($S401=1,IFERROR(INDEX(Summary!$J:$J,$AH401),0),0)</f>
        <v>0</v>
      </c>
      <c r="AC401" s="2">
        <f t="array" ref="AC401">IF($S401=1,IFERROR(INDEX(Summary!$K:$K,$AH401),0),0)</f>
        <v>0</v>
      </c>
      <c r="AD401" s="2">
        <f t="array" ref="AD401">IF($S401=1,IFERROR(INDEX(Summary!$L:$L,$AH401),0),0)</f>
        <v>0</v>
      </c>
      <c r="AE401" s="2">
        <f t="array" ref="AE401">IF($S401=1,IFERROR(INDEX(Summary!$M:$M,$AH401),0),0)</f>
        <v>0</v>
      </c>
      <c r="AF401" s="2">
        <f t="array" ref="AF401">IF($S401=1,IFERROR(INDEX(Summary!$N:$N,$AH401),0),0)</f>
        <v>0</v>
      </c>
      <c r="AG401">
        <f t="array" ref="AG401">IF($A401="","",IFERROR(INDEX(Summary!$BB:$BB,$AH401),0))</f>
        <v>5</v>
      </c>
      <c r="AH401">
        <f t="shared" si="62"/>
        <v>16</v>
      </c>
    </row>
    <row r="402" spans="1:34" hidden="1">
      <c r="A402" t="str">
        <f t="array" ref="A402">IFERROR(INDEX(Summary!$D:$D,$AH402)&amp;"","")</f>
        <v>FG00883</v>
      </c>
      <c r="B402" t="str">
        <f t="array" ref="B402">IF($A402="","",INDEX(Summary!$E:$E,$AH402))</f>
        <v>Khapli Multigrain atta- 2kg</v>
      </c>
      <c r="C402" t="str">
        <f t="array" ref="C402">IF($A402="","",INDEX(Summary!$B:$B,$AH402))</f>
        <v>MG</v>
      </c>
      <c r="D402" t="str">
        <f t="array" ref="D402">IF($A402="","",INDEX(Summary!$C:$C,$AH402))</f>
        <v>C39</v>
      </c>
      <c r="E402">
        <f t="array" ref="E402">IF($A402="","",INDEX(Summary!$F:$F,$AH402))</f>
        <v>2</v>
      </c>
      <c r="F402" t="str">
        <f t="array" ref="F402">IF($A402="","",INDEX(Summary!$BC:$BC,$AH402)&amp;"")</f>
        <v>P3 – Normal</v>
      </c>
      <c r="G402">
        <f t="shared" si="54"/>
        <v>3</v>
      </c>
      <c r="H402">
        <f t="shared" si="55"/>
        <v>0</v>
      </c>
      <c r="I402" t="str">
        <f t="array" ref="I402">IF($A402="","",IF(IFERROR(INDEX(Summary!$BA:$BA,$AH402),0)&lt;1,"Under 1 day",IF(INDEX(Summary!$BA:$BA,$AH402)&lt;3,"1-3 days",IF(INDEX(Summary!$BA:$BA,$AH402)&lt;7,"3-7 days","7+ days"))))</f>
        <v>7+ days</v>
      </c>
      <c r="J402" t="str">
        <f t="array" ref="J402">IF($A402="","",IF(IFERROR(INDEX(Summary!$AX:$AX,$AH402),0)&lt;0.25,"0-25%",IF(INDEX(Summary!$AX:$AX,$AH402)&lt;0.5,"25-50%",IF(INDEX(Summary!$AX:$AX,$AH402)&lt;0.75,"50-75%","75-100%"))))</f>
        <v>75-100%</v>
      </c>
      <c r="K402" t="str">
        <f t="array" ref="K402">IF($A402="","",INDEX(Summary!$AY:$AY,$AH402)&amp;"")</f>
        <v>WIP</v>
      </c>
      <c r="L402" s="1">
        <f>IF($A402="","",Summary!$P$2+MOD(ROW()-2,30))</f>
        <v>46237</v>
      </c>
      <c r="M402">
        <f t="shared" si="56"/>
        <v>11</v>
      </c>
      <c r="N402">
        <f t="shared" si="57"/>
        <v>3</v>
      </c>
      <c r="O402" t="str">
        <f t="shared" si="58"/>
        <v>Aug-2026</v>
      </c>
      <c r="P402">
        <f t="shared" ca="1" si="59"/>
        <v>1</v>
      </c>
      <c r="Q402" s="2">
        <f t="array" ref="Q402">IF($A402="",0,IFERROR(INDEX(Summary!$P$3:$AS$67,$AH402-2,$M402),0))</f>
        <v>1130</v>
      </c>
      <c r="R402" s="2">
        <f t="array" ref="R402">IF($A402="",0,ROUND(IFERROR(INDEX(Summary!$O:$O,$AH402),0)/30,0))</f>
        <v>284</v>
      </c>
      <c r="S402">
        <f t="shared" si="60"/>
        <v>0</v>
      </c>
      <c r="T402" s="2">
        <f t="array" ref="T402">IF($S402=1,IFERROR(INDEX(Summary!$O:$O,$AH402),0),0)</f>
        <v>0</v>
      </c>
      <c r="U402" s="2">
        <f t="array" ref="U402">IF($S402=1,IFERROR(INDEX(Summary!$AT:$AT,$AH402),0),0)</f>
        <v>0</v>
      </c>
      <c r="V402" s="2">
        <f t="shared" si="61"/>
        <v>0</v>
      </c>
      <c r="W402" s="2">
        <f t="array" ref="W402">IF($S402=1,IFERROR(INDEX(Summary!$AZ:$AZ,$AH402),0),0)</f>
        <v>0</v>
      </c>
      <c r="X402" s="3">
        <f t="array" ref="X402">IF($S402=1,IFERROR(INDEX(Summary!$BA:$BA,$AH402),0),0)</f>
        <v>0</v>
      </c>
      <c r="Y402" s="2">
        <f t="array" ref="Y402">IF($S402=1,IFERROR(INDEX(Summary!$G:$G,$AH402),0),0)</f>
        <v>0</v>
      </c>
      <c r="Z402" s="2">
        <f t="array" ref="Z402">IF($S402=1,IFERROR(INDEX(Summary!$H:$H,$AH402),0),0)</f>
        <v>0</v>
      </c>
      <c r="AA402" s="2">
        <f t="array" ref="AA402">IF($S402=1,IFERROR(INDEX(Summary!$I:$I,$AH402),0),0)</f>
        <v>0</v>
      </c>
      <c r="AB402" s="2">
        <f t="array" ref="AB402">IF($S402=1,IFERROR(INDEX(Summary!$J:$J,$AH402),0),0)</f>
        <v>0</v>
      </c>
      <c r="AC402" s="2">
        <f t="array" ref="AC402">IF($S402=1,IFERROR(INDEX(Summary!$K:$K,$AH402),0),0)</f>
        <v>0</v>
      </c>
      <c r="AD402" s="2">
        <f t="array" ref="AD402">IF($S402=1,IFERROR(INDEX(Summary!$L:$L,$AH402),0),0)</f>
        <v>0</v>
      </c>
      <c r="AE402" s="2">
        <f t="array" ref="AE402">IF($S402=1,IFERROR(INDEX(Summary!$M:$M,$AH402),0),0)</f>
        <v>0</v>
      </c>
      <c r="AF402" s="2">
        <f t="array" ref="AF402">IF($S402=1,IFERROR(INDEX(Summary!$N:$N,$AH402),0),0)</f>
        <v>0</v>
      </c>
      <c r="AG402">
        <f t="array" ref="AG402">IF($A402="","",IFERROR(INDEX(Summary!$BB:$BB,$AH402),0))</f>
        <v>5</v>
      </c>
      <c r="AH402">
        <f t="shared" si="62"/>
        <v>16</v>
      </c>
    </row>
    <row r="403" spans="1:34" hidden="1">
      <c r="A403" t="str">
        <f t="array" ref="A403">IFERROR(INDEX(Summary!$D:$D,$AH403)&amp;"","")</f>
        <v>FG00883</v>
      </c>
      <c r="B403" t="str">
        <f t="array" ref="B403">IF($A403="","",INDEX(Summary!$E:$E,$AH403))</f>
        <v>Khapli Multigrain atta- 2kg</v>
      </c>
      <c r="C403" t="str">
        <f t="array" ref="C403">IF($A403="","",INDEX(Summary!$B:$B,$AH403))</f>
        <v>MG</v>
      </c>
      <c r="D403" t="str">
        <f t="array" ref="D403">IF($A403="","",INDEX(Summary!$C:$C,$AH403))</f>
        <v>C39</v>
      </c>
      <c r="E403">
        <f t="array" ref="E403">IF($A403="","",INDEX(Summary!$F:$F,$AH403))</f>
        <v>2</v>
      </c>
      <c r="F403" t="str">
        <f t="array" ref="F403">IF($A403="","",INDEX(Summary!$BC:$BC,$AH403)&amp;"")</f>
        <v>P3 – Normal</v>
      </c>
      <c r="G403">
        <f t="shared" si="54"/>
        <v>3</v>
      </c>
      <c r="H403">
        <f t="shared" si="55"/>
        <v>0</v>
      </c>
      <c r="I403" t="str">
        <f t="array" ref="I403">IF($A403="","",IF(IFERROR(INDEX(Summary!$BA:$BA,$AH403),0)&lt;1,"Under 1 day",IF(INDEX(Summary!$BA:$BA,$AH403)&lt;3,"1-3 days",IF(INDEX(Summary!$BA:$BA,$AH403)&lt;7,"3-7 days","7+ days"))))</f>
        <v>7+ days</v>
      </c>
      <c r="J403" t="str">
        <f t="array" ref="J403">IF($A403="","",IF(IFERROR(INDEX(Summary!$AX:$AX,$AH403),0)&lt;0.25,"0-25%",IF(INDEX(Summary!$AX:$AX,$AH403)&lt;0.5,"25-50%",IF(INDEX(Summary!$AX:$AX,$AH403)&lt;0.75,"50-75%","75-100%"))))</f>
        <v>75-100%</v>
      </c>
      <c r="K403" t="str">
        <f t="array" ref="K403">IF($A403="","",INDEX(Summary!$AY:$AY,$AH403)&amp;"")</f>
        <v>WIP</v>
      </c>
      <c r="L403" s="1">
        <f>IF($A403="","",Summary!$P$2+MOD(ROW()-2,30))</f>
        <v>46238</v>
      </c>
      <c r="M403">
        <f t="shared" si="56"/>
        <v>12</v>
      </c>
      <c r="N403">
        <f t="shared" si="57"/>
        <v>4</v>
      </c>
      <c r="O403" t="str">
        <f t="shared" si="58"/>
        <v>Aug-2026</v>
      </c>
      <c r="P403">
        <f t="shared" ca="1" si="59"/>
        <v>1</v>
      </c>
      <c r="Q403" s="2">
        <f t="array" ref="Q403">IF($A403="",0,IFERROR(INDEX(Summary!$P$3:$AS$67,$AH403-2,$M403),0))</f>
        <v>1688</v>
      </c>
      <c r="R403" s="2">
        <f t="array" ref="R403">IF($A403="",0,ROUND(IFERROR(INDEX(Summary!$O:$O,$AH403),0)/30,0))</f>
        <v>284</v>
      </c>
      <c r="S403">
        <f t="shared" si="60"/>
        <v>0</v>
      </c>
      <c r="T403" s="2">
        <f t="array" ref="T403">IF($S403=1,IFERROR(INDEX(Summary!$O:$O,$AH403),0),0)</f>
        <v>0</v>
      </c>
      <c r="U403" s="2">
        <f t="array" ref="U403">IF($S403=1,IFERROR(INDEX(Summary!$AT:$AT,$AH403),0),0)</f>
        <v>0</v>
      </c>
      <c r="V403" s="2">
        <f t="shared" si="61"/>
        <v>0</v>
      </c>
      <c r="W403" s="2">
        <f t="array" ref="W403">IF($S403=1,IFERROR(INDEX(Summary!$AZ:$AZ,$AH403),0),0)</f>
        <v>0</v>
      </c>
      <c r="X403" s="3">
        <f t="array" ref="X403">IF($S403=1,IFERROR(INDEX(Summary!$BA:$BA,$AH403),0),0)</f>
        <v>0</v>
      </c>
      <c r="Y403" s="2">
        <f t="array" ref="Y403">IF($S403=1,IFERROR(INDEX(Summary!$G:$G,$AH403),0),0)</f>
        <v>0</v>
      </c>
      <c r="Z403" s="2">
        <f t="array" ref="Z403">IF($S403=1,IFERROR(INDEX(Summary!$H:$H,$AH403),0),0)</f>
        <v>0</v>
      </c>
      <c r="AA403" s="2">
        <f t="array" ref="AA403">IF($S403=1,IFERROR(INDEX(Summary!$I:$I,$AH403),0),0)</f>
        <v>0</v>
      </c>
      <c r="AB403" s="2">
        <f t="array" ref="AB403">IF($S403=1,IFERROR(INDEX(Summary!$J:$J,$AH403),0),0)</f>
        <v>0</v>
      </c>
      <c r="AC403" s="2">
        <f t="array" ref="AC403">IF($S403=1,IFERROR(INDEX(Summary!$K:$K,$AH403),0),0)</f>
        <v>0</v>
      </c>
      <c r="AD403" s="2">
        <f t="array" ref="AD403">IF($S403=1,IFERROR(INDEX(Summary!$L:$L,$AH403),0),0)</f>
        <v>0</v>
      </c>
      <c r="AE403" s="2">
        <f t="array" ref="AE403">IF($S403=1,IFERROR(INDEX(Summary!$M:$M,$AH403),0),0)</f>
        <v>0</v>
      </c>
      <c r="AF403" s="2">
        <f t="array" ref="AF403">IF($S403=1,IFERROR(INDEX(Summary!$N:$N,$AH403),0),0)</f>
        <v>0</v>
      </c>
      <c r="AG403">
        <f t="array" ref="AG403">IF($A403="","",IFERROR(INDEX(Summary!$BB:$BB,$AH403),0))</f>
        <v>5</v>
      </c>
      <c r="AH403">
        <f t="shared" si="62"/>
        <v>16</v>
      </c>
    </row>
    <row r="404" spans="1:34" hidden="1">
      <c r="A404" t="str">
        <f t="array" ref="A404">IFERROR(INDEX(Summary!$D:$D,$AH404)&amp;"","")</f>
        <v>FG00883</v>
      </c>
      <c r="B404" t="str">
        <f t="array" ref="B404">IF($A404="","",INDEX(Summary!$E:$E,$AH404))</f>
        <v>Khapli Multigrain atta- 2kg</v>
      </c>
      <c r="C404" t="str">
        <f t="array" ref="C404">IF($A404="","",INDEX(Summary!$B:$B,$AH404))</f>
        <v>MG</v>
      </c>
      <c r="D404" t="str">
        <f t="array" ref="D404">IF($A404="","",INDEX(Summary!$C:$C,$AH404))</f>
        <v>C39</v>
      </c>
      <c r="E404">
        <f t="array" ref="E404">IF($A404="","",INDEX(Summary!$F:$F,$AH404))</f>
        <v>2</v>
      </c>
      <c r="F404" t="str">
        <f t="array" ref="F404">IF($A404="","",INDEX(Summary!$BC:$BC,$AH404)&amp;"")</f>
        <v>P3 – Normal</v>
      </c>
      <c r="G404">
        <f t="shared" si="54"/>
        <v>3</v>
      </c>
      <c r="H404">
        <f t="shared" si="55"/>
        <v>0</v>
      </c>
      <c r="I404" t="str">
        <f t="array" ref="I404">IF($A404="","",IF(IFERROR(INDEX(Summary!$BA:$BA,$AH404),0)&lt;1,"Under 1 day",IF(INDEX(Summary!$BA:$BA,$AH404)&lt;3,"1-3 days",IF(INDEX(Summary!$BA:$BA,$AH404)&lt;7,"3-7 days","7+ days"))))</f>
        <v>7+ days</v>
      </c>
      <c r="J404" t="str">
        <f t="array" ref="J404">IF($A404="","",IF(IFERROR(INDEX(Summary!$AX:$AX,$AH404),0)&lt;0.25,"0-25%",IF(INDEX(Summary!$AX:$AX,$AH404)&lt;0.5,"25-50%",IF(INDEX(Summary!$AX:$AX,$AH404)&lt;0.75,"50-75%","75-100%"))))</f>
        <v>75-100%</v>
      </c>
      <c r="K404" t="str">
        <f t="array" ref="K404">IF($A404="","",INDEX(Summary!$AY:$AY,$AH404)&amp;"")</f>
        <v>WIP</v>
      </c>
      <c r="L404" s="1">
        <f>IF($A404="","",Summary!$P$2+MOD(ROW()-2,30))</f>
        <v>46239</v>
      </c>
      <c r="M404">
        <f t="shared" si="56"/>
        <v>13</v>
      </c>
      <c r="N404">
        <f t="shared" si="57"/>
        <v>5</v>
      </c>
      <c r="O404" t="str">
        <f t="shared" si="58"/>
        <v>Aug-2026</v>
      </c>
      <c r="P404">
        <f t="shared" ca="1" si="59"/>
        <v>1</v>
      </c>
      <c r="Q404" s="2">
        <f t="array" ref="Q404">IF($A404="",0,IFERROR(INDEX(Summary!$P$3:$AS$67,$AH404-2,$M404),0))</f>
        <v>0</v>
      </c>
      <c r="R404" s="2">
        <f t="array" ref="R404">IF($A404="",0,ROUND(IFERROR(INDEX(Summary!$O:$O,$AH404),0)/30,0))</f>
        <v>284</v>
      </c>
      <c r="S404">
        <f t="shared" si="60"/>
        <v>0</v>
      </c>
      <c r="T404" s="2">
        <f t="array" ref="T404">IF($S404=1,IFERROR(INDEX(Summary!$O:$O,$AH404),0),0)</f>
        <v>0</v>
      </c>
      <c r="U404" s="2">
        <f t="array" ref="U404">IF($S404=1,IFERROR(INDEX(Summary!$AT:$AT,$AH404),0),0)</f>
        <v>0</v>
      </c>
      <c r="V404" s="2">
        <f t="shared" si="61"/>
        <v>0</v>
      </c>
      <c r="W404" s="2">
        <f t="array" ref="W404">IF($S404=1,IFERROR(INDEX(Summary!$AZ:$AZ,$AH404),0),0)</f>
        <v>0</v>
      </c>
      <c r="X404" s="3">
        <f t="array" ref="X404">IF($S404=1,IFERROR(INDEX(Summary!$BA:$BA,$AH404),0),0)</f>
        <v>0</v>
      </c>
      <c r="Y404" s="2">
        <f t="array" ref="Y404">IF($S404=1,IFERROR(INDEX(Summary!$G:$G,$AH404),0),0)</f>
        <v>0</v>
      </c>
      <c r="Z404" s="2">
        <f t="array" ref="Z404">IF($S404=1,IFERROR(INDEX(Summary!$H:$H,$AH404),0),0)</f>
        <v>0</v>
      </c>
      <c r="AA404" s="2">
        <f t="array" ref="AA404">IF($S404=1,IFERROR(INDEX(Summary!$I:$I,$AH404),0),0)</f>
        <v>0</v>
      </c>
      <c r="AB404" s="2">
        <f t="array" ref="AB404">IF($S404=1,IFERROR(INDEX(Summary!$J:$J,$AH404),0),0)</f>
        <v>0</v>
      </c>
      <c r="AC404" s="2">
        <f t="array" ref="AC404">IF($S404=1,IFERROR(INDEX(Summary!$K:$K,$AH404),0),0)</f>
        <v>0</v>
      </c>
      <c r="AD404" s="2">
        <f t="array" ref="AD404">IF($S404=1,IFERROR(INDEX(Summary!$L:$L,$AH404),0),0)</f>
        <v>0</v>
      </c>
      <c r="AE404" s="2">
        <f t="array" ref="AE404">IF($S404=1,IFERROR(INDEX(Summary!$M:$M,$AH404),0),0)</f>
        <v>0</v>
      </c>
      <c r="AF404" s="2">
        <f t="array" ref="AF404">IF($S404=1,IFERROR(INDEX(Summary!$N:$N,$AH404),0),0)</f>
        <v>0</v>
      </c>
      <c r="AG404">
        <f t="array" ref="AG404">IF($A404="","",IFERROR(INDEX(Summary!$BB:$BB,$AH404),0))</f>
        <v>5</v>
      </c>
      <c r="AH404">
        <f t="shared" si="62"/>
        <v>16</v>
      </c>
    </row>
    <row r="405" spans="1:34" hidden="1">
      <c r="A405" t="str">
        <f t="array" ref="A405">IFERROR(INDEX(Summary!$D:$D,$AH405)&amp;"","")</f>
        <v>FG00883</v>
      </c>
      <c r="B405" t="str">
        <f t="array" ref="B405">IF($A405="","",INDEX(Summary!$E:$E,$AH405))</f>
        <v>Khapli Multigrain atta- 2kg</v>
      </c>
      <c r="C405" t="str">
        <f t="array" ref="C405">IF($A405="","",INDEX(Summary!$B:$B,$AH405))</f>
        <v>MG</v>
      </c>
      <c r="D405" t="str">
        <f t="array" ref="D405">IF($A405="","",INDEX(Summary!$C:$C,$AH405))</f>
        <v>C39</v>
      </c>
      <c r="E405">
        <f t="array" ref="E405">IF($A405="","",INDEX(Summary!$F:$F,$AH405))</f>
        <v>2</v>
      </c>
      <c r="F405" t="str">
        <f t="array" ref="F405">IF($A405="","",INDEX(Summary!$BC:$BC,$AH405)&amp;"")</f>
        <v>P3 – Normal</v>
      </c>
      <c r="G405">
        <f t="shared" si="54"/>
        <v>3</v>
      </c>
      <c r="H405">
        <f t="shared" si="55"/>
        <v>0</v>
      </c>
      <c r="I405" t="str">
        <f t="array" ref="I405">IF($A405="","",IF(IFERROR(INDEX(Summary!$BA:$BA,$AH405),0)&lt;1,"Under 1 day",IF(INDEX(Summary!$BA:$BA,$AH405)&lt;3,"1-3 days",IF(INDEX(Summary!$BA:$BA,$AH405)&lt;7,"3-7 days","7+ days"))))</f>
        <v>7+ days</v>
      </c>
      <c r="J405" t="str">
        <f t="array" ref="J405">IF($A405="","",IF(IFERROR(INDEX(Summary!$AX:$AX,$AH405),0)&lt;0.25,"0-25%",IF(INDEX(Summary!$AX:$AX,$AH405)&lt;0.5,"25-50%",IF(INDEX(Summary!$AX:$AX,$AH405)&lt;0.75,"50-75%","75-100%"))))</f>
        <v>75-100%</v>
      </c>
      <c r="K405" t="str">
        <f t="array" ref="K405">IF($A405="","",INDEX(Summary!$AY:$AY,$AH405)&amp;"")</f>
        <v>WIP</v>
      </c>
      <c r="L405" s="1">
        <f>IF($A405="","",Summary!$P$2+MOD(ROW()-2,30))</f>
        <v>46240</v>
      </c>
      <c r="M405">
        <f t="shared" si="56"/>
        <v>14</v>
      </c>
      <c r="N405">
        <f t="shared" si="57"/>
        <v>6</v>
      </c>
      <c r="O405" t="str">
        <f t="shared" si="58"/>
        <v>Aug-2026</v>
      </c>
      <c r="P405">
        <f t="shared" ca="1" si="59"/>
        <v>1</v>
      </c>
      <c r="Q405" s="2">
        <f t="array" ref="Q405">IF($A405="",0,IFERROR(INDEX(Summary!$P$3:$AS$67,$AH405-2,$M405),0))</f>
        <v>1840</v>
      </c>
      <c r="R405" s="2">
        <f t="array" ref="R405">IF($A405="",0,ROUND(IFERROR(INDEX(Summary!$O:$O,$AH405),0)/30,0))</f>
        <v>284</v>
      </c>
      <c r="S405">
        <f t="shared" si="60"/>
        <v>0</v>
      </c>
      <c r="T405" s="2">
        <f t="array" ref="T405">IF($S405=1,IFERROR(INDEX(Summary!$O:$O,$AH405),0),0)</f>
        <v>0</v>
      </c>
      <c r="U405" s="2">
        <f t="array" ref="U405">IF($S405=1,IFERROR(INDEX(Summary!$AT:$AT,$AH405),0),0)</f>
        <v>0</v>
      </c>
      <c r="V405" s="2">
        <f t="shared" si="61"/>
        <v>0</v>
      </c>
      <c r="W405" s="2">
        <f t="array" ref="W405">IF($S405=1,IFERROR(INDEX(Summary!$AZ:$AZ,$AH405),0),0)</f>
        <v>0</v>
      </c>
      <c r="X405" s="3">
        <f t="array" ref="X405">IF($S405=1,IFERROR(INDEX(Summary!$BA:$BA,$AH405),0),0)</f>
        <v>0</v>
      </c>
      <c r="Y405" s="2">
        <f t="array" ref="Y405">IF($S405=1,IFERROR(INDEX(Summary!$G:$G,$AH405),0),0)</f>
        <v>0</v>
      </c>
      <c r="Z405" s="2">
        <f t="array" ref="Z405">IF($S405=1,IFERROR(INDEX(Summary!$H:$H,$AH405),0),0)</f>
        <v>0</v>
      </c>
      <c r="AA405" s="2">
        <f t="array" ref="AA405">IF($S405=1,IFERROR(INDEX(Summary!$I:$I,$AH405),0),0)</f>
        <v>0</v>
      </c>
      <c r="AB405" s="2">
        <f t="array" ref="AB405">IF($S405=1,IFERROR(INDEX(Summary!$J:$J,$AH405),0),0)</f>
        <v>0</v>
      </c>
      <c r="AC405" s="2">
        <f t="array" ref="AC405">IF($S405=1,IFERROR(INDEX(Summary!$K:$K,$AH405),0),0)</f>
        <v>0</v>
      </c>
      <c r="AD405" s="2">
        <f t="array" ref="AD405">IF($S405=1,IFERROR(INDEX(Summary!$L:$L,$AH405),0),0)</f>
        <v>0</v>
      </c>
      <c r="AE405" s="2">
        <f t="array" ref="AE405">IF($S405=1,IFERROR(INDEX(Summary!$M:$M,$AH405),0),0)</f>
        <v>0</v>
      </c>
      <c r="AF405" s="2">
        <f t="array" ref="AF405">IF($S405=1,IFERROR(INDEX(Summary!$N:$N,$AH405),0),0)</f>
        <v>0</v>
      </c>
      <c r="AG405">
        <f t="array" ref="AG405">IF($A405="","",IFERROR(INDEX(Summary!$BB:$BB,$AH405),0))</f>
        <v>5</v>
      </c>
      <c r="AH405">
        <f t="shared" si="62"/>
        <v>16</v>
      </c>
    </row>
    <row r="406" spans="1:34" hidden="1">
      <c r="A406" t="str">
        <f t="array" ref="A406">IFERROR(INDEX(Summary!$D:$D,$AH406)&amp;"","")</f>
        <v>FG00883</v>
      </c>
      <c r="B406" t="str">
        <f t="array" ref="B406">IF($A406="","",INDEX(Summary!$E:$E,$AH406))</f>
        <v>Khapli Multigrain atta- 2kg</v>
      </c>
      <c r="C406" t="str">
        <f t="array" ref="C406">IF($A406="","",INDEX(Summary!$B:$B,$AH406))</f>
        <v>MG</v>
      </c>
      <c r="D406" t="str">
        <f t="array" ref="D406">IF($A406="","",INDEX(Summary!$C:$C,$AH406))</f>
        <v>C39</v>
      </c>
      <c r="E406">
        <f t="array" ref="E406">IF($A406="","",INDEX(Summary!$F:$F,$AH406))</f>
        <v>2</v>
      </c>
      <c r="F406" t="str">
        <f t="array" ref="F406">IF($A406="","",INDEX(Summary!$BC:$BC,$AH406)&amp;"")</f>
        <v>P3 – Normal</v>
      </c>
      <c r="G406">
        <f t="shared" si="54"/>
        <v>3</v>
      </c>
      <c r="H406">
        <f t="shared" si="55"/>
        <v>0</v>
      </c>
      <c r="I406" t="str">
        <f t="array" ref="I406">IF($A406="","",IF(IFERROR(INDEX(Summary!$BA:$BA,$AH406),0)&lt;1,"Under 1 day",IF(INDEX(Summary!$BA:$BA,$AH406)&lt;3,"1-3 days",IF(INDEX(Summary!$BA:$BA,$AH406)&lt;7,"3-7 days","7+ days"))))</f>
        <v>7+ days</v>
      </c>
      <c r="J406" t="str">
        <f t="array" ref="J406">IF($A406="","",IF(IFERROR(INDEX(Summary!$AX:$AX,$AH406),0)&lt;0.25,"0-25%",IF(INDEX(Summary!$AX:$AX,$AH406)&lt;0.5,"25-50%",IF(INDEX(Summary!$AX:$AX,$AH406)&lt;0.75,"50-75%","75-100%"))))</f>
        <v>75-100%</v>
      </c>
      <c r="K406" t="str">
        <f t="array" ref="K406">IF($A406="","",INDEX(Summary!$AY:$AY,$AH406)&amp;"")</f>
        <v>WIP</v>
      </c>
      <c r="L406" s="1">
        <f>IF($A406="","",Summary!$P$2+MOD(ROW()-2,30))</f>
        <v>46241</v>
      </c>
      <c r="M406">
        <f t="shared" si="56"/>
        <v>15</v>
      </c>
      <c r="N406">
        <f t="shared" si="57"/>
        <v>7</v>
      </c>
      <c r="O406" t="str">
        <f t="shared" si="58"/>
        <v>Aug-2026</v>
      </c>
      <c r="P406">
        <f t="shared" ca="1" si="59"/>
        <v>1</v>
      </c>
      <c r="Q406" s="2">
        <f t="array" ref="Q406">IF($A406="",0,IFERROR(INDEX(Summary!$P$3:$AS$67,$AH406-2,$M406),0))</f>
        <v>0</v>
      </c>
      <c r="R406" s="2">
        <f t="array" ref="R406">IF($A406="",0,ROUND(IFERROR(INDEX(Summary!$O:$O,$AH406),0)/30,0))</f>
        <v>284</v>
      </c>
      <c r="S406">
        <f t="shared" si="60"/>
        <v>0</v>
      </c>
      <c r="T406" s="2">
        <f t="array" ref="T406">IF($S406=1,IFERROR(INDEX(Summary!$O:$O,$AH406),0),0)</f>
        <v>0</v>
      </c>
      <c r="U406" s="2">
        <f t="array" ref="U406">IF($S406=1,IFERROR(INDEX(Summary!$AT:$AT,$AH406),0),0)</f>
        <v>0</v>
      </c>
      <c r="V406" s="2">
        <f t="shared" si="61"/>
        <v>0</v>
      </c>
      <c r="W406" s="2">
        <f t="array" ref="W406">IF($S406=1,IFERROR(INDEX(Summary!$AZ:$AZ,$AH406),0),0)</f>
        <v>0</v>
      </c>
      <c r="X406" s="3">
        <f t="array" ref="X406">IF($S406=1,IFERROR(INDEX(Summary!$BA:$BA,$AH406),0),0)</f>
        <v>0</v>
      </c>
      <c r="Y406" s="2">
        <f t="array" ref="Y406">IF($S406=1,IFERROR(INDEX(Summary!$G:$G,$AH406),0),0)</f>
        <v>0</v>
      </c>
      <c r="Z406" s="2">
        <f t="array" ref="Z406">IF($S406=1,IFERROR(INDEX(Summary!$H:$H,$AH406),0),0)</f>
        <v>0</v>
      </c>
      <c r="AA406" s="2">
        <f t="array" ref="AA406">IF($S406=1,IFERROR(INDEX(Summary!$I:$I,$AH406),0),0)</f>
        <v>0</v>
      </c>
      <c r="AB406" s="2">
        <f t="array" ref="AB406">IF($S406=1,IFERROR(INDEX(Summary!$J:$J,$AH406),0),0)</f>
        <v>0</v>
      </c>
      <c r="AC406" s="2">
        <f t="array" ref="AC406">IF($S406=1,IFERROR(INDEX(Summary!$K:$K,$AH406),0),0)</f>
        <v>0</v>
      </c>
      <c r="AD406" s="2">
        <f t="array" ref="AD406">IF($S406=1,IFERROR(INDEX(Summary!$L:$L,$AH406),0),0)</f>
        <v>0</v>
      </c>
      <c r="AE406" s="2">
        <f t="array" ref="AE406">IF($S406=1,IFERROR(INDEX(Summary!$M:$M,$AH406),0),0)</f>
        <v>0</v>
      </c>
      <c r="AF406" s="2">
        <f t="array" ref="AF406">IF($S406=1,IFERROR(INDEX(Summary!$N:$N,$AH406),0),0)</f>
        <v>0</v>
      </c>
      <c r="AG406">
        <f t="array" ref="AG406">IF($A406="","",IFERROR(INDEX(Summary!$BB:$BB,$AH406),0))</f>
        <v>5</v>
      </c>
      <c r="AH406">
        <f t="shared" si="62"/>
        <v>16</v>
      </c>
    </row>
    <row r="407" spans="1:34" hidden="1">
      <c r="A407" t="str">
        <f t="array" ref="A407">IFERROR(INDEX(Summary!$D:$D,$AH407)&amp;"","")</f>
        <v>FG00883</v>
      </c>
      <c r="B407" t="str">
        <f t="array" ref="B407">IF($A407="","",INDEX(Summary!$E:$E,$AH407))</f>
        <v>Khapli Multigrain atta- 2kg</v>
      </c>
      <c r="C407" t="str">
        <f t="array" ref="C407">IF($A407="","",INDEX(Summary!$B:$B,$AH407))</f>
        <v>MG</v>
      </c>
      <c r="D407" t="str">
        <f t="array" ref="D407">IF($A407="","",INDEX(Summary!$C:$C,$AH407))</f>
        <v>C39</v>
      </c>
      <c r="E407">
        <f t="array" ref="E407">IF($A407="","",INDEX(Summary!$F:$F,$AH407))</f>
        <v>2</v>
      </c>
      <c r="F407" t="str">
        <f t="array" ref="F407">IF($A407="","",INDEX(Summary!$BC:$BC,$AH407)&amp;"")</f>
        <v>P3 – Normal</v>
      </c>
      <c r="G407">
        <f t="shared" si="54"/>
        <v>3</v>
      </c>
      <c r="H407">
        <f t="shared" si="55"/>
        <v>0</v>
      </c>
      <c r="I407" t="str">
        <f t="array" ref="I407">IF($A407="","",IF(IFERROR(INDEX(Summary!$BA:$BA,$AH407),0)&lt;1,"Under 1 day",IF(INDEX(Summary!$BA:$BA,$AH407)&lt;3,"1-3 days",IF(INDEX(Summary!$BA:$BA,$AH407)&lt;7,"3-7 days","7+ days"))))</f>
        <v>7+ days</v>
      </c>
      <c r="J407" t="str">
        <f t="array" ref="J407">IF($A407="","",IF(IFERROR(INDEX(Summary!$AX:$AX,$AH407),0)&lt;0.25,"0-25%",IF(INDEX(Summary!$AX:$AX,$AH407)&lt;0.5,"25-50%",IF(INDEX(Summary!$AX:$AX,$AH407)&lt;0.75,"50-75%","75-100%"))))</f>
        <v>75-100%</v>
      </c>
      <c r="K407" t="str">
        <f t="array" ref="K407">IF($A407="","",INDEX(Summary!$AY:$AY,$AH407)&amp;"")</f>
        <v>WIP</v>
      </c>
      <c r="L407" s="1">
        <f>IF($A407="","",Summary!$P$2+MOD(ROW()-2,30))</f>
        <v>46242</v>
      </c>
      <c r="M407">
        <f t="shared" si="56"/>
        <v>16</v>
      </c>
      <c r="N407">
        <f t="shared" si="57"/>
        <v>8</v>
      </c>
      <c r="O407" t="str">
        <f t="shared" si="58"/>
        <v>Aug-2026</v>
      </c>
      <c r="P407">
        <f t="shared" ca="1" si="59"/>
        <v>1</v>
      </c>
      <c r="Q407" s="2">
        <f t="array" ref="Q407">IF($A407="",0,IFERROR(INDEX(Summary!$P$3:$AS$67,$AH407-2,$M407),0))</f>
        <v>0</v>
      </c>
      <c r="R407" s="2">
        <f t="array" ref="R407">IF($A407="",0,ROUND(IFERROR(INDEX(Summary!$O:$O,$AH407),0)/30,0))</f>
        <v>284</v>
      </c>
      <c r="S407">
        <f t="shared" si="60"/>
        <v>0</v>
      </c>
      <c r="T407" s="2">
        <f t="array" ref="T407">IF($S407=1,IFERROR(INDEX(Summary!$O:$O,$AH407),0),0)</f>
        <v>0</v>
      </c>
      <c r="U407" s="2">
        <f t="array" ref="U407">IF($S407=1,IFERROR(INDEX(Summary!$AT:$AT,$AH407),0),0)</f>
        <v>0</v>
      </c>
      <c r="V407" s="2">
        <f t="shared" si="61"/>
        <v>0</v>
      </c>
      <c r="W407" s="2">
        <f t="array" ref="W407">IF($S407=1,IFERROR(INDEX(Summary!$AZ:$AZ,$AH407),0),0)</f>
        <v>0</v>
      </c>
      <c r="X407" s="3">
        <f t="array" ref="X407">IF($S407=1,IFERROR(INDEX(Summary!$BA:$BA,$AH407),0),0)</f>
        <v>0</v>
      </c>
      <c r="Y407" s="2">
        <f t="array" ref="Y407">IF($S407=1,IFERROR(INDEX(Summary!$G:$G,$AH407),0),0)</f>
        <v>0</v>
      </c>
      <c r="Z407" s="2">
        <f t="array" ref="Z407">IF($S407=1,IFERROR(INDEX(Summary!$H:$H,$AH407),0),0)</f>
        <v>0</v>
      </c>
      <c r="AA407" s="2">
        <f t="array" ref="AA407">IF($S407=1,IFERROR(INDEX(Summary!$I:$I,$AH407),0),0)</f>
        <v>0</v>
      </c>
      <c r="AB407" s="2">
        <f t="array" ref="AB407">IF($S407=1,IFERROR(INDEX(Summary!$J:$J,$AH407),0),0)</f>
        <v>0</v>
      </c>
      <c r="AC407" s="2">
        <f t="array" ref="AC407">IF($S407=1,IFERROR(INDEX(Summary!$K:$K,$AH407),0),0)</f>
        <v>0</v>
      </c>
      <c r="AD407" s="2">
        <f t="array" ref="AD407">IF($S407=1,IFERROR(INDEX(Summary!$L:$L,$AH407),0),0)</f>
        <v>0</v>
      </c>
      <c r="AE407" s="2">
        <f t="array" ref="AE407">IF($S407=1,IFERROR(INDEX(Summary!$M:$M,$AH407),0),0)</f>
        <v>0</v>
      </c>
      <c r="AF407" s="2">
        <f t="array" ref="AF407">IF($S407=1,IFERROR(INDEX(Summary!$N:$N,$AH407),0),0)</f>
        <v>0</v>
      </c>
      <c r="AG407">
        <f t="array" ref="AG407">IF($A407="","",IFERROR(INDEX(Summary!$BB:$BB,$AH407),0))</f>
        <v>5</v>
      </c>
      <c r="AH407">
        <f t="shared" si="62"/>
        <v>16</v>
      </c>
    </row>
    <row r="408" spans="1:34" hidden="1">
      <c r="A408" t="str">
        <f t="array" ref="A408">IFERROR(INDEX(Summary!$D:$D,$AH408)&amp;"","")</f>
        <v>FG00883</v>
      </c>
      <c r="B408" t="str">
        <f t="array" ref="B408">IF($A408="","",INDEX(Summary!$E:$E,$AH408))</f>
        <v>Khapli Multigrain atta- 2kg</v>
      </c>
      <c r="C408" t="str">
        <f t="array" ref="C408">IF($A408="","",INDEX(Summary!$B:$B,$AH408))</f>
        <v>MG</v>
      </c>
      <c r="D408" t="str">
        <f t="array" ref="D408">IF($A408="","",INDEX(Summary!$C:$C,$AH408))</f>
        <v>C39</v>
      </c>
      <c r="E408">
        <f t="array" ref="E408">IF($A408="","",INDEX(Summary!$F:$F,$AH408))</f>
        <v>2</v>
      </c>
      <c r="F408" t="str">
        <f t="array" ref="F408">IF($A408="","",INDEX(Summary!$BC:$BC,$AH408)&amp;"")</f>
        <v>P3 – Normal</v>
      </c>
      <c r="G408">
        <f t="shared" si="54"/>
        <v>3</v>
      </c>
      <c r="H408">
        <f t="shared" si="55"/>
        <v>0</v>
      </c>
      <c r="I408" t="str">
        <f t="array" ref="I408">IF($A408="","",IF(IFERROR(INDEX(Summary!$BA:$BA,$AH408),0)&lt;1,"Under 1 day",IF(INDEX(Summary!$BA:$BA,$AH408)&lt;3,"1-3 days",IF(INDEX(Summary!$BA:$BA,$AH408)&lt;7,"3-7 days","7+ days"))))</f>
        <v>7+ days</v>
      </c>
      <c r="J408" t="str">
        <f t="array" ref="J408">IF($A408="","",IF(IFERROR(INDEX(Summary!$AX:$AX,$AH408),0)&lt;0.25,"0-25%",IF(INDEX(Summary!$AX:$AX,$AH408)&lt;0.5,"25-50%",IF(INDEX(Summary!$AX:$AX,$AH408)&lt;0.75,"50-75%","75-100%"))))</f>
        <v>75-100%</v>
      </c>
      <c r="K408" t="str">
        <f t="array" ref="K408">IF($A408="","",INDEX(Summary!$AY:$AY,$AH408)&amp;"")</f>
        <v>WIP</v>
      </c>
      <c r="L408" s="1">
        <f>IF($A408="","",Summary!$P$2+MOD(ROW()-2,30))</f>
        <v>46243</v>
      </c>
      <c r="M408">
        <f t="shared" si="56"/>
        <v>17</v>
      </c>
      <c r="N408">
        <f t="shared" si="57"/>
        <v>9</v>
      </c>
      <c r="O408" t="str">
        <f t="shared" si="58"/>
        <v>Aug-2026</v>
      </c>
      <c r="P408">
        <f t="shared" ca="1" si="59"/>
        <v>1</v>
      </c>
      <c r="Q408" s="2">
        <f t="array" ref="Q408">IF($A408="",0,IFERROR(INDEX(Summary!$P$3:$AS$67,$AH408-2,$M408),0))</f>
        <v>0</v>
      </c>
      <c r="R408" s="2">
        <f t="array" ref="R408">IF($A408="",0,ROUND(IFERROR(INDEX(Summary!$O:$O,$AH408),0)/30,0))</f>
        <v>284</v>
      </c>
      <c r="S408">
        <f t="shared" si="60"/>
        <v>0</v>
      </c>
      <c r="T408" s="2">
        <f t="array" ref="T408">IF($S408=1,IFERROR(INDEX(Summary!$O:$O,$AH408),0),0)</f>
        <v>0</v>
      </c>
      <c r="U408" s="2">
        <f t="array" ref="U408">IF($S408=1,IFERROR(INDEX(Summary!$AT:$AT,$AH408),0),0)</f>
        <v>0</v>
      </c>
      <c r="V408" s="2">
        <f t="shared" si="61"/>
        <v>0</v>
      </c>
      <c r="W408" s="2">
        <f t="array" ref="W408">IF($S408=1,IFERROR(INDEX(Summary!$AZ:$AZ,$AH408),0),0)</f>
        <v>0</v>
      </c>
      <c r="X408" s="3">
        <f t="array" ref="X408">IF($S408=1,IFERROR(INDEX(Summary!$BA:$BA,$AH408),0),0)</f>
        <v>0</v>
      </c>
      <c r="Y408" s="2">
        <f t="array" ref="Y408">IF($S408=1,IFERROR(INDEX(Summary!$G:$G,$AH408),0),0)</f>
        <v>0</v>
      </c>
      <c r="Z408" s="2">
        <f t="array" ref="Z408">IF($S408=1,IFERROR(INDEX(Summary!$H:$H,$AH408),0),0)</f>
        <v>0</v>
      </c>
      <c r="AA408" s="2">
        <f t="array" ref="AA408">IF($S408=1,IFERROR(INDEX(Summary!$I:$I,$AH408),0),0)</f>
        <v>0</v>
      </c>
      <c r="AB408" s="2">
        <f t="array" ref="AB408">IF($S408=1,IFERROR(INDEX(Summary!$J:$J,$AH408),0),0)</f>
        <v>0</v>
      </c>
      <c r="AC408" s="2">
        <f t="array" ref="AC408">IF($S408=1,IFERROR(INDEX(Summary!$K:$K,$AH408),0),0)</f>
        <v>0</v>
      </c>
      <c r="AD408" s="2">
        <f t="array" ref="AD408">IF($S408=1,IFERROR(INDEX(Summary!$L:$L,$AH408),0),0)</f>
        <v>0</v>
      </c>
      <c r="AE408" s="2">
        <f t="array" ref="AE408">IF($S408=1,IFERROR(INDEX(Summary!$M:$M,$AH408),0),0)</f>
        <v>0</v>
      </c>
      <c r="AF408" s="2">
        <f t="array" ref="AF408">IF($S408=1,IFERROR(INDEX(Summary!$N:$N,$AH408),0),0)</f>
        <v>0</v>
      </c>
      <c r="AG408">
        <f t="array" ref="AG408">IF($A408="","",IFERROR(INDEX(Summary!$BB:$BB,$AH408),0))</f>
        <v>5</v>
      </c>
      <c r="AH408">
        <f t="shared" si="62"/>
        <v>16</v>
      </c>
    </row>
    <row r="409" spans="1:34" hidden="1">
      <c r="A409" t="str">
        <f t="array" ref="A409">IFERROR(INDEX(Summary!$D:$D,$AH409)&amp;"","")</f>
        <v>FG00883</v>
      </c>
      <c r="B409" t="str">
        <f t="array" ref="B409">IF($A409="","",INDEX(Summary!$E:$E,$AH409))</f>
        <v>Khapli Multigrain atta- 2kg</v>
      </c>
      <c r="C409" t="str">
        <f t="array" ref="C409">IF($A409="","",INDEX(Summary!$B:$B,$AH409))</f>
        <v>MG</v>
      </c>
      <c r="D409" t="str">
        <f t="array" ref="D409">IF($A409="","",INDEX(Summary!$C:$C,$AH409))</f>
        <v>C39</v>
      </c>
      <c r="E409">
        <f t="array" ref="E409">IF($A409="","",INDEX(Summary!$F:$F,$AH409))</f>
        <v>2</v>
      </c>
      <c r="F409" t="str">
        <f t="array" ref="F409">IF($A409="","",INDEX(Summary!$BC:$BC,$AH409)&amp;"")</f>
        <v>P3 – Normal</v>
      </c>
      <c r="G409">
        <f t="shared" si="54"/>
        <v>3</v>
      </c>
      <c r="H409">
        <f t="shared" si="55"/>
        <v>0</v>
      </c>
      <c r="I409" t="str">
        <f t="array" ref="I409">IF($A409="","",IF(IFERROR(INDEX(Summary!$BA:$BA,$AH409),0)&lt;1,"Under 1 day",IF(INDEX(Summary!$BA:$BA,$AH409)&lt;3,"1-3 days",IF(INDEX(Summary!$BA:$BA,$AH409)&lt;7,"3-7 days","7+ days"))))</f>
        <v>7+ days</v>
      </c>
      <c r="J409" t="str">
        <f t="array" ref="J409">IF($A409="","",IF(IFERROR(INDEX(Summary!$AX:$AX,$AH409),0)&lt;0.25,"0-25%",IF(INDEX(Summary!$AX:$AX,$AH409)&lt;0.5,"25-50%",IF(INDEX(Summary!$AX:$AX,$AH409)&lt;0.75,"50-75%","75-100%"))))</f>
        <v>75-100%</v>
      </c>
      <c r="K409" t="str">
        <f t="array" ref="K409">IF($A409="","",INDEX(Summary!$AY:$AY,$AH409)&amp;"")</f>
        <v>WIP</v>
      </c>
      <c r="L409" s="1">
        <f>IF($A409="","",Summary!$P$2+MOD(ROW()-2,30))</f>
        <v>46244</v>
      </c>
      <c r="M409">
        <f t="shared" si="56"/>
        <v>18</v>
      </c>
      <c r="N409">
        <f t="shared" si="57"/>
        <v>10</v>
      </c>
      <c r="O409" t="str">
        <f t="shared" si="58"/>
        <v>Aug-2026</v>
      </c>
      <c r="P409">
        <f t="shared" ca="1" si="59"/>
        <v>1</v>
      </c>
      <c r="Q409" s="2">
        <f t="array" ref="Q409">IF($A409="",0,IFERROR(INDEX(Summary!$P$3:$AS$67,$AH409-2,$M409),0))</f>
        <v>0</v>
      </c>
      <c r="R409" s="2">
        <f t="array" ref="R409">IF($A409="",0,ROUND(IFERROR(INDEX(Summary!$O:$O,$AH409),0)/30,0))</f>
        <v>284</v>
      </c>
      <c r="S409">
        <f t="shared" si="60"/>
        <v>0</v>
      </c>
      <c r="T409" s="2">
        <f t="array" ref="T409">IF($S409=1,IFERROR(INDEX(Summary!$O:$O,$AH409),0),0)</f>
        <v>0</v>
      </c>
      <c r="U409" s="2">
        <f t="array" ref="U409">IF($S409=1,IFERROR(INDEX(Summary!$AT:$AT,$AH409),0),0)</f>
        <v>0</v>
      </c>
      <c r="V409" s="2">
        <f t="shared" si="61"/>
        <v>0</v>
      </c>
      <c r="W409" s="2">
        <f t="array" ref="W409">IF($S409=1,IFERROR(INDEX(Summary!$AZ:$AZ,$AH409),0),0)</f>
        <v>0</v>
      </c>
      <c r="X409" s="3">
        <f t="array" ref="X409">IF($S409=1,IFERROR(INDEX(Summary!$BA:$BA,$AH409),0),0)</f>
        <v>0</v>
      </c>
      <c r="Y409" s="2">
        <f t="array" ref="Y409">IF($S409=1,IFERROR(INDEX(Summary!$G:$G,$AH409),0),0)</f>
        <v>0</v>
      </c>
      <c r="Z409" s="2">
        <f t="array" ref="Z409">IF($S409=1,IFERROR(INDEX(Summary!$H:$H,$AH409),0),0)</f>
        <v>0</v>
      </c>
      <c r="AA409" s="2">
        <f t="array" ref="AA409">IF($S409=1,IFERROR(INDEX(Summary!$I:$I,$AH409),0),0)</f>
        <v>0</v>
      </c>
      <c r="AB409" s="2">
        <f t="array" ref="AB409">IF($S409=1,IFERROR(INDEX(Summary!$J:$J,$AH409),0),0)</f>
        <v>0</v>
      </c>
      <c r="AC409" s="2">
        <f t="array" ref="AC409">IF($S409=1,IFERROR(INDEX(Summary!$K:$K,$AH409),0),0)</f>
        <v>0</v>
      </c>
      <c r="AD409" s="2">
        <f t="array" ref="AD409">IF($S409=1,IFERROR(INDEX(Summary!$L:$L,$AH409),0),0)</f>
        <v>0</v>
      </c>
      <c r="AE409" s="2">
        <f t="array" ref="AE409">IF($S409=1,IFERROR(INDEX(Summary!$M:$M,$AH409),0),0)</f>
        <v>0</v>
      </c>
      <c r="AF409" s="2">
        <f t="array" ref="AF409">IF($S409=1,IFERROR(INDEX(Summary!$N:$N,$AH409),0),0)</f>
        <v>0</v>
      </c>
      <c r="AG409">
        <f t="array" ref="AG409">IF($A409="","",IFERROR(INDEX(Summary!$BB:$BB,$AH409),0))</f>
        <v>5</v>
      </c>
      <c r="AH409">
        <f t="shared" si="62"/>
        <v>16</v>
      </c>
    </row>
    <row r="410" spans="1:34" hidden="1">
      <c r="A410" t="str">
        <f t="array" ref="A410">IFERROR(INDEX(Summary!$D:$D,$AH410)&amp;"","")</f>
        <v>FG00883</v>
      </c>
      <c r="B410" t="str">
        <f t="array" ref="B410">IF($A410="","",INDEX(Summary!$E:$E,$AH410))</f>
        <v>Khapli Multigrain atta- 2kg</v>
      </c>
      <c r="C410" t="str">
        <f t="array" ref="C410">IF($A410="","",INDEX(Summary!$B:$B,$AH410))</f>
        <v>MG</v>
      </c>
      <c r="D410" t="str">
        <f t="array" ref="D410">IF($A410="","",INDEX(Summary!$C:$C,$AH410))</f>
        <v>C39</v>
      </c>
      <c r="E410">
        <f t="array" ref="E410">IF($A410="","",INDEX(Summary!$F:$F,$AH410))</f>
        <v>2</v>
      </c>
      <c r="F410" t="str">
        <f t="array" ref="F410">IF($A410="","",INDEX(Summary!$BC:$BC,$AH410)&amp;"")</f>
        <v>P3 – Normal</v>
      </c>
      <c r="G410">
        <f t="shared" si="54"/>
        <v>3</v>
      </c>
      <c r="H410">
        <f t="shared" si="55"/>
        <v>0</v>
      </c>
      <c r="I410" t="str">
        <f t="array" ref="I410">IF($A410="","",IF(IFERROR(INDEX(Summary!$BA:$BA,$AH410),0)&lt;1,"Under 1 day",IF(INDEX(Summary!$BA:$BA,$AH410)&lt;3,"1-3 days",IF(INDEX(Summary!$BA:$BA,$AH410)&lt;7,"3-7 days","7+ days"))))</f>
        <v>7+ days</v>
      </c>
      <c r="J410" t="str">
        <f t="array" ref="J410">IF($A410="","",IF(IFERROR(INDEX(Summary!$AX:$AX,$AH410),0)&lt;0.25,"0-25%",IF(INDEX(Summary!$AX:$AX,$AH410)&lt;0.5,"25-50%",IF(INDEX(Summary!$AX:$AX,$AH410)&lt;0.75,"50-75%","75-100%"))))</f>
        <v>75-100%</v>
      </c>
      <c r="K410" t="str">
        <f t="array" ref="K410">IF($A410="","",INDEX(Summary!$AY:$AY,$AH410)&amp;"")</f>
        <v>WIP</v>
      </c>
      <c r="L410" s="1">
        <f>IF($A410="","",Summary!$P$2+MOD(ROW()-2,30))</f>
        <v>46245</v>
      </c>
      <c r="M410">
        <f t="shared" si="56"/>
        <v>19</v>
      </c>
      <c r="N410">
        <f t="shared" si="57"/>
        <v>11</v>
      </c>
      <c r="O410" t="str">
        <f t="shared" si="58"/>
        <v>Aug-2026</v>
      </c>
      <c r="P410">
        <f t="shared" ca="1" si="59"/>
        <v>1</v>
      </c>
      <c r="Q410" s="2">
        <f t="array" ref="Q410">IF($A410="",0,IFERROR(INDEX(Summary!$P$3:$AS$67,$AH410-2,$M410),0))</f>
        <v>1425</v>
      </c>
      <c r="R410" s="2">
        <f t="array" ref="R410">IF($A410="",0,ROUND(IFERROR(INDEX(Summary!$O:$O,$AH410),0)/30,0))</f>
        <v>284</v>
      </c>
      <c r="S410">
        <f t="shared" si="60"/>
        <v>0</v>
      </c>
      <c r="T410" s="2">
        <f t="array" ref="T410">IF($S410=1,IFERROR(INDEX(Summary!$O:$O,$AH410),0),0)</f>
        <v>0</v>
      </c>
      <c r="U410" s="2">
        <f t="array" ref="U410">IF($S410=1,IFERROR(INDEX(Summary!$AT:$AT,$AH410),0),0)</f>
        <v>0</v>
      </c>
      <c r="V410" s="2">
        <f t="shared" si="61"/>
        <v>0</v>
      </c>
      <c r="W410" s="2">
        <f t="array" ref="W410">IF($S410=1,IFERROR(INDEX(Summary!$AZ:$AZ,$AH410),0),0)</f>
        <v>0</v>
      </c>
      <c r="X410" s="3">
        <f t="array" ref="X410">IF($S410=1,IFERROR(INDEX(Summary!$BA:$BA,$AH410),0),0)</f>
        <v>0</v>
      </c>
      <c r="Y410" s="2">
        <f t="array" ref="Y410">IF($S410=1,IFERROR(INDEX(Summary!$G:$G,$AH410),0),0)</f>
        <v>0</v>
      </c>
      <c r="Z410" s="2">
        <f t="array" ref="Z410">IF($S410=1,IFERROR(INDEX(Summary!$H:$H,$AH410),0),0)</f>
        <v>0</v>
      </c>
      <c r="AA410" s="2">
        <f t="array" ref="AA410">IF($S410=1,IFERROR(INDEX(Summary!$I:$I,$AH410),0),0)</f>
        <v>0</v>
      </c>
      <c r="AB410" s="2">
        <f t="array" ref="AB410">IF($S410=1,IFERROR(INDEX(Summary!$J:$J,$AH410),0),0)</f>
        <v>0</v>
      </c>
      <c r="AC410" s="2">
        <f t="array" ref="AC410">IF($S410=1,IFERROR(INDEX(Summary!$K:$K,$AH410),0),0)</f>
        <v>0</v>
      </c>
      <c r="AD410" s="2">
        <f t="array" ref="AD410">IF($S410=1,IFERROR(INDEX(Summary!$L:$L,$AH410),0),0)</f>
        <v>0</v>
      </c>
      <c r="AE410" s="2">
        <f t="array" ref="AE410">IF($S410=1,IFERROR(INDEX(Summary!$M:$M,$AH410),0),0)</f>
        <v>0</v>
      </c>
      <c r="AF410" s="2">
        <f t="array" ref="AF410">IF($S410=1,IFERROR(INDEX(Summary!$N:$N,$AH410),0),0)</f>
        <v>0</v>
      </c>
      <c r="AG410">
        <f t="array" ref="AG410">IF($A410="","",IFERROR(INDEX(Summary!$BB:$BB,$AH410),0))</f>
        <v>5</v>
      </c>
      <c r="AH410">
        <f t="shared" si="62"/>
        <v>16</v>
      </c>
    </row>
    <row r="411" spans="1:34" hidden="1">
      <c r="A411" t="str">
        <f t="array" ref="A411">IFERROR(INDEX(Summary!$D:$D,$AH411)&amp;"","")</f>
        <v>FG00883</v>
      </c>
      <c r="B411" t="str">
        <f t="array" ref="B411">IF($A411="","",INDEX(Summary!$E:$E,$AH411))</f>
        <v>Khapli Multigrain atta- 2kg</v>
      </c>
      <c r="C411" t="str">
        <f t="array" ref="C411">IF($A411="","",INDEX(Summary!$B:$B,$AH411))</f>
        <v>MG</v>
      </c>
      <c r="D411" t="str">
        <f t="array" ref="D411">IF($A411="","",INDEX(Summary!$C:$C,$AH411))</f>
        <v>C39</v>
      </c>
      <c r="E411">
        <f t="array" ref="E411">IF($A411="","",INDEX(Summary!$F:$F,$AH411))</f>
        <v>2</v>
      </c>
      <c r="F411" t="str">
        <f t="array" ref="F411">IF($A411="","",INDEX(Summary!$BC:$BC,$AH411)&amp;"")</f>
        <v>P3 – Normal</v>
      </c>
      <c r="G411">
        <f t="shared" si="54"/>
        <v>3</v>
      </c>
      <c r="H411">
        <f t="shared" si="55"/>
        <v>0</v>
      </c>
      <c r="I411" t="str">
        <f t="array" ref="I411">IF($A411="","",IF(IFERROR(INDEX(Summary!$BA:$BA,$AH411),0)&lt;1,"Under 1 day",IF(INDEX(Summary!$BA:$BA,$AH411)&lt;3,"1-3 days",IF(INDEX(Summary!$BA:$BA,$AH411)&lt;7,"3-7 days","7+ days"))))</f>
        <v>7+ days</v>
      </c>
      <c r="J411" t="str">
        <f t="array" ref="J411">IF($A411="","",IF(IFERROR(INDEX(Summary!$AX:$AX,$AH411),0)&lt;0.25,"0-25%",IF(INDEX(Summary!$AX:$AX,$AH411)&lt;0.5,"25-50%",IF(INDEX(Summary!$AX:$AX,$AH411)&lt;0.75,"50-75%","75-100%"))))</f>
        <v>75-100%</v>
      </c>
      <c r="K411" t="str">
        <f t="array" ref="K411">IF($A411="","",INDEX(Summary!$AY:$AY,$AH411)&amp;"")</f>
        <v>WIP</v>
      </c>
      <c r="L411" s="1">
        <f>IF($A411="","",Summary!$P$2+MOD(ROW()-2,30))</f>
        <v>46246</v>
      </c>
      <c r="M411">
        <f t="shared" si="56"/>
        <v>20</v>
      </c>
      <c r="N411">
        <f t="shared" si="57"/>
        <v>12</v>
      </c>
      <c r="O411" t="str">
        <f t="shared" si="58"/>
        <v>Aug-2026</v>
      </c>
      <c r="P411">
        <f t="shared" ca="1" si="59"/>
        <v>1</v>
      </c>
      <c r="Q411" s="2">
        <f t="array" ref="Q411">IF($A411="",0,IFERROR(INDEX(Summary!$P$3:$AS$67,$AH411-2,$M411),0))</f>
        <v>840</v>
      </c>
      <c r="R411" s="2">
        <f t="array" ref="R411">IF($A411="",0,ROUND(IFERROR(INDEX(Summary!$O:$O,$AH411),0)/30,0))</f>
        <v>284</v>
      </c>
      <c r="S411">
        <f t="shared" si="60"/>
        <v>0</v>
      </c>
      <c r="T411" s="2">
        <f t="array" ref="T411">IF($S411=1,IFERROR(INDEX(Summary!$O:$O,$AH411),0),0)</f>
        <v>0</v>
      </c>
      <c r="U411" s="2">
        <f t="array" ref="U411">IF($S411=1,IFERROR(INDEX(Summary!$AT:$AT,$AH411),0),0)</f>
        <v>0</v>
      </c>
      <c r="V411" s="2">
        <f t="shared" si="61"/>
        <v>0</v>
      </c>
      <c r="W411" s="2">
        <f t="array" ref="W411">IF($S411=1,IFERROR(INDEX(Summary!$AZ:$AZ,$AH411),0),0)</f>
        <v>0</v>
      </c>
      <c r="X411" s="3">
        <f t="array" ref="X411">IF($S411=1,IFERROR(INDEX(Summary!$BA:$BA,$AH411),0),0)</f>
        <v>0</v>
      </c>
      <c r="Y411" s="2">
        <f t="array" ref="Y411">IF($S411=1,IFERROR(INDEX(Summary!$G:$G,$AH411),0),0)</f>
        <v>0</v>
      </c>
      <c r="Z411" s="2">
        <f t="array" ref="Z411">IF($S411=1,IFERROR(INDEX(Summary!$H:$H,$AH411),0),0)</f>
        <v>0</v>
      </c>
      <c r="AA411" s="2">
        <f t="array" ref="AA411">IF($S411=1,IFERROR(INDEX(Summary!$I:$I,$AH411),0),0)</f>
        <v>0</v>
      </c>
      <c r="AB411" s="2">
        <f t="array" ref="AB411">IF($S411=1,IFERROR(INDEX(Summary!$J:$J,$AH411),0),0)</f>
        <v>0</v>
      </c>
      <c r="AC411" s="2">
        <f t="array" ref="AC411">IF($S411=1,IFERROR(INDEX(Summary!$K:$K,$AH411),0),0)</f>
        <v>0</v>
      </c>
      <c r="AD411" s="2">
        <f t="array" ref="AD411">IF($S411=1,IFERROR(INDEX(Summary!$L:$L,$AH411),0),0)</f>
        <v>0</v>
      </c>
      <c r="AE411" s="2">
        <f t="array" ref="AE411">IF($S411=1,IFERROR(INDEX(Summary!$M:$M,$AH411),0),0)</f>
        <v>0</v>
      </c>
      <c r="AF411" s="2">
        <f t="array" ref="AF411">IF($S411=1,IFERROR(INDEX(Summary!$N:$N,$AH411),0),0)</f>
        <v>0</v>
      </c>
      <c r="AG411">
        <f t="array" ref="AG411">IF($A411="","",IFERROR(INDEX(Summary!$BB:$BB,$AH411),0))</f>
        <v>5</v>
      </c>
      <c r="AH411">
        <f t="shared" si="62"/>
        <v>16</v>
      </c>
    </row>
    <row r="412" spans="1:34" hidden="1">
      <c r="A412" t="str">
        <f t="array" ref="A412">IFERROR(INDEX(Summary!$D:$D,$AH412)&amp;"","")</f>
        <v>FG00883</v>
      </c>
      <c r="B412" t="str">
        <f t="array" ref="B412">IF($A412="","",INDEX(Summary!$E:$E,$AH412))</f>
        <v>Khapli Multigrain atta- 2kg</v>
      </c>
      <c r="C412" t="str">
        <f t="array" ref="C412">IF($A412="","",INDEX(Summary!$B:$B,$AH412))</f>
        <v>MG</v>
      </c>
      <c r="D412" t="str">
        <f t="array" ref="D412">IF($A412="","",INDEX(Summary!$C:$C,$AH412))</f>
        <v>C39</v>
      </c>
      <c r="E412">
        <f t="array" ref="E412">IF($A412="","",INDEX(Summary!$F:$F,$AH412))</f>
        <v>2</v>
      </c>
      <c r="F412" t="str">
        <f t="array" ref="F412">IF($A412="","",INDEX(Summary!$BC:$BC,$AH412)&amp;"")</f>
        <v>P3 – Normal</v>
      </c>
      <c r="G412">
        <f t="shared" si="54"/>
        <v>3</v>
      </c>
      <c r="H412">
        <f t="shared" si="55"/>
        <v>0</v>
      </c>
      <c r="I412" t="str">
        <f t="array" ref="I412">IF($A412="","",IF(IFERROR(INDEX(Summary!$BA:$BA,$AH412),0)&lt;1,"Under 1 day",IF(INDEX(Summary!$BA:$BA,$AH412)&lt;3,"1-3 days",IF(INDEX(Summary!$BA:$BA,$AH412)&lt;7,"3-7 days","7+ days"))))</f>
        <v>7+ days</v>
      </c>
      <c r="J412" t="str">
        <f t="array" ref="J412">IF($A412="","",IF(IFERROR(INDEX(Summary!$AX:$AX,$AH412),0)&lt;0.25,"0-25%",IF(INDEX(Summary!$AX:$AX,$AH412)&lt;0.5,"25-50%",IF(INDEX(Summary!$AX:$AX,$AH412)&lt;0.75,"50-75%","75-100%"))))</f>
        <v>75-100%</v>
      </c>
      <c r="K412" t="str">
        <f t="array" ref="K412">IF($A412="","",INDEX(Summary!$AY:$AY,$AH412)&amp;"")</f>
        <v>WIP</v>
      </c>
      <c r="L412" s="1">
        <f>IF($A412="","",Summary!$P$2+MOD(ROW()-2,30))</f>
        <v>46247</v>
      </c>
      <c r="M412">
        <f t="shared" si="56"/>
        <v>21</v>
      </c>
      <c r="N412">
        <f t="shared" si="57"/>
        <v>13</v>
      </c>
      <c r="O412" t="str">
        <f t="shared" si="58"/>
        <v>Aug-2026</v>
      </c>
      <c r="P412">
        <f t="shared" ca="1" si="59"/>
        <v>1</v>
      </c>
      <c r="Q412" s="2">
        <f t="array" ref="Q412">IF($A412="",0,IFERROR(INDEX(Summary!$P$3:$AS$67,$AH412-2,$M412),0))</f>
        <v>0</v>
      </c>
      <c r="R412" s="2">
        <f t="array" ref="R412">IF($A412="",0,ROUND(IFERROR(INDEX(Summary!$O:$O,$AH412),0)/30,0))</f>
        <v>284</v>
      </c>
      <c r="S412">
        <f t="shared" si="60"/>
        <v>0</v>
      </c>
      <c r="T412" s="2">
        <f t="array" ref="T412">IF($S412=1,IFERROR(INDEX(Summary!$O:$O,$AH412),0),0)</f>
        <v>0</v>
      </c>
      <c r="U412" s="2">
        <f t="array" ref="U412">IF($S412=1,IFERROR(INDEX(Summary!$AT:$AT,$AH412),0),0)</f>
        <v>0</v>
      </c>
      <c r="V412" s="2">
        <f t="shared" si="61"/>
        <v>0</v>
      </c>
      <c r="W412" s="2">
        <f t="array" ref="W412">IF($S412=1,IFERROR(INDEX(Summary!$AZ:$AZ,$AH412),0),0)</f>
        <v>0</v>
      </c>
      <c r="X412" s="3">
        <f t="array" ref="X412">IF($S412=1,IFERROR(INDEX(Summary!$BA:$BA,$AH412),0),0)</f>
        <v>0</v>
      </c>
      <c r="Y412" s="2">
        <f t="array" ref="Y412">IF($S412=1,IFERROR(INDEX(Summary!$G:$G,$AH412),0),0)</f>
        <v>0</v>
      </c>
      <c r="Z412" s="2">
        <f t="array" ref="Z412">IF($S412=1,IFERROR(INDEX(Summary!$H:$H,$AH412),0),0)</f>
        <v>0</v>
      </c>
      <c r="AA412" s="2">
        <f t="array" ref="AA412">IF($S412=1,IFERROR(INDEX(Summary!$I:$I,$AH412),0),0)</f>
        <v>0</v>
      </c>
      <c r="AB412" s="2">
        <f t="array" ref="AB412">IF($S412=1,IFERROR(INDEX(Summary!$J:$J,$AH412),0),0)</f>
        <v>0</v>
      </c>
      <c r="AC412" s="2">
        <f t="array" ref="AC412">IF($S412=1,IFERROR(INDEX(Summary!$K:$K,$AH412),0),0)</f>
        <v>0</v>
      </c>
      <c r="AD412" s="2">
        <f t="array" ref="AD412">IF($S412=1,IFERROR(INDEX(Summary!$L:$L,$AH412),0),0)</f>
        <v>0</v>
      </c>
      <c r="AE412" s="2">
        <f t="array" ref="AE412">IF($S412=1,IFERROR(INDEX(Summary!$M:$M,$AH412),0),0)</f>
        <v>0</v>
      </c>
      <c r="AF412" s="2">
        <f t="array" ref="AF412">IF($S412=1,IFERROR(INDEX(Summary!$N:$N,$AH412),0),0)</f>
        <v>0</v>
      </c>
      <c r="AG412">
        <f t="array" ref="AG412">IF($A412="","",IFERROR(INDEX(Summary!$BB:$BB,$AH412),0))</f>
        <v>5</v>
      </c>
      <c r="AH412">
        <f t="shared" si="62"/>
        <v>16</v>
      </c>
    </row>
    <row r="413" spans="1:34" hidden="1">
      <c r="A413" t="str">
        <f t="array" ref="A413">IFERROR(INDEX(Summary!$D:$D,$AH413)&amp;"","")</f>
        <v>FG00883</v>
      </c>
      <c r="B413" t="str">
        <f t="array" ref="B413">IF($A413="","",INDEX(Summary!$E:$E,$AH413))</f>
        <v>Khapli Multigrain atta- 2kg</v>
      </c>
      <c r="C413" t="str">
        <f t="array" ref="C413">IF($A413="","",INDEX(Summary!$B:$B,$AH413))</f>
        <v>MG</v>
      </c>
      <c r="D413" t="str">
        <f t="array" ref="D413">IF($A413="","",INDEX(Summary!$C:$C,$AH413))</f>
        <v>C39</v>
      </c>
      <c r="E413">
        <f t="array" ref="E413">IF($A413="","",INDEX(Summary!$F:$F,$AH413))</f>
        <v>2</v>
      </c>
      <c r="F413" t="str">
        <f t="array" ref="F413">IF($A413="","",INDEX(Summary!$BC:$BC,$AH413)&amp;"")</f>
        <v>P3 – Normal</v>
      </c>
      <c r="G413">
        <f t="shared" si="54"/>
        <v>3</v>
      </c>
      <c r="H413">
        <f t="shared" si="55"/>
        <v>0</v>
      </c>
      <c r="I413" t="str">
        <f t="array" ref="I413">IF($A413="","",IF(IFERROR(INDEX(Summary!$BA:$BA,$AH413),0)&lt;1,"Under 1 day",IF(INDEX(Summary!$BA:$BA,$AH413)&lt;3,"1-3 days",IF(INDEX(Summary!$BA:$BA,$AH413)&lt;7,"3-7 days","7+ days"))))</f>
        <v>7+ days</v>
      </c>
      <c r="J413" t="str">
        <f t="array" ref="J413">IF($A413="","",IF(IFERROR(INDEX(Summary!$AX:$AX,$AH413),0)&lt;0.25,"0-25%",IF(INDEX(Summary!$AX:$AX,$AH413)&lt;0.5,"25-50%",IF(INDEX(Summary!$AX:$AX,$AH413)&lt;0.75,"50-75%","75-100%"))))</f>
        <v>75-100%</v>
      </c>
      <c r="K413" t="str">
        <f t="array" ref="K413">IF($A413="","",INDEX(Summary!$AY:$AY,$AH413)&amp;"")</f>
        <v>WIP</v>
      </c>
      <c r="L413" s="1">
        <f>IF($A413="","",Summary!$P$2+MOD(ROW()-2,30))</f>
        <v>46248</v>
      </c>
      <c r="M413">
        <f t="shared" si="56"/>
        <v>22</v>
      </c>
      <c r="N413">
        <f t="shared" si="57"/>
        <v>14</v>
      </c>
      <c r="O413" t="str">
        <f t="shared" si="58"/>
        <v>Aug-2026</v>
      </c>
      <c r="P413">
        <f t="shared" ca="1" si="59"/>
        <v>1</v>
      </c>
      <c r="Q413" s="2">
        <f t="array" ref="Q413">IF($A413="",0,IFERROR(INDEX(Summary!$P$3:$AS$67,$AH413-2,$M413),0))</f>
        <v>0</v>
      </c>
      <c r="R413" s="2">
        <f t="array" ref="R413">IF($A413="",0,ROUND(IFERROR(INDEX(Summary!$O:$O,$AH413),0)/30,0))</f>
        <v>284</v>
      </c>
      <c r="S413">
        <f t="shared" si="60"/>
        <v>0</v>
      </c>
      <c r="T413" s="2">
        <f t="array" ref="T413">IF($S413=1,IFERROR(INDEX(Summary!$O:$O,$AH413),0),0)</f>
        <v>0</v>
      </c>
      <c r="U413" s="2">
        <f t="array" ref="U413">IF($S413=1,IFERROR(INDEX(Summary!$AT:$AT,$AH413),0),0)</f>
        <v>0</v>
      </c>
      <c r="V413" s="2">
        <f t="shared" si="61"/>
        <v>0</v>
      </c>
      <c r="W413" s="2">
        <f t="array" ref="W413">IF($S413=1,IFERROR(INDEX(Summary!$AZ:$AZ,$AH413),0),0)</f>
        <v>0</v>
      </c>
      <c r="X413" s="3">
        <f t="array" ref="X413">IF($S413=1,IFERROR(INDEX(Summary!$BA:$BA,$AH413),0),0)</f>
        <v>0</v>
      </c>
      <c r="Y413" s="2">
        <f t="array" ref="Y413">IF($S413=1,IFERROR(INDEX(Summary!$G:$G,$AH413),0),0)</f>
        <v>0</v>
      </c>
      <c r="Z413" s="2">
        <f t="array" ref="Z413">IF($S413=1,IFERROR(INDEX(Summary!$H:$H,$AH413),0),0)</f>
        <v>0</v>
      </c>
      <c r="AA413" s="2">
        <f t="array" ref="AA413">IF($S413=1,IFERROR(INDEX(Summary!$I:$I,$AH413),0),0)</f>
        <v>0</v>
      </c>
      <c r="AB413" s="2">
        <f t="array" ref="AB413">IF($S413=1,IFERROR(INDEX(Summary!$J:$J,$AH413),0),0)</f>
        <v>0</v>
      </c>
      <c r="AC413" s="2">
        <f t="array" ref="AC413">IF($S413=1,IFERROR(INDEX(Summary!$K:$K,$AH413),0),0)</f>
        <v>0</v>
      </c>
      <c r="AD413" s="2">
        <f t="array" ref="AD413">IF($S413=1,IFERROR(INDEX(Summary!$L:$L,$AH413),0),0)</f>
        <v>0</v>
      </c>
      <c r="AE413" s="2">
        <f t="array" ref="AE413">IF($S413=1,IFERROR(INDEX(Summary!$M:$M,$AH413),0),0)</f>
        <v>0</v>
      </c>
      <c r="AF413" s="2">
        <f t="array" ref="AF413">IF($S413=1,IFERROR(INDEX(Summary!$N:$N,$AH413),0),0)</f>
        <v>0</v>
      </c>
      <c r="AG413">
        <f t="array" ref="AG413">IF($A413="","",IFERROR(INDEX(Summary!$BB:$BB,$AH413),0))</f>
        <v>5</v>
      </c>
      <c r="AH413">
        <f t="shared" si="62"/>
        <v>16</v>
      </c>
    </row>
    <row r="414" spans="1:34" hidden="1">
      <c r="A414" t="str">
        <f t="array" ref="A414">IFERROR(INDEX(Summary!$D:$D,$AH414)&amp;"","")</f>
        <v>FG00883</v>
      </c>
      <c r="B414" t="str">
        <f t="array" ref="B414">IF($A414="","",INDEX(Summary!$E:$E,$AH414))</f>
        <v>Khapli Multigrain atta- 2kg</v>
      </c>
      <c r="C414" t="str">
        <f t="array" ref="C414">IF($A414="","",INDEX(Summary!$B:$B,$AH414))</f>
        <v>MG</v>
      </c>
      <c r="D414" t="str">
        <f t="array" ref="D414">IF($A414="","",INDEX(Summary!$C:$C,$AH414))</f>
        <v>C39</v>
      </c>
      <c r="E414">
        <f t="array" ref="E414">IF($A414="","",INDEX(Summary!$F:$F,$AH414))</f>
        <v>2</v>
      </c>
      <c r="F414" t="str">
        <f t="array" ref="F414">IF($A414="","",INDEX(Summary!$BC:$BC,$AH414)&amp;"")</f>
        <v>P3 – Normal</v>
      </c>
      <c r="G414">
        <f t="shared" si="54"/>
        <v>3</v>
      </c>
      <c r="H414">
        <f t="shared" si="55"/>
        <v>0</v>
      </c>
      <c r="I414" t="str">
        <f t="array" ref="I414">IF($A414="","",IF(IFERROR(INDEX(Summary!$BA:$BA,$AH414),0)&lt;1,"Under 1 day",IF(INDEX(Summary!$BA:$BA,$AH414)&lt;3,"1-3 days",IF(INDEX(Summary!$BA:$BA,$AH414)&lt;7,"3-7 days","7+ days"))))</f>
        <v>7+ days</v>
      </c>
      <c r="J414" t="str">
        <f t="array" ref="J414">IF($A414="","",IF(IFERROR(INDEX(Summary!$AX:$AX,$AH414),0)&lt;0.25,"0-25%",IF(INDEX(Summary!$AX:$AX,$AH414)&lt;0.5,"25-50%",IF(INDEX(Summary!$AX:$AX,$AH414)&lt;0.75,"50-75%","75-100%"))))</f>
        <v>75-100%</v>
      </c>
      <c r="K414" t="str">
        <f t="array" ref="K414">IF($A414="","",INDEX(Summary!$AY:$AY,$AH414)&amp;"")</f>
        <v>WIP</v>
      </c>
      <c r="L414" s="1">
        <f>IF($A414="","",Summary!$P$2+MOD(ROW()-2,30))</f>
        <v>46249</v>
      </c>
      <c r="M414">
        <f t="shared" si="56"/>
        <v>23</v>
      </c>
      <c r="N414">
        <f t="shared" si="57"/>
        <v>15</v>
      </c>
      <c r="O414" t="str">
        <f t="shared" si="58"/>
        <v>Aug-2026</v>
      </c>
      <c r="P414">
        <f t="shared" ca="1" si="59"/>
        <v>1</v>
      </c>
      <c r="Q414" s="2">
        <f t="array" ref="Q414">IF($A414="",0,IFERROR(INDEX(Summary!$P$3:$AS$67,$AH414-2,$M414),0))</f>
        <v>0</v>
      </c>
      <c r="R414" s="2">
        <f t="array" ref="R414">IF($A414="",0,ROUND(IFERROR(INDEX(Summary!$O:$O,$AH414),0)/30,0))</f>
        <v>284</v>
      </c>
      <c r="S414">
        <f t="shared" si="60"/>
        <v>0</v>
      </c>
      <c r="T414" s="2">
        <f t="array" ref="T414">IF($S414=1,IFERROR(INDEX(Summary!$O:$O,$AH414),0),0)</f>
        <v>0</v>
      </c>
      <c r="U414" s="2">
        <f t="array" ref="U414">IF($S414=1,IFERROR(INDEX(Summary!$AT:$AT,$AH414),0),0)</f>
        <v>0</v>
      </c>
      <c r="V414" s="2">
        <f t="shared" si="61"/>
        <v>0</v>
      </c>
      <c r="W414" s="2">
        <f t="array" ref="W414">IF($S414=1,IFERROR(INDEX(Summary!$AZ:$AZ,$AH414),0),0)</f>
        <v>0</v>
      </c>
      <c r="X414" s="3">
        <f t="array" ref="X414">IF($S414=1,IFERROR(INDEX(Summary!$BA:$BA,$AH414),0),0)</f>
        <v>0</v>
      </c>
      <c r="Y414" s="2">
        <f t="array" ref="Y414">IF($S414=1,IFERROR(INDEX(Summary!$G:$G,$AH414),0),0)</f>
        <v>0</v>
      </c>
      <c r="Z414" s="2">
        <f t="array" ref="Z414">IF($S414=1,IFERROR(INDEX(Summary!$H:$H,$AH414),0),0)</f>
        <v>0</v>
      </c>
      <c r="AA414" s="2">
        <f t="array" ref="AA414">IF($S414=1,IFERROR(INDEX(Summary!$I:$I,$AH414),0),0)</f>
        <v>0</v>
      </c>
      <c r="AB414" s="2">
        <f t="array" ref="AB414">IF($S414=1,IFERROR(INDEX(Summary!$J:$J,$AH414),0),0)</f>
        <v>0</v>
      </c>
      <c r="AC414" s="2">
        <f t="array" ref="AC414">IF($S414=1,IFERROR(INDEX(Summary!$K:$K,$AH414),0),0)</f>
        <v>0</v>
      </c>
      <c r="AD414" s="2">
        <f t="array" ref="AD414">IF($S414=1,IFERROR(INDEX(Summary!$L:$L,$AH414),0),0)</f>
        <v>0</v>
      </c>
      <c r="AE414" s="2">
        <f t="array" ref="AE414">IF($S414=1,IFERROR(INDEX(Summary!$M:$M,$AH414),0),0)</f>
        <v>0</v>
      </c>
      <c r="AF414" s="2">
        <f t="array" ref="AF414">IF($S414=1,IFERROR(INDEX(Summary!$N:$N,$AH414),0),0)</f>
        <v>0</v>
      </c>
      <c r="AG414">
        <f t="array" ref="AG414">IF($A414="","",IFERROR(INDEX(Summary!$BB:$BB,$AH414),0))</f>
        <v>5</v>
      </c>
      <c r="AH414">
        <f t="shared" si="62"/>
        <v>16</v>
      </c>
    </row>
    <row r="415" spans="1:34" hidden="1">
      <c r="A415" t="str">
        <f t="array" ref="A415">IFERROR(INDEX(Summary!$D:$D,$AH415)&amp;"","")</f>
        <v>FG00883</v>
      </c>
      <c r="B415" t="str">
        <f t="array" ref="B415">IF($A415="","",INDEX(Summary!$E:$E,$AH415))</f>
        <v>Khapli Multigrain atta- 2kg</v>
      </c>
      <c r="C415" t="str">
        <f t="array" ref="C415">IF($A415="","",INDEX(Summary!$B:$B,$AH415))</f>
        <v>MG</v>
      </c>
      <c r="D415" t="str">
        <f t="array" ref="D415">IF($A415="","",INDEX(Summary!$C:$C,$AH415))</f>
        <v>C39</v>
      </c>
      <c r="E415">
        <f t="array" ref="E415">IF($A415="","",INDEX(Summary!$F:$F,$AH415))</f>
        <v>2</v>
      </c>
      <c r="F415" t="str">
        <f t="array" ref="F415">IF($A415="","",INDEX(Summary!$BC:$BC,$AH415)&amp;"")</f>
        <v>P3 – Normal</v>
      </c>
      <c r="G415">
        <f t="shared" si="54"/>
        <v>3</v>
      </c>
      <c r="H415">
        <f t="shared" si="55"/>
        <v>0</v>
      </c>
      <c r="I415" t="str">
        <f t="array" ref="I415">IF($A415="","",IF(IFERROR(INDEX(Summary!$BA:$BA,$AH415),0)&lt;1,"Under 1 day",IF(INDEX(Summary!$BA:$BA,$AH415)&lt;3,"1-3 days",IF(INDEX(Summary!$BA:$BA,$AH415)&lt;7,"3-7 days","7+ days"))))</f>
        <v>7+ days</v>
      </c>
      <c r="J415" t="str">
        <f t="array" ref="J415">IF($A415="","",IF(IFERROR(INDEX(Summary!$AX:$AX,$AH415),0)&lt;0.25,"0-25%",IF(INDEX(Summary!$AX:$AX,$AH415)&lt;0.5,"25-50%",IF(INDEX(Summary!$AX:$AX,$AH415)&lt;0.75,"50-75%","75-100%"))))</f>
        <v>75-100%</v>
      </c>
      <c r="K415" t="str">
        <f t="array" ref="K415">IF($A415="","",INDEX(Summary!$AY:$AY,$AH415)&amp;"")</f>
        <v>WIP</v>
      </c>
      <c r="L415" s="1">
        <f>IF($A415="","",Summary!$P$2+MOD(ROW()-2,30))</f>
        <v>46250</v>
      </c>
      <c r="M415">
        <f t="shared" si="56"/>
        <v>24</v>
      </c>
      <c r="N415">
        <f t="shared" si="57"/>
        <v>16</v>
      </c>
      <c r="O415" t="str">
        <f t="shared" si="58"/>
        <v>Aug-2026</v>
      </c>
      <c r="P415">
        <f t="shared" ca="1" si="59"/>
        <v>1</v>
      </c>
      <c r="Q415" s="2">
        <f t="array" ref="Q415">IF($A415="",0,IFERROR(INDEX(Summary!$P$3:$AS$67,$AH415-2,$M415),0))</f>
        <v>0</v>
      </c>
      <c r="R415" s="2">
        <f t="array" ref="R415">IF($A415="",0,ROUND(IFERROR(INDEX(Summary!$O:$O,$AH415),0)/30,0))</f>
        <v>284</v>
      </c>
      <c r="S415">
        <f t="shared" si="60"/>
        <v>0</v>
      </c>
      <c r="T415" s="2">
        <f t="array" ref="T415">IF($S415=1,IFERROR(INDEX(Summary!$O:$O,$AH415),0),0)</f>
        <v>0</v>
      </c>
      <c r="U415" s="2">
        <f t="array" ref="U415">IF($S415=1,IFERROR(INDEX(Summary!$AT:$AT,$AH415),0),0)</f>
        <v>0</v>
      </c>
      <c r="V415" s="2">
        <f t="shared" si="61"/>
        <v>0</v>
      </c>
      <c r="W415" s="2">
        <f t="array" ref="W415">IF($S415=1,IFERROR(INDEX(Summary!$AZ:$AZ,$AH415),0),0)</f>
        <v>0</v>
      </c>
      <c r="X415" s="3">
        <f t="array" ref="X415">IF($S415=1,IFERROR(INDEX(Summary!$BA:$BA,$AH415),0),0)</f>
        <v>0</v>
      </c>
      <c r="Y415" s="2">
        <f t="array" ref="Y415">IF($S415=1,IFERROR(INDEX(Summary!$G:$G,$AH415),0),0)</f>
        <v>0</v>
      </c>
      <c r="Z415" s="2">
        <f t="array" ref="Z415">IF($S415=1,IFERROR(INDEX(Summary!$H:$H,$AH415),0),0)</f>
        <v>0</v>
      </c>
      <c r="AA415" s="2">
        <f t="array" ref="AA415">IF($S415=1,IFERROR(INDEX(Summary!$I:$I,$AH415),0),0)</f>
        <v>0</v>
      </c>
      <c r="AB415" s="2">
        <f t="array" ref="AB415">IF($S415=1,IFERROR(INDEX(Summary!$J:$J,$AH415),0),0)</f>
        <v>0</v>
      </c>
      <c r="AC415" s="2">
        <f t="array" ref="AC415">IF($S415=1,IFERROR(INDEX(Summary!$K:$K,$AH415),0),0)</f>
        <v>0</v>
      </c>
      <c r="AD415" s="2">
        <f t="array" ref="AD415">IF($S415=1,IFERROR(INDEX(Summary!$L:$L,$AH415),0),0)</f>
        <v>0</v>
      </c>
      <c r="AE415" s="2">
        <f t="array" ref="AE415">IF($S415=1,IFERROR(INDEX(Summary!$M:$M,$AH415),0),0)</f>
        <v>0</v>
      </c>
      <c r="AF415" s="2">
        <f t="array" ref="AF415">IF($S415=1,IFERROR(INDEX(Summary!$N:$N,$AH415),0),0)</f>
        <v>0</v>
      </c>
      <c r="AG415">
        <f t="array" ref="AG415">IF($A415="","",IFERROR(INDEX(Summary!$BB:$BB,$AH415),0))</f>
        <v>5</v>
      </c>
      <c r="AH415">
        <f t="shared" si="62"/>
        <v>16</v>
      </c>
    </row>
    <row r="416" spans="1:34" hidden="1">
      <c r="A416" t="str">
        <f t="array" ref="A416">IFERROR(INDEX(Summary!$D:$D,$AH416)&amp;"","")</f>
        <v>FG00883</v>
      </c>
      <c r="B416" t="str">
        <f t="array" ref="B416">IF($A416="","",INDEX(Summary!$E:$E,$AH416))</f>
        <v>Khapli Multigrain atta- 2kg</v>
      </c>
      <c r="C416" t="str">
        <f t="array" ref="C416">IF($A416="","",INDEX(Summary!$B:$B,$AH416))</f>
        <v>MG</v>
      </c>
      <c r="D416" t="str">
        <f t="array" ref="D416">IF($A416="","",INDEX(Summary!$C:$C,$AH416))</f>
        <v>C39</v>
      </c>
      <c r="E416">
        <f t="array" ref="E416">IF($A416="","",INDEX(Summary!$F:$F,$AH416))</f>
        <v>2</v>
      </c>
      <c r="F416" t="str">
        <f t="array" ref="F416">IF($A416="","",INDEX(Summary!$BC:$BC,$AH416)&amp;"")</f>
        <v>P3 – Normal</v>
      </c>
      <c r="G416">
        <f t="shared" si="54"/>
        <v>3</v>
      </c>
      <c r="H416">
        <f t="shared" si="55"/>
        <v>0</v>
      </c>
      <c r="I416" t="str">
        <f t="array" ref="I416">IF($A416="","",IF(IFERROR(INDEX(Summary!$BA:$BA,$AH416),0)&lt;1,"Under 1 day",IF(INDEX(Summary!$BA:$BA,$AH416)&lt;3,"1-3 days",IF(INDEX(Summary!$BA:$BA,$AH416)&lt;7,"3-7 days","7+ days"))))</f>
        <v>7+ days</v>
      </c>
      <c r="J416" t="str">
        <f t="array" ref="J416">IF($A416="","",IF(IFERROR(INDEX(Summary!$AX:$AX,$AH416),0)&lt;0.25,"0-25%",IF(INDEX(Summary!$AX:$AX,$AH416)&lt;0.5,"25-50%",IF(INDEX(Summary!$AX:$AX,$AH416)&lt;0.75,"50-75%","75-100%"))))</f>
        <v>75-100%</v>
      </c>
      <c r="K416" t="str">
        <f t="array" ref="K416">IF($A416="","",INDEX(Summary!$AY:$AY,$AH416)&amp;"")</f>
        <v>WIP</v>
      </c>
      <c r="L416" s="1">
        <f>IF($A416="","",Summary!$P$2+MOD(ROW()-2,30))</f>
        <v>46251</v>
      </c>
      <c r="M416">
        <f t="shared" si="56"/>
        <v>25</v>
      </c>
      <c r="N416">
        <f t="shared" si="57"/>
        <v>17</v>
      </c>
      <c r="O416" t="str">
        <f t="shared" si="58"/>
        <v>Aug-2026</v>
      </c>
      <c r="P416">
        <f t="shared" ca="1" si="59"/>
        <v>1</v>
      </c>
      <c r="Q416" s="2">
        <f t="array" ref="Q416">IF($A416="",0,IFERROR(INDEX(Summary!$P$3:$AS$67,$AH416-2,$M416),0))</f>
        <v>0</v>
      </c>
      <c r="R416" s="2">
        <f t="array" ref="R416">IF($A416="",0,ROUND(IFERROR(INDEX(Summary!$O:$O,$AH416),0)/30,0))</f>
        <v>284</v>
      </c>
      <c r="S416">
        <f t="shared" si="60"/>
        <v>0</v>
      </c>
      <c r="T416" s="2">
        <f t="array" ref="T416">IF($S416=1,IFERROR(INDEX(Summary!$O:$O,$AH416),0),0)</f>
        <v>0</v>
      </c>
      <c r="U416" s="2">
        <f t="array" ref="U416">IF($S416=1,IFERROR(INDEX(Summary!$AT:$AT,$AH416),0),0)</f>
        <v>0</v>
      </c>
      <c r="V416" s="2">
        <f t="shared" si="61"/>
        <v>0</v>
      </c>
      <c r="W416" s="2">
        <f t="array" ref="W416">IF($S416=1,IFERROR(INDEX(Summary!$AZ:$AZ,$AH416),0),0)</f>
        <v>0</v>
      </c>
      <c r="X416" s="3">
        <f t="array" ref="X416">IF($S416=1,IFERROR(INDEX(Summary!$BA:$BA,$AH416),0),0)</f>
        <v>0</v>
      </c>
      <c r="Y416" s="2">
        <f t="array" ref="Y416">IF($S416=1,IFERROR(INDEX(Summary!$G:$G,$AH416),0),0)</f>
        <v>0</v>
      </c>
      <c r="Z416" s="2">
        <f t="array" ref="Z416">IF($S416=1,IFERROR(INDEX(Summary!$H:$H,$AH416),0),0)</f>
        <v>0</v>
      </c>
      <c r="AA416" s="2">
        <f t="array" ref="AA416">IF($S416=1,IFERROR(INDEX(Summary!$I:$I,$AH416),0),0)</f>
        <v>0</v>
      </c>
      <c r="AB416" s="2">
        <f t="array" ref="AB416">IF($S416=1,IFERROR(INDEX(Summary!$J:$J,$AH416),0),0)</f>
        <v>0</v>
      </c>
      <c r="AC416" s="2">
        <f t="array" ref="AC416">IF($S416=1,IFERROR(INDEX(Summary!$K:$K,$AH416),0),0)</f>
        <v>0</v>
      </c>
      <c r="AD416" s="2">
        <f t="array" ref="AD416">IF($S416=1,IFERROR(INDEX(Summary!$L:$L,$AH416),0),0)</f>
        <v>0</v>
      </c>
      <c r="AE416" s="2">
        <f t="array" ref="AE416">IF($S416=1,IFERROR(INDEX(Summary!$M:$M,$AH416),0),0)</f>
        <v>0</v>
      </c>
      <c r="AF416" s="2">
        <f t="array" ref="AF416">IF($S416=1,IFERROR(INDEX(Summary!$N:$N,$AH416),0),0)</f>
        <v>0</v>
      </c>
      <c r="AG416">
        <f t="array" ref="AG416">IF($A416="","",IFERROR(INDEX(Summary!$BB:$BB,$AH416),0))</f>
        <v>5</v>
      </c>
      <c r="AH416">
        <f t="shared" si="62"/>
        <v>16</v>
      </c>
    </row>
    <row r="417" spans="1:34" hidden="1">
      <c r="A417" t="str">
        <f t="array" ref="A417">IFERROR(INDEX(Summary!$D:$D,$AH417)&amp;"","")</f>
        <v>FG00883</v>
      </c>
      <c r="B417" t="str">
        <f t="array" ref="B417">IF($A417="","",INDEX(Summary!$E:$E,$AH417))</f>
        <v>Khapli Multigrain atta- 2kg</v>
      </c>
      <c r="C417" t="str">
        <f t="array" ref="C417">IF($A417="","",INDEX(Summary!$B:$B,$AH417))</f>
        <v>MG</v>
      </c>
      <c r="D417" t="str">
        <f t="array" ref="D417">IF($A417="","",INDEX(Summary!$C:$C,$AH417))</f>
        <v>C39</v>
      </c>
      <c r="E417">
        <f t="array" ref="E417">IF($A417="","",INDEX(Summary!$F:$F,$AH417))</f>
        <v>2</v>
      </c>
      <c r="F417" t="str">
        <f t="array" ref="F417">IF($A417="","",INDEX(Summary!$BC:$BC,$AH417)&amp;"")</f>
        <v>P3 – Normal</v>
      </c>
      <c r="G417">
        <f t="shared" si="54"/>
        <v>3</v>
      </c>
      <c r="H417">
        <f t="shared" si="55"/>
        <v>0</v>
      </c>
      <c r="I417" t="str">
        <f t="array" ref="I417">IF($A417="","",IF(IFERROR(INDEX(Summary!$BA:$BA,$AH417),0)&lt;1,"Under 1 day",IF(INDEX(Summary!$BA:$BA,$AH417)&lt;3,"1-3 days",IF(INDEX(Summary!$BA:$BA,$AH417)&lt;7,"3-7 days","7+ days"))))</f>
        <v>7+ days</v>
      </c>
      <c r="J417" t="str">
        <f t="array" ref="J417">IF($A417="","",IF(IFERROR(INDEX(Summary!$AX:$AX,$AH417),0)&lt;0.25,"0-25%",IF(INDEX(Summary!$AX:$AX,$AH417)&lt;0.5,"25-50%",IF(INDEX(Summary!$AX:$AX,$AH417)&lt;0.75,"50-75%","75-100%"))))</f>
        <v>75-100%</v>
      </c>
      <c r="K417" t="str">
        <f t="array" ref="K417">IF($A417="","",INDEX(Summary!$AY:$AY,$AH417)&amp;"")</f>
        <v>WIP</v>
      </c>
      <c r="L417" s="1">
        <f>IF($A417="","",Summary!$P$2+MOD(ROW()-2,30))</f>
        <v>46252</v>
      </c>
      <c r="M417">
        <f t="shared" si="56"/>
        <v>26</v>
      </c>
      <c r="N417">
        <f t="shared" si="57"/>
        <v>18</v>
      </c>
      <c r="O417" t="str">
        <f t="shared" si="58"/>
        <v>Aug-2026</v>
      </c>
      <c r="P417">
        <f t="shared" ca="1" si="59"/>
        <v>1</v>
      </c>
      <c r="Q417" s="2">
        <f t="array" ref="Q417">IF($A417="",0,IFERROR(INDEX(Summary!$P$3:$AS$67,$AH417-2,$M417),0))</f>
        <v>0</v>
      </c>
      <c r="R417" s="2">
        <f t="array" ref="R417">IF($A417="",0,ROUND(IFERROR(INDEX(Summary!$O:$O,$AH417),0)/30,0))</f>
        <v>284</v>
      </c>
      <c r="S417">
        <f t="shared" si="60"/>
        <v>0</v>
      </c>
      <c r="T417" s="2">
        <f t="array" ref="T417">IF($S417=1,IFERROR(INDEX(Summary!$O:$O,$AH417),0),0)</f>
        <v>0</v>
      </c>
      <c r="U417" s="2">
        <f t="array" ref="U417">IF($S417=1,IFERROR(INDEX(Summary!$AT:$AT,$AH417),0),0)</f>
        <v>0</v>
      </c>
      <c r="V417" s="2">
        <f t="shared" si="61"/>
        <v>0</v>
      </c>
      <c r="W417" s="2">
        <f t="array" ref="W417">IF($S417=1,IFERROR(INDEX(Summary!$AZ:$AZ,$AH417),0),0)</f>
        <v>0</v>
      </c>
      <c r="X417" s="3">
        <f t="array" ref="X417">IF($S417=1,IFERROR(INDEX(Summary!$BA:$BA,$AH417),0),0)</f>
        <v>0</v>
      </c>
      <c r="Y417" s="2">
        <f t="array" ref="Y417">IF($S417=1,IFERROR(INDEX(Summary!$G:$G,$AH417),0),0)</f>
        <v>0</v>
      </c>
      <c r="Z417" s="2">
        <f t="array" ref="Z417">IF($S417=1,IFERROR(INDEX(Summary!$H:$H,$AH417),0),0)</f>
        <v>0</v>
      </c>
      <c r="AA417" s="2">
        <f t="array" ref="AA417">IF($S417=1,IFERROR(INDEX(Summary!$I:$I,$AH417),0),0)</f>
        <v>0</v>
      </c>
      <c r="AB417" s="2">
        <f t="array" ref="AB417">IF($S417=1,IFERROR(INDEX(Summary!$J:$J,$AH417),0),0)</f>
        <v>0</v>
      </c>
      <c r="AC417" s="2">
        <f t="array" ref="AC417">IF($S417=1,IFERROR(INDEX(Summary!$K:$K,$AH417),0),0)</f>
        <v>0</v>
      </c>
      <c r="AD417" s="2">
        <f t="array" ref="AD417">IF($S417=1,IFERROR(INDEX(Summary!$L:$L,$AH417),0),0)</f>
        <v>0</v>
      </c>
      <c r="AE417" s="2">
        <f t="array" ref="AE417">IF($S417=1,IFERROR(INDEX(Summary!$M:$M,$AH417),0),0)</f>
        <v>0</v>
      </c>
      <c r="AF417" s="2">
        <f t="array" ref="AF417">IF($S417=1,IFERROR(INDEX(Summary!$N:$N,$AH417),0),0)</f>
        <v>0</v>
      </c>
      <c r="AG417">
        <f t="array" ref="AG417">IF($A417="","",IFERROR(INDEX(Summary!$BB:$BB,$AH417),0))</f>
        <v>5</v>
      </c>
      <c r="AH417">
        <f t="shared" si="62"/>
        <v>16</v>
      </c>
    </row>
    <row r="418" spans="1:34" hidden="1">
      <c r="A418" t="str">
        <f t="array" ref="A418">IFERROR(INDEX(Summary!$D:$D,$AH418)&amp;"","")</f>
        <v>FG00883</v>
      </c>
      <c r="B418" t="str">
        <f t="array" ref="B418">IF($A418="","",INDEX(Summary!$E:$E,$AH418))</f>
        <v>Khapli Multigrain atta- 2kg</v>
      </c>
      <c r="C418" t="str">
        <f t="array" ref="C418">IF($A418="","",INDEX(Summary!$B:$B,$AH418))</f>
        <v>MG</v>
      </c>
      <c r="D418" t="str">
        <f t="array" ref="D418">IF($A418="","",INDEX(Summary!$C:$C,$AH418))</f>
        <v>C39</v>
      </c>
      <c r="E418">
        <f t="array" ref="E418">IF($A418="","",INDEX(Summary!$F:$F,$AH418))</f>
        <v>2</v>
      </c>
      <c r="F418" t="str">
        <f t="array" ref="F418">IF($A418="","",INDEX(Summary!$BC:$BC,$AH418)&amp;"")</f>
        <v>P3 – Normal</v>
      </c>
      <c r="G418">
        <f t="shared" si="54"/>
        <v>3</v>
      </c>
      <c r="H418">
        <f t="shared" si="55"/>
        <v>0</v>
      </c>
      <c r="I418" t="str">
        <f t="array" ref="I418">IF($A418="","",IF(IFERROR(INDEX(Summary!$BA:$BA,$AH418),0)&lt;1,"Under 1 day",IF(INDEX(Summary!$BA:$BA,$AH418)&lt;3,"1-3 days",IF(INDEX(Summary!$BA:$BA,$AH418)&lt;7,"3-7 days","7+ days"))))</f>
        <v>7+ days</v>
      </c>
      <c r="J418" t="str">
        <f t="array" ref="J418">IF($A418="","",IF(IFERROR(INDEX(Summary!$AX:$AX,$AH418),0)&lt;0.25,"0-25%",IF(INDEX(Summary!$AX:$AX,$AH418)&lt;0.5,"25-50%",IF(INDEX(Summary!$AX:$AX,$AH418)&lt;0.75,"50-75%","75-100%"))))</f>
        <v>75-100%</v>
      </c>
      <c r="K418" t="str">
        <f t="array" ref="K418">IF($A418="","",INDEX(Summary!$AY:$AY,$AH418)&amp;"")</f>
        <v>WIP</v>
      </c>
      <c r="L418" s="1">
        <f>IF($A418="","",Summary!$P$2+MOD(ROW()-2,30))</f>
        <v>46253</v>
      </c>
      <c r="M418">
        <f t="shared" si="56"/>
        <v>27</v>
      </c>
      <c r="N418">
        <f t="shared" si="57"/>
        <v>19</v>
      </c>
      <c r="O418" t="str">
        <f t="shared" si="58"/>
        <v>Aug-2026</v>
      </c>
      <c r="P418">
        <f t="shared" ca="1" si="59"/>
        <v>1</v>
      </c>
      <c r="Q418" s="2">
        <f t="array" ref="Q418">IF($A418="",0,IFERROR(INDEX(Summary!$P$3:$AS$67,$AH418-2,$M418),0))</f>
        <v>0</v>
      </c>
      <c r="R418" s="2">
        <f t="array" ref="R418">IF($A418="",0,ROUND(IFERROR(INDEX(Summary!$O:$O,$AH418),0)/30,0))</f>
        <v>284</v>
      </c>
      <c r="S418">
        <f t="shared" si="60"/>
        <v>0</v>
      </c>
      <c r="T418" s="2">
        <f t="array" ref="T418">IF($S418=1,IFERROR(INDEX(Summary!$O:$O,$AH418),0),0)</f>
        <v>0</v>
      </c>
      <c r="U418" s="2">
        <f t="array" ref="U418">IF($S418=1,IFERROR(INDEX(Summary!$AT:$AT,$AH418),0),0)</f>
        <v>0</v>
      </c>
      <c r="V418" s="2">
        <f t="shared" si="61"/>
        <v>0</v>
      </c>
      <c r="W418" s="2">
        <f t="array" ref="W418">IF($S418=1,IFERROR(INDEX(Summary!$AZ:$AZ,$AH418),0),0)</f>
        <v>0</v>
      </c>
      <c r="X418" s="3">
        <f t="array" ref="X418">IF($S418=1,IFERROR(INDEX(Summary!$BA:$BA,$AH418),0),0)</f>
        <v>0</v>
      </c>
      <c r="Y418" s="2">
        <f t="array" ref="Y418">IF($S418=1,IFERROR(INDEX(Summary!$G:$G,$AH418),0),0)</f>
        <v>0</v>
      </c>
      <c r="Z418" s="2">
        <f t="array" ref="Z418">IF($S418=1,IFERROR(INDEX(Summary!$H:$H,$AH418),0),0)</f>
        <v>0</v>
      </c>
      <c r="AA418" s="2">
        <f t="array" ref="AA418">IF($S418=1,IFERROR(INDEX(Summary!$I:$I,$AH418),0),0)</f>
        <v>0</v>
      </c>
      <c r="AB418" s="2">
        <f t="array" ref="AB418">IF($S418=1,IFERROR(INDEX(Summary!$J:$J,$AH418),0),0)</f>
        <v>0</v>
      </c>
      <c r="AC418" s="2">
        <f t="array" ref="AC418">IF($S418=1,IFERROR(INDEX(Summary!$K:$K,$AH418),0),0)</f>
        <v>0</v>
      </c>
      <c r="AD418" s="2">
        <f t="array" ref="AD418">IF($S418=1,IFERROR(INDEX(Summary!$L:$L,$AH418),0),0)</f>
        <v>0</v>
      </c>
      <c r="AE418" s="2">
        <f t="array" ref="AE418">IF($S418=1,IFERROR(INDEX(Summary!$M:$M,$AH418),0),0)</f>
        <v>0</v>
      </c>
      <c r="AF418" s="2">
        <f t="array" ref="AF418">IF($S418=1,IFERROR(INDEX(Summary!$N:$N,$AH418),0),0)</f>
        <v>0</v>
      </c>
      <c r="AG418">
        <f t="array" ref="AG418">IF($A418="","",IFERROR(INDEX(Summary!$BB:$BB,$AH418),0))</f>
        <v>5</v>
      </c>
      <c r="AH418">
        <f t="shared" si="62"/>
        <v>16</v>
      </c>
    </row>
    <row r="419" spans="1:34" hidden="1">
      <c r="A419" t="str">
        <f t="array" ref="A419">IFERROR(INDEX(Summary!$D:$D,$AH419)&amp;"","")</f>
        <v>FG00883</v>
      </c>
      <c r="B419" t="str">
        <f t="array" ref="B419">IF($A419="","",INDEX(Summary!$E:$E,$AH419))</f>
        <v>Khapli Multigrain atta- 2kg</v>
      </c>
      <c r="C419" t="str">
        <f t="array" ref="C419">IF($A419="","",INDEX(Summary!$B:$B,$AH419))</f>
        <v>MG</v>
      </c>
      <c r="D419" t="str">
        <f t="array" ref="D419">IF($A419="","",INDEX(Summary!$C:$C,$AH419))</f>
        <v>C39</v>
      </c>
      <c r="E419">
        <f t="array" ref="E419">IF($A419="","",INDEX(Summary!$F:$F,$AH419))</f>
        <v>2</v>
      </c>
      <c r="F419" t="str">
        <f t="array" ref="F419">IF($A419="","",INDEX(Summary!$BC:$BC,$AH419)&amp;"")</f>
        <v>P3 – Normal</v>
      </c>
      <c r="G419">
        <f t="shared" si="54"/>
        <v>3</v>
      </c>
      <c r="H419">
        <f t="shared" si="55"/>
        <v>0</v>
      </c>
      <c r="I419" t="str">
        <f t="array" ref="I419">IF($A419="","",IF(IFERROR(INDEX(Summary!$BA:$BA,$AH419),0)&lt;1,"Under 1 day",IF(INDEX(Summary!$BA:$BA,$AH419)&lt;3,"1-3 days",IF(INDEX(Summary!$BA:$BA,$AH419)&lt;7,"3-7 days","7+ days"))))</f>
        <v>7+ days</v>
      </c>
      <c r="J419" t="str">
        <f t="array" ref="J419">IF($A419="","",IF(IFERROR(INDEX(Summary!$AX:$AX,$AH419),0)&lt;0.25,"0-25%",IF(INDEX(Summary!$AX:$AX,$AH419)&lt;0.5,"25-50%",IF(INDEX(Summary!$AX:$AX,$AH419)&lt;0.75,"50-75%","75-100%"))))</f>
        <v>75-100%</v>
      </c>
      <c r="K419" t="str">
        <f t="array" ref="K419">IF($A419="","",INDEX(Summary!$AY:$AY,$AH419)&amp;"")</f>
        <v>WIP</v>
      </c>
      <c r="L419" s="1">
        <f>IF($A419="","",Summary!$P$2+MOD(ROW()-2,30))</f>
        <v>46254</v>
      </c>
      <c r="M419">
        <f t="shared" si="56"/>
        <v>28</v>
      </c>
      <c r="N419">
        <f t="shared" si="57"/>
        <v>20</v>
      </c>
      <c r="O419" t="str">
        <f t="shared" si="58"/>
        <v>Aug-2026</v>
      </c>
      <c r="P419">
        <f t="shared" ca="1" si="59"/>
        <v>1</v>
      </c>
      <c r="Q419" s="2">
        <f t="array" ref="Q419">IF($A419="",0,IFERROR(INDEX(Summary!$P$3:$AS$67,$AH419-2,$M419),0))</f>
        <v>0</v>
      </c>
      <c r="R419" s="2">
        <f t="array" ref="R419">IF($A419="",0,ROUND(IFERROR(INDEX(Summary!$O:$O,$AH419),0)/30,0))</f>
        <v>284</v>
      </c>
      <c r="S419">
        <f t="shared" si="60"/>
        <v>0</v>
      </c>
      <c r="T419" s="2">
        <f t="array" ref="T419">IF($S419=1,IFERROR(INDEX(Summary!$O:$O,$AH419),0),0)</f>
        <v>0</v>
      </c>
      <c r="U419" s="2">
        <f t="array" ref="U419">IF($S419=1,IFERROR(INDEX(Summary!$AT:$AT,$AH419),0),0)</f>
        <v>0</v>
      </c>
      <c r="V419" s="2">
        <f t="shared" si="61"/>
        <v>0</v>
      </c>
      <c r="W419" s="2">
        <f t="array" ref="W419">IF($S419=1,IFERROR(INDEX(Summary!$AZ:$AZ,$AH419),0),0)</f>
        <v>0</v>
      </c>
      <c r="X419" s="3">
        <f t="array" ref="X419">IF($S419=1,IFERROR(INDEX(Summary!$BA:$BA,$AH419),0),0)</f>
        <v>0</v>
      </c>
      <c r="Y419" s="2">
        <f t="array" ref="Y419">IF($S419=1,IFERROR(INDEX(Summary!$G:$G,$AH419),0),0)</f>
        <v>0</v>
      </c>
      <c r="Z419" s="2">
        <f t="array" ref="Z419">IF($S419=1,IFERROR(INDEX(Summary!$H:$H,$AH419),0),0)</f>
        <v>0</v>
      </c>
      <c r="AA419" s="2">
        <f t="array" ref="AA419">IF($S419=1,IFERROR(INDEX(Summary!$I:$I,$AH419),0),0)</f>
        <v>0</v>
      </c>
      <c r="AB419" s="2">
        <f t="array" ref="AB419">IF($S419=1,IFERROR(INDEX(Summary!$J:$J,$AH419),0),0)</f>
        <v>0</v>
      </c>
      <c r="AC419" s="2">
        <f t="array" ref="AC419">IF($S419=1,IFERROR(INDEX(Summary!$K:$K,$AH419),0),0)</f>
        <v>0</v>
      </c>
      <c r="AD419" s="2">
        <f t="array" ref="AD419">IF($S419=1,IFERROR(INDEX(Summary!$L:$L,$AH419),0),0)</f>
        <v>0</v>
      </c>
      <c r="AE419" s="2">
        <f t="array" ref="AE419">IF($S419=1,IFERROR(INDEX(Summary!$M:$M,$AH419),0),0)</f>
        <v>0</v>
      </c>
      <c r="AF419" s="2">
        <f t="array" ref="AF419">IF($S419=1,IFERROR(INDEX(Summary!$N:$N,$AH419),0),0)</f>
        <v>0</v>
      </c>
      <c r="AG419">
        <f t="array" ref="AG419">IF($A419="","",IFERROR(INDEX(Summary!$BB:$BB,$AH419),0))</f>
        <v>5</v>
      </c>
      <c r="AH419">
        <f t="shared" si="62"/>
        <v>16</v>
      </c>
    </row>
    <row r="420" spans="1:34" hidden="1">
      <c r="A420" t="str">
        <f t="array" ref="A420">IFERROR(INDEX(Summary!$D:$D,$AH420)&amp;"","")</f>
        <v>FG00883</v>
      </c>
      <c r="B420" t="str">
        <f t="array" ref="B420">IF($A420="","",INDEX(Summary!$E:$E,$AH420))</f>
        <v>Khapli Multigrain atta- 2kg</v>
      </c>
      <c r="C420" t="str">
        <f t="array" ref="C420">IF($A420="","",INDEX(Summary!$B:$B,$AH420))</f>
        <v>MG</v>
      </c>
      <c r="D420" t="str">
        <f t="array" ref="D420">IF($A420="","",INDEX(Summary!$C:$C,$AH420))</f>
        <v>C39</v>
      </c>
      <c r="E420">
        <f t="array" ref="E420">IF($A420="","",INDEX(Summary!$F:$F,$AH420))</f>
        <v>2</v>
      </c>
      <c r="F420" t="str">
        <f t="array" ref="F420">IF($A420="","",INDEX(Summary!$BC:$BC,$AH420)&amp;"")</f>
        <v>P3 – Normal</v>
      </c>
      <c r="G420">
        <f t="shared" si="54"/>
        <v>3</v>
      </c>
      <c r="H420">
        <f t="shared" si="55"/>
        <v>0</v>
      </c>
      <c r="I420" t="str">
        <f t="array" ref="I420">IF($A420="","",IF(IFERROR(INDEX(Summary!$BA:$BA,$AH420),0)&lt;1,"Under 1 day",IF(INDEX(Summary!$BA:$BA,$AH420)&lt;3,"1-3 days",IF(INDEX(Summary!$BA:$BA,$AH420)&lt;7,"3-7 days","7+ days"))))</f>
        <v>7+ days</v>
      </c>
      <c r="J420" t="str">
        <f t="array" ref="J420">IF($A420="","",IF(IFERROR(INDEX(Summary!$AX:$AX,$AH420),0)&lt;0.25,"0-25%",IF(INDEX(Summary!$AX:$AX,$AH420)&lt;0.5,"25-50%",IF(INDEX(Summary!$AX:$AX,$AH420)&lt;0.75,"50-75%","75-100%"))))</f>
        <v>75-100%</v>
      </c>
      <c r="K420" t="str">
        <f t="array" ref="K420">IF($A420="","",INDEX(Summary!$AY:$AY,$AH420)&amp;"")</f>
        <v>WIP</v>
      </c>
      <c r="L420" s="1">
        <f>IF($A420="","",Summary!$P$2+MOD(ROW()-2,30))</f>
        <v>46255</v>
      </c>
      <c r="M420">
        <f t="shared" si="56"/>
        <v>29</v>
      </c>
      <c r="N420">
        <f t="shared" si="57"/>
        <v>21</v>
      </c>
      <c r="O420" t="str">
        <f t="shared" si="58"/>
        <v>Aug-2026</v>
      </c>
      <c r="P420">
        <f t="shared" ca="1" si="59"/>
        <v>1</v>
      </c>
      <c r="Q420" s="2">
        <f t="array" ref="Q420">IF($A420="",0,IFERROR(INDEX(Summary!$P$3:$AS$67,$AH420-2,$M420),0))</f>
        <v>0</v>
      </c>
      <c r="R420" s="2">
        <f t="array" ref="R420">IF($A420="",0,ROUND(IFERROR(INDEX(Summary!$O:$O,$AH420),0)/30,0))</f>
        <v>284</v>
      </c>
      <c r="S420">
        <f t="shared" si="60"/>
        <v>0</v>
      </c>
      <c r="T420" s="2">
        <f t="array" ref="T420">IF($S420=1,IFERROR(INDEX(Summary!$O:$O,$AH420),0),0)</f>
        <v>0</v>
      </c>
      <c r="U420" s="2">
        <f t="array" ref="U420">IF($S420=1,IFERROR(INDEX(Summary!$AT:$AT,$AH420),0),0)</f>
        <v>0</v>
      </c>
      <c r="V420" s="2">
        <f t="shared" si="61"/>
        <v>0</v>
      </c>
      <c r="W420" s="2">
        <f t="array" ref="W420">IF($S420=1,IFERROR(INDEX(Summary!$AZ:$AZ,$AH420),0),0)</f>
        <v>0</v>
      </c>
      <c r="X420" s="3">
        <f t="array" ref="X420">IF($S420=1,IFERROR(INDEX(Summary!$BA:$BA,$AH420),0),0)</f>
        <v>0</v>
      </c>
      <c r="Y420" s="2">
        <f t="array" ref="Y420">IF($S420=1,IFERROR(INDEX(Summary!$G:$G,$AH420),0),0)</f>
        <v>0</v>
      </c>
      <c r="Z420" s="2">
        <f t="array" ref="Z420">IF($S420=1,IFERROR(INDEX(Summary!$H:$H,$AH420),0),0)</f>
        <v>0</v>
      </c>
      <c r="AA420" s="2">
        <f t="array" ref="AA420">IF($S420=1,IFERROR(INDEX(Summary!$I:$I,$AH420),0),0)</f>
        <v>0</v>
      </c>
      <c r="AB420" s="2">
        <f t="array" ref="AB420">IF($S420=1,IFERROR(INDEX(Summary!$J:$J,$AH420),0),0)</f>
        <v>0</v>
      </c>
      <c r="AC420" s="2">
        <f t="array" ref="AC420">IF($S420=1,IFERROR(INDEX(Summary!$K:$K,$AH420),0),0)</f>
        <v>0</v>
      </c>
      <c r="AD420" s="2">
        <f t="array" ref="AD420">IF($S420=1,IFERROR(INDEX(Summary!$L:$L,$AH420),0),0)</f>
        <v>0</v>
      </c>
      <c r="AE420" s="2">
        <f t="array" ref="AE420">IF($S420=1,IFERROR(INDEX(Summary!$M:$M,$AH420),0),0)</f>
        <v>0</v>
      </c>
      <c r="AF420" s="2">
        <f t="array" ref="AF420">IF($S420=1,IFERROR(INDEX(Summary!$N:$N,$AH420),0),0)</f>
        <v>0</v>
      </c>
      <c r="AG420">
        <f t="array" ref="AG420">IF($A420="","",IFERROR(INDEX(Summary!$BB:$BB,$AH420),0))</f>
        <v>5</v>
      </c>
      <c r="AH420">
        <f t="shared" si="62"/>
        <v>16</v>
      </c>
    </row>
    <row r="421" spans="1:34" hidden="1">
      <c r="A421" t="str">
        <f t="array" ref="A421">IFERROR(INDEX(Summary!$D:$D,$AH421)&amp;"","")</f>
        <v>FG00883</v>
      </c>
      <c r="B421" t="str">
        <f t="array" ref="B421">IF($A421="","",INDEX(Summary!$E:$E,$AH421))</f>
        <v>Khapli Multigrain atta- 2kg</v>
      </c>
      <c r="C421" t="str">
        <f t="array" ref="C421">IF($A421="","",INDEX(Summary!$B:$B,$AH421))</f>
        <v>MG</v>
      </c>
      <c r="D421" t="str">
        <f t="array" ref="D421">IF($A421="","",INDEX(Summary!$C:$C,$AH421))</f>
        <v>C39</v>
      </c>
      <c r="E421">
        <f t="array" ref="E421">IF($A421="","",INDEX(Summary!$F:$F,$AH421))</f>
        <v>2</v>
      </c>
      <c r="F421" t="str">
        <f t="array" ref="F421">IF($A421="","",INDEX(Summary!$BC:$BC,$AH421)&amp;"")</f>
        <v>P3 – Normal</v>
      </c>
      <c r="G421">
        <f t="shared" si="54"/>
        <v>3</v>
      </c>
      <c r="H421">
        <f t="shared" si="55"/>
        <v>0</v>
      </c>
      <c r="I421" t="str">
        <f t="array" ref="I421">IF($A421="","",IF(IFERROR(INDEX(Summary!$BA:$BA,$AH421),0)&lt;1,"Under 1 day",IF(INDEX(Summary!$BA:$BA,$AH421)&lt;3,"1-3 days",IF(INDEX(Summary!$BA:$BA,$AH421)&lt;7,"3-7 days","7+ days"))))</f>
        <v>7+ days</v>
      </c>
      <c r="J421" t="str">
        <f t="array" ref="J421">IF($A421="","",IF(IFERROR(INDEX(Summary!$AX:$AX,$AH421),0)&lt;0.25,"0-25%",IF(INDEX(Summary!$AX:$AX,$AH421)&lt;0.5,"25-50%",IF(INDEX(Summary!$AX:$AX,$AH421)&lt;0.75,"50-75%","75-100%"))))</f>
        <v>75-100%</v>
      </c>
      <c r="K421" t="str">
        <f t="array" ref="K421">IF($A421="","",INDEX(Summary!$AY:$AY,$AH421)&amp;"")</f>
        <v>WIP</v>
      </c>
      <c r="L421" s="1">
        <f>IF($A421="","",Summary!$P$2+MOD(ROW()-2,30))</f>
        <v>46256</v>
      </c>
      <c r="M421">
        <f t="shared" si="56"/>
        <v>30</v>
      </c>
      <c r="N421">
        <f t="shared" si="57"/>
        <v>22</v>
      </c>
      <c r="O421" t="str">
        <f t="shared" si="58"/>
        <v>Aug-2026</v>
      </c>
      <c r="P421">
        <f t="shared" ca="1" si="59"/>
        <v>1</v>
      </c>
      <c r="Q421" s="2">
        <f t="array" ref="Q421">IF($A421="",0,IFERROR(INDEX(Summary!$P$3:$AS$67,$AH421-2,$M421),0))</f>
        <v>1950</v>
      </c>
      <c r="R421" s="2">
        <f t="array" ref="R421">IF($A421="",0,ROUND(IFERROR(INDEX(Summary!$O:$O,$AH421),0)/30,0))</f>
        <v>284</v>
      </c>
      <c r="S421">
        <f t="shared" si="60"/>
        <v>0</v>
      </c>
      <c r="T421" s="2">
        <f t="array" ref="T421">IF($S421=1,IFERROR(INDEX(Summary!$O:$O,$AH421),0),0)</f>
        <v>0</v>
      </c>
      <c r="U421" s="2">
        <f t="array" ref="U421">IF($S421=1,IFERROR(INDEX(Summary!$AT:$AT,$AH421),0),0)</f>
        <v>0</v>
      </c>
      <c r="V421" s="2">
        <f t="shared" si="61"/>
        <v>0</v>
      </c>
      <c r="W421" s="2">
        <f t="array" ref="W421">IF($S421=1,IFERROR(INDEX(Summary!$AZ:$AZ,$AH421),0),0)</f>
        <v>0</v>
      </c>
      <c r="X421" s="3">
        <f t="array" ref="X421">IF($S421=1,IFERROR(INDEX(Summary!$BA:$BA,$AH421),0),0)</f>
        <v>0</v>
      </c>
      <c r="Y421" s="2">
        <f t="array" ref="Y421">IF($S421=1,IFERROR(INDEX(Summary!$G:$G,$AH421),0),0)</f>
        <v>0</v>
      </c>
      <c r="Z421" s="2">
        <f t="array" ref="Z421">IF($S421=1,IFERROR(INDEX(Summary!$H:$H,$AH421),0),0)</f>
        <v>0</v>
      </c>
      <c r="AA421" s="2">
        <f t="array" ref="AA421">IF($S421=1,IFERROR(INDEX(Summary!$I:$I,$AH421),0),0)</f>
        <v>0</v>
      </c>
      <c r="AB421" s="2">
        <f t="array" ref="AB421">IF($S421=1,IFERROR(INDEX(Summary!$J:$J,$AH421),0),0)</f>
        <v>0</v>
      </c>
      <c r="AC421" s="2">
        <f t="array" ref="AC421">IF($S421=1,IFERROR(INDEX(Summary!$K:$K,$AH421),0),0)</f>
        <v>0</v>
      </c>
      <c r="AD421" s="2">
        <f t="array" ref="AD421">IF($S421=1,IFERROR(INDEX(Summary!$L:$L,$AH421),0),0)</f>
        <v>0</v>
      </c>
      <c r="AE421" s="2">
        <f t="array" ref="AE421">IF($S421=1,IFERROR(INDEX(Summary!$M:$M,$AH421),0),0)</f>
        <v>0</v>
      </c>
      <c r="AF421" s="2">
        <f t="array" ref="AF421">IF($S421=1,IFERROR(INDEX(Summary!$N:$N,$AH421),0),0)</f>
        <v>0</v>
      </c>
      <c r="AG421">
        <f t="array" ref="AG421">IF($A421="","",IFERROR(INDEX(Summary!$BB:$BB,$AH421),0))</f>
        <v>5</v>
      </c>
      <c r="AH421">
        <f t="shared" si="62"/>
        <v>16</v>
      </c>
    </row>
    <row r="422" spans="1:34">
      <c r="A422" t="str">
        <f t="array" ref="A422">IFERROR(INDEX(Summary!$D:$D,$AH422)&amp;"","")</f>
        <v>FG00884</v>
      </c>
      <c r="B422" t="str">
        <f t="array" ref="B422">IF($A422="","",INDEX(Summary!$E:$E,$AH422))</f>
        <v>Khapli Multigrain atta- 5kg</v>
      </c>
      <c r="C422" t="str">
        <f t="array" ref="C422">IF($A422="","",INDEX(Summary!$B:$B,$AH422))</f>
        <v>MG</v>
      </c>
      <c r="D422" t="str">
        <f t="array" ref="D422">IF($A422="","",INDEX(Summary!$C:$C,$AH422))</f>
        <v>C39</v>
      </c>
      <c r="E422">
        <f t="array" ref="E422">IF($A422="","",INDEX(Summary!$F:$F,$AH422))</f>
        <v>5</v>
      </c>
      <c r="F422" t="str">
        <f t="array" ref="F422">IF($A422="","",INDEX(Summary!$BC:$BC,$AH422)&amp;"")</f>
        <v>P1 – Critical</v>
      </c>
      <c r="G422">
        <f t="shared" si="54"/>
        <v>1</v>
      </c>
      <c r="H422">
        <f t="shared" si="55"/>
        <v>1</v>
      </c>
      <c r="I422" t="str">
        <f t="array" ref="I422">IF($A422="","",IF(IFERROR(INDEX(Summary!$BA:$BA,$AH422),0)&lt;1,"Under 1 day",IF(INDEX(Summary!$BA:$BA,$AH422)&lt;3,"1-3 days",IF(INDEX(Summary!$BA:$BA,$AH422)&lt;7,"3-7 days","7+ days"))))</f>
        <v>3-7 days</v>
      </c>
      <c r="J422" t="str">
        <f t="array" ref="J422">IF($A422="","",IF(IFERROR(INDEX(Summary!$AX:$AX,$AH422),0)&lt;0.25,"0-25%",IF(INDEX(Summary!$AX:$AX,$AH422)&lt;0.5,"25-50%",IF(INDEX(Summary!$AX:$AX,$AH422)&lt;0.75,"50-75%","75-100%"))))</f>
        <v>50-75%</v>
      </c>
      <c r="K422" t="str">
        <f t="array" ref="K422">IF($A422="","",INDEX(Summary!$AY:$AY,$AH422)&amp;"")</f>
        <v>WIP</v>
      </c>
      <c r="L422" s="1">
        <f>IF($A422="","",Summary!$P$2+MOD(ROW()-2,30))</f>
        <v>46227</v>
      </c>
      <c r="M422">
        <f t="shared" si="56"/>
        <v>1</v>
      </c>
      <c r="N422">
        <f t="shared" si="57"/>
        <v>24</v>
      </c>
      <c r="O422" t="str">
        <f t="shared" si="58"/>
        <v>Jul-2026</v>
      </c>
      <c r="P422">
        <f t="shared" ca="1" si="59"/>
        <v>1</v>
      </c>
      <c r="Q422" s="2">
        <f t="array" ref="Q422">IF($A422="",0,IFERROR(INDEX(Summary!$P$3:$AS$67,$AH422-2,$M422),0))</f>
        <v>1459</v>
      </c>
      <c r="R422" s="2">
        <f t="array" ref="R422">IF($A422="",0,ROUND(IFERROR(INDEX(Summary!$O:$O,$AH422),0)/30,0))</f>
        <v>975</v>
      </c>
      <c r="S422">
        <f t="shared" si="60"/>
        <v>1</v>
      </c>
      <c r="T422" s="2">
        <f t="array" ref="T422">IF($S422=1,IFERROR(INDEX(Summary!$O:$O,$AH422),0),0)</f>
        <v>29262</v>
      </c>
      <c r="U422" s="2">
        <f t="array" ref="U422">IF($S422=1,IFERROR(INDEX(Summary!$AT:$AT,$AH422),0),0)</f>
        <v>16104</v>
      </c>
      <c r="V422" s="2">
        <f t="shared" si="61"/>
        <v>13158</v>
      </c>
      <c r="W422" s="2">
        <f t="array" ref="W422">IF($S422=1,IFERROR(INDEX(Summary!$AZ:$AZ,$AH422),0),0)</f>
        <v>3302</v>
      </c>
      <c r="X422" s="3">
        <f t="array" ref="X422">IF($S422=1,IFERROR(INDEX(Summary!$BA:$BA,$AH422),0),0)</f>
        <v>3.3852778347344681</v>
      </c>
      <c r="Y422" s="2">
        <f t="array" ref="Y422">IF($S422=1,IFERROR(INDEX(Summary!$G:$G,$AH422),0),0)</f>
        <v>29252</v>
      </c>
      <c r="Z422" s="2">
        <f t="array" ref="Z422">IF($S422=1,IFERROR(INDEX(Summary!$H:$H,$AH422),0),0)</f>
        <v>10</v>
      </c>
      <c r="AA422" s="2">
        <f t="array" ref="AA422">IF($S422=1,IFERROR(INDEX(Summary!$I:$I,$AH422),0),0)</f>
        <v>0</v>
      </c>
      <c r="AB422" s="2">
        <f t="array" ref="AB422">IF($S422=1,IFERROR(INDEX(Summary!$J:$J,$AH422),0),0)</f>
        <v>0</v>
      </c>
      <c r="AC422" s="2">
        <f t="array" ref="AC422">IF($S422=1,IFERROR(INDEX(Summary!$K:$K,$AH422),0),0)</f>
        <v>0</v>
      </c>
      <c r="AD422" s="2">
        <f t="array" ref="AD422">IF($S422=1,IFERROR(INDEX(Summary!$L:$L,$AH422),0),0)</f>
        <v>0</v>
      </c>
      <c r="AE422" s="2">
        <f t="array" ref="AE422">IF($S422=1,IFERROR(INDEX(Summary!$M:$M,$AH422),0),0)</f>
        <v>0</v>
      </c>
      <c r="AF422" s="2">
        <f t="array" ref="AF422">IF($S422=1,IFERROR(INDEX(Summary!$N:$N,$AH422),0),0)</f>
        <v>0</v>
      </c>
      <c r="AG422">
        <f t="array" ref="AG422">IF($A422="","",IFERROR(INDEX(Summary!$BB:$BB,$AH422),0))</f>
        <v>10</v>
      </c>
      <c r="AH422">
        <f t="shared" si="62"/>
        <v>17</v>
      </c>
    </row>
    <row r="423" spans="1:34" hidden="1">
      <c r="A423" t="str">
        <f t="array" ref="A423">IFERROR(INDEX(Summary!$D:$D,$AH423)&amp;"","")</f>
        <v>FG00884</v>
      </c>
      <c r="B423" t="str">
        <f t="array" ref="B423">IF($A423="","",INDEX(Summary!$E:$E,$AH423))</f>
        <v>Khapli Multigrain atta- 5kg</v>
      </c>
      <c r="C423" t="str">
        <f t="array" ref="C423">IF($A423="","",INDEX(Summary!$B:$B,$AH423))</f>
        <v>MG</v>
      </c>
      <c r="D423" t="str">
        <f t="array" ref="D423">IF($A423="","",INDEX(Summary!$C:$C,$AH423))</f>
        <v>C39</v>
      </c>
      <c r="E423">
        <f t="array" ref="E423">IF($A423="","",INDEX(Summary!$F:$F,$AH423))</f>
        <v>5</v>
      </c>
      <c r="F423" t="str">
        <f t="array" ref="F423">IF($A423="","",INDEX(Summary!$BC:$BC,$AH423)&amp;"")</f>
        <v>P1 – Critical</v>
      </c>
      <c r="G423">
        <f t="shared" si="54"/>
        <v>1</v>
      </c>
      <c r="H423">
        <f t="shared" si="55"/>
        <v>1</v>
      </c>
      <c r="I423" t="str">
        <f t="array" ref="I423">IF($A423="","",IF(IFERROR(INDEX(Summary!$BA:$BA,$AH423),0)&lt;1,"Under 1 day",IF(INDEX(Summary!$BA:$BA,$AH423)&lt;3,"1-3 days",IF(INDEX(Summary!$BA:$BA,$AH423)&lt;7,"3-7 days","7+ days"))))</f>
        <v>3-7 days</v>
      </c>
      <c r="J423" t="str">
        <f t="array" ref="J423">IF($A423="","",IF(IFERROR(INDEX(Summary!$AX:$AX,$AH423),0)&lt;0.25,"0-25%",IF(INDEX(Summary!$AX:$AX,$AH423)&lt;0.5,"25-50%",IF(INDEX(Summary!$AX:$AX,$AH423)&lt;0.75,"50-75%","75-100%"))))</f>
        <v>50-75%</v>
      </c>
      <c r="K423" t="str">
        <f t="array" ref="K423">IF($A423="","",INDEX(Summary!$AY:$AY,$AH423)&amp;"")</f>
        <v>WIP</v>
      </c>
      <c r="L423" s="1">
        <f>IF($A423="","",Summary!$P$2+MOD(ROW()-2,30))</f>
        <v>46228</v>
      </c>
      <c r="M423">
        <f t="shared" si="56"/>
        <v>2</v>
      </c>
      <c r="N423">
        <f t="shared" si="57"/>
        <v>25</v>
      </c>
      <c r="O423" t="str">
        <f t="shared" si="58"/>
        <v>Jul-2026</v>
      </c>
      <c r="P423">
        <f t="shared" ca="1" si="59"/>
        <v>1</v>
      </c>
      <c r="Q423" s="2">
        <f t="array" ref="Q423">IF($A423="",0,IFERROR(INDEX(Summary!$P$3:$AS$67,$AH423-2,$M423),0))</f>
        <v>0</v>
      </c>
      <c r="R423" s="2">
        <f t="array" ref="R423">IF($A423="",0,ROUND(IFERROR(INDEX(Summary!$O:$O,$AH423),0)/30,0))</f>
        <v>975</v>
      </c>
      <c r="S423">
        <f t="shared" si="60"/>
        <v>0</v>
      </c>
      <c r="T423" s="2">
        <f t="array" ref="T423">IF($S423=1,IFERROR(INDEX(Summary!$O:$O,$AH423),0),0)</f>
        <v>0</v>
      </c>
      <c r="U423" s="2">
        <f t="array" ref="U423">IF($S423=1,IFERROR(INDEX(Summary!$AT:$AT,$AH423),0),0)</f>
        <v>0</v>
      </c>
      <c r="V423" s="2">
        <f t="shared" si="61"/>
        <v>0</v>
      </c>
      <c r="W423" s="2">
        <f t="array" ref="W423">IF($S423=1,IFERROR(INDEX(Summary!$AZ:$AZ,$AH423),0),0)</f>
        <v>0</v>
      </c>
      <c r="X423" s="3">
        <f t="array" ref="X423">IF($S423=1,IFERROR(INDEX(Summary!$BA:$BA,$AH423),0),0)</f>
        <v>0</v>
      </c>
      <c r="Y423" s="2">
        <f t="array" ref="Y423">IF($S423=1,IFERROR(INDEX(Summary!$G:$G,$AH423),0),0)</f>
        <v>0</v>
      </c>
      <c r="Z423" s="2">
        <f t="array" ref="Z423">IF($S423=1,IFERROR(INDEX(Summary!$H:$H,$AH423),0),0)</f>
        <v>0</v>
      </c>
      <c r="AA423" s="2">
        <f t="array" ref="AA423">IF($S423=1,IFERROR(INDEX(Summary!$I:$I,$AH423),0),0)</f>
        <v>0</v>
      </c>
      <c r="AB423" s="2">
        <f t="array" ref="AB423">IF($S423=1,IFERROR(INDEX(Summary!$J:$J,$AH423),0),0)</f>
        <v>0</v>
      </c>
      <c r="AC423" s="2">
        <f t="array" ref="AC423">IF($S423=1,IFERROR(INDEX(Summary!$K:$K,$AH423),0),0)</f>
        <v>0</v>
      </c>
      <c r="AD423" s="2">
        <f t="array" ref="AD423">IF($S423=1,IFERROR(INDEX(Summary!$L:$L,$AH423),0),0)</f>
        <v>0</v>
      </c>
      <c r="AE423" s="2">
        <f t="array" ref="AE423">IF($S423=1,IFERROR(INDEX(Summary!$M:$M,$AH423),0),0)</f>
        <v>0</v>
      </c>
      <c r="AF423" s="2">
        <f t="array" ref="AF423">IF($S423=1,IFERROR(INDEX(Summary!$N:$N,$AH423),0),0)</f>
        <v>0</v>
      </c>
      <c r="AG423">
        <f t="array" ref="AG423">IF($A423="","",IFERROR(INDEX(Summary!$BB:$BB,$AH423),0))</f>
        <v>10</v>
      </c>
      <c r="AH423">
        <f t="shared" si="62"/>
        <v>17</v>
      </c>
    </row>
    <row r="424" spans="1:34" hidden="1">
      <c r="A424" t="str">
        <f t="array" ref="A424">IFERROR(INDEX(Summary!$D:$D,$AH424)&amp;"","")</f>
        <v>FG00884</v>
      </c>
      <c r="B424" t="str">
        <f t="array" ref="B424">IF($A424="","",INDEX(Summary!$E:$E,$AH424))</f>
        <v>Khapli Multigrain atta- 5kg</v>
      </c>
      <c r="C424" t="str">
        <f t="array" ref="C424">IF($A424="","",INDEX(Summary!$B:$B,$AH424))</f>
        <v>MG</v>
      </c>
      <c r="D424" t="str">
        <f t="array" ref="D424">IF($A424="","",INDEX(Summary!$C:$C,$AH424))</f>
        <v>C39</v>
      </c>
      <c r="E424">
        <f t="array" ref="E424">IF($A424="","",INDEX(Summary!$F:$F,$AH424))</f>
        <v>5</v>
      </c>
      <c r="F424" t="str">
        <f t="array" ref="F424">IF($A424="","",INDEX(Summary!$BC:$BC,$AH424)&amp;"")</f>
        <v>P1 – Critical</v>
      </c>
      <c r="G424">
        <f t="shared" si="54"/>
        <v>1</v>
      </c>
      <c r="H424">
        <f t="shared" si="55"/>
        <v>1</v>
      </c>
      <c r="I424" t="str">
        <f t="array" ref="I424">IF($A424="","",IF(IFERROR(INDEX(Summary!$BA:$BA,$AH424),0)&lt;1,"Under 1 day",IF(INDEX(Summary!$BA:$BA,$AH424)&lt;3,"1-3 days",IF(INDEX(Summary!$BA:$BA,$AH424)&lt;7,"3-7 days","7+ days"))))</f>
        <v>3-7 days</v>
      </c>
      <c r="J424" t="str">
        <f t="array" ref="J424">IF($A424="","",IF(IFERROR(INDEX(Summary!$AX:$AX,$AH424),0)&lt;0.25,"0-25%",IF(INDEX(Summary!$AX:$AX,$AH424)&lt;0.5,"25-50%",IF(INDEX(Summary!$AX:$AX,$AH424)&lt;0.75,"50-75%","75-100%"))))</f>
        <v>50-75%</v>
      </c>
      <c r="K424" t="str">
        <f t="array" ref="K424">IF($A424="","",INDEX(Summary!$AY:$AY,$AH424)&amp;"")</f>
        <v>WIP</v>
      </c>
      <c r="L424" s="1">
        <f>IF($A424="","",Summary!$P$2+MOD(ROW()-2,30))</f>
        <v>46229</v>
      </c>
      <c r="M424">
        <f t="shared" si="56"/>
        <v>3</v>
      </c>
      <c r="N424">
        <f t="shared" si="57"/>
        <v>26</v>
      </c>
      <c r="O424" t="str">
        <f t="shared" si="58"/>
        <v>Jul-2026</v>
      </c>
      <c r="P424">
        <f t="shared" ca="1" si="59"/>
        <v>1</v>
      </c>
      <c r="Q424" s="2">
        <f t="array" ref="Q424">IF($A424="",0,IFERROR(INDEX(Summary!$P$3:$AS$67,$AH424-2,$M424),0))</f>
        <v>0</v>
      </c>
      <c r="R424" s="2">
        <f t="array" ref="R424">IF($A424="",0,ROUND(IFERROR(INDEX(Summary!$O:$O,$AH424),0)/30,0))</f>
        <v>975</v>
      </c>
      <c r="S424">
        <f t="shared" si="60"/>
        <v>0</v>
      </c>
      <c r="T424" s="2">
        <f t="array" ref="T424">IF($S424=1,IFERROR(INDEX(Summary!$O:$O,$AH424),0),0)</f>
        <v>0</v>
      </c>
      <c r="U424" s="2">
        <f t="array" ref="U424">IF($S424=1,IFERROR(INDEX(Summary!$AT:$AT,$AH424),0),0)</f>
        <v>0</v>
      </c>
      <c r="V424" s="2">
        <f t="shared" si="61"/>
        <v>0</v>
      </c>
      <c r="W424" s="2">
        <f t="array" ref="W424">IF($S424=1,IFERROR(INDEX(Summary!$AZ:$AZ,$AH424),0),0)</f>
        <v>0</v>
      </c>
      <c r="X424" s="3">
        <f t="array" ref="X424">IF($S424=1,IFERROR(INDEX(Summary!$BA:$BA,$AH424),0),0)</f>
        <v>0</v>
      </c>
      <c r="Y424" s="2">
        <f t="array" ref="Y424">IF($S424=1,IFERROR(INDEX(Summary!$G:$G,$AH424),0),0)</f>
        <v>0</v>
      </c>
      <c r="Z424" s="2">
        <f t="array" ref="Z424">IF($S424=1,IFERROR(INDEX(Summary!$H:$H,$AH424),0),0)</f>
        <v>0</v>
      </c>
      <c r="AA424" s="2">
        <f t="array" ref="AA424">IF($S424=1,IFERROR(INDEX(Summary!$I:$I,$AH424),0),0)</f>
        <v>0</v>
      </c>
      <c r="AB424" s="2">
        <f t="array" ref="AB424">IF($S424=1,IFERROR(INDEX(Summary!$J:$J,$AH424),0),0)</f>
        <v>0</v>
      </c>
      <c r="AC424" s="2">
        <f t="array" ref="AC424">IF($S424=1,IFERROR(INDEX(Summary!$K:$K,$AH424),0),0)</f>
        <v>0</v>
      </c>
      <c r="AD424" s="2">
        <f t="array" ref="AD424">IF($S424=1,IFERROR(INDEX(Summary!$L:$L,$AH424),0),0)</f>
        <v>0</v>
      </c>
      <c r="AE424" s="2">
        <f t="array" ref="AE424">IF($S424=1,IFERROR(INDEX(Summary!$M:$M,$AH424),0),0)</f>
        <v>0</v>
      </c>
      <c r="AF424" s="2">
        <f t="array" ref="AF424">IF($S424=1,IFERROR(INDEX(Summary!$N:$N,$AH424),0),0)</f>
        <v>0</v>
      </c>
      <c r="AG424">
        <f t="array" ref="AG424">IF($A424="","",IFERROR(INDEX(Summary!$BB:$BB,$AH424),0))</f>
        <v>10</v>
      </c>
      <c r="AH424">
        <f t="shared" si="62"/>
        <v>17</v>
      </c>
    </row>
    <row r="425" spans="1:34" hidden="1">
      <c r="A425" t="str">
        <f t="array" ref="A425">IFERROR(INDEX(Summary!$D:$D,$AH425)&amp;"","")</f>
        <v>FG00884</v>
      </c>
      <c r="B425" t="str">
        <f t="array" ref="B425">IF($A425="","",INDEX(Summary!$E:$E,$AH425))</f>
        <v>Khapli Multigrain atta- 5kg</v>
      </c>
      <c r="C425" t="str">
        <f t="array" ref="C425">IF($A425="","",INDEX(Summary!$B:$B,$AH425))</f>
        <v>MG</v>
      </c>
      <c r="D425" t="str">
        <f t="array" ref="D425">IF($A425="","",INDEX(Summary!$C:$C,$AH425))</f>
        <v>C39</v>
      </c>
      <c r="E425">
        <f t="array" ref="E425">IF($A425="","",INDEX(Summary!$F:$F,$AH425))</f>
        <v>5</v>
      </c>
      <c r="F425" t="str">
        <f t="array" ref="F425">IF($A425="","",INDEX(Summary!$BC:$BC,$AH425)&amp;"")</f>
        <v>P1 – Critical</v>
      </c>
      <c r="G425">
        <f t="shared" si="54"/>
        <v>1</v>
      </c>
      <c r="H425">
        <f t="shared" si="55"/>
        <v>1</v>
      </c>
      <c r="I425" t="str">
        <f t="array" ref="I425">IF($A425="","",IF(IFERROR(INDEX(Summary!$BA:$BA,$AH425),0)&lt;1,"Under 1 day",IF(INDEX(Summary!$BA:$BA,$AH425)&lt;3,"1-3 days",IF(INDEX(Summary!$BA:$BA,$AH425)&lt;7,"3-7 days","7+ days"))))</f>
        <v>3-7 days</v>
      </c>
      <c r="J425" t="str">
        <f t="array" ref="J425">IF($A425="","",IF(IFERROR(INDEX(Summary!$AX:$AX,$AH425),0)&lt;0.25,"0-25%",IF(INDEX(Summary!$AX:$AX,$AH425)&lt;0.5,"25-50%",IF(INDEX(Summary!$AX:$AX,$AH425)&lt;0.75,"50-75%","75-100%"))))</f>
        <v>50-75%</v>
      </c>
      <c r="K425" t="str">
        <f t="array" ref="K425">IF($A425="","",INDEX(Summary!$AY:$AY,$AH425)&amp;"")</f>
        <v>WIP</v>
      </c>
      <c r="L425" s="1">
        <f>IF($A425="","",Summary!$P$2+MOD(ROW()-2,30))</f>
        <v>46230</v>
      </c>
      <c r="M425">
        <f t="shared" si="56"/>
        <v>4</v>
      </c>
      <c r="N425">
        <f t="shared" si="57"/>
        <v>27</v>
      </c>
      <c r="O425" t="str">
        <f t="shared" si="58"/>
        <v>Jul-2026</v>
      </c>
      <c r="P425">
        <f t="shared" ca="1" si="59"/>
        <v>1</v>
      </c>
      <c r="Q425" s="2">
        <f t="array" ref="Q425">IF($A425="",0,IFERROR(INDEX(Summary!$P$3:$AS$67,$AH425-2,$M425),0))</f>
        <v>0</v>
      </c>
      <c r="R425" s="2">
        <f t="array" ref="R425">IF($A425="",0,ROUND(IFERROR(INDEX(Summary!$O:$O,$AH425),0)/30,0))</f>
        <v>975</v>
      </c>
      <c r="S425">
        <f t="shared" si="60"/>
        <v>0</v>
      </c>
      <c r="T425" s="2">
        <f t="array" ref="T425">IF($S425=1,IFERROR(INDEX(Summary!$O:$O,$AH425),0),0)</f>
        <v>0</v>
      </c>
      <c r="U425" s="2">
        <f t="array" ref="U425">IF($S425=1,IFERROR(INDEX(Summary!$AT:$AT,$AH425),0),0)</f>
        <v>0</v>
      </c>
      <c r="V425" s="2">
        <f t="shared" si="61"/>
        <v>0</v>
      </c>
      <c r="W425" s="2">
        <f t="array" ref="W425">IF($S425=1,IFERROR(INDEX(Summary!$AZ:$AZ,$AH425),0),0)</f>
        <v>0</v>
      </c>
      <c r="X425" s="3">
        <f t="array" ref="X425">IF($S425=1,IFERROR(INDEX(Summary!$BA:$BA,$AH425),0),0)</f>
        <v>0</v>
      </c>
      <c r="Y425" s="2">
        <f t="array" ref="Y425">IF($S425=1,IFERROR(INDEX(Summary!$G:$G,$AH425),0),0)</f>
        <v>0</v>
      </c>
      <c r="Z425" s="2">
        <f t="array" ref="Z425">IF($S425=1,IFERROR(INDEX(Summary!$H:$H,$AH425),0),0)</f>
        <v>0</v>
      </c>
      <c r="AA425" s="2">
        <f t="array" ref="AA425">IF($S425=1,IFERROR(INDEX(Summary!$I:$I,$AH425),0),0)</f>
        <v>0</v>
      </c>
      <c r="AB425" s="2">
        <f t="array" ref="AB425">IF($S425=1,IFERROR(INDEX(Summary!$J:$J,$AH425),0),0)</f>
        <v>0</v>
      </c>
      <c r="AC425" s="2">
        <f t="array" ref="AC425">IF($S425=1,IFERROR(INDEX(Summary!$K:$K,$AH425),0),0)</f>
        <v>0</v>
      </c>
      <c r="AD425" s="2">
        <f t="array" ref="AD425">IF($S425=1,IFERROR(INDEX(Summary!$L:$L,$AH425),0),0)</f>
        <v>0</v>
      </c>
      <c r="AE425" s="2">
        <f t="array" ref="AE425">IF($S425=1,IFERROR(INDEX(Summary!$M:$M,$AH425),0),0)</f>
        <v>0</v>
      </c>
      <c r="AF425" s="2">
        <f t="array" ref="AF425">IF($S425=1,IFERROR(INDEX(Summary!$N:$N,$AH425),0),0)</f>
        <v>0</v>
      </c>
      <c r="AG425">
        <f t="array" ref="AG425">IF($A425="","",IFERROR(INDEX(Summary!$BB:$BB,$AH425),0))</f>
        <v>10</v>
      </c>
      <c r="AH425">
        <f t="shared" si="62"/>
        <v>17</v>
      </c>
    </row>
    <row r="426" spans="1:34" hidden="1">
      <c r="A426" t="str">
        <f t="array" ref="A426">IFERROR(INDEX(Summary!$D:$D,$AH426)&amp;"","")</f>
        <v>FG00884</v>
      </c>
      <c r="B426" t="str">
        <f t="array" ref="B426">IF($A426="","",INDEX(Summary!$E:$E,$AH426))</f>
        <v>Khapli Multigrain atta- 5kg</v>
      </c>
      <c r="C426" t="str">
        <f t="array" ref="C426">IF($A426="","",INDEX(Summary!$B:$B,$AH426))</f>
        <v>MG</v>
      </c>
      <c r="D426" t="str">
        <f t="array" ref="D426">IF($A426="","",INDEX(Summary!$C:$C,$AH426))</f>
        <v>C39</v>
      </c>
      <c r="E426">
        <f t="array" ref="E426">IF($A426="","",INDEX(Summary!$F:$F,$AH426))</f>
        <v>5</v>
      </c>
      <c r="F426" t="str">
        <f t="array" ref="F426">IF($A426="","",INDEX(Summary!$BC:$BC,$AH426)&amp;"")</f>
        <v>P1 – Critical</v>
      </c>
      <c r="G426">
        <f t="shared" si="54"/>
        <v>1</v>
      </c>
      <c r="H426">
        <f t="shared" si="55"/>
        <v>1</v>
      </c>
      <c r="I426" t="str">
        <f t="array" ref="I426">IF($A426="","",IF(IFERROR(INDEX(Summary!$BA:$BA,$AH426),0)&lt;1,"Under 1 day",IF(INDEX(Summary!$BA:$BA,$AH426)&lt;3,"1-3 days",IF(INDEX(Summary!$BA:$BA,$AH426)&lt;7,"3-7 days","7+ days"))))</f>
        <v>3-7 days</v>
      </c>
      <c r="J426" t="str">
        <f t="array" ref="J426">IF($A426="","",IF(IFERROR(INDEX(Summary!$AX:$AX,$AH426),0)&lt;0.25,"0-25%",IF(INDEX(Summary!$AX:$AX,$AH426)&lt;0.5,"25-50%",IF(INDEX(Summary!$AX:$AX,$AH426)&lt;0.75,"50-75%","75-100%"))))</f>
        <v>50-75%</v>
      </c>
      <c r="K426" t="str">
        <f t="array" ref="K426">IF($A426="","",INDEX(Summary!$AY:$AY,$AH426)&amp;"")</f>
        <v>WIP</v>
      </c>
      <c r="L426" s="1">
        <f>IF($A426="","",Summary!$P$2+MOD(ROW()-2,30))</f>
        <v>46231</v>
      </c>
      <c r="M426">
        <f t="shared" si="56"/>
        <v>5</v>
      </c>
      <c r="N426">
        <f t="shared" si="57"/>
        <v>28</v>
      </c>
      <c r="O426" t="str">
        <f t="shared" si="58"/>
        <v>Jul-2026</v>
      </c>
      <c r="P426">
        <f t="shared" ca="1" si="59"/>
        <v>1</v>
      </c>
      <c r="Q426" s="2">
        <f t="array" ref="Q426">IF($A426="",0,IFERROR(INDEX(Summary!$P$3:$AS$67,$AH426-2,$M426),0))</f>
        <v>0</v>
      </c>
      <c r="R426" s="2">
        <f t="array" ref="R426">IF($A426="",0,ROUND(IFERROR(INDEX(Summary!$O:$O,$AH426),0)/30,0))</f>
        <v>975</v>
      </c>
      <c r="S426">
        <f t="shared" si="60"/>
        <v>0</v>
      </c>
      <c r="T426" s="2">
        <f t="array" ref="T426">IF($S426=1,IFERROR(INDEX(Summary!$O:$O,$AH426),0),0)</f>
        <v>0</v>
      </c>
      <c r="U426" s="2">
        <f t="array" ref="U426">IF($S426=1,IFERROR(INDEX(Summary!$AT:$AT,$AH426),0),0)</f>
        <v>0</v>
      </c>
      <c r="V426" s="2">
        <f t="shared" si="61"/>
        <v>0</v>
      </c>
      <c r="W426" s="2">
        <f t="array" ref="W426">IF($S426=1,IFERROR(INDEX(Summary!$AZ:$AZ,$AH426),0),0)</f>
        <v>0</v>
      </c>
      <c r="X426" s="3">
        <f t="array" ref="X426">IF($S426=1,IFERROR(INDEX(Summary!$BA:$BA,$AH426),0),0)</f>
        <v>0</v>
      </c>
      <c r="Y426" s="2">
        <f t="array" ref="Y426">IF($S426=1,IFERROR(INDEX(Summary!$G:$G,$AH426),0),0)</f>
        <v>0</v>
      </c>
      <c r="Z426" s="2">
        <f t="array" ref="Z426">IF($S426=1,IFERROR(INDEX(Summary!$H:$H,$AH426),0),0)</f>
        <v>0</v>
      </c>
      <c r="AA426" s="2">
        <f t="array" ref="AA426">IF($S426=1,IFERROR(INDEX(Summary!$I:$I,$AH426),0),0)</f>
        <v>0</v>
      </c>
      <c r="AB426" s="2">
        <f t="array" ref="AB426">IF($S426=1,IFERROR(INDEX(Summary!$J:$J,$AH426),0),0)</f>
        <v>0</v>
      </c>
      <c r="AC426" s="2">
        <f t="array" ref="AC426">IF($S426=1,IFERROR(INDEX(Summary!$K:$K,$AH426),0),0)</f>
        <v>0</v>
      </c>
      <c r="AD426" s="2">
        <f t="array" ref="AD426">IF($S426=1,IFERROR(INDEX(Summary!$L:$L,$AH426),0),0)</f>
        <v>0</v>
      </c>
      <c r="AE426" s="2">
        <f t="array" ref="AE426">IF($S426=1,IFERROR(INDEX(Summary!$M:$M,$AH426),0),0)</f>
        <v>0</v>
      </c>
      <c r="AF426" s="2">
        <f t="array" ref="AF426">IF($S426=1,IFERROR(INDEX(Summary!$N:$N,$AH426),0),0)</f>
        <v>0</v>
      </c>
      <c r="AG426">
        <f t="array" ref="AG426">IF($A426="","",IFERROR(INDEX(Summary!$BB:$BB,$AH426),0))</f>
        <v>10</v>
      </c>
      <c r="AH426">
        <f t="shared" si="62"/>
        <v>17</v>
      </c>
    </row>
    <row r="427" spans="1:34" hidden="1">
      <c r="A427" t="str">
        <f t="array" ref="A427">IFERROR(INDEX(Summary!$D:$D,$AH427)&amp;"","")</f>
        <v>FG00884</v>
      </c>
      <c r="B427" t="str">
        <f t="array" ref="B427">IF($A427="","",INDEX(Summary!$E:$E,$AH427))</f>
        <v>Khapli Multigrain atta- 5kg</v>
      </c>
      <c r="C427" t="str">
        <f t="array" ref="C427">IF($A427="","",INDEX(Summary!$B:$B,$AH427))</f>
        <v>MG</v>
      </c>
      <c r="D427" t="str">
        <f t="array" ref="D427">IF($A427="","",INDEX(Summary!$C:$C,$AH427))</f>
        <v>C39</v>
      </c>
      <c r="E427">
        <f t="array" ref="E427">IF($A427="","",INDEX(Summary!$F:$F,$AH427))</f>
        <v>5</v>
      </c>
      <c r="F427" t="str">
        <f t="array" ref="F427">IF($A427="","",INDEX(Summary!$BC:$BC,$AH427)&amp;"")</f>
        <v>P1 – Critical</v>
      </c>
      <c r="G427">
        <f t="shared" si="54"/>
        <v>1</v>
      </c>
      <c r="H427">
        <f t="shared" si="55"/>
        <v>1</v>
      </c>
      <c r="I427" t="str">
        <f t="array" ref="I427">IF($A427="","",IF(IFERROR(INDEX(Summary!$BA:$BA,$AH427),0)&lt;1,"Under 1 day",IF(INDEX(Summary!$BA:$BA,$AH427)&lt;3,"1-3 days",IF(INDEX(Summary!$BA:$BA,$AH427)&lt;7,"3-7 days","7+ days"))))</f>
        <v>3-7 days</v>
      </c>
      <c r="J427" t="str">
        <f t="array" ref="J427">IF($A427="","",IF(IFERROR(INDEX(Summary!$AX:$AX,$AH427),0)&lt;0.25,"0-25%",IF(INDEX(Summary!$AX:$AX,$AH427)&lt;0.5,"25-50%",IF(INDEX(Summary!$AX:$AX,$AH427)&lt;0.75,"50-75%","75-100%"))))</f>
        <v>50-75%</v>
      </c>
      <c r="K427" t="str">
        <f t="array" ref="K427">IF($A427="","",INDEX(Summary!$AY:$AY,$AH427)&amp;"")</f>
        <v>WIP</v>
      </c>
      <c r="L427" s="1">
        <f>IF($A427="","",Summary!$P$2+MOD(ROW()-2,30))</f>
        <v>46232</v>
      </c>
      <c r="M427">
        <f t="shared" si="56"/>
        <v>6</v>
      </c>
      <c r="N427">
        <f t="shared" si="57"/>
        <v>29</v>
      </c>
      <c r="O427" t="str">
        <f t="shared" si="58"/>
        <v>Jul-2026</v>
      </c>
      <c r="P427">
        <f t="shared" ca="1" si="59"/>
        <v>1</v>
      </c>
      <c r="Q427" s="2">
        <f t="array" ref="Q427">IF($A427="",0,IFERROR(INDEX(Summary!$P$3:$AS$67,$AH427-2,$M427),0))</f>
        <v>0</v>
      </c>
      <c r="R427" s="2">
        <f t="array" ref="R427">IF($A427="",0,ROUND(IFERROR(INDEX(Summary!$O:$O,$AH427),0)/30,0))</f>
        <v>975</v>
      </c>
      <c r="S427">
        <f t="shared" si="60"/>
        <v>0</v>
      </c>
      <c r="T427" s="2">
        <f t="array" ref="T427">IF($S427=1,IFERROR(INDEX(Summary!$O:$O,$AH427),0),0)</f>
        <v>0</v>
      </c>
      <c r="U427" s="2">
        <f t="array" ref="U427">IF($S427=1,IFERROR(INDEX(Summary!$AT:$AT,$AH427),0),0)</f>
        <v>0</v>
      </c>
      <c r="V427" s="2">
        <f t="shared" si="61"/>
        <v>0</v>
      </c>
      <c r="W427" s="2">
        <f t="array" ref="W427">IF($S427=1,IFERROR(INDEX(Summary!$AZ:$AZ,$AH427),0),0)</f>
        <v>0</v>
      </c>
      <c r="X427" s="3">
        <f t="array" ref="X427">IF($S427=1,IFERROR(INDEX(Summary!$BA:$BA,$AH427),0),0)</f>
        <v>0</v>
      </c>
      <c r="Y427" s="2">
        <f t="array" ref="Y427">IF($S427=1,IFERROR(INDEX(Summary!$G:$G,$AH427),0),0)</f>
        <v>0</v>
      </c>
      <c r="Z427" s="2">
        <f t="array" ref="Z427">IF($S427=1,IFERROR(INDEX(Summary!$H:$H,$AH427),0),0)</f>
        <v>0</v>
      </c>
      <c r="AA427" s="2">
        <f t="array" ref="AA427">IF($S427=1,IFERROR(INDEX(Summary!$I:$I,$AH427),0),0)</f>
        <v>0</v>
      </c>
      <c r="AB427" s="2">
        <f t="array" ref="AB427">IF($S427=1,IFERROR(INDEX(Summary!$J:$J,$AH427),0),0)</f>
        <v>0</v>
      </c>
      <c r="AC427" s="2">
        <f t="array" ref="AC427">IF($S427=1,IFERROR(INDEX(Summary!$K:$K,$AH427),0),0)</f>
        <v>0</v>
      </c>
      <c r="AD427" s="2">
        <f t="array" ref="AD427">IF($S427=1,IFERROR(INDEX(Summary!$L:$L,$AH427),0),0)</f>
        <v>0</v>
      </c>
      <c r="AE427" s="2">
        <f t="array" ref="AE427">IF($S427=1,IFERROR(INDEX(Summary!$M:$M,$AH427),0),0)</f>
        <v>0</v>
      </c>
      <c r="AF427" s="2">
        <f t="array" ref="AF427">IF($S427=1,IFERROR(INDEX(Summary!$N:$N,$AH427),0),0)</f>
        <v>0</v>
      </c>
      <c r="AG427">
        <f t="array" ref="AG427">IF($A427="","",IFERROR(INDEX(Summary!$BB:$BB,$AH427),0))</f>
        <v>10</v>
      </c>
      <c r="AH427">
        <f t="shared" si="62"/>
        <v>17</v>
      </c>
    </row>
    <row r="428" spans="1:34" hidden="1">
      <c r="A428" t="str">
        <f t="array" ref="A428">IFERROR(INDEX(Summary!$D:$D,$AH428)&amp;"","")</f>
        <v>FG00884</v>
      </c>
      <c r="B428" t="str">
        <f t="array" ref="B428">IF($A428="","",INDEX(Summary!$E:$E,$AH428))</f>
        <v>Khapli Multigrain atta- 5kg</v>
      </c>
      <c r="C428" t="str">
        <f t="array" ref="C428">IF($A428="","",INDEX(Summary!$B:$B,$AH428))</f>
        <v>MG</v>
      </c>
      <c r="D428" t="str">
        <f t="array" ref="D428">IF($A428="","",INDEX(Summary!$C:$C,$AH428))</f>
        <v>C39</v>
      </c>
      <c r="E428">
        <f t="array" ref="E428">IF($A428="","",INDEX(Summary!$F:$F,$AH428))</f>
        <v>5</v>
      </c>
      <c r="F428" t="str">
        <f t="array" ref="F428">IF($A428="","",INDEX(Summary!$BC:$BC,$AH428)&amp;"")</f>
        <v>P1 – Critical</v>
      </c>
      <c r="G428">
        <f t="shared" si="54"/>
        <v>1</v>
      </c>
      <c r="H428">
        <f t="shared" si="55"/>
        <v>1</v>
      </c>
      <c r="I428" t="str">
        <f t="array" ref="I428">IF($A428="","",IF(IFERROR(INDEX(Summary!$BA:$BA,$AH428),0)&lt;1,"Under 1 day",IF(INDEX(Summary!$BA:$BA,$AH428)&lt;3,"1-3 days",IF(INDEX(Summary!$BA:$BA,$AH428)&lt;7,"3-7 days","7+ days"))))</f>
        <v>3-7 days</v>
      </c>
      <c r="J428" t="str">
        <f t="array" ref="J428">IF($A428="","",IF(IFERROR(INDEX(Summary!$AX:$AX,$AH428),0)&lt;0.25,"0-25%",IF(INDEX(Summary!$AX:$AX,$AH428)&lt;0.5,"25-50%",IF(INDEX(Summary!$AX:$AX,$AH428)&lt;0.75,"50-75%","75-100%"))))</f>
        <v>50-75%</v>
      </c>
      <c r="K428" t="str">
        <f t="array" ref="K428">IF($A428="","",INDEX(Summary!$AY:$AY,$AH428)&amp;"")</f>
        <v>WIP</v>
      </c>
      <c r="L428" s="1">
        <f>IF($A428="","",Summary!$P$2+MOD(ROW()-2,30))</f>
        <v>46233</v>
      </c>
      <c r="M428">
        <f t="shared" si="56"/>
        <v>7</v>
      </c>
      <c r="N428">
        <f t="shared" si="57"/>
        <v>30</v>
      </c>
      <c r="O428" t="str">
        <f t="shared" si="58"/>
        <v>Jul-2026</v>
      </c>
      <c r="P428">
        <f t="shared" ca="1" si="59"/>
        <v>1</v>
      </c>
      <c r="Q428" s="2">
        <f t="array" ref="Q428">IF($A428="",0,IFERROR(INDEX(Summary!$P$3:$AS$67,$AH428-2,$M428),0))</f>
        <v>640</v>
      </c>
      <c r="R428" s="2">
        <f t="array" ref="R428">IF($A428="",0,ROUND(IFERROR(INDEX(Summary!$O:$O,$AH428),0)/30,0))</f>
        <v>975</v>
      </c>
      <c r="S428">
        <f t="shared" si="60"/>
        <v>0</v>
      </c>
      <c r="T428" s="2">
        <f t="array" ref="T428">IF($S428=1,IFERROR(INDEX(Summary!$O:$O,$AH428),0),0)</f>
        <v>0</v>
      </c>
      <c r="U428" s="2">
        <f t="array" ref="U428">IF($S428=1,IFERROR(INDEX(Summary!$AT:$AT,$AH428),0),0)</f>
        <v>0</v>
      </c>
      <c r="V428" s="2">
        <f t="shared" si="61"/>
        <v>0</v>
      </c>
      <c r="W428" s="2">
        <f t="array" ref="W428">IF($S428=1,IFERROR(INDEX(Summary!$AZ:$AZ,$AH428),0),0)</f>
        <v>0</v>
      </c>
      <c r="X428" s="3">
        <f t="array" ref="X428">IF($S428=1,IFERROR(INDEX(Summary!$BA:$BA,$AH428),0),0)</f>
        <v>0</v>
      </c>
      <c r="Y428" s="2">
        <f t="array" ref="Y428">IF($S428=1,IFERROR(INDEX(Summary!$G:$G,$AH428),0),0)</f>
        <v>0</v>
      </c>
      <c r="Z428" s="2">
        <f t="array" ref="Z428">IF($S428=1,IFERROR(INDEX(Summary!$H:$H,$AH428),0),0)</f>
        <v>0</v>
      </c>
      <c r="AA428" s="2">
        <f t="array" ref="AA428">IF($S428=1,IFERROR(INDEX(Summary!$I:$I,$AH428),0),0)</f>
        <v>0</v>
      </c>
      <c r="AB428" s="2">
        <f t="array" ref="AB428">IF($S428=1,IFERROR(INDEX(Summary!$J:$J,$AH428),0),0)</f>
        <v>0</v>
      </c>
      <c r="AC428" s="2">
        <f t="array" ref="AC428">IF($S428=1,IFERROR(INDEX(Summary!$K:$K,$AH428),0),0)</f>
        <v>0</v>
      </c>
      <c r="AD428" s="2">
        <f t="array" ref="AD428">IF($S428=1,IFERROR(INDEX(Summary!$L:$L,$AH428),0),0)</f>
        <v>0</v>
      </c>
      <c r="AE428" s="2">
        <f t="array" ref="AE428">IF($S428=1,IFERROR(INDEX(Summary!$M:$M,$AH428),0),0)</f>
        <v>0</v>
      </c>
      <c r="AF428" s="2">
        <f t="array" ref="AF428">IF($S428=1,IFERROR(INDEX(Summary!$N:$N,$AH428),0),0)</f>
        <v>0</v>
      </c>
      <c r="AG428">
        <f t="array" ref="AG428">IF($A428="","",IFERROR(INDEX(Summary!$BB:$BB,$AH428),0))</f>
        <v>10</v>
      </c>
      <c r="AH428">
        <f t="shared" si="62"/>
        <v>17</v>
      </c>
    </row>
    <row r="429" spans="1:34" hidden="1">
      <c r="A429" t="str">
        <f t="array" ref="A429">IFERROR(INDEX(Summary!$D:$D,$AH429)&amp;"","")</f>
        <v>FG00884</v>
      </c>
      <c r="B429" t="str">
        <f t="array" ref="B429">IF($A429="","",INDEX(Summary!$E:$E,$AH429))</f>
        <v>Khapli Multigrain atta- 5kg</v>
      </c>
      <c r="C429" t="str">
        <f t="array" ref="C429">IF($A429="","",INDEX(Summary!$B:$B,$AH429))</f>
        <v>MG</v>
      </c>
      <c r="D429" t="str">
        <f t="array" ref="D429">IF($A429="","",INDEX(Summary!$C:$C,$AH429))</f>
        <v>C39</v>
      </c>
      <c r="E429">
        <f t="array" ref="E429">IF($A429="","",INDEX(Summary!$F:$F,$AH429))</f>
        <v>5</v>
      </c>
      <c r="F429" t="str">
        <f t="array" ref="F429">IF($A429="","",INDEX(Summary!$BC:$BC,$AH429)&amp;"")</f>
        <v>P1 – Critical</v>
      </c>
      <c r="G429">
        <f t="shared" si="54"/>
        <v>1</v>
      </c>
      <c r="H429">
        <f t="shared" si="55"/>
        <v>1</v>
      </c>
      <c r="I429" t="str">
        <f t="array" ref="I429">IF($A429="","",IF(IFERROR(INDEX(Summary!$BA:$BA,$AH429),0)&lt;1,"Under 1 day",IF(INDEX(Summary!$BA:$BA,$AH429)&lt;3,"1-3 days",IF(INDEX(Summary!$BA:$BA,$AH429)&lt;7,"3-7 days","7+ days"))))</f>
        <v>3-7 days</v>
      </c>
      <c r="J429" t="str">
        <f t="array" ref="J429">IF($A429="","",IF(IFERROR(INDEX(Summary!$AX:$AX,$AH429),0)&lt;0.25,"0-25%",IF(INDEX(Summary!$AX:$AX,$AH429)&lt;0.5,"25-50%",IF(INDEX(Summary!$AX:$AX,$AH429)&lt;0.75,"50-75%","75-100%"))))</f>
        <v>50-75%</v>
      </c>
      <c r="K429" t="str">
        <f t="array" ref="K429">IF($A429="","",INDEX(Summary!$AY:$AY,$AH429)&amp;"")</f>
        <v>WIP</v>
      </c>
      <c r="L429" s="1">
        <f>IF($A429="","",Summary!$P$2+MOD(ROW()-2,30))</f>
        <v>46234</v>
      </c>
      <c r="M429">
        <f t="shared" si="56"/>
        <v>8</v>
      </c>
      <c r="N429">
        <f t="shared" si="57"/>
        <v>31</v>
      </c>
      <c r="O429" t="str">
        <f t="shared" si="58"/>
        <v>Jul-2026</v>
      </c>
      <c r="P429">
        <f t="shared" ca="1" si="59"/>
        <v>1</v>
      </c>
      <c r="Q429" s="2">
        <f t="array" ref="Q429">IF($A429="",0,IFERROR(INDEX(Summary!$P$3:$AS$67,$AH429-2,$M429),0))</f>
        <v>904</v>
      </c>
      <c r="R429" s="2">
        <f t="array" ref="R429">IF($A429="",0,ROUND(IFERROR(INDEX(Summary!$O:$O,$AH429),0)/30,0))</f>
        <v>975</v>
      </c>
      <c r="S429">
        <f t="shared" si="60"/>
        <v>0</v>
      </c>
      <c r="T429" s="2">
        <f t="array" ref="T429">IF($S429=1,IFERROR(INDEX(Summary!$O:$O,$AH429),0),0)</f>
        <v>0</v>
      </c>
      <c r="U429" s="2">
        <f t="array" ref="U429">IF($S429=1,IFERROR(INDEX(Summary!$AT:$AT,$AH429),0),0)</f>
        <v>0</v>
      </c>
      <c r="V429" s="2">
        <f t="shared" si="61"/>
        <v>0</v>
      </c>
      <c r="W429" s="2">
        <f t="array" ref="W429">IF($S429=1,IFERROR(INDEX(Summary!$AZ:$AZ,$AH429),0),0)</f>
        <v>0</v>
      </c>
      <c r="X429" s="3">
        <f t="array" ref="X429">IF($S429=1,IFERROR(INDEX(Summary!$BA:$BA,$AH429),0),0)</f>
        <v>0</v>
      </c>
      <c r="Y429" s="2">
        <f t="array" ref="Y429">IF($S429=1,IFERROR(INDEX(Summary!$G:$G,$AH429),0),0)</f>
        <v>0</v>
      </c>
      <c r="Z429" s="2">
        <f t="array" ref="Z429">IF($S429=1,IFERROR(INDEX(Summary!$H:$H,$AH429),0),0)</f>
        <v>0</v>
      </c>
      <c r="AA429" s="2">
        <f t="array" ref="AA429">IF($S429=1,IFERROR(INDEX(Summary!$I:$I,$AH429),0),0)</f>
        <v>0</v>
      </c>
      <c r="AB429" s="2">
        <f t="array" ref="AB429">IF($S429=1,IFERROR(INDEX(Summary!$J:$J,$AH429),0),0)</f>
        <v>0</v>
      </c>
      <c r="AC429" s="2">
        <f t="array" ref="AC429">IF($S429=1,IFERROR(INDEX(Summary!$K:$K,$AH429),0),0)</f>
        <v>0</v>
      </c>
      <c r="AD429" s="2">
        <f t="array" ref="AD429">IF($S429=1,IFERROR(INDEX(Summary!$L:$L,$AH429),0),0)</f>
        <v>0</v>
      </c>
      <c r="AE429" s="2">
        <f t="array" ref="AE429">IF($S429=1,IFERROR(INDEX(Summary!$M:$M,$AH429),0),0)</f>
        <v>0</v>
      </c>
      <c r="AF429" s="2">
        <f t="array" ref="AF429">IF($S429=1,IFERROR(INDEX(Summary!$N:$N,$AH429),0),0)</f>
        <v>0</v>
      </c>
      <c r="AG429">
        <f t="array" ref="AG429">IF($A429="","",IFERROR(INDEX(Summary!$BB:$BB,$AH429),0))</f>
        <v>10</v>
      </c>
      <c r="AH429">
        <f t="shared" si="62"/>
        <v>17</v>
      </c>
    </row>
    <row r="430" spans="1:34" hidden="1">
      <c r="A430" t="str">
        <f t="array" ref="A430">IFERROR(INDEX(Summary!$D:$D,$AH430)&amp;"","")</f>
        <v>FG00884</v>
      </c>
      <c r="B430" t="str">
        <f t="array" ref="B430">IF($A430="","",INDEX(Summary!$E:$E,$AH430))</f>
        <v>Khapli Multigrain atta- 5kg</v>
      </c>
      <c r="C430" t="str">
        <f t="array" ref="C430">IF($A430="","",INDEX(Summary!$B:$B,$AH430))</f>
        <v>MG</v>
      </c>
      <c r="D430" t="str">
        <f t="array" ref="D430">IF($A430="","",INDEX(Summary!$C:$C,$AH430))</f>
        <v>C39</v>
      </c>
      <c r="E430">
        <f t="array" ref="E430">IF($A430="","",INDEX(Summary!$F:$F,$AH430))</f>
        <v>5</v>
      </c>
      <c r="F430" t="str">
        <f t="array" ref="F430">IF($A430="","",INDEX(Summary!$BC:$BC,$AH430)&amp;"")</f>
        <v>P1 – Critical</v>
      </c>
      <c r="G430">
        <f t="shared" si="54"/>
        <v>1</v>
      </c>
      <c r="H430">
        <f t="shared" si="55"/>
        <v>1</v>
      </c>
      <c r="I430" t="str">
        <f t="array" ref="I430">IF($A430="","",IF(IFERROR(INDEX(Summary!$BA:$BA,$AH430),0)&lt;1,"Under 1 day",IF(INDEX(Summary!$BA:$BA,$AH430)&lt;3,"1-3 days",IF(INDEX(Summary!$BA:$BA,$AH430)&lt;7,"3-7 days","7+ days"))))</f>
        <v>3-7 days</v>
      </c>
      <c r="J430" t="str">
        <f t="array" ref="J430">IF($A430="","",IF(IFERROR(INDEX(Summary!$AX:$AX,$AH430),0)&lt;0.25,"0-25%",IF(INDEX(Summary!$AX:$AX,$AH430)&lt;0.5,"25-50%",IF(INDEX(Summary!$AX:$AX,$AH430)&lt;0.75,"50-75%","75-100%"))))</f>
        <v>50-75%</v>
      </c>
      <c r="K430" t="str">
        <f t="array" ref="K430">IF($A430="","",INDEX(Summary!$AY:$AY,$AH430)&amp;"")</f>
        <v>WIP</v>
      </c>
      <c r="L430" s="1">
        <f>IF($A430="","",Summary!$P$2+MOD(ROW()-2,30))</f>
        <v>46235</v>
      </c>
      <c r="M430">
        <f t="shared" si="56"/>
        <v>9</v>
      </c>
      <c r="N430">
        <f t="shared" si="57"/>
        <v>1</v>
      </c>
      <c r="O430" t="str">
        <f t="shared" si="58"/>
        <v>Aug-2026</v>
      </c>
      <c r="P430">
        <f t="shared" ca="1" si="59"/>
        <v>1</v>
      </c>
      <c r="Q430" s="2">
        <f t="array" ref="Q430">IF($A430="",0,IFERROR(INDEX(Summary!$P$3:$AS$67,$AH430-2,$M430),0))</f>
        <v>0</v>
      </c>
      <c r="R430" s="2">
        <f t="array" ref="R430">IF($A430="",0,ROUND(IFERROR(INDEX(Summary!$O:$O,$AH430),0)/30,0))</f>
        <v>975</v>
      </c>
      <c r="S430">
        <f t="shared" si="60"/>
        <v>0</v>
      </c>
      <c r="T430" s="2">
        <f t="array" ref="T430">IF($S430=1,IFERROR(INDEX(Summary!$O:$O,$AH430),0),0)</f>
        <v>0</v>
      </c>
      <c r="U430" s="2">
        <f t="array" ref="U430">IF($S430=1,IFERROR(INDEX(Summary!$AT:$AT,$AH430),0),0)</f>
        <v>0</v>
      </c>
      <c r="V430" s="2">
        <f t="shared" si="61"/>
        <v>0</v>
      </c>
      <c r="W430" s="2">
        <f t="array" ref="W430">IF($S430=1,IFERROR(INDEX(Summary!$AZ:$AZ,$AH430),0),0)</f>
        <v>0</v>
      </c>
      <c r="X430" s="3">
        <f t="array" ref="X430">IF($S430=1,IFERROR(INDEX(Summary!$BA:$BA,$AH430),0),0)</f>
        <v>0</v>
      </c>
      <c r="Y430" s="2">
        <f t="array" ref="Y430">IF($S430=1,IFERROR(INDEX(Summary!$G:$G,$AH430),0),0)</f>
        <v>0</v>
      </c>
      <c r="Z430" s="2">
        <f t="array" ref="Z430">IF($S430=1,IFERROR(INDEX(Summary!$H:$H,$AH430),0),0)</f>
        <v>0</v>
      </c>
      <c r="AA430" s="2">
        <f t="array" ref="AA430">IF($S430=1,IFERROR(INDEX(Summary!$I:$I,$AH430),0),0)</f>
        <v>0</v>
      </c>
      <c r="AB430" s="2">
        <f t="array" ref="AB430">IF($S430=1,IFERROR(INDEX(Summary!$J:$J,$AH430),0),0)</f>
        <v>0</v>
      </c>
      <c r="AC430" s="2">
        <f t="array" ref="AC430">IF($S430=1,IFERROR(INDEX(Summary!$K:$K,$AH430),0),0)</f>
        <v>0</v>
      </c>
      <c r="AD430" s="2">
        <f t="array" ref="AD430">IF($S430=1,IFERROR(INDEX(Summary!$L:$L,$AH430),0),0)</f>
        <v>0</v>
      </c>
      <c r="AE430" s="2">
        <f t="array" ref="AE430">IF($S430=1,IFERROR(INDEX(Summary!$M:$M,$AH430),0),0)</f>
        <v>0</v>
      </c>
      <c r="AF430" s="2">
        <f t="array" ref="AF430">IF($S430=1,IFERROR(INDEX(Summary!$N:$N,$AH430),0),0)</f>
        <v>0</v>
      </c>
      <c r="AG430">
        <f t="array" ref="AG430">IF($A430="","",IFERROR(INDEX(Summary!$BB:$BB,$AH430),0))</f>
        <v>10</v>
      </c>
      <c r="AH430">
        <f t="shared" si="62"/>
        <v>17</v>
      </c>
    </row>
    <row r="431" spans="1:34" hidden="1">
      <c r="A431" t="str">
        <f t="array" ref="A431">IFERROR(INDEX(Summary!$D:$D,$AH431)&amp;"","")</f>
        <v>FG00884</v>
      </c>
      <c r="B431" t="str">
        <f t="array" ref="B431">IF($A431="","",INDEX(Summary!$E:$E,$AH431))</f>
        <v>Khapli Multigrain atta- 5kg</v>
      </c>
      <c r="C431" t="str">
        <f t="array" ref="C431">IF($A431="","",INDEX(Summary!$B:$B,$AH431))</f>
        <v>MG</v>
      </c>
      <c r="D431" t="str">
        <f t="array" ref="D431">IF($A431="","",INDEX(Summary!$C:$C,$AH431))</f>
        <v>C39</v>
      </c>
      <c r="E431">
        <f t="array" ref="E431">IF($A431="","",INDEX(Summary!$F:$F,$AH431))</f>
        <v>5</v>
      </c>
      <c r="F431" t="str">
        <f t="array" ref="F431">IF($A431="","",INDEX(Summary!$BC:$BC,$AH431)&amp;"")</f>
        <v>P1 – Critical</v>
      </c>
      <c r="G431">
        <f t="shared" si="54"/>
        <v>1</v>
      </c>
      <c r="H431">
        <f t="shared" si="55"/>
        <v>1</v>
      </c>
      <c r="I431" t="str">
        <f t="array" ref="I431">IF($A431="","",IF(IFERROR(INDEX(Summary!$BA:$BA,$AH431),0)&lt;1,"Under 1 day",IF(INDEX(Summary!$BA:$BA,$AH431)&lt;3,"1-3 days",IF(INDEX(Summary!$BA:$BA,$AH431)&lt;7,"3-7 days","7+ days"))))</f>
        <v>3-7 days</v>
      </c>
      <c r="J431" t="str">
        <f t="array" ref="J431">IF($A431="","",IF(IFERROR(INDEX(Summary!$AX:$AX,$AH431),0)&lt;0.25,"0-25%",IF(INDEX(Summary!$AX:$AX,$AH431)&lt;0.5,"25-50%",IF(INDEX(Summary!$AX:$AX,$AH431)&lt;0.75,"50-75%","75-100%"))))</f>
        <v>50-75%</v>
      </c>
      <c r="K431" t="str">
        <f t="array" ref="K431">IF($A431="","",INDEX(Summary!$AY:$AY,$AH431)&amp;"")</f>
        <v>WIP</v>
      </c>
      <c r="L431" s="1">
        <f>IF($A431="","",Summary!$P$2+MOD(ROW()-2,30))</f>
        <v>46236</v>
      </c>
      <c r="M431">
        <f t="shared" si="56"/>
        <v>10</v>
      </c>
      <c r="N431">
        <f t="shared" si="57"/>
        <v>2</v>
      </c>
      <c r="O431" t="str">
        <f t="shared" si="58"/>
        <v>Aug-2026</v>
      </c>
      <c r="P431">
        <f t="shared" ca="1" si="59"/>
        <v>1</v>
      </c>
      <c r="Q431" s="2">
        <f t="array" ref="Q431">IF($A431="",0,IFERROR(INDEX(Summary!$P$3:$AS$67,$AH431-2,$M431),0))</f>
        <v>964</v>
      </c>
      <c r="R431" s="2">
        <f t="array" ref="R431">IF($A431="",0,ROUND(IFERROR(INDEX(Summary!$O:$O,$AH431),0)/30,0))</f>
        <v>975</v>
      </c>
      <c r="S431">
        <f t="shared" si="60"/>
        <v>0</v>
      </c>
      <c r="T431" s="2">
        <f t="array" ref="T431">IF($S431=1,IFERROR(INDEX(Summary!$O:$O,$AH431),0),0)</f>
        <v>0</v>
      </c>
      <c r="U431" s="2">
        <f t="array" ref="U431">IF($S431=1,IFERROR(INDEX(Summary!$AT:$AT,$AH431),0),0)</f>
        <v>0</v>
      </c>
      <c r="V431" s="2">
        <f t="shared" si="61"/>
        <v>0</v>
      </c>
      <c r="W431" s="2">
        <f t="array" ref="W431">IF($S431=1,IFERROR(INDEX(Summary!$AZ:$AZ,$AH431),0),0)</f>
        <v>0</v>
      </c>
      <c r="X431" s="3">
        <f t="array" ref="X431">IF($S431=1,IFERROR(INDEX(Summary!$BA:$BA,$AH431),0),0)</f>
        <v>0</v>
      </c>
      <c r="Y431" s="2">
        <f t="array" ref="Y431">IF($S431=1,IFERROR(INDEX(Summary!$G:$G,$AH431),0),0)</f>
        <v>0</v>
      </c>
      <c r="Z431" s="2">
        <f t="array" ref="Z431">IF($S431=1,IFERROR(INDEX(Summary!$H:$H,$AH431),0),0)</f>
        <v>0</v>
      </c>
      <c r="AA431" s="2">
        <f t="array" ref="AA431">IF($S431=1,IFERROR(INDEX(Summary!$I:$I,$AH431),0),0)</f>
        <v>0</v>
      </c>
      <c r="AB431" s="2">
        <f t="array" ref="AB431">IF($S431=1,IFERROR(INDEX(Summary!$J:$J,$AH431),0),0)</f>
        <v>0</v>
      </c>
      <c r="AC431" s="2">
        <f t="array" ref="AC431">IF($S431=1,IFERROR(INDEX(Summary!$K:$K,$AH431),0),0)</f>
        <v>0</v>
      </c>
      <c r="AD431" s="2">
        <f t="array" ref="AD431">IF($S431=1,IFERROR(INDEX(Summary!$L:$L,$AH431),0),0)</f>
        <v>0</v>
      </c>
      <c r="AE431" s="2">
        <f t="array" ref="AE431">IF($S431=1,IFERROR(INDEX(Summary!$M:$M,$AH431),0),0)</f>
        <v>0</v>
      </c>
      <c r="AF431" s="2">
        <f t="array" ref="AF431">IF($S431=1,IFERROR(INDEX(Summary!$N:$N,$AH431),0),0)</f>
        <v>0</v>
      </c>
      <c r="AG431">
        <f t="array" ref="AG431">IF($A431="","",IFERROR(INDEX(Summary!$BB:$BB,$AH431),0))</f>
        <v>10</v>
      </c>
      <c r="AH431">
        <f t="shared" si="62"/>
        <v>17</v>
      </c>
    </row>
    <row r="432" spans="1:34" hidden="1">
      <c r="A432" t="str">
        <f t="array" ref="A432">IFERROR(INDEX(Summary!$D:$D,$AH432)&amp;"","")</f>
        <v>FG00884</v>
      </c>
      <c r="B432" t="str">
        <f t="array" ref="B432">IF($A432="","",INDEX(Summary!$E:$E,$AH432))</f>
        <v>Khapli Multigrain atta- 5kg</v>
      </c>
      <c r="C432" t="str">
        <f t="array" ref="C432">IF($A432="","",INDEX(Summary!$B:$B,$AH432))</f>
        <v>MG</v>
      </c>
      <c r="D432" t="str">
        <f t="array" ref="D432">IF($A432="","",INDEX(Summary!$C:$C,$AH432))</f>
        <v>C39</v>
      </c>
      <c r="E432">
        <f t="array" ref="E432">IF($A432="","",INDEX(Summary!$F:$F,$AH432))</f>
        <v>5</v>
      </c>
      <c r="F432" t="str">
        <f t="array" ref="F432">IF($A432="","",INDEX(Summary!$BC:$BC,$AH432)&amp;"")</f>
        <v>P1 – Critical</v>
      </c>
      <c r="G432">
        <f t="shared" si="54"/>
        <v>1</v>
      </c>
      <c r="H432">
        <f t="shared" si="55"/>
        <v>1</v>
      </c>
      <c r="I432" t="str">
        <f t="array" ref="I432">IF($A432="","",IF(IFERROR(INDEX(Summary!$BA:$BA,$AH432),0)&lt;1,"Under 1 day",IF(INDEX(Summary!$BA:$BA,$AH432)&lt;3,"1-3 days",IF(INDEX(Summary!$BA:$BA,$AH432)&lt;7,"3-7 days","7+ days"))))</f>
        <v>3-7 days</v>
      </c>
      <c r="J432" t="str">
        <f t="array" ref="J432">IF($A432="","",IF(IFERROR(INDEX(Summary!$AX:$AX,$AH432),0)&lt;0.25,"0-25%",IF(INDEX(Summary!$AX:$AX,$AH432)&lt;0.5,"25-50%",IF(INDEX(Summary!$AX:$AX,$AH432)&lt;0.75,"50-75%","75-100%"))))</f>
        <v>50-75%</v>
      </c>
      <c r="K432" t="str">
        <f t="array" ref="K432">IF($A432="","",INDEX(Summary!$AY:$AY,$AH432)&amp;"")</f>
        <v>WIP</v>
      </c>
      <c r="L432" s="1">
        <f>IF($A432="","",Summary!$P$2+MOD(ROW()-2,30))</f>
        <v>46237</v>
      </c>
      <c r="M432">
        <f t="shared" si="56"/>
        <v>11</v>
      </c>
      <c r="N432">
        <f t="shared" si="57"/>
        <v>3</v>
      </c>
      <c r="O432" t="str">
        <f t="shared" si="58"/>
        <v>Aug-2026</v>
      </c>
      <c r="P432">
        <f t="shared" ca="1" si="59"/>
        <v>1</v>
      </c>
      <c r="Q432" s="2">
        <f t="array" ref="Q432">IF($A432="",0,IFERROR(INDEX(Summary!$P$3:$AS$67,$AH432-2,$M432),0))</f>
        <v>464</v>
      </c>
      <c r="R432" s="2">
        <f t="array" ref="R432">IF($A432="",0,ROUND(IFERROR(INDEX(Summary!$O:$O,$AH432),0)/30,0))</f>
        <v>975</v>
      </c>
      <c r="S432">
        <f t="shared" si="60"/>
        <v>0</v>
      </c>
      <c r="T432" s="2">
        <f t="array" ref="T432">IF($S432=1,IFERROR(INDEX(Summary!$O:$O,$AH432),0),0)</f>
        <v>0</v>
      </c>
      <c r="U432" s="2">
        <f t="array" ref="U432">IF($S432=1,IFERROR(INDEX(Summary!$AT:$AT,$AH432),0),0)</f>
        <v>0</v>
      </c>
      <c r="V432" s="2">
        <f t="shared" si="61"/>
        <v>0</v>
      </c>
      <c r="W432" s="2">
        <f t="array" ref="W432">IF($S432=1,IFERROR(INDEX(Summary!$AZ:$AZ,$AH432),0),0)</f>
        <v>0</v>
      </c>
      <c r="X432" s="3">
        <f t="array" ref="X432">IF($S432=1,IFERROR(INDEX(Summary!$BA:$BA,$AH432),0),0)</f>
        <v>0</v>
      </c>
      <c r="Y432" s="2">
        <f t="array" ref="Y432">IF($S432=1,IFERROR(INDEX(Summary!$G:$G,$AH432),0),0)</f>
        <v>0</v>
      </c>
      <c r="Z432" s="2">
        <f t="array" ref="Z432">IF($S432=1,IFERROR(INDEX(Summary!$H:$H,$AH432),0),0)</f>
        <v>0</v>
      </c>
      <c r="AA432" s="2">
        <f t="array" ref="AA432">IF($S432=1,IFERROR(INDEX(Summary!$I:$I,$AH432),0),0)</f>
        <v>0</v>
      </c>
      <c r="AB432" s="2">
        <f t="array" ref="AB432">IF($S432=1,IFERROR(INDEX(Summary!$J:$J,$AH432),0),0)</f>
        <v>0</v>
      </c>
      <c r="AC432" s="2">
        <f t="array" ref="AC432">IF($S432=1,IFERROR(INDEX(Summary!$K:$K,$AH432),0),0)</f>
        <v>0</v>
      </c>
      <c r="AD432" s="2">
        <f t="array" ref="AD432">IF($S432=1,IFERROR(INDEX(Summary!$L:$L,$AH432),0),0)</f>
        <v>0</v>
      </c>
      <c r="AE432" s="2">
        <f t="array" ref="AE432">IF($S432=1,IFERROR(INDEX(Summary!$M:$M,$AH432),0),0)</f>
        <v>0</v>
      </c>
      <c r="AF432" s="2">
        <f t="array" ref="AF432">IF($S432=1,IFERROR(INDEX(Summary!$N:$N,$AH432),0),0)</f>
        <v>0</v>
      </c>
      <c r="AG432">
        <f t="array" ref="AG432">IF($A432="","",IFERROR(INDEX(Summary!$BB:$BB,$AH432),0))</f>
        <v>10</v>
      </c>
      <c r="AH432">
        <f t="shared" si="62"/>
        <v>17</v>
      </c>
    </row>
    <row r="433" spans="1:34" hidden="1">
      <c r="A433" t="str">
        <f t="array" ref="A433">IFERROR(INDEX(Summary!$D:$D,$AH433)&amp;"","")</f>
        <v>FG00884</v>
      </c>
      <c r="B433" t="str">
        <f t="array" ref="B433">IF($A433="","",INDEX(Summary!$E:$E,$AH433))</f>
        <v>Khapli Multigrain atta- 5kg</v>
      </c>
      <c r="C433" t="str">
        <f t="array" ref="C433">IF($A433="","",INDEX(Summary!$B:$B,$AH433))</f>
        <v>MG</v>
      </c>
      <c r="D433" t="str">
        <f t="array" ref="D433">IF($A433="","",INDEX(Summary!$C:$C,$AH433))</f>
        <v>C39</v>
      </c>
      <c r="E433">
        <f t="array" ref="E433">IF($A433="","",INDEX(Summary!$F:$F,$AH433))</f>
        <v>5</v>
      </c>
      <c r="F433" t="str">
        <f t="array" ref="F433">IF($A433="","",INDEX(Summary!$BC:$BC,$AH433)&amp;"")</f>
        <v>P1 – Critical</v>
      </c>
      <c r="G433">
        <f t="shared" si="54"/>
        <v>1</v>
      </c>
      <c r="H433">
        <f t="shared" si="55"/>
        <v>1</v>
      </c>
      <c r="I433" t="str">
        <f t="array" ref="I433">IF($A433="","",IF(IFERROR(INDEX(Summary!$BA:$BA,$AH433),0)&lt;1,"Under 1 day",IF(INDEX(Summary!$BA:$BA,$AH433)&lt;3,"1-3 days",IF(INDEX(Summary!$BA:$BA,$AH433)&lt;7,"3-7 days","7+ days"))))</f>
        <v>3-7 days</v>
      </c>
      <c r="J433" t="str">
        <f t="array" ref="J433">IF($A433="","",IF(IFERROR(INDEX(Summary!$AX:$AX,$AH433),0)&lt;0.25,"0-25%",IF(INDEX(Summary!$AX:$AX,$AH433)&lt;0.5,"25-50%",IF(INDEX(Summary!$AX:$AX,$AH433)&lt;0.75,"50-75%","75-100%"))))</f>
        <v>50-75%</v>
      </c>
      <c r="K433" t="str">
        <f t="array" ref="K433">IF($A433="","",INDEX(Summary!$AY:$AY,$AH433)&amp;"")</f>
        <v>WIP</v>
      </c>
      <c r="L433" s="1">
        <f>IF($A433="","",Summary!$P$2+MOD(ROW()-2,30))</f>
        <v>46238</v>
      </c>
      <c r="M433">
        <f t="shared" si="56"/>
        <v>12</v>
      </c>
      <c r="N433">
        <f t="shared" si="57"/>
        <v>4</v>
      </c>
      <c r="O433" t="str">
        <f t="shared" si="58"/>
        <v>Aug-2026</v>
      </c>
      <c r="P433">
        <f t="shared" ca="1" si="59"/>
        <v>1</v>
      </c>
      <c r="Q433" s="2">
        <f t="array" ref="Q433">IF($A433="",0,IFERROR(INDEX(Summary!$P$3:$AS$67,$AH433-2,$M433),0))</f>
        <v>716</v>
      </c>
      <c r="R433" s="2">
        <f t="array" ref="R433">IF($A433="",0,ROUND(IFERROR(INDEX(Summary!$O:$O,$AH433),0)/30,0))</f>
        <v>975</v>
      </c>
      <c r="S433">
        <f t="shared" si="60"/>
        <v>0</v>
      </c>
      <c r="T433" s="2">
        <f t="array" ref="T433">IF($S433=1,IFERROR(INDEX(Summary!$O:$O,$AH433),0),0)</f>
        <v>0</v>
      </c>
      <c r="U433" s="2">
        <f t="array" ref="U433">IF($S433=1,IFERROR(INDEX(Summary!$AT:$AT,$AH433),0),0)</f>
        <v>0</v>
      </c>
      <c r="V433" s="2">
        <f t="shared" si="61"/>
        <v>0</v>
      </c>
      <c r="W433" s="2">
        <f t="array" ref="W433">IF($S433=1,IFERROR(INDEX(Summary!$AZ:$AZ,$AH433),0),0)</f>
        <v>0</v>
      </c>
      <c r="X433" s="3">
        <f t="array" ref="X433">IF($S433=1,IFERROR(INDEX(Summary!$BA:$BA,$AH433),0),0)</f>
        <v>0</v>
      </c>
      <c r="Y433" s="2">
        <f t="array" ref="Y433">IF($S433=1,IFERROR(INDEX(Summary!$G:$G,$AH433),0),0)</f>
        <v>0</v>
      </c>
      <c r="Z433" s="2">
        <f t="array" ref="Z433">IF($S433=1,IFERROR(INDEX(Summary!$H:$H,$AH433),0),0)</f>
        <v>0</v>
      </c>
      <c r="AA433" s="2">
        <f t="array" ref="AA433">IF($S433=1,IFERROR(INDEX(Summary!$I:$I,$AH433),0),0)</f>
        <v>0</v>
      </c>
      <c r="AB433" s="2">
        <f t="array" ref="AB433">IF($S433=1,IFERROR(INDEX(Summary!$J:$J,$AH433),0),0)</f>
        <v>0</v>
      </c>
      <c r="AC433" s="2">
        <f t="array" ref="AC433">IF($S433=1,IFERROR(INDEX(Summary!$K:$K,$AH433),0),0)</f>
        <v>0</v>
      </c>
      <c r="AD433" s="2">
        <f t="array" ref="AD433">IF($S433=1,IFERROR(INDEX(Summary!$L:$L,$AH433),0),0)</f>
        <v>0</v>
      </c>
      <c r="AE433" s="2">
        <f t="array" ref="AE433">IF($S433=1,IFERROR(INDEX(Summary!$M:$M,$AH433),0),0)</f>
        <v>0</v>
      </c>
      <c r="AF433" s="2">
        <f t="array" ref="AF433">IF($S433=1,IFERROR(INDEX(Summary!$N:$N,$AH433),0),0)</f>
        <v>0</v>
      </c>
      <c r="AG433">
        <f t="array" ref="AG433">IF($A433="","",IFERROR(INDEX(Summary!$BB:$BB,$AH433),0))</f>
        <v>10</v>
      </c>
      <c r="AH433">
        <f t="shared" si="62"/>
        <v>17</v>
      </c>
    </row>
    <row r="434" spans="1:34" hidden="1">
      <c r="A434" t="str">
        <f t="array" ref="A434">IFERROR(INDEX(Summary!$D:$D,$AH434)&amp;"","")</f>
        <v>FG00884</v>
      </c>
      <c r="B434" t="str">
        <f t="array" ref="B434">IF($A434="","",INDEX(Summary!$E:$E,$AH434))</f>
        <v>Khapli Multigrain atta- 5kg</v>
      </c>
      <c r="C434" t="str">
        <f t="array" ref="C434">IF($A434="","",INDEX(Summary!$B:$B,$AH434))</f>
        <v>MG</v>
      </c>
      <c r="D434" t="str">
        <f t="array" ref="D434">IF($A434="","",INDEX(Summary!$C:$C,$AH434))</f>
        <v>C39</v>
      </c>
      <c r="E434">
        <f t="array" ref="E434">IF($A434="","",INDEX(Summary!$F:$F,$AH434))</f>
        <v>5</v>
      </c>
      <c r="F434" t="str">
        <f t="array" ref="F434">IF($A434="","",INDEX(Summary!$BC:$BC,$AH434)&amp;"")</f>
        <v>P1 – Critical</v>
      </c>
      <c r="G434">
        <f t="shared" si="54"/>
        <v>1</v>
      </c>
      <c r="H434">
        <f t="shared" si="55"/>
        <v>1</v>
      </c>
      <c r="I434" t="str">
        <f t="array" ref="I434">IF($A434="","",IF(IFERROR(INDEX(Summary!$BA:$BA,$AH434),0)&lt;1,"Under 1 day",IF(INDEX(Summary!$BA:$BA,$AH434)&lt;3,"1-3 days",IF(INDEX(Summary!$BA:$BA,$AH434)&lt;7,"3-7 days","7+ days"))))</f>
        <v>3-7 days</v>
      </c>
      <c r="J434" t="str">
        <f t="array" ref="J434">IF($A434="","",IF(IFERROR(INDEX(Summary!$AX:$AX,$AH434),0)&lt;0.25,"0-25%",IF(INDEX(Summary!$AX:$AX,$AH434)&lt;0.5,"25-50%",IF(INDEX(Summary!$AX:$AX,$AH434)&lt;0.75,"50-75%","75-100%"))))</f>
        <v>50-75%</v>
      </c>
      <c r="K434" t="str">
        <f t="array" ref="K434">IF($A434="","",INDEX(Summary!$AY:$AY,$AH434)&amp;"")</f>
        <v>WIP</v>
      </c>
      <c r="L434" s="1">
        <f>IF($A434="","",Summary!$P$2+MOD(ROW()-2,30))</f>
        <v>46239</v>
      </c>
      <c r="M434">
        <f t="shared" si="56"/>
        <v>13</v>
      </c>
      <c r="N434">
        <f t="shared" si="57"/>
        <v>5</v>
      </c>
      <c r="O434" t="str">
        <f t="shared" si="58"/>
        <v>Aug-2026</v>
      </c>
      <c r="P434">
        <f t="shared" ca="1" si="59"/>
        <v>1</v>
      </c>
      <c r="Q434" s="2">
        <f t="array" ref="Q434">IF($A434="",0,IFERROR(INDEX(Summary!$P$3:$AS$67,$AH434-2,$M434),0))</f>
        <v>1060</v>
      </c>
      <c r="R434" s="2">
        <f t="array" ref="R434">IF($A434="",0,ROUND(IFERROR(INDEX(Summary!$O:$O,$AH434),0)/30,0))</f>
        <v>975</v>
      </c>
      <c r="S434">
        <f t="shared" si="60"/>
        <v>0</v>
      </c>
      <c r="T434" s="2">
        <f t="array" ref="T434">IF($S434=1,IFERROR(INDEX(Summary!$O:$O,$AH434),0),0)</f>
        <v>0</v>
      </c>
      <c r="U434" s="2">
        <f t="array" ref="U434">IF($S434=1,IFERROR(INDEX(Summary!$AT:$AT,$AH434),0),0)</f>
        <v>0</v>
      </c>
      <c r="V434" s="2">
        <f t="shared" si="61"/>
        <v>0</v>
      </c>
      <c r="W434" s="2">
        <f t="array" ref="W434">IF($S434=1,IFERROR(INDEX(Summary!$AZ:$AZ,$AH434),0),0)</f>
        <v>0</v>
      </c>
      <c r="X434" s="3">
        <f t="array" ref="X434">IF($S434=1,IFERROR(INDEX(Summary!$BA:$BA,$AH434),0),0)</f>
        <v>0</v>
      </c>
      <c r="Y434" s="2">
        <f t="array" ref="Y434">IF($S434=1,IFERROR(INDEX(Summary!$G:$G,$AH434),0),0)</f>
        <v>0</v>
      </c>
      <c r="Z434" s="2">
        <f t="array" ref="Z434">IF($S434=1,IFERROR(INDEX(Summary!$H:$H,$AH434),0),0)</f>
        <v>0</v>
      </c>
      <c r="AA434" s="2">
        <f t="array" ref="AA434">IF($S434=1,IFERROR(INDEX(Summary!$I:$I,$AH434),0),0)</f>
        <v>0</v>
      </c>
      <c r="AB434" s="2">
        <f t="array" ref="AB434">IF($S434=1,IFERROR(INDEX(Summary!$J:$J,$AH434),0),0)</f>
        <v>0</v>
      </c>
      <c r="AC434" s="2">
        <f t="array" ref="AC434">IF($S434=1,IFERROR(INDEX(Summary!$K:$K,$AH434),0),0)</f>
        <v>0</v>
      </c>
      <c r="AD434" s="2">
        <f t="array" ref="AD434">IF($S434=1,IFERROR(INDEX(Summary!$L:$L,$AH434),0),0)</f>
        <v>0</v>
      </c>
      <c r="AE434" s="2">
        <f t="array" ref="AE434">IF($S434=1,IFERROR(INDEX(Summary!$M:$M,$AH434),0),0)</f>
        <v>0</v>
      </c>
      <c r="AF434" s="2">
        <f t="array" ref="AF434">IF($S434=1,IFERROR(INDEX(Summary!$N:$N,$AH434),0),0)</f>
        <v>0</v>
      </c>
      <c r="AG434">
        <f t="array" ref="AG434">IF($A434="","",IFERROR(INDEX(Summary!$BB:$BB,$AH434),0))</f>
        <v>10</v>
      </c>
      <c r="AH434">
        <f t="shared" si="62"/>
        <v>17</v>
      </c>
    </row>
    <row r="435" spans="1:34" hidden="1">
      <c r="A435" t="str">
        <f t="array" ref="A435">IFERROR(INDEX(Summary!$D:$D,$AH435)&amp;"","")</f>
        <v>FG00884</v>
      </c>
      <c r="B435" t="str">
        <f t="array" ref="B435">IF($A435="","",INDEX(Summary!$E:$E,$AH435))</f>
        <v>Khapli Multigrain atta- 5kg</v>
      </c>
      <c r="C435" t="str">
        <f t="array" ref="C435">IF($A435="","",INDEX(Summary!$B:$B,$AH435))</f>
        <v>MG</v>
      </c>
      <c r="D435" t="str">
        <f t="array" ref="D435">IF($A435="","",INDEX(Summary!$C:$C,$AH435))</f>
        <v>C39</v>
      </c>
      <c r="E435">
        <f t="array" ref="E435">IF($A435="","",INDEX(Summary!$F:$F,$AH435))</f>
        <v>5</v>
      </c>
      <c r="F435" t="str">
        <f t="array" ref="F435">IF($A435="","",INDEX(Summary!$BC:$BC,$AH435)&amp;"")</f>
        <v>P1 – Critical</v>
      </c>
      <c r="G435">
        <f t="shared" si="54"/>
        <v>1</v>
      </c>
      <c r="H435">
        <f t="shared" si="55"/>
        <v>1</v>
      </c>
      <c r="I435" t="str">
        <f t="array" ref="I435">IF($A435="","",IF(IFERROR(INDEX(Summary!$BA:$BA,$AH435),0)&lt;1,"Under 1 day",IF(INDEX(Summary!$BA:$BA,$AH435)&lt;3,"1-3 days",IF(INDEX(Summary!$BA:$BA,$AH435)&lt;7,"3-7 days","7+ days"))))</f>
        <v>3-7 days</v>
      </c>
      <c r="J435" t="str">
        <f t="array" ref="J435">IF($A435="","",IF(IFERROR(INDEX(Summary!$AX:$AX,$AH435),0)&lt;0.25,"0-25%",IF(INDEX(Summary!$AX:$AX,$AH435)&lt;0.5,"25-50%",IF(INDEX(Summary!$AX:$AX,$AH435)&lt;0.75,"50-75%","75-100%"))))</f>
        <v>50-75%</v>
      </c>
      <c r="K435" t="str">
        <f t="array" ref="K435">IF($A435="","",INDEX(Summary!$AY:$AY,$AH435)&amp;"")</f>
        <v>WIP</v>
      </c>
      <c r="L435" s="1">
        <f>IF($A435="","",Summary!$P$2+MOD(ROW()-2,30))</f>
        <v>46240</v>
      </c>
      <c r="M435">
        <f t="shared" si="56"/>
        <v>14</v>
      </c>
      <c r="N435">
        <f t="shared" si="57"/>
        <v>6</v>
      </c>
      <c r="O435" t="str">
        <f t="shared" si="58"/>
        <v>Aug-2026</v>
      </c>
      <c r="P435">
        <f t="shared" ca="1" si="59"/>
        <v>1</v>
      </c>
      <c r="Q435" s="2">
        <f t="array" ref="Q435">IF($A435="",0,IFERROR(INDEX(Summary!$P$3:$AS$67,$AH435-2,$M435),0))</f>
        <v>543</v>
      </c>
      <c r="R435" s="2">
        <f t="array" ref="R435">IF($A435="",0,ROUND(IFERROR(INDEX(Summary!$O:$O,$AH435),0)/30,0))</f>
        <v>975</v>
      </c>
      <c r="S435">
        <f t="shared" si="60"/>
        <v>0</v>
      </c>
      <c r="T435" s="2">
        <f t="array" ref="T435">IF($S435=1,IFERROR(INDEX(Summary!$O:$O,$AH435),0),0)</f>
        <v>0</v>
      </c>
      <c r="U435" s="2">
        <f t="array" ref="U435">IF($S435=1,IFERROR(INDEX(Summary!$AT:$AT,$AH435),0),0)</f>
        <v>0</v>
      </c>
      <c r="V435" s="2">
        <f t="shared" si="61"/>
        <v>0</v>
      </c>
      <c r="W435" s="2">
        <f t="array" ref="W435">IF($S435=1,IFERROR(INDEX(Summary!$AZ:$AZ,$AH435),0),0)</f>
        <v>0</v>
      </c>
      <c r="X435" s="3">
        <f t="array" ref="X435">IF($S435=1,IFERROR(INDEX(Summary!$BA:$BA,$AH435),0),0)</f>
        <v>0</v>
      </c>
      <c r="Y435" s="2">
        <f t="array" ref="Y435">IF($S435=1,IFERROR(INDEX(Summary!$G:$G,$AH435),0),0)</f>
        <v>0</v>
      </c>
      <c r="Z435" s="2">
        <f t="array" ref="Z435">IF($S435=1,IFERROR(INDEX(Summary!$H:$H,$AH435),0),0)</f>
        <v>0</v>
      </c>
      <c r="AA435" s="2">
        <f t="array" ref="AA435">IF($S435=1,IFERROR(INDEX(Summary!$I:$I,$AH435),0),0)</f>
        <v>0</v>
      </c>
      <c r="AB435" s="2">
        <f t="array" ref="AB435">IF($S435=1,IFERROR(INDEX(Summary!$J:$J,$AH435),0),0)</f>
        <v>0</v>
      </c>
      <c r="AC435" s="2">
        <f t="array" ref="AC435">IF($S435=1,IFERROR(INDEX(Summary!$K:$K,$AH435),0),0)</f>
        <v>0</v>
      </c>
      <c r="AD435" s="2">
        <f t="array" ref="AD435">IF($S435=1,IFERROR(INDEX(Summary!$L:$L,$AH435),0),0)</f>
        <v>0</v>
      </c>
      <c r="AE435" s="2">
        <f t="array" ref="AE435">IF($S435=1,IFERROR(INDEX(Summary!$M:$M,$AH435),0),0)</f>
        <v>0</v>
      </c>
      <c r="AF435" s="2">
        <f t="array" ref="AF435">IF($S435=1,IFERROR(INDEX(Summary!$N:$N,$AH435),0),0)</f>
        <v>0</v>
      </c>
      <c r="AG435">
        <f t="array" ref="AG435">IF($A435="","",IFERROR(INDEX(Summary!$BB:$BB,$AH435),0))</f>
        <v>10</v>
      </c>
      <c r="AH435">
        <f t="shared" si="62"/>
        <v>17</v>
      </c>
    </row>
    <row r="436" spans="1:34" hidden="1">
      <c r="A436" t="str">
        <f t="array" ref="A436">IFERROR(INDEX(Summary!$D:$D,$AH436)&amp;"","")</f>
        <v>FG00884</v>
      </c>
      <c r="B436" t="str">
        <f t="array" ref="B436">IF($A436="","",INDEX(Summary!$E:$E,$AH436))</f>
        <v>Khapli Multigrain atta- 5kg</v>
      </c>
      <c r="C436" t="str">
        <f t="array" ref="C436">IF($A436="","",INDEX(Summary!$B:$B,$AH436))</f>
        <v>MG</v>
      </c>
      <c r="D436" t="str">
        <f t="array" ref="D436">IF($A436="","",INDEX(Summary!$C:$C,$AH436))</f>
        <v>C39</v>
      </c>
      <c r="E436">
        <f t="array" ref="E436">IF($A436="","",INDEX(Summary!$F:$F,$AH436))</f>
        <v>5</v>
      </c>
      <c r="F436" t="str">
        <f t="array" ref="F436">IF($A436="","",INDEX(Summary!$BC:$BC,$AH436)&amp;"")</f>
        <v>P1 – Critical</v>
      </c>
      <c r="G436">
        <f t="shared" si="54"/>
        <v>1</v>
      </c>
      <c r="H436">
        <f t="shared" si="55"/>
        <v>1</v>
      </c>
      <c r="I436" t="str">
        <f t="array" ref="I436">IF($A436="","",IF(IFERROR(INDEX(Summary!$BA:$BA,$AH436),0)&lt;1,"Under 1 day",IF(INDEX(Summary!$BA:$BA,$AH436)&lt;3,"1-3 days",IF(INDEX(Summary!$BA:$BA,$AH436)&lt;7,"3-7 days","7+ days"))))</f>
        <v>3-7 days</v>
      </c>
      <c r="J436" t="str">
        <f t="array" ref="J436">IF($A436="","",IF(IFERROR(INDEX(Summary!$AX:$AX,$AH436),0)&lt;0.25,"0-25%",IF(INDEX(Summary!$AX:$AX,$AH436)&lt;0.5,"25-50%",IF(INDEX(Summary!$AX:$AX,$AH436)&lt;0.75,"50-75%","75-100%"))))</f>
        <v>50-75%</v>
      </c>
      <c r="K436" t="str">
        <f t="array" ref="K436">IF($A436="","",INDEX(Summary!$AY:$AY,$AH436)&amp;"")</f>
        <v>WIP</v>
      </c>
      <c r="L436" s="1">
        <f>IF($A436="","",Summary!$P$2+MOD(ROW()-2,30))</f>
        <v>46241</v>
      </c>
      <c r="M436">
        <f t="shared" si="56"/>
        <v>15</v>
      </c>
      <c r="N436">
        <f t="shared" si="57"/>
        <v>7</v>
      </c>
      <c r="O436" t="str">
        <f t="shared" si="58"/>
        <v>Aug-2026</v>
      </c>
      <c r="P436">
        <f t="shared" ca="1" si="59"/>
        <v>1</v>
      </c>
      <c r="Q436" s="2">
        <f t="array" ref="Q436">IF($A436="",0,IFERROR(INDEX(Summary!$P$3:$AS$67,$AH436-2,$M436),0))</f>
        <v>1060</v>
      </c>
      <c r="R436" s="2">
        <f t="array" ref="R436">IF($A436="",0,ROUND(IFERROR(INDEX(Summary!$O:$O,$AH436),0)/30,0))</f>
        <v>975</v>
      </c>
      <c r="S436">
        <f t="shared" si="60"/>
        <v>0</v>
      </c>
      <c r="T436" s="2">
        <f t="array" ref="T436">IF($S436=1,IFERROR(INDEX(Summary!$O:$O,$AH436),0),0)</f>
        <v>0</v>
      </c>
      <c r="U436" s="2">
        <f t="array" ref="U436">IF($S436=1,IFERROR(INDEX(Summary!$AT:$AT,$AH436),0),0)</f>
        <v>0</v>
      </c>
      <c r="V436" s="2">
        <f t="shared" si="61"/>
        <v>0</v>
      </c>
      <c r="W436" s="2">
        <f t="array" ref="W436">IF($S436=1,IFERROR(INDEX(Summary!$AZ:$AZ,$AH436),0),0)</f>
        <v>0</v>
      </c>
      <c r="X436" s="3">
        <f t="array" ref="X436">IF($S436=1,IFERROR(INDEX(Summary!$BA:$BA,$AH436),0),0)</f>
        <v>0</v>
      </c>
      <c r="Y436" s="2">
        <f t="array" ref="Y436">IF($S436=1,IFERROR(INDEX(Summary!$G:$G,$AH436),0),0)</f>
        <v>0</v>
      </c>
      <c r="Z436" s="2">
        <f t="array" ref="Z436">IF($S436=1,IFERROR(INDEX(Summary!$H:$H,$AH436),0),0)</f>
        <v>0</v>
      </c>
      <c r="AA436" s="2">
        <f t="array" ref="AA436">IF($S436=1,IFERROR(INDEX(Summary!$I:$I,$AH436),0),0)</f>
        <v>0</v>
      </c>
      <c r="AB436" s="2">
        <f t="array" ref="AB436">IF($S436=1,IFERROR(INDEX(Summary!$J:$J,$AH436),0),0)</f>
        <v>0</v>
      </c>
      <c r="AC436" s="2">
        <f t="array" ref="AC436">IF($S436=1,IFERROR(INDEX(Summary!$K:$K,$AH436),0),0)</f>
        <v>0</v>
      </c>
      <c r="AD436" s="2">
        <f t="array" ref="AD436">IF($S436=1,IFERROR(INDEX(Summary!$L:$L,$AH436),0),0)</f>
        <v>0</v>
      </c>
      <c r="AE436" s="2">
        <f t="array" ref="AE436">IF($S436=1,IFERROR(INDEX(Summary!$M:$M,$AH436),0),0)</f>
        <v>0</v>
      </c>
      <c r="AF436" s="2">
        <f t="array" ref="AF436">IF($S436=1,IFERROR(INDEX(Summary!$N:$N,$AH436),0),0)</f>
        <v>0</v>
      </c>
      <c r="AG436">
        <f t="array" ref="AG436">IF($A436="","",IFERROR(INDEX(Summary!$BB:$BB,$AH436),0))</f>
        <v>10</v>
      </c>
      <c r="AH436">
        <f t="shared" si="62"/>
        <v>17</v>
      </c>
    </row>
    <row r="437" spans="1:34" hidden="1">
      <c r="A437" t="str">
        <f t="array" ref="A437">IFERROR(INDEX(Summary!$D:$D,$AH437)&amp;"","")</f>
        <v>FG00884</v>
      </c>
      <c r="B437" t="str">
        <f t="array" ref="B437">IF($A437="","",INDEX(Summary!$E:$E,$AH437))</f>
        <v>Khapli Multigrain atta- 5kg</v>
      </c>
      <c r="C437" t="str">
        <f t="array" ref="C437">IF($A437="","",INDEX(Summary!$B:$B,$AH437))</f>
        <v>MG</v>
      </c>
      <c r="D437" t="str">
        <f t="array" ref="D437">IF($A437="","",INDEX(Summary!$C:$C,$AH437))</f>
        <v>C39</v>
      </c>
      <c r="E437">
        <f t="array" ref="E437">IF($A437="","",INDEX(Summary!$F:$F,$AH437))</f>
        <v>5</v>
      </c>
      <c r="F437" t="str">
        <f t="array" ref="F437">IF($A437="","",INDEX(Summary!$BC:$BC,$AH437)&amp;"")</f>
        <v>P1 – Critical</v>
      </c>
      <c r="G437">
        <f t="shared" si="54"/>
        <v>1</v>
      </c>
      <c r="H437">
        <f t="shared" si="55"/>
        <v>1</v>
      </c>
      <c r="I437" t="str">
        <f t="array" ref="I437">IF($A437="","",IF(IFERROR(INDEX(Summary!$BA:$BA,$AH437),0)&lt;1,"Under 1 day",IF(INDEX(Summary!$BA:$BA,$AH437)&lt;3,"1-3 days",IF(INDEX(Summary!$BA:$BA,$AH437)&lt;7,"3-7 days","7+ days"))))</f>
        <v>3-7 days</v>
      </c>
      <c r="J437" t="str">
        <f t="array" ref="J437">IF($A437="","",IF(IFERROR(INDEX(Summary!$AX:$AX,$AH437),0)&lt;0.25,"0-25%",IF(INDEX(Summary!$AX:$AX,$AH437)&lt;0.5,"25-50%",IF(INDEX(Summary!$AX:$AX,$AH437)&lt;0.75,"50-75%","75-100%"))))</f>
        <v>50-75%</v>
      </c>
      <c r="K437" t="str">
        <f t="array" ref="K437">IF($A437="","",INDEX(Summary!$AY:$AY,$AH437)&amp;"")</f>
        <v>WIP</v>
      </c>
      <c r="L437" s="1">
        <f>IF($A437="","",Summary!$P$2+MOD(ROW()-2,30))</f>
        <v>46242</v>
      </c>
      <c r="M437">
        <f t="shared" si="56"/>
        <v>16</v>
      </c>
      <c r="N437">
        <f t="shared" si="57"/>
        <v>8</v>
      </c>
      <c r="O437" t="str">
        <f t="shared" si="58"/>
        <v>Aug-2026</v>
      </c>
      <c r="P437">
        <f t="shared" ca="1" si="59"/>
        <v>1</v>
      </c>
      <c r="Q437" s="2">
        <f t="array" ref="Q437">IF($A437="",0,IFERROR(INDEX(Summary!$P$3:$AS$67,$AH437-2,$M437),0))</f>
        <v>368</v>
      </c>
      <c r="R437" s="2">
        <f t="array" ref="R437">IF($A437="",0,ROUND(IFERROR(INDEX(Summary!$O:$O,$AH437),0)/30,0))</f>
        <v>975</v>
      </c>
      <c r="S437">
        <f t="shared" si="60"/>
        <v>0</v>
      </c>
      <c r="T437" s="2">
        <f t="array" ref="T437">IF($S437=1,IFERROR(INDEX(Summary!$O:$O,$AH437),0),0)</f>
        <v>0</v>
      </c>
      <c r="U437" s="2">
        <f t="array" ref="U437">IF($S437=1,IFERROR(INDEX(Summary!$AT:$AT,$AH437),0),0)</f>
        <v>0</v>
      </c>
      <c r="V437" s="2">
        <f t="shared" si="61"/>
        <v>0</v>
      </c>
      <c r="W437" s="2">
        <f t="array" ref="W437">IF($S437=1,IFERROR(INDEX(Summary!$AZ:$AZ,$AH437),0),0)</f>
        <v>0</v>
      </c>
      <c r="X437" s="3">
        <f t="array" ref="X437">IF($S437=1,IFERROR(INDEX(Summary!$BA:$BA,$AH437),0),0)</f>
        <v>0</v>
      </c>
      <c r="Y437" s="2">
        <f t="array" ref="Y437">IF($S437=1,IFERROR(INDEX(Summary!$G:$G,$AH437),0),0)</f>
        <v>0</v>
      </c>
      <c r="Z437" s="2">
        <f t="array" ref="Z437">IF($S437=1,IFERROR(INDEX(Summary!$H:$H,$AH437),0),0)</f>
        <v>0</v>
      </c>
      <c r="AA437" s="2">
        <f t="array" ref="AA437">IF($S437=1,IFERROR(INDEX(Summary!$I:$I,$AH437),0),0)</f>
        <v>0</v>
      </c>
      <c r="AB437" s="2">
        <f t="array" ref="AB437">IF($S437=1,IFERROR(INDEX(Summary!$J:$J,$AH437),0),0)</f>
        <v>0</v>
      </c>
      <c r="AC437" s="2">
        <f t="array" ref="AC437">IF($S437=1,IFERROR(INDEX(Summary!$K:$K,$AH437),0),0)</f>
        <v>0</v>
      </c>
      <c r="AD437" s="2">
        <f t="array" ref="AD437">IF($S437=1,IFERROR(INDEX(Summary!$L:$L,$AH437),0),0)</f>
        <v>0</v>
      </c>
      <c r="AE437" s="2">
        <f t="array" ref="AE437">IF($S437=1,IFERROR(INDEX(Summary!$M:$M,$AH437),0),0)</f>
        <v>0</v>
      </c>
      <c r="AF437" s="2">
        <f t="array" ref="AF437">IF($S437=1,IFERROR(INDEX(Summary!$N:$N,$AH437),0),0)</f>
        <v>0</v>
      </c>
      <c r="AG437">
        <f t="array" ref="AG437">IF($A437="","",IFERROR(INDEX(Summary!$BB:$BB,$AH437),0))</f>
        <v>10</v>
      </c>
      <c r="AH437">
        <f t="shared" si="62"/>
        <v>17</v>
      </c>
    </row>
    <row r="438" spans="1:34" hidden="1">
      <c r="A438" t="str">
        <f t="array" ref="A438">IFERROR(INDEX(Summary!$D:$D,$AH438)&amp;"","")</f>
        <v>FG00884</v>
      </c>
      <c r="B438" t="str">
        <f t="array" ref="B438">IF($A438="","",INDEX(Summary!$E:$E,$AH438))</f>
        <v>Khapli Multigrain atta- 5kg</v>
      </c>
      <c r="C438" t="str">
        <f t="array" ref="C438">IF($A438="","",INDEX(Summary!$B:$B,$AH438))</f>
        <v>MG</v>
      </c>
      <c r="D438" t="str">
        <f t="array" ref="D438">IF($A438="","",INDEX(Summary!$C:$C,$AH438))</f>
        <v>C39</v>
      </c>
      <c r="E438">
        <f t="array" ref="E438">IF($A438="","",INDEX(Summary!$F:$F,$AH438))</f>
        <v>5</v>
      </c>
      <c r="F438" t="str">
        <f t="array" ref="F438">IF($A438="","",INDEX(Summary!$BC:$BC,$AH438)&amp;"")</f>
        <v>P1 – Critical</v>
      </c>
      <c r="G438">
        <f t="shared" si="54"/>
        <v>1</v>
      </c>
      <c r="H438">
        <f t="shared" si="55"/>
        <v>1</v>
      </c>
      <c r="I438" t="str">
        <f t="array" ref="I438">IF($A438="","",IF(IFERROR(INDEX(Summary!$BA:$BA,$AH438),0)&lt;1,"Under 1 day",IF(INDEX(Summary!$BA:$BA,$AH438)&lt;3,"1-3 days",IF(INDEX(Summary!$BA:$BA,$AH438)&lt;7,"3-7 days","7+ days"))))</f>
        <v>3-7 days</v>
      </c>
      <c r="J438" t="str">
        <f t="array" ref="J438">IF($A438="","",IF(IFERROR(INDEX(Summary!$AX:$AX,$AH438),0)&lt;0.25,"0-25%",IF(INDEX(Summary!$AX:$AX,$AH438)&lt;0.5,"25-50%",IF(INDEX(Summary!$AX:$AX,$AH438)&lt;0.75,"50-75%","75-100%"))))</f>
        <v>50-75%</v>
      </c>
      <c r="K438" t="str">
        <f t="array" ref="K438">IF($A438="","",INDEX(Summary!$AY:$AY,$AH438)&amp;"")</f>
        <v>WIP</v>
      </c>
      <c r="L438" s="1">
        <f>IF($A438="","",Summary!$P$2+MOD(ROW()-2,30))</f>
        <v>46243</v>
      </c>
      <c r="M438">
        <f t="shared" si="56"/>
        <v>17</v>
      </c>
      <c r="N438">
        <f t="shared" si="57"/>
        <v>9</v>
      </c>
      <c r="O438" t="str">
        <f t="shared" si="58"/>
        <v>Aug-2026</v>
      </c>
      <c r="P438">
        <f t="shared" ca="1" si="59"/>
        <v>1</v>
      </c>
      <c r="Q438" s="2">
        <f t="array" ref="Q438">IF($A438="",0,IFERROR(INDEX(Summary!$P$3:$AS$67,$AH438-2,$M438),0))</f>
        <v>676</v>
      </c>
      <c r="R438" s="2">
        <f t="array" ref="R438">IF($A438="",0,ROUND(IFERROR(INDEX(Summary!$O:$O,$AH438),0)/30,0))</f>
        <v>975</v>
      </c>
      <c r="S438">
        <f t="shared" si="60"/>
        <v>0</v>
      </c>
      <c r="T438" s="2">
        <f t="array" ref="T438">IF($S438=1,IFERROR(INDEX(Summary!$O:$O,$AH438),0),0)</f>
        <v>0</v>
      </c>
      <c r="U438" s="2">
        <f t="array" ref="U438">IF($S438=1,IFERROR(INDEX(Summary!$AT:$AT,$AH438),0),0)</f>
        <v>0</v>
      </c>
      <c r="V438" s="2">
        <f t="shared" si="61"/>
        <v>0</v>
      </c>
      <c r="W438" s="2">
        <f t="array" ref="W438">IF($S438=1,IFERROR(INDEX(Summary!$AZ:$AZ,$AH438),0),0)</f>
        <v>0</v>
      </c>
      <c r="X438" s="3">
        <f t="array" ref="X438">IF($S438=1,IFERROR(INDEX(Summary!$BA:$BA,$AH438),0),0)</f>
        <v>0</v>
      </c>
      <c r="Y438" s="2">
        <f t="array" ref="Y438">IF($S438=1,IFERROR(INDEX(Summary!$G:$G,$AH438),0),0)</f>
        <v>0</v>
      </c>
      <c r="Z438" s="2">
        <f t="array" ref="Z438">IF($S438=1,IFERROR(INDEX(Summary!$H:$H,$AH438),0),0)</f>
        <v>0</v>
      </c>
      <c r="AA438" s="2">
        <f t="array" ref="AA438">IF($S438=1,IFERROR(INDEX(Summary!$I:$I,$AH438),0),0)</f>
        <v>0</v>
      </c>
      <c r="AB438" s="2">
        <f t="array" ref="AB438">IF($S438=1,IFERROR(INDEX(Summary!$J:$J,$AH438),0),0)</f>
        <v>0</v>
      </c>
      <c r="AC438" s="2">
        <f t="array" ref="AC438">IF($S438=1,IFERROR(INDEX(Summary!$K:$K,$AH438),0),0)</f>
        <v>0</v>
      </c>
      <c r="AD438" s="2">
        <f t="array" ref="AD438">IF($S438=1,IFERROR(INDEX(Summary!$L:$L,$AH438),0),0)</f>
        <v>0</v>
      </c>
      <c r="AE438" s="2">
        <f t="array" ref="AE438">IF($S438=1,IFERROR(INDEX(Summary!$M:$M,$AH438),0),0)</f>
        <v>0</v>
      </c>
      <c r="AF438" s="2">
        <f t="array" ref="AF438">IF($S438=1,IFERROR(INDEX(Summary!$N:$N,$AH438),0),0)</f>
        <v>0</v>
      </c>
      <c r="AG438">
        <f t="array" ref="AG438">IF($A438="","",IFERROR(INDEX(Summary!$BB:$BB,$AH438),0))</f>
        <v>10</v>
      </c>
      <c r="AH438">
        <f t="shared" si="62"/>
        <v>17</v>
      </c>
    </row>
    <row r="439" spans="1:34" hidden="1">
      <c r="A439" t="str">
        <f t="array" ref="A439">IFERROR(INDEX(Summary!$D:$D,$AH439)&amp;"","")</f>
        <v>FG00884</v>
      </c>
      <c r="B439" t="str">
        <f t="array" ref="B439">IF($A439="","",INDEX(Summary!$E:$E,$AH439))</f>
        <v>Khapli Multigrain atta- 5kg</v>
      </c>
      <c r="C439" t="str">
        <f t="array" ref="C439">IF($A439="","",INDEX(Summary!$B:$B,$AH439))</f>
        <v>MG</v>
      </c>
      <c r="D439" t="str">
        <f t="array" ref="D439">IF($A439="","",INDEX(Summary!$C:$C,$AH439))</f>
        <v>C39</v>
      </c>
      <c r="E439">
        <f t="array" ref="E439">IF($A439="","",INDEX(Summary!$F:$F,$AH439))</f>
        <v>5</v>
      </c>
      <c r="F439" t="str">
        <f t="array" ref="F439">IF($A439="","",INDEX(Summary!$BC:$BC,$AH439)&amp;"")</f>
        <v>P1 – Critical</v>
      </c>
      <c r="G439">
        <f t="shared" si="54"/>
        <v>1</v>
      </c>
      <c r="H439">
        <f t="shared" si="55"/>
        <v>1</v>
      </c>
      <c r="I439" t="str">
        <f t="array" ref="I439">IF($A439="","",IF(IFERROR(INDEX(Summary!$BA:$BA,$AH439),0)&lt;1,"Under 1 day",IF(INDEX(Summary!$BA:$BA,$AH439)&lt;3,"1-3 days",IF(INDEX(Summary!$BA:$BA,$AH439)&lt;7,"3-7 days","7+ days"))))</f>
        <v>3-7 days</v>
      </c>
      <c r="J439" t="str">
        <f t="array" ref="J439">IF($A439="","",IF(IFERROR(INDEX(Summary!$AX:$AX,$AH439),0)&lt;0.25,"0-25%",IF(INDEX(Summary!$AX:$AX,$AH439)&lt;0.5,"25-50%",IF(INDEX(Summary!$AX:$AX,$AH439)&lt;0.75,"50-75%","75-100%"))))</f>
        <v>50-75%</v>
      </c>
      <c r="K439" t="str">
        <f t="array" ref="K439">IF($A439="","",INDEX(Summary!$AY:$AY,$AH439)&amp;"")</f>
        <v>WIP</v>
      </c>
      <c r="L439" s="1">
        <f>IF($A439="","",Summary!$P$2+MOD(ROW()-2,30))</f>
        <v>46244</v>
      </c>
      <c r="M439">
        <f t="shared" si="56"/>
        <v>18</v>
      </c>
      <c r="N439">
        <f t="shared" si="57"/>
        <v>10</v>
      </c>
      <c r="O439" t="str">
        <f t="shared" si="58"/>
        <v>Aug-2026</v>
      </c>
      <c r="P439">
        <f t="shared" ca="1" si="59"/>
        <v>1</v>
      </c>
      <c r="Q439" s="2">
        <f t="array" ref="Q439">IF($A439="",0,IFERROR(INDEX(Summary!$P$3:$AS$67,$AH439-2,$M439),0))</f>
        <v>164</v>
      </c>
      <c r="R439" s="2">
        <f t="array" ref="R439">IF($A439="",0,ROUND(IFERROR(INDEX(Summary!$O:$O,$AH439),0)/30,0))</f>
        <v>975</v>
      </c>
      <c r="S439">
        <f t="shared" si="60"/>
        <v>0</v>
      </c>
      <c r="T439" s="2">
        <f t="array" ref="T439">IF($S439=1,IFERROR(INDEX(Summary!$O:$O,$AH439),0),0)</f>
        <v>0</v>
      </c>
      <c r="U439" s="2">
        <f t="array" ref="U439">IF($S439=1,IFERROR(INDEX(Summary!$AT:$AT,$AH439),0),0)</f>
        <v>0</v>
      </c>
      <c r="V439" s="2">
        <f t="shared" si="61"/>
        <v>0</v>
      </c>
      <c r="W439" s="2">
        <f t="array" ref="W439">IF($S439=1,IFERROR(INDEX(Summary!$AZ:$AZ,$AH439),0),0)</f>
        <v>0</v>
      </c>
      <c r="X439" s="3">
        <f t="array" ref="X439">IF($S439=1,IFERROR(INDEX(Summary!$BA:$BA,$AH439),0),0)</f>
        <v>0</v>
      </c>
      <c r="Y439" s="2">
        <f t="array" ref="Y439">IF($S439=1,IFERROR(INDEX(Summary!$G:$G,$AH439),0),0)</f>
        <v>0</v>
      </c>
      <c r="Z439" s="2">
        <f t="array" ref="Z439">IF($S439=1,IFERROR(INDEX(Summary!$H:$H,$AH439),0),0)</f>
        <v>0</v>
      </c>
      <c r="AA439" s="2">
        <f t="array" ref="AA439">IF($S439=1,IFERROR(INDEX(Summary!$I:$I,$AH439),0),0)</f>
        <v>0</v>
      </c>
      <c r="AB439" s="2">
        <f t="array" ref="AB439">IF($S439=1,IFERROR(INDEX(Summary!$J:$J,$AH439),0),0)</f>
        <v>0</v>
      </c>
      <c r="AC439" s="2">
        <f t="array" ref="AC439">IF($S439=1,IFERROR(INDEX(Summary!$K:$K,$AH439),0),0)</f>
        <v>0</v>
      </c>
      <c r="AD439" s="2">
        <f t="array" ref="AD439">IF($S439=1,IFERROR(INDEX(Summary!$L:$L,$AH439),0),0)</f>
        <v>0</v>
      </c>
      <c r="AE439" s="2">
        <f t="array" ref="AE439">IF($S439=1,IFERROR(INDEX(Summary!$M:$M,$AH439),0),0)</f>
        <v>0</v>
      </c>
      <c r="AF439" s="2">
        <f t="array" ref="AF439">IF($S439=1,IFERROR(INDEX(Summary!$N:$N,$AH439),0),0)</f>
        <v>0</v>
      </c>
      <c r="AG439">
        <f t="array" ref="AG439">IF($A439="","",IFERROR(INDEX(Summary!$BB:$BB,$AH439),0))</f>
        <v>10</v>
      </c>
      <c r="AH439">
        <f t="shared" si="62"/>
        <v>17</v>
      </c>
    </row>
    <row r="440" spans="1:34" hidden="1">
      <c r="A440" t="str">
        <f t="array" ref="A440">IFERROR(INDEX(Summary!$D:$D,$AH440)&amp;"","")</f>
        <v>FG00884</v>
      </c>
      <c r="B440" t="str">
        <f t="array" ref="B440">IF($A440="","",INDEX(Summary!$E:$E,$AH440))</f>
        <v>Khapli Multigrain atta- 5kg</v>
      </c>
      <c r="C440" t="str">
        <f t="array" ref="C440">IF($A440="","",INDEX(Summary!$B:$B,$AH440))</f>
        <v>MG</v>
      </c>
      <c r="D440" t="str">
        <f t="array" ref="D440">IF($A440="","",INDEX(Summary!$C:$C,$AH440))</f>
        <v>C39</v>
      </c>
      <c r="E440">
        <f t="array" ref="E440">IF($A440="","",INDEX(Summary!$F:$F,$AH440))</f>
        <v>5</v>
      </c>
      <c r="F440" t="str">
        <f t="array" ref="F440">IF($A440="","",INDEX(Summary!$BC:$BC,$AH440)&amp;"")</f>
        <v>P1 – Critical</v>
      </c>
      <c r="G440">
        <f t="shared" si="54"/>
        <v>1</v>
      </c>
      <c r="H440">
        <f t="shared" si="55"/>
        <v>1</v>
      </c>
      <c r="I440" t="str">
        <f t="array" ref="I440">IF($A440="","",IF(IFERROR(INDEX(Summary!$BA:$BA,$AH440),0)&lt;1,"Under 1 day",IF(INDEX(Summary!$BA:$BA,$AH440)&lt;3,"1-3 days",IF(INDEX(Summary!$BA:$BA,$AH440)&lt;7,"3-7 days","7+ days"))))</f>
        <v>3-7 days</v>
      </c>
      <c r="J440" t="str">
        <f t="array" ref="J440">IF($A440="","",IF(IFERROR(INDEX(Summary!$AX:$AX,$AH440),0)&lt;0.25,"0-25%",IF(INDEX(Summary!$AX:$AX,$AH440)&lt;0.5,"25-50%",IF(INDEX(Summary!$AX:$AX,$AH440)&lt;0.75,"50-75%","75-100%"))))</f>
        <v>50-75%</v>
      </c>
      <c r="K440" t="str">
        <f t="array" ref="K440">IF($A440="","",INDEX(Summary!$AY:$AY,$AH440)&amp;"")</f>
        <v>WIP</v>
      </c>
      <c r="L440" s="1">
        <f>IF($A440="","",Summary!$P$2+MOD(ROW()-2,30))</f>
        <v>46245</v>
      </c>
      <c r="M440">
        <f t="shared" si="56"/>
        <v>19</v>
      </c>
      <c r="N440">
        <f t="shared" si="57"/>
        <v>11</v>
      </c>
      <c r="O440" t="str">
        <f t="shared" si="58"/>
        <v>Aug-2026</v>
      </c>
      <c r="P440">
        <f t="shared" ca="1" si="59"/>
        <v>1</v>
      </c>
      <c r="Q440" s="2">
        <f t="array" ref="Q440">IF($A440="",0,IFERROR(INDEX(Summary!$P$3:$AS$67,$AH440-2,$M440),0))</f>
        <v>0</v>
      </c>
      <c r="R440" s="2">
        <f t="array" ref="R440">IF($A440="",0,ROUND(IFERROR(INDEX(Summary!$O:$O,$AH440),0)/30,0))</f>
        <v>975</v>
      </c>
      <c r="S440">
        <f t="shared" si="60"/>
        <v>0</v>
      </c>
      <c r="T440" s="2">
        <f t="array" ref="T440">IF($S440=1,IFERROR(INDEX(Summary!$O:$O,$AH440),0),0)</f>
        <v>0</v>
      </c>
      <c r="U440" s="2">
        <f t="array" ref="U440">IF($S440=1,IFERROR(INDEX(Summary!$AT:$AT,$AH440),0),0)</f>
        <v>0</v>
      </c>
      <c r="V440" s="2">
        <f t="shared" si="61"/>
        <v>0</v>
      </c>
      <c r="W440" s="2">
        <f t="array" ref="W440">IF($S440=1,IFERROR(INDEX(Summary!$AZ:$AZ,$AH440),0),0)</f>
        <v>0</v>
      </c>
      <c r="X440" s="3">
        <f t="array" ref="X440">IF($S440=1,IFERROR(INDEX(Summary!$BA:$BA,$AH440),0),0)</f>
        <v>0</v>
      </c>
      <c r="Y440" s="2">
        <f t="array" ref="Y440">IF($S440=1,IFERROR(INDEX(Summary!$G:$G,$AH440),0),0)</f>
        <v>0</v>
      </c>
      <c r="Z440" s="2">
        <f t="array" ref="Z440">IF($S440=1,IFERROR(INDEX(Summary!$H:$H,$AH440),0),0)</f>
        <v>0</v>
      </c>
      <c r="AA440" s="2">
        <f t="array" ref="AA440">IF($S440=1,IFERROR(INDEX(Summary!$I:$I,$AH440),0),0)</f>
        <v>0</v>
      </c>
      <c r="AB440" s="2">
        <f t="array" ref="AB440">IF($S440=1,IFERROR(INDEX(Summary!$J:$J,$AH440),0),0)</f>
        <v>0</v>
      </c>
      <c r="AC440" s="2">
        <f t="array" ref="AC440">IF($S440=1,IFERROR(INDEX(Summary!$K:$K,$AH440),0),0)</f>
        <v>0</v>
      </c>
      <c r="AD440" s="2">
        <f t="array" ref="AD440">IF($S440=1,IFERROR(INDEX(Summary!$L:$L,$AH440),0),0)</f>
        <v>0</v>
      </c>
      <c r="AE440" s="2">
        <f t="array" ref="AE440">IF($S440=1,IFERROR(INDEX(Summary!$M:$M,$AH440),0),0)</f>
        <v>0</v>
      </c>
      <c r="AF440" s="2">
        <f t="array" ref="AF440">IF($S440=1,IFERROR(INDEX(Summary!$N:$N,$AH440),0),0)</f>
        <v>0</v>
      </c>
      <c r="AG440">
        <f t="array" ref="AG440">IF($A440="","",IFERROR(INDEX(Summary!$BB:$BB,$AH440),0))</f>
        <v>10</v>
      </c>
      <c r="AH440">
        <f t="shared" si="62"/>
        <v>17</v>
      </c>
    </row>
    <row r="441" spans="1:34" hidden="1">
      <c r="A441" t="str">
        <f t="array" ref="A441">IFERROR(INDEX(Summary!$D:$D,$AH441)&amp;"","")</f>
        <v>FG00884</v>
      </c>
      <c r="B441" t="str">
        <f t="array" ref="B441">IF($A441="","",INDEX(Summary!$E:$E,$AH441))</f>
        <v>Khapli Multigrain atta- 5kg</v>
      </c>
      <c r="C441" t="str">
        <f t="array" ref="C441">IF($A441="","",INDEX(Summary!$B:$B,$AH441))</f>
        <v>MG</v>
      </c>
      <c r="D441" t="str">
        <f t="array" ref="D441">IF($A441="","",INDEX(Summary!$C:$C,$AH441))</f>
        <v>C39</v>
      </c>
      <c r="E441">
        <f t="array" ref="E441">IF($A441="","",INDEX(Summary!$F:$F,$AH441))</f>
        <v>5</v>
      </c>
      <c r="F441" t="str">
        <f t="array" ref="F441">IF($A441="","",INDEX(Summary!$BC:$BC,$AH441)&amp;"")</f>
        <v>P1 – Critical</v>
      </c>
      <c r="G441">
        <f t="shared" si="54"/>
        <v>1</v>
      </c>
      <c r="H441">
        <f t="shared" si="55"/>
        <v>1</v>
      </c>
      <c r="I441" t="str">
        <f t="array" ref="I441">IF($A441="","",IF(IFERROR(INDEX(Summary!$BA:$BA,$AH441),0)&lt;1,"Under 1 day",IF(INDEX(Summary!$BA:$BA,$AH441)&lt;3,"1-3 days",IF(INDEX(Summary!$BA:$BA,$AH441)&lt;7,"3-7 days","7+ days"))))</f>
        <v>3-7 days</v>
      </c>
      <c r="J441" t="str">
        <f t="array" ref="J441">IF($A441="","",IF(IFERROR(INDEX(Summary!$AX:$AX,$AH441),0)&lt;0.25,"0-25%",IF(INDEX(Summary!$AX:$AX,$AH441)&lt;0.5,"25-50%",IF(INDEX(Summary!$AX:$AX,$AH441)&lt;0.75,"50-75%","75-100%"))))</f>
        <v>50-75%</v>
      </c>
      <c r="K441" t="str">
        <f t="array" ref="K441">IF($A441="","",INDEX(Summary!$AY:$AY,$AH441)&amp;"")</f>
        <v>WIP</v>
      </c>
      <c r="L441" s="1">
        <f>IF($A441="","",Summary!$P$2+MOD(ROW()-2,30))</f>
        <v>46246</v>
      </c>
      <c r="M441">
        <f t="shared" si="56"/>
        <v>20</v>
      </c>
      <c r="N441">
        <f t="shared" si="57"/>
        <v>12</v>
      </c>
      <c r="O441" t="str">
        <f t="shared" si="58"/>
        <v>Aug-2026</v>
      </c>
      <c r="P441">
        <f t="shared" ca="1" si="59"/>
        <v>1</v>
      </c>
      <c r="Q441" s="2">
        <f t="array" ref="Q441">IF($A441="",0,IFERROR(INDEX(Summary!$P$3:$AS$67,$AH441-2,$M441),0))</f>
        <v>0</v>
      </c>
      <c r="R441" s="2">
        <f t="array" ref="R441">IF($A441="",0,ROUND(IFERROR(INDEX(Summary!$O:$O,$AH441),0)/30,0))</f>
        <v>975</v>
      </c>
      <c r="S441">
        <f t="shared" si="60"/>
        <v>0</v>
      </c>
      <c r="T441" s="2">
        <f t="array" ref="T441">IF($S441=1,IFERROR(INDEX(Summary!$O:$O,$AH441),0),0)</f>
        <v>0</v>
      </c>
      <c r="U441" s="2">
        <f t="array" ref="U441">IF($S441=1,IFERROR(INDEX(Summary!$AT:$AT,$AH441),0),0)</f>
        <v>0</v>
      </c>
      <c r="V441" s="2">
        <f t="shared" si="61"/>
        <v>0</v>
      </c>
      <c r="W441" s="2">
        <f t="array" ref="W441">IF($S441=1,IFERROR(INDEX(Summary!$AZ:$AZ,$AH441),0),0)</f>
        <v>0</v>
      </c>
      <c r="X441" s="3">
        <f t="array" ref="X441">IF($S441=1,IFERROR(INDEX(Summary!$BA:$BA,$AH441),0),0)</f>
        <v>0</v>
      </c>
      <c r="Y441" s="2">
        <f t="array" ref="Y441">IF($S441=1,IFERROR(INDEX(Summary!$G:$G,$AH441),0),0)</f>
        <v>0</v>
      </c>
      <c r="Z441" s="2">
        <f t="array" ref="Z441">IF($S441=1,IFERROR(INDEX(Summary!$H:$H,$AH441),0),0)</f>
        <v>0</v>
      </c>
      <c r="AA441" s="2">
        <f t="array" ref="AA441">IF($S441=1,IFERROR(INDEX(Summary!$I:$I,$AH441),0),0)</f>
        <v>0</v>
      </c>
      <c r="AB441" s="2">
        <f t="array" ref="AB441">IF($S441=1,IFERROR(INDEX(Summary!$J:$J,$AH441),0),0)</f>
        <v>0</v>
      </c>
      <c r="AC441" s="2">
        <f t="array" ref="AC441">IF($S441=1,IFERROR(INDEX(Summary!$K:$K,$AH441),0),0)</f>
        <v>0</v>
      </c>
      <c r="AD441" s="2">
        <f t="array" ref="AD441">IF($S441=1,IFERROR(INDEX(Summary!$L:$L,$AH441),0),0)</f>
        <v>0</v>
      </c>
      <c r="AE441" s="2">
        <f t="array" ref="AE441">IF($S441=1,IFERROR(INDEX(Summary!$M:$M,$AH441),0),0)</f>
        <v>0</v>
      </c>
      <c r="AF441" s="2">
        <f t="array" ref="AF441">IF($S441=1,IFERROR(INDEX(Summary!$N:$N,$AH441),0),0)</f>
        <v>0</v>
      </c>
      <c r="AG441">
        <f t="array" ref="AG441">IF($A441="","",IFERROR(INDEX(Summary!$BB:$BB,$AH441),0))</f>
        <v>10</v>
      </c>
      <c r="AH441">
        <f t="shared" si="62"/>
        <v>17</v>
      </c>
    </row>
    <row r="442" spans="1:34" hidden="1">
      <c r="A442" t="str">
        <f t="array" ref="A442">IFERROR(INDEX(Summary!$D:$D,$AH442)&amp;"","")</f>
        <v>FG00884</v>
      </c>
      <c r="B442" t="str">
        <f t="array" ref="B442">IF($A442="","",INDEX(Summary!$E:$E,$AH442))</f>
        <v>Khapli Multigrain atta- 5kg</v>
      </c>
      <c r="C442" t="str">
        <f t="array" ref="C442">IF($A442="","",INDEX(Summary!$B:$B,$AH442))</f>
        <v>MG</v>
      </c>
      <c r="D442" t="str">
        <f t="array" ref="D442">IF($A442="","",INDEX(Summary!$C:$C,$AH442))</f>
        <v>C39</v>
      </c>
      <c r="E442">
        <f t="array" ref="E442">IF($A442="","",INDEX(Summary!$F:$F,$AH442))</f>
        <v>5</v>
      </c>
      <c r="F442" t="str">
        <f t="array" ref="F442">IF($A442="","",INDEX(Summary!$BC:$BC,$AH442)&amp;"")</f>
        <v>P1 – Critical</v>
      </c>
      <c r="G442">
        <f t="shared" si="54"/>
        <v>1</v>
      </c>
      <c r="H442">
        <f t="shared" si="55"/>
        <v>1</v>
      </c>
      <c r="I442" t="str">
        <f t="array" ref="I442">IF($A442="","",IF(IFERROR(INDEX(Summary!$BA:$BA,$AH442),0)&lt;1,"Under 1 day",IF(INDEX(Summary!$BA:$BA,$AH442)&lt;3,"1-3 days",IF(INDEX(Summary!$BA:$BA,$AH442)&lt;7,"3-7 days","7+ days"))))</f>
        <v>3-7 days</v>
      </c>
      <c r="J442" t="str">
        <f t="array" ref="J442">IF($A442="","",IF(IFERROR(INDEX(Summary!$AX:$AX,$AH442),0)&lt;0.25,"0-25%",IF(INDEX(Summary!$AX:$AX,$AH442)&lt;0.5,"25-50%",IF(INDEX(Summary!$AX:$AX,$AH442)&lt;0.75,"50-75%","75-100%"))))</f>
        <v>50-75%</v>
      </c>
      <c r="K442" t="str">
        <f t="array" ref="K442">IF($A442="","",INDEX(Summary!$AY:$AY,$AH442)&amp;"")</f>
        <v>WIP</v>
      </c>
      <c r="L442" s="1">
        <f>IF($A442="","",Summary!$P$2+MOD(ROW()-2,30))</f>
        <v>46247</v>
      </c>
      <c r="M442">
        <f t="shared" si="56"/>
        <v>21</v>
      </c>
      <c r="N442">
        <f t="shared" si="57"/>
        <v>13</v>
      </c>
      <c r="O442" t="str">
        <f t="shared" si="58"/>
        <v>Aug-2026</v>
      </c>
      <c r="P442">
        <f t="shared" ca="1" si="59"/>
        <v>1</v>
      </c>
      <c r="Q442" s="2">
        <f t="array" ref="Q442">IF($A442="",0,IFERROR(INDEX(Summary!$P$3:$AS$67,$AH442-2,$M442),0))</f>
        <v>100</v>
      </c>
      <c r="R442" s="2">
        <f t="array" ref="R442">IF($A442="",0,ROUND(IFERROR(INDEX(Summary!$O:$O,$AH442),0)/30,0))</f>
        <v>975</v>
      </c>
      <c r="S442">
        <f t="shared" si="60"/>
        <v>0</v>
      </c>
      <c r="T442" s="2">
        <f t="array" ref="T442">IF($S442=1,IFERROR(INDEX(Summary!$O:$O,$AH442),0),0)</f>
        <v>0</v>
      </c>
      <c r="U442" s="2">
        <f t="array" ref="U442">IF($S442=1,IFERROR(INDEX(Summary!$AT:$AT,$AH442),0),0)</f>
        <v>0</v>
      </c>
      <c r="V442" s="2">
        <f t="shared" si="61"/>
        <v>0</v>
      </c>
      <c r="W442" s="2">
        <f t="array" ref="W442">IF($S442=1,IFERROR(INDEX(Summary!$AZ:$AZ,$AH442),0),0)</f>
        <v>0</v>
      </c>
      <c r="X442" s="3">
        <f t="array" ref="X442">IF($S442=1,IFERROR(INDEX(Summary!$BA:$BA,$AH442),0),0)</f>
        <v>0</v>
      </c>
      <c r="Y442" s="2">
        <f t="array" ref="Y442">IF($S442=1,IFERROR(INDEX(Summary!$G:$G,$AH442),0),0)</f>
        <v>0</v>
      </c>
      <c r="Z442" s="2">
        <f t="array" ref="Z442">IF($S442=1,IFERROR(INDEX(Summary!$H:$H,$AH442),0),0)</f>
        <v>0</v>
      </c>
      <c r="AA442" s="2">
        <f t="array" ref="AA442">IF($S442=1,IFERROR(INDEX(Summary!$I:$I,$AH442),0),0)</f>
        <v>0</v>
      </c>
      <c r="AB442" s="2">
        <f t="array" ref="AB442">IF($S442=1,IFERROR(INDEX(Summary!$J:$J,$AH442),0),0)</f>
        <v>0</v>
      </c>
      <c r="AC442" s="2">
        <f t="array" ref="AC442">IF($S442=1,IFERROR(INDEX(Summary!$K:$K,$AH442),0),0)</f>
        <v>0</v>
      </c>
      <c r="AD442" s="2">
        <f t="array" ref="AD442">IF($S442=1,IFERROR(INDEX(Summary!$L:$L,$AH442),0),0)</f>
        <v>0</v>
      </c>
      <c r="AE442" s="2">
        <f t="array" ref="AE442">IF($S442=1,IFERROR(INDEX(Summary!$M:$M,$AH442),0),0)</f>
        <v>0</v>
      </c>
      <c r="AF442" s="2">
        <f t="array" ref="AF442">IF($S442=1,IFERROR(INDEX(Summary!$N:$N,$AH442),0),0)</f>
        <v>0</v>
      </c>
      <c r="AG442">
        <f t="array" ref="AG442">IF($A442="","",IFERROR(INDEX(Summary!$BB:$BB,$AH442),0))</f>
        <v>10</v>
      </c>
      <c r="AH442">
        <f t="shared" si="62"/>
        <v>17</v>
      </c>
    </row>
    <row r="443" spans="1:34" hidden="1">
      <c r="A443" t="str">
        <f t="array" ref="A443">IFERROR(INDEX(Summary!$D:$D,$AH443)&amp;"","")</f>
        <v>FG00884</v>
      </c>
      <c r="B443" t="str">
        <f t="array" ref="B443">IF($A443="","",INDEX(Summary!$E:$E,$AH443))</f>
        <v>Khapli Multigrain atta- 5kg</v>
      </c>
      <c r="C443" t="str">
        <f t="array" ref="C443">IF($A443="","",INDEX(Summary!$B:$B,$AH443))</f>
        <v>MG</v>
      </c>
      <c r="D443" t="str">
        <f t="array" ref="D443">IF($A443="","",INDEX(Summary!$C:$C,$AH443))</f>
        <v>C39</v>
      </c>
      <c r="E443">
        <f t="array" ref="E443">IF($A443="","",INDEX(Summary!$F:$F,$AH443))</f>
        <v>5</v>
      </c>
      <c r="F443" t="str">
        <f t="array" ref="F443">IF($A443="","",INDEX(Summary!$BC:$BC,$AH443)&amp;"")</f>
        <v>P1 – Critical</v>
      </c>
      <c r="G443">
        <f t="shared" si="54"/>
        <v>1</v>
      </c>
      <c r="H443">
        <f t="shared" si="55"/>
        <v>1</v>
      </c>
      <c r="I443" t="str">
        <f t="array" ref="I443">IF($A443="","",IF(IFERROR(INDEX(Summary!$BA:$BA,$AH443),0)&lt;1,"Under 1 day",IF(INDEX(Summary!$BA:$BA,$AH443)&lt;3,"1-3 days",IF(INDEX(Summary!$BA:$BA,$AH443)&lt;7,"3-7 days","7+ days"))))</f>
        <v>3-7 days</v>
      </c>
      <c r="J443" t="str">
        <f t="array" ref="J443">IF($A443="","",IF(IFERROR(INDEX(Summary!$AX:$AX,$AH443),0)&lt;0.25,"0-25%",IF(INDEX(Summary!$AX:$AX,$AH443)&lt;0.5,"25-50%",IF(INDEX(Summary!$AX:$AX,$AH443)&lt;0.75,"50-75%","75-100%"))))</f>
        <v>50-75%</v>
      </c>
      <c r="K443" t="str">
        <f t="array" ref="K443">IF($A443="","",INDEX(Summary!$AY:$AY,$AH443)&amp;"")</f>
        <v>WIP</v>
      </c>
      <c r="L443" s="1">
        <f>IF($A443="","",Summary!$P$2+MOD(ROW()-2,30))</f>
        <v>46248</v>
      </c>
      <c r="M443">
        <f t="shared" si="56"/>
        <v>22</v>
      </c>
      <c r="N443">
        <f t="shared" si="57"/>
        <v>14</v>
      </c>
      <c r="O443" t="str">
        <f t="shared" si="58"/>
        <v>Aug-2026</v>
      </c>
      <c r="P443">
        <f t="shared" ca="1" si="59"/>
        <v>1</v>
      </c>
      <c r="Q443" s="2">
        <f t="array" ref="Q443">IF($A443="",0,IFERROR(INDEX(Summary!$P$3:$AS$67,$AH443-2,$M443),0))</f>
        <v>0</v>
      </c>
      <c r="R443" s="2">
        <f t="array" ref="R443">IF($A443="",0,ROUND(IFERROR(INDEX(Summary!$O:$O,$AH443),0)/30,0))</f>
        <v>975</v>
      </c>
      <c r="S443">
        <f t="shared" si="60"/>
        <v>0</v>
      </c>
      <c r="T443" s="2">
        <f t="array" ref="T443">IF($S443=1,IFERROR(INDEX(Summary!$O:$O,$AH443),0),0)</f>
        <v>0</v>
      </c>
      <c r="U443" s="2">
        <f t="array" ref="U443">IF($S443=1,IFERROR(INDEX(Summary!$AT:$AT,$AH443),0),0)</f>
        <v>0</v>
      </c>
      <c r="V443" s="2">
        <f t="shared" si="61"/>
        <v>0</v>
      </c>
      <c r="W443" s="2">
        <f t="array" ref="W443">IF($S443=1,IFERROR(INDEX(Summary!$AZ:$AZ,$AH443),0),0)</f>
        <v>0</v>
      </c>
      <c r="X443" s="3">
        <f t="array" ref="X443">IF($S443=1,IFERROR(INDEX(Summary!$BA:$BA,$AH443),0),0)</f>
        <v>0</v>
      </c>
      <c r="Y443" s="2">
        <f t="array" ref="Y443">IF($S443=1,IFERROR(INDEX(Summary!$G:$G,$AH443),0),0)</f>
        <v>0</v>
      </c>
      <c r="Z443" s="2">
        <f t="array" ref="Z443">IF($S443=1,IFERROR(INDEX(Summary!$H:$H,$AH443),0),0)</f>
        <v>0</v>
      </c>
      <c r="AA443" s="2">
        <f t="array" ref="AA443">IF($S443=1,IFERROR(INDEX(Summary!$I:$I,$AH443),0),0)</f>
        <v>0</v>
      </c>
      <c r="AB443" s="2">
        <f t="array" ref="AB443">IF($S443=1,IFERROR(INDEX(Summary!$J:$J,$AH443),0),0)</f>
        <v>0</v>
      </c>
      <c r="AC443" s="2">
        <f t="array" ref="AC443">IF($S443=1,IFERROR(INDEX(Summary!$K:$K,$AH443),0),0)</f>
        <v>0</v>
      </c>
      <c r="AD443" s="2">
        <f t="array" ref="AD443">IF($S443=1,IFERROR(INDEX(Summary!$L:$L,$AH443),0),0)</f>
        <v>0</v>
      </c>
      <c r="AE443" s="2">
        <f t="array" ref="AE443">IF($S443=1,IFERROR(INDEX(Summary!$M:$M,$AH443),0),0)</f>
        <v>0</v>
      </c>
      <c r="AF443" s="2">
        <f t="array" ref="AF443">IF($S443=1,IFERROR(INDEX(Summary!$N:$N,$AH443),0),0)</f>
        <v>0</v>
      </c>
      <c r="AG443">
        <f t="array" ref="AG443">IF($A443="","",IFERROR(INDEX(Summary!$BB:$BB,$AH443),0))</f>
        <v>10</v>
      </c>
      <c r="AH443">
        <f t="shared" si="62"/>
        <v>17</v>
      </c>
    </row>
    <row r="444" spans="1:34" hidden="1">
      <c r="A444" t="str">
        <f t="array" ref="A444">IFERROR(INDEX(Summary!$D:$D,$AH444)&amp;"","")</f>
        <v>FG00884</v>
      </c>
      <c r="B444" t="str">
        <f t="array" ref="B444">IF($A444="","",INDEX(Summary!$E:$E,$AH444))</f>
        <v>Khapli Multigrain atta- 5kg</v>
      </c>
      <c r="C444" t="str">
        <f t="array" ref="C444">IF($A444="","",INDEX(Summary!$B:$B,$AH444))</f>
        <v>MG</v>
      </c>
      <c r="D444" t="str">
        <f t="array" ref="D444">IF($A444="","",INDEX(Summary!$C:$C,$AH444))</f>
        <v>C39</v>
      </c>
      <c r="E444">
        <f t="array" ref="E444">IF($A444="","",INDEX(Summary!$F:$F,$AH444))</f>
        <v>5</v>
      </c>
      <c r="F444" t="str">
        <f t="array" ref="F444">IF($A444="","",INDEX(Summary!$BC:$BC,$AH444)&amp;"")</f>
        <v>P1 – Critical</v>
      </c>
      <c r="G444">
        <f t="shared" si="54"/>
        <v>1</v>
      </c>
      <c r="H444">
        <f t="shared" si="55"/>
        <v>1</v>
      </c>
      <c r="I444" t="str">
        <f t="array" ref="I444">IF($A444="","",IF(IFERROR(INDEX(Summary!$BA:$BA,$AH444),0)&lt;1,"Under 1 day",IF(INDEX(Summary!$BA:$BA,$AH444)&lt;3,"1-3 days",IF(INDEX(Summary!$BA:$BA,$AH444)&lt;7,"3-7 days","7+ days"))))</f>
        <v>3-7 days</v>
      </c>
      <c r="J444" t="str">
        <f t="array" ref="J444">IF($A444="","",IF(IFERROR(INDEX(Summary!$AX:$AX,$AH444),0)&lt;0.25,"0-25%",IF(INDEX(Summary!$AX:$AX,$AH444)&lt;0.5,"25-50%",IF(INDEX(Summary!$AX:$AX,$AH444)&lt;0.75,"50-75%","75-100%"))))</f>
        <v>50-75%</v>
      </c>
      <c r="K444" t="str">
        <f t="array" ref="K444">IF($A444="","",INDEX(Summary!$AY:$AY,$AH444)&amp;"")</f>
        <v>WIP</v>
      </c>
      <c r="L444" s="1">
        <f>IF($A444="","",Summary!$P$2+MOD(ROW()-2,30))</f>
        <v>46249</v>
      </c>
      <c r="M444">
        <f t="shared" si="56"/>
        <v>23</v>
      </c>
      <c r="N444">
        <f t="shared" si="57"/>
        <v>15</v>
      </c>
      <c r="O444" t="str">
        <f t="shared" si="58"/>
        <v>Aug-2026</v>
      </c>
      <c r="P444">
        <f t="shared" ca="1" si="59"/>
        <v>1</v>
      </c>
      <c r="Q444" s="2">
        <f t="array" ref="Q444">IF($A444="",0,IFERROR(INDEX(Summary!$P$3:$AS$67,$AH444-2,$M444),0))</f>
        <v>0</v>
      </c>
      <c r="R444" s="2">
        <f t="array" ref="R444">IF($A444="",0,ROUND(IFERROR(INDEX(Summary!$O:$O,$AH444),0)/30,0))</f>
        <v>975</v>
      </c>
      <c r="S444">
        <f t="shared" si="60"/>
        <v>0</v>
      </c>
      <c r="T444" s="2">
        <f t="array" ref="T444">IF($S444=1,IFERROR(INDEX(Summary!$O:$O,$AH444),0),0)</f>
        <v>0</v>
      </c>
      <c r="U444" s="2">
        <f t="array" ref="U444">IF($S444=1,IFERROR(INDEX(Summary!$AT:$AT,$AH444),0),0)</f>
        <v>0</v>
      </c>
      <c r="V444" s="2">
        <f t="shared" si="61"/>
        <v>0</v>
      </c>
      <c r="W444" s="2">
        <f t="array" ref="W444">IF($S444=1,IFERROR(INDEX(Summary!$AZ:$AZ,$AH444),0),0)</f>
        <v>0</v>
      </c>
      <c r="X444" s="3">
        <f t="array" ref="X444">IF($S444=1,IFERROR(INDEX(Summary!$BA:$BA,$AH444),0),0)</f>
        <v>0</v>
      </c>
      <c r="Y444" s="2">
        <f t="array" ref="Y444">IF($S444=1,IFERROR(INDEX(Summary!$G:$G,$AH444),0),0)</f>
        <v>0</v>
      </c>
      <c r="Z444" s="2">
        <f t="array" ref="Z444">IF($S444=1,IFERROR(INDEX(Summary!$H:$H,$AH444),0),0)</f>
        <v>0</v>
      </c>
      <c r="AA444" s="2">
        <f t="array" ref="AA444">IF($S444=1,IFERROR(INDEX(Summary!$I:$I,$AH444),0),0)</f>
        <v>0</v>
      </c>
      <c r="AB444" s="2">
        <f t="array" ref="AB444">IF($S444=1,IFERROR(INDEX(Summary!$J:$J,$AH444),0),0)</f>
        <v>0</v>
      </c>
      <c r="AC444" s="2">
        <f t="array" ref="AC444">IF($S444=1,IFERROR(INDEX(Summary!$K:$K,$AH444),0),0)</f>
        <v>0</v>
      </c>
      <c r="AD444" s="2">
        <f t="array" ref="AD444">IF($S444=1,IFERROR(INDEX(Summary!$L:$L,$AH444),0),0)</f>
        <v>0</v>
      </c>
      <c r="AE444" s="2">
        <f t="array" ref="AE444">IF($S444=1,IFERROR(INDEX(Summary!$M:$M,$AH444),0),0)</f>
        <v>0</v>
      </c>
      <c r="AF444" s="2">
        <f t="array" ref="AF444">IF($S444=1,IFERROR(INDEX(Summary!$N:$N,$AH444),0),0)</f>
        <v>0</v>
      </c>
      <c r="AG444">
        <f t="array" ref="AG444">IF($A444="","",IFERROR(INDEX(Summary!$BB:$BB,$AH444),0))</f>
        <v>10</v>
      </c>
      <c r="AH444">
        <f t="shared" si="62"/>
        <v>17</v>
      </c>
    </row>
    <row r="445" spans="1:34" hidden="1">
      <c r="A445" t="str">
        <f t="array" ref="A445">IFERROR(INDEX(Summary!$D:$D,$AH445)&amp;"","")</f>
        <v>FG00884</v>
      </c>
      <c r="B445" t="str">
        <f t="array" ref="B445">IF($A445="","",INDEX(Summary!$E:$E,$AH445))</f>
        <v>Khapli Multigrain atta- 5kg</v>
      </c>
      <c r="C445" t="str">
        <f t="array" ref="C445">IF($A445="","",INDEX(Summary!$B:$B,$AH445))</f>
        <v>MG</v>
      </c>
      <c r="D445" t="str">
        <f t="array" ref="D445">IF($A445="","",INDEX(Summary!$C:$C,$AH445))</f>
        <v>C39</v>
      </c>
      <c r="E445">
        <f t="array" ref="E445">IF($A445="","",INDEX(Summary!$F:$F,$AH445))</f>
        <v>5</v>
      </c>
      <c r="F445" t="str">
        <f t="array" ref="F445">IF($A445="","",INDEX(Summary!$BC:$BC,$AH445)&amp;"")</f>
        <v>P1 – Critical</v>
      </c>
      <c r="G445">
        <f t="shared" si="54"/>
        <v>1</v>
      </c>
      <c r="H445">
        <f t="shared" si="55"/>
        <v>1</v>
      </c>
      <c r="I445" t="str">
        <f t="array" ref="I445">IF($A445="","",IF(IFERROR(INDEX(Summary!$BA:$BA,$AH445),0)&lt;1,"Under 1 day",IF(INDEX(Summary!$BA:$BA,$AH445)&lt;3,"1-3 days",IF(INDEX(Summary!$BA:$BA,$AH445)&lt;7,"3-7 days","7+ days"))))</f>
        <v>3-7 days</v>
      </c>
      <c r="J445" t="str">
        <f t="array" ref="J445">IF($A445="","",IF(IFERROR(INDEX(Summary!$AX:$AX,$AH445),0)&lt;0.25,"0-25%",IF(INDEX(Summary!$AX:$AX,$AH445)&lt;0.5,"25-50%",IF(INDEX(Summary!$AX:$AX,$AH445)&lt;0.75,"50-75%","75-100%"))))</f>
        <v>50-75%</v>
      </c>
      <c r="K445" t="str">
        <f t="array" ref="K445">IF($A445="","",INDEX(Summary!$AY:$AY,$AH445)&amp;"")</f>
        <v>WIP</v>
      </c>
      <c r="L445" s="1">
        <f>IF($A445="","",Summary!$P$2+MOD(ROW()-2,30))</f>
        <v>46250</v>
      </c>
      <c r="M445">
        <f t="shared" si="56"/>
        <v>24</v>
      </c>
      <c r="N445">
        <f t="shared" si="57"/>
        <v>16</v>
      </c>
      <c r="O445" t="str">
        <f t="shared" si="58"/>
        <v>Aug-2026</v>
      </c>
      <c r="P445">
        <f t="shared" ca="1" si="59"/>
        <v>1</v>
      </c>
      <c r="Q445" s="2">
        <f t="array" ref="Q445">IF($A445="",0,IFERROR(INDEX(Summary!$P$3:$AS$67,$AH445-2,$M445),0))</f>
        <v>658</v>
      </c>
      <c r="R445" s="2">
        <f t="array" ref="R445">IF($A445="",0,ROUND(IFERROR(INDEX(Summary!$O:$O,$AH445),0)/30,0))</f>
        <v>975</v>
      </c>
      <c r="S445">
        <f t="shared" si="60"/>
        <v>0</v>
      </c>
      <c r="T445" s="2">
        <f t="array" ref="T445">IF($S445=1,IFERROR(INDEX(Summary!$O:$O,$AH445),0),0)</f>
        <v>0</v>
      </c>
      <c r="U445" s="2">
        <f t="array" ref="U445">IF($S445=1,IFERROR(INDEX(Summary!$AT:$AT,$AH445),0),0)</f>
        <v>0</v>
      </c>
      <c r="V445" s="2">
        <f t="shared" si="61"/>
        <v>0</v>
      </c>
      <c r="W445" s="2">
        <f t="array" ref="W445">IF($S445=1,IFERROR(INDEX(Summary!$AZ:$AZ,$AH445),0),0)</f>
        <v>0</v>
      </c>
      <c r="X445" s="3">
        <f t="array" ref="X445">IF($S445=1,IFERROR(INDEX(Summary!$BA:$BA,$AH445),0),0)</f>
        <v>0</v>
      </c>
      <c r="Y445" s="2">
        <f t="array" ref="Y445">IF($S445=1,IFERROR(INDEX(Summary!$G:$G,$AH445),0),0)</f>
        <v>0</v>
      </c>
      <c r="Z445" s="2">
        <f t="array" ref="Z445">IF($S445=1,IFERROR(INDEX(Summary!$H:$H,$AH445),0),0)</f>
        <v>0</v>
      </c>
      <c r="AA445" s="2">
        <f t="array" ref="AA445">IF($S445=1,IFERROR(INDEX(Summary!$I:$I,$AH445),0),0)</f>
        <v>0</v>
      </c>
      <c r="AB445" s="2">
        <f t="array" ref="AB445">IF($S445=1,IFERROR(INDEX(Summary!$J:$J,$AH445),0),0)</f>
        <v>0</v>
      </c>
      <c r="AC445" s="2">
        <f t="array" ref="AC445">IF($S445=1,IFERROR(INDEX(Summary!$K:$K,$AH445),0),0)</f>
        <v>0</v>
      </c>
      <c r="AD445" s="2">
        <f t="array" ref="AD445">IF($S445=1,IFERROR(INDEX(Summary!$L:$L,$AH445),0),0)</f>
        <v>0</v>
      </c>
      <c r="AE445" s="2">
        <f t="array" ref="AE445">IF($S445=1,IFERROR(INDEX(Summary!$M:$M,$AH445),0),0)</f>
        <v>0</v>
      </c>
      <c r="AF445" s="2">
        <f t="array" ref="AF445">IF($S445=1,IFERROR(INDEX(Summary!$N:$N,$AH445),0),0)</f>
        <v>0</v>
      </c>
      <c r="AG445">
        <f t="array" ref="AG445">IF($A445="","",IFERROR(INDEX(Summary!$BB:$BB,$AH445),0))</f>
        <v>10</v>
      </c>
      <c r="AH445">
        <f t="shared" si="62"/>
        <v>17</v>
      </c>
    </row>
    <row r="446" spans="1:34" hidden="1">
      <c r="A446" t="str">
        <f t="array" ref="A446">IFERROR(INDEX(Summary!$D:$D,$AH446)&amp;"","")</f>
        <v>FG00884</v>
      </c>
      <c r="B446" t="str">
        <f t="array" ref="B446">IF($A446="","",INDEX(Summary!$E:$E,$AH446))</f>
        <v>Khapli Multigrain atta- 5kg</v>
      </c>
      <c r="C446" t="str">
        <f t="array" ref="C446">IF($A446="","",INDEX(Summary!$B:$B,$AH446))</f>
        <v>MG</v>
      </c>
      <c r="D446" t="str">
        <f t="array" ref="D446">IF($A446="","",INDEX(Summary!$C:$C,$AH446))</f>
        <v>C39</v>
      </c>
      <c r="E446">
        <f t="array" ref="E446">IF($A446="","",INDEX(Summary!$F:$F,$AH446))</f>
        <v>5</v>
      </c>
      <c r="F446" t="str">
        <f t="array" ref="F446">IF($A446="","",INDEX(Summary!$BC:$BC,$AH446)&amp;"")</f>
        <v>P1 – Critical</v>
      </c>
      <c r="G446">
        <f t="shared" si="54"/>
        <v>1</v>
      </c>
      <c r="H446">
        <f t="shared" si="55"/>
        <v>1</v>
      </c>
      <c r="I446" t="str">
        <f t="array" ref="I446">IF($A446="","",IF(IFERROR(INDEX(Summary!$BA:$BA,$AH446),0)&lt;1,"Under 1 day",IF(INDEX(Summary!$BA:$BA,$AH446)&lt;3,"1-3 days",IF(INDEX(Summary!$BA:$BA,$AH446)&lt;7,"3-7 days","7+ days"))))</f>
        <v>3-7 days</v>
      </c>
      <c r="J446" t="str">
        <f t="array" ref="J446">IF($A446="","",IF(IFERROR(INDEX(Summary!$AX:$AX,$AH446),0)&lt;0.25,"0-25%",IF(INDEX(Summary!$AX:$AX,$AH446)&lt;0.5,"25-50%",IF(INDEX(Summary!$AX:$AX,$AH446)&lt;0.75,"50-75%","75-100%"))))</f>
        <v>50-75%</v>
      </c>
      <c r="K446" t="str">
        <f t="array" ref="K446">IF($A446="","",INDEX(Summary!$AY:$AY,$AH446)&amp;"")</f>
        <v>WIP</v>
      </c>
      <c r="L446" s="1">
        <f>IF($A446="","",Summary!$P$2+MOD(ROW()-2,30))</f>
        <v>46251</v>
      </c>
      <c r="M446">
        <f t="shared" si="56"/>
        <v>25</v>
      </c>
      <c r="N446">
        <f t="shared" si="57"/>
        <v>17</v>
      </c>
      <c r="O446" t="str">
        <f t="shared" si="58"/>
        <v>Aug-2026</v>
      </c>
      <c r="P446">
        <f t="shared" ca="1" si="59"/>
        <v>1</v>
      </c>
      <c r="Q446" s="2">
        <f t="array" ref="Q446">IF($A446="",0,IFERROR(INDEX(Summary!$P$3:$AS$67,$AH446-2,$M446),0))</f>
        <v>1064</v>
      </c>
      <c r="R446" s="2">
        <f t="array" ref="R446">IF($A446="",0,ROUND(IFERROR(INDEX(Summary!$O:$O,$AH446),0)/30,0))</f>
        <v>975</v>
      </c>
      <c r="S446">
        <f t="shared" si="60"/>
        <v>0</v>
      </c>
      <c r="T446" s="2">
        <f t="array" ref="T446">IF($S446=1,IFERROR(INDEX(Summary!$O:$O,$AH446),0),0)</f>
        <v>0</v>
      </c>
      <c r="U446" s="2">
        <f t="array" ref="U446">IF($S446=1,IFERROR(INDEX(Summary!$AT:$AT,$AH446),0),0)</f>
        <v>0</v>
      </c>
      <c r="V446" s="2">
        <f t="shared" si="61"/>
        <v>0</v>
      </c>
      <c r="W446" s="2">
        <f t="array" ref="W446">IF($S446=1,IFERROR(INDEX(Summary!$AZ:$AZ,$AH446),0),0)</f>
        <v>0</v>
      </c>
      <c r="X446" s="3">
        <f t="array" ref="X446">IF($S446=1,IFERROR(INDEX(Summary!$BA:$BA,$AH446),0),0)</f>
        <v>0</v>
      </c>
      <c r="Y446" s="2">
        <f t="array" ref="Y446">IF($S446=1,IFERROR(INDEX(Summary!$G:$G,$AH446),0),0)</f>
        <v>0</v>
      </c>
      <c r="Z446" s="2">
        <f t="array" ref="Z446">IF($S446=1,IFERROR(INDEX(Summary!$H:$H,$AH446),0),0)</f>
        <v>0</v>
      </c>
      <c r="AA446" s="2">
        <f t="array" ref="AA446">IF($S446=1,IFERROR(INDEX(Summary!$I:$I,$AH446),0),0)</f>
        <v>0</v>
      </c>
      <c r="AB446" s="2">
        <f t="array" ref="AB446">IF($S446=1,IFERROR(INDEX(Summary!$J:$J,$AH446),0),0)</f>
        <v>0</v>
      </c>
      <c r="AC446" s="2">
        <f t="array" ref="AC446">IF($S446=1,IFERROR(INDEX(Summary!$K:$K,$AH446),0),0)</f>
        <v>0</v>
      </c>
      <c r="AD446" s="2">
        <f t="array" ref="AD446">IF($S446=1,IFERROR(INDEX(Summary!$L:$L,$AH446),0),0)</f>
        <v>0</v>
      </c>
      <c r="AE446" s="2">
        <f t="array" ref="AE446">IF($S446=1,IFERROR(INDEX(Summary!$M:$M,$AH446),0),0)</f>
        <v>0</v>
      </c>
      <c r="AF446" s="2">
        <f t="array" ref="AF446">IF($S446=1,IFERROR(INDEX(Summary!$N:$N,$AH446),0),0)</f>
        <v>0</v>
      </c>
      <c r="AG446">
        <f t="array" ref="AG446">IF($A446="","",IFERROR(INDEX(Summary!$BB:$BB,$AH446),0))</f>
        <v>10</v>
      </c>
      <c r="AH446">
        <f t="shared" si="62"/>
        <v>17</v>
      </c>
    </row>
    <row r="447" spans="1:34" hidden="1">
      <c r="A447" t="str">
        <f t="array" ref="A447">IFERROR(INDEX(Summary!$D:$D,$AH447)&amp;"","")</f>
        <v>FG00884</v>
      </c>
      <c r="B447" t="str">
        <f t="array" ref="B447">IF($A447="","",INDEX(Summary!$E:$E,$AH447))</f>
        <v>Khapli Multigrain atta- 5kg</v>
      </c>
      <c r="C447" t="str">
        <f t="array" ref="C447">IF($A447="","",INDEX(Summary!$B:$B,$AH447))</f>
        <v>MG</v>
      </c>
      <c r="D447" t="str">
        <f t="array" ref="D447">IF($A447="","",INDEX(Summary!$C:$C,$AH447))</f>
        <v>C39</v>
      </c>
      <c r="E447">
        <f t="array" ref="E447">IF($A447="","",INDEX(Summary!$F:$F,$AH447))</f>
        <v>5</v>
      </c>
      <c r="F447" t="str">
        <f t="array" ref="F447">IF($A447="","",INDEX(Summary!$BC:$BC,$AH447)&amp;"")</f>
        <v>P1 – Critical</v>
      </c>
      <c r="G447">
        <f t="shared" si="54"/>
        <v>1</v>
      </c>
      <c r="H447">
        <f t="shared" si="55"/>
        <v>1</v>
      </c>
      <c r="I447" t="str">
        <f t="array" ref="I447">IF($A447="","",IF(IFERROR(INDEX(Summary!$BA:$BA,$AH447),0)&lt;1,"Under 1 day",IF(INDEX(Summary!$BA:$BA,$AH447)&lt;3,"1-3 days",IF(INDEX(Summary!$BA:$BA,$AH447)&lt;7,"3-7 days","7+ days"))))</f>
        <v>3-7 days</v>
      </c>
      <c r="J447" t="str">
        <f t="array" ref="J447">IF($A447="","",IF(IFERROR(INDEX(Summary!$AX:$AX,$AH447),0)&lt;0.25,"0-25%",IF(INDEX(Summary!$AX:$AX,$AH447)&lt;0.5,"25-50%",IF(INDEX(Summary!$AX:$AX,$AH447)&lt;0.75,"50-75%","75-100%"))))</f>
        <v>50-75%</v>
      </c>
      <c r="K447" t="str">
        <f t="array" ref="K447">IF($A447="","",INDEX(Summary!$AY:$AY,$AH447)&amp;"")</f>
        <v>WIP</v>
      </c>
      <c r="L447" s="1">
        <f>IF($A447="","",Summary!$P$2+MOD(ROW()-2,30))</f>
        <v>46252</v>
      </c>
      <c r="M447">
        <f t="shared" si="56"/>
        <v>26</v>
      </c>
      <c r="N447">
        <f t="shared" si="57"/>
        <v>18</v>
      </c>
      <c r="O447" t="str">
        <f t="shared" si="58"/>
        <v>Aug-2026</v>
      </c>
      <c r="P447">
        <f t="shared" ca="1" si="59"/>
        <v>1</v>
      </c>
      <c r="Q447" s="2">
        <f t="array" ref="Q447">IF($A447="",0,IFERROR(INDEX(Summary!$P$3:$AS$67,$AH447-2,$M447),0))</f>
        <v>976</v>
      </c>
      <c r="R447" s="2">
        <f t="array" ref="R447">IF($A447="",0,ROUND(IFERROR(INDEX(Summary!$O:$O,$AH447),0)/30,0))</f>
        <v>975</v>
      </c>
      <c r="S447">
        <f t="shared" si="60"/>
        <v>0</v>
      </c>
      <c r="T447" s="2">
        <f t="array" ref="T447">IF($S447=1,IFERROR(INDEX(Summary!$O:$O,$AH447),0),0)</f>
        <v>0</v>
      </c>
      <c r="U447" s="2">
        <f t="array" ref="U447">IF($S447=1,IFERROR(INDEX(Summary!$AT:$AT,$AH447),0),0)</f>
        <v>0</v>
      </c>
      <c r="V447" s="2">
        <f t="shared" si="61"/>
        <v>0</v>
      </c>
      <c r="W447" s="2">
        <f t="array" ref="W447">IF($S447=1,IFERROR(INDEX(Summary!$AZ:$AZ,$AH447),0),0)</f>
        <v>0</v>
      </c>
      <c r="X447" s="3">
        <f t="array" ref="X447">IF($S447=1,IFERROR(INDEX(Summary!$BA:$BA,$AH447),0),0)</f>
        <v>0</v>
      </c>
      <c r="Y447" s="2">
        <f t="array" ref="Y447">IF($S447=1,IFERROR(INDEX(Summary!$G:$G,$AH447),0),0)</f>
        <v>0</v>
      </c>
      <c r="Z447" s="2">
        <f t="array" ref="Z447">IF($S447=1,IFERROR(INDEX(Summary!$H:$H,$AH447),0),0)</f>
        <v>0</v>
      </c>
      <c r="AA447" s="2">
        <f t="array" ref="AA447">IF($S447=1,IFERROR(INDEX(Summary!$I:$I,$AH447),0),0)</f>
        <v>0</v>
      </c>
      <c r="AB447" s="2">
        <f t="array" ref="AB447">IF($S447=1,IFERROR(INDEX(Summary!$J:$J,$AH447),0),0)</f>
        <v>0</v>
      </c>
      <c r="AC447" s="2">
        <f t="array" ref="AC447">IF($S447=1,IFERROR(INDEX(Summary!$K:$K,$AH447),0),0)</f>
        <v>0</v>
      </c>
      <c r="AD447" s="2">
        <f t="array" ref="AD447">IF($S447=1,IFERROR(INDEX(Summary!$L:$L,$AH447),0),0)</f>
        <v>0</v>
      </c>
      <c r="AE447" s="2">
        <f t="array" ref="AE447">IF($S447=1,IFERROR(INDEX(Summary!$M:$M,$AH447),0),0)</f>
        <v>0</v>
      </c>
      <c r="AF447" s="2">
        <f t="array" ref="AF447">IF($S447=1,IFERROR(INDEX(Summary!$N:$N,$AH447),0),0)</f>
        <v>0</v>
      </c>
      <c r="AG447">
        <f t="array" ref="AG447">IF($A447="","",IFERROR(INDEX(Summary!$BB:$BB,$AH447),0))</f>
        <v>10</v>
      </c>
      <c r="AH447">
        <f t="shared" si="62"/>
        <v>17</v>
      </c>
    </row>
    <row r="448" spans="1:34" hidden="1">
      <c r="A448" t="str">
        <f t="array" ref="A448">IFERROR(INDEX(Summary!$D:$D,$AH448)&amp;"","")</f>
        <v>FG00884</v>
      </c>
      <c r="B448" t="str">
        <f t="array" ref="B448">IF($A448="","",INDEX(Summary!$E:$E,$AH448))</f>
        <v>Khapli Multigrain atta- 5kg</v>
      </c>
      <c r="C448" t="str">
        <f t="array" ref="C448">IF($A448="","",INDEX(Summary!$B:$B,$AH448))</f>
        <v>MG</v>
      </c>
      <c r="D448" t="str">
        <f t="array" ref="D448">IF($A448="","",INDEX(Summary!$C:$C,$AH448))</f>
        <v>C39</v>
      </c>
      <c r="E448">
        <f t="array" ref="E448">IF($A448="","",INDEX(Summary!$F:$F,$AH448))</f>
        <v>5</v>
      </c>
      <c r="F448" t="str">
        <f t="array" ref="F448">IF($A448="","",INDEX(Summary!$BC:$BC,$AH448)&amp;"")</f>
        <v>P1 – Critical</v>
      </c>
      <c r="G448">
        <f t="shared" si="54"/>
        <v>1</v>
      </c>
      <c r="H448">
        <f t="shared" si="55"/>
        <v>1</v>
      </c>
      <c r="I448" t="str">
        <f t="array" ref="I448">IF($A448="","",IF(IFERROR(INDEX(Summary!$BA:$BA,$AH448),0)&lt;1,"Under 1 day",IF(INDEX(Summary!$BA:$BA,$AH448)&lt;3,"1-3 days",IF(INDEX(Summary!$BA:$BA,$AH448)&lt;7,"3-7 days","7+ days"))))</f>
        <v>3-7 days</v>
      </c>
      <c r="J448" t="str">
        <f t="array" ref="J448">IF($A448="","",IF(IFERROR(INDEX(Summary!$AX:$AX,$AH448),0)&lt;0.25,"0-25%",IF(INDEX(Summary!$AX:$AX,$AH448)&lt;0.5,"25-50%",IF(INDEX(Summary!$AX:$AX,$AH448)&lt;0.75,"50-75%","75-100%"))))</f>
        <v>50-75%</v>
      </c>
      <c r="K448" t="str">
        <f t="array" ref="K448">IF($A448="","",INDEX(Summary!$AY:$AY,$AH448)&amp;"")</f>
        <v>WIP</v>
      </c>
      <c r="L448" s="1">
        <f>IF($A448="","",Summary!$P$2+MOD(ROW()-2,30))</f>
        <v>46253</v>
      </c>
      <c r="M448">
        <f t="shared" si="56"/>
        <v>27</v>
      </c>
      <c r="N448">
        <f t="shared" si="57"/>
        <v>19</v>
      </c>
      <c r="O448" t="str">
        <f t="shared" si="58"/>
        <v>Aug-2026</v>
      </c>
      <c r="P448">
        <f t="shared" ca="1" si="59"/>
        <v>1</v>
      </c>
      <c r="Q448" s="2">
        <f t="array" ref="Q448">IF($A448="",0,IFERROR(INDEX(Summary!$P$3:$AS$67,$AH448-2,$M448),0))</f>
        <v>840</v>
      </c>
      <c r="R448" s="2">
        <f t="array" ref="R448">IF($A448="",0,ROUND(IFERROR(INDEX(Summary!$O:$O,$AH448),0)/30,0))</f>
        <v>975</v>
      </c>
      <c r="S448">
        <f t="shared" si="60"/>
        <v>0</v>
      </c>
      <c r="T448" s="2">
        <f t="array" ref="T448">IF($S448=1,IFERROR(INDEX(Summary!$O:$O,$AH448),0),0)</f>
        <v>0</v>
      </c>
      <c r="U448" s="2">
        <f t="array" ref="U448">IF($S448=1,IFERROR(INDEX(Summary!$AT:$AT,$AH448),0),0)</f>
        <v>0</v>
      </c>
      <c r="V448" s="2">
        <f t="shared" si="61"/>
        <v>0</v>
      </c>
      <c r="W448" s="2">
        <f t="array" ref="W448">IF($S448=1,IFERROR(INDEX(Summary!$AZ:$AZ,$AH448),0),0)</f>
        <v>0</v>
      </c>
      <c r="X448" s="3">
        <f t="array" ref="X448">IF($S448=1,IFERROR(INDEX(Summary!$BA:$BA,$AH448),0),0)</f>
        <v>0</v>
      </c>
      <c r="Y448" s="2">
        <f t="array" ref="Y448">IF($S448=1,IFERROR(INDEX(Summary!$G:$G,$AH448),0),0)</f>
        <v>0</v>
      </c>
      <c r="Z448" s="2">
        <f t="array" ref="Z448">IF($S448=1,IFERROR(INDEX(Summary!$H:$H,$AH448),0),0)</f>
        <v>0</v>
      </c>
      <c r="AA448" s="2">
        <f t="array" ref="AA448">IF($S448=1,IFERROR(INDEX(Summary!$I:$I,$AH448),0),0)</f>
        <v>0</v>
      </c>
      <c r="AB448" s="2">
        <f t="array" ref="AB448">IF($S448=1,IFERROR(INDEX(Summary!$J:$J,$AH448),0),0)</f>
        <v>0</v>
      </c>
      <c r="AC448" s="2">
        <f t="array" ref="AC448">IF($S448=1,IFERROR(INDEX(Summary!$K:$K,$AH448),0),0)</f>
        <v>0</v>
      </c>
      <c r="AD448" s="2">
        <f t="array" ref="AD448">IF($S448=1,IFERROR(INDEX(Summary!$L:$L,$AH448),0),0)</f>
        <v>0</v>
      </c>
      <c r="AE448" s="2">
        <f t="array" ref="AE448">IF($S448=1,IFERROR(INDEX(Summary!$M:$M,$AH448),0),0)</f>
        <v>0</v>
      </c>
      <c r="AF448" s="2">
        <f t="array" ref="AF448">IF($S448=1,IFERROR(INDEX(Summary!$N:$N,$AH448),0),0)</f>
        <v>0</v>
      </c>
      <c r="AG448">
        <f t="array" ref="AG448">IF($A448="","",IFERROR(INDEX(Summary!$BB:$BB,$AH448),0))</f>
        <v>10</v>
      </c>
      <c r="AH448">
        <f t="shared" si="62"/>
        <v>17</v>
      </c>
    </row>
    <row r="449" spans="1:34" hidden="1">
      <c r="A449" t="str">
        <f t="array" ref="A449">IFERROR(INDEX(Summary!$D:$D,$AH449)&amp;"","")</f>
        <v>FG00884</v>
      </c>
      <c r="B449" t="str">
        <f t="array" ref="B449">IF($A449="","",INDEX(Summary!$E:$E,$AH449))</f>
        <v>Khapli Multigrain atta- 5kg</v>
      </c>
      <c r="C449" t="str">
        <f t="array" ref="C449">IF($A449="","",INDEX(Summary!$B:$B,$AH449))</f>
        <v>MG</v>
      </c>
      <c r="D449" t="str">
        <f t="array" ref="D449">IF($A449="","",INDEX(Summary!$C:$C,$AH449))</f>
        <v>C39</v>
      </c>
      <c r="E449">
        <f t="array" ref="E449">IF($A449="","",INDEX(Summary!$F:$F,$AH449))</f>
        <v>5</v>
      </c>
      <c r="F449" t="str">
        <f t="array" ref="F449">IF($A449="","",INDEX(Summary!$BC:$BC,$AH449)&amp;"")</f>
        <v>P1 – Critical</v>
      </c>
      <c r="G449">
        <f t="shared" si="54"/>
        <v>1</v>
      </c>
      <c r="H449">
        <f t="shared" si="55"/>
        <v>1</v>
      </c>
      <c r="I449" t="str">
        <f t="array" ref="I449">IF($A449="","",IF(IFERROR(INDEX(Summary!$BA:$BA,$AH449),0)&lt;1,"Under 1 day",IF(INDEX(Summary!$BA:$BA,$AH449)&lt;3,"1-3 days",IF(INDEX(Summary!$BA:$BA,$AH449)&lt;7,"3-7 days","7+ days"))))</f>
        <v>3-7 days</v>
      </c>
      <c r="J449" t="str">
        <f t="array" ref="J449">IF($A449="","",IF(IFERROR(INDEX(Summary!$AX:$AX,$AH449),0)&lt;0.25,"0-25%",IF(INDEX(Summary!$AX:$AX,$AH449)&lt;0.5,"25-50%",IF(INDEX(Summary!$AX:$AX,$AH449)&lt;0.75,"50-75%","75-100%"))))</f>
        <v>50-75%</v>
      </c>
      <c r="K449" t="str">
        <f t="array" ref="K449">IF($A449="","",INDEX(Summary!$AY:$AY,$AH449)&amp;"")</f>
        <v>WIP</v>
      </c>
      <c r="L449" s="1">
        <f>IF($A449="","",Summary!$P$2+MOD(ROW()-2,30))</f>
        <v>46254</v>
      </c>
      <c r="M449">
        <f t="shared" si="56"/>
        <v>28</v>
      </c>
      <c r="N449">
        <f t="shared" si="57"/>
        <v>20</v>
      </c>
      <c r="O449" t="str">
        <f t="shared" si="58"/>
        <v>Aug-2026</v>
      </c>
      <c r="P449">
        <f t="shared" ca="1" si="59"/>
        <v>1</v>
      </c>
      <c r="Q449" s="2">
        <f t="array" ref="Q449">IF($A449="",0,IFERROR(INDEX(Summary!$P$3:$AS$67,$AH449-2,$M449),0))</f>
        <v>968</v>
      </c>
      <c r="R449" s="2">
        <f t="array" ref="R449">IF($A449="",0,ROUND(IFERROR(INDEX(Summary!$O:$O,$AH449),0)/30,0))</f>
        <v>975</v>
      </c>
      <c r="S449">
        <f t="shared" si="60"/>
        <v>0</v>
      </c>
      <c r="T449" s="2">
        <f t="array" ref="T449">IF($S449=1,IFERROR(INDEX(Summary!$O:$O,$AH449),0),0)</f>
        <v>0</v>
      </c>
      <c r="U449" s="2">
        <f t="array" ref="U449">IF($S449=1,IFERROR(INDEX(Summary!$AT:$AT,$AH449),0),0)</f>
        <v>0</v>
      </c>
      <c r="V449" s="2">
        <f t="shared" si="61"/>
        <v>0</v>
      </c>
      <c r="W449" s="2">
        <f t="array" ref="W449">IF($S449=1,IFERROR(INDEX(Summary!$AZ:$AZ,$AH449),0),0)</f>
        <v>0</v>
      </c>
      <c r="X449" s="3">
        <f t="array" ref="X449">IF($S449=1,IFERROR(INDEX(Summary!$BA:$BA,$AH449),0),0)</f>
        <v>0</v>
      </c>
      <c r="Y449" s="2">
        <f t="array" ref="Y449">IF($S449=1,IFERROR(INDEX(Summary!$G:$G,$AH449),0),0)</f>
        <v>0</v>
      </c>
      <c r="Z449" s="2">
        <f t="array" ref="Z449">IF($S449=1,IFERROR(INDEX(Summary!$H:$H,$AH449),0),0)</f>
        <v>0</v>
      </c>
      <c r="AA449" s="2">
        <f t="array" ref="AA449">IF($S449=1,IFERROR(INDEX(Summary!$I:$I,$AH449),0),0)</f>
        <v>0</v>
      </c>
      <c r="AB449" s="2">
        <f t="array" ref="AB449">IF($S449=1,IFERROR(INDEX(Summary!$J:$J,$AH449),0),0)</f>
        <v>0</v>
      </c>
      <c r="AC449" s="2">
        <f t="array" ref="AC449">IF($S449=1,IFERROR(INDEX(Summary!$K:$K,$AH449),0),0)</f>
        <v>0</v>
      </c>
      <c r="AD449" s="2">
        <f t="array" ref="AD449">IF($S449=1,IFERROR(INDEX(Summary!$L:$L,$AH449),0),0)</f>
        <v>0</v>
      </c>
      <c r="AE449" s="2">
        <f t="array" ref="AE449">IF($S449=1,IFERROR(INDEX(Summary!$M:$M,$AH449),0),0)</f>
        <v>0</v>
      </c>
      <c r="AF449" s="2">
        <f t="array" ref="AF449">IF($S449=1,IFERROR(INDEX(Summary!$N:$N,$AH449),0),0)</f>
        <v>0</v>
      </c>
      <c r="AG449">
        <f t="array" ref="AG449">IF($A449="","",IFERROR(INDEX(Summary!$BB:$BB,$AH449),0))</f>
        <v>10</v>
      </c>
      <c r="AH449">
        <f t="shared" si="62"/>
        <v>17</v>
      </c>
    </row>
    <row r="450" spans="1:34" hidden="1">
      <c r="A450" t="str">
        <f t="array" ref="A450">IFERROR(INDEX(Summary!$D:$D,$AH450)&amp;"","")</f>
        <v>FG00884</v>
      </c>
      <c r="B450" t="str">
        <f t="array" ref="B450">IF($A450="","",INDEX(Summary!$E:$E,$AH450))</f>
        <v>Khapli Multigrain atta- 5kg</v>
      </c>
      <c r="C450" t="str">
        <f t="array" ref="C450">IF($A450="","",INDEX(Summary!$B:$B,$AH450))</f>
        <v>MG</v>
      </c>
      <c r="D450" t="str">
        <f t="array" ref="D450">IF($A450="","",INDEX(Summary!$C:$C,$AH450))</f>
        <v>C39</v>
      </c>
      <c r="E450">
        <f t="array" ref="E450">IF($A450="","",INDEX(Summary!$F:$F,$AH450))</f>
        <v>5</v>
      </c>
      <c r="F450" t="str">
        <f t="array" ref="F450">IF($A450="","",INDEX(Summary!$BC:$BC,$AH450)&amp;"")</f>
        <v>P1 – Critical</v>
      </c>
      <c r="G450">
        <f t="shared" ref="G450:G513" si="63">IF($A450="","",VALUE(LEFT(SUBSTITUTE($F450,"P",""),1)))</f>
        <v>1</v>
      </c>
      <c r="H450">
        <f t="shared" ref="H450:H513" si="64">IF($A450="","",IF(LEFT($F450,2)="P1",1,0))</f>
        <v>1</v>
      </c>
      <c r="I450" t="str">
        <f t="array" ref="I450">IF($A450="","",IF(IFERROR(INDEX(Summary!$BA:$BA,$AH450),0)&lt;1,"Under 1 day",IF(INDEX(Summary!$BA:$BA,$AH450)&lt;3,"1-3 days",IF(INDEX(Summary!$BA:$BA,$AH450)&lt;7,"3-7 days","7+ days"))))</f>
        <v>3-7 days</v>
      </c>
      <c r="J450" t="str">
        <f t="array" ref="J450">IF($A450="","",IF(IFERROR(INDEX(Summary!$AX:$AX,$AH450),0)&lt;0.25,"0-25%",IF(INDEX(Summary!$AX:$AX,$AH450)&lt;0.5,"25-50%",IF(INDEX(Summary!$AX:$AX,$AH450)&lt;0.75,"50-75%","75-100%"))))</f>
        <v>50-75%</v>
      </c>
      <c r="K450" t="str">
        <f t="array" ref="K450">IF($A450="","",INDEX(Summary!$AY:$AY,$AH450)&amp;"")</f>
        <v>WIP</v>
      </c>
      <c r="L450" s="1">
        <f>IF($A450="","",Summary!$P$2+MOD(ROW()-2,30))</f>
        <v>46255</v>
      </c>
      <c r="M450">
        <f t="shared" ref="M450:M513" si="65">IF($A450="","",MOD(ROW()-2,30)+1)</f>
        <v>29</v>
      </c>
      <c r="N450">
        <f t="shared" ref="N450:N513" si="66">IF($A450="","",DAY($L450))</f>
        <v>21</v>
      </c>
      <c r="O450" t="str">
        <f t="shared" ref="O450:O513" si="67">IF($A450="","",TEXT($L450,"mmm-yyyy"))</f>
        <v>Aug-2026</v>
      </c>
      <c r="P450">
        <f t="shared" ref="P450:P513" ca="1" si="68">IF($A450="","",IF($L450&lt;=TODAY(),1,0))</f>
        <v>1</v>
      </c>
      <c r="Q450" s="2">
        <f t="array" ref="Q450">IF($A450="",0,IFERROR(INDEX(Summary!$P$3:$AS$67,$AH450-2,$M450),0))</f>
        <v>1640</v>
      </c>
      <c r="R450" s="2">
        <f t="array" ref="R450">IF($A450="",0,ROUND(IFERROR(INDEX(Summary!$O:$O,$AH450),0)/30,0))</f>
        <v>975</v>
      </c>
      <c r="S450">
        <f t="shared" ref="S450:S513" si="69">IF($A450="",0,IF($M450=1,1,0))</f>
        <v>0</v>
      </c>
      <c r="T450" s="2">
        <f t="array" ref="T450">IF($S450=1,IFERROR(INDEX(Summary!$O:$O,$AH450),0),0)</f>
        <v>0</v>
      </c>
      <c r="U450" s="2">
        <f t="array" ref="U450">IF($S450=1,IFERROR(INDEX(Summary!$AT:$AT,$AH450),0),0)</f>
        <v>0</v>
      </c>
      <c r="V450" s="2">
        <f t="shared" ref="V450:V513" si="70">IF($S450=1,MAX(0,$T450-$U450),0)</f>
        <v>0</v>
      </c>
      <c r="W450" s="2">
        <f t="array" ref="W450">IF($S450=1,IFERROR(INDEX(Summary!$AZ:$AZ,$AH450),0),0)</f>
        <v>0</v>
      </c>
      <c r="X450" s="3">
        <f t="array" ref="X450">IF($S450=1,IFERROR(INDEX(Summary!$BA:$BA,$AH450),0),0)</f>
        <v>0</v>
      </c>
      <c r="Y450" s="2">
        <f t="array" ref="Y450">IF($S450=1,IFERROR(INDEX(Summary!$G:$G,$AH450),0),0)</f>
        <v>0</v>
      </c>
      <c r="Z450" s="2">
        <f t="array" ref="Z450">IF($S450=1,IFERROR(INDEX(Summary!$H:$H,$AH450),0),0)</f>
        <v>0</v>
      </c>
      <c r="AA450" s="2">
        <f t="array" ref="AA450">IF($S450=1,IFERROR(INDEX(Summary!$I:$I,$AH450),0),0)</f>
        <v>0</v>
      </c>
      <c r="AB450" s="2">
        <f t="array" ref="AB450">IF($S450=1,IFERROR(INDEX(Summary!$J:$J,$AH450),0),0)</f>
        <v>0</v>
      </c>
      <c r="AC450" s="2">
        <f t="array" ref="AC450">IF($S450=1,IFERROR(INDEX(Summary!$K:$K,$AH450),0),0)</f>
        <v>0</v>
      </c>
      <c r="AD450" s="2">
        <f t="array" ref="AD450">IF($S450=1,IFERROR(INDEX(Summary!$L:$L,$AH450),0),0)</f>
        <v>0</v>
      </c>
      <c r="AE450" s="2">
        <f t="array" ref="AE450">IF($S450=1,IFERROR(INDEX(Summary!$M:$M,$AH450),0),0)</f>
        <v>0</v>
      </c>
      <c r="AF450" s="2">
        <f t="array" ref="AF450">IF($S450=1,IFERROR(INDEX(Summary!$N:$N,$AH450),0),0)</f>
        <v>0</v>
      </c>
      <c r="AG450">
        <f t="array" ref="AG450">IF($A450="","",IFERROR(INDEX(Summary!$BB:$BB,$AH450),0))</f>
        <v>10</v>
      </c>
      <c r="AH450">
        <f t="shared" ref="AH450:AH513" si="71">INT((ROW()-2)/30)+3</f>
        <v>17</v>
      </c>
    </row>
    <row r="451" spans="1:34" hidden="1">
      <c r="A451" t="str">
        <f t="array" ref="A451">IFERROR(INDEX(Summary!$D:$D,$AH451)&amp;"","")</f>
        <v>FG00884</v>
      </c>
      <c r="B451" t="str">
        <f t="array" ref="B451">IF($A451="","",INDEX(Summary!$E:$E,$AH451))</f>
        <v>Khapli Multigrain atta- 5kg</v>
      </c>
      <c r="C451" t="str">
        <f t="array" ref="C451">IF($A451="","",INDEX(Summary!$B:$B,$AH451))</f>
        <v>MG</v>
      </c>
      <c r="D451" t="str">
        <f t="array" ref="D451">IF($A451="","",INDEX(Summary!$C:$C,$AH451))</f>
        <v>C39</v>
      </c>
      <c r="E451">
        <f t="array" ref="E451">IF($A451="","",INDEX(Summary!$F:$F,$AH451))</f>
        <v>5</v>
      </c>
      <c r="F451" t="str">
        <f t="array" ref="F451">IF($A451="","",INDEX(Summary!$BC:$BC,$AH451)&amp;"")</f>
        <v>P1 – Critical</v>
      </c>
      <c r="G451">
        <f t="shared" si="63"/>
        <v>1</v>
      </c>
      <c r="H451">
        <f t="shared" si="64"/>
        <v>1</v>
      </c>
      <c r="I451" t="str">
        <f t="array" ref="I451">IF($A451="","",IF(IFERROR(INDEX(Summary!$BA:$BA,$AH451),0)&lt;1,"Under 1 day",IF(INDEX(Summary!$BA:$BA,$AH451)&lt;3,"1-3 days",IF(INDEX(Summary!$BA:$BA,$AH451)&lt;7,"3-7 days","7+ days"))))</f>
        <v>3-7 days</v>
      </c>
      <c r="J451" t="str">
        <f t="array" ref="J451">IF($A451="","",IF(IFERROR(INDEX(Summary!$AX:$AX,$AH451),0)&lt;0.25,"0-25%",IF(INDEX(Summary!$AX:$AX,$AH451)&lt;0.5,"25-50%",IF(INDEX(Summary!$AX:$AX,$AH451)&lt;0.75,"50-75%","75-100%"))))</f>
        <v>50-75%</v>
      </c>
      <c r="K451" t="str">
        <f t="array" ref="K451">IF($A451="","",INDEX(Summary!$AY:$AY,$AH451)&amp;"")</f>
        <v>WIP</v>
      </c>
      <c r="L451" s="1">
        <f>IF($A451="","",Summary!$P$2+MOD(ROW()-2,30))</f>
        <v>46256</v>
      </c>
      <c r="M451">
        <f t="shared" si="65"/>
        <v>30</v>
      </c>
      <c r="N451">
        <f t="shared" si="66"/>
        <v>22</v>
      </c>
      <c r="O451" t="str">
        <f t="shared" si="67"/>
        <v>Aug-2026</v>
      </c>
      <c r="P451">
        <f t="shared" ca="1" si="68"/>
        <v>1</v>
      </c>
      <c r="Q451" s="2">
        <f t="array" ref="Q451">IF($A451="",0,IFERROR(INDEX(Summary!$P$3:$AS$67,$AH451-2,$M451),0))</f>
        <v>840</v>
      </c>
      <c r="R451" s="2">
        <f t="array" ref="R451">IF($A451="",0,ROUND(IFERROR(INDEX(Summary!$O:$O,$AH451),0)/30,0))</f>
        <v>975</v>
      </c>
      <c r="S451">
        <f t="shared" si="69"/>
        <v>0</v>
      </c>
      <c r="T451" s="2">
        <f t="array" ref="T451">IF($S451=1,IFERROR(INDEX(Summary!$O:$O,$AH451),0),0)</f>
        <v>0</v>
      </c>
      <c r="U451" s="2">
        <f t="array" ref="U451">IF($S451=1,IFERROR(INDEX(Summary!$AT:$AT,$AH451),0),0)</f>
        <v>0</v>
      </c>
      <c r="V451" s="2">
        <f t="shared" si="70"/>
        <v>0</v>
      </c>
      <c r="W451" s="2">
        <f t="array" ref="W451">IF($S451=1,IFERROR(INDEX(Summary!$AZ:$AZ,$AH451),0),0)</f>
        <v>0</v>
      </c>
      <c r="X451" s="3">
        <f t="array" ref="X451">IF($S451=1,IFERROR(INDEX(Summary!$BA:$BA,$AH451),0),0)</f>
        <v>0</v>
      </c>
      <c r="Y451" s="2">
        <f t="array" ref="Y451">IF($S451=1,IFERROR(INDEX(Summary!$G:$G,$AH451),0),0)</f>
        <v>0</v>
      </c>
      <c r="Z451" s="2">
        <f t="array" ref="Z451">IF($S451=1,IFERROR(INDEX(Summary!$H:$H,$AH451),0),0)</f>
        <v>0</v>
      </c>
      <c r="AA451" s="2">
        <f t="array" ref="AA451">IF($S451=1,IFERROR(INDEX(Summary!$I:$I,$AH451),0),0)</f>
        <v>0</v>
      </c>
      <c r="AB451" s="2">
        <f t="array" ref="AB451">IF($S451=1,IFERROR(INDEX(Summary!$J:$J,$AH451),0),0)</f>
        <v>0</v>
      </c>
      <c r="AC451" s="2">
        <f t="array" ref="AC451">IF($S451=1,IFERROR(INDEX(Summary!$K:$K,$AH451),0),0)</f>
        <v>0</v>
      </c>
      <c r="AD451" s="2">
        <f t="array" ref="AD451">IF($S451=1,IFERROR(INDEX(Summary!$L:$L,$AH451),0),0)</f>
        <v>0</v>
      </c>
      <c r="AE451" s="2">
        <f t="array" ref="AE451">IF($S451=1,IFERROR(INDEX(Summary!$M:$M,$AH451),0),0)</f>
        <v>0</v>
      </c>
      <c r="AF451" s="2">
        <f t="array" ref="AF451">IF($S451=1,IFERROR(INDEX(Summary!$N:$N,$AH451),0),0)</f>
        <v>0</v>
      </c>
      <c r="AG451">
        <f t="array" ref="AG451">IF($A451="","",IFERROR(INDEX(Summary!$BB:$BB,$AH451),0))</f>
        <v>10</v>
      </c>
      <c r="AH451">
        <f t="shared" si="71"/>
        <v>17</v>
      </c>
    </row>
    <row r="452" spans="1:34" hidden="1">
      <c r="A452" t="str">
        <f t="array" ref="A452">IFERROR(INDEX(Summary!$D:$D,$AH452)&amp;"","")</f>
        <v>FG00101</v>
      </c>
      <c r="B452" t="str">
        <f t="array" ref="B452">IF($A452="","",INDEX(Summary!$E:$E,$AH452))</f>
        <v>Peanut Oil (Wood Pressed) - 1Ltr (Plastic Bottle)</v>
      </c>
      <c r="C452" t="str">
        <f t="array" ref="C452">IF($A452="","",INDEX(Summary!$B:$B,$AH452))</f>
        <v>Oil</v>
      </c>
      <c r="D452" t="str">
        <f t="array" ref="D452">IF($A452="","",INDEX(Summary!$C:$C,$AH452))</f>
        <v>C6</v>
      </c>
      <c r="E452">
        <f t="array" ref="E452">IF($A452="","",INDEX(Summary!$F:$F,$AH452))</f>
        <v>1</v>
      </c>
      <c r="F452" t="str">
        <f t="array" ref="F452">IF($A452="","",INDEX(Summary!$BC:$BC,$AH452)&amp;"")</f>
        <v>P1 – Critical</v>
      </c>
      <c r="G452">
        <f t="shared" si="63"/>
        <v>1</v>
      </c>
      <c r="H452">
        <f t="shared" si="64"/>
        <v>1</v>
      </c>
      <c r="I452" t="str">
        <f t="array" ref="I452">IF($A452="","",IF(IFERROR(INDEX(Summary!$BA:$BA,$AH452),0)&lt;1,"Under 1 day",IF(INDEX(Summary!$BA:$BA,$AH452)&lt;3,"1-3 days",IF(INDEX(Summary!$BA:$BA,$AH452)&lt;7,"3-7 days","7+ days"))))</f>
        <v>3-7 days</v>
      </c>
      <c r="J452" t="str">
        <f t="array" ref="J452">IF($A452="","",IF(IFERROR(INDEX(Summary!$AX:$AX,$AH452),0)&lt;0.25,"0-25%",IF(INDEX(Summary!$AX:$AX,$AH452)&lt;0.5,"25-50%",IF(INDEX(Summary!$AX:$AX,$AH452)&lt;0.75,"50-75%","75-100%"))))</f>
        <v>75-100%</v>
      </c>
      <c r="K452" t="str">
        <f t="array" ref="K452">IF($A452="","",INDEX(Summary!$AY:$AY,$AH452)&amp;"")</f>
        <v>RM NA</v>
      </c>
      <c r="L452" s="1">
        <f>IF($A452="","",Summary!$P$2+MOD(ROW()-2,30))</f>
        <v>46227</v>
      </c>
      <c r="M452">
        <f t="shared" si="65"/>
        <v>1</v>
      </c>
      <c r="N452">
        <f t="shared" si="66"/>
        <v>24</v>
      </c>
      <c r="O452" t="str">
        <f t="shared" si="67"/>
        <v>Jul-2026</v>
      </c>
      <c r="P452">
        <f t="shared" ca="1" si="68"/>
        <v>1</v>
      </c>
      <c r="Q452" s="2">
        <f t="array" ref="Q452">IF($A452="",0,IFERROR(INDEX(Summary!$P$3:$AS$67,$AH452-2,$M452),0))</f>
        <v>753</v>
      </c>
      <c r="R452" s="2">
        <f t="array" ref="R452">IF($A452="",0,ROUND(IFERROR(INDEX(Summary!$O:$O,$AH452),0)/30,0))</f>
        <v>922</v>
      </c>
      <c r="S452">
        <f t="shared" si="69"/>
        <v>1</v>
      </c>
      <c r="T452" s="2">
        <f t="array" ref="T452">IF($S452=1,IFERROR(INDEX(Summary!$O:$O,$AH452),0),0)</f>
        <v>27662</v>
      </c>
      <c r="U452" s="2">
        <f t="array" ref="U452">IF($S452=1,IFERROR(INDEX(Summary!$AT:$AT,$AH452),0),0)</f>
        <v>27662</v>
      </c>
      <c r="V452" s="2">
        <f t="shared" si="70"/>
        <v>0</v>
      </c>
      <c r="W452" s="2">
        <f t="array" ref="W452">IF($S452=1,IFERROR(INDEX(Summary!$AZ:$AZ,$AH452),0),0)</f>
        <v>2994</v>
      </c>
      <c r="X452" s="3">
        <f t="array" ref="X452">IF($S452=1,IFERROR(INDEX(Summary!$BA:$BA,$AH452),0),0)</f>
        <v>3.2470537199045619</v>
      </c>
      <c r="Y452" s="2">
        <f t="array" ref="Y452">IF($S452=1,IFERROR(INDEX(Summary!$G:$G,$AH452),0),0)</f>
        <v>26822</v>
      </c>
      <c r="Z452" s="2">
        <f t="array" ref="Z452">IF($S452=1,IFERROR(INDEX(Summary!$H:$H,$AH452),0),0)</f>
        <v>10</v>
      </c>
      <c r="AA452" s="2">
        <f t="array" ref="AA452">IF($S452=1,IFERROR(INDEX(Summary!$I:$I,$AH452),0),0)</f>
        <v>0</v>
      </c>
      <c r="AB452" s="2">
        <f t="array" ref="AB452">IF($S452=1,IFERROR(INDEX(Summary!$J:$J,$AH452),0),0)</f>
        <v>0</v>
      </c>
      <c r="AC452" s="2">
        <f t="array" ref="AC452">IF($S452=1,IFERROR(INDEX(Summary!$K:$K,$AH452),0),0)</f>
        <v>0</v>
      </c>
      <c r="AD452" s="2">
        <f t="array" ref="AD452">IF($S452=1,IFERROR(INDEX(Summary!$L:$L,$AH452),0),0)</f>
        <v>0</v>
      </c>
      <c r="AE452" s="2">
        <f t="array" ref="AE452">IF($S452=1,IFERROR(INDEX(Summary!$M:$M,$AH452),0),0)</f>
        <v>830</v>
      </c>
      <c r="AF452" s="2">
        <f t="array" ref="AF452">IF($S452=1,IFERROR(INDEX(Summary!$N:$N,$AH452),0),0)</f>
        <v>0</v>
      </c>
      <c r="AG452">
        <f t="array" ref="AG452">IF($A452="","",IFERROR(INDEX(Summary!$BB:$BB,$AH452),0))</f>
        <v>10</v>
      </c>
      <c r="AH452">
        <f t="shared" si="71"/>
        <v>18</v>
      </c>
    </row>
    <row r="453" spans="1:34" hidden="1">
      <c r="A453" t="str">
        <f t="array" ref="A453">IFERROR(INDEX(Summary!$D:$D,$AH453)&amp;"","")</f>
        <v>FG00101</v>
      </c>
      <c r="B453" t="str">
        <f t="array" ref="B453">IF($A453="","",INDEX(Summary!$E:$E,$AH453))</f>
        <v>Peanut Oil (Wood Pressed) - 1Ltr (Plastic Bottle)</v>
      </c>
      <c r="C453" t="str">
        <f t="array" ref="C453">IF($A453="","",INDEX(Summary!$B:$B,$AH453))</f>
        <v>Oil</v>
      </c>
      <c r="D453" t="str">
        <f t="array" ref="D453">IF($A453="","",INDEX(Summary!$C:$C,$AH453))</f>
        <v>C6</v>
      </c>
      <c r="E453">
        <f t="array" ref="E453">IF($A453="","",INDEX(Summary!$F:$F,$AH453))</f>
        <v>1</v>
      </c>
      <c r="F453" t="str">
        <f t="array" ref="F453">IF($A453="","",INDEX(Summary!$BC:$BC,$AH453)&amp;"")</f>
        <v>P1 – Critical</v>
      </c>
      <c r="G453">
        <f t="shared" si="63"/>
        <v>1</v>
      </c>
      <c r="H453">
        <f t="shared" si="64"/>
        <v>1</v>
      </c>
      <c r="I453" t="str">
        <f t="array" ref="I453">IF($A453="","",IF(IFERROR(INDEX(Summary!$BA:$BA,$AH453),0)&lt;1,"Under 1 day",IF(INDEX(Summary!$BA:$BA,$AH453)&lt;3,"1-3 days",IF(INDEX(Summary!$BA:$BA,$AH453)&lt;7,"3-7 days","7+ days"))))</f>
        <v>3-7 days</v>
      </c>
      <c r="J453" t="str">
        <f t="array" ref="J453">IF($A453="","",IF(IFERROR(INDEX(Summary!$AX:$AX,$AH453),0)&lt;0.25,"0-25%",IF(INDEX(Summary!$AX:$AX,$AH453)&lt;0.5,"25-50%",IF(INDEX(Summary!$AX:$AX,$AH453)&lt;0.75,"50-75%","75-100%"))))</f>
        <v>75-100%</v>
      </c>
      <c r="K453" t="str">
        <f t="array" ref="K453">IF($A453="","",INDEX(Summary!$AY:$AY,$AH453)&amp;"")</f>
        <v>RM NA</v>
      </c>
      <c r="L453" s="1">
        <f>IF($A453="","",Summary!$P$2+MOD(ROW()-2,30))</f>
        <v>46228</v>
      </c>
      <c r="M453">
        <f t="shared" si="65"/>
        <v>2</v>
      </c>
      <c r="N453">
        <f t="shared" si="66"/>
        <v>25</v>
      </c>
      <c r="O453" t="str">
        <f t="shared" si="67"/>
        <v>Jul-2026</v>
      </c>
      <c r="P453">
        <f t="shared" ca="1" si="68"/>
        <v>1</v>
      </c>
      <c r="Q453" s="2">
        <f t="array" ref="Q453">IF($A453="",0,IFERROR(INDEX(Summary!$P$3:$AS$67,$AH453-2,$M453),0))</f>
        <v>1152</v>
      </c>
      <c r="R453" s="2">
        <f t="array" ref="R453">IF($A453="",0,ROUND(IFERROR(INDEX(Summary!$O:$O,$AH453),0)/30,0))</f>
        <v>922</v>
      </c>
      <c r="S453">
        <f t="shared" si="69"/>
        <v>0</v>
      </c>
      <c r="T453" s="2">
        <f t="array" ref="T453">IF($S453=1,IFERROR(INDEX(Summary!$O:$O,$AH453),0),0)</f>
        <v>0</v>
      </c>
      <c r="U453" s="2">
        <f t="array" ref="U453">IF($S453=1,IFERROR(INDEX(Summary!$AT:$AT,$AH453),0),0)</f>
        <v>0</v>
      </c>
      <c r="V453" s="2">
        <f t="shared" si="70"/>
        <v>0</v>
      </c>
      <c r="W453" s="2">
        <f t="array" ref="W453">IF($S453=1,IFERROR(INDEX(Summary!$AZ:$AZ,$AH453),0),0)</f>
        <v>0</v>
      </c>
      <c r="X453" s="3">
        <f t="array" ref="X453">IF($S453=1,IFERROR(INDEX(Summary!$BA:$BA,$AH453),0),0)</f>
        <v>0</v>
      </c>
      <c r="Y453" s="2">
        <f t="array" ref="Y453">IF($S453=1,IFERROR(INDEX(Summary!$G:$G,$AH453),0),0)</f>
        <v>0</v>
      </c>
      <c r="Z453" s="2">
        <f t="array" ref="Z453">IF($S453=1,IFERROR(INDEX(Summary!$H:$H,$AH453),0),0)</f>
        <v>0</v>
      </c>
      <c r="AA453" s="2">
        <f t="array" ref="AA453">IF($S453=1,IFERROR(INDEX(Summary!$I:$I,$AH453),0),0)</f>
        <v>0</v>
      </c>
      <c r="AB453" s="2">
        <f t="array" ref="AB453">IF($S453=1,IFERROR(INDEX(Summary!$J:$J,$AH453),0),0)</f>
        <v>0</v>
      </c>
      <c r="AC453" s="2">
        <f t="array" ref="AC453">IF($S453=1,IFERROR(INDEX(Summary!$K:$K,$AH453),0),0)</f>
        <v>0</v>
      </c>
      <c r="AD453" s="2">
        <f t="array" ref="AD453">IF($S453=1,IFERROR(INDEX(Summary!$L:$L,$AH453),0),0)</f>
        <v>0</v>
      </c>
      <c r="AE453" s="2">
        <f t="array" ref="AE453">IF($S453=1,IFERROR(INDEX(Summary!$M:$M,$AH453),0),0)</f>
        <v>0</v>
      </c>
      <c r="AF453" s="2">
        <f t="array" ref="AF453">IF($S453=1,IFERROR(INDEX(Summary!$N:$N,$AH453),0),0)</f>
        <v>0</v>
      </c>
      <c r="AG453">
        <f t="array" ref="AG453">IF($A453="","",IFERROR(INDEX(Summary!$BB:$BB,$AH453),0))</f>
        <v>10</v>
      </c>
      <c r="AH453">
        <f t="shared" si="71"/>
        <v>18</v>
      </c>
    </row>
    <row r="454" spans="1:34" hidden="1">
      <c r="A454" t="str">
        <f t="array" ref="A454">IFERROR(INDEX(Summary!$D:$D,$AH454)&amp;"","")</f>
        <v>FG00101</v>
      </c>
      <c r="B454" t="str">
        <f t="array" ref="B454">IF($A454="","",INDEX(Summary!$E:$E,$AH454))</f>
        <v>Peanut Oil (Wood Pressed) - 1Ltr (Plastic Bottle)</v>
      </c>
      <c r="C454" t="str">
        <f t="array" ref="C454">IF($A454="","",INDEX(Summary!$B:$B,$AH454))</f>
        <v>Oil</v>
      </c>
      <c r="D454" t="str">
        <f t="array" ref="D454">IF($A454="","",INDEX(Summary!$C:$C,$AH454))</f>
        <v>C6</v>
      </c>
      <c r="E454">
        <f t="array" ref="E454">IF($A454="","",INDEX(Summary!$F:$F,$AH454))</f>
        <v>1</v>
      </c>
      <c r="F454" t="str">
        <f t="array" ref="F454">IF($A454="","",INDEX(Summary!$BC:$BC,$AH454)&amp;"")</f>
        <v>P1 – Critical</v>
      </c>
      <c r="G454">
        <f t="shared" si="63"/>
        <v>1</v>
      </c>
      <c r="H454">
        <f t="shared" si="64"/>
        <v>1</v>
      </c>
      <c r="I454" t="str">
        <f t="array" ref="I454">IF($A454="","",IF(IFERROR(INDEX(Summary!$BA:$BA,$AH454),0)&lt;1,"Under 1 day",IF(INDEX(Summary!$BA:$BA,$AH454)&lt;3,"1-3 days",IF(INDEX(Summary!$BA:$BA,$AH454)&lt;7,"3-7 days","7+ days"))))</f>
        <v>3-7 days</v>
      </c>
      <c r="J454" t="str">
        <f t="array" ref="J454">IF($A454="","",IF(IFERROR(INDEX(Summary!$AX:$AX,$AH454),0)&lt;0.25,"0-25%",IF(INDEX(Summary!$AX:$AX,$AH454)&lt;0.5,"25-50%",IF(INDEX(Summary!$AX:$AX,$AH454)&lt;0.75,"50-75%","75-100%"))))</f>
        <v>75-100%</v>
      </c>
      <c r="K454" t="str">
        <f t="array" ref="K454">IF($A454="","",INDEX(Summary!$AY:$AY,$AH454)&amp;"")</f>
        <v>RM NA</v>
      </c>
      <c r="L454" s="1">
        <f>IF($A454="","",Summary!$P$2+MOD(ROW()-2,30))</f>
        <v>46229</v>
      </c>
      <c r="M454">
        <f t="shared" si="65"/>
        <v>3</v>
      </c>
      <c r="N454">
        <f t="shared" si="66"/>
        <v>26</v>
      </c>
      <c r="O454" t="str">
        <f t="shared" si="67"/>
        <v>Jul-2026</v>
      </c>
      <c r="P454">
        <f t="shared" ca="1" si="68"/>
        <v>1</v>
      </c>
      <c r="Q454" s="2">
        <f t="array" ref="Q454">IF($A454="",0,IFERROR(INDEX(Summary!$P$3:$AS$67,$AH454-2,$M454),0))</f>
        <v>0</v>
      </c>
      <c r="R454" s="2">
        <f t="array" ref="R454">IF($A454="",0,ROUND(IFERROR(INDEX(Summary!$O:$O,$AH454),0)/30,0))</f>
        <v>922</v>
      </c>
      <c r="S454">
        <f t="shared" si="69"/>
        <v>0</v>
      </c>
      <c r="T454" s="2">
        <f t="array" ref="T454">IF($S454=1,IFERROR(INDEX(Summary!$O:$O,$AH454),0),0)</f>
        <v>0</v>
      </c>
      <c r="U454" s="2">
        <f t="array" ref="U454">IF($S454=1,IFERROR(INDEX(Summary!$AT:$AT,$AH454),0),0)</f>
        <v>0</v>
      </c>
      <c r="V454" s="2">
        <f t="shared" si="70"/>
        <v>0</v>
      </c>
      <c r="W454" s="2">
        <f t="array" ref="W454">IF($S454=1,IFERROR(INDEX(Summary!$AZ:$AZ,$AH454),0),0)</f>
        <v>0</v>
      </c>
      <c r="X454" s="3">
        <f t="array" ref="X454">IF($S454=1,IFERROR(INDEX(Summary!$BA:$BA,$AH454),0),0)</f>
        <v>0</v>
      </c>
      <c r="Y454" s="2">
        <f t="array" ref="Y454">IF($S454=1,IFERROR(INDEX(Summary!$G:$G,$AH454),0),0)</f>
        <v>0</v>
      </c>
      <c r="Z454" s="2">
        <f t="array" ref="Z454">IF($S454=1,IFERROR(INDEX(Summary!$H:$H,$AH454),0),0)</f>
        <v>0</v>
      </c>
      <c r="AA454" s="2">
        <f t="array" ref="AA454">IF($S454=1,IFERROR(INDEX(Summary!$I:$I,$AH454),0),0)</f>
        <v>0</v>
      </c>
      <c r="AB454" s="2">
        <f t="array" ref="AB454">IF($S454=1,IFERROR(INDEX(Summary!$J:$J,$AH454),0),0)</f>
        <v>0</v>
      </c>
      <c r="AC454" s="2">
        <f t="array" ref="AC454">IF($S454=1,IFERROR(INDEX(Summary!$K:$K,$AH454),0),0)</f>
        <v>0</v>
      </c>
      <c r="AD454" s="2">
        <f t="array" ref="AD454">IF($S454=1,IFERROR(INDEX(Summary!$L:$L,$AH454),0),0)</f>
        <v>0</v>
      </c>
      <c r="AE454" s="2">
        <f t="array" ref="AE454">IF($S454=1,IFERROR(INDEX(Summary!$M:$M,$AH454),0),0)</f>
        <v>0</v>
      </c>
      <c r="AF454" s="2">
        <f t="array" ref="AF454">IF($S454=1,IFERROR(INDEX(Summary!$N:$N,$AH454),0),0)</f>
        <v>0</v>
      </c>
      <c r="AG454">
        <f t="array" ref="AG454">IF($A454="","",IFERROR(INDEX(Summary!$BB:$BB,$AH454),0))</f>
        <v>10</v>
      </c>
      <c r="AH454">
        <f t="shared" si="71"/>
        <v>18</v>
      </c>
    </row>
    <row r="455" spans="1:34" hidden="1">
      <c r="A455" t="str">
        <f t="array" ref="A455">IFERROR(INDEX(Summary!$D:$D,$AH455)&amp;"","")</f>
        <v>FG00101</v>
      </c>
      <c r="B455" t="str">
        <f t="array" ref="B455">IF($A455="","",INDEX(Summary!$E:$E,$AH455))</f>
        <v>Peanut Oil (Wood Pressed) - 1Ltr (Plastic Bottle)</v>
      </c>
      <c r="C455" t="str">
        <f t="array" ref="C455">IF($A455="","",INDEX(Summary!$B:$B,$AH455))</f>
        <v>Oil</v>
      </c>
      <c r="D455" t="str">
        <f t="array" ref="D455">IF($A455="","",INDEX(Summary!$C:$C,$AH455))</f>
        <v>C6</v>
      </c>
      <c r="E455">
        <f t="array" ref="E455">IF($A455="","",INDEX(Summary!$F:$F,$AH455))</f>
        <v>1</v>
      </c>
      <c r="F455" t="str">
        <f t="array" ref="F455">IF($A455="","",INDEX(Summary!$BC:$BC,$AH455)&amp;"")</f>
        <v>P1 – Critical</v>
      </c>
      <c r="G455">
        <f t="shared" si="63"/>
        <v>1</v>
      </c>
      <c r="H455">
        <f t="shared" si="64"/>
        <v>1</v>
      </c>
      <c r="I455" t="str">
        <f t="array" ref="I455">IF($A455="","",IF(IFERROR(INDEX(Summary!$BA:$BA,$AH455),0)&lt;1,"Under 1 day",IF(INDEX(Summary!$BA:$BA,$AH455)&lt;3,"1-3 days",IF(INDEX(Summary!$BA:$BA,$AH455)&lt;7,"3-7 days","7+ days"))))</f>
        <v>3-7 days</v>
      </c>
      <c r="J455" t="str">
        <f t="array" ref="J455">IF($A455="","",IF(IFERROR(INDEX(Summary!$AX:$AX,$AH455),0)&lt;0.25,"0-25%",IF(INDEX(Summary!$AX:$AX,$AH455)&lt;0.5,"25-50%",IF(INDEX(Summary!$AX:$AX,$AH455)&lt;0.75,"50-75%","75-100%"))))</f>
        <v>75-100%</v>
      </c>
      <c r="K455" t="str">
        <f t="array" ref="K455">IF($A455="","",INDEX(Summary!$AY:$AY,$AH455)&amp;"")</f>
        <v>RM NA</v>
      </c>
      <c r="L455" s="1">
        <f>IF($A455="","",Summary!$P$2+MOD(ROW()-2,30))</f>
        <v>46230</v>
      </c>
      <c r="M455">
        <f t="shared" si="65"/>
        <v>4</v>
      </c>
      <c r="N455">
        <f t="shared" si="66"/>
        <v>27</v>
      </c>
      <c r="O455" t="str">
        <f t="shared" si="67"/>
        <v>Jul-2026</v>
      </c>
      <c r="P455">
        <f t="shared" ca="1" si="68"/>
        <v>1</v>
      </c>
      <c r="Q455" s="2">
        <f t="array" ref="Q455">IF($A455="",0,IFERROR(INDEX(Summary!$P$3:$AS$67,$AH455-2,$M455),0))</f>
        <v>0</v>
      </c>
      <c r="R455" s="2">
        <f t="array" ref="R455">IF($A455="",0,ROUND(IFERROR(INDEX(Summary!$O:$O,$AH455),0)/30,0))</f>
        <v>922</v>
      </c>
      <c r="S455">
        <f t="shared" si="69"/>
        <v>0</v>
      </c>
      <c r="T455" s="2">
        <f t="array" ref="T455">IF($S455=1,IFERROR(INDEX(Summary!$O:$O,$AH455),0),0)</f>
        <v>0</v>
      </c>
      <c r="U455" s="2">
        <f t="array" ref="U455">IF($S455=1,IFERROR(INDEX(Summary!$AT:$AT,$AH455),0),0)</f>
        <v>0</v>
      </c>
      <c r="V455" s="2">
        <f t="shared" si="70"/>
        <v>0</v>
      </c>
      <c r="W455" s="2">
        <f t="array" ref="W455">IF($S455=1,IFERROR(INDEX(Summary!$AZ:$AZ,$AH455),0),0)</f>
        <v>0</v>
      </c>
      <c r="X455" s="3">
        <f t="array" ref="X455">IF($S455=1,IFERROR(INDEX(Summary!$BA:$BA,$AH455),0),0)</f>
        <v>0</v>
      </c>
      <c r="Y455" s="2">
        <f t="array" ref="Y455">IF($S455=1,IFERROR(INDEX(Summary!$G:$G,$AH455),0),0)</f>
        <v>0</v>
      </c>
      <c r="Z455" s="2">
        <f t="array" ref="Z455">IF($S455=1,IFERROR(INDEX(Summary!$H:$H,$AH455),0),0)</f>
        <v>0</v>
      </c>
      <c r="AA455" s="2">
        <f t="array" ref="AA455">IF($S455=1,IFERROR(INDEX(Summary!$I:$I,$AH455),0),0)</f>
        <v>0</v>
      </c>
      <c r="AB455" s="2">
        <f t="array" ref="AB455">IF($S455=1,IFERROR(INDEX(Summary!$J:$J,$AH455),0),0)</f>
        <v>0</v>
      </c>
      <c r="AC455" s="2">
        <f t="array" ref="AC455">IF($S455=1,IFERROR(INDEX(Summary!$K:$K,$AH455),0),0)</f>
        <v>0</v>
      </c>
      <c r="AD455" s="2">
        <f t="array" ref="AD455">IF($S455=1,IFERROR(INDEX(Summary!$L:$L,$AH455),0),0)</f>
        <v>0</v>
      </c>
      <c r="AE455" s="2">
        <f t="array" ref="AE455">IF($S455=1,IFERROR(INDEX(Summary!$M:$M,$AH455),0),0)</f>
        <v>0</v>
      </c>
      <c r="AF455" s="2">
        <f t="array" ref="AF455">IF($S455=1,IFERROR(INDEX(Summary!$N:$N,$AH455),0),0)</f>
        <v>0</v>
      </c>
      <c r="AG455">
        <f t="array" ref="AG455">IF($A455="","",IFERROR(INDEX(Summary!$BB:$BB,$AH455),0))</f>
        <v>10</v>
      </c>
      <c r="AH455">
        <f t="shared" si="71"/>
        <v>18</v>
      </c>
    </row>
    <row r="456" spans="1:34" hidden="1">
      <c r="A456" t="str">
        <f t="array" ref="A456">IFERROR(INDEX(Summary!$D:$D,$AH456)&amp;"","")</f>
        <v>FG00101</v>
      </c>
      <c r="B456" t="str">
        <f t="array" ref="B456">IF($A456="","",INDEX(Summary!$E:$E,$AH456))</f>
        <v>Peanut Oil (Wood Pressed) - 1Ltr (Plastic Bottle)</v>
      </c>
      <c r="C456" t="str">
        <f t="array" ref="C456">IF($A456="","",INDEX(Summary!$B:$B,$AH456))</f>
        <v>Oil</v>
      </c>
      <c r="D456" t="str">
        <f t="array" ref="D456">IF($A456="","",INDEX(Summary!$C:$C,$AH456))</f>
        <v>C6</v>
      </c>
      <c r="E456">
        <f t="array" ref="E456">IF($A456="","",INDEX(Summary!$F:$F,$AH456))</f>
        <v>1</v>
      </c>
      <c r="F456" t="str">
        <f t="array" ref="F456">IF($A456="","",INDEX(Summary!$BC:$BC,$AH456)&amp;"")</f>
        <v>P1 – Critical</v>
      </c>
      <c r="G456">
        <f t="shared" si="63"/>
        <v>1</v>
      </c>
      <c r="H456">
        <f t="shared" si="64"/>
        <v>1</v>
      </c>
      <c r="I456" t="str">
        <f t="array" ref="I456">IF($A456="","",IF(IFERROR(INDEX(Summary!$BA:$BA,$AH456),0)&lt;1,"Under 1 day",IF(INDEX(Summary!$BA:$BA,$AH456)&lt;3,"1-3 days",IF(INDEX(Summary!$BA:$BA,$AH456)&lt;7,"3-7 days","7+ days"))))</f>
        <v>3-7 days</v>
      </c>
      <c r="J456" t="str">
        <f t="array" ref="J456">IF($A456="","",IF(IFERROR(INDEX(Summary!$AX:$AX,$AH456),0)&lt;0.25,"0-25%",IF(INDEX(Summary!$AX:$AX,$AH456)&lt;0.5,"25-50%",IF(INDEX(Summary!$AX:$AX,$AH456)&lt;0.75,"50-75%","75-100%"))))</f>
        <v>75-100%</v>
      </c>
      <c r="K456" t="str">
        <f t="array" ref="K456">IF($A456="","",INDEX(Summary!$AY:$AY,$AH456)&amp;"")</f>
        <v>RM NA</v>
      </c>
      <c r="L456" s="1">
        <f>IF($A456="","",Summary!$P$2+MOD(ROW()-2,30))</f>
        <v>46231</v>
      </c>
      <c r="M456">
        <f t="shared" si="65"/>
        <v>5</v>
      </c>
      <c r="N456">
        <f t="shared" si="66"/>
        <v>28</v>
      </c>
      <c r="O456" t="str">
        <f t="shared" si="67"/>
        <v>Jul-2026</v>
      </c>
      <c r="P456">
        <f t="shared" ca="1" si="68"/>
        <v>1</v>
      </c>
      <c r="Q456" s="2">
        <f t="array" ref="Q456">IF($A456="",0,IFERROR(INDEX(Summary!$P$3:$AS$67,$AH456-2,$M456),0))</f>
        <v>4466</v>
      </c>
      <c r="R456" s="2">
        <f t="array" ref="R456">IF($A456="",0,ROUND(IFERROR(INDEX(Summary!$O:$O,$AH456),0)/30,0))</f>
        <v>922</v>
      </c>
      <c r="S456">
        <f t="shared" si="69"/>
        <v>0</v>
      </c>
      <c r="T456" s="2">
        <f t="array" ref="T456">IF($S456=1,IFERROR(INDEX(Summary!$O:$O,$AH456),0),0)</f>
        <v>0</v>
      </c>
      <c r="U456" s="2">
        <f t="array" ref="U456">IF($S456=1,IFERROR(INDEX(Summary!$AT:$AT,$AH456),0),0)</f>
        <v>0</v>
      </c>
      <c r="V456" s="2">
        <f t="shared" si="70"/>
        <v>0</v>
      </c>
      <c r="W456" s="2">
        <f t="array" ref="W456">IF($S456=1,IFERROR(INDEX(Summary!$AZ:$AZ,$AH456),0),0)</f>
        <v>0</v>
      </c>
      <c r="X456" s="3">
        <f t="array" ref="X456">IF($S456=1,IFERROR(INDEX(Summary!$BA:$BA,$AH456),0),0)</f>
        <v>0</v>
      </c>
      <c r="Y456" s="2">
        <f t="array" ref="Y456">IF($S456=1,IFERROR(INDEX(Summary!$G:$G,$AH456),0),0)</f>
        <v>0</v>
      </c>
      <c r="Z456" s="2">
        <f t="array" ref="Z456">IF($S456=1,IFERROR(INDEX(Summary!$H:$H,$AH456),0),0)</f>
        <v>0</v>
      </c>
      <c r="AA456" s="2">
        <f t="array" ref="AA456">IF($S456=1,IFERROR(INDEX(Summary!$I:$I,$AH456),0),0)</f>
        <v>0</v>
      </c>
      <c r="AB456" s="2">
        <f t="array" ref="AB456">IF($S456=1,IFERROR(INDEX(Summary!$J:$J,$AH456),0),0)</f>
        <v>0</v>
      </c>
      <c r="AC456" s="2">
        <f t="array" ref="AC456">IF($S456=1,IFERROR(INDEX(Summary!$K:$K,$AH456),0),0)</f>
        <v>0</v>
      </c>
      <c r="AD456" s="2">
        <f t="array" ref="AD456">IF($S456=1,IFERROR(INDEX(Summary!$L:$L,$AH456),0),0)</f>
        <v>0</v>
      </c>
      <c r="AE456" s="2">
        <f t="array" ref="AE456">IF($S456=1,IFERROR(INDEX(Summary!$M:$M,$AH456),0),0)</f>
        <v>0</v>
      </c>
      <c r="AF456" s="2">
        <f t="array" ref="AF456">IF($S456=1,IFERROR(INDEX(Summary!$N:$N,$AH456),0),0)</f>
        <v>0</v>
      </c>
      <c r="AG456">
        <f t="array" ref="AG456">IF($A456="","",IFERROR(INDEX(Summary!$BB:$BB,$AH456),0))</f>
        <v>10</v>
      </c>
      <c r="AH456">
        <f t="shared" si="71"/>
        <v>18</v>
      </c>
    </row>
    <row r="457" spans="1:34" hidden="1">
      <c r="A457" t="str">
        <f t="array" ref="A457">IFERROR(INDEX(Summary!$D:$D,$AH457)&amp;"","")</f>
        <v>FG00101</v>
      </c>
      <c r="B457" t="str">
        <f t="array" ref="B457">IF($A457="","",INDEX(Summary!$E:$E,$AH457))</f>
        <v>Peanut Oil (Wood Pressed) - 1Ltr (Plastic Bottle)</v>
      </c>
      <c r="C457" t="str">
        <f t="array" ref="C457">IF($A457="","",INDEX(Summary!$B:$B,$AH457))</f>
        <v>Oil</v>
      </c>
      <c r="D457" t="str">
        <f t="array" ref="D457">IF($A457="","",INDEX(Summary!$C:$C,$AH457))</f>
        <v>C6</v>
      </c>
      <c r="E457">
        <f t="array" ref="E457">IF($A457="","",INDEX(Summary!$F:$F,$AH457))</f>
        <v>1</v>
      </c>
      <c r="F457" t="str">
        <f t="array" ref="F457">IF($A457="","",INDEX(Summary!$BC:$BC,$AH457)&amp;"")</f>
        <v>P1 – Critical</v>
      </c>
      <c r="G457">
        <f t="shared" si="63"/>
        <v>1</v>
      </c>
      <c r="H457">
        <f t="shared" si="64"/>
        <v>1</v>
      </c>
      <c r="I457" t="str">
        <f t="array" ref="I457">IF($A457="","",IF(IFERROR(INDEX(Summary!$BA:$BA,$AH457),0)&lt;1,"Under 1 day",IF(INDEX(Summary!$BA:$BA,$AH457)&lt;3,"1-3 days",IF(INDEX(Summary!$BA:$BA,$AH457)&lt;7,"3-7 days","7+ days"))))</f>
        <v>3-7 days</v>
      </c>
      <c r="J457" t="str">
        <f t="array" ref="J457">IF($A457="","",IF(IFERROR(INDEX(Summary!$AX:$AX,$AH457),0)&lt;0.25,"0-25%",IF(INDEX(Summary!$AX:$AX,$AH457)&lt;0.5,"25-50%",IF(INDEX(Summary!$AX:$AX,$AH457)&lt;0.75,"50-75%","75-100%"))))</f>
        <v>75-100%</v>
      </c>
      <c r="K457" t="str">
        <f t="array" ref="K457">IF($A457="","",INDEX(Summary!$AY:$AY,$AH457)&amp;"")</f>
        <v>RM NA</v>
      </c>
      <c r="L457" s="1">
        <f>IF($A457="","",Summary!$P$2+MOD(ROW()-2,30))</f>
        <v>46232</v>
      </c>
      <c r="M457">
        <f t="shared" si="65"/>
        <v>6</v>
      </c>
      <c r="N457">
        <f t="shared" si="66"/>
        <v>29</v>
      </c>
      <c r="O457" t="str">
        <f t="shared" si="67"/>
        <v>Jul-2026</v>
      </c>
      <c r="P457">
        <f t="shared" ca="1" si="68"/>
        <v>1</v>
      </c>
      <c r="Q457" s="2">
        <f t="array" ref="Q457">IF($A457="",0,IFERROR(INDEX(Summary!$P$3:$AS$67,$AH457-2,$M457),0))</f>
        <v>427</v>
      </c>
      <c r="R457" s="2">
        <f t="array" ref="R457">IF($A457="",0,ROUND(IFERROR(INDEX(Summary!$O:$O,$AH457),0)/30,0))</f>
        <v>922</v>
      </c>
      <c r="S457">
        <f t="shared" si="69"/>
        <v>0</v>
      </c>
      <c r="T457" s="2">
        <f t="array" ref="T457">IF($S457=1,IFERROR(INDEX(Summary!$O:$O,$AH457),0),0)</f>
        <v>0</v>
      </c>
      <c r="U457" s="2">
        <f t="array" ref="U457">IF($S457=1,IFERROR(INDEX(Summary!$AT:$AT,$AH457),0),0)</f>
        <v>0</v>
      </c>
      <c r="V457" s="2">
        <f t="shared" si="70"/>
        <v>0</v>
      </c>
      <c r="W457" s="2">
        <f t="array" ref="W457">IF($S457=1,IFERROR(INDEX(Summary!$AZ:$AZ,$AH457),0),0)</f>
        <v>0</v>
      </c>
      <c r="X457" s="3">
        <f t="array" ref="X457">IF($S457=1,IFERROR(INDEX(Summary!$BA:$BA,$AH457),0),0)</f>
        <v>0</v>
      </c>
      <c r="Y457" s="2">
        <f t="array" ref="Y457">IF($S457=1,IFERROR(INDEX(Summary!$G:$G,$AH457),0),0)</f>
        <v>0</v>
      </c>
      <c r="Z457" s="2">
        <f t="array" ref="Z457">IF($S457=1,IFERROR(INDEX(Summary!$H:$H,$AH457),0),0)</f>
        <v>0</v>
      </c>
      <c r="AA457" s="2">
        <f t="array" ref="AA457">IF($S457=1,IFERROR(INDEX(Summary!$I:$I,$AH457),0),0)</f>
        <v>0</v>
      </c>
      <c r="AB457" s="2">
        <f t="array" ref="AB457">IF($S457=1,IFERROR(INDEX(Summary!$J:$J,$AH457),0),0)</f>
        <v>0</v>
      </c>
      <c r="AC457" s="2">
        <f t="array" ref="AC457">IF($S457=1,IFERROR(INDEX(Summary!$K:$K,$AH457),0),0)</f>
        <v>0</v>
      </c>
      <c r="AD457" s="2">
        <f t="array" ref="AD457">IF($S457=1,IFERROR(INDEX(Summary!$L:$L,$AH457),0),0)</f>
        <v>0</v>
      </c>
      <c r="AE457" s="2">
        <f t="array" ref="AE457">IF($S457=1,IFERROR(INDEX(Summary!$M:$M,$AH457),0),0)</f>
        <v>0</v>
      </c>
      <c r="AF457" s="2">
        <f t="array" ref="AF457">IF($S457=1,IFERROR(INDEX(Summary!$N:$N,$AH457),0),0)</f>
        <v>0</v>
      </c>
      <c r="AG457">
        <f t="array" ref="AG457">IF($A457="","",IFERROR(INDEX(Summary!$BB:$BB,$AH457),0))</f>
        <v>10</v>
      </c>
      <c r="AH457">
        <f t="shared" si="71"/>
        <v>18</v>
      </c>
    </row>
    <row r="458" spans="1:34" hidden="1">
      <c r="A458" t="str">
        <f t="array" ref="A458">IFERROR(INDEX(Summary!$D:$D,$AH458)&amp;"","")</f>
        <v>FG00101</v>
      </c>
      <c r="B458" t="str">
        <f t="array" ref="B458">IF($A458="","",INDEX(Summary!$E:$E,$AH458))</f>
        <v>Peanut Oil (Wood Pressed) - 1Ltr (Plastic Bottle)</v>
      </c>
      <c r="C458" t="str">
        <f t="array" ref="C458">IF($A458="","",INDEX(Summary!$B:$B,$AH458))</f>
        <v>Oil</v>
      </c>
      <c r="D458" t="str">
        <f t="array" ref="D458">IF($A458="","",INDEX(Summary!$C:$C,$AH458))</f>
        <v>C6</v>
      </c>
      <c r="E458">
        <f t="array" ref="E458">IF($A458="","",INDEX(Summary!$F:$F,$AH458))</f>
        <v>1</v>
      </c>
      <c r="F458" t="str">
        <f t="array" ref="F458">IF($A458="","",INDEX(Summary!$BC:$BC,$AH458)&amp;"")</f>
        <v>P1 – Critical</v>
      </c>
      <c r="G458">
        <f t="shared" si="63"/>
        <v>1</v>
      </c>
      <c r="H458">
        <f t="shared" si="64"/>
        <v>1</v>
      </c>
      <c r="I458" t="str">
        <f t="array" ref="I458">IF($A458="","",IF(IFERROR(INDEX(Summary!$BA:$BA,$AH458),0)&lt;1,"Under 1 day",IF(INDEX(Summary!$BA:$BA,$AH458)&lt;3,"1-3 days",IF(INDEX(Summary!$BA:$BA,$AH458)&lt;7,"3-7 days","7+ days"))))</f>
        <v>3-7 days</v>
      </c>
      <c r="J458" t="str">
        <f t="array" ref="J458">IF($A458="","",IF(IFERROR(INDEX(Summary!$AX:$AX,$AH458),0)&lt;0.25,"0-25%",IF(INDEX(Summary!$AX:$AX,$AH458)&lt;0.5,"25-50%",IF(INDEX(Summary!$AX:$AX,$AH458)&lt;0.75,"50-75%","75-100%"))))</f>
        <v>75-100%</v>
      </c>
      <c r="K458" t="str">
        <f t="array" ref="K458">IF($A458="","",INDEX(Summary!$AY:$AY,$AH458)&amp;"")</f>
        <v>RM NA</v>
      </c>
      <c r="L458" s="1">
        <f>IF($A458="","",Summary!$P$2+MOD(ROW()-2,30))</f>
        <v>46233</v>
      </c>
      <c r="M458">
        <f t="shared" si="65"/>
        <v>7</v>
      </c>
      <c r="N458">
        <f t="shared" si="66"/>
        <v>30</v>
      </c>
      <c r="O458" t="str">
        <f t="shared" si="67"/>
        <v>Jul-2026</v>
      </c>
      <c r="P458">
        <f t="shared" ca="1" si="68"/>
        <v>1</v>
      </c>
      <c r="Q458" s="2">
        <f t="array" ref="Q458">IF($A458="",0,IFERROR(INDEX(Summary!$P$3:$AS$67,$AH458-2,$M458),0))</f>
        <v>0</v>
      </c>
      <c r="R458" s="2">
        <f t="array" ref="R458">IF($A458="",0,ROUND(IFERROR(INDEX(Summary!$O:$O,$AH458),0)/30,0))</f>
        <v>922</v>
      </c>
      <c r="S458">
        <f t="shared" si="69"/>
        <v>0</v>
      </c>
      <c r="T458" s="2">
        <f t="array" ref="T458">IF($S458=1,IFERROR(INDEX(Summary!$O:$O,$AH458),0),0)</f>
        <v>0</v>
      </c>
      <c r="U458" s="2">
        <f t="array" ref="U458">IF($S458=1,IFERROR(INDEX(Summary!$AT:$AT,$AH458),0),0)</f>
        <v>0</v>
      </c>
      <c r="V458" s="2">
        <f t="shared" si="70"/>
        <v>0</v>
      </c>
      <c r="W458" s="2">
        <f t="array" ref="W458">IF($S458=1,IFERROR(INDEX(Summary!$AZ:$AZ,$AH458),0),0)</f>
        <v>0</v>
      </c>
      <c r="X458" s="3">
        <f t="array" ref="X458">IF($S458=1,IFERROR(INDEX(Summary!$BA:$BA,$AH458),0),0)</f>
        <v>0</v>
      </c>
      <c r="Y458" s="2">
        <f t="array" ref="Y458">IF($S458=1,IFERROR(INDEX(Summary!$G:$G,$AH458),0),0)</f>
        <v>0</v>
      </c>
      <c r="Z458" s="2">
        <f t="array" ref="Z458">IF($S458=1,IFERROR(INDEX(Summary!$H:$H,$AH458),0),0)</f>
        <v>0</v>
      </c>
      <c r="AA458" s="2">
        <f t="array" ref="AA458">IF($S458=1,IFERROR(INDEX(Summary!$I:$I,$AH458),0),0)</f>
        <v>0</v>
      </c>
      <c r="AB458" s="2">
        <f t="array" ref="AB458">IF($S458=1,IFERROR(INDEX(Summary!$J:$J,$AH458),0),0)</f>
        <v>0</v>
      </c>
      <c r="AC458" s="2">
        <f t="array" ref="AC458">IF($S458=1,IFERROR(INDEX(Summary!$K:$K,$AH458),0),0)</f>
        <v>0</v>
      </c>
      <c r="AD458" s="2">
        <f t="array" ref="AD458">IF($S458=1,IFERROR(INDEX(Summary!$L:$L,$AH458),0),0)</f>
        <v>0</v>
      </c>
      <c r="AE458" s="2">
        <f t="array" ref="AE458">IF($S458=1,IFERROR(INDEX(Summary!$M:$M,$AH458),0),0)</f>
        <v>0</v>
      </c>
      <c r="AF458" s="2">
        <f t="array" ref="AF458">IF($S458=1,IFERROR(INDEX(Summary!$N:$N,$AH458),0),0)</f>
        <v>0</v>
      </c>
      <c r="AG458">
        <f t="array" ref="AG458">IF($A458="","",IFERROR(INDEX(Summary!$BB:$BB,$AH458),0))</f>
        <v>10</v>
      </c>
      <c r="AH458">
        <f t="shared" si="71"/>
        <v>18</v>
      </c>
    </row>
    <row r="459" spans="1:34" hidden="1">
      <c r="A459" t="str">
        <f t="array" ref="A459">IFERROR(INDEX(Summary!$D:$D,$AH459)&amp;"","")</f>
        <v>FG00101</v>
      </c>
      <c r="B459" t="str">
        <f t="array" ref="B459">IF($A459="","",INDEX(Summary!$E:$E,$AH459))</f>
        <v>Peanut Oil (Wood Pressed) - 1Ltr (Plastic Bottle)</v>
      </c>
      <c r="C459" t="str">
        <f t="array" ref="C459">IF($A459="","",INDEX(Summary!$B:$B,$AH459))</f>
        <v>Oil</v>
      </c>
      <c r="D459" t="str">
        <f t="array" ref="D459">IF($A459="","",INDEX(Summary!$C:$C,$AH459))</f>
        <v>C6</v>
      </c>
      <c r="E459">
        <f t="array" ref="E459">IF($A459="","",INDEX(Summary!$F:$F,$AH459))</f>
        <v>1</v>
      </c>
      <c r="F459" t="str">
        <f t="array" ref="F459">IF($A459="","",INDEX(Summary!$BC:$BC,$AH459)&amp;"")</f>
        <v>P1 – Critical</v>
      </c>
      <c r="G459">
        <f t="shared" si="63"/>
        <v>1</v>
      </c>
      <c r="H459">
        <f t="shared" si="64"/>
        <v>1</v>
      </c>
      <c r="I459" t="str">
        <f t="array" ref="I459">IF($A459="","",IF(IFERROR(INDEX(Summary!$BA:$BA,$AH459),0)&lt;1,"Under 1 day",IF(INDEX(Summary!$BA:$BA,$AH459)&lt;3,"1-3 days",IF(INDEX(Summary!$BA:$BA,$AH459)&lt;7,"3-7 days","7+ days"))))</f>
        <v>3-7 days</v>
      </c>
      <c r="J459" t="str">
        <f t="array" ref="J459">IF($A459="","",IF(IFERROR(INDEX(Summary!$AX:$AX,$AH459),0)&lt;0.25,"0-25%",IF(INDEX(Summary!$AX:$AX,$AH459)&lt;0.5,"25-50%",IF(INDEX(Summary!$AX:$AX,$AH459)&lt;0.75,"50-75%","75-100%"))))</f>
        <v>75-100%</v>
      </c>
      <c r="K459" t="str">
        <f t="array" ref="K459">IF($A459="","",INDEX(Summary!$AY:$AY,$AH459)&amp;"")</f>
        <v>RM NA</v>
      </c>
      <c r="L459" s="1">
        <f>IF($A459="","",Summary!$P$2+MOD(ROW()-2,30))</f>
        <v>46234</v>
      </c>
      <c r="M459">
        <f t="shared" si="65"/>
        <v>8</v>
      </c>
      <c r="N459">
        <f t="shared" si="66"/>
        <v>31</v>
      </c>
      <c r="O459" t="str">
        <f t="shared" si="67"/>
        <v>Jul-2026</v>
      </c>
      <c r="P459">
        <f t="shared" ca="1" si="68"/>
        <v>1</v>
      </c>
      <c r="Q459" s="2">
        <f t="array" ref="Q459">IF($A459="",0,IFERROR(INDEX(Summary!$P$3:$AS$67,$AH459-2,$M459),0))</f>
        <v>5380</v>
      </c>
      <c r="R459" s="2">
        <f t="array" ref="R459">IF($A459="",0,ROUND(IFERROR(INDEX(Summary!$O:$O,$AH459),0)/30,0))</f>
        <v>922</v>
      </c>
      <c r="S459">
        <f t="shared" si="69"/>
        <v>0</v>
      </c>
      <c r="T459" s="2">
        <f t="array" ref="T459">IF($S459=1,IFERROR(INDEX(Summary!$O:$O,$AH459),0),0)</f>
        <v>0</v>
      </c>
      <c r="U459" s="2">
        <f t="array" ref="U459">IF($S459=1,IFERROR(INDEX(Summary!$AT:$AT,$AH459),0),0)</f>
        <v>0</v>
      </c>
      <c r="V459" s="2">
        <f t="shared" si="70"/>
        <v>0</v>
      </c>
      <c r="W459" s="2">
        <f t="array" ref="W459">IF($S459=1,IFERROR(INDEX(Summary!$AZ:$AZ,$AH459),0),0)</f>
        <v>0</v>
      </c>
      <c r="X459" s="3">
        <f t="array" ref="X459">IF($S459=1,IFERROR(INDEX(Summary!$BA:$BA,$AH459),0),0)</f>
        <v>0</v>
      </c>
      <c r="Y459" s="2">
        <f t="array" ref="Y459">IF($S459=1,IFERROR(INDEX(Summary!$G:$G,$AH459),0),0)</f>
        <v>0</v>
      </c>
      <c r="Z459" s="2">
        <f t="array" ref="Z459">IF($S459=1,IFERROR(INDEX(Summary!$H:$H,$AH459),0),0)</f>
        <v>0</v>
      </c>
      <c r="AA459" s="2">
        <f t="array" ref="AA459">IF($S459=1,IFERROR(INDEX(Summary!$I:$I,$AH459),0),0)</f>
        <v>0</v>
      </c>
      <c r="AB459" s="2">
        <f t="array" ref="AB459">IF($S459=1,IFERROR(INDEX(Summary!$J:$J,$AH459),0),0)</f>
        <v>0</v>
      </c>
      <c r="AC459" s="2">
        <f t="array" ref="AC459">IF($S459=1,IFERROR(INDEX(Summary!$K:$K,$AH459),0),0)</f>
        <v>0</v>
      </c>
      <c r="AD459" s="2">
        <f t="array" ref="AD459">IF($S459=1,IFERROR(INDEX(Summary!$L:$L,$AH459),0),0)</f>
        <v>0</v>
      </c>
      <c r="AE459" s="2">
        <f t="array" ref="AE459">IF($S459=1,IFERROR(INDEX(Summary!$M:$M,$AH459),0),0)</f>
        <v>0</v>
      </c>
      <c r="AF459" s="2">
        <f t="array" ref="AF459">IF($S459=1,IFERROR(INDEX(Summary!$N:$N,$AH459),0),0)</f>
        <v>0</v>
      </c>
      <c r="AG459">
        <f t="array" ref="AG459">IF($A459="","",IFERROR(INDEX(Summary!$BB:$BB,$AH459),0))</f>
        <v>10</v>
      </c>
      <c r="AH459">
        <f t="shared" si="71"/>
        <v>18</v>
      </c>
    </row>
    <row r="460" spans="1:34" hidden="1">
      <c r="A460" t="str">
        <f t="array" ref="A460">IFERROR(INDEX(Summary!$D:$D,$AH460)&amp;"","")</f>
        <v>FG00101</v>
      </c>
      <c r="B460" t="str">
        <f t="array" ref="B460">IF($A460="","",INDEX(Summary!$E:$E,$AH460))</f>
        <v>Peanut Oil (Wood Pressed) - 1Ltr (Plastic Bottle)</v>
      </c>
      <c r="C460" t="str">
        <f t="array" ref="C460">IF($A460="","",INDEX(Summary!$B:$B,$AH460))</f>
        <v>Oil</v>
      </c>
      <c r="D460" t="str">
        <f t="array" ref="D460">IF($A460="","",INDEX(Summary!$C:$C,$AH460))</f>
        <v>C6</v>
      </c>
      <c r="E460">
        <f t="array" ref="E460">IF($A460="","",INDEX(Summary!$F:$F,$AH460))</f>
        <v>1</v>
      </c>
      <c r="F460" t="str">
        <f t="array" ref="F460">IF($A460="","",INDEX(Summary!$BC:$BC,$AH460)&amp;"")</f>
        <v>P1 – Critical</v>
      </c>
      <c r="G460">
        <f t="shared" si="63"/>
        <v>1</v>
      </c>
      <c r="H460">
        <f t="shared" si="64"/>
        <v>1</v>
      </c>
      <c r="I460" t="str">
        <f t="array" ref="I460">IF($A460="","",IF(IFERROR(INDEX(Summary!$BA:$BA,$AH460),0)&lt;1,"Under 1 day",IF(INDEX(Summary!$BA:$BA,$AH460)&lt;3,"1-3 days",IF(INDEX(Summary!$BA:$BA,$AH460)&lt;7,"3-7 days","7+ days"))))</f>
        <v>3-7 days</v>
      </c>
      <c r="J460" t="str">
        <f t="array" ref="J460">IF($A460="","",IF(IFERROR(INDEX(Summary!$AX:$AX,$AH460),0)&lt;0.25,"0-25%",IF(INDEX(Summary!$AX:$AX,$AH460)&lt;0.5,"25-50%",IF(INDEX(Summary!$AX:$AX,$AH460)&lt;0.75,"50-75%","75-100%"))))</f>
        <v>75-100%</v>
      </c>
      <c r="K460" t="str">
        <f t="array" ref="K460">IF($A460="","",INDEX(Summary!$AY:$AY,$AH460)&amp;"")</f>
        <v>RM NA</v>
      </c>
      <c r="L460" s="1">
        <f>IF($A460="","",Summary!$P$2+MOD(ROW()-2,30))</f>
        <v>46235</v>
      </c>
      <c r="M460">
        <f t="shared" si="65"/>
        <v>9</v>
      </c>
      <c r="N460">
        <f t="shared" si="66"/>
        <v>1</v>
      </c>
      <c r="O460" t="str">
        <f t="shared" si="67"/>
        <v>Aug-2026</v>
      </c>
      <c r="P460">
        <f t="shared" ca="1" si="68"/>
        <v>1</v>
      </c>
      <c r="Q460" s="2">
        <f t="array" ref="Q460">IF($A460="",0,IFERROR(INDEX(Summary!$P$3:$AS$67,$AH460-2,$M460),0))</f>
        <v>2016</v>
      </c>
      <c r="R460" s="2">
        <f t="array" ref="R460">IF($A460="",0,ROUND(IFERROR(INDEX(Summary!$O:$O,$AH460),0)/30,0))</f>
        <v>922</v>
      </c>
      <c r="S460">
        <f t="shared" si="69"/>
        <v>0</v>
      </c>
      <c r="T460" s="2">
        <f t="array" ref="T460">IF($S460=1,IFERROR(INDEX(Summary!$O:$O,$AH460),0),0)</f>
        <v>0</v>
      </c>
      <c r="U460" s="2">
        <f t="array" ref="U460">IF($S460=1,IFERROR(INDEX(Summary!$AT:$AT,$AH460),0),0)</f>
        <v>0</v>
      </c>
      <c r="V460" s="2">
        <f t="shared" si="70"/>
        <v>0</v>
      </c>
      <c r="W460" s="2">
        <f t="array" ref="W460">IF($S460=1,IFERROR(INDEX(Summary!$AZ:$AZ,$AH460),0),0)</f>
        <v>0</v>
      </c>
      <c r="X460" s="3">
        <f t="array" ref="X460">IF($S460=1,IFERROR(INDEX(Summary!$BA:$BA,$AH460),0),0)</f>
        <v>0</v>
      </c>
      <c r="Y460" s="2">
        <f t="array" ref="Y460">IF($S460=1,IFERROR(INDEX(Summary!$G:$G,$AH460),0),0)</f>
        <v>0</v>
      </c>
      <c r="Z460" s="2">
        <f t="array" ref="Z460">IF($S460=1,IFERROR(INDEX(Summary!$H:$H,$AH460),0),0)</f>
        <v>0</v>
      </c>
      <c r="AA460" s="2">
        <f t="array" ref="AA460">IF($S460=1,IFERROR(INDEX(Summary!$I:$I,$AH460),0),0)</f>
        <v>0</v>
      </c>
      <c r="AB460" s="2">
        <f t="array" ref="AB460">IF($S460=1,IFERROR(INDEX(Summary!$J:$J,$AH460),0),0)</f>
        <v>0</v>
      </c>
      <c r="AC460" s="2">
        <f t="array" ref="AC460">IF($S460=1,IFERROR(INDEX(Summary!$K:$K,$AH460),0),0)</f>
        <v>0</v>
      </c>
      <c r="AD460" s="2">
        <f t="array" ref="AD460">IF($S460=1,IFERROR(INDEX(Summary!$L:$L,$AH460),0),0)</f>
        <v>0</v>
      </c>
      <c r="AE460" s="2">
        <f t="array" ref="AE460">IF($S460=1,IFERROR(INDEX(Summary!$M:$M,$AH460),0),0)</f>
        <v>0</v>
      </c>
      <c r="AF460" s="2">
        <f t="array" ref="AF460">IF($S460=1,IFERROR(INDEX(Summary!$N:$N,$AH460),0),0)</f>
        <v>0</v>
      </c>
      <c r="AG460">
        <f t="array" ref="AG460">IF($A460="","",IFERROR(INDEX(Summary!$BB:$BB,$AH460),0))</f>
        <v>10</v>
      </c>
      <c r="AH460">
        <f t="shared" si="71"/>
        <v>18</v>
      </c>
    </row>
    <row r="461" spans="1:34" hidden="1">
      <c r="A461" t="str">
        <f t="array" ref="A461">IFERROR(INDEX(Summary!$D:$D,$AH461)&amp;"","")</f>
        <v>FG00101</v>
      </c>
      <c r="B461" t="str">
        <f t="array" ref="B461">IF($A461="","",INDEX(Summary!$E:$E,$AH461))</f>
        <v>Peanut Oil (Wood Pressed) - 1Ltr (Plastic Bottle)</v>
      </c>
      <c r="C461" t="str">
        <f t="array" ref="C461">IF($A461="","",INDEX(Summary!$B:$B,$AH461))</f>
        <v>Oil</v>
      </c>
      <c r="D461" t="str">
        <f t="array" ref="D461">IF($A461="","",INDEX(Summary!$C:$C,$AH461))</f>
        <v>C6</v>
      </c>
      <c r="E461">
        <f t="array" ref="E461">IF($A461="","",INDEX(Summary!$F:$F,$AH461))</f>
        <v>1</v>
      </c>
      <c r="F461" t="str">
        <f t="array" ref="F461">IF($A461="","",INDEX(Summary!$BC:$BC,$AH461)&amp;"")</f>
        <v>P1 – Critical</v>
      </c>
      <c r="G461">
        <f t="shared" si="63"/>
        <v>1</v>
      </c>
      <c r="H461">
        <f t="shared" si="64"/>
        <v>1</v>
      </c>
      <c r="I461" t="str">
        <f t="array" ref="I461">IF($A461="","",IF(IFERROR(INDEX(Summary!$BA:$BA,$AH461),0)&lt;1,"Under 1 day",IF(INDEX(Summary!$BA:$BA,$AH461)&lt;3,"1-3 days",IF(INDEX(Summary!$BA:$BA,$AH461)&lt;7,"3-7 days","7+ days"))))</f>
        <v>3-7 days</v>
      </c>
      <c r="J461" t="str">
        <f t="array" ref="J461">IF($A461="","",IF(IFERROR(INDEX(Summary!$AX:$AX,$AH461),0)&lt;0.25,"0-25%",IF(INDEX(Summary!$AX:$AX,$AH461)&lt;0.5,"25-50%",IF(INDEX(Summary!$AX:$AX,$AH461)&lt;0.75,"50-75%","75-100%"))))</f>
        <v>75-100%</v>
      </c>
      <c r="K461" t="str">
        <f t="array" ref="K461">IF($A461="","",INDEX(Summary!$AY:$AY,$AH461)&amp;"")</f>
        <v>RM NA</v>
      </c>
      <c r="L461" s="1">
        <f>IF($A461="","",Summary!$P$2+MOD(ROW()-2,30))</f>
        <v>46236</v>
      </c>
      <c r="M461">
        <f t="shared" si="65"/>
        <v>10</v>
      </c>
      <c r="N461">
        <f t="shared" si="66"/>
        <v>2</v>
      </c>
      <c r="O461" t="str">
        <f t="shared" si="67"/>
        <v>Aug-2026</v>
      </c>
      <c r="P461">
        <f t="shared" ca="1" si="68"/>
        <v>1</v>
      </c>
      <c r="Q461" s="2">
        <f t="array" ref="Q461">IF($A461="",0,IFERROR(INDEX(Summary!$P$3:$AS$67,$AH461-2,$M461),0))</f>
        <v>0</v>
      </c>
      <c r="R461" s="2">
        <f t="array" ref="R461">IF($A461="",0,ROUND(IFERROR(INDEX(Summary!$O:$O,$AH461),0)/30,0))</f>
        <v>922</v>
      </c>
      <c r="S461">
        <f t="shared" si="69"/>
        <v>0</v>
      </c>
      <c r="T461" s="2">
        <f t="array" ref="T461">IF($S461=1,IFERROR(INDEX(Summary!$O:$O,$AH461),0),0)</f>
        <v>0</v>
      </c>
      <c r="U461" s="2">
        <f t="array" ref="U461">IF($S461=1,IFERROR(INDEX(Summary!$AT:$AT,$AH461),0),0)</f>
        <v>0</v>
      </c>
      <c r="V461" s="2">
        <f t="shared" si="70"/>
        <v>0</v>
      </c>
      <c r="W461" s="2">
        <f t="array" ref="W461">IF($S461=1,IFERROR(INDEX(Summary!$AZ:$AZ,$AH461),0),0)</f>
        <v>0</v>
      </c>
      <c r="X461" s="3">
        <f t="array" ref="X461">IF($S461=1,IFERROR(INDEX(Summary!$BA:$BA,$AH461),0),0)</f>
        <v>0</v>
      </c>
      <c r="Y461" s="2">
        <f t="array" ref="Y461">IF($S461=1,IFERROR(INDEX(Summary!$G:$G,$AH461),0),0)</f>
        <v>0</v>
      </c>
      <c r="Z461" s="2">
        <f t="array" ref="Z461">IF($S461=1,IFERROR(INDEX(Summary!$H:$H,$AH461),0),0)</f>
        <v>0</v>
      </c>
      <c r="AA461" s="2">
        <f t="array" ref="AA461">IF($S461=1,IFERROR(INDEX(Summary!$I:$I,$AH461),0),0)</f>
        <v>0</v>
      </c>
      <c r="AB461" s="2">
        <f t="array" ref="AB461">IF($S461=1,IFERROR(INDEX(Summary!$J:$J,$AH461),0),0)</f>
        <v>0</v>
      </c>
      <c r="AC461" s="2">
        <f t="array" ref="AC461">IF($S461=1,IFERROR(INDEX(Summary!$K:$K,$AH461),0),0)</f>
        <v>0</v>
      </c>
      <c r="AD461" s="2">
        <f t="array" ref="AD461">IF($S461=1,IFERROR(INDEX(Summary!$L:$L,$AH461),0),0)</f>
        <v>0</v>
      </c>
      <c r="AE461" s="2">
        <f t="array" ref="AE461">IF($S461=1,IFERROR(INDEX(Summary!$M:$M,$AH461),0),0)</f>
        <v>0</v>
      </c>
      <c r="AF461" s="2">
        <f t="array" ref="AF461">IF($S461=1,IFERROR(INDEX(Summary!$N:$N,$AH461),0),0)</f>
        <v>0</v>
      </c>
      <c r="AG461">
        <f t="array" ref="AG461">IF($A461="","",IFERROR(INDEX(Summary!$BB:$BB,$AH461),0))</f>
        <v>10</v>
      </c>
      <c r="AH461">
        <f t="shared" si="71"/>
        <v>18</v>
      </c>
    </row>
    <row r="462" spans="1:34" hidden="1">
      <c r="A462" t="str">
        <f t="array" ref="A462">IFERROR(INDEX(Summary!$D:$D,$AH462)&amp;"","")</f>
        <v>FG00101</v>
      </c>
      <c r="B462" t="str">
        <f t="array" ref="B462">IF($A462="","",INDEX(Summary!$E:$E,$AH462))</f>
        <v>Peanut Oil (Wood Pressed) - 1Ltr (Plastic Bottle)</v>
      </c>
      <c r="C462" t="str">
        <f t="array" ref="C462">IF($A462="","",INDEX(Summary!$B:$B,$AH462))</f>
        <v>Oil</v>
      </c>
      <c r="D462" t="str">
        <f t="array" ref="D462">IF($A462="","",INDEX(Summary!$C:$C,$AH462))</f>
        <v>C6</v>
      </c>
      <c r="E462">
        <f t="array" ref="E462">IF($A462="","",INDEX(Summary!$F:$F,$AH462))</f>
        <v>1</v>
      </c>
      <c r="F462" t="str">
        <f t="array" ref="F462">IF($A462="","",INDEX(Summary!$BC:$BC,$AH462)&amp;"")</f>
        <v>P1 – Critical</v>
      </c>
      <c r="G462">
        <f t="shared" si="63"/>
        <v>1</v>
      </c>
      <c r="H462">
        <f t="shared" si="64"/>
        <v>1</v>
      </c>
      <c r="I462" t="str">
        <f t="array" ref="I462">IF($A462="","",IF(IFERROR(INDEX(Summary!$BA:$BA,$AH462),0)&lt;1,"Under 1 day",IF(INDEX(Summary!$BA:$BA,$AH462)&lt;3,"1-3 days",IF(INDEX(Summary!$BA:$BA,$AH462)&lt;7,"3-7 days","7+ days"))))</f>
        <v>3-7 days</v>
      </c>
      <c r="J462" t="str">
        <f t="array" ref="J462">IF($A462="","",IF(IFERROR(INDEX(Summary!$AX:$AX,$AH462),0)&lt;0.25,"0-25%",IF(INDEX(Summary!$AX:$AX,$AH462)&lt;0.5,"25-50%",IF(INDEX(Summary!$AX:$AX,$AH462)&lt;0.75,"50-75%","75-100%"))))</f>
        <v>75-100%</v>
      </c>
      <c r="K462" t="str">
        <f t="array" ref="K462">IF($A462="","",INDEX(Summary!$AY:$AY,$AH462)&amp;"")</f>
        <v>RM NA</v>
      </c>
      <c r="L462" s="1">
        <f>IF($A462="","",Summary!$P$2+MOD(ROW()-2,30))</f>
        <v>46237</v>
      </c>
      <c r="M462">
        <f t="shared" si="65"/>
        <v>11</v>
      </c>
      <c r="N462">
        <f t="shared" si="66"/>
        <v>3</v>
      </c>
      <c r="O462" t="str">
        <f t="shared" si="67"/>
        <v>Aug-2026</v>
      </c>
      <c r="P462">
        <f t="shared" ca="1" si="68"/>
        <v>1</v>
      </c>
      <c r="Q462" s="2">
        <f t="array" ref="Q462">IF($A462="",0,IFERROR(INDEX(Summary!$P$3:$AS$67,$AH462-2,$M462),0))</f>
        <v>0</v>
      </c>
      <c r="R462" s="2">
        <f t="array" ref="R462">IF($A462="",0,ROUND(IFERROR(INDEX(Summary!$O:$O,$AH462),0)/30,0))</f>
        <v>922</v>
      </c>
      <c r="S462">
        <f t="shared" si="69"/>
        <v>0</v>
      </c>
      <c r="T462" s="2">
        <f t="array" ref="T462">IF($S462=1,IFERROR(INDEX(Summary!$O:$O,$AH462),0),0)</f>
        <v>0</v>
      </c>
      <c r="U462" s="2">
        <f t="array" ref="U462">IF($S462=1,IFERROR(INDEX(Summary!$AT:$AT,$AH462),0),0)</f>
        <v>0</v>
      </c>
      <c r="V462" s="2">
        <f t="shared" si="70"/>
        <v>0</v>
      </c>
      <c r="W462" s="2">
        <f t="array" ref="W462">IF($S462=1,IFERROR(INDEX(Summary!$AZ:$AZ,$AH462),0),0)</f>
        <v>0</v>
      </c>
      <c r="X462" s="3">
        <f t="array" ref="X462">IF($S462=1,IFERROR(INDEX(Summary!$BA:$BA,$AH462),0),0)</f>
        <v>0</v>
      </c>
      <c r="Y462" s="2">
        <f t="array" ref="Y462">IF($S462=1,IFERROR(INDEX(Summary!$G:$G,$AH462),0),0)</f>
        <v>0</v>
      </c>
      <c r="Z462" s="2">
        <f t="array" ref="Z462">IF($S462=1,IFERROR(INDEX(Summary!$H:$H,$AH462),0),0)</f>
        <v>0</v>
      </c>
      <c r="AA462" s="2">
        <f t="array" ref="AA462">IF($S462=1,IFERROR(INDEX(Summary!$I:$I,$AH462),0),0)</f>
        <v>0</v>
      </c>
      <c r="AB462" s="2">
        <f t="array" ref="AB462">IF($S462=1,IFERROR(INDEX(Summary!$J:$J,$AH462),0),0)</f>
        <v>0</v>
      </c>
      <c r="AC462" s="2">
        <f t="array" ref="AC462">IF($S462=1,IFERROR(INDEX(Summary!$K:$K,$AH462),0),0)</f>
        <v>0</v>
      </c>
      <c r="AD462" s="2">
        <f t="array" ref="AD462">IF($S462=1,IFERROR(INDEX(Summary!$L:$L,$AH462),0),0)</f>
        <v>0</v>
      </c>
      <c r="AE462" s="2">
        <f t="array" ref="AE462">IF($S462=1,IFERROR(INDEX(Summary!$M:$M,$AH462),0),0)</f>
        <v>0</v>
      </c>
      <c r="AF462" s="2">
        <f t="array" ref="AF462">IF($S462=1,IFERROR(INDEX(Summary!$N:$N,$AH462),0),0)</f>
        <v>0</v>
      </c>
      <c r="AG462">
        <f t="array" ref="AG462">IF($A462="","",IFERROR(INDEX(Summary!$BB:$BB,$AH462),0))</f>
        <v>10</v>
      </c>
      <c r="AH462">
        <f t="shared" si="71"/>
        <v>18</v>
      </c>
    </row>
    <row r="463" spans="1:34" hidden="1">
      <c r="A463" t="str">
        <f t="array" ref="A463">IFERROR(INDEX(Summary!$D:$D,$AH463)&amp;"","")</f>
        <v>FG00101</v>
      </c>
      <c r="B463" t="str">
        <f t="array" ref="B463">IF($A463="","",INDEX(Summary!$E:$E,$AH463))</f>
        <v>Peanut Oil (Wood Pressed) - 1Ltr (Plastic Bottle)</v>
      </c>
      <c r="C463" t="str">
        <f t="array" ref="C463">IF($A463="","",INDEX(Summary!$B:$B,$AH463))</f>
        <v>Oil</v>
      </c>
      <c r="D463" t="str">
        <f t="array" ref="D463">IF($A463="","",INDEX(Summary!$C:$C,$AH463))</f>
        <v>C6</v>
      </c>
      <c r="E463">
        <f t="array" ref="E463">IF($A463="","",INDEX(Summary!$F:$F,$AH463))</f>
        <v>1</v>
      </c>
      <c r="F463" t="str">
        <f t="array" ref="F463">IF($A463="","",INDEX(Summary!$BC:$BC,$AH463)&amp;"")</f>
        <v>P1 – Critical</v>
      </c>
      <c r="G463">
        <f t="shared" si="63"/>
        <v>1</v>
      </c>
      <c r="H463">
        <f t="shared" si="64"/>
        <v>1</v>
      </c>
      <c r="I463" t="str">
        <f t="array" ref="I463">IF($A463="","",IF(IFERROR(INDEX(Summary!$BA:$BA,$AH463),0)&lt;1,"Under 1 day",IF(INDEX(Summary!$BA:$BA,$AH463)&lt;3,"1-3 days",IF(INDEX(Summary!$BA:$BA,$AH463)&lt;7,"3-7 days","7+ days"))))</f>
        <v>3-7 days</v>
      </c>
      <c r="J463" t="str">
        <f t="array" ref="J463">IF($A463="","",IF(IFERROR(INDEX(Summary!$AX:$AX,$AH463),0)&lt;0.25,"0-25%",IF(INDEX(Summary!$AX:$AX,$AH463)&lt;0.5,"25-50%",IF(INDEX(Summary!$AX:$AX,$AH463)&lt;0.75,"50-75%","75-100%"))))</f>
        <v>75-100%</v>
      </c>
      <c r="K463" t="str">
        <f t="array" ref="K463">IF($A463="","",INDEX(Summary!$AY:$AY,$AH463)&amp;"")</f>
        <v>RM NA</v>
      </c>
      <c r="L463" s="1">
        <f>IF($A463="","",Summary!$P$2+MOD(ROW()-2,30))</f>
        <v>46238</v>
      </c>
      <c r="M463">
        <f t="shared" si="65"/>
        <v>12</v>
      </c>
      <c r="N463">
        <f t="shared" si="66"/>
        <v>4</v>
      </c>
      <c r="O463" t="str">
        <f t="shared" si="67"/>
        <v>Aug-2026</v>
      </c>
      <c r="P463">
        <f t="shared" ca="1" si="68"/>
        <v>1</v>
      </c>
      <c r="Q463" s="2">
        <f t="array" ref="Q463">IF($A463="",0,IFERROR(INDEX(Summary!$P$3:$AS$67,$AH463-2,$M463),0))</f>
        <v>399</v>
      </c>
      <c r="R463" s="2">
        <f t="array" ref="R463">IF($A463="",0,ROUND(IFERROR(INDEX(Summary!$O:$O,$AH463),0)/30,0))</f>
        <v>922</v>
      </c>
      <c r="S463">
        <f t="shared" si="69"/>
        <v>0</v>
      </c>
      <c r="T463" s="2">
        <f t="array" ref="T463">IF($S463=1,IFERROR(INDEX(Summary!$O:$O,$AH463),0),0)</f>
        <v>0</v>
      </c>
      <c r="U463" s="2">
        <f t="array" ref="U463">IF($S463=1,IFERROR(INDEX(Summary!$AT:$AT,$AH463),0),0)</f>
        <v>0</v>
      </c>
      <c r="V463" s="2">
        <f t="shared" si="70"/>
        <v>0</v>
      </c>
      <c r="W463" s="2">
        <f t="array" ref="W463">IF($S463=1,IFERROR(INDEX(Summary!$AZ:$AZ,$AH463),0),0)</f>
        <v>0</v>
      </c>
      <c r="X463" s="3">
        <f t="array" ref="X463">IF($S463=1,IFERROR(INDEX(Summary!$BA:$BA,$AH463),0),0)</f>
        <v>0</v>
      </c>
      <c r="Y463" s="2">
        <f t="array" ref="Y463">IF($S463=1,IFERROR(INDEX(Summary!$G:$G,$AH463),0),0)</f>
        <v>0</v>
      </c>
      <c r="Z463" s="2">
        <f t="array" ref="Z463">IF($S463=1,IFERROR(INDEX(Summary!$H:$H,$AH463),0),0)</f>
        <v>0</v>
      </c>
      <c r="AA463" s="2">
        <f t="array" ref="AA463">IF($S463=1,IFERROR(INDEX(Summary!$I:$I,$AH463),0),0)</f>
        <v>0</v>
      </c>
      <c r="AB463" s="2">
        <f t="array" ref="AB463">IF($S463=1,IFERROR(INDEX(Summary!$J:$J,$AH463),0),0)</f>
        <v>0</v>
      </c>
      <c r="AC463" s="2">
        <f t="array" ref="AC463">IF($S463=1,IFERROR(INDEX(Summary!$K:$K,$AH463),0),0)</f>
        <v>0</v>
      </c>
      <c r="AD463" s="2">
        <f t="array" ref="AD463">IF($S463=1,IFERROR(INDEX(Summary!$L:$L,$AH463),0),0)</f>
        <v>0</v>
      </c>
      <c r="AE463" s="2">
        <f t="array" ref="AE463">IF($S463=1,IFERROR(INDEX(Summary!$M:$M,$AH463),0),0)</f>
        <v>0</v>
      </c>
      <c r="AF463" s="2">
        <f t="array" ref="AF463">IF($S463=1,IFERROR(INDEX(Summary!$N:$N,$AH463),0),0)</f>
        <v>0</v>
      </c>
      <c r="AG463">
        <f t="array" ref="AG463">IF($A463="","",IFERROR(INDEX(Summary!$BB:$BB,$AH463),0))</f>
        <v>10</v>
      </c>
      <c r="AH463">
        <f t="shared" si="71"/>
        <v>18</v>
      </c>
    </row>
    <row r="464" spans="1:34" hidden="1">
      <c r="A464" t="str">
        <f t="array" ref="A464">IFERROR(INDEX(Summary!$D:$D,$AH464)&amp;"","")</f>
        <v>FG00101</v>
      </c>
      <c r="B464" t="str">
        <f t="array" ref="B464">IF($A464="","",INDEX(Summary!$E:$E,$AH464))</f>
        <v>Peanut Oil (Wood Pressed) - 1Ltr (Plastic Bottle)</v>
      </c>
      <c r="C464" t="str">
        <f t="array" ref="C464">IF($A464="","",INDEX(Summary!$B:$B,$AH464))</f>
        <v>Oil</v>
      </c>
      <c r="D464" t="str">
        <f t="array" ref="D464">IF($A464="","",INDEX(Summary!$C:$C,$AH464))</f>
        <v>C6</v>
      </c>
      <c r="E464">
        <f t="array" ref="E464">IF($A464="","",INDEX(Summary!$F:$F,$AH464))</f>
        <v>1</v>
      </c>
      <c r="F464" t="str">
        <f t="array" ref="F464">IF($A464="","",INDEX(Summary!$BC:$BC,$AH464)&amp;"")</f>
        <v>P1 – Critical</v>
      </c>
      <c r="G464">
        <f t="shared" si="63"/>
        <v>1</v>
      </c>
      <c r="H464">
        <f t="shared" si="64"/>
        <v>1</v>
      </c>
      <c r="I464" t="str">
        <f t="array" ref="I464">IF($A464="","",IF(IFERROR(INDEX(Summary!$BA:$BA,$AH464),0)&lt;1,"Under 1 day",IF(INDEX(Summary!$BA:$BA,$AH464)&lt;3,"1-3 days",IF(INDEX(Summary!$BA:$BA,$AH464)&lt;7,"3-7 days","7+ days"))))</f>
        <v>3-7 days</v>
      </c>
      <c r="J464" t="str">
        <f t="array" ref="J464">IF($A464="","",IF(IFERROR(INDEX(Summary!$AX:$AX,$AH464),0)&lt;0.25,"0-25%",IF(INDEX(Summary!$AX:$AX,$AH464)&lt;0.5,"25-50%",IF(INDEX(Summary!$AX:$AX,$AH464)&lt;0.75,"50-75%","75-100%"))))</f>
        <v>75-100%</v>
      </c>
      <c r="K464" t="str">
        <f t="array" ref="K464">IF($A464="","",INDEX(Summary!$AY:$AY,$AH464)&amp;"")</f>
        <v>RM NA</v>
      </c>
      <c r="L464" s="1">
        <f>IF($A464="","",Summary!$P$2+MOD(ROW()-2,30))</f>
        <v>46239</v>
      </c>
      <c r="M464">
        <f t="shared" si="65"/>
        <v>13</v>
      </c>
      <c r="N464">
        <f t="shared" si="66"/>
        <v>5</v>
      </c>
      <c r="O464" t="str">
        <f t="shared" si="67"/>
        <v>Aug-2026</v>
      </c>
      <c r="P464">
        <f t="shared" ca="1" si="68"/>
        <v>1</v>
      </c>
      <c r="Q464" s="2">
        <f t="array" ref="Q464">IF($A464="",0,IFERROR(INDEX(Summary!$P$3:$AS$67,$AH464-2,$M464),0))</f>
        <v>0</v>
      </c>
      <c r="R464" s="2">
        <f t="array" ref="R464">IF($A464="",0,ROUND(IFERROR(INDEX(Summary!$O:$O,$AH464),0)/30,0))</f>
        <v>922</v>
      </c>
      <c r="S464">
        <f t="shared" si="69"/>
        <v>0</v>
      </c>
      <c r="T464" s="2">
        <f t="array" ref="T464">IF($S464=1,IFERROR(INDEX(Summary!$O:$O,$AH464),0),0)</f>
        <v>0</v>
      </c>
      <c r="U464" s="2">
        <f t="array" ref="U464">IF($S464=1,IFERROR(INDEX(Summary!$AT:$AT,$AH464),0),0)</f>
        <v>0</v>
      </c>
      <c r="V464" s="2">
        <f t="shared" si="70"/>
        <v>0</v>
      </c>
      <c r="W464" s="2">
        <f t="array" ref="W464">IF($S464=1,IFERROR(INDEX(Summary!$AZ:$AZ,$AH464),0),0)</f>
        <v>0</v>
      </c>
      <c r="X464" s="3">
        <f t="array" ref="X464">IF($S464=1,IFERROR(INDEX(Summary!$BA:$BA,$AH464),0),0)</f>
        <v>0</v>
      </c>
      <c r="Y464" s="2">
        <f t="array" ref="Y464">IF($S464=1,IFERROR(INDEX(Summary!$G:$G,$AH464),0),0)</f>
        <v>0</v>
      </c>
      <c r="Z464" s="2">
        <f t="array" ref="Z464">IF($S464=1,IFERROR(INDEX(Summary!$H:$H,$AH464),0),0)</f>
        <v>0</v>
      </c>
      <c r="AA464" s="2">
        <f t="array" ref="AA464">IF($S464=1,IFERROR(INDEX(Summary!$I:$I,$AH464),0),0)</f>
        <v>0</v>
      </c>
      <c r="AB464" s="2">
        <f t="array" ref="AB464">IF($S464=1,IFERROR(INDEX(Summary!$J:$J,$AH464),0),0)</f>
        <v>0</v>
      </c>
      <c r="AC464" s="2">
        <f t="array" ref="AC464">IF($S464=1,IFERROR(INDEX(Summary!$K:$K,$AH464),0),0)</f>
        <v>0</v>
      </c>
      <c r="AD464" s="2">
        <f t="array" ref="AD464">IF($S464=1,IFERROR(INDEX(Summary!$L:$L,$AH464),0),0)</f>
        <v>0</v>
      </c>
      <c r="AE464" s="2">
        <f t="array" ref="AE464">IF($S464=1,IFERROR(INDEX(Summary!$M:$M,$AH464),0),0)</f>
        <v>0</v>
      </c>
      <c r="AF464" s="2">
        <f t="array" ref="AF464">IF($S464=1,IFERROR(INDEX(Summary!$N:$N,$AH464),0),0)</f>
        <v>0</v>
      </c>
      <c r="AG464">
        <f t="array" ref="AG464">IF($A464="","",IFERROR(INDEX(Summary!$BB:$BB,$AH464),0))</f>
        <v>10</v>
      </c>
      <c r="AH464">
        <f t="shared" si="71"/>
        <v>18</v>
      </c>
    </row>
    <row r="465" spans="1:34" hidden="1">
      <c r="A465" t="str">
        <f t="array" ref="A465">IFERROR(INDEX(Summary!$D:$D,$AH465)&amp;"","")</f>
        <v>FG00101</v>
      </c>
      <c r="B465" t="str">
        <f t="array" ref="B465">IF($A465="","",INDEX(Summary!$E:$E,$AH465))</f>
        <v>Peanut Oil (Wood Pressed) - 1Ltr (Plastic Bottle)</v>
      </c>
      <c r="C465" t="str">
        <f t="array" ref="C465">IF($A465="","",INDEX(Summary!$B:$B,$AH465))</f>
        <v>Oil</v>
      </c>
      <c r="D465" t="str">
        <f t="array" ref="D465">IF($A465="","",INDEX(Summary!$C:$C,$AH465))</f>
        <v>C6</v>
      </c>
      <c r="E465">
        <f t="array" ref="E465">IF($A465="","",INDEX(Summary!$F:$F,$AH465))</f>
        <v>1</v>
      </c>
      <c r="F465" t="str">
        <f t="array" ref="F465">IF($A465="","",INDEX(Summary!$BC:$BC,$AH465)&amp;"")</f>
        <v>P1 – Critical</v>
      </c>
      <c r="G465">
        <f t="shared" si="63"/>
        <v>1</v>
      </c>
      <c r="H465">
        <f t="shared" si="64"/>
        <v>1</v>
      </c>
      <c r="I465" t="str">
        <f t="array" ref="I465">IF($A465="","",IF(IFERROR(INDEX(Summary!$BA:$BA,$AH465),0)&lt;1,"Under 1 day",IF(INDEX(Summary!$BA:$BA,$AH465)&lt;3,"1-3 days",IF(INDEX(Summary!$BA:$BA,$AH465)&lt;7,"3-7 days","7+ days"))))</f>
        <v>3-7 days</v>
      </c>
      <c r="J465" t="str">
        <f t="array" ref="J465">IF($A465="","",IF(IFERROR(INDEX(Summary!$AX:$AX,$AH465),0)&lt;0.25,"0-25%",IF(INDEX(Summary!$AX:$AX,$AH465)&lt;0.5,"25-50%",IF(INDEX(Summary!$AX:$AX,$AH465)&lt;0.75,"50-75%","75-100%"))))</f>
        <v>75-100%</v>
      </c>
      <c r="K465" t="str">
        <f t="array" ref="K465">IF($A465="","",INDEX(Summary!$AY:$AY,$AH465)&amp;"")</f>
        <v>RM NA</v>
      </c>
      <c r="L465" s="1">
        <f>IF($A465="","",Summary!$P$2+MOD(ROW()-2,30))</f>
        <v>46240</v>
      </c>
      <c r="M465">
        <f t="shared" si="65"/>
        <v>14</v>
      </c>
      <c r="N465">
        <f t="shared" si="66"/>
        <v>6</v>
      </c>
      <c r="O465" t="str">
        <f t="shared" si="67"/>
        <v>Aug-2026</v>
      </c>
      <c r="P465">
        <f t="shared" ca="1" si="68"/>
        <v>1</v>
      </c>
      <c r="Q465" s="2">
        <f t="array" ref="Q465">IF($A465="",0,IFERROR(INDEX(Summary!$P$3:$AS$67,$AH465-2,$M465),0))</f>
        <v>0</v>
      </c>
      <c r="R465" s="2">
        <f t="array" ref="R465">IF($A465="",0,ROUND(IFERROR(INDEX(Summary!$O:$O,$AH465),0)/30,0))</f>
        <v>922</v>
      </c>
      <c r="S465">
        <f t="shared" si="69"/>
        <v>0</v>
      </c>
      <c r="T465" s="2">
        <f t="array" ref="T465">IF($S465=1,IFERROR(INDEX(Summary!$O:$O,$AH465),0),0)</f>
        <v>0</v>
      </c>
      <c r="U465" s="2">
        <f t="array" ref="U465">IF($S465=1,IFERROR(INDEX(Summary!$AT:$AT,$AH465),0),0)</f>
        <v>0</v>
      </c>
      <c r="V465" s="2">
        <f t="shared" si="70"/>
        <v>0</v>
      </c>
      <c r="W465" s="2">
        <f t="array" ref="W465">IF($S465=1,IFERROR(INDEX(Summary!$AZ:$AZ,$AH465),0),0)</f>
        <v>0</v>
      </c>
      <c r="X465" s="3">
        <f t="array" ref="X465">IF($S465=1,IFERROR(INDEX(Summary!$BA:$BA,$AH465),0),0)</f>
        <v>0</v>
      </c>
      <c r="Y465" s="2">
        <f t="array" ref="Y465">IF($S465=1,IFERROR(INDEX(Summary!$G:$G,$AH465),0),0)</f>
        <v>0</v>
      </c>
      <c r="Z465" s="2">
        <f t="array" ref="Z465">IF($S465=1,IFERROR(INDEX(Summary!$H:$H,$AH465),0),0)</f>
        <v>0</v>
      </c>
      <c r="AA465" s="2">
        <f t="array" ref="AA465">IF($S465=1,IFERROR(INDEX(Summary!$I:$I,$AH465),0),0)</f>
        <v>0</v>
      </c>
      <c r="AB465" s="2">
        <f t="array" ref="AB465">IF($S465=1,IFERROR(INDEX(Summary!$J:$J,$AH465),0),0)</f>
        <v>0</v>
      </c>
      <c r="AC465" s="2">
        <f t="array" ref="AC465">IF($S465=1,IFERROR(INDEX(Summary!$K:$K,$AH465),0),0)</f>
        <v>0</v>
      </c>
      <c r="AD465" s="2">
        <f t="array" ref="AD465">IF($S465=1,IFERROR(INDEX(Summary!$L:$L,$AH465),0),0)</f>
        <v>0</v>
      </c>
      <c r="AE465" s="2">
        <f t="array" ref="AE465">IF($S465=1,IFERROR(INDEX(Summary!$M:$M,$AH465),0),0)</f>
        <v>0</v>
      </c>
      <c r="AF465" s="2">
        <f t="array" ref="AF465">IF($S465=1,IFERROR(INDEX(Summary!$N:$N,$AH465),0),0)</f>
        <v>0</v>
      </c>
      <c r="AG465">
        <f t="array" ref="AG465">IF($A465="","",IFERROR(INDEX(Summary!$BB:$BB,$AH465),0))</f>
        <v>10</v>
      </c>
      <c r="AH465">
        <f t="shared" si="71"/>
        <v>18</v>
      </c>
    </row>
    <row r="466" spans="1:34" hidden="1">
      <c r="A466" t="str">
        <f t="array" ref="A466">IFERROR(INDEX(Summary!$D:$D,$AH466)&amp;"","")</f>
        <v>FG00101</v>
      </c>
      <c r="B466" t="str">
        <f t="array" ref="B466">IF($A466="","",INDEX(Summary!$E:$E,$AH466))</f>
        <v>Peanut Oil (Wood Pressed) - 1Ltr (Plastic Bottle)</v>
      </c>
      <c r="C466" t="str">
        <f t="array" ref="C466">IF($A466="","",INDEX(Summary!$B:$B,$AH466))</f>
        <v>Oil</v>
      </c>
      <c r="D466" t="str">
        <f t="array" ref="D466">IF($A466="","",INDEX(Summary!$C:$C,$AH466))</f>
        <v>C6</v>
      </c>
      <c r="E466">
        <f t="array" ref="E466">IF($A466="","",INDEX(Summary!$F:$F,$AH466))</f>
        <v>1</v>
      </c>
      <c r="F466" t="str">
        <f t="array" ref="F466">IF($A466="","",INDEX(Summary!$BC:$BC,$AH466)&amp;"")</f>
        <v>P1 – Critical</v>
      </c>
      <c r="G466">
        <f t="shared" si="63"/>
        <v>1</v>
      </c>
      <c r="H466">
        <f t="shared" si="64"/>
        <v>1</v>
      </c>
      <c r="I466" t="str">
        <f t="array" ref="I466">IF($A466="","",IF(IFERROR(INDEX(Summary!$BA:$BA,$AH466),0)&lt;1,"Under 1 day",IF(INDEX(Summary!$BA:$BA,$AH466)&lt;3,"1-3 days",IF(INDEX(Summary!$BA:$BA,$AH466)&lt;7,"3-7 days","7+ days"))))</f>
        <v>3-7 days</v>
      </c>
      <c r="J466" t="str">
        <f t="array" ref="J466">IF($A466="","",IF(IFERROR(INDEX(Summary!$AX:$AX,$AH466),0)&lt;0.25,"0-25%",IF(INDEX(Summary!$AX:$AX,$AH466)&lt;0.5,"25-50%",IF(INDEX(Summary!$AX:$AX,$AH466)&lt;0.75,"50-75%","75-100%"))))</f>
        <v>75-100%</v>
      </c>
      <c r="K466" t="str">
        <f t="array" ref="K466">IF($A466="","",INDEX(Summary!$AY:$AY,$AH466)&amp;"")</f>
        <v>RM NA</v>
      </c>
      <c r="L466" s="1">
        <f>IF($A466="","",Summary!$P$2+MOD(ROW()-2,30))</f>
        <v>46241</v>
      </c>
      <c r="M466">
        <f t="shared" si="65"/>
        <v>15</v>
      </c>
      <c r="N466">
        <f t="shared" si="66"/>
        <v>7</v>
      </c>
      <c r="O466" t="str">
        <f t="shared" si="67"/>
        <v>Aug-2026</v>
      </c>
      <c r="P466">
        <f t="shared" ca="1" si="68"/>
        <v>1</v>
      </c>
      <c r="Q466" s="2">
        <f t="array" ref="Q466">IF($A466="",0,IFERROR(INDEX(Summary!$P$3:$AS$67,$AH466-2,$M466),0))</f>
        <v>0</v>
      </c>
      <c r="R466" s="2">
        <f t="array" ref="R466">IF($A466="",0,ROUND(IFERROR(INDEX(Summary!$O:$O,$AH466),0)/30,0))</f>
        <v>922</v>
      </c>
      <c r="S466">
        <f t="shared" si="69"/>
        <v>0</v>
      </c>
      <c r="T466" s="2">
        <f t="array" ref="T466">IF($S466=1,IFERROR(INDEX(Summary!$O:$O,$AH466),0),0)</f>
        <v>0</v>
      </c>
      <c r="U466" s="2">
        <f t="array" ref="U466">IF($S466=1,IFERROR(INDEX(Summary!$AT:$AT,$AH466),0),0)</f>
        <v>0</v>
      </c>
      <c r="V466" s="2">
        <f t="shared" si="70"/>
        <v>0</v>
      </c>
      <c r="W466" s="2">
        <f t="array" ref="W466">IF($S466=1,IFERROR(INDEX(Summary!$AZ:$AZ,$AH466),0),0)</f>
        <v>0</v>
      </c>
      <c r="X466" s="3">
        <f t="array" ref="X466">IF($S466=1,IFERROR(INDEX(Summary!$BA:$BA,$AH466),0),0)</f>
        <v>0</v>
      </c>
      <c r="Y466" s="2">
        <f t="array" ref="Y466">IF($S466=1,IFERROR(INDEX(Summary!$G:$G,$AH466),0),0)</f>
        <v>0</v>
      </c>
      <c r="Z466" s="2">
        <f t="array" ref="Z466">IF($S466=1,IFERROR(INDEX(Summary!$H:$H,$AH466),0),0)</f>
        <v>0</v>
      </c>
      <c r="AA466" s="2">
        <f t="array" ref="AA466">IF($S466=1,IFERROR(INDEX(Summary!$I:$I,$AH466),0),0)</f>
        <v>0</v>
      </c>
      <c r="AB466" s="2">
        <f t="array" ref="AB466">IF($S466=1,IFERROR(INDEX(Summary!$J:$J,$AH466),0),0)</f>
        <v>0</v>
      </c>
      <c r="AC466" s="2">
        <f t="array" ref="AC466">IF($S466=1,IFERROR(INDEX(Summary!$K:$K,$AH466),0),0)</f>
        <v>0</v>
      </c>
      <c r="AD466" s="2">
        <f t="array" ref="AD466">IF($S466=1,IFERROR(INDEX(Summary!$L:$L,$AH466),0),0)</f>
        <v>0</v>
      </c>
      <c r="AE466" s="2">
        <f t="array" ref="AE466">IF($S466=1,IFERROR(INDEX(Summary!$M:$M,$AH466),0),0)</f>
        <v>0</v>
      </c>
      <c r="AF466" s="2">
        <f t="array" ref="AF466">IF($S466=1,IFERROR(INDEX(Summary!$N:$N,$AH466),0),0)</f>
        <v>0</v>
      </c>
      <c r="AG466">
        <f t="array" ref="AG466">IF($A466="","",IFERROR(INDEX(Summary!$BB:$BB,$AH466),0))</f>
        <v>10</v>
      </c>
      <c r="AH466">
        <f t="shared" si="71"/>
        <v>18</v>
      </c>
    </row>
    <row r="467" spans="1:34" hidden="1">
      <c r="A467" t="str">
        <f t="array" ref="A467">IFERROR(INDEX(Summary!$D:$D,$AH467)&amp;"","")</f>
        <v>FG00101</v>
      </c>
      <c r="B467" t="str">
        <f t="array" ref="B467">IF($A467="","",INDEX(Summary!$E:$E,$AH467))</f>
        <v>Peanut Oil (Wood Pressed) - 1Ltr (Plastic Bottle)</v>
      </c>
      <c r="C467" t="str">
        <f t="array" ref="C467">IF($A467="","",INDEX(Summary!$B:$B,$AH467))</f>
        <v>Oil</v>
      </c>
      <c r="D467" t="str">
        <f t="array" ref="D467">IF($A467="","",INDEX(Summary!$C:$C,$AH467))</f>
        <v>C6</v>
      </c>
      <c r="E467">
        <f t="array" ref="E467">IF($A467="","",INDEX(Summary!$F:$F,$AH467))</f>
        <v>1</v>
      </c>
      <c r="F467" t="str">
        <f t="array" ref="F467">IF($A467="","",INDEX(Summary!$BC:$BC,$AH467)&amp;"")</f>
        <v>P1 – Critical</v>
      </c>
      <c r="G467">
        <f t="shared" si="63"/>
        <v>1</v>
      </c>
      <c r="H467">
        <f t="shared" si="64"/>
        <v>1</v>
      </c>
      <c r="I467" t="str">
        <f t="array" ref="I467">IF($A467="","",IF(IFERROR(INDEX(Summary!$BA:$BA,$AH467),0)&lt;1,"Under 1 day",IF(INDEX(Summary!$BA:$BA,$AH467)&lt;3,"1-3 days",IF(INDEX(Summary!$BA:$BA,$AH467)&lt;7,"3-7 days","7+ days"))))</f>
        <v>3-7 days</v>
      </c>
      <c r="J467" t="str">
        <f t="array" ref="J467">IF($A467="","",IF(IFERROR(INDEX(Summary!$AX:$AX,$AH467),0)&lt;0.25,"0-25%",IF(INDEX(Summary!$AX:$AX,$AH467)&lt;0.5,"25-50%",IF(INDEX(Summary!$AX:$AX,$AH467)&lt;0.75,"50-75%","75-100%"))))</f>
        <v>75-100%</v>
      </c>
      <c r="K467" t="str">
        <f t="array" ref="K467">IF($A467="","",INDEX(Summary!$AY:$AY,$AH467)&amp;"")</f>
        <v>RM NA</v>
      </c>
      <c r="L467" s="1">
        <f>IF($A467="","",Summary!$P$2+MOD(ROW()-2,30))</f>
        <v>46242</v>
      </c>
      <c r="M467">
        <f t="shared" si="65"/>
        <v>16</v>
      </c>
      <c r="N467">
        <f t="shared" si="66"/>
        <v>8</v>
      </c>
      <c r="O467" t="str">
        <f t="shared" si="67"/>
        <v>Aug-2026</v>
      </c>
      <c r="P467">
        <f t="shared" ca="1" si="68"/>
        <v>1</v>
      </c>
      <c r="Q467" s="2">
        <f t="array" ref="Q467">IF($A467="",0,IFERROR(INDEX(Summary!$P$3:$AS$67,$AH467-2,$M467),0))</f>
        <v>0</v>
      </c>
      <c r="R467" s="2">
        <f t="array" ref="R467">IF($A467="",0,ROUND(IFERROR(INDEX(Summary!$O:$O,$AH467),0)/30,0))</f>
        <v>922</v>
      </c>
      <c r="S467">
        <f t="shared" si="69"/>
        <v>0</v>
      </c>
      <c r="T467" s="2">
        <f t="array" ref="T467">IF($S467=1,IFERROR(INDEX(Summary!$O:$O,$AH467),0),0)</f>
        <v>0</v>
      </c>
      <c r="U467" s="2">
        <f t="array" ref="U467">IF($S467=1,IFERROR(INDEX(Summary!$AT:$AT,$AH467),0),0)</f>
        <v>0</v>
      </c>
      <c r="V467" s="2">
        <f t="shared" si="70"/>
        <v>0</v>
      </c>
      <c r="W467" s="2">
        <f t="array" ref="W467">IF($S467=1,IFERROR(INDEX(Summary!$AZ:$AZ,$AH467),0),0)</f>
        <v>0</v>
      </c>
      <c r="X467" s="3">
        <f t="array" ref="X467">IF($S467=1,IFERROR(INDEX(Summary!$BA:$BA,$AH467),0),0)</f>
        <v>0</v>
      </c>
      <c r="Y467" s="2">
        <f t="array" ref="Y467">IF($S467=1,IFERROR(INDEX(Summary!$G:$G,$AH467),0),0)</f>
        <v>0</v>
      </c>
      <c r="Z467" s="2">
        <f t="array" ref="Z467">IF($S467=1,IFERROR(INDEX(Summary!$H:$H,$AH467),0),0)</f>
        <v>0</v>
      </c>
      <c r="AA467" s="2">
        <f t="array" ref="AA467">IF($S467=1,IFERROR(INDEX(Summary!$I:$I,$AH467),0),0)</f>
        <v>0</v>
      </c>
      <c r="AB467" s="2">
        <f t="array" ref="AB467">IF($S467=1,IFERROR(INDEX(Summary!$J:$J,$AH467),0),0)</f>
        <v>0</v>
      </c>
      <c r="AC467" s="2">
        <f t="array" ref="AC467">IF($S467=1,IFERROR(INDEX(Summary!$K:$K,$AH467),0),0)</f>
        <v>0</v>
      </c>
      <c r="AD467" s="2">
        <f t="array" ref="AD467">IF($S467=1,IFERROR(INDEX(Summary!$L:$L,$AH467),0),0)</f>
        <v>0</v>
      </c>
      <c r="AE467" s="2">
        <f t="array" ref="AE467">IF($S467=1,IFERROR(INDEX(Summary!$M:$M,$AH467),0),0)</f>
        <v>0</v>
      </c>
      <c r="AF467" s="2">
        <f t="array" ref="AF467">IF($S467=1,IFERROR(INDEX(Summary!$N:$N,$AH467),0),0)</f>
        <v>0</v>
      </c>
      <c r="AG467">
        <f t="array" ref="AG467">IF($A467="","",IFERROR(INDEX(Summary!$BB:$BB,$AH467),0))</f>
        <v>10</v>
      </c>
      <c r="AH467">
        <f t="shared" si="71"/>
        <v>18</v>
      </c>
    </row>
    <row r="468" spans="1:34" hidden="1">
      <c r="A468" t="str">
        <f t="array" ref="A468">IFERROR(INDEX(Summary!$D:$D,$AH468)&amp;"","")</f>
        <v>FG00101</v>
      </c>
      <c r="B468" t="str">
        <f t="array" ref="B468">IF($A468="","",INDEX(Summary!$E:$E,$AH468))</f>
        <v>Peanut Oil (Wood Pressed) - 1Ltr (Plastic Bottle)</v>
      </c>
      <c r="C468" t="str">
        <f t="array" ref="C468">IF($A468="","",INDEX(Summary!$B:$B,$AH468))</f>
        <v>Oil</v>
      </c>
      <c r="D468" t="str">
        <f t="array" ref="D468">IF($A468="","",INDEX(Summary!$C:$C,$AH468))</f>
        <v>C6</v>
      </c>
      <c r="E468">
        <f t="array" ref="E468">IF($A468="","",INDEX(Summary!$F:$F,$AH468))</f>
        <v>1</v>
      </c>
      <c r="F468" t="str">
        <f t="array" ref="F468">IF($A468="","",INDEX(Summary!$BC:$BC,$AH468)&amp;"")</f>
        <v>P1 – Critical</v>
      </c>
      <c r="G468">
        <f t="shared" si="63"/>
        <v>1</v>
      </c>
      <c r="H468">
        <f t="shared" si="64"/>
        <v>1</v>
      </c>
      <c r="I468" t="str">
        <f t="array" ref="I468">IF($A468="","",IF(IFERROR(INDEX(Summary!$BA:$BA,$AH468),0)&lt;1,"Under 1 day",IF(INDEX(Summary!$BA:$BA,$AH468)&lt;3,"1-3 days",IF(INDEX(Summary!$BA:$BA,$AH468)&lt;7,"3-7 days","7+ days"))))</f>
        <v>3-7 days</v>
      </c>
      <c r="J468" t="str">
        <f t="array" ref="J468">IF($A468="","",IF(IFERROR(INDEX(Summary!$AX:$AX,$AH468),0)&lt;0.25,"0-25%",IF(INDEX(Summary!$AX:$AX,$AH468)&lt;0.5,"25-50%",IF(INDEX(Summary!$AX:$AX,$AH468)&lt;0.75,"50-75%","75-100%"))))</f>
        <v>75-100%</v>
      </c>
      <c r="K468" t="str">
        <f t="array" ref="K468">IF($A468="","",INDEX(Summary!$AY:$AY,$AH468)&amp;"")</f>
        <v>RM NA</v>
      </c>
      <c r="L468" s="1">
        <f>IF($A468="","",Summary!$P$2+MOD(ROW()-2,30))</f>
        <v>46243</v>
      </c>
      <c r="M468">
        <f t="shared" si="65"/>
        <v>17</v>
      </c>
      <c r="N468">
        <f t="shared" si="66"/>
        <v>9</v>
      </c>
      <c r="O468" t="str">
        <f t="shared" si="67"/>
        <v>Aug-2026</v>
      </c>
      <c r="P468">
        <f t="shared" ca="1" si="68"/>
        <v>1</v>
      </c>
      <c r="Q468" s="2">
        <f t="array" ref="Q468">IF($A468="",0,IFERROR(INDEX(Summary!$P$3:$AS$67,$AH468-2,$M468),0))</f>
        <v>0</v>
      </c>
      <c r="R468" s="2">
        <f t="array" ref="R468">IF($A468="",0,ROUND(IFERROR(INDEX(Summary!$O:$O,$AH468),0)/30,0))</f>
        <v>922</v>
      </c>
      <c r="S468">
        <f t="shared" si="69"/>
        <v>0</v>
      </c>
      <c r="T468" s="2">
        <f t="array" ref="T468">IF($S468=1,IFERROR(INDEX(Summary!$O:$O,$AH468),0),0)</f>
        <v>0</v>
      </c>
      <c r="U468" s="2">
        <f t="array" ref="U468">IF($S468=1,IFERROR(INDEX(Summary!$AT:$AT,$AH468),0),0)</f>
        <v>0</v>
      </c>
      <c r="V468" s="2">
        <f t="shared" si="70"/>
        <v>0</v>
      </c>
      <c r="W468" s="2">
        <f t="array" ref="W468">IF($S468=1,IFERROR(INDEX(Summary!$AZ:$AZ,$AH468),0),0)</f>
        <v>0</v>
      </c>
      <c r="X468" s="3">
        <f t="array" ref="X468">IF($S468=1,IFERROR(INDEX(Summary!$BA:$BA,$AH468),0),0)</f>
        <v>0</v>
      </c>
      <c r="Y468" s="2">
        <f t="array" ref="Y468">IF($S468=1,IFERROR(INDEX(Summary!$G:$G,$AH468),0),0)</f>
        <v>0</v>
      </c>
      <c r="Z468" s="2">
        <f t="array" ref="Z468">IF($S468=1,IFERROR(INDEX(Summary!$H:$H,$AH468),0),0)</f>
        <v>0</v>
      </c>
      <c r="AA468" s="2">
        <f t="array" ref="AA468">IF($S468=1,IFERROR(INDEX(Summary!$I:$I,$AH468),0),0)</f>
        <v>0</v>
      </c>
      <c r="AB468" s="2">
        <f t="array" ref="AB468">IF($S468=1,IFERROR(INDEX(Summary!$J:$J,$AH468),0),0)</f>
        <v>0</v>
      </c>
      <c r="AC468" s="2">
        <f t="array" ref="AC468">IF($S468=1,IFERROR(INDEX(Summary!$K:$K,$AH468),0),0)</f>
        <v>0</v>
      </c>
      <c r="AD468" s="2">
        <f t="array" ref="AD468">IF($S468=1,IFERROR(INDEX(Summary!$L:$L,$AH468),0),0)</f>
        <v>0</v>
      </c>
      <c r="AE468" s="2">
        <f t="array" ref="AE468">IF($S468=1,IFERROR(INDEX(Summary!$M:$M,$AH468),0),0)</f>
        <v>0</v>
      </c>
      <c r="AF468" s="2">
        <f t="array" ref="AF468">IF($S468=1,IFERROR(INDEX(Summary!$N:$N,$AH468),0),0)</f>
        <v>0</v>
      </c>
      <c r="AG468">
        <f t="array" ref="AG468">IF($A468="","",IFERROR(INDEX(Summary!$BB:$BB,$AH468),0))</f>
        <v>10</v>
      </c>
      <c r="AH468">
        <f t="shared" si="71"/>
        <v>18</v>
      </c>
    </row>
    <row r="469" spans="1:34" hidden="1">
      <c r="A469" t="str">
        <f t="array" ref="A469">IFERROR(INDEX(Summary!$D:$D,$AH469)&amp;"","")</f>
        <v>FG00101</v>
      </c>
      <c r="B469" t="str">
        <f t="array" ref="B469">IF($A469="","",INDEX(Summary!$E:$E,$AH469))</f>
        <v>Peanut Oil (Wood Pressed) - 1Ltr (Plastic Bottle)</v>
      </c>
      <c r="C469" t="str">
        <f t="array" ref="C469">IF($A469="","",INDEX(Summary!$B:$B,$AH469))</f>
        <v>Oil</v>
      </c>
      <c r="D469" t="str">
        <f t="array" ref="D469">IF($A469="","",INDEX(Summary!$C:$C,$AH469))</f>
        <v>C6</v>
      </c>
      <c r="E469">
        <f t="array" ref="E469">IF($A469="","",INDEX(Summary!$F:$F,$AH469))</f>
        <v>1</v>
      </c>
      <c r="F469" t="str">
        <f t="array" ref="F469">IF($A469="","",INDEX(Summary!$BC:$BC,$AH469)&amp;"")</f>
        <v>P1 – Critical</v>
      </c>
      <c r="G469">
        <f t="shared" si="63"/>
        <v>1</v>
      </c>
      <c r="H469">
        <f t="shared" si="64"/>
        <v>1</v>
      </c>
      <c r="I469" t="str">
        <f t="array" ref="I469">IF($A469="","",IF(IFERROR(INDEX(Summary!$BA:$BA,$AH469),0)&lt;1,"Under 1 day",IF(INDEX(Summary!$BA:$BA,$AH469)&lt;3,"1-3 days",IF(INDEX(Summary!$BA:$BA,$AH469)&lt;7,"3-7 days","7+ days"))))</f>
        <v>3-7 days</v>
      </c>
      <c r="J469" t="str">
        <f t="array" ref="J469">IF($A469="","",IF(IFERROR(INDEX(Summary!$AX:$AX,$AH469),0)&lt;0.25,"0-25%",IF(INDEX(Summary!$AX:$AX,$AH469)&lt;0.5,"25-50%",IF(INDEX(Summary!$AX:$AX,$AH469)&lt;0.75,"50-75%","75-100%"))))</f>
        <v>75-100%</v>
      </c>
      <c r="K469" t="str">
        <f t="array" ref="K469">IF($A469="","",INDEX(Summary!$AY:$AY,$AH469)&amp;"")</f>
        <v>RM NA</v>
      </c>
      <c r="L469" s="1">
        <f>IF($A469="","",Summary!$P$2+MOD(ROW()-2,30))</f>
        <v>46244</v>
      </c>
      <c r="M469">
        <f t="shared" si="65"/>
        <v>18</v>
      </c>
      <c r="N469">
        <f t="shared" si="66"/>
        <v>10</v>
      </c>
      <c r="O469" t="str">
        <f t="shared" si="67"/>
        <v>Aug-2026</v>
      </c>
      <c r="P469">
        <f t="shared" ca="1" si="68"/>
        <v>1</v>
      </c>
      <c r="Q469" s="2">
        <f t="array" ref="Q469">IF($A469="",0,IFERROR(INDEX(Summary!$P$3:$AS$67,$AH469-2,$M469),0))</f>
        <v>0</v>
      </c>
      <c r="R469" s="2">
        <f t="array" ref="R469">IF($A469="",0,ROUND(IFERROR(INDEX(Summary!$O:$O,$AH469),0)/30,0))</f>
        <v>922</v>
      </c>
      <c r="S469">
        <f t="shared" si="69"/>
        <v>0</v>
      </c>
      <c r="T469" s="2">
        <f t="array" ref="T469">IF($S469=1,IFERROR(INDEX(Summary!$O:$O,$AH469),0),0)</f>
        <v>0</v>
      </c>
      <c r="U469" s="2">
        <f t="array" ref="U469">IF($S469=1,IFERROR(INDEX(Summary!$AT:$AT,$AH469),0),0)</f>
        <v>0</v>
      </c>
      <c r="V469" s="2">
        <f t="shared" si="70"/>
        <v>0</v>
      </c>
      <c r="W469" s="2">
        <f t="array" ref="W469">IF($S469=1,IFERROR(INDEX(Summary!$AZ:$AZ,$AH469),0),0)</f>
        <v>0</v>
      </c>
      <c r="X469" s="3">
        <f t="array" ref="X469">IF($S469=1,IFERROR(INDEX(Summary!$BA:$BA,$AH469),0),0)</f>
        <v>0</v>
      </c>
      <c r="Y469" s="2">
        <f t="array" ref="Y469">IF($S469=1,IFERROR(INDEX(Summary!$G:$G,$AH469),0),0)</f>
        <v>0</v>
      </c>
      <c r="Z469" s="2">
        <f t="array" ref="Z469">IF($S469=1,IFERROR(INDEX(Summary!$H:$H,$AH469),0),0)</f>
        <v>0</v>
      </c>
      <c r="AA469" s="2">
        <f t="array" ref="AA469">IF($S469=1,IFERROR(INDEX(Summary!$I:$I,$AH469),0),0)</f>
        <v>0</v>
      </c>
      <c r="AB469" s="2">
        <f t="array" ref="AB469">IF($S469=1,IFERROR(INDEX(Summary!$J:$J,$AH469),0),0)</f>
        <v>0</v>
      </c>
      <c r="AC469" s="2">
        <f t="array" ref="AC469">IF($S469=1,IFERROR(INDEX(Summary!$K:$K,$AH469),0),0)</f>
        <v>0</v>
      </c>
      <c r="AD469" s="2">
        <f t="array" ref="AD469">IF($S469=1,IFERROR(INDEX(Summary!$L:$L,$AH469),0),0)</f>
        <v>0</v>
      </c>
      <c r="AE469" s="2">
        <f t="array" ref="AE469">IF($S469=1,IFERROR(INDEX(Summary!$M:$M,$AH469),0),0)</f>
        <v>0</v>
      </c>
      <c r="AF469" s="2">
        <f t="array" ref="AF469">IF($S469=1,IFERROR(INDEX(Summary!$N:$N,$AH469),0),0)</f>
        <v>0</v>
      </c>
      <c r="AG469">
        <f t="array" ref="AG469">IF($A469="","",IFERROR(INDEX(Summary!$BB:$BB,$AH469),0))</f>
        <v>10</v>
      </c>
      <c r="AH469">
        <f t="shared" si="71"/>
        <v>18</v>
      </c>
    </row>
    <row r="470" spans="1:34" hidden="1">
      <c r="A470" t="str">
        <f t="array" ref="A470">IFERROR(INDEX(Summary!$D:$D,$AH470)&amp;"","")</f>
        <v>FG00101</v>
      </c>
      <c r="B470" t="str">
        <f t="array" ref="B470">IF($A470="","",INDEX(Summary!$E:$E,$AH470))</f>
        <v>Peanut Oil (Wood Pressed) - 1Ltr (Plastic Bottle)</v>
      </c>
      <c r="C470" t="str">
        <f t="array" ref="C470">IF($A470="","",INDEX(Summary!$B:$B,$AH470))</f>
        <v>Oil</v>
      </c>
      <c r="D470" t="str">
        <f t="array" ref="D470">IF($A470="","",INDEX(Summary!$C:$C,$AH470))</f>
        <v>C6</v>
      </c>
      <c r="E470">
        <f t="array" ref="E470">IF($A470="","",INDEX(Summary!$F:$F,$AH470))</f>
        <v>1</v>
      </c>
      <c r="F470" t="str">
        <f t="array" ref="F470">IF($A470="","",INDEX(Summary!$BC:$BC,$AH470)&amp;"")</f>
        <v>P1 – Critical</v>
      </c>
      <c r="G470">
        <f t="shared" si="63"/>
        <v>1</v>
      </c>
      <c r="H470">
        <f t="shared" si="64"/>
        <v>1</v>
      </c>
      <c r="I470" t="str">
        <f t="array" ref="I470">IF($A470="","",IF(IFERROR(INDEX(Summary!$BA:$BA,$AH470),0)&lt;1,"Under 1 day",IF(INDEX(Summary!$BA:$BA,$AH470)&lt;3,"1-3 days",IF(INDEX(Summary!$BA:$BA,$AH470)&lt;7,"3-7 days","7+ days"))))</f>
        <v>3-7 days</v>
      </c>
      <c r="J470" t="str">
        <f t="array" ref="J470">IF($A470="","",IF(IFERROR(INDEX(Summary!$AX:$AX,$AH470),0)&lt;0.25,"0-25%",IF(INDEX(Summary!$AX:$AX,$AH470)&lt;0.5,"25-50%",IF(INDEX(Summary!$AX:$AX,$AH470)&lt;0.75,"50-75%","75-100%"))))</f>
        <v>75-100%</v>
      </c>
      <c r="K470" t="str">
        <f t="array" ref="K470">IF($A470="","",INDEX(Summary!$AY:$AY,$AH470)&amp;"")</f>
        <v>RM NA</v>
      </c>
      <c r="L470" s="1">
        <f>IF($A470="","",Summary!$P$2+MOD(ROW()-2,30))</f>
        <v>46245</v>
      </c>
      <c r="M470">
        <f t="shared" si="65"/>
        <v>19</v>
      </c>
      <c r="N470">
        <f t="shared" si="66"/>
        <v>11</v>
      </c>
      <c r="O470" t="str">
        <f t="shared" si="67"/>
        <v>Aug-2026</v>
      </c>
      <c r="P470">
        <f t="shared" ca="1" si="68"/>
        <v>1</v>
      </c>
      <c r="Q470" s="2">
        <f t="array" ref="Q470">IF($A470="",0,IFERROR(INDEX(Summary!$P$3:$AS$67,$AH470-2,$M470),0))</f>
        <v>399</v>
      </c>
      <c r="R470" s="2">
        <f t="array" ref="R470">IF($A470="",0,ROUND(IFERROR(INDEX(Summary!$O:$O,$AH470),0)/30,0))</f>
        <v>922</v>
      </c>
      <c r="S470">
        <f t="shared" si="69"/>
        <v>0</v>
      </c>
      <c r="T470" s="2">
        <f t="array" ref="T470">IF($S470=1,IFERROR(INDEX(Summary!$O:$O,$AH470),0),0)</f>
        <v>0</v>
      </c>
      <c r="U470" s="2">
        <f t="array" ref="U470">IF($S470=1,IFERROR(INDEX(Summary!$AT:$AT,$AH470),0),0)</f>
        <v>0</v>
      </c>
      <c r="V470" s="2">
        <f t="shared" si="70"/>
        <v>0</v>
      </c>
      <c r="W470" s="2">
        <f t="array" ref="W470">IF($S470=1,IFERROR(INDEX(Summary!$AZ:$AZ,$AH470),0),0)</f>
        <v>0</v>
      </c>
      <c r="X470" s="3">
        <f t="array" ref="X470">IF($S470=1,IFERROR(INDEX(Summary!$BA:$BA,$AH470),0),0)</f>
        <v>0</v>
      </c>
      <c r="Y470" s="2">
        <f t="array" ref="Y470">IF($S470=1,IFERROR(INDEX(Summary!$G:$G,$AH470),0),0)</f>
        <v>0</v>
      </c>
      <c r="Z470" s="2">
        <f t="array" ref="Z470">IF($S470=1,IFERROR(INDEX(Summary!$H:$H,$AH470),0),0)</f>
        <v>0</v>
      </c>
      <c r="AA470" s="2">
        <f t="array" ref="AA470">IF($S470=1,IFERROR(INDEX(Summary!$I:$I,$AH470),0),0)</f>
        <v>0</v>
      </c>
      <c r="AB470" s="2">
        <f t="array" ref="AB470">IF($S470=1,IFERROR(INDEX(Summary!$J:$J,$AH470),0),0)</f>
        <v>0</v>
      </c>
      <c r="AC470" s="2">
        <f t="array" ref="AC470">IF($S470=1,IFERROR(INDEX(Summary!$K:$K,$AH470),0),0)</f>
        <v>0</v>
      </c>
      <c r="AD470" s="2">
        <f t="array" ref="AD470">IF($S470=1,IFERROR(INDEX(Summary!$L:$L,$AH470),0),0)</f>
        <v>0</v>
      </c>
      <c r="AE470" s="2">
        <f t="array" ref="AE470">IF($S470=1,IFERROR(INDEX(Summary!$M:$M,$AH470),0),0)</f>
        <v>0</v>
      </c>
      <c r="AF470" s="2">
        <f t="array" ref="AF470">IF($S470=1,IFERROR(INDEX(Summary!$N:$N,$AH470),0),0)</f>
        <v>0</v>
      </c>
      <c r="AG470">
        <f t="array" ref="AG470">IF($A470="","",IFERROR(INDEX(Summary!$BB:$BB,$AH470),0))</f>
        <v>10</v>
      </c>
      <c r="AH470">
        <f t="shared" si="71"/>
        <v>18</v>
      </c>
    </row>
    <row r="471" spans="1:34" hidden="1">
      <c r="A471" t="str">
        <f t="array" ref="A471">IFERROR(INDEX(Summary!$D:$D,$AH471)&amp;"","")</f>
        <v>FG00101</v>
      </c>
      <c r="B471" t="str">
        <f t="array" ref="B471">IF($A471="","",INDEX(Summary!$E:$E,$AH471))</f>
        <v>Peanut Oil (Wood Pressed) - 1Ltr (Plastic Bottle)</v>
      </c>
      <c r="C471" t="str">
        <f t="array" ref="C471">IF($A471="","",INDEX(Summary!$B:$B,$AH471))</f>
        <v>Oil</v>
      </c>
      <c r="D471" t="str">
        <f t="array" ref="D471">IF($A471="","",INDEX(Summary!$C:$C,$AH471))</f>
        <v>C6</v>
      </c>
      <c r="E471">
        <f t="array" ref="E471">IF($A471="","",INDEX(Summary!$F:$F,$AH471))</f>
        <v>1</v>
      </c>
      <c r="F471" t="str">
        <f t="array" ref="F471">IF($A471="","",INDEX(Summary!$BC:$BC,$AH471)&amp;"")</f>
        <v>P1 – Critical</v>
      </c>
      <c r="G471">
        <f t="shared" si="63"/>
        <v>1</v>
      </c>
      <c r="H471">
        <f t="shared" si="64"/>
        <v>1</v>
      </c>
      <c r="I471" t="str">
        <f t="array" ref="I471">IF($A471="","",IF(IFERROR(INDEX(Summary!$BA:$BA,$AH471),0)&lt;1,"Under 1 day",IF(INDEX(Summary!$BA:$BA,$AH471)&lt;3,"1-3 days",IF(INDEX(Summary!$BA:$BA,$AH471)&lt;7,"3-7 days","7+ days"))))</f>
        <v>3-7 days</v>
      </c>
      <c r="J471" t="str">
        <f t="array" ref="J471">IF($A471="","",IF(IFERROR(INDEX(Summary!$AX:$AX,$AH471),0)&lt;0.25,"0-25%",IF(INDEX(Summary!$AX:$AX,$AH471)&lt;0.5,"25-50%",IF(INDEX(Summary!$AX:$AX,$AH471)&lt;0.75,"50-75%","75-100%"))))</f>
        <v>75-100%</v>
      </c>
      <c r="K471" t="str">
        <f t="array" ref="K471">IF($A471="","",INDEX(Summary!$AY:$AY,$AH471)&amp;"")</f>
        <v>RM NA</v>
      </c>
      <c r="L471" s="1">
        <f>IF($A471="","",Summary!$P$2+MOD(ROW()-2,30))</f>
        <v>46246</v>
      </c>
      <c r="M471">
        <f t="shared" si="65"/>
        <v>20</v>
      </c>
      <c r="N471">
        <f t="shared" si="66"/>
        <v>12</v>
      </c>
      <c r="O471" t="str">
        <f t="shared" si="67"/>
        <v>Aug-2026</v>
      </c>
      <c r="P471">
        <f t="shared" ca="1" si="68"/>
        <v>1</v>
      </c>
      <c r="Q471" s="2">
        <f t="array" ref="Q471">IF($A471="",0,IFERROR(INDEX(Summary!$P$3:$AS$67,$AH471-2,$M471),0))</f>
        <v>399</v>
      </c>
      <c r="R471" s="2">
        <f t="array" ref="R471">IF($A471="",0,ROUND(IFERROR(INDEX(Summary!$O:$O,$AH471),0)/30,0))</f>
        <v>922</v>
      </c>
      <c r="S471">
        <f t="shared" si="69"/>
        <v>0</v>
      </c>
      <c r="T471" s="2">
        <f t="array" ref="T471">IF($S471=1,IFERROR(INDEX(Summary!$O:$O,$AH471),0),0)</f>
        <v>0</v>
      </c>
      <c r="U471" s="2">
        <f t="array" ref="U471">IF($S471=1,IFERROR(INDEX(Summary!$AT:$AT,$AH471),0),0)</f>
        <v>0</v>
      </c>
      <c r="V471" s="2">
        <f t="shared" si="70"/>
        <v>0</v>
      </c>
      <c r="W471" s="2">
        <f t="array" ref="W471">IF($S471=1,IFERROR(INDEX(Summary!$AZ:$AZ,$AH471),0),0)</f>
        <v>0</v>
      </c>
      <c r="X471" s="3">
        <f t="array" ref="X471">IF($S471=1,IFERROR(INDEX(Summary!$BA:$BA,$AH471),0),0)</f>
        <v>0</v>
      </c>
      <c r="Y471" s="2">
        <f t="array" ref="Y471">IF($S471=1,IFERROR(INDEX(Summary!$G:$G,$AH471),0),0)</f>
        <v>0</v>
      </c>
      <c r="Z471" s="2">
        <f t="array" ref="Z471">IF($S471=1,IFERROR(INDEX(Summary!$H:$H,$AH471),0),0)</f>
        <v>0</v>
      </c>
      <c r="AA471" s="2">
        <f t="array" ref="AA471">IF($S471=1,IFERROR(INDEX(Summary!$I:$I,$AH471),0),0)</f>
        <v>0</v>
      </c>
      <c r="AB471" s="2">
        <f t="array" ref="AB471">IF($S471=1,IFERROR(INDEX(Summary!$J:$J,$AH471),0),0)</f>
        <v>0</v>
      </c>
      <c r="AC471" s="2">
        <f t="array" ref="AC471">IF($S471=1,IFERROR(INDEX(Summary!$K:$K,$AH471),0),0)</f>
        <v>0</v>
      </c>
      <c r="AD471" s="2">
        <f t="array" ref="AD471">IF($S471=1,IFERROR(INDEX(Summary!$L:$L,$AH471),0),0)</f>
        <v>0</v>
      </c>
      <c r="AE471" s="2">
        <f t="array" ref="AE471">IF($S471=1,IFERROR(INDEX(Summary!$M:$M,$AH471),0),0)</f>
        <v>0</v>
      </c>
      <c r="AF471" s="2">
        <f t="array" ref="AF471">IF($S471=1,IFERROR(INDEX(Summary!$N:$N,$AH471),0),0)</f>
        <v>0</v>
      </c>
      <c r="AG471">
        <f t="array" ref="AG471">IF($A471="","",IFERROR(INDEX(Summary!$BB:$BB,$AH471),0))</f>
        <v>10</v>
      </c>
      <c r="AH471">
        <f t="shared" si="71"/>
        <v>18</v>
      </c>
    </row>
    <row r="472" spans="1:34" hidden="1">
      <c r="A472" t="str">
        <f t="array" ref="A472">IFERROR(INDEX(Summary!$D:$D,$AH472)&amp;"","")</f>
        <v>FG00101</v>
      </c>
      <c r="B472" t="str">
        <f t="array" ref="B472">IF($A472="","",INDEX(Summary!$E:$E,$AH472))</f>
        <v>Peanut Oil (Wood Pressed) - 1Ltr (Plastic Bottle)</v>
      </c>
      <c r="C472" t="str">
        <f t="array" ref="C472">IF($A472="","",INDEX(Summary!$B:$B,$AH472))</f>
        <v>Oil</v>
      </c>
      <c r="D472" t="str">
        <f t="array" ref="D472">IF($A472="","",INDEX(Summary!$C:$C,$AH472))</f>
        <v>C6</v>
      </c>
      <c r="E472">
        <f t="array" ref="E472">IF($A472="","",INDEX(Summary!$F:$F,$AH472))</f>
        <v>1</v>
      </c>
      <c r="F472" t="str">
        <f t="array" ref="F472">IF($A472="","",INDEX(Summary!$BC:$BC,$AH472)&amp;"")</f>
        <v>P1 – Critical</v>
      </c>
      <c r="G472">
        <f t="shared" si="63"/>
        <v>1</v>
      </c>
      <c r="H472">
        <f t="shared" si="64"/>
        <v>1</v>
      </c>
      <c r="I472" t="str">
        <f t="array" ref="I472">IF($A472="","",IF(IFERROR(INDEX(Summary!$BA:$BA,$AH472),0)&lt;1,"Under 1 day",IF(INDEX(Summary!$BA:$BA,$AH472)&lt;3,"1-3 days",IF(INDEX(Summary!$BA:$BA,$AH472)&lt;7,"3-7 days","7+ days"))))</f>
        <v>3-7 days</v>
      </c>
      <c r="J472" t="str">
        <f t="array" ref="J472">IF($A472="","",IF(IFERROR(INDEX(Summary!$AX:$AX,$AH472),0)&lt;0.25,"0-25%",IF(INDEX(Summary!$AX:$AX,$AH472)&lt;0.5,"25-50%",IF(INDEX(Summary!$AX:$AX,$AH472)&lt;0.75,"50-75%","75-100%"))))</f>
        <v>75-100%</v>
      </c>
      <c r="K472" t="str">
        <f t="array" ref="K472">IF($A472="","",INDEX(Summary!$AY:$AY,$AH472)&amp;"")</f>
        <v>RM NA</v>
      </c>
      <c r="L472" s="1">
        <f>IF($A472="","",Summary!$P$2+MOD(ROW()-2,30))</f>
        <v>46247</v>
      </c>
      <c r="M472">
        <f t="shared" si="65"/>
        <v>21</v>
      </c>
      <c r="N472">
        <f t="shared" si="66"/>
        <v>13</v>
      </c>
      <c r="O472" t="str">
        <f t="shared" si="67"/>
        <v>Aug-2026</v>
      </c>
      <c r="P472">
        <f t="shared" ca="1" si="68"/>
        <v>1</v>
      </c>
      <c r="Q472" s="2">
        <f t="array" ref="Q472">IF($A472="",0,IFERROR(INDEX(Summary!$P$3:$AS$67,$AH472-2,$M472),0))</f>
        <v>910</v>
      </c>
      <c r="R472" s="2">
        <f t="array" ref="R472">IF($A472="",0,ROUND(IFERROR(INDEX(Summary!$O:$O,$AH472),0)/30,0))</f>
        <v>922</v>
      </c>
      <c r="S472">
        <f t="shared" si="69"/>
        <v>0</v>
      </c>
      <c r="T472" s="2">
        <f t="array" ref="T472">IF($S472=1,IFERROR(INDEX(Summary!$O:$O,$AH472),0),0)</f>
        <v>0</v>
      </c>
      <c r="U472" s="2">
        <f t="array" ref="U472">IF($S472=1,IFERROR(INDEX(Summary!$AT:$AT,$AH472),0),0)</f>
        <v>0</v>
      </c>
      <c r="V472" s="2">
        <f t="shared" si="70"/>
        <v>0</v>
      </c>
      <c r="W472" s="2">
        <f t="array" ref="W472">IF($S472=1,IFERROR(INDEX(Summary!$AZ:$AZ,$AH472),0),0)</f>
        <v>0</v>
      </c>
      <c r="X472" s="3">
        <f t="array" ref="X472">IF($S472=1,IFERROR(INDEX(Summary!$BA:$BA,$AH472),0),0)</f>
        <v>0</v>
      </c>
      <c r="Y472" s="2">
        <f t="array" ref="Y472">IF($S472=1,IFERROR(INDEX(Summary!$G:$G,$AH472),0),0)</f>
        <v>0</v>
      </c>
      <c r="Z472" s="2">
        <f t="array" ref="Z472">IF($S472=1,IFERROR(INDEX(Summary!$H:$H,$AH472),0),0)</f>
        <v>0</v>
      </c>
      <c r="AA472" s="2">
        <f t="array" ref="AA472">IF($S472=1,IFERROR(INDEX(Summary!$I:$I,$AH472),0),0)</f>
        <v>0</v>
      </c>
      <c r="AB472" s="2">
        <f t="array" ref="AB472">IF($S472=1,IFERROR(INDEX(Summary!$J:$J,$AH472),0),0)</f>
        <v>0</v>
      </c>
      <c r="AC472" s="2">
        <f t="array" ref="AC472">IF($S472=1,IFERROR(INDEX(Summary!$K:$K,$AH472),0),0)</f>
        <v>0</v>
      </c>
      <c r="AD472" s="2">
        <f t="array" ref="AD472">IF($S472=1,IFERROR(INDEX(Summary!$L:$L,$AH472),0),0)</f>
        <v>0</v>
      </c>
      <c r="AE472" s="2">
        <f t="array" ref="AE472">IF($S472=1,IFERROR(INDEX(Summary!$M:$M,$AH472),0),0)</f>
        <v>0</v>
      </c>
      <c r="AF472" s="2">
        <f t="array" ref="AF472">IF($S472=1,IFERROR(INDEX(Summary!$N:$N,$AH472),0),0)</f>
        <v>0</v>
      </c>
      <c r="AG472">
        <f t="array" ref="AG472">IF($A472="","",IFERROR(INDEX(Summary!$BB:$BB,$AH472),0))</f>
        <v>10</v>
      </c>
      <c r="AH472">
        <f t="shared" si="71"/>
        <v>18</v>
      </c>
    </row>
    <row r="473" spans="1:34" hidden="1">
      <c r="A473" t="str">
        <f t="array" ref="A473">IFERROR(INDEX(Summary!$D:$D,$AH473)&amp;"","")</f>
        <v>FG00101</v>
      </c>
      <c r="B473" t="str">
        <f t="array" ref="B473">IF($A473="","",INDEX(Summary!$E:$E,$AH473))</f>
        <v>Peanut Oil (Wood Pressed) - 1Ltr (Plastic Bottle)</v>
      </c>
      <c r="C473" t="str">
        <f t="array" ref="C473">IF($A473="","",INDEX(Summary!$B:$B,$AH473))</f>
        <v>Oil</v>
      </c>
      <c r="D473" t="str">
        <f t="array" ref="D473">IF($A473="","",INDEX(Summary!$C:$C,$AH473))</f>
        <v>C6</v>
      </c>
      <c r="E473">
        <f t="array" ref="E473">IF($A473="","",INDEX(Summary!$F:$F,$AH473))</f>
        <v>1</v>
      </c>
      <c r="F473" t="str">
        <f t="array" ref="F473">IF($A473="","",INDEX(Summary!$BC:$BC,$AH473)&amp;"")</f>
        <v>P1 – Critical</v>
      </c>
      <c r="G473">
        <f t="shared" si="63"/>
        <v>1</v>
      </c>
      <c r="H473">
        <f t="shared" si="64"/>
        <v>1</v>
      </c>
      <c r="I473" t="str">
        <f t="array" ref="I473">IF($A473="","",IF(IFERROR(INDEX(Summary!$BA:$BA,$AH473),0)&lt;1,"Under 1 day",IF(INDEX(Summary!$BA:$BA,$AH473)&lt;3,"1-3 days",IF(INDEX(Summary!$BA:$BA,$AH473)&lt;7,"3-7 days","7+ days"))))</f>
        <v>3-7 days</v>
      </c>
      <c r="J473" t="str">
        <f t="array" ref="J473">IF($A473="","",IF(IFERROR(INDEX(Summary!$AX:$AX,$AH473),0)&lt;0.25,"0-25%",IF(INDEX(Summary!$AX:$AX,$AH473)&lt;0.5,"25-50%",IF(INDEX(Summary!$AX:$AX,$AH473)&lt;0.75,"50-75%","75-100%"))))</f>
        <v>75-100%</v>
      </c>
      <c r="K473" t="str">
        <f t="array" ref="K473">IF($A473="","",INDEX(Summary!$AY:$AY,$AH473)&amp;"")</f>
        <v>RM NA</v>
      </c>
      <c r="L473" s="1">
        <f>IF($A473="","",Summary!$P$2+MOD(ROW()-2,30))</f>
        <v>46248</v>
      </c>
      <c r="M473">
        <f t="shared" si="65"/>
        <v>22</v>
      </c>
      <c r="N473">
        <f t="shared" si="66"/>
        <v>14</v>
      </c>
      <c r="O473" t="str">
        <f t="shared" si="67"/>
        <v>Aug-2026</v>
      </c>
      <c r="P473">
        <f t="shared" ca="1" si="68"/>
        <v>1</v>
      </c>
      <c r="Q473" s="2">
        <f t="array" ref="Q473">IF($A473="",0,IFERROR(INDEX(Summary!$P$3:$AS$67,$AH473-2,$M473),0))</f>
        <v>0</v>
      </c>
      <c r="R473" s="2">
        <f t="array" ref="R473">IF($A473="",0,ROUND(IFERROR(INDEX(Summary!$O:$O,$AH473),0)/30,0))</f>
        <v>922</v>
      </c>
      <c r="S473">
        <f t="shared" si="69"/>
        <v>0</v>
      </c>
      <c r="T473" s="2">
        <f t="array" ref="T473">IF($S473=1,IFERROR(INDEX(Summary!$O:$O,$AH473),0),0)</f>
        <v>0</v>
      </c>
      <c r="U473" s="2">
        <f t="array" ref="U473">IF($S473=1,IFERROR(INDEX(Summary!$AT:$AT,$AH473),0),0)</f>
        <v>0</v>
      </c>
      <c r="V473" s="2">
        <f t="shared" si="70"/>
        <v>0</v>
      </c>
      <c r="W473" s="2">
        <f t="array" ref="W473">IF($S473=1,IFERROR(INDEX(Summary!$AZ:$AZ,$AH473),0),0)</f>
        <v>0</v>
      </c>
      <c r="X473" s="3">
        <f t="array" ref="X473">IF($S473=1,IFERROR(INDEX(Summary!$BA:$BA,$AH473),0),0)</f>
        <v>0</v>
      </c>
      <c r="Y473" s="2">
        <f t="array" ref="Y473">IF($S473=1,IFERROR(INDEX(Summary!$G:$G,$AH473),0),0)</f>
        <v>0</v>
      </c>
      <c r="Z473" s="2">
        <f t="array" ref="Z473">IF($S473=1,IFERROR(INDEX(Summary!$H:$H,$AH473),0),0)</f>
        <v>0</v>
      </c>
      <c r="AA473" s="2">
        <f t="array" ref="AA473">IF($S473=1,IFERROR(INDEX(Summary!$I:$I,$AH473),0),0)</f>
        <v>0</v>
      </c>
      <c r="AB473" s="2">
        <f t="array" ref="AB473">IF($S473=1,IFERROR(INDEX(Summary!$J:$J,$AH473),0),0)</f>
        <v>0</v>
      </c>
      <c r="AC473" s="2">
        <f t="array" ref="AC473">IF($S473=1,IFERROR(INDEX(Summary!$K:$K,$AH473),0),0)</f>
        <v>0</v>
      </c>
      <c r="AD473" s="2">
        <f t="array" ref="AD473">IF($S473=1,IFERROR(INDEX(Summary!$L:$L,$AH473),0),0)</f>
        <v>0</v>
      </c>
      <c r="AE473" s="2">
        <f t="array" ref="AE473">IF($S473=1,IFERROR(INDEX(Summary!$M:$M,$AH473),0),0)</f>
        <v>0</v>
      </c>
      <c r="AF473" s="2">
        <f t="array" ref="AF473">IF($S473=1,IFERROR(INDEX(Summary!$N:$N,$AH473),0),0)</f>
        <v>0</v>
      </c>
      <c r="AG473">
        <f t="array" ref="AG473">IF($A473="","",IFERROR(INDEX(Summary!$BB:$BB,$AH473),0))</f>
        <v>10</v>
      </c>
      <c r="AH473">
        <f t="shared" si="71"/>
        <v>18</v>
      </c>
    </row>
    <row r="474" spans="1:34" hidden="1">
      <c r="A474" t="str">
        <f t="array" ref="A474">IFERROR(INDEX(Summary!$D:$D,$AH474)&amp;"","")</f>
        <v>FG00101</v>
      </c>
      <c r="B474" t="str">
        <f t="array" ref="B474">IF($A474="","",INDEX(Summary!$E:$E,$AH474))</f>
        <v>Peanut Oil (Wood Pressed) - 1Ltr (Plastic Bottle)</v>
      </c>
      <c r="C474" t="str">
        <f t="array" ref="C474">IF($A474="","",INDEX(Summary!$B:$B,$AH474))</f>
        <v>Oil</v>
      </c>
      <c r="D474" t="str">
        <f t="array" ref="D474">IF($A474="","",INDEX(Summary!$C:$C,$AH474))</f>
        <v>C6</v>
      </c>
      <c r="E474">
        <f t="array" ref="E474">IF($A474="","",INDEX(Summary!$F:$F,$AH474))</f>
        <v>1</v>
      </c>
      <c r="F474" t="str">
        <f t="array" ref="F474">IF($A474="","",INDEX(Summary!$BC:$BC,$AH474)&amp;"")</f>
        <v>P1 – Critical</v>
      </c>
      <c r="G474">
        <f t="shared" si="63"/>
        <v>1</v>
      </c>
      <c r="H474">
        <f t="shared" si="64"/>
        <v>1</v>
      </c>
      <c r="I474" t="str">
        <f t="array" ref="I474">IF($A474="","",IF(IFERROR(INDEX(Summary!$BA:$BA,$AH474),0)&lt;1,"Under 1 day",IF(INDEX(Summary!$BA:$BA,$AH474)&lt;3,"1-3 days",IF(INDEX(Summary!$BA:$BA,$AH474)&lt;7,"3-7 days","7+ days"))))</f>
        <v>3-7 days</v>
      </c>
      <c r="J474" t="str">
        <f t="array" ref="J474">IF($A474="","",IF(IFERROR(INDEX(Summary!$AX:$AX,$AH474),0)&lt;0.25,"0-25%",IF(INDEX(Summary!$AX:$AX,$AH474)&lt;0.5,"25-50%",IF(INDEX(Summary!$AX:$AX,$AH474)&lt;0.75,"50-75%","75-100%"))))</f>
        <v>75-100%</v>
      </c>
      <c r="K474" t="str">
        <f t="array" ref="K474">IF($A474="","",INDEX(Summary!$AY:$AY,$AH474)&amp;"")</f>
        <v>RM NA</v>
      </c>
      <c r="L474" s="1">
        <f>IF($A474="","",Summary!$P$2+MOD(ROW()-2,30))</f>
        <v>46249</v>
      </c>
      <c r="M474">
        <f t="shared" si="65"/>
        <v>23</v>
      </c>
      <c r="N474">
        <f t="shared" si="66"/>
        <v>15</v>
      </c>
      <c r="O474" t="str">
        <f t="shared" si="67"/>
        <v>Aug-2026</v>
      </c>
      <c r="P474">
        <f t="shared" ca="1" si="68"/>
        <v>1</v>
      </c>
      <c r="Q474" s="2">
        <f t="array" ref="Q474">IF($A474="",0,IFERROR(INDEX(Summary!$P$3:$AS$67,$AH474-2,$M474),0))</f>
        <v>0</v>
      </c>
      <c r="R474" s="2">
        <f t="array" ref="R474">IF($A474="",0,ROUND(IFERROR(INDEX(Summary!$O:$O,$AH474),0)/30,0))</f>
        <v>922</v>
      </c>
      <c r="S474">
        <f t="shared" si="69"/>
        <v>0</v>
      </c>
      <c r="T474" s="2">
        <f t="array" ref="T474">IF($S474=1,IFERROR(INDEX(Summary!$O:$O,$AH474),0),0)</f>
        <v>0</v>
      </c>
      <c r="U474" s="2">
        <f t="array" ref="U474">IF($S474=1,IFERROR(INDEX(Summary!$AT:$AT,$AH474),0),0)</f>
        <v>0</v>
      </c>
      <c r="V474" s="2">
        <f t="shared" si="70"/>
        <v>0</v>
      </c>
      <c r="W474" s="2">
        <f t="array" ref="W474">IF($S474=1,IFERROR(INDEX(Summary!$AZ:$AZ,$AH474),0),0)</f>
        <v>0</v>
      </c>
      <c r="X474" s="3">
        <f t="array" ref="X474">IF($S474=1,IFERROR(INDEX(Summary!$BA:$BA,$AH474),0),0)</f>
        <v>0</v>
      </c>
      <c r="Y474" s="2">
        <f t="array" ref="Y474">IF($S474=1,IFERROR(INDEX(Summary!$G:$G,$AH474),0),0)</f>
        <v>0</v>
      </c>
      <c r="Z474" s="2">
        <f t="array" ref="Z474">IF($S474=1,IFERROR(INDEX(Summary!$H:$H,$AH474),0),0)</f>
        <v>0</v>
      </c>
      <c r="AA474" s="2">
        <f t="array" ref="AA474">IF($S474=1,IFERROR(INDEX(Summary!$I:$I,$AH474),0),0)</f>
        <v>0</v>
      </c>
      <c r="AB474" s="2">
        <f t="array" ref="AB474">IF($S474=1,IFERROR(INDEX(Summary!$J:$J,$AH474),0),0)</f>
        <v>0</v>
      </c>
      <c r="AC474" s="2">
        <f t="array" ref="AC474">IF($S474=1,IFERROR(INDEX(Summary!$K:$K,$AH474),0),0)</f>
        <v>0</v>
      </c>
      <c r="AD474" s="2">
        <f t="array" ref="AD474">IF($S474=1,IFERROR(INDEX(Summary!$L:$L,$AH474),0),0)</f>
        <v>0</v>
      </c>
      <c r="AE474" s="2">
        <f t="array" ref="AE474">IF($S474=1,IFERROR(INDEX(Summary!$M:$M,$AH474),0),0)</f>
        <v>0</v>
      </c>
      <c r="AF474" s="2">
        <f t="array" ref="AF474">IF($S474=1,IFERROR(INDEX(Summary!$N:$N,$AH474),0),0)</f>
        <v>0</v>
      </c>
      <c r="AG474">
        <f t="array" ref="AG474">IF($A474="","",IFERROR(INDEX(Summary!$BB:$BB,$AH474),0))</f>
        <v>10</v>
      </c>
      <c r="AH474">
        <f t="shared" si="71"/>
        <v>18</v>
      </c>
    </row>
    <row r="475" spans="1:34" hidden="1">
      <c r="A475" t="str">
        <f t="array" ref="A475">IFERROR(INDEX(Summary!$D:$D,$AH475)&amp;"","")</f>
        <v>FG00101</v>
      </c>
      <c r="B475" t="str">
        <f t="array" ref="B475">IF($A475="","",INDEX(Summary!$E:$E,$AH475))</f>
        <v>Peanut Oil (Wood Pressed) - 1Ltr (Plastic Bottle)</v>
      </c>
      <c r="C475" t="str">
        <f t="array" ref="C475">IF($A475="","",INDEX(Summary!$B:$B,$AH475))</f>
        <v>Oil</v>
      </c>
      <c r="D475" t="str">
        <f t="array" ref="D475">IF($A475="","",INDEX(Summary!$C:$C,$AH475))</f>
        <v>C6</v>
      </c>
      <c r="E475">
        <f t="array" ref="E475">IF($A475="","",INDEX(Summary!$F:$F,$AH475))</f>
        <v>1</v>
      </c>
      <c r="F475" t="str">
        <f t="array" ref="F475">IF($A475="","",INDEX(Summary!$BC:$BC,$AH475)&amp;"")</f>
        <v>P1 – Critical</v>
      </c>
      <c r="G475">
        <f t="shared" si="63"/>
        <v>1</v>
      </c>
      <c r="H475">
        <f t="shared" si="64"/>
        <v>1</v>
      </c>
      <c r="I475" t="str">
        <f t="array" ref="I475">IF($A475="","",IF(IFERROR(INDEX(Summary!$BA:$BA,$AH475),0)&lt;1,"Under 1 day",IF(INDEX(Summary!$BA:$BA,$AH475)&lt;3,"1-3 days",IF(INDEX(Summary!$BA:$BA,$AH475)&lt;7,"3-7 days","7+ days"))))</f>
        <v>3-7 days</v>
      </c>
      <c r="J475" t="str">
        <f t="array" ref="J475">IF($A475="","",IF(IFERROR(INDEX(Summary!$AX:$AX,$AH475),0)&lt;0.25,"0-25%",IF(INDEX(Summary!$AX:$AX,$AH475)&lt;0.5,"25-50%",IF(INDEX(Summary!$AX:$AX,$AH475)&lt;0.75,"50-75%","75-100%"))))</f>
        <v>75-100%</v>
      </c>
      <c r="K475" t="str">
        <f t="array" ref="K475">IF($A475="","",INDEX(Summary!$AY:$AY,$AH475)&amp;"")</f>
        <v>RM NA</v>
      </c>
      <c r="L475" s="1">
        <f>IF($A475="","",Summary!$P$2+MOD(ROW()-2,30))</f>
        <v>46250</v>
      </c>
      <c r="M475">
        <f t="shared" si="65"/>
        <v>24</v>
      </c>
      <c r="N475">
        <f t="shared" si="66"/>
        <v>16</v>
      </c>
      <c r="O475" t="str">
        <f t="shared" si="67"/>
        <v>Aug-2026</v>
      </c>
      <c r="P475">
        <f t="shared" ca="1" si="68"/>
        <v>1</v>
      </c>
      <c r="Q475" s="2">
        <f t="array" ref="Q475">IF($A475="",0,IFERROR(INDEX(Summary!$P$3:$AS$67,$AH475-2,$M475),0))</f>
        <v>0</v>
      </c>
      <c r="R475" s="2">
        <f t="array" ref="R475">IF($A475="",0,ROUND(IFERROR(INDEX(Summary!$O:$O,$AH475),0)/30,0))</f>
        <v>922</v>
      </c>
      <c r="S475">
        <f t="shared" si="69"/>
        <v>0</v>
      </c>
      <c r="T475" s="2">
        <f t="array" ref="T475">IF($S475=1,IFERROR(INDEX(Summary!$O:$O,$AH475),0),0)</f>
        <v>0</v>
      </c>
      <c r="U475" s="2">
        <f t="array" ref="U475">IF($S475=1,IFERROR(INDEX(Summary!$AT:$AT,$AH475),0),0)</f>
        <v>0</v>
      </c>
      <c r="V475" s="2">
        <f t="shared" si="70"/>
        <v>0</v>
      </c>
      <c r="W475" s="2">
        <f t="array" ref="W475">IF($S475=1,IFERROR(INDEX(Summary!$AZ:$AZ,$AH475),0),0)</f>
        <v>0</v>
      </c>
      <c r="X475" s="3">
        <f t="array" ref="X475">IF($S475=1,IFERROR(INDEX(Summary!$BA:$BA,$AH475),0),0)</f>
        <v>0</v>
      </c>
      <c r="Y475" s="2">
        <f t="array" ref="Y475">IF($S475=1,IFERROR(INDEX(Summary!$G:$G,$AH475),0),0)</f>
        <v>0</v>
      </c>
      <c r="Z475" s="2">
        <f t="array" ref="Z475">IF($S475=1,IFERROR(INDEX(Summary!$H:$H,$AH475),0),0)</f>
        <v>0</v>
      </c>
      <c r="AA475" s="2">
        <f t="array" ref="AA475">IF($S475=1,IFERROR(INDEX(Summary!$I:$I,$AH475),0),0)</f>
        <v>0</v>
      </c>
      <c r="AB475" s="2">
        <f t="array" ref="AB475">IF($S475=1,IFERROR(INDEX(Summary!$J:$J,$AH475),0),0)</f>
        <v>0</v>
      </c>
      <c r="AC475" s="2">
        <f t="array" ref="AC475">IF($S475=1,IFERROR(INDEX(Summary!$K:$K,$AH475),0),0)</f>
        <v>0</v>
      </c>
      <c r="AD475" s="2">
        <f t="array" ref="AD475">IF($S475=1,IFERROR(INDEX(Summary!$L:$L,$AH475),0),0)</f>
        <v>0</v>
      </c>
      <c r="AE475" s="2">
        <f t="array" ref="AE475">IF($S475=1,IFERROR(INDEX(Summary!$M:$M,$AH475),0),0)</f>
        <v>0</v>
      </c>
      <c r="AF475" s="2">
        <f t="array" ref="AF475">IF($S475=1,IFERROR(INDEX(Summary!$N:$N,$AH475),0),0)</f>
        <v>0</v>
      </c>
      <c r="AG475">
        <f t="array" ref="AG475">IF($A475="","",IFERROR(INDEX(Summary!$BB:$BB,$AH475),0))</f>
        <v>10</v>
      </c>
      <c r="AH475">
        <f t="shared" si="71"/>
        <v>18</v>
      </c>
    </row>
    <row r="476" spans="1:34" hidden="1">
      <c r="A476" t="str">
        <f t="array" ref="A476">IFERROR(INDEX(Summary!$D:$D,$AH476)&amp;"","")</f>
        <v>FG00101</v>
      </c>
      <c r="B476" t="str">
        <f t="array" ref="B476">IF($A476="","",INDEX(Summary!$E:$E,$AH476))</f>
        <v>Peanut Oil (Wood Pressed) - 1Ltr (Plastic Bottle)</v>
      </c>
      <c r="C476" t="str">
        <f t="array" ref="C476">IF($A476="","",INDEX(Summary!$B:$B,$AH476))</f>
        <v>Oil</v>
      </c>
      <c r="D476" t="str">
        <f t="array" ref="D476">IF($A476="","",INDEX(Summary!$C:$C,$AH476))</f>
        <v>C6</v>
      </c>
      <c r="E476">
        <f t="array" ref="E476">IF($A476="","",INDEX(Summary!$F:$F,$AH476))</f>
        <v>1</v>
      </c>
      <c r="F476" t="str">
        <f t="array" ref="F476">IF($A476="","",INDEX(Summary!$BC:$BC,$AH476)&amp;"")</f>
        <v>P1 – Critical</v>
      </c>
      <c r="G476">
        <f t="shared" si="63"/>
        <v>1</v>
      </c>
      <c r="H476">
        <f t="shared" si="64"/>
        <v>1</v>
      </c>
      <c r="I476" t="str">
        <f t="array" ref="I476">IF($A476="","",IF(IFERROR(INDEX(Summary!$BA:$BA,$AH476),0)&lt;1,"Under 1 day",IF(INDEX(Summary!$BA:$BA,$AH476)&lt;3,"1-3 days",IF(INDEX(Summary!$BA:$BA,$AH476)&lt;7,"3-7 days","7+ days"))))</f>
        <v>3-7 days</v>
      </c>
      <c r="J476" t="str">
        <f t="array" ref="J476">IF($A476="","",IF(IFERROR(INDEX(Summary!$AX:$AX,$AH476),0)&lt;0.25,"0-25%",IF(INDEX(Summary!$AX:$AX,$AH476)&lt;0.5,"25-50%",IF(INDEX(Summary!$AX:$AX,$AH476)&lt;0.75,"50-75%","75-100%"))))</f>
        <v>75-100%</v>
      </c>
      <c r="K476" t="str">
        <f t="array" ref="K476">IF($A476="","",INDEX(Summary!$AY:$AY,$AH476)&amp;"")</f>
        <v>RM NA</v>
      </c>
      <c r="L476" s="1">
        <f>IF($A476="","",Summary!$P$2+MOD(ROW()-2,30))</f>
        <v>46251</v>
      </c>
      <c r="M476">
        <f t="shared" si="65"/>
        <v>25</v>
      </c>
      <c r="N476">
        <f t="shared" si="66"/>
        <v>17</v>
      </c>
      <c r="O476" t="str">
        <f t="shared" si="67"/>
        <v>Aug-2026</v>
      </c>
      <c r="P476">
        <f t="shared" ca="1" si="68"/>
        <v>1</v>
      </c>
      <c r="Q476" s="2">
        <f t="array" ref="Q476">IF($A476="",0,IFERROR(INDEX(Summary!$P$3:$AS$67,$AH476-2,$M476),0))</f>
        <v>768</v>
      </c>
      <c r="R476" s="2">
        <f t="array" ref="R476">IF($A476="",0,ROUND(IFERROR(INDEX(Summary!$O:$O,$AH476),0)/30,0))</f>
        <v>922</v>
      </c>
      <c r="S476">
        <f t="shared" si="69"/>
        <v>0</v>
      </c>
      <c r="T476" s="2">
        <f t="array" ref="T476">IF($S476=1,IFERROR(INDEX(Summary!$O:$O,$AH476),0),0)</f>
        <v>0</v>
      </c>
      <c r="U476" s="2">
        <f t="array" ref="U476">IF($S476=1,IFERROR(INDEX(Summary!$AT:$AT,$AH476),0),0)</f>
        <v>0</v>
      </c>
      <c r="V476" s="2">
        <f t="shared" si="70"/>
        <v>0</v>
      </c>
      <c r="W476" s="2">
        <f t="array" ref="W476">IF($S476=1,IFERROR(INDEX(Summary!$AZ:$AZ,$AH476),0),0)</f>
        <v>0</v>
      </c>
      <c r="X476" s="3">
        <f t="array" ref="X476">IF($S476=1,IFERROR(INDEX(Summary!$BA:$BA,$AH476),0),0)</f>
        <v>0</v>
      </c>
      <c r="Y476" s="2">
        <f t="array" ref="Y476">IF($S476=1,IFERROR(INDEX(Summary!$G:$G,$AH476),0),0)</f>
        <v>0</v>
      </c>
      <c r="Z476" s="2">
        <f t="array" ref="Z476">IF($S476=1,IFERROR(INDEX(Summary!$H:$H,$AH476),0),0)</f>
        <v>0</v>
      </c>
      <c r="AA476" s="2">
        <f t="array" ref="AA476">IF($S476=1,IFERROR(INDEX(Summary!$I:$I,$AH476),0),0)</f>
        <v>0</v>
      </c>
      <c r="AB476" s="2">
        <f t="array" ref="AB476">IF($S476=1,IFERROR(INDEX(Summary!$J:$J,$AH476),0),0)</f>
        <v>0</v>
      </c>
      <c r="AC476" s="2">
        <f t="array" ref="AC476">IF($S476=1,IFERROR(INDEX(Summary!$K:$K,$AH476),0),0)</f>
        <v>0</v>
      </c>
      <c r="AD476" s="2">
        <f t="array" ref="AD476">IF($S476=1,IFERROR(INDEX(Summary!$L:$L,$AH476),0),0)</f>
        <v>0</v>
      </c>
      <c r="AE476" s="2">
        <f t="array" ref="AE476">IF($S476=1,IFERROR(INDEX(Summary!$M:$M,$AH476),0),0)</f>
        <v>0</v>
      </c>
      <c r="AF476" s="2">
        <f t="array" ref="AF476">IF($S476=1,IFERROR(INDEX(Summary!$N:$N,$AH476),0),0)</f>
        <v>0</v>
      </c>
      <c r="AG476">
        <f t="array" ref="AG476">IF($A476="","",IFERROR(INDEX(Summary!$BB:$BB,$AH476),0))</f>
        <v>10</v>
      </c>
      <c r="AH476">
        <f t="shared" si="71"/>
        <v>18</v>
      </c>
    </row>
    <row r="477" spans="1:34" hidden="1">
      <c r="A477" t="str">
        <f t="array" ref="A477">IFERROR(INDEX(Summary!$D:$D,$AH477)&amp;"","")</f>
        <v>FG00101</v>
      </c>
      <c r="B477" t="str">
        <f t="array" ref="B477">IF($A477="","",INDEX(Summary!$E:$E,$AH477))</f>
        <v>Peanut Oil (Wood Pressed) - 1Ltr (Plastic Bottle)</v>
      </c>
      <c r="C477" t="str">
        <f t="array" ref="C477">IF($A477="","",INDEX(Summary!$B:$B,$AH477))</f>
        <v>Oil</v>
      </c>
      <c r="D477" t="str">
        <f t="array" ref="D477">IF($A477="","",INDEX(Summary!$C:$C,$AH477))</f>
        <v>C6</v>
      </c>
      <c r="E477">
        <f t="array" ref="E477">IF($A477="","",INDEX(Summary!$F:$F,$AH477))</f>
        <v>1</v>
      </c>
      <c r="F477" t="str">
        <f t="array" ref="F477">IF($A477="","",INDEX(Summary!$BC:$BC,$AH477)&amp;"")</f>
        <v>P1 – Critical</v>
      </c>
      <c r="G477">
        <f t="shared" si="63"/>
        <v>1</v>
      </c>
      <c r="H477">
        <f t="shared" si="64"/>
        <v>1</v>
      </c>
      <c r="I477" t="str">
        <f t="array" ref="I477">IF($A477="","",IF(IFERROR(INDEX(Summary!$BA:$BA,$AH477),0)&lt;1,"Under 1 day",IF(INDEX(Summary!$BA:$BA,$AH477)&lt;3,"1-3 days",IF(INDEX(Summary!$BA:$BA,$AH477)&lt;7,"3-7 days","7+ days"))))</f>
        <v>3-7 days</v>
      </c>
      <c r="J477" t="str">
        <f t="array" ref="J477">IF($A477="","",IF(IFERROR(INDEX(Summary!$AX:$AX,$AH477),0)&lt;0.25,"0-25%",IF(INDEX(Summary!$AX:$AX,$AH477)&lt;0.5,"25-50%",IF(INDEX(Summary!$AX:$AX,$AH477)&lt;0.75,"50-75%","75-100%"))))</f>
        <v>75-100%</v>
      </c>
      <c r="K477" t="str">
        <f t="array" ref="K477">IF($A477="","",INDEX(Summary!$AY:$AY,$AH477)&amp;"")</f>
        <v>RM NA</v>
      </c>
      <c r="L477" s="1">
        <f>IF($A477="","",Summary!$P$2+MOD(ROW()-2,30))</f>
        <v>46252</v>
      </c>
      <c r="M477">
        <f t="shared" si="65"/>
        <v>26</v>
      </c>
      <c r="N477">
        <f t="shared" si="66"/>
        <v>18</v>
      </c>
      <c r="O477" t="str">
        <f t="shared" si="67"/>
        <v>Aug-2026</v>
      </c>
      <c r="P477">
        <f t="shared" ca="1" si="68"/>
        <v>1</v>
      </c>
      <c r="Q477" s="2">
        <f t="array" ref="Q477">IF($A477="",0,IFERROR(INDEX(Summary!$P$3:$AS$67,$AH477-2,$M477),0))</f>
        <v>2616</v>
      </c>
      <c r="R477" s="2">
        <f t="array" ref="R477">IF($A477="",0,ROUND(IFERROR(INDEX(Summary!$O:$O,$AH477),0)/30,0))</f>
        <v>922</v>
      </c>
      <c r="S477">
        <f t="shared" si="69"/>
        <v>0</v>
      </c>
      <c r="T477" s="2">
        <f t="array" ref="T477">IF($S477=1,IFERROR(INDEX(Summary!$O:$O,$AH477),0),0)</f>
        <v>0</v>
      </c>
      <c r="U477" s="2">
        <f t="array" ref="U477">IF($S477=1,IFERROR(INDEX(Summary!$AT:$AT,$AH477),0),0)</f>
        <v>0</v>
      </c>
      <c r="V477" s="2">
        <f t="shared" si="70"/>
        <v>0</v>
      </c>
      <c r="W477" s="2">
        <f t="array" ref="W477">IF($S477=1,IFERROR(INDEX(Summary!$AZ:$AZ,$AH477),0),0)</f>
        <v>0</v>
      </c>
      <c r="X477" s="3">
        <f t="array" ref="X477">IF($S477=1,IFERROR(INDEX(Summary!$BA:$BA,$AH477),0),0)</f>
        <v>0</v>
      </c>
      <c r="Y477" s="2">
        <f t="array" ref="Y477">IF($S477=1,IFERROR(INDEX(Summary!$G:$G,$AH477),0),0)</f>
        <v>0</v>
      </c>
      <c r="Z477" s="2">
        <f t="array" ref="Z477">IF($S477=1,IFERROR(INDEX(Summary!$H:$H,$AH477),0),0)</f>
        <v>0</v>
      </c>
      <c r="AA477" s="2">
        <f t="array" ref="AA477">IF($S477=1,IFERROR(INDEX(Summary!$I:$I,$AH477),0),0)</f>
        <v>0</v>
      </c>
      <c r="AB477" s="2">
        <f t="array" ref="AB477">IF($S477=1,IFERROR(INDEX(Summary!$J:$J,$AH477),0),0)</f>
        <v>0</v>
      </c>
      <c r="AC477" s="2">
        <f t="array" ref="AC477">IF($S477=1,IFERROR(INDEX(Summary!$K:$K,$AH477),0),0)</f>
        <v>0</v>
      </c>
      <c r="AD477" s="2">
        <f t="array" ref="AD477">IF($S477=1,IFERROR(INDEX(Summary!$L:$L,$AH477),0),0)</f>
        <v>0</v>
      </c>
      <c r="AE477" s="2">
        <f t="array" ref="AE477">IF($S477=1,IFERROR(INDEX(Summary!$M:$M,$AH477),0),0)</f>
        <v>0</v>
      </c>
      <c r="AF477" s="2">
        <f t="array" ref="AF477">IF($S477=1,IFERROR(INDEX(Summary!$N:$N,$AH477),0),0)</f>
        <v>0</v>
      </c>
      <c r="AG477">
        <f t="array" ref="AG477">IF($A477="","",IFERROR(INDEX(Summary!$BB:$BB,$AH477),0))</f>
        <v>10</v>
      </c>
      <c r="AH477">
        <f t="shared" si="71"/>
        <v>18</v>
      </c>
    </row>
    <row r="478" spans="1:34" hidden="1">
      <c r="A478" t="str">
        <f t="array" ref="A478">IFERROR(INDEX(Summary!$D:$D,$AH478)&amp;"","")</f>
        <v>FG00101</v>
      </c>
      <c r="B478" t="str">
        <f t="array" ref="B478">IF($A478="","",INDEX(Summary!$E:$E,$AH478))</f>
        <v>Peanut Oil (Wood Pressed) - 1Ltr (Plastic Bottle)</v>
      </c>
      <c r="C478" t="str">
        <f t="array" ref="C478">IF($A478="","",INDEX(Summary!$B:$B,$AH478))</f>
        <v>Oil</v>
      </c>
      <c r="D478" t="str">
        <f t="array" ref="D478">IF($A478="","",INDEX(Summary!$C:$C,$AH478))</f>
        <v>C6</v>
      </c>
      <c r="E478">
        <f t="array" ref="E478">IF($A478="","",INDEX(Summary!$F:$F,$AH478))</f>
        <v>1</v>
      </c>
      <c r="F478" t="str">
        <f t="array" ref="F478">IF($A478="","",INDEX(Summary!$BC:$BC,$AH478)&amp;"")</f>
        <v>P1 – Critical</v>
      </c>
      <c r="G478">
        <f t="shared" si="63"/>
        <v>1</v>
      </c>
      <c r="H478">
        <f t="shared" si="64"/>
        <v>1</v>
      </c>
      <c r="I478" t="str">
        <f t="array" ref="I478">IF($A478="","",IF(IFERROR(INDEX(Summary!$BA:$BA,$AH478),0)&lt;1,"Under 1 day",IF(INDEX(Summary!$BA:$BA,$AH478)&lt;3,"1-3 days",IF(INDEX(Summary!$BA:$BA,$AH478)&lt;7,"3-7 days","7+ days"))))</f>
        <v>3-7 days</v>
      </c>
      <c r="J478" t="str">
        <f t="array" ref="J478">IF($A478="","",IF(IFERROR(INDEX(Summary!$AX:$AX,$AH478),0)&lt;0.25,"0-25%",IF(INDEX(Summary!$AX:$AX,$AH478)&lt;0.5,"25-50%",IF(INDEX(Summary!$AX:$AX,$AH478)&lt;0.75,"50-75%","75-100%"))))</f>
        <v>75-100%</v>
      </c>
      <c r="K478" t="str">
        <f t="array" ref="K478">IF($A478="","",INDEX(Summary!$AY:$AY,$AH478)&amp;"")</f>
        <v>RM NA</v>
      </c>
      <c r="L478" s="1">
        <f>IF($A478="","",Summary!$P$2+MOD(ROW()-2,30))</f>
        <v>46253</v>
      </c>
      <c r="M478">
        <f t="shared" si="65"/>
        <v>27</v>
      </c>
      <c r="N478">
        <f t="shared" si="66"/>
        <v>19</v>
      </c>
      <c r="O478" t="str">
        <f t="shared" si="67"/>
        <v>Aug-2026</v>
      </c>
      <c r="P478">
        <f t="shared" ca="1" si="68"/>
        <v>1</v>
      </c>
      <c r="Q478" s="2">
        <f t="array" ref="Q478">IF($A478="",0,IFERROR(INDEX(Summary!$P$3:$AS$67,$AH478-2,$M478),0))</f>
        <v>3096</v>
      </c>
      <c r="R478" s="2">
        <f t="array" ref="R478">IF($A478="",0,ROUND(IFERROR(INDEX(Summary!$O:$O,$AH478),0)/30,0))</f>
        <v>922</v>
      </c>
      <c r="S478">
        <f t="shared" si="69"/>
        <v>0</v>
      </c>
      <c r="T478" s="2">
        <f t="array" ref="T478">IF($S478=1,IFERROR(INDEX(Summary!$O:$O,$AH478),0),0)</f>
        <v>0</v>
      </c>
      <c r="U478" s="2">
        <f t="array" ref="U478">IF($S478=1,IFERROR(INDEX(Summary!$AT:$AT,$AH478),0),0)</f>
        <v>0</v>
      </c>
      <c r="V478" s="2">
        <f t="shared" si="70"/>
        <v>0</v>
      </c>
      <c r="W478" s="2">
        <f t="array" ref="W478">IF($S478=1,IFERROR(INDEX(Summary!$AZ:$AZ,$AH478),0),0)</f>
        <v>0</v>
      </c>
      <c r="X478" s="3">
        <f t="array" ref="X478">IF($S478=1,IFERROR(INDEX(Summary!$BA:$BA,$AH478),0),0)</f>
        <v>0</v>
      </c>
      <c r="Y478" s="2">
        <f t="array" ref="Y478">IF($S478=1,IFERROR(INDEX(Summary!$G:$G,$AH478),0),0)</f>
        <v>0</v>
      </c>
      <c r="Z478" s="2">
        <f t="array" ref="Z478">IF($S478=1,IFERROR(INDEX(Summary!$H:$H,$AH478),0),0)</f>
        <v>0</v>
      </c>
      <c r="AA478" s="2">
        <f t="array" ref="AA478">IF($S478=1,IFERROR(INDEX(Summary!$I:$I,$AH478),0),0)</f>
        <v>0</v>
      </c>
      <c r="AB478" s="2">
        <f t="array" ref="AB478">IF($S478=1,IFERROR(INDEX(Summary!$J:$J,$AH478),0),0)</f>
        <v>0</v>
      </c>
      <c r="AC478" s="2">
        <f t="array" ref="AC478">IF($S478=1,IFERROR(INDEX(Summary!$K:$K,$AH478),0),0)</f>
        <v>0</v>
      </c>
      <c r="AD478" s="2">
        <f t="array" ref="AD478">IF($S478=1,IFERROR(INDEX(Summary!$L:$L,$AH478),0),0)</f>
        <v>0</v>
      </c>
      <c r="AE478" s="2">
        <f t="array" ref="AE478">IF($S478=1,IFERROR(INDEX(Summary!$M:$M,$AH478),0),0)</f>
        <v>0</v>
      </c>
      <c r="AF478" s="2">
        <f t="array" ref="AF478">IF($S478=1,IFERROR(INDEX(Summary!$N:$N,$AH478),0),0)</f>
        <v>0</v>
      </c>
      <c r="AG478">
        <f t="array" ref="AG478">IF($A478="","",IFERROR(INDEX(Summary!$BB:$BB,$AH478),0))</f>
        <v>10</v>
      </c>
      <c r="AH478">
        <f t="shared" si="71"/>
        <v>18</v>
      </c>
    </row>
    <row r="479" spans="1:34" hidden="1">
      <c r="A479" t="str">
        <f t="array" ref="A479">IFERROR(INDEX(Summary!$D:$D,$AH479)&amp;"","")</f>
        <v>FG00101</v>
      </c>
      <c r="B479" t="str">
        <f t="array" ref="B479">IF($A479="","",INDEX(Summary!$E:$E,$AH479))</f>
        <v>Peanut Oil (Wood Pressed) - 1Ltr (Plastic Bottle)</v>
      </c>
      <c r="C479" t="str">
        <f t="array" ref="C479">IF($A479="","",INDEX(Summary!$B:$B,$AH479))</f>
        <v>Oil</v>
      </c>
      <c r="D479" t="str">
        <f t="array" ref="D479">IF($A479="","",INDEX(Summary!$C:$C,$AH479))</f>
        <v>C6</v>
      </c>
      <c r="E479">
        <f t="array" ref="E479">IF($A479="","",INDEX(Summary!$F:$F,$AH479))</f>
        <v>1</v>
      </c>
      <c r="F479" t="str">
        <f t="array" ref="F479">IF($A479="","",INDEX(Summary!$BC:$BC,$AH479)&amp;"")</f>
        <v>P1 – Critical</v>
      </c>
      <c r="G479">
        <f t="shared" si="63"/>
        <v>1</v>
      </c>
      <c r="H479">
        <f t="shared" si="64"/>
        <v>1</v>
      </c>
      <c r="I479" t="str">
        <f t="array" ref="I479">IF($A479="","",IF(IFERROR(INDEX(Summary!$BA:$BA,$AH479),0)&lt;1,"Under 1 day",IF(INDEX(Summary!$BA:$BA,$AH479)&lt;3,"1-3 days",IF(INDEX(Summary!$BA:$BA,$AH479)&lt;7,"3-7 days","7+ days"))))</f>
        <v>3-7 days</v>
      </c>
      <c r="J479" t="str">
        <f t="array" ref="J479">IF($A479="","",IF(IFERROR(INDEX(Summary!$AX:$AX,$AH479),0)&lt;0.25,"0-25%",IF(INDEX(Summary!$AX:$AX,$AH479)&lt;0.5,"25-50%",IF(INDEX(Summary!$AX:$AX,$AH479)&lt;0.75,"50-75%","75-100%"))))</f>
        <v>75-100%</v>
      </c>
      <c r="K479" t="str">
        <f t="array" ref="K479">IF($A479="","",INDEX(Summary!$AY:$AY,$AH479)&amp;"")</f>
        <v>RM NA</v>
      </c>
      <c r="L479" s="1">
        <f>IF($A479="","",Summary!$P$2+MOD(ROW()-2,30))</f>
        <v>46254</v>
      </c>
      <c r="M479">
        <f t="shared" si="65"/>
        <v>28</v>
      </c>
      <c r="N479">
        <f t="shared" si="66"/>
        <v>20</v>
      </c>
      <c r="O479" t="str">
        <f t="shared" si="67"/>
        <v>Aug-2026</v>
      </c>
      <c r="P479">
        <f t="shared" ca="1" si="68"/>
        <v>1</v>
      </c>
      <c r="Q479" s="2">
        <f t="array" ref="Q479">IF($A479="",0,IFERROR(INDEX(Summary!$P$3:$AS$67,$AH479-2,$M479),0))</f>
        <v>2381</v>
      </c>
      <c r="R479" s="2">
        <f t="array" ref="R479">IF($A479="",0,ROUND(IFERROR(INDEX(Summary!$O:$O,$AH479),0)/30,0))</f>
        <v>922</v>
      </c>
      <c r="S479">
        <f t="shared" si="69"/>
        <v>0</v>
      </c>
      <c r="T479" s="2">
        <f t="array" ref="T479">IF($S479=1,IFERROR(INDEX(Summary!$O:$O,$AH479),0),0)</f>
        <v>0</v>
      </c>
      <c r="U479" s="2">
        <f t="array" ref="U479">IF($S479=1,IFERROR(INDEX(Summary!$AT:$AT,$AH479),0),0)</f>
        <v>0</v>
      </c>
      <c r="V479" s="2">
        <f t="shared" si="70"/>
        <v>0</v>
      </c>
      <c r="W479" s="2">
        <f t="array" ref="W479">IF($S479=1,IFERROR(INDEX(Summary!$AZ:$AZ,$AH479),0),0)</f>
        <v>0</v>
      </c>
      <c r="X479" s="3">
        <f t="array" ref="X479">IF($S479=1,IFERROR(INDEX(Summary!$BA:$BA,$AH479),0),0)</f>
        <v>0</v>
      </c>
      <c r="Y479" s="2">
        <f t="array" ref="Y479">IF($S479=1,IFERROR(INDEX(Summary!$G:$G,$AH479),0),0)</f>
        <v>0</v>
      </c>
      <c r="Z479" s="2">
        <f t="array" ref="Z479">IF($S479=1,IFERROR(INDEX(Summary!$H:$H,$AH479),0),0)</f>
        <v>0</v>
      </c>
      <c r="AA479" s="2">
        <f t="array" ref="AA479">IF($S479=1,IFERROR(INDEX(Summary!$I:$I,$AH479),0),0)</f>
        <v>0</v>
      </c>
      <c r="AB479" s="2">
        <f t="array" ref="AB479">IF($S479=1,IFERROR(INDEX(Summary!$J:$J,$AH479),0),0)</f>
        <v>0</v>
      </c>
      <c r="AC479" s="2">
        <f t="array" ref="AC479">IF($S479=1,IFERROR(INDEX(Summary!$K:$K,$AH479),0),0)</f>
        <v>0</v>
      </c>
      <c r="AD479" s="2">
        <f t="array" ref="AD479">IF($S479=1,IFERROR(INDEX(Summary!$L:$L,$AH479),0),0)</f>
        <v>0</v>
      </c>
      <c r="AE479" s="2">
        <f t="array" ref="AE479">IF($S479=1,IFERROR(INDEX(Summary!$M:$M,$AH479),0),0)</f>
        <v>0</v>
      </c>
      <c r="AF479" s="2">
        <f t="array" ref="AF479">IF($S479=1,IFERROR(INDEX(Summary!$N:$N,$AH479),0),0)</f>
        <v>0</v>
      </c>
      <c r="AG479">
        <f t="array" ref="AG479">IF($A479="","",IFERROR(INDEX(Summary!$BB:$BB,$AH479),0))</f>
        <v>10</v>
      </c>
      <c r="AH479">
        <f t="shared" si="71"/>
        <v>18</v>
      </c>
    </row>
    <row r="480" spans="1:34" hidden="1">
      <c r="A480" t="str">
        <f t="array" ref="A480">IFERROR(INDEX(Summary!$D:$D,$AH480)&amp;"","")</f>
        <v>FG00101</v>
      </c>
      <c r="B480" t="str">
        <f t="array" ref="B480">IF($A480="","",INDEX(Summary!$E:$E,$AH480))</f>
        <v>Peanut Oil (Wood Pressed) - 1Ltr (Plastic Bottle)</v>
      </c>
      <c r="C480" t="str">
        <f t="array" ref="C480">IF($A480="","",INDEX(Summary!$B:$B,$AH480))</f>
        <v>Oil</v>
      </c>
      <c r="D480" t="str">
        <f t="array" ref="D480">IF($A480="","",INDEX(Summary!$C:$C,$AH480))</f>
        <v>C6</v>
      </c>
      <c r="E480">
        <f t="array" ref="E480">IF($A480="","",INDEX(Summary!$F:$F,$AH480))</f>
        <v>1</v>
      </c>
      <c r="F480" t="str">
        <f t="array" ref="F480">IF($A480="","",INDEX(Summary!$BC:$BC,$AH480)&amp;"")</f>
        <v>P1 – Critical</v>
      </c>
      <c r="G480">
        <f t="shared" si="63"/>
        <v>1</v>
      </c>
      <c r="H480">
        <f t="shared" si="64"/>
        <v>1</v>
      </c>
      <c r="I480" t="str">
        <f t="array" ref="I480">IF($A480="","",IF(IFERROR(INDEX(Summary!$BA:$BA,$AH480),0)&lt;1,"Under 1 day",IF(INDEX(Summary!$BA:$BA,$AH480)&lt;3,"1-3 days",IF(INDEX(Summary!$BA:$BA,$AH480)&lt;7,"3-7 days","7+ days"))))</f>
        <v>3-7 days</v>
      </c>
      <c r="J480" t="str">
        <f t="array" ref="J480">IF($A480="","",IF(IFERROR(INDEX(Summary!$AX:$AX,$AH480),0)&lt;0.25,"0-25%",IF(INDEX(Summary!$AX:$AX,$AH480)&lt;0.5,"25-50%",IF(INDEX(Summary!$AX:$AX,$AH480)&lt;0.75,"50-75%","75-100%"))))</f>
        <v>75-100%</v>
      </c>
      <c r="K480" t="str">
        <f t="array" ref="K480">IF($A480="","",INDEX(Summary!$AY:$AY,$AH480)&amp;"")</f>
        <v>RM NA</v>
      </c>
      <c r="L480" s="1">
        <f>IF($A480="","",Summary!$P$2+MOD(ROW()-2,30))</f>
        <v>46255</v>
      </c>
      <c r="M480">
        <f t="shared" si="65"/>
        <v>29</v>
      </c>
      <c r="N480">
        <f t="shared" si="66"/>
        <v>21</v>
      </c>
      <c r="O480" t="str">
        <f t="shared" si="67"/>
        <v>Aug-2026</v>
      </c>
      <c r="P480">
        <f t="shared" ca="1" si="68"/>
        <v>1</v>
      </c>
      <c r="Q480" s="2">
        <f t="array" ref="Q480">IF($A480="",0,IFERROR(INDEX(Summary!$P$3:$AS$67,$AH480-2,$M480),0))</f>
        <v>0</v>
      </c>
      <c r="R480" s="2">
        <f t="array" ref="R480">IF($A480="",0,ROUND(IFERROR(INDEX(Summary!$O:$O,$AH480),0)/30,0))</f>
        <v>922</v>
      </c>
      <c r="S480">
        <f t="shared" si="69"/>
        <v>0</v>
      </c>
      <c r="T480" s="2">
        <f t="array" ref="T480">IF($S480=1,IFERROR(INDEX(Summary!$O:$O,$AH480),0),0)</f>
        <v>0</v>
      </c>
      <c r="U480" s="2">
        <f t="array" ref="U480">IF($S480=1,IFERROR(INDEX(Summary!$AT:$AT,$AH480),0),0)</f>
        <v>0</v>
      </c>
      <c r="V480" s="2">
        <f t="shared" si="70"/>
        <v>0</v>
      </c>
      <c r="W480" s="2">
        <f t="array" ref="W480">IF($S480=1,IFERROR(INDEX(Summary!$AZ:$AZ,$AH480),0),0)</f>
        <v>0</v>
      </c>
      <c r="X480" s="3">
        <f t="array" ref="X480">IF($S480=1,IFERROR(INDEX(Summary!$BA:$BA,$AH480),0),0)</f>
        <v>0</v>
      </c>
      <c r="Y480" s="2">
        <f t="array" ref="Y480">IF($S480=1,IFERROR(INDEX(Summary!$G:$G,$AH480),0),0)</f>
        <v>0</v>
      </c>
      <c r="Z480" s="2">
        <f t="array" ref="Z480">IF($S480=1,IFERROR(INDEX(Summary!$H:$H,$AH480),0),0)</f>
        <v>0</v>
      </c>
      <c r="AA480" s="2">
        <f t="array" ref="AA480">IF($S480=1,IFERROR(INDEX(Summary!$I:$I,$AH480),0),0)</f>
        <v>0</v>
      </c>
      <c r="AB480" s="2">
        <f t="array" ref="AB480">IF($S480=1,IFERROR(INDEX(Summary!$J:$J,$AH480),0),0)</f>
        <v>0</v>
      </c>
      <c r="AC480" s="2">
        <f t="array" ref="AC480">IF($S480=1,IFERROR(INDEX(Summary!$K:$K,$AH480),0),0)</f>
        <v>0</v>
      </c>
      <c r="AD480" s="2">
        <f t="array" ref="AD480">IF($S480=1,IFERROR(INDEX(Summary!$L:$L,$AH480),0),0)</f>
        <v>0</v>
      </c>
      <c r="AE480" s="2">
        <f t="array" ref="AE480">IF($S480=1,IFERROR(INDEX(Summary!$M:$M,$AH480),0),0)</f>
        <v>0</v>
      </c>
      <c r="AF480" s="2">
        <f t="array" ref="AF480">IF($S480=1,IFERROR(INDEX(Summary!$N:$N,$AH480),0),0)</f>
        <v>0</v>
      </c>
      <c r="AG480">
        <f t="array" ref="AG480">IF($A480="","",IFERROR(INDEX(Summary!$BB:$BB,$AH480),0))</f>
        <v>10</v>
      </c>
      <c r="AH480">
        <f t="shared" si="71"/>
        <v>18</v>
      </c>
    </row>
    <row r="481" spans="1:34" hidden="1">
      <c r="A481" t="str">
        <f t="array" ref="A481">IFERROR(INDEX(Summary!$D:$D,$AH481)&amp;"","")</f>
        <v>FG00101</v>
      </c>
      <c r="B481" t="str">
        <f t="array" ref="B481">IF($A481="","",INDEX(Summary!$E:$E,$AH481))</f>
        <v>Peanut Oil (Wood Pressed) - 1Ltr (Plastic Bottle)</v>
      </c>
      <c r="C481" t="str">
        <f t="array" ref="C481">IF($A481="","",INDEX(Summary!$B:$B,$AH481))</f>
        <v>Oil</v>
      </c>
      <c r="D481" t="str">
        <f t="array" ref="D481">IF($A481="","",INDEX(Summary!$C:$C,$AH481))</f>
        <v>C6</v>
      </c>
      <c r="E481">
        <f t="array" ref="E481">IF($A481="","",INDEX(Summary!$F:$F,$AH481))</f>
        <v>1</v>
      </c>
      <c r="F481" t="str">
        <f t="array" ref="F481">IF($A481="","",INDEX(Summary!$BC:$BC,$AH481)&amp;"")</f>
        <v>P1 – Critical</v>
      </c>
      <c r="G481">
        <f t="shared" si="63"/>
        <v>1</v>
      </c>
      <c r="H481">
        <f t="shared" si="64"/>
        <v>1</v>
      </c>
      <c r="I481" t="str">
        <f t="array" ref="I481">IF($A481="","",IF(IFERROR(INDEX(Summary!$BA:$BA,$AH481),0)&lt;1,"Under 1 day",IF(INDEX(Summary!$BA:$BA,$AH481)&lt;3,"1-3 days",IF(INDEX(Summary!$BA:$BA,$AH481)&lt;7,"3-7 days","7+ days"))))</f>
        <v>3-7 days</v>
      </c>
      <c r="J481" t="str">
        <f t="array" ref="J481">IF($A481="","",IF(IFERROR(INDEX(Summary!$AX:$AX,$AH481),0)&lt;0.25,"0-25%",IF(INDEX(Summary!$AX:$AX,$AH481)&lt;0.5,"25-50%",IF(INDEX(Summary!$AX:$AX,$AH481)&lt;0.75,"50-75%","75-100%"))))</f>
        <v>75-100%</v>
      </c>
      <c r="K481" t="str">
        <f t="array" ref="K481">IF($A481="","",INDEX(Summary!$AY:$AY,$AH481)&amp;"")</f>
        <v>RM NA</v>
      </c>
      <c r="L481" s="1">
        <f>IF($A481="","",Summary!$P$2+MOD(ROW()-2,30))</f>
        <v>46256</v>
      </c>
      <c r="M481">
        <f t="shared" si="65"/>
        <v>30</v>
      </c>
      <c r="N481">
        <f t="shared" si="66"/>
        <v>22</v>
      </c>
      <c r="O481" t="str">
        <f t="shared" si="67"/>
        <v>Aug-2026</v>
      </c>
      <c r="P481">
        <f t="shared" ca="1" si="68"/>
        <v>1</v>
      </c>
      <c r="Q481" s="2">
        <f t="array" ref="Q481">IF($A481="",0,IFERROR(INDEX(Summary!$P$3:$AS$67,$AH481-2,$M481),0))</f>
        <v>0</v>
      </c>
      <c r="R481" s="2">
        <f t="array" ref="R481">IF($A481="",0,ROUND(IFERROR(INDEX(Summary!$O:$O,$AH481),0)/30,0))</f>
        <v>922</v>
      </c>
      <c r="S481">
        <f t="shared" si="69"/>
        <v>0</v>
      </c>
      <c r="T481" s="2">
        <f t="array" ref="T481">IF($S481=1,IFERROR(INDEX(Summary!$O:$O,$AH481),0),0)</f>
        <v>0</v>
      </c>
      <c r="U481" s="2">
        <f t="array" ref="U481">IF($S481=1,IFERROR(INDEX(Summary!$AT:$AT,$AH481),0),0)</f>
        <v>0</v>
      </c>
      <c r="V481" s="2">
        <f t="shared" si="70"/>
        <v>0</v>
      </c>
      <c r="W481" s="2">
        <f t="array" ref="W481">IF($S481=1,IFERROR(INDEX(Summary!$AZ:$AZ,$AH481),0),0)</f>
        <v>0</v>
      </c>
      <c r="X481" s="3">
        <f t="array" ref="X481">IF($S481=1,IFERROR(INDEX(Summary!$BA:$BA,$AH481),0),0)</f>
        <v>0</v>
      </c>
      <c r="Y481" s="2">
        <f t="array" ref="Y481">IF($S481=1,IFERROR(INDEX(Summary!$G:$G,$AH481),0),0)</f>
        <v>0</v>
      </c>
      <c r="Z481" s="2">
        <f t="array" ref="Z481">IF($S481=1,IFERROR(INDEX(Summary!$H:$H,$AH481),0),0)</f>
        <v>0</v>
      </c>
      <c r="AA481" s="2">
        <f t="array" ref="AA481">IF($S481=1,IFERROR(INDEX(Summary!$I:$I,$AH481),0),0)</f>
        <v>0</v>
      </c>
      <c r="AB481" s="2">
        <f t="array" ref="AB481">IF($S481=1,IFERROR(INDEX(Summary!$J:$J,$AH481),0),0)</f>
        <v>0</v>
      </c>
      <c r="AC481" s="2">
        <f t="array" ref="AC481">IF($S481=1,IFERROR(INDEX(Summary!$K:$K,$AH481),0),0)</f>
        <v>0</v>
      </c>
      <c r="AD481" s="2">
        <f t="array" ref="AD481">IF($S481=1,IFERROR(INDEX(Summary!$L:$L,$AH481),0),0)</f>
        <v>0</v>
      </c>
      <c r="AE481" s="2">
        <f t="array" ref="AE481">IF($S481=1,IFERROR(INDEX(Summary!$M:$M,$AH481),0),0)</f>
        <v>0</v>
      </c>
      <c r="AF481" s="2">
        <f t="array" ref="AF481">IF($S481=1,IFERROR(INDEX(Summary!$N:$N,$AH481),0),0)</f>
        <v>0</v>
      </c>
      <c r="AG481">
        <f t="array" ref="AG481">IF($A481="","",IFERROR(INDEX(Summary!$BB:$BB,$AH481),0))</f>
        <v>10</v>
      </c>
      <c r="AH481">
        <f t="shared" si="71"/>
        <v>18</v>
      </c>
    </row>
    <row r="482" spans="1:34" hidden="1">
      <c r="A482" t="str">
        <f t="array" ref="A482">IFERROR(INDEX(Summary!$D:$D,$AH482)&amp;"","")</f>
        <v>FG00557</v>
      </c>
      <c r="B482" t="str">
        <f t="array" ref="B482">IF($A482="","",INDEX(Summary!$E:$E,$AH482))</f>
        <v>Peanut Oil (Wood Pressed) - 2Ltr (Tin Can)</v>
      </c>
      <c r="C482" t="str">
        <f t="array" ref="C482">IF($A482="","",INDEX(Summary!$B:$B,$AH482))</f>
        <v>Oil</v>
      </c>
      <c r="D482" t="str">
        <f t="array" ref="D482">IF($A482="","",INDEX(Summary!$C:$C,$AH482))</f>
        <v>C6</v>
      </c>
      <c r="E482">
        <f t="array" ref="E482">IF($A482="","",INDEX(Summary!$F:$F,$AH482))</f>
        <v>2</v>
      </c>
      <c r="F482" t="str">
        <f t="array" ref="F482">IF($A482="","",INDEX(Summary!$BC:$BC,$AH482)&amp;"")</f>
        <v>P1 – Critical</v>
      </c>
      <c r="G482">
        <f t="shared" si="63"/>
        <v>1</v>
      </c>
      <c r="H482">
        <f t="shared" si="64"/>
        <v>1</v>
      </c>
      <c r="I482" t="str">
        <f t="array" ref="I482">IF($A482="","",IF(IFERROR(INDEX(Summary!$BA:$BA,$AH482),0)&lt;1,"Under 1 day",IF(INDEX(Summary!$BA:$BA,$AH482)&lt;3,"1-3 days",IF(INDEX(Summary!$BA:$BA,$AH482)&lt;7,"3-7 days","7+ days"))))</f>
        <v>1-3 days</v>
      </c>
      <c r="J482" t="str">
        <f t="array" ref="J482">IF($A482="","",IF(IFERROR(INDEX(Summary!$AX:$AX,$AH482),0)&lt;0.25,"0-25%",IF(INDEX(Summary!$AX:$AX,$AH482)&lt;0.5,"25-50%",IF(INDEX(Summary!$AX:$AX,$AH482)&lt;0.75,"50-75%","75-100%"))))</f>
        <v>75-100%</v>
      </c>
      <c r="K482" t="str">
        <f t="array" ref="K482">IF($A482="","",INDEX(Summary!$AY:$AY,$AH482)&amp;"")</f>
        <v xml:space="preserve">RM NA </v>
      </c>
      <c r="L482" s="1">
        <f>IF($A482="","",Summary!$P$2+MOD(ROW()-2,30))</f>
        <v>46227</v>
      </c>
      <c r="M482">
        <f t="shared" si="65"/>
        <v>1</v>
      </c>
      <c r="N482">
        <f t="shared" si="66"/>
        <v>24</v>
      </c>
      <c r="O482" t="str">
        <f t="shared" si="67"/>
        <v>Jul-2026</v>
      </c>
      <c r="P482">
        <f t="shared" ca="1" si="68"/>
        <v>1</v>
      </c>
      <c r="Q482" s="2">
        <f t="array" ref="Q482">IF($A482="",0,IFERROR(INDEX(Summary!$P$3:$AS$67,$AH482-2,$M482),0))</f>
        <v>82</v>
      </c>
      <c r="R482" s="2">
        <f t="array" ref="R482">IF($A482="",0,ROUND(IFERROR(INDEX(Summary!$O:$O,$AH482),0)/30,0))</f>
        <v>46</v>
      </c>
      <c r="S482">
        <f t="shared" si="69"/>
        <v>1</v>
      </c>
      <c r="T482" s="2">
        <f t="array" ref="T482">IF($S482=1,IFERROR(INDEX(Summary!$O:$O,$AH482),0),0)</f>
        <v>1370</v>
      </c>
      <c r="U482" s="2">
        <f t="array" ref="U482">IF($S482=1,IFERROR(INDEX(Summary!$AT:$AT,$AH482),0),0)</f>
        <v>1370</v>
      </c>
      <c r="V482" s="2">
        <f t="shared" si="70"/>
        <v>0</v>
      </c>
      <c r="W482" s="2">
        <f t="array" ref="W482">IF($S482=1,IFERROR(INDEX(Summary!$AZ:$AZ,$AH482),0),0)</f>
        <v>48</v>
      </c>
      <c r="X482" s="3">
        <f t="array" ref="X482">IF($S482=1,IFERROR(INDEX(Summary!$BA:$BA,$AH482),0),0)</f>
        <v>1.051094890510949</v>
      </c>
      <c r="Y482" s="2">
        <f t="array" ref="Y482">IF($S482=1,IFERROR(INDEX(Summary!$G:$G,$AH482),0),0)</f>
        <v>1010</v>
      </c>
      <c r="Z482" s="2">
        <f t="array" ref="Z482">IF($S482=1,IFERROR(INDEX(Summary!$H:$H,$AH482),0),0)</f>
        <v>0</v>
      </c>
      <c r="AA482" s="2">
        <f t="array" ref="AA482">IF($S482=1,IFERROR(INDEX(Summary!$I:$I,$AH482),0),0)</f>
        <v>0</v>
      </c>
      <c r="AB482" s="2">
        <f t="array" ref="AB482">IF($S482=1,IFERROR(INDEX(Summary!$J:$J,$AH482),0),0)</f>
        <v>0</v>
      </c>
      <c r="AC482" s="2">
        <f t="array" ref="AC482">IF($S482=1,IFERROR(INDEX(Summary!$K:$K,$AH482),0),0)</f>
        <v>0</v>
      </c>
      <c r="AD482" s="2">
        <f t="array" ref="AD482">IF($S482=1,IFERROR(INDEX(Summary!$L:$L,$AH482),0),0)</f>
        <v>0</v>
      </c>
      <c r="AE482" s="2">
        <f t="array" ref="AE482">IF($S482=1,IFERROR(INDEX(Summary!$M:$M,$AH482),0),0)</f>
        <v>360</v>
      </c>
      <c r="AF482" s="2">
        <f t="array" ref="AF482">IF($S482=1,IFERROR(INDEX(Summary!$N:$N,$AH482),0),0)</f>
        <v>0</v>
      </c>
      <c r="AG482">
        <f t="array" ref="AG482">IF($A482="","",IFERROR(INDEX(Summary!$BB:$BB,$AH482),0))</f>
        <v>10</v>
      </c>
      <c r="AH482">
        <f t="shared" si="71"/>
        <v>19</v>
      </c>
    </row>
    <row r="483" spans="1:34" hidden="1">
      <c r="A483" t="str">
        <f t="array" ref="A483">IFERROR(INDEX(Summary!$D:$D,$AH483)&amp;"","")</f>
        <v>FG00557</v>
      </c>
      <c r="B483" t="str">
        <f t="array" ref="B483">IF($A483="","",INDEX(Summary!$E:$E,$AH483))</f>
        <v>Peanut Oil (Wood Pressed) - 2Ltr (Tin Can)</v>
      </c>
      <c r="C483" t="str">
        <f t="array" ref="C483">IF($A483="","",INDEX(Summary!$B:$B,$AH483))</f>
        <v>Oil</v>
      </c>
      <c r="D483" t="str">
        <f t="array" ref="D483">IF($A483="","",INDEX(Summary!$C:$C,$AH483))</f>
        <v>C6</v>
      </c>
      <c r="E483">
        <f t="array" ref="E483">IF($A483="","",INDEX(Summary!$F:$F,$AH483))</f>
        <v>2</v>
      </c>
      <c r="F483" t="str">
        <f t="array" ref="F483">IF($A483="","",INDEX(Summary!$BC:$BC,$AH483)&amp;"")</f>
        <v>P1 – Critical</v>
      </c>
      <c r="G483">
        <f t="shared" si="63"/>
        <v>1</v>
      </c>
      <c r="H483">
        <f t="shared" si="64"/>
        <v>1</v>
      </c>
      <c r="I483" t="str">
        <f t="array" ref="I483">IF($A483="","",IF(IFERROR(INDEX(Summary!$BA:$BA,$AH483),0)&lt;1,"Under 1 day",IF(INDEX(Summary!$BA:$BA,$AH483)&lt;3,"1-3 days",IF(INDEX(Summary!$BA:$BA,$AH483)&lt;7,"3-7 days","7+ days"))))</f>
        <v>1-3 days</v>
      </c>
      <c r="J483" t="str">
        <f t="array" ref="J483">IF($A483="","",IF(IFERROR(INDEX(Summary!$AX:$AX,$AH483),0)&lt;0.25,"0-25%",IF(INDEX(Summary!$AX:$AX,$AH483)&lt;0.5,"25-50%",IF(INDEX(Summary!$AX:$AX,$AH483)&lt;0.75,"50-75%","75-100%"))))</f>
        <v>75-100%</v>
      </c>
      <c r="K483" t="str">
        <f t="array" ref="K483">IF($A483="","",INDEX(Summary!$AY:$AY,$AH483)&amp;"")</f>
        <v xml:space="preserve">RM NA </v>
      </c>
      <c r="L483" s="1">
        <f>IF($A483="","",Summary!$P$2+MOD(ROW()-2,30))</f>
        <v>46228</v>
      </c>
      <c r="M483">
        <f t="shared" si="65"/>
        <v>2</v>
      </c>
      <c r="N483">
        <f t="shared" si="66"/>
        <v>25</v>
      </c>
      <c r="O483" t="str">
        <f t="shared" si="67"/>
        <v>Jul-2026</v>
      </c>
      <c r="P483">
        <f t="shared" ca="1" si="68"/>
        <v>1</v>
      </c>
      <c r="Q483" s="2">
        <f t="array" ref="Q483">IF($A483="",0,IFERROR(INDEX(Summary!$P$3:$AS$67,$AH483-2,$M483),0))</f>
        <v>0</v>
      </c>
      <c r="R483" s="2">
        <f t="array" ref="R483">IF($A483="",0,ROUND(IFERROR(INDEX(Summary!$O:$O,$AH483),0)/30,0))</f>
        <v>46</v>
      </c>
      <c r="S483">
        <f t="shared" si="69"/>
        <v>0</v>
      </c>
      <c r="T483" s="2">
        <f t="array" ref="T483">IF($S483=1,IFERROR(INDEX(Summary!$O:$O,$AH483),0),0)</f>
        <v>0</v>
      </c>
      <c r="U483" s="2">
        <f t="array" ref="U483">IF($S483=1,IFERROR(INDEX(Summary!$AT:$AT,$AH483),0),0)</f>
        <v>0</v>
      </c>
      <c r="V483" s="2">
        <f t="shared" si="70"/>
        <v>0</v>
      </c>
      <c r="W483" s="2">
        <f t="array" ref="W483">IF($S483=1,IFERROR(INDEX(Summary!$AZ:$AZ,$AH483),0),0)</f>
        <v>0</v>
      </c>
      <c r="X483" s="3">
        <f t="array" ref="X483">IF($S483=1,IFERROR(INDEX(Summary!$BA:$BA,$AH483),0),0)</f>
        <v>0</v>
      </c>
      <c r="Y483" s="2">
        <f t="array" ref="Y483">IF($S483=1,IFERROR(INDEX(Summary!$G:$G,$AH483),0),0)</f>
        <v>0</v>
      </c>
      <c r="Z483" s="2">
        <f t="array" ref="Z483">IF($S483=1,IFERROR(INDEX(Summary!$H:$H,$AH483),0),0)</f>
        <v>0</v>
      </c>
      <c r="AA483" s="2">
        <f t="array" ref="AA483">IF($S483=1,IFERROR(INDEX(Summary!$I:$I,$AH483),0),0)</f>
        <v>0</v>
      </c>
      <c r="AB483" s="2">
        <f t="array" ref="AB483">IF($S483=1,IFERROR(INDEX(Summary!$J:$J,$AH483),0),0)</f>
        <v>0</v>
      </c>
      <c r="AC483" s="2">
        <f t="array" ref="AC483">IF($S483=1,IFERROR(INDEX(Summary!$K:$K,$AH483),0),0)</f>
        <v>0</v>
      </c>
      <c r="AD483" s="2">
        <f t="array" ref="AD483">IF($S483=1,IFERROR(INDEX(Summary!$L:$L,$AH483),0),0)</f>
        <v>0</v>
      </c>
      <c r="AE483" s="2">
        <f t="array" ref="AE483">IF($S483=1,IFERROR(INDEX(Summary!$M:$M,$AH483),0),0)</f>
        <v>0</v>
      </c>
      <c r="AF483" s="2">
        <f t="array" ref="AF483">IF($S483=1,IFERROR(INDEX(Summary!$N:$N,$AH483),0),0)</f>
        <v>0</v>
      </c>
      <c r="AG483">
        <f t="array" ref="AG483">IF($A483="","",IFERROR(INDEX(Summary!$BB:$BB,$AH483),0))</f>
        <v>10</v>
      </c>
      <c r="AH483">
        <f t="shared" si="71"/>
        <v>19</v>
      </c>
    </row>
    <row r="484" spans="1:34" hidden="1">
      <c r="A484" t="str">
        <f t="array" ref="A484">IFERROR(INDEX(Summary!$D:$D,$AH484)&amp;"","")</f>
        <v>FG00557</v>
      </c>
      <c r="B484" t="str">
        <f t="array" ref="B484">IF($A484="","",INDEX(Summary!$E:$E,$AH484))</f>
        <v>Peanut Oil (Wood Pressed) - 2Ltr (Tin Can)</v>
      </c>
      <c r="C484" t="str">
        <f t="array" ref="C484">IF($A484="","",INDEX(Summary!$B:$B,$AH484))</f>
        <v>Oil</v>
      </c>
      <c r="D484" t="str">
        <f t="array" ref="D484">IF($A484="","",INDEX(Summary!$C:$C,$AH484))</f>
        <v>C6</v>
      </c>
      <c r="E484">
        <f t="array" ref="E484">IF($A484="","",INDEX(Summary!$F:$F,$AH484))</f>
        <v>2</v>
      </c>
      <c r="F484" t="str">
        <f t="array" ref="F484">IF($A484="","",INDEX(Summary!$BC:$BC,$AH484)&amp;"")</f>
        <v>P1 – Critical</v>
      </c>
      <c r="G484">
        <f t="shared" si="63"/>
        <v>1</v>
      </c>
      <c r="H484">
        <f t="shared" si="64"/>
        <v>1</v>
      </c>
      <c r="I484" t="str">
        <f t="array" ref="I484">IF($A484="","",IF(IFERROR(INDEX(Summary!$BA:$BA,$AH484),0)&lt;1,"Under 1 day",IF(INDEX(Summary!$BA:$BA,$AH484)&lt;3,"1-3 days",IF(INDEX(Summary!$BA:$BA,$AH484)&lt;7,"3-7 days","7+ days"))))</f>
        <v>1-3 days</v>
      </c>
      <c r="J484" t="str">
        <f t="array" ref="J484">IF($A484="","",IF(IFERROR(INDEX(Summary!$AX:$AX,$AH484),0)&lt;0.25,"0-25%",IF(INDEX(Summary!$AX:$AX,$AH484)&lt;0.5,"25-50%",IF(INDEX(Summary!$AX:$AX,$AH484)&lt;0.75,"50-75%","75-100%"))))</f>
        <v>75-100%</v>
      </c>
      <c r="K484" t="str">
        <f t="array" ref="K484">IF($A484="","",INDEX(Summary!$AY:$AY,$AH484)&amp;"")</f>
        <v xml:space="preserve">RM NA </v>
      </c>
      <c r="L484" s="1">
        <f>IF($A484="","",Summary!$P$2+MOD(ROW()-2,30))</f>
        <v>46229</v>
      </c>
      <c r="M484">
        <f t="shared" si="65"/>
        <v>3</v>
      </c>
      <c r="N484">
        <f t="shared" si="66"/>
        <v>26</v>
      </c>
      <c r="O484" t="str">
        <f t="shared" si="67"/>
        <v>Jul-2026</v>
      </c>
      <c r="P484">
        <f t="shared" ca="1" si="68"/>
        <v>1</v>
      </c>
      <c r="Q484" s="2">
        <f t="array" ref="Q484">IF($A484="",0,IFERROR(INDEX(Summary!$P$3:$AS$67,$AH484-2,$M484),0))</f>
        <v>0</v>
      </c>
      <c r="R484" s="2">
        <f t="array" ref="R484">IF($A484="",0,ROUND(IFERROR(INDEX(Summary!$O:$O,$AH484),0)/30,0))</f>
        <v>46</v>
      </c>
      <c r="S484">
        <f t="shared" si="69"/>
        <v>0</v>
      </c>
      <c r="T484" s="2">
        <f t="array" ref="T484">IF($S484=1,IFERROR(INDEX(Summary!$O:$O,$AH484),0),0)</f>
        <v>0</v>
      </c>
      <c r="U484" s="2">
        <f t="array" ref="U484">IF($S484=1,IFERROR(INDEX(Summary!$AT:$AT,$AH484),0),0)</f>
        <v>0</v>
      </c>
      <c r="V484" s="2">
        <f t="shared" si="70"/>
        <v>0</v>
      </c>
      <c r="W484" s="2">
        <f t="array" ref="W484">IF($S484=1,IFERROR(INDEX(Summary!$AZ:$AZ,$AH484),0),0)</f>
        <v>0</v>
      </c>
      <c r="X484" s="3">
        <f t="array" ref="X484">IF($S484=1,IFERROR(INDEX(Summary!$BA:$BA,$AH484),0),0)</f>
        <v>0</v>
      </c>
      <c r="Y484" s="2">
        <f t="array" ref="Y484">IF($S484=1,IFERROR(INDEX(Summary!$G:$G,$AH484),0),0)</f>
        <v>0</v>
      </c>
      <c r="Z484" s="2">
        <f t="array" ref="Z484">IF($S484=1,IFERROR(INDEX(Summary!$H:$H,$AH484),0),0)</f>
        <v>0</v>
      </c>
      <c r="AA484" s="2">
        <f t="array" ref="AA484">IF($S484=1,IFERROR(INDEX(Summary!$I:$I,$AH484),0),0)</f>
        <v>0</v>
      </c>
      <c r="AB484" s="2">
        <f t="array" ref="AB484">IF($S484=1,IFERROR(INDEX(Summary!$J:$J,$AH484),0),0)</f>
        <v>0</v>
      </c>
      <c r="AC484" s="2">
        <f t="array" ref="AC484">IF($S484=1,IFERROR(INDEX(Summary!$K:$K,$AH484),0),0)</f>
        <v>0</v>
      </c>
      <c r="AD484" s="2">
        <f t="array" ref="AD484">IF($S484=1,IFERROR(INDEX(Summary!$L:$L,$AH484),0),0)</f>
        <v>0</v>
      </c>
      <c r="AE484" s="2">
        <f t="array" ref="AE484">IF($S484=1,IFERROR(INDEX(Summary!$M:$M,$AH484),0),0)</f>
        <v>0</v>
      </c>
      <c r="AF484" s="2">
        <f t="array" ref="AF484">IF($S484=1,IFERROR(INDEX(Summary!$N:$N,$AH484),0),0)</f>
        <v>0</v>
      </c>
      <c r="AG484">
        <f t="array" ref="AG484">IF($A484="","",IFERROR(INDEX(Summary!$BB:$BB,$AH484),0))</f>
        <v>10</v>
      </c>
      <c r="AH484">
        <f t="shared" si="71"/>
        <v>19</v>
      </c>
    </row>
    <row r="485" spans="1:34" hidden="1">
      <c r="A485" t="str">
        <f t="array" ref="A485">IFERROR(INDEX(Summary!$D:$D,$AH485)&amp;"","")</f>
        <v>FG00557</v>
      </c>
      <c r="B485" t="str">
        <f t="array" ref="B485">IF($A485="","",INDEX(Summary!$E:$E,$AH485))</f>
        <v>Peanut Oil (Wood Pressed) - 2Ltr (Tin Can)</v>
      </c>
      <c r="C485" t="str">
        <f t="array" ref="C485">IF($A485="","",INDEX(Summary!$B:$B,$AH485))</f>
        <v>Oil</v>
      </c>
      <c r="D485" t="str">
        <f t="array" ref="D485">IF($A485="","",INDEX(Summary!$C:$C,$AH485))</f>
        <v>C6</v>
      </c>
      <c r="E485">
        <f t="array" ref="E485">IF($A485="","",INDEX(Summary!$F:$F,$AH485))</f>
        <v>2</v>
      </c>
      <c r="F485" t="str">
        <f t="array" ref="F485">IF($A485="","",INDEX(Summary!$BC:$BC,$AH485)&amp;"")</f>
        <v>P1 – Critical</v>
      </c>
      <c r="G485">
        <f t="shared" si="63"/>
        <v>1</v>
      </c>
      <c r="H485">
        <f t="shared" si="64"/>
        <v>1</v>
      </c>
      <c r="I485" t="str">
        <f t="array" ref="I485">IF($A485="","",IF(IFERROR(INDEX(Summary!$BA:$BA,$AH485),0)&lt;1,"Under 1 day",IF(INDEX(Summary!$BA:$BA,$AH485)&lt;3,"1-3 days",IF(INDEX(Summary!$BA:$BA,$AH485)&lt;7,"3-7 days","7+ days"))))</f>
        <v>1-3 days</v>
      </c>
      <c r="J485" t="str">
        <f t="array" ref="J485">IF($A485="","",IF(IFERROR(INDEX(Summary!$AX:$AX,$AH485),0)&lt;0.25,"0-25%",IF(INDEX(Summary!$AX:$AX,$AH485)&lt;0.5,"25-50%",IF(INDEX(Summary!$AX:$AX,$AH485)&lt;0.75,"50-75%","75-100%"))))</f>
        <v>75-100%</v>
      </c>
      <c r="K485" t="str">
        <f t="array" ref="K485">IF($A485="","",INDEX(Summary!$AY:$AY,$AH485)&amp;"")</f>
        <v xml:space="preserve">RM NA </v>
      </c>
      <c r="L485" s="1">
        <f>IF($A485="","",Summary!$P$2+MOD(ROW()-2,30))</f>
        <v>46230</v>
      </c>
      <c r="M485">
        <f t="shared" si="65"/>
        <v>4</v>
      </c>
      <c r="N485">
        <f t="shared" si="66"/>
        <v>27</v>
      </c>
      <c r="O485" t="str">
        <f t="shared" si="67"/>
        <v>Jul-2026</v>
      </c>
      <c r="P485">
        <f t="shared" ca="1" si="68"/>
        <v>1</v>
      </c>
      <c r="Q485" s="2">
        <f t="array" ref="Q485">IF($A485="",0,IFERROR(INDEX(Summary!$P$3:$AS$67,$AH485-2,$M485),0))</f>
        <v>0</v>
      </c>
      <c r="R485" s="2">
        <f t="array" ref="R485">IF($A485="",0,ROUND(IFERROR(INDEX(Summary!$O:$O,$AH485),0)/30,0))</f>
        <v>46</v>
      </c>
      <c r="S485">
        <f t="shared" si="69"/>
        <v>0</v>
      </c>
      <c r="T485" s="2">
        <f t="array" ref="T485">IF($S485=1,IFERROR(INDEX(Summary!$O:$O,$AH485),0),0)</f>
        <v>0</v>
      </c>
      <c r="U485" s="2">
        <f t="array" ref="U485">IF($S485=1,IFERROR(INDEX(Summary!$AT:$AT,$AH485),0),0)</f>
        <v>0</v>
      </c>
      <c r="V485" s="2">
        <f t="shared" si="70"/>
        <v>0</v>
      </c>
      <c r="W485" s="2">
        <f t="array" ref="W485">IF($S485=1,IFERROR(INDEX(Summary!$AZ:$AZ,$AH485),0),0)</f>
        <v>0</v>
      </c>
      <c r="X485" s="3">
        <f t="array" ref="X485">IF($S485=1,IFERROR(INDEX(Summary!$BA:$BA,$AH485),0),0)</f>
        <v>0</v>
      </c>
      <c r="Y485" s="2">
        <f t="array" ref="Y485">IF($S485=1,IFERROR(INDEX(Summary!$G:$G,$AH485),0),0)</f>
        <v>0</v>
      </c>
      <c r="Z485" s="2">
        <f t="array" ref="Z485">IF($S485=1,IFERROR(INDEX(Summary!$H:$H,$AH485),0),0)</f>
        <v>0</v>
      </c>
      <c r="AA485" s="2">
        <f t="array" ref="AA485">IF($S485=1,IFERROR(INDEX(Summary!$I:$I,$AH485),0),0)</f>
        <v>0</v>
      </c>
      <c r="AB485" s="2">
        <f t="array" ref="AB485">IF($S485=1,IFERROR(INDEX(Summary!$J:$J,$AH485),0),0)</f>
        <v>0</v>
      </c>
      <c r="AC485" s="2">
        <f t="array" ref="AC485">IF($S485=1,IFERROR(INDEX(Summary!$K:$K,$AH485),0),0)</f>
        <v>0</v>
      </c>
      <c r="AD485" s="2">
        <f t="array" ref="AD485">IF($S485=1,IFERROR(INDEX(Summary!$L:$L,$AH485),0),0)</f>
        <v>0</v>
      </c>
      <c r="AE485" s="2">
        <f t="array" ref="AE485">IF($S485=1,IFERROR(INDEX(Summary!$M:$M,$AH485),0),0)</f>
        <v>0</v>
      </c>
      <c r="AF485" s="2">
        <f t="array" ref="AF485">IF($S485=1,IFERROR(INDEX(Summary!$N:$N,$AH485),0),0)</f>
        <v>0</v>
      </c>
      <c r="AG485">
        <f t="array" ref="AG485">IF($A485="","",IFERROR(INDEX(Summary!$BB:$BB,$AH485),0))</f>
        <v>10</v>
      </c>
      <c r="AH485">
        <f t="shared" si="71"/>
        <v>19</v>
      </c>
    </row>
    <row r="486" spans="1:34" hidden="1">
      <c r="A486" t="str">
        <f t="array" ref="A486">IFERROR(INDEX(Summary!$D:$D,$AH486)&amp;"","")</f>
        <v>FG00557</v>
      </c>
      <c r="B486" t="str">
        <f t="array" ref="B486">IF($A486="","",INDEX(Summary!$E:$E,$AH486))</f>
        <v>Peanut Oil (Wood Pressed) - 2Ltr (Tin Can)</v>
      </c>
      <c r="C486" t="str">
        <f t="array" ref="C486">IF($A486="","",INDEX(Summary!$B:$B,$AH486))</f>
        <v>Oil</v>
      </c>
      <c r="D486" t="str">
        <f t="array" ref="D486">IF($A486="","",INDEX(Summary!$C:$C,$AH486))</f>
        <v>C6</v>
      </c>
      <c r="E486">
        <f t="array" ref="E486">IF($A486="","",INDEX(Summary!$F:$F,$AH486))</f>
        <v>2</v>
      </c>
      <c r="F486" t="str">
        <f t="array" ref="F486">IF($A486="","",INDEX(Summary!$BC:$BC,$AH486)&amp;"")</f>
        <v>P1 – Critical</v>
      </c>
      <c r="G486">
        <f t="shared" si="63"/>
        <v>1</v>
      </c>
      <c r="H486">
        <f t="shared" si="64"/>
        <v>1</v>
      </c>
      <c r="I486" t="str">
        <f t="array" ref="I486">IF($A486="","",IF(IFERROR(INDEX(Summary!$BA:$BA,$AH486),0)&lt;1,"Under 1 day",IF(INDEX(Summary!$BA:$BA,$AH486)&lt;3,"1-3 days",IF(INDEX(Summary!$BA:$BA,$AH486)&lt;7,"3-7 days","7+ days"))))</f>
        <v>1-3 days</v>
      </c>
      <c r="J486" t="str">
        <f t="array" ref="J486">IF($A486="","",IF(IFERROR(INDEX(Summary!$AX:$AX,$AH486),0)&lt;0.25,"0-25%",IF(INDEX(Summary!$AX:$AX,$AH486)&lt;0.5,"25-50%",IF(INDEX(Summary!$AX:$AX,$AH486)&lt;0.75,"50-75%","75-100%"))))</f>
        <v>75-100%</v>
      </c>
      <c r="K486" t="str">
        <f t="array" ref="K486">IF($A486="","",INDEX(Summary!$AY:$AY,$AH486)&amp;"")</f>
        <v xml:space="preserve">RM NA </v>
      </c>
      <c r="L486" s="1">
        <f>IF($A486="","",Summary!$P$2+MOD(ROW()-2,30))</f>
        <v>46231</v>
      </c>
      <c r="M486">
        <f t="shared" si="65"/>
        <v>5</v>
      </c>
      <c r="N486">
        <f t="shared" si="66"/>
        <v>28</v>
      </c>
      <c r="O486" t="str">
        <f t="shared" si="67"/>
        <v>Jul-2026</v>
      </c>
      <c r="P486">
        <f t="shared" ca="1" si="68"/>
        <v>1</v>
      </c>
      <c r="Q486" s="2">
        <f t="array" ref="Q486">IF($A486="",0,IFERROR(INDEX(Summary!$P$3:$AS$67,$AH486-2,$M486),0))</f>
        <v>0</v>
      </c>
      <c r="R486" s="2">
        <f t="array" ref="R486">IF($A486="",0,ROUND(IFERROR(INDEX(Summary!$O:$O,$AH486),0)/30,0))</f>
        <v>46</v>
      </c>
      <c r="S486">
        <f t="shared" si="69"/>
        <v>0</v>
      </c>
      <c r="T486" s="2">
        <f t="array" ref="T486">IF($S486=1,IFERROR(INDEX(Summary!$O:$O,$AH486),0),0)</f>
        <v>0</v>
      </c>
      <c r="U486" s="2">
        <f t="array" ref="U486">IF($S486=1,IFERROR(INDEX(Summary!$AT:$AT,$AH486),0),0)</f>
        <v>0</v>
      </c>
      <c r="V486" s="2">
        <f t="shared" si="70"/>
        <v>0</v>
      </c>
      <c r="W486" s="2">
        <f t="array" ref="W486">IF($S486=1,IFERROR(INDEX(Summary!$AZ:$AZ,$AH486),0),0)</f>
        <v>0</v>
      </c>
      <c r="X486" s="3">
        <f t="array" ref="X486">IF($S486=1,IFERROR(INDEX(Summary!$BA:$BA,$AH486),0),0)</f>
        <v>0</v>
      </c>
      <c r="Y486" s="2">
        <f t="array" ref="Y486">IF($S486=1,IFERROR(INDEX(Summary!$G:$G,$AH486),0),0)</f>
        <v>0</v>
      </c>
      <c r="Z486" s="2">
        <f t="array" ref="Z486">IF($S486=1,IFERROR(INDEX(Summary!$H:$H,$AH486),0),0)</f>
        <v>0</v>
      </c>
      <c r="AA486" s="2">
        <f t="array" ref="AA486">IF($S486=1,IFERROR(INDEX(Summary!$I:$I,$AH486),0),0)</f>
        <v>0</v>
      </c>
      <c r="AB486" s="2">
        <f t="array" ref="AB486">IF($S486=1,IFERROR(INDEX(Summary!$J:$J,$AH486),0),0)</f>
        <v>0</v>
      </c>
      <c r="AC486" s="2">
        <f t="array" ref="AC486">IF($S486=1,IFERROR(INDEX(Summary!$K:$K,$AH486),0),0)</f>
        <v>0</v>
      </c>
      <c r="AD486" s="2">
        <f t="array" ref="AD486">IF($S486=1,IFERROR(INDEX(Summary!$L:$L,$AH486),0),0)</f>
        <v>0</v>
      </c>
      <c r="AE486" s="2">
        <f t="array" ref="AE486">IF($S486=1,IFERROR(INDEX(Summary!$M:$M,$AH486),0),0)</f>
        <v>0</v>
      </c>
      <c r="AF486" s="2">
        <f t="array" ref="AF486">IF($S486=1,IFERROR(INDEX(Summary!$N:$N,$AH486),0),0)</f>
        <v>0</v>
      </c>
      <c r="AG486">
        <f t="array" ref="AG486">IF($A486="","",IFERROR(INDEX(Summary!$BB:$BB,$AH486),0))</f>
        <v>10</v>
      </c>
      <c r="AH486">
        <f t="shared" si="71"/>
        <v>19</v>
      </c>
    </row>
    <row r="487" spans="1:34" hidden="1">
      <c r="A487" t="str">
        <f t="array" ref="A487">IFERROR(INDEX(Summary!$D:$D,$AH487)&amp;"","")</f>
        <v>FG00557</v>
      </c>
      <c r="B487" t="str">
        <f t="array" ref="B487">IF($A487="","",INDEX(Summary!$E:$E,$AH487))</f>
        <v>Peanut Oil (Wood Pressed) - 2Ltr (Tin Can)</v>
      </c>
      <c r="C487" t="str">
        <f t="array" ref="C487">IF($A487="","",INDEX(Summary!$B:$B,$AH487))</f>
        <v>Oil</v>
      </c>
      <c r="D487" t="str">
        <f t="array" ref="D487">IF($A487="","",INDEX(Summary!$C:$C,$AH487))</f>
        <v>C6</v>
      </c>
      <c r="E487">
        <f t="array" ref="E487">IF($A487="","",INDEX(Summary!$F:$F,$AH487))</f>
        <v>2</v>
      </c>
      <c r="F487" t="str">
        <f t="array" ref="F487">IF($A487="","",INDEX(Summary!$BC:$BC,$AH487)&amp;"")</f>
        <v>P1 – Critical</v>
      </c>
      <c r="G487">
        <f t="shared" si="63"/>
        <v>1</v>
      </c>
      <c r="H487">
        <f t="shared" si="64"/>
        <v>1</v>
      </c>
      <c r="I487" t="str">
        <f t="array" ref="I487">IF($A487="","",IF(IFERROR(INDEX(Summary!$BA:$BA,$AH487),0)&lt;1,"Under 1 day",IF(INDEX(Summary!$BA:$BA,$AH487)&lt;3,"1-3 days",IF(INDEX(Summary!$BA:$BA,$AH487)&lt;7,"3-7 days","7+ days"))))</f>
        <v>1-3 days</v>
      </c>
      <c r="J487" t="str">
        <f t="array" ref="J487">IF($A487="","",IF(IFERROR(INDEX(Summary!$AX:$AX,$AH487),0)&lt;0.25,"0-25%",IF(INDEX(Summary!$AX:$AX,$AH487)&lt;0.5,"25-50%",IF(INDEX(Summary!$AX:$AX,$AH487)&lt;0.75,"50-75%","75-100%"))))</f>
        <v>75-100%</v>
      </c>
      <c r="K487" t="str">
        <f t="array" ref="K487">IF($A487="","",INDEX(Summary!$AY:$AY,$AH487)&amp;"")</f>
        <v xml:space="preserve">RM NA </v>
      </c>
      <c r="L487" s="1">
        <f>IF($A487="","",Summary!$P$2+MOD(ROW()-2,30))</f>
        <v>46232</v>
      </c>
      <c r="M487">
        <f t="shared" si="65"/>
        <v>6</v>
      </c>
      <c r="N487">
        <f t="shared" si="66"/>
        <v>29</v>
      </c>
      <c r="O487" t="str">
        <f t="shared" si="67"/>
        <v>Jul-2026</v>
      </c>
      <c r="P487">
        <f t="shared" ca="1" si="68"/>
        <v>1</v>
      </c>
      <c r="Q487" s="2">
        <f t="array" ref="Q487">IF($A487="",0,IFERROR(INDEX(Summary!$P$3:$AS$67,$AH487-2,$M487),0))</f>
        <v>0</v>
      </c>
      <c r="R487" s="2">
        <f t="array" ref="R487">IF($A487="",0,ROUND(IFERROR(INDEX(Summary!$O:$O,$AH487),0)/30,0))</f>
        <v>46</v>
      </c>
      <c r="S487">
        <f t="shared" si="69"/>
        <v>0</v>
      </c>
      <c r="T487" s="2">
        <f t="array" ref="T487">IF($S487=1,IFERROR(INDEX(Summary!$O:$O,$AH487),0),0)</f>
        <v>0</v>
      </c>
      <c r="U487" s="2">
        <f t="array" ref="U487">IF($S487=1,IFERROR(INDEX(Summary!$AT:$AT,$AH487),0),0)</f>
        <v>0</v>
      </c>
      <c r="V487" s="2">
        <f t="shared" si="70"/>
        <v>0</v>
      </c>
      <c r="W487" s="2">
        <f t="array" ref="W487">IF($S487=1,IFERROR(INDEX(Summary!$AZ:$AZ,$AH487),0),0)</f>
        <v>0</v>
      </c>
      <c r="X487" s="3">
        <f t="array" ref="X487">IF($S487=1,IFERROR(INDEX(Summary!$BA:$BA,$AH487),0),0)</f>
        <v>0</v>
      </c>
      <c r="Y487" s="2">
        <f t="array" ref="Y487">IF($S487=1,IFERROR(INDEX(Summary!$G:$G,$AH487),0),0)</f>
        <v>0</v>
      </c>
      <c r="Z487" s="2">
        <f t="array" ref="Z487">IF($S487=1,IFERROR(INDEX(Summary!$H:$H,$AH487),0),0)</f>
        <v>0</v>
      </c>
      <c r="AA487" s="2">
        <f t="array" ref="AA487">IF($S487=1,IFERROR(INDEX(Summary!$I:$I,$AH487),0),0)</f>
        <v>0</v>
      </c>
      <c r="AB487" s="2">
        <f t="array" ref="AB487">IF($S487=1,IFERROR(INDEX(Summary!$J:$J,$AH487),0),0)</f>
        <v>0</v>
      </c>
      <c r="AC487" s="2">
        <f t="array" ref="AC487">IF($S487=1,IFERROR(INDEX(Summary!$K:$K,$AH487),0),0)</f>
        <v>0</v>
      </c>
      <c r="AD487" s="2">
        <f t="array" ref="AD487">IF($S487=1,IFERROR(INDEX(Summary!$L:$L,$AH487),0),0)</f>
        <v>0</v>
      </c>
      <c r="AE487" s="2">
        <f t="array" ref="AE487">IF($S487=1,IFERROR(INDEX(Summary!$M:$M,$AH487),0),0)</f>
        <v>0</v>
      </c>
      <c r="AF487" s="2">
        <f t="array" ref="AF487">IF($S487=1,IFERROR(INDEX(Summary!$N:$N,$AH487),0),0)</f>
        <v>0</v>
      </c>
      <c r="AG487">
        <f t="array" ref="AG487">IF($A487="","",IFERROR(INDEX(Summary!$BB:$BB,$AH487),0))</f>
        <v>10</v>
      </c>
      <c r="AH487">
        <f t="shared" si="71"/>
        <v>19</v>
      </c>
    </row>
    <row r="488" spans="1:34" hidden="1">
      <c r="A488" t="str">
        <f t="array" ref="A488">IFERROR(INDEX(Summary!$D:$D,$AH488)&amp;"","")</f>
        <v>FG00557</v>
      </c>
      <c r="B488" t="str">
        <f t="array" ref="B488">IF($A488="","",INDEX(Summary!$E:$E,$AH488))</f>
        <v>Peanut Oil (Wood Pressed) - 2Ltr (Tin Can)</v>
      </c>
      <c r="C488" t="str">
        <f t="array" ref="C488">IF($A488="","",INDEX(Summary!$B:$B,$AH488))</f>
        <v>Oil</v>
      </c>
      <c r="D488" t="str">
        <f t="array" ref="D488">IF($A488="","",INDEX(Summary!$C:$C,$AH488))</f>
        <v>C6</v>
      </c>
      <c r="E488">
        <f t="array" ref="E488">IF($A488="","",INDEX(Summary!$F:$F,$AH488))</f>
        <v>2</v>
      </c>
      <c r="F488" t="str">
        <f t="array" ref="F488">IF($A488="","",INDEX(Summary!$BC:$BC,$AH488)&amp;"")</f>
        <v>P1 – Critical</v>
      </c>
      <c r="G488">
        <f t="shared" si="63"/>
        <v>1</v>
      </c>
      <c r="H488">
        <f t="shared" si="64"/>
        <v>1</v>
      </c>
      <c r="I488" t="str">
        <f t="array" ref="I488">IF($A488="","",IF(IFERROR(INDEX(Summary!$BA:$BA,$AH488),0)&lt;1,"Under 1 day",IF(INDEX(Summary!$BA:$BA,$AH488)&lt;3,"1-3 days",IF(INDEX(Summary!$BA:$BA,$AH488)&lt;7,"3-7 days","7+ days"))))</f>
        <v>1-3 days</v>
      </c>
      <c r="J488" t="str">
        <f t="array" ref="J488">IF($A488="","",IF(IFERROR(INDEX(Summary!$AX:$AX,$AH488),0)&lt;0.25,"0-25%",IF(INDEX(Summary!$AX:$AX,$AH488)&lt;0.5,"25-50%",IF(INDEX(Summary!$AX:$AX,$AH488)&lt;0.75,"50-75%","75-100%"))))</f>
        <v>75-100%</v>
      </c>
      <c r="K488" t="str">
        <f t="array" ref="K488">IF($A488="","",INDEX(Summary!$AY:$AY,$AH488)&amp;"")</f>
        <v xml:space="preserve">RM NA </v>
      </c>
      <c r="L488" s="1">
        <f>IF($A488="","",Summary!$P$2+MOD(ROW()-2,30))</f>
        <v>46233</v>
      </c>
      <c r="M488">
        <f t="shared" si="65"/>
        <v>7</v>
      </c>
      <c r="N488">
        <f t="shared" si="66"/>
        <v>30</v>
      </c>
      <c r="O488" t="str">
        <f t="shared" si="67"/>
        <v>Jul-2026</v>
      </c>
      <c r="P488">
        <f t="shared" ca="1" si="68"/>
        <v>1</v>
      </c>
      <c r="Q488" s="2">
        <f t="array" ref="Q488">IF($A488="",0,IFERROR(INDEX(Summary!$P$3:$AS$67,$AH488-2,$M488),0))</f>
        <v>384</v>
      </c>
      <c r="R488" s="2">
        <f t="array" ref="R488">IF($A488="",0,ROUND(IFERROR(INDEX(Summary!$O:$O,$AH488),0)/30,0))</f>
        <v>46</v>
      </c>
      <c r="S488">
        <f t="shared" si="69"/>
        <v>0</v>
      </c>
      <c r="T488" s="2">
        <f t="array" ref="T488">IF($S488=1,IFERROR(INDEX(Summary!$O:$O,$AH488),0),0)</f>
        <v>0</v>
      </c>
      <c r="U488" s="2">
        <f t="array" ref="U488">IF($S488=1,IFERROR(INDEX(Summary!$AT:$AT,$AH488),0),0)</f>
        <v>0</v>
      </c>
      <c r="V488" s="2">
        <f t="shared" si="70"/>
        <v>0</v>
      </c>
      <c r="W488" s="2">
        <f t="array" ref="W488">IF($S488=1,IFERROR(INDEX(Summary!$AZ:$AZ,$AH488),0),0)</f>
        <v>0</v>
      </c>
      <c r="X488" s="3">
        <f t="array" ref="X488">IF($S488=1,IFERROR(INDEX(Summary!$BA:$BA,$AH488),0),0)</f>
        <v>0</v>
      </c>
      <c r="Y488" s="2">
        <f t="array" ref="Y488">IF($S488=1,IFERROR(INDEX(Summary!$G:$G,$AH488),0),0)</f>
        <v>0</v>
      </c>
      <c r="Z488" s="2">
        <f t="array" ref="Z488">IF($S488=1,IFERROR(INDEX(Summary!$H:$H,$AH488),0),0)</f>
        <v>0</v>
      </c>
      <c r="AA488" s="2">
        <f t="array" ref="AA488">IF($S488=1,IFERROR(INDEX(Summary!$I:$I,$AH488),0),0)</f>
        <v>0</v>
      </c>
      <c r="AB488" s="2">
        <f t="array" ref="AB488">IF($S488=1,IFERROR(INDEX(Summary!$J:$J,$AH488),0),0)</f>
        <v>0</v>
      </c>
      <c r="AC488" s="2">
        <f t="array" ref="AC488">IF($S488=1,IFERROR(INDEX(Summary!$K:$K,$AH488),0),0)</f>
        <v>0</v>
      </c>
      <c r="AD488" s="2">
        <f t="array" ref="AD488">IF($S488=1,IFERROR(INDEX(Summary!$L:$L,$AH488),0),0)</f>
        <v>0</v>
      </c>
      <c r="AE488" s="2">
        <f t="array" ref="AE488">IF($S488=1,IFERROR(INDEX(Summary!$M:$M,$AH488),0),0)</f>
        <v>0</v>
      </c>
      <c r="AF488" s="2">
        <f t="array" ref="AF488">IF($S488=1,IFERROR(INDEX(Summary!$N:$N,$AH488),0),0)</f>
        <v>0</v>
      </c>
      <c r="AG488">
        <f t="array" ref="AG488">IF($A488="","",IFERROR(INDEX(Summary!$BB:$BB,$AH488),0))</f>
        <v>10</v>
      </c>
      <c r="AH488">
        <f t="shared" si="71"/>
        <v>19</v>
      </c>
    </row>
    <row r="489" spans="1:34" hidden="1">
      <c r="A489" t="str">
        <f t="array" ref="A489">IFERROR(INDEX(Summary!$D:$D,$AH489)&amp;"","")</f>
        <v>FG00557</v>
      </c>
      <c r="B489" t="str">
        <f t="array" ref="B489">IF($A489="","",INDEX(Summary!$E:$E,$AH489))</f>
        <v>Peanut Oil (Wood Pressed) - 2Ltr (Tin Can)</v>
      </c>
      <c r="C489" t="str">
        <f t="array" ref="C489">IF($A489="","",INDEX(Summary!$B:$B,$AH489))</f>
        <v>Oil</v>
      </c>
      <c r="D489" t="str">
        <f t="array" ref="D489">IF($A489="","",INDEX(Summary!$C:$C,$AH489))</f>
        <v>C6</v>
      </c>
      <c r="E489">
        <f t="array" ref="E489">IF($A489="","",INDEX(Summary!$F:$F,$AH489))</f>
        <v>2</v>
      </c>
      <c r="F489" t="str">
        <f t="array" ref="F489">IF($A489="","",INDEX(Summary!$BC:$BC,$AH489)&amp;"")</f>
        <v>P1 – Critical</v>
      </c>
      <c r="G489">
        <f t="shared" si="63"/>
        <v>1</v>
      </c>
      <c r="H489">
        <f t="shared" si="64"/>
        <v>1</v>
      </c>
      <c r="I489" t="str">
        <f t="array" ref="I489">IF($A489="","",IF(IFERROR(INDEX(Summary!$BA:$BA,$AH489),0)&lt;1,"Under 1 day",IF(INDEX(Summary!$BA:$BA,$AH489)&lt;3,"1-3 days",IF(INDEX(Summary!$BA:$BA,$AH489)&lt;7,"3-7 days","7+ days"))))</f>
        <v>1-3 days</v>
      </c>
      <c r="J489" t="str">
        <f t="array" ref="J489">IF($A489="","",IF(IFERROR(INDEX(Summary!$AX:$AX,$AH489),0)&lt;0.25,"0-25%",IF(INDEX(Summary!$AX:$AX,$AH489)&lt;0.5,"25-50%",IF(INDEX(Summary!$AX:$AX,$AH489)&lt;0.75,"50-75%","75-100%"))))</f>
        <v>75-100%</v>
      </c>
      <c r="K489" t="str">
        <f t="array" ref="K489">IF($A489="","",INDEX(Summary!$AY:$AY,$AH489)&amp;"")</f>
        <v xml:space="preserve">RM NA </v>
      </c>
      <c r="L489" s="1">
        <f>IF($A489="","",Summary!$P$2+MOD(ROW()-2,30))</f>
        <v>46234</v>
      </c>
      <c r="M489">
        <f t="shared" si="65"/>
        <v>8</v>
      </c>
      <c r="N489">
        <f t="shared" si="66"/>
        <v>31</v>
      </c>
      <c r="O489" t="str">
        <f t="shared" si="67"/>
        <v>Jul-2026</v>
      </c>
      <c r="P489">
        <f t="shared" ca="1" si="68"/>
        <v>1</v>
      </c>
      <c r="Q489" s="2">
        <f t="array" ref="Q489">IF($A489="",0,IFERROR(INDEX(Summary!$P$3:$AS$67,$AH489-2,$M489),0))</f>
        <v>0</v>
      </c>
      <c r="R489" s="2">
        <f t="array" ref="R489">IF($A489="",0,ROUND(IFERROR(INDEX(Summary!$O:$O,$AH489),0)/30,0))</f>
        <v>46</v>
      </c>
      <c r="S489">
        <f t="shared" si="69"/>
        <v>0</v>
      </c>
      <c r="T489" s="2">
        <f t="array" ref="T489">IF($S489=1,IFERROR(INDEX(Summary!$O:$O,$AH489),0),0)</f>
        <v>0</v>
      </c>
      <c r="U489" s="2">
        <f t="array" ref="U489">IF($S489=1,IFERROR(INDEX(Summary!$AT:$AT,$AH489),0),0)</f>
        <v>0</v>
      </c>
      <c r="V489" s="2">
        <f t="shared" si="70"/>
        <v>0</v>
      </c>
      <c r="W489" s="2">
        <f t="array" ref="W489">IF($S489=1,IFERROR(INDEX(Summary!$AZ:$AZ,$AH489),0),0)</f>
        <v>0</v>
      </c>
      <c r="X489" s="3">
        <f t="array" ref="X489">IF($S489=1,IFERROR(INDEX(Summary!$BA:$BA,$AH489),0),0)</f>
        <v>0</v>
      </c>
      <c r="Y489" s="2">
        <f t="array" ref="Y489">IF($S489=1,IFERROR(INDEX(Summary!$G:$G,$AH489),0),0)</f>
        <v>0</v>
      </c>
      <c r="Z489" s="2">
        <f t="array" ref="Z489">IF($S489=1,IFERROR(INDEX(Summary!$H:$H,$AH489),0),0)</f>
        <v>0</v>
      </c>
      <c r="AA489" s="2">
        <f t="array" ref="AA489">IF($S489=1,IFERROR(INDEX(Summary!$I:$I,$AH489),0),0)</f>
        <v>0</v>
      </c>
      <c r="AB489" s="2">
        <f t="array" ref="AB489">IF($S489=1,IFERROR(INDEX(Summary!$J:$J,$AH489),0),0)</f>
        <v>0</v>
      </c>
      <c r="AC489" s="2">
        <f t="array" ref="AC489">IF($S489=1,IFERROR(INDEX(Summary!$K:$K,$AH489),0),0)</f>
        <v>0</v>
      </c>
      <c r="AD489" s="2">
        <f t="array" ref="AD489">IF($S489=1,IFERROR(INDEX(Summary!$L:$L,$AH489),0),0)</f>
        <v>0</v>
      </c>
      <c r="AE489" s="2">
        <f t="array" ref="AE489">IF($S489=1,IFERROR(INDEX(Summary!$M:$M,$AH489),0),0)</f>
        <v>0</v>
      </c>
      <c r="AF489" s="2">
        <f t="array" ref="AF489">IF($S489=1,IFERROR(INDEX(Summary!$N:$N,$AH489),0),0)</f>
        <v>0</v>
      </c>
      <c r="AG489">
        <f t="array" ref="AG489">IF($A489="","",IFERROR(INDEX(Summary!$BB:$BB,$AH489),0))</f>
        <v>10</v>
      </c>
      <c r="AH489">
        <f t="shared" si="71"/>
        <v>19</v>
      </c>
    </row>
    <row r="490" spans="1:34" hidden="1">
      <c r="A490" t="str">
        <f t="array" ref="A490">IFERROR(INDEX(Summary!$D:$D,$AH490)&amp;"","")</f>
        <v>FG00557</v>
      </c>
      <c r="B490" t="str">
        <f t="array" ref="B490">IF($A490="","",INDEX(Summary!$E:$E,$AH490))</f>
        <v>Peanut Oil (Wood Pressed) - 2Ltr (Tin Can)</v>
      </c>
      <c r="C490" t="str">
        <f t="array" ref="C490">IF($A490="","",INDEX(Summary!$B:$B,$AH490))</f>
        <v>Oil</v>
      </c>
      <c r="D490" t="str">
        <f t="array" ref="D490">IF($A490="","",INDEX(Summary!$C:$C,$AH490))</f>
        <v>C6</v>
      </c>
      <c r="E490">
        <f t="array" ref="E490">IF($A490="","",INDEX(Summary!$F:$F,$AH490))</f>
        <v>2</v>
      </c>
      <c r="F490" t="str">
        <f t="array" ref="F490">IF($A490="","",INDEX(Summary!$BC:$BC,$AH490)&amp;"")</f>
        <v>P1 – Critical</v>
      </c>
      <c r="G490">
        <f t="shared" si="63"/>
        <v>1</v>
      </c>
      <c r="H490">
        <f t="shared" si="64"/>
        <v>1</v>
      </c>
      <c r="I490" t="str">
        <f t="array" ref="I490">IF($A490="","",IF(IFERROR(INDEX(Summary!$BA:$BA,$AH490),0)&lt;1,"Under 1 day",IF(INDEX(Summary!$BA:$BA,$AH490)&lt;3,"1-3 days",IF(INDEX(Summary!$BA:$BA,$AH490)&lt;7,"3-7 days","7+ days"))))</f>
        <v>1-3 days</v>
      </c>
      <c r="J490" t="str">
        <f t="array" ref="J490">IF($A490="","",IF(IFERROR(INDEX(Summary!$AX:$AX,$AH490),0)&lt;0.25,"0-25%",IF(INDEX(Summary!$AX:$AX,$AH490)&lt;0.5,"25-50%",IF(INDEX(Summary!$AX:$AX,$AH490)&lt;0.75,"50-75%","75-100%"))))</f>
        <v>75-100%</v>
      </c>
      <c r="K490" t="str">
        <f t="array" ref="K490">IF($A490="","",INDEX(Summary!$AY:$AY,$AH490)&amp;"")</f>
        <v xml:space="preserve">RM NA </v>
      </c>
      <c r="L490" s="1">
        <f>IF($A490="","",Summary!$P$2+MOD(ROW()-2,30))</f>
        <v>46235</v>
      </c>
      <c r="M490">
        <f t="shared" si="65"/>
        <v>9</v>
      </c>
      <c r="N490">
        <f t="shared" si="66"/>
        <v>1</v>
      </c>
      <c r="O490" t="str">
        <f t="shared" si="67"/>
        <v>Aug-2026</v>
      </c>
      <c r="P490">
        <f t="shared" ca="1" si="68"/>
        <v>1</v>
      </c>
      <c r="Q490" s="2">
        <f t="array" ref="Q490">IF($A490="",0,IFERROR(INDEX(Summary!$P$3:$AS$67,$AH490-2,$M490),0))</f>
        <v>0</v>
      </c>
      <c r="R490" s="2">
        <f t="array" ref="R490">IF($A490="",0,ROUND(IFERROR(INDEX(Summary!$O:$O,$AH490),0)/30,0))</f>
        <v>46</v>
      </c>
      <c r="S490">
        <f t="shared" si="69"/>
        <v>0</v>
      </c>
      <c r="T490" s="2">
        <f t="array" ref="T490">IF($S490=1,IFERROR(INDEX(Summary!$O:$O,$AH490),0),0)</f>
        <v>0</v>
      </c>
      <c r="U490" s="2">
        <f t="array" ref="U490">IF($S490=1,IFERROR(INDEX(Summary!$AT:$AT,$AH490),0),0)</f>
        <v>0</v>
      </c>
      <c r="V490" s="2">
        <f t="shared" si="70"/>
        <v>0</v>
      </c>
      <c r="W490" s="2">
        <f t="array" ref="W490">IF($S490=1,IFERROR(INDEX(Summary!$AZ:$AZ,$AH490),0),0)</f>
        <v>0</v>
      </c>
      <c r="X490" s="3">
        <f t="array" ref="X490">IF($S490=1,IFERROR(INDEX(Summary!$BA:$BA,$AH490),0),0)</f>
        <v>0</v>
      </c>
      <c r="Y490" s="2">
        <f t="array" ref="Y490">IF($S490=1,IFERROR(INDEX(Summary!$G:$G,$AH490),0),0)</f>
        <v>0</v>
      </c>
      <c r="Z490" s="2">
        <f t="array" ref="Z490">IF($S490=1,IFERROR(INDEX(Summary!$H:$H,$AH490),0),0)</f>
        <v>0</v>
      </c>
      <c r="AA490" s="2">
        <f t="array" ref="AA490">IF($S490=1,IFERROR(INDEX(Summary!$I:$I,$AH490),0),0)</f>
        <v>0</v>
      </c>
      <c r="AB490" s="2">
        <f t="array" ref="AB490">IF($S490=1,IFERROR(INDEX(Summary!$J:$J,$AH490),0),0)</f>
        <v>0</v>
      </c>
      <c r="AC490" s="2">
        <f t="array" ref="AC490">IF($S490=1,IFERROR(INDEX(Summary!$K:$K,$AH490),0),0)</f>
        <v>0</v>
      </c>
      <c r="AD490" s="2">
        <f t="array" ref="AD490">IF($S490=1,IFERROR(INDEX(Summary!$L:$L,$AH490),0),0)</f>
        <v>0</v>
      </c>
      <c r="AE490" s="2">
        <f t="array" ref="AE490">IF($S490=1,IFERROR(INDEX(Summary!$M:$M,$AH490),0),0)</f>
        <v>0</v>
      </c>
      <c r="AF490" s="2">
        <f t="array" ref="AF490">IF($S490=1,IFERROR(INDEX(Summary!$N:$N,$AH490),0),0)</f>
        <v>0</v>
      </c>
      <c r="AG490">
        <f t="array" ref="AG490">IF($A490="","",IFERROR(INDEX(Summary!$BB:$BB,$AH490),0))</f>
        <v>10</v>
      </c>
      <c r="AH490">
        <f t="shared" si="71"/>
        <v>19</v>
      </c>
    </row>
    <row r="491" spans="1:34" hidden="1">
      <c r="A491" t="str">
        <f t="array" ref="A491">IFERROR(INDEX(Summary!$D:$D,$AH491)&amp;"","")</f>
        <v>FG00557</v>
      </c>
      <c r="B491" t="str">
        <f t="array" ref="B491">IF($A491="","",INDEX(Summary!$E:$E,$AH491))</f>
        <v>Peanut Oil (Wood Pressed) - 2Ltr (Tin Can)</v>
      </c>
      <c r="C491" t="str">
        <f t="array" ref="C491">IF($A491="","",INDEX(Summary!$B:$B,$AH491))</f>
        <v>Oil</v>
      </c>
      <c r="D491" t="str">
        <f t="array" ref="D491">IF($A491="","",INDEX(Summary!$C:$C,$AH491))</f>
        <v>C6</v>
      </c>
      <c r="E491">
        <f t="array" ref="E491">IF($A491="","",INDEX(Summary!$F:$F,$AH491))</f>
        <v>2</v>
      </c>
      <c r="F491" t="str">
        <f t="array" ref="F491">IF($A491="","",INDEX(Summary!$BC:$BC,$AH491)&amp;"")</f>
        <v>P1 – Critical</v>
      </c>
      <c r="G491">
        <f t="shared" si="63"/>
        <v>1</v>
      </c>
      <c r="H491">
        <f t="shared" si="64"/>
        <v>1</v>
      </c>
      <c r="I491" t="str">
        <f t="array" ref="I491">IF($A491="","",IF(IFERROR(INDEX(Summary!$BA:$BA,$AH491),0)&lt;1,"Under 1 day",IF(INDEX(Summary!$BA:$BA,$AH491)&lt;3,"1-3 days",IF(INDEX(Summary!$BA:$BA,$AH491)&lt;7,"3-7 days","7+ days"))))</f>
        <v>1-3 days</v>
      </c>
      <c r="J491" t="str">
        <f t="array" ref="J491">IF($A491="","",IF(IFERROR(INDEX(Summary!$AX:$AX,$AH491),0)&lt;0.25,"0-25%",IF(INDEX(Summary!$AX:$AX,$AH491)&lt;0.5,"25-50%",IF(INDEX(Summary!$AX:$AX,$AH491)&lt;0.75,"50-75%","75-100%"))))</f>
        <v>75-100%</v>
      </c>
      <c r="K491" t="str">
        <f t="array" ref="K491">IF($A491="","",INDEX(Summary!$AY:$AY,$AH491)&amp;"")</f>
        <v xml:space="preserve">RM NA </v>
      </c>
      <c r="L491" s="1">
        <f>IF($A491="","",Summary!$P$2+MOD(ROW()-2,30))</f>
        <v>46236</v>
      </c>
      <c r="M491">
        <f t="shared" si="65"/>
        <v>10</v>
      </c>
      <c r="N491">
        <f t="shared" si="66"/>
        <v>2</v>
      </c>
      <c r="O491" t="str">
        <f t="shared" si="67"/>
        <v>Aug-2026</v>
      </c>
      <c r="P491">
        <f t="shared" ca="1" si="68"/>
        <v>1</v>
      </c>
      <c r="Q491" s="2">
        <f t="array" ref="Q491">IF($A491="",0,IFERROR(INDEX(Summary!$P$3:$AS$67,$AH491-2,$M491),0))</f>
        <v>0</v>
      </c>
      <c r="R491" s="2">
        <f t="array" ref="R491">IF($A491="",0,ROUND(IFERROR(INDEX(Summary!$O:$O,$AH491),0)/30,0))</f>
        <v>46</v>
      </c>
      <c r="S491">
        <f t="shared" si="69"/>
        <v>0</v>
      </c>
      <c r="T491" s="2">
        <f t="array" ref="T491">IF($S491=1,IFERROR(INDEX(Summary!$O:$O,$AH491),0),0)</f>
        <v>0</v>
      </c>
      <c r="U491" s="2">
        <f t="array" ref="U491">IF($S491=1,IFERROR(INDEX(Summary!$AT:$AT,$AH491),0),0)</f>
        <v>0</v>
      </c>
      <c r="V491" s="2">
        <f t="shared" si="70"/>
        <v>0</v>
      </c>
      <c r="W491" s="2">
        <f t="array" ref="W491">IF($S491=1,IFERROR(INDEX(Summary!$AZ:$AZ,$AH491),0),0)</f>
        <v>0</v>
      </c>
      <c r="X491" s="3">
        <f t="array" ref="X491">IF($S491=1,IFERROR(INDEX(Summary!$BA:$BA,$AH491),0),0)</f>
        <v>0</v>
      </c>
      <c r="Y491" s="2">
        <f t="array" ref="Y491">IF($S491=1,IFERROR(INDEX(Summary!$G:$G,$AH491),0),0)</f>
        <v>0</v>
      </c>
      <c r="Z491" s="2">
        <f t="array" ref="Z491">IF($S491=1,IFERROR(INDEX(Summary!$H:$H,$AH491),0),0)</f>
        <v>0</v>
      </c>
      <c r="AA491" s="2">
        <f t="array" ref="AA491">IF($S491=1,IFERROR(INDEX(Summary!$I:$I,$AH491),0),0)</f>
        <v>0</v>
      </c>
      <c r="AB491" s="2">
        <f t="array" ref="AB491">IF($S491=1,IFERROR(INDEX(Summary!$J:$J,$AH491),0),0)</f>
        <v>0</v>
      </c>
      <c r="AC491" s="2">
        <f t="array" ref="AC491">IF($S491=1,IFERROR(INDEX(Summary!$K:$K,$AH491),0),0)</f>
        <v>0</v>
      </c>
      <c r="AD491" s="2">
        <f t="array" ref="AD491">IF($S491=1,IFERROR(INDEX(Summary!$L:$L,$AH491),0),0)</f>
        <v>0</v>
      </c>
      <c r="AE491" s="2">
        <f t="array" ref="AE491">IF($S491=1,IFERROR(INDEX(Summary!$M:$M,$AH491),0),0)</f>
        <v>0</v>
      </c>
      <c r="AF491" s="2">
        <f t="array" ref="AF491">IF($S491=1,IFERROR(INDEX(Summary!$N:$N,$AH491),0),0)</f>
        <v>0</v>
      </c>
      <c r="AG491">
        <f t="array" ref="AG491">IF($A491="","",IFERROR(INDEX(Summary!$BB:$BB,$AH491),0))</f>
        <v>10</v>
      </c>
      <c r="AH491">
        <f t="shared" si="71"/>
        <v>19</v>
      </c>
    </row>
    <row r="492" spans="1:34" hidden="1">
      <c r="A492" t="str">
        <f t="array" ref="A492">IFERROR(INDEX(Summary!$D:$D,$AH492)&amp;"","")</f>
        <v>FG00557</v>
      </c>
      <c r="B492" t="str">
        <f t="array" ref="B492">IF($A492="","",INDEX(Summary!$E:$E,$AH492))</f>
        <v>Peanut Oil (Wood Pressed) - 2Ltr (Tin Can)</v>
      </c>
      <c r="C492" t="str">
        <f t="array" ref="C492">IF($A492="","",INDEX(Summary!$B:$B,$AH492))</f>
        <v>Oil</v>
      </c>
      <c r="D492" t="str">
        <f t="array" ref="D492">IF($A492="","",INDEX(Summary!$C:$C,$AH492))</f>
        <v>C6</v>
      </c>
      <c r="E492">
        <f t="array" ref="E492">IF($A492="","",INDEX(Summary!$F:$F,$AH492))</f>
        <v>2</v>
      </c>
      <c r="F492" t="str">
        <f t="array" ref="F492">IF($A492="","",INDEX(Summary!$BC:$BC,$AH492)&amp;"")</f>
        <v>P1 – Critical</v>
      </c>
      <c r="G492">
        <f t="shared" si="63"/>
        <v>1</v>
      </c>
      <c r="H492">
        <f t="shared" si="64"/>
        <v>1</v>
      </c>
      <c r="I492" t="str">
        <f t="array" ref="I492">IF($A492="","",IF(IFERROR(INDEX(Summary!$BA:$BA,$AH492),0)&lt;1,"Under 1 day",IF(INDEX(Summary!$BA:$BA,$AH492)&lt;3,"1-3 days",IF(INDEX(Summary!$BA:$BA,$AH492)&lt;7,"3-7 days","7+ days"))))</f>
        <v>1-3 days</v>
      </c>
      <c r="J492" t="str">
        <f t="array" ref="J492">IF($A492="","",IF(IFERROR(INDEX(Summary!$AX:$AX,$AH492),0)&lt;0.25,"0-25%",IF(INDEX(Summary!$AX:$AX,$AH492)&lt;0.5,"25-50%",IF(INDEX(Summary!$AX:$AX,$AH492)&lt;0.75,"50-75%","75-100%"))))</f>
        <v>75-100%</v>
      </c>
      <c r="K492" t="str">
        <f t="array" ref="K492">IF($A492="","",INDEX(Summary!$AY:$AY,$AH492)&amp;"")</f>
        <v xml:space="preserve">RM NA </v>
      </c>
      <c r="L492" s="1">
        <f>IF($A492="","",Summary!$P$2+MOD(ROW()-2,30))</f>
        <v>46237</v>
      </c>
      <c r="M492">
        <f t="shared" si="65"/>
        <v>11</v>
      </c>
      <c r="N492">
        <f t="shared" si="66"/>
        <v>3</v>
      </c>
      <c r="O492" t="str">
        <f t="shared" si="67"/>
        <v>Aug-2026</v>
      </c>
      <c r="P492">
        <f t="shared" ca="1" si="68"/>
        <v>1</v>
      </c>
      <c r="Q492" s="2">
        <f t="array" ref="Q492">IF($A492="",0,IFERROR(INDEX(Summary!$P$3:$AS$67,$AH492-2,$M492),0))</f>
        <v>0</v>
      </c>
      <c r="R492" s="2">
        <f t="array" ref="R492">IF($A492="",0,ROUND(IFERROR(INDEX(Summary!$O:$O,$AH492),0)/30,0))</f>
        <v>46</v>
      </c>
      <c r="S492">
        <f t="shared" si="69"/>
        <v>0</v>
      </c>
      <c r="T492" s="2">
        <f t="array" ref="T492">IF($S492=1,IFERROR(INDEX(Summary!$O:$O,$AH492),0),0)</f>
        <v>0</v>
      </c>
      <c r="U492" s="2">
        <f t="array" ref="U492">IF($S492=1,IFERROR(INDEX(Summary!$AT:$AT,$AH492),0),0)</f>
        <v>0</v>
      </c>
      <c r="V492" s="2">
        <f t="shared" si="70"/>
        <v>0</v>
      </c>
      <c r="W492" s="2">
        <f t="array" ref="W492">IF($S492=1,IFERROR(INDEX(Summary!$AZ:$AZ,$AH492),0),0)</f>
        <v>0</v>
      </c>
      <c r="X492" s="3">
        <f t="array" ref="X492">IF($S492=1,IFERROR(INDEX(Summary!$BA:$BA,$AH492),0),0)</f>
        <v>0</v>
      </c>
      <c r="Y492" s="2">
        <f t="array" ref="Y492">IF($S492=1,IFERROR(INDEX(Summary!$G:$G,$AH492),0),0)</f>
        <v>0</v>
      </c>
      <c r="Z492" s="2">
        <f t="array" ref="Z492">IF($S492=1,IFERROR(INDEX(Summary!$H:$H,$AH492),0),0)</f>
        <v>0</v>
      </c>
      <c r="AA492" s="2">
        <f t="array" ref="AA492">IF($S492=1,IFERROR(INDEX(Summary!$I:$I,$AH492),0),0)</f>
        <v>0</v>
      </c>
      <c r="AB492" s="2">
        <f t="array" ref="AB492">IF($S492=1,IFERROR(INDEX(Summary!$J:$J,$AH492),0),0)</f>
        <v>0</v>
      </c>
      <c r="AC492" s="2">
        <f t="array" ref="AC492">IF($S492=1,IFERROR(INDEX(Summary!$K:$K,$AH492),0),0)</f>
        <v>0</v>
      </c>
      <c r="AD492" s="2">
        <f t="array" ref="AD492">IF($S492=1,IFERROR(INDEX(Summary!$L:$L,$AH492),0),0)</f>
        <v>0</v>
      </c>
      <c r="AE492" s="2">
        <f t="array" ref="AE492">IF($S492=1,IFERROR(INDEX(Summary!$M:$M,$AH492),0),0)</f>
        <v>0</v>
      </c>
      <c r="AF492" s="2">
        <f t="array" ref="AF492">IF($S492=1,IFERROR(INDEX(Summary!$N:$N,$AH492),0),0)</f>
        <v>0</v>
      </c>
      <c r="AG492">
        <f t="array" ref="AG492">IF($A492="","",IFERROR(INDEX(Summary!$BB:$BB,$AH492),0))</f>
        <v>10</v>
      </c>
      <c r="AH492">
        <f t="shared" si="71"/>
        <v>19</v>
      </c>
    </row>
    <row r="493" spans="1:34" hidden="1">
      <c r="A493" t="str">
        <f t="array" ref="A493">IFERROR(INDEX(Summary!$D:$D,$AH493)&amp;"","")</f>
        <v>FG00557</v>
      </c>
      <c r="B493" t="str">
        <f t="array" ref="B493">IF($A493="","",INDEX(Summary!$E:$E,$AH493))</f>
        <v>Peanut Oil (Wood Pressed) - 2Ltr (Tin Can)</v>
      </c>
      <c r="C493" t="str">
        <f t="array" ref="C493">IF($A493="","",INDEX(Summary!$B:$B,$AH493))</f>
        <v>Oil</v>
      </c>
      <c r="D493" t="str">
        <f t="array" ref="D493">IF($A493="","",INDEX(Summary!$C:$C,$AH493))</f>
        <v>C6</v>
      </c>
      <c r="E493">
        <f t="array" ref="E493">IF($A493="","",INDEX(Summary!$F:$F,$AH493))</f>
        <v>2</v>
      </c>
      <c r="F493" t="str">
        <f t="array" ref="F493">IF($A493="","",INDEX(Summary!$BC:$BC,$AH493)&amp;"")</f>
        <v>P1 – Critical</v>
      </c>
      <c r="G493">
        <f t="shared" si="63"/>
        <v>1</v>
      </c>
      <c r="H493">
        <f t="shared" si="64"/>
        <v>1</v>
      </c>
      <c r="I493" t="str">
        <f t="array" ref="I493">IF($A493="","",IF(IFERROR(INDEX(Summary!$BA:$BA,$AH493),0)&lt;1,"Under 1 day",IF(INDEX(Summary!$BA:$BA,$AH493)&lt;3,"1-3 days",IF(INDEX(Summary!$BA:$BA,$AH493)&lt;7,"3-7 days","7+ days"))))</f>
        <v>1-3 days</v>
      </c>
      <c r="J493" t="str">
        <f t="array" ref="J493">IF($A493="","",IF(IFERROR(INDEX(Summary!$AX:$AX,$AH493),0)&lt;0.25,"0-25%",IF(INDEX(Summary!$AX:$AX,$AH493)&lt;0.5,"25-50%",IF(INDEX(Summary!$AX:$AX,$AH493)&lt;0.75,"50-75%","75-100%"))))</f>
        <v>75-100%</v>
      </c>
      <c r="K493" t="str">
        <f t="array" ref="K493">IF($A493="","",INDEX(Summary!$AY:$AY,$AH493)&amp;"")</f>
        <v xml:space="preserve">RM NA </v>
      </c>
      <c r="L493" s="1">
        <f>IF($A493="","",Summary!$P$2+MOD(ROW()-2,30))</f>
        <v>46238</v>
      </c>
      <c r="M493">
        <f t="shared" si="65"/>
        <v>12</v>
      </c>
      <c r="N493">
        <f t="shared" si="66"/>
        <v>4</v>
      </c>
      <c r="O493" t="str">
        <f t="shared" si="67"/>
        <v>Aug-2026</v>
      </c>
      <c r="P493">
        <f t="shared" ca="1" si="68"/>
        <v>1</v>
      </c>
      <c r="Q493" s="2">
        <f t="array" ref="Q493">IF($A493="",0,IFERROR(INDEX(Summary!$P$3:$AS$67,$AH493-2,$M493),0))</f>
        <v>0</v>
      </c>
      <c r="R493" s="2">
        <f t="array" ref="R493">IF($A493="",0,ROUND(IFERROR(INDEX(Summary!$O:$O,$AH493),0)/30,0))</f>
        <v>46</v>
      </c>
      <c r="S493">
        <f t="shared" si="69"/>
        <v>0</v>
      </c>
      <c r="T493" s="2">
        <f t="array" ref="T493">IF($S493=1,IFERROR(INDEX(Summary!$O:$O,$AH493),0),0)</f>
        <v>0</v>
      </c>
      <c r="U493" s="2">
        <f t="array" ref="U493">IF($S493=1,IFERROR(INDEX(Summary!$AT:$AT,$AH493),0),0)</f>
        <v>0</v>
      </c>
      <c r="V493" s="2">
        <f t="shared" si="70"/>
        <v>0</v>
      </c>
      <c r="W493" s="2">
        <f t="array" ref="W493">IF($S493=1,IFERROR(INDEX(Summary!$AZ:$AZ,$AH493),0),0)</f>
        <v>0</v>
      </c>
      <c r="X493" s="3">
        <f t="array" ref="X493">IF($S493=1,IFERROR(INDEX(Summary!$BA:$BA,$AH493),0),0)</f>
        <v>0</v>
      </c>
      <c r="Y493" s="2">
        <f t="array" ref="Y493">IF($S493=1,IFERROR(INDEX(Summary!$G:$G,$AH493),0),0)</f>
        <v>0</v>
      </c>
      <c r="Z493" s="2">
        <f t="array" ref="Z493">IF($S493=1,IFERROR(INDEX(Summary!$H:$H,$AH493),0),0)</f>
        <v>0</v>
      </c>
      <c r="AA493" s="2">
        <f t="array" ref="AA493">IF($S493=1,IFERROR(INDEX(Summary!$I:$I,$AH493),0),0)</f>
        <v>0</v>
      </c>
      <c r="AB493" s="2">
        <f t="array" ref="AB493">IF($S493=1,IFERROR(INDEX(Summary!$J:$J,$AH493),0),0)</f>
        <v>0</v>
      </c>
      <c r="AC493" s="2">
        <f t="array" ref="AC493">IF($S493=1,IFERROR(INDEX(Summary!$K:$K,$AH493),0),0)</f>
        <v>0</v>
      </c>
      <c r="AD493" s="2">
        <f t="array" ref="AD493">IF($S493=1,IFERROR(INDEX(Summary!$L:$L,$AH493),0),0)</f>
        <v>0</v>
      </c>
      <c r="AE493" s="2">
        <f t="array" ref="AE493">IF($S493=1,IFERROR(INDEX(Summary!$M:$M,$AH493),0),0)</f>
        <v>0</v>
      </c>
      <c r="AF493" s="2">
        <f t="array" ref="AF493">IF($S493=1,IFERROR(INDEX(Summary!$N:$N,$AH493),0),0)</f>
        <v>0</v>
      </c>
      <c r="AG493">
        <f t="array" ref="AG493">IF($A493="","",IFERROR(INDEX(Summary!$BB:$BB,$AH493),0))</f>
        <v>10</v>
      </c>
      <c r="AH493">
        <f t="shared" si="71"/>
        <v>19</v>
      </c>
    </row>
    <row r="494" spans="1:34" hidden="1">
      <c r="A494" t="str">
        <f t="array" ref="A494">IFERROR(INDEX(Summary!$D:$D,$AH494)&amp;"","")</f>
        <v>FG00557</v>
      </c>
      <c r="B494" t="str">
        <f t="array" ref="B494">IF($A494="","",INDEX(Summary!$E:$E,$AH494))</f>
        <v>Peanut Oil (Wood Pressed) - 2Ltr (Tin Can)</v>
      </c>
      <c r="C494" t="str">
        <f t="array" ref="C494">IF($A494="","",INDEX(Summary!$B:$B,$AH494))</f>
        <v>Oil</v>
      </c>
      <c r="D494" t="str">
        <f t="array" ref="D494">IF($A494="","",INDEX(Summary!$C:$C,$AH494))</f>
        <v>C6</v>
      </c>
      <c r="E494">
        <f t="array" ref="E494">IF($A494="","",INDEX(Summary!$F:$F,$AH494))</f>
        <v>2</v>
      </c>
      <c r="F494" t="str">
        <f t="array" ref="F494">IF($A494="","",INDEX(Summary!$BC:$BC,$AH494)&amp;"")</f>
        <v>P1 – Critical</v>
      </c>
      <c r="G494">
        <f t="shared" si="63"/>
        <v>1</v>
      </c>
      <c r="H494">
        <f t="shared" si="64"/>
        <v>1</v>
      </c>
      <c r="I494" t="str">
        <f t="array" ref="I494">IF($A494="","",IF(IFERROR(INDEX(Summary!$BA:$BA,$AH494),0)&lt;1,"Under 1 day",IF(INDEX(Summary!$BA:$BA,$AH494)&lt;3,"1-3 days",IF(INDEX(Summary!$BA:$BA,$AH494)&lt;7,"3-7 days","7+ days"))))</f>
        <v>1-3 days</v>
      </c>
      <c r="J494" t="str">
        <f t="array" ref="J494">IF($A494="","",IF(IFERROR(INDEX(Summary!$AX:$AX,$AH494),0)&lt;0.25,"0-25%",IF(INDEX(Summary!$AX:$AX,$AH494)&lt;0.5,"25-50%",IF(INDEX(Summary!$AX:$AX,$AH494)&lt;0.75,"50-75%","75-100%"))))</f>
        <v>75-100%</v>
      </c>
      <c r="K494" t="str">
        <f t="array" ref="K494">IF($A494="","",INDEX(Summary!$AY:$AY,$AH494)&amp;"")</f>
        <v xml:space="preserve">RM NA </v>
      </c>
      <c r="L494" s="1">
        <f>IF($A494="","",Summary!$P$2+MOD(ROW()-2,30))</f>
        <v>46239</v>
      </c>
      <c r="M494">
        <f t="shared" si="65"/>
        <v>13</v>
      </c>
      <c r="N494">
        <f t="shared" si="66"/>
        <v>5</v>
      </c>
      <c r="O494" t="str">
        <f t="shared" si="67"/>
        <v>Aug-2026</v>
      </c>
      <c r="P494">
        <f t="shared" ca="1" si="68"/>
        <v>1</v>
      </c>
      <c r="Q494" s="2">
        <f t="array" ref="Q494">IF($A494="",0,IFERROR(INDEX(Summary!$P$3:$AS$67,$AH494-2,$M494),0))</f>
        <v>0</v>
      </c>
      <c r="R494" s="2">
        <f t="array" ref="R494">IF($A494="",0,ROUND(IFERROR(INDEX(Summary!$O:$O,$AH494),0)/30,0))</f>
        <v>46</v>
      </c>
      <c r="S494">
        <f t="shared" si="69"/>
        <v>0</v>
      </c>
      <c r="T494" s="2">
        <f t="array" ref="T494">IF($S494=1,IFERROR(INDEX(Summary!$O:$O,$AH494),0),0)</f>
        <v>0</v>
      </c>
      <c r="U494" s="2">
        <f t="array" ref="U494">IF($S494=1,IFERROR(INDEX(Summary!$AT:$AT,$AH494),0),0)</f>
        <v>0</v>
      </c>
      <c r="V494" s="2">
        <f t="shared" si="70"/>
        <v>0</v>
      </c>
      <c r="W494" s="2">
        <f t="array" ref="W494">IF($S494=1,IFERROR(INDEX(Summary!$AZ:$AZ,$AH494),0),0)</f>
        <v>0</v>
      </c>
      <c r="X494" s="3">
        <f t="array" ref="X494">IF($S494=1,IFERROR(INDEX(Summary!$BA:$BA,$AH494),0),0)</f>
        <v>0</v>
      </c>
      <c r="Y494" s="2">
        <f t="array" ref="Y494">IF($S494=1,IFERROR(INDEX(Summary!$G:$G,$AH494),0),0)</f>
        <v>0</v>
      </c>
      <c r="Z494" s="2">
        <f t="array" ref="Z494">IF($S494=1,IFERROR(INDEX(Summary!$H:$H,$AH494),0),0)</f>
        <v>0</v>
      </c>
      <c r="AA494" s="2">
        <f t="array" ref="AA494">IF($S494=1,IFERROR(INDEX(Summary!$I:$I,$AH494),0),0)</f>
        <v>0</v>
      </c>
      <c r="AB494" s="2">
        <f t="array" ref="AB494">IF($S494=1,IFERROR(INDEX(Summary!$J:$J,$AH494),0),0)</f>
        <v>0</v>
      </c>
      <c r="AC494" s="2">
        <f t="array" ref="AC494">IF($S494=1,IFERROR(INDEX(Summary!$K:$K,$AH494),0),0)</f>
        <v>0</v>
      </c>
      <c r="AD494" s="2">
        <f t="array" ref="AD494">IF($S494=1,IFERROR(INDEX(Summary!$L:$L,$AH494),0),0)</f>
        <v>0</v>
      </c>
      <c r="AE494" s="2">
        <f t="array" ref="AE494">IF($S494=1,IFERROR(INDEX(Summary!$M:$M,$AH494),0),0)</f>
        <v>0</v>
      </c>
      <c r="AF494" s="2">
        <f t="array" ref="AF494">IF($S494=1,IFERROR(INDEX(Summary!$N:$N,$AH494),0),0)</f>
        <v>0</v>
      </c>
      <c r="AG494">
        <f t="array" ref="AG494">IF($A494="","",IFERROR(INDEX(Summary!$BB:$BB,$AH494),0))</f>
        <v>10</v>
      </c>
      <c r="AH494">
        <f t="shared" si="71"/>
        <v>19</v>
      </c>
    </row>
    <row r="495" spans="1:34" hidden="1">
      <c r="A495" t="str">
        <f t="array" ref="A495">IFERROR(INDEX(Summary!$D:$D,$AH495)&amp;"","")</f>
        <v>FG00557</v>
      </c>
      <c r="B495" t="str">
        <f t="array" ref="B495">IF($A495="","",INDEX(Summary!$E:$E,$AH495))</f>
        <v>Peanut Oil (Wood Pressed) - 2Ltr (Tin Can)</v>
      </c>
      <c r="C495" t="str">
        <f t="array" ref="C495">IF($A495="","",INDEX(Summary!$B:$B,$AH495))</f>
        <v>Oil</v>
      </c>
      <c r="D495" t="str">
        <f t="array" ref="D495">IF($A495="","",INDEX(Summary!$C:$C,$AH495))</f>
        <v>C6</v>
      </c>
      <c r="E495">
        <f t="array" ref="E495">IF($A495="","",INDEX(Summary!$F:$F,$AH495))</f>
        <v>2</v>
      </c>
      <c r="F495" t="str">
        <f t="array" ref="F495">IF($A495="","",INDEX(Summary!$BC:$BC,$AH495)&amp;"")</f>
        <v>P1 – Critical</v>
      </c>
      <c r="G495">
        <f t="shared" si="63"/>
        <v>1</v>
      </c>
      <c r="H495">
        <f t="shared" si="64"/>
        <v>1</v>
      </c>
      <c r="I495" t="str">
        <f t="array" ref="I495">IF($A495="","",IF(IFERROR(INDEX(Summary!$BA:$BA,$AH495),0)&lt;1,"Under 1 day",IF(INDEX(Summary!$BA:$BA,$AH495)&lt;3,"1-3 days",IF(INDEX(Summary!$BA:$BA,$AH495)&lt;7,"3-7 days","7+ days"))))</f>
        <v>1-3 days</v>
      </c>
      <c r="J495" t="str">
        <f t="array" ref="J495">IF($A495="","",IF(IFERROR(INDEX(Summary!$AX:$AX,$AH495),0)&lt;0.25,"0-25%",IF(INDEX(Summary!$AX:$AX,$AH495)&lt;0.5,"25-50%",IF(INDEX(Summary!$AX:$AX,$AH495)&lt;0.75,"50-75%","75-100%"))))</f>
        <v>75-100%</v>
      </c>
      <c r="K495" t="str">
        <f t="array" ref="K495">IF($A495="","",INDEX(Summary!$AY:$AY,$AH495)&amp;"")</f>
        <v xml:space="preserve">RM NA </v>
      </c>
      <c r="L495" s="1">
        <f>IF($A495="","",Summary!$P$2+MOD(ROW()-2,30))</f>
        <v>46240</v>
      </c>
      <c r="M495">
        <f t="shared" si="65"/>
        <v>14</v>
      </c>
      <c r="N495">
        <f t="shared" si="66"/>
        <v>6</v>
      </c>
      <c r="O495" t="str">
        <f t="shared" si="67"/>
        <v>Aug-2026</v>
      </c>
      <c r="P495">
        <f t="shared" ca="1" si="68"/>
        <v>1</v>
      </c>
      <c r="Q495" s="2">
        <f t="array" ref="Q495">IF($A495="",0,IFERROR(INDEX(Summary!$P$3:$AS$67,$AH495-2,$M495),0))</f>
        <v>0</v>
      </c>
      <c r="R495" s="2">
        <f t="array" ref="R495">IF($A495="",0,ROUND(IFERROR(INDEX(Summary!$O:$O,$AH495),0)/30,0))</f>
        <v>46</v>
      </c>
      <c r="S495">
        <f t="shared" si="69"/>
        <v>0</v>
      </c>
      <c r="T495" s="2">
        <f t="array" ref="T495">IF($S495=1,IFERROR(INDEX(Summary!$O:$O,$AH495),0),0)</f>
        <v>0</v>
      </c>
      <c r="U495" s="2">
        <f t="array" ref="U495">IF($S495=1,IFERROR(INDEX(Summary!$AT:$AT,$AH495),0),0)</f>
        <v>0</v>
      </c>
      <c r="V495" s="2">
        <f t="shared" si="70"/>
        <v>0</v>
      </c>
      <c r="W495" s="2">
        <f t="array" ref="W495">IF($S495=1,IFERROR(INDEX(Summary!$AZ:$AZ,$AH495),0),0)</f>
        <v>0</v>
      </c>
      <c r="X495" s="3">
        <f t="array" ref="X495">IF($S495=1,IFERROR(INDEX(Summary!$BA:$BA,$AH495),0),0)</f>
        <v>0</v>
      </c>
      <c r="Y495" s="2">
        <f t="array" ref="Y495">IF($S495=1,IFERROR(INDEX(Summary!$G:$G,$AH495),0),0)</f>
        <v>0</v>
      </c>
      <c r="Z495" s="2">
        <f t="array" ref="Z495">IF($S495=1,IFERROR(INDEX(Summary!$H:$H,$AH495),0),0)</f>
        <v>0</v>
      </c>
      <c r="AA495" s="2">
        <f t="array" ref="AA495">IF($S495=1,IFERROR(INDEX(Summary!$I:$I,$AH495),0),0)</f>
        <v>0</v>
      </c>
      <c r="AB495" s="2">
        <f t="array" ref="AB495">IF($S495=1,IFERROR(INDEX(Summary!$J:$J,$AH495),0),0)</f>
        <v>0</v>
      </c>
      <c r="AC495" s="2">
        <f t="array" ref="AC495">IF($S495=1,IFERROR(INDEX(Summary!$K:$K,$AH495),0),0)</f>
        <v>0</v>
      </c>
      <c r="AD495" s="2">
        <f t="array" ref="AD495">IF($S495=1,IFERROR(INDEX(Summary!$L:$L,$AH495),0),0)</f>
        <v>0</v>
      </c>
      <c r="AE495" s="2">
        <f t="array" ref="AE495">IF($S495=1,IFERROR(INDEX(Summary!$M:$M,$AH495),0),0)</f>
        <v>0</v>
      </c>
      <c r="AF495" s="2">
        <f t="array" ref="AF495">IF($S495=1,IFERROR(INDEX(Summary!$N:$N,$AH495),0),0)</f>
        <v>0</v>
      </c>
      <c r="AG495">
        <f t="array" ref="AG495">IF($A495="","",IFERROR(INDEX(Summary!$BB:$BB,$AH495),0))</f>
        <v>10</v>
      </c>
      <c r="AH495">
        <f t="shared" si="71"/>
        <v>19</v>
      </c>
    </row>
    <row r="496" spans="1:34" hidden="1">
      <c r="A496" t="str">
        <f t="array" ref="A496">IFERROR(INDEX(Summary!$D:$D,$AH496)&amp;"","")</f>
        <v>FG00557</v>
      </c>
      <c r="B496" t="str">
        <f t="array" ref="B496">IF($A496="","",INDEX(Summary!$E:$E,$AH496))</f>
        <v>Peanut Oil (Wood Pressed) - 2Ltr (Tin Can)</v>
      </c>
      <c r="C496" t="str">
        <f t="array" ref="C496">IF($A496="","",INDEX(Summary!$B:$B,$AH496))</f>
        <v>Oil</v>
      </c>
      <c r="D496" t="str">
        <f t="array" ref="D496">IF($A496="","",INDEX(Summary!$C:$C,$AH496))</f>
        <v>C6</v>
      </c>
      <c r="E496">
        <f t="array" ref="E496">IF($A496="","",INDEX(Summary!$F:$F,$AH496))</f>
        <v>2</v>
      </c>
      <c r="F496" t="str">
        <f t="array" ref="F496">IF($A496="","",INDEX(Summary!$BC:$BC,$AH496)&amp;"")</f>
        <v>P1 – Critical</v>
      </c>
      <c r="G496">
        <f t="shared" si="63"/>
        <v>1</v>
      </c>
      <c r="H496">
        <f t="shared" si="64"/>
        <v>1</v>
      </c>
      <c r="I496" t="str">
        <f t="array" ref="I496">IF($A496="","",IF(IFERROR(INDEX(Summary!$BA:$BA,$AH496),0)&lt;1,"Under 1 day",IF(INDEX(Summary!$BA:$BA,$AH496)&lt;3,"1-3 days",IF(INDEX(Summary!$BA:$BA,$AH496)&lt;7,"3-7 days","7+ days"))))</f>
        <v>1-3 days</v>
      </c>
      <c r="J496" t="str">
        <f t="array" ref="J496">IF($A496="","",IF(IFERROR(INDEX(Summary!$AX:$AX,$AH496),0)&lt;0.25,"0-25%",IF(INDEX(Summary!$AX:$AX,$AH496)&lt;0.5,"25-50%",IF(INDEX(Summary!$AX:$AX,$AH496)&lt;0.75,"50-75%","75-100%"))))</f>
        <v>75-100%</v>
      </c>
      <c r="K496" t="str">
        <f t="array" ref="K496">IF($A496="","",INDEX(Summary!$AY:$AY,$AH496)&amp;"")</f>
        <v xml:space="preserve">RM NA </v>
      </c>
      <c r="L496" s="1">
        <f>IF($A496="","",Summary!$P$2+MOD(ROW()-2,30))</f>
        <v>46241</v>
      </c>
      <c r="M496">
        <f t="shared" si="65"/>
        <v>15</v>
      </c>
      <c r="N496">
        <f t="shared" si="66"/>
        <v>7</v>
      </c>
      <c r="O496" t="str">
        <f t="shared" si="67"/>
        <v>Aug-2026</v>
      </c>
      <c r="P496">
        <f t="shared" ca="1" si="68"/>
        <v>1</v>
      </c>
      <c r="Q496" s="2">
        <f t="array" ref="Q496">IF($A496="",0,IFERROR(INDEX(Summary!$P$3:$AS$67,$AH496-2,$M496),0))</f>
        <v>0</v>
      </c>
      <c r="R496" s="2">
        <f t="array" ref="R496">IF($A496="",0,ROUND(IFERROR(INDEX(Summary!$O:$O,$AH496),0)/30,0))</f>
        <v>46</v>
      </c>
      <c r="S496">
        <f t="shared" si="69"/>
        <v>0</v>
      </c>
      <c r="T496" s="2">
        <f t="array" ref="T496">IF($S496=1,IFERROR(INDEX(Summary!$O:$O,$AH496),0),0)</f>
        <v>0</v>
      </c>
      <c r="U496" s="2">
        <f t="array" ref="U496">IF($S496=1,IFERROR(INDEX(Summary!$AT:$AT,$AH496),0),0)</f>
        <v>0</v>
      </c>
      <c r="V496" s="2">
        <f t="shared" si="70"/>
        <v>0</v>
      </c>
      <c r="W496" s="2">
        <f t="array" ref="W496">IF($S496=1,IFERROR(INDEX(Summary!$AZ:$AZ,$AH496),0),0)</f>
        <v>0</v>
      </c>
      <c r="X496" s="3">
        <f t="array" ref="X496">IF($S496=1,IFERROR(INDEX(Summary!$BA:$BA,$AH496),0),0)</f>
        <v>0</v>
      </c>
      <c r="Y496" s="2">
        <f t="array" ref="Y496">IF($S496=1,IFERROR(INDEX(Summary!$G:$G,$AH496),0),0)</f>
        <v>0</v>
      </c>
      <c r="Z496" s="2">
        <f t="array" ref="Z496">IF($S496=1,IFERROR(INDEX(Summary!$H:$H,$AH496),0),0)</f>
        <v>0</v>
      </c>
      <c r="AA496" s="2">
        <f t="array" ref="AA496">IF($S496=1,IFERROR(INDEX(Summary!$I:$I,$AH496),0),0)</f>
        <v>0</v>
      </c>
      <c r="AB496" s="2">
        <f t="array" ref="AB496">IF($S496=1,IFERROR(INDEX(Summary!$J:$J,$AH496),0),0)</f>
        <v>0</v>
      </c>
      <c r="AC496" s="2">
        <f t="array" ref="AC496">IF($S496=1,IFERROR(INDEX(Summary!$K:$K,$AH496),0),0)</f>
        <v>0</v>
      </c>
      <c r="AD496" s="2">
        <f t="array" ref="AD496">IF($S496=1,IFERROR(INDEX(Summary!$L:$L,$AH496),0),0)</f>
        <v>0</v>
      </c>
      <c r="AE496" s="2">
        <f t="array" ref="AE496">IF($S496=1,IFERROR(INDEX(Summary!$M:$M,$AH496),0),0)</f>
        <v>0</v>
      </c>
      <c r="AF496" s="2">
        <f t="array" ref="AF496">IF($S496=1,IFERROR(INDEX(Summary!$N:$N,$AH496),0),0)</f>
        <v>0</v>
      </c>
      <c r="AG496">
        <f t="array" ref="AG496">IF($A496="","",IFERROR(INDEX(Summary!$BB:$BB,$AH496),0))</f>
        <v>10</v>
      </c>
      <c r="AH496">
        <f t="shared" si="71"/>
        <v>19</v>
      </c>
    </row>
    <row r="497" spans="1:34" hidden="1">
      <c r="A497" t="str">
        <f t="array" ref="A497">IFERROR(INDEX(Summary!$D:$D,$AH497)&amp;"","")</f>
        <v>FG00557</v>
      </c>
      <c r="B497" t="str">
        <f t="array" ref="B497">IF($A497="","",INDEX(Summary!$E:$E,$AH497))</f>
        <v>Peanut Oil (Wood Pressed) - 2Ltr (Tin Can)</v>
      </c>
      <c r="C497" t="str">
        <f t="array" ref="C497">IF($A497="","",INDEX(Summary!$B:$B,$AH497))</f>
        <v>Oil</v>
      </c>
      <c r="D497" t="str">
        <f t="array" ref="D497">IF($A497="","",INDEX(Summary!$C:$C,$AH497))</f>
        <v>C6</v>
      </c>
      <c r="E497">
        <f t="array" ref="E497">IF($A497="","",INDEX(Summary!$F:$F,$AH497))</f>
        <v>2</v>
      </c>
      <c r="F497" t="str">
        <f t="array" ref="F497">IF($A497="","",INDEX(Summary!$BC:$BC,$AH497)&amp;"")</f>
        <v>P1 – Critical</v>
      </c>
      <c r="G497">
        <f t="shared" si="63"/>
        <v>1</v>
      </c>
      <c r="H497">
        <f t="shared" si="64"/>
        <v>1</v>
      </c>
      <c r="I497" t="str">
        <f t="array" ref="I497">IF($A497="","",IF(IFERROR(INDEX(Summary!$BA:$BA,$AH497),0)&lt;1,"Under 1 day",IF(INDEX(Summary!$BA:$BA,$AH497)&lt;3,"1-3 days",IF(INDEX(Summary!$BA:$BA,$AH497)&lt;7,"3-7 days","7+ days"))))</f>
        <v>1-3 days</v>
      </c>
      <c r="J497" t="str">
        <f t="array" ref="J497">IF($A497="","",IF(IFERROR(INDEX(Summary!$AX:$AX,$AH497),0)&lt;0.25,"0-25%",IF(INDEX(Summary!$AX:$AX,$AH497)&lt;0.5,"25-50%",IF(INDEX(Summary!$AX:$AX,$AH497)&lt;0.75,"50-75%","75-100%"))))</f>
        <v>75-100%</v>
      </c>
      <c r="K497" t="str">
        <f t="array" ref="K497">IF($A497="","",INDEX(Summary!$AY:$AY,$AH497)&amp;"")</f>
        <v xml:space="preserve">RM NA </v>
      </c>
      <c r="L497" s="1">
        <f>IF($A497="","",Summary!$P$2+MOD(ROW()-2,30))</f>
        <v>46242</v>
      </c>
      <c r="M497">
        <f t="shared" si="65"/>
        <v>16</v>
      </c>
      <c r="N497">
        <f t="shared" si="66"/>
        <v>8</v>
      </c>
      <c r="O497" t="str">
        <f t="shared" si="67"/>
        <v>Aug-2026</v>
      </c>
      <c r="P497">
        <f t="shared" ca="1" si="68"/>
        <v>1</v>
      </c>
      <c r="Q497" s="2">
        <f t="array" ref="Q497">IF($A497="",0,IFERROR(INDEX(Summary!$P$3:$AS$67,$AH497-2,$M497),0))</f>
        <v>0</v>
      </c>
      <c r="R497" s="2">
        <f t="array" ref="R497">IF($A497="",0,ROUND(IFERROR(INDEX(Summary!$O:$O,$AH497),0)/30,0))</f>
        <v>46</v>
      </c>
      <c r="S497">
        <f t="shared" si="69"/>
        <v>0</v>
      </c>
      <c r="T497" s="2">
        <f t="array" ref="T497">IF($S497=1,IFERROR(INDEX(Summary!$O:$O,$AH497),0),0)</f>
        <v>0</v>
      </c>
      <c r="U497" s="2">
        <f t="array" ref="U497">IF($S497=1,IFERROR(INDEX(Summary!$AT:$AT,$AH497),0),0)</f>
        <v>0</v>
      </c>
      <c r="V497" s="2">
        <f t="shared" si="70"/>
        <v>0</v>
      </c>
      <c r="W497" s="2">
        <f t="array" ref="W497">IF($S497=1,IFERROR(INDEX(Summary!$AZ:$AZ,$AH497),0),0)</f>
        <v>0</v>
      </c>
      <c r="X497" s="3">
        <f t="array" ref="X497">IF($S497=1,IFERROR(INDEX(Summary!$BA:$BA,$AH497),0),0)</f>
        <v>0</v>
      </c>
      <c r="Y497" s="2">
        <f t="array" ref="Y497">IF($S497=1,IFERROR(INDEX(Summary!$G:$G,$AH497),0),0)</f>
        <v>0</v>
      </c>
      <c r="Z497" s="2">
        <f t="array" ref="Z497">IF($S497=1,IFERROR(INDEX(Summary!$H:$H,$AH497),0),0)</f>
        <v>0</v>
      </c>
      <c r="AA497" s="2">
        <f t="array" ref="AA497">IF($S497=1,IFERROR(INDEX(Summary!$I:$I,$AH497),0),0)</f>
        <v>0</v>
      </c>
      <c r="AB497" s="2">
        <f t="array" ref="AB497">IF($S497=1,IFERROR(INDEX(Summary!$J:$J,$AH497),0),0)</f>
        <v>0</v>
      </c>
      <c r="AC497" s="2">
        <f t="array" ref="AC497">IF($S497=1,IFERROR(INDEX(Summary!$K:$K,$AH497),0),0)</f>
        <v>0</v>
      </c>
      <c r="AD497" s="2">
        <f t="array" ref="AD497">IF($S497=1,IFERROR(INDEX(Summary!$L:$L,$AH497),0),0)</f>
        <v>0</v>
      </c>
      <c r="AE497" s="2">
        <f t="array" ref="AE497">IF($S497=1,IFERROR(INDEX(Summary!$M:$M,$AH497),0),0)</f>
        <v>0</v>
      </c>
      <c r="AF497" s="2">
        <f t="array" ref="AF497">IF($S497=1,IFERROR(INDEX(Summary!$N:$N,$AH497),0),0)</f>
        <v>0</v>
      </c>
      <c r="AG497">
        <f t="array" ref="AG497">IF($A497="","",IFERROR(INDEX(Summary!$BB:$BB,$AH497),0))</f>
        <v>10</v>
      </c>
      <c r="AH497">
        <f t="shared" si="71"/>
        <v>19</v>
      </c>
    </row>
    <row r="498" spans="1:34" hidden="1">
      <c r="A498" t="str">
        <f t="array" ref="A498">IFERROR(INDEX(Summary!$D:$D,$AH498)&amp;"","")</f>
        <v>FG00557</v>
      </c>
      <c r="B498" t="str">
        <f t="array" ref="B498">IF($A498="","",INDEX(Summary!$E:$E,$AH498))</f>
        <v>Peanut Oil (Wood Pressed) - 2Ltr (Tin Can)</v>
      </c>
      <c r="C498" t="str">
        <f t="array" ref="C498">IF($A498="","",INDEX(Summary!$B:$B,$AH498))</f>
        <v>Oil</v>
      </c>
      <c r="D498" t="str">
        <f t="array" ref="D498">IF($A498="","",INDEX(Summary!$C:$C,$AH498))</f>
        <v>C6</v>
      </c>
      <c r="E498">
        <f t="array" ref="E498">IF($A498="","",INDEX(Summary!$F:$F,$AH498))</f>
        <v>2</v>
      </c>
      <c r="F498" t="str">
        <f t="array" ref="F498">IF($A498="","",INDEX(Summary!$BC:$BC,$AH498)&amp;"")</f>
        <v>P1 – Critical</v>
      </c>
      <c r="G498">
        <f t="shared" si="63"/>
        <v>1</v>
      </c>
      <c r="H498">
        <f t="shared" si="64"/>
        <v>1</v>
      </c>
      <c r="I498" t="str">
        <f t="array" ref="I498">IF($A498="","",IF(IFERROR(INDEX(Summary!$BA:$BA,$AH498),0)&lt;1,"Under 1 day",IF(INDEX(Summary!$BA:$BA,$AH498)&lt;3,"1-3 days",IF(INDEX(Summary!$BA:$BA,$AH498)&lt;7,"3-7 days","7+ days"))))</f>
        <v>1-3 days</v>
      </c>
      <c r="J498" t="str">
        <f t="array" ref="J498">IF($A498="","",IF(IFERROR(INDEX(Summary!$AX:$AX,$AH498),0)&lt;0.25,"0-25%",IF(INDEX(Summary!$AX:$AX,$AH498)&lt;0.5,"25-50%",IF(INDEX(Summary!$AX:$AX,$AH498)&lt;0.75,"50-75%","75-100%"))))</f>
        <v>75-100%</v>
      </c>
      <c r="K498" t="str">
        <f t="array" ref="K498">IF($A498="","",INDEX(Summary!$AY:$AY,$AH498)&amp;"")</f>
        <v xml:space="preserve">RM NA </v>
      </c>
      <c r="L498" s="1">
        <f>IF($A498="","",Summary!$P$2+MOD(ROW()-2,30))</f>
        <v>46243</v>
      </c>
      <c r="M498">
        <f t="shared" si="65"/>
        <v>17</v>
      </c>
      <c r="N498">
        <f t="shared" si="66"/>
        <v>9</v>
      </c>
      <c r="O498" t="str">
        <f t="shared" si="67"/>
        <v>Aug-2026</v>
      </c>
      <c r="P498">
        <f t="shared" ca="1" si="68"/>
        <v>1</v>
      </c>
      <c r="Q498" s="2">
        <f t="array" ref="Q498">IF($A498="",0,IFERROR(INDEX(Summary!$P$3:$AS$67,$AH498-2,$M498),0))</f>
        <v>0</v>
      </c>
      <c r="R498" s="2">
        <f t="array" ref="R498">IF($A498="",0,ROUND(IFERROR(INDEX(Summary!$O:$O,$AH498),0)/30,0))</f>
        <v>46</v>
      </c>
      <c r="S498">
        <f t="shared" si="69"/>
        <v>0</v>
      </c>
      <c r="T498" s="2">
        <f t="array" ref="T498">IF($S498=1,IFERROR(INDEX(Summary!$O:$O,$AH498),0),0)</f>
        <v>0</v>
      </c>
      <c r="U498" s="2">
        <f t="array" ref="U498">IF($S498=1,IFERROR(INDEX(Summary!$AT:$AT,$AH498),0),0)</f>
        <v>0</v>
      </c>
      <c r="V498" s="2">
        <f t="shared" si="70"/>
        <v>0</v>
      </c>
      <c r="W498" s="2">
        <f t="array" ref="W498">IF($S498=1,IFERROR(INDEX(Summary!$AZ:$AZ,$AH498),0),0)</f>
        <v>0</v>
      </c>
      <c r="X498" s="3">
        <f t="array" ref="X498">IF($S498=1,IFERROR(INDEX(Summary!$BA:$BA,$AH498),0),0)</f>
        <v>0</v>
      </c>
      <c r="Y498" s="2">
        <f t="array" ref="Y498">IF($S498=1,IFERROR(INDEX(Summary!$G:$G,$AH498),0),0)</f>
        <v>0</v>
      </c>
      <c r="Z498" s="2">
        <f t="array" ref="Z498">IF($S498=1,IFERROR(INDEX(Summary!$H:$H,$AH498),0),0)</f>
        <v>0</v>
      </c>
      <c r="AA498" s="2">
        <f t="array" ref="AA498">IF($S498=1,IFERROR(INDEX(Summary!$I:$I,$AH498),0),0)</f>
        <v>0</v>
      </c>
      <c r="AB498" s="2">
        <f t="array" ref="AB498">IF($S498=1,IFERROR(INDEX(Summary!$J:$J,$AH498),0),0)</f>
        <v>0</v>
      </c>
      <c r="AC498" s="2">
        <f t="array" ref="AC498">IF($S498=1,IFERROR(INDEX(Summary!$K:$K,$AH498),0),0)</f>
        <v>0</v>
      </c>
      <c r="AD498" s="2">
        <f t="array" ref="AD498">IF($S498=1,IFERROR(INDEX(Summary!$L:$L,$AH498),0),0)</f>
        <v>0</v>
      </c>
      <c r="AE498" s="2">
        <f t="array" ref="AE498">IF($S498=1,IFERROR(INDEX(Summary!$M:$M,$AH498),0),0)</f>
        <v>0</v>
      </c>
      <c r="AF498" s="2">
        <f t="array" ref="AF498">IF($S498=1,IFERROR(INDEX(Summary!$N:$N,$AH498),0),0)</f>
        <v>0</v>
      </c>
      <c r="AG498">
        <f t="array" ref="AG498">IF($A498="","",IFERROR(INDEX(Summary!$BB:$BB,$AH498),0))</f>
        <v>10</v>
      </c>
      <c r="AH498">
        <f t="shared" si="71"/>
        <v>19</v>
      </c>
    </row>
    <row r="499" spans="1:34" hidden="1">
      <c r="A499" t="str">
        <f t="array" ref="A499">IFERROR(INDEX(Summary!$D:$D,$AH499)&amp;"","")</f>
        <v>FG00557</v>
      </c>
      <c r="B499" t="str">
        <f t="array" ref="B499">IF($A499="","",INDEX(Summary!$E:$E,$AH499))</f>
        <v>Peanut Oil (Wood Pressed) - 2Ltr (Tin Can)</v>
      </c>
      <c r="C499" t="str">
        <f t="array" ref="C499">IF($A499="","",INDEX(Summary!$B:$B,$AH499))</f>
        <v>Oil</v>
      </c>
      <c r="D499" t="str">
        <f t="array" ref="D499">IF($A499="","",INDEX(Summary!$C:$C,$AH499))</f>
        <v>C6</v>
      </c>
      <c r="E499">
        <f t="array" ref="E499">IF($A499="","",INDEX(Summary!$F:$F,$AH499))</f>
        <v>2</v>
      </c>
      <c r="F499" t="str">
        <f t="array" ref="F499">IF($A499="","",INDEX(Summary!$BC:$BC,$AH499)&amp;"")</f>
        <v>P1 – Critical</v>
      </c>
      <c r="G499">
        <f t="shared" si="63"/>
        <v>1</v>
      </c>
      <c r="H499">
        <f t="shared" si="64"/>
        <v>1</v>
      </c>
      <c r="I499" t="str">
        <f t="array" ref="I499">IF($A499="","",IF(IFERROR(INDEX(Summary!$BA:$BA,$AH499),0)&lt;1,"Under 1 day",IF(INDEX(Summary!$BA:$BA,$AH499)&lt;3,"1-3 days",IF(INDEX(Summary!$BA:$BA,$AH499)&lt;7,"3-7 days","7+ days"))))</f>
        <v>1-3 days</v>
      </c>
      <c r="J499" t="str">
        <f t="array" ref="J499">IF($A499="","",IF(IFERROR(INDEX(Summary!$AX:$AX,$AH499),0)&lt;0.25,"0-25%",IF(INDEX(Summary!$AX:$AX,$AH499)&lt;0.5,"25-50%",IF(INDEX(Summary!$AX:$AX,$AH499)&lt;0.75,"50-75%","75-100%"))))</f>
        <v>75-100%</v>
      </c>
      <c r="K499" t="str">
        <f t="array" ref="K499">IF($A499="","",INDEX(Summary!$AY:$AY,$AH499)&amp;"")</f>
        <v xml:space="preserve">RM NA </v>
      </c>
      <c r="L499" s="1">
        <f>IF($A499="","",Summary!$P$2+MOD(ROW()-2,30))</f>
        <v>46244</v>
      </c>
      <c r="M499">
        <f t="shared" si="65"/>
        <v>18</v>
      </c>
      <c r="N499">
        <f t="shared" si="66"/>
        <v>10</v>
      </c>
      <c r="O499" t="str">
        <f t="shared" si="67"/>
        <v>Aug-2026</v>
      </c>
      <c r="P499">
        <f t="shared" ca="1" si="68"/>
        <v>1</v>
      </c>
      <c r="Q499" s="2">
        <f t="array" ref="Q499">IF($A499="",0,IFERROR(INDEX(Summary!$P$3:$AS$67,$AH499-2,$M499),0))</f>
        <v>0</v>
      </c>
      <c r="R499" s="2">
        <f t="array" ref="R499">IF($A499="",0,ROUND(IFERROR(INDEX(Summary!$O:$O,$AH499),0)/30,0))</f>
        <v>46</v>
      </c>
      <c r="S499">
        <f t="shared" si="69"/>
        <v>0</v>
      </c>
      <c r="T499" s="2">
        <f t="array" ref="T499">IF($S499=1,IFERROR(INDEX(Summary!$O:$O,$AH499),0),0)</f>
        <v>0</v>
      </c>
      <c r="U499" s="2">
        <f t="array" ref="U499">IF($S499=1,IFERROR(INDEX(Summary!$AT:$AT,$AH499),0),0)</f>
        <v>0</v>
      </c>
      <c r="V499" s="2">
        <f t="shared" si="70"/>
        <v>0</v>
      </c>
      <c r="W499" s="2">
        <f t="array" ref="W499">IF($S499=1,IFERROR(INDEX(Summary!$AZ:$AZ,$AH499),0),0)</f>
        <v>0</v>
      </c>
      <c r="X499" s="3">
        <f t="array" ref="X499">IF($S499=1,IFERROR(INDEX(Summary!$BA:$BA,$AH499),0),0)</f>
        <v>0</v>
      </c>
      <c r="Y499" s="2">
        <f t="array" ref="Y499">IF($S499=1,IFERROR(INDEX(Summary!$G:$G,$AH499),0),0)</f>
        <v>0</v>
      </c>
      <c r="Z499" s="2">
        <f t="array" ref="Z499">IF($S499=1,IFERROR(INDEX(Summary!$H:$H,$AH499),0),0)</f>
        <v>0</v>
      </c>
      <c r="AA499" s="2">
        <f t="array" ref="AA499">IF($S499=1,IFERROR(INDEX(Summary!$I:$I,$AH499),0),0)</f>
        <v>0</v>
      </c>
      <c r="AB499" s="2">
        <f t="array" ref="AB499">IF($S499=1,IFERROR(INDEX(Summary!$J:$J,$AH499),0),0)</f>
        <v>0</v>
      </c>
      <c r="AC499" s="2">
        <f t="array" ref="AC499">IF($S499=1,IFERROR(INDEX(Summary!$K:$K,$AH499),0),0)</f>
        <v>0</v>
      </c>
      <c r="AD499" s="2">
        <f t="array" ref="AD499">IF($S499=1,IFERROR(INDEX(Summary!$L:$L,$AH499),0),0)</f>
        <v>0</v>
      </c>
      <c r="AE499" s="2">
        <f t="array" ref="AE499">IF($S499=1,IFERROR(INDEX(Summary!$M:$M,$AH499),0),0)</f>
        <v>0</v>
      </c>
      <c r="AF499" s="2">
        <f t="array" ref="AF499">IF($S499=1,IFERROR(INDEX(Summary!$N:$N,$AH499),0),0)</f>
        <v>0</v>
      </c>
      <c r="AG499">
        <f t="array" ref="AG499">IF($A499="","",IFERROR(INDEX(Summary!$BB:$BB,$AH499),0))</f>
        <v>10</v>
      </c>
      <c r="AH499">
        <f t="shared" si="71"/>
        <v>19</v>
      </c>
    </row>
    <row r="500" spans="1:34" hidden="1">
      <c r="A500" t="str">
        <f t="array" ref="A500">IFERROR(INDEX(Summary!$D:$D,$AH500)&amp;"","")</f>
        <v>FG00557</v>
      </c>
      <c r="B500" t="str">
        <f t="array" ref="B500">IF($A500="","",INDEX(Summary!$E:$E,$AH500))</f>
        <v>Peanut Oil (Wood Pressed) - 2Ltr (Tin Can)</v>
      </c>
      <c r="C500" t="str">
        <f t="array" ref="C500">IF($A500="","",INDEX(Summary!$B:$B,$AH500))</f>
        <v>Oil</v>
      </c>
      <c r="D500" t="str">
        <f t="array" ref="D500">IF($A500="","",INDEX(Summary!$C:$C,$AH500))</f>
        <v>C6</v>
      </c>
      <c r="E500">
        <f t="array" ref="E500">IF($A500="","",INDEX(Summary!$F:$F,$AH500))</f>
        <v>2</v>
      </c>
      <c r="F500" t="str">
        <f t="array" ref="F500">IF($A500="","",INDEX(Summary!$BC:$BC,$AH500)&amp;"")</f>
        <v>P1 – Critical</v>
      </c>
      <c r="G500">
        <f t="shared" si="63"/>
        <v>1</v>
      </c>
      <c r="H500">
        <f t="shared" si="64"/>
        <v>1</v>
      </c>
      <c r="I500" t="str">
        <f t="array" ref="I500">IF($A500="","",IF(IFERROR(INDEX(Summary!$BA:$BA,$AH500),0)&lt;1,"Under 1 day",IF(INDEX(Summary!$BA:$BA,$AH500)&lt;3,"1-3 days",IF(INDEX(Summary!$BA:$BA,$AH500)&lt;7,"3-7 days","7+ days"))))</f>
        <v>1-3 days</v>
      </c>
      <c r="J500" t="str">
        <f t="array" ref="J500">IF($A500="","",IF(IFERROR(INDEX(Summary!$AX:$AX,$AH500),0)&lt;0.25,"0-25%",IF(INDEX(Summary!$AX:$AX,$AH500)&lt;0.5,"25-50%",IF(INDEX(Summary!$AX:$AX,$AH500)&lt;0.75,"50-75%","75-100%"))))</f>
        <v>75-100%</v>
      </c>
      <c r="K500" t="str">
        <f t="array" ref="K500">IF($A500="","",INDEX(Summary!$AY:$AY,$AH500)&amp;"")</f>
        <v xml:space="preserve">RM NA </v>
      </c>
      <c r="L500" s="1">
        <f>IF($A500="","",Summary!$P$2+MOD(ROW()-2,30))</f>
        <v>46245</v>
      </c>
      <c r="M500">
        <f t="shared" si="65"/>
        <v>19</v>
      </c>
      <c r="N500">
        <f t="shared" si="66"/>
        <v>11</v>
      </c>
      <c r="O500" t="str">
        <f t="shared" si="67"/>
        <v>Aug-2026</v>
      </c>
      <c r="P500">
        <f t="shared" ca="1" si="68"/>
        <v>1</v>
      </c>
      <c r="Q500" s="2">
        <f t="array" ref="Q500">IF($A500="",0,IFERROR(INDEX(Summary!$P$3:$AS$67,$AH500-2,$M500),0))</f>
        <v>0</v>
      </c>
      <c r="R500" s="2">
        <f t="array" ref="R500">IF($A500="",0,ROUND(IFERROR(INDEX(Summary!$O:$O,$AH500),0)/30,0))</f>
        <v>46</v>
      </c>
      <c r="S500">
        <f t="shared" si="69"/>
        <v>0</v>
      </c>
      <c r="T500" s="2">
        <f t="array" ref="T500">IF($S500=1,IFERROR(INDEX(Summary!$O:$O,$AH500),0),0)</f>
        <v>0</v>
      </c>
      <c r="U500" s="2">
        <f t="array" ref="U500">IF($S500=1,IFERROR(INDEX(Summary!$AT:$AT,$AH500),0),0)</f>
        <v>0</v>
      </c>
      <c r="V500" s="2">
        <f t="shared" si="70"/>
        <v>0</v>
      </c>
      <c r="W500" s="2">
        <f t="array" ref="W500">IF($S500=1,IFERROR(INDEX(Summary!$AZ:$AZ,$AH500),0),0)</f>
        <v>0</v>
      </c>
      <c r="X500" s="3">
        <f t="array" ref="X500">IF($S500=1,IFERROR(INDEX(Summary!$BA:$BA,$AH500),0),0)</f>
        <v>0</v>
      </c>
      <c r="Y500" s="2">
        <f t="array" ref="Y500">IF($S500=1,IFERROR(INDEX(Summary!$G:$G,$AH500),0),0)</f>
        <v>0</v>
      </c>
      <c r="Z500" s="2">
        <f t="array" ref="Z500">IF($S500=1,IFERROR(INDEX(Summary!$H:$H,$AH500),0),0)</f>
        <v>0</v>
      </c>
      <c r="AA500" s="2">
        <f t="array" ref="AA500">IF($S500=1,IFERROR(INDEX(Summary!$I:$I,$AH500),0),0)</f>
        <v>0</v>
      </c>
      <c r="AB500" s="2">
        <f t="array" ref="AB500">IF($S500=1,IFERROR(INDEX(Summary!$J:$J,$AH500),0),0)</f>
        <v>0</v>
      </c>
      <c r="AC500" s="2">
        <f t="array" ref="AC500">IF($S500=1,IFERROR(INDEX(Summary!$K:$K,$AH500),0),0)</f>
        <v>0</v>
      </c>
      <c r="AD500" s="2">
        <f t="array" ref="AD500">IF($S500=1,IFERROR(INDEX(Summary!$L:$L,$AH500),0),0)</f>
        <v>0</v>
      </c>
      <c r="AE500" s="2">
        <f t="array" ref="AE500">IF($S500=1,IFERROR(INDEX(Summary!$M:$M,$AH500),0),0)</f>
        <v>0</v>
      </c>
      <c r="AF500" s="2">
        <f t="array" ref="AF500">IF($S500=1,IFERROR(INDEX(Summary!$N:$N,$AH500),0),0)</f>
        <v>0</v>
      </c>
      <c r="AG500">
        <f t="array" ref="AG500">IF($A500="","",IFERROR(INDEX(Summary!$BB:$BB,$AH500),0))</f>
        <v>10</v>
      </c>
      <c r="AH500">
        <f t="shared" si="71"/>
        <v>19</v>
      </c>
    </row>
    <row r="501" spans="1:34" hidden="1">
      <c r="A501" t="str">
        <f t="array" ref="A501">IFERROR(INDEX(Summary!$D:$D,$AH501)&amp;"","")</f>
        <v>FG00557</v>
      </c>
      <c r="B501" t="str">
        <f t="array" ref="B501">IF($A501="","",INDEX(Summary!$E:$E,$AH501))</f>
        <v>Peanut Oil (Wood Pressed) - 2Ltr (Tin Can)</v>
      </c>
      <c r="C501" t="str">
        <f t="array" ref="C501">IF($A501="","",INDEX(Summary!$B:$B,$AH501))</f>
        <v>Oil</v>
      </c>
      <c r="D501" t="str">
        <f t="array" ref="D501">IF($A501="","",INDEX(Summary!$C:$C,$AH501))</f>
        <v>C6</v>
      </c>
      <c r="E501">
        <f t="array" ref="E501">IF($A501="","",INDEX(Summary!$F:$F,$AH501))</f>
        <v>2</v>
      </c>
      <c r="F501" t="str">
        <f t="array" ref="F501">IF($A501="","",INDEX(Summary!$BC:$BC,$AH501)&amp;"")</f>
        <v>P1 – Critical</v>
      </c>
      <c r="G501">
        <f t="shared" si="63"/>
        <v>1</v>
      </c>
      <c r="H501">
        <f t="shared" si="64"/>
        <v>1</v>
      </c>
      <c r="I501" t="str">
        <f t="array" ref="I501">IF($A501="","",IF(IFERROR(INDEX(Summary!$BA:$BA,$AH501),0)&lt;1,"Under 1 day",IF(INDEX(Summary!$BA:$BA,$AH501)&lt;3,"1-3 days",IF(INDEX(Summary!$BA:$BA,$AH501)&lt;7,"3-7 days","7+ days"))))</f>
        <v>1-3 days</v>
      </c>
      <c r="J501" t="str">
        <f t="array" ref="J501">IF($A501="","",IF(IFERROR(INDEX(Summary!$AX:$AX,$AH501),0)&lt;0.25,"0-25%",IF(INDEX(Summary!$AX:$AX,$AH501)&lt;0.5,"25-50%",IF(INDEX(Summary!$AX:$AX,$AH501)&lt;0.75,"50-75%","75-100%"))))</f>
        <v>75-100%</v>
      </c>
      <c r="K501" t="str">
        <f t="array" ref="K501">IF($A501="","",INDEX(Summary!$AY:$AY,$AH501)&amp;"")</f>
        <v xml:space="preserve">RM NA </v>
      </c>
      <c r="L501" s="1">
        <f>IF($A501="","",Summary!$P$2+MOD(ROW()-2,30))</f>
        <v>46246</v>
      </c>
      <c r="M501">
        <f t="shared" si="65"/>
        <v>20</v>
      </c>
      <c r="N501">
        <f t="shared" si="66"/>
        <v>12</v>
      </c>
      <c r="O501" t="str">
        <f t="shared" si="67"/>
        <v>Aug-2026</v>
      </c>
      <c r="P501">
        <f t="shared" ca="1" si="68"/>
        <v>1</v>
      </c>
      <c r="Q501" s="2">
        <f t="array" ref="Q501">IF($A501="",0,IFERROR(INDEX(Summary!$P$3:$AS$67,$AH501-2,$M501),0))</f>
        <v>60</v>
      </c>
      <c r="R501" s="2">
        <f t="array" ref="R501">IF($A501="",0,ROUND(IFERROR(INDEX(Summary!$O:$O,$AH501),0)/30,0))</f>
        <v>46</v>
      </c>
      <c r="S501">
        <f t="shared" si="69"/>
        <v>0</v>
      </c>
      <c r="T501" s="2">
        <f t="array" ref="T501">IF($S501=1,IFERROR(INDEX(Summary!$O:$O,$AH501),0),0)</f>
        <v>0</v>
      </c>
      <c r="U501" s="2">
        <f t="array" ref="U501">IF($S501=1,IFERROR(INDEX(Summary!$AT:$AT,$AH501),0),0)</f>
        <v>0</v>
      </c>
      <c r="V501" s="2">
        <f t="shared" si="70"/>
        <v>0</v>
      </c>
      <c r="W501" s="2">
        <f t="array" ref="W501">IF($S501=1,IFERROR(INDEX(Summary!$AZ:$AZ,$AH501),0),0)</f>
        <v>0</v>
      </c>
      <c r="X501" s="3">
        <f t="array" ref="X501">IF($S501=1,IFERROR(INDEX(Summary!$BA:$BA,$AH501),0),0)</f>
        <v>0</v>
      </c>
      <c r="Y501" s="2">
        <f t="array" ref="Y501">IF($S501=1,IFERROR(INDEX(Summary!$G:$G,$AH501),0),0)</f>
        <v>0</v>
      </c>
      <c r="Z501" s="2">
        <f t="array" ref="Z501">IF($S501=1,IFERROR(INDEX(Summary!$H:$H,$AH501),0),0)</f>
        <v>0</v>
      </c>
      <c r="AA501" s="2">
        <f t="array" ref="AA501">IF($S501=1,IFERROR(INDEX(Summary!$I:$I,$AH501),0),0)</f>
        <v>0</v>
      </c>
      <c r="AB501" s="2">
        <f t="array" ref="AB501">IF($S501=1,IFERROR(INDEX(Summary!$J:$J,$AH501),0),0)</f>
        <v>0</v>
      </c>
      <c r="AC501" s="2">
        <f t="array" ref="AC501">IF($S501=1,IFERROR(INDEX(Summary!$K:$K,$AH501),0),0)</f>
        <v>0</v>
      </c>
      <c r="AD501" s="2">
        <f t="array" ref="AD501">IF($S501=1,IFERROR(INDEX(Summary!$L:$L,$AH501),0),0)</f>
        <v>0</v>
      </c>
      <c r="AE501" s="2">
        <f t="array" ref="AE501">IF($S501=1,IFERROR(INDEX(Summary!$M:$M,$AH501),0),0)</f>
        <v>0</v>
      </c>
      <c r="AF501" s="2">
        <f t="array" ref="AF501">IF($S501=1,IFERROR(INDEX(Summary!$N:$N,$AH501),0),0)</f>
        <v>0</v>
      </c>
      <c r="AG501">
        <f t="array" ref="AG501">IF($A501="","",IFERROR(INDEX(Summary!$BB:$BB,$AH501),0))</f>
        <v>10</v>
      </c>
      <c r="AH501">
        <f t="shared" si="71"/>
        <v>19</v>
      </c>
    </row>
    <row r="502" spans="1:34" hidden="1">
      <c r="A502" t="str">
        <f t="array" ref="A502">IFERROR(INDEX(Summary!$D:$D,$AH502)&amp;"","")</f>
        <v>FG00557</v>
      </c>
      <c r="B502" t="str">
        <f t="array" ref="B502">IF($A502="","",INDEX(Summary!$E:$E,$AH502))</f>
        <v>Peanut Oil (Wood Pressed) - 2Ltr (Tin Can)</v>
      </c>
      <c r="C502" t="str">
        <f t="array" ref="C502">IF($A502="","",INDEX(Summary!$B:$B,$AH502))</f>
        <v>Oil</v>
      </c>
      <c r="D502" t="str">
        <f t="array" ref="D502">IF($A502="","",INDEX(Summary!$C:$C,$AH502))</f>
        <v>C6</v>
      </c>
      <c r="E502">
        <f t="array" ref="E502">IF($A502="","",INDEX(Summary!$F:$F,$AH502))</f>
        <v>2</v>
      </c>
      <c r="F502" t="str">
        <f t="array" ref="F502">IF($A502="","",INDEX(Summary!$BC:$BC,$AH502)&amp;"")</f>
        <v>P1 – Critical</v>
      </c>
      <c r="G502">
        <f t="shared" si="63"/>
        <v>1</v>
      </c>
      <c r="H502">
        <f t="shared" si="64"/>
        <v>1</v>
      </c>
      <c r="I502" t="str">
        <f t="array" ref="I502">IF($A502="","",IF(IFERROR(INDEX(Summary!$BA:$BA,$AH502),0)&lt;1,"Under 1 day",IF(INDEX(Summary!$BA:$BA,$AH502)&lt;3,"1-3 days",IF(INDEX(Summary!$BA:$BA,$AH502)&lt;7,"3-7 days","7+ days"))))</f>
        <v>1-3 days</v>
      </c>
      <c r="J502" t="str">
        <f t="array" ref="J502">IF($A502="","",IF(IFERROR(INDEX(Summary!$AX:$AX,$AH502),0)&lt;0.25,"0-25%",IF(INDEX(Summary!$AX:$AX,$AH502)&lt;0.5,"25-50%",IF(INDEX(Summary!$AX:$AX,$AH502)&lt;0.75,"50-75%","75-100%"))))</f>
        <v>75-100%</v>
      </c>
      <c r="K502" t="str">
        <f t="array" ref="K502">IF($A502="","",INDEX(Summary!$AY:$AY,$AH502)&amp;"")</f>
        <v xml:space="preserve">RM NA </v>
      </c>
      <c r="L502" s="1">
        <f>IF($A502="","",Summary!$P$2+MOD(ROW()-2,30))</f>
        <v>46247</v>
      </c>
      <c r="M502">
        <f t="shared" si="65"/>
        <v>21</v>
      </c>
      <c r="N502">
        <f t="shared" si="66"/>
        <v>13</v>
      </c>
      <c r="O502" t="str">
        <f t="shared" si="67"/>
        <v>Aug-2026</v>
      </c>
      <c r="P502">
        <f t="shared" ca="1" si="68"/>
        <v>1</v>
      </c>
      <c r="Q502" s="2">
        <f t="array" ref="Q502">IF($A502="",0,IFERROR(INDEX(Summary!$P$3:$AS$67,$AH502-2,$M502),0))</f>
        <v>0</v>
      </c>
      <c r="R502" s="2">
        <f t="array" ref="R502">IF($A502="",0,ROUND(IFERROR(INDEX(Summary!$O:$O,$AH502),0)/30,0))</f>
        <v>46</v>
      </c>
      <c r="S502">
        <f t="shared" si="69"/>
        <v>0</v>
      </c>
      <c r="T502" s="2">
        <f t="array" ref="T502">IF($S502=1,IFERROR(INDEX(Summary!$O:$O,$AH502),0),0)</f>
        <v>0</v>
      </c>
      <c r="U502" s="2">
        <f t="array" ref="U502">IF($S502=1,IFERROR(INDEX(Summary!$AT:$AT,$AH502),0),0)</f>
        <v>0</v>
      </c>
      <c r="V502" s="2">
        <f t="shared" si="70"/>
        <v>0</v>
      </c>
      <c r="W502" s="2">
        <f t="array" ref="W502">IF($S502=1,IFERROR(INDEX(Summary!$AZ:$AZ,$AH502),0),0)</f>
        <v>0</v>
      </c>
      <c r="X502" s="3">
        <f t="array" ref="X502">IF($S502=1,IFERROR(INDEX(Summary!$BA:$BA,$AH502),0),0)</f>
        <v>0</v>
      </c>
      <c r="Y502" s="2">
        <f t="array" ref="Y502">IF($S502=1,IFERROR(INDEX(Summary!$G:$G,$AH502),0),0)</f>
        <v>0</v>
      </c>
      <c r="Z502" s="2">
        <f t="array" ref="Z502">IF($S502=1,IFERROR(INDEX(Summary!$H:$H,$AH502),0),0)</f>
        <v>0</v>
      </c>
      <c r="AA502" s="2">
        <f t="array" ref="AA502">IF($S502=1,IFERROR(INDEX(Summary!$I:$I,$AH502),0),0)</f>
        <v>0</v>
      </c>
      <c r="AB502" s="2">
        <f t="array" ref="AB502">IF($S502=1,IFERROR(INDEX(Summary!$J:$J,$AH502),0),0)</f>
        <v>0</v>
      </c>
      <c r="AC502" s="2">
        <f t="array" ref="AC502">IF($S502=1,IFERROR(INDEX(Summary!$K:$K,$AH502),0),0)</f>
        <v>0</v>
      </c>
      <c r="AD502" s="2">
        <f t="array" ref="AD502">IF($S502=1,IFERROR(INDEX(Summary!$L:$L,$AH502),0),0)</f>
        <v>0</v>
      </c>
      <c r="AE502" s="2">
        <f t="array" ref="AE502">IF($S502=1,IFERROR(INDEX(Summary!$M:$M,$AH502),0),0)</f>
        <v>0</v>
      </c>
      <c r="AF502" s="2">
        <f t="array" ref="AF502">IF($S502=1,IFERROR(INDEX(Summary!$N:$N,$AH502),0),0)</f>
        <v>0</v>
      </c>
      <c r="AG502">
        <f t="array" ref="AG502">IF($A502="","",IFERROR(INDEX(Summary!$BB:$BB,$AH502),0))</f>
        <v>10</v>
      </c>
      <c r="AH502">
        <f t="shared" si="71"/>
        <v>19</v>
      </c>
    </row>
    <row r="503" spans="1:34" hidden="1">
      <c r="A503" t="str">
        <f t="array" ref="A503">IFERROR(INDEX(Summary!$D:$D,$AH503)&amp;"","")</f>
        <v>FG00557</v>
      </c>
      <c r="B503" t="str">
        <f t="array" ref="B503">IF($A503="","",INDEX(Summary!$E:$E,$AH503))</f>
        <v>Peanut Oil (Wood Pressed) - 2Ltr (Tin Can)</v>
      </c>
      <c r="C503" t="str">
        <f t="array" ref="C503">IF($A503="","",INDEX(Summary!$B:$B,$AH503))</f>
        <v>Oil</v>
      </c>
      <c r="D503" t="str">
        <f t="array" ref="D503">IF($A503="","",INDEX(Summary!$C:$C,$AH503))</f>
        <v>C6</v>
      </c>
      <c r="E503">
        <f t="array" ref="E503">IF($A503="","",INDEX(Summary!$F:$F,$AH503))</f>
        <v>2</v>
      </c>
      <c r="F503" t="str">
        <f t="array" ref="F503">IF($A503="","",INDEX(Summary!$BC:$BC,$AH503)&amp;"")</f>
        <v>P1 – Critical</v>
      </c>
      <c r="G503">
        <f t="shared" si="63"/>
        <v>1</v>
      </c>
      <c r="H503">
        <f t="shared" si="64"/>
        <v>1</v>
      </c>
      <c r="I503" t="str">
        <f t="array" ref="I503">IF($A503="","",IF(IFERROR(INDEX(Summary!$BA:$BA,$AH503),0)&lt;1,"Under 1 day",IF(INDEX(Summary!$BA:$BA,$AH503)&lt;3,"1-3 days",IF(INDEX(Summary!$BA:$BA,$AH503)&lt;7,"3-7 days","7+ days"))))</f>
        <v>1-3 days</v>
      </c>
      <c r="J503" t="str">
        <f t="array" ref="J503">IF($A503="","",IF(IFERROR(INDEX(Summary!$AX:$AX,$AH503),0)&lt;0.25,"0-25%",IF(INDEX(Summary!$AX:$AX,$AH503)&lt;0.5,"25-50%",IF(INDEX(Summary!$AX:$AX,$AH503)&lt;0.75,"50-75%","75-100%"))))</f>
        <v>75-100%</v>
      </c>
      <c r="K503" t="str">
        <f t="array" ref="K503">IF($A503="","",INDEX(Summary!$AY:$AY,$AH503)&amp;"")</f>
        <v xml:space="preserve">RM NA </v>
      </c>
      <c r="L503" s="1">
        <f>IF($A503="","",Summary!$P$2+MOD(ROW()-2,30))</f>
        <v>46248</v>
      </c>
      <c r="M503">
        <f t="shared" si="65"/>
        <v>22</v>
      </c>
      <c r="N503">
        <f t="shared" si="66"/>
        <v>14</v>
      </c>
      <c r="O503" t="str">
        <f t="shared" si="67"/>
        <v>Aug-2026</v>
      </c>
      <c r="P503">
        <f t="shared" ca="1" si="68"/>
        <v>1</v>
      </c>
      <c r="Q503" s="2">
        <f t="array" ref="Q503">IF($A503="",0,IFERROR(INDEX(Summary!$P$3:$AS$67,$AH503-2,$M503),0))</f>
        <v>0</v>
      </c>
      <c r="R503" s="2">
        <f t="array" ref="R503">IF($A503="",0,ROUND(IFERROR(INDEX(Summary!$O:$O,$AH503),0)/30,0))</f>
        <v>46</v>
      </c>
      <c r="S503">
        <f t="shared" si="69"/>
        <v>0</v>
      </c>
      <c r="T503" s="2">
        <f t="array" ref="T503">IF($S503=1,IFERROR(INDEX(Summary!$O:$O,$AH503),0),0)</f>
        <v>0</v>
      </c>
      <c r="U503" s="2">
        <f t="array" ref="U503">IF($S503=1,IFERROR(INDEX(Summary!$AT:$AT,$AH503),0),0)</f>
        <v>0</v>
      </c>
      <c r="V503" s="2">
        <f t="shared" si="70"/>
        <v>0</v>
      </c>
      <c r="W503" s="2">
        <f t="array" ref="W503">IF($S503=1,IFERROR(INDEX(Summary!$AZ:$AZ,$AH503),0),0)</f>
        <v>0</v>
      </c>
      <c r="X503" s="3">
        <f t="array" ref="X503">IF($S503=1,IFERROR(INDEX(Summary!$BA:$BA,$AH503),0),0)</f>
        <v>0</v>
      </c>
      <c r="Y503" s="2">
        <f t="array" ref="Y503">IF($S503=1,IFERROR(INDEX(Summary!$G:$G,$AH503),0),0)</f>
        <v>0</v>
      </c>
      <c r="Z503" s="2">
        <f t="array" ref="Z503">IF($S503=1,IFERROR(INDEX(Summary!$H:$H,$AH503),0),0)</f>
        <v>0</v>
      </c>
      <c r="AA503" s="2">
        <f t="array" ref="AA503">IF($S503=1,IFERROR(INDEX(Summary!$I:$I,$AH503),0),0)</f>
        <v>0</v>
      </c>
      <c r="AB503" s="2">
        <f t="array" ref="AB503">IF($S503=1,IFERROR(INDEX(Summary!$J:$J,$AH503),0),0)</f>
        <v>0</v>
      </c>
      <c r="AC503" s="2">
        <f t="array" ref="AC503">IF($S503=1,IFERROR(INDEX(Summary!$K:$K,$AH503),0),0)</f>
        <v>0</v>
      </c>
      <c r="AD503" s="2">
        <f t="array" ref="AD503">IF($S503=1,IFERROR(INDEX(Summary!$L:$L,$AH503),0),0)</f>
        <v>0</v>
      </c>
      <c r="AE503" s="2">
        <f t="array" ref="AE503">IF($S503=1,IFERROR(INDEX(Summary!$M:$M,$AH503),0),0)</f>
        <v>0</v>
      </c>
      <c r="AF503" s="2">
        <f t="array" ref="AF503">IF($S503=1,IFERROR(INDEX(Summary!$N:$N,$AH503),0),0)</f>
        <v>0</v>
      </c>
      <c r="AG503">
        <f t="array" ref="AG503">IF($A503="","",IFERROR(INDEX(Summary!$BB:$BB,$AH503),0))</f>
        <v>10</v>
      </c>
      <c r="AH503">
        <f t="shared" si="71"/>
        <v>19</v>
      </c>
    </row>
    <row r="504" spans="1:34" hidden="1">
      <c r="A504" t="str">
        <f t="array" ref="A504">IFERROR(INDEX(Summary!$D:$D,$AH504)&amp;"","")</f>
        <v>FG00557</v>
      </c>
      <c r="B504" t="str">
        <f t="array" ref="B504">IF($A504="","",INDEX(Summary!$E:$E,$AH504))</f>
        <v>Peanut Oil (Wood Pressed) - 2Ltr (Tin Can)</v>
      </c>
      <c r="C504" t="str">
        <f t="array" ref="C504">IF($A504="","",INDEX(Summary!$B:$B,$AH504))</f>
        <v>Oil</v>
      </c>
      <c r="D504" t="str">
        <f t="array" ref="D504">IF($A504="","",INDEX(Summary!$C:$C,$AH504))</f>
        <v>C6</v>
      </c>
      <c r="E504">
        <f t="array" ref="E504">IF($A504="","",INDEX(Summary!$F:$F,$AH504))</f>
        <v>2</v>
      </c>
      <c r="F504" t="str">
        <f t="array" ref="F504">IF($A504="","",INDEX(Summary!$BC:$BC,$AH504)&amp;"")</f>
        <v>P1 – Critical</v>
      </c>
      <c r="G504">
        <f t="shared" si="63"/>
        <v>1</v>
      </c>
      <c r="H504">
        <f t="shared" si="64"/>
        <v>1</v>
      </c>
      <c r="I504" t="str">
        <f t="array" ref="I504">IF($A504="","",IF(IFERROR(INDEX(Summary!$BA:$BA,$AH504),0)&lt;1,"Under 1 day",IF(INDEX(Summary!$BA:$BA,$AH504)&lt;3,"1-3 days",IF(INDEX(Summary!$BA:$BA,$AH504)&lt;7,"3-7 days","7+ days"))))</f>
        <v>1-3 days</v>
      </c>
      <c r="J504" t="str">
        <f t="array" ref="J504">IF($A504="","",IF(IFERROR(INDEX(Summary!$AX:$AX,$AH504),0)&lt;0.25,"0-25%",IF(INDEX(Summary!$AX:$AX,$AH504)&lt;0.5,"25-50%",IF(INDEX(Summary!$AX:$AX,$AH504)&lt;0.75,"50-75%","75-100%"))))</f>
        <v>75-100%</v>
      </c>
      <c r="K504" t="str">
        <f t="array" ref="K504">IF($A504="","",INDEX(Summary!$AY:$AY,$AH504)&amp;"")</f>
        <v xml:space="preserve">RM NA </v>
      </c>
      <c r="L504" s="1">
        <f>IF($A504="","",Summary!$P$2+MOD(ROW()-2,30))</f>
        <v>46249</v>
      </c>
      <c r="M504">
        <f t="shared" si="65"/>
        <v>23</v>
      </c>
      <c r="N504">
        <f t="shared" si="66"/>
        <v>15</v>
      </c>
      <c r="O504" t="str">
        <f t="shared" si="67"/>
        <v>Aug-2026</v>
      </c>
      <c r="P504">
        <f t="shared" ca="1" si="68"/>
        <v>1</v>
      </c>
      <c r="Q504" s="2">
        <f t="array" ref="Q504">IF($A504="",0,IFERROR(INDEX(Summary!$P$3:$AS$67,$AH504-2,$M504),0))</f>
        <v>0</v>
      </c>
      <c r="R504" s="2">
        <f t="array" ref="R504">IF($A504="",0,ROUND(IFERROR(INDEX(Summary!$O:$O,$AH504),0)/30,0))</f>
        <v>46</v>
      </c>
      <c r="S504">
        <f t="shared" si="69"/>
        <v>0</v>
      </c>
      <c r="T504" s="2">
        <f t="array" ref="T504">IF($S504=1,IFERROR(INDEX(Summary!$O:$O,$AH504),0),0)</f>
        <v>0</v>
      </c>
      <c r="U504" s="2">
        <f t="array" ref="U504">IF($S504=1,IFERROR(INDEX(Summary!$AT:$AT,$AH504),0),0)</f>
        <v>0</v>
      </c>
      <c r="V504" s="2">
        <f t="shared" si="70"/>
        <v>0</v>
      </c>
      <c r="W504" s="2">
        <f t="array" ref="W504">IF($S504=1,IFERROR(INDEX(Summary!$AZ:$AZ,$AH504),0),0)</f>
        <v>0</v>
      </c>
      <c r="X504" s="3">
        <f t="array" ref="X504">IF($S504=1,IFERROR(INDEX(Summary!$BA:$BA,$AH504),0),0)</f>
        <v>0</v>
      </c>
      <c r="Y504" s="2">
        <f t="array" ref="Y504">IF($S504=1,IFERROR(INDEX(Summary!$G:$G,$AH504),0),0)</f>
        <v>0</v>
      </c>
      <c r="Z504" s="2">
        <f t="array" ref="Z504">IF($S504=1,IFERROR(INDEX(Summary!$H:$H,$AH504),0),0)</f>
        <v>0</v>
      </c>
      <c r="AA504" s="2">
        <f t="array" ref="AA504">IF($S504=1,IFERROR(INDEX(Summary!$I:$I,$AH504),0),0)</f>
        <v>0</v>
      </c>
      <c r="AB504" s="2">
        <f t="array" ref="AB504">IF($S504=1,IFERROR(INDEX(Summary!$J:$J,$AH504),0),0)</f>
        <v>0</v>
      </c>
      <c r="AC504" s="2">
        <f t="array" ref="AC504">IF($S504=1,IFERROR(INDEX(Summary!$K:$K,$AH504),0),0)</f>
        <v>0</v>
      </c>
      <c r="AD504" s="2">
        <f t="array" ref="AD504">IF($S504=1,IFERROR(INDEX(Summary!$L:$L,$AH504),0),0)</f>
        <v>0</v>
      </c>
      <c r="AE504" s="2">
        <f t="array" ref="AE504">IF($S504=1,IFERROR(INDEX(Summary!$M:$M,$AH504),0),0)</f>
        <v>0</v>
      </c>
      <c r="AF504" s="2">
        <f t="array" ref="AF504">IF($S504=1,IFERROR(INDEX(Summary!$N:$N,$AH504),0),0)</f>
        <v>0</v>
      </c>
      <c r="AG504">
        <f t="array" ref="AG504">IF($A504="","",IFERROR(INDEX(Summary!$BB:$BB,$AH504),0))</f>
        <v>10</v>
      </c>
      <c r="AH504">
        <f t="shared" si="71"/>
        <v>19</v>
      </c>
    </row>
    <row r="505" spans="1:34" hidden="1">
      <c r="A505" t="str">
        <f t="array" ref="A505">IFERROR(INDEX(Summary!$D:$D,$AH505)&amp;"","")</f>
        <v>FG00557</v>
      </c>
      <c r="B505" t="str">
        <f t="array" ref="B505">IF($A505="","",INDEX(Summary!$E:$E,$AH505))</f>
        <v>Peanut Oil (Wood Pressed) - 2Ltr (Tin Can)</v>
      </c>
      <c r="C505" t="str">
        <f t="array" ref="C505">IF($A505="","",INDEX(Summary!$B:$B,$AH505))</f>
        <v>Oil</v>
      </c>
      <c r="D505" t="str">
        <f t="array" ref="D505">IF($A505="","",INDEX(Summary!$C:$C,$AH505))</f>
        <v>C6</v>
      </c>
      <c r="E505">
        <f t="array" ref="E505">IF($A505="","",INDEX(Summary!$F:$F,$AH505))</f>
        <v>2</v>
      </c>
      <c r="F505" t="str">
        <f t="array" ref="F505">IF($A505="","",INDEX(Summary!$BC:$BC,$AH505)&amp;"")</f>
        <v>P1 – Critical</v>
      </c>
      <c r="G505">
        <f t="shared" si="63"/>
        <v>1</v>
      </c>
      <c r="H505">
        <f t="shared" si="64"/>
        <v>1</v>
      </c>
      <c r="I505" t="str">
        <f t="array" ref="I505">IF($A505="","",IF(IFERROR(INDEX(Summary!$BA:$BA,$AH505),0)&lt;1,"Under 1 day",IF(INDEX(Summary!$BA:$BA,$AH505)&lt;3,"1-3 days",IF(INDEX(Summary!$BA:$BA,$AH505)&lt;7,"3-7 days","7+ days"))))</f>
        <v>1-3 days</v>
      </c>
      <c r="J505" t="str">
        <f t="array" ref="J505">IF($A505="","",IF(IFERROR(INDEX(Summary!$AX:$AX,$AH505),0)&lt;0.25,"0-25%",IF(INDEX(Summary!$AX:$AX,$AH505)&lt;0.5,"25-50%",IF(INDEX(Summary!$AX:$AX,$AH505)&lt;0.75,"50-75%","75-100%"))))</f>
        <v>75-100%</v>
      </c>
      <c r="K505" t="str">
        <f t="array" ref="K505">IF($A505="","",INDEX(Summary!$AY:$AY,$AH505)&amp;"")</f>
        <v xml:space="preserve">RM NA </v>
      </c>
      <c r="L505" s="1">
        <f>IF($A505="","",Summary!$P$2+MOD(ROW()-2,30))</f>
        <v>46250</v>
      </c>
      <c r="M505">
        <f t="shared" si="65"/>
        <v>24</v>
      </c>
      <c r="N505">
        <f t="shared" si="66"/>
        <v>16</v>
      </c>
      <c r="O505" t="str">
        <f t="shared" si="67"/>
        <v>Aug-2026</v>
      </c>
      <c r="P505">
        <f t="shared" ca="1" si="68"/>
        <v>1</v>
      </c>
      <c r="Q505" s="2">
        <f t="array" ref="Q505">IF($A505="",0,IFERROR(INDEX(Summary!$P$3:$AS$67,$AH505-2,$M505),0))</f>
        <v>0</v>
      </c>
      <c r="R505" s="2">
        <f t="array" ref="R505">IF($A505="",0,ROUND(IFERROR(INDEX(Summary!$O:$O,$AH505),0)/30,0))</f>
        <v>46</v>
      </c>
      <c r="S505">
        <f t="shared" si="69"/>
        <v>0</v>
      </c>
      <c r="T505" s="2">
        <f t="array" ref="T505">IF($S505=1,IFERROR(INDEX(Summary!$O:$O,$AH505),0),0)</f>
        <v>0</v>
      </c>
      <c r="U505" s="2">
        <f t="array" ref="U505">IF($S505=1,IFERROR(INDEX(Summary!$AT:$AT,$AH505),0),0)</f>
        <v>0</v>
      </c>
      <c r="V505" s="2">
        <f t="shared" si="70"/>
        <v>0</v>
      </c>
      <c r="W505" s="2">
        <f t="array" ref="W505">IF($S505=1,IFERROR(INDEX(Summary!$AZ:$AZ,$AH505),0),0)</f>
        <v>0</v>
      </c>
      <c r="X505" s="3">
        <f t="array" ref="X505">IF($S505=1,IFERROR(INDEX(Summary!$BA:$BA,$AH505),0),0)</f>
        <v>0</v>
      </c>
      <c r="Y505" s="2">
        <f t="array" ref="Y505">IF($S505=1,IFERROR(INDEX(Summary!$G:$G,$AH505),0),0)</f>
        <v>0</v>
      </c>
      <c r="Z505" s="2">
        <f t="array" ref="Z505">IF($S505=1,IFERROR(INDEX(Summary!$H:$H,$AH505),0),0)</f>
        <v>0</v>
      </c>
      <c r="AA505" s="2">
        <f t="array" ref="AA505">IF($S505=1,IFERROR(INDEX(Summary!$I:$I,$AH505),0),0)</f>
        <v>0</v>
      </c>
      <c r="AB505" s="2">
        <f t="array" ref="AB505">IF($S505=1,IFERROR(INDEX(Summary!$J:$J,$AH505),0),0)</f>
        <v>0</v>
      </c>
      <c r="AC505" s="2">
        <f t="array" ref="AC505">IF($S505=1,IFERROR(INDEX(Summary!$K:$K,$AH505),0),0)</f>
        <v>0</v>
      </c>
      <c r="AD505" s="2">
        <f t="array" ref="AD505">IF($S505=1,IFERROR(INDEX(Summary!$L:$L,$AH505),0),0)</f>
        <v>0</v>
      </c>
      <c r="AE505" s="2">
        <f t="array" ref="AE505">IF($S505=1,IFERROR(INDEX(Summary!$M:$M,$AH505),0),0)</f>
        <v>0</v>
      </c>
      <c r="AF505" s="2">
        <f t="array" ref="AF505">IF($S505=1,IFERROR(INDEX(Summary!$N:$N,$AH505),0),0)</f>
        <v>0</v>
      </c>
      <c r="AG505">
        <f t="array" ref="AG505">IF($A505="","",IFERROR(INDEX(Summary!$BB:$BB,$AH505),0))</f>
        <v>10</v>
      </c>
      <c r="AH505">
        <f t="shared" si="71"/>
        <v>19</v>
      </c>
    </row>
    <row r="506" spans="1:34" hidden="1">
      <c r="A506" t="str">
        <f t="array" ref="A506">IFERROR(INDEX(Summary!$D:$D,$AH506)&amp;"","")</f>
        <v>FG00557</v>
      </c>
      <c r="B506" t="str">
        <f t="array" ref="B506">IF($A506="","",INDEX(Summary!$E:$E,$AH506))</f>
        <v>Peanut Oil (Wood Pressed) - 2Ltr (Tin Can)</v>
      </c>
      <c r="C506" t="str">
        <f t="array" ref="C506">IF($A506="","",INDEX(Summary!$B:$B,$AH506))</f>
        <v>Oil</v>
      </c>
      <c r="D506" t="str">
        <f t="array" ref="D506">IF($A506="","",INDEX(Summary!$C:$C,$AH506))</f>
        <v>C6</v>
      </c>
      <c r="E506">
        <f t="array" ref="E506">IF($A506="","",INDEX(Summary!$F:$F,$AH506))</f>
        <v>2</v>
      </c>
      <c r="F506" t="str">
        <f t="array" ref="F506">IF($A506="","",INDEX(Summary!$BC:$BC,$AH506)&amp;"")</f>
        <v>P1 – Critical</v>
      </c>
      <c r="G506">
        <f t="shared" si="63"/>
        <v>1</v>
      </c>
      <c r="H506">
        <f t="shared" si="64"/>
        <v>1</v>
      </c>
      <c r="I506" t="str">
        <f t="array" ref="I506">IF($A506="","",IF(IFERROR(INDEX(Summary!$BA:$BA,$AH506),0)&lt;1,"Under 1 day",IF(INDEX(Summary!$BA:$BA,$AH506)&lt;3,"1-3 days",IF(INDEX(Summary!$BA:$BA,$AH506)&lt;7,"3-7 days","7+ days"))))</f>
        <v>1-3 days</v>
      </c>
      <c r="J506" t="str">
        <f t="array" ref="J506">IF($A506="","",IF(IFERROR(INDEX(Summary!$AX:$AX,$AH506),0)&lt;0.25,"0-25%",IF(INDEX(Summary!$AX:$AX,$AH506)&lt;0.5,"25-50%",IF(INDEX(Summary!$AX:$AX,$AH506)&lt;0.75,"50-75%","75-100%"))))</f>
        <v>75-100%</v>
      </c>
      <c r="K506" t="str">
        <f t="array" ref="K506">IF($A506="","",INDEX(Summary!$AY:$AY,$AH506)&amp;"")</f>
        <v xml:space="preserve">RM NA </v>
      </c>
      <c r="L506" s="1">
        <f>IF($A506="","",Summary!$P$2+MOD(ROW()-2,30))</f>
        <v>46251</v>
      </c>
      <c r="M506">
        <f t="shared" si="65"/>
        <v>25</v>
      </c>
      <c r="N506">
        <f t="shared" si="66"/>
        <v>17</v>
      </c>
      <c r="O506" t="str">
        <f t="shared" si="67"/>
        <v>Aug-2026</v>
      </c>
      <c r="P506">
        <f t="shared" ca="1" si="68"/>
        <v>1</v>
      </c>
      <c r="Q506" s="2">
        <f t="array" ref="Q506">IF($A506="",0,IFERROR(INDEX(Summary!$P$3:$AS$67,$AH506-2,$M506),0))</f>
        <v>0</v>
      </c>
      <c r="R506" s="2">
        <f t="array" ref="R506">IF($A506="",0,ROUND(IFERROR(INDEX(Summary!$O:$O,$AH506),0)/30,0))</f>
        <v>46</v>
      </c>
      <c r="S506">
        <f t="shared" si="69"/>
        <v>0</v>
      </c>
      <c r="T506" s="2">
        <f t="array" ref="T506">IF($S506=1,IFERROR(INDEX(Summary!$O:$O,$AH506),0),0)</f>
        <v>0</v>
      </c>
      <c r="U506" s="2">
        <f t="array" ref="U506">IF($S506=1,IFERROR(INDEX(Summary!$AT:$AT,$AH506),0),0)</f>
        <v>0</v>
      </c>
      <c r="V506" s="2">
        <f t="shared" si="70"/>
        <v>0</v>
      </c>
      <c r="W506" s="2">
        <f t="array" ref="W506">IF($S506=1,IFERROR(INDEX(Summary!$AZ:$AZ,$AH506),0),0)</f>
        <v>0</v>
      </c>
      <c r="X506" s="3">
        <f t="array" ref="X506">IF($S506=1,IFERROR(INDEX(Summary!$BA:$BA,$AH506),0),0)</f>
        <v>0</v>
      </c>
      <c r="Y506" s="2">
        <f t="array" ref="Y506">IF($S506=1,IFERROR(INDEX(Summary!$G:$G,$AH506),0),0)</f>
        <v>0</v>
      </c>
      <c r="Z506" s="2">
        <f t="array" ref="Z506">IF($S506=1,IFERROR(INDEX(Summary!$H:$H,$AH506),0),0)</f>
        <v>0</v>
      </c>
      <c r="AA506" s="2">
        <f t="array" ref="AA506">IF($S506=1,IFERROR(INDEX(Summary!$I:$I,$AH506),0),0)</f>
        <v>0</v>
      </c>
      <c r="AB506" s="2">
        <f t="array" ref="AB506">IF($S506=1,IFERROR(INDEX(Summary!$J:$J,$AH506),0),0)</f>
        <v>0</v>
      </c>
      <c r="AC506" s="2">
        <f t="array" ref="AC506">IF($S506=1,IFERROR(INDEX(Summary!$K:$K,$AH506),0),0)</f>
        <v>0</v>
      </c>
      <c r="AD506" s="2">
        <f t="array" ref="AD506">IF($S506=1,IFERROR(INDEX(Summary!$L:$L,$AH506),0),0)</f>
        <v>0</v>
      </c>
      <c r="AE506" s="2">
        <f t="array" ref="AE506">IF($S506=1,IFERROR(INDEX(Summary!$M:$M,$AH506),0),0)</f>
        <v>0</v>
      </c>
      <c r="AF506" s="2">
        <f t="array" ref="AF506">IF($S506=1,IFERROR(INDEX(Summary!$N:$N,$AH506),0),0)</f>
        <v>0</v>
      </c>
      <c r="AG506">
        <f t="array" ref="AG506">IF($A506="","",IFERROR(INDEX(Summary!$BB:$BB,$AH506),0))</f>
        <v>10</v>
      </c>
      <c r="AH506">
        <f t="shared" si="71"/>
        <v>19</v>
      </c>
    </row>
    <row r="507" spans="1:34" hidden="1">
      <c r="A507" t="str">
        <f t="array" ref="A507">IFERROR(INDEX(Summary!$D:$D,$AH507)&amp;"","")</f>
        <v>FG00557</v>
      </c>
      <c r="B507" t="str">
        <f t="array" ref="B507">IF($A507="","",INDEX(Summary!$E:$E,$AH507))</f>
        <v>Peanut Oil (Wood Pressed) - 2Ltr (Tin Can)</v>
      </c>
      <c r="C507" t="str">
        <f t="array" ref="C507">IF($A507="","",INDEX(Summary!$B:$B,$AH507))</f>
        <v>Oil</v>
      </c>
      <c r="D507" t="str">
        <f t="array" ref="D507">IF($A507="","",INDEX(Summary!$C:$C,$AH507))</f>
        <v>C6</v>
      </c>
      <c r="E507">
        <f t="array" ref="E507">IF($A507="","",INDEX(Summary!$F:$F,$AH507))</f>
        <v>2</v>
      </c>
      <c r="F507" t="str">
        <f t="array" ref="F507">IF($A507="","",INDEX(Summary!$BC:$BC,$AH507)&amp;"")</f>
        <v>P1 – Critical</v>
      </c>
      <c r="G507">
        <f t="shared" si="63"/>
        <v>1</v>
      </c>
      <c r="H507">
        <f t="shared" si="64"/>
        <v>1</v>
      </c>
      <c r="I507" t="str">
        <f t="array" ref="I507">IF($A507="","",IF(IFERROR(INDEX(Summary!$BA:$BA,$AH507),0)&lt;1,"Under 1 day",IF(INDEX(Summary!$BA:$BA,$AH507)&lt;3,"1-3 days",IF(INDEX(Summary!$BA:$BA,$AH507)&lt;7,"3-7 days","7+ days"))))</f>
        <v>1-3 days</v>
      </c>
      <c r="J507" t="str">
        <f t="array" ref="J507">IF($A507="","",IF(IFERROR(INDEX(Summary!$AX:$AX,$AH507),0)&lt;0.25,"0-25%",IF(INDEX(Summary!$AX:$AX,$AH507)&lt;0.5,"25-50%",IF(INDEX(Summary!$AX:$AX,$AH507)&lt;0.75,"50-75%","75-100%"))))</f>
        <v>75-100%</v>
      </c>
      <c r="K507" t="str">
        <f t="array" ref="K507">IF($A507="","",INDEX(Summary!$AY:$AY,$AH507)&amp;"")</f>
        <v xml:space="preserve">RM NA </v>
      </c>
      <c r="L507" s="1">
        <f>IF($A507="","",Summary!$P$2+MOD(ROW()-2,30))</f>
        <v>46252</v>
      </c>
      <c r="M507">
        <f t="shared" si="65"/>
        <v>26</v>
      </c>
      <c r="N507">
        <f t="shared" si="66"/>
        <v>18</v>
      </c>
      <c r="O507" t="str">
        <f t="shared" si="67"/>
        <v>Aug-2026</v>
      </c>
      <c r="P507">
        <f t="shared" ca="1" si="68"/>
        <v>1</v>
      </c>
      <c r="Q507" s="2">
        <f t="array" ref="Q507">IF($A507="",0,IFERROR(INDEX(Summary!$P$3:$AS$67,$AH507-2,$M507),0))</f>
        <v>0</v>
      </c>
      <c r="R507" s="2">
        <f t="array" ref="R507">IF($A507="",0,ROUND(IFERROR(INDEX(Summary!$O:$O,$AH507),0)/30,0))</f>
        <v>46</v>
      </c>
      <c r="S507">
        <f t="shared" si="69"/>
        <v>0</v>
      </c>
      <c r="T507" s="2">
        <f t="array" ref="T507">IF($S507=1,IFERROR(INDEX(Summary!$O:$O,$AH507),0),0)</f>
        <v>0</v>
      </c>
      <c r="U507" s="2">
        <f t="array" ref="U507">IF($S507=1,IFERROR(INDEX(Summary!$AT:$AT,$AH507),0),0)</f>
        <v>0</v>
      </c>
      <c r="V507" s="2">
        <f t="shared" si="70"/>
        <v>0</v>
      </c>
      <c r="W507" s="2">
        <f t="array" ref="W507">IF($S507=1,IFERROR(INDEX(Summary!$AZ:$AZ,$AH507),0),0)</f>
        <v>0</v>
      </c>
      <c r="X507" s="3">
        <f t="array" ref="X507">IF($S507=1,IFERROR(INDEX(Summary!$BA:$BA,$AH507),0),0)</f>
        <v>0</v>
      </c>
      <c r="Y507" s="2">
        <f t="array" ref="Y507">IF($S507=1,IFERROR(INDEX(Summary!$G:$G,$AH507),0),0)</f>
        <v>0</v>
      </c>
      <c r="Z507" s="2">
        <f t="array" ref="Z507">IF($S507=1,IFERROR(INDEX(Summary!$H:$H,$AH507),0),0)</f>
        <v>0</v>
      </c>
      <c r="AA507" s="2">
        <f t="array" ref="AA507">IF($S507=1,IFERROR(INDEX(Summary!$I:$I,$AH507),0),0)</f>
        <v>0</v>
      </c>
      <c r="AB507" s="2">
        <f t="array" ref="AB507">IF($S507=1,IFERROR(INDEX(Summary!$J:$J,$AH507),0),0)</f>
        <v>0</v>
      </c>
      <c r="AC507" s="2">
        <f t="array" ref="AC507">IF($S507=1,IFERROR(INDEX(Summary!$K:$K,$AH507),0),0)</f>
        <v>0</v>
      </c>
      <c r="AD507" s="2">
        <f t="array" ref="AD507">IF($S507=1,IFERROR(INDEX(Summary!$L:$L,$AH507),0),0)</f>
        <v>0</v>
      </c>
      <c r="AE507" s="2">
        <f t="array" ref="AE507">IF($S507=1,IFERROR(INDEX(Summary!$M:$M,$AH507),0),0)</f>
        <v>0</v>
      </c>
      <c r="AF507" s="2">
        <f t="array" ref="AF507">IF($S507=1,IFERROR(INDEX(Summary!$N:$N,$AH507),0),0)</f>
        <v>0</v>
      </c>
      <c r="AG507">
        <f t="array" ref="AG507">IF($A507="","",IFERROR(INDEX(Summary!$BB:$BB,$AH507),0))</f>
        <v>10</v>
      </c>
      <c r="AH507">
        <f t="shared" si="71"/>
        <v>19</v>
      </c>
    </row>
    <row r="508" spans="1:34" hidden="1">
      <c r="A508" t="str">
        <f t="array" ref="A508">IFERROR(INDEX(Summary!$D:$D,$AH508)&amp;"","")</f>
        <v>FG00557</v>
      </c>
      <c r="B508" t="str">
        <f t="array" ref="B508">IF($A508="","",INDEX(Summary!$E:$E,$AH508))</f>
        <v>Peanut Oil (Wood Pressed) - 2Ltr (Tin Can)</v>
      </c>
      <c r="C508" t="str">
        <f t="array" ref="C508">IF($A508="","",INDEX(Summary!$B:$B,$AH508))</f>
        <v>Oil</v>
      </c>
      <c r="D508" t="str">
        <f t="array" ref="D508">IF($A508="","",INDEX(Summary!$C:$C,$AH508))</f>
        <v>C6</v>
      </c>
      <c r="E508">
        <f t="array" ref="E508">IF($A508="","",INDEX(Summary!$F:$F,$AH508))</f>
        <v>2</v>
      </c>
      <c r="F508" t="str">
        <f t="array" ref="F508">IF($A508="","",INDEX(Summary!$BC:$BC,$AH508)&amp;"")</f>
        <v>P1 – Critical</v>
      </c>
      <c r="G508">
        <f t="shared" si="63"/>
        <v>1</v>
      </c>
      <c r="H508">
        <f t="shared" si="64"/>
        <v>1</v>
      </c>
      <c r="I508" t="str">
        <f t="array" ref="I508">IF($A508="","",IF(IFERROR(INDEX(Summary!$BA:$BA,$AH508),0)&lt;1,"Under 1 day",IF(INDEX(Summary!$BA:$BA,$AH508)&lt;3,"1-3 days",IF(INDEX(Summary!$BA:$BA,$AH508)&lt;7,"3-7 days","7+ days"))))</f>
        <v>1-3 days</v>
      </c>
      <c r="J508" t="str">
        <f t="array" ref="J508">IF($A508="","",IF(IFERROR(INDEX(Summary!$AX:$AX,$AH508),0)&lt;0.25,"0-25%",IF(INDEX(Summary!$AX:$AX,$AH508)&lt;0.5,"25-50%",IF(INDEX(Summary!$AX:$AX,$AH508)&lt;0.75,"50-75%","75-100%"))))</f>
        <v>75-100%</v>
      </c>
      <c r="K508" t="str">
        <f t="array" ref="K508">IF($A508="","",INDEX(Summary!$AY:$AY,$AH508)&amp;"")</f>
        <v xml:space="preserve">RM NA </v>
      </c>
      <c r="L508" s="1">
        <f>IF($A508="","",Summary!$P$2+MOD(ROW()-2,30))</f>
        <v>46253</v>
      </c>
      <c r="M508">
        <f t="shared" si="65"/>
        <v>27</v>
      </c>
      <c r="N508">
        <f t="shared" si="66"/>
        <v>19</v>
      </c>
      <c r="O508" t="str">
        <f t="shared" si="67"/>
        <v>Aug-2026</v>
      </c>
      <c r="P508">
        <f t="shared" ca="1" si="68"/>
        <v>1</v>
      </c>
      <c r="Q508" s="2">
        <f t="array" ref="Q508">IF($A508="",0,IFERROR(INDEX(Summary!$P$3:$AS$67,$AH508-2,$M508),0))</f>
        <v>360</v>
      </c>
      <c r="R508" s="2">
        <f t="array" ref="R508">IF($A508="",0,ROUND(IFERROR(INDEX(Summary!$O:$O,$AH508),0)/30,0))</f>
        <v>46</v>
      </c>
      <c r="S508">
        <f t="shared" si="69"/>
        <v>0</v>
      </c>
      <c r="T508" s="2">
        <f t="array" ref="T508">IF($S508=1,IFERROR(INDEX(Summary!$O:$O,$AH508),0),0)</f>
        <v>0</v>
      </c>
      <c r="U508" s="2">
        <f t="array" ref="U508">IF($S508=1,IFERROR(INDEX(Summary!$AT:$AT,$AH508),0),0)</f>
        <v>0</v>
      </c>
      <c r="V508" s="2">
        <f t="shared" si="70"/>
        <v>0</v>
      </c>
      <c r="W508" s="2">
        <f t="array" ref="W508">IF($S508=1,IFERROR(INDEX(Summary!$AZ:$AZ,$AH508),0),0)</f>
        <v>0</v>
      </c>
      <c r="X508" s="3">
        <f t="array" ref="X508">IF($S508=1,IFERROR(INDEX(Summary!$BA:$BA,$AH508),0),0)</f>
        <v>0</v>
      </c>
      <c r="Y508" s="2">
        <f t="array" ref="Y508">IF($S508=1,IFERROR(INDEX(Summary!$G:$G,$AH508),0),0)</f>
        <v>0</v>
      </c>
      <c r="Z508" s="2">
        <f t="array" ref="Z508">IF($S508=1,IFERROR(INDEX(Summary!$H:$H,$AH508),0),0)</f>
        <v>0</v>
      </c>
      <c r="AA508" s="2">
        <f t="array" ref="AA508">IF($S508=1,IFERROR(INDEX(Summary!$I:$I,$AH508),0),0)</f>
        <v>0</v>
      </c>
      <c r="AB508" s="2">
        <f t="array" ref="AB508">IF($S508=1,IFERROR(INDEX(Summary!$J:$J,$AH508),0),0)</f>
        <v>0</v>
      </c>
      <c r="AC508" s="2">
        <f t="array" ref="AC508">IF($S508=1,IFERROR(INDEX(Summary!$K:$K,$AH508),0),0)</f>
        <v>0</v>
      </c>
      <c r="AD508" s="2">
        <f t="array" ref="AD508">IF($S508=1,IFERROR(INDEX(Summary!$L:$L,$AH508),0),0)</f>
        <v>0</v>
      </c>
      <c r="AE508" s="2">
        <f t="array" ref="AE508">IF($S508=1,IFERROR(INDEX(Summary!$M:$M,$AH508),0),0)</f>
        <v>0</v>
      </c>
      <c r="AF508" s="2">
        <f t="array" ref="AF508">IF($S508=1,IFERROR(INDEX(Summary!$N:$N,$AH508),0),0)</f>
        <v>0</v>
      </c>
      <c r="AG508">
        <f t="array" ref="AG508">IF($A508="","",IFERROR(INDEX(Summary!$BB:$BB,$AH508),0))</f>
        <v>10</v>
      </c>
      <c r="AH508">
        <f t="shared" si="71"/>
        <v>19</v>
      </c>
    </row>
    <row r="509" spans="1:34" hidden="1">
      <c r="A509" t="str">
        <f t="array" ref="A509">IFERROR(INDEX(Summary!$D:$D,$AH509)&amp;"","")</f>
        <v>FG00557</v>
      </c>
      <c r="B509" t="str">
        <f t="array" ref="B509">IF($A509="","",INDEX(Summary!$E:$E,$AH509))</f>
        <v>Peanut Oil (Wood Pressed) - 2Ltr (Tin Can)</v>
      </c>
      <c r="C509" t="str">
        <f t="array" ref="C509">IF($A509="","",INDEX(Summary!$B:$B,$AH509))</f>
        <v>Oil</v>
      </c>
      <c r="D509" t="str">
        <f t="array" ref="D509">IF($A509="","",INDEX(Summary!$C:$C,$AH509))</f>
        <v>C6</v>
      </c>
      <c r="E509">
        <f t="array" ref="E509">IF($A509="","",INDEX(Summary!$F:$F,$AH509))</f>
        <v>2</v>
      </c>
      <c r="F509" t="str">
        <f t="array" ref="F509">IF($A509="","",INDEX(Summary!$BC:$BC,$AH509)&amp;"")</f>
        <v>P1 – Critical</v>
      </c>
      <c r="G509">
        <f t="shared" si="63"/>
        <v>1</v>
      </c>
      <c r="H509">
        <f t="shared" si="64"/>
        <v>1</v>
      </c>
      <c r="I509" t="str">
        <f t="array" ref="I509">IF($A509="","",IF(IFERROR(INDEX(Summary!$BA:$BA,$AH509),0)&lt;1,"Under 1 day",IF(INDEX(Summary!$BA:$BA,$AH509)&lt;3,"1-3 days",IF(INDEX(Summary!$BA:$BA,$AH509)&lt;7,"3-7 days","7+ days"))))</f>
        <v>1-3 days</v>
      </c>
      <c r="J509" t="str">
        <f t="array" ref="J509">IF($A509="","",IF(IFERROR(INDEX(Summary!$AX:$AX,$AH509),0)&lt;0.25,"0-25%",IF(INDEX(Summary!$AX:$AX,$AH509)&lt;0.5,"25-50%",IF(INDEX(Summary!$AX:$AX,$AH509)&lt;0.75,"50-75%","75-100%"))))</f>
        <v>75-100%</v>
      </c>
      <c r="K509" t="str">
        <f t="array" ref="K509">IF($A509="","",INDEX(Summary!$AY:$AY,$AH509)&amp;"")</f>
        <v xml:space="preserve">RM NA </v>
      </c>
      <c r="L509" s="1">
        <f>IF($A509="","",Summary!$P$2+MOD(ROW()-2,30))</f>
        <v>46254</v>
      </c>
      <c r="M509">
        <f t="shared" si="65"/>
        <v>28</v>
      </c>
      <c r="N509">
        <f t="shared" si="66"/>
        <v>20</v>
      </c>
      <c r="O509" t="str">
        <f t="shared" si="67"/>
        <v>Aug-2026</v>
      </c>
      <c r="P509">
        <f t="shared" ca="1" si="68"/>
        <v>1</v>
      </c>
      <c r="Q509" s="2">
        <f t="array" ref="Q509">IF($A509="",0,IFERROR(INDEX(Summary!$P$3:$AS$67,$AH509-2,$M509),0))</f>
        <v>0</v>
      </c>
      <c r="R509" s="2">
        <f t="array" ref="R509">IF($A509="",0,ROUND(IFERROR(INDEX(Summary!$O:$O,$AH509),0)/30,0))</f>
        <v>46</v>
      </c>
      <c r="S509">
        <f t="shared" si="69"/>
        <v>0</v>
      </c>
      <c r="T509" s="2">
        <f t="array" ref="T509">IF($S509=1,IFERROR(INDEX(Summary!$O:$O,$AH509),0),0)</f>
        <v>0</v>
      </c>
      <c r="U509" s="2">
        <f t="array" ref="U509">IF($S509=1,IFERROR(INDEX(Summary!$AT:$AT,$AH509),0),0)</f>
        <v>0</v>
      </c>
      <c r="V509" s="2">
        <f t="shared" si="70"/>
        <v>0</v>
      </c>
      <c r="W509" s="2">
        <f t="array" ref="W509">IF($S509=1,IFERROR(INDEX(Summary!$AZ:$AZ,$AH509),0),0)</f>
        <v>0</v>
      </c>
      <c r="X509" s="3">
        <f t="array" ref="X509">IF($S509=1,IFERROR(INDEX(Summary!$BA:$BA,$AH509),0),0)</f>
        <v>0</v>
      </c>
      <c r="Y509" s="2">
        <f t="array" ref="Y509">IF($S509=1,IFERROR(INDEX(Summary!$G:$G,$AH509),0),0)</f>
        <v>0</v>
      </c>
      <c r="Z509" s="2">
        <f t="array" ref="Z509">IF($S509=1,IFERROR(INDEX(Summary!$H:$H,$AH509),0),0)</f>
        <v>0</v>
      </c>
      <c r="AA509" s="2">
        <f t="array" ref="AA509">IF($S509=1,IFERROR(INDEX(Summary!$I:$I,$AH509),0),0)</f>
        <v>0</v>
      </c>
      <c r="AB509" s="2">
        <f t="array" ref="AB509">IF($S509=1,IFERROR(INDEX(Summary!$J:$J,$AH509),0),0)</f>
        <v>0</v>
      </c>
      <c r="AC509" s="2">
        <f t="array" ref="AC509">IF($S509=1,IFERROR(INDEX(Summary!$K:$K,$AH509),0),0)</f>
        <v>0</v>
      </c>
      <c r="AD509" s="2">
        <f t="array" ref="AD509">IF($S509=1,IFERROR(INDEX(Summary!$L:$L,$AH509),0),0)</f>
        <v>0</v>
      </c>
      <c r="AE509" s="2">
        <f t="array" ref="AE509">IF($S509=1,IFERROR(INDEX(Summary!$M:$M,$AH509),0),0)</f>
        <v>0</v>
      </c>
      <c r="AF509" s="2">
        <f t="array" ref="AF509">IF($S509=1,IFERROR(INDEX(Summary!$N:$N,$AH509),0),0)</f>
        <v>0</v>
      </c>
      <c r="AG509">
        <f t="array" ref="AG509">IF($A509="","",IFERROR(INDEX(Summary!$BB:$BB,$AH509),0))</f>
        <v>10</v>
      </c>
      <c r="AH509">
        <f t="shared" si="71"/>
        <v>19</v>
      </c>
    </row>
    <row r="510" spans="1:34" hidden="1">
      <c r="A510" t="str">
        <f t="array" ref="A510">IFERROR(INDEX(Summary!$D:$D,$AH510)&amp;"","")</f>
        <v>FG00557</v>
      </c>
      <c r="B510" t="str">
        <f t="array" ref="B510">IF($A510="","",INDEX(Summary!$E:$E,$AH510))</f>
        <v>Peanut Oil (Wood Pressed) - 2Ltr (Tin Can)</v>
      </c>
      <c r="C510" t="str">
        <f t="array" ref="C510">IF($A510="","",INDEX(Summary!$B:$B,$AH510))</f>
        <v>Oil</v>
      </c>
      <c r="D510" t="str">
        <f t="array" ref="D510">IF($A510="","",INDEX(Summary!$C:$C,$AH510))</f>
        <v>C6</v>
      </c>
      <c r="E510">
        <f t="array" ref="E510">IF($A510="","",INDEX(Summary!$F:$F,$AH510))</f>
        <v>2</v>
      </c>
      <c r="F510" t="str">
        <f t="array" ref="F510">IF($A510="","",INDEX(Summary!$BC:$BC,$AH510)&amp;"")</f>
        <v>P1 – Critical</v>
      </c>
      <c r="G510">
        <f t="shared" si="63"/>
        <v>1</v>
      </c>
      <c r="H510">
        <f t="shared" si="64"/>
        <v>1</v>
      </c>
      <c r="I510" t="str">
        <f t="array" ref="I510">IF($A510="","",IF(IFERROR(INDEX(Summary!$BA:$BA,$AH510),0)&lt;1,"Under 1 day",IF(INDEX(Summary!$BA:$BA,$AH510)&lt;3,"1-3 days",IF(INDEX(Summary!$BA:$BA,$AH510)&lt;7,"3-7 days","7+ days"))))</f>
        <v>1-3 days</v>
      </c>
      <c r="J510" t="str">
        <f t="array" ref="J510">IF($A510="","",IF(IFERROR(INDEX(Summary!$AX:$AX,$AH510),0)&lt;0.25,"0-25%",IF(INDEX(Summary!$AX:$AX,$AH510)&lt;0.5,"25-50%",IF(INDEX(Summary!$AX:$AX,$AH510)&lt;0.75,"50-75%","75-100%"))))</f>
        <v>75-100%</v>
      </c>
      <c r="K510" t="str">
        <f t="array" ref="K510">IF($A510="","",INDEX(Summary!$AY:$AY,$AH510)&amp;"")</f>
        <v xml:space="preserve">RM NA </v>
      </c>
      <c r="L510" s="1">
        <f>IF($A510="","",Summary!$P$2+MOD(ROW()-2,30))</f>
        <v>46255</v>
      </c>
      <c r="M510">
        <f t="shared" si="65"/>
        <v>29</v>
      </c>
      <c r="N510">
        <f t="shared" si="66"/>
        <v>21</v>
      </c>
      <c r="O510" t="str">
        <f t="shared" si="67"/>
        <v>Aug-2026</v>
      </c>
      <c r="P510">
        <f t="shared" ca="1" si="68"/>
        <v>1</v>
      </c>
      <c r="Q510" s="2">
        <f t="array" ref="Q510">IF($A510="",0,IFERROR(INDEX(Summary!$P$3:$AS$67,$AH510-2,$M510),0))</f>
        <v>204</v>
      </c>
      <c r="R510" s="2">
        <f t="array" ref="R510">IF($A510="",0,ROUND(IFERROR(INDEX(Summary!$O:$O,$AH510),0)/30,0))</f>
        <v>46</v>
      </c>
      <c r="S510">
        <f t="shared" si="69"/>
        <v>0</v>
      </c>
      <c r="T510" s="2">
        <f t="array" ref="T510">IF($S510=1,IFERROR(INDEX(Summary!$O:$O,$AH510),0),0)</f>
        <v>0</v>
      </c>
      <c r="U510" s="2">
        <f t="array" ref="U510">IF($S510=1,IFERROR(INDEX(Summary!$AT:$AT,$AH510),0),0)</f>
        <v>0</v>
      </c>
      <c r="V510" s="2">
        <f t="shared" si="70"/>
        <v>0</v>
      </c>
      <c r="W510" s="2">
        <f t="array" ref="W510">IF($S510=1,IFERROR(INDEX(Summary!$AZ:$AZ,$AH510),0),0)</f>
        <v>0</v>
      </c>
      <c r="X510" s="3">
        <f t="array" ref="X510">IF($S510=1,IFERROR(INDEX(Summary!$BA:$BA,$AH510),0),0)</f>
        <v>0</v>
      </c>
      <c r="Y510" s="2">
        <f t="array" ref="Y510">IF($S510=1,IFERROR(INDEX(Summary!$G:$G,$AH510),0),0)</f>
        <v>0</v>
      </c>
      <c r="Z510" s="2">
        <f t="array" ref="Z510">IF($S510=1,IFERROR(INDEX(Summary!$H:$H,$AH510),0),0)</f>
        <v>0</v>
      </c>
      <c r="AA510" s="2">
        <f t="array" ref="AA510">IF($S510=1,IFERROR(INDEX(Summary!$I:$I,$AH510),0),0)</f>
        <v>0</v>
      </c>
      <c r="AB510" s="2">
        <f t="array" ref="AB510">IF($S510=1,IFERROR(INDEX(Summary!$J:$J,$AH510),0),0)</f>
        <v>0</v>
      </c>
      <c r="AC510" s="2">
        <f t="array" ref="AC510">IF($S510=1,IFERROR(INDEX(Summary!$K:$K,$AH510),0),0)</f>
        <v>0</v>
      </c>
      <c r="AD510" s="2">
        <f t="array" ref="AD510">IF($S510=1,IFERROR(INDEX(Summary!$L:$L,$AH510),0),0)</f>
        <v>0</v>
      </c>
      <c r="AE510" s="2">
        <f t="array" ref="AE510">IF($S510=1,IFERROR(INDEX(Summary!$M:$M,$AH510),0),0)</f>
        <v>0</v>
      </c>
      <c r="AF510" s="2">
        <f t="array" ref="AF510">IF($S510=1,IFERROR(INDEX(Summary!$N:$N,$AH510),0),0)</f>
        <v>0</v>
      </c>
      <c r="AG510">
        <f t="array" ref="AG510">IF($A510="","",IFERROR(INDEX(Summary!$BB:$BB,$AH510),0))</f>
        <v>10</v>
      </c>
      <c r="AH510">
        <f t="shared" si="71"/>
        <v>19</v>
      </c>
    </row>
    <row r="511" spans="1:34" hidden="1">
      <c r="A511" t="str">
        <f t="array" ref="A511">IFERROR(INDEX(Summary!$D:$D,$AH511)&amp;"","")</f>
        <v>FG00557</v>
      </c>
      <c r="B511" t="str">
        <f t="array" ref="B511">IF($A511="","",INDEX(Summary!$E:$E,$AH511))</f>
        <v>Peanut Oil (Wood Pressed) - 2Ltr (Tin Can)</v>
      </c>
      <c r="C511" t="str">
        <f t="array" ref="C511">IF($A511="","",INDEX(Summary!$B:$B,$AH511))</f>
        <v>Oil</v>
      </c>
      <c r="D511" t="str">
        <f t="array" ref="D511">IF($A511="","",INDEX(Summary!$C:$C,$AH511))</f>
        <v>C6</v>
      </c>
      <c r="E511">
        <f t="array" ref="E511">IF($A511="","",INDEX(Summary!$F:$F,$AH511))</f>
        <v>2</v>
      </c>
      <c r="F511" t="str">
        <f t="array" ref="F511">IF($A511="","",INDEX(Summary!$BC:$BC,$AH511)&amp;"")</f>
        <v>P1 – Critical</v>
      </c>
      <c r="G511">
        <f t="shared" si="63"/>
        <v>1</v>
      </c>
      <c r="H511">
        <f t="shared" si="64"/>
        <v>1</v>
      </c>
      <c r="I511" t="str">
        <f t="array" ref="I511">IF($A511="","",IF(IFERROR(INDEX(Summary!$BA:$BA,$AH511),0)&lt;1,"Under 1 day",IF(INDEX(Summary!$BA:$BA,$AH511)&lt;3,"1-3 days",IF(INDEX(Summary!$BA:$BA,$AH511)&lt;7,"3-7 days","7+ days"))))</f>
        <v>1-3 days</v>
      </c>
      <c r="J511" t="str">
        <f t="array" ref="J511">IF($A511="","",IF(IFERROR(INDEX(Summary!$AX:$AX,$AH511),0)&lt;0.25,"0-25%",IF(INDEX(Summary!$AX:$AX,$AH511)&lt;0.5,"25-50%",IF(INDEX(Summary!$AX:$AX,$AH511)&lt;0.75,"50-75%","75-100%"))))</f>
        <v>75-100%</v>
      </c>
      <c r="K511" t="str">
        <f t="array" ref="K511">IF($A511="","",INDEX(Summary!$AY:$AY,$AH511)&amp;"")</f>
        <v xml:space="preserve">RM NA </v>
      </c>
      <c r="L511" s="1">
        <f>IF($A511="","",Summary!$P$2+MOD(ROW()-2,30))</f>
        <v>46256</v>
      </c>
      <c r="M511">
        <f t="shared" si="65"/>
        <v>30</v>
      </c>
      <c r="N511">
        <f t="shared" si="66"/>
        <v>22</v>
      </c>
      <c r="O511" t="str">
        <f t="shared" si="67"/>
        <v>Aug-2026</v>
      </c>
      <c r="P511">
        <f t="shared" ca="1" si="68"/>
        <v>1</v>
      </c>
      <c r="Q511" s="2">
        <f t="array" ref="Q511">IF($A511="",0,IFERROR(INDEX(Summary!$P$3:$AS$67,$AH511-2,$M511),0))</f>
        <v>280</v>
      </c>
      <c r="R511" s="2">
        <f t="array" ref="R511">IF($A511="",0,ROUND(IFERROR(INDEX(Summary!$O:$O,$AH511),0)/30,0))</f>
        <v>46</v>
      </c>
      <c r="S511">
        <f t="shared" si="69"/>
        <v>0</v>
      </c>
      <c r="T511" s="2">
        <f t="array" ref="T511">IF($S511=1,IFERROR(INDEX(Summary!$O:$O,$AH511),0),0)</f>
        <v>0</v>
      </c>
      <c r="U511" s="2">
        <f t="array" ref="U511">IF($S511=1,IFERROR(INDEX(Summary!$AT:$AT,$AH511),0),0)</f>
        <v>0</v>
      </c>
      <c r="V511" s="2">
        <f t="shared" si="70"/>
        <v>0</v>
      </c>
      <c r="W511" s="2">
        <f t="array" ref="W511">IF($S511=1,IFERROR(INDEX(Summary!$AZ:$AZ,$AH511),0),0)</f>
        <v>0</v>
      </c>
      <c r="X511" s="3">
        <f t="array" ref="X511">IF($S511=1,IFERROR(INDEX(Summary!$BA:$BA,$AH511),0),0)</f>
        <v>0</v>
      </c>
      <c r="Y511" s="2">
        <f t="array" ref="Y511">IF($S511=1,IFERROR(INDEX(Summary!$G:$G,$AH511),0),0)</f>
        <v>0</v>
      </c>
      <c r="Z511" s="2">
        <f t="array" ref="Z511">IF($S511=1,IFERROR(INDEX(Summary!$H:$H,$AH511),0),0)</f>
        <v>0</v>
      </c>
      <c r="AA511" s="2">
        <f t="array" ref="AA511">IF($S511=1,IFERROR(INDEX(Summary!$I:$I,$AH511),0),0)</f>
        <v>0</v>
      </c>
      <c r="AB511" s="2">
        <f t="array" ref="AB511">IF($S511=1,IFERROR(INDEX(Summary!$J:$J,$AH511),0),0)</f>
        <v>0</v>
      </c>
      <c r="AC511" s="2">
        <f t="array" ref="AC511">IF($S511=1,IFERROR(INDEX(Summary!$K:$K,$AH511),0),0)</f>
        <v>0</v>
      </c>
      <c r="AD511" s="2">
        <f t="array" ref="AD511">IF($S511=1,IFERROR(INDEX(Summary!$L:$L,$AH511),0),0)</f>
        <v>0</v>
      </c>
      <c r="AE511" s="2">
        <f t="array" ref="AE511">IF($S511=1,IFERROR(INDEX(Summary!$M:$M,$AH511),0),0)</f>
        <v>0</v>
      </c>
      <c r="AF511" s="2">
        <f t="array" ref="AF511">IF($S511=1,IFERROR(INDEX(Summary!$N:$N,$AH511),0),0)</f>
        <v>0</v>
      </c>
      <c r="AG511">
        <f t="array" ref="AG511">IF($A511="","",IFERROR(INDEX(Summary!$BB:$BB,$AH511),0))</f>
        <v>10</v>
      </c>
      <c r="AH511">
        <f t="shared" si="71"/>
        <v>19</v>
      </c>
    </row>
    <row r="512" spans="1:34">
      <c r="A512" t="str">
        <f t="array" ref="A512">IFERROR(INDEX(Summary!$D:$D,$AH512)&amp;"","")</f>
        <v>FG00558</v>
      </c>
      <c r="B512" t="str">
        <f t="array" ref="B512">IF($A512="","",INDEX(Summary!$E:$E,$AH512))</f>
        <v>Peanut Oil (Wood Pressed) - 5Ltr (Tin Can)</v>
      </c>
      <c r="C512" t="str">
        <f t="array" ref="C512">IF($A512="","",INDEX(Summary!$B:$B,$AH512))</f>
        <v>Oil</v>
      </c>
      <c r="D512" t="str">
        <f t="array" ref="D512">IF($A512="","",INDEX(Summary!$C:$C,$AH512))</f>
        <v>C6</v>
      </c>
      <c r="E512">
        <f t="array" ref="E512">IF($A512="","",INDEX(Summary!$F:$F,$AH512))</f>
        <v>5</v>
      </c>
      <c r="F512" t="str">
        <f t="array" ref="F512">IF($A512="","",INDEX(Summary!$BC:$BC,$AH512)&amp;"")</f>
        <v>P1 – Critical</v>
      </c>
      <c r="G512">
        <f t="shared" si="63"/>
        <v>1</v>
      </c>
      <c r="H512">
        <f t="shared" si="64"/>
        <v>1</v>
      </c>
      <c r="I512" t="str">
        <f t="array" ref="I512">IF($A512="","",IF(IFERROR(INDEX(Summary!$BA:$BA,$AH512),0)&lt;1,"Under 1 day",IF(INDEX(Summary!$BA:$BA,$AH512)&lt;3,"1-3 days",IF(INDEX(Summary!$BA:$BA,$AH512)&lt;7,"3-7 days","7+ days"))))</f>
        <v>3-7 days</v>
      </c>
      <c r="J512" t="str">
        <f t="array" ref="J512">IF($A512="","",IF(IFERROR(INDEX(Summary!$AX:$AX,$AH512),0)&lt;0.25,"0-25%",IF(INDEX(Summary!$AX:$AX,$AH512)&lt;0.5,"25-50%",IF(INDEX(Summary!$AX:$AX,$AH512)&lt;0.75,"50-75%","75-100%"))))</f>
        <v>75-100%</v>
      </c>
      <c r="K512" t="str">
        <f t="array" ref="K512">IF($A512="","",INDEX(Summary!$AY:$AY,$AH512)&amp;"")</f>
        <v xml:space="preserve">RM NA </v>
      </c>
      <c r="L512" s="1">
        <f>IF($A512="","",Summary!$P$2+MOD(ROW()-2,30))</f>
        <v>46227</v>
      </c>
      <c r="M512">
        <f t="shared" si="65"/>
        <v>1</v>
      </c>
      <c r="N512">
        <f t="shared" si="66"/>
        <v>24</v>
      </c>
      <c r="O512" t="str">
        <f t="shared" si="67"/>
        <v>Jul-2026</v>
      </c>
      <c r="P512">
        <f t="shared" ca="1" si="68"/>
        <v>1</v>
      </c>
      <c r="Q512" s="2">
        <f t="array" ref="Q512">IF($A512="",0,IFERROR(INDEX(Summary!$P$3:$AS$67,$AH512-2,$M512),0))</f>
        <v>2692</v>
      </c>
      <c r="R512" s="2">
        <f t="array" ref="R512">IF($A512="",0,ROUND(IFERROR(INDEX(Summary!$O:$O,$AH512),0)/30,0))</f>
        <v>151</v>
      </c>
      <c r="S512">
        <f t="shared" si="69"/>
        <v>1</v>
      </c>
      <c r="T512" s="2">
        <f t="array" ref="T512">IF($S512=1,IFERROR(INDEX(Summary!$O:$O,$AH512),0),0)</f>
        <v>4519</v>
      </c>
      <c r="U512" s="2">
        <f t="array" ref="U512">IF($S512=1,IFERROR(INDEX(Summary!$AT:$AT,$AH512),0),0)</f>
        <v>4519</v>
      </c>
      <c r="V512" s="2">
        <f t="shared" si="70"/>
        <v>0</v>
      </c>
      <c r="W512" s="2">
        <f t="array" ref="W512">IF($S512=1,IFERROR(INDEX(Summary!$AZ:$AZ,$AH512),0),0)</f>
        <v>511</v>
      </c>
      <c r="X512" s="3">
        <f t="array" ref="X512">IF($S512=1,IFERROR(INDEX(Summary!$BA:$BA,$AH512),0),0)</f>
        <v>3.3923434388138971</v>
      </c>
      <c r="Y512" s="2">
        <f t="array" ref="Y512">IF($S512=1,IFERROR(INDEX(Summary!$G:$G,$AH512),0),0)</f>
        <v>4519</v>
      </c>
      <c r="Z512" s="2">
        <f t="array" ref="Z512">IF($S512=1,IFERROR(INDEX(Summary!$H:$H,$AH512),0),0)</f>
        <v>0</v>
      </c>
      <c r="AA512" s="2">
        <f t="array" ref="AA512">IF($S512=1,IFERROR(INDEX(Summary!$I:$I,$AH512),0),0)</f>
        <v>0</v>
      </c>
      <c r="AB512" s="2">
        <f t="array" ref="AB512">IF($S512=1,IFERROR(INDEX(Summary!$J:$J,$AH512),0),0)</f>
        <v>0</v>
      </c>
      <c r="AC512" s="2">
        <f t="array" ref="AC512">IF($S512=1,IFERROR(INDEX(Summary!$K:$K,$AH512),0),0)</f>
        <v>0</v>
      </c>
      <c r="AD512" s="2">
        <f t="array" ref="AD512">IF($S512=1,IFERROR(INDEX(Summary!$L:$L,$AH512),0),0)</f>
        <v>0</v>
      </c>
      <c r="AE512" s="2">
        <f t="array" ref="AE512">IF($S512=1,IFERROR(INDEX(Summary!$M:$M,$AH512),0),0)</f>
        <v>405</v>
      </c>
      <c r="AF512" s="2">
        <f t="array" ref="AF512">IF($S512=1,IFERROR(INDEX(Summary!$N:$N,$AH512),0),0)</f>
        <v>0</v>
      </c>
      <c r="AG512">
        <f t="array" ref="AG512">IF($A512="","",IFERROR(INDEX(Summary!$BB:$BB,$AH512),0))</f>
        <v>10</v>
      </c>
      <c r="AH512">
        <f t="shared" si="71"/>
        <v>20</v>
      </c>
    </row>
    <row r="513" spans="1:34" hidden="1">
      <c r="A513" t="str">
        <f t="array" ref="A513">IFERROR(INDEX(Summary!$D:$D,$AH513)&amp;"","")</f>
        <v>FG00558</v>
      </c>
      <c r="B513" t="str">
        <f t="array" ref="B513">IF($A513="","",INDEX(Summary!$E:$E,$AH513))</f>
        <v>Peanut Oil (Wood Pressed) - 5Ltr (Tin Can)</v>
      </c>
      <c r="C513" t="str">
        <f t="array" ref="C513">IF($A513="","",INDEX(Summary!$B:$B,$AH513))</f>
        <v>Oil</v>
      </c>
      <c r="D513" t="str">
        <f t="array" ref="D513">IF($A513="","",INDEX(Summary!$C:$C,$AH513))</f>
        <v>C6</v>
      </c>
      <c r="E513">
        <f t="array" ref="E513">IF($A513="","",INDEX(Summary!$F:$F,$AH513))</f>
        <v>5</v>
      </c>
      <c r="F513" t="str">
        <f t="array" ref="F513">IF($A513="","",INDEX(Summary!$BC:$BC,$AH513)&amp;"")</f>
        <v>P1 – Critical</v>
      </c>
      <c r="G513">
        <f t="shared" si="63"/>
        <v>1</v>
      </c>
      <c r="H513">
        <f t="shared" si="64"/>
        <v>1</v>
      </c>
      <c r="I513" t="str">
        <f t="array" ref="I513">IF($A513="","",IF(IFERROR(INDEX(Summary!$BA:$BA,$AH513),0)&lt;1,"Under 1 day",IF(INDEX(Summary!$BA:$BA,$AH513)&lt;3,"1-3 days",IF(INDEX(Summary!$BA:$BA,$AH513)&lt;7,"3-7 days","7+ days"))))</f>
        <v>3-7 days</v>
      </c>
      <c r="J513" t="str">
        <f t="array" ref="J513">IF($A513="","",IF(IFERROR(INDEX(Summary!$AX:$AX,$AH513),0)&lt;0.25,"0-25%",IF(INDEX(Summary!$AX:$AX,$AH513)&lt;0.5,"25-50%",IF(INDEX(Summary!$AX:$AX,$AH513)&lt;0.75,"50-75%","75-100%"))))</f>
        <v>75-100%</v>
      </c>
      <c r="K513" t="str">
        <f t="array" ref="K513">IF($A513="","",INDEX(Summary!$AY:$AY,$AH513)&amp;"")</f>
        <v xml:space="preserve">RM NA </v>
      </c>
      <c r="L513" s="1">
        <f>IF($A513="","",Summary!$P$2+MOD(ROW()-2,30))</f>
        <v>46228</v>
      </c>
      <c r="M513">
        <f t="shared" si="65"/>
        <v>2</v>
      </c>
      <c r="N513">
        <f t="shared" si="66"/>
        <v>25</v>
      </c>
      <c r="O513" t="str">
        <f t="shared" si="67"/>
        <v>Jul-2026</v>
      </c>
      <c r="P513">
        <f t="shared" ca="1" si="68"/>
        <v>1</v>
      </c>
      <c r="Q513" s="2">
        <f t="array" ref="Q513">IF($A513="",0,IFERROR(INDEX(Summary!$P$3:$AS$67,$AH513-2,$M513),0))</f>
        <v>611</v>
      </c>
      <c r="R513" s="2">
        <f t="array" ref="R513">IF($A513="",0,ROUND(IFERROR(INDEX(Summary!$O:$O,$AH513),0)/30,0))</f>
        <v>151</v>
      </c>
      <c r="S513">
        <f t="shared" si="69"/>
        <v>0</v>
      </c>
      <c r="T513" s="2">
        <f t="array" ref="T513">IF($S513=1,IFERROR(INDEX(Summary!$O:$O,$AH513),0),0)</f>
        <v>0</v>
      </c>
      <c r="U513" s="2">
        <f t="array" ref="U513">IF($S513=1,IFERROR(INDEX(Summary!$AT:$AT,$AH513),0),0)</f>
        <v>0</v>
      </c>
      <c r="V513" s="2">
        <f t="shared" si="70"/>
        <v>0</v>
      </c>
      <c r="W513" s="2">
        <f t="array" ref="W513">IF($S513=1,IFERROR(INDEX(Summary!$AZ:$AZ,$AH513),0),0)</f>
        <v>0</v>
      </c>
      <c r="X513" s="3">
        <f t="array" ref="X513">IF($S513=1,IFERROR(INDEX(Summary!$BA:$BA,$AH513),0),0)</f>
        <v>0</v>
      </c>
      <c r="Y513" s="2">
        <f t="array" ref="Y513">IF($S513=1,IFERROR(INDEX(Summary!$G:$G,$AH513),0),0)</f>
        <v>0</v>
      </c>
      <c r="Z513" s="2">
        <f t="array" ref="Z513">IF($S513=1,IFERROR(INDEX(Summary!$H:$H,$AH513),0),0)</f>
        <v>0</v>
      </c>
      <c r="AA513" s="2">
        <f t="array" ref="AA513">IF($S513=1,IFERROR(INDEX(Summary!$I:$I,$AH513),0),0)</f>
        <v>0</v>
      </c>
      <c r="AB513" s="2">
        <f t="array" ref="AB513">IF($S513=1,IFERROR(INDEX(Summary!$J:$J,$AH513),0),0)</f>
        <v>0</v>
      </c>
      <c r="AC513" s="2">
        <f t="array" ref="AC513">IF($S513=1,IFERROR(INDEX(Summary!$K:$K,$AH513),0),0)</f>
        <v>0</v>
      </c>
      <c r="AD513" s="2">
        <f t="array" ref="AD513">IF($S513=1,IFERROR(INDEX(Summary!$L:$L,$AH513),0),0)</f>
        <v>0</v>
      </c>
      <c r="AE513" s="2">
        <f t="array" ref="AE513">IF($S513=1,IFERROR(INDEX(Summary!$M:$M,$AH513),0),0)</f>
        <v>0</v>
      </c>
      <c r="AF513" s="2">
        <f t="array" ref="AF513">IF($S513=1,IFERROR(INDEX(Summary!$N:$N,$AH513),0),0)</f>
        <v>0</v>
      </c>
      <c r="AG513">
        <f t="array" ref="AG513">IF($A513="","",IFERROR(INDEX(Summary!$BB:$BB,$AH513),0))</f>
        <v>10</v>
      </c>
      <c r="AH513">
        <f t="shared" si="71"/>
        <v>20</v>
      </c>
    </row>
    <row r="514" spans="1:34" hidden="1">
      <c r="A514" t="str">
        <f t="array" ref="A514">IFERROR(INDEX(Summary!$D:$D,$AH514)&amp;"","")</f>
        <v>FG00558</v>
      </c>
      <c r="B514" t="str">
        <f t="array" ref="B514">IF($A514="","",INDEX(Summary!$E:$E,$AH514))</f>
        <v>Peanut Oil (Wood Pressed) - 5Ltr (Tin Can)</v>
      </c>
      <c r="C514" t="str">
        <f t="array" ref="C514">IF($A514="","",INDEX(Summary!$B:$B,$AH514))</f>
        <v>Oil</v>
      </c>
      <c r="D514" t="str">
        <f t="array" ref="D514">IF($A514="","",INDEX(Summary!$C:$C,$AH514))</f>
        <v>C6</v>
      </c>
      <c r="E514">
        <f t="array" ref="E514">IF($A514="","",INDEX(Summary!$F:$F,$AH514))</f>
        <v>5</v>
      </c>
      <c r="F514" t="str">
        <f t="array" ref="F514">IF($A514="","",INDEX(Summary!$BC:$BC,$AH514)&amp;"")</f>
        <v>P1 – Critical</v>
      </c>
      <c r="G514">
        <f t="shared" ref="G514:G577" si="72">IF($A514="","",VALUE(LEFT(SUBSTITUTE($F514,"P",""),1)))</f>
        <v>1</v>
      </c>
      <c r="H514">
        <f t="shared" ref="H514:H577" si="73">IF($A514="","",IF(LEFT($F514,2)="P1",1,0))</f>
        <v>1</v>
      </c>
      <c r="I514" t="str">
        <f t="array" ref="I514">IF($A514="","",IF(IFERROR(INDEX(Summary!$BA:$BA,$AH514),0)&lt;1,"Under 1 day",IF(INDEX(Summary!$BA:$BA,$AH514)&lt;3,"1-3 days",IF(INDEX(Summary!$BA:$BA,$AH514)&lt;7,"3-7 days","7+ days"))))</f>
        <v>3-7 days</v>
      </c>
      <c r="J514" t="str">
        <f t="array" ref="J514">IF($A514="","",IF(IFERROR(INDEX(Summary!$AX:$AX,$AH514),0)&lt;0.25,"0-25%",IF(INDEX(Summary!$AX:$AX,$AH514)&lt;0.5,"25-50%",IF(INDEX(Summary!$AX:$AX,$AH514)&lt;0.75,"50-75%","75-100%"))))</f>
        <v>75-100%</v>
      </c>
      <c r="K514" t="str">
        <f t="array" ref="K514">IF($A514="","",INDEX(Summary!$AY:$AY,$AH514)&amp;"")</f>
        <v xml:space="preserve">RM NA </v>
      </c>
      <c r="L514" s="1">
        <f>IF($A514="","",Summary!$P$2+MOD(ROW()-2,30))</f>
        <v>46229</v>
      </c>
      <c r="M514">
        <f t="shared" ref="M514:M577" si="74">IF($A514="","",MOD(ROW()-2,30)+1)</f>
        <v>3</v>
      </c>
      <c r="N514">
        <f t="shared" ref="N514:N577" si="75">IF($A514="","",DAY($L514))</f>
        <v>26</v>
      </c>
      <c r="O514" t="str">
        <f t="shared" ref="O514:O577" si="76">IF($A514="","",TEXT($L514,"mmm-yyyy"))</f>
        <v>Jul-2026</v>
      </c>
      <c r="P514">
        <f t="shared" ref="P514:P577" ca="1" si="77">IF($A514="","",IF($L514&lt;=TODAY(),1,0))</f>
        <v>1</v>
      </c>
      <c r="Q514" s="2">
        <f t="array" ref="Q514">IF($A514="",0,IFERROR(INDEX(Summary!$P$3:$AS$67,$AH514-2,$M514),0))</f>
        <v>0</v>
      </c>
      <c r="R514" s="2">
        <f t="array" ref="R514">IF($A514="",0,ROUND(IFERROR(INDEX(Summary!$O:$O,$AH514),0)/30,0))</f>
        <v>151</v>
      </c>
      <c r="S514">
        <f t="shared" ref="S514:S577" si="78">IF($A514="",0,IF($M514=1,1,0))</f>
        <v>0</v>
      </c>
      <c r="T514" s="2">
        <f t="array" ref="T514">IF($S514=1,IFERROR(INDEX(Summary!$O:$O,$AH514),0),0)</f>
        <v>0</v>
      </c>
      <c r="U514" s="2">
        <f t="array" ref="U514">IF($S514=1,IFERROR(INDEX(Summary!$AT:$AT,$AH514),0),0)</f>
        <v>0</v>
      </c>
      <c r="V514" s="2">
        <f t="shared" ref="V514:V577" si="79">IF($S514=1,MAX(0,$T514-$U514),0)</f>
        <v>0</v>
      </c>
      <c r="W514" s="2">
        <f t="array" ref="W514">IF($S514=1,IFERROR(INDEX(Summary!$AZ:$AZ,$AH514),0),0)</f>
        <v>0</v>
      </c>
      <c r="X514" s="3">
        <f t="array" ref="X514">IF($S514=1,IFERROR(INDEX(Summary!$BA:$BA,$AH514),0),0)</f>
        <v>0</v>
      </c>
      <c r="Y514" s="2">
        <f t="array" ref="Y514">IF($S514=1,IFERROR(INDEX(Summary!$G:$G,$AH514),0),0)</f>
        <v>0</v>
      </c>
      <c r="Z514" s="2">
        <f t="array" ref="Z514">IF($S514=1,IFERROR(INDEX(Summary!$H:$H,$AH514),0),0)</f>
        <v>0</v>
      </c>
      <c r="AA514" s="2">
        <f t="array" ref="AA514">IF($S514=1,IFERROR(INDEX(Summary!$I:$I,$AH514),0),0)</f>
        <v>0</v>
      </c>
      <c r="AB514" s="2">
        <f t="array" ref="AB514">IF($S514=1,IFERROR(INDEX(Summary!$J:$J,$AH514),0),0)</f>
        <v>0</v>
      </c>
      <c r="AC514" s="2">
        <f t="array" ref="AC514">IF($S514=1,IFERROR(INDEX(Summary!$K:$K,$AH514),0),0)</f>
        <v>0</v>
      </c>
      <c r="AD514" s="2">
        <f t="array" ref="AD514">IF($S514=1,IFERROR(INDEX(Summary!$L:$L,$AH514),0),0)</f>
        <v>0</v>
      </c>
      <c r="AE514" s="2">
        <f t="array" ref="AE514">IF($S514=1,IFERROR(INDEX(Summary!$M:$M,$AH514),0),0)</f>
        <v>0</v>
      </c>
      <c r="AF514" s="2">
        <f t="array" ref="AF514">IF($S514=1,IFERROR(INDEX(Summary!$N:$N,$AH514),0),0)</f>
        <v>0</v>
      </c>
      <c r="AG514">
        <f t="array" ref="AG514">IF($A514="","",IFERROR(INDEX(Summary!$BB:$BB,$AH514),0))</f>
        <v>10</v>
      </c>
      <c r="AH514">
        <f t="shared" ref="AH514:AH577" si="80">INT((ROW()-2)/30)+3</f>
        <v>20</v>
      </c>
    </row>
    <row r="515" spans="1:34" hidden="1">
      <c r="A515" t="str">
        <f t="array" ref="A515">IFERROR(INDEX(Summary!$D:$D,$AH515)&amp;"","")</f>
        <v>FG00558</v>
      </c>
      <c r="B515" t="str">
        <f t="array" ref="B515">IF($A515="","",INDEX(Summary!$E:$E,$AH515))</f>
        <v>Peanut Oil (Wood Pressed) - 5Ltr (Tin Can)</v>
      </c>
      <c r="C515" t="str">
        <f t="array" ref="C515">IF($A515="","",INDEX(Summary!$B:$B,$AH515))</f>
        <v>Oil</v>
      </c>
      <c r="D515" t="str">
        <f t="array" ref="D515">IF($A515="","",INDEX(Summary!$C:$C,$AH515))</f>
        <v>C6</v>
      </c>
      <c r="E515">
        <f t="array" ref="E515">IF($A515="","",INDEX(Summary!$F:$F,$AH515))</f>
        <v>5</v>
      </c>
      <c r="F515" t="str">
        <f t="array" ref="F515">IF($A515="","",INDEX(Summary!$BC:$BC,$AH515)&amp;"")</f>
        <v>P1 – Critical</v>
      </c>
      <c r="G515">
        <f t="shared" si="72"/>
        <v>1</v>
      </c>
      <c r="H515">
        <f t="shared" si="73"/>
        <v>1</v>
      </c>
      <c r="I515" t="str">
        <f t="array" ref="I515">IF($A515="","",IF(IFERROR(INDEX(Summary!$BA:$BA,$AH515),0)&lt;1,"Under 1 day",IF(INDEX(Summary!$BA:$BA,$AH515)&lt;3,"1-3 days",IF(INDEX(Summary!$BA:$BA,$AH515)&lt;7,"3-7 days","7+ days"))))</f>
        <v>3-7 days</v>
      </c>
      <c r="J515" t="str">
        <f t="array" ref="J515">IF($A515="","",IF(IFERROR(INDEX(Summary!$AX:$AX,$AH515),0)&lt;0.25,"0-25%",IF(INDEX(Summary!$AX:$AX,$AH515)&lt;0.5,"25-50%",IF(INDEX(Summary!$AX:$AX,$AH515)&lt;0.75,"50-75%","75-100%"))))</f>
        <v>75-100%</v>
      </c>
      <c r="K515" t="str">
        <f t="array" ref="K515">IF($A515="","",INDEX(Summary!$AY:$AY,$AH515)&amp;"")</f>
        <v xml:space="preserve">RM NA </v>
      </c>
      <c r="L515" s="1">
        <f>IF($A515="","",Summary!$P$2+MOD(ROW()-2,30))</f>
        <v>46230</v>
      </c>
      <c r="M515">
        <f t="shared" si="74"/>
        <v>4</v>
      </c>
      <c r="N515">
        <f t="shared" si="75"/>
        <v>27</v>
      </c>
      <c r="O515" t="str">
        <f t="shared" si="76"/>
        <v>Jul-2026</v>
      </c>
      <c r="P515">
        <f t="shared" ca="1" si="77"/>
        <v>1</v>
      </c>
      <c r="Q515" s="2">
        <f t="array" ref="Q515">IF($A515="",0,IFERROR(INDEX(Summary!$P$3:$AS$67,$AH515-2,$M515),0))</f>
        <v>0</v>
      </c>
      <c r="R515" s="2">
        <f t="array" ref="R515">IF($A515="",0,ROUND(IFERROR(INDEX(Summary!$O:$O,$AH515),0)/30,0))</f>
        <v>151</v>
      </c>
      <c r="S515">
        <f t="shared" si="78"/>
        <v>0</v>
      </c>
      <c r="T515" s="2">
        <f t="array" ref="T515">IF($S515=1,IFERROR(INDEX(Summary!$O:$O,$AH515),0),0)</f>
        <v>0</v>
      </c>
      <c r="U515" s="2">
        <f t="array" ref="U515">IF($S515=1,IFERROR(INDEX(Summary!$AT:$AT,$AH515),0),0)</f>
        <v>0</v>
      </c>
      <c r="V515" s="2">
        <f t="shared" si="79"/>
        <v>0</v>
      </c>
      <c r="W515" s="2">
        <f t="array" ref="W515">IF($S515=1,IFERROR(INDEX(Summary!$AZ:$AZ,$AH515),0),0)</f>
        <v>0</v>
      </c>
      <c r="X515" s="3">
        <f t="array" ref="X515">IF($S515=1,IFERROR(INDEX(Summary!$BA:$BA,$AH515),0),0)</f>
        <v>0</v>
      </c>
      <c r="Y515" s="2">
        <f t="array" ref="Y515">IF($S515=1,IFERROR(INDEX(Summary!$G:$G,$AH515),0),0)</f>
        <v>0</v>
      </c>
      <c r="Z515" s="2">
        <f t="array" ref="Z515">IF($S515=1,IFERROR(INDEX(Summary!$H:$H,$AH515),0),0)</f>
        <v>0</v>
      </c>
      <c r="AA515" s="2">
        <f t="array" ref="AA515">IF($S515=1,IFERROR(INDEX(Summary!$I:$I,$AH515),0),0)</f>
        <v>0</v>
      </c>
      <c r="AB515" s="2">
        <f t="array" ref="AB515">IF($S515=1,IFERROR(INDEX(Summary!$J:$J,$AH515),0),0)</f>
        <v>0</v>
      </c>
      <c r="AC515" s="2">
        <f t="array" ref="AC515">IF($S515=1,IFERROR(INDEX(Summary!$K:$K,$AH515),0),0)</f>
        <v>0</v>
      </c>
      <c r="AD515" s="2">
        <f t="array" ref="AD515">IF($S515=1,IFERROR(INDEX(Summary!$L:$L,$AH515),0),0)</f>
        <v>0</v>
      </c>
      <c r="AE515" s="2">
        <f t="array" ref="AE515">IF($S515=1,IFERROR(INDEX(Summary!$M:$M,$AH515),0),0)</f>
        <v>0</v>
      </c>
      <c r="AF515" s="2">
        <f t="array" ref="AF515">IF($S515=1,IFERROR(INDEX(Summary!$N:$N,$AH515),0),0)</f>
        <v>0</v>
      </c>
      <c r="AG515">
        <f t="array" ref="AG515">IF($A515="","",IFERROR(INDEX(Summary!$BB:$BB,$AH515),0))</f>
        <v>10</v>
      </c>
      <c r="AH515">
        <f t="shared" si="80"/>
        <v>20</v>
      </c>
    </row>
    <row r="516" spans="1:34" hidden="1">
      <c r="A516" t="str">
        <f t="array" ref="A516">IFERROR(INDEX(Summary!$D:$D,$AH516)&amp;"","")</f>
        <v>FG00558</v>
      </c>
      <c r="B516" t="str">
        <f t="array" ref="B516">IF($A516="","",INDEX(Summary!$E:$E,$AH516))</f>
        <v>Peanut Oil (Wood Pressed) - 5Ltr (Tin Can)</v>
      </c>
      <c r="C516" t="str">
        <f t="array" ref="C516">IF($A516="","",INDEX(Summary!$B:$B,$AH516))</f>
        <v>Oil</v>
      </c>
      <c r="D516" t="str">
        <f t="array" ref="D516">IF($A516="","",INDEX(Summary!$C:$C,$AH516))</f>
        <v>C6</v>
      </c>
      <c r="E516">
        <f t="array" ref="E516">IF($A516="","",INDEX(Summary!$F:$F,$AH516))</f>
        <v>5</v>
      </c>
      <c r="F516" t="str">
        <f t="array" ref="F516">IF($A516="","",INDEX(Summary!$BC:$BC,$AH516)&amp;"")</f>
        <v>P1 – Critical</v>
      </c>
      <c r="G516">
        <f t="shared" si="72"/>
        <v>1</v>
      </c>
      <c r="H516">
        <f t="shared" si="73"/>
        <v>1</v>
      </c>
      <c r="I516" t="str">
        <f t="array" ref="I516">IF($A516="","",IF(IFERROR(INDEX(Summary!$BA:$BA,$AH516),0)&lt;1,"Under 1 day",IF(INDEX(Summary!$BA:$BA,$AH516)&lt;3,"1-3 days",IF(INDEX(Summary!$BA:$BA,$AH516)&lt;7,"3-7 days","7+ days"))))</f>
        <v>3-7 days</v>
      </c>
      <c r="J516" t="str">
        <f t="array" ref="J516">IF($A516="","",IF(IFERROR(INDEX(Summary!$AX:$AX,$AH516),0)&lt;0.25,"0-25%",IF(INDEX(Summary!$AX:$AX,$AH516)&lt;0.5,"25-50%",IF(INDEX(Summary!$AX:$AX,$AH516)&lt;0.75,"50-75%","75-100%"))))</f>
        <v>75-100%</v>
      </c>
      <c r="K516" t="str">
        <f t="array" ref="K516">IF($A516="","",INDEX(Summary!$AY:$AY,$AH516)&amp;"")</f>
        <v xml:space="preserve">RM NA </v>
      </c>
      <c r="L516" s="1">
        <f>IF($A516="","",Summary!$P$2+MOD(ROW()-2,30))</f>
        <v>46231</v>
      </c>
      <c r="M516">
        <f t="shared" si="74"/>
        <v>5</v>
      </c>
      <c r="N516">
        <f t="shared" si="75"/>
        <v>28</v>
      </c>
      <c r="O516" t="str">
        <f t="shared" si="76"/>
        <v>Jul-2026</v>
      </c>
      <c r="P516">
        <f t="shared" ca="1" si="77"/>
        <v>1</v>
      </c>
      <c r="Q516" s="2">
        <f t="array" ref="Q516">IF($A516="",0,IFERROR(INDEX(Summary!$P$3:$AS$67,$AH516-2,$M516),0))</f>
        <v>0</v>
      </c>
      <c r="R516" s="2">
        <f t="array" ref="R516">IF($A516="",0,ROUND(IFERROR(INDEX(Summary!$O:$O,$AH516),0)/30,0))</f>
        <v>151</v>
      </c>
      <c r="S516">
        <f t="shared" si="78"/>
        <v>0</v>
      </c>
      <c r="T516" s="2">
        <f t="array" ref="T516">IF($S516=1,IFERROR(INDEX(Summary!$O:$O,$AH516),0),0)</f>
        <v>0</v>
      </c>
      <c r="U516" s="2">
        <f t="array" ref="U516">IF($S516=1,IFERROR(INDEX(Summary!$AT:$AT,$AH516),0),0)</f>
        <v>0</v>
      </c>
      <c r="V516" s="2">
        <f t="shared" si="79"/>
        <v>0</v>
      </c>
      <c r="W516" s="2">
        <f t="array" ref="W516">IF($S516=1,IFERROR(INDEX(Summary!$AZ:$AZ,$AH516),0),0)</f>
        <v>0</v>
      </c>
      <c r="X516" s="3">
        <f t="array" ref="X516">IF($S516=1,IFERROR(INDEX(Summary!$BA:$BA,$AH516),0),0)</f>
        <v>0</v>
      </c>
      <c r="Y516" s="2">
        <f t="array" ref="Y516">IF($S516=1,IFERROR(INDEX(Summary!$G:$G,$AH516),0),0)</f>
        <v>0</v>
      </c>
      <c r="Z516" s="2">
        <f t="array" ref="Z516">IF($S516=1,IFERROR(INDEX(Summary!$H:$H,$AH516),0),0)</f>
        <v>0</v>
      </c>
      <c r="AA516" s="2">
        <f t="array" ref="AA516">IF($S516=1,IFERROR(INDEX(Summary!$I:$I,$AH516),0),0)</f>
        <v>0</v>
      </c>
      <c r="AB516" s="2">
        <f t="array" ref="AB516">IF($S516=1,IFERROR(INDEX(Summary!$J:$J,$AH516),0),0)</f>
        <v>0</v>
      </c>
      <c r="AC516" s="2">
        <f t="array" ref="AC516">IF($S516=1,IFERROR(INDEX(Summary!$K:$K,$AH516),0),0)</f>
        <v>0</v>
      </c>
      <c r="AD516" s="2">
        <f t="array" ref="AD516">IF($S516=1,IFERROR(INDEX(Summary!$L:$L,$AH516),0),0)</f>
        <v>0</v>
      </c>
      <c r="AE516" s="2">
        <f t="array" ref="AE516">IF($S516=1,IFERROR(INDEX(Summary!$M:$M,$AH516),0),0)</f>
        <v>0</v>
      </c>
      <c r="AF516" s="2">
        <f t="array" ref="AF516">IF($S516=1,IFERROR(INDEX(Summary!$N:$N,$AH516),0),0)</f>
        <v>0</v>
      </c>
      <c r="AG516">
        <f t="array" ref="AG516">IF($A516="","",IFERROR(INDEX(Summary!$BB:$BB,$AH516),0))</f>
        <v>10</v>
      </c>
      <c r="AH516">
        <f t="shared" si="80"/>
        <v>20</v>
      </c>
    </row>
    <row r="517" spans="1:34" hidden="1">
      <c r="A517" t="str">
        <f t="array" ref="A517">IFERROR(INDEX(Summary!$D:$D,$AH517)&amp;"","")</f>
        <v>FG00558</v>
      </c>
      <c r="B517" t="str">
        <f t="array" ref="B517">IF($A517="","",INDEX(Summary!$E:$E,$AH517))</f>
        <v>Peanut Oil (Wood Pressed) - 5Ltr (Tin Can)</v>
      </c>
      <c r="C517" t="str">
        <f t="array" ref="C517">IF($A517="","",INDEX(Summary!$B:$B,$AH517))</f>
        <v>Oil</v>
      </c>
      <c r="D517" t="str">
        <f t="array" ref="D517">IF($A517="","",INDEX(Summary!$C:$C,$AH517))</f>
        <v>C6</v>
      </c>
      <c r="E517">
        <f t="array" ref="E517">IF($A517="","",INDEX(Summary!$F:$F,$AH517))</f>
        <v>5</v>
      </c>
      <c r="F517" t="str">
        <f t="array" ref="F517">IF($A517="","",INDEX(Summary!$BC:$BC,$AH517)&amp;"")</f>
        <v>P1 – Critical</v>
      </c>
      <c r="G517">
        <f t="shared" si="72"/>
        <v>1</v>
      </c>
      <c r="H517">
        <f t="shared" si="73"/>
        <v>1</v>
      </c>
      <c r="I517" t="str">
        <f t="array" ref="I517">IF($A517="","",IF(IFERROR(INDEX(Summary!$BA:$BA,$AH517),0)&lt;1,"Under 1 day",IF(INDEX(Summary!$BA:$BA,$AH517)&lt;3,"1-3 days",IF(INDEX(Summary!$BA:$BA,$AH517)&lt;7,"3-7 days","7+ days"))))</f>
        <v>3-7 days</v>
      </c>
      <c r="J517" t="str">
        <f t="array" ref="J517">IF($A517="","",IF(IFERROR(INDEX(Summary!$AX:$AX,$AH517),0)&lt;0.25,"0-25%",IF(INDEX(Summary!$AX:$AX,$AH517)&lt;0.5,"25-50%",IF(INDEX(Summary!$AX:$AX,$AH517)&lt;0.75,"50-75%","75-100%"))))</f>
        <v>75-100%</v>
      </c>
      <c r="K517" t="str">
        <f t="array" ref="K517">IF($A517="","",INDEX(Summary!$AY:$AY,$AH517)&amp;"")</f>
        <v xml:space="preserve">RM NA </v>
      </c>
      <c r="L517" s="1">
        <f>IF($A517="","",Summary!$P$2+MOD(ROW()-2,30))</f>
        <v>46232</v>
      </c>
      <c r="M517">
        <f t="shared" si="74"/>
        <v>6</v>
      </c>
      <c r="N517">
        <f t="shared" si="75"/>
        <v>29</v>
      </c>
      <c r="O517" t="str">
        <f t="shared" si="76"/>
        <v>Jul-2026</v>
      </c>
      <c r="P517">
        <f t="shared" ca="1" si="77"/>
        <v>1</v>
      </c>
      <c r="Q517" s="2">
        <f t="array" ref="Q517">IF($A517="",0,IFERROR(INDEX(Summary!$P$3:$AS$67,$AH517-2,$M517),0))</f>
        <v>359</v>
      </c>
      <c r="R517" s="2">
        <f t="array" ref="R517">IF($A517="",0,ROUND(IFERROR(INDEX(Summary!$O:$O,$AH517),0)/30,0))</f>
        <v>151</v>
      </c>
      <c r="S517">
        <f t="shared" si="78"/>
        <v>0</v>
      </c>
      <c r="T517" s="2">
        <f t="array" ref="T517">IF($S517=1,IFERROR(INDEX(Summary!$O:$O,$AH517),0),0)</f>
        <v>0</v>
      </c>
      <c r="U517" s="2">
        <f t="array" ref="U517">IF($S517=1,IFERROR(INDEX(Summary!$AT:$AT,$AH517),0),0)</f>
        <v>0</v>
      </c>
      <c r="V517" s="2">
        <f t="shared" si="79"/>
        <v>0</v>
      </c>
      <c r="W517" s="2">
        <f t="array" ref="W517">IF($S517=1,IFERROR(INDEX(Summary!$AZ:$AZ,$AH517),0),0)</f>
        <v>0</v>
      </c>
      <c r="X517" s="3">
        <f t="array" ref="X517">IF($S517=1,IFERROR(INDEX(Summary!$BA:$BA,$AH517),0),0)</f>
        <v>0</v>
      </c>
      <c r="Y517" s="2">
        <f t="array" ref="Y517">IF($S517=1,IFERROR(INDEX(Summary!$G:$G,$AH517),0),0)</f>
        <v>0</v>
      </c>
      <c r="Z517" s="2">
        <f t="array" ref="Z517">IF($S517=1,IFERROR(INDEX(Summary!$H:$H,$AH517),0),0)</f>
        <v>0</v>
      </c>
      <c r="AA517" s="2">
        <f t="array" ref="AA517">IF($S517=1,IFERROR(INDEX(Summary!$I:$I,$AH517),0),0)</f>
        <v>0</v>
      </c>
      <c r="AB517" s="2">
        <f t="array" ref="AB517">IF($S517=1,IFERROR(INDEX(Summary!$J:$J,$AH517),0),0)</f>
        <v>0</v>
      </c>
      <c r="AC517" s="2">
        <f t="array" ref="AC517">IF($S517=1,IFERROR(INDEX(Summary!$K:$K,$AH517),0),0)</f>
        <v>0</v>
      </c>
      <c r="AD517" s="2">
        <f t="array" ref="AD517">IF($S517=1,IFERROR(INDEX(Summary!$L:$L,$AH517),0),0)</f>
        <v>0</v>
      </c>
      <c r="AE517" s="2">
        <f t="array" ref="AE517">IF($S517=1,IFERROR(INDEX(Summary!$M:$M,$AH517),0),0)</f>
        <v>0</v>
      </c>
      <c r="AF517" s="2">
        <f t="array" ref="AF517">IF($S517=1,IFERROR(INDEX(Summary!$N:$N,$AH517),0),0)</f>
        <v>0</v>
      </c>
      <c r="AG517">
        <f t="array" ref="AG517">IF($A517="","",IFERROR(INDEX(Summary!$BB:$BB,$AH517),0))</f>
        <v>10</v>
      </c>
      <c r="AH517">
        <f t="shared" si="80"/>
        <v>20</v>
      </c>
    </row>
    <row r="518" spans="1:34" hidden="1">
      <c r="A518" t="str">
        <f t="array" ref="A518">IFERROR(INDEX(Summary!$D:$D,$AH518)&amp;"","")</f>
        <v>FG00558</v>
      </c>
      <c r="B518" t="str">
        <f t="array" ref="B518">IF($A518="","",INDEX(Summary!$E:$E,$AH518))</f>
        <v>Peanut Oil (Wood Pressed) - 5Ltr (Tin Can)</v>
      </c>
      <c r="C518" t="str">
        <f t="array" ref="C518">IF($A518="","",INDEX(Summary!$B:$B,$AH518))</f>
        <v>Oil</v>
      </c>
      <c r="D518" t="str">
        <f t="array" ref="D518">IF($A518="","",INDEX(Summary!$C:$C,$AH518))</f>
        <v>C6</v>
      </c>
      <c r="E518">
        <f t="array" ref="E518">IF($A518="","",INDEX(Summary!$F:$F,$AH518))</f>
        <v>5</v>
      </c>
      <c r="F518" t="str">
        <f t="array" ref="F518">IF($A518="","",INDEX(Summary!$BC:$BC,$AH518)&amp;"")</f>
        <v>P1 – Critical</v>
      </c>
      <c r="G518">
        <f t="shared" si="72"/>
        <v>1</v>
      </c>
      <c r="H518">
        <f t="shared" si="73"/>
        <v>1</v>
      </c>
      <c r="I518" t="str">
        <f t="array" ref="I518">IF($A518="","",IF(IFERROR(INDEX(Summary!$BA:$BA,$AH518),0)&lt;1,"Under 1 day",IF(INDEX(Summary!$BA:$BA,$AH518)&lt;3,"1-3 days",IF(INDEX(Summary!$BA:$BA,$AH518)&lt;7,"3-7 days","7+ days"))))</f>
        <v>3-7 days</v>
      </c>
      <c r="J518" t="str">
        <f t="array" ref="J518">IF($A518="","",IF(IFERROR(INDEX(Summary!$AX:$AX,$AH518),0)&lt;0.25,"0-25%",IF(INDEX(Summary!$AX:$AX,$AH518)&lt;0.5,"25-50%",IF(INDEX(Summary!$AX:$AX,$AH518)&lt;0.75,"50-75%","75-100%"))))</f>
        <v>75-100%</v>
      </c>
      <c r="K518" t="str">
        <f t="array" ref="K518">IF($A518="","",INDEX(Summary!$AY:$AY,$AH518)&amp;"")</f>
        <v xml:space="preserve">RM NA </v>
      </c>
      <c r="L518" s="1">
        <f>IF($A518="","",Summary!$P$2+MOD(ROW()-2,30))</f>
        <v>46233</v>
      </c>
      <c r="M518">
        <f t="shared" si="74"/>
        <v>7</v>
      </c>
      <c r="N518">
        <f t="shared" si="75"/>
        <v>30</v>
      </c>
      <c r="O518" t="str">
        <f t="shared" si="76"/>
        <v>Jul-2026</v>
      </c>
      <c r="P518">
        <f t="shared" ca="1" si="77"/>
        <v>1</v>
      </c>
      <c r="Q518" s="2">
        <f t="array" ref="Q518">IF($A518="",0,IFERROR(INDEX(Summary!$P$3:$AS$67,$AH518-2,$M518),0))</f>
        <v>423</v>
      </c>
      <c r="R518" s="2">
        <f t="array" ref="R518">IF($A518="",0,ROUND(IFERROR(INDEX(Summary!$O:$O,$AH518),0)/30,0))</f>
        <v>151</v>
      </c>
      <c r="S518">
        <f t="shared" si="78"/>
        <v>0</v>
      </c>
      <c r="T518" s="2">
        <f t="array" ref="T518">IF($S518=1,IFERROR(INDEX(Summary!$O:$O,$AH518),0),0)</f>
        <v>0</v>
      </c>
      <c r="U518" s="2">
        <f t="array" ref="U518">IF($S518=1,IFERROR(INDEX(Summary!$AT:$AT,$AH518),0),0)</f>
        <v>0</v>
      </c>
      <c r="V518" s="2">
        <f t="shared" si="79"/>
        <v>0</v>
      </c>
      <c r="W518" s="2">
        <f t="array" ref="W518">IF($S518=1,IFERROR(INDEX(Summary!$AZ:$AZ,$AH518),0),0)</f>
        <v>0</v>
      </c>
      <c r="X518" s="3">
        <f t="array" ref="X518">IF($S518=1,IFERROR(INDEX(Summary!$BA:$BA,$AH518),0),0)</f>
        <v>0</v>
      </c>
      <c r="Y518" s="2">
        <f t="array" ref="Y518">IF($S518=1,IFERROR(INDEX(Summary!$G:$G,$AH518),0),0)</f>
        <v>0</v>
      </c>
      <c r="Z518" s="2">
        <f t="array" ref="Z518">IF($S518=1,IFERROR(INDEX(Summary!$H:$H,$AH518),0),0)</f>
        <v>0</v>
      </c>
      <c r="AA518" s="2">
        <f t="array" ref="AA518">IF($S518=1,IFERROR(INDEX(Summary!$I:$I,$AH518),0),0)</f>
        <v>0</v>
      </c>
      <c r="AB518" s="2">
        <f t="array" ref="AB518">IF($S518=1,IFERROR(INDEX(Summary!$J:$J,$AH518),0),0)</f>
        <v>0</v>
      </c>
      <c r="AC518" s="2">
        <f t="array" ref="AC518">IF($S518=1,IFERROR(INDEX(Summary!$K:$K,$AH518),0),0)</f>
        <v>0</v>
      </c>
      <c r="AD518" s="2">
        <f t="array" ref="AD518">IF($S518=1,IFERROR(INDEX(Summary!$L:$L,$AH518),0),0)</f>
        <v>0</v>
      </c>
      <c r="AE518" s="2">
        <f t="array" ref="AE518">IF($S518=1,IFERROR(INDEX(Summary!$M:$M,$AH518),0),0)</f>
        <v>0</v>
      </c>
      <c r="AF518" s="2">
        <f t="array" ref="AF518">IF($S518=1,IFERROR(INDEX(Summary!$N:$N,$AH518),0),0)</f>
        <v>0</v>
      </c>
      <c r="AG518">
        <f t="array" ref="AG518">IF($A518="","",IFERROR(INDEX(Summary!$BB:$BB,$AH518),0))</f>
        <v>10</v>
      </c>
      <c r="AH518">
        <f t="shared" si="80"/>
        <v>20</v>
      </c>
    </row>
    <row r="519" spans="1:34" hidden="1">
      <c r="A519" t="str">
        <f t="array" ref="A519">IFERROR(INDEX(Summary!$D:$D,$AH519)&amp;"","")</f>
        <v>FG00558</v>
      </c>
      <c r="B519" t="str">
        <f t="array" ref="B519">IF($A519="","",INDEX(Summary!$E:$E,$AH519))</f>
        <v>Peanut Oil (Wood Pressed) - 5Ltr (Tin Can)</v>
      </c>
      <c r="C519" t="str">
        <f t="array" ref="C519">IF($A519="","",INDEX(Summary!$B:$B,$AH519))</f>
        <v>Oil</v>
      </c>
      <c r="D519" t="str">
        <f t="array" ref="D519">IF($A519="","",INDEX(Summary!$C:$C,$AH519))</f>
        <v>C6</v>
      </c>
      <c r="E519">
        <f t="array" ref="E519">IF($A519="","",INDEX(Summary!$F:$F,$AH519))</f>
        <v>5</v>
      </c>
      <c r="F519" t="str">
        <f t="array" ref="F519">IF($A519="","",INDEX(Summary!$BC:$BC,$AH519)&amp;"")</f>
        <v>P1 – Critical</v>
      </c>
      <c r="G519">
        <f t="shared" si="72"/>
        <v>1</v>
      </c>
      <c r="H519">
        <f t="shared" si="73"/>
        <v>1</v>
      </c>
      <c r="I519" t="str">
        <f t="array" ref="I519">IF($A519="","",IF(IFERROR(INDEX(Summary!$BA:$BA,$AH519),0)&lt;1,"Under 1 day",IF(INDEX(Summary!$BA:$BA,$AH519)&lt;3,"1-3 days",IF(INDEX(Summary!$BA:$BA,$AH519)&lt;7,"3-7 days","7+ days"))))</f>
        <v>3-7 days</v>
      </c>
      <c r="J519" t="str">
        <f t="array" ref="J519">IF($A519="","",IF(IFERROR(INDEX(Summary!$AX:$AX,$AH519),0)&lt;0.25,"0-25%",IF(INDEX(Summary!$AX:$AX,$AH519)&lt;0.5,"25-50%",IF(INDEX(Summary!$AX:$AX,$AH519)&lt;0.75,"50-75%","75-100%"))))</f>
        <v>75-100%</v>
      </c>
      <c r="K519" t="str">
        <f t="array" ref="K519">IF($A519="","",INDEX(Summary!$AY:$AY,$AH519)&amp;"")</f>
        <v xml:space="preserve">RM NA </v>
      </c>
      <c r="L519" s="1">
        <f>IF($A519="","",Summary!$P$2+MOD(ROW()-2,30))</f>
        <v>46234</v>
      </c>
      <c r="M519">
        <f t="shared" si="74"/>
        <v>8</v>
      </c>
      <c r="N519">
        <f t="shared" si="75"/>
        <v>31</v>
      </c>
      <c r="O519" t="str">
        <f t="shared" si="76"/>
        <v>Jul-2026</v>
      </c>
      <c r="P519">
        <f t="shared" ca="1" si="77"/>
        <v>1</v>
      </c>
      <c r="Q519" s="2">
        <f t="array" ref="Q519">IF($A519="",0,IFERROR(INDEX(Summary!$P$3:$AS$67,$AH519-2,$M519),0))</f>
        <v>0</v>
      </c>
      <c r="R519" s="2">
        <f t="array" ref="R519">IF($A519="",0,ROUND(IFERROR(INDEX(Summary!$O:$O,$AH519),0)/30,0))</f>
        <v>151</v>
      </c>
      <c r="S519">
        <f t="shared" si="78"/>
        <v>0</v>
      </c>
      <c r="T519" s="2">
        <f t="array" ref="T519">IF($S519=1,IFERROR(INDEX(Summary!$O:$O,$AH519),0),0)</f>
        <v>0</v>
      </c>
      <c r="U519" s="2">
        <f t="array" ref="U519">IF($S519=1,IFERROR(INDEX(Summary!$AT:$AT,$AH519),0),0)</f>
        <v>0</v>
      </c>
      <c r="V519" s="2">
        <f t="shared" si="79"/>
        <v>0</v>
      </c>
      <c r="W519" s="2">
        <f t="array" ref="W519">IF($S519=1,IFERROR(INDEX(Summary!$AZ:$AZ,$AH519),0),0)</f>
        <v>0</v>
      </c>
      <c r="X519" s="3">
        <f t="array" ref="X519">IF($S519=1,IFERROR(INDEX(Summary!$BA:$BA,$AH519),0),0)</f>
        <v>0</v>
      </c>
      <c r="Y519" s="2">
        <f t="array" ref="Y519">IF($S519=1,IFERROR(INDEX(Summary!$G:$G,$AH519),0),0)</f>
        <v>0</v>
      </c>
      <c r="Z519" s="2">
        <f t="array" ref="Z519">IF($S519=1,IFERROR(INDEX(Summary!$H:$H,$AH519),0),0)</f>
        <v>0</v>
      </c>
      <c r="AA519" s="2">
        <f t="array" ref="AA519">IF($S519=1,IFERROR(INDEX(Summary!$I:$I,$AH519),0),0)</f>
        <v>0</v>
      </c>
      <c r="AB519" s="2">
        <f t="array" ref="AB519">IF($S519=1,IFERROR(INDEX(Summary!$J:$J,$AH519),0),0)</f>
        <v>0</v>
      </c>
      <c r="AC519" s="2">
        <f t="array" ref="AC519">IF($S519=1,IFERROR(INDEX(Summary!$K:$K,$AH519),0),0)</f>
        <v>0</v>
      </c>
      <c r="AD519" s="2">
        <f t="array" ref="AD519">IF($S519=1,IFERROR(INDEX(Summary!$L:$L,$AH519),0),0)</f>
        <v>0</v>
      </c>
      <c r="AE519" s="2">
        <f t="array" ref="AE519">IF($S519=1,IFERROR(INDEX(Summary!$M:$M,$AH519),0),0)</f>
        <v>0</v>
      </c>
      <c r="AF519" s="2">
        <f t="array" ref="AF519">IF($S519=1,IFERROR(INDEX(Summary!$N:$N,$AH519),0),0)</f>
        <v>0</v>
      </c>
      <c r="AG519">
        <f t="array" ref="AG519">IF($A519="","",IFERROR(INDEX(Summary!$BB:$BB,$AH519),0))</f>
        <v>10</v>
      </c>
      <c r="AH519">
        <f t="shared" si="80"/>
        <v>20</v>
      </c>
    </row>
    <row r="520" spans="1:34" hidden="1">
      <c r="A520" t="str">
        <f t="array" ref="A520">IFERROR(INDEX(Summary!$D:$D,$AH520)&amp;"","")</f>
        <v>FG00558</v>
      </c>
      <c r="B520" t="str">
        <f t="array" ref="B520">IF($A520="","",INDEX(Summary!$E:$E,$AH520))</f>
        <v>Peanut Oil (Wood Pressed) - 5Ltr (Tin Can)</v>
      </c>
      <c r="C520" t="str">
        <f t="array" ref="C520">IF($A520="","",INDEX(Summary!$B:$B,$AH520))</f>
        <v>Oil</v>
      </c>
      <c r="D520" t="str">
        <f t="array" ref="D520">IF($A520="","",INDEX(Summary!$C:$C,$AH520))</f>
        <v>C6</v>
      </c>
      <c r="E520">
        <f t="array" ref="E520">IF($A520="","",INDEX(Summary!$F:$F,$AH520))</f>
        <v>5</v>
      </c>
      <c r="F520" t="str">
        <f t="array" ref="F520">IF($A520="","",INDEX(Summary!$BC:$BC,$AH520)&amp;"")</f>
        <v>P1 – Critical</v>
      </c>
      <c r="G520">
        <f t="shared" si="72"/>
        <v>1</v>
      </c>
      <c r="H520">
        <f t="shared" si="73"/>
        <v>1</v>
      </c>
      <c r="I520" t="str">
        <f t="array" ref="I520">IF($A520="","",IF(IFERROR(INDEX(Summary!$BA:$BA,$AH520),0)&lt;1,"Under 1 day",IF(INDEX(Summary!$BA:$BA,$AH520)&lt;3,"1-3 days",IF(INDEX(Summary!$BA:$BA,$AH520)&lt;7,"3-7 days","7+ days"))))</f>
        <v>3-7 days</v>
      </c>
      <c r="J520" t="str">
        <f t="array" ref="J520">IF($A520="","",IF(IFERROR(INDEX(Summary!$AX:$AX,$AH520),0)&lt;0.25,"0-25%",IF(INDEX(Summary!$AX:$AX,$AH520)&lt;0.5,"25-50%",IF(INDEX(Summary!$AX:$AX,$AH520)&lt;0.75,"50-75%","75-100%"))))</f>
        <v>75-100%</v>
      </c>
      <c r="K520" t="str">
        <f t="array" ref="K520">IF($A520="","",INDEX(Summary!$AY:$AY,$AH520)&amp;"")</f>
        <v xml:space="preserve">RM NA </v>
      </c>
      <c r="L520" s="1">
        <f>IF($A520="","",Summary!$P$2+MOD(ROW()-2,30))</f>
        <v>46235</v>
      </c>
      <c r="M520">
        <f t="shared" si="74"/>
        <v>9</v>
      </c>
      <c r="N520">
        <f t="shared" si="75"/>
        <v>1</v>
      </c>
      <c r="O520" t="str">
        <f t="shared" si="76"/>
        <v>Aug-2026</v>
      </c>
      <c r="P520">
        <f t="shared" ca="1" si="77"/>
        <v>1</v>
      </c>
      <c r="Q520" s="2">
        <f t="array" ref="Q520">IF($A520="",0,IFERROR(INDEX(Summary!$P$3:$AS$67,$AH520-2,$M520),0))</f>
        <v>0</v>
      </c>
      <c r="R520" s="2">
        <f t="array" ref="R520">IF($A520="",0,ROUND(IFERROR(INDEX(Summary!$O:$O,$AH520),0)/30,0))</f>
        <v>151</v>
      </c>
      <c r="S520">
        <f t="shared" si="78"/>
        <v>0</v>
      </c>
      <c r="T520" s="2">
        <f t="array" ref="T520">IF($S520=1,IFERROR(INDEX(Summary!$O:$O,$AH520),0),0)</f>
        <v>0</v>
      </c>
      <c r="U520" s="2">
        <f t="array" ref="U520">IF($S520=1,IFERROR(INDEX(Summary!$AT:$AT,$AH520),0),0)</f>
        <v>0</v>
      </c>
      <c r="V520" s="2">
        <f t="shared" si="79"/>
        <v>0</v>
      </c>
      <c r="W520" s="2">
        <f t="array" ref="W520">IF($S520=1,IFERROR(INDEX(Summary!$AZ:$AZ,$AH520),0),0)</f>
        <v>0</v>
      </c>
      <c r="X520" s="3">
        <f t="array" ref="X520">IF($S520=1,IFERROR(INDEX(Summary!$BA:$BA,$AH520),0),0)</f>
        <v>0</v>
      </c>
      <c r="Y520" s="2">
        <f t="array" ref="Y520">IF($S520=1,IFERROR(INDEX(Summary!$G:$G,$AH520),0),0)</f>
        <v>0</v>
      </c>
      <c r="Z520" s="2">
        <f t="array" ref="Z520">IF($S520=1,IFERROR(INDEX(Summary!$H:$H,$AH520),0),0)</f>
        <v>0</v>
      </c>
      <c r="AA520" s="2">
        <f t="array" ref="AA520">IF($S520=1,IFERROR(INDEX(Summary!$I:$I,$AH520),0),0)</f>
        <v>0</v>
      </c>
      <c r="AB520" s="2">
        <f t="array" ref="AB520">IF($S520=1,IFERROR(INDEX(Summary!$J:$J,$AH520),0),0)</f>
        <v>0</v>
      </c>
      <c r="AC520" s="2">
        <f t="array" ref="AC520">IF($S520=1,IFERROR(INDEX(Summary!$K:$K,$AH520),0),0)</f>
        <v>0</v>
      </c>
      <c r="AD520" s="2">
        <f t="array" ref="AD520">IF($S520=1,IFERROR(INDEX(Summary!$L:$L,$AH520),0),0)</f>
        <v>0</v>
      </c>
      <c r="AE520" s="2">
        <f t="array" ref="AE520">IF($S520=1,IFERROR(INDEX(Summary!$M:$M,$AH520),0),0)</f>
        <v>0</v>
      </c>
      <c r="AF520" s="2">
        <f t="array" ref="AF520">IF($S520=1,IFERROR(INDEX(Summary!$N:$N,$AH520),0),0)</f>
        <v>0</v>
      </c>
      <c r="AG520">
        <f t="array" ref="AG520">IF($A520="","",IFERROR(INDEX(Summary!$BB:$BB,$AH520),0))</f>
        <v>10</v>
      </c>
      <c r="AH520">
        <f t="shared" si="80"/>
        <v>20</v>
      </c>
    </row>
    <row r="521" spans="1:34" hidden="1">
      <c r="A521" t="str">
        <f t="array" ref="A521">IFERROR(INDEX(Summary!$D:$D,$AH521)&amp;"","")</f>
        <v>FG00558</v>
      </c>
      <c r="B521" t="str">
        <f t="array" ref="B521">IF($A521="","",INDEX(Summary!$E:$E,$AH521))</f>
        <v>Peanut Oil (Wood Pressed) - 5Ltr (Tin Can)</v>
      </c>
      <c r="C521" t="str">
        <f t="array" ref="C521">IF($A521="","",INDEX(Summary!$B:$B,$AH521))</f>
        <v>Oil</v>
      </c>
      <c r="D521" t="str">
        <f t="array" ref="D521">IF($A521="","",INDEX(Summary!$C:$C,$AH521))</f>
        <v>C6</v>
      </c>
      <c r="E521">
        <f t="array" ref="E521">IF($A521="","",INDEX(Summary!$F:$F,$AH521))</f>
        <v>5</v>
      </c>
      <c r="F521" t="str">
        <f t="array" ref="F521">IF($A521="","",INDEX(Summary!$BC:$BC,$AH521)&amp;"")</f>
        <v>P1 – Critical</v>
      </c>
      <c r="G521">
        <f t="shared" si="72"/>
        <v>1</v>
      </c>
      <c r="H521">
        <f t="shared" si="73"/>
        <v>1</v>
      </c>
      <c r="I521" t="str">
        <f t="array" ref="I521">IF($A521="","",IF(IFERROR(INDEX(Summary!$BA:$BA,$AH521),0)&lt;1,"Under 1 day",IF(INDEX(Summary!$BA:$BA,$AH521)&lt;3,"1-3 days",IF(INDEX(Summary!$BA:$BA,$AH521)&lt;7,"3-7 days","7+ days"))))</f>
        <v>3-7 days</v>
      </c>
      <c r="J521" t="str">
        <f t="array" ref="J521">IF($A521="","",IF(IFERROR(INDEX(Summary!$AX:$AX,$AH521),0)&lt;0.25,"0-25%",IF(INDEX(Summary!$AX:$AX,$AH521)&lt;0.5,"25-50%",IF(INDEX(Summary!$AX:$AX,$AH521)&lt;0.75,"50-75%","75-100%"))))</f>
        <v>75-100%</v>
      </c>
      <c r="K521" t="str">
        <f t="array" ref="K521">IF($A521="","",INDEX(Summary!$AY:$AY,$AH521)&amp;"")</f>
        <v xml:space="preserve">RM NA </v>
      </c>
      <c r="L521" s="1">
        <f>IF($A521="","",Summary!$P$2+MOD(ROW()-2,30))</f>
        <v>46236</v>
      </c>
      <c r="M521">
        <f t="shared" si="74"/>
        <v>10</v>
      </c>
      <c r="N521">
        <f t="shared" si="75"/>
        <v>2</v>
      </c>
      <c r="O521" t="str">
        <f t="shared" si="76"/>
        <v>Aug-2026</v>
      </c>
      <c r="P521">
        <f t="shared" ca="1" si="77"/>
        <v>1</v>
      </c>
      <c r="Q521" s="2">
        <f t="array" ref="Q521">IF($A521="",0,IFERROR(INDEX(Summary!$P$3:$AS$67,$AH521-2,$M521),0))</f>
        <v>0</v>
      </c>
      <c r="R521" s="2">
        <f t="array" ref="R521">IF($A521="",0,ROUND(IFERROR(INDEX(Summary!$O:$O,$AH521),0)/30,0))</f>
        <v>151</v>
      </c>
      <c r="S521">
        <f t="shared" si="78"/>
        <v>0</v>
      </c>
      <c r="T521" s="2">
        <f t="array" ref="T521">IF($S521=1,IFERROR(INDEX(Summary!$O:$O,$AH521),0),0)</f>
        <v>0</v>
      </c>
      <c r="U521" s="2">
        <f t="array" ref="U521">IF($S521=1,IFERROR(INDEX(Summary!$AT:$AT,$AH521),0),0)</f>
        <v>0</v>
      </c>
      <c r="V521" s="2">
        <f t="shared" si="79"/>
        <v>0</v>
      </c>
      <c r="W521" s="2">
        <f t="array" ref="W521">IF($S521=1,IFERROR(INDEX(Summary!$AZ:$AZ,$AH521),0),0)</f>
        <v>0</v>
      </c>
      <c r="X521" s="3">
        <f t="array" ref="X521">IF($S521=1,IFERROR(INDEX(Summary!$BA:$BA,$AH521),0),0)</f>
        <v>0</v>
      </c>
      <c r="Y521" s="2">
        <f t="array" ref="Y521">IF($S521=1,IFERROR(INDEX(Summary!$G:$G,$AH521),0),0)</f>
        <v>0</v>
      </c>
      <c r="Z521" s="2">
        <f t="array" ref="Z521">IF($S521=1,IFERROR(INDEX(Summary!$H:$H,$AH521),0),0)</f>
        <v>0</v>
      </c>
      <c r="AA521" s="2">
        <f t="array" ref="AA521">IF($S521=1,IFERROR(INDEX(Summary!$I:$I,$AH521),0),0)</f>
        <v>0</v>
      </c>
      <c r="AB521" s="2">
        <f t="array" ref="AB521">IF($S521=1,IFERROR(INDEX(Summary!$J:$J,$AH521),0),0)</f>
        <v>0</v>
      </c>
      <c r="AC521" s="2">
        <f t="array" ref="AC521">IF($S521=1,IFERROR(INDEX(Summary!$K:$K,$AH521),0),0)</f>
        <v>0</v>
      </c>
      <c r="AD521" s="2">
        <f t="array" ref="AD521">IF($S521=1,IFERROR(INDEX(Summary!$L:$L,$AH521),0),0)</f>
        <v>0</v>
      </c>
      <c r="AE521" s="2">
        <f t="array" ref="AE521">IF($S521=1,IFERROR(INDEX(Summary!$M:$M,$AH521),0),0)</f>
        <v>0</v>
      </c>
      <c r="AF521" s="2">
        <f t="array" ref="AF521">IF($S521=1,IFERROR(INDEX(Summary!$N:$N,$AH521),0),0)</f>
        <v>0</v>
      </c>
      <c r="AG521">
        <f t="array" ref="AG521">IF($A521="","",IFERROR(INDEX(Summary!$BB:$BB,$AH521),0))</f>
        <v>10</v>
      </c>
      <c r="AH521">
        <f t="shared" si="80"/>
        <v>20</v>
      </c>
    </row>
    <row r="522" spans="1:34" hidden="1">
      <c r="A522" t="str">
        <f t="array" ref="A522">IFERROR(INDEX(Summary!$D:$D,$AH522)&amp;"","")</f>
        <v>FG00558</v>
      </c>
      <c r="B522" t="str">
        <f t="array" ref="B522">IF($A522="","",INDEX(Summary!$E:$E,$AH522))</f>
        <v>Peanut Oil (Wood Pressed) - 5Ltr (Tin Can)</v>
      </c>
      <c r="C522" t="str">
        <f t="array" ref="C522">IF($A522="","",INDEX(Summary!$B:$B,$AH522))</f>
        <v>Oil</v>
      </c>
      <c r="D522" t="str">
        <f t="array" ref="D522">IF($A522="","",INDEX(Summary!$C:$C,$AH522))</f>
        <v>C6</v>
      </c>
      <c r="E522">
        <f t="array" ref="E522">IF($A522="","",INDEX(Summary!$F:$F,$AH522))</f>
        <v>5</v>
      </c>
      <c r="F522" t="str">
        <f t="array" ref="F522">IF($A522="","",INDEX(Summary!$BC:$BC,$AH522)&amp;"")</f>
        <v>P1 – Critical</v>
      </c>
      <c r="G522">
        <f t="shared" si="72"/>
        <v>1</v>
      </c>
      <c r="H522">
        <f t="shared" si="73"/>
        <v>1</v>
      </c>
      <c r="I522" t="str">
        <f t="array" ref="I522">IF($A522="","",IF(IFERROR(INDEX(Summary!$BA:$BA,$AH522),0)&lt;1,"Under 1 day",IF(INDEX(Summary!$BA:$BA,$AH522)&lt;3,"1-3 days",IF(INDEX(Summary!$BA:$BA,$AH522)&lt;7,"3-7 days","7+ days"))))</f>
        <v>3-7 days</v>
      </c>
      <c r="J522" t="str">
        <f t="array" ref="J522">IF($A522="","",IF(IFERROR(INDEX(Summary!$AX:$AX,$AH522),0)&lt;0.25,"0-25%",IF(INDEX(Summary!$AX:$AX,$AH522)&lt;0.5,"25-50%",IF(INDEX(Summary!$AX:$AX,$AH522)&lt;0.75,"50-75%","75-100%"))))</f>
        <v>75-100%</v>
      </c>
      <c r="K522" t="str">
        <f t="array" ref="K522">IF($A522="","",INDEX(Summary!$AY:$AY,$AH522)&amp;"")</f>
        <v xml:space="preserve">RM NA </v>
      </c>
      <c r="L522" s="1">
        <f>IF($A522="","",Summary!$P$2+MOD(ROW()-2,30))</f>
        <v>46237</v>
      </c>
      <c r="M522">
        <f t="shared" si="74"/>
        <v>11</v>
      </c>
      <c r="N522">
        <f t="shared" si="75"/>
        <v>3</v>
      </c>
      <c r="O522" t="str">
        <f t="shared" si="76"/>
        <v>Aug-2026</v>
      </c>
      <c r="P522">
        <f t="shared" ca="1" si="77"/>
        <v>1</v>
      </c>
      <c r="Q522" s="2">
        <f t="array" ref="Q522">IF($A522="",0,IFERROR(INDEX(Summary!$P$3:$AS$67,$AH522-2,$M522),0))</f>
        <v>0</v>
      </c>
      <c r="R522" s="2">
        <f t="array" ref="R522">IF($A522="",0,ROUND(IFERROR(INDEX(Summary!$O:$O,$AH522),0)/30,0))</f>
        <v>151</v>
      </c>
      <c r="S522">
        <f t="shared" si="78"/>
        <v>0</v>
      </c>
      <c r="T522" s="2">
        <f t="array" ref="T522">IF($S522=1,IFERROR(INDEX(Summary!$O:$O,$AH522),0),0)</f>
        <v>0</v>
      </c>
      <c r="U522" s="2">
        <f t="array" ref="U522">IF($S522=1,IFERROR(INDEX(Summary!$AT:$AT,$AH522),0),0)</f>
        <v>0</v>
      </c>
      <c r="V522" s="2">
        <f t="shared" si="79"/>
        <v>0</v>
      </c>
      <c r="W522" s="2">
        <f t="array" ref="W522">IF($S522=1,IFERROR(INDEX(Summary!$AZ:$AZ,$AH522),0),0)</f>
        <v>0</v>
      </c>
      <c r="X522" s="3">
        <f t="array" ref="X522">IF($S522=1,IFERROR(INDEX(Summary!$BA:$BA,$AH522),0),0)</f>
        <v>0</v>
      </c>
      <c r="Y522" s="2">
        <f t="array" ref="Y522">IF($S522=1,IFERROR(INDEX(Summary!$G:$G,$AH522),0),0)</f>
        <v>0</v>
      </c>
      <c r="Z522" s="2">
        <f t="array" ref="Z522">IF($S522=1,IFERROR(INDEX(Summary!$H:$H,$AH522),0),0)</f>
        <v>0</v>
      </c>
      <c r="AA522" s="2">
        <f t="array" ref="AA522">IF($S522=1,IFERROR(INDEX(Summary!$I:$I,$AH522),0),0)</f>
        <v>0</v>
      </c>
      <c r="AB522" s="2">
        <f t="array" ref="AB522">IF($S522=1,IFERROR(INDEX(Summary!$J:$J,$AH522),0),0)</f>
        <v>0</v>
      </c>
      <c r="AC522" s="2">
        <f t="array" ref="AC522">IF($S522=1,IFERROR(INDEX(Summary!$K:$K,$AH522),0),0)</f>
        <v>0</v>
      </c>
      <c r="AD522" s="2">
        <f t="array" ref="AD522">IF($S522=1,IFERROR(INDEX(Summary!$L:$L,$AH522),0),0)</f>
        <v>0</v>
      </c>
      <c r="AE522" s="2">
        <f t="array" ref="AE522">IF($S522=1,IFERROR(INDEX(Summary!$M:$M,$AH522),0),0)</f>
        <v>0</v>
      </c>
      <c r="AF522" s="2">
        <f t="array" ref="AF522">IF($S522=1,IFERROR(INDEX(Summary!$N:$N,$AH522),0),0)</f>
        <v>0</v>
      </c>
      <c r="AG522">
        <f t="array" ref="AG522">IF($A522="","",IFERROR(INDEX(Summary!$BB:$BB,$AH522),0))</f>
        <v>10</v>
      </c>
      <c r="AH522">
        <f t="shared" si="80"/>
        <v>20</v>
      </c>
    </row>
    <row r="523" spans="1:34" hidden="1">
      <c r="A523" t="str">
        <f t="array" ref="A523">IFERROR(INDEX(Summary!$D:$D,$AH523)&amp;"","")</f>
        <v>FG00558</v>
      </c>
      <c r="B523" t="str">
        <f t="array" ref="B523">IF($A523="","",INDEX(Summary!$E:$E,$AH523))</f>
        <v>Peanut Oil (Wood Pressed) - 5Ltr (Tin Can)</v>
      </c>
      <c r="C523" t="str">
        <f t="array" ref="C523">IF($A523="","",INDEX(Summary!$B:$B,$AH523))</f>
        <v>Oil</v>
      </c>
      <c r="D523" t="str">
        <f t="array" ref="D523">IF($A523="","",INDEX(Summary!$C:$C,$AH523))</f>
        <v>C6</v>
      </c>
      <c r="E523">
        <f t="array" ref="E523">IF($A523="","",INDEX(Summary!$F:$F,$AH523))</f>
        <v>5</v>
      </c>
      <c r="F523" t="str">
        <f t="array" ref="F523">IF($A523="","",INDEX(Summary!$BC:$BC,$AH523)&amp;"")</f>
        <v>P1 – Critical</v>
      </c>
      <c r="G523">
        <f t="shared" si="72"/>
        <v>1</v>
      </c>
      <c r="H523">
        <f t="shared" si="73"/>
        <v>1</v>
      </c>
      <c r="I523" t="str">
        <f t="array" ref="I523">IF($A523="","",IF(IFERROR(INDEX(Summary!$BA:$BA,$AH523),0)&lt;1,"Under 1 day",IF(INDEX(Summary!$BA:$BA,$AH523)&lt;3,"1-3 days",IF(INDEX(Summary!$BA:$BA,$AH523)&lt;7,"3-7 days","7+ days"))))</f>
        <v>3-7 days</v>
      </c>
      <c r="J523" t="str">
        <f t="array" ref="J523">IF($A523="","",IF(IFERROR(INDEX(Summary!$AX:$AX,$AH523),0)&lt;0.25,"0-25%",IF(INDEX(Summary!$AX:$AX,$AH523)&lt;0.5,"25-50%",IF(INDEX(Summary!$AX:$AX,$AH523)&lt;0.75,"50-75%","75-100%"))))</f>
        <v>75-100%</v>
      </c>
      <c r="K523" t="str">
        <f t="array" ref="K523">IF($A523="","",INDEX(Summary!$AY:$AY,$AH523)&amp;"")</f>
        <v xml:space="preserve">RM NA </v>
      </c>
      <c r="L523" s="1">
        <f>IF($A523="","",Summary!$P$2+MOD(ROW()-2,30))</f>
        <v>46238</v>
      </c>
      <c r="M523">
        <f t="shared" si="74"/>
        <v>12</v>
      </c>
      <c r="N523">
        <f t="shared" si="75"/>
        <v>4</v>
      </c>
      <c r="O523" t="str">
        <f t="shared" si="76"/>
        <v>Aug-2026</v>
      </c>
      <c r="P523">
        <f t="shared" ca="1" si="77"/>
        <v>1</v>
      </c>
      <c r="Q523" s="2">
        <f t="array" ref="Q523">IF($A523="",0,IFERROR(INDEX(Summary!$P$3:$AS$67,$AH523-2,$M523),0))</f>
        <v>0</v>
      </c>
      <c r="R523" s="2">
        <f t="array" ref="R523">IF($A523="",0,ROUND(IFERROR(INDEX(Summary!$O:$O,$AH523),0)/30,0))</f>
        <v>151</v>
      </c>
      <c r="S523">
        <f t="shared" si="78"/>
        <v>0</v>
      </c>
      <c r="T523" s="2">
        <f t="array" ref="T523">IF($S523=1,IFERROR(INDEX(Summary!$O:$O,$AH523),0),0)</f>
        <v>0</v>
      </c>
      <c r="U523" s="2">
        <f t="array" ref="U523">IF($S523=1,IFERROR(INDEX(Summary!$AT:$AT,$AH523),0),0)</f>
        <v>0</v>
      </c>
      <c r="V523" s="2">
        <f t="shared" si="79"/>
        <v>0</v>
      </c>
      <c r="W523" s="2">
        <f t="array" ref="W523">IF($S523=1,IFERROR(INDEX(Summary!$AZ:$AZ,$AH523),0),0)</f>
        <v>0</v>
      </c>
      <c r="X523" s="3">
        <f t="array" ref="X523">IF($S523=1,IFERROR(INDEX(Summary!$BA:$BA,$AH523),0),0)</f>
        <v>0</v>
      </c>
      <c r="Y523" s="2">
        <f t="array" ref="Y523">IF($S523=1,IFERROR(INDEX(Summary!$G:$G,$AH523),0),0)</f>
        <v>0</v>
      </c>
      <c r="Z523" s="2">
        <f t="array" ref="Z523">IF($S523=1,IFERROR(INDEX(Summary!$H:$H,$AH523),0),0)</f>
        <v>0</v>
      </c>
      <c r="AA523" s="2">
        <f t="array" ref="AA523">IF($S523=1,IFERROR(INDEX(Summary!$I:$I,$AH523),0),0)</f>
        <v>0</v>
      </c>
      <c r="AB523" s="2">
        <f t="array" ref="AB523">IF($S523=1,IFERROR(INDEX(Summary!$J:$J,$AH523),0),0)</f>
        <v>0</v>
      </c>
      <c r="AC523" s="2">
        <f t="array" ref="AC523">IF($S523=1,IFERROR(INDEX(Summary!$K:$K,$AH523),0),0)</f>
        <v>0</v>
      </c>
      <c r="AD523" s="2">
        <f t="array" ref="AD523">IF($S523=1,IFERROR(INDEX(Summary!$L:$L,$AH523),0),0)</f>
        <v>0</v>
      </c>
      <c r="AE523" s="2">
        <f t="array" ref="AE523">IF($S523=1,IFERROR(INDEX(Summary!$M:$M,$AH523),0),0)</f>
        <v>0</v>
      </c>
      <c r="AF523" s="2">
        <f t="array" ref="AF523">IF($S523=1,IFERROR(INDEX(Summary!$N:$N,$AH523),0),0)</f>
        <v>0</v>
      </c>
      <c r="AG523">
        <f t="array" ref="AG523">IF($A523="","",IFERROR(INDEX(Summary!$BB:$BB,$AH523),0))</f>
        <v>10</v>
      </c>
      <c r="AH523">
        <f t="shared" si="80"/>
        <v>20</v>
      </c>
    </row>
    <row r="524" spans="1:34" hidden="1">
      <c r="A524" t="str">
        <f t="array" ref="A524">IFERROR(INDEX(Summary!$D:$D,$AH524)&amp;"","")</f>
        <v>FG00558</v>
      </c>
      <c r="B524" t="str">
        <f t="array" ref="B524">IF($A524="","",INDEX(Summary!$E:$E,$AH524))</f>
        <v>Peanut Oil (Wood Pressed) - 5Ltr (Tin Can)</v>
      </c>
      <c r="C524" t="str">
        <f t="array" ref="C524">IF($A524="","",INDEX(Summary!$B:$B,$AH524))</f>
        <v>Oil</v>
      </c>
      <c r="D524" t="str">
        <f t="array" ref="D524">IF($A524="","",INDEX(Summary!$C:$C,$AH524))</f>
        <v>C6</v>
      </c>
      <c r="E524">
        <f t="array" ref="E524">IF($A524="","",INDEX(Summary!$F:$F,$AH524))</f>
        <v>5</v>
      </c>
      <c r="F524" t="str">
        <f t="array" ref="F524">IF($A524="","",INDEX(Summary!$BC:$BC,$AH524)&amp;"")</f>
        <v>P1 – Critical</v>
      </c>
      <c r="G524">
        <f t="shared" si="72"/>
        <v>1</v>
      </c>
      <c r="H524">
        <f t="shared" si="73"/>
        <v>1</v>
      </c>
      <c r="I524" t="str">
        <f t="array" ref="I524">IF($A524="","",IF(IFERROR(INDEX(Summary!$BA:$BA,$AH524),0)&lt;1,"Under 1 day",IF(INDEX(Summary!$BA:$BA,$AH524)&lt;3,"1-3 days",IF(INDEX(Summary!$BA:$BA,$AH524)&lt;7,"3-7 days","7+ days"))))</f>
        <v>3-7 days</v>
      </c>
      <c r="J524" t="str">
        <f t="array" ref="J524">IF($A524="","",IF(IFERROR(INDEX(Summary!$AX:$AX,$AH524),0)&lt;0.25,"0-25%",IF(INDEX(Summary!$AX:$AX,$AH524)&lt;0.5,"25-50%",IF(INDEX(Summary!$AX:$AX,$AH524)&lt;0.75,"50-75%","75-100%"))))</f>
        <v>75-100%</v>
      </c>
      <c r="K524" t="str">
        <f t="array" ref="K524">IF($A524="","",INDEX(Summary!$AY:$AY,$AH524)&amp;"")</f>
        <v xml:space="preserve">RM NA </v>
      </c>
      <c r="L524" s="1">
        <f>IF($A524="","",Summary!$P$2+MOD(ROW()-2,30))</f>
        <v>46239</v>
      </c>
      <c r="M524">
        <f t="shared" si="74"/>
        <v>13</v>
      </c>
      <c r="N524">
        <f t="shared" si="75"/>
        <v>5</v>
      </c>
      <c r="O524" t="str">
        <f t="shared" si="76"/>
        <v>Aug-2026</v>
      </c>
      <c r="P524">
        <f t="shared" ca="1" si="77"/>
        <v>1</v>
      </c>
      <c r="Q524" s="2">
        <f t="array" ref="Q524">IF($A524="",0,IFERROR(INDEX(Summary!$P$3:$AS$67,$AH524-2,$M524),0))</f>
        <v>0</v>
      </c>
      <c r="R524" s="2">
        <f t="array" ref="R524">IF($A524="",0,ROUND(IFERROR(INDEX(Summary!$O:$O,$AH524),0)/30,0))</f>
        <v>151</v>
      </c>
      <c r="S524">
        <f t="shared" si="78"/>
        <v>0</v>
      </c>
      <c r="T524" s="2">
        <f t="array" ref="T524">IF($S524=1,IFERROR(INDEX(Summary!$O:$O,$AH524),0),0)</f>
        <v>0</v>
      </c>
      <c r="U524" s="2">
        <f t="array" ref="U524">IF($S524=1,IFERROR(INDEX(Summary!$AT:$AT,$AH524),0),0)</f>
        <v>0</v>
      </c>
      <c r="V524" s="2">
        <f t="shared" si="79"/>
        <v>0</v>
      </c>
      <c r="W524" s="2">
        <f t="array" ref="W524">IF($S524=1,IFERROR(INDEX(Summary!$AZ:$AZ,$AH524),0),0)</f>
        <v>0</v>
      </c>
      <c r="X524" s="3">
        <f t="array" ref="X524">IF($S524=1,IFERROR(INDEX(Summary!$BA:$BA,$AH524),0),0)</f>
        <v>0</v>
      </c>
      <c r="Y524" s="2">
        <f t="array" ref="Y524">IF($S524=1,IFERROR(INDEX(Summary!$G:$G,$AH524),0),0)</f>
        <v>0</v>
      </c>
      <c r="Z524" s="2">
        <f t="array" ref="Z524">IF($S524=1,IFERROR(INDEX(Summary!$H:$H,$AH524),0),0)</f>
        <v>0</v>
      </c>
      <c r="AA524" s="2">
        <f t="array" ref="AA524">IF($S524=1,IFERROR(INDEX(Summary!$I:$I,$AH524),0),0)</f>
        <v>0</v>
      </c>
      <c r="AB524" s="2">
        <f t="array" ref="AB524">IF($S524=1,IFERROR(INDEX(Summary!$J:$J,$AH524),0),0)</f>
        <v>0</v>
      </c>
      <c r="AC524" s="2">
        <f t="array" ref="AC524">IF($S524=1,IFERROR(INDEX(Summary!$K:$K,$AH524),0),0)</f>
        <v>0</v>
      </c>
      <c r="AD524" s="2">
        <f t="array" ref="AD524">IF($S524=1,IFERROR(INDEX(Summary!$L:$L,$AH524),0),0)</f>
        <v>0</v>
      </c>
      <c r="AE524" s="2">
        <f t="array" ref="AE524">IF($S524=1,IFERROR(INDEX(Summary!$M:$M,$AH524),0),0)</f>
        <v>0</v>
      </c>
      <c r="AF524" s="2">
        <f t="array" ref="AF524">IF($S524=1,IFERROR(INDEX(Summary!$N:$N,$AH524),0),0)</f>
        <v>0</v>
      </c>
      <c r="AG524">
        <f t="array" ref="AG524">IF($A524="","",IFERROR(INDEX(Summary!$BB:$BB,$AH524),0))</f>
        <v>10</v>
      </c>
      <c r="AH524">
        <f t="shared" si="80"/>
        <v>20</v>
      </c>
    </row>
    <row r="525" spans="1:34" hidden="1">
      <c r="A525" t="str">
        <f t="array" ref="A525">IFERROR(INDEX(Summary!$D:$D,$AH525)&amp;"","")</f>
        <v>FG00558</v>
      </c>
      <c r="B525" t="str">
        <f t="array" ref="B525">IF($A525="","",INDEX(Summary!$E:$E,$AH525))</f>
        <v>Peanut Oil (Wood Pressed) - 5Ltr (Tin Can)</v>
      </c>
      <c r="C525" t="str">
        <f t="array" ref="C525">IF($A525="","",INDEX(Summary!$B:$B,$AH525))</f>
        <v>Oil</v>
      </c>
      <c r="D525" t="str">
        <f t="array" ref="D525">IF($A525="","",INDEX(Summary!$C:$C,$AH525))</f>
        <v>C6</v>
      </c>
      <c r="E525">
        <f t="array" ref="E525">IF($A525="","",INDEX(Summary!$F:$F,$AH525))</f>
        <v>5</v>
      </c>
      <c r="F525" t="str">
        <f t="array" ref="F525">IF($A525="","",INDEX(Summary!$BC:$BC,$AH525)&amp;"")</f>
        <v>P1 – Critical</v>
      </c>
      <c r="G525">
        <f t="shared" si="72"/>
        <v>1</v>
      </c>
      <c r="H525">
        <f t="shared" si="73"/>
        <v>1</v>
      </c>
      <c r="I525" t="str">
        <f t="array" ref="I525">IF($A525="","",IF(IFERROR(INDEX(Summary!$BA:$BA,$AH525),0)&lt;1,"Under 1 day",IF(INDEX(Summary!$BA:$BA,$AH525)&lt;3,"1-3 days",IF(INDEX(Summary!$BA:$BA,$AH525)&lt;7,"3-7 days","7+ days"))))</f>
        <v>3-7 days</v>
      </c>
      <c r="J525" t="str">
        <f t="array" ref="J525">IF($A525="","",IF(IFERROR(INDEX(Summary!$AX:$AX,$AH525),0)&lt;0.25,"0-25%",IF(INDEX(Summary!$AX:$AX,$AH525)&lt;0.5,"25-50%",IF(INDEX(Summary!$AX:$AX,$AH525)&lt;0.75,"50-75%","75-100%"))))</f>
        <v>75-100%</v>
      </c>
      <c r="K525" t="str">
        <f t="array" ref="K525">IF($A525="","",INDEX(Summary!$AY:$AY,$AH525)&amp;"")</f>
        <v xml:space="preserve">RM NA </v>
      </c>
      <c r="L525" s="1">
        <f>IF($A525="","",Summary!$P$2+MOD(ROW()-2,30))</f>
        <v>46240</v>
      </c>
      <c r="M525">
        <f t="shared" si="74"/>
        <v>14</v>
      </c>
      <c r="N525">
        <f t="shared" si="75"/>
        <v>6</v>
      </c>
      <c r="O525" t="str">
        <f t="shared" si="76"/>
        <v>Aug-2026</v>
      </c>
      <c r="P525">
        <f t="shared" ca="1" si="77"/>
        <v>1</v>
      </c>
      <c r="Q525" s="2">
        <f t="array" ref="Q525">IF($A525="",0,IFERROR(INDEX(Summary!$P$3:$AS$67,$AH525-2,$M525),0))</f>
        <v>0</v>
      </c>
      <c r="R525" s="2">
        <f t="array" ref="R525">IF($A525="",0,ROUND(IFERROR(INDEX(Summary!$O:$O,$AH525),0)/30,0))</f>
        <v>151</v>
      </c>
      <c r="S525">
        <f t="shared" si="78"/>
        <v>0</v>
      </c>
      <c r="T525" s="2">
        <f t="array" ref="T525">IF($S525=1,IFERROR(INDEX(Summary!$O:$O,$AH525),0),0)</f>
        <v>0</v>
      </c>
      <c r="U525" s="2">
        <f t="array" ref="U525">IF($S525=1,IFERROR(INDEX(Summary!$AT:$AT,$AH525),0),0)</f>
        <v>0</v>
      </c>
      <c r="V525" s="2">
        <f t="shared" si="79"/>
        <v>0</v>
      </c>
      <c r="W525" s="2">
        <f t="array" ref="W525">IF($S525=1,IFERROR(INDEX(Summary!$AZ:$AZ,$AH525),0),0)</f>
        <v>0</v>
      </c>
      <c r="X525" s="3">
        <f t="array" ref="X525">IF($S525=1,IFERROR(INDEX(Summary!$BA:$BA,$AH525),0),0)</f>
        <v>0</v>
      </c>
      <c r="Y525" s="2">
        <f t="array" ref="Y525">IF($S525=1,IFERROR(INDEX(Summary!$G:$G,$AH525),0),0)</f>
        <v>0</v>
      </c>
      <c r="Z525" s="2">
        <f t="array" ref="Z525">IF($S525=1,IFERROR(INDEX(Summary!$H:$H,$AH525),0),0)</f>
        <v>0</v>
      </c>
      <c r="AA525" s="2">
        <f t="array" ref="AA525">IF($S525=1,IFERROR(INDEX(Summary!$I:$I,$AH525),0),0)</f>
        <v>0</v>
      </c>
      <c r="AB525" s="2">
        <f t="array" ref="AB525">IF($S525=1,IFERROR(INDEX(Summary!$J:$J,$AH525),0),0)</f>
        <v>0</v>
      </c>
      <c r="AC525" s="2">
        <f t="array" ref="AC525">IF($S525=1,IFERROR(INDEX(Summary!$K:$K,$AH525),0),0)</f>
        <v>0</v>
      </c>
      <c r="AD525" s="2">
        <f t="array" ref="AD525">IF($S525=1,IFERROR(INDEX(Summary!$L:$L,$AH525),0),0)</f>
        <v>0</v>
      </c>
      <c r="AE525" s="2">
        <f t="array" ref="AE525">IF($S525=1,IFERROR(INDEX(Summary!$M:$M,$AH525),0),0)</f>
        <v>0</v>
      </c>
      <c r="AF525" s="2">
        <f t="array" ref="AF525">IF($S525=1,IFERROR(INDEX(Summary!$N:$N,$AH525),0),0)</f>
        <v>0</v>
      </c>
      <c r="AG525">
        <f t="array" ref="AG525">IF($A525="","",IFERROR(INDEX(Summary!$BB:$BB,$AH525),0))</f>
        <v>10</v>
      </c>
      <c r="AH525">
        <f t="shared" si="80"/>
        <v>20</v>
      </c>
    </row>
    <row r="526" spans="1:34" hidden="1">
      <c r="A526" t="str">
        <f t="array" ref="A526">IFERROR(INDEX(Summary!$D:$D,$AH526)&amp;"","")</f>
        <v>FG00558</v>
      </c>
      <c r="B526" t="str">
        <f t="array" ref="B526">IF($A526="","",INDEX(Summary!$E:$E,$AH526))</f>
        <v>Peanut Oil (Wood Pressed) - 5Ltr (Tin Can)</v>
      </c>
      <c r="C526" t="str">
        <f t="array" ref="C526">IF($A526="","",INDEX(Summary!$B:$B,$AH526))</f>
        <v>Oil</v>
      </c>
      <c r="D526" t="str">
        <f t="array" ref="D526">IF($A526="","",INDEX(Summary!$C:$C,$AH526))</f>
        <v>C6</v>
      </c>
      <c r="E526">
        <f t="array" ref="E526">IF($A526="","",INDEX(Summary!$F:$F,$AH526))</f>
        <v>5</v>
      </c>
      <c r="F526" t="str">
        <f t="array" ref="F526">IF($A526="","",INDEX(Summary!$BC:$BC,$AH526)&amp;"")</f>
        <v>P1 – Critical</v>
      </c>
      <c r="G526">
        <f t="shared" si="72"/>
        <v>1</v>
      </c>
      <c r="H526">
        <f t="shared" si="73"/>
        <v>1</v>
      </c>
      <c r="I526" t="str">
        <f t="array" ref="I526">IF($A526="","",IF(IFERROR(INDEX(Summary!$BA:$BA,$AH526),0)&lt;1,"Under 1 day",IF(INDEX(Summary!$BA:$BA,$AH526)&lt;3,"1-3 days",IF(INDEX(Summary!$BA:$BA,$AH526)&lt;7,"3-7 days","7+ days"))))</f>
        <v>3-7 days</v>
      </c>
      <c r="J526" t="str">
        <f t="array" ref="J526">IF($A526="","",IF(IFERROR(INDEX(Summary!$AX:$AX,$AH526),0)&lt;0.25,"0-25%",IF(INDEX(Summary!$AX:$AX,$AH526)&lt;0.5,"25-50%",IF(INDEX(Summary!$AX:$AX,$AH526)&lt;0.75,"50-75%","75-100%"))))</f>
        <v>75-100%</v>
      </c>
      <c r="K526" t="str">
        <f t="array" ref="K526">IF($A526="","",INDEX(Summary!$AY:$AY,$AH526)&amp;"")</f>
        <v xml:space="preserve">RM NA </v>
      </c>
      <c r="L526" s="1">
        <f>IF($A526="","",Summary!$P$2+MOD(ROW()-2,30))</f>
        <v>46241</v>
      </c>
      <c r="M526">
        <f t="shared" si="74"/>
        <v>15</v>
      </c>
      <c r="N526">
        <f t="shared" si="75"/>
        <v>7</v>
      </c>
      <c r="O526" t="str">
        <f t="shared" si="76"/>
        <v>Aug-2026</v>
      </c>
      <c r="P526">
        <f t="shared" ca="1" si="77"/>
        <v>1</v>
      </c>
      <c r="Q526" s="2">
        <f t="array" ref="Q526">IF($A526="",0,IFERROR(INDEX(Summary!$P$3:$AS$67,$AH526-2,$M526),0))</f>
        <v>0</v>
      </c>
      <c r="R526" s="2">
        <f t="array" ref="R526">IF($A526="",0,ROUND(IFERROR(INDEX(Summary!$O:$O,$AH526),0)/30,0))</f>
        <v>151</v>
      </c>
      <c r="S526">
        <f t="shared" si="78"/>
        <v>0</v>
      </c>
      <c r="T526" s="2">
        <f t="array" ref="T526">IF($S526=1,IFERROR(INDEX(Summary!$O:$O,$AH526),0),0)</f>
        <v>0</v>
      </c>
      <c r="U526" s="2">
        <f t="array" ref="U526">IF($S526=1,IFERROR(INDEX(Summary!$AT:$AT,$AH526),0),0)</f>
        <v>0</v>
      </c>
      <c r="V526" s="2">
        <f t="shared" si="79"/>
        <v>0</v>
      </c>
      <c r="W526" s="2">
        <f t="array" ref="W526">IF($S526=1,IFERROR(INDEX(Summary!$AZ:$AZ,$AH526),0),0)</f>
        <v>0</v>
      </c>
      <c r="X526" s="3">
        <f t="array" ref="X526">IF($S526=1,IFERROR(INDEX(Summary!$BA:$BA,$AH526),0),0)</f>
        <v>0</v>
      </c>
      <c r="Y526" s="2">
        <f t="array" ref="Y526">IF($S526=1,IFERROR(INDEX(Summary!$G:$G,$AH526),0),0)</f>
        <v>0</v>
      </c>
      <c r="Z526" s="2">
        <f t="array" ref="Z526">IF($S526=1,IFERROR(INDEX(Summary!$H:$H,$AH526),0),0)</f>
        <v>0</v>
      </c>
      <c r="AA526" s="2">
        <f t="array" ref="AA526">IF($S526=1,IFERROR(INDEX(Summary!$I:$I,$AH526),0),0)</f>
        <v>0</v>
      </c>
      <c r="AB526" s="2">
        <f t="array" ref="AB526">IF($S526=1,IFERROR(INDEX(Summary!$J:$J,$AH526),0),0)</f>
        <v>0</v>
      </c>
      <c r="AC526" s="2">
        <f t="array" ref="AC526">IF($S526=1,IFERROR(INDEX(Summary!$K:$K,$AH526),0),0)</f>
        <v>0</v>
      </c>
      <c r="AD526" s="2">
        <f t="array" ref="AD526">IF($S526=1,IFERROR(INDEX(Summary!$L:$L,$AH526),0),0)</f>
        <v>0</v>
      </c>
      <c r="AE526" s="2">
        <f t="array" ref="AE526">IF($S526=1,IFERROR(INDEX(Summary!$M:$M,$AH526),0),0)</f>
        <v>0</v>
      </c>
      <c r="AF526" s="2">
        <f t="array" ref="AF526">IF($S526=1,IFERROR(INDEX(Summary!$N:$N,$AH526),0),0)</f>
        <v>0</v>
      </c>
      <c r="AG526">
        <f t="array" ref="AG526">IF($A526="","",IFERROR(INDEX(Summary!$BB:$BB,$AH526),0))</f>
        <v>10</v>
      </c>
      <c r="AH526">
        <f t="shared" si="80"/>
        <v>20</v>
      </c>
    </row>
    <row r="527" spans="1:34" hidden="1">
      <c r="A527" t="str">
        <f t="array" ref="A527">IFERROR(INDEX(Summary!$D:$D,$AH527)&amp;"","")</f>
        <v>FG00558</v>
      </c>
      <c r="B527" t="str">
        <f t="array" ref="B527">IF($A527="","",INDEX(Summary!$E:$E,$AH527))</f>
        <v>Peanut Oil (Wood Pressed) - 5Ltr (Tin Can)</v>
      </c>
      <c r="C527" t="str">
        <f t="array" ref="C527">IF($A527="","",INDEX(Summary!$B:$B,$AH527))</f>
        <v>Oil</v>
      </c>
      <c r="D527" t="str">
        <f t="array" ref="D527">IF($A527="","",INDEX(Summary!$C:$C,$AH527))</f>
        <v>C6</v>
      </c>
      <c r="E527">
        <f t="array" ref="E527">IF($A527="","",INDEX(Summary!$F:$F,$AH527))</f>
        <v>5</v>
      </c>
      <c r="F527" t="str">
        <f t="array" ref="F527">IF($A527="","",INDEX(Summary!$BC:$BC,$AH527)&amp;"")</f>
        <v>P1 – Critical</v>
      </c>
      <c r="G527">
        <f t="shared" si="72"/>
        <v>1</v>
      </c>
      <c r="H527">
        <f t="shared" si="73"/>
        <v>1</v>
      </c>
      <c r="I527" t="str">
        <f t="array" ref="I527">IF($A527="","",IF(IFERROR(INDEX(Summary!$BA:$BA,$AH527),0)&lt;1,"Under 1 day",IF(INDEX(Summary!$BA:$BA,$AH527)&lt;3,"1-3 days",IF(INDEX(Summary!$BA:$BA,$AH527)&lt;7,"3-7 days","7+ days"))))</f>
        <v>3-7 days</v>
      </c>
      <c r="J527" t="str">
        <f t="array" ref="J527">IF($A527="","",IF(IFERROR(INDEX(Summary!$AX:$AX,$AH527),0)&lt;0.25,"0-25%",IF(INDEX(Summary!$AX:$AX,$AH527)&lt;0.5,"25-50%",IF(INDEX(Summary!$AX:$AX,$AH527)&lt;0.75,"50-75%","75-100%"))))</f>
        <v>75-100%</v>
      </c>
      <c r="K527" t="str">
        <f t="array" ref="K527">IF($A527="","",INDEX(Summary!$AY:$AY,$AH527)&amp;"")</f>
        <v xml:space="preserve">RM NA </v>
      </c>
      <c r="L527" s="1">
        <f>IF($A527="","",Summary!$P$2+MOD(ROW()-2,30))</f>
        <v>46242</v>
      </c>
      <c r="M527">
        <f t="shared" si="74"/>
        <v>16</v>
      </c>
      <c r="N527">
        <f t="shared" si="75"/>
        <v>8</v>
      </c>
      <c r="O527" t="str">
        <f t="shared" si="76"/>
        <v>Aug-2026</v>
      </c>
      <c r="P527">
        <f t="shared" ca="1" si="77"/>
        <v>1</v>
      </c>
      <c r="Q527" s="2">
        <f t="array" ref="Q527">IF($A527="",0,IFERROR(INDEX(Summary!$P$3:$AS$67,$AH527-2,$M527),0))</f>
        <v>0</v>
      </c>
      <c r="R527" s="2">
        <f t="array" ref="R527">IF($A527="",0,ROUND(IFERROR(INDEX(Summary!$O:$O,$AH527),0)/30,0))</f>
        <v>151</v>
      </c>
      <c r="S527">
        <f t="shared" si="78"/>
        <v>0</v>
      </c>
      <c r="T527" s="2">
        <f t="array" ref="T527">IF($S527=1,IFERROR(INDEX(Summary!$O:$O,$AH527),0),0)</f>
        <v>0</v>
      </c>
      <c r="U527" s="2">
        <f t="array" ref="U527">IF($S527=1,IFERROR(INDEX(Summary!$AT:$AT,$AH527),0),0)</f>
        <v>0</v>
      </c>
      <c r="V527" s="2">
        <f t="shared" si="79"/>
        <v>0</v>
      </c>
      <c r="W527" s="2">
        <f t="array" ref="W527">IF($S527=1,IFERROR(INDEX(Summary!$AZ:$AZ,$AH527),0),0)</f>
        <v>0</v>
      </c>
      <c r="X527" s="3">
        <f t="array" ref="X527">IF($S527=1,IFERROR(INDEX(Summary!$BA:$BA,$AH527),0),0)</f>
        <v>0</v>
      </c>
      <c r="Y527" s="2">
        <f t="array" ref="Y527">IF($S527=1,IFERROR(INDEX(Summary!$G:$G,$AH527),0),0)</f>
        <v>0</v>
      </c>
      <c r="Z527" s="2">
        <f t="array" ref="Z527">IF($S527=1,IFERROR(INDEX(Summary!$H:$H,$AH527),0),0)</f>
        <v>0</v>
      </c>
      <c r="AA527" s="2">
        <f t="array" ref="AA527">IF($S527=1,IFERROR(INDEX(Summary!$I:$I,$AH527),0),0)</f>
        <v>0</v>
      </c>
      <c r="AB527" s="2">
        <f t="array" ref="AB527">IF($S527=1,IFERROR(INDEX(Summary!$J:$J,$AH527),0),0)</f>
        <v>0</v>
      </c>
      <c r="AC527" s="2">
        <f t="array" ref="AC527">IF($S527=1,IFERROR(INDEX(Summary!$K:$K,$AH527),0),0)</f>
        <v>0</v>
      </c>
      <c r="AD527" s="2">
        <f t="array" ref="AD527">IF($S527=1,IFERROR(INDEX(Summary!$L:$L,$AH527),0),0)</f>
        <v>0</v>
      </c>
      <c r="AE527" s="2">
        <f t="array" ref="AE527">IF($S527=1,IFERROR(INDEX(Summary!$M:$M,$AH527),0),0)</f>
        <v>0</v>
      </c>
      <c r="AF527" s="2">
        <f t="array" ref="AF527">IF($S527=1,IFERROR(INDEX(Summary!$N:$N,$AH527),0),0)</f>
        <v>0</v>
      </c>
      <c r="AG527">
        <f t="array" ref="AG527">IF($A527="","",IFERROR(INDEX(Summary!$BB:$BB,$AH527),0))</f>
        <v>10</v>
      </c>
      <c r="AH527">
        <f t="shared" si="80"/>
        <v>20</v>
      </c>
    </row>
    <row r="528" spans="1:34" hidden="1">
      <c r="A528" t="str">
        <f t="array" ref="A528">IFERROR(INDEX(Summary!$D:$D,$AH528)&amp;"","")</f>
        <v>FG00558</v>
      </c>
      <c r="B528" t="str">
        <f t="array" ref="B528">IF($A528="","",INDEX(Summary!$E:$E,$AH528))</f>
        <v>Peanut Oil (Wood Pressed) - 5Ltr (Tin Can)</v>
      </c>
      <c r="C528" t="str">
        <f t="array" ref="C528">IF($A528="","",INDEX(Summary!$B:$B,$AH528))</f>
        <v>Oil</v>
      </c>
      <c r="D528" t="str">
        <f t="array" ref="D528">IF($A528="","",INDEX(Summary!$C:$C,$AH528))</f>
        <v>C6</v>
      </c>
      <c r="E528">
        <f t="array" ref="E528">IF($A528="","",INDEX(Summary!$F:$F,$AH528))</f>
        <v>5</v>
      </c>
      <c r="F528" t="str">
        <f t="array" ref="F528">IF($A528="","",INDEX(Summary!$BC:$BC,$AH528)&amp;"")</f>
        <v>P1 – Critical</v>
      </c>
      <c r="G528">
        <f t="shared" si="72"/>
        <v>1</v>
      </c>
      <c r="H528">
        <f t="shared" si="73"/>
        <v>1</v>
      </c>
      <c r="I528" t="str">
        <f t="array" ref="I528">IF($A528="","",IF(IFERROR(INDEX(Summary!$BA:$BA,$AH528),0)&lt;1,"Under 1 day",IF(INDEX(Summary!$BA:$BA,$AH528)&lt;3,"1-3 days",IF(INDEX(Summary!$BA:$BA,$AH528)&lt;7,"3-7 days","7+ days"))))</f>
        <v>3-7 days</v>
      </c>
      <c r="J528" t="str">
        <f t="array" ref="J528">IF($A528="","",IF(IFERROR(INDEX(Summary!$AX:$AX,$AH528),0)&lt;0.25,"0-25%",IF(INDEX(Summary!$AX:$AX,$AH528)&lt;0.5,"25-50%",IF(INDEX(Summary!$AX:$AX,$AH528)&lt;0.75,"50-75%","75-100%"))))</f>
        <v>75-100%</v>
      </c>
      <c r="K528" t="str">
        <f t="array" ref="K528">IF($A528="","",INDEX(Summary!$AY:$AY,$AH528)&amp;"")</f>
        <v xml:space="preserve">RM NA </v>
      </c>
      <c r="L528" s="1">
        <f>IF($A528="","",Summary!$P$2+MOD(ROW()-2,30))</f>
        <v>46243</v>
      </c>
      <c r="M528">
        <f t="shared" si="74"/>
        <v>17</v>
      </c>
      <c r="N528">
        <f t="shared" si="75"/>
        <v>9</v>
      </c>
      <c r="O528" t="str">
        <f t="shared" si="76"/>
        <v>Aug-2026</v>
      </c>
      <c r="P528">
        <f t="shared" ca="1" si="77"/>
        <v>1</v>
      </c>
      <c r="Q528" s="2">
        <f t="array" ref="Q528">IF($A528="",0,IFERROR(INDEX(Summary!$P$3:$AS$67,$AH528-2,$M528),0))</f>
        <v>0</v>
      </c>
      <c r="R528" s="2">
        <f t="array" ref="R528">IF($A528="",0,ROUND(IFERROR(INDEX(Summary!$O:$O,$AH528),0)/30,0))</f>
        <v>151</v>
      </c>
      <c r="S528">
        <f t="shared" si="78"/>
        <v>0</v>
      </c>
      <c r="T528" s="2">
        <f t="array" ref="T528">IF($S528=1,IFERROR(INDEX(Summary!$O:$O,$AH528),0),0)</f>
        <v>0</v>
      </c>
      <c r="U528" s="2">
        <f t="array" ref="U528">IF($S528=1,IFERROR(INDEX(Summary!$AT:$AT,$AH528),0),0)</f>
        <v>0</v>
      </c>
      <c r="V528" s="2">
        <f t="shared" si="79"/>
        <v>0</v>
      </c>
      <c r="W528" s="2">
        <f t="array" ref="W528">IF($S528=1,IFERROR(INDEX(Summary!$AZ:$AZ,$AH528),0),0)</f>
        <v>0</v>
      </c>
      <c r="X528" s="3">
        <f t="array" ref="X528">IF($S528=1,IFERROR(INDEX(Summary!$BA:$BA,$AH528),0),0)</f>
        <v>0</v>
      </c>
      <c r="Y528" s="2">
        <f t="array" ref="Y528">IF($S528=1,IFERROR(INDEX(Summary!$G:$G,$AH528),0),0)</f>
        <v>0</v>
      </c>
      <c r="Z528" s="2">
        <f t="array" ref="Z528">IF($S528=1,IFERROR(INDEX(Summary!$H:$H,$AH528),0),0)</f>
        <v>0</v>
      </c>
      <c r="AA528" s="2">
        <f t="array" ref="AA528">IF($S528=1,IFERROR(INDEX(Summary!$I:$I,$AH528),0),0)</f>
        <v>0</v>
      </c>
      <c r="AB528" s="2">
        <f t="array" ref="AB528">IF($S528=1,IFERROR(INDEX(Summary!$J:$J,$AH528),0),0)</f>
        <v>0</v>
      </c>
      <c r="AC528" s="2">
        <f t="array" ref="AC528">IF($S528=1,IFERROR(INDEX(Summary!$K:$K,$AH528),0),0)</f>
        <v>0</v>
      </c>
      <c r="AD528" s="2">
        <f t="array" ref="AD528">IF($S528=1,IFERROR(INDEX(Summary!$L:$L,$AH528),0),0)</f>
        <v>0</v>
      </c>
      <c r="AE528" s="2">
        <f t="array" ref="AE528">IF($S528=1,IFERROR(INDEX(Summary!$M:$M,$AH528),0),0)</f>
        <v>0</v>
      </c>
      <c r="AF528" s="2">
        <f t="array" ref="AF528">IF($S528=1,IFERROR(INDEX(Summary!$N:$N,$AH528),0),0)</f>
        <v>0</v>
      </c>
      <c r="AG528">
        <f t="array" ref="AG528">IF($A528="","",IFERROR(INDEX(Summary!$BB:$BB,$AH528),0))</f>
        <v>10</v>
      </c>
      <c r="AH528">
        <f t="shared" si="80"/>
        <v>20</v>
      </c>
    </row>
    <row r="529" spans="1:34" hidden="1">
      <c r="A529" t="str">
        <f t="array" ref="A529">IFERROR(INDEX(Summary!$D:$D,$AH529)&amp;"","")</f>
        <v>FG00558</v>
      </c>
      <c r="B529" t="str">
        <f t="array" ref="B529">IF($A529="","",INDEX(Summary!$E:$E,$AH529))</f>
        <v>Peanut Oil (Wood Pressed) - 5Ltr (Tin Can)</v>
      </c>
      <c r="C529" t="str">
        <f t="array" ref="C529">IF($A529="","",INDEX(Summary!$B:$B,$AH529))</f>
        <v>Oil</v>
      </c>
      <c r="D529" t="str">
        <f t="array" ref="D529">IF($A529="","",INDEX(Summary!$C:$C,$AH529))</f>
        <v>C6</v>
      </c>
      <c r="E529">
        <f t="array" ref="E529">IF($A529="","",INDEX(Summary!$F:$F,$AH529))</f>
        <v>5</v>
      </c>
      <c r="F529" t="str">
        <f t="array" ref="F529">IF($A529="","",INDEX(Summary!$BC:$BC,$AH529)&amp;"")</f>
        <v>P1 – Critical</v>
      </c>
      <c r="G529">
        <f t="shared" si="72"/>
        <v>1</v>
      </c>
      <c r="H529">
        <f t="shared" si="73"/>
        <v>1</v>
      </c>
      <c r="I529" t="str">
        <f t="array" ref="I529">IF($A529="","",IF(IFERROR(INDEX(Summary!$BA:$BA,$AH529),0)&lt;1,"Under 1 day",IF(INDEX(Summary!$BA:$BA,$AH529)&lt;3,"1-3 days",IF(INDEX(Summary!$BA:$BA,$AH529)&lt;7,"3-7 days","7+ days"))))</f>
        <v>3-7 days</v>
      </c>
      <c r="J529" t="str">
        <f t="array" ref="J529">IF($A529="","",IF(IFERROR(INDEX(Summary!$AX:$AX,$AH529),0)&lt;0.25,"0-25%",IF(INDEX(Summary!$AX:$AX,$AH529)&lt;0.5,"25-50%",IF(INDEX(Summary!$AX:$AX,$AH529)&lt;0.75,"50-75%","75-100%"))))</f>
        <v>75-100%</v>
      </c>
      <c r="K529" t="str">
        <f t="array" ref="K529">IF($A529="","",INDEX(Summary!$AY:$AY,$AH529)&amp;"")</f>
        <v xml:space="preserve">RM NA </v>
      </c>
      <c r="L529" s="1">
        <f>IF($A529="","",Summary!$P$2+MOD(ROW()-2,30))</f>
        <v>46244</v>
      </c>
      <c r="M529">
        <f t="shared" si="74"/>
        <v>18</v>
      </c>
      <c r="N529">
        <f t="shared" si="75"/>
        <v>10</v>
      </c>
      <c r="O529" t="str">
        <f t="shared" si="76"/>
        <v>Aug-2026</v>
      </c>
      <c r="P529">
        <f t="shared" ca="1" si="77"/>
        <v>1</v>
      </c>
      <c r="Q529" s="2">
        <f t="array" ref="Q529">IF($A529="",0,IFERROR(INDEX(Summary!$P$3:$AS$67,$AH529-2,$M529),0))</f>
        <v>0</v>
      </c>
      <c r="R529" s="2">
        <f t="array" ref="R529">IF($A529="",0,ROUND(IFERROR(INDEX(Summary!$O:$O,$AH529),0)/30,0))</f>
        <v>151</v>
      </c>
      <c r="S529">
        <f t="shared" si="78"/>
        <v>0</v>
      </c>
      <c r="T529" s="2">
        <f t="array" ref="T529">IF($S529=1,IFERROR(INDEX(Summary!$O:$O,$AH529),0),0)</f>
        <v>0</v>
      </c>
      <c r="U529" s="2">
        <f t="array" ref="U529">IF($S529=1,IFERROR(INDEX(Summary!$AT:$AT,$AH529),0),0)</f>
        <v>0</v>
      </c>
      <c r="V529" s="2">
        <f t="shared" si="79"/>
        <v>0</v>
      </c>
      <c r="W529" s="2">
        <f t="array" ref="W529">IF($S529=1,IFERROR(INDEX(Summary!$AZ:$AZ,$AH529),0),0)</f>
        <v>0</v>
      </c>
      <c r="X529" s="3">
        <f t="array" ref="X529">IF($S529=1,IFERROR(INDEX(Summary!$BA:$BA,$AH529),0),0)</f>
        <v>0</v>
      </c>
      <c r="Y529" s="2">
        <f t="array" ref="Y529">IF($S529=1,IFERROR(INDEX(Summary!$G:$G,$AH529),0),0)</f>
        <v>0</v>
      </c>
      <c r="Z529" s="2">
        <f t="array" ref="Z529">IF($S529=1,IFERROR(INDEX(Summary!$H:$H,$AH529),0),0)</f>
        <v>0</v>
      </c>
      <c r="AA529" s="2">
        <f t="array" ref="AA529">IF($S529=1,IFERROR(INDEX(Summary!$I:$I,$AH529),0),0)</f>
        <v>0</v>
      </c>
      <c r="AB529" s="2">
        <f t="array" ref="AB529">IF($S529=1,IFERROR(INDEX(Summary!$J:$J,$AH529),0),0)</f>
        <v>0</v>
      </c>
      <c r="AC529" s="2">
        <f t="array" ref="AC529">IF($S529=1,IFERROR(INDEX(Summary!$K:$K,$AH529),0),0)</f>
        <v>0</v>
      </c>
      <c r="AD529" s="2">
        <f t="array" ref="AD529">IF($S529=1,IFERROR(INDEX(Summary!$L:$L,$AH529),0),0)</f>
        <v>0</v>
      </c>
      <c r="AE529" s="2">
        <f t="array" ref="AE529">IF($S529=1,IFERROR(INDEX(Summary!$M:$M,$AH529),0),0)</f>
        <v>0</v>
      </c>
      <c r="AF529" s="2">
        <f t="array" ref="AF529">IF($S529=1,IFERROR(INDEX(Summary!$N:$N,$AH529),0),0)</f>
        <v>0</v>
      </c>
      <c r="AG529">
        <f t="array" ref="AG529">IF($A529="","",IFERROR(INDEX(Summary!$BB:$BB,$AH529),0))</f>
        <v>10</v>
      </c>
      <c r="AH529">
        <f t="shared" si="80"/>
        <v>20</v>
      </c>
    </row>
    <row r="530" spans="1:34" hidden="1">
      <c r="A530" t="str">
        <f t="array" ref="A530">IFERROR(INDEX(Summary!$D:$D,$AH530)&amp;"","")</f>
        <v>FG00558</v>
      </c>
      <c r="B530" t="str">
        <f t="array" ref="B530">IF($A530="","",INDEX(Summary!$E:$E,$AH530))</f>
        <v>Peanut Oil (Wood Pressed) - 5Ltr (Tin Can)</v>
      </c>
      <c r="C530" t="str">
        <f t="array" ref="C530">IF($A530="","",INDEX(Summary!$B:$B,$AH530))</f>
        <v>Oil</v>
      </c>
      <c r="D530" t="str">
        <f t="array" ref="D530">IF($A530="","",INDEX(Summary!$C:$C,$AH530))</f>
        <v>C6</v>
      </c>
      <c r="E530">
        <f t="array" ref="E530">IF($A530="","",INDEX(Summary!$F:$F,$AH530))</f>
        <v>5</v>
      </c>
      <c r="F530" t="str">
        <f t="array" ref="F530">IF($A530="","",INDEX(Summary!$BC:$BC,$AH530)&amp;"")</f>
        <v>P1 – Critical</v>
      </c>
      <c r="G530">
        <f t="shared" si="72"/>
        <v>1</v>
      </c>
      <c r="H530">
        <f t="shared" si="73"/>
        <v>1</v>
      </c>
      <c r="I530" t="str">
        <f t="array" ref="I530">IF($A530="","",IF(IFERROR(INDEX(Summary!$BA:$BA,$AH530),0)&lt;1,"Under 1 day",IF(INDEX(Summary!$BA:$BA,$AH530)&lt;3,"1-3 days",IF(INDEX(Summary!$BA:$BA,$AH530)&lt;7,"3-7 days","7+ days"))))</f>
        <v>3-7 days</v>
      </c>
      <c r="J530" t="str">
        <f t="array" ref="J530">IF($A530="","",IF(IFERROR(INDEX(Summary!$AX:$AX,$AH530),0)&lt;0.25,"0-25%",IF(INDEX(Summary!$AX:$AX,$AH530)&lt;0.5,"25-50%",IF(INDEX(Summary!$AX:$AX,$AH530)&lt;0.75,"50-75%","75-100%"))))</f>
        <v>75-100%</v>
      </c>
      <c r="K530" t="str">
        <f t="array" ref="K530">IF($A530="","",INDEX(Summary!$AY:$AY,$AH530)&amp;"")</f>
        <v xml:space="preserve">RM NA </v>
      </c>
      <c r="L530" s="1">
        <f>IF($A530="","",Summary!$P$2+MOD(ROW()-2,30))</f>
        <v>46245</v>
      </c>
      <c r="M530">
        <f t="shared" si="74"/>
        <v>19</v>
      </c>
      <c r="N530">
        <f t="shared" si="75"/>
        <v>11</v>
      </c>
      <c r="O530" t="str">
        <f t="shared" si="76"/>
        <v>Aug-2026</v>
      </c>
      <c r="P530">
        <f t="shared" ca="1" si="77"/>
        <v>1</v>
      </c>
      <c r="Q530" s="2">
        <f t="array" ref="Q530">IF($A530="",0,IFERROR(INDEX(Summary!$P$3:$AS$67,$AH530-2,$M530),0))</f>
        <v>0</v>
      </c>
      <c r="R530" s="2">
        <f t="array" ref="R530">IF($A530="",0,ROUND(IFERROR(INDEX(Summary!$O:$O,$AH530),0)/30,0))</f>
        <v>151</v>
      </c>
      <c r="S530">
        <f t="shared" si="78"/>
        <v>0</v>
      </c>
      <c r="T530" s="2">
        <f t="array" ref="T530">IF($S530=1,IFERROR(INDEX(Summary!$O:$O,$AH530),0),0)</f>
        <v>0</v>
      </c>
      <c r="U530" s="2">
        <f t="array" ref="U530">IF($S530=1,IFERROR(INDEX(Summary!$AT:$AT,$AH530),0),0)</f>
        <v>0</v>
      </c>
      <c r="V530" s="2">
        <f t="shared" si="79"/>
        <v>0</v>
      </c>
      <c r="W530" s="2">
        <f t="array" ref="W530">IF($S530=1,IFERROR(INDEX(Summary!$AZ:$AZ,$AH530),0),0)</f>
        <v>0</v>
      </c>
      <c r="X530" s="3">
        <f t="array" ref="X530">IF($S530=1,IFERROR(INDEX(Summary!$BA:$BA,$AH530),0),0)</f>
        <v>0</v>
      </c>
      <c r="Y530" s="2">
        <f t="array" ref="Y530">IF($S530=1,IFERROR(INDEX(Summary!$G:$G,$AH530),0),0)</f>
        <v>0</v>
      </c>
      <c r="Z530" s="2">
        <f t="array" ref="Z530">IF($S530=1,IFERROR(INDEX(Summary!$H:$H,$AH530),0),0)</f>
        <v>0</v>
      </c>
      <c r="AA530" s="2">
        <f t="array" ref="AA530">IF($S530=1,IFERROR(INDEX(Summary!$I:$I,$AH530),0),0)</f>
        <v>0</v>
      </c>
      <c r="AB530" s="2">
        <f t="array" ref="AB530">IF($S530=1,IFERROR(INDEX(Summary!$J:$J,$AH530),0),0)</f>
        <v>0</v>
      </c>
      <c r="AC530" s="2">
        <f t="array" ref="AC530">IF($S530=1,IFERROR(INDEX(Summary!$K:$K,$AH530),0),0)</f>
        <v>0</v>
      </c>
      <c r="AD530" s="2">
        <f t="array" ref="AD530">IF($S530=1,IFERROR(INDEX(Summary!$L:$L,$AH530),0),0)</f>
        <v>0</v>
      </c>
      <c r="AE530" s="2">
        <f t="array" ref="AE530">IF($S530=1,IFERROR(INDEX(Summary!$M:$M,$AH530),0),0)</f>
        <v>0</v>
      </c>
      <c r="AF530" s="2">
        <f t="array" ref="AF530">IF($S530=1,IFERROR(INDEX(Summary!$N:$N,$AH530),0),0)</f>
        <v>0</v>
      </c>
      <c r="AG530">
        <f t="array" ref="AG530">IF($A530="","",IFERROR(INDEX(Summary!$BB:$BB,$AH530),0))</f>
        <v>10</v>
      </c>
      <c r="AH530">
        <f t="shared" si="80"/>
        <v>20</v>
      </c>
    </row>
    <row r="531" spans="1:34" hidden="1">
      <c r="A531" t="str">
        <f t="array" ref="A531">IFERROR(INDEX(Summary!$D:$D,$AH531)&amp;"","")</f>
        <v>FG00558</v>
      </c>
      <c r="B531" t="str">
        <f t="array" ref="B531">IF($A531="","",INDEX(Summary!$E:$E,$AH531))</f>
        <v>Peanut Oil (Wood Pressed) - 5Ltr (Tin Can)</v>
      </c>
      <c r="C531" t="str">
        <f t="array" ref="C531">IF($A531="","",INDEX(Summary!$B:$B,$AH531))</f>
        <v>Oil</v>
      </c>
      <c r="D531" t="str">
        <f t="array" ref="D531">IF($A531="","",INDEX(Summary!$C:$C,$AH531))</f>
        <v>C6</v>
      </c>
      <c r="E531">
        <f t="array" ref="E531">IF($A531="","",INDEX(Summary!$F:$F,$AH531))</f>
        <v>5</v>
      </c>
      <c r="F531" t="str">
        <f t="array" ref="F531">IF($A531="","",INDEX(Summary!$BC:$BC,$AH531)&amp;"")</f>
        <v>P1 – Critical</v>
      </c>
      <c r="G531">
        <f t="shared" si="72"/>
        <v>1</v>
      </c>
      <c r="H531">
        <f t="shared" si="73"/>
        <v>1</v>
      </c>
      <c r="I531" t="str">
        <f t="array" ref="I531">IF($A531="","",IF(IFERROR(INDEX(Summary!$BA:$BA,$AH531),0)&lt;1,"Under 1 day",IF(INDEX(Summary!$BA:$BA,$AH531)&lt;3,"1-3 days",IF(INDEX(Summary!$BA:$BA,$AH531)&lt;7,"3-7 days","7+ days"))))</f>
        <v>3-7 days</v>
      </c>
      <c r="J531" t="str">
        <f t="array" ref="J531">IF($A531="","",IF(IFERROR(INDEX(Summary!$AX:$AX,$AH531),0)&lt;0.25,"0-25%",IF(INDEX(Summary!$AX:$AX,$AH531)&lt;0.5,"25-50%",IF(INDEX(Summary!$AX:$AX,$AH531)&lt;0.75,"50-75%","75-100%"))))</f>
        <v>75-100%</v>
      </c>
      <c r="K531" t="str">
        <f t="array" ref="K531">IF($A531="","",INDEX(Summary!$AY:$AY,$AH531)&amp;"")</f>
        <v xml:space="preserve">RM NA </v>
      </c>
      <c r="L531" s="1">
        <f>IF($A531="","",Summary!$P$2+MOD(ROW()-2,30))</f>
        <v>46246</v>
      </c>
      <c r="M531">
        <f t="shared" si="74"/>
        <v>20</v>
      </c>
      <c r="N531">
        <f t="shared" si="75"/>
        <v>12</v>
      </c>
      <c r="O531" t="str">
        <f t="shared" si="76"/>
        <v>Aug-2026</v>
      </c>
      <c r="P531">
        <f t="shared" ca="1" si="77"/>
        <v>1</v>
      </c>
      <c r="Q531" s="2">
        <f t="array" ref="Q531">IF($A531="",0,IFERROR(INDEX(Summary!$P$3:$AS$67,$AH531-2,$M531),0))</f>
        <v>0</v>
      </c>
      <c r="R531" s="2">
        <f t="array" ref="R531">IF($A531="",0,ROUND(IFERROR(INDEX(Summary!$O:$O,$AH531),0)/30,0))</f>
        <v>151</v>
      </c>
      <c r="S531">
        <f t="shared" si="78"/>
        <v>0</v>
      </c>
      <c r="T531" s="2">
        <f t="array" ref="T531">IF($S531=1,IFERROR(INDEX(Summary!$O:$O,$AH531),0),0)</f>
        <v>0</v>
      </c>
      <c r="U531" s="2">
        <f t="array" ref="U531">IF($S531=1,IFERROR(INDEX(Summary!$AT:$AT,$AH531),0),0)</f>
        <v>0</v>
      </c>
      <c r="V531" s="2">
        <f t="shared" si="79"/>
        <v>0</v>
      </c>
      <c r="W531" s="2">
        <f t="array" ref="W531">IF($S531=1,IFERROR(INDEX(Summary!$AZ:$AZ,$AH531),0),0)</f>
        <v>0</v>
      </c>
      <c r="X531" s="3">
        <f t="array" ref="X531">IF($S531=1,IFERROR(INDEX(Summary!$BA:$BA,$AH531),0),0)</f>
        <v>0</v>
      </c>
      <c r="Y531" s="2">
        <f t="array" ref="Y531">IF($S531=1,IFERROR(INDEX(Summary!$G:$G,$AH531),0),0)</f>
        <v>0</v>
      </c>
      <c r="Z531" s="2">
        <f t="array" ref="Z531">IF($S531=1,IFERROR(INDEX(Summary!$H:$H,$AH531),0),0)</f>
        <v>0</v>
      </c>
      <c r="AA531" s="2">
        <f t="array" ref="AA531">IF($S531=1,IFERROR(INDEX(Summary!$I:$I,$AH531),0),0)</f>
        <v>0</v>
      </c>
      <c r="AB531" s="2">
        <f t="array" ref="AB531">IF($S531=1,IFERROR(INDEX(Summary!$J:$J,$AH531),0),0)</f>
        <v>0</v>
      </c>
      <c r="AC531" s="2">
        <f t="array" ref="AC531">IF($S531=1,IFERROR(INDEX(Summary!$K:$K,$AH531),0),0)</f>
        <v>0</v>
      </c>
      <c r="AD531" s="2">
        <f t="array" ref="AD531">IF($S531=1,IFERROR(INDEX(Summary!$L:$L,$AH531),0),0)</f>
        <v>0</v>
      </c>
      <c r="AE531" s="2">
        <f t="array" ref="AE531">IF($S531=1,IFERROR(INDEX(Summary!$M:$M,$AH531),0),0)</f>
        <v>0</v>
      </c>
      <c r="AF531" s="2">
        <f t="array" ref="AF531">IF($S531=1,IFERROR(INDEX(Summary!$N:$N,$AH531),0),0)</f>
        <v>0</v>
      </c>
      <c r="AG531">
        <f t="array" ref="AG531">IF($A531="","",IFERROR(INDEX(Summary!$BB:$BB,$AH531),0))</f>
        <v>10</v>
      </c>
      <c r="AH531">
        <f t="shared" si="80"/>
        <v>20</v>
      </c>
    </row>
    <row r="532" spans="1:34" hidden="1">
      <c r="A532" t="str">
        <f t="array" ref="A532">IFERROR(INDEX(Summary!$D:$D,$AH532)&amp;"","")</f>
        <v>FG00558</v>
      </c>
      <c r="B532" t="str">
        <f t="array" ref="B532">IF($A532="","",INDEX(Summary!$E:$E,$AH532))</f>
        <v>Peanut Oil (Wood Pressed) - 5Ltr (Tin Can)</v>
      </c>
      <c r="C532" t="str">
        <f t="array" ref="C532">IF($A532="","",INDEX(Summary!$B:$B,$AH532))</f>
        <v>Oil</v>
      </c>
      <c r="D532" t="str">
        <f t="array" ref="D532">IF($A532="","",INDEX(Summary!$C:$C,$AH532))</f>
        <v>C6</v>
      </c>
      <c r="E532">
        <f t="array" ref="E532">IF($A532="","",INDEX(Summary!$F:$F,$AH532))</f>
        <v>5</v>
      </c>
      <c r="F532" t="str">
        <f t="array" ref="F532">IF($A532="","",INDEX(Summary!$BC:$BC,$AH532)&amp;"")</f>
        <v>P1 – Critical</v>
      </c>
      <c r="G532">
        <f t="shared" si="72"/>
        <v>1</v>
      </c>
      <c r="H532">
        <f t="shared" si="73"/>
        <v>1</v>
      </c>
      <c r="I532" t="str">
        <f t="array" ref="I532">IF($A532="","",IF(IFERROR(INDEX(Summary!$BA:$BA,$AH532),0)&lt;1,"Under 1 day",IF(INDEX(Summary!$BA:$BA,$AH532)&lt;3,"1-3 days",IF(INDEX(Summary!$BA:$BA,$AH532)&lt;7,"3-7 days","7+ days"))))</f>
        <v>3-7 days</v>
      </c>
      <c r="J532" t="str">
        <f t="array" ref="J532">IF($A532="","",IF(IFERROR(INDEX(Summary!$AX:$AX,$AH532),0)&lt;0.25,"0-25%",IF(INDEX(Summary!$AX:$AX,$AH532)&lt;0.5,"25-50%",IF(INDEX(Summary!$AX:$AX,$AH532)&lt;0.75,"50-75%","75-100%"))))</f>
        <v>75-100%</v>
      </c>
      <c r="K532" t="str">
        <f t="array" ref="K532">IF($A532="","",INDEX(Summary!$AY:$AY,$AH532)&amp;"")</f>
        <v xml:space="preserve">RM NA </v>
      </c>
      <c r="L532" s="1">
        <f>IF($A532="","",Summary!$P$2+MOD(ROW()-2,30))</f>
        <v>46247</v>
      </c>
      <c r="M532">
        <f t="shared" si="74"/>
        <v>21</v>
      </c>
      <c r="N532">
        <f t="shared" si="75"/>
        <v>13</v>
      </c>
      <c r="O532" t="str">
        <f t="shared" si="76"/>
        <v>Aug-2026</v>
      </c>
      <c r="P532">
        <f t="shared" ca="1" si="77"/>
        <v>1</v>
      </c>
      <c r="Q532" s="2">
        <f t="array" ref="Q532">IF($A532="",0,IFERROR(INDEX(Summary!$P$3:$AS$67,$AH532-2,$M532),0))</f>
        <v>0</v>
      </c>
      <c r="R532" s="2">
        <f t="array" ref="R532">IF($A532="",0,ROUND(IFERROR(INDEX(Summary!$O:$O,$AH532),0)/30,0))</f>
        <v>151</v>
      </c>
      <c r="S532">
        <f t="shared" si="78"/>
        <v>0</v>
      </c>
      <c r="T532" s="2">
        <f t="array" ref="T532">IF($S532=1,IFERROR(INDEX(Summary!$O:$O,$AH532),0),0)</f>
        <v>0</v>
      </c>
      <c r="U532" s="2">
        <f t="array" ref="U532">IF($S532=1,IFERROR(INDEX(Summary!$AT:$AT,$AH532),0),0)</f>
        <v>0</v>
      </c>
      <c r="V532" s="2">
        <f t="shared" si="79"/>
        <v>0</v>
      </c>
      <c r="W532" s="2">
        <f t="array" ref="W532">IF($S532=1,IFERROR(INDEX(Summary!$AZ:$AZ,$AH532),0),0)</f>
        <v>0</v>
      </c>
      <c r="X532" s="3">
        <f t="array" ref="X532">IF($S532=1,IFERROR(INDEX(Summary!$BA:$BA,$AH532),0),0)</f>
        <v>0</v>
      </c>
      <c r="Y532" s="2">
        <f t="array" ref="Y532">IF($S532=1,IFERROR(INDEX(Summary!$G:$G,$AH532),0),0)</f>
        <v>0</v>
      </c>
      <c r="Z532" s="2">
        <f t="array" ref="Z532">IF($S532=1,IFERROR(INDEX(Summary!$H:$H,$AH532),0),0)</f>
        <v>0</v>
      </c>
      <c r="AA532" s="2">
        <f t="array" ref="AA532">IF($S532=1,IFERROR(INDEX(Summary!$I:$I,$AH532),0),0)</f>
        <v>0</v>
      </c>
      <c r="AB532" s="2">
        <f t="array" ref="AB532">IF($S532=1,IFERROR(INDEX(Summary!$J:$J,$AH532),0),0)</f>
        <v>0</v>
      </c>
      <c r="AC532" s="2">
        <f t="array" ref="AC532">IF($S532=1,IFERROR(INDEX(Summary!$K:$K,$AH532),0),0)</f>
        <v>0</v>
      </c>
      <c r="AD532" s="2">
        <f t="array" ref="AD532">IF($S532=1,IFERROR(INDEX(Summary!$L:$L,$AH532),0),0)</f>
        <v>0</v>
      </c>
      <c r="AE532" s="2">
        <f t="array" ref="AE532">IF($S532=1,IFERROR(INDEX(Summary!$M:$M,$AH532),0),0)</f>
        <v>0</v>
      </c>
      <c r="AF532" s="2">
        <f t="array" ref="AF532">IF($S532=1,IFERROR(INDEX(Summary!$N:$N,$AH532),0),0)</f>
        <v>0</v>
      </c>
      <c r="AG532">
        <f t="array" ref="AG532">IF($A532="","",IFERROR(INDEX(Summary!$BB:$BB,$AH532),0))</f>
        <v>10</v>
      </c>
      <c r="AH532">
        <f t="shared" si="80"/>
        <v>20</v>
      </c>
    </row>
    <row r="533" spans="1:34" hidden="1">
      <c r="A533" t="str">
        <f t="array" ref="A533">IFERROR(INDEX(Summary!$D:$D,$AH533)&amp;"","")</f>
        <v>FG00558</v>
      </c>
      <c r="B533" t="str">
        <f t="array" ref="B533">IF($A533="","",INDEX(Summary!$E:$E,$AH533))</f>
        <v>Peanut Oil (Wood Pressed) - 5Ltr (Tin Can)</v>
      </c>
      <c r="C533" t="str">
        <f t="array" ref="C533">IF($A533="","",INDEX(Summary!$B:$B,$AH533))</f>
        <v>Oil</v>
      </c>
      <c r="D533" t="str">
        <f t="array" ref="D533">IF($A533="","",INDEX(Summary!$C:$C,$AH533))</f>
        <v>C6</v>
      </c>
      <c r="E533">
        <f t="array" ref="E533">IF($A533="","",INDEX(Summary!$F:$F,$AH533))</f>
        <v>5</v>
      </c>
      <c r="F533" t="str">
        <f t="array" ref="F533">IF($A533="","",INDEX(Summary!$BC:$BC,$AH533)&amp;"")</f>
        <v>P1 – Critical</v>
      </c>
      <c r="G533">
        <f t="shared" si="72"/>
        <v>1</v>
      </c>
      <c r="H533">
        <f t="shared" si="73"/>
        <v>1</v>
      </c>
      <c r="I533" t="str">
        <f t="array" ref="I533">IF($A533="","",IF(IFERROR(INDEX(Summary!$BA:$BA,$AH533),0)&lt;1,"Under 1 day",IF(INDEX(Summary!$BA:$BA,$AH533)&lt;3,"1-3 days",IF(INDEX(Summary!$BA:$BA,$AH533)&lt;7,"3-7 days","7+ days"))))</f>
        <v>3-7 days</v>
      </c>
      <c r="J533" t="str">
        <f t="array" ref="J533">IF($A533="","",IF(IFERROR(INDEX(Summary!$AX:$AX,$AH533),0)&lt;0.25,"0-25%",IF(INDEX(Summary!$AX:$AX,$AH533)&lt;0.5,"25-50%",IF(INDEX(Summary!$AX:$AX,$AH533)&lt;0.75,"50-75%","75-100%"))))</f>
        <v>75-100%</v>
      </c>
      <c r="K533" t="str">
        <f t="array" ref="K533">IF($A533="","",INDEX(Summary!$AY:$AY,$AH533)&amp;"")</f>
        <v xml:space="preserve">RM NA </v>
      </c>
      <c r="L533" s="1">
        <f>IF($A533="","",Summary!$P$2+MOD(ROW()-2,30))</f>
        <v>46248</v>
      </c>
      <c r="M533">
        <f t="shared" si="74"/>
        <v>22</v>
      </c>
      <c r="N533">
        <f t="shared" si="75"/>
        <v>14</v>
      </c>
      <c r="O533" t="str">
        <f t="shared" si="76"/>
        <v>Aug-2026</v>
      </c>
      <c r="P533">
        <f t="shared" ca="1" si="77"/>
        <v>1</v>
      </c>
      <c r="Q533" s="2">
        <f t="array" ref="Q533">IF($A533="",0,IFERROR(INDEX(Summary!$P$3:$AS$67,$AH533-2,$M533),0))</f>
        <v>0</v>
      </c>
      <c r="R533" s="2">
        <f t="array" ref="R533">IF($A533="",0,ROUND(IFERROR(INDEX(Summary!$O:$O,$AH533),0)/30,0))</f>
        <v>151</v>
      </c>
      <c r="S533">
        <f t="shared" si="78"/>
        <v>0</v>
      </c>
      <c r="T533" s="2">
        <f t="array" ref="T533">IF($S533=1,IFERROR(INDEX(Summary!$O:$O,$AH533),0),0)</f>
        <v>0</v>
      </c>
      <c r="U533" s="2">
        <f t="array" ref="U533">IF($S533=1,IFERROR(INDEX(Summary!$AT:$AT,$AH533),0),0)</f>
        <v>0</v>
      </c>
      <c r="V533" s="2">
        <f t="shared" si="79"/>
        <v>0</v>
      </c>
      <c r="W533" s="2">
        <f t="array" ref="W533">IF($S533=1,IFERROR(INDEX(Summary!$AZ:$AZ,$AH533),0),0)</f>
        <v>0</v>
      </c>
      <c r="X533" s="3">
        <f t="array" ref="X533">IF($S533=1,IFERROR(INDEX(Summary!$BA:$BA,$AH533),0),0)</f>
        <v>0</v>
      </c>
      <c r="Y533" s="2">
        <f t="array" ref="Y533">IF($S533=1,IFERROR(INDEX(Summary!$G:$G,$AH533),0),0)</f>
        <v>0</v>
      </c>
      <c r="Z533" s="2">
        <f t="array" ref="Z533">IF($S533=1,IFERROR(INDEX(Summary!$H:$H,$AH533),0),0)</f>
        <v>0</v>
      </c>
      <c r="AA533" s="2">
        <f t="array" ref="AA533">IF($S533=1,IFERROR(INDEX(Summary!$I:$I,$AH533),0),0)</f>
        <v>0</v>
      </c>
      <c r="AB533" s="2">
        <f t="array" ref="AB533">IF($S533=1,IFERROR(INDEX(Summary!$J:$J,$AH533),0),0)</f>
        <v>0</v>
      </c>
      <c r="AC533" s="2">
        <f t="array" ref="AC533">IF($S533=1,IFERROR(INDEX(Summary!$K:$K,$AH533),0),0)</f>
        <v>0</v>
      </c>
      <c r="AD533" s="2">
        <f t="array" ref="AD533">IF($S533=1,IFERROR(INDEX(Summary!$L:$L,$AH533),0),0)</f>
        <v>0</v>
      </c>
      <c r="AE533" s="2">
        <f t="array" ref="AE533">IF($S533=1,IFERROR(INDEX(Summary!$M:$M,$AH533),0),0)</f>
        <v>0</v>
      </c>
      <c r="AF533" s="2">
        <f t="array" ref="AF533">IF($S533=1,IFERROR(INDEX(Summary!$N:$N,$AH533),0),0)</f>
        <v>0</v>
      </c>
      <c r="AG533">
        <f t="array" ref="AG533">IF($A533="","",IFERROR(INDEX(Summary!$BB:$BB,$AH533),0))</f>
        <v>10</v>
      </c>
      <c r="AH533">
        <f t="shared" si="80"/>
        <v>20</v>
      </c>
    </row>
    <row r="534" spans="1:34" hidden="1">
      <c r="A534" t="str">
        <f t="array" ref="A534">IFERROR(INDEX(Summary!$D:$D,$AH534)&amp;"","")</f>
        <v>FG00558</v>
      </c>
      <c r="B534" t="str">
        <f t="array" ref="B534">IF($A534="","",INDEX(Summary!$E:$E,$AH534))</f>
        <v>Peanut Oil (Wood Pressed) - 5Ltr (Tin Can)</v>
      </c>
      <c r="C534" t="str">
        <f t="array" ref="C534">IF($A534="","",INDEX(Summary!$B:$B,$AH534))</f>
        <v>Oil</v>
      </c>
      <c r="D534" t="str">
        <f t="array" ref="D534">IF($A534="","",INDEX(Summary!$C:$C,$AH534))</f>
        <v>C6</v>
      </c>
      <c r="E534">
        <f t="array" ref="E534">IF($A534="","",INDEX(Summary!$F:$F,$AH534))</f>
        <v>5</v>
      </c>
      <c r="F534" t="str">
        <f t="array" ref="F534">IF($A534="","",INDEX(Summary!$BC:$BC,$AH534)&amp;"")</f>
        <v>P1 – Critical</v>
      </c>
      <c r="G534">
        <f t="shared" si="72"/>
        <v>1</v>
      </c>
      <c r="H534">
        <f t="shared" si="73"/>
        <v>1</v>
      </c>
      <c r="I534" t="str">
        <f t="array" ref="I534">IF($A534="","",IF(IFERROR(INDEX(Summary!$BA:$BA,$AH534),0)&lt;1,"Under 1 day",IF(INDEX(Summary!$BA:$BA,$AH534)&lt;3,"1-3 days",IF(INDEX(Summary!$BA:$BA,$AH534)&lt;7,"3-7 days","7+ days"))))</f>
        <v>3-7 days</v>
      </c>
      <c r="J534" t="str">
        <f t="array" ref="J534">IF($A534="","",IF(IFERROR(INDEX(Summary!$AX:$AX,$AH534),0)&lt;0.25,"0-25%",IF(INDEX(Summary!$AX:$AX,$AH534)&lt;0.5,"25-50%",IF(INDEX(Summary!$AX:$AX,$AH534)&lt;0.75,"50-75%","75-100%"))))</f>
        <v>75-100%</v>
      </c>
      <c r="K534" t="str">
        <f t="array" ref="K534">IF($A534="","",INDEX(Summary!$AY:$AY,$AH534)&amp;"")</f>
        <v xml:space="preserve">RM NA </v>
      </c>
      <c r="L534" s="1">
        <f>IF($A534="","",Summary!$P$2+MOD(ROW()-2,30))</f>
        <v>46249</v>
      </c>
      <c r="M534">
        <f t="shared" si="74"/>
        <v>23</v>
      </c>
      <c r="N534">
        <f t="shared" si="75"/>
        <v>15</v>
      </c>
      <c r="O534" t="str">
        <f t="shared" si="76"/>
        <v>Aug-2026</v>
      </c>
      <c r="P534">
        <f t="shared" ca="1" si="77"/>
        <v>1</v>
      </c>
      <c r="Q534" s="2">
        <f t="array" ref="Q534">IF($A534="",0,IFERROR(INDEX(Summary!$P$3:$AS$67,$AH534-2,$M534),0))</f>
        <v>69</v>
      </c>
      <c r="R534" s="2">
        <f t="array" ref="R534">IF($A534="",0,ROUND(IFERROR(INDEX(Summary!$O:$O,$AH534),0)/30,0))</f>
        <v>151</v>
      </c>
      <c r="S534">
        <f t="shared" si="78"/>
        <v>0</v>
      </c>
      <c r="T534" s="2">
        <f t="array" ref="T534">IF($S534=1,IFERROR(INDEX(Summary!$O:$O,$AH534),0),0)</f>
        <v>0</v>
      </c>
      <c r="U534" s="2">
        <f t="array" ref="U534">IF($S534=1,IFERROR(INDEX(Summary!$AT:$AT,$AH534),0),0)</f>
        <v>0</v>
      </c>
      <c r="V534" s="2">
        <f t="shared" si="79"/>
        <v>0</v>
      </c>
      <c r="W534" s="2">
        <f t="array" ref="W534">IF($S534=1,IFERROR(INDEX(Summary!$AZ:$AZ,$AH534),0),0)</f>
        <v>0</v>
      </c>
      <c r="X534" s="3">
        <f t="array" ref="X534">IF($S534=1,IFERROR(INDEX(Summary!$BA:$BA,$AH534),0),0)</f>
        <v>0</v>
      </c>
      <c r="Y534" s="2">
        <f t="array" ref="Y534">IF($S534=1,IFERROR(INDEX(Summary!$G:$G,$AH534),0),0)</f>
        <v>0</v>
      </c>
      <c r="Z534" s="2">
        <f t="array" ref="Z534">IF($S534=1,IFERROR(INDEX(Summary!$H:$H,$AH534),0),0)</f>
        <v>0</v>
      </c>
      <c r="AA534" s="2">
        <f t="array" ref="AA534">IF($S534=1,IFERROR(INDEX(Summary!$I:$I,$AH534),0),0)</f>
        <v>0</v>
      </c>
      <c r="AB534" s="2">
        <f t="array" ref="AB534">IF($S534=1,IFERROR(INDEX(Summary!$J:$J,$AH534),0),0)</f>
        <v>0</v>
      </c>
      <c r="AC534" s="2">
        <f t="array" ref="AC534">IF($S534=1,IFERROR(INDEX(Summary!$K:$K,$AH534),0),0)</f>
        <v>0</v>
      </c>
      <c r="AD534" s="2">
        <f t="array" ref="AD534">IF($S534=1,IFERROR(INDEX(Summary!$L:$L,$AH534),0),0)</f>
        <v>0</v>
      </c>
      <c r="AE534" s="2">
        <f t="array" ref="AE534">IF($S534=1,IFERROR(INDEX(Summary!$M:$M,$AH534),0),0)</f>
        <v>0</v>
      </c>
      <c r="AF534" s="2">
        <f t="array" ref="AF534">IF($S534=1,IFERROR(INDEX(Summary!$N:$N,$AH534),0),0)</f>
        <v>0</v>
      </c>
      <c r="AG534">
        <f t="array" ref="AG534">IF($A534="","",IFERROR(INDEX(Summary!$BB:$BB,$AH534),0))</f>
        <v>10</v>
      </c>
      <c r="AH534">
        <f t="shared" si="80"/>
        <v>20</v>
      </c>
    </row>
    <row r="535" spans="1:34" hidden="1">
      <c r="A535" t="str">
        <f t="array" ref="A535">IFERROR(INDEX(Summary!$D:$D,$AH535)&amp;"","")</f>
        <v>FG00558</v>
      </c>
      <c r="B535" t="str">
        <f t="array" ref="B535">IF($A535="","",INDEX(Summary!$E:$E,$AH535))</f>
        <v>Peanut Oil (Wood Pressed) - 5Ltr (Tin Can)</v>
      </c>
      <c r="C535" t="str">
        <f t="array" ref="C535">IF($A535="","",INDEX(Summary!$B:$B,$AH535))</f>
        <v>Oil</v>
      </c>
      <c r="D535" t="str">
        <f t="array" ref="D535">IF($A535="","",INDEX(Summary!$C:$C,$AH535))</f>
        <v>C6</v>
      </c>
      <c r="E535">
        <f t="array" ref="E535">IF($A535="","",INDEX(Summary!$F:$F,$AH535))</f>
        <v>5</v>
      </c>
      <c r="F535" t="str">
        <f t="array" ref="F535">IF($A535="","",INDEX(Summary!$BC:$BC,$AH535)&amp;"")</f>
        <v>P1 – Critical</v>
      </c>
      <c r="G535">
        <f t="shared" si="72"/>
        <v>1</v>
      </c>
      <c r="H535">
        <f t="shared" si="73"/>
        <v>1</v>
      </c>
      <c r="I535" t="str">
        <f t="array" ref="I535">IF($A535="","",IF(IFERROR(INDEX(Summary!$BA:$BA,$AH535),0)&lt;1,"Under 1 day",IF(INDEX(Summary!$BA:$BA,$AH535)&lt;3,"1-3 days",IF(INDEX(Summary!$BA:$BA,$AH535)&lt;7,"3-7 days","7+ days"))))</f>
        <v>3-7 days</v>
      </c>
      <c r="J535" t="str">
        <f t="array" ref="J535">IF($A535="","",IF(IFERROR(INDEX(Summary!$AX:$AX,$AH535),0)&lt;0.25,"0-25%",IF(INDEX(Summary!$AX:$AX,$AH535)&lt;0.5,"25-50%",IF(INDEX(Summary!$AX:$AX,$AH535)&lt;0.75,"50-75%","75-100%"))))</f>
        <v>75-100%</v>
      </c>
      <c r="K535" t="str">
        <f t="array" ref="K535">IF($A535="","",INDEX(Summary!$AY:$AY,$AH535)&amp;"")</f>
        <v xml:space="preserve">RM NA </v>
      </c>
      <c r="L535" s="1">
        <f>IF($A535="","",Summary!$P$2+MOD(ROW()-2,30))</f>
        <v>46250</v>
      </c>
      <c r="M535">
        <f t="shared" si="74"/>
        <v>24</v>
      </c>
      <c r="N535">
        <f t="shared" si="75"/>
        <v>16</v>
      </c>
      <c r="O535" t="str">
        <f t="shared" si="76"/>
        <v>Aug-2026</v>
      </c>
      <c r="P535">
        <f t="shared" ca="1" si="77"/>
        <v>1</v>
      </c>
      <c r="Q535" s="2">
        <f t="array" ref="Q535">IF($A535="",0,IFERROR(INDEX(Summary!$P$3:$AS$67,$AH535-2,$M535),0))</f>
        <v>0</v>
      </c>
      <c r="R535" s="2">
        <f t="array" ref="R535">IF($A535="",0,ROUND(IFERROR(INDEX(Summary!$O:$O,$AH535),0)/30,0))</f>
        <v>151</v>
      </c>
      <c r="S535">
        <f t="shared" si="78"/>
        <v>0</v>
      </c>
      <c r="T535" s="2">
        <f t="array" ref="T535">IF($S535=1,IFERROR(INDEX(Summary!$O:$O,$AH535),0),0)</f>
        <v>0</v>
      </c>
      <c r="U535" s="2">
        <f t="array" ref="U535">IF($S535=1,IFERROR(INDEX(Summary!$AT:$AT,$AH535),0),0)</f>
        <v>0</v>
      </c>
      <c r="V535" s="2">
        <f t="shared" si="79"/>
        <v>0</v>
      </c>
      <c r="W535" s="2">
        <f t="array" ref="W535">IF($S535=1,IFERROR(INDEX(Summary!$AZ:$AZ,$AH535),0),0)</f>
        <v>0</v>
      </c>
      <c r="X535" s="3">
        <f t="array" ref="X535">IF($S535=1,IFERROR(INDEX(Summary!$BA:$BA,$AH535),0),0)</f>
        <v>0</v>
      </c>
      <c r="Y535" s="2">
        <f t="array" ref="Y535">IF($S535=1,IFERROR(INDEX(Summary!$G:$G,$AH535),0),0)</f>
        <v>0</v>
      </c>
      <c r="Z535" s="2">
        <f t="array" ref="Z535">IF($S535=1,IFERROR(INDEX(Summary!$H:$H,$AH535),0),0)</f>
        <v>0</v>
      </c>
      <c r="AA535" s="2">
        <f t="array" ref="AA535">IF($S535=1,IFERROR(INDEX(Summary!$I:$I,$AH535),0),0)</f>
        <v>0</v>
      </c>
      <c r="AB535" s="2">
        <f t="array" ref="AB535">IF($S535=1,IFERROR(INDEX(Summary!$J:$J,$AH535),0),0)</f>
        <v>0</v>
      </c>
      <c r="AC535" s="2">
        <f t="array" ref="AC535">IF($S535=1,IFERROR(INDEX(Summary!$K:$K,$AH535),0),0)</f>
        <v>0</v>
      </c>
      <c r="AD535" s="2">
        <f t="array" ref="AD535">IF($S535=1,IFERROR(INDEX(Summary!$L:$L,$AH535),0),0)</f>
        <v>0</v>
      </c>
      <c r="AE535" s="2">
        <f t="array" ref="AE535">IF($S535=1,IFERROR(INDEX(Summary!$M:$M,$AH535),0),0)</f>
        <v>0</v>
      </c>
      <c r="AF535" s="2">
        <f t="array" ref="AF535">IF($S535=1,IFERROR(INDEX(Summary!$N:$N,$AH535),0),0)</f>
        <v>0</v>
      </c>
      <c r="AG535">
        <f t="array" ref="AG535">IF($A535="","",IFERROR(INDEX(Summary!$BB:$BB,$AH535),0))</f>
        <v>10</v>
      </c>
      <c r="AH535">
        <f t="shared" si="80"/>
        <v>20</v>
      </c>
    </row>
    <row r="536" spans="1:34" hidden="1">
      <c r="A536" t="str">
        <f t="array" ref="A536">IFERROR(INDEX(Summary!$D:$D,$AH536)&amp;"","")</f>
        <v>FG00558</v>
      </c>
      <c r="B536" t="str">
        <f t="array" ref="B536">IF($A536="","",INDEX(Summary!$E:$E,$AH536))</f>
        <v>Peanut Oil (Wood Pressed) - 5Ltr (Tin Can)</v>
      </c>
      <c r="C536" t="str">
        <f t="array" ref="C536">IF($A536="","",INDEX(Summary!$B:$B,$AH536))</f>
        <v>Oil</v>
      </c>
      <c r="D536" t="str">
        <f t="array" ref="D536">IF($A536="","",INDEX(Summary!$C:$C,$AH536))</f>
        <v>C6</v>
      </c>
      <c r="E536">
        <f t="array" ref="E536">IF($A536="","",INDEX(Summary!$F:$F,$AH536))</f>
        <v>5</v>
      </c>
      <c r="F536" t="str">
        <f t="array" ref="F536">IF($A536="","",INDEX(Summary!$BC:$BC,$AH536)&amp;"")</f>
        <v>P1 – Critical</v>
      </c>
      <c r="G536">
        <f t="shared" si="72"/>
        <v>1</v>
      </c>
      <c r="H536">
        <f t="shared" si="73"/>
        <v>1</v>
      </c>
      <c r="I536" t="str">
        <f t="array" ref="I536">IF($A536="","",IF(IFERROR(INDEX(Summary!$BA:$BA,$AH536),0)&lt;1,"Under 1 day",IF(INDEX(Summary!$BA:$BA,$AH536)&lt;3,"1-3 days",IF(INDEX(Summary!$BA:$BA,$AH536)&lt;7,"3-7 days","7+ days"))))</f>
        <v>3-7 days</v>
      </c>
      <c r="J536" t="str">
        <f t="array" ref="J536">IF($A536="","",IF(IFERROR(INDEX(Summary!$AX:$AX,$AH536),0)&lt;0.25,"0-25%",IF(INDEX(Summary!$AX:$AX,$AH536)&lt;0.5,"25-50%",IF(INDEX(Summary!$AX:$AX,$AH536)&lt;0.75,"50-75%","75-100%"))))</f>
        <v>75-100%</v>
      </c>
      <c r="K536" t="str">
        <f t="array" ref="K536">IF($A536="","",INDEX(Summary!$AY:$AY,$AH536)&amp;"")</f>
        <v xml:space="preserve">RM NA </v>
      </c>
      <c r="L536" s="1">
        <f>IF($A536="","",Summary!$P$2+MOD(ROW()-2,30))</f>
        <v>46251</v>
      </c>
      <c r="M536">
        <f t="shared" si="74"/>
        <v>25</v>
      </c>
      <c r="N536">
        <f t="shared" si="75"/>
        <v>17</v>
      </c>
      <c r="O536" t="str">
        <f t="shared" si="76"/>
        <v>Aug-2026</v>
      </c>
      <c r="P536">
        <f t="shared" ca="1" si="77"/>
        <v>1</v>
      </c>
      <c r="Q536" s="2">
        <f t="array" ref="Q536">IF($A536="",0,IFERROR(INDEX(Summary!$P$3:$AS$67,$AH536-2,$M536),0))</f>
        <v>88</v>
      </c>
      <c r="R536" s="2">
        <f t="array" ref="R536">IF($A536="",0,ROUND(IFERROR(INDEX(Summary!$O:$O,$AH536),0)/30,0))</f>
        <v>151</v>
      </c>
      <c r="S536">
        <f t="shared" si="78"/>
        <v>0</v>
      </c>
      <c r="T536" s="2">
        <f t="array" ref="T536">IF($S536=1,IFERROR(INDEX(Summary!$O:$O,$AH536),0),0)</f>
        <v>0</v>
      </c>
      <c r="U536" s="2">
        <f t="array" ref="U536">IF($S536=1,IFERROR(INDEX(Summary!$AT:$AT,$AH536),0),0)</f>
        <v>0</v>
      </c>
      <c r="V536" s="2">
        <f t="shared" si="79"/>
        <v>0</v>
      </c>
      <c r="W536" s="2">
        <f t="array" ref="W536">IF($S536=1,IFERROR(INDEX(Summary!$AZ:$AZ,$AH536),0),0)</f>
        <v>0</v>
      </c>
      <c r="X536" s="3">
        <f t="array" ref="X536">IF($S536=1,IFERROR(INDEX(Summary!$BA:$BA,$AH536),0),0)</f>
        <v>0</v>
      </c>
      <c r="Y536" s="2">
        <f t="array" ref="Y536">IF($S536=1,IFERROR(INDEX(Summary!$G:$G,$AH536),0),0)</f>
        <v>0</v>
      </c>
      <c r="Z536" s="2">
        <f t="array" ref="Z536">IF($S536=1,IFERROR(INDEX(Summary!$H:$H,$AH536),0),0)</f>
        <v>0</v>
      </c>
      <c r="AA536" s="2">
        <f t="array" ref="AA536">IF($S536=1,IFERROR(INDEX(Summary!$I:$I,$AH536),0),0)</f>
        <v>0</v>
      </c>
      <c r="AB536" s="2">
        <f t="array" ref="AB536">IF($S536=1,IFERROR(INDEX(Summary!$J:$J,$AH536),0),0)</f>
        <v>0</v>
      </c>
      <c r="AC536" s="2">
        <f t="array" ref="AC536">IF($S536=1,IFERROR(INDEX(Summary!$K:$K,$AH536),0),0)</f>
        <v>0</v>
      </c>
      <c r="AD536" s="2">
        <f t="array" ref="AD536">IF($S536=1,IFERROR(INDEX(Summary!$L:$L,$AH536),0),0)</f>
        <v>0</v>
      </c>
      <c r="AE536" s="2">
        <f t="array" ref="AE536">IF($S536=1,IFERROR(INDEX(Summary!$M:$M,$AH536),0),0)</f>
        <v>0</v>
      </c>
      <c r="AF536" s="2">
        <f t="array" ref="AF536">IF($S536=1,IFERROR(INDEX(Summary!$N:$N,$AH536),0),0)</f>
        <v>0</v>
      </c>
      <c r="AG536">
        <f t="array" ref="AG536">IF($A536="","",IFERROR(INDEX(Summary!$BB:$BB,$AH536),0))</f>
        <v>10</v>
      </c>
      <c r="AH536">
        <f t="shared" si="80"/>
        <v>20</v>
      </c>
    </row>
    <row r="537" spans="1:34" hidden="1">
      <c r="A537" t="str">
        <f t="array" ref="A537">IFERROR(INDEX(Summary!$D:$D,$AH537)&amp;"","")</f>
        <v>FG00558</v>
      </c>
      <c r="B537" t="str">
        <f t="array" ref="B537">IF($A537="","",INDEX(Summary!$E:$E,$AH537))</f>
        <v>Peanut Oil (Wood Pressed) - 5Ltr (Tin Can)</v>
      </c>
      <c r="C537" t="str">
        <f t="array" ref="C537">IF($A537="","",INDEX(Summary!$B:$B,$AH537))</f>
        <v>Oil</v>
      </c>
      <c r="D537" t="str">
        <f t="array" ref="D537">IF($A537="","",INDEX(Summary!$C:$C,$AH537))</f>
        <v>C6</v>
      </c>
      <c r="E537">
        <f t="array" ref="E537">IF($A537="","",INDEX(Summary!$F:$F,$AH537))</f>
        <v>5</v>
      </c>
      <c r="F537" t="str">
        <f t="array" ref="F537">IF($A537="","",INDEX(Summary!$BC:$BC,$AH537)&amp;"")</f>
        <v>P1 – Critical</v>
      </c>
      <c r="G537">
        <f t="shared" si="72"/>
        <v>1</v>
      </c>
      <c r="H537">
        <f t="shared" si="73"/>
        <v>1</v>
      </c>
      <c r="I537" t="str">
        <f t="array" ref="I537">IF($A537="","",IF(IFERROR(INDEX(Summary!$BA:$BA,$AH537),0)&lt;1,"Under 1 day",IF(INDEX(Summary!$BA:$BA,$AH537)&lt;3,"1-3 days",IF(INDEX(Summary!$BA:$BA,$AH537)&lt;7,"3-7 days","7+ days"))))</f>
        <v>3-7 days</v>
      </c>
      <c r="J537" t="str">
        <f t="array" ref="J537">IF($A537="","",IF(IFERROR(INDEX(Summary!$AX:$AX,$AH537),0)&lt;0.25,"0-25%",IF(INDEX(Summary!$AX:$AX,$AH537)&lt;0.5,"25-50%",IF(INDEX(Summary!$AX:$AX,$AH537)&lt;0.75,"50-75%","75-100%"))))</f>
        <v>75-100%</v>
      </c>
      <c r="K537" t="str">
        <f t="array" ref="K537">IF($A537="","",INDEX(Summary!$AY:$AY,$AH537)&amp;"")</f>
        <v xml:space="preserve">RM NA </v>
      </c>
      <c r="L537" s="1">
        <f>IF($A537="","",Summary!$P$2+MOD(ROW()-2,30))</f>
        <v>46252</v>
      </c>
      <c r="M537">
        <f t="shared" si="74"/>
        <v>26</v>
      </c>
      <c r="N537">
        <f t="shared" si="75"/>
        <v>18</v>
      </c>
      <c r="O537" t="str">
        <f t="shared" si="76"/>
        <v>Aug-2026</v>
      </c>
      <c r="P537">
        <f t="shared" ca="1" si="77"/>
        <v>1</v>
      </c>
      <c r="Q537" s="2">
        <f t="array" ref="Q537">IF($A537="",0,IFERROR(INDEX(Summary!$P$3:$AS$67,$AH537-2,$M537),0))</f>
        <v>248</v>
      </c>
      <c r="R537" s="2">
        <f t="array" ref="R537">IF($A537="",0,ROUND(IFERROR(INDEX(Summary!$O:$O,$AH537),0)/30,0))</f>
        <v>151</v>
      </c>
      <c r="S537">
        <f t="shared" si="78"/>
        <v>0</v>
      </c>
      <c r="T537" s="2">
        <f t="array" ref="T537">IF($S537=1,IFERROR(INDEX(Summary!$O:$O,$AH537),0),0)</f>
        <v>0</v>
      </c>
      <c r="U537" s="2">
        <f t="array" ref="U537">IF($S537=1,IFERROR(INDEX(Summary!$AT:$AT,$AH537),0),0)</f>
        <v>0</v>
      </c>
      <c r="V537" s="2">
        <f t="shared" si="79"/>
        <v>0</v>
      </c>
      <c r="W537" s="2">
        <f t="array" ref="W537">IF($S537=1,IFERROR(INDEX(Summary!$AZ:$AZ,$AH537),0),0)</f>
        <v>0</v>
      </c>
      <c r="X537" s="3">
        <f t="array" ref="X537">IF($S537=1,IFERROR(INDEX(Summary!$BA:$BA,$AH537),0),0)</f>
        <v>0</v>
      </c>
      <c r="Y537" s="2">
        <f t="array" ref="Y537">IF($S537=1,IFERROR(INDEX(Summary!$G:$G,$AH537),0),0)</f>
        <v>0</v>
      </c>
      <c r="Z537" s="2">
        <f t="array" ref="Z537">IF($S537=1,IFERROR(INDEX(Summary!$H:$H,$AH537),0),0)</f>
        <v>0</v>
      </c>
      <c r="AA537" s="2">
        <f t="array" ref="AA537">IF($S537=1,IFERROR(INDEX(Summary!$I:$I,$AH537),0),0)</f>
        <v>0</v>
      </c>
      <c r="AB537" s="2">
        <f t="array" ref="AB537">IF($S537=1,IFERROR(INDEX(Summary!$J:$J,$AH537),0),0)</f>
        <v>0</v>
      </c>
      <c r="AC537" s="2">
        <f t="array" ref="AC537">IF($S537=1,IFERROR(INDEX(Summary!$K:$K,$AH537),0),0)</f>
        <v>0</v>
      </c>
      <c r="AD537" s="2">
        <f t="array" ref="AD537">IF($S537=1,IFERROR(INDEX(Summary!$L:$L,$AH537),0),0)</f>
        <v>0</v>
      </c>
      <c r="AE537" s="2">
        <f t="array" ref="AE537">IF($S537=1,IFERROR(INDEX(Summary!$M:$M,$AH537),0),0)</f>
        <v>0</v>
      </c>
      <c r="AF537" s="2">
        <f t="array" ref="AF537">IF($S537=1,IFERROR(INDEX(Summary!$N:$N,$AH537),0),0)</f>
        <v>0</v>
      </c>
      <c r="AG537">
        <f t="array" ref="AG537">IF($A537="","",IFERROR(INDEX(Summary!$BB:$BB,$AH537),0))</f>
        <v>10</v>
      </c>
      <c r="AH537">
        <f t="shared" si="80"/>
        <v>20</v>
      </c>
    </row>
    <row r="538" spans="1:34" hidden="1">
      <c r="A538" t="str">
        <f t="array" ref="A538">IFERROR(INDEX(Summary!$D:$D,$AH538)&amp;"","")</f>
        <v>FG00558</v>
      </c>
      <c r="B538" t="str">
        <f t="array" ref="B538">IF($A538="","",INDEX(Summary!$E:$E,$AH538))</f>
        <v>Peanut Oil (Wood Pressed) - 5Ltr (Tin Can)</v>
      </c>
      <c r="C538" t="str">
        <f t="array" ref="C538">IF($A538="","",INDEX(Summary!$B:$B,$AH538))</f>
        <v>Oil</v>
      </c>
      <c r="D538" t="str">
        <f t="array" ref="D538">IF($A538="","",INDEX(Summary!$C:$C,$AH538))</f>
        <v>C6</v>
      </c>
      <c r="E538">
        <f t="array" ref="E538">IF($A538="","",INDEX(Summary!$F:$F,$AH538))</f>
        <v>5</v>
      </c>
      <c r="F538" t="str">
        <f t="array" ref="F538">IF($A538="","",INDEX(Summary!$BC:$BC,$AH538)&amp;"")</f>
        <v>P1 – Critical</v>
      </c>
      <c r="G538">
        <f t="shared" si="72"/>
        <v>1</v>
      </c>
      <c r="H538">
        <f t="shared" si="73"/>
        <v>1</v>
      </c>
      <c r="I538" t="str">
        <f t="array" ref="I538">IF($A538="","",IF(IFERROR(INDEX(Summary!$BA:$BA,$AH538),0)&lt;1,"Under 1 day",IF(INDEX(Summary!$BA:$BA,$AH538)&lt;3,"1-3 days",IF(INDEX(Summary!$BA:$BA,$AH538)&lt;7,"3-7 days","7+ days"))))</f>
        <v>3-7 days</v>
      </c>
      <c r="J538" t="str">
        <f t="array" ref="J538">IF($A538="","",IF(IFERROR(INDEX(Summary!$AX:$AX,$AH538),0)&lt;0.25,"0-25%",IF(INDEX(Summary!$AX:$AX,$AH538)&lt;0.5,"25-50%",IF(INDEX(Summary!$AX:$AX,$AH538)&lt;0.75,"50-75%","75-100%"))))</f>
        <v>75-100%</v>
      </c>
      <c r="K538" t="str">
        <f t="array" ref="K538">IF($A538="","",INDEX(Summary!$AY:$AY,$AH538)&amp;"")</f>
        <v xml:space="preserve">RM NA </v>
      </c>
      <c r="L538" s="1">
        <f>IF($A538="","",Summary!$P$2+MOD(ROW()-2,30))</f>
        <v>46253</v>
      </c>
      <c r="M538">
        <f t="shared" si="74"/>
        <v>27</v>
      </c>
      <c r="N538">
        <f t="shared" si="75"/>
        <v>19</v>
      </c>
      <c r="O538" t="str">
        <f t="shared" si="76"/>
        <v>Aug-2026</v>
      </c>
      <c r="P538">
        <f t="shared" ca="1" si="77"/>
        <v>1</v>
      </c>
      <c r="Q538" s="2">
        <f t="array" ref="Q538">IF($A538="",0,IFERROR(INDEX(Summary!$P$3:$AS$67,$AH538-2,$M538),0))</f>
        <v>0</v>
      </c>
      <c r="R538" s="2">
        <f t="array" ref="R538">IF($A538="",0,ROUND(IFERROR(INDEX(Summary!$O:$O,$AH538),0)/30,0))</f>
        <v>151</v>
      </c>
      <c r="S538">
        <f t="shared" si="78"/>
        <v>0</v>
      </c>
      <c r="T538" s="2">
        <f t="array" ref="T538">IF($S538=1,IFERROR(INDEX(Summary!$O:$O,$AH538),0),0)</f>
        <v>0</v>
      </c>
      <c r="U538" s="2">
        <f t="array" ref="U538">IF($S538=1,IFERROR(INDEX(Summary!$AT:$AT,$AH538),0),0)</f>
        <v>0</v>
      </c>
      <c r="V538" s="2">
        <f t="shared" si="79"/>
        <v>0</v>
      </c>
      <c r="W538" s="2">
        <f t="array" ref="W538">IF($S538=1,IFERROR(INDEX(Summary!$AZ:$AZ,$AH538),0),0)</f>
        <v>0</v>
      </c>
      <c r="X538" s="3">
        <f t="array" ref="X538">IF($S538=1,IFERROR(INDEX(Summary!$BA:$BA,$AH538),0),0)</f>
        <v>0</v>
      </c>
      <c r="Y538" s="2">
        <f t="array" ref="Y538">IF($S538=1,IFERROR(INDEX(Summary!$G:$G,$AH538),0),0)</f>
        <v>0</v>
      </c>
      <c r="Z538" s="2">
        <f t="array" ref="Z538">IF($S538=1,IFERROR(INDEX(Summary!$H:$H,$AH538),0),0)</f>
        <v>0</v>
      </c>
      <c r="AA538" s="2">
        <f t="array" ref="AA538">IF($S538=1,IFERROR(INDEX(Summary!$I:$I,$AH538),0),0)</f>
        <v>0</v>
      </c>
      <c r="AB538" s="2">
        <f t="array" ref="AB538">IF($S538=1,IFERROR(INDEX(Summary!$J:$J,$AH538),0),0)</f>
        <v>0</v>
      </c>
      <c r="AC538" s="2">
        <f t="array" ref="AC538">IF($S538=1,IFERROR(INDEX(Summary!$K:$K,$AH538),0),0)</f>
        <v>0</v>
      </c>
      <c r="AD538" s="2">
        <f t="array" ref="AD538">IF($S538=1,IFERROR(INDEX(Summary!$L:$L,$AH538),0),0)</f>
        <v>0</v>
      </c>
      <c r="AE538" s="2">
        <f t="array" ref="AE538">IF($S538=1,IFERROR(INDEX(Summary!$M:$M,$AH538),0),0)</f>
        <v>0</v>
      </c>
      <c r="AF538" s="2">
        <f t="array" ref="AF538">IF($S538=1,IFERROR(INDEX(Summary!$N:$N,$AH538),0),0)</f>
        <v>0</v>
      </c>
      <c r="AG538">
        <f t="array" ref="AG538">IF($A538="","",IFERROR(INDEX(Summary!$BB:$BB,$AH538),0))</f>
        <v>10</v>
      </c>
      <c r="AH538">
        <f t="shared" si="80"/>
        <v>20</v>
      </c>
    </row>
    <row r="539" spans="1:34" hidden="1">
      <c r="A539" t="str">
        <f t="array" ref="A539">IFERROR(INDEX(Summary!$D:$D,$AH539)&amp;"","")</f>
        <v>FG00558</v>
      </c>
      <c r="B539" t="str">
        <f t="array" ref="B539">IF($A539="","",INDEX(Summary!$E:$E,$AH539))</f>
        <v>Peanut Oil (Wood Pressed) - 5Ltr (Tin Can)</v>
      </c>
      <c r="C539" t="str">
        <f t="array" ref="C539">IF($A539="","",INDEX(Summary!$B:$B,$AH539))</f>
        <v>Oil</v>
      </c>
      <c r="D539" t="str">
        <f t="array" ref="D539">IF($A539="","",INDEX(Summary!$C:$C,$AH539))</f>
        <v>C6</v>
      </c>
      <c r="E539">
        <f t="array" ref="E539">IF($A539="","",INDEX(Summary!$F:$F,$AH539))</f>
        <v>5</v>
      </c>
      <c r="F539" t="str">
        <f t="array" ref="F539">IF($A539="","",INDEX(Summary!$BC:$BC,$AH539)&amp;"")</f>
        <v>P1 – Critical</v>
      </c>
      <c r="G539">
        <f t="shared" si="72"/>
        <v>1</v>
      </c>
      <c r="H539">
        <f t="shared" si="73"/>
        <v>1</v>
      </c>
      <c r="I539" t="str">
        <f t="array" ref="I539">IF($A539="","",IF(IFERROR(INDEX(Summary!$BA:$BA,$AH539),0)&lt;1,"Under 1 day",IF(INDEX(Summary!$BA:$BA,$AH539)&lt;3,"1-3 days",IF(INDEX(Summary!$BA:$BA,$AH539)&lt;7,"3-7 days","7+ days"))))</f>
        <v>3-7 days</v>
      </c>
      <c r="J539" t="str">
        <f t="array" ref="J539">IF($A539="","",IF(IFERROR(INDEX(Summary!$AX:$AX,$AH539),0)&lt;0.25,"0-25%",IF(INDEX(Summary!$AX:$AX,$AH539)&lt;0.5,"25-50%",IF(INDEX(Summary!$AX:$AX,$AH539)&lt;0.75,"50-75%","75-100%"))))</f>
        <v>75-100%</v>
      </c>
      <c r="K539" t="str">
        <f t="array" ref="K539">IF($A539="","",INDEX(Summary!$AY:$AY,$AH539)&amp;"")</f>
        <v xml:space="preserve">RM NA </v>
      </c>
      <c r="L539" s="1">
        <f>IF($A539="","",Summary!$P$2+MOD(ROW()-2,30))</f>
        <v>46254</v>
      </c>
      <c r="M539">
        <f t="shared" si="74"/>
        <v>28</v>
      </c>
      <c r="N539">
        <f t="shared" si="75"/>
        <v>20</v>
      </c>
      <c r="O539" t="str">
        <f t="shared" si="76"/>
        <v>Aug-2026</v>
      </c>
      <c r="P539">
        <f t="shared" ca="1" si="77"/>
        <v>1</v>
      </c>
      <c r="Q539" s="2">
        <f t="array" ref="Q539">IF($A539="",0,IFERROR(INDEX(Summary!$P$3:$AS$67,$AH539-2,$M539),0))</f>
        <v>0</v>
      </c>
      <c r="R539" s="2">
        <f t="array" ref="R539">IF($A539="",0,ROUND(IFERROR(INDEX(Summary!$O:$O,$AH539),0)/30,0))</f>
        <v>151</v>
      </c>
      <c r="S539">
        <f t="shared" si="78"/>
        <v>0</v>
      </c>
      <c r="T539" s="2">
        <f t="array" ref="T539">IF($S539=1,IFERROR(INDEX(Summary!$O:$O,$AH539),0),0)</f>
        <v>0</v>
      </c>
      <c r="U539" s="2">
        <f t="array" ref="U539">IF($S539=1,IFERROR(INDEX(Summary!$AT:$AT,$AH539),0),0)</f>
        <v>0</v>
      </c>
      <c r="V539" s="2">
        <f t="shared" si="79"/>
        <v>0</v>
      </c>
      <c r="W539" s="2">
        <f t="array" ref="W539">IF($S539=1,IFERROR(INDEX(Summary!$AZ:$AZ,$AH539),0),0)</f>
        <v>0</v>
      </c>
      <c r="X539" s="3">
        <f t="array" ref="X539">IF($S539=1,IFERROR(INDEX(Summary!$BA:$BA,$AH539),0),0)</f>
        <v>0</v>
      </c>
      <c r="Y539" s="2">
        <f t="array" ref="Y539">IF($S539=1,IFERROR(INDEX(Summary!$G:$G,$AH539),0),0)</f>
        <v>0</v>
      </c>
      <c r="Z539" s="2">
        <f t="array" ref="Z539">IF($S539=1,IFERROR(INDEX(Summary!$H:$H,$AH539),0),0)</f>
        <v>0</v>
      </c>
      <c r="AA539" s="2">
        <f t="array" ref="AA539">IF($S539=1,IFERROR(INDEX(Summary!$I:$I,$AH539),0),0)</f>
        <v>0</v>
      </c>
      <c r="AB539" s="2">
        <f t="array" ref="AB539">IF($S539=1,IFERROR(INDEX(Summary!$J:$J,$AH539),0),0)</f>
        <v>0</v>
      </c>
      <c r="AC539" s="2">
        <f t="array" ref="AC539">IF($S539=1,IFERROR(INDEX(Summary!$K:$K,$AH539),0),0)</f>
        <v>0</v>
      </c>
      <c r="AD539" s="2">
        <f t="array" ref="AD539">IF($S539=1,IFERROR(INDEX(Summary!$L:$L,$AH539),0),0)</f>
        <v>0</v>
      </c>
      <c r="AE539" s="2">
        <f t="array" ref="AE539">IF($S539=1,IFERROR(INDEX(Summary!$M:$M,$AH539),0),0)</f>
        <v>0</v>
      </c>
      <c r="AF539" s="2">
        <f t="array" ref="AF539">IF($S539=1,IFERROR(INDEX(Summary!$N:$N,$AH539),0),0)</f>
        <v>0</v>
      </c>
      <c r="AG539">
        <f t="array" ref="AG539">IF($A539="","",IFERROR(INDEX(Summary!$BB:$BB,$AH539),0))</f>
        <v>10</v>
      </c>
      <c r="AH539">
        <f t="shared" si="80"/>
        <v>20</v>
      </c>
    </row>
    <row r="540" spans="1:34" hidden="1">
      <c r="A540" t="str">
        <f t="array" ref="A540">IFERROR(INDEX(Summary!$D:$D,$AH540)&amp;"","")</f>
        <v>FG00558</v>
      </c>
      <c r="B540" t="str">
        <f t="array" ref="B540">IF($A540="","",INDEX(Summary!$E:$E,$AH540))</f>
        <v>Peanut Oil (Wood Pressed) - 5Ltr (Tin Can)</v>
      </c>
      <c r="C540" t="str">
        <f t="array" ref="C540">IF($A540="","",INDEX(Summary!$B:$B,$AH540))</f>
        <v>Oil</v>
      </c>
      <c r="D540" t="str">
        <f t="array" ref="D540">IF($A540="","",INDEX(Summary!$C:$C,$AH540))</f>
        <v>C6</v>
      </c>
      <c r="E540">
        <f t="array" ref="E540">IF($A540="","",INDEX(Summary!$F:$F,$AH540))</f>
        <v>5</v>
      </c>
      <c r="F540" t="str">
        <f t="array" ref="F540">IF($A540="","",INDEX(Summary!$BC:$BC,$AH540)&amp;"")</f>
        <v>P1 – Critical</v>
      </c>
      <c r="G540">
        <f t="shared" si="72"/>
        <v>1</v>
      </c>
      <c r="H540">
        <f t="shared" si="73"/>
        <v>1</v>
      </c>
      <c r="I540" t="str">
        <f t="array" ref="I540">IF($A540="","",IF(IFERROR(INDEX(Summary!$BA:$BA,$AH540),0)&lt;1,"Under 1 day",IF(INDEX(Summary!$BA:$BA,$AH540)&lt;3,"1-3 days",IF(INDEX(Summary!$BA:$BA,$AH540)&lt;7,"3-7 days","7+ days"))))</f>
        <v>3-7 days</v>
      </c>
      <c r="J540" t="str">
        <f t="array" ref="J540">IF($A540="","",IF(IFERROR(INDEX(Summary!$AX:$AX,$AH540),0)&lt;0.25,"0-25%",IF(INDEX(Summary!$AX:$AX,$AH540)&lt;0.5,"25-50%",IF(INDEX(Summary!$AX:$AX,$AH540)&lt;0.75,"50-75%","75-100%"))))</f>
        <v>75-100%</v>
      </c>
      <c r="K540" t="str">
        <f t="array" ref="K540">IF($A540="","",INDEX(Summary!$AY:$AY,$AH540)&amp;"")</f>
        <v xml:space="preserve">RM NA </v>
      </c>
      <c r="L540" s="1">
        <f>IF($A540="","",Summary!$P$2+MOD(ROW()-2,30))</f>
        <v>46255</v>
      </c>
      <c r="M540">
        <f t="shared" si="74"/>
        <v>29</v>
      </c>
      <c r="N540">
        <f t="shared" si="75"/>
        <v>21</v>
      </c>
      <c r="O540" t="str">
        <f t="shared" si="76"/>
        <v>Aug-2026</v>
      </c>
      <c r="P540">
        <f t="shared" ca="1" si="77"/>
        <v>1</v>
      </c>
      <c r="Q540" s="2">
        <f t="array" ref="Q540">IF($A540="",0,IFERROR(INDEX(Summary!$P$3:$AS$67,$AH540-2,$M540),0))</f>
        <v>0</v>
      </c>
      <c r="R540" s="2">
        <f t="array" ref="R540">IF($A540="",0,ROUND(IFERROR(INDEX(Summary!$O:$O,$AH540),0)/30,0))</f>
        <v>151</v>
      </c>
      <c r="S540">
        <f t="shared" si="78"/>
        <v>0</v>
      </c>
      <c r="T540" s="2">
        <f t="array" ref="T540">IF($S540=1,IFERROR(INDEX(Summary!$O:$O,$AH540),0),0)</f>
        <v>0</v>
      </c>
      <c r="U540" s="2">
        <f t="array" ref="U540">IF($S540=1,IFERROR(INDEX(Summary!$AT:$AT,$AH540),0),0)</f>
        <v>0</v>
      </c>
      <c r="V540" s="2">
        <f t="shared" si="79"/>
        <v>0</v>
      </c>
      <c r="W540" s="2">
        <f t="array" ref="W540">IF($S540=1,IFERROR(INDEX(Summary!$AZ:$AZ,$AH540),0),0)</f>
        <v>0</v>
      </c>
      <c r="X540" s="3">
        <f t="array" ref="X540">IF($S540=1,IFERROR(INDEX(Summary!$BA:$BA,$AH540),0),0)</f>
        <v>0</v>
      </c>
      <c r="Y540" s="2">
        <f t="array" ref="Y540">IF($S540=1,IFERROR(INDEX(Summary!$G:$G,$AH540),0),0)</f>
        <v>0</v>
      </c>
      <c r="Z540" s="2">
        <f t="array" ref="Z540">IF($S540=1,IFERROR(INDEX(Summary!$H:$H,$AH540),0),0)</f>
        <v>0</v>
      </c>
      <c r="AA540" s="2">
        <f t="array" ref="AA540">IF($S540=1,IFERROR(INDEX(Summary!$I:$I,$AH540),0),0)</f>
        <v>0</v>
      </c>
      <c r="AB540" s="2">
        <f t="array" ref="AB540">IF($S540=1,IFERROR(INDEX(Summary!$J:$J,$AH540),0),0)</f>
        <v>0</v>
      </c>
      <c r="AC540" s="2">
        <f t="array" ref="AC540">IF($S540=1,IFERROR(INDEX(Summary!$K:$K,$AH540),0),0)</f>
        <v>0</v>
      </c>
      <c r="AD540" s="2">
        <f t="array" ref="AD540">IF($S540=1,IFERROR(INDEX(Summary!$L:$L,$AH540),0),0)</f>
        <v>0</v>
      </c>
      <c r="AE540" s="2">
        <f t="array" ref="AE540">IF($S540=1,IFERROR(INDEX(Summary!$M:$M,$AH540),0),0)</f>
        <v>0</v>
      </c>
      <c r="AF540" s="2">
        <f t="array" ref="AF540">IF($S540=1,IFERROR(INDEX(Summary!$N:$N,$AH540),0),0)</f>
        <v>0</v>
      </c>
      <c r="AG540">
        <f t="array" ref="AG540">IF($A540="","",IFERROR(INDEX(Summary!$BB:$BB,$AH540),0))</f>
        <v>10</v>
      </c>
      <c r="AH540">
        <f t="shared" si="80"/>
        <v>20</v>
      </c>
    </row>
    <row r="541" spans="1:34" hidden="1">
      <c r="A541" t="str">
        <f t="array" ref="A541">IFERROR(INDEX(Summary!$D:$D,$AH541)&amp;"","")</f>
        <v>FG00558</v>
      </c>
      <c r="B541" t="str">
        <f t="array" ref="B541">IF($A541="","",INDEX(Summary!$E:$E,$AH541))</f>
        <v>Peanut Oil (Wood Pressed) - 5Ltr (Tin Can)</v>
      </c>
      <c r="C541" t="str">
        <f t="array" ref="C541">IF($A541="","",INDEX(Summary!$B:$B,$AH541))</f>
        <v>Oil</v>
      </c>
      <c r="D541" t="str">
        <f t="array" ref="D541">IF($A541="","",INDEX(Summary!$C:$C,$AH541))</f>
        <v>C6</v>
      </c>
      <c r="E541">
        <f t="array" ref="E541">IF($A541="","",INDEX(Summary!$F:$F,$AH541))</f>
        <v>5</v>
      </c>
      <c r="F541" t="str">
        <f t="array" ref="F541">IF($A541="","",INDEX(Summary!$BC:$BC,$AH541)&amp;"")</f>
        <v>P1 – Critical</v>
      </c>
      <c r="G541">
        <f t="shared" si="72"/>
        <v>1</v>
      </c>
      <c r="H541">
        <f t="shared" si="73"/>
        <v>1</v>
      </c>
      <c r="I541" t="str">
        <f t="array" ref="I541">IF($A541="","",IF(IFERROR(INDEX(Summary!$BA:$BA,$AH541),0)&lt;1,"Under 1 day",IF(INDEX(Summary!$BA:$BA,$AH541)&lt;3,"1-3 days",IF(INDEX(Summary!$BA:$BA,$AH541)&lt;7,"3-7 days","7+ days"))))</f>
        <v>3-7 days</v>
      </c>
      <c r="J541" t="str">
        <f t="array" ref="J541">IF($A541="","",IF(IFERROR(INDEX(Summary!$AX:$AX,$AH541),0)&lt;0.25,"0-25%",IF(INDEX(Summary!$AX:$AX,$AH541)&lt;0.5,"25-50%",IF(INDEX(Summary!$AX:$AX,$AH541)&lt;0.75,"50-75%","75-100%"))))</f>
        <v>75-100%</v>
      </c>
      <c r="K541" t="str">
        <f t="array" ref="K541">IF($A541="","",INDEX(Summary!$AY:$AY,$AH541)&amp;"")</f>
        <v xml:space="preserve">RM NA </v>
      </c>
      <c r="L541" s="1">
        <f>IF($A541="","",Summary!$P$2+MOD(ROW()-2,30))</f>
        <v>46256</v>
      </c>
      <c r="M541">
        <f t="shared" si="74"/>
        <v>30</v>
      </c>
      <c r="N541">
        <f t="shared" si="75"/>
        <v>22</v>
      </c>
      <c r="O541" t="str">
        <f t="shared" si="76"/>
        <v>Aug-2026</v>
      </c>
      <c r="P541">
        <f t="shared" ca="1" si="77"/>
        <v>1</v>
      </c>
      <c r="Q541" s="2">
        <f t="array" ref="Q541">IF($A541="",0,IFERROR(INDEX(Summary!$P$3:$AS$67,$AH541-2,$M541),0))</f>
        <v>29</v>
      </c>
      <c r="R541" s="2">
        <f t="array" ref="R541">IF($A541="",0,ROUND(IFERROR(INDEX(Summary!$O:$O,$AH541),0)/30,0))</f>
        <v>151</v>
      </c>
      <c r="S541">
        <f t="shared" si="78"/>
        <v>0</v>
      </c>
      <c r="T541" s="2">
        <f t="array" ref="T541">IF($S541=1,IFERROR(INDEX(Summary!$O:$O,$AH541),0),0)</f>
        <v>0</v>
      </c>
      <c r="U541" s="2">
        <f t="array" ref="U541">IF($S541=1,IFERROR(INDEX(Summary!$AT:$AT,$AH541),0),0)</f>
        <v>0</v>
      </c>
      <c r="V541" s="2">
        <f t="shared" si="79"/>
        <v>0</v>
      </c>
      <c r="W541" s="2">
        <f t="array" ref="W541">IF($S541=1,IFERROR(INDEX(Summary!$AZ:$AZ,$AH541),0),0)</f>
        <v>0</v>
      </c>
      <c r="X541" s="3">
        <f t="array" ref="X541">IF($S541=1,IFERROR(INDEX(Summary!$BA:$BA,$AH541),0),0)</f>
        <v>0</v>
      </c>
      <c r="Y541" s="2">
        <f t="array" ref="Y541">IF($S541=1,IFERROR(INDEX(Summary!$G:$G,$AH541),0),0)</f>
        <v>0</v>
      </c>
      <c r="Z541" s="2">
        <f t="array" ref="Z541">IF($S541=1,IFERROR(INDEX(Summary!$H:$H,$AH541),0),0)</f>
        <v>0</v>
      </c>
      <c r="AA541" s="2">
        <f t="array" ref="AA541">IF($S541=1,IFERROR(INDEX(Summary!$I:$I,$AH541),0),0)</f>
        <v>0</v>
      </c>
      <c r="AB541" s="2">
        <f t="array" ref="AB541">IF($S541=1,IFERROR(INDEX(Summary!$J:$J,$AH541),0),0)</f>
        <v>0</v>
      </c>
      <c r="AC541" s="2">
        <f t="array" ref="AC541">IF($S541=1,IFERROR(INDEX(Summary!$K:$K,$AH541),0),0)</f>
        <v>0</v>
      </c>
      <c r="AD541" s="2">
        <f t="array" ref="AD541">IF($S541=1,IFERROR(INDEX(Summary!$L:$L,$AH541),0),0)</f>
        <v>0</v>
      </c>
      <c r="AE541" s="2">
        <f t="array" ref="AE541">IF($S541=1,IFERROR(INDEX(Summary!$M:$M,$AH541),0),0)</f>
        <v>0</v>
      </c>
      <c r="AF541" s="2">
        <f t="array" ref="AF541">IF($S541=1,IFERROR(INDEX(Summary!$N:$N,$AH541),0),0)</f>
        <v>0</v>
      </c>
      <c r="AG541">
        <f t="array" ref="AG541">IF($A541="","",IFERROR(INDEX(Summary!$BB:$BB,$AH541),0))</f>
        <v>10</v>
      </c>
      <c r="AH541">
        <f t="shared" si="80"/>
        <v>20</v>
      </c>
    </row>
    <row r="542" spans="1:34" hidden="1">
      <c r="A542" t="str">
        <f t="array" ref="A542">IFERROR(INDEX(Summary!$D:$D,$AH542)&amp;"","")</f>
        <v>FG00048</v>
      </c>
      <c r="B542" t="str">
        <f t="array" ref="B542">IF($A542="","",INDEX(Summary!$E:$E,$AH542))</f>
        <v>Coconut Oil (Wood-Pressed) - 1Ltr (Plastic Bottle)</v>
      </c>
      <c r="C542" t="str">
        <f t="array" ref="C542">IF($A542="","",INDEX(Summary!$B:$B,$AH542))</f>
        <v>Oil</v>
      </c>
      <c r="D542" t="str">
        <f t="array" ref="D542">IF($A542="","",INDEX(Summary!$C:$C,$AH542))</f>
        <v>C6</v>
      </c>
      <c r="E542">
        <f t="array" ref="E542">IF($A542="","",INDEX(Summary!$F:$F,$AH542))</f>
        <v>1</v>
      </c>
      <c r="F542" t="str">
        <f t="array" ref="F542">IF($A542="","",INDEX(Summary!$BC:$BC,$AH542)&amp;"")</f>
        <v>P3 – Normal</v>
      </c>
      <c r="G542">
        <f t="shared" si="72"/>
        <v>3</v>
      </c>
      <c r="H542">
        <f t="shared" si="73"/>
        <v>0</v>
      </c>
      <c r="I542" t="str">
        <f t="array" ref="I542">IF($A542="","",IF(IFERROR(INDEX(Summary!$BA:$BA,$AH542),0)&lt;1,"Under 1 day",IF(INDEX(Summary!$BA:$BA,$AH542)&lt;3,"1-3 days",IF(INDEX(Summary!$BA:$BA,$AH542)&lt;7,"3-7 days","7+ days"))))</f>
        <v>7+ days</v>
      </c>
      <c r="J542" t="str">
        <f t="array" ref="J542">IF($A542="","",IF(IFERROR(INDEX(Summary!$AX:$AX,$AH542),0)&lt;0.25,"0-25%",IF(INDEX(Summary!$AX:$AX,$AH542)&lt;0.5,"25-50%",IF(INDEX(Summary!$AX:$AX,$AH542)&lt;0.75,"50-75%","75-100%"))))</f>
        <v>75-100%</v>
      </c>
      <c r="K542" t="str">
        <f t="array" ref="K542">IF($A542="","",INDEX(Summary!$AY:$AY,$AH542)&amp;"")</f>
        <v>WIP</v>
      </c>
      <c r="L542" s="1">
        <f>IF($A542="","",Summary!$P$2+MOD(ROW()-2,30))</f>
        <v>46227</v>
      </c>
      <c r="M542">
        <f t="shared" si="74"/>
        <v>1</v>
      </c>
      <c r="N542">
        <f t="shared" si="75"/>
        <v>24</v>
      </c>
      <c r="O542" t="str">
        <f t="shared" si="76"/>
        <v>Jul-2026</v>
      </c>
      <c r="P542">
        <f t="shared" ca="1" si="77"/>
        <v>1</v>
      </c>
      <c r="Q542" s="2">
        <f t="array" ref="Q542">IF($A542="",0,IFERROR(INDEX(Summary!$P$3:$AS$67,$AH542-2,$M542),0))</f>
        <v>107</v>
      </c>
      <c r="R542" s="2">
        <f t="array" ref="R542">IF($A542="",0,ROUND(IFERROR(INDEX(Summary!$O:$O,$AH542),0)/30,0))</f>
        <v>94</v>
      </c>
      <c r="S542">
        <f t="shared" si="78"/>
        <v>1</v>
      </c>
      <c r="T542" s="2">
        <f t="array" ref="T542">IF($S542=1,IFERROR(INDEX(Summary!$O:$O,$AH542),0),0)</f>
        <v>2809</v>
      </c>
      <c r="U542" s="2">
        <f t="array" ref="U542">IF($S542=1,IFERROR(INDEX(Summary!$AT:$AT,$AH542),0),0)</f>
        <v>2586</v>
      </c>
      <c r="V542" s="2">
        <f t="shared" si="79"/>
        <v>223</v>
      </c>
      <c r="W542" s="2">
        <f t="array" ref="W542">IF($S542=1,IFERROR(INDEX(Summary!$AZ:$AZ,$AH542),0),0)</f>
        <v>1643</v>
      </c>
      <c r="X542" s="3">
        <f t="array" ref="X542">IF($S542=1,IFERROR(INDEX(Summary!$BA:$BA,$AH542),0),0)</f>
        <v>17.547169811320753</v>
      </c>
      <c r="Y542" s="2">
        <f t="array" ref="Y542">IF($S542=1,IFERROR(INDEX(Summary!$G:$G,$AH542),0),0)</f>
        <v>2809</v>
      </c>
      <c r="Z542" s="2">
        <f t="array" ref="Z542">IF($S542=1,IFERROR(INDEX(Summary!$H:$H,$AH542),0),0)</f>
        <v>0</v>
      </c>
      <c r="AA542" s="2">
        <f t="array" ref="AA542">IF($S542=1,IFERROR(INDEX(Summary!$I:$I,$AH542),0),0)</f>
        <v>0</v>
      </c>
      <c r="AB542" s="2">
        <f t="array" ref="AB542">IF($S542=1,IFERROR(INDEX(Summary!$J:$J,$AH542),0),0)</f>
        <v>0</v>
      </c>
      <c r="AC542" s="2">
        <f t="array" ref="AC542">IF($S542=1,IFERROR(INDEX(Summary!$K:$K,$AH542),0),0)</f>
        <v>0</v>
      </c>
      <c r="AD542" s="2">
        <f t="array" ref="AD542">IF($S542=1,IFERROR(INDEX(Summary!$L:$L,$AH542),0),0)</f>
        <v>0</v>
      </c>
      <c r="AE542" s="2">
        <f t="array" ref="AE542">IF($S542=1,IFERROR(INDEX(Summary!$M:$M,$AH542),0),0)</f>
        <v>0</v>
      </c>
      <c r="AF542" s="2">
        <f t="array" ref="AF542">IF($S542=1,IFERROR(INDEX(Summary!$N:$N,$AH542),0),0)</f>
        <v>0</v>
      </c>
      <c r="AG542">
        <f t="array" ref="AG542">IF($A542="","",IFERROR(INDEX(Summary!$BB:$BB,$AH542),0))</f>
        <v>5</v>
      </c>
      <c r="AH542">
        <f t="shared" si="80"/>
        <v>21</v>
      </c>
    </row>
    <row r="543" spans="1:34" hidden="1">
      <c r="A543" t="str">
        <f t="array" ref="A543">IFERROR(INDEX(Summary!$D:$D,$AH543)&amp;"","")</f>
        <v>FG00048</v>
      </c>
      <c r="B543" t="str">
        <f t="array" ref="B543">IF($A543="","",INDEX(Summary!$E:$E,$AH543))</f>
        <v>Coconut Oil (Wood-Pressed) - 1Ltr (Plastic Bottle)</v>
      </c>
      <c r="C543" t="str">
        <f t="array" ref="C543">IF($A543="","",INDEX(Summary!$B:$B,$AH543))</f>
        <v>Oil</v>
      </c>
      <c r="D543" t="str">
        <f t="array" ref="D543">IF($A543="","",INDEX(Summary!$C:$C,$AH543))</f>
        <v>C6</v>
      </c>
      <c r="E543">
        <f t="array" ref="E543">IF($A543="","",INDEX(Summary!$F:$F,$AH543))</f>
        <v>1</v>
      </c>
      <c r="F543" t="str">
        <f t="array" ref="F543">IF($A543="","",INDEX(Summary!$BC:$BC,$AH543)&amp;"")</f>
        <v>P3 – Normal</v>
      </c>
      <c r="G543">
        <f t="shared" si="72"/>
        <v>3</v>
      </c>
      <c r="H543">
        <f t="shared" si="73"/>
        <v>0</v>
      </c>
      <c r="I543" t="str">
        <f t="array" ref="I543">IF($A543="","",IF(IFERROR(INDEX(Summary!$BA:$BA,$AH543),0)&lt;1,"Under 1 day",IF(INDEX(Summary!$BA:$BA,$AH543)&lt;3,"1-3 days",IF(INDEX(Summary!$BA:$BA,$AH543)&lt;7,"3-7 days","7+ days"))))</f>
        <v>7+ days</v>
      </c>
      <c r="J543" t="str">
        <f t="array" ref="J543">IF($A543="","",IF(IFERROR(INDEX(Summary!$AX:$AX,$AH543),0)&lt;0.25,"0-25%",IF(INDEX(Summary!$AX:$AX,$AH543)&lt;0.5,"25-50%",IF(INDEX(Summary!$AX:$AX,$AH543)&lt;0.75,"50-75%","75-100%"))))</f>
        <v>75-100%</v>
      </c>
      <c r="K543" t="str">
        <f t="array" ref="K543">IF($A543="","",INDEX(Summary!$AY:$AY,$AH543)&amp;"")</f>
        <v>WIP</v>
      </c>
      <c r="L543" s="1">
        <f>IF($A543="","",Summary!$P$2+MOD(ROW()-2,30))</f>
        <v>46228</v>
      </c>
      <c r="M543">
        <f t="shared" si="74"/>
        <v>2</v>
      </c>
      <c r="N543">
        <f t="shared" si="75"/>
        <v>25</v>
      </c>
      <c r="O543" t="str">
        <f t="shared" si="76"/>
        <v>Jul-2026</v>
      </c>
      <c r="P543">
        <f t="shared" ca="1" si="77"/>
        <v>1</v>
      </c>
      <c r="Q543" s="2">
        <f t="array" ref="Q543">IF($A543="",0,IFERROR(INDEX(Summary!$P$3:$AS$67,$AH543-2,$M543),0))</f>
        <v>0</v>
      </c>
      <c r="R543" s="2">
        <f t="array" ref="R543">IF($A543="",0,ROUND(IFERROR(INDEX(Summary!$O:$O,$AH543),0)/30,0))</f>
        <v>94</v>
      </c>
      <c r="S543">
        <f t="shared" si="78"/>
        <v>0</v>
      </c>
      <c r="T543" s="2">
        <f t="array" ref="T543">IF($S543=1,IFERROR(INDEX(Summary!$O:$O,$AH543),0),0)</f>
        <v>0</v>
      </c>
      <c r="U543" s="2">
        <f t="array" ref="U543">IF($S543=1,IFERROR(INDEX(Summary!$AT:$AT,$AH543),0),0)</f>
        <v>0</v>
      </c>
      <c r="V543" s="2">
        <f t="shared" si="79"/>
        <v>0</v>
      </c>
      <c r="W543" s="2">
        <f t="array" ref="W543">IF($S543=1,IFERROR(INDEX(Summary!$AZ:$AZ,$AH543),0),0)</f>
        <v>0</v>
      </c>
      <c r="X543" s="3">
        <f t="array" ref="X543">IF($S543=1,IFERROR(INDEX(Summary!$BA:$BA,$AH543),0),0)</f>
        <v>0</v>
      </c>
      <c r="Y543" s="2">
        <f t="array" ref="Y543">IF($S543=1,IFERROR(INDEX(Summary!$G:$G,$AH543),0),0)</f>
        <v>0</v>
      </c>
      <c r="Z543" s="2">
        <f t="array" ref="Z543">IF($S543=1,IFERROR(INDEX(Summary!$H:$H,$AH543),0),0)</f>
        <v>0</v>
      </c>
      <c r="AA543" s="2">
        <f t="array" ref="AA543">IF($S543=1,IFERROR(INDEX(Summary!$I:$I,$AH543),0),0)</f>
        <v>0</v>
      </c>
      <c r="AB543" s="2">
        <f t="array" ref="AB543">IF($S543=1,IFERROR(INDEX(Summary!$J:$J,$AH543),0),0)</f>
        <v>0</v>
      </c>
      <c r="AC543" s="2">
        <f t="array" ref="AC543">IF($S543=1,IFERROR(INDEX(Summary!$K:$K,$AH543),0),0)</f>
        <v>0</v>
      </c>
      <c r="AD543" s="2">
        <f t="array" ref="AD543">IF($S543=1,IFERROR(INDEX(Summary!$L:$L,$AH543),0),0)</f>
        <v>0</v>
      </c>
      <c r="AE543" s="2">
        <f t="array" ref="AE543">IF($S543=1,IFERROR(INDEX(Summary!$M:$M,$AH543),0),0)</f>
        <v>0</v>
      </c>
      <c r="AF543" s="2">
        <f t="array" ref="AF543">IF($S543=1,IFERROR(INDEX(Summary!$N:$N,$AH543),0),0)</f>
        <v>0</v>
      </c>
      <c r="AG543">
        <f t="array" ref="AG543">IF($A543="","",IFERROR(INDEX(Summary!$BB:$BB,$AH543),0))</f>
        <v>5</v>
      </c>
      <c r="AH543">
        <f t="shared" si="80"/>
        <v>21</v>
      </c>
    </row>
    <row r="544" spans="1:34" hidden="1">
      <c r="A544" t="str">
        <f t="array" ref="A544">IFERROR(INDEX(Summary!$D:$D,$AH544)&amp;"","")</f>
        <v>FG00048</v>
      </c>
      <c r="B544" t="str">
        <f t="array" ref="B544">IF($A544="","",INDEX(Summary!$E:$E,$AH544))</f>
        <v>Coconut Oil (Wood-Pressed) - 1Ltr (Plastic Bottle)</v>
      </c>
      <c r="C544" t="str">
        <f t="array" ref="C544">IF($A544="","",INDEX(Summary!$B:$B,$AH544))</f>
        <v>Oil</v>
      </c>
      <c r="D544" t="str">
        <f t="array" ref="D544">IF($A544="","",INDEX(Summary!$C:$C,$AH544))</f>
        <v>C6</v>
      </c>
      <c r="E544">
        <f t="array" ref="E544">IF($A544="","",INDEX(Summary!$F:$F,$AH544))</f>
        <v>1</v>
      </c>
      <c r="F544" t="str">
        <f t="array" ref="F544">IF($A544="","",INDEX(Summary!$BC:$BC,$AH544)&amp;"")</f>
        <v>P3 – Normal</v>
      </c>
      <c r="G544">
        <f t="shared" si="72"/>
        <v>3</v>
      </c>
      <c r="H544">
        <f t="shared" si="73"/>
        <v>0</v>
      </c>
      <c r="I544" t="str">
        <f t="array" ref="I544">IF($A544="","",IF(IFERROR(INDEX(Summary!$BA:$BA,$AH544),0)&lt;1,"Under 1 day",IF(INDEX(Summary!$BA:$BA,$AH544)&lt;3,"1-3 days",IF(INDEX(Summary!$BA:$BA,$AH544)&lt;7,"3-7 days","7+ days"))))</f>
        <v>7+ days</v>
      </c>
      <c r="J544" t="str">
        <f t="array" ref="J544">IF($A544="","",IF(IFERROR(INDEX(Summary!$AX:$AX,$AH544),0)&lt;0.25,"0-25%",IF(INDEX(Summary!$AX:$AX,$AH544)&lt;0.5,"25-50%",IF(INDEX(Summary!$AX:$AX,$AH544)&lt;0.75,"50-75%","75-100%"))))</f>
        <v>75-100%</v>
      </c>
      <c r="K544" t="str">
        <f t="array" ref="K544">IF($A544="","",INDEX(Summary!$AY:$AY,$AH544)&amp;"")</f>
        <v>WIP</v>
      </c>
      <c r="L544" s="1">
        <f>IF($A544="","",Summary!$P$2+MOD(ROW()-2,30))</f>
        <v>46229</v>
      </c>
      <c r="M544">
        <f t="shared" si="74"/>
        <v>3</v>
      </c>
      <c r="N544">
        <f t="shared" si="75"/>
        <v>26</v>
      </c>
      <c r="O544" t="str">
        <f t="shared" si="76"/>
        <v>Jul-2026</v>
      </c>
      <c r="P544">
        <f t="shared" ca="1" si="77"/>
        <v>1</v>
      </c>
      <c r="Q544" s="2">
        <f t="array" ref="Q544">IF($A544="",0,IFERROR(INDEX(Summary!$P$3:$AS$67,$AH544-2,$M544),0))</f>
        <v>0</v>
      </c>
      <c r="R544" s="2">
        <f t="array" ref="R544">IF($A544="",0,ROUND(IFERROR(INDEX(Summary!$O:$O,$AH544),0)/30,0))</f>
        <v>94</v>
      </c>
      <c r="S544">
        <f t="shared" si="78"/>
        <v>0</v>
      </c>
      <c r="T544" s="2">
        <f t="array" ref="T544">IF($S544=1,IFERROR(INDEX(Summary!$O:$O,$AH544),0),0)</f>
        <v>0</v>
      </c>
      <c r="U544" s="2">
        <f t="array" ref="U544">IF($S544=1,IFERROR(INDEX(Summary!$AT:$AT,$AH544),0),0)</f>
        <v>0</v>
      </c>
      <c r="V544" s="2">
        <f t="shared" si="79"/>
        <v>0</v>
      </c>
      <c r="W544" s="2">
        <f t="array" ref="W544">IF($S544=1,IFERROR(INDEX(Summary!$AZ:$AZ,$AH544),0),0)</f>
        <v>0</v>
      </c>
      <c r="X544" s="3">
        <f t="array" ref="X544">IF($S544=1,IFERROR(INDEX(Summary!$BA:$BA,$AH544),0),0)</f>
        <v>0</v>
      </c>
      <c r="Y544" s="2">
        <f t="array" ref="Y544">IF($S544=1,IFERROR(INDEX(Summary!$G:$G,$AH544),0),0)</f>
        <v>0</v>
      </c>
      <c r="Z544" s="2">
        <f t="array" ref="Z544">IF($S544=1,IFERROR(INDEX(Summary!$H:$H,$AH544),0),0)</f>
        <v>0</v>
      </c>
      <c r="AA544" s="2">
        <f t="array" ref="AA544">IF($S544=1,IFERROR(INDEX(Summary!$I:$I,$AH544),0),0)</f>
        <v>0</v>
      </c>
      <c r="AB544" s="2">
        <f t="array" ref="AB544">IF($S544=1,IFERROR(INDEX(Summary!$J:$J,$AH544),0),0)</f>
        <v>0</v>
      </c>
      <c r="AC544" s="2">
        <f t="array" ref="AC544">IF($S544=1,IFERROR(INDEX(Summary!$K:$K,$AH544),0),0)</f>
        <v>0</v>
      </c>
      <c r="AD544" s="2">
        <f t="array" ref="AD544">IF($S544=1,IFERROR(INDEX(Summary!$L:$L,$AH544),0),0)</f>
        <v>0</v>
      </c>
      <c r="AE544" s="2">
        <f t="array" ref="AE544">IF($S544=1,IFERROR(INDEX(Summary!$M:$M,$AH544),0),0)</f>
        <v>0</v>
      </c>
      <c r="AF544" s="2">
        <f t="array" ref="AF544">IF($S544=1,IFERROR(INDEX(Summary!$N:$N,$AH544),0),0)</f>
        <v>0</v>
      </c>
      <c r="AG544">
        <f t="array" ref="AG544">IF($A544="","",IFERROR(INDEX(Summary!$BB:$BB,$AH544),0))</f>
        <v>5</v>
      </c>
      <c r="AH544">
        <f t="shared" si="80"/>
        <v>21</v>
      </c>
    </row>
    <row r="545" spans="1:34" hidden="1">
      <c r="A545" t="str">
        <f t="array" ref="A545">IFERROR(INDEX(Summary!$D:$D,$AH545)&amp;"","")</f>
        <v>FG00048</v>
      </c>
      <c r="B545" t="str">
        <f t="array" ref="B545">IF($A545="","",INDEX(Summary!$E:$E,$AH545))</f>
        <v>Coconut Oil (Wood-Pressed) - 1Ltr (Plastic Bottle)</v>
      </c>
      <c r="C545" t="str">
        <f t="array" ref="C545">IF($A545="","",INDEX(Summary!$B:$B,$AH545))</f>
        <v>Oil</v>
      </c>
      <c r="D545" t="str">
        <f t="array" ref="D545">IF($A545="","",INDEX(Summary!$C:$C,$AH545))</f>
        <v>C6</v>
      </c>
      <c r="E545">
        <f t="array" ref="E545">IF($A545="","",INDEX(Summary!$F:$F,$AH545))</f>
        <v>1</v>
      </c>
      <c r="F545" t="str">
        <f t="array" ref="F545">IF($A545="","",INDEX(Summary!$BC:$BC,$AH545)&amp;"")</f>
        <v>P3 – Normal</v>
      </c>
      <c r="G545">
        <f t="shared" si="72"/>
        <v>3</v>
      </c>
      <c r="H545">
        <f t="shared" si="73"/>
        <v>0</v>
      </c>
      <c r="I545" t="str">
        <f t="array" ref="I545">IF($A545="","",IF(IFERROR(INDEX(Summary!$BA:$BA,$AH545),0)&lt;1,"Under 1 day",IF(INDEX(Summary!$BA:$BA,$AH545)&lt;3,"1-3 days",IF(INDEX(Summary!$BA:$BA,$AH545)&lt;7,"3-7 days","7+ days"))))</f>
        <v>7+ days</v>
      </c>
      <c r="J545" t="str">
        <f t="array" ref="J545">IF($A545="","",IF(IFERROR(INDEX(Summary!$AX:$AX,$AH545),0)&lt;0.25,"0-25%",IF(INDEX(Summary!$AX:$AX,$AH545)&lt;0.5,"25-50%",IF(INDEX(Summary!$AX:$AX,$AH545)&lt;0.75,"50-75%","75-100%"))))</f>
        <v>75-100%</v>
      </c>
      <c r="K545" t="str">
        <f t="array" ref="K545">IF($A545="","",INDEX(Summary!$AY:$AY,$AH545)&amp;"")</f>
        <v>WIP</v>
      </c>
      <c r="L545" s="1">
        <f>IF($A545="","",Summary!$P$2+MOD(ROW()-2,30))</f>
        <v>46230</v>
      </c>
      <c r="M545">
        <f t="shared" si="74"/>
        <v>4</v>
      </c>
      <c r="N545">
        <f t="shared" si="75"/>
        <v>27</v>
      </c>
      <c r="O545" t="str">
        <f t="shared" si="76"/>
        <v>Jul-2026</v>
      </c>
      <c r="P545">
        <f t="shared" ca="1" si="77"/>
        <v>1</v>
      </c>
      <c r="Q545" s="2">
        <f t="array" ref="Q545">IF($A545="",0,IFERROR(INDEX(Summary!$P$3:$AS$67,$AH545-2,$M545),0))</f>
        <v>0</v>
      </c>
      <c r="R545" s="2">
        <f t="array" ref="R545">IF($A545="",0,ROUND(IFERROR(INDEX(Summary!$O:$O,$AH545),0)/30,0))</f>
        <v>94</v>
      </c>
      <c r="S545">
        <f t="shared" si="78"/>
        <v>0</v>
      </c>
      <c r="T545" s="2">
        <f t="array" ref="T545">IF($S545=1,IFERROR(INDEX(Summary!$O:$O,$AH545),0),0)</f>
        <v>0</v>
      </c>
      <c r="U545" s="2">
        <f t="array" ref="U545">IF($S545=1,IFERROR(INDEX(Summary!$AT:$AT,$AH545),0),0)</f>
        <v>0</v>
      </c>
      <c r="V545" s="2">
        <f t="shared" si="79"/>
        <v>0</v>
      </c>
      <c r="W545" s="2">
        <f t="array" ref="W545">IF($S545=1,IFERROR(INDEX(Summary!$AZ:$AZ,$AH545),0),0)</f>
        <v>0</v>
      </c>
      <c r="X545" s="3">
        <f t="array" ref="X545">IF($S545=1,IFERROR(INDEX(Summary!$BA:$BA,$AH545),0),0)</f>
        <v>0</v>
      </c>
      <c r="Y545" s="2">
        <f t="array" ref="Y545">IF($S545=1,IFERROR(INDEX(Summary!$G:$G,$AH545),0),0)</f>
        <v>0</v>
      </c>
      <c r="Z545" s="2">
        <f t="array" ref="Z545">IF($S545=1,IFERROR(INDEX(Summary!$H:$H,$AH545),0),0)</f>
        <v>0</v>
      </c>
      <c r="AA545" s="2">
        <f t="array" ref="AA545">IF($S545=1,IFERROR(INDEX(Summary!$I:$I,$AH545),0),0)</f>
        <v>0</v>
      </c>
      <c r="AB545" s="2">
        <f t="array" ref="AB545">IF($S545=1,IFERROR(INDEX(Summary!$J:$J,$AH545),0),0)</f>
        <v>0</v>
      </c>
      <c r="AC545" s="2">
        <f t="array" ref="AC545">IF($S545=1,IFERROR(INDEX(Summary!$K:$K,$AH545),0),0)</f>
        <v>0</v>
      </c>
      <c r="AD545" s="2">
        <f t="array" ref="AD545">IF($S545=1,IFERROR(INDEX(Summary!$L:$L,$AH545),0),0)</f>
        <v>0</v>
      </c>
      <c r="AE545" s="2">
        <f t="array" ref="AE545">IF($S545=1,IFERROR(INDEX(Summary!$M:$M,$AH545),0),0)</f>
        <v>0</v>
      </c>
      <c r="AF545" s="2">
        <f t="array" ref="AF545">IF($S545=1,IFERROR(INDEX(Summary!$N:$N,$AH545),0),0)</f>
        <v>0</v>
      </c>
      <c r="AG545">
        <f t="array" ref="AG545">IF($A545="","",IFERROR(INDEX(Summary!$BB:$BB,$AH545),0))</f>
        <v>5</v>
      </c>
      <c r="AH545">
        <f t="shared" si="80"/>
        <v>21</v>
      </c>
    </row>
    <row r="546" spans="1:34" hidden="1">
      <c r="A546" t="str">
        <f t="array" ref="A546">IFERROR(INDEX(Summary!$D:$D,$AH546)&amp;"","")</f>
        <v>FG00048</v>
      </c>
      <c r="B546" t="str">
        <f t="array" ref="B546">IF($A546="","",INDEX(Summary!$E:$E,$AH546))</f>
        <v>Coconut Oil (Wood-Pressed) - 1Ltr (Plastic Bottle)</v>
      </c>
      <c r="C546" t="str">
        <f t="array" ref="C546">IF($A546="","",INDEX(Summary!$B:$B,$AH546))</f>
        <v>Oil</v>
      </c>
      <c r="D546" t="str">
        <f t="array" ref="D546">IF($A546="","",INDEX(Summary!$C:$C,$AH546))</f>
        <v>C6</v>
      </c>
      <c r="E546">
        <f t="array" ref="E546">IF($A546="","",INDEX(Summary!$F:$F,$AH546))</f>
        <v>1</v>
      </c>
      <c r="F546" t="str">
        <f t="array" ref="F546">IF($A546="","",INDEX(Summary!$BC:$BC,$AH546)&amp;"")</f>
        <v>P3 – Normal</v>
      </c>
      <c r="G546">
        <f t="shared" si="72"/>
        <v>3</v>
      </c>
      <c r="H546">
        <f t="shared" si="73"/>
        <v>0</v>
      </c>
      <c r="I546" t="str">
        <f t="array" ref="I546">IF($A546="","",IF(IFERROR(INDEX(Summary!$BA:$BA,$AH546),0)&lt;1,"Under 1 day",IF(INDEX(Summary!$BA:$BA,$AH546)&lt;3,"1-3 days",IF(INDEX(Summary!$BA:$BA,$AH546)&lt;7,"3-7 days","7+ days"))))</f>
        <v>7+ days</v>
      </c>
      <c r="J546" t="str">
        <f t="array" ref="J546">IF($A546="","",IF(IFERROR(INDEX(Summary!$AX:$AX,$AH546),0)&lt;0.25,"0-25%",IF(INDEX(Summary!$AX:$AX,$AH546)&lt;0.5,"25-50%",IF(INDEX(Summary!$AX:$AX,$AH546)&lt;0.75,"50-75%","75-100%"))))</f>
        <v>75-100%</v>
      </c>
      <c r="K546" t="str">
        <f t="array" ref="K546">IF($A546="","",INDEX(Summary!$AY:$AY,$AH546)&amp;"")</f>
        <v>WIP</v>
      </c>
      <c r="L546" s="1">
        <f>IF($A546="","",Summary!$P$2+MOD(ROW()-2,30))</f>
        <v>46231</v>
      </c>
      <c r="M546">
        <f t="shared" si="74"/>
        <v>5</v>
      </c>
      <c r="N546">
        <f t="shared" si="75"/>
        <v>28</v>
      </c>
      <c r="O546" t="str">
        <f t="shared" si="76"/>
        <v>Jul-2026</v>
      </c>
      <c r="P546">
        <f t="shared" ca="1" si="77"/>
        <v>1</v>
      </c>
      <c r="Q546" s="2">
        <f t="array" ref="Q546">IF($A546="",0,IFERROR(INDEX(Summary!$P$3:$AS$67,$AH546-2,$M546),0))</f>
        <v>0</v>
      </c>
      <c r="R546" s="2">
        <f t="array" ref="R546">IF($A546="",0,ROUND(IFERROR(INDEX(Summary!$O:$O,$AH546),0)/30,0))</f>
        <v>94</v>
      </c>
      <c r="S546">
        <f t="shared" si="78"/>
        <v>0</v>
      </c>
      <c r="T546" s="2">
        <f t="array" ref="T546">IF($S546=1,IFERROR(INDEX(Summary!$O:$O,$AH546),0),0)</f>
        <v>0</v>
      </c>
      <c r="U546" s="2">
        <f t="array" ref="U546">IF($S546=1,IFERROR(INDEX(Summary!$AT:$AT,$AH546),0),0)</f>
        <v>0</v>
      </c>
      <c r="V546" s="2">
        <f t="shared" si="79"/>
        <v>0</v>
      </c>
      <c r="W546" s="2">
        <f t="array" ref="W546">IF($S546=1,IFERROR(INDEX(Summary!$AZ:$AZ,$AH546),0),0)</f>
        <v>0</v>
      </c>
      <c r="X546" s="3">
        <f t="array" ref="X546">IF($S546=1,IFERROR(INDEX(Summary!$BA:$BA,$AH546),0),0)</f>
        <v>0</v>
      </c>
      <c r="Y546" s="2">
        <f t="array" ref="Y546">IF($S546=1,IFERROR(INDEX(Summary!$G:$G,$AH546),0),0)</f>
        <v>0</v>
      </c>
      <c r="Z546" s="2">
        <f t="array" ref="Z546">IF($S546=1,IFERROR(INDEX(Summary!$H:$H,$AH546),0),0)</f>
        <v>0</v>
      </c>
      <c r="AA546" s="2">
        <f t="array" ref="AA546">IF($S546=1,IFERROR(INDEX(Summary!$I:$I,$AH546),0),0)</f>
        <v>0</v>
      </c>
      <c r="AB546" s="2">
        <f t="array" ref="AB546">IF($S546=1,IFERROR(INDEX(Summary!$J:$J,$AH546),0),0)</f>
        <v>0</v>
      </c>
      <c r="AC546" s="2">
        <f t="array" ref="AC546">IF($S546=1,IFERROR(INDEX(Summary!$K:$K,$AH546),0),0)</f>
        <v>0</v>
      </c>
      <c r="AD546" s="2">
        <f t="array" ref="AD546">IF($S546=1,IFERROR(INDEX(Summary!$L:$L,$AH546),0),0)</f>
        <v>0</v>
      </c>
      <c r="AE546" s="2">
        <f t="array" ref="AE546">IF($S546=1,IFERROR(INDEX(Summary!$M:$M,$AH546),0),0)</f>
        <v>0</v>
      </c>
      <c r="AF546" s="2">
        <f t="array" ref="AF546">IF($S546=1,IFERROR(INDEX(Summary!$N:$N,$AH546),0),0)</f>
        <v>0</v>
      </c>
      <c r="AG546">
        <f t="array" ref="AG546">IF($A546="","",IFERROR(INDEX(Summary!$BB:$BB,$AH546),0))</f>
        <v>5</v>
      </c>
      <c r="AH546">
        <f t="shared" si="80"/>
        <v>21</v>
      </c>
    </row>
    <row r="547" spans="1:34" hidden="1">
      <c r="A547" t="str">
        <f t="array" ref="A547">IFERROR(INDEX(Summary!$D:$D,$AH547)&amp;"","")</f>
        <v>FG00048</v>
      </c>
      <c r="B547" t="str">
        <f t="array" ref="B547">IF($A547="","",INDEX(Summary!$E:$E,$AH547))</f>
        <v>Coconut Oil (Wood-Pressed) - 1Ltr (Plastic Bottle)</v>
      </c>
      <c r="C547" t="str">
        <f t="array" ref="C547">IF($A547="","",INDEX(Summary!$B:$B,$AH547))</f>
        <v>Oil</v>
      </c>
      <c r="D547" t="str">
        <f t="array" ref="D547">IF($A547="","",INDEX(Summary!$C:$C,$AH547))</f>
        <v>C6</v>
      </c>
      <c r="E547">
        <f t="array" ref="E547">IF($A547="","",INDEX(Summary!$F:$F,$AH547))</f>
        <v>1</v>
      </c>
      <c r="F547" t="str">
        <f t="array" ref="F547">IF($A547="","",INDEX(Summary!$BC:$BC,$AH547)&amp;"")</f>
        <v>P3 – Normal</v>
      </c>
      <c r="G547">
        <f t="shared" si="72"/>
        <v>3</v>
      </c>
      <c r="H547">
        <f t="shared" si="73"/>
        <v>0</v>
      </c>
      <c r="I547" t="str">
        <f t="array" ref="I547">IF($A547="","",IF(IFERROR(INDEX(Summary!$BA:$BA,$AH547),0)&lt;1,"Under 1 day",IF(INDEX(Summary!$BA:$BA,$AH547)&lt;3,"1-3 days",IF(INDEX(Summary!$BA:$BA,$AH547)&lt;7,"3-7 days","7+ days"))))</f>
        <v>7+ days</v>
      </c>
      <c r="J547" t="str">
        <f t="array" ref="J547">IF($A547="","",IF(IFERROR(INDEX(Summary!$AX:$AX,$AH547),0)&lt;0.25,"0-25%",IF(INDEX(Summary!$AX:$AX,$AH547)&lt;0.5,"25-50%",IF(INDEX(Summary!$AX:$AX,$AH547)&lt;0.75,"50-75%","75-100%"))))</f>
        <v>75-100%</v>
      </c>
      <c r="K547" t="str">
        <f t="array" ref="K547">IF($A547="","",INDEX(Summary!$AY:$AY,$AH547)&amp;"")</f>
        <v>WIP</v>
      </c>
      <c r="L547" s="1">
        <f>IF($A547="","",Summary!$P$2+MOD(ROW()-2,30))</f>
        <v>46232</v>
      </c>
      <c r="M547">
        <f t="shared" si="74"/>
        <v>6</v>
      </c>
      <c r="N547">
        <f t="shared" si="75"/>
        <v>29</v>
      </c>
      <c r="O547" t="str">
        <f t="shared" si="76"/>
        <v>Jul-2026</v>
      </c>
      <c r="P547">
        <f t="shared" ca="1" si="77"/>
        <v>1</v>
      </c>
      <c r="Q547" s="2">
        <f t="array" ref="Q547">IF($A547="",0,IFERROR(INDEX(Summary!$P$3:$AS$67,$AH547-2,$M547),0))</f>
        <v>0</v>
      </c>
      <c r="R547" s="2">
        <f t="array" ref="R547">IF($A547="",0,ROUND(IFERROR(INDEX(Summary!$O:$O,$AH547),0)/30,0))</f>
        <v>94</v>
      </c>
      <c r="S547">
        <f t="shared" si="78"/>
        <v>0</v>
      </c>
      <c r="T547" s="2">
        <f t="array" ref="T547">IF($S547=1,IFERROR(INDEX(Summary!$O:$O,$AH547),0),0)</f>
        <v>0</v>
      </c>
      <c r="U547" s="2">
        <f t="array" ref="U547">IF($S547=1,IFERROR(INDEX(Summary!$AT:$AT,$AH547),0),0)</f>
        <v>0</v>
      </c>
      <c r="V547" s="2">
        <f t="shared" si="79"/>
        <v>0</v>
      </c>
      <c r="W547" s="2">
        <f t="array" ref="W547">IF($S547=1,IFERROR(INDEX(Summary!$AZ:$AZ,$AH547),0),0)</f>
        <v>0</v>
      </c>
      <c r="X547" s="3">
        <f t="array" ref="X547">IF($S547=1,IFERROR(INDEX(Summary!$BA:$BA,$AH547),0),0)</f>
        <v>0</v>
      </c>
      <c r="Y547" s="2">
        <f t="array" ref="Y547">IF($S547=1,IFERROR(INDEX(Summary!$G:$G,$AH547),0),0)</f>
        <v>0</v>
      </c>
      <c r="Z547" s="2">
        <f t="array" ref="Z547">IF($S547=1,IFERROR(INDEX(Summary!$H:$H,$AH547),0),0)</f>
        <v>0</v>
      </c>
      <c r="AA547" s="2">
        <f t="array" ref="AA547">IF($S547=1,IFERROR(INDEX(Summary!$I:$I,$AH547),0),0)</f>
        <v>0</v>
      </c>
      <c r="AB547" s="2">
        <f t="array" ref="AB547">IF($S547=1,IFERROR(INDEX(Summary!$J:$J,$AH547),0),0)</f>
        <v>0</v>
      </c>
      <c r="AC547" s="2">
        <f t="array" ref="AC547">IF($S547=1,IFERROR(INDEX(Summary!$K:$K,$AH547),0),0)</f>
        <v>0</v>
      </c>
      <c r="AD547" s="2">
        <f t="array" ref="AD547">IF($S547=1,IFERROR(INDEX(Summary!$L:$L,$AH547),0),0)</f>
        <v>0</v>
      </c>
      <c r="AE547" s="2">
        <f t="array" ref="AE547">IF($S547=1,IFERROR(INDEX(Summary!$M:$M,$AH547),0),0)</f>
        <v>0</v>
      </c>
      <c r="AF547" s="2">
        <f t="array" ref="AF547">IF($S547=1,IFERROR(INDEX(Summary!$N:$N,$AH547),0),0)</f>
        <v>0</v>
      </c>
      <c r="AG547">
        <f t="array" ref="AG547">IF($A547="","",IFERROR(INDEX(Summary!$BB:$BB,$AH547),0))</f>
        <v>5</v>
      </c>
      <c r="AH547">
        <f t="shared" si="80"/>
        <v>21</v>
      </c>
    </row>
    <row r="548" spans="1:34" hidden="1">
      <c r="A548" t="str">
        <f t="array" ref="A548">IFERROR(INDEX(Summary!$D:$D,$AH548)&amp;"","")</f>
        <v>FG00048</v>
      </c>
      <c r="B548" t="str">
        <f t="array" ref="B548">IF($A548="","",INDEX(Summary!$E:$E,$AH548))</f>
        <v>Coconut Oil (Wood-Pressed) - 1Ltr (Plastic Bottle)</v>
      </c>
      <c r="C548" t="str">
        <f t="array" ref="C548">IF($A548="","",INDEX(Summary!$B:$B,$AH548))</f>
        <v>Oil</v>
      </c>
      <c r="D548" t="str">
        <f t="array" ref="D548">IF($A548="","",INDEX(Summary!$C:$C,$AH548))</f>
        <v>C6</v>
      </c>
      <c r="E548">
        <f t="array" ref="E548">IF($A548="","",INDEX(Summary!$F:$F,$AH548))</f>
        <v>1</v>
      </c>
      <c r="F548" t="str">
        <f t="array" ref="F548">IF($A548="","",INDEX(Summary!$BC:$BC,$AH548)&amp;"")</f>
        <v>P3 – Normal</v>
      </c>
      <c r="G548">
        <f t="shared" si="72"/>
        <v>3</v>
      </c>
      <c r="H548">
        <f t="shared" si="73"/>
        <v>0</v>
      </c>
      <c r="I548" t="str">
        <f t="array" ref="I548">IF($A548="","",IF(IFERROR(INDEX(Summary!$BA:$BA,$AH548),0)&lt;1,"Under 1 day",IF(INDEX(Summary!$BA:$BA,$AH548)&lt;3,"1-3 days",IF(INDEX(Summary!$BA:$BA,$AH548)&lt;7,"3-7 days","7+ days"))))</f>
        <v>7+ days</v>
      </c>
      <c r="J548" t="str">
        <f t="array" ref="J548">IF($A548="","",IF(IFERROR(INDEX(Summary!$AX:$AX,$AH548),0)&lt;0.25,"0-25%",IF(INDEX(Summary!$AX:$AX,$AH548)&lt;0.5,"25-50%",IF(INDEX(Summary!$AX:$AX,$AH548)&lt;0.75,"50-75%","75-100%"))))</f>
        <v>75-100%</v>
      </c>
      <c r="K548" t="str">
        <f t="array" ref="K548">IF($A548="","",INDEX(Summary!$AY:$AY,$AH548)&amp;"")</f>
        <v>WIP</v>
      </c>
      <c r="L548" s="1">
        <f>IF($A548="","",Summary!$P$2+MOD(ROW()-2,30))</f>
        <v>46233</v>
      </c>
      <c r="M548">
        <f t="shared" si="74"/>
        <v>7</v>
      </c>
      <c r="N548">
        <f t="shared" si="75"/>
        <v>30</v>
      </c>
      <c r="O548" t="str">
        <f t="shared" si="76"/>
        <v>Jul-2026</v>
      </c>
      <c r="P548">
        <f t="shared" ca="1" si="77"/>
        <v>1</v>
      </c>
      <c r="Q548" s="2">
        <f t="array" ref="Q548">IF($A548="",0,IFERROR(INDEX(Summary!$P$3:$AS$67,$AH548-2,$M548),0))</f>
        <v>0</v>
      </c>
      <c r="R548" s="2">
        <f t="array" ref="R548">IF($A548="",0,ROUND(IFERROR(INDEX(Summary!$O:$O,$AH548),0)/30,0))</f>
        <v>94</v>
      </c>
      <c r="S548">
        <f t="shared" si="78"/>
        <v>0</v>
      </c>
      <c r="T548" s="2">
        <f t="array" ref="T548">IF($S548=1,IFERROR(INDEX(Summary!$O:$O,$AH548),0),0)</f>
        <v>0</v>
      </c>
      <c r="U548" s="2">
        <f t="array" ref="U548">IF($S548=1,IFERROR(INDEX(Summary!$AT:$AT,$AH548),0),0)</f>
        <v>0</v>
      </c>
      <c r="V548" s="2">
        <f t="shared" si="79"/>
        <v>0</v>
      </c>
      <c r="W548" s="2">
        <f t="array" ref="W548">IF($S548=1,IFERROR(INDEX(Summary!$AZ:$AZ,$AH548),0),0)</f>
        <v>0</v>
      </c>
      <c r="X548" s="3">
        <f t="array" ref="X548">IF($S548=1,IFERROR(INDEX(Summary!$BA:$BA,$AH548),0),0)</f>
        <v>0</v>
      </c>
      <c r="Y548" s="2">
        <f t="array" ref="Y548">IF($S548=1,IFERROR(INDEX(Summary!$G:$G,$AH548),0),0)</f>
        <v>0</v>
      </c>
      <c r="Z548" s="2">
        <f t="array" ref="Z548">IF($S548=1,IFERROR(INDEX(Summary!$H:$H,$AH548),0),0)</f>
        <v>0</v>
      </c>
      <c r="AA548" s="2">
        <f t="array" ref="AA548">IF($S548=1,IFERROR(INDEX(Summary!$I:$I,$AH548),0),0)</f>
        <v>0</v>
      </c>
      <c r="AB548" s="2">
        <f t="array" ref="AB548">IF($S548=1,IFERROR(INDEX(Summary!$J:$J,$AH548),0),0)</f>
        <v>0</v>
      </c>
      <c r="AC548" s="2">
        <f t="array" ref="AC548">IF($S548=1,IFERROR(INDEX(Summary!$K:$K,$AH548),0),0)</f>
        <v>0</v>
      </c>
      <c r="AD548" s="2">
        <f t="array" ref="AD548">IF($S548=1,IFERROR(INDEX(Summary!$L:$L,$AH548),0),0)</f>
        <v>0</v>
      </c>
      <c r="AE548" s="2">
        <f t="array" ref="AE548">IF($S548=1,IFERROR(INDEX(Summary!$M:$M,$AH548),0),0)</f>
        <v>0</v>
      </c>
      <c r="AF548" s="2">
        <f t="array" ref="AF548">IF($S548=1,IFERROR(INDEX(Summary!$N:$N,$AH548),0),0)</f>
        <v>0</v>
      </c>
      <c r="AG548">
        <f t="array" ref="AG548">IF($A548="","",IFERROR(INDEX(Summary!$BB:$BB,$AH548),0))</f>
        <v>5</v>
      </c>
      <c r="AH548">
        <f t="shared" si="80"/>
        <v>21</v>
      </c>
    </row>
    <row r="549" spans="1:34" hidden="1">
      <c r="A549" t="str">
        <f t="array" ref="A549">IFERROR(INDEX(Summary!$D:$D,$AH549)&amp;"","")</f>
        <v>FG00048</v>
      </c>
      <c r="B549" t="str">
        <f t="array" ref="B549">IF($A549="","",INDEX(Summary!$E:$E,$AH549))</f>
        <v>Coconut Oil (Wood-Pressed) - 1Ltr (Plastic Bottle)</v>
      </c>
      <c r="C549" t="str">
        <f t="array" ref="C549">IF($A549="","",INDEX(Summary!$B:$B,$AH549))</f>
        <v>Oil</v>
      </c>
      <c r="D549" t="str">
        <f t="array" ref="D549">IF($A549="","",INDEX(Summary!$C:$C,$AH549))</f>
        <v>C6</v>
      </c>
      <c r="E549">
        <f t="array" ref="E549">IF($A549="","",INDEX(Summary!$F:$F,$AH549))</f>
        <v>1</v>
      </c>
      <c r="F549" t="str">
        <f t="array" ref="F549">IF($A549="","",INDEX(Summary!$BC:$BC,$AH549)&amp;"")</f>
        <v>P3 – Normal</v>
      </c>
      <c r="G549">
        <f t="shared" si="72"/>
        <v>3</v>
      </c>
      <c r="H549">
        <f t="shared" si="73"/>
        <v>0</v>
      </c>
      <c r="I549" t="str">
        <f t="array" ref="I549">IF($A549="","",IF(IFERROR(INDEX(Summary!$BA:$BA,$AH549),0)&lt;1,"Under 1 day",IF(INDEX(Summary!$BA:$BA,$AH549)&lt;3,"1-3 days",IF(INDEX(Summary!$BA:$BA,$AH549)&lt;7,"3-7 days","7+ days"))))</f>
        <v>7+ days</v>
      </c>
      <c r="J549" t="str">
        <f t="array" ref="J549">IF($A549="","",IF(IFERROR(INDEX(Summary!$AX:$AX,$AH549),0)&lt;0.25,"0-25%",IF(INDEX(Summary!$AX:$AX,$AH549)&lt;0.5,"25-50%",IF(INDEX(Summary!$AX:$AX,$AH549)&lt;0.75,"50-75%","75-100%"))))</f>
        <v>75-100%</v>
      </c>
      <c r="K549" t="str">
        <f t="array" ref="K549">IF($A549="","",INDEX(Summary!$AY:$AY,$AH549)&amp;"")</f>
        <v>WIP</v>
      </c>
      <c r="L549" s="1">
        <f>IF($A549="","",Summary!$P$2+MOD(ROW()-2,30))</f>
        <v>46234</v>
      </c>
      <c r="M549">
        <f t="shared" si="74"/>
        <v>8</v>
      </c>
      <c r="N549">
        <f t="shared" si="75"/>
        <v>31</v>
      </c>
      <c r="O549" t="str">
        <f t="shared" si="76"/>
        <v>Jul-2026</v>
      </c>
      <c r="P549">
        <f t="shared" ca="1" si="77"/>
        <v>1</v>
      </c>
      <c r="Q549" s="2">
        <f t="array" ref="Q549">IF($A549="",0,IFERROR(INDEX(Summary!$P$3:$AS$67,$AH549-2,$M549),0))</f>
        <v>0</v>
      </c>
      <c r="R549" s="2">
        <f t="array" ref="R549">IF($A549="",0,ROUND(IFERROR(INDEX(Summary!$O:$O,$AH549),0)/30,0))</f>
        <v>94</v>
      </c>
      <c r="S549">
        <f t="shared" si="78"/>
        <v>0</v>
      </c>
      <c r="T549" s="2">
        <f t="array" ref="T549">IF($S549=1,IFERROR(INDEX(Summary!$O:$O,$AH549),0),0)</f>
        <v>0</v>
      </c>
      <c r="U549" s="2">
        <f t="array" ref="U549">IF($S549=1,IFERROR(INDEX(Summary!$AT:$AT,$AH549),0),0)</f>
        <v>0</v>
      </c>
      <c r="V549" s="2">
        <f t="shared" si="79"/>
        <v>0</v>
      </c>
      <c r="W549" s="2">
        <f t="array" ref="W549">IF($S549=1,IFERROR(INDEX(Summary!$AZ:$AZ,$AH549),0),0)</f>
        <v>0</v>
      </c>
      <c r="X549" s="3">
        <f t="array" ref="X549">IF($S549=1,IFERROR(INDEX(Summary!$BA:$BA,$AH549),0),0)</f>
        <v>0</v>
      </c>
      <c r="Y549" s="2">
        <f t="array" ref="Y549">IF($S549=1,IFERROR(INDEX(Summary!$G:$G,$AH549),0),0)</f>
        <v>0</v>
      </c>
      <c r="Z549" s="2">
        <f t="array" ref="Z549">IF($S549=1,IFERROR(INDEX(Summary!$H:$H,$AH549),0),0)</f>
        <v>0</v>
      </c>
      <c r="AA549" s="2">
        <f t="array" ref="AA549">IF($S549=1,IFERROR(INDEX(Summary!$I:$I,$AH549),0),0)</f>
        <v>0</v>
      </c>
      <c r="AB549" s="2">
        <f t="array" ref="AB549">IF($S549=1,IFERROR(INDEX(Summary!$J:$J,$AH549),0),0)</f>
        <v>0</v>
      </c>
      <c r="AC549" s="2">
        <f t="array" ref="AC549">IF($S549=1,IFERROR(INDEX(Summary!$K:$K,$AH549),0),0)</f>
        <v>0</v>
      </c>
      <c r="AD549" s="2">
        <f t="array" ref="AD549">IF($S549=1,IFERROR(INDEX(Summary!$L:$L,$AH549),0),0)</f>
        <v>0</v>
      </c>
      <c r="AE549" s="2">
        <f t="array" ref="AE549">IF($S549=1,IFERROR(INDEX(Summary!$M:$M,$AH549),0),0)</f>
        <v>0</v>
      </c>
      <c r="AF549" s="2">
        <f t="array" ref="AF549">IF($S549=1,IFERROR(INDEX(Summary!$N:$N,$AH549),0),0)</f>
        <v>0</v>
      </c>
      <c r="AG549">
        <f t="array" ref="AG549">IF($A549="","",IFERROR(INDEX(Summary!$BB:$BB,$AH549),0))</f>
        <v>5</v>
      </c>
      <c r="AH549">
        <f t="shared" si="80"/>
        <v>21</v>
      </c>
    </row>
    <row r="550" spans="1:34" hidden="1">
      <c r="A550" t="str">
        <f t="array" ref="A550">IFERROR(INDEX(Summary!$D:$D,$AH550)&amp;"","")</f>
        <v>FG00048</v>
      </c>
      <c r="B550" t="str">
        <f t="array" ref="B550">IF($A550="","",INDEX(Summary!$E:$E,$AH550))</f>
        <v>Coconut Oil (Wood-Pressed) - 1Ltr (Plastic Bottle)</v>
      </c>
      <c r="C550" t="str">
        <f t="array" ref="C550">IF($A550="","",INDEX(Summary!$B:$B,$AH550))</f>
        <v>Oil</v>
      </c>
      <c r="D550" t="str">
        <f t="array" ref="D550">IF($A550="","",INDEX(Summary!$C:$C,$AH550))</f>
        <v>C6</v>
      </c>
      <c r="E550">
        <f t="array" ref="E550">IF($A550="","",INDEX(Summary!$F:$F,$AH550))</f>
        <v>1</v>
      </c>
      <c r="F550" t="str">
        <f t="array" ref="F550">IF($A550="","",INDEX(Summary!$BC:$BC,$AH550)&amp;"")</f>
        <v>P3 – Normal</v>
      </c>
      <c r="G550">
        <f t="shared" si="72"/>
        <v>3</v>
      </c>
      <c r="H550">
        <f t="shared" si="73"/>
        <v>0</v>
      </c>
      <c r="I550" t="str">
        <f t="array" ref="I550">IF($A550="","",IF(IFERROR(INDEX(Summary!$BA:$BA,$AH550),0)&lt;1,"Under 1 day",IF(INDEX(Summary!$BA:$BA,$AH550)&lt;3,"1-3 days",IF(INDEX(Summary!$BA:$BA,$AH550)&lt;7,"3-7 days","7+ days"))))</f>
        <v>7+ days</v>
      </c>
      <c r="J550" t="str">
        <f t="array" ref="J550">IF($A550="","",IF(IFERROR(INDEX(Summary!$AX:$AX,$AH550),0)&lt;0.25,"0-25%",IF(INDEX(Summary!$AX:$AX,$AH550)&lt;0.5,"25-50%",IF(INDEX(Summary!$AX:$AX,$AH550)&lt;0.75,"50-75%","75-100%"))))</f>
        <v>75-100%</v>
      </c>
      <c r="K550" t="str">
        <f t="array" ref="K550">IF($A550="","",INDEX(Summary!$AY:$AY,$AH550)&amp;"")</f>
        <v>WIP</v>
      </c>
      <c r="L550" s="1">
        <f>IF($A550="","",Summary!$P$2+MOD(ROW()-2,30))</f>
        <v>46235</v>
      </c>
      <c r="M550">
        <f t="shared" si="74"/>
        <v>9</v>
      </c>
      <c r="N550">
        <f t="shared" si="75"/>
        <v>1</v>
      </c>
      <c r="O550" t="str">
        <f t="shared" si="76"/>
        <v>Aug-2026</v>
      </c>
      <c r="P550">
        <f t="shared" ca="1" si="77"/>
        <v>1</v>
      </c>
      <c r="Q550" s="2">
        <f t="array" ref="Q550">IF($A550="",0,IFERROR(INDEX(Summary!$P$3:$AS$67,$AH550-2,$M550),0))</f>
        <v>0</v>
      </c>
      <c r="R550" s="2">
        <f t="array" ref="R550">IF($A550="",0,ROUND(IFERROR(INDEX(Summary!$O:$O,$AH550),0)/30,0))</f>
        <v>94</v>
      </c>
      <c r="S550">
        <f t="shared" si="78"/>
        <v>0</v>
      </c>
      <c r="T550" s="2">
        <f t="array" ref="T550">IF($S550=1,IFERROR(INDEX(Summary!$O:$O,$AH550),0),0)</f>
        <v>0</v>
      </c>
      <c r="U550" s="2">
        <f t="array" ref="U550">IF($S550=1,IFERROR(INDEX(Summary!$AT:$AT,$AH550),0),0)</f>
        <v>0</v>
      </c>
      <c r="V550" s="2">
        <f t="shared" si="79"/>
        <v>0</v>
      </c>
      <c r="W550" s="2">
        <f t="array" ref="W550">IF($S550=1,IFERROR(INDEX(Summary!$AZ:$AZ,$AH550),0),0)</f>
        <v>0</v>
      </c>
      <c r="X550" s="3">
        <f t="array" ref="X550">IF($S550=1,IFERROR(INDEX(Summary!$BA:$BA,$AH550),0),0)</f>
        <v>0</v>
      </c>
      <c r="Y550" s="2">
        <f t="array" ref="Y550">IF($S550=1,IFERROR(INDEX(Summary!$G:$G,$AH550),0),0)</f>
        <v>0</v>
      </c>
      <c r="Z550" s="2">
        <f t="array" ref="Z550">IF($S550=1,IFERROR(INDEX(Summary!$H:$H,$AH550),0),0)</f>
        <v>0</v>
      </c>
      <c r="AA550" s="2">
        <f t="array" ref="AA550">IF($S550=1,IFERROR(INDEX(Summary!$I:$I,$AH550),0),0)</f>
        <v>0</v>
      </c>
      <c r="AB550" s="2">
        <f t="array" ref="AB550">IF($S550=1,IFERROR(INDEX(Summary!$J:$J,$AH550),0),0)</f>
        <v>0</v>
      </c>
      <c r="AC550" s="2">
        <f t="array" ref="AC550">IF($S550=1,IFERROR(INDEX(Summary!$K:$K,$AH550),0),0)</f>
        <v>0</v>
      </c>
      <c r="AD550" s="2">
        <f t="array" ref="AD550">IF($S550=1,IFERROR(INDEX(Summary!$L:$L,$AH550),0),0)</f>
        <v>0</v>
      </c>
      <c r="AE550" s="2">
        <f t="array" ref="AE550">IF($S550=1,IFERROR(INDEX(Summary!$M:$M,$AH550),0),0)</f>
        <v>0</v>
      </c>
      <c r="AF550" s="2">
        <f t="array" ref="AF550">IF($S550=1,IFERROR(INDEX(Summary!$N:$N,$AH550),0),0)</f>
        <v>0</v>
      </c>
      <c r="AG550">
        <f t="array" ref="AG550">IF($A550="","",IFERROR(INDEX(Summary!$BB:$BB,$AH550),0))</f>
        <v>5</v>
      </c>
      <c r="AH550">
        <f t="shared" si="80"/>
        <v>21</v>
      </c>
    </row>
    <row r="551" spans="1:34" hidden="1">
      <c r="A551" t="str">
        <f t="array" ref="A551">IFERROR(INDEX(Summary!$D:$D,$AH551)&amp;"","")</f>
        <v>FG00048</v>
      </c>
      <c r="B551" t="str">
        <f t="array" ref="B551">IF($A551="","",INDEX(Summary!$E:$E,$AH551))</f>
        <v>Coconut Oil (Wood-Pressed) - 1Ltr (Plastic Bottle)</v>
      </c>
      <c r="C551" t="str">
        <f t="array" ref="C551">IF($A551="","",INDEX(Summary!$B:$B,$AH551))</f>
        <v>Oil</v>
      </c>
      <c r="D551" t="str">
        <f t="array" ref="D551">IF($A551="","",INDEX(Summary!$C:$C,$AH551))</f>
        <v>C6</v>
      </c>
      <c r="E551">
        <f t="array" ref="E551">IF($A551="","",INDEX(Summary!$F:$F,$AH551))</f>
        <v>1</v>
      </c>
      <c r="F551" t="str">
        <f t="array" ref="F551">IF($A551="","",INDEX(Summary!$BC:$BC,$AH551)&amp;"")</f>
        <v>P3 – Normal</v>
      </c>
      <c r="G551">
        <f t="shared" si="72"/>
        <v>3</v>
      </c>
      <c r="H551">
        <f t="shared" si="73"/>
        <v>0</v>
      </c>
      <c r="I551" t="str">
        <f t="array" ref="I551">IF($A551="","",IF(IFERROR(INDEX(Summary!$BA:$BA,$AH551),0)&lt;1,"Under 1 day",IF(INDEX(Summary!$BA:$BA,$AH551)&lt;3,"1-3 days",IF(INDEX(Summary!$BA:$BA,$AH551)&lt;7,"3-7 days","7+ days"))))</f>
        <v>7+ days</v>
      </c>
      <c r="J551" t="str">
        <f t="array" ref="J551">IF($A551="","",IF(IFERROR(INDEX(Summary!$AX:$AX,$AH551),0)&lt;0.25,"0-25%",IF(INDEX(Summary!$AX:$AX,$AH551)&lt;0.5,"25-50%",IF(INDEX(Summary!$AX:$AX,$AH551)&lt;0.75,"50-75%","75-100%"))))</f>
        <v>75-100%</v>
      </c>
      <c r="K551" t="str">
        <f t="array" ref="K551">IF($A551="","",INDEX(Summary!$AY:$AY,$AH551)&amp;"")</f>
        <v>WIP</v>
      </c>
      <c r="L551" s="1">
        <f>IF($A551="","",Summary!$P$2+MOD(ROW()-2,30))</f>
        <v>46236</v>
      </c>
      <c r="M551">
        <f t="shared" si="74"/>
        <v>10</v>
      </c>
      <c r="N551">
        <f t="shared" si="75"/>
        <v>2</v>
      </c>
      <c r="O551" t="str">
        <f t="shared" si="76"/>
        <v>Aug-2026</v>
      </c>
      <c r="P551">
        <f t="shared" ca="1" si="77"/>
        <v>1</v>
      </c>
      <c r="Q551" s="2">
        <f t="array" ref="Q551">IF($A551="",0,IFERROR(INDEX(Summary!$P$3:$AS$67,$AH551-2,$M551),0))</f>
        <v>0</v>
      </c>
      <c r="R551" s="2">
        <f t="array" ref="R551">IF($A551="",0,ROUND(IFERROR(INDEX(Summary!$O:$O,$AH551),0)/30,0))</f>
        <v>94</v>
      </c>
      <c r="S551">
        <f t="shared" si="78"/>
        <v>0</v>
      </c>
      <c r="T551" s="2">
        <f t="array" ref="T551">IF($S551=1,IFERROR(INDEX(Summary!$O:$O,$AH551),0),0)</f>
        <v>0</v>
      </c>
      <c r="U551" s="2">
        <f t="array" ref="U551">IF($S551=1,IFERROR(INDEX(Summary!$AT:$AT,$AH551),0),0)</f>
        <v>0</v>
      </c>
      <c r="V551" s="2">
        <f t="shared" si="79"/>
        <v>0</v>
      </c>
      <c r="W551" s="2">
        <f t="array" ref="W551">IF($S551=1,IFERROR(INDEX(Summary!$AZ:$AZ,$AH551),0),0)</f>
        <v>0</v>
      </c>
      <c r="X551" s="3">
        <f t="array" ref="X551">IF($S551=1,IFERROR(INDEX(Summary!$BA:$BA,$AH551),0),0)</f>
        <v>0</v>
      </c>
      <c r="Y551" s="2">
        <f t="array" ref="Y551">IF($S551=1,IFERROR(INDEX(Summary!$G:$G,$AH551),0),0)</f>
        <v>0</v>
      </c>
      <c r="Z551" s="2">
        <f t="array" ref="Z551">IF($S551=1,IFERROR(INDEX(Summary!$H:$H,$AH551),0),0)</f>
        <v>0</v>
      </c>
      <c r="AA551" s="2">
        <f t="array" ref="AA551">IF($S551=1,IFERROR(INDEX(Summary!$I:$I,$AH551),0),0)</f>
        <v>0</v>
      </c>
      <c r="AB551" s="2">
        <f t="array" ref="AB551">IF($S551=1,IFERROR(INDEX(Summary!$J:$J,$AH551),0),0)</f>
        <v>0</v>
      </c>
      <c r="AC551" s="2">
        <f t="array" ref="AC551">IF($S551=1,IFERROR(INDEX(Summary!$K:$K,$AH551),0),0)</f>
        <v>0</v>
      </c>
      <c r="AD551" s="2">
        <f t="array" ref="AD551">IF($S551=1,IFERROR(INDEX(Summary!$L:$L,$AH551),0),0)</f>
        <v>0</v>
      </c>
      <c r="AE551" s="2">
        <f t="array" ref="AE551">IF($S551=1,IFERROR(INDEX(Summary!$M:$M,$AH551),0),0)</f>
        <v>0</v>
      </c>
      <c r="AF551" s="2">
        <f t="array" ref="AF551">IF($S551=1,IFERROR(INDEX(Summary!$N:$N,$AH551),0),0)</f>
        <v>0</v>
      </c>
      <c r="AG551">
        <f t="array" ref="AG551">IF($A551="","",IFERROR(INDEX(Summary!$BB:$BB,$AH551),0))</f>
        <v>5</v>
      </c>
      <c r="AH551">
        <f t="shared" si="80"/>
        <v>21</v>
      </c>
    </row>
    <row r="552" spans="1:34" hidden="1">
      <c r="A552" t="str">
        <f t="array" ref="A552">IFERROR(INDEX(Summary!$D:$D,$AH552)&amp;"","")</f>
        <v>FG00048</v>
      </c>
      <c r="B552" t="str">
        <f t="array" ref="B552">IF($A552="","",INDEX(Summary!$E:$E,$AH552))</f>
        <v>Coconut Oil (Wood-Pressed) - 1Ltr (Plastic Bottle)</v>
      </c>
      <c r="C552" t="str">
        <f t="array" ref="C552">IF($A552="","",INDEX(Summary!$B:$B,$AH552))</f>
        <v>Oil</v>
      </c>
      <c r="D552" t="str">
        <f t="array" ref="D552">IF($A552="","",INDEX(Summary!$C:$C,$AH552))</f>
        <v>C6</v>
      </c>
      <c r="E552">
        <f t="array" ref="E552">IF($A552="","",INDEX(Summary!$F:$F,$AH552))</f>
        <v>1</v>
      </c>
      <c r="F552" t="str">
        <f t="array" ref="F552">IF($A552="","",INDEX(Summary!$BC:$BC,$AH552)&amp;"")</f>
        <v>P3 – Normal</v>
      </c>
      <c r="G552">
        <f t="shared" si="72"/>
        <v>3</v>
      </c>
      <c r="H552">
        <f t="shared" si="73"/>
        <v>0</v>
      </c>
      <c r="I552" t="str">
        <f t="array" ref="I552">IF($A552="","",IF(IFERROR(INDEX(Summary!$BA:$BA,$AH552),0)&lt;1,"Under 1 day",IF(INDEX(Summary!$BA:$BA,$AH552)&lt;3,"1-3 days",IF(INDEX(Summary!$BA:$BA,$AH552)&lt;7,"3-7 days","7+ days"))))</f>
        <v>7+ days</v>
      </c>
      <c r="J552" t="str">
        <f t="array" ref="J552">IF($A552="","",IF(IFERROR(INDEX(Summary!$AX:$AX,$AH552),0)&lt;0.25,"0-25%",IF(INDEX(Summary!$AX:$AX,$AH552)&lt;0.5,"25-50%",IF(INDEX(Summary!$AX:$AX,$AH552)&lt;0.75,"50-75%","75-100%"))))</f>
        <v>75-100%</v>
      </c>
      <c r="K552" t="str">
        <f t="array" ref="K552">IF($A552="","",INDEX(Summary!$AY:$AY,$AH552)&amp;"")</f>
        <v>WIP</v>
      </c>
      <c r="L552" s="1">
        <f>IF($A552="","",Summary!$P$2+MOD(ROW()-2,30))</f>
        <v>46237</v>
      </c>
      <c r="M552">
        <f t="shared" si="74"/>
        <v>11</v>
      </c>
      <c r="N552">
        <f t="shared" si="75"/>
        <v>3</v>
      </c>
      <c r="O552" t="str">
        <f t="shared" si="76"/>
        <v>Aug-2026</v>
      </c>
      <c r="P552">
        <f t="shared" ca="1" si="77"/>
        <v>1</v>
      </c>
      <c r="Q552" s="2">
        <f t="array" ref="Q552">IF($A552="",0,IFERROR(INDEX(Summary!$P$3:$AS$67,$AH552-2,$M552),0))</f>
        <v>1584</v>
      </c>
      <c r="R552" s="2">
        <f t="array" ref="R552">IF($A552="",0,ROUND(IFERROR(INDEX(Summary!$O:$O,$AH552),0)/30,0))</f>
        <v>94</v>
      </c>
      <c r="S552">
        <f t="shared" si="78"/>
        <v>0</v>
      </c>
      <c r="T552" s="2">
        <f t="array" ref="T552">IF($S552=1,IFERROR(INDEX(Summary!$O:$O,$AH552),0),0)</f>
        <v>0</v>
      </c>
      <c r="U552" s="2">
        <f t="array" ref="U552">IF($S552=1,IFERROR(INDEX(Summary!$AT:$AT,$AH552),0),0)</f>
        <v>0</v>
      </c>
      <c r="V552" s="2">
        <f t="shared" si="79"/>
        <v>0</v>
      </c>
      <c r="W552" s="2">
        <f t="array" ref="W552">IF($S552=1,IFERROR(INDEX(Summary!$AZ:$AZ,$AH552),0),0)</f>
        <v>0</v>
      </c>
      <c r="X552" s="3">
        <f t="array" ref="X552">IF($S552=1,IFERROR(INDEX(Summary!$BA:$BA,$AH552),0),0)</f>
        <v>0</v>
      </c>
      <c r="Y552" s="2">
        <f t="array" ref="Y552">IF($S552=1,IFERROR(INDEX(Summary!$G:$G,$AH552),0),0)</f>
        <v>0</v>
      </c>
      <c r="Z552" s="2">
        <f t="array" ref="Z552">IF($S552=1,IFERROR(INDEX(Summary!$H:$H,$AH552),0),0)</f>
        <v>0</v>
      </c>
      <c r="AA552" s="2">
        <f t="array" ref="AA552">IF($S552=1,IFERROR(INDEX(Summary!$I:$I,$AH552),0),0)</f>
        <v>0</v>
      </c>
      <c r="AB552" s="2">
        <f t="array" ref="AB552">IF($S552=1,IFERROR(INDEX(Summary!$J:$J,$AH552),0),0)</f>
        <v>0</v>
      </c>
      <c r="AC552" s="2">
        <f t="array" ref="AC552">IF($S552=1,IFERROR(INDEX(Summary!$K:$K,$AH552),0),0)</f>
        <v>0</v>
      </c>
      <c r="AD552" s="2">
        <f t="array" ref="AD552">IF($S552=1,IFERROR(INDEX(Summary!$L:$L,$AH552),0),0)</f>
        <v>0</v>
      </c>
      <c r="AE552" s="2">
        <f t="array" ref="AE552">IF($S552=1,IFERROR(INDEX(Summary!$M:$M,$AH552),0),0)</f>
        <v>0</v>
      </c>
      <c r="AF552" s="2">
        <f t="array" ref="AF552">IF($S552=1,IFERROR(INDEX(Summary!$N:$N,$AH552),0),0)</f>
        <v>0</v>
      </c>
      <c r="AG552">
        <f t="array" ref="AG552">IF($A552="","",IFERROR(INDEX(Summary!$BB:$BB,$AH552),0))</f>
        <v>5</v>
      </c>
      <c r="AH552">
        <f t="shared" si="80"/>
        <v>21</v>
      </c>
    </row>
    <row r="553" spans="1:34" hidden="1">
      <c r="A553" t="str">
        <f t="array" ref="A553">IFERROR(INDEX(Summary!$D:$D,$AH553)&amp;"","")</f>
        <v>FG00048</v>
      </c>
      <c r="B553" t="str">
        <f t="array" ref="B553">IF($A553="","",INDEX(Summary!$E:$E,$AH553))</f>
        <v>Coconut Oil (Wood-Pressed) - 1Ltr (Plastic Bottle)</v>
      </c>
      <c r="C553" t="str">
        <f t="array" ref="C553">IF($A553="","",INDEX(Summary!$B:$B,$AH553))</f>
        <v>Oil</v>
      </c>
      <c r="D553" t="str">
        <f t="array" ref="D553">IF($A553="","",INDEX(Summary!$C:$C,$AH553))</f>
        <v>C6</v>
      </c>
      <c r="E553">
        <f t="array" ref="E553">IF($A553="","",INDEX(Summary!$F:$F,$AH553))</f>
        <v>1</v>
      </c>
      <c r="F553" t="str">
        <f t="array" ref="F553">IF($A553="","",INDEX(Summary!$BC:$BC,$AH553)&amp;"")</f>
        <v>P3 – Normal</v>
      </c>
      <c r="G553">
        <f t="shared" si="72"/>
        <v>3</v>
      </c>
      <c r="H553">
        <f t="shared" si="73"/>
        <v>0</v>
      </c>
      <c r="I553" t="str">
        <f t="array" ref="I553">IF($A553="","",IF(IFERROR(INDEX(Summary!$BA:$BA,$AH553),0)&lt;1,"Under 1 day",IF(INDEX(Summary!$BA:$BA,$AH553)&lt;3,"1-3 days",IF(INDEX(Summary!$BA:$BA,$AH553)&lt;7,"3-7 days","7+ days"))))</f>
        <v>7+ days</v>
      </c>
      <c r="J553" t="str">
        <f t="array" ref="J553">IF($A553="","",IF(IFERROR(INDEX(Summary!$AX:$AX,$AH553),0)&lt;0.25,"0-25%",IF(INDEX(Summary!$AX:$AX,$AH553)&lt;0.5,"25-50%",IF(INDEX(Summary!$AX:$AX,$AH553)&lt;0.75,"50-75%","75-100%"))))</f>
        <v>75-100%</v>
      </c>
      <c r="K553" t="str">
        <f t="array" ref="K553">IF($A553="","",INDEX(Summary!$AY:$AY,$AH553)&amp;"")</f>
        <v>WIP</v>
      </c>
      <c r="L553" s="1">
        <f>IF($A553="","",Summary!$P$2+MOD(ROW()-2,30))</f>
        <v>46238</v>
      </c>
      <c r="M553">
        <f t="shared" si="74"/>
        <v>12</v>
      </c>
      <c r="N553">
        <f t="shared" si="75"/>
        <v>4</v>
      </c>
      <c r="O553" t="str">
        <f t="shared" si="76"/>
        <v>Aug-2026</v>
      </c>
      <c r="P553">
        <f t="shared" ca="1" si="77"/>
        <v>1</v>
      </c>
      <c r="Q553" s="2">
        <f t="array" ref="Q553">IF($A553="",0,IFERROR(INDEX(Summary!$P$3:$AS$67,$AH553-2,$M553),0))</f>
        <v>635</v>
      </c>
      <c r="R553" s="2">
        <f t="array" ref="R553">IF($A553="",0,ROUND(IFERROR(INDEX(Summary!$O:$O,$AH553),0)/30,0))</f>
        <v>94</v>
      </c>
      <c r="S553">
        <f t="shared" si="78"/>
        <v>0</v>
      </c>
      <c r="T553" s="2">
        <f t="array" ref="T553">IF($S553=1,IFERROR(INDEX(Summary!$O:$O,$AH553),0),0)</f>
        <v>0</v>
      </c>
      <c r="U553" s="2">
        <f t="array" ref="U553">IF($S553=1,IFERROR(INDEX(Summary!$AT:$AT,$AH553),0),0)</f>
        <v>0</v>
      </c>
      <c r="V553" s="2">
        <f t="shared" si="79"/>
        <v>0</v>
      </c>
      <c r="W553" s="2">
        <f t="array" ref="W553">IF($S553=1,IFERROR(INDEX(Summary!$AZ:$AZ,$AH553),0),0)</f>
        <v>0</v>
      </c>
      <c r="X553" s="3">
        <f t="array" ref="X553">IF($S553=1,IFERROR(INDEX(Summary!$BA:$BA,$AH553),0),0)</f>
        <v>0</v>
      </c>
      <c r="Y553" s="2">
        <f t="array" ref="Y553">IF($S553=1,IFERROR(INDEX(Summary!$G:$G,$AH553),0),0)</f>
        <v>0</v>
      </c>
      <c r="Z553" s="2">
        <f t="array" ref="Z553">IF($S553=1,IFERROR(INDEX(Summary!$H:$H,$AH553),0),0)</f>
        <v>0</v>
      </c>
      <c r="AA553" s="2">
        <f t="array" ref="AA553">IF($S553=1,IFERROR(INDEX(Summary!$I:$I,$AH553),0),0)</f>
        <v>0</v>
      </c>
      <c r="AB553" s="2">
        <f t="array" ref="AB553">IF($S553=1,IFERROR(INDEX(Summary!$J:$J,$AH553),0),0)</f>
        <v>0</v>
      </c>
      <c r="AC553" s="2">
        <f t="array" ref="AC553">IF($S553=1,IFERROR(INDEX(Summary!$K:$K,$AH553),0),0)</f>
        <v>0</v>
      </c>
      <c r="AD553" s="2">
        <f t="array" ref="AD553">IF($S553=1,IFERROR(INDEX(Summary!$L:$L,$AH553),0),0)</f>
        <v>0</v>
      </c>
      <c r="AE553" s="2">
        <f t="array" ref="AE553">IF($S553=1,IFERROR(INDEX(Summary!$M:$M,$AH553),0),0)</f>
        <v>0</v>
      </c>
      <c r="AF553" s="2">
        <f t="array" ref="AF553">IF($S553=1,IFERROR(INDEX(Summary!$N:$N,$AH553),0),0)</f>
        <v>0</v>
      </c>
      <c r="AG553">
        <f t="array" ref="AG553">IF($A553="","",IFERROR(INDEX(Summary!$BB:$BB,$AH553),0))</f>
        <v>5</v>
      </c>
      <c r="AH553">
        <f t="shared" si="80"/>
        <v>21</v>
      </c>
    </row>
    <row r="554" spans="1:34" hidden="1">
      <c r="A554" t="str">
        <f t="array" ref="A554">IFERROR(INDEX(Summary!$D:$D,$AH554)&amp;"","")</f>
        <v>FG00048</v>
      </c>
      <c r="B554" t="str">
        <f t="array" ref="B554">IF($A554="","",INDEX(Summary!$E:$E,$AH554))</f>
        <v>Coconut Oil (Wood-Pressed) - 1Ltr (Plastic Bottle)</v>
      </c>
      <c r="C554" t="str">
        <f t="array" ref="C554">IF($A554="","",INDEX(Summary!$B:$B,$AH554))</f>
        <v>Oil</v>
      </c>
      <c r="D554" t="str">
        <f t="array" ref="D554">IF($A554="","",INDEX(Summary!$C:$C,$AH554))</f>
        <v>C6</v>
      </c>
      <c r="E554">
        <f t="array" ref="E554">IF($A554="","",INDEX(Summary!$F:$F,$AH554))</f>
        <v>1</v>
      </c>
      <c r="F554" t="str">
        <f t="array" ref="F554">IF($A554="","",INDEX(Summary!$BC:$BC,$AH554)&amp;"")</f>
        <v>P3 – Normal</v>
      </c>
      <c r="G554">
        <f t="shared" si="72"/>
        <v>3</v>
      </c>
      <c r="H554">
        <f t="shared" si="73"/>
        <v>0</v>
      </c>
      <c r="I554" t="str">
        <f t="array" ref="I554">IF($A554="","",IF(IFERROR(INDEX(Summary!$BA:$BA,$AH554),0)&lt;1,"Under 1 day",IF(INDEX(Summary!$BA:$BA,$AH554)&lt;3,"1-3 days",IF(INDEX(Summary!$BA:$BA,$AH554)&lt;7,"3-7 days","7+ days"))))</f>
        <v>7+ days</v>
      </c>
      <c r="J554" t="str">
        <f t="array" ref="J554">IF($A554="","",IF(IFERROR(INDEX(Summary!$AX:$AX,$AH554),0)&lt;0.25,"0-25%",IF(INDEX(Summary!$AX:$AX,$AH554)&lt;0.5,"25-50%",IF(INDEX(Summary!$AX:$AX,$AH554)&lt;0.75,"50-75%","75-100%"))))</f>
        <v>75-100%</v>
      </c>
      <c r="K554" t="str">
        <f t="array" ref="K554">IF($A554="","",INDEX(Summary!$AY:$AY,$AH554)&amp;"")</f>
        <v>WIP</v>
      </c>
      <c r="L554" s="1">
        <f>IF($A554="","",Summary!$P$2+MOD(ROW()-2,30))</f>
        <v>46239</v>
      </c>
      <c r="M554">
        <f t="shared" si="74"/>
        <v>13</v>
      </c>
      <c r="N554">
        <f t="shared" si="75"/>
        <v>5</v>
      </c>
      <c r="O554" t="str">
        <f t="shared" si="76"/>
        <v>Aug-2026</v>
      </c>
      <c r="P554">
        <f t="shared" ca="1" si="77"/>
        <v>1</v>
      </c>
      <c r="Q554" s="2">
        <f t="array" ref="Q554">IF($A554="",0,IFERROR(INDEX(Summary!$P$3:$AS$67,$AH554-2,$M554),0))</f>
        <v>0</v>
      </c>
      <c r="R554" s="2">
        <f t="array" ref="R554">IF($A554="",0,ROUND(IFERROR(INDEX(Summary!$O:$O,$AH554),0)/30,0))</f>
        <v>94</v>
      </c>
      <c r="S554">
        <f t="shared" si="78"/>
        <v>0</v>
      </c>
      <c r="T554" s="2">
        <f t="array" ref="T554">IF($S554=1,IFERROR(INDEX(Summary!$O:$O,$AH554),0),0)</f>
        <v>0</v>
      </c>
      <c r="U554" s="2">
        <f t="array" ref="U554">IF($S554=1,IFERROR(INDEX(Summary!$AT:$AT,$AH554),0),0)</f>
        <v>0</v>
      </c>
      <c r="V554" s="2">
        <f t="shared" si="79"/>
        <v>0</v>
      </c>
      <c r="W554" s="2">
        <f t="array" ref="W554">IF($S554=1,IFERROR(INDEX(Summary!$AZ:$AZ,$AH554),0),0)</f>
        <v>0</v>
      </c>
      <c r="X554" s="3">
        <f t="array" ref="X554">IF($S554=1,IFERROR(INDEX(Summary!$BA:$BA,$AH554),0),0)</f>
        <v>0</v>
      </c>
      <c r="Y554" s="2">
        <f t="array" ref="Y554">IF($S554=1,IFERROR(INDEX(Summary!$G:$G,$AH554),0),0)</f>
        <v>0</v>
      </c>
      <c r="Z554" s="2">
        <f t="array" ref="Z554">IF($S554=1,IFERROR(INDEX(Summary!$H:$H,$AH554),0),0)</f>
        <v>0</v>
      </c>
      <c r="AA554" s="2">
        <f t="array" ref="AA554">IF($S554=1,IFERROR(INDEX(Summary!$I:$I,$AH554),0),0)</f>
        <v>0</v>
      </c>
      <c r="AB554" s="2">
        <f t="array" ref="AB554">IF($S554=1,IFERROR(INDEX(Summary!$J:$J,$AH554),0),0)</f>
        <v>0</v>
      </c>
      <c r="AC554" s="2">
        <f t="array" ref="AC554">IF($S554=1,IFERROR(INDEX(Summary!$K:$K,$AH554),0),0)</f>
        <v>0</v>
      </c>
      <c r="AD554" s="2">
        <f t="array" ref="AD554">IF($S554=1,IFERROR(INDEX(Summary!$L:$L,$AH554),0),0)</f>
        <v>0</v>
      </c>
      <c r="AE554" s="2">
        <f t="array" ref="AE554">IF($S554=1,IFERROR(INDEX(Summary!$M:$M,$AH554),0),0)</f>
        <v>0</v>
      </c>
      <c r="AF554" s="2">
        <f t="array" ref="AF554">IF($S554=1,IFERROR(INDEX(Summary!$N:$N,$AH554),0),0)</f>
        <v>0</v>
      </c>
      <c r="AG554">
        <f t="array" ref="AG554">IF($A554="","",IFERROR(INDEX(Summary!$BB:$BB,$AH554),0))</f>
        <v>5</v>
      </c>
      <c r="AH554">
        <f t="shared" si="80"/>
        <v>21</v>
      </c>
    </row>
    <row r="555" spans="1:34" hidden="1">
      <c r="A555" t="str">
        <f t="array" ref="A555">IFERROR(INDEX(Summary!$D:$D,$AH555)&amp;"","")</f>
        <v>FG00048</v>
      </c>
      <c r="B555" t="str">
        <f t="array" ref="B555">IF($A555="","",INDEX(Summary!$E:$E,$AH555))</f>
        <v>Coconut Oil (Wood-Pressed) - 1Ltr (Plastic Bottle)</v>
      </c>
      <c r="C555" t="str">
        <f t="array" ref="C555">IF($A555="","",INDEX(Summary!$B:$B,$AH555))</f>
        <v>Oil</v>
      </c>
      <c r="D555" t="str">
        <f t="array" ref="D555">IF($A555="","",INDEX(Summary!$C:$C,$AH555))</f>
        <v>C6</v>
      </c>
      <c r="E555">
        <f t="array" ref="E555">IF($A555="","",INDEX(Summary!$F:$F,$AH555))</f>
        <v>1</v>
      </c>
      <c r="F555" t="str">
        <f t="array" ref="F555">IF($A555="","",INDEX(Summary!$BC:$BC,$AH555)&amp;"")</f>
        <v>P3 – Normal</v>
      </c>
      <c r="G555">
        <f t="shared" si="72"/>
        <v>3</v>
      </c>
      <c r="H555">
        <f t="shared" si="73"/>
        <v>0</v>
      </c>
      <c r="I555" t="str">
        <f t="array" ref="I555">IF($A555="","",IF(IFERROR(INDEX(Summary!$BA:$BA,$AH555),0)&lt;1,"Under 1 day",IF(INDEX(Summary!$BA:$BA,$AH555)&lt;3,"1-3 days",IF(INDEX(Summary!$BA:$BA,$AH555)&lt;7,"3-7 days","7+ days"))))</f>
        <v>7+ days</v>
      </c>
      <c r="J555" t="str">
        <f t="array" ref="J555">IF($A555="","",IF(IFERROR(INDEX(Summary!$AX:$AX,$AH555),0)&lt;0.25,"0-25%",IF(INDEX(Summary!$AX:$AX,$AH555)&lt;0.5,"25-50%",IF(INDEX(Summary!$AX:$AX,$AH555)&lt;0.75,"50-75%","75-100%"))))</f>
        <v>75-100%</v>
      </c>
      <c r="K555" t="str">
        <f t="array" ref="K555">IF($A555="","",INDEX(Summary!$AY:$AY,$AH555)&amp;"")</f>
        <v>WIP</v>
      </c>
      <c r="L555" s="1">
        <f>IF($A555="","",Summary!$P$2+MOD(ROW()-2,30))</f>
        <v>46240</v>
      </c>
      <c r="M555">
        <f t="shared" si="74"/>
        <v>14</v>
      </c>
      <c r="N555">
        <f t="shared" si="75"/>
        <v>6</v>
      </c>
      <c r="O555" t="str">
        <f t="shared" si="76"/>
        <v>Aug-2026</v>
      </c>
      <c r="P555">
        <f t="shared" ca="1" si="77"/>
        <v>1</v>
      </c>
      <c r="Q555" s="2">
        <f t="array" ref="Q555">IF($A555="",0,IFERROR(INDEX(Summary!$P$3:$AS$67,$AH555-2,$M555),0))</f>
        <v>0</v>
      </c>
      <c r="R555" s="2">
        <f t="array" ref="R555">IF($A555="",0,ROUND(IFERROR(INDEX(Summary!$O:$O,$AH555),0)/30,0))</f>
        <v>94</v>
      </c>
      <c r="S555">
        <f t="shared" si="78"/>
        <v>0</v>
      </c>
      <c r="T555" s="2">
        <f t="array" ref="T555">IF($S555=1,IFERROR(INDEX(Summary!$O:$O,$AH555),0),0)</f>
        <v>0</v>
      </c>
      <c r="U555" s="2">
        <f t="array" ref="U555">IF($S555=1,IFERROR(INDEX(Summary!$AT:$AT,$AH555),0),0)</f>
        <v>0</v>
      </c>
      <c r="V555" s="2">
        <f t="shared" si="79"/>
        <v>0</v>
      </c>
      <c r="W555" s="2">
        <f t="array" ref="W555">IF($S555=1,IFERROR(INDEX(Summary!$AZ:$AZ,$AH555),0),0)</f>
        <v>0</v>
      </c>
      <c r="X555" s="3">
        <f t="array" ref="X555">IF($S555=1,IFERROR(INDEX(Summary!$BA:$BA,$AH555),0),0)</f>
        <v>0</v>
      </c>
      <c r="Y555" s="2">
        <f t="array" ref="Y555">IF($S555=1,IFERROR(INDEX(Summary!$G:$G,$AH555),0),0)</f>
        <v>0</v>
      </c>
      <c r="Z555" s="2">
        <f t="array" ref="Z555">IF($S555=1,IFERROR(INDEX(Summary!$H:$H,$AH555),0),0)</f>
        <v>0</v>
      </c>
      <c r="AA555" s="2">
        <f t="array" ref="AA555">IF($S555=1,IFERROR(INDEX(Summary!$I:$I,$AH555),0),0)</f>
        <v>0</v>
      </c>
      <c r="AB555" s="2">
        <f t="array" ref="AB555">IF($S555=1,IFERROR(INDEX(Summary!$J:$J,$AH555),0),0)</f>
        <v>0</v>
      </c>
      <c r="AC555" s="2">
        <f t="array" ref="AC555">IF($S555=1,IFERROR(INDEX(Summary!$K:$K,$AH555),0),0)</f>
        <v>0</v>
      </c>
      <c r="AD555" s="2">
        <f t="array" ref="AD555">IF($S555=1,IFERROR(INDEX(Summary!$L:$L,$AH555),0),0)</f>
        <v>0</v>
      </c>
      <c r="AE555" s="2">
        <f t="array" ref="AE555">IF($S555=1,IFERROR(INDEX(Summary!$M:$M,$AH555),0),0)</f>
        <v>0</v>
      </c>
      <c r="AF555" s="2">
        <f t="array" ref="AF555">IF($S555=1,IFERROR(INDEX(Summary!$N:$N,$AH555),0),0)</f>
        <v>0</v>
      </c>
      <c r="AG555">
        <f t="array" ref="AG555">IF($A555="","",IFERROR(INDEX(Summary!$BB:$BB,$AH555),0))</f>
        <v>5</v>
      </c>
      <c r="AH555">
        <f t="shared" si="80"/>
        <v>21</v>
      </c>
    </row>
    <row r="556" spans="1:34" hidden="1">
      <c r="A556" t="str">
        <f t="array" ref="A556">IFERROR(INDEX(Summary!$D:$D,$AH556)&amp;"","")</f>
        <v>FG00048</v>
      </c>
      <c r="B556" t="str">
        <f t="array" ref="B556">IF($A556="","",INDEX(Summary!$E:$E,$AH556))</f>
        <v>Coconut Oil (Wood-Pressed) - 1Ltr (Plastic Bottle)</v>
      </c>
      <c r="C556" t="str">
        <f t="array" ref="C556">IF($A556="","",INDEX(Summary!$B:$B,$AH556))</f>
        <v>Oil</v>
      </c>
      <c r="D556" t="str">
        <f t="array" ref="D556">IF($A556="","",INDEX(Summary!$C:$C,$AH556))</f>
        <v>C6</v>
      </c>
      <c r="E556">
        <f t="array" ref="E556">IF($A556="","",INDEX(Summary!$F:$F,$AH556))</f>
        <v>1</v>
      </c>
      <c r="F556" t="str">
        <f t="array" ref="F556">IF($A556="","",INDEX(Summary!$BC:$BC,$AH556)&amp;"")</f>
        <v>P3 – Normal</v>
      </c>
      <c r="G556">
        <f t="shared" si="72"/>
        <v>3</v>
      </c>
      <c r="H556">
        <f t="shared" si="73"/>
        <v>0</v>
      </c>
      <c r="I556" t="str">
        <f t="array" ref="I556">IF($A556="","",IF(IFERROR(INDEX(Summary!$BA:$BA,$AH556),0)&lt;1,"Under 1 day",IF(INDEX(Summary!$BA:$BA,$AH556)&lt;3,"1-3 days",IF(INDEX(Summary!$BA:$BA,$AH556)&lt;7,"3-7 days","7+ days"))))</f>
        <v>7+ days</v>
      </c>
      <c r="J556" t="str">
        <f t="array" ref="J556">IF($A556="","",IF(IFERROR(INDEX(Summary!$AX:$AX,$AH556),0)&lt;0.25,"0-25%",IF(INDEX(Summary!$AX:$AX,$AH556)&lt;0.5,"25-50%",IF(INDEX(Summary!$AX:$AX,$AH556)&lt;0.75,"50-75%","75-100%"))))</f>
        <v>75-100%</v>
      </c>
      <c r="K556" t="str">
        <f t="array" ref="K556">IF($A556="","",INDEX(Summary!$AY:$AY,$AH556)&amp;"")</f>
        <v>WIP</v>
      </c>
      <c r="L556" s="1">
        <f>IF($A556="","",Summary!$P$2+MOD(ROW()-2,30))</f>
        <v>46241</v>
      </c>
      <c r="M556">
        <f t="shared" si="74"/>
        <v>15</v>
      </c>
      <c r="N556">
        <f t="shared" si="75"/>
        <v>7</v>
      </c>
      <c r="O556" t="str">
        <f t="shared" si="76"/>
        <v>Aug-2026</v>
      </c>
      <c r="P556">
        <f t="shared" ca="1" si="77"/>
        <v>1</v>
      </c>
      <c r="Q556" s="2">
        <f t="array" ref="Q556">IF($A556="",0,IFERROR(INDEX(Summary!$P$3:$AS$67,$AH556-2,$M556),0))</f>
        <v>0</v>
      </c>
      <c r="R556" s="2">
        <f t="array" ref="R556">IF($A556="",0,ROUND(IFERROR(INDEX(Summary!$O:$O,$AH556),0)/30,0))</f>
        <v>94</v>
      </c>
      <c r="S556">
        <f t="shared" si="78"/>
        <v>0</v>
      </c>
      <c r="T556" s="2">
        <f t="array" ref="T556">IF($S556=1,IFERROR(INDEX(Summary!$O:$O,$AH556),0),0)</f>
        <v>0</v>
      </c>
      <c r="U556" s="2">
        <f t="array" ref="U556">IF($S556=1,IFERROR(INDEX(Summary!$AT:$AT,$AH556),0),0)</f>
        <v>0</v>
      </c>
      <c r="V556" s="2">
        <f t="shared" si="79"/>
        <v>0</v>
      </c>
      <c r="W556" s="2">
        <f t="array" ref="W556">IF($S556=1,IFERROR(INDEX(Summary!$AZ:$AZ,$AH556),0),0)</f>
        <v>0</v>
      </c>
      <c r="X556" s="3">
        <f t="array" ref="X556">IF($S556=1,IFERROR(INDEX(Summary!$BA:$BA,$AH556),0),0)</f>
        <v>0</v>
      </c>
      <c r="Y556" s="2">
        <f t="array" ref="Y556">IF($S556=1,IFERROR(INDEX(Summary!$G:$G,$AH556),0),0)</f>
        <v>0</v>
      </c>
      <c r="Z556" s="2">
        <f t="array" ref="Z556">IF($S556=1,IFERROR(INDEX(Summary!$H:$H,$AH556),0),0)</f>
        <v>0</v>
      </c>
      <c r="AA556" s="2">
        <f t="array" ref="AA556">IF($S556=1,IFERROR(INDEX(Summary!$I:$I,$AH556),0),0)</f>
        <v>0</v>
      </c>
      <c r="AB556" s="2">
        <f t="array" ref="AB556">IF($S556=1,IFERROR(INDEX(Summary!$J:$J,$AH556),0),0)</f>
        <v>0</v>
      </c>
      <c r="AC556" s="2">
        <f t="array" ref="AC556">IF($S556=1,IFERROR(INDEX(Summary!$K:$K,$AH556),0),0)</f>
        <v>0</v>
      </c>
      <c r="AD556" s="2">
        <f t="array" ref="AD556">IF($S556=1,IFERROR(INDEX(Summary!$L:$L,$AH556),0),0)</f>
        <v>0</v>
      </c>
      <c r="AE556" s="2">
        <f t="array" ref="AE556">IF($S556=1,IFERROR(INDEX(Summary!$M:$M,$AH556),0),0)</f>
        <v>0</v>
      </c>
      <c r="AF556" s="2">
        <f t="array" ref="AF556">IF($S556=1,IFERROR(INDEX(Summary!$N:$N,$AH556),0),0)</f>
        <v>0</v>
      </c>
      <c r="AG556">
        <f t="array" ref="AG556">IF($A556="","",IFERROR(INDEX(Summary!$BB:$BB,$AH556),0))</f>
        <v>5</v>
      </c>
      <c r="AH556">
        <f t="shared" si="80"/>
        <v>21</v>
      </c>
    </row>
    <row r="557" spans="1:34" hidden="1">
      <c r="A557" t="str">
        <f t="array" ref="A557">IFERROR(INDEX(Summary!$D:$D,$AH557)&amp;"","")</f>
        <v>FG00048</v>
      </c>
      <c r="B557" t="str">
        <f t="array" ref="B557">IF($A557="","",INDEX(Summary!$E:$E,$AH557))</f>
        <v>Coconut Oil (Wood-Pressed) - 1Ltr (Plastic Bottle)</v>
      </c>
      <c r="C557" t="str">
        <f t="array" ref="C557">IF($A557="","",INDEX(Summary!$B:$B,$AH557))</f>
        <v>Oil</v>
      </c>
      <c r="D557" t="str">
        <f t="array" ref="D557">IF($A557="","",INDEX(Summary!$C:$C,$AH557))</f>
        <v>C6</v>
      </c>
      <c r="E557">
        <f t="array" ref="E557">IF($A557="","",INDEX(Summary!$F:$F,$AH557))</f>
        <v>1</v>
      </c>
      <c r="F557" t="str">
        <f t="array" ref="F557">IF($A557="","",INDEX(Summary!$BC:$BC,$AH557)&amp;"")</f>
        <v>P3 – Normal</v>
      </c>
      <c r="G557">
        <f t="shared" si="72"/>
        <v>3</v>
      </c>
      <c r="H557">
        <f t="shared" si="73"/>
        <v>0</v>
      </c>
      <c r="I557" t="str">
        <f t="array" ref="I557">IF($A557="","",IF(IFERROR(INDEX(Summary!$BA:$BA,$AH557),0)&lt;1,"Under 1 day",IF(INDEX(Summary!$BA:$BA,$AH557)&lt;3,"1-3 days",IF(INDEX(Summary!$BA:$BA,$AH557)&lt;7,"3-7 days","7+ days"))))</f>
        <v>7+ days</v>
      </c>
      <c r="J557" t="str">
        <f t="array" ref="J557">IF($A557="","",IF(IFERROR(INDEX(Summary!$AX:$AX,$AH557),0)&lt;0.25,"0-25%",IF(INDEX(Summary!$AX:$AX,$AH557)&lt;0.5,"25-50%",IF(INDEX(Summary!$AX:$AX,$AH557)&lt;0.75,"50-75%","75-100%"))))</f>
        <v>75-100%</v>
      </c>
      <c r="K557" t="str">
        <f t="array" ref="K557">IF($A557="","",INDEX(Summary!$AY:$AY,$AH557)&amp;"")</f>
        <v>WIP</v>
      </c>
      <c r="L557" s="1">
        <f>IF($A557="","",Summary!$P$2+MOD(ROW()-2,30))</f>
        <v>46242</v>
      </c>
      <c r="M557">
        <f t="shared" si="74"/>
        <v>16</v>
      </c>
      <c r="N557">
        <f t="shared" si="75"/>
        <v>8</v>
      </c>
      <c r="O557" t="str">
        <f t="shared" si="76"/>
        <v>Aug-2026</v>
      </c>
      <c r="P557">
        <f t="shared" ca="1" si="77"/>
        <v>1</v>
      </c>
      <c r="Q557" s="2">
        <f t="array" ref="Q557">IF($A557="",0,IFERROR(INDEX(Summary!$P$3:$AS$67,$AH557-2,$M557),0))</f>
        <v>0</v>
      </c>
      <c r="R557" s="2">
        <f t="array" ref="R557">IF($A557="",0,ROUND(IFERROR(INDEX(Summary!$O:$O,$AH557),0)/30,0))</f>
        <v>94</v>
      </c>
      <c r="S557">
        <f t="shared" si="78"/>
        <v>0</v>
      </c>
      <c r="T557" s="2">
        <f t="array" ref="T557">IF($S557=1,IFERROR(INDEX(Summary!$O:$O,$AH557),0),0)</f>
        <v>0</v>
      </c>
      <c r="U557" s="2">
        <f t="array" ref="U557">IF($S557=1,IFERROR(INDEX(Summary!$AT:$AT,$AH557),0),0)</f>
        <v>0</v>
      </c>
      <c r="V557" s="2">
        <f t="shared" si="79"/>
        <v>0</v>
      </c>
      <c r="W557" s="2">
        <f t="array" ref="W557">IF($S557=1,IFERROR(INDEX(Summary!$AZ:$AZ,$AH557),0),0)</f>
        <v>0</v>
      </c>
      <c r="X557" s="3">
        <f t="array" ref="X557">IF($S557=1,IFERROR(INDEX(Summary!$BA:$BA,$AH557),0),0)</f>
        <v>0</v>
      </c>
      <c r="Y557" s="2">
        <f t="array" ref="Y557">IF($S557=1,IFERROR(INDEX(Summary!$G:$G,$AH557),0),0)</f>
        <v>0</v>
      </c>
      <c r="Z557" s="2">
        <f t="array" ref="Z557">IF($S557=1,IFERROR(INDEX(Summary!$H:$H,$AH557),0),0)</f>
        <v>0</v>
      </c>
      <c r="AA557" s="2">
        <f t="array" ref="AA557">IF($S557=1,IFERROR(INDEX(Summary!$I:$I,$AH557),0),0)</f>
        <v>0</v>
      </c>
      <c r="AB557" s="2">
        <f t="array" ref="AB557">IF($S557=1,IFERROR(INDEX(Summary!$J:$J,$AH557),0),0)</f>
        <v>0</v>
      </c>
      <c r="AC557" s="2">
        <f t="array" ref="AC557">IF($S557=1,IFERROR(INDEX(Summary!$K:$K,$AH557),0),0)</f>
        <v>0</v>
      </c>
      <c r="AD557" s="2">
        <f t="array" ref="AD557">IF($S557=1,IFERROR(INDEX(Summary!$L:$L,$AH557),0),0)</f>
        <v>0</v>
      </c>
      <c r="AE557" s="2">
        <f t="array" ref="AE557">IF($S557=1,IFERROR(INDEX(Summary!$M:$M,$AH557),0),0)</f>
        <v>0</v>
      </c>
      <c r="AF557" s="2">
        <f t="array" ref="AF557">IF($S557=1,IFERROR(INDEX(Summary!$N:$N,$AH557),0),0)</f>
        <v>0</v>
      </c>
      <c r="AG557">
        <f t="array" ref="AG557">IF($A557="","",IFERROR(INDEX(Summary!$BB:$BB,$AH557),0))</f>
        <v>5</v>
      </c>
      <c r="AH557">
        <f t="shared" si="80"/>
        <v>21</v>
      </c>
    </row>
    <row r="558" spans="1:34" hidden="1">
      <c r="A558" t="str">
        <f t="array" ref="A558">IFERROR(INDEX(Summary!$D:$D,$AH558)&amp;"","")</f>
        <v>FG00048</v>
      </c>
      <c r="B558" t="str">
        <f t="array" ref="B558">IF($A558="","",INDEX(Summary!$E:$E,$AH558))</f>
        <v>Coconut Oil (Wood-Pressed) - 1Ltr (Plastic Bottle)</v>
      </c>
      <c r="C558" t="str">
        <f t="array" ref="C558">IF($A558="","",INDEX(Summary!$B:$B,$AH558))</f>
        <v>Oil</v>
      </c>
      <c r="D558" t="str">
        <f t="array" ref="D558">IF($A558="","",INDEX(Summary!$C:$C,$AH558))</f>
        <v>C6</v>
      </c>
      <c r="E558">
        <f t="array" ref="E558">IF($A558="","",INDEX(Summary!$F:$F,$AH558))</f>
        <v>1</v>
      </c>
      <c r="F558" t="str">
        <f t="array" ref="F558">IF($A558="","",INDEX(Summary!$BC:$BC,$AH558)&amp;"")</f>
        <v>P3 – Normal</v>
      </c>
      <c r="G558">
        <f t="shared" si="72"/>
        <v>3</v>
      </c>
      <c r="H558">
        <f t="shared" si="73"/>
        <v>0</v>
      </c>
      <c r="I558" t="str">
        <f t="array" ref="I558">IF($A558="","",IF(IFERROR(INDEX(Summary!$BA:$BA,$AH558),0)&lt;1,"Under 1 day",IF(INDEX(Summary!$BA:$BA,$AH558)&lt;3,"1-3 days",IF(INDEX(Summary!$BA:$BA,$AH558)&lt;7,"3-7 days","7+ days"))))</f>
        <v>7+ days</v>
      </c>
      <c r="J558" t="str">
        <f t="array" ref="J558">IF($A558="","",IF(IFERROR(INDEX(Summary!$AX:$AX,$AH558),0)&lt;0.25,"0-25%",IF(INDEX(Summary!$AX:$AX,$AH558)&lt;0.5,"25-50%",IF(INDEX(Summary!$AX:$AX,$AH558)&lt;0.75,"50-75%","75-100%"))))</f>
        <v>75-100%</v>
      </c>
      <c r="K558" t="str">
        <f t="array" ref="K558">IF($A558="","",INDEX(Summary!$AY:$AY,$AH558)&amp;"")</f>
        <v>WIP</v>
      </c>
      <c r="L558" s="1">
        <f>IF($A558="","",Summary!$P$2+MOD(ROW()-2,30))</f>
        <v>46243</v>
      </c>
      <c r="M558">
        <f t="shared" si="74"/>
        <v>17</v>
      </c>
      <c r="N558">
        <f t="shared" si="75"/>
        <v>9</v>
      </c>
      <c r="O558" t="str">
        <f t="shared" si="76"/>
        <v>Aug-2026</v>
      </c>
      <c r="P558">
        <f t="shared" ca="1" si="77"/>
        <v>1</v>
      </c>
      <c r="Q558" s="2">
        <f t="array" ref="Q558">IF($A558="",0,IFERROR(INDEX(Summary!$P$3:$AS$67,$AH558-2,$M558),0))</f>
        <v>0</v>
      </c>
      <c r="R558" s="2">
        <f t="array" ref="R558">IF($A558="",0,ROUND(IFERROR(INDEX(Summary!$O:$O,$AH558),0)/30,0))</f>
        <v>94</v>
      </c>
      <c r="S558">
        <f t="shared" si="78"/>
        <v>0</v>
      </c>
      <c r="T558" s="2">
        <f t="array" ref="T558">IF($S558=1,IFERROR(INDEX(Summary!$O:$O,$AH558),0),0)</f>
        <v>0</v>
      </c>
      <c r="U558" s="2">
        <f t="array" ref="U558">IF($S558=1,IFERROR(INDEX(Summary!$AT:$AT,$AH558),0),0)</f>
        <v>0</v>
      </c>
      <c r="V558" s="2">
        <f t="shared" si="79"/>
        <v>0</v>
      </c>
      <c r="W558" s="2">
        <f t="array" ref="W558">IF($S558=1,IFERROR(INDEX(Summary!$AZ:$AZ,$AH558),0),0)</f>
        <v>0</v>
      </c>
      <c r="X558" s="3">
        <f t="array" ref="X558">IF($S558=1,IFERROR(INDEX(Summary!$BA:$BA,$AH558),0),0)</f>
        <v>0</v>
      </c>
      <c r="Y558" s="2">
        <f t="array" ref="Y558">IF($S558=1,IFERROR(INDEX(Summary!$G:$G,$AH558),0),0)</f>
        <v>0</v>
      </c>
      <c r="Z558" s="2">
        <f t="array" ref="Z558">IF($S558=1,IFERROR(INDEX(Summary!$H:$H,$AH558),0),0)</f>
        <v>0</v>
      </c>
      <c r="AA558" s="2">
        <f t="array" ref="AA558">IF($S558=1,IFERROR(INDEX(Summary!$I:$I,$AH558),0),0)</f>
        <v>0</v>
      </c>
      <c r="AB558" s="2">
        <f t="array" ref="AB558">IF($S558=1,IFERROR(INDEX(Summary!$J:$J,$AH558),0),0)</f>
        <v>0</v>
      </c>
      <c r="AC558" s="2">
        <f t="array" ref="AC558">IF($S558=1,IFERROR(INDEX(Summary!$K:$K,$AH558),0),0)</f>
        <v>0</v>
      </c>
      <c r="AD558" s="2">
        <f t="array" ref="AD558">IF($S558=1,IFERROR(INDEX(Summary!$L:$L,$AH558),0),0)</f>
        <v>0</v>
      </c>
      <c r="AE558" s="2">
        <f t="array" ref="AE558">IF($S558=1,IFERROR(INDEX(Summary!$M:$M,$AH558),0),0)</f>
        <v>0</v>
      </c>
      <c r="AF558" s="2">
        <f t="array" ref="AF558">IF($S558=1,IFERROR(INDEX(Summary!$N:$N,$AH558),0),0)</f>
        <v>0</v>
      </c>
      <c r="AG558">
        <f t="array" ref="AG558">IF($A558="","",IFERROR(INDEX(Summary!$BB:$BB,$AH558),0))</f>
        <v>5</v>
      </c>
      <c r="AH558">
        <f t="shared" si="80"/>
        <v>21</v>
      </c>
    </row>
    <row r="559" spans="1:34" hidden="1">
      <c r="A559" t="str">
        <f t="array" ref="A559">IFERROR(INDEX(Summary!$D:$D,$AH559)&amp;"","")</f>
        <v>FG00048</v>
      </c>
      <c r="B559" t="str">
        <f t="array" ref="B559">IF($A559="","",INDEX(Summary!$E:$E,$AH559))</f>
        <v>Coconut Oil (Wood-Pressed) - 1Ltr (Plastic Bottle)</v>
      </c>
      <c r="C559" t="str">
        <f t="array" ref="C559">IF($A559="","",INDEX(Summary!$B:$B,$AH559))</f>
        <v>Oil</v>
      </c>
      <c r="D559" t="str">
        <f t="array" ref="D559">IF($A559="","",INDEX(Summary!$C:$C,$AH559))</f>
        <v>C6</v>
      </c>
      <c r="E559">
        <f t="array" ref="E559">IF($A559="","",INDEX(Summary!$F:$F,$AH559))</f>
        <v>1</v>
      </c>
      <c r="F559" t="str">
        <f t="array" ref="F559">IF($A559="","",INDEX(Summary!$BC:$BC,$AH559)&amp;"")</f>
        <v>P3 – Normal</v>
      </c>
      <c r="G559">
        <f t="shared" si="72"/>
        <v>3</v>
      </c>
      <c r="H559">
        <f t="shared" si="73"/>
        <v>0</v>
      </c>
      <c r="I559" t="str">
        <f t="array" ref="I559">IF($A559="","",IF(IFERROR(INDEX(Summary!$BA:$BA,$AH559),0)&lt;1,"Under 1 day",IF(INDEX(Summary!$BA:$BA,$AH559)&lt;3,"1-3 days",IF(INDEX(Summary!$BA:$BA,$AH559)&lt;7,"3-7 days","7+ days"))))</f>
        <v>7+ days</v>
      </c>
      <c r="J559" t="str">
        <f t="array" ref="J559">IF($A559="","",IF(IFERROR(INDEX(Summary!$AX:$AX,$AH559),0)&lt;0.25,"0-25%",IF(INDEX(Summary!$AX:$AX,$AH559)&lt;0.5,"25-50%",IF(INDEX(Summary!$AX:$AX,$AH559)&lt;0.75,"50-75%","75-100%"))))</f>
        <v>75-100%</v>
      </c>
      <c r="K559" t="str">
        <f t="array" ref="K559">IF($A559="","",INDEX(Summary!$AY:$AY,$AH559)&amp;"")</f>
        <v>WIP</v>
      </c>
      <c r="L559" s="1">
        <f>IF($A559="","",Summary!$P$2+MOD(ROW()-2,30))</f>
        <v>46244</v>
      </c>
      <c r="M559">
        <f t="shared" si="74"/>
        <v>18</v>
      </c>
      <c r="N559">
        <f t="shared" si="75"/>
        <v>10</v>
      </c>
      <c r="O559" t="str">
        <f t="shared" si="76"/>
        <v>Aug-2026</v>
      </c>
      <c r="P559">
        <f t="shared" ca="1" si="77"/>
        <v>1</v>
      </c>
      <c r="Q559" s="2">
        <f t="array" ref="Q559">IF($A559="",0,IFERROR(INDEX(Summary!$P$3:$AS$67,$AH559-2,$M559),0))</f>
        <v>0</v>
      </c>
      <c r="R559" s="2">
        <f t="array" ref="R559">IF($A559="",0,ROUND(IFERROR(INDEX(Summary!$O:$O,$AH559),0)/30,0))</f>
        <v>94</v>
      </c>
      <c r="S559">
        <f t="shared" si="78"/>
        <v>0</v>
      </c>
      <c r="T559" s="2">
        <f t="array" ref="T559">IF($S559=1,IFERROR(INDEX(Summary!$O:$O,$AH559),0),0)</f>
        <v>0</v>
      </c>
      <c r="U559" s="2">
        <f t="array" ref="U559">IF($S559=1,IFERROR(INDEX(Summary!$AT:$AT,$AH559),0),0)</f>
        <v>0</v>
      </c>
      <c r="V559" s="2">
        <f t="shared" si="79"/>
        <v>0</v>
      </c>
      <c r="W559" s="2">
        <f t="array" ref="W559">IF($S559=1,IFERROR(INDEX(Summary!$AZ:$AZ,$AH559),0),0)</f>
        <v>0</v>
      </c>
      <c r="X559" s="3">
        <f t="array" ref="X559">IF($S559=1,IFERROR(INDEX(Summary!$BA:$BA,$AH559),0),0)</f>
        <v>0</v>
      </c>
      <c r="Y559" s="2">
        <f t="array" ref="Y559">IF($S559=1,IFERROR(INDEX(Summary!$G:$G,$AH559),0),0)</f>
        <v>0</v>
      </c>
      <c r="Z559" s="2">
        <f t="array" ref="Z559">IF($S559=1,IFERROR(INDEX(Summary!$H:$H,$AH559),0),0)</f>
        <v>0</v>
      </c>
      <c r="AA559" s="2">
        <f t="array" ref="AA559">IF($S559=1,IFERROR(INDEX(Summary!$I:$I,$AH559),0),0)</f>
        <v>0</v>
      </c>
      <c r="AB559" s="2">
        <f t="array" ref="AB559">IF($S559=1,IFERROR(INDEX(Summary!$J:$J,$AH559),0),0)</f>
        <v>0</v>
      </c>
      <c r="AC559" s="2">
        <f t="array" ref="AC559">IF($S559=1,IFERROR(INDEX(Summary!$K:$K,$AH559),0),0)</f>
        <v>0</v>
      </c>
      <c r="AD559" s="2">
        <f t="array" ref="AD559">IF($S559=1,IFERROR(INDEX(Summary!$L:$L,$AH559),0),0)</f>
        <v>0</v>
      </c>
      <c r="AE559" s="2">
        <f t="array" ref="AE559">IF($S559=1,IFERROR(INDEX(Summary!$M:$M,$AH559),0),0)</f>
        <v>0</v>
      </c>
      <c r="AF559" s="2">
        <f t="array" ref="AF559">IF($S559=1,IFERROR(INDEX(Summary!$N:$N,$AH559),0),0)</f>
        <v>0</v>
      </c>
      <c r="AG559">
        <f t="array" ref="AG559">IF($A559="","",IFERROR(INDEX(Summary!$BB:$BB,$AH559),0))</f>
        <v>5</v>
      </c>
      <c r="AH559">
        <f t="shared" si="80"/>
        <v>21</v>
      </c>
    </row>
    <row r="560" spans="1:34" hidden="1">
      <c r="A560" t="str">
        <f t="array" ref="A560">IFERROR(INDEX(Summary!$D:$D,$AH560)&amp;"","")</f>
        <v>FG00048</v>
      </c>
      <c r="B560" t="str">
        <f t="array" ref="B560">IF($A560="","",INDEX(Summary!$E:$E,$AH560))</f>
        <v>Coconut Oil (Wood-Pressed) - 1Ltr (Plastic Bottle)</v>
      </c>
      <c r="C560" t="str">
        <f t="array" ref="C560">IF($A560="","",INDEX(Summary!$B:$B,$AH560))</f>
        <v>Oil</v>
      </c>
      <c r="D560" t="str">
        <f t="array" ref="D560">IF($A560="","",INDEX(Summary!$C:$C,$AH560))</f>
        <v>C6</v>
      </c>
      <c r="E560">
        <f t="array" ref="E560">IF($A560="","",INDEX(Summary!$F:$F,$AH560))</f>
        <v>1</v>
      </c>
      <c r="F560" t="str">
        <f t="array" ref="F560">IF($A560="","",INDEX(Summary!$BC:$BC,$AH560)&amp;"")</f>
        <v>P3 – Normal</v>
      </c>
      <c r="G560">
        <f t="shared" si="72"/>
        <v>3</v>
      </c>
      <c r="H560">
        <f t="shared" si="73"/>
        <v>0</v>
      </c>
      <c r="I560" t="str">
        <f t="array" ref="I560">IF($A560="","",IF(IFERROR(INDEX(Summary!$BA:$BA,$AH560),0)&lt;1,"Under 1 day",IF(INDEX(Summary!$BA:$BA,$AH560)&lt;3,"1-3 days",IF(INDEX(Summary!$BA:$BA,$AH560)&lt;7,"3-7 days","7+ days"))))</f>
        <v>7+ days</v>
      </c>
      <c r="J560" t="str">
        <f t="array" ref="J560">IF($A560="","",IF(IFERROR(INDEX(Summary!$AX:$AX,$AH560),0)&lt;0.25,"0-25%",IF(INDEX(Summary!$AX:$AX,$AH560)&lt;0.5,"25-50%",IF(INDEX(Summary!$AX:$AX,$AH560)&lt;0.75,"50-75%","75-100%"))))</f>
        <v>75-100%</v>
      </c>
      <c r="K560" t="str">
        <f t="array" ref="K560">IF($A560="","",INDEX(Summary!$AY:$AY,$AH560)&amp;"")</f>
        <v>WIP</v>
      </c>
      <c r="L560" s="1">
        <f>IF($A560="","",Summary!$P$2+MOD(ROW()-2,30))</f>
        <v>46245</v>
      </c>
      <c r="M560">
        <f t="shared" si="74"/>
        <v>19</v>
      </c>
      <c r="N560">
        <f t="shared" si="75"/>
        <v>11</v>
      </c>
      <c r="O560" t="str">
        <f t="shared" si="76"/>
        <v>Aug-2026</v>
      </c>
      <c r="P560">
        <f t="shared" ca="1" si="77"/>
        <v>1</v>
      </c>
      <c r="Q560" s="2">
        <f t="array" ref="Q560">IF($A560="",0,IFERROR(INDEX(Summary!$P$3:$AS$67,$AH560-2,$M560),0))</f>
        <v>130</v>
      </c>
      <c r="R560" s="2">
        <f t="array" ref="R560">IF($A560="",0,ROUND(IFERROR(INDEX(Summary!$O:$O,$AH560),0)/30,0))</f>
        <v>94</v>
      </c>
      <c r="S560">
        <f t="shared" si="78"/>
        <v>0</v>
      </c>
      <c r="T560" s="2">
        <f t="array" ref="T560">IF($S560=1,IFERROR(INDEX(Summary!$O:$O,$AH560),0),0)</f>
        <v>0</v>
      </c>
      <c r="U560" s="2">
        <f t="array" ref="U560">IF($S560=1,IFERROR(INDEX(Summary!$AT:$AT,$AH560),0),0)</f>
        <v>0</v>
      </c>
      <c r="V560" s="2">
        <f t="shared" si="79"/>
        <v>0</v>
      </c>
      <c r="W560" s="2">
        <f t="array" ref="W560">IF($S560=1,IFERROR(INDEX(Summary!$AZ:$AZ,$AH560),0),0)</f>
        <v>0</v>
      </c>
      <c r="X560" s="3">
        <f t="array" ref="X560">IF($S560=1,IFERROR(INDEX(Summary!$BA:$BA,$AH560),0),0)</f>
        <v>0</v>
      </c>
      <c r="Y560" s="2">
        <f t="array" ref="Y560">IF($S560=1,IFERROR(INDEX(Summary!$G:$G,$AH560),0),0)</f>
        <v>0</v>
      </c>
      <c r="Z560" s="2">
        <f t="array" ref="Z560">IF($S560=1,IFERROR(INDEX(Summary!$H:$H,$AH560),0),0)</f>
        <v>0</v>
      </c>
      <c r="AA560" s="2">
        <f t="array" ref="AA560">IF($S560=1,IFERROR(INDEX(Summary!$I:$I,$AH560),0),0)</f>
        <v>0</v>
      </c>
      <c r="AB560" s="2">
        <f t="array" ref="AB560">IF($S560=1,IFERROR(INDEX(Summary!$J:$J,$AH560),0),0)</f>
        <v>0</v>
      </c>
      <c r="AC560" s="2">
        <f t="array" ref="AC560">IF($S560=1,IFERROR(INDEX(Summary!$K:$K,$AH560),0),0)</f>
        <v>0</v>
      </c>
      <c r="AD560" s="2">
        <f t="array" ref="AD560">IF($S560=1,IFERROR(INDEX(Summary!$L:$L,$AH560),0),0)</f>
        <v>0</v>
      </c>
      <c r="AE560" s="2">
        <f t="array" ref="AE560">IF($S560=1,IFERROR(INDEX(Summary!$M:$M,$AH560),0),0)</f>
        <v>0</v>
      </c>
      <c r="AF560" s="2">
        <f t="array" ref="AF560">IF($S560=1,IFERROR(INDEX(Summary!$N:$N,$AH560),0),0)</f>
        <v>0</v>
      </c>
      <c r="AG560">
        <f t="array" ref="AG560">IF($A560="","",IFERROR(INDEX(Summary!$BB:$BB,$AH560),0))</f>
        <v>5</v>
      </c>
      <c r="AH560">
        <f t="shared" si="80"/>
        <v>21</v>
      </c>
    </row>
    <row r="561" spans="1:34" hidden="1">
      <c r="A561" t="str">
        <f t="array" ref="A561">IFERROR(INDEX(Summary!$D:$D,$AH561)&amp;"","")</f>
        <v>FG00048</v>
      </c>
      <c r="B561" t="str">
        <f t="array" ref="B561">IF($A561="","",INDEX(Summary!$E:$E,$AH561))</f>
        <v>Coconut Oil (Wood-Pressed) - 1Ltr (Plastic Bottle)</v>
      </c>
      <c r="C561" t="str">
        <f t="array" ref="C561">IF($A561="","",INDEX(Summary!$B:$B,$AH561))</f>
        <v>Oil</v>
      </c>
      <c r="D561" t="str">
        <f t="array" ref="D561">IF($A561="","",INDEX(Summary!$C:$C,$AH561))</f>
        <v>C6</v>
      </c>
      <c r="E561">
        <f t="array" ref="E561">IF($A561="","",INDEX(Summary!$F:$F,$AH561))</f>
        <v>1</v>
      </c>
      <c r="F561" t="str">
        <f t="array" ref="F561">IF($A561="","",INDEX(Summary!$BC:$BC,$AH561)&amp;"")</f>
        <v>P3 – Normal</v>
      </c>
      <c r="G561">
        <f t="shared" si="72"/>
        <v>3</v>
      </c>
      <c r="H561">
        <f t="shared" si="73"/>
        <v>0</v>
      </c>
      <c r="I561" t="str">
        <f t="array" ref="I561">IF($A561="","",IF(IFERROR(INDEX(Summary!$BA:$BA,$AH561),0)&lt;1,"Under 1 day",IF(INDEX(Summary!$BA:$BA,$AH561)&lt;3,"1-3 days",IF(INDEX(Summary!$BA:$BA,$AH561)&lt;7,"3-7 days","7+ days"))))</f>
        <v>7+ days</v>
      </c>
      <c r="J561" t="str">
        <f t="array" ref="J561">IF($A561="","",IF(IFERROR(INDEX(Summary!$AX:$AX,$AH561),0)&lt;0.25,"0-25%",IF(INDEX(Summary!$AX:$AX,$AH561)&lt;0.5,"25-50%",IF(INDEX(Summary!$AX:$AX,$AH561)&lt;0.75,"50-75%","75-100%"))))</f>
        <v>75-100%</v>
      </c>
      <c r="K561" t="str">
        <f t="array" ref="K561">IF($A561="","",INDEX(Summary!$AY:$AY,$AH561)&amp;"")</f>
        <v>WIP</v>
      </c>
      <c r="L561" s="1">
        <f>IF($A561="","",Summary!$P$2+MOD(ROW()-2,30))</f>
        <v>46246</v>
      </c>
      <c r="M561">
        <f t="shared" si="74"/>
        <v>20</v>
      </c>
      <c r="N561">
        <f t="shared" si="75"/>
        <v>12</v>
      </c>
      <c r="O561" t="str">
        <f t="shared" si="76"/>
        <v>Aug-2026</v>
      </c>
      <c r="P561">
        <f t="shared" ca="1" si="77"/>
        <v>1</v>
      </c>
      <c r="Q561" s="2">
        <f t="array" ref="Q561">IF($A561="",0,IFERROR(INDEX(Summary!$P$3:$AS$67,$AH561-2,$M561),0))</f>
        <v>130</v>
      </c>
      <c r="R561" s="2">
        <f t="array" ref="R561">IF($A561="",0,ROUND(IFERROR(INDEX(Summary!$O:$O,$AH561),0)/30,0))</f>
        <v>94</v>
      </c>
      <c r="S561">
        <f t="shared" si="78"/>
        <v>0</v>
      </c>
      <c r="T561" s="2">
        <f t="array" ref="T561">IF($S561=1,IFERROR(INDEX(Summary!$O:$O,$AH561),0),0)</f>
        <v>0</v>
      </c>
      <c r="U561" s="2">
        <f t="array" ref="U561">IF($S561=1,IFERROR(INDEX(Summary!$AT:$AT,$AH561),0),0)</f>
        <v>0</v>
      </c>
      <c r="V561" s="2">
        <f t="shared" si="79"/>
        <v>0</v>
      </c>
      <c r="W561" s="2">
        <f t="array" ref="W561">IF($S561=1,IFERROR(INDEX(Summary!$AZ:$AZ,$AH561),0),0)</f>
        <v>0</v>
      </c>
      <c r="X561" s="3">
        <f t="array" ref="X561">IF($S561=1,IFERROR(INDEX(Summary!$BA:$BA,$AH561),0),0)</f>
        <v>0</v>
      </c>
      <c r="Y561" s="2">
        <f t="array" ref="Y561">IF($S561=1,IFERROR(INDEX(Summary!$G:$G,$AH561),0),0)</f>
        <v>0</v>
      </c>
      <c r="Z561" s="2">
        <f t="array" ref="Z561">IF($S561=1,IFERROR(INDEX(Summary!$H:$H,$AH561),0),0)</f>
        <v>0</v>
      </c>
      <c r="AA561" s="2">
        <f t="array" ref="AA561">IF($S561=1,IFERROR(INDEX(Summary!$I:$I,$AH561),0),0)</f>
        <v>0</v>
      </c>
      <c r="AB561" s="2">
        <f t="array" ref="AB561">IF($S561=1,IFERROR(INDEX(Summary!$J:$J,$AH561),0),0)</f>
        <v>0</v>
      </c>
      <c r="AC561" s="2">
        <f t="array" ref="AC561">IF($S561=1,IFERROR(INDEX(Summary!$K:$K,$AH561),0),0)</f>
        <v>0</v>
      </c>
      <c r="AD561" s="2">
        <f t="array" ref="AD561">IF($S561=1,IFERROR(INDEX(Summary!$L:$L,$AH561),0),0)</f>
        <v>0</v>
      </c>
      <c r="AE561" s="2">
        <f t="array" ref="AE561">IF($S561=1,IFERROR(INDEX(Summary!$M:$M,$AH561),0),0)</f>
        <v>0</v>
      </c>
      <c r="AF561" s="2">
        <f t="array" ref="AF561">IF($S561=1,IFERROR(INDEX(Summary!$N:$N,$AH561),0),0)</f>
        <v>0</v>
      </c>
      <c r="AG561">
        <f t="array" ref="AG561">IF($A561="","",IFERROR(INDEX(Summary!$BB:$BB,$AH561),0))</f>
        <v>5</v>
      </c>
      <c r="AH561">
        <f t="shared" si="80"/>
        <v>21</v>
      </c>
    </row>
    <row r="562" spans="1:34" hidden="1">
      <c r="A562" t="str">
        <f t="array" ref="A562">IFERROR(INDEX(Summary!$D:$D,$AH562)&amp;"","")</f>
        <v>FG00048</v>
      </c>
      <c r="B562" t="str">
        <f t="array" ref="B562">IF($A562="","",INDEX(Summary!$E:$E,$AH562))</f>
        <v>Coconut Oil (Wood-Pressed) - 1Ltr (Plastic Bottle)</v>
      </c>
      <c r="C562" t="str">
        <f t="array" ref="C562">IF($A562="","",INDEX(Summary!$B:$B,$AH562))</f>
        <v>Oil</v>
      </c>
      <c r="D562" t="str">
        <f t="array" ref="D562">IF($A562="","",INDEX(Summary!$C:$C,$AH562))</f>
        <v>C6</v>
      </c>
      <c r="E562">
        <f t="array" ref="E562">IF($A562="","",INDEX(Summary!$F:$F,$AH562))</f>
        <v>1</v>
      </c>
      <c r="F562" t="str">
        <f t="array" ref="F562">IF($A562="","",INDEX(Summary!$BC:$BC,$AH562)&amp;"")</f>
        <v>P3 – Normal</v>
      </c>
      <c r="G562">
        <f t="shared" si="72"/>
        <v>3</v>
      </c>
      <c r="H562">
        <f t="shared" si="73"/>
        <v>0</v>
      </c>
      <c r="I562" t="str">
        <f t="array" ref="I562">IF($A562="","",IF(IFERROR(INDEX(Summary!$BA:$BA,$AH562),0)&lt;1,"Under 1 day",IF(INDEX(Summary!$BA:$BA,$AH562)&lt;3,"1-3 days",IF(INDEX(Summary!$BA:$BA,$AH562)&lt;7,"3-7 days","7+ days"))))</f>
        <v>7+ days</v>
      </c>
      <c r="J562" t="str">
        <f t="array" ref="J562">IF($A562="","",IF(IFERROR(INDEX(Summary!$AX:$AX,$AH562),0)&lt;0.25,"0-25%",IF(INDEX(Summary!$AX:$AX,$AH562)&lt;0.5,"25-50%",IF(INDEX(Summary!$AX:$AX,$AH562)&lt;0.75,"50-75%","75-100%"))))</f>
        <v>75-100%</v>
      </c>
      <c r="K562" t="str">
        <f t="array" ref="K562">IF($A562="","",INDEX(Summary!$AY:$AY,$AH562)&amp;"")</f>
        <v>WIP</v>
      </c>
      <c r="L562" s="1">
        <f>IF($A562="","",Summary!$P$2+MOD(ROW()-2,30))</f>
        <v>46247</v>
      </c>
      <c r="M562">
        <f t="shared" si="74"/>
        <v>21</v>
      </c>
      <c r="N562">
        <f t="shared" si="75"/>
        <v>13</v>
      </c>
      <c r="O562" t="str">
        <f t="shared" si="76"/>
        <v>Aug-2026</v>
      </c>
      <c r="P562">
        <f t="shared" ca="1" si="77"/>
        <v>1</v>
      </c>
      <c r="Q562" s="2">
        <f t="array" ref="Q562">IF($A562="",0,IFERROR(INDEX(Summary!$P$3:$AS$67,$AH562-2,$M562),0))</f>
        <v>0</v>
      </c>
      <c r="R562" s="2">
        <f t="array" ref="R562">IF($A562="",0,ROUND(IFERROR(INDEX(Summary!$O:$O,$AH562),0)/30,0))</f>
        <v>94</v>
      </c>
      <c r="S562">
        <f t="shared" si="78"/>
        <v>0</v>
      </c>
      <c r="T562" s="2">
        <f t="array" ref="T562">IF($S562=1,IFERROR(INDEX(Summary!$O:$O,$AH562),0),0)</f>
        <v>0</v>
      </c>
      <c r="U562" s="2">
        <f t="array" ref="U562">IF($S562=1,IFERROR(INDEX(Summary!$AT:$AT,$AH562),0),0)</f>
        <v>0</v>
      </c>
      <c r="V562" s="2">
        <f t="shared" si="79"/>
        <v>0</v>
      </c>
      <c r="W562" s="2">
        <f t="array" ref="W562">IF($S562=1,IFERROR(INDEX(Summary!$AZ:$AZ,$AH562),0),0)</f>
        <v>0</v>
      </c>
      <c r="X562" s="3">
        <f t="array" ref="X562">IF($S562=1,IFERROR(INDEX(Summary!$BA:$BA,$AH562),0),0)</f>
        <v>0</v>
      </c>
      <c r="Y562" s="2">
        <f t="array" ref="Y562">IF($S562=1,IFERROR(INDEX(Summary!$G:$G,$AH562),0),0)</f>
        <v>0</v>
      </c>
      <c r="Z562" s="2">
        <f t="array" ref="Z562">IF($S562=1,IFERROR(INDEX(Summary!$H:$H,$AH562),0),0)</f>
        <v>0</v>
      </c>
      <c r="AA562" s="2">
        <f t="array" ref="AA562">IF($S562=1,IFERROR(INDEX(Summary!$I:$I,$AH562),0),0)</f>
        <v>0</v>
      </c>
      <c r="AB562" s="2">
        <f t="array" ref="AB562">IF($S562=1,IFERROR(INDEX(Summary!$J:$J,$AH562),0),0)</f>
        <v>0</v>
      </c>
      <c r="AC562" s="2">
        <f t="array" ref="AC562">IF($S562=1,IFERROR(INDEX(Summary!$K:$K,$AH562),0),0)</f>
        <v>0</v>
      </c>
      <c r="AD562" s="2">
        <f t="array" ref="AD562">IF($S562=1,IFERROR(INDEX(Summary!$L:$L,$AH562),0),0)</f>
        <v>0</v>
      </c>
      <c r="AE562" s="2">
        <f t="array" ref="AE562">IF($S562=1,IFERROR(INDEX(Summary!$M:$M,$AH562),0),0)</f>
        <v>0</v>
      </c>
      <c r="AF562" s="2">
        <f t="array" ref="AF562">IF($S562=1,IFERROR(INDEX(Summary!$N:$N,$AH562),0),0)</f>
        <v>0</v>
      </c>
      <c r="AG562">
        <f t="array" ref="AG562">IF($A562="","",IFERROR(INDEX(Summary!$BB:$BB,$AH562),0))</f>
        <v>5</v>
      </c>
      <c r="AH562">
        <f t="shared" si="80"/>
        <v>21</v>
      </c>
    </row>
    <row r="563" spans="1:34" hidden="1">
      <c r="A563" t="str">
        <f t="array" ref="A563">IFERROR(INDEX(Summary!$D:$D,$AH563)&amp;"","")</f>
        <v>FG00048</v>
      </c>
      <c r="B563" t="str">
        <f t="array" ref="B563">IF($A563="","",INDEX(Summary!$E:$E,$AH563))</f>
        <v>Coconut Oil (Wood-Pressed) - 1Ltr (Plastic Bottle)</v>
      </c>
      <c r="C563" t="str">
        <f t="array" ref="C563">IF($A563="","",INDEX(Summary!$B:$B,$AH563))</f>
        <v>Oil</v>
      </c>
      <c r="D563" t="str">
        <f t="array" ref="D563">IF($A563="","",INDEX(Summary!$C:$C,$AH563))</f>
        <v>C6</v>
      </c>
      <c r="E563">
        <f t="array" ref="E563">IF($A563="","",INDEX(Summary!$F:$F,$AH563))</f>
        <v>1</v>
      </c>
      <c r="F563" t="str">
        <f t="array" ref="F563">IF($A563="","",INDEX(Summary!$BC:$BC,$AH563)&amp;"")</f>
        <v>P3 – Normal</v>
      </c>
      <c r="G563">
        <f t="shared" si="72"/>
        <v>3</v>
      </c>
      <c r="H563">
        <f t="shared" si="73"/>
        <v>0</v>
      </c>
      <c r="I563" t="str">
        <f t="array" ref="I563">IF($A563="","",IF(IFERROR(INDEX(Summary!$BA:$BA,$AH563),0)&lt;1,"Under 1 day",IF(INDEX(Summary!$BA:$BA,$AH563)&lt;3,"1-3 days",IF(INDEX(Summary!$BA:$BA,$AH563)&lt;7,"3-7 days","7+ days"))))</f>
        <v>7+ days</v>
      </c>
      <c r="J563" t="str">
        <f t="array" ref="J563">IF($A563="","",IF(IFERROR(INDEX(Summary!$AX:$AX,$AH563),0)&lt;0.25,"0-25%",IF(INDEX(Summary!$AX:$AX,$AH563)&lt;0.5,"25-50%",IF(INDEX(Summary!$AX:$AX,$AH563)&lt;0.75,"50-75%","75-100%"))))</f>
        <v>75-100%</v>
      </c>
      <c r="K563" t="str">
        <f t="array" ref="K563">IF($A563="","",INDEX(Summary!$AY:$AY,$AH563)&amp;"")</f>
        <v>WIP</v>
      </c>
      <c r="L563" s="1">
        <f>IF($A563="","",Summary!$P$2+MOD(ROW()-2,30))</f>
        <v>46248</v>
      </c>
      <c r="M563">
        <f t="shared" si="74"/>
        <v>22</v>
      </c>
      <c r="N563">
        <f t="shared" si="75"/>
        <v>14</v>
      </c>
      <c r="O563" t="str">
        <f t="shared" si="76"/>
        <v>Aug-2026</v>
      </c>
      <c r="P563">
        <f t="shared" ca="1" si="77"/>
        <v>1</v>
      </c>
      <c r="Q563" s="2">
        <f t="array" ref="Q563">IF($A563="",0,IFERROR(INDEX(Summary!$P$3:$AS$67,$AH563-2,$M563),0))</f>
        <v>0</v>
      </c>
      <c r="R563" s="2">
        <f t="array" ref="R563">IF($A563="",0,ROUND(IFERROR(INDEX(Summary!$O:$O,$AH563),0)/30,0))</f>
        <v>94</v>
      </c>
      <c r="S563">
        <f t="shared" si="78"/>
        <v>0</v>
      </c>
      <c r="T563" s="2">
        <f t="array" ref="T563">IF($S563=1,IFERROR(INDEX(Summary!$O:$O,$AH563),0),0)</f>
        <v>0</v>
      </c>
      <c r="U563" s="2">
        <f t="array" ref="U563">IF($S563=1,IFERROR(INDEX(Summary!$AT:$AT,$AH563),0),0)</f>
        <v>0</v>
      </c>
      <c r="V563" s="2">
        <f t="shared" si="79"/>
        <v>0</v>
      </c>
      <c r="W563" s="2">
        <f t="array" ref="W563">IF($S563=1,IFERROR(INDEX(Summary!$AZ:$AZ,$AH563),0),0)</f>
        <v>0</v>
      </c>
      <c r="X563" s="3">
        <f t="array" ref="X563">IF($S563=1,IFERROR(INDEX(Summary!$BA:$BA,$AH563),0),0)</f>
        <v>0</v>
      </c>
      <c r="Y563" s="2">
        <f t="array" ref="Y563">IF($S563=1,IFERROR(INDEX(Summary!$G:$G,$AH563),0),0)</f>
        <v>0</v>
      </c>
      <c r="Z563" s="2">
        <f t="array" ref="Z563">IF($S563=1,IFERROR(INDEX(Summary!$H:$H,$AH563),0),0)</f>
        <v>0</v>
      </c>
      <c r="AA563" s="2">
        <f t="array" ref="AA563">IF($S563=1,IFERROR(INDEX(Summary!$I:$I,$AH563),0),0)</f>
        <v>0</v>
      </c>
      <c r="AB563" s="2">
        <f t="array" ref="AB563">IF($S563=1,IFERROR(INDEX(Summary!$J:$J,$AH563),0),0)</f>
        <v>0</v>
      </c>
      <c r="AC563" s="2">
        <f t="array" ref="AC563">IF($S563=1,IFERROR(INDEX(Summary!$K:$K,$AH563),0),0)</f>
        <v>0</v>
      </c>
      <c r="AD563" s="2">
        <f t="array" ref="AD563">IF($S563=1,IFERROR(INDEX(Summary!$L:$L,$AH563),0),0)</f>
        <v>0</v>
      </c>
      <c r="AE563" s="2">
        <f t="array" ref="AE563">IF($S563=1,IFERROR(INDEX(Summary!$M:$M,$AH563),0),0)</f>
        <v>0</v>
      </c>
      <c r="AF563" s="2">
        <f t="array" ref="AF563">IF($S563=1,IFERROR(INDEX(Summary!$N:$N,$AH563),0),0)</f>
        <v>0</v>
      </c>
      <c r="AG563">
        <f t="array" ref="AG563">IF($A563="","",IFERROR(INDEX(Summary!$BB:$BB,$AH563),0))</f>
        <v>5</v>
      </c>
      <c r="AH563">
        <f t="shared" si="80"/>
        <v>21</v>
      </c>
    </row>
    <row r="564" spans="1:34" hidden="1">
      <c r="A564" t="str">
        <f t="array" ref="A564">IFERROR(INDEX(Summary!$D:$D,$AH564)&amp;"","")</f>
        <v>FG00048</v>
      </c>
      <c r="B564" t="str">
        <f t="array" ref="B564">IF($A564="","",INDEX(Summary!$E:$E,$AH564))</f>
        <v>Coconut Oil (Wood-Pressed) - 1Ltr (Plastic Bottle)</v>
      </c>
      <c r="C564" t="str">
        <f t="array" ref="C564">IF($A564="","",INDEX(Summary!$B:$B,$AH564))</f>
        <v>Oil</v>
      </c>
      <c r="D564" t="str">
        <f t="array" ref="D564">IF($A564="","",INDEX(Summary!$C:$C,$AH564))</f>
        <v>C6</v>
      </c>
      <c r="E564">
        <f t="array" ref="E564">IF($A564="","",INDEX(Summary!$F:$F,$AH564))</f>
        <v>1</v>
      </c>
      <c r="F564" t="str">
        <f t="array" ref="F564">IF($A564="","",INDEX(Summary!$BC:$BC,$AH564)&amp;"")</f>
        <v>P3 – Normal</v>
      </c>
      <c r="G564">
        <f t="shared" si="72"/>
        <v>3</v>
      </c>
      <c r="H564">
        <f t="shared" si="73"/>
        <v>0</v>
      </c>
      <c r="I564" t="str">
        <f t="array" ref="I564">IF($A564="","",IF(IFERROR(INDEX(Summary!$BA:$BA,$AH564),0)&lt;1,"Under 1 day",IF(INDEX(Summary!$BA:$BA,$AH564)&lt;3,"1-3 days",IF(INDEX(Summary!$BA:$BA,$AH564)&lt;7,"3-7 days","7+ days"))))</f>
        <v>7+ days</v>
      </c>
      <c r="J564" t="str">
        <f t="array" ref="J564">IF($A564="","",IF(IFERROR(INDEX(Summary!$AX:$AX,$AH564),0)&lt;0.25,"0-25%",IF(INDEX(Summary!$AX:$AX,$AH564)&lt;0.5,"25-50%",IF(INDEX(Summary!$AX:$AX,$AH564)&lt;0.75,"50-75%","75-100%"))))</f>
        <v>75-100%</v>
      </c>
      <c r="K564" t="str">
        <f t="array" ref="K564">IF($A564="","",INDEX(Summary!$AY:$AY,$AH564)&amp;"")</f>
        <v>WIP</v>
      </c>
      <c r="L564" s="1">
        <f>IF($A564="","",Summary!$P$2+MOD(ROW()-2,30))</f>
        <v>46249</v>
      </c>
      <c r="M564">
        <f t="shared" si="74"/>
        <v>23</v>
      </c>
      <c r="N564">
        <f t="shared" si="75"/>
        <v>15</v>
      </c>
      <c r="O564" t="str">
        <f t="shared" si="76"/>
        <v>Aug-2026</v>
      </c>
      <c r="P564">
        <f t="shared" ca="1" si="77"/>
        <v>1</v>
      </c>
      <c r="Q564" s="2">
        <f t="array" ref="Q564">IF($A564="",0,IFERROR(INDEX(Summary!$P$3:$AS$67,$AH564-2,$M564),0))</f>
        <v>0</v>
      </c>
      <c r="R564" s="2">
        <f t="array" ref="R564">IF($A564="",0,ROUND(IFERROR(INDEX(Summary!$O:$O,$AH564),0)/30,0))</f>
        <v>94</v>
      </c>
      <c r="S564">
        <f t="shared" si="78"/>
        <v>0</v>
      </c>
      <c r="T564" s="2">
        <f t="array" ref="T564">IF($S564=1,IFERROR(INDEX(Summary!$O:$O,$AH564),0),0)</f>
        <v>0</v>
      </c>
      <c r="U564" s="2">
        <f t="array" ref="U564">IF($S564=1,IFERROR(INDEX(Summary!$AT:$AT,$AH564),0),0)</f>
        <v>0</v>
      </c>
      <c r="V564" s="2">
        <f t="shared" si="79"/>
        <v>0</v>
      </c>
      <c r="W564" s="2">
        <f t="array" ref="W564">IF($S564=1,IFERROR(INDEX(Summary!$AZ:$AZ,$AH564),0),0)</f>
        <v>0</v>
      </c>
      <c r="X564" s="3">
        <f t="array" ref="X564">IF($S564=1,IFERROR(INDEX(Summary!$BA:$BA,$AH564),0),0)</f>
        <v>0</v>
      </c>
      <c r="Y564" s="2">
        <f t="array" ref="Y564">IF($S564=1,IFERROR(INDEX(Summary!$G:$G,$AH564),0),0)</f>
        <v>0</v>
      </c>
      <c r="Z564" s="2">
        <f t="array" ref="Z564">IF($S564=1,IFERROR(INDEX(Summary!$H:$H,$AH564),0),0)</f>
        <v>0</v>
      </c>
      <c r="AA564" s="2">
        <f t="array" ref="AA564">IF($S564=1,IFERROR(INDEX(Summary!$I:$I,$AH564),0),0)</f>
        <v>0</v>
      </c>
      <c r="AB564" s="2">
        <f t="array" ref="AB564">IF($S564=1,IFERROR(INDEX(Summary!$J:$J,$AH564),0),0)</f>
        <v>0</v>
      </c>
      <c r="AC564" s="2">
        <f t="array" ref="AC564">IF($S564=1,IFERROR(INDEX(Summary!$K:$K,$AH564),0),0)</f>
        <v>0</v>
      </c>
      <c r="AD564" s="2">
        <f t="array" ref="AD564">IF($S564=1,IFERROR(INDEX(Summary!$L:$L,$AH564),0),0)</f>
        <v>0</v>
      </c>
      <c r="AE564" s="2">
        <f t="array" ref="AE564">IF($S564=1,IFERROR(INDEX(Summary!$M:$M,$AH564),0),0)</f>
        <v>0</v>
      </c>
      <c r="AF564" s="2">
        <f t="array" ref="AF564">IF($S564=1,IFERROR(INDEX(Summary!$N:$N,$AH564),0),0)</f>
        <v>0</v>
      </c>
      <c r="AG564">
        <f t="array" ref="AG564">IF($A564="","",IFERROR(INDEX(Summary!$BB:$BB,$AH564),0))</f>
        <v>5</v>
      </c>
      <c r="AH564">
        <f t="shared" si="80"/>
        <v>21</v>
      </c>
    </row>
    <row r="565" spans="1:34" hidden="1">
      <c r="A565" t="str">
        <f t="array" ref="A565">IFERROR(INDEX(Summary!$D:$D,$AH565)&amp;"","")</f>
        <v>FG00048</v>
      </c>
      <c r="B565" t="str">
        <f t="array" ref="B565">IF($A565="","",INDEX(Summary!$E:$E,$AH565))</f>
        <v>Coconut Oil (Wood-Pressed) - 1Ltr (Plastic Bottle)</v>
      </c>
      <c r="C565" t="str">
        <f t="array" ref="C565">IF($A565="","",INDEX(Summary!$B:$B,$AH565))</f>
        <v>Oil</v>
      </c>
      <c r="D565" t="str">
        <f t="array" ref="D565">IF($A565="","",INDEX(Summary!$C:$C,$AH565))</f>
        <v>C6</v>
      </c>
      <c r="E565">
        <f t="array" ref="E565">IF($A565="","",INDEX(Summary!$F:$F,$AH565))</f>
        <v>1</v>
      </c>
      <c r="F565" t="str">
        <f t="array" ref="F565">IF($A565="","",INDEX(Summary!$BC:$BC,$AH565)&amp;"")</f>
        <v>P3 – Normal</v>
      </c>
      <c r="G565">
        <f t="shared" si="72"/>
        <v>3</v>
      </c>
      <c r="H565">
        <f t="shared" si="73"/>
        <v>0</v>
      </c>
      <c r="I565" t="str">
        <f t="array" ref="I565">IF($A565="","",IF(IFERROR(INDEX(Summary!$BA:$BA,$AH565),0)&lt;1,"Under 1 day",IF(INDEX(Summary!$BA:$BA,$AH565)&lt;3,"1-3 days",IF(INDEX(Summary!$BA:$BA,$AH565)&lt;7,"3-7 days","7+ days"))))</f>
        <v>7+ days</v>
      </c>
      <c r="J565" t="str">
        <f t="array" ref="J565">IF($A565="","",IF(IFERROR(INDEX(Summary!$AX:$AX,$AH565),0)&lt;0.25,"0-25%",IF(INDEX(Summary!$AX:$AX,$AH565)&lt;0.5,"25-50%",IF(INDEX(Summary!$AX:$AX,$AH565)&lt;0.75,"50-75%","75-100%"))))</f>
        <v>75-100%</v>
      </c>
      <c r="K565" t="str">
        <f t="array" ref="K565">IF($A565="","",INDEX(Summary!$AY:$AY,$AH565)&amp;"")</f>
        <v>WIP</v>
      </c>
      <c r="L565" s="1">
        <f>IF($A565="","",Summary!$P$2+MOD(ROW()-2,30))</f>
        <v>46250</v>
      </c>
      <c r="M565">
        <f t="shared" si="74"/>
        <v>24</v>
      </c>
      <c r="N565">
        <f t="shared" si="75"/>
        <v>16</v>
      </c>
      <c r="O565" t="str">
        <f t="shared" si="76"/>
        <v>Aug-2026</v>
      </c>
      <c r="P565">
        <f t="shared" ca="1" si="77"/>
        <v>1</v>
      </c>
      <c r="Q565" s="2">
        <f t="array" ref="Q565">IF($A565="",0,IFERROR(INDEX(Summary!$P$3:$AS$67,$AH565-2,$M565),0))</f>
        <v>0</v>
      </c>
      <c r="R565" s="2">
        <f t="array" ref="R565">IF($A565="",0,ROUND(IFERROR(INDEX(Summary!$O:$O,$AH565),0)/30,0))</f>
        <v>94</v>
      </c>
      <c r="S565">
        <f t="shared" si="78"/>
        <v>0</v>
      </c>
      <c r="T565" s="2">
        <f t="array" ref="T565">IF($S565=1,IFERROR(INDEX(Summary!$O:$O,$AH565),0),0)</f>
        <v>0</v>
      </c>
      <c r="U565" s="2">
        <f t="array" ref="U565">IF($S565=1,IFERROR(INDEX(Summary!$AT:$AT,$AH565),0),0)</f>
        <v>0</v>
      </c>
      <c r="V565" s="2">
        <f t="shared" si="79"/>
        <v>0</v>
      </c>
      <c r="W565" s="2">
        <f t="array" ref="W565">IF($S565=1,IFERROR(INDEX(Summary!$AZ:$AZ,$AH565),0),0)</f>
        <v>0</v>
      </c>
      <c r="X565" s="3">
        <f t="array" ref="X565">IF($S565=1,IFERROR(INDEX(Summary!$BA:$BA,$AH565),0),0)</f>
        <v>0</v>
      </c>
      <c r="Y565" s="2">
        <f t="array" ref="Y565">IF($S565=1,IFERROR(INDEX(Summary!$G:$G,$AH565),0),0)</f>
        <v>0</v>
      </c>
      <c r="Z565" s="2">
        <f t="array" ref="Z565">IF($S565=1,IFERROR(INDEX(Summary!$H:$H,$AH565),0),0)</f>
        <v>0</v>
      </c>
      <c r="AA565" s="2">
        <f t="array" ref="AA565">IF($S565=1,IFERROR(INDEX(Summary!$I:$I,$AH565),0),0)</f>
        <v>0</v>
      </c>
      <c r="AB565" s="2">
        <f t="array" ref="AB565">IF($S565=1,IFERROR(INDEX(Summary!$J:$J,$AH565),0),0)</f>
        <v>0</v>
      </c>
      <c r="AC565" s="2">
        <f t="array" ref="AC565">IF($S565=1,IFERROR(INDEX(Summary!$K:$K,$AH565),0),0)</f>
        <v>0</v>
      </c>
      <c r="AD565" s="2">
        <f t="array" ref="AD565">IF($S565=1,IFERROR(INDEX(Summary!$L:$L,$AH565),0),0)</f>
        <v>0</v>
      </c>
      <c r="AE565" s="2">
        <f t="array" ref="AE565">IF($S565=1,IFERROR(INDEX(Summary!$M:$M,$AH565),0),0)</f>
        <v>0</v>
      </c>
      <c r="AF565" s="2">
        <f t="array" ref="AF565">IF($S565=1,IFERROR(INDEX(Summary!$N:$N,$AH565),0),0)</f>
        <v>0</v>
      </c>
      <c r="AG565">
        <f t="array" ref="AG565">IF($A565="","",IFERROR(INDEX(Summary!$BB:$BB,$AH565),0))</f>
        <v>5</v>
      </c>
      <c r="AH565">
        <f t="shared" si="80"/>
        <v>21</v>
      </c>
    </row>
    <row r="566" spans="1:34" hidden="1">
      <c r="A566" t="str">
        <f t="array" ref="A566">IFERROR(INDEX(Summary!$D:$D,$AH566)&amp;"","")</f>
        <v>FG00048</v>
      </c>
      <c r="B566" t="str">
        <f t="array" ref="B566">IF($A566="","",INDEX(Summary!$E:$E,$AH566))</f>
        <v>Coconut Oil (Wood-Pressed) - 1Ltr (Plastic Bottle)</v>
      </c>
      <c r="C566" t="str">
        <f t="array" ref="C566">IF($A566="","",INDEX(Summary!$B:$B,$AH566))</f>
        <v>Oil</v>
      </c>
      <c r="D566" t="str">
        <f t="array" ref="D566">IF($A566="","",INDEX(Summary!$C:$C,$AH566))</f>
        <v>C6</v>
      </c>
      <c r="E566">
        <f t="array" ref="E566">IF($A566="","",INDEX(Summary!$F:$F,$AH566))</f>
        <v>1</v>
      </c>
      <c r="F566" t="str">
        <f t="array" ref="F566">IF($A566="","",INDEX(Summary!$BC:$BC,$AH566)&amp;"")</f>
        <v>P3 – Normal</v>
      </c>
      <c r="G566">
        <f t="shared" si="72"/>
        <v>3</v>
      </c>
      <c r="H566">
        <f t="shared" si="73"/>
        <v>0</v>
      </c>
      <c r="I566" t="str">
        <f t="array" ref="I566">IF($A566="","",IF(IFERROR(INDEX(Summary!$BA:$BA,$AH566),0)&lt;1,"Under 1 day",IF(INDEX(Summary!$BA:$BA,$AH566)&lt;3,"1-3 days",IF(INDEX(Summary!$BA:$BA,$AH566)&lt;7,"3-7 days","7+ days"))))</f>
        <v>7+ days</v>
      </c>
      <c r="J566" t="str">
        <f t="array" ref="J566">IF($A566="","",IF(IFERROR(INDEX(Summary!$AX:$AX,$AH566),0)&lt;0.25,"0-25%",IF(INDEX(Summary!$AX:$AX,$AH566)&lt;0.5,"25-50%",IF(INDEX(Summary!$AX:$AX,$AH566)&lt;0.75,"50-75%","75-100%"))))</f>
        <v>75-100%</v>
      </c>
      <c r="K566" t="str">
        <f t="array" ref="K566">IF($A566="","",INDEX(Summary!$AY:$AY,$AH566)&amp;"")</f>
        <v>WIP</v>
      </c>
      <c r="L566" s="1">
        <f>IF($A566="","",Summary!$P$2+MOD(ROW()-2,30))</f>
        <v>46251</v>
      </c>
      <c r="M566">
        <f t="shared" si="74"/>
        <v>25</v>
      </c>
      <c r="N566">
        <f t="shared" si="75"/>
        <v>17</v>
      </c>
      <c r="O566" t="str">
        <f t="shared" si="76"/>
        <v>Aug-2026</v>
      </c>
      <c r="P566">
        <f t="shared" ca="1" si="77"/>
        <v>1</v>
      </c>
      <c r="Q566" s="2">
        <f t="array" ref="Q566">IF($A566="",0,IFERROR(INDEX(Summary!$P$3:$AS$67,$AH566-2,$M566),0))</f>
        <v>0</v>
      </c>
      <c r="R566" s="2">
        <f t="array" ref="R566">IF($A566="",0,ROUND(IFERROR(INDEX(Summary!$O:$O,$AH566),0)/30,0))</f>
        <v>94</v>
      </c>
      <c r="S566">
        <f t="shared" si="78"/>
        <v>0</v>
      </c>
      <c r="T566" s="2">
        <f t="array" ref="T566">IF($S566=1,IFERROR(INDEX(Summary!$O:$O,$AH566),0),0)</f>
        <v>0</v>
      </c>
      <c r="U566" s="2">
        <f t="array" ref="U566">IF($S566=1,IFERROR(INDEX(Summary!$AT:$AT,$AH566),0),0)</f>
        <v>0</v>
      </c>
      <c r="V566" s="2">
        <f t="shared" si="79"/>
        <v>0</v>
      </c>
      <c r="W566" s="2">
        <f t="array" ref="W566">IF($S566=1,IFERROR(INDEX(Summary!$AZ:$AZ,$AH566),0),0)</f>
        <v>0</v>
      </c>
      <c r="X566" s="3">
        <f t="array" ref="X566">IF($S566=1,IFERROR(INDEX(Summary!$BA:$BA,$AH566),0),0)</f>
        <v>0</v>
      </c>
      <c r="Y566" s="2">
        <f t="array" ref="Y566">IF($S566=1,IFERROR(INDEX(Summary!$G:$G,$AH566),0),0)</f>
        <v>0</v>
      </c>
      <c r="Z566" s="2">
        <f t="array" ref="Z566">IF($S566=1,IFERROR(INDEX(Summary!$H:$H,$AH566),0),0)</f>
        <v>0</v>
      </c>
      <c r="AA566" s="2">
        <f t="array" ref="AA566">IF($S566=1,IFERROR(INDEX(Summary!$I:$I,$AH566),0),0)</f>
        <v>0</v>
      </c>
      <c r="AB566" s="2">
        <f t="array" ref="AB566">IF($S566=1,IFERROR(INDEX(Summary!$J:$J,$AH566),0),0)</f>
        <v>0</v>
      </c>
      <c r="AC566" s="2">
        <f t="array" ref="AC566">IF($S566=1,IFERROR(INDEX(Summary!$K:$K,$AH566),0),0)</f>
        <v>0</v>
      </c>
      <c r="AD566" s="2">
        <f t="array" ref="AD566">IF($S566=1,IFERROR(INDEX(Summary!$L:$L,$AH566),0),0)</f>
        <v>0</v>
      </c>
      <c r="AE566" s="2">
        <f t="array" ref="AE566">IF($S566=1,IFERROR(INDEX(Summary!$M:$M,$AH566),0),0)</f>
        <v>0</v>
      </c>
      <c r="AF566" s="2">
        <f t="array" ref="AF566">IF($S566=1,IFERROR(INDEX(Summary!$N:$N,$AH566),0),0)</f>
        <v>0</v>
      </c>
      <c r="AG566">
        <f t="array" ref="AG566">IF($A566="","",IFERROR(INDEX(Summary!$BB:$BB,$AH566),0))</f>
        <v>5</v>
      </c>
      <c r="AH566">
        <f t="shared" si="80"/>
        <v>21</v>
      </c>
    </row>
    <row r="567" spans="1:34" hidden="1">
      <c r="A567" t="str">
        <f t="array" ref="A567">IFERROR(INDEX(Summary!$D:$D,$AH567)&amp;"","")</f>
        <v>FG00048</v>
      </c>
      <c r="B567" t="str">
        <f t="array" ref="B567">IF($A567="","",INDEX(Summary!$E:$E,$AH567))</f>
        <v>Coconut Oil (Wood-Pressed) - 1Ltr (Plastic Bottle)</v>
      </c>
      <c r="C567" t="str">
        <f t="array" ref="C567">IF($A567="","",INDEX(Summary!$B:$B,$AH567))</f>
        <v>Oil</v>
      </c>
      <c r="D567" t="str">
        <f t="array" ref="D567">IF($A567="","",INDEX(Summary!$C:$C,$AH567))</f>
        <v>C6</v>
      </c>
      <c r="E567">
        <f t="array" ref="E567">IF($A567="","",INDEX(Summary!$F:$F,$AH567))</f>
        <v>1</v>
      </c>
      <c r="F567" t="str">
        <f t="array" ref="F567">IF($A567="","",INDEX(Summary!$BC:$BC,$AH567)&amp;"")</f>
        <v>P3 – Normal</v>
      </c>
      <c r="G567">
        <f t="shared" si="72"/>
        <v>3</v>
      </c>
      <c r="H567">
        <f t="shared" si="73"/>
        <v>0</v>
      </c>
      <c r="I567" t="str">
        <f t="array" ref="I567">IF($A567="","",IF(IFERROR(INDEX(Summary!$BA:$BA,$AH567),0)&lt;1,"Under 1 day",IF(INDEX(Summary!$BA:$BA,$AH567)&lt;3,"1-3 days",IF(INDEX(Summary!$BA:$BA,$AH567)&lt;7,"3-7 days","7+ days"))))</f>
        <v>7+ days</v>
      </c>
      <c r="J567" t="str">
        <f t="array" ref="J567">IF($A567="","",IF(IFERROR(INDEX(Summary!$AX:$AX,$AH567),0)&lt;0.25,"0-25%",IF(INDEX(Summary!$AX:$AX,$AH567)&lt;0.5,"25-50%",IF(INDEX(Summary!$AX:$AX,$AH567)&lt;0.75,"50-75%","75-100%"))))</f>
        <v>75-100%</v>
      </c>
      <c r="K567" t="str">
        <f t="array" ref="K567">IF($A567="","",INDEX(Summary!$AY:$AY,$AH567)&amp;"")</f>
        <v>WIP</v>
      </c>
      <c r="L567" s="1">
        <f>IF($A567="","",Summary!$P$2+MOD(ROW()-2,30))</f>
        <v>46252</v>
      </c>
      <c r="M567">
        <f t="shared" si="74"/>
        <v>26</v>
      </c>
      <c r="N567">
        <f t="shared" si="75"/>
        <v>18</v>
      </c>
      <c r="O567" t="str">
        <f t="shared" si="76"/>
        <v>Aug-2026</v>
      </c>
      <c r="P567">
        <f t="shared" ca="1" si="77"/>
        <v>1</v>
      </c>
      <c r="Q567" s="2">
        <f t="array" ref="Q567">IF($A567="",0,IFERROR(INDEX(Summary!$P$3:$AS$67,$AH567-2,$M567),0))</f>
        <v>0</v>
      </c>
      <c r="R567" s="2">
        <f t="array" ref="R567">IF($A567="",0,ROUND(IFERROR(INDEX(Summary!$O:$O,$AH567),0)/30,0))</f>
        <v>94</v>
      </c>
      <c r="S567">
        <f t="shared" si="78"/>
        <v>0</v>
      </c>
      <c r="T567" s="2">
        <f t="array" ref="T567">IF($S567=1,IFERROR(INDEX(Summary!$O:$O,$AH567),0),0)</f>
        <v>0</v>
      </c>
      <c r="U567" s="2">
        <f t="array" ref="U567">IF($S567=1,IFERROR(INDEX(Summary!$AT:$AT,$AH567),0),0)</f>
        <v>0</v>
      </c>
      <c r="V567" s="2">
        <f t="shared" si="79"/>
        <v>0</v>
      </c>
      <c r="W567" s="2">
        <f t="array" ref="W567">IF($S567=1,IFERROR(INDEX(Summary!$AZ:$AZ,$AH567),0),0)</f>
        <v>0</v>
      </c>
      <c r="X567" s="3">
        <f t="array" ref="X567">IF($S567=1,IFERROR(INDEX(Summary!$BA:$BA,$AH567),0),0)</f>
        <v>0</v>
      </c>
      <c r="Y567" s="2">
        <f t="array" ref="Y567">IF($S567=1,IFERROR(INDEX(Summary!$G:$G,$AH567),0),0)</f>
        <v>0</v>
      </c>
      <c r="Z567" s="2">
        <f t="array" ref="Z567">IF($S567=1,IFERROR(INDEX(Summary!$H:$H,$AH567),0),0)</f>
        <v>0</v>
      </c>
      <c r="AA567" s="2">
        <f t="array" ref="AA567">IF($S567=1,IFERROR(INDEX(Summary!$I:$I,$AH567),0),0)</f>
        <v>0</v>
      </c>
      <c r="AB567" s="2">
        <f t="array" ref="AB567">IF($S567=1,IFERROR(INDEX(Summary!$J:$J,$AH567),0),0)</f>
        <v>0</v>
      </c>
      <c r="AC567" s="2">
        <f t="array" ref="AC567">IF($S567=1,IFERROR(INDEX(Summary!$K:$K,$AH567),0),0)</f>
        <v>0</v>
      </c>
      <c r="AD567" s="2">
        <f t="array" ref="AD567">IF($S567=1,IFERROR(INDEX(Summary!$L:$L,$AH567),0),0)</f>
        <v>0</v>
      </c>
      <c r="AE567" s="2">
        <f t="array" ref="AE567">IF($S567=1,IFERROR(INDEX(Summary!$M:$M,$AH567),0),0)</f>
        <v>0</v>
      </c>
      <c r="AF567" s="2">
        <f t="array" ref="AF567">IF($S567=1,IFERROR(INDEX(Summary!$N:$N,$AH567),0),0)</f>
        <v>0</v>
      </c>
      <c r="AG567">
        <f t="array" ref="AG567">IF($A567="","",IFERROR(INDEX(Summary!$BB:$BB,$AH567),0))</f>
        <v>5</v>
      </c>
      <c r="AH567">
        <f t="shared" si="80"/>
        <v>21</v>
      </c>
    </row>
    <row r="568" spans="1:34" hidden="1">
      <c r="A568" t="str">
        <f t="array" ref="A568">IFERROR(INDEX(Summary!$D:$D,$AH568)&amp;"","")</f>
        <v>FG00048</v>
      </c>
      <c r="B568" t="str">
        <f t="array" ref="B568">IF($A568="","",INDEX(Summary!$E:$E,$AH568))</f>
        <v>Coconut Oil (Wood-Pressed) - 1Ltr (Plastic Bottle)</v>
      </c>
      <c r="C568" t="str">
        <f t="array" ref="C568">IF($A568="","",INDEX(Summary!$B:$B,$AH568))</f>
        <v>Oil</v>
      </c>
      <c r="D568" t="str">
        <f t="array" ref="D568">IF($A568="","",INDEX(Summary!$C:$C,$AH568))</f>
        <v>C6</v>
      </c>
      <c r="E568">
        <f t="array" ref="E568">IF($A568="","",INDEX(Summary!$F:$F,$AH568))</f>
        <v>1</v>
      </c>
      <c r="F568" t="str">
        <f t="array" ref="F568">IF($A568="","",INDEX(Summary!$BC:$BC,$AH568)&amp;"")</f>
        <v>P3 – Normal</v>
      </c>
      <c r="G568">
        <f t="shared" si="72"/>
        <v>3</v>
      </c>
      <c r="H568">
        <f t="shared" si="73"/>
        <v>0</v>
      </c>
      <c r="I568" t="str">
        <f t="array" ref="I568">IF($A568="","",IF(IFERROR(INDEX(Summary!$BA:$BA,$AH568),0)&lt;1,"Under 1 day",IF(INDEX(Summary!$BA:$BA,$AH568)&lt;3,"1-3 days",IF(INDEX(Summary!$BA:$BA,$AH568)&lt;7,"3-7 days","7+ days"))))</f>
        <v>7+ days</v>
      </c>
      <c r="J568" t="str">
        <f t="array" ref="J568">IF($A568="","",IF(IFERROR(INDEX(Summary!$AX:$AX,$AH568),0)&lt;0.25,"0-25%",IF(INDEX(Summary!$AX:$AX,$AH568)&lt;0.5,"25-50%",IF(INDEX(Summary!$AX:$AX,$AH568)&lt;0.75,"50-75%","75-100%"))))</f>
        <v>75-100%</v>
      </c>
      <c r="K568" t="str">
        <f t="array" ref="K568">IF($A568="","",INDEX(Summary!$AY:$AY,$AH568)&amp;"")</f>
        <v>WIP</v>
      </c>
      <c r="L568" s="1">
        <f>IF($A568="","",Summary!$P$2+MOD(ROW()-2,30))</f>
        <v>46253</v>
      </c>
      <c r="M568">
        <f t="shared" si="74"/>
        <v>27</v>
      </c>
      <c r="N568">
        <f t="shared" si="75"/>
        <v>19</v>
      </c>
      <c r="O568" t="str">
        <f t="shared" si="76"/>
        <v>Aug-2026</v>
      </c>
      <c r="P568">
        <f t="shared" ca="1" si="77"/>
        <v>1</v>
      </c>
      <c r="Q568" s="2">
        <f t="array" ref="Q568">IF($A568="",0,IFERROR(INDEX(Summary!$P$3:$AS$67,$AH568-2,$M568),0))</f>
        <v>0</v>
      </c>
      <c r="R568" s="2">
        <f t="array" ref="R568">IF($A568="",0,ROUND(IFERROR(INDEX(Summary!$O:$O,$AH568),0)/30,0))</f>
        <v>94</v>
      </c>
      <c r="S568">
        <f t="shared" si="78"/>
        <v>0</v>
      </c>
      <c r="T568" s="2">
        <f t="array" ref="T568">IF($S568=1,IFERROR(INDEX(Summary!$O:$O,$AH568),0),0)</f>
        <v>0</v>
      </c>
      <c r="U568" s="2">
        <f t="array" ref="U568">IF($S568=1,IFERROR(INDEX(Summary!$AT:$AT,$AH568),0),0)</f>
        <v>0</v>
      </c>
      <c r="V568" s="2">
        <f t="shared" si="79"/>
        <v>0</v>
      </c>
      <c r="W568" s="2">
        <f t="array" ref="W568">IF($S568=1,IFERROR(INDEX(Summary!$AZ:$AZ,$AH568),0),0)</f>
        <v>0</v>
      </c>
      <c r="X568" s="3">
        <f t="array" ref="X568">IF($S568=1,IFERROR(INDEX(Summary!$BA:$BA,$AH568),0),0)</f>
        <v>0</v>
      </c>
      <c r="Y568" s="2">
        <f t="array" ref="Y568">IF($S568=1,IFERROR(INDEX(Summary!$G:$G,$AH568),0),0)</f>
        <v>0</v>
      </c>
      <c r="Z568" s="2">
        <f t="array" ref="Z568">IF($S568=1,IFERROR(INDEX(Summary!$H:$H,$AH568),0),0)</f>
        <v>0</v>
      </c>
      <c r="AA568" s="2">
        <f t="array" ref="AA568">IF($S568=1,IFERROR(INDEX(Summary!$I:$I,$AH568),0),0)</f>
        <v>0</v>
      </c>
      <c r="AB568" s="2">
        <f t="array" ref="AB568">IF($S568=1,IFERROR(INDEX(Summary!$J:$J,$AH568),0),0)</f>
        <v>0</v>
      </c>
      <c r="AC568" s="2">
        <f t="array" ref="AC568">IF($S568=1,IFERROR(INDEX(Summary!$K:$K,$AH568),0),0)</f>
        <v>0</v>
      </c>
      <c r="AD568" s="2">
        <f t="array" ref="AD568">IF($S568=1,IFERROR(INDEX(Summary!$L:$L,$AH568),0),0)</f>
        <v>0</v>
      </c>
      <c r="AE568" s="2">
        <f t="array" ref="AE568">IF($S568=1,IFERROR(INDEX(Summary!$M:$M,$AH568),0),0)</f>
        <v>0</v>
      </c>
      <c r="AF568" s="2">
        <f t="array" ref="AF568">IF($S568=1,IFERROR(INDEX(Summary!$N:$N,$AH568),0),0)</f>
        <v>0</v>
      </c>
      <c r="AG568">
        <f t="array" ref="AG568">IF($A568="","",IFERROR(INDEX(Summary!$BB:$BB,$AH568),0))</f>
        <v>5</v>
      </c>
      <c r="AH568">
        <f t="shared" si="80"/>
        <v>21</v>
      </c>
    </row>
    <row r="569" spans="1:34" hidden="1">
      <c r="A569" t="str">
        <f t="array" ref="A569">IFERROR(INDEX(Summary!$D:$D,$AH569)&amp;"","")</f>
        <v>FG00048</v>
      </c>
      <c r="B569" t="str">
        <f t="array" ref="B569">IF($A569="","",INDEX(Summary!$E:$E,$AH569))</f>
        <v>Coconut Oil (Wood-Pressed) - 1Ltr (Plastic Bottle)</v>
      </c>
      <c r="C569" t="str">
        <f t="array" ref="C569">IF($A569="","",INDEX(Summary!$B:$B,$AH569))</f>
        <v>Oil</v>
      </c>
      <c r="D569" t="str">
        <f t="array" ref="D569">IF($A569="","",INDEX(Summary!$C:$C,$AH569))</f>
        <v>C6</v>
      </c>
      <c r="E569">
        <f t="array" ref="E569">IF($A569="","",INDEX(Summary!$F:$F,$AH569))</f>
        <v>1</v>
      </c>
      <c r="F569" t="str">
        <f t="array" ref="F569">IF($A569="","",INDEX(Summary!$BC:$BC,$AH569)&amp;"")</f>
        <v>P3 – Normal</v>
      </c>
      <c r="G569">
        <f t="shared" si="72"/>
        <v>3</v>
      </c>
      <c r="H569">
        <f t="shared" si="73"/>
        <v>0</v>
      </c>
      <c r="I569" t="str">
        <f t="array" ref="I569">IF($A569="","",IF(IFERROR(INDEX(Summary!$BA:$BA,$AH569),0)&lt;1,"Under 1 day",IF(INDEX(Summary!$BA:$BA,$AH569)&lt;3,"1-3 days",IF(INDEX(Summary!$BA:$BA,$AH569)&lt;7,"3-7 days","7+ days"))))</f>
        <v>7+ days</v>
      </c>
      <c r="J569" t="str">
        <f t="array" ref="J569">IF($A569="","",IF(IFERROR(INDEX(Summary!$AX:$AX,$AH569),0)&lt;0.25,"0-25%",IF(INDEX(Summary!$AX:$AX,$AH569)&lt;0.5,"25-50%",IF(INDEX(Summary!$AX:$AX,$AH569)&lt;0.75,"50-75%","75-100%"))))</f>
        <v>75-100%</v>
      </c>
      <c r="K569" t="str">
        <f t="array" ref="K569">IF($A569="","",INDEX(Summary!$AY:$AY,$AH569)&amp;"")</f>
        <v>WIP</v>
      </c>
      <c r="L569" s="1">
        <f>IF($A569="","",Summary!$P$2+MOD(ROW()-2,30))</f>
        <v>46254</v>
      </c>
      <c r="M569">
        <f t="shared" si="74"/>
        <v>28</v>
      </c>
      <c r="N569">
        <f t="shared" si="75"/>
        <v>20</v>
      </c>
      <c r="O569" t="str">
        <f t="shared" si="76"/>
        <v>Aug-2026</v>
      </c>
      <c r="P569">
        <f t="shared" ca="1" si="77"/>
        <v>1</v>
      </c>
      <c r="Q569" s="2">
        <f t="array" ref="Q569">IF($A569="",0,IFERROR(INDEX(Summary!$P$3:$AS$67,$AH569-2,$M569),0))</f>
        <v>0</v>
      </c>
      <c r="R569" s="2">
        <f t="array" ref="R569">IF($A569="",0,ROUND(IFERROR(INDEX(Summary!$O:$O,$AH569),0)/30,0))</f>
        <v>94</v>
      </c>
      <c r="S569">
        <f t="shared" si="78"/>
        <v>0</v>
      </c>
      <c r="T569" s="2">
        <f t="array" ref="T569">IF($S569=1,IFERROR(INDEX(Summary!$O:$O,$AH569),0),0)</f>
        <v>0</v>
      </c>
      <c r="U569" s="2">
        <f t="array" ref="U569">IF($S569=1,IFERROR(INDEX(Summary!$AT:$AT,$AH569),0),0)</f>
        <v>0</v>
      </c>
      <c r="V569" s="2">
        <f t="shared" si="79"/>
        <v>0</v>
      </c>
      <c r="W569" s="2">
        <f t="array" ref="W569">IF($S569=1,IFERROR(INDEX(Summary!$AZ:$AZ,$AH569),0),0)</f>
        <v>0</v>
      </c>
      <c r="X569" s="3">
        <f t="array" ref="X569">IF($S569=1,IFERROR(INDEX(Summary!$BA:$BA,$AH569),0),0)</f>
        <v>0</v>
      </c>
      <c r="Y569" s="2">
        <f t="array" ref="Y569">IF($S569=1,IFERROR(INDEX(Summary!$G:$G,$AH569),0),0)</f>
        <v>0</v>
      </c>
      <c r="Z569" s="2">
        <f t="array" ref="Z569">IF($S569=1,IFERROR(INDEX(Summary!$H:$H,$AH569),0),0)</f>
        <v>0</v>
      </c>
      <c r="AA569" s="2">
        <f t="array" ref="AA569">IF($S569=1,IFERROR(INDEX(Summary!$I:$I,$AH569),0),0)</f>
        <v>0</v>
      </c>
      <c r="AB569" s="2">
        <f t="array" ref="AB569">IF($S569=1,IFERROR(INDEX(Summary!$J:$J,$AH569),0),0)</f>
        <v>0</v>
      </c>
      <c r="AC569" s="2">
        <f t="array" ref="AC569">IF($S569=1,IFERROR(INDEX(Summary!$K:$K,$AH569),0),0)</f>
        <v>0</v>
      </c>
      <c r="AD569" s="2">
        <f t="array" ref="AD569">IF($S569=1,IFERROR(INDEX(Summary!$L:$L,$AH569),0),0)</f>
        <v>0</v>
      </c>
      <c r="AE569" s="2">
        <f t="array" ref="AE569">IF($S569=1,IFERROR(INDEX(Summary!$M:$M,$AH569),0),0)</f>
        <v>0</v>
      </c>
      <c r="AF569" s="2">
        <f t="array" ref="AF569">IF($S569=1,IFERROR(INDEX(Summary!$N:$N,$AH569),0),0)</f>
        <v>0</v>
      </c>
      <c r="AG569">
        <f t="array" ref="AG569">IF($A569="","",IFERROR(INDEX(Summary!$BB:$BB,$AH569),0))</f>
        <v>5</v>
      </c>
      <c r="AH569">
        <f t="shared" si="80"/>
        <v>21</v>
      </c>
    </row>
    <row r="570" spans="1:34" hidden="1">
      <c r="A570" t="str">
        <f t="array" ref="A570">IFERROR(INDEX(Summary!$D:$D,$AH570)&amp;"","")</f>
        <v>FG00048</v>
      </c>
      <c r="B570" t="str">
        <f t="array" ref="B570">IF($A570="","",INDEX(Summary!$E:$E,$AH570))</f>
        <v>Coconut Oil (Wood-Pressed) - 1Ltr (Plastic Bottle)</v>
      </c>
      <c r="C570" t="str">
        <f t="array" ref="C570">IF($A570="","",INDEX(Summary!$B:$B,$AH570))</f>
        <v>Oil</v>
      </c>
      <c r="D570" t="str">
        <f t="array" ref="D570">IF($A570="","",INDEX(Summary!$C:$C,$AH570))</f>
        <v>C6</v>
      </c>
      <c r="E570">
        <f t="array" ref="E570">IF($A570="","",INDEX(Summary!$F:$F,$AH570))</f>
        <v>1</v>
      </c>
      <c r="F570" t="str">
        <f t="array" ref="F570">IF($A570="","",INDEX(Summary!$BC:$BC,$AH570)&amp;"")</f>
        <v>P3 – Normal</v>
      </c>
      <c r="G570">
        <f t="shared" si="72"/>
        <v>3</v>
      </c>
      <c r="H570">
        <f t="shared" si="73"/>
        <v>0</v>
      </c>
      <c r="I570" t="str">
        <f t="array" ref="I570">IF($A570="","",IF(IFERROR(INDEX(Summary!$BA:$BA,$AH570),0)&lt;1,"Under 1 day",IF(INDEX(Summary!$BA:$BA,$AH570)&lt;3,"1-3 days",IF(INDEX(Summary!$BA:$BA,$AH570)&lt;7,"3-7 days","7+ days"))))</f>
        <v>7+ days</v>
      </c>
      <c r="J570" t="str">
        <f t="array" ref="J570">IF($A570="","",IF(IFERROR(INDEX(Summary!$AX:$AX,$AH570),0)&lt;0.25,"0-25%",IF(INDEX(Summary!$AX:$AX,$AH570)&lt;0.5,"25-50%",IF(INDEX(Summary!$AX:$AX,$AH570)&lt;0.75,"50-75%","75-100%"))))</f>
        <v>75-100%</v>
      </c>
      <c r="K570" t="str">
        <f t="array" ref="K570">IF($A570="","",INDEX(Summary!$AY:$AY,$AH570)&amp;"")</f>
        <v>WIP</v>
      </c>
      <c r="L570" s="1">
        <f>IF($A570="","",Summary!$P$2+MOD(ROW()-2,30))</f>
        <v>46255</v>
      </c>
      <c r="M570">
        <f t="shared" si="74"/>
        <v>29</v>
      </c>
      <c r="N570">
        <f t="shared" si="75"/>
        <v>21</v>
      </c>
      <c r="O570" t="str">
        <f t="shared" si="76"/>
        <v>Aug-2026</v>
      </c>
      <c r="P570">
        <f t="shared" ca="1" si="77"/>
        <v>1</v>
      </c>
      <c r="Q570" s="2">
        <f t="array" ref="Q570">IF($A570="",0,IFERROR(INDEX(Summary!$P$3:$AS$67,$AH570-2,$M570),0))</f>
        <v>0</v>
      </c>
      <c r="R570" s="2">
        <f t="array" ref="R570">IF($A570="",0,ROUND(IFERROR(INDEX(Summary!$O:$O,$AH570),0)/30,0))</f>
        <v>94</v>
      </c>
      <c r="S570">
        <f t="shared" si="78"/>
        <v>0</v>
      </c>
      <c r="T570" s="2">
        <f t="array" ref="T570">IF($S570=1,IFERROR(INDEX(Summary!$O:$O,$AH570),0),0)</f>
        <v>0</v>
      </c>
      <c r="U570" s="2">
        <f t="array" ref="U570">IF($S570=1,IFERROR(INDEX(Summary!$AT:$AT,$AH570),0),0)</f>
        <v>0</v>
      </c>
      <c r="V570" s="2">
        <f t="shared" si="79"/>
        <v>0</v>
      </c>
      <c r="W570" s="2">
        <f t="array" ref="W570">IF($S570=1,IFERROR(INDEX(Summary!$AZ:$AZ,$AH570),0),0)</f>
        <v>0</v>
      </c>
      <c r="X570" s="3">
        <f t="array" ref="X570">IF($S570=1,IFERROR(INDEX(Summary!$BA:$BA,$AH570),0),0)</f>
        <v>0</v>
      </c>
      <c r="Y570" s="2">
        <f t="array" ref="Y570">IF($S570=1,IFERROR(INDEX(Summary!$G:$G,$AH570),0),0)</f>
        <v>0</v>
      </c>
      <c r="Z570" s="2">
        <f t="array" ref="Z570">IF($S570=1,IFERROR(INDEX(Summary!$H:$H,$AH570),0),0)</f>
        <v>0</v>
      </c>
      <c r="AA570" s="2">
        <f t="array" ref="AA570">IF($S570=1,IFERROR(INDEX(Summary!$I:$I,$AH570),0),0)</f>
        <v>0</v>
      </c>
      <c r="AB570" s="2">
        <f t="array" ref="AB570">IF($S570=1,IFERROR(INDEX(Summary!$J:$J,$AH570),0),0)</f>
        <v>0</v>
      </c>
      <c r="AC570" s="2">
        <f t="array" ref="AC570">IF($S570=1,IFERROR(INDEX(Summary!$K:$K,$AH570),0),0)</f>
        <v>0</v>
      </c>
      <c r="AD570" s="2">
        <f t="array" ref="AD570">IF($S570=1,IFERROR(INDEX(Summary!$L:$L,$AH570),0),0)</f>
        <v>0</v>
      </c>
      <c r="AE570" s="2">
        <f t="array" ref="AE570">IF($S570=1,IFERROR(INDEX(Summary!$M:$M,$AH570),0),0)</f>
        <v>0</v>
      </c>
      <c r="AF570" s="2">
        <f t="array" ref="AF570">IF($S570=1,IFERROR(INDEX(Summary!$N:$N,$AH570),0),0)</f>
        <v>0</v>
      </c>
      <c r="AG570">
        <f t="array" ref="AG570">IF($A570="","",IFERROR(INDEX(Summary!$BB:$BB,$AH570),0))</f>
        <v>5</v>
      </c>
      <c r="AH570">
        <f t="shared" si="80"/>
        <v>21</v>
      </c>
    </row>
    <row r="571" spans="1:34" hidden="1">
      <c r="A571" t="str">
        <f t="array" ref="A571">IFERROR(INDEX(Summary!$D:$D,$AH571)&amp;"","")</f>
        <v>FG00048</v>
      </c>
      <c r="B571" t="str">
        <f t="array" ref="B571">IF($A571="","",INDEX(Summary!$E:$E,$AH571))</f>
        <v>Coconut Oil (Wood-Pressed) - 1Ltr (Plastic Bottle)</v>
      </c>
      <c r="C571" t="str">
        <f t="array" ref="C571">IF($A571="","",INDEX(Summary!$B:$B,$AH571))</f>
        <v>Oil</v>
      </c>
      <c r="D571" t="str">
        <f t="array" ref="D571">IF($A571="","",INDEX(Summary!$C:$C,$AH571))</f>
        <v>C6</v>
      </c>
      <c r="E571">
        <f t="array" ref="E571">IF($A571="","",INDEX(Summary!$F:$F,$AH571))</f>
        <v>1</v>
      </c>
      <c r="F571" t="str">
        <f t="array" ref="F571">IF($A571="","",INDEX(Summary!$BC:$BC,$AH571)&amp;"")</f>
        <v>P3 – Normal</v>
      </c>
      <c r="G571">
        <f t="shared" si="72"/>
        <v>3</v>
      </c>
      <c r="H571">
        <f t="shared" si="73"/>
        <v>0</v>
      </c>
      <c r="I571" t="str">
        <f t="array" ref="I571">IF($A571="","",IF(IFERROR(INDEX(Summary!$BA:$BA,$AH571),0)&lt;1,"Under 1 day",IF(INDEX(Summary!$BA:$BA,$AH571)&lt;3,"1-3 days",IF(INDEX(Summary!$BA:$BA,$AH571)&lt;7,"3-7 days","7+ days"))))</f>
        <v>7+ days</v>
      </c>
      <c r="J571" t="str">
        <f t="array" ref="J571">IF($A571="","",IF(IFERROR(INDEX(Summary!$AX:$AX,$AH571),0)&lt;0.25,"0-25%",IF(INDEX(Summary!$AX:$AX,$AH571)&lt;0.5,"25-50%",IF(INDEX(Summary!$AX:$AX,$AH571)&lt;0.75,"50-75%","75-100%"))))</f>
        <v>75-100%</v>
      </c>
      <c r="K571" t="str">
        <f t="array" ref="K571">IF($A571="","",INDEX(Summary!$AY:$AY,$AH571)&amp;"")</f>
        <v>WIP</v>
      </c>
      <c r="L571" s="1">
        <f>IF($A571="","",Summary!$P$2+MOD(ROW()-2,30))</f>
        <v>46256</v>
      </c>
      <c r="M571">
        <f t="shared" si="74"/>
        <v>30</v>
      </c>
      <c r="N571">
        <f t="shared" si="75"/>
        <v>22</v>
      </c>
      <c r="O571" t="str">
        <f t="shared" si="76"/>
        <v>Aug-2026</v>
      </c>
      <c r="P571">
        <f t="shared" ca="1" si="77"/>
        <v>1</v>
      </c>
      <c r="Q571" s="2">
        <f t="array" ref="Q571">IF($A571="",0,IFERROR(INDEX(Summary!$P$3:$AS$67,$AH571-2,$M571),0))</f>
        <v>0</v>
      </c>
      <c r="R571" s="2">
        <f t="array" ref="R571">IF($A571="",0,ROUND(IFERROR(INDEX(Summary!$O:$O,$AH571),0)/30,0))</f>
        <v>94</v>
      </c>
      <c r="S571">
        <f t="shared" si="78"/>
        <v>0</v>
      </c>
      <c r="T571" s="2">
        <f t="array" ref="T571">IF($S571=1,IFERROR(INDEX(Summary!$O:$O,$AH571),0),0)</f>
        <v>0</v>
      </c>
      <c r="U571" s="2">
        <f t="array" ref="U571">IF($S571=1,IFERROR(INDEX(Summary!$AT:$AT,$AH571),0),0)</f>
        <v>0</v>
      </c>
      <c r="V571" s="2">
        <f t="shared" si="79"/>
        <v>0</v>
      </c>
      <c r="W571" s="2">
        <f t="array" ref="W571">IF($S571=1,IFERROR(INDEX(Summary!$AZ:$AZ,$AH571),0),0)</f>
        <v>0</v>
      </c>
      <c r="X571" s="3">
        <f t="array" ref="X571">IF($S571=1,IFERROR(INDEX(Summary!$BA:$BA,$AH571),0),0)</f>
        <v>0</v>
      </c>
      <c r="Y571" s="2">
        <f t="array" ref="Y571">IF($S571=1,IFERROR(INDEX(Summary!$G:$G,$AH571),0),0)</f>
        <v>0</v>
      </c>
      <c r="Z571" s="2">
        <f t="array" ref="Z571">IF($S571=1,IFERROR(INDEX(Summary!$H:$H,$AH571),0),0)</f>
        <v>0</v>
      </c>
      <c r="AA571" s="2">
        <f t="array" ref="AA571">IF($S571=1,IFERROR(INDEX(Summary!$I:$I,$AH571),0),0)</f>
        <v>0</v>
      </c>
      <c r="AB571" s="2">
        <f t="array" ref="AB571">IF($S571=1,IFERROR(INDEX(Summary!$J:$J,$AH571),0),0)</f>
        <v>0</v>
      </c>
      <c r="AC571" s="2">
        <f t="array" ref="AC571">IF($S571=1,IFERROR(INDEX(Summary!$K:$K,$AH571),0),0)</f>
        <v>0</v>
      </c>
      <c r="AD571" s="2">
        <f t="array" ref="AD571">IF($S571=1,IFERROR(INDEX(Summary!$L:$L,$AH571),0),0)</f>
        <v>0</v>
      </c>
      <c r="AE571" s="2">
        <f t="array" ref="AE571">IF($S571=1,IFERROR(INDEX(Summary!$M:$M,$AH571),0),0)</f>
        <v>0</v>
      </c>
      <c r="AF571" s="2">
        <f t="array" ref="AF571">IF($S571=1,IFERROR(INDEX(Summary!$N:$N,$AH571),0),0)</f>
        <v>0</v>
      </c>
      <c r="AG571">
        <f t="array" ref="AG571">IF($A571="","",IFERROR(INDEX(Summary!$BB:$BB,$AH571),0))</f>
        <v>5</v>
      </c>
      <c r="AH571">
        <f t="shared" si="80"/>
        <v>21</v>
      </c>
    </row>
    <row r="572" spans="1:34" hidden="1">
      <c r="A572" t="str">
        <f t="array" ref="A572">IFERROR(INDEX(Summary!$D:$D,$AH572)&amp;"","")</f>
        <v>FG00273</v>
      </c>
      <c r="B572" t="str">
        <f t="array" ref="B572">IF($A572="","",INDEX(Summary!$E:$E,$AH572))</f>
        <v>Virgin Coconut Oil | Cold Pressed | Single Filtered - 400ml</v>
      </c>
      <c r="C572" t="str">
        <f t="array" ref="C572">IF($A572="","",INDEX(Summary!$B:$B,$AH572))</f>
        <v>Oil</v>
      </c>
      <c r="D572" t="str">
        <f t="array" ref="D572">IF($A572="","",INDEX(Summary!$C:$C,$AH572))</f>
        <v>C6</v>
      </c>
      <c r="E572">
        <f t="array" ref="E572">IF($A572="","",INDEX(Summary!$F:$F,$AH572))</f>
        <v>0.4</v>
      </c>
      <c r="F572" t="str">
        <f t="array" ref="F572">IF($A572="","",INDEX(Summary!$BC:$BC,$AH572)&amp;"")</f>
        <v>P3 – Normal</v>
      </c>
      <c r="G572">
        <f t="shared" si="72"/>
        <v>3</v>
      </c>
      <c r="H572">
        <f t="shared" si="73"/>
        <v>0</v>
      </c>
      <c r="I572" t="str">
        <f t="array" ref="I572">IF($A572="","",IF(IFERROR(INDEX(Summary!$BA:$BA,$AH572),0)&lt;1,"Under 1 day",IF(INDEX(Summary!$BA:$BA,$AH572)&lt;3,"1-3 days",IF(INDEX(Summary!$BA:$BA,$AH572)&lt;7,"3-7 days","7+ days"))))</f>
        <v>7+ days</v>
      </c>
      <c r="J572" t="str">
        <f t="array" ref="J572">IF($A572="","",IF(IFERROR(INDEX(Summary!$AX:$AX,$AH572),0)&lt;0.25,"0-25%",IF(INDEX(Summary!$AX:$AX,$AH572)&lt;0.5,"25-50%",IF(INDEX(Summary!$AX:$AX,$AH572)&lt;0.75,"50-75%","75-100%"))))</f>
        <v>75-100%</v>
      </c>
      <c r="K572" t="str">
        <f t="array" ref="K572">IF($A572="","",INDEX(Summary!$AY:$AY,$AH572)&amp;"")</f>
        <v>WIP</v>
      </c>
      <c r="L572" s="1">
        <f>IF($A572="","",Summary!$P$2+MOD(ROW()-2,30))</f>
        <v>46227</v>
      </c>
      <c r="M572">
        <f t="shared" si="74"/>
        <v>1</v>
      </c>
      <c r="N572">
        <f t="shared" si="75"/>
        <v>24</v>
      </c>
      <c r="O572" t="str">
        <f t="shared" si="76"/>
        <v>Jul-2026</v>
      </c>
      <c r="P572">
        <f t="shared" ca="1" si="77"/>
        <v>1</v>
      </c>
      <c r="Q572" s="2">
        <f t="array" ref="Q572">IF($A572="",0,IFERROR(INDEX(Summary!$P$3:$AS$67,$AH572-2,$M572),0))</f>
        <v>0</v>
      </c>
      <c r="R572" s="2">
        <f t="array" ref="R572">IF($A572="",0,ROUND(IFERROR(INDEX(Summary!$O:$O,$AH572),0)/30,0))</f>
        <v>17</v>
      </c>
      <c r="S572">
        <f t="shared" si="78"/>
        <v>1</v>
      </c>
      <c r="T572" s="2">
        <f t="array" ref="T572">IF($S572=1,IFERROR(INDEX(Summary!$O:$O,$AH572),0),0)</f>
        <v>517</v>
      </c>
      <c r="U572" s="2">
        <f t="array" ref="U572">IF($S572=1,IFERROR(INDEX(Summary!$AT:$AT,$AH572),0),0)</f>
        <v>2357.8000000000002</v>
      </c>
      <c r="V572" s="2">
        <f t="shared" si="79"/>
        <v>0</v>
      </c>
      <c r="W572" s="2">
        <f t="array" ref="W572">IF($S572=1,IFERROR(INDEX(Summary!$AZ:$AZ,$AH572),0),0)</f>
        <v>376</v>
      </c>
      <c r="X572" s="3">
        <f t="array" ref="X572">IF($S572=1,IFERROR(INDEX(Summary!$BA:$BA,$AH572),0),0)</f>
        <v>21.818181818181817</v>
      </c>
      <c r="Y572" s="2">
        <f t="array" ref="Y572">IF($S572=1,IFERROR(INDEX(Summary!$G:$G,$AH572),0),0)</f>
        <v>517</v>
      </c>
      <c r="Z572" s="2">
        <f t="array" ref="Z572">IF($S572=1,IFERROR(INDEX(Summary!$H:$H,$AH572),0),0)</f>
        <v>0</v>
      </c>
      <c r="AA572" s="2">
        <f t="array" ref="AA572">IF($S572=1,IFERROR(INDEX(Summary!$I:$I,$AH572),0),0)</f>
        <v>0</v>
      </c>
      <c r="AB572" s="2">
        <f t="array" ref="AB572">IF($S572=1,IFERROR(INDEX(Summary!$J:$J,$AH572),0),0)</f>
        <v>0</v>
      </c>
      <c r="AC572" s="2">
        <f t="array" ref="AC572">IF($S572=1,IFERROR(INDEX(Summary!$K:$K,$AH572),0),0)</f>
        <v>0</v>
      </c>
      <c r="AD572" s="2">
        <f t="array" ref="AD572">IF($S572=1,IFERROR(INDEX(Summary!$L:$L,$AH572),0),0)</f>
        <v>0</v>
      </c>
      <c r="AE572" s="2">
        <f t="array" ref="AE572">IF($S572=1,IFERROR(INDEX(Summary!$M:$M,$AH572),0),0)</f>
        <v>0</v>
      </c>
      <c r="AF572" s="2">
        <f t="array" ref="AF572">IF($S572=1,IFERROR(INDEX(Summary!$N:$N,$AH572),0),0)</f>
        <v>0</v>
      </c>
      <c r="AG572">
        <f t="array" ref="AG572">IF($A572="","",IFERROR(INDEX(Summary!$BB:$BB,$AH572),0))</f>
        <v>3</v>
      </c>
      <c r="AH572">
        <f t="shared" si="80"/>
        <v>22</v>
      </c>
    </row>
    <row r="573" spans="1:34" hidden="1">
      <c r="A573" t="str">
        <f t="array" ref="A573">IFERROR(INDEX(Summary!$D:$D,$AH573)&amp;"","")</f>
        <v>FG00273</v>
      </c>
      <c r="B573" t="str">
        <f t="array" ref="B573">IF($A573="","",INDEX(Summary!$E:$E,$AH573))</f>
        <v>Virgin Coconut Oil | Cold Pressed | Single Filtered - 400ml</v>
      </c>
      <c r="C573" t="str">
        <f t="array" ref="C573">IF($A573="","",INDEX(Summary!$B:$B,$AH573))</f>
        <v>Oil</v>
      </c>
      <c r="D573" t="str">
        <f t="array" ref="D573">IF($A573="","",INDEX(Summary!$C:$C,$AH573))</f>
        <v>C6</v>
      </c>
      <c r="E573">
        <f t="array" ref="E573">IF($A573="","",INDEX(Summary!$F:$F,$AH573))</f>
        <v>0.4</v>
      </c>
      <c r="F573" t="str">
        <f t="array" ref="F573">IF($A573="","",INDEX(Summary!$BC:$BC,$AH573)&amp;"")</f>
        <v>P3 – Normal</v>
      </c>
      <c r="G573">
        <f t="shared" si="72"/>
        <v>3</v>
      </c>
      <c r="H573">
        <f t="shared" si="73"/>
        <v>0</v>
      </c>
      <c r="I573" t="str">
        <f t="array" ref="I573">IF($A573="","",IF(IFERROR(INDEX(Summary!$BA:$BA,$AH573),0)&lt;1,"Under 1 day",IF(INDEX(Summary!$BA:$BA,$AH573)&lt;3,"1-3 days",IF(INDEX(Summary!$BA:$BA,$AH573)&lt;7,"3-7 days","7+ days"))))</f>
        <v>7+ days</v>
      </c>
      <c r="J573" t="str">
        <f t="array" ref="J573">IF($A573="","",IF(IFERROR(INDEX(Summary!$AX:$AX,$AH573),0)&lt;0.25,"0-25%",IF(INDEX(Summary!$AX:$AX,$AH573)&lt;0.5,"25-50%",IF(INDEX(Summary!$AX:$AX,$AH573)&lt;0.75,"50-75%","75-100%"))))</f>
        <v>75-100%</v>
      </c>
      <c r="K573" t="str">
        <f t="array" ref="K573">IF($A573="","",INDEX(Summary!$AY:$AY,$AH573)&amp;"")</f>
        <v>WIP</v>
      </c>
      <c r="L573" s="1">
        <f>IF($A573="","",Summary!$P$2+MOD(ROW()-2,30))</f>
        <v>46228</v>
      </c>
      <c r="M573">
        <f t="shared" si="74"/>
        <v>2</v>
      </c>
      <c r="N573">
        <f t="shared" si="75"/>
        <v>25</v>
      </c>
      <c r="O573" t="str">
        <f t="shared" si="76"/>
        <v>Jul-2026</v>
      </c>
      <c r="P573">
        <f t="shared" ca="1" si="77"/>
        <v>1</v>
      </c>
      <c r="Q573" s="2">
        <f t="array" ref="Q573">IF($A573="",0,IFERROR(INDEX(Summary!$P$3:$AS$67,$AH573-2,$M573),0))</f>
        <v>0</v>
      </c>
      <c r="R573" s="2">
        <f t="array" ref="R573">IF($A573="",0,ROUND(IFERROR(INDEX(Summary!$O:$O,$AH573),0)/30,0))</f>
        <v>17</v>
      </c>
      <c r="S573">
        <f t="shared" si="78"/>
        <v>0</v>
      </c>
      <c r="T573" s="2">
        <f t="array" ref="T573">IF($S573=1,IFERROR(INDEX(Summary!$O:$O,$AH573),0),0)</f>
        <v>0</v>
      </c>
      <c r="U573" s="2">
        <f t="array" ref="U573">IF($S573=1,IFERROR(INDEX(Summary!$AT:$AT,$AH573),0),0)</f>
        <v>0</v>
      </c>
      <c r="V573" s="2">
        <f t="shared" si="79"/>
        <v>0</v>
      </c>
      <c r="W573" s="2">
        <f t="array" ref="W573">IF($S573=1,IFERROR(INDEX(Summary!$AZ:$AZ,$AH573),0),0)</f>
        <v>0</v>
      </c>
      <c r="X573" s="3">
        <f t="array" ref="X573">IF($S573=1,IFERROR(INDEX(Summary!$BA:$BA,$AH573),0),0)</f>
        <v>0</v>
      </c>
      <c r="Y573" s="2">
        <f t="array" ref="Y573">IF($S573=1,IFERROR(INDEX(Summary!$G:$G,$AH573),0),0)</f>
        <v>0</v>
      </c>
      <c r="Z573" s="2">
        <f t="array" ref="Z573">IF($S573=1,IFERROR(INDEX(Summary!$H:$H,$AH573),0),0)</f>
        <v>0</v>
      </c>
      <c r="AA573" s="2">
        <f t="array" ref="AA573">IF($S573=1,IFERROR(INDEX(Summary!$I:$I,$AH573),0),0)</f>
        <v>0</v>
      </c>
      <c r="AB573" s="2">
        <f t="array" ref="AB573">IF($S573=1,IFERROR(INDEX(Summary!$J:$J,$AH573),0),0)</f>
        <v>0</v>
      </c>
      <c r="AC573" s="2">
        <f t="array" ref="AC573">IF($S573=1,IFERROR(INDEX(Summary!$K:$K,$AH573),0),0)</f>
        <v>0</v>
      </c>
      <c r="AD573" s="2">
        <f t="array" ref="AD573">IF($S573=1,IFERROR(INDEX(Summary!$L:$L,$AH573),0),0)</f>
        <v>0</v>
      </c>
      <c r="AE573" s="2">
        <f t="array" ref="AE573">IF($S573=1,IFERROR(INDEX(Summary!$M:$M,$AH573),0),0)</f>
        <v>0</v>
      </c>
      <c r="AF573" s="2">
        <f t="array" ref="AF573">IF($S573=1,IFERROR(INDEX(Summary!$N:$N,$AH573),0),0)</f>
        <v>0</v>
      </c>
      <c r="AG573">
        <f t="array" ref="AG573">IF($A573="","",IFERROR(INDEX(Summary!$BB:$BB,$AH573),0))</f>
        <v>3</v>
      </c>
      <c r="AH573">
        <f t="shared" si="80"/>
        <v>22</v>
      </c>
    </row>
    <row r="574" spans="1:34" hidden="1">
      <c r="A574" t="str">
        <f t="array" ref="A574">IFERROR(INDEX(Summary!$D:$D,$AH574)&amp;"","")</f>
        <v>FG00273</v>
      </c>
      <c r="B574" t="str">
        <f t="array" ref="B574">IF($A574="","",INDEX(Summary!$E:$E,$AH574))</f>
        <v>Virgin Coconut Oil | Cold Pressed | Single Filtered - 400ml</v>
      </c>
      <c r="C574" t="str">
        <f t="array" ref="C574">IF($A574="","",INDEX(Summary!$B:$B,$AH574))</f>
        <v>Oil</v>
      </c>
      <c r="D574" t="str">
        <f t="array" ref="D574">IF($A574="","",INDEX(Summary!$C:$C,$AH574))</f>
        <v>C6</v>
      </c>
      <c r="E574">
        <f t="array" ref="E574">IF($A574="","",INDEX(Summary!$F:$F,$AH574))</f>
        <v>0.4</v>
      </c>
      <c r="F574" t="str">
        <f t="array" ref="F574">IF($A574="","",INDEX(Summary!$BC:$BC,$AH574)&amp;"")</f>
        <v>P3 – Normal</v>
      </c>
      <c r="G574">
        <f t="shared" si="72"/>
        <v>3</v>
      </c>
      <c r="H574">
        <f t="shared" si="73"/>
        <v>0</v>
      </c>
      <c r="I574" t="str">
        <f t="array" ref="I574">IF($A574="","",IF(IFERROR(INDEX(Summary!$BA:$BA,$AH574),0)&lt;1,"Under 1 day",IF(INDEX(Summary!$BA:$BA,$AH574)&lt;3,"1-3 days",IF(INDEX(Summary!$BA:$BA,$AH574)&lt;7,"3-7 days","7+ days"))))</f>
        <v>7+ days</v>
      </c>
      <c r="J574" t="str">
        <f t="array" ref="J574">IF($A574="","",IF(IFERROR(INDEX(Summary!$AX:$AX,$AH574),0)&lt;0.25,"0-25%",IF(INDEX(Summary!$AX:$AX,$AH574)&lt;0.5,"25-50%",IF(INDEX(Summary!$AX:$AX,$AH574)&lt;0.75,"50-75%","75-100%"))))</f>
        <v>75-100%</v>
      </c>
      <c r="K574" t="str">
        <f t="array" ref="K574">IF($A574="","",INDEX(Summary!$AY:$AY,$AH574)&amp;"")</f>
        <v>WIP</v>
      </c>
      <c r="L574" s="1">
        <f>IF($A574="","",Summary!$P$2+MOD(ROW()-2,30))</f>
        <v>46229</v>
      </c>
      <c r="M574">
        <f t="shared" si="74"/>
        <v>3</v>
      </c>
      <c r="N574">
        <f t="shared" si="75"/>
        <v>26</v>
      </c>
      <c r="O574" t="str">
        <f t="shared" si="76"/>
        <v>Jul-2026</v>
      </c>
      <c r="P574">
        <f t="shared" ca="1" si="77"/>
        <v>1</v>
      </c>
      <c r="Q574" s="2">
        <f t="array" ref="Q574">IF($A574="",0,IFERROR(INDEX(Summary!$P$3:$AS$67,$AH574-2,$M574),0))</f>
        <v>0</v>
      </c>
      <c r="R574" s="2">
        <f t="array" ref="R574">IF($A574="",0,ROUND(IFERROR(INDEX(Summary!$O:$O,$AH574),0)/30,0))</f>
        <v>17</v>
      </c>
      <c r="S574">
        <f t="shared" si="78"/>
        <v>0</v>
      </c>
      <c r="T574" s="2">
        <f t="array" ref="T574">IF($S574=1,IFERROR(INDEX(Summary!$O:$O,$AH574),0),0)</f>
        <v>0</v>
      </c>
      <c r="U574" s="2">
        <f t="array" ref="U574">IF($S574=1,IFERROR(INDEX(Summary!$AT:$AT,$AH574),0),0)</f>
        <v>0</v>
      </c>
      <c r="V574" s="2">
        <f t="shared" si="79"/>
        <v>0</v>
      </c>
      <c r="W574" s="2">
        <f t="array" ref="W574">IF($S574=1,IFERROR(INDEX(Summary!$AZ:$AZ,$AH574),0),0)</f>
        <v>0</v>
      </c>
      <c r="X574" s="3">
        <f t="array" ref="X574">IF($S574=1,IFERROR(INDEX(Summary!$BA:$BA,$AH574),0),0)</f>
        <v>0</v>
      </c>
      <c r="Y574" s="2">
        <f t="array" ref="Y574">IF($S574=1,IFERROR(INDEX(Summary!$G:$G,$AH574),0),0)</f>
        <v>0</v>
      </c>
      <c r="Z574" s="2">
        <f t="array" ref="Z574">IF($S574=1,IFERROR(INDEX(Summary!$H:$H,$AH574),0),0)</f>
        <v>0</v>
      </c>
      <c r="AA574" s="2">
        <f t="array" ref="AA574">IF($S574=1,IFERROR(INDEX(Summary!$I:$I,$AH574),0),0)</f>
        <v>0</v>
      </c>
      <c r="AB574" s="2">
        <f t="array" ref="AB574">IF($S574=1,IFERROR(INDEX(Summary!$J:$J,$AH574),0),0)</f>
        <v>0</v>
      </c>
      <c r="AC574" s="2">
        <f t="array" ref="AC574">IF($S574=1,IFERROR(INDEX(Summary!$K:$K,$AH574),0),0)</f>
        <v>0</v>
      </c>
      <c r="AD574" s="2">
        <f t="array" ref="AD574">IF($S574=1,IFERROR(INDEX(Summary!$L:$L,$AH574),0),0)</f>
        <v>0</v>
      </c>
      <c r="AE574" s="2">
        <f t="array" ref="AE574">IF($S574=1,IFERROR(INDEX(Summary!$M:$M,$AH574),0),0)</f>
        <v>0</v>
      </c>
      <c r="AF574" s="2">
        <f t="array" ref="AF574">IF($S574=1,IFERROR(INDEX(Summary!$N:$N,$AH574),0),0)</f>
        <v>0</v>
      </c>
      <c r="AG574">
        <f t="array" ref="AG574">IF($A574="","",IFERROR(INDEX(Summary!$BB:$BB,$AH574),0))</f>
        <v>3</v>
      </c>
      <c r="AH574">
        <f t="shared" si="80"/>
        <v>22</v>
      </c>
    </row>
    <row r="575" spans="1:34" hidden="1">
      <c r="A575" t="str">
        <f t="array" ref="A575">IFERROR(INDEX(Summary!$D:$D,$AH575)&amp;"","")</f>
        <v>FG00273</v>
      </c>
      <c r="B575" t="str">
        <f t="array" ref="B575">IF($A575="","",INDEX(Summary!$E:$E,$AH575))</f>
        <v>Virgin Coconut Oil | Cold Pressed | Single Filtered - 400ml</v>
      </c>
      <c r="C575" t="str">
        <f t="array" ref="C575">IF($A575="","",INDEX(Summary!$B:$B,$AH575))</f>
        <v>Oil</v>
      </c>
      <c r="D575" t="str">
        <f t="array" ref="D575">IF($A575="","",INDEX(Summary!$C:$C,$AH575))</f>
        <v>C6</v>
      </c>
      <c r="E575">
        <f t="array" ref="E575">IF($A575="","",INDEX(Summary!$F:$F,$AH575))</f>
        <v>0.4</v>
      </c>
      <c r="F575" t="str">
        <f t="array" ref="F575">IF($A575="","",INDEX(Summary!$BC:$BC,$AH575)&amp;"")</f>
        <v>P3 – Normal</v>
      </c>
      <c r="G575">
        <f t="shared" si="72"/>
        <v>3</v>
      </c>
      <c r="H575">
        <f t="shared" si="73"/>
        <v>0</v>
      </c>
      <c r="I575" t="str">
        <f t="array" ref="I575">IF($A575="","",IF(IFERROR(INDEX(Summary!$BA:$BA,$AH575),0)&lt;1,"Under 1 day",IF(INDEX(Summary!$BA:$BA,$AH575)&lt;3,"1-3 days",IF(INDEX(Summary!$BA:$BA,$AH575)&lt;7,"3-7 days","7+ days"))))</f>
        <v>7+ days</v>
      </c>
      <c r="J575" t="str">
        <f t="array" ref="J575">IF($A575="","",IF(IFERROR(INDEX(Summary!$AX:$AX,$AH575),0)&lt;0.25,"0-25%",IF(INDEX(Summary!$AX:$AX,$AH575)&lt;0.5,"25-50%",IF(INDEX(Summary!$AX:$AX,$AH575)&lt;0.75,"50-75%","75-100%"))))</f>
        <v>75-100%</v>
      </c>
      <c r="K575" t="str">
        <f t="array" ref="K575">IF($A575="","",INDEX(Summary!$AY:$AY,$AH575)&amp;"")</f>
        <v>WIP</v>
      </c>
      <c r="L575" s="1">
        <f>IF($A575="","",Summary!$P$2+MOD(ROW()-2,30))</f>
        <v>46230</v>
      </c>
      <c r="M575">
        <f t="shared" si="74"/>
        <v>4</v>
      </c>
      <c r="N575">
        <f t="shared" si="75"/>
        <v>27</v>
      </c>
      <c r="O575" t="str">
        <f t="shared" si="76"/>
        <v>Jul-2026</v>
      </c>
      <c r="P575">
        <f t="shared" ca="1" si="77"/>
        <v>1</v>
      </c>
      <c r="Q575" s="2">
        <f t="array" ref="Q575">IF($A575="",0,IFERROR(INDEX(Summary!$P$3:$AS$67,$AH575-2,$M575),0))</f>
        <v>0</v>
      </c>
      <c r="R575" s="2">
        <f t="array" ref="R575">IF($A575="",0,ROUND(IFERROR(INDEX(Summary!$O:$O,$AH575),0)/30,0))</f>
        <v>17</v>
      </c>
      <c r="S575">
        <f t="shared" si="78"/>
        <v>0</v>
      </c>
      <c r="T575" s="2">
        <f t="array" ref="T575">IF($S575=1,IFERROR(INDEX(Summary!$O:$O,$AH575),0),0)</f>
        <v>0</v>
      </c>
      <c r="U575" s="2">
        <f t="array" ref="U575">IF($S575=1,IFERROR(INDEX(Summary!$AT:$AT,$AH575),0),0)</f>
        <v>0</v>
      </c>
      <c r="V575" s="2">
        <f t="shared" si="79"/>
        <v>0</v>
      </c>
      <c r="W575" s="2">
        <f t="array" ref="W575">IF($S575=1,IFERROR(INDEX(Summary!$AZ:$AZ,$AH575),0),0)</f>
        <v>0</v>
      </c>
      <c r="X575" s="3">
        <f t="array" ref="X575">IF($S575=1,IFERROR(INDEX(Summary!$BA:$BA,$AH575),0),0)</f>
        <v>0</v>
      </c>
      <c r="Y575" s="2">
        <f t="array" ref="Y575">IF($S575=1,IFERROR(INDEX(Summary!$G:$G,$AH575),0),0)</f>
        <v>0</v>
      </c>
      <c r="Z575" s="2">
        <f t="array" ref="Z575">IF($S575=1,IFERROR(INDEX(Summary!$H:$H,$AH575),0),0)</f>
        <v>0</v>
      </c>
      <c r="AA575" s="2">
        <f t="array" ref="AA575">IF($S575=1,IFERROR(INDEX(Summary!$I:$I,$AH575),0),0)</f>
        <v>0</v>
      </c>
      <c r="AB575" s="2">
        <f t="array" ref="AB575">IF($S575=1,IFERROR(INDEX(Summary!$J:$J,$AH575),0),0)</f>
        <v>0</v>
      </c>
      <c r="AC575" s="2">
        <f t="array" ref="AC575">IF($S575=1,IFERROR(INDEX(Summary!$K:$K,$AH575),0),0)</f>
        <v>0</v>
      </c>
      <c r="AD575" s="2">
        <f t="array" ref="AD575">IF($S575=1,IFERROR(INDEX(Summary!$L:$L,$AH575),0),0)</f>
        <v>0</v>
      </c>
      <c r="AE575" s="2">
        <f t="array" ref="AE575">IF($S575=1,IFERROR(INDEX(Summary!$M:$M,$AH575),0),0)</f>
        <v>0</v>
      </c>
      <c r="AF575" s="2">
        <f t="array" ref="AF575">IF($S575=1,IFERROR(INDEX(Summary!$N:$N,$AH575),0),0)</f>
        <v>0</v>
      </c>
      <c r="AG575">
        <f t="array" ref="AG575">IF($A575="","",IFERROR(INDEX(Summary!$BB:$BB,$AH575),0))</f>
        <v>3</v>
      </c>
      <c r="AH575">
        <f t="shared" si="80"/>
        <v>22</v>
      </c>
    </row>
    <row r="576" spans="1:34" hidden="1">
      <c r="A576" t="str">
        <f t="array" ref="A576">IFERROR(INDEX(Summary!$D:$D,$AH576)&amp;"","")</f>
        <v>FG00273</v>
      </c>
      <c r="B576" t="str">
        <f t="array" ref="B576">IF($A576="","",INDEX(Summary!$E:$E,$AH576))</f>
        <v>Virgin Coconut Oil | Cold Pressed | Single Filtered - 400ml</v>
      </c>
      <c r="C576" t="str">
        <f t="array" ref="C576">IF($A576="","",INDEX(Summary!$B:$B,$AH576))</f>
        <v>Oil</v>
      </c>
      <c r="D576" t="str">
        <f t="array" ref="D576">IF($A576="","",INDEX(Summary!$C:$C,$AH576))</f>
        <v>C6</v>
      </c>
      <c r="E576">
        <f t="array" ref="E576">IF($A576="","",INDEX(Summary!$F:$F,$AH576))</f>
        <v>0.4</v>
      </c>
      <c r="F576" t="str">
        <f t="array" ref="F576">IF($A576="","",INDEX(Summary!$BC:$BC,$AH576)&amp;"")</f>
        <v>P3 – Normal</v>
      </c>
      <c r="G576">
        <f t="shared" si="72"/>
        <v>3</v>
      </c>
      <c r="H576">
        <f t="shared" si="73"/>
        <v>0</v>
      </c>
      <c r="I576" t="str">
        <f t="array" ref="I576">IF($A576="","",IF(IFERROR(INDEX(Summary!$BA:$BA,$AH576),0)&lt;1,"Under 1 day",IF(INDEX(Summary!$BA:$BA,$AH576)&lt;3,"1-3 days",IF(INDEX(Summary!$BA:$BA,$AH576)&lt;7,"3-7 days","7+ days"))))</f>
        <v>7+ days</v>
      </c>
      <c r="J576" t="str">
        <f t="array" ref="J576">IF($A576="","",IF(IFERROR(INDEX(Summary!$AX:$AX,$AH576),0)&lt;0.25,"0-25%",IF(INDEX(Summary!$AX:$AX,$AH576)&lt;0.5,"25-50%",IF(INDEX(Summary!$AX:$AX,$AH576)&lt;0.75,"50-75%","75-100%"))))</f>
        <v>75-100%</v>
      </c>
      <c r="K576" t="str">
        <f t="array" ref="K576">IF($A576="","",INDEX(Summary!$AY:$AY,$AH576)&amp;"")</f>
        <v>WIP</v>
      </c>
      <c r="L576" s="1">
        <f>IF($A576="","",Summary!$P$2+MOD(ROW()-2,30))</f>
        <v>46231</v>
      </c>
      <c r="M576">
        <f t="shared" si="74"/>
        <v>5</v>
      </c>
      <c r="N576">
        <f t="shared" si="75"/>
        <v>28</v>
      </c>
      <c r="O576" t="str">
        <f t="shared" si="76"/>
        <v>Jul-2026</v>
      </c>
      <c r="P576">
        <f t="shared" ca="1" si="77"/>
        <v>1</v>
      </c>
      <c r="Q576" s="2">
        <f t="array" ref="Q576">IF($A576="",0,IFERROR(INDEX(Summary!$P$3:$AS$67,$AH576-2,$M576),0))</f>
        <v>0</v>
      </c>
      <c r="R576" s="2">
        <f t="array" ref="R576">IF($A576="",0,ROUND(IFERROR(INDEX(Summary!$O:$O,$AH576),0)/30,0))</f>
        <v>17</v>
      </c>
      <c r="S576">
        <f t="shared" si="78"/>
        <v>0</v>
      </c>
      <c r="T576" s="2">
        <f t="array" ref="T576">IF($S576=1,IFERROR(INDEX(Summary!$O:$O,$AH576),0),0)</f>
        <v>0</v>
      </c>
      <c r="U576" s="2">
        <f t="array" ref="U576">IF($S576=1,IFERROR(INDEX(Summary!$AT:$AT,$AH576),0),0)</f>
        <v>0</v>
      </c>
      <c r="V576" s="2">
        <f t="shared" si="79"/>
        <v>0</v>
      </c>
      <c r="W576" s="2">
        <f t="array" ref="W576">IF($S576=1,IFERROR(INDEX(Summary!$AZ:$AZ,$AH576),0),0)</f>
        <v>0</v>
      </c>
      <c r="X576" s="3">
        <f t="array" ref="X576">IF($S576=1,IFERROR(INDEX(Summary!$BA:$BA,$AH576),0),0)</f>
        <v>0</v>
      </c>
      <c r="Y576" s="2">
        <f t="array" ref="Y576">IF($S576=1,IFERROR(INDEX(Summary!$G:$G,$AH576),0),0)</f>
        <v>0</v>
      </c>
      <c r="Z576" s="2">
        <f t="array" ref="Z576">IF($S576=1,IFERROR(INDEX(Summary!$H:$H,$AH576),0),0)</f>
        <v>0</v>
      </c>
      <c r="AA576" s="2">
        <f t="array" ref="AA576">IF($S576=1,IFERROR(INDEX(Summary!$I:$I,$AH576),0),0)</f>
        <v>0</v>
      </c>
      <c r="AB576" s="2">
        <f t="array" ref="AB576">IF($S576=1,IFERROR(INDEX(Summary!$J:$J,$AH576),0),0)</f>
        <v>0</v>
      </c>
      <c r="AC576" s="2">
        <f t="array" ref="AC576">IF($S576=1,IFERROR(INDEX(Summary!$K:$K,$AH576),0),0)</f>
        <v>0</v>
      </c>
      <c r="AD576" s="2">
        <f t="array" ref="AD576">IF($S576=1,IFERROR(INDEX(Summary!$L:$L,$AH576),0),0)</f>
        <v>0</v>
      </c>
      <c r="AE576" s="2">
        <f t="array" ref="AE576">IF($S576=1,IFERROR(INDEX(Summary!$M:$M,$AH576),0),0)</f>
        <v>0</v>
      </c>
      <c r="AF576" s="2">
        <f t="array" ref="AF576">IF($S576=1,IFERROR(INDEX(Summary!$N:$N,$AH576),0),0)</f>
        <v>0</v>
      </c>
      <c r="AG576">
        <f t="array" ref="AG576">IF($A576="","",IFERROR(INDEX(Summary!$BB:$BB,$AH576),0))</f>
        <v>3</v>
      </c>
      <c r="AH576">
        <f t="shared" si="80"/>
        <v>22</v>
      </c>
    </row>
    <row r="577" spans="1:34" hidden="1">
      <c r="A577" t="str">
        <f t="array" ref="A577">IFERROR(INDEX(Summary!$D:$D,$AH577)&amp;"","")</f>
        <v>FG00273</v>
      </c>
      <c r="B577" t="str">
        <f t="array" ref="B577">IF($A577="","",INDEX(Summary!$E:$E,$AH577))</f>
        <v>Virgin Coconut Oil | Cold Pressed | Single Filtered - 400ml</v>
      </c>
      <c r="C577" t="str">
        <f t="array" ref="C577">IF($A577="","",INDEX(Summary!$B:$B,$AH577))</f>
        <v>Oil</v>
      </c>
      <c r="D577" t="str">
        <f t="array" ref="D577">IF($A577="","",INDEX(Summary!$C:$C,$AH577))</f>
        <v>C6</v>
      </c>
      <c r="E577">
        <f t="array" ref="E577">IF($A577="","",INDEX(Summary!$F:$F,$AH577))</f>
        <v>0.4</v>
      </c>
      <c r="F577" t="str">
        <f t="array" ref="F577">IF($A577="","",INDEX(Summary!$BC:$BC,$AH577)&amp;"")</f>
        <v>P3 – Normal</v>
      </c>
      <c r="G577">
        <f t="shared" si="72"/>
        <v>3</v>
      </c>
      <c r="H577">
        <f t="shared" si="73"/>
        <v>0</v>
      </c>
      <c r="I577" t="str">
        <f t="array" ref="I577">IF($A577="","",IF(IFERROR(INDEX(Summary!$BA:$BA,$AH577),0)&lt;1,"Under 1 day",IF(INDEX(Summary!$BA:$BA,$AH577)&lt;3,"1-3 days",IF(INDEX(Summary!$BA:$BA,$AH577)&lt;7,"3-7 days","7+ days"))))</f>
        <v>7+ days</v>
      </c>
      <c r="J577" t="str">
        <f t="array" ref="J577">IF($A577="","",IF(IFERROR(INDEX(Summary!$AX:$AX,$AH577),0)&lt;0.25,"0-25%",IF(INDEX(Summary!$AX:$AX,$AH577)&lt;0.5,"25-50%",IF(INDEX(Summary!$AX:$AX,$AH577)&lt;0.75,"50-75%","75-100%"))))</f>
        <v>75-100%</v>
      </c>
      <c r="K577" t="str">
        <f t="array" ref="K577">IF($A577="","",INDEX(Summary!$AY:$AY,$AH577)&amp;"")</f>
        <v>WIP</v>
      </c>
      <c r="L577" s="1">
        <f>IF($A577="","",Summary!$P$2+MOD(ROW()-2,30))</f>
        <v>46232</v>
      </c>
      <c r="M577">
        <f t="shared" si="74"/>
        <v>6</v>
      </c>
      <c r="N577">
        <f t="shared" si="75"/>
        <v>29</v>
      </c>
      <c r="O577" t="str">
        <f t="shared" si="76"/>
        <v>Jul-2026</v>
      </c>
      <c r="P577">
        <f t="shared" ca="1" si="77"/>
        <v>1</v>
      </c>
      <c r="Q577" s="2">
        <f t="array" ref="Q577">IF($A577="",0,IFERROR(INDEX(Summary!$P$3:$AS$67,$AH577-2,$M577),0))</f>
        <v>40</v>
      </c>
      <c r="R577" s="2">
        <f t="array" ref="R577">IF($A577="",0,ROUND(IFERROR(INDEX(Summary!$O:$O,$AH577),0)/30,0))</f>
        <v>17</v>
      </c>
      <c r="S577">
        <f t="shared" si="78"/>
        <v>0</v>
      </c>
      <c r="T577" s="2">
        <f t="array" ref="T577">IF($S577=1,IFERROR(INDEX(Summary!$O:$O,$AH577),0),0)</f>
        <v>0</v>
      </c>
      <c r="U577" s="2">
        <f t="array" ref="U577">IF($S577=1,IFERROR(INDEX(Summary!$AT:$AT,$AH577),0),0)</f>
        <v>0</v>
      </c>
      <c r="V577" s="2">
        <f t="shared" si="79"/>
        <v>0</v>
      </c>
      <c r="W577" s="2">
        <f t="array" ref="W577">IF($S577=1,IFERROR(INDEX(Summary!$AZ:$AZ,$AH577),0),0)</f>
        <v>0</v>
      </c>
      <c r="X577" s="3">
        <f t="array" ref="X577">IF($S577=1,IFERROR(INDEX(Summary!$BA:$BA,$AH577),0),0)</f>
        <v>0</v>
      </c>
      <c r="Y577" s="2">
        <f t="array" ref="Y577">IF($S577=1,IFERROR(INDEX(Summary!$G:$G,$AH577),0),0)</f>
        <v>0</v>
      </c>
      <c r="Z577" s="2">
        <f t="array" ref="Z577">IF($S577=1,IFERROR(INDEX(Summary!$H:$H,$AH577),0),0)</f>
        <v>0</v>
      </c>
      <c r="AA577" s="2">
        <f t="array" ref="AA577">IF($S577=1,IFERROR(INDEX(Summary!$I:$I,$AH577),0),0)</f>
        <v>0</v>
      </c>
      <c r="AB577" s="2">
        <f t="array" ref="AB577">IF($S577=1,IFERROR(INDEX(Summary!$J:$J,$AH577),0),0)</f>
        <v>0</v>
      </c>
      <c r="AC577" s="2">
        <f t="array" ref="AC577">IF($S577=1,IFERROR(INDEX(Summary!$K:$K,$AH577),0),0)</f>
        <v>0</v>
      </c>
      <c r="AD577" s="2">
        <f t="array" ref="AD577">IF($S577=1,IFERROR(INDEX(Summary!$L:$L,$AH577),0),0)</f>
        <v>0</v>
      </c>
      <c r="AE577" s="2">
        <f t="array" ref="AE577">IF($S577=1,IFERROR(INDEX(Summary!$M:$M,$AH577),0),0)</f>
        <v>0</v>
      </c>
      <c r="AF577" s="2">
        <f t="array" ref="AF577">IF($S577=1,IFERROR(INDEX(Summary!$N:$N,$AH577),0),0)</f>
        <v>0</v>
      </c>
      <c r="AG577">
        <f t="array" ref="AG577">IF($A577="","",IFERROR(INDEX(Summary!$BB:$BB,$AH577),0))</f>
        <v>3</v>
      </c>
      <c r="AH577">
        <f t="shared" si="80"/>
        <v>22</v>
      </c>
    </row>
    <row r="578" spans="1:34" hidden="1">
      <c r="A578" t="str">
        <f t="array" ref="A578">IFERROR(INDEX(Summary!$D:$D,$AH578)&amp;"","")</f>
        <v>FG00273</v>
      </c>
      <c r="B578" t="str">
        <f t="array" ref="B578">IF($A578="","",INDEX(Summary!$E:$E,$AH578))</f>
        <v>Virgin Coconut Oil | Cold Pressed | Single Filtered - 400ml</v>
      </c>
      <c r="C578" t="str">
        <f t="array" ref="C578">IF($A578="","",INDEX(Summary!$B:$B,$AH578))</f>
        <v>Oil</v>
      </c>
      <c r="D578" t="str">
        <f t="array" ref="D578">IF($A578="","",INDEX(Summary!$C:$C,$AH578))</f>
        <v>C6</v>
      </c>
      <c r="E578">
        <f t="array" ref="E578">IF($A578="","",INDEX(Summary!$F:$F,$AH578))</f>
        <v>0.4</v>
      </c>
      <c r="F578" t="str">
        <f t="array" ref="F578">IF($A578="","",INDEX(Summary!$BC:$BC,$AH578)&amp;"")</f>
        <v>P3 – Normal</v>
      </c>
      <c r="G578">
        <f t="shared" ref="G578:G641" si="81">IF($A578="","",VALUE(LEFT(SUBSTITUTE($F578,"P",""),1)))</f>
        <v>3</v>
      </c>
      <c r="H578">
        <f t="shared" ref="H578:H641" si="82">IF($A578="","",IF(LEFT($F578,2)="P1",1,0))</f>
        <v>0</v>
      </c>
      <c r="I578" t="str">
        <f t="array" ref="I578">IF($A578="","",IF(IFERROR(INDEX(Summary!$BA:$BA,$AH578),0)&lt;1,"Under 1 day",IF(INDEX(Summary!$BA:$BA,$AH578)&lt;3,"1-3 days",IF(INDEX(Summary!$BA:$BA,$AH578)&lt;7,"3-7 days","7+ days"))))</f>
        <v>7+ days</v>
      </c>
      <c r="J578" t="str">
        <f t="array" ref="J578">IF($A578="","",IF(IFERROR(INDEX(Summary!$AX:$AX,$AH578),0)&lt;0.25,"0-25%",IF(INDEX(Summary!$AX:$AX,$AH578)&lt;0.5,"25-50%",IF(INDEX(Summary!$AX:$AX,$AH578)&lt;0.75,"50-75%","75-100%"))))</f>
        <v>75-100%</v>
      </c>
      <c r="K578" t="str">
        <f t="array" ref="K578">IF($A578="","",INDEX(Summary!$AY:$AY,$AH578)&amp;"")</f>
        <v>WIP</v>
      </c>
      <c r="L578" s="1">
        <f>IF($A578="","",Summary!$P$2+MOD(ROW()-2,30))</f>
        <v>46233</v>
      </c>
      <c r="M578">
        <f t="shared" ref="M578:M641" si="83">IF($A578="","",MOD(ROW()-2,30)+1)</f>
        <v>7</v>
      </c>
      <c r="N578">
        <f t="shared" ref="N578:N641" si="84">IF($A578="","",DAY($L578))</f>
        <v>30</v>
      </c>
      <c r="O578" t="str">
        <f t="shared" ref="O578:O641" si="85">IF($A578="","",TEXT($L578,"mmm-yyyy"))</f>
        <v>Jul-2026</v>
      </c>
      <c r="P578">
        <f t="shared" ref="P578:P641" ca="1" si="86">IF($A578="","",IF($L578&lt;=TODAY(),1,0))</f>
        <v>1</v>
      </c>
      <c r="Q578" s="2">
        <f t="array" ref="Q578">IF($A578="",0,IFERROR(INDEX(Summary!$P$3:$AS$67,$AH578-2,$M578),0))</f>
        <v>0</v>
      </c>
      <c r="R578" s="2">
        <f t="array" ref="R578">IF($A578="",0,ROUND(IFERROR(INDEX(Summary!$O:$O,$AH578),0)/30,0))</f>
        <v>17</v>
      </c>
      <c r="S578">
        <f t="shared" ref="S578:S641" si="87">IF($A578="",0,IF($M578=1,1,0))</f>
        <v>0</v>
      </c>
      <c r="T578" s="2">
        <f t="array" ref="T578">IF($S578=1,IFERROR(INDEX(Summary!$O:$O,$AH578),0),0)</f>
        <v>0</v>
      </c>
      <c r="U578" s="2">
        <f t="array" ref="U578">IF($S578=1,IFERROR(INDEX(Summary!$AT:$AT,$AH578),0),0)</f>
        <v>0</v>
      </c>
      <c r="V578" s="2">
        <f t="shared" ref="V578:V641" si="88">IF($S578=1,MAX(0,$T578-$U578),0)</f>
        <v>0</v>
      </c>
      <c r="W578" s="2">
        <f t="array" ref="W578">IF($S578=1,IFERROR(INDEX(Summary!$AZ:$AZ,$AH578),0),0)</f>
        <v>0</v>
      </c>
      <c r="X578" s="3">
        <f t="array" ref="X578">IF($S578=1,IFERROR(INDEX(Summary!$BA:$BA,$AH578),0),0)</f>
        <v>0</v>
      </c>
      <c r="Y578" s="2">
        <f t="array" ref="Y578">IF($S578=1,IFERROR(INDEX(Summary!$G:$G,$AH578),0),0)</f>
        <v>0</v>
      </c>
      <c r="Z578" s="2">
        <f t="array" ref="Z578">IF($S578=1,IFERROR(INDEX(Summary!$H:$H,$AH578),0),0)</f>
        <v>0</v>
      </c>
      <c r="AA578" s="2">
        <f t="array" ref="AA578">IF($S578=1,IFERROR(INDEX(Summary!$I:$I,$AH578),0),0)</f>
        <v>0</v>
      </c>
      <c r="AB578" s="2">
        <f t="array" ref="AB578">IF($S578=1,IFERROR(INDEX(Summary!$J:$J,$AH578),0),0)</f>
        <v>0</v>
      </c>
      <c r="AC578" s="2">
        <f t="array" ref="AC578">IF($S578=1,IFERROR(INDEX(Summary!$K:$K,$AH578),0),0)</f>
        <v>0</v>
      </c>
      <c r="AD578" s="2">
        <f t="array" ref="AD578">IF($S578=1,IFERROR(INDEX(Summary!$L:$L,$AH578),0),0)</f>
        <v>0</v>
      </c>
      <c r="AE578" s="2">
        <f t="array" ref="AE578">IF($S578=1,IFERROR(INDEX(Summary!$M:$M,$AH578),0),0)</f>
        <v>0</v>
      </c>
      <c r="AF578" s="2">
        <f t="array" ref="AF578">IF($S578=1,IFERROR(INDEX(Summary!$N:$N,$AH578),0),0)</f>
        <v>0</v>
      </c>
      <c r="AG578">
        <f t="array" ref="AG578">IF($A578="","",IFERROR(INDEX(Summary!$BB:$BB,$AH578),0))</f>
        <v>3</v>
      </c>
      <c r="AH578">
        <f t="shared" ref="AH578:AH641" si="89">INT((ROW()-2)/30)+3</f>
        <v>22</v>
      </c>
    </row>
    <row r="579" spans="1:34" hidden="1">
      <c r="A579" t="str">
        <f t="array" ref="A579">IFERROR(INDEX(Summary!$D:$D,$AH579)&amp;"","")</f>
        <v>FG00273</v>
      </c>
      <c r="B579" t="str">
        <f t="array" ref="B579">IF($A579="","",INDEX(Summary!$E:$E,$AH579))</f>
        <v>Virgin Coconut Oil | Cold Pressed | Single Filtered - 400ml</v>
      </c>
      <c r="C579" t="str">
        <f t="array" ref="C579">IF($A579="","",INDEX(Summary!$B:$B,$AH579))</f>
        <v>Oil</v>
      </c>
      <c r="D579" t="str">
        <f t="array" ref="D579">IF($A579="","",INDEX(Summary!$C:$C,$AH579))</f>
        <v>C6</v>
      </c>
      <c r="E579">
        <f t="array" ref="E579">IF($A579="","",INDEX(Summary!$F:$F,$AH579))</f>
        <v>0.4</v>
      </c>
      <c r="F579" t="str">
        <f t="array" ref="F579">IF($A579="","",INDEX(Summary!$BC:$BC,$AH579)&amp;"")</f>
        <v>P3 – Normal</v>
      </c>
      <c r="G579">
        <f t="shared" si="81"/>
        <v>3</v>
      </c>
      <c r="H579">
        <f t="shared" si="82"/>
        <v>0</v>
      </c>
      <c r="I579" t="str">
        <f t="array" ref="I579">IF($A579="","",IF(IFERROR(INDEX(Summary!$BA:$BA,$AH579),0)&lt;1,"Under 1 day",IF(INDEX(Summary!$BA:$BA,$AH579)&lt;3,"1-3 days",IF(INDEX(Summary!$BA:$BA,$AH579)&lt;7,"3-7 days","7+ days"))))</f>
        <v>7+ days</v>
      </c>
      <c r="J579" t="str">
        <f t="array" ref="J579">IF($A579="","",IF(IFERROR(INDEX(Summary!$AX:$AX,$AH579),0)&lt;0.25,"0-25%",IF(INDEX(Summary!$AX:$AX,$AH579)&lt;0.5,"25-50%",IF(INDEX(Summary!$AX:$AX,$AH579)&lt;0.75,"50-75%","75-100%"))))</f>
        <v>75-100%</v>
      </c>
      <c r="K579" t="str">
        <f t="array" ref="K579">IF($A579="","",INDEX(Summary!$AY:$AY,$AH579)&amp;"")</f>
        <v>WIP</v>
      </c>
      <c r="L579" s="1">
        <f>IF($A579="","",Summary!$P$2+MOD(ROW()-2,30))</f>
        <v>46234</v>
      </c>
      <c r="M579">
        <f t="shared" si="83"/>
        <v>8</v>
      </c>
      <c r="N579">
        <f t="shared" si="84"/>
        <v>31</v>
      </c>
      <c r="O579" t="str">
        <f t="shared" si="85"/>
        <v>Jul-2026</v>
      </c>
      <c r="P579">
        <f t="shared" ca="1" si="86"/>
        <v>1</v>
      </c>
      <c r="Q579" s="2">
        <f t="array" ref="Q579">IF($A579="",0,IFERROR(INDEX(Summary!$P$3:$AS$67,$AH579-2,$M579),0))</f>
        <v>200</v>
      </c>
      <c r="R579" s="2">
        <f t="array" ref="R579">IF($A579="",0,ROUND(IFERROR(INDEX(Summary!$O:$O,$AH579),0)/30,0))</f>
        <v>17</v>
      </c>
      <c r="S579">
        <f t="shared" si="87"/>
        <v>0</v>
      </c>
      <c r="T579" s="2">
        <f t="array" ref="T579">IF($S579=1,IFERROR(INDEX(Summary!$O:$O,$AH579),0),0)</f>
        <v>0</v>
      </c>
      <c r="U579" s="2">
        <f t="array" ref="U579">IF($S579=1,IFERROR(INDEX(Summary!$AT:$AT,$AH579),0),0)</f>
        <v>0</v>
      </c>
      <c r="V579" s="2">
        <f t="shared" si="88"/>
        <v>0</v>
      </c>
      <c r="W579" s="2">
        <f t="array" ref="W579">IF($S579=1,IFERROR(INDEX(Summary!$AZ:$AZ,$AH579),0),0)</f>
        <v>0</v>
      </c>
      <c r="X579" s="3">
        <f t="array" ref="X579">IF($S579=1,IFERROR(INDEX(Summary!$BA:$BA,$AH579),0),0)</f>
        <v>0</v>
      </c>
      <c r="Y579" s="2">
        <f t="array" ref="Y579">IF($S579=1,IFERROR(INDEX(Summary!$G:$G,$AH579),0),0)</f>
        <v>0</v>
      </c>
      <c r="Z579" s="2">
        <f t="array" ref="Z579">IF($S579=1,IFERROR(INDEX(Summary!$H:$H,$AH579),0),0)</f>
        <v>0</v>
      </c>
      <c r="AA579" s="2">
        <f t="array" ref="AA579">IF($S579=1,IFERROR(INDEX(Summary!$I:$I,$AH579),0),0)</f>
        <v>0</v>
      </c>
      <c r="AB579" s="2">
        <f t="array" ref="AB579">IF($S579=1,IFERROR(INDEX(Summary!$J:$J,$AH579),0),0)</f>
        <v>0</v>
      </c>
      <c r="AC579" s="2">
        <f t="array" ref="AC579">IF($S579=1,IFERROR(INDEX(Summary!$K:$K,$AH579),0),0)</f>
        <v>0</v>
      </c>
      <c r="AD579" s="2">
        <f t="array" ref="AD579">IF($S579=1,IFERROR(INDEX(Summary!$L:$L,$AH579),0),0)</f>
        <v>0</v>
      </c>
      <c r="AE579" s="2">
        <f t="array" ref="AE579">IF($S579=1,IFERROR(INDEX(Summary!$M:$M,$AH579),0),0)</f>
        <v>0</v>
      </c>
      <c r="AF579" s="2">
        <f t="array" ref="AF579">IF($S579=1,IFERROR(INDEX(Summary!$N:$N,$AH579),0),0)</f>
        <v>0</v>
      </c>
      <c r="AG579">
        <f t="array" ref="AG579">IF($A579="","",IFERROR(INDEX(Summary!$BB:$BB,$AH579),0))</f>
        <v>3</v>
      </c>
      <c r="AH579">
        <f t="shared" si="89"/>
        <v>22</v>
      </c>
    </row>
    <row r="580" spans="1:34" hidden="1">
      <c r="A580" t="str">
        <f t="array" ref="A580">IFERROR(INDEX(Summary!$D:$D,$AH580)&amp;"","")</f>
        <v>FG00273</v>
      </c>
      <c r="B580" t="str">
        <f t="array" ref="B580">IF($A580="","",INDEX(Summary!$E:$E,$AH580))</f>
        <v>Virgin Coconut Oil | Cold Pressed | Single Filtered - 400ml</v>
      </c>
      <c r="C580" t="str">
        <f t="array" ref="C580">IF($A580="","",INDEX(Summary!$B:$B,$AH580))</f>
        <v>Oil</v>
      </c>
      <c r="D580" t="str">
        <f t="array" ref="D580">IF($A580="","",INDEX(Summary!$C:$C,$AH580))</f>
        <v>C6</v>
      </c>
      <c r="E580">
        <f t="array" ref="E580">IF($A580="","",INDEX(Summary!$F:$F,$AH580))</f>
        <v>0.4</v>
      </c>
      <c r="F580" t="str">
        <f t="array" ref="F580">IF($A580="","",INDEX(Summary!$BC:$BC,$AH580)&amp;"")</f>
        <v>P3 – Normal</v>
      </c>
      <c r="G580">
        <f t="shared" si="81"/>
        <v>3</v>
      </c>
      <c r="H580">
        <f t="shared" si="82"/>
        <v>0</v>
      </c>
      <c r="I580" t="str">
        <f t="array" ref="I580">IF($A580="","",IF(IFERROR(INDEX(Summary!$BA:$BA,$AH580),0)&lt;1,"Under 1 day",IF(INDEX(Summary!$BA:$BA,$AH580)&lt;3,"1-3 days",IF(INDEX(Summary!$BA:$BA,$AH580)&lt;7,"3-7 days","7+ days"))))</f>
        <v>7+ days</v>
      </c>
      <c r="J580" t="str">
        <f t="array" ref="J580">IF($A580="","",IF(IFERROR(INDEX(Summary!$AX:$AX,$AH580),0)&lt;0.25,"0-25%",IF(INDEX(Summary!$AX:$AX,$AH580)&lt;0.5,"25-50%",IF(INDEX(Summary!$AX:$AX,$AH580)&lt;0.75,"50-75%","75-100%"))))</f>
        <v>75-100%</v>
      </c>
      <c r="K580" t="str">
        <f t="array" ref="K580">IF($A580="","",INDEX(Summary!$AY:$AY,$AH580)&amp;"")</f>
        <v>WIP</v>
      </c>
      <c r="L580" s="1">
        <f>IF($A580="","",Summary!$P$2+MOD(ROW()-2,30))</f>
        <v>46235</v>
      </c>
      <c r="M580">
        <f t="shared" si="83"/>
        <v>9</v>
      </c>
      <c r="N580">
        <f t="shared" si="84"/>
        <v>1</v>
      </c>
      <c r="O580" t="str">
        <f t="shared" si="85"/>
        <v>Aug-2026</v>
      </c>
      <c r="P580">
        <f t="shared" ca="1" si="86"/>
        <v>1</v>
      </c>
      <c r="Q580" s="2">
        <f t="array" ref="Q580">IF($A580="",0,IFERROR(INDEX(Summary!$P$3:$AS$67,$AH580-2,$M580),0))</f>
        <v>0</v>
      </c>
      <c r="R580" s="2">
        <f t="array" ref="R580">IF($A580="",0,ROUND(IFERROR(INDEX(Summary!$O:$O,$AH580),0)/30,0))</f>
        <v>17</v>
      </c>
      <c r="S580">
        <f t="shared" si="87"/>
        <v>0</v>
      </c>
      <c r="T580" s="2">
        <f t="array" ref="T580">IF($S580=1,IFERROR(INDEX(Summary!$O:$O,$AH580),0),0)</f>
        <v>0</v>
      </c>
      <c r="U580" s="2">
        <f t="array" ref="U580">IF($S580=1,IFERROR(INDEX(Summary!$AT:$AT,$AH580),0),0)</f>
        <v>0</v>
      </c>
      <c r="V580" s="2">
        <f t="shared" si="88"/>
        <v>0</v>
      </c>
      <c r="W580" s="2">
        <f t="array" ref="W580">IF($S580=1,IFERROR(INDEX(Summary!$AZ:$AZ,$AH580),0),0)</f>
        <v>0</v>
      </c>
      <c r="X580" s="3">
        <f t="array" ref="X580">IF($S580=1,IFERROR(INDEX(Summary!$BA:$BA,$AH580),0),0)</f>
        <v>0</v>
      </c>
      <c r="Y580" s="2">
        <f t="array" ref="Y580">IF($S580=1,IFERROR(INDEX(Summary!$G:$G,$AH580),0),0)</f>
        <v>0</v>
      </c>
      <c r="Z580" s="2">
        <f t="array" ref="Z580">IF($S580=1,IFERROR(INDEX(Summary!$H:$H,$AH580),0),0)</f>
        <v>0</v>
      </c>
      <c r="AA580" s="2">
        <f t="array" ref="AA580">IF($S580=1,IFERROR(INDEX(Summary!$I:$I,$AH580),0),0)</f>
        <v>0</v>
      </c>
      <c r="AB580" s="2">
        <f t="array" ref="AB580">IF($S580=1,IFERROR(INDEX(Summary!$J:$J,$AH580),0),0)</f>
        <v>0</v>
      </c>
      <c r="AC580" s="2">
        <f t="array" ref="AC580">IF($S580=1,IFERROR(INDEX(Summary!$K:$K,$AH580),0),0)</f>
        <v>0</v>
      </c>
      <c r="AD580" s="2">
        <f t="array" ref="AD580">IF($S580=1,IFERROR(INDEX(Summary!$L:$L,$AH580),0),0)</f>
        <v>0</v>
      </c>
      <c r="AE580" s="2">
        <f t="array" ref="AE580">IF($S580=1,IFERROR(INDEX(Summary!$M:$M,$AH580),0),0)</f>
        <v>0</v>
      </c>
      <c r="AF580" s="2">
        <f t="array" ref="AF580">IF($S580=1,IFERROR(INDEX(Summary!$N:$N,$AH580),0),0)</f>
        <v>0</v>
      </c>
      <c r="AG580">
        <f t="array" ref="AG580">IF($A580="","",IFERROR(INDEX(Summary!$BB:$BB,$AH580),0))</f>
        <v>3</v>
      </c>
      <c r="AH580">
        <f t="shared" si="89"/>
        <v>22</v>
      </c>
    </row>
    <row r="581" spans="1:34" hidden="1">
      <c r="A581" t="str">
        <f t="array" ref="A581">IFERROR(INDEX(Summary!$D:$D,$AH581)&amp;"","")</f>
        <v>FG00273</v>
      </c>
      <c r="B581" t="str">
        <f t="array" ref="B581">IF($A581="","",INDEX(Summary!$E:$E,$AH581))</f>
        <v>Virgin Coconut Oil | Cold Pressed | Single Filtered - 400ml</v>
      </c>
      <c r="C581" t="str">
        <f t="array" ref="C581">IF($A581="","",INDEX(Summary!$B:$B,$AH581))</f>
        <v>Oil</v>
      </c>
      <c r="D581" t="str">
        <f t="array" ref="D581">IF($A581="","",INDEX(Summary!$C:$C,$AH581))</f>
        <v>C6</v>
      </c>
      <c r="E581">
        <f t="array" ref="E581">IF($A581="","",INDEX(Summary!$F:$F,$AH581))</f>
        <v>0.4</v>
      </c>
      <c r="F581" t="str">
        <f t="array" ref="F581">IF($A581="","",INDEX(Summary!$BC:$BC,$AH581)&amp;"")</f>
        <v>P3 – Normal</v>
      </c>
      <c r="G581">
        <f t="shared" si="81"/>
        <v>3</v>
      </c>
      <c r="H581">
        <f t="shared" si="82"/>
        <v>0</v>
      </c>
      <c r="I581" t="str">
        <f t="array" ref="I581">IF($A581="","",IF(IFERROR(INDEX(Summary!$BA:$BA,$AH581),0)&lt;1,"Under 1 day",IF(INDEX(Summary!$BA:$BA,$AH581)&lt;3,"1-3 days",IF(INDEX(Summary!$BA:$BA,$AH581)&lt;7,"3-7 days","7+ days"))))</f>
        <v>7+ days</v>
      </c>
      <c r="J581" t="str">
        <f t="array" ref="J581">IF($A581="","",IF(IFERROR(INDEX(Summary!$AX:$AX,$AH581),0)&lt;0.25,"0-25%",IF(INDEX(Summary!$AX:$AX,$AH581)&lt;0.5,"25-50%",IF(INDEX(Summary!$AX:$AX,$AH581)&lt;0.75,"50-75%","75-100%"))))</f>
        <v>75-100%</v>
      </c>
      <c r="K581" t="str">
        <f t="array" ref="K581">IF($A581="","",INDEX(Summary!$AY:$AY,$AH581)&amp;"")</f>
        <v>WIP</v>
      </c>
      <c r="L581" s="1">
        <f>IF($A581="","",Summary!$P$2+MOD(ROW()-2,30))</f>
        <v>46236</v>
      </c>
      <c r="M581">
        <f t="shared" si="83"/>
        <v>10</v>
      </c>
      <c r="N581">
        <f t="shared" si="84"/>
        <v>2</v>
      </c>
      <c r="O581" t="str">
        <f t="shared" si="85"/>
        <v>Aug-2026</v>
      </c>
      <c r="P581">
        <f t="shared" ca="1" si="86"/>
        <v>1</v>
      </c>
      <c r="Q581" s="2">
        <f t="array" ref="Q581">IF($A581="",0,IFERROR(INDEX(Summary!$P$3:$AS$67,$AH581-2,$M581),0))</f>
        <v>0</v>
      </c>
      <c r="R581" s="2">
        <f t="array" ref="R581">IF($A581="",0,ROUND(IFERROR(INDEX(Summary!$O:$O,$AH581),0)/30,0))</f>
        <v>17</v>
      </c>
      <c r="S581">
        <f t="shared" si="87"/>
        <v>0</v>
      </c>
      <c r="T581" s="2">
        <f t="array" ref="T581">IF($S581=1,IFERROR(INDEX(Summary!$O:$O,$AH581),0),0)</f>
        <v>0</v>
      </c>
      <c r="U581" s="2">
        <f t="array" ref="U581">IF($S581=1,IFERROR(INDEX(Summary!$AT:$AT,$AH581),0),0)</f>
        <v>0</v>
      </c>
      <c r="V581" s="2">
        <f t="shared" si="88"/>
        <v>0</v>
      </c>
      <c r="W581" s="2">
        <f t="array" ref="W581">IF($S581=1,IFERROR(INDEX(Summary!$AZ:$AZ,$AH581),0),0)</f>
        <v>0</v>
      </c>
      <c r="X581" s="3">
        <f t="array" ref="X581">IF($S581=1,IFERROR(INDEX(Summary!$BA:$BA,$AH581),0),0)</f>
        <v>0</v>
      </c>
      <c r="Y581" s="2">
        <f t="array" ref="Y581">IF($S581=1,IFERROR(INDEX(Summary!$G:$G,$AH581),0),0)</f>
        <v>0</v>
      </c>
      <c r="Z581" s="2">
        <f t="array" ref="Z581">IF($S581=1,IFERROR(INDEX(Summary!$H:$H,$AH581),0),0)</f>
        <v>0</v>
      </c>
      <c r="AA581" s="2">
        <f t="array" ref="AA581">IF($S581=1,IFERROR(INDEX(Summary!$I:$I,$AH581),0),0)</f>
        <v>0</v>
      </c>
      <c r="AB581" s="2">
        <f t="array" ref="AB581">IF($S581=1,IFERROR(INDEX(Summary!$J:$J,$AH581),0),0)</f>
        <v>0</v>
      </c>
      <c r="AC581" s="2">
        <f t="array" ref="AC581">IF($S581=1,IFERROR(INDEX(Summary!$K:$K,$AH581),0),0)</f>
        <v>0</v>
      </c>
      <c r="AD581" s="2">
        <f t="array" ref="AD581">IF($S581=1,IFERROR(INDEX(Summary!$L:$L,$AH581),0),0)</f>
        <v>0</v>
      </c>
      <c r="AE581" s="2">
        <f t="array" ref="AE581">IF($S581=1,IFERROR(INDEX(Summary!$M:$M,$AH581),0),0)</f>
        <v>0</v>
      </c>
      <c r="AF581" s="2">
        <f t="array" ref="AF581">IF($S581=1,IFERROR(INDEX(Summary!$N:$N,$AH581),0),0)</f>
        <v>0</v>
      </c>
      <c r="AG581">
        <f t="array" ref="AG581">IF($A581="","",IFERROR(INDEX(Summary!$BB:$BB,$AH581),0))</f>
        <v>3</v>
      </c>
      <c r="AH581">
        <f t="shared" si="89"/>
        <v>22</v>
      </c>
    </row>
    <row r="582" spans="1:34" hidden="1">
      <c r="A582" t="str">
        <f t="array" ref="A582">IFERROR(INDEX(Summary!$D:$D,$AH582)&amp;"","")</f>
        <v>FG00273</v>
      </c>
      <c r="B582" t="str">
        <f t="array" ref="B582">IF($A582="","",INDEX(Summary!$E:$E,$AH582))</f>
        <v>Virgin Coconut Oil | Cold Pressed | Single Filtered - 400ml</v>
      </c>
      <c r="C582" t="str">
        <f t="array" ref="C582">IF($A582="","",INDEX(Summary!$B:$B,$AH582))</f>
        <v>Oil</v>
      </c>
      <c r="D582" t="str">
        <f t="array" ref="D582">IF($A582="","",INDEX(Summary!$C:$C,$AH582))</f>
        <v>C6</v>
      </c>
      <c r="E582">
        <f t="array" ref="E582">IF($A582="","",INDEX(Summary!$F:$F,$AH582))</f>
        <v>0.4</v>
      </c>
      <c r="F582" t="str">
        <f t="array" ref="F582">IF($A582="","",INDEX(Summary!$BC:$BC,$AH582)&amp;"")</f>
        <v>P3 – Normal</v>
      </c>
      <c r="G582">
        <f t="shared" si="81"/>
        <v>3</v>
      </c>
      <c r="H582">
        <f t="shared" si="82"/>
        <v>0</v>
      </c>
      <c r="I582" t="str">
        <f t="array" ref="I582">IF($A582="","",IF(IFERROR(INDEX(Summary!$BA:$BA,$AH582),0)&lt;1,"Under 1 day",IF(INDEX(Summary!$BA:$BA,$AH582)&lt;3,"1-3 days",IF(INDEX(Summary!$BA:$BA,$AH582)&lt;7,"3-7 days","7+ days"))))</f>
        <v>7+ days</v>
      </c>
      <c r="J582" t="str">
        <f t="array" ref="J582">IF($A582="","",IF(IFERROR(INDEX(Summary!$AX:$AX,$AH582),0)&lt;0.25,"0-25%",IF(INDEX(Summary!$AX:$AX,$AH582)&lt;0.5,"25-50%",IF(INDEX(Summary!$AX:$AX,$AH582)&lt;0.75,"50-75%","75-100%"))))</f>
        <v>75-100%</v>
      </c>
      <c r="K582" t="str">
        <f t="array" ref="K582">IF($A582="","",INDEX(Summary!$AY:$AY,$AH582)&amp;"")</f>
        <v>WIP</v>
      </c>
      <c r="L582" s="1">
        <f>IF($A582="","",Summary!$P$2+MOD(ROW()-2,30))</f>
        <v>46237</v>
      </c>
      <c r="M582">
        <f t="shared" si="83"/>
        <v>11</v>
      </c>
      <c r="N582">
        <f t="shared" si="84"/>
        <v>3</v>
      </c>
      <c r="O582" t="str">
        <f t="shared" si="85"/>
        <v>Aug-2026</v>
      </c>
      <c r="P582">
        <f t="shared" ca="1" si="86"/>
        <v>1</v>
      </c>
      <c r="Q582" s="2">
        <f t="array" ref="Q582">IF($A582="",0,IFERROR(INDEX(Summary!$P$3:$AS$67,$AH582-2,$M582),0))</f>
        <v>0</v>
      </c>
      <c r="R582" s="2">
        <f t="array" ref="R582">IF($A582="",0,ROUND(IFERROR(INDEX(Summary!$O:$O,$AH582),0)/30,0))</f>
        <v>17</v>
      </c>
      <c r="S582">
        <f t="shared" si="87"/>
        <v>0</v>
      </c>
      <c r="T582" s="2">
        <f t="array" ref="T582">IF($S582=1,IFERROR(INDEX(Summary!$O:$O,$AH582),0),0)</f>
        <v>0</v>
      </c>
      <c r="U582" s="2">
        <f t="array" ref="U582">IF($S582=1,IFERROR(INDEX(Summary!$AT:$AT,$AH582),0),0)</f>
        <v>0</v>
      </c>
      <c r="V582" s="2">
        <f t="shared" si="88"/>
        <v>0</v>
      </c>
      <c r="W582" s="2">
        <f t="array" ref="W582">IF($S582=1,IFERROR(INDEX(Summary!$AZ:$AZ,$AH582),0),0)</f>
        <v>0</v>
      </c>
      <c r="X582" s="3">
        <f t="array" ref="X582">IF($S582=1,IFERROR(INDEX(Summary!$BA:$BA,$AH582),0),0)</f>
        <v>0</v>
      </c>
      <c r="Y582" s="2">
        <f t="array" ref="Y582">IF($S582=1,IFERROR(INDEX(Summary!$G:$G,$AH582),0),0)</f>
        <v>0</v>
      </c>
      <c r="Z582" s="2">
        <f t="array" ref="Z582">IF($S582=1,IFERROR(INDEX(Summary!$H:$H,$AH582),0),0)</f>
        <v>0</v>
      </c>
      <c r="AA582" s="2">
        <f t="array" ref="AA582">IF($S582=1,IFERROR(INDEX(Summary!$I:$I,$AH582),0),0)</f>
        <v>0</v>
      </c>
      <c r="AB582" s="2">
        <f t="array" ref="AB582">IF($S582=1,IFERROR(INDEX(Summary!$J:$J,$AH582),0),0)</f>
        <v>0</v>
      </c>
      <c r="AC582" s="2">
        <f t="array" ref="AC582">IF($S582=1,IFERROR(INDEX(Summary!$K:$K,$AH582),0),0)</f>
        <v>0</v>
      </c>
      <c r="AD582" s="2">
        <f t="array" ref="AD582">IF($S582=1,IFERROR(INDEX(Summary!$L:$L,$AH582),0),0)</f>
        <v>0</v>
      </c>
      <c r="AE582" s="2">
        <f t="array" ref="AE582">IF($S582=1,IFERROR(INDEX(Summary!$M:$M,$AH582),0),0)</f>
        <v>0</v>
      </c>
      <c r="AF582" s="2">
        <f t="array" ref="AF582">IF($S582=1,IFERROR(INDEX(Summary!$N:$N,$AH582),0),0)</f>
        <v>0</v>
      </c>
      <c r="AG582">
        <f t="array" ref="AG582">IF($A582="","",IFERROR(INDEX(Summary!$BB:$BB,$AH582),0))</f>
        <v>3</v>
      </c>
      <c r="AH582">
        <f t="shared" si="89"/>
        <v>22</v>
      </c>
    </row>
    <row r="583" spans="1:34" hidden="1">
      <c r="A583" t="str">
        <f t="array" ref="A583">IFERROR(INDEX(Summary!$D:$D,$AH583)&amp;"","")</f>
        <v>FG00273</v>
      </c>
      <c r="B583" t="str">
        <f t="array" ref="B583">IF($A583="","",INDEX(Summary!$E:$E,$AH583))</f>
        <v>Virgin Coconut Oil | Cold Pressed | Single Filtered - 400ml</v>
      </c>
      <c r="C583" t="str">
        <f t="array" ref="C583">IF($A583="","",INDEX(Summary!$B:$B,$AH583))</f>
        <v>Oil</v>
      </c>
      <c r="D583" t="str">
        <f t="array" ref="D583">IF($A583="","",INDEX(Summary!$C:$C,$AH583))</f>
        <v>C6</v>
      </c>
      <c r="E583">
        <f t="array" ref="E583">IF($A583="","",INDEX(Summary!$F:$F,$AH583))</f>
        <v>0.4</v>
      </c>
      <c r="F583" t="str">
        <f t="array" ref="F583">IF($A583="","",INDEX(Summary!$BC:$BC,$AH583)&amp;"")</f>
        <v>P3 – Normal</v>
      </c>
      <c r="G583">
        <f t="shared" si="81"/>
        <v>3</v>
      </c>
      <c r="H583">
        <f t="shared" si="82"/>
        <v>0</v>
      </c>
      <c r="I583" t="str">
        <f t="array" ref="I583">IF($A583="","",IF(IFERROR(INDEX(Summary!$BA:$BA,$AH583),0)&lt;1,"Under 1 day",IF(INDEX(Summary!$BA:$BA,$AH583)&lt;3,"1-3 days",IF(INDEX(Summary!$BA:$BA,$AH583)&lt;7,"3-7 days","7+ days"))))</f>
        <v>7+ days</v>
      </c>
      <c r="J583" t="str">
        <f t="array" ref="J583">IF($A583="","",IF(IFERROR(INDEX(Summary!$AX:$AX,$AH583),0)&lt;0.25,"0-25%",IF(INDEX(Summary!$AX:$AX,$AH583)&lt;0.5,"25-50%",IF(INDEX(Summary!$AX:$AX,$AH583)&lt;0.75,"50-75%","75-100%"))))</f>
        <v>75-100%</v>
      </c>
      <c r="K583" t="str">
        <f t="array" ref="K583">IF($A583="","",INDEX(Summary!$AY:$AY,$AH583)&amp;"")</f>
        <v>WIP</v>
      </c>
      <c r="L583" s="1">
        <f>IF($A583="","",Summary!$P$2+MOD(ROW()-2,30))</f>
        <v>46238</v>
      </c>
      <c r="M583">
        <f t="shared" si="83"/>
        <v>12</v>
      </c>
      <c r="N583">
        <f t="shared" si="84"/>
        <v>4</v>
      </c>
      <c r="O583" t="str">
        <f t="shared" si="85"/>
        <v>Aug-2026</v>
      </c>
      <c r="P583">
        <f t="shared" ca="1" si="86"/>
        <v>1</v>
      </c>
      <c r="Q583" s="2">
        <f t="array" ref="Q583">IF($A583="",0,IFERROR(INDEX(Summary!$P$3:$AS$67,$AH583-2,$M583),0))</f>
        <v>0</v>
      </c>
      <c r="R583" s="2">
        <f t="array" ref="R583">IF($A583="",0,ROUND(IFERROR(INDEX(Summary!$O:$O,$AH583),0)/30,0))</f>
        <v>17</v>
      </c>
      <c r="S583">
        <f t="shared" si="87"/>
        <v>0</v>
      </c>
      <c r="T583" s="2">
        <f t="array" ref="T583">IF($S583=1,IFERROR(INDEX(Summary!$O:$O,$AH583),0),0)</f>
        <v>0</v>
      </c>
      <c r="U583" s="2">
        <f t="array" ref="U583">IF($S583=1,IFERROR(INDEX(Summary!$AT:$AT,$AH583),0),0)</f>
        <v>0</v>
      </c>
      <c r="V583" s="2">
        <f t="shared" si="88"/>
        <v>0</v>
      </c>
      <c r="W583" s="2">
        <f t="array" ref="W583">IF($S583=1,IFERROR(INDEX(Summary!$AZ:$AZ,$AH583),0),0)</f>
        <v>0</v>
      </c>
      <c r="X583" s="3">
        <f t="array" ref="X583">IF($S583=1,IFERROR(INDEX(Summary!$BA:$BA,$AH583),0),0)</f>
        <v>0</v>
      </c>
      <c r="Y583" s="2">
        <f t="array" ref="Y583">IF($S583=1,IFERROR(INDEX(Summary!$G:$G,$AH583),0),0)</f>
        <v>0</v>
      </c>
      <c r="Z583" s="2">
        <f t="array" ref="Z583">IF($S583=1,IFERROR(INDEX(Summary!$H:$H,$AH583),0),0)</f>
        <v>0</v>
      </c>
      <c r="AA583" s="2">
        <f t="array" ref="AA583">IF($S583=1,IFERROR(INDEX(Summary!$I:$I,$AH583),0),0)</f>
        <v>0</v>
      </c>
      <c r="AB583" s="2">
        <f t="array" ref="AB583">IF($S583=1,IFERROR(INDEX(Summary!$J:$J,$AH583),0),0)</f>
        <v>0</v>
      </c>
      <c r="AC583" s="2">
        <f t="array" ref="AC583">IF($S583=1,IFERROR(INDEX(Summary!$K:$K,$AH583),0),0)</f>
        <v>0</v>
      </c>
      <c r="AD583" s="2">
        <f t="array" ref="AD583">IF($S583=1,IFERROR(INDEX(Summary!$L:$L,$AH583),0),0)</f>
        <v>0</v>
      </c>
      <c r="AE583" s="2">
        <f t="array" ref="AE583">IF($S583=1,IFERROR(INDEX(Summary!$M:$M,$AH583),0),0)</f>
        <v>0</v>
      </c>
      <c r="AF583" s="2">
        <f t="array" ref="AF583">IF($S583=1,IFERROR(INDEX(Summary!$N:$N,$AH583),0),0)</f>
        <v>0</v>
      </c>
      <c r="AG583">
        <f t="array" ref="AG583">IF($A583="","",IFERROR(INDEX(Summary!$BB:$BB,$AH583),0))</f>
        <v>3</v>
      </c>
      <c r="AH583">
        <f t="shared" si="89"/>
        <v>22</v>
      </c>
    </row>
    <row r="584" spans="1:34" hidden="1">
      <c r="A584" t="str">
        <f t="array" ref="A584">IFERROR(INDEX(Summary!$D:$D,$AH584)&amp;"","")</f>
        <v>FG00273</v>
      </c>
      <c r="B584" t="str">
        <f t="array" ref="B584">IF($A584="","",INDEX(Summary!$E:$E,$AH584))</f>
        <v>Virgin Coconut Oil | Cold Pressed | Single Filtered - 400ml</v>
      </c>
      <c r="C584" t="str">
        <f t="array" ref="C584">IF($A584="","",INDEX(Summary!$B:$B,$AH584))</f>
        <v>Oil</v>
      </c>
      <c r="D584" t="str">
        <f t="array" ref="D584">IF($A584="","",INDEX(Summary!$C:$C,$AH584))</f>
        <v>C6</v>
      </c>
      <c r="E584">
        <f t="array" ref="E584">IF($A584="","",INDEX(Summary!$F:$F,$AH584))</f>
        <v>0.4</v>
      </c>
      <c r="F584" t="str">
        <f t="array" ref="F584">IF($A584="","",INDEX(Summary!$BC:$BC,$AH584)&amp;"")</f>
        <v>P3 – Normal</v>
      </c>
      <c r="G584">
        <f t="shared" si="81"/>
        <v>3</v>
      </c>
      <c r="H584">
        <f t="shared" si="82"/>
        <v>0</v>
      </c>
      <c r="I584" t="str">
        <f t="array" ref="I584">IF($A584="","",IF(IFERROR(INDEX(Summary!$BA:$BA,$AH584),0)&lt;1,"Under 1 day",IF(INDEX(Summary!$BA:$BA,$AH584)&lt;3,"1-3 days",IF(INDEX(Summary!$BA:$BA,$AH584)&lt;7,"3-7 days","7+ days"))))</f>
        <v>7+ days</v>
      </c>
      <c r="J584" t="str">
        <f t="array" ref="J584">IF($A584="","",IF(IFERROR(INDEX(Summary!$AX:$AX,$AH584),0)&lt;0.25,"0-25%",IF(INDEX(Summary!$AX:$AX,$AH584)&lt;0.5,"25-50%",IF(INDEX(Summary!$AX:$AX,$AH584)&lt;0.75,"50-75%","75-100%"))))</f>
        <v>75-100%</v>
      </c>
      <c r="K584" t="str">
        <f t="array" ref="K584">IF($A584="","",INDEX(Summary!$AY:$AY,$AH584)&amp;"")</f>
        <v>WIP</v>
      </c>
      <c r="L584" s="1">
        <f>IF($A584="","",Summary!$P$2+MOD(ROW()-2,30))</f>
        <v>46239</v>
      </c>
      <c r="M584">
        <f t="shared" si="83"/>
        <v>13</v>
      </c>
      <c r="N584">
        <f t="shared" si="84"/>
        <v>5</v>
      </c>
      <c r="O584" t="str">
        <f t="shared" si="85"/>
        <v>Aug-2026</v>
      </c>
      <c r="P584">
        <f t="shared" ca="1" si="86"/>
        <v>1</v>
      </c>
      <c r="Q584" s="2">
        <f t="array" ref="Q584">IF($A584="",0,IFERROR(INDEX(Summary!$P$3:$AS$67,$AH584-2,$M584),0))</f>
        <v>0</v>
      </c>
      <c r="R584" s="2">
        <f t="array" ref="R584">IF($A584="",0,ROUND(IFERROR(INDEX(Summary!$O:$O,$AH584),0)/30,0))</f>
        <v>17</v>
      </c>
      <c r="S584">
        <f t="shared" si="87"/>
        <v>0</v>
      </c>
      <c r="T584" s="2">
        <f t="array" ref="T584">IF($S584=1,IFERROR(INDEX(Summary!$O:$O,$AH584),0),0)</f>
        <v>0</v>
      </c>
      <c r="U584" s="2">
        <f t="array" ref="U584">IF($S584=1,IFERROR(INDEX(Summary!$AT:$AT,$AH584),0),0)</f>
        <v>0</v>
      </c>
      <c r="V584" s="2">
        <f t="shared" si="88"/>
        <v>0</v>
      </c>
      <c r="W584" s="2">
        <f t="array" ref="W584">IF($S584=1,IFERROR(INDEX(Summary!$AZ:$AZ,$AH584),0),0)</f>
        <v>0</v>
      </c>
      <c r="X584" s="3">
        <f t="array" ref="X584">IF($S584=1,IFERROR(INDEX(Summary!$BA:$BA,$AH584),0),0)</f>
        <v>0</v>
      </c>
      <c r="Y584" s="2">
        <f t="array" ref="Y584">IF($S584=1,IFERROR(INDEX(Summary!$G:$G,$AH584),0),0)</f>
        <v>0</v>
      </c>
      <c r="Z584" s="2">
        <f t="array" ref="Z584">IF($S584=1,IFERROR(INDEX(Summary!$H:$H,$AH584),0),0)</f>
        <v>0</v>
      </c>
      <c r="AA584" s="2">
        <f t="array" ref="AA584">IF($S584=1,IFERROR(INDEX(Summary!$I:$I,$AH584),0),0)</f>
        <v>0</v>
      </c>
      <c r="AB584" s="2">
        <f t="array" ref="AB584">IF($S584=1,IFERROR(INDEX(Summary!$J:$J,$AH584),0),0)</f>
        <v>0</v>
      </c>
      <c r="AC584" s="2">
        <f t="array" ref="AC584">IF($S584=1,IFERROR(INDEX(Summary!$K:$K,$AH584),0),0)</f>
        <v>0</v>
      </c>
      <c r="AD584" s="2">
        <f t="array" ref="AD584">IF($S584=1,IFERROR(INDEX(Summary!$L:$L,$AH584),0),0)</f>
        <v>0</v>
      </c>
      <c r="AE584" s="2">
        <f t="array" ref="AE584">IF($S584=1,IFERROR(INDEX(Summary!$M:$M,$AH584),0),0)</f>
        <v>0</v>
      </c>
      <c r="AF584" s="2">
        <f t="array" ref="AF584">IF($S584=1,IFERROR(INDEX(Summary!$N:$N,$AH584),0),0)</f>
        <v>0</v>
      </c>
      <c r="AG584">
        <f t="array" ref="AG584">IF($A584="","",IFERROR(INDEX(Summary!$BB:$BB,$AH584),0))</f>
        <v>3</v>
      </c>
      <c r="AH584">
        <f t="shared" si="89"/>
        <v>22</v>
      </c>
    </row>
    <row r="585" spans="1:34" hidden="1">
      <c r="A585" t="str">
        <f t="array" ref="A585">IFERROR(INDEX(Summary!$D:$D,$AH585)&amp;"","")</f>
        <v>FG00273</v>
      </c>
      <c r="B585" t="str">
        <f t="array" ref="B585">IF($A585="","",INDEX(Summary!$E:$E,$AH585))</f>
        <v>Virgin Coconut Oil | Cold Pressed | Single Filtered - 400ml</v>
      </c>
      <c r="C585" t="str">
        <f t="array" ref="C585">IF($A585="","",INDEX(Summary!$B:$B,$AH585))</f>
        <v>Oil</v>
      </c>
      <c r="D585" t="str">
        <f t="array" ref="D585">IF($A585="","",INDEX(Summary!$C:$C,$AH585))</f>
        <v>C6</v>
      </c>
      <c r="E585">
        <f t="array" ref="E585">IF($A585="","",INDEX(Summary!$F:$F,$AH585))</f>
        <v>0.4</v>
      </c>
      <c r="F585" t="str">
        <f t="array" ref="F585">IF($A585="","",INDEX(Summary!$BC:$BC,$AH585)&amp;"")</f>
        <v>P3 – Normal</v>
      </c>
      <c r="G585">
        <f t="shared" si="81"/>
        <v>3</v>
      </c>
      <c r="H585">
        <f t="shared" si="82"/>
        <v>0</v>
      </c>
      <c r="I585" t="str">
        <f t="array" ref="I585">IF($A585="","",IF(IFERROR(INDEX(Summary!$BA:$BA,$AH585),0)&lt;1,"Under 1 day",IF(INDEX(Summary!$BA:$BA,$AH585)&lt;3,"1-3 days",IF(INDEX(Summary!$BA:$BA,$AH585)&lt;7,"3-7 days","7+ days"))))</f>
        <v>7+ days</v>
      </c>
      <c r="J585" t="str">
        <f t="array" ref="J585">IF($A585="","",IF(IFERROR(INDEX(Summary!$AX:$AX,$AH585),0)&lt;0.25,"0-25%",IF(INDEX(Summary!$AX:$AX,$AH585)&lt;0.5,"25-50%",IF(INDEX(Summary!$AX:$AX,$AH585)&lt;0.75,"50-75%","75-100%"))))</f>
        <v>75-100%</v>
      </c>
      <c r="K585" t="str">
        <f t="array" ref="K585">IF($A585="","",INDEX(Summary!$AY:$AY,$AH585)&amp;"")</f>
        <v>WIP</v>
      </c>
      <c r="L585" s="1">
        <f>IF($A585="","",Summary!$P$2+MOD(ROW()-2,30))</f>
        <v>46240</v>
      </c>
      <c r="M585">
        <f t="shared" si="83"/>
        <v>14</v>
      </c>
      <c r="N585">
        <f t="shared" si="84"/>
        <v>6</v>
      </c>
      <c r="O585" t="str">
        <f t="shared" si="85"/>
        <v>Aug-2026</v>
      </c>
      <c r="P585">
        <f t="shared" ca="1" si="86"/>
        <v>1</v>
      </c>
      <c r="Q585" s="2">
        <f t="array" ref="Q585">IF($A585="",0,IFERROR(INDEX(Summary!$P$3:$AS$67,$AH585-2,$M585),0))</f>
        <v>0</v>
      </c>
      <c r="R585" s="2">
        <f t="array" ref="R585">IF($A585="",0,ROUND(IFERROR(INDEX(Summary!$O:$O,$AH585),0)/30,0))</f>
        <v>17</v>
      </c>
      <c r="S585">
        <f t="shared" si="87"/>
        <v>0</v>
      </c>
      <c r="T585" s="2">
        <f t="array" ref="T585">IF($S585=1,IFERROR(INDEX(Summary!$O:$O,$AH585),0),0)</f>
        <v>0</v>
      </c>
      <c r="U585" s="2">
        <f t="array" ref="U585">IF($S585=1,IFERROR(INDEX(Summary!$AT:$AT,$AH585),0),0)</f>
        <v>0</v>
      </c>
      <c r="V585" s="2">
        <f t="shared" si="88"/>
        <v>0</v>
      </c>
      <c r="W585" s="2">
        <f t="array" ref="W585">IF($S585=1,IFERROR(INDEX(Summary!$AZ:$AZ,$AH585),0),0)</f>
        <v>0</v>
      </c>
      <c r="X585" s="3">
        <f t="array" ref="X585">IF($S585=1,IFERROR(INDEX(Summary!$BA:$BA,$AH585),0),0)</f>
        <v>0</v>
      </c>
      <c r="Y585" s="2">
        <f t="array" ref="Y585">IF($S585=1,IFERROR(INDEX(Summary!$G:$G,$AH585),0),0)</f>
        <v>0</v>
      </c>
      <c r="Z585" s="2">
        <f t="array" ref="Z585">IF($S585=1,IFERROR(INDEX(Summary!$H:$H,$AH585),0),0)</f>
        <v>0</v>
      </c>
      <c r="AA585" s="2">
        <f t="array" ref="AA585">IF($S585=1,IFERROR(INDEX(Summary!$I:$I,$AH585),0),0)</f>
        <v>0</v>
      </c>
      <c r="AB585" s="2">
        <f t="array" ref="AB585">IF($S585=1,IFERROR(INDEX(Summary!$J:$J,$AH585),0),0)</f>
        <v>0</v>
      </c>
      <c r="AC585" s="2">
        <f t="array" ref="AC585">IF($S585=1,IFERROR(INDEX(Summary!$K:$K,$AH585),0),0)</f>
        <v>0</v>
      </c>
      <c r="AD585" s="2">
        <f t="array" ref="AD585">IF($S585=1,IFERROR(INDEX(Summary!$L:$L,$AH585),0),0)</f>
        <v>0</v>
      </c>
      <c r="AE585" s="2">
        <f t="array" ref="AE585">IF($S585=1,IFERROR(INDEX(Summary!$M:$M,$AH585),0),0)</f>
        <v>0</v>
      </c>
      <c r="AF585" s="2">
        <f t="array" ref="AF585">IF($S585=1,IFERROR(INDEX(Summary!$N:$N,$AH585),0),0)</f>
        <v>0</v>
      </c>
      <c r="AG585">
        <f t="array" ref="AG585">IF($A585="","",IFERROR(INDEX(Summary!$BB:$BB,$AH585),0))</f>
        <v>3</v>
      </c>
      <c r="AH585">
        <f t="shared" si="89"/>
        <v>22</v>
      </c>
    </row>
    <row r="586" spans="1:34" hidden="1">
      <c r="A586" t="str">
        <f t="array" ref="A586">IFERROR(INDEX(Summary!$D:$D,$AH586)&amp;"","")</f>
        <v>FG00273</v>
      </c>
      <c r="B586" t="str">
        <f t="array" ref="B586">IF($A586="","",INDEX(Summary!$E:$E,$AH586))</f>
        <v>Virgin Coconut Oil | Cold Pressed | Single Filtered - 400ml</v>
      </c>
      <c r="C586" t="str">
        <f t="array" ref="C586">IF($A586="","",INDEX(Summary!$B:$B,$AH586))</f>
        <v>Oil</v>
      </c>
      <c r="D586" t="str">
        <f t="array" ref="D586">IF($A586="","",INDEX(Summary!$C:$C,$AH586))</f>
        <v>C6</v>
      </c>
      <c r="E586">
        <f t="array" ref="E586">IF($A586="","",INDEX(Summary!$F:$F,$AH586))</f>
        <v>0.4</v>
      </c>
      <c r="F586" t="str">
        <f t="array" ref="F586">IF($A586="","",INDEX(Summary!$BC:$BC,$AH586)&amp;"")</f>
        <v>P3 – Normal</v>
      </c>
      <c r="G586">
        <f t="shared" si="81"/>
        <v>3</v>
      </c>
      <c r="H586">
        <f t="shared" si="82"/>
        <v>0</v>
      </c>
      <c r="I586" t="str">
        <f t="array" ref="I586">IF($A586="","",IF(IFERROR(INDEX(Summary!$BA:$BA,$AH586),0)&lt;1,"Under 1 day",IF(INDEX(Summary!$BA:$BA,$AH586)&lt;3,"1-3 days",IF(INDEX(Summary!$BA:$BA,$AH586)&lt;7,"3-7 days","7+ days"))))</f>
        <v>7+ days</v>
      </c>
      <c r="J586" t="str">
        <f t="array" ref="J586">IF($A586="","",IF(IFERROR(INDEX(Summary!$AX:$AX,$AH586),0)&lt;0.25,"0-25%",IF(INDEX(Summary!$AX:$AX,$AH586)&lt;0.5,"25-50%",IF(INDEX(Summary!$AX:$AX,$AH586)&lt;0.75,"50-75%","75-100%"))))</f>
        <v>75-100%</v>
      </c>
      <c r="K586" t="str">
        <f t="array" ref="K586">IF($A586="","",INDEX(Summary!$AY:$AY,$AH586)&amp;"")</f>
        <v>WIP</v>
      </c>
      <c r="L586" s="1">
        <f>IF($A586="","",Summary!$P$2+MOD(ROW()-2,30))</f>
        <v>46241</v>
      </c>
      <c r="M586">
        <f t="shared" si="83"/>
        <v>15</v>
      </c>
      <c r="N586">
        <f t="shared" si="84"/>
        <v>7</v>
      </c>
      <c r="O586" t="str">
        <f t="shared" si="85"/>
        <v>Aug-2026</v>
      </c>
      <c r="P586">
        <f t="shared" ca="1" si="86"/>
        <v>1</v>
      </c>
      <c r="Q586" s="2">
        <f t="array" ref="Q586">IF($A586="",0,IFERROR(INDEX(Summary!$P$3:$AS$67,$AH586-2,$M586),0))</f>
        <v>329</v>
      </c>
      <c r="R586" s="2">
        <f t="array" ref="R586">IF($A586="",0,ROUND(IFERROR(INDEX(Summary!$O:$O,$AH586),0)/30,0))</f>
        <v>17</v>
      </c>
      <c r="S586">
        <f t="shared" si="87"/>
        <v>0</v>
      </c>
      <c r="T586" s="2">
        <f t="array" ref="T586">IF($S586=1,IFERROR(INDEX(Summary!$O:$O,$AH586),0),0)</f>
        <v>0</v>
      </c>
      <c r="U586" s="2">
        <f t="array" ref="U586">IF($S586=1,IFERROR(INDEX(Summary!$AT:$AT,$AH586),0),0)</f>
        <v>0</v>
      </c>
      <c r="V586" s="2">
        <f t="shared" si="88"/>
        <v>0</v>
      </c>
      <c r="W586" s="2">
        <f t="array" ref="W586">IF($S586=1,IFERROR(INDEX(Summary!$AZ:$AZ,$AH586),0),0)</f>
        <v>0</v>
      </c>
      <c r="X586" s="3">
        <f t="array" ref="X586">IF($S586=1,IFERROR(INDEX(Summary!$BA:$BA,$AH586),0),0)</f>
        <v>0</v>
      </c>
      <c r="Y586" s="2">
        <f t="array" ref="Y586">IF($S586=1,IFERROR(INDEX(Summary!$G:$G,$AH586),0),0)</f>
        <v>0</v>
      </c>
      <c r="Z586" s="2">
        <f t="array" ref="Z586">IF($S586=1,IFERROR(INDEX(Summary!$H:$H,$AH586),0),0)</f>
        <v>0</v>
      </c>
      <c r="AA586" s="2">
        <f t="array" ref="AA586">IF($S586=1,IFERROR(INDEX(Summary!$I:$I,$AH586),0),0)</f>
        <v>0</v>
      </c>
      <c r="AB586" s="2">
        <f t="array" ref="AB586">IF($S586=1,IFERROR(INDEX(Summary!$J:$J,$AH586),0),0)</f>
        <v>0</v>
      </c>
      <c r="AC586" s="2">
        <f t="array" ref="AC586">IF($S586=1,IFERROR(INDEX(Summary!$K:$K,$AH586),0),0)</f>
        <v>0</v>
      </c>
      <c r="AD586" s="2">
        <f t="array" ref="AD586">IF($S586=1,IFERROR(INDEX(Summary!$L:$L,$AH586),0),0)</f>
        <v>0</v>
      </c>
      <c r="AE586" s="2">
        <f t="array" ref="AE586">IF($S586=1,IFERROR(INDEX(Summary!$M:$M,$AH586),0),0)</f>
        <v>0</v>
      </c>
      <c r="AF586" s="2">
        <f t="array" ref="AF586">IF($S586=1,IFERROR(INDEX(Summary!$N:$N,$AH586),0),0)</f>
        <v>0</v>
      </c>
      <c r="AG586">
        <f t="array" ref="AG586">IF($A586="","",IFERROR(INDEX(Summary!$BB:$BB,$AH586),0))</f>
        <v>3</v>
      </c>
      <c r="AH586">
        <f t="shared" si="89"/>
        <v>22</v>
      </c>
    </row>
    <row r="587" spans="1:34" hidden="1">
      <c r="A587" t="str">
        <f t="array" ref="A587">IFERROR(INDEX(Summary!$D:$D,$AH587)&amp;"","")</f>
        <v>FG00273</v>
      </c>
      <c r="B587" t="str">
        <f t="array" ref="B587">IF($A587="","",INDEX(Summary!$E:$E,$AH587))</f>
        <v>Virgin Coconut Oil | Cold Pressed | Single Filtered - 400ml</v>
      </c>
      <c r="C587" t="str">
        <f t="array" ref="C587">IF($A587="","",INDEX(Summary!$B:$B,$AH587))</f>
        <v>Oil</v>
      </c>
      <c r="D587" t="str">
        <f t="array" ref="D587">IF($A587="","",INDEX(Summary!$C:$C,$AH587))</f>
        <v>C6</v>
      </c>
      <c r="E587">
        <f t="array" ref="E587">IF($A587="","",INDEX(Summary!$F:$F,$AH587))</f>
        <v>0.4</v>
      </c>
      <c r="F587" t="str">
        <f t="array" ref="F587">IF($A587="","",INDEX(Summary!$BC:$BC,$AH587)&amp;"")</f>
        <v>P3 – Normal</v>
      </c>
      <c r="G587">
        <f t="shared" si="81"/>
        <v>3</v>
      </c>
      <c r="H587">
        <f t="shared" si="82"/>
        <v>0</v>
      </c>
      <c r="I587" t="str">
        <f t="array" ref="I587">IF($A587="","",IF(IFERROR(INDEX(Summary!$BA:$BA,$AH587),0)&lt;1,"Under 1 day",IF(INDEX(Summary!$BA:$BA,$AH587)&lt;3,"1-3 days",IF(INDEX(Summary!$BA:$BA,$AH587)&lt;7,"3-7 days","7+ days"))))</f>
        <v>7+ days</v>
      </c>
      <c r="J587" t="str">
        <f t="array" ref="J587">IF($A587="","",IF(IFERROR(INDEX(Summary!$AX:$AX,$AH587),0)&lt;0.25,"0-25%",IF(INDEX(Summary!$AX:$AX,$AH587)&lt;0.5,"25-50%",IF(INDEX(Summary!$AX:$AX,$AH587)&lt;0.75,"50-75%","75-100%"))))</f>
        <v>75-100%</v>
      </c>
      <c r="K587" t="str">
        <f t="array" ref="K587">IF($A587="","",INDEX(Summary!$AY:$AY,$AH587)&amp;"")</f>
        <v>WIP</v>
      </c>
      <c r="L587" s="1">
        <f>IF($A587="","",Summary!$P$2+MOD(ROW()-2,30))</f>
        <v>46242</v>
      </c>
      <c r="M587">
        <f t="shared" si="83"/>
        <v>16</v>
      </c>
      <c r="N587">
        <f t="shared" si="84"/>
        <v>8</v>
      </c>
      <c r="O587" t="str">
        <f t="shared" si="85"/>
        <v>Aug-2026</v>
      </c>
      <c r="P587">
        <f t="shared" ca="1" si="86"/>
        <v>1</v>
      </c>
      <c r="Q587" s="2">
        <f t="array" ref="Q587">IF($A587="",0,IFERROR(INDEX(Summary!$P$3:$AS$67,$AH587-2,$M587),0))</f>
        <v>210</v>
      </c>
      <c r="R587" s="2">
        <f t="array" ref="R587">IF($A587="",0,ROUND(IFERROR(INDEX(Summary!$O:$O,$AH587),0)/30,0))</f>
        <v>17</v>
      </c>
      <c r="S587">
        <f t="shared" si="87"/>
        <v>0</v>
      </c>
      <c r="T587" s="2">
        <f t="array" ref="T587">IF($S587=1,IFERROR(INDEX(Summary!$O:$O,$AH587),0),0)</f>
        <v>0</v>
      </c>
      <c r="U587" s="2">
        <f t="array" ref="U587">IF($S587=1,IFERROR(INDEX(Summary!$AT:$AT,$AH587),0),0)</f>
        <v>0</v>
      </c>
      <c r="V587" s="2">
        <f t="shared" si="88"/>
        <v>0</v>
      </c>
      <c r="W587" s="2">
        <f t="array" ref="W587">IF($S587=1,IFERROR(INDEX(Summary!$AZ:$AZ,$AH587),0),0)</f>
        <v>0</v>
      </c>
      <c r="X587" s="3">
        <f t="array" ref="X587">IF($S587=1,IFERROR(INDEX(Summary!$BA:$BA,$AH587),0),0)</f>
        <v>0</v>
      </c>
      <c r="Y587" s="2">
        <f t="array" ref="Y587">IF($S587=1,IFERROR(INDEX(Summary!$G:$G,$AH587),0),0)</f>
        <v>0</v>
      </c>
      <c r="Z587" s="2">
        <f t="array" ref="Z587">IF($S587=1,IFERROR(INDEX(Summary!$H:$H,$AH587),0),0)</f>
        <v>0</v>
      </c>
      <c r="AA587" s="2">
        <f t="array" ref="AA587">IF($S587=1,IFERROR(INDEX(Summary!$I:$I,$AH587),0),0)</f>
        <v>0</v>
      </c>
      <c r="AB587" s="2">
        <f t="array" ref="AB587">IF($S587=1,IFERROR(INDEX(Summary!$J:$J,$AH587),0),0)</f>
        <v>0</v>
      </c>
      <c r="AC587" s="2">
        <f t="array" ref="AC587">IF($S587=1,IFERROR(INDEX(Summary!$K:$K,$AH587),0),0)</f>
        <v>0</v>
      </c>
      <c r="AD587" s="2">
        <f t="array" ref="AD587">IF($S587=1,IFERROR(INDEX(Summary!$L:$L,$AH587),0),0)</f>
        <v>0</v>
      </c>
      <c r="AE587" s="2">
        <f t="array" ref="AE587">IF($S587=1,IFERROR(INDEX(Summary!$M:$M,$AH587),0),0)</f>
        <v>0</v>
      </c>
      <c r="AF587" s="2">
        <f t="array" ref="AF587">IF($S587=1,IFERROR(INDEX(Summary!$N:$N,$AH587),0),0)</f>
        <v>0</v>
      </c>
      <c r="AG587">
        <f t="array" ref="AG587">IF($A587="","",IFERROR(INDEX(Summary!$BB:$BB,$AH587),0))</f>
        <v>3</v>
      </c>
      <c r="AH587">
        <f t="shared" si="89"/>
        <v>22</v>
      </c>
    </row>
    <row r="588" spans="1:34" hidden="1">
      <c r="A588" t="str">
        <f t="array" ref="A588">IFERROR(INDEX(Summary!$D:$D,$AH588)&amp;"","")</f>
        <v>FG00273</v>
      </c>
      <c r="B588" t="str">
        <f t="array" ref="B588">IF($A588="","",INDEX(Summary!$E:$E,$AH588))</f>
        <v>Virgin Coconut Oil | Cold Pressed | Single Filtered - 400ml</v>
      </c>
      <c r="C588" t="str">
        <f t="array" ref="C588">IF($A588="","",INDEX(Summary!$B:$B,$AH588))</f>
        <v>Oil</v>
      </c>
      <c r="D588" t="str">
        <f t="array" ref="D588">IF($A588="","",INDEX(Summary!$C:$C,$AH588))</f>
        <v>C6</v>
      </c>
      <c r="E588">
        <f t="array" ref="E588">IF($A588="","",INDEX(Summary!$F:$F,$AH588))</f>
        <v>0.4</v>
      </c>
      <c r="F588" t="str">
        <f t="array" ref="F588">IF($A588="","",INDEX(Summary!$BC:$BC,$AH588)&amp;"")</f>
        <v>P3 – Normal</v>
      </c>
      <c r="G588">
        <f t="shared" si="81"/>
        <v>3</v>
      </c>
      <c r="H588">
        <f t="shared" si="82"/>
        <v>0</v>
      </c>
      <c r="I588" t="str">
        <f t="array" ref="I588">IF($A588="","",IF(IFERROR(INDEX(Summary!$BA:$BA,$AH588),0)&lt;1,"Under 1 day",IF(INDEX(Summary!$BA:$BA,$AH588)&lt;3,"1-3 days",IF(INDEX(Summary!$BA:$BA,$AH588)&lt;7,"3-7 days","7+ days"))))</f>
        <v>7+ days</v>
      </c>
      <c r="J588" t="str">
        <f t="array" ref="J588">IF($A588="","",IF(IFERROR(INDEX(Summary!$AX:$AX,$AH588),0)&lt;0.25,"0-25%",IF(INDEX(Summary!$AX:$AX,$AH588)&lt;0.5,"25-50%",IF(INDEX(Summary!$AX:$AX,$AH588)&lt;0.75,"50-75%","75-100%"))))</f>
        <v>75-100%</v>
      </c>
      <c r="K588" t="str">
        <f t="array" ref="K588">IF($A588="","",INDEX(Summary!$AY:$AY,$AH588)&amp;"")</f>
        <v>WIP</v>
      </c>
      <c r="L588" s="1">
        <f>IF($A588="","",Summary!$P$2+MOD(ROW()-2,30))</f>
        <v>46243</v>
      </c>
      <c r="M588">
        <f t="shared" si="83"/>
        <v>17</v>
      </c>
      <c r="N588">
        <f t="shared" si="84"/>
        <v>9</v>
      </c>
      <c r="O588" t="str">
        <f t="shared" si="85"/>
        <v>Aug-2026</v>
      </c>
      <c r="P588">
        <f t="shared" ca="1" si="86"/>
        <v>1</v>
      </c>
      <c r="Q588" s="2">
        <f t="array" ref="Q588">IF($A588="",0,IFERROR(INDEX(Summary!$P$3:$AS$67,$AH588-2,$M588),0))</f>
        <v>0</v>
      </c>
      <c r="R588" s="2">
        <f t="array" ref="R588">IF($A588="",0,ROUND(IFERROR(INDEX(Summary!$O:$O,$AH588),0)/30,0))</f>
        <v>17</v>
      </c>
      <c r="S588">
        <f t="shared" si="87"/>
        <v>0</v>
      </c>
      <c r="T588" s="2">
        <f t="array" ref="T588">IF($S588=1,IFERROR(INDEX(Summary!$O:$O,$AH588),0),0)</f>
        <v>0</v>
      </c>
      <c r="U588" s="2">
        <f t="array" ref="U588">IF($S588=1,IFERROR(INDEX(Summary!$AT:$AT,$AH588),0),0)</f>
        <v>0</v>
      </c>
      <c r="V588" s="2">
        <f t="shared" si="88"/>
        <v>0</v>
      </c>
      <c r="W588" s="2">
        <f t="array" ref="W588">IF($S588=1,IFERROR(INDEX(Summary!$AZ:$AZ,$AH588),0),0)</f>
        <v>0</v>
      </c>
      <c r="X588" s="3">
        <f t="array" ref="X588">IF($S588=1,IFERROR(INDEX(Summary!$BA:$BA,$AH588),0),0)</f>
        <v>0</v>
      </c>
      <c r="Y588" s="2">
        <f t="array" ref="Y588">IF($S588=1,IFERROR(INDEX(Summary!$G:$G,$AH588),0),0)</f>
        <v>0</v>
      </c>
      <c r="Z588" s="2">
        <f t="array" ref="Z588">IF($S588=1,IFERROR(INDEX(Summary!$H:$H,$AH588),0),0)</f>
        <v>0</v>
      </c>
      <c r="AA588" s="2">
        <f t="array" ref="AA588">IF($S588=1,IFERROR(INDEX(Summary!$I:$I,$AH588),0),0)</f>
        <v>0</v>
      </c>
      <c r="AB588" s="2">
        <f t="array" ref="AB588">IF($S588=1,IFERROR(INDEX(Summary!$J:$J,$AH588),0),0)</f>
        <v>0</v>
      </c>
      <c r="AC588" s="2">
        <f t="array" ref="AC588">IF($S588=1,IFERROR(INDEX(Summary!$K:$K,$AH588),0),0)</f>
        <v>0</v>
      </c>
      <c r="AD588" s="2">
        <f t="array" ref="AD588">IF($S588=1,IFERROR(INDEX(Summary!$L:$L,$AH588),0),0)</f>
        <v>0</v>
      </c>
      <c r="AE588" s="2">
        <f t="array" ref="AE588">IF($S588=1,IFERROR(INDEX(Summary!$M:$M,$AH588),0),0)</f>
        <v>0</v>
      </c>
      <c r="AF588" s="2">
        <f t="array" ref="AF588">IF($S588=1,IFERROR(INDEX(Summary!$N:$N,$AH588),0),0)</f>
        <v>0</v>
      </c>
      <c r="AG588">
        <f t="array" ref="AG588">IF($A588="","",IFERROR(INDEX(Summary!$BB:$BB,$AH588),0))</f>
        <v>3</v>
      </c>
      <c r="AH588">
        <f t="shared" si="89"/>
        <v>22</v>
      </c>
    </row>
    <row r="589" spans="1:34" hidden="1">
      <c r="A589" t="str">
        <f t="array" ref="A589">IFERROR(INDEX(Summary!$D:$D,$AH589)&amp;"","")</f>
        <v>FG00273</v>
      </c>
      <c r="B589" t="str">
        <f t="array" ref="B589">IF($A589="","",INDEX(Summary!$E:$E,$AH589))</f>
        <v>Virgin Coconut Oil | Cold Pressed | Single Filtered - 400ml</v>
      </c>
      <c r="C589" t="str">
        <f t="array" ref="C589">IF($A589="","",INDEX(Summary!$B:$B,$AH589))</f>
        <v>Oil</v>
      </c>
      <c r="D589" t="str">
        <f t="array" ref="D589">IF($A589="","",INDEX(Summary!$C:$C,$AH589))</f>
        <v>C6</v>
      </c>
      <c r="E589">
        <f t="array" ref="E589">IF($A589="","",INDEX(Summary!$F:$F,$AH589))</f>
        <v>0.4</v>
      </c>
      <c r="F589" t="str">
        <f t="array" ref="F589">IF($A589="","",INDEX(Summary!$BC:$BC,$AH589)&amp;"")</f>
        <v>P3 – Normal</v>
      </c>
      <c r="G589">
        <f t="shared" si="81"/>
        <v>3</v>
      </c>
      <c r="H589">
        <f t="shared" si="82"/>
        <v>0</v>
      </c>
      <c r="I589" t="str">
        <f t="array" ref="I589">IF($A589="","",IF(IFERROR(INDEX(Summary!$BA:$BA,$AH589),0)&lt;1,"Under 1 day",IF(INDEX(Summary!$BA:$BA,$AH589)&lt;3,"1-3 days",IF(INDEX(Summary!$BA:$BA,$AH589)&lt;7,"3-7 days","7+ days"))))</f>
        <v>7+ days</v>
      </c>
      <c r="J589" t="str">
        <f t="array" ref="J589">IF($A589="","",IF(IFERROR(INDEX(Summary!$AX:$AX,$AH589),0)&lt;0.25,"0-25%",IF(INDEX(Summary!$AX:$AX,$AH589)&lt;0.5,"25-50%",IF(INDEX(Summary!$AX:$AX,$AH589)&lt;0.75,"50-75%","75-100%"))))</f>
        <v>75-100%</v>
      </c>
      <c r="K589" t="str">
        <f t="array" ref="K589">IF($A589="","",INDEX(Summary!$AY:$AY,$AH589)&amp;"")</f>
        <v>WIP</v>
      </c>
      <c r="L589" s="1">
        <f>IF($A589="","",Summary!$P$2+MOD(ROW()-2,30))</f>
        <v>46244</v>
      </c>
      <c r="M589">
        <f t="shared" si="83"/>
        <v>18</v>
      </c>
      <c r="N589">
        <f t="shared" si="84"/>
        <v>10</v>
      </c>
      <c r="O589" t="str">
        <f t="shared" si="85"/>
        <v>Aug-2026</v>
      </c>
      <c r="P589">
        <f t="shared" ca="1" si="86"/>
        <v>1</v>
      </c>
      <c r="Q589" s="2">
        <f t="array" ref="Q589">IF($A589="",0,IFERROR(INDEX(Summary!$P$3:$AS$67,$AH589-2,$M589),0))</f>
        <v>0</v>
      </c>
      <c r="R589" s="2">
        <f t="array" ref="R589">IF($A589="",0,ROUND(IFERROR(INDEX(Summary!$O:$O,$AH589),0)/30,0))</f>
        <v>17</v>
      </c>
      <c r="S589">
        <f t="shared" si="87"/>
        <v>0</v>
      </c>
      <c r="T589" s="2">
        <f t="array" ref="T589">IF($S589=1,IFERROR(INDEX(Summary!$O:$O,$AH589),0),0)</f>
        <v>0</v>
      </c>
      <c r="U589" s="2">
        <f t="array" ref="U589">IF($S589=1,IFERROR(INDEX(Summary!$AT:$AT,$AH589),0),0)</f>
        <v>0</v>
      </c>
      <c r="V589" s="2">
        <f t="shared" si="88"/>
        <v>0</v>
      </c>
      <c r="W589" s="2">
        <f t="array" ref="W589">IF($S589=1,IFERROR(INDEX(Summary!$AZ:$AZ,$AH589),0),0)</f>
        <v>0</v>
      </c>
      <c r="X589" s="3">
        <f t="array" ref="X589">IF($S589=1,IFERROR(INDEX(Summary!$BA:$BA,$AH589),0),0)</f>
        <v>0</v>
      </c>
      <c r="Y589" s="2">
        <f t="array" ref="Y589">IF($S589=1,IFERROR(INDEX(Summary!$G:$G,$AH589),0),0)</f>
        <v>0</v>
      </c>
      <c r="Z589" s="2">
        <f t="array" ref="Z589">IF($S589=1,IFERROR(INDEX(Summary!$H:$H,$AH589),0),0)</f>
        <v>0</v>
      </c>
      <c r="AA589" s="2">
        <f t="array" ref="AA589">IF($S589=1,IFERROR(INDEX(Summary!$I:$I,$AH589),0),0)</f>
        <v>0</v>
      </c>
      <c r="AB589" s="2">
        <f t="array" ref="AB589">IF($S589=1,IFERROR(INDEX(Summary!$J:$J,$AH589),0),0)</f>
        <v>0</v>
      </c>
      <c r="AC589" s="2">
        <f t="array" ref="AC589">IF($S589=1,IFERROR(INDEX(Summary!$K:$K,$AH589),0),0)</f>
        <v>0</v>
      </c>
      <c r="AD589" s="2">
        <f t="array" ref="AD589">IF($S589=1,IFERROR(INDEX(Summary!$L:$L,$AH589),0),0)</f>
        <v>0</v>
      </c>
      <c r="AE589" s="2">
        <f t="array" ref="AE589">IF($S589=1,IFERROR(INDEX(Summary!$M:$M,$AH589),0),0)</f>
        <v>0</v>
      </c>
      <c r="AF589" s="2">
        <f t="array" ref="AF589">IF($S589=1,IFERROR(INDEX(Summary!$N:$N,$AH589),0),0)</f>
        <v>0</v>
      </c>
      <c r="AG589">
        <f t="array" ref="AG589">IF($A589="","",IFERROR(INDEX(Summary!$BB:$BB,$AH589),0))</f>
        <v>3</v>
      </c>
      <c r="AH589">
        <f t="shared" si="89"/>
        <v>22</v>
      </c>
    </row>
    <row r="590" spans="1:34" hidden="1">
      <c r="A590" t="str">
        <f t="array" ref="A590">IFERROR(INDEX(Summary!$D:$D,$AH590)&amp;"","")</f>
        <v>FG00273</v>
      </c>
      <c r="B590" t="str">
        <f t="array" ref="B590">IF($A590="","",INDEX(Summary!$E:$E,$AH590))</f>
        <v>Virgin Coconut Oil | Cold Pressed | Single Filtered - 400ml</v>
      </c>
      <c r="C590" t="str">
        <f t="array" ref="C590">IF($A590="","",INDEX(Summary!$B:$B,$AH590))</f>
        <v>Oil</v>
      </c>
      <c r="D590" t="str">
        <f t="array" ref="D590">IF($A590="","",INDEX(Summary!$C:$C,$AH590))</f>
        <v>C6</v>
      </c>
      <c r="E590">
        <f t="array" ref="E590">IF($A590="","",INDEX(Summary!$F:$F,$AH590))</f>
        <v>0.4</v>
      </c>
      <c r="F590" t="str">
        <f t="array" ref="F590">IF($A590="","",INDEX(Summary!$BC:$BC,$AH590)&amp;"")</f>
        <v>P3 – Normal</v>
      </c>
      <c r="G590">
        <f t="shared" si="81"/>
        <v>3</v>
      </c>
      <c r="H590">
        <f t="shared" si="82"/>
        <v>0</v>
      </c>
      <c r="I590" t="str">
        <f t="array" ref="I590">IF($A590="","",IF(IFERROR(INDEX(Summary!$BA:$BA,$AH590),0)&lt;1,"Under 1 day",IF(INDEX(Summary!$BA:$BA,$AH590)&lt;3,"1-3 days",IF(INDEX(Summary!$BA:$BA,$AH590)&lt;7,"3-7 days","7+ days"))))</f>
        <v>7+ days</v>
      </c>
      <c r="J590" t="str">
        <f t="array" ref="J590">IF($A590="","",IF(IFERROR(INDEX(Summary!$AX:$AX,$AH590),0)&lt;0.25,"0-25%",IF(INDEX(Summary!$AX:$AX,$AH590)&lt;0.5,"25-50%",IF(INDEX(Summary!$AX:$AX,$AH590)&lt;0.75,"50-75%","75-100%"))))</f>
        <v>75-100%</v>
      </c>
      <c r="K590" t="str">
        <f t="array" ref="K590">IF($A590="","",INDEX(Summary!$AY:$AY,$AH590)&amp;"")</f>
        <v>WIP</v>
      </c>
      <c r="L590" s="1">
        <f>IF($A590="","",Summary!$P$2+MOD(ROW()-2,30))</f>
        <v>46245</v>
      </c>
      <c r="M590">
        <f t="shared" si="83"/>
        <v>19</v>
      </c>
      <c r="N590">
        <f t="shared" si="84"/>
        <v>11</v>
      </c>
      <c r="O590" t="str">
        <f t="shared" si="85"/>
        <v>Aug-2026</v>
      </c>
      <c r="P590">
        <f t="shared" ca="1" si="86"/>
        <v>1</v>
      </c>
      <c r="Q590" s="2">
        <f t="array" ref="Q590">IF($A590="",0,IFERROR(INDEX(Summary!$P$3:$AS$67,$AH590-2,$M590),0))</f>
        <v>887</v>
      </c>
      <c r="R590" s="2">
        <f t="array" ref="R590">IF($A590="",0,ROUND(IFERROR(INDEX(Summary!$O:$O,$AH590),0)/30,0))</f>
        <v>17</v>
      </c>
      <c r="S590">
        <f t="shared" si="87"/>
        <v>0</v>
      </c>
      <c r="T590" s="2">
        <f t="array" ref="T590">IF($S590=1,IFERROR(INDEX(Summary!$O:$O,$AH590),0),0)</f>
        <v>0</v>
      </c>
      <c r="U590" s="2">
        <f t="array" ref="U590">IF($S590=1,IFERROR(INDEX(Summary!$AT:$AT,$AH590),0),0)</f>
        <v>0</v>
      </c>
      <c r="V590" s="2">
        <f t="shared" si="88"/>
        <v>0</v>
      </c>
      <c r="W590" s="2">
        <f t="array" ref="W590">IF($S590=1,IFERROR(INDEX(Summary!$AZ:$AZ,$AH590),0),0)</f>
        <v>0</v>
      </c>
      <c r="X590" s="3">
        <f t="array" ref="X590">IF($S590=1,IFERROR(INDEX(Summary!$BA:$BA,$AH590),0),0)</f>
        <v>0</v>
      </c>
      <c r="Y590" s="2">
        <f t="array" ref="Y590">IF($S590=1,IFERROR(INDEX(Summary!$G:$G,$AH590),0),0)</f>
        <v>0</v>
      </c>
      <c r="Z590" s="2">
        <f t="array" ref="Z590">IF($S590=1,IFERROR(INDEX(Summary!$H:$H,$AH590),0),0)</f>
        <v>0</v>
      </c>
      <c r="AA590" s="2">
        <f t="array" ref="AA590">IF($S590=1,IFERROR(INDEX(Summary!$I:$I,$AH590),0),0)</f>
        <v>0</v>
      </c>
      <c r="AB590" s="2">
        <f t="array" ref="AB590">IF($S590=1,IFERROR(INDEX(Summary!$J:$J,$AH590),0),0)</f>
        <v>0</v>
      </c>
      <c r="AC590" s="2">
        <f t="array" ref="AC590">IF($S590=1,IFERROR(INDEX(Summary!$K:$K,$AH590),0),0)</f>
        <v>0</v>
      </c>
      <c r="AD590" s="2">
        <f t="array" ref="AD590">IF($S590=1,IFERROR(INDEX(Summary!$L:$L,$AH590),0),0)</f>
        <v>0</v>
      </c>
      <c r="AE590" s="2">
        <f t="array" ref="AE590">IF($S590=1,IFERROR(INDEX(Summary!$M:$M,$AH590),0),0)</f>
        <v>0</v>
      </c>
      <c r="AF590" s="2">
        <f t="array" ref="AF590">IF($S590=1,IFERROR(INDEX(Summary!$N:$N,$AH590),0),0)</f>
        <v>0</v>
      </c>
      <c r="AG590">
        <f t="array" ref="AG590">IF($A590="","",IFERROR(INDEX(Summary!$BB:$BB,$AH590),0))</f>
        <v>3</v>
      </c>
      <c r="AH590">
        <f t="shared" si="89"/>
        <v>22</v>
      </c>
    </row>
    <row r="591" spans="1:34" hidden="1">
      <c r="A591" t="str">
        <f t="array" ref="A591">IFERROR(INDEX(Summary!$D:$D,$AH591)&amp;"","")</f>
        <v>FG00273</v>
      </c>
      <c r="B591" t="str">
        <f t="array" ref="B591">IF($A591="","",INDEX(Summary!$E:$E,$AH591))</f>
        <v>Virgin Coconut Oil | Cold Pressed | Single Filtered - 400ml</v>
      </c>
      <c r="C591" t="str">
        <f t="array" ref="C591">IF($A591="","",INDEX(Summary!$B:$B,$AH591))</f>
        <v>Oil</v>
      </c>
      <c r="D591" t="str">
        <f t="array" ref="D591">IF($A591="","",INDEX(Summary!$C:$C,$AH591))</f>
        <v>C6</v>
      </c>
      <c r="E591">
        <f t="array" ref="E591">IF($A591="","",INDEX(Summary!$F:$F,$AH591))</f>
        <v>0.4</v>
      </c>
      <c r="F591" t="str">
        <f t="array" ref="F591">IF($A591="","",INDEX(Summary!$BC:$BC,$AH591)&amp;"")</f>
        <v>P3 – Normal</v>
      </c>
      <c r="G591">
        <f t="shared" si="81"/>
        <v>3</v>
      </c>
      <c r="H591">
        <f t="shared" si="82"/>
        <v>0</v>
      </c>
      <c r="I591" t="str">
        <f t="array" ref="I591">IF($A591="","",IF(IFERROR(INDEX(Summary!$BA:$BA,$AH591),0)&lt;1,"Under 1 day",IF(INDEX(Summary!$BA:$BA,$AH591)&lt;3,"1-3 days",IF(INDEX(Summary!$BA:$BA,$AH591)&lt;7,"3-7 days","7+ days"))))</f>
        <v>7+ days</v>
      </c>
      <c r="J591" t="str">
        <f t="array" ref="J591">IF($A591="","",IF(IFERROR(INDEX(Summary!$AX:$AX,$AH591),0)&lt;0.25,"0-25%",IF(INDEX(Summary!$AX:$AX,$AH591)&lt;0.5,"25-50%",IF(INDEX(Summary!$AX:$AX,$AH591)&lt;0.75,"50-75%","75-100%"))))</f>
        <v>75-100%</v>
      </c>
      <c r="K591" t="str">
        <f t="array" ref="K591">IF($A591="","",INDEX(Summary!$AY:$AY,$AH591)&amp;"")</f>
        <v>WIP</v>
      </c>
      <c r="L591" s="1">
        <f>IF($A591="","",Summary!$P$2+MOD(ROW()-2,30))</f>
        <v>46246</v>
      </c>
      <c r="M591">
        <f t="shared" si="83"/>
        <v>20</v>
      </c>
      <c r="N591">
        <f t="shared" si="84"/>
        <v>12</v>
      </c>
      <c r="O591" t="str">
        <f t="shared" si="85"/>
        <v>Aug-2026</v>
      </c>
      <c r="P591">
        <f t="shared" ca="1" si="86"/>
        <v>1</v>
      </c>
      <c r="Q591" s="2">
        <f t="array" ref="Q591">IF($A591="",0,IFERROR(INDEX(Summary!$P$3:$AS$67,$AH591-2,$M591),0))</f>
        <v>354.8</v>
      </c>
      <c r="R591" s="2">
        <f t="array" ref="R591">IF($A591="",0,ROUND(IFERROR(INDEX(Summary!$O:$O,$AH591),0)/30,0))</f>
        <v>17</v>
      </c>
      <c r="S591">
        <f t="shared" si="87"/>
        <v>0</v>
      </c>
      <c r="T591" s="2">
        <f t="array" ref="T591">IF($S591=1,IFERROR(INDEX(Summary!$O:$O,$AH591),0),0)</f>
        <v>0</v>
      </c>
      <c r="U591" s="2">
        <f t="array" ref="U591">IF($S591=1,IFERROR(INDEX(Summary!$AT:$AT,$AH591),0),0)</f>
        <v>0</v>
      </c>
      <c r="V591" s="2">
        <f t="shared" si="88"/>
        <v>0</v>
      </c>
      <c r="W591" s="2">
        <f t="array" ref="W591">IF($S591=1,IFERROR(INDEX(Summary!$AZ:$AZ,$AH591),0),0)</f>
        <v>0</v>
      </c>
      <c r="X591" s="3">
        <f t="array" ref="X591">IF($S591=1,IFERROR(INDEX(Summary!$BA:$BA,$AH591),0),0)</f>
        <v>0</v>
      </c>
      <c r="Y591" s="2">
        <f t="array" ref="Y591">IF($S591=1,IFERROR(INDEX(Summary!$G:$G,$AH591),0),0)</f>
        <v>0</v>
      </c>
      <c r="Z591" s="2">
        <f t="array" ref="Z591">IF($S591=1,IFERROR(INDEX(Summary!$H:$H,$AH591),0),0)</f>
        <v>0</v>
      </c>
      <c r="AA591" s="2">
        <f t="array" ref="AA591">IF($S591=1,IFERROR(INDEX(Summary!$I:$I,$AH591),0),0)</f>
        <v>0</v>
      </c>
      <c r="AB591" s="2">
        <f t="array" ref="AB591">IF($S591=1,IFERROR(INDEX(Summary!$J:$J,$AH591),0),0)</f>
        <v>0</v>
      </c>
      <c r="AC591" s="2">
        <f t="array" ref="AC591">IF($S591=1,IFERROR(INDEX(Summary!$K:$K,$AH591),0),0)</f>
        <v>0</v>
      </c>
      <c r="AD591" s="2">
        <f t="array" ref="AD591">IF($S591=1,IFERROR(INDEX(Summary!$L:$L,$AH591),0),0)</f>
        <v>0</v>
      </c>
      <c r="AE591" s="2">
        <f t="array" ref="AE591">IF($S591=1,IFERROR(INDEX(Summary!$M:$M,$AH591),0),0)</f>
        <v>0</v>
      </c>
      <c r="AF591" s="2">
        <f t="array" ref="AF591">IF($S591=1,IFERROR(INDEX(Summary!$N:$N,$AH591),0),0)</f>
        <v>0</v>
      </c>
      <c r="AG591">
        <f t="array" ref="AG591">IF($A591="","",IFERROR(INDEX(Summary!$BB:$BB,$AH591),0))</f>
        <v>3</v>
      </c>
      <c r="AH591">
        <f t="shared" si="89"/>
        <v>22</v>
      </c>
    </row>
    <row r="592" spans="1:34" hidden="1">
      <c r="A592" t="str">
        <f t="array" ref="A592">IFERROR(INDEX(Summary!$D:$D,$AH592)&amp;"","")</f>
        <v>FG00273</v>
      </c>
      <c r="B592" t="str">
        <f t="array" ref="B592">IF($A592="","",INDEX(Summary!$E:$E,$AH592))</f>
        <v>Virgin Coconut Oil | Cold Pressed | Single Filtered - 400ml</v>
      </c>
      <c r="C592" t="str">
        <f t="array" ref="C592">IF($A592="","",INDEX(Summary!$B:$B,$AH592))</f>
        <v>Oil</v>
      </c>
      <c r="D592" t="str">
        <f t="array" ref="D592">IF($A592="","",INDEX(Summary!$C:$C,$AH592))</f>
        <v>C6</v>
      </c>
      <c r="E592">
        <f t="array" ref="E592">IF($A592="","",INDEX(Summary!$F:$F,$AH592))</f>
        <v>0.4</v>
      </c>
      <c r="F592" t="str">
        <f t="array" ref="F592">IF($A592="","",INDEX(Summary!$BC:$BC,$AH592)&amp;"")</f>
        <v>P3 – Normal</v>
      </c>
      <c r="G592">
        <f t="shared" si="81"/>
        <v>3</v>
      </c>
      <c r="H592">
        <f t="shared" si="82"/>
        <v>0</v>
      </c>
      <c r="I592" t="str">
        <f t="array" ref="I592">IF($A592="","",IF(IFERROR(INDEX(Summary!$BA:$BA,$AH592),0)&lt;1,"Under 1 day",IF(INDEX(Summary!$BA:$BA,$AH592)&lt;3,"1-3 days",IF(INDEX(Summary!$BA:$BA,$AH592)&lt;7,"3-7 days","7+ days"))))</f>
        <v>7+ days</v>
      </c>
      <c r="J592" t="str">
        <f t="array" ref="J592">IF($A592="","",IF(IFERROR(INDEX(Summary!$AX:$AX,$AH592),0)&lt;0.25,"0-25%",IF(INDEX(Summary!$AX:$AX,$AH592)&lt;0.5,"25-50%",IF(INDEX(Summary!$AX:$AX,$AH592)&lt;0.75,"50-75%","75-100%"))))</f>
        <v>75-100%</v>
      </c>
      <c r="K592" t="str">
        <f t="array" ref="K592">IF($A592="","",INDEX(Summary!$AY:$AY,$AH592)&amp;"")</f>
        <v>WIP</v>
      </c>
      <c r="L592" s="1">
        <f>IF($A592="","",Summary!$P$2+MOD(ROW()-2,30))</f>
        <v>46247</v>
      </c>
      <c r="M592">
        <f t="shared" si="83"/>
        <v>21</v>
      </c>
      <c r="N592">
        <f t="shared" si="84"/>
        <v>13</v>
      </c>
      <c r="O592" t="str">
        <f t="shared" si="85"/>
        <v>Aug-2026</v>
      </c>
      <c r="P592">
        <f t="shared" ca="1" si="86"/>
        <v>1</v>
      </c>
      <c r="Q592" s="2">
        <f t="array" ref="Q592">IF($A592="",0,IFERROR(INDEX(Summary!$P$3:$AS$67,$AH592-2,$M592),0))</f>
        <v>337</v>
      </c>
      <c r="R592" s="2">
        <f t="array" ref="R592">IF($A592="",0,ROUND(IFERROR(INDEX(Summary!$O:$O,$AH592),0)/30,0))</f>
        <v>17</v>
      </c>
      <c r="S592">
        <f t="shared" si="87"/>
        <v>0</v>
      </c>
      <c r="T592" s="2">
        <f t="array" ref="T592">IF($S592=1,IFERROR(INDEX(Summary!$O:$O,$AH592),0),0)</f>
        <v>0</v>
      </c>
      <c r="U592" s="2">
        <f t="array" ref="U592">IF($S592=1,IFERROR(INDEX(Summary!$AT:$AT,$AH592),0),0)</f>
        <v>0</v>
      </c>
      <c r="V592" s="2">
        <f t="shared" si="88"/>
        <v>0</v>
      </c>
      <c r="W592" s="2">
        <f t="array" ref="W592">IF($S592=1,IFERROR(INDEX(Summary!$AZ:$AZ,$AH592),0),0)</f>
        <v>0</v>
      </c>
      <c r="X592" s="3">
        <f t="array" ref="X592">IF($S592=1,IFERROR(INDEX(Summary!$BA:$BA,$AH592),0),0)</f>
        <v>0</v>
      </c>
      <c r="Y592" s="2">
        <f t="array" ref="Y592">IF($S592=1,IFERROR(INDEX(Summary!$G:$G,$AH592),0),0)</f>
        <v>0</v>
      </c>
      <c r="Z592" s="2">
        <f t="array" ref="Z592">IF($S592=1,IFERROR(INDEX(Summary!$H:$H,$AH592),0),0)</f>
        <v>0</v>
      </c>
      <c r="AA592" s="2">
        <f t="array" ref="AA592">IF($S592=1,IFERROR(INDEX(Summary!$I:$I,$AH592),0),0)</f>
        <v>0</v>
      </c>
      <c r="AB592" s="2">
        <f t="array" ref="AB592">IF($S592=1,IFERROR(INDEX(Summary!$J:$J,$AH592),0),0)</f>
        <v>0</v>
      </c>
      <c r="AC592" s="2">
        <f t="array" ref="AC592">IF($S592=1,IFERROR(INDEX(Summary!$K:$K,$AH592),0),0)</f>
        <v>0</v>
      </c>
      <c r="AD592" s="2">
        <f t="array" ref="AD592">IF($S592=1,IFERROR(INDEX(Summary!$L:$L,$AH592),0),0)</f>
        <v>0</v>
      </c>
      <c r="AE592" s="2">
        <f t="array" ref="AE592">IF($S592=1,IFERROR(INDEX(Summary!$M:$M,$AH592),0),0)</f>
        <v>0</v>
      </c>
      <c r="AF592" s="2">
        <f t="array" ref="AF592">IF($S592=1,IFERROR(INDEX(Summary!$N:$N,$AH592),0),0)</f>
        <v>0</v>
      </c>
      <c r="AG592">
        <f t="array" ref="AG592">IF($A592="","",IFERROR(INDEX(Summary!$BB:$BB,$AH592),0))</f>
        <v>3</v>
      </c>
      <c r="AH592">
        <f t="shared" si="89"/>
        <v>22</v>
      </c>
    </row>
    <row r="593" spans="1:34" hidden="1">
      <c r="A593" t="str">
        <f t="array" ref="A593">IFERROR(INDEX(Summary!$D:$D,$AH593)&amp;"","")</f>
        <v>FG00273</v>
      </c>
      <c r="B593" t="str">
        <f t="array" ref="B593">IF($A593="","",INDEX(Summary!$E:$E,$AH593))</f>
        <v>Virgin Coconut Oil | Cold Pressed | Single Filtered - 400ml</v>
      </c>
      <c r="C593" t="str">
        <f t="array" ref="C593">IF($A593="","",INDEX(Summary!$B:$B,$AH593))</f>
        <v>Oil</v>
      </c>
      <c r="D593" t="str">
        <f t="array" ref="D593">IF($A593="","",INDEX(Summary!$C:$C,$AH593))</f>
        <v>C6</v>
      </c>
      <c r="E593">
        <f t="array" ref="E593">IF($A593="","",INDEX(Summary!$F:$F,$AH593))</f>
        <v>0.4</v>
      </c>
      <c r="F593" t="str">
        <f t="array" ref="F593">IF($A593="","",INDEX(Summary!$BC:$BC,$AH593)&amp;"")</f>
        <v>P3 – Normal</v>
      </c>
      <c r="G593">
        <f t="shared" si="81"/>
        <v>3</v>
      </c>
      <c r="H593">
        <f t="shared" si="82"/>
        <v>0</v>
      </c>
      <c r="I593" t="str">
        <f t="array" ref="I593">IF($A593="","",IF(IFERROR(INDEX(Summary!$BA:$BA,$AH593),0)&lt;1,"Under 1 day",IF(INDEX(Summary!$BA:$BA,$AH593)&lt;3,"1-3 days",IF(INDEX(Summary!$BA:$BA,$AH593)&lt;7,"3-7 days","7+ days"))))</f>
        <v>7+ days</v>
      </c>
      <c r="J593" t="str">
        <f t="array" ref="J593">IF($A593="","",IF(IFERROR(INDEX(Summary!$AX:$AX,$AH593),0)&lt;0.25,"0-25%",IF(INDEX(Summary!$AX:$AX,$AH593)&lt;0.5,"25-50%",IF(INDEX(Summary!$AX:$AX,$AH593)&lt;0.75,"50-75%","75-100%"))))</f>
        <v>75-100%</v>
      </c>
      <c r="K593" t="str">
        <f t="array" ref="K593">IF($A593="","",INDEX(Summary!$AY:$AY,$AH593)&amp;"")</f>
        <v>WIP</v>
      </c>
      <c r="L593" s="1">
        <f>IF($A593="","",Summary!$P$2+MOD(ROW()-2,30))</f>
        <v>46248</v>
      </c>
      <c r="M593">
        <f t="shared" si="83"/>
        <v>22</v>
      </c>
      <c r="N593">
        <f t="shared" si="84"/>
        <v>14</v>
      </c>
      <c r="O593" t="str">
        <f t="shared" si="85"/>
        <v>Aug-2026</v>
      </c>
      <c r="P593">
        <f t="shared" ca="1" si="86"/>
        <v>1</v>
      </c>
      <c r="Q593" s="2">
        <f t="array" ref="Q593">IF($A593="",0,IFERROR(INDEX(Summary!$P$3:$AS$67,$AH593-2,$M593),0))</f>
        <v>0</v>
      </c>
      <c r="R593" s="2">
        <f t="array" ref="R593">IF($A593="",0,ROUND(IFERROR(INDEX(Summary!$O:$O,$AH593),0)/30,0))</f>
        <v>17</v>
      </c>
      <c r="S593">
        <f t="shared" si="87"/>
        <v>0</v>
      </c>
      <c r="T593" s="2">
        <f t="array" ref="T593">IF($S593=1,IFERROR(INDEX(Summary!$O:$O,$AH593),0),0)</f>
        <v>0</v>
      </c>
      <c r="U593" s="2">
        <f t="array" ref="U593">IF($S593=1,IFERROR(INDEX(Summary!$AT:$AT,$AH593),0),0)</f>
        <v>0</v>
      </c>
      <c r="V593" s="2">
        <f t="shared" si="88"/>
        <v>0</v>
      </c>
      <c r="W593" s="2">
        <f t="array" ref="W593">IF($S593=1,IFERROR(INDEX(Summary!$AZ:$AZ,$AH593),0),0)</f>
        <v>0</v>
      </c>
      <c r="X593" s="3">
        <f t="array" ref="X593">IF($S593=1,IFERROR(INDEX(Summary!$BA:$BA,$AH593),0),0)</f>
        <v>0</v>
      </c>
      <c r="Y593" s="2">
        <f t="array" ref="Y593">IF($S593=1,IFERROR(INDEX(Summary!$G:$G,$AH593),0),0)</f>
        <v>0</v>
      </c>
      <c r="Z593" s="2">
        <f t="array" ref="Z593">IF($S593=1,IFERROR(INDEX(Summary!$H:$H,$AH593),0),0)</f>
        <v>0</v>
      </c>
      <c r="AA593" s="2">
        <f t="array" ref="AA593">IF($S593=1,IFERROR(INDEX(Summary!$I:$I,$AH593),0),0)</f>
        <v>0</v>
      </c>
      <c r="AB593" s="2">
        <f t="array" ref="AB593">IF($S593=1,IFERROR(INDEX(Summary!$J:$J,$AH593),0),0)</f>
        <v>0</v>
      </c>
      <c r="AC593" s="2">
        <f t="array" ref="AC593">IF($S593=1,IFERROR(INDEX(Summary!$K:$K,$AH593),0),0)</f>
        <v>0</v>
      </c>
      <c r="AD593" s="2">
        <f t="array" ref="AD593">IF($S593=1,IFERROR(INDEX(Summary!$L:$L,$AH593),0),0)</f>
        <v>0</v>
      </c>
      <c r="AE593" s="2">
        <f t="array" ref="AE593">IF($S593=1,IFERROR(INDEX(Summary!$M:$M,$AH593),0),0)</f>
        <v>0</v>
      </c>
      <c r="AF593" s="2">
        <f t="array" ref="AF593">IF($S593=1,IFERROR(INDEX(Summary!$N:$N,$AH593),0),0)</f>
        <v>0</v>
      </c>
      <c r="AG593">
        <f t="array" ref="AG593">IF($A593="","",IFERROR(INDEX(Summary!$BB:$BB,$AH593),0))</f>
        <v>3</v>
      </c>
      <c r="AH593">
        <f t="shared" si="89"/>
        <v>22</v>
      </c>
    </row>
    <row r="594" spans="1:34" hidden="1">
      <c r="A594" t="str">
        <f t="array" ref="A594">IFERROR(INDEX(Summary!$D:$D,$AH594)&amp;"","")</f>
        <v>FG00273</v>
      </c>
      <c r="B594" t="str">
        <f t="array" ref="B594">IF($A594="","",INDEX(Summary!$E:$E,$AH594))</f>
        <v>Virgin Coconut Oil | Cold Pressed | Single Filtered - 400ml</v>
      </c>
      <c r="C594" t="str">
        <f t="array" ref="C594">IF($A594="","",INDEX(Summary!$B:$B,$AH594))</f>
        <v>Oil</v>
      </c>
      <c r="D594" t="str">
        <f t="array" ref="D594">IF($A594="","",INDEX(Summary!$C:$C,$AH594))</f>
        <v>C6</v>
      </c>
      <c r="E594">
        <f t="array" ref="E594">IF($A594="","",INDEX(Summary!$F:$F,$AH594))</f>
        <v>0.4</v>
      </c>
      <c r="F594" t="str">
        <f t="array" ref="F594">IF($A594="","",INDEX(Summary!$BC:$BC,$AH594)&amp;"")</f>
        <v>P3 – Normal</v>
      </c>
      <c r="G594">
        <f t="shared" si="81"/>
        <v>3</v>
      </c>
      <c r="H594">
        <f t="shared" si="82"/>
        <v>0</v>
      </c>
      <c r="I594" t="str">
        <f t="array" ref="I594">IF($A594="","",IF(IFERROR(INDEX(Summary!$BA:$BA,$AH594),0)&lt;1,"Under 1 day",IF(INDEX(Summary!$BA:$BA,$AH594)&lt;3,"1-3 days",IF(INDEX(Summary!$BA:$BA,$AH594)&lt;7,"3-7 days","7+ days"))))</f>
        <v>7+ days</v>
      </c>
      <c r="J594" t="str">
        <f t="array" ref="J594">IF($A594="","",IF(IFERROR(INDEX(Summary!$AX:$AX,$AH594),0)&lt;0.25,"0-25%",IF(INDEX(Summary!$AX:$AX,$AH594)&lt;0.5,"25-50%",IF(INDEX(Summary!$AX:$AX,$AH594)&lt;0.75,"50-75%","75-100%"))))</f>
        <v>75-100%</v>
      </c>
      <c r="K594" t="str">
        <f t="array" ref="K594">IF($A594="","",INDEX(Summary!$AY:$AY,$AH594)&amp;"")</f>
        <v>WIP</v>
      </c>
      <c r="L594" s="1">
        <f>IF($A594="","",Summary!$P$2+MOD(ROW()-2,30))</f>
        <v>46249</v>
      </c>
      <c r="M594">
        <f t="shared" si="83"/>
        <v>23</v>
      </c>
      <c r="N594">
        <f t="shared" si="84"/>
        <v>15</v>
      </c>
      <c r="O594" t="str">
        <f t="shared" si="85"/>
        <v>Aug-2026</v>
      </c>
      <c r="P594">
        <f t="shared" ca="1" si="86"/>
        <v>1</v>
      </c>
      <c r="Q594" s="2">
        <f t="array" ref="Q594">IF($A594="",0,IFERROR(INDEX(Summary!$P$3:$AS$67,$AH594-2,$M594),0))</f>
        <v>0</v>
      </c>
      <c r="R594" s="2">
        <f t="array" ref="R594">IF($A594="",0,ROUND(IFERROR(INDEX(Summary!$O:$O,$AH594),0)/30,0))</f>
        <v>17</v>
      </c>
      <c r="S594">
        <f t="shared" si="87"/>
        <v>0</v>
      </c>
      <c r="T594" s="2">
        <f t="array" ref="T594">IF($S594=1,IFERROR(INDEX(Summary!$O:$O,$AH594),0),0)</f>
        <v>0</v>
      </c>
      <c r="U594" s="2">
        <f t="array" ref="U594">IF($S594=1,IFERROR(INDEX(Summary!$AT:$AT,$AH594),0),0)</f>
        <v>0</v>
      </c>
      <c r="V594" s="2">
        <f t="shared" si="88"/>
        <v>0</v>
      </c>
      <c r="W594" s="2">
        <f t="array" ref="W594">IF($S594=1,IFERROR(INDEX(Summary!$AZ:$AZ,$AH594),0),0)</f>
        <v>0</v>
      </c>
      <c r="X594" s="3">
        <f t="array" ref="X594">IF($S594=1,IFERROR(INDEX(Summary!$BA:$BA,$AH594),0),0)</f>
        <v>0</v>
      </c>
      <c r="Y594" s="2">
        <f t="array" ref="Y594">IF($S594=1,IFERROR(INDEX(Summary!$G:$G,$AH594),0),0)</f>
        <v>0</v>
      </c>
      <c r="Z594" s="2">
        <f t="array" ref="Z594">IF($S594=1,IFERROR(INDEX(Summary!$H:$H,$AH594),0),0)</f>
        <v>0</v>
      </c>
      <c r="AA594" s="2">
        <f t="array" ref="AA594">IF($S594=1,IFERROR(INDEX(Summary!$I:$I,$AH594),0),0)</f>
        <v>0</v>
      </c>
      <c r="AB594" s="2">
        <f t="array" ref="AB594">IF($S594=1,IFERROR(INDEX(Summary!$J:$J,$AH594),0),0)</f>
        <v>0</v>
      </c>
      <c r="AC594" s="2">
        <f t="array" ref="AC594">IF($S594=1,IFERROR(INDEX(Summary!$K:$K,$AH594),0),0)</f>
        <v>0</v>
      </c>
      <c r="AD594" s="2">
        <f t="array" ref="AD594">IF($S594=1,IFERROR(INDEX(Summary!$L:$L,$AH594),0),0)</f>
        <v>0</v>
      </c>
      <c r="AE594" s="2">
        <f t="array" ref="AE594">IF($S594=1,IFERROR(INDEX(Summary!$M:$M,$AH594),0),0)</f>
        <v>0</v>
      </c>
      <c r="AF594" s="2">
        <f t="array" ref="AF594">IF($S594=1,IFERROR(INDEX(Summary!$N:$N,$AH594),0),0)</f>
        <v>0</v>
      </c>
      <c r="AG594">
        <f t="array" ref="AG594">IF($A594="","",IFERROR(INDEX(Summary!$BB:$BB,$AH594),0))</f>
        <v>3</v>
      </c>
      <c r="AH594">
        <f t="shared" si="89"/>
        <v>22</v>
      </c>
    </row>
    <row r="595" spans="1:34" hidden="1">
      <c r="A595" t="str">
        <f t="array" ref="A595">IFERROR(INDEX(Summary!$D:$D,$AH595)&amp;"","")</f>
        <v>FG00273</v>
      </c>
      <c r="B595" t="str">
        <f t="array" ref="B595">IF($A595="","",INDEX(Summary!$E:$E,$AH595))</f>
        <v>Virgin Coconut Oil | Cold Pressed | Single Filtered - 400ml</v>
      </c>
      <c r="C595" t="str">
        <f t="array" ref="C595">IF($A595="","",INDEX(Summary!$B:$B,$AH595))</f>
        <v>Oil</v>
      </c>
      <c r="D595" t="str">
        <f t="array" ref="D595">IF($A595="","",INDEX(Summary!$C:$C,$AH595))</f>
        <v>C6</v>
      </c>
      <c r="E595">
        <f t="array" ref="E595">IF($A595="","",INDEX(Summary!$F:$F,$AH595))</f>
        <v>0.4</v>
      </c>
      <c r="F595" t="str">
        <f t="array" ref="F595">IF($A595="","",INDEX(Summary!$BC:$BC,$AH595)&amp;"")</f>
        <v>P3 – Normal</v>
      </c>
      <c r="G595">
        <f t="shared" si="81"/>
        <v>3</v>
      </c>
      <c r="H595">
        <f t="shared" si="82"/>
        <v>0</v>
      </c>
      <c r="I595" t="str">
        <f t="array" ref="I595">IF($A595="","",IF(IFERROR(INDEX(Summary!$BA:$BA,$AH595),0)&lt;1,"Under 1 day",IF(INDEX(Summary!$BA:$BA,$AH595)&lt;3,"1-3 days",IF(INDEX(Summary!$BA:$BA,$AH595)&lt;7,"3-7 days","7+ days"))))</f>
        <v>7+ days</v>
      </c>
      <c r="J595" t="str">
        <f t="array" ref="J595">IF($A595="","",IF(IFERROR(INDEX(Summary!$AX:$AX,$AH595),0)&lt;0.25,"0-25%",IF(INDEX(Summary!$AX:$AX,$AH595)&lt;0.5,"25-50%",IF(INDEX(Summary!$AX:$AX,$AH595)&lt;0.75,"50-75%","75-100%"))))</f>
        <v>75-100%</v>
      </c>
      <c r="K595" t="str">
        <f t="array" ref="K595">IF($A595="","",INDEX(Summary!$AY:$AY,$AH595)&amp;"")</f>
        <v>WIP</v>
      </c>
      <c r="L595" s="1">
        <f>IF($A595="","",Summary!$P$2+MOD(ROW()-2,30))</f>
        <v>46250</v>
      </c>
      <c r="M595">
        <f t="shared" si="83"/>
        <v>24</v>
      </c>
      <c r="N595">
        <f t="shared" si="84"/>
        <v>16</v>
      </c>
      <c r="O595" t="str">
        <f t="shared" si="85"/>
        <v>Aug-2026</v>
      </c>
      <c r="P595">
        <f t="shared" ca="1" si="86"/>
        <v>1</v>
      </c>
      <c r="Q595" s="2">
        <f t="array" ref="Q595">IF($A595="",0,IFERROR(INDEX(Summary!$P$3:$AS$67,$AH595-2,$M595),0))</f>
        <v>0</v>
      </c>
      <c r="R595" s="2">
        <f t="array" ref="R595">IF($A595="",0,ROUND(IFERROR(INDEX(Summary!$O:$O,$AH595),0)/30,0))</f>
        <v>17</v>
      </c>
      <c r="S595">
        <f t="shared" si="87"/>
        <v>0</v>
      </c>
      <c r="T595" s="2">
        <f t="array" ref="T595">IF($S595=1,IFERROR(INDEX(Summary!$O:$O,$AH595),0),0)</f>
        <v>0</v>
      </c>
      <c r="U595" s="2">
        <f t="array" ref="U595">IF($S595=1,IFERROR(INDEX(Summary!$AT:$AT,$AH595),0),0)</f>
        <v>0</v>
      </c>
      <c r="V595" s="2">
        <f t="shared" si="88"/>
        <v>0</v>
      </c>
      <c r="W595" s="2">
        <f t="array" ref="W595">IF($S595=1,IFERROR(INDEX(Summary!$AZ:$AZ,$AH595),0),0)</f>
        <v>0</v>
      </c>
      <c r="X595" s="3">
        <f t="array" ref="X595">IF($S595=1,IFERROR(INDEX(Summary!$BA:$BA,$AH595),0),0)</f>
        <v>0</v>
      </c>
      <c r="Y595" s="2">
        <f t="array" ref="Y595">IF($S595=1,IFERROR(INDEX(Summary!$G:$G,$AH595),0),0)</f>
        <v>0</v>
      </c>
      <c r="Z595" s="2">
        <f t="array" ref="Z595">IF($S595=1,IFERROR(INDEX(Summary!$H:$H,$AH595),0),0)</f>
        <v>0</v>
      </c>
      <c r="AA595" s="2">
        <f t="array" ref="AA595">IF($S595=1,IFERROR(INDEX(Summary!$I:$I,$AH595),0),0)</f>
        <v>0</v>
      </c>
      <c r="AB595" s="2">
        <f t="array" ref="AB595">IF($S595=1,IFERROR(INDEX(Summary!$J:$J,$AH595),0),0)</f>
        <v>0</v>
      </c>
      <c r="AC595" s="2">
        <f t="array" ref="AC595">IF($S595=1,IFERROR(INDEX(Summary!$K:$K,$AH595),0),0)</f>
        <v>0</v>
      </c>
      <c r="AD595" s="2">
        <f t="array" ref="AD595">IF($S595=1,IFERROR(INDEX(Summary!$L:$L,$AH595),0),0)</f>
        <v>0</v>
      </c>
      <c r="AE595" s="2">
        <f t="array" ref="AE595">IF($S595=1,IFERROR(INDEX(Summary!$M:$M,$AH595),0),0)</f>
        <v>0</v>
      </c>
      <c r="AF595" s="2">
        <f t="array" ref="AF595">IF($S595=1,IFERROR(INDEX(Summary!$N:$N,$AH595),0),0)</f>
        <v>0</v>
      </c>
      <c r="AG595">
        <f t="array" ref="AG595">IF($A595="","",IFERROR(INDEX(Summary!$BB:$BB,$AH595),0))</f>
        <v>3</v>
      </c>
      <c r="AH595">
        <f t="shared" si="89"/>
        <v>22</v>
      </c>
    </row>
    <row r="596" spans="1:34" hidden="1">
      <c r="A596" t="str">
        <f t="array" ref="A596">IFERROR(INDEX(Summary!$D:$D,$AH596)&amp;"","")</f>
        <v>FG00273</v>
      </c>
      <c r="B596" t="str">
        <f t="array" ref="B596">IF($A596="","",INDEX(Summary!$E:$E,$AH596))</f>
        <v>Virgin Coconut Oil | Cold Pressed | Single Filtered - 400ml</v>
      </c>
      <c r="C596" t="str">
        <f t="array" ref="C596">IF($A596="","",INDEX(Summary!$B:$B,$AH596))</f>
        <v>Oil</v>
      </c>
      <c r="D596" t="str">
        <f t="array" ref="D596">IF($A596="","",INDEX(Summary!$C:$C,$AH596))</f>
        <v>C6</v>
      </c>
      <c r="E596">
        <f t="array" ref="E596">IF($A596="","",INDEX(Summary!$F:$F,$AH596))</f>
        <v>0.4</v>
      </c>
      <c r="F596" t="str">
        <f t="array" ref="F596">IF($A596="","",INDEX(Summary!$BC:$BC,$AH596)&amp;"")</f>
        <v>P3 – Normal</v>
      </c>
      <c r="G596">
        <f t="shared" si="81"/>
        <v>3</v>
      </c>
      <c r="H596">
        <f t="shared" si="82"/>
        <v>0</v>
      </c>
      <c r="I596" t="str">
        <f t="array" ref="I596">IF($A596="","",IF(IFERROR(INDEX(Summary!$BA:$BA,$AH596),0)&lt;1,"Under 1 day",IF(INDEX(Summary!$BA:$BA,$AH596)&lt;3,"1-3 days",IF(INDEX(Summary!$BA:$BA,$AH596)&lt;7,"3-7 days","7+ days"))))</f>
        <v>7+ days</v>
      </c>
      <c r="J596" t="str">
        <f t="array" ref="J596">IF($A596="","",IF(IFERROR(INDEX(Summary!$AX:$AX,$AH596),0)&lt;0.25,"0-25%",IF(INDEX(Summary!$AX:$AX,$AH596)&lt;0.5,"25-50%",IF(INDEX(Summary!$AX:$AX,$AH596)&lt;0.75,"50-75%","75-100%"))))</f>
        <v>75-100%</v>
      </c>
      <c r="K596" t="str">
        <f t="array" ref="K596">IF($A596="","",INDEX(Summary!$AY:$AY,$AH596)&amp;"")</f>
        <v>WIP</v>
      </c>
      <c r="L596" s="1">
        <f>IF($A596="","",Summary!$P$2+MOD(ROW()-2,30))</f>
        <v>46251</v>
      </c>
      <c r="M596">
        <f t="shared" si="83"/>
        <v>25</v>
      </c>
      <c r="N596">
        <f t="shared" si="84"/>
        <v>17</v>
      </c>
      <c r="O596" t="str">
        <f t="shared" si="85"/>
        <v>Aug-2026</v>
      </c>
      <c r="P596">
        <f t="shared" ca="1" si="86"/>
        <v>1</v>
      </c>
      <c r="Q596" s="2">
        <f t="array" ref="Q596">IF($A596="",0,IFERROR(INDEX(Summary!$P$3:$AS$67,$AH596-2,$M596),0))</f>
        <v>0</v>
      </c>
      <c r="R596" s="2">
        <f t="array" ref="R596">IF($A596="",0,ROUND(IFERROR(INDEX(Summary!$O:$O,$AH596),0)/30,0))</f>
        <v>17</v>
      </c>
      <c r="S596">
        <f t="shared" si="87"/>
        <v>0</v>
      </c>
      <c r="T596" s="2">
        <f t="array" ref="T596">IF($S596=1,IFERROR(INDEX(Summary!$O:$O,$AH596),0),0)</f>
        <v>0</v>
      </c>
      <c r="U596" s="2">
        <f t="array" ref="U596">IF($S596=1,IFERROR(INDEX(Summary!$AT:$AT,$AH596),0),0)</f>
        <v>0</v>
      </c>
      <c r="V596" s="2">
        <f t="shared" si="88"/>
        <v>0</v>
      </c>
      <c r="W596" s="2">
        <f t="array" ref="W596">IF($S596=1,IFERROR(INDEX(Summary!$AZ:$AZ,$AH596),0),0)</f>
        <v>0</v>
      </c>
      <c r="X596" s="3">
        <f t="array" ref="X596">IF($S596=1,IFERROR(INDEX(Summary!$BA:$BA,$AH596),0),0)</f>
        <v>0</v>
      </c>
      <c r="Y596" s="2">
        <f t="array" ref="Y596">IF($S596=1,IFERROR(INDEX(Summary!$G:$G,$AH596),0),0)</f>
        <v>0</v>
      </c>
      <c r="Z596" s="2">
        <f t="array" ref="Z596">IF($S596=1,IFERROR(INDEX(Summary!$H:$H,$AH596),0),0)</f>
        <v>0</v>
      </c>
      <c r="AA596" s="2">
        <f t="array" ref="AA596">IF($S596=1,IFERROR(INDEX(Summary!$I:$I,$AH596),0),0)</f>
        <v>0</v>
      </c>
      <c r="AB596" s="2">
        <f t="array" ref="AB596">IF($S596=1,IFERROR(INDEX(Summary!$J:$J,$AH596),0),0)</f>
        <v>0</v>
      </c>
      <c r="AC596" s="2">
        <f t="array" ref="AC596">IF($S596=1,IFERROR(INDEX(Summary!$K:$K,$AH596),0),0)</f>
        <v>0</v>
      </c>
      <c r="AD596" s="2">
        <f t="array" ref="AD596">IF($S596=1,IFERROR(INDEX(Summary!$L:$L,$AH596),0),0)</f>
        <v>0</v>
      </c>
      <c r="AE596" s="2">
        <f t="array" ref="AE596">IF($S596=1,IFERROR(INDEX(Summary!$M:$M,$AH596),0),0)</f>
        <v>0</v>
      </c>
      <c r="AF596" s="2">
        <f t="array" ref="AF596">IF($S596=1,IFERROR(INDEX(Summary!$N:$N,$AH596),0),0)</f>
        <v>0</v>
      </c>
      <c r="AG596">
        <f t="array" ref="AG596">IF($A596="","",IFERROR(INDEX(Summary!$BB:$BB,$AH596),0))</f>
        <v>3</v>
      </c>
      <c r="AH596">
        <f t="shared" si="89"/>
        <v>22</v>
      </c>
    </row>
    <row r="597" spans="1:34" hidden="1">
      <c r="A597" t="str">
        <f t="array" ref="A597">IFERROR(INDEX(Summary!$D:$D,$AH597)&amp;"","")</f>
        <v>FG00273</v>
      </c>
      <c r="B597" t="str">
        <f t="array" ref="B597">IF($A597="","",INDEX(Summary!$E:$E,$AH597))</f>
        <v>Virgin Coconut Oil | Cold Pressed | Single Filtered - 400ml</v>
      </c>
      <c r="C597" t="str">
        <f t="array" ref="C597">IF($A597="","",INDEX(Summary!$B:$B,$AH597))</f>
        <v>Oil</v>
      </c>
      <c r="D597" t="str">
        <f t="array" ref="D597">IF($A597="","",INDEX(Summary!$C:$C,$AH597))</f>
        <v>C6</v>
      </c>
      <c r="E597">
        <f t="array" ref="E597">IF($A597="","",INDEX(Summary!$F:$F,$AH597))</f>
        <v>0.4</v>
      </c>
      <c r="F597" t="str">
        <f t="array" ref="F597">IF($A597="","",INDEX(Summary!$BC:$BC,$AH597)&amp;"")</f>
        <v>P3 – Normal</v>
      </c>
      <c r="G597">
        <f t="shared" si="81"/>
        <v>3</v>
      </c>
      <c r="H597">
        <f t="shared" si="82"/>
        <v>0</v>
      </c>
      <c r="I597" t="str">
        <f t="array" ref="I597">IF($A597="","",IF(IFERROR(INDEX(Summary!$BA:$BA,$AH597),0)&lt;1,"Under 1 day",IF(INDEX(Summary!$BA:$BA,$AH597)&lt;3,"1-3 days",IF(INDEX(Summary!$BA:$BA,$AH597)&lt;7,"3-7 days","7+ days"))))</f>
        <v>7+ days</v>
      </c>
      <c r="J597" t="str">
        <f t="array" ref="J597">IF($A597="","",IF(IFERROR(INDEX(Summary!$AX:$AX,$AH597),0)&lt;0.25,"0-25%",IF(INDEX(Summary!$AX:$AX,$AH597)&lt;0.5,"25-50%",IF(INDEX(Summary!$AX:$AX,$AH597)&lt;0.75,"50-75%","75-100%"))))</f>
        <v>75-100%</v>
      </c>
      <c r="K597" t="str">
        <f t="array" ref="K597">IF($A597="","",INDEX(Summary!$AY:$AY,$AH597)&amp;"")</f>
        <v>WIP</v>
      </c>
      <c r="L597" s="1">
        <f>IF($A597="","",Summary!$P$2+MOD(ROW()-2,30))</f>
        <v>46252</v>
      </c>
      <c r="M597">
        <f t="shared" si="83"/>
        <v>26</v>
      </c>
      <c r="N597">
        <f t="shared" si="84"/>
        <v>18</v>
      </c>
      <c r="O597" t="str">
        <f t="shared" si="85"/>
        <v>Aug-2026</v>
      </c>
      <c r="P597">
        <f t="shared" ca="1" si="86"/>
        <v>1</v>
      </c>
      <c r="Q597" s="2">
        <f t="array" ref="Q597">IF($A597="",0,IFERROR(INDEX(Summary!$P$3:$AS$67,$AH597-2,$M597),0))</f>
        <v>0</v>
      </c>
      <c r="R597" s="2">
        <f t="array" ref="R597">IF($A597="",0,ROUND(IFERROR(INDEX(Summary!$O:$O,$AH597),0)/30,0))</f>
        <v>17</v>
      </c>
      <c r="S597">
        <f t="shared" si="87"/>
        <v>0</v>
      </c>
      <c r="T597" s="2">
        <f t="array" ref="T597">IF($S597=1,IFERROR(INDEX(Summary!$O:$O,$AH597),0),0)</f>
        <v>0</v>
      </c>
      <c r="U597" s="2">
        <f t="array" ref="U597">IF($S597=1,IFERROR(INDEX(Summary!$AT:$AT,$AH597),0),0)</f>
        <v>0</v>
      </c>
      <c r="V597" s="2">
        <f t="shared" si="88"/>
        <v>0</v>
      </c>
      <c r="W597" s="2">
        <f t="array" ref="W597">IF($S597=1,IFERROR(INDEX(Summary!$AZ:$AZ,$AH597),0),0)</f>
        <v>0</v>
      </c>
      <c r="X597" s="3">
        <f t="array" ref="X597">IF($S597=1,IFERROR(INDEX(Summary!$BA:$BA,$AH597),0),0)</f>
        <v>0</v>
      </c>
      <c r="Y597" s="2">
        <f t="array" ref="Y597">IF($S597=1,IFERROR(INDEX(Summary!$G:$G,$AH597),0),0)</f>
        <v>0</v>
      </c>
      <c r="Z597" s="2">
        <f t="array" ref="Z597">IF($S597=1,IFERROR(INDEX(Summary!$H:$H,$AH597),0),0)</f>
        <v>0</v>
      </c>
      <c r="AA597" s="2">
        <f t="array" ref="AA597">IF($S597=1,IFERROR(INDEX(Summary!$I:$I,$AH597),0),0)</f>
        <v>0</v>
      </c>
      <c r="AB597" s="2">
        <f t="array" ref="AB597">IF($S597=1,IFERROR(INDEX(Summary!$J:$J,$AH597),0),0)</f>
        <v>0</v>
      </c>
      <c r="AC597" s="2">
        <f t="array" ref="AC597">IF($S597=1,IFERROR(INDEX(Summary!$K:$K,$AH597),0),0)</f>
        <v>0</v>
      </c>
      <c r="AD597" s="2">
        <f t="array" ref="AD597">IF($S597=1,IFERROR(INDEX(Summary!$L:$L,$AH597),0),0)</f>
        <v>0</v>
      </c>
      <c r="AE597" s="2">
        <f t="array" ref="AE597">IF($S597=1,IFERROR(INDEX(Summary!$M:$M,$AH597),0),0)</f>
        <v>0</v>
      </c>
      <c r="AF597" s="2">
        <f t="array" ref="AF597">IF($S597=1,IFERROR(INDEX(Summary!$N:$N,$AH597),0),0)</f>
        <v>0</v>
      </c>
      <c r="AG597">
        <f t="array" ref="AG597">IF($A597="","",IFERROR(INDEX(Summary!$BB:$BB,$AH597),0))</f>
        <v>3</v>
      </c>
      <c r="AH597">
        <f t="shared" si="89"/>
        <v>22</v>
      </c>
    </row>
    <row r="598" spans="1:34" hidden="1">
      <c r="A598" t="str">
        <f t="array" ref="A598">IFERROR(INDEX(Summary!$D:$D,$AH598)&amp;"","")</f>
        <v>FG00273</v>
      </c>
      <c r="B598" t="str">
        <f t="array" ref="B598">IF($A598="","",INDEX(Summary!$E:$E,$AH598))</f>
        <v>Virgin Coconut Oil | Cold Pressed | Single Filtered - 400ml</v>
      </c>
      <c r="C598" t="str">
        <f t="array" ref="C598">IF($A598="","",INDEX(Summary!$B:$B,$AH598))</f>
        <v>Oil</v>
      </c>
      <c r="D598" t="str">
        <f t="array" ref="D598">IF($A598="","",INDEX(Summary!$C:$C,$AH598))</f>
        <v>C6</v>
      </c>
      <c r="E598">
        <f t="array" ref="E598">IF($A598="","",INDEX(Summary!$F:$F,$AH598))</f>
        <v>0.4</v>
      </c>
      <c r="F598" t="str">
        <f t="array" ref="F598">IF($A598="","",INDEX(Summary!$BC:$BC,$AH598)&amp;"")</f>
        <v>P3 – Normal</v>
      </c>
      <c r="G598">
        <f t="shared" si="81"/>
        <v>3</v>
      </c>
      <c r="H598">
        <f t="shared" si="82"/>
        <v>0</v>
      </c>
      <c r="I598" t="str">
        <f t="array" ref="I598">IF($A598="","",IF(IFERROR(INDEX(Summary!$BA:$BA,$AH598),0)&lt;1,"Under 1 day",IF(INDEX(Summary!$BA:$BA,$AH598)&lt;3,"1-3 days",IF(INDEX(Summary!$BA:$BA,$AH598)&lt;7,"3-7 days","7+ days"))))</f>
        <v>7+ days</v>
      </c>
      <c r="J598" t="str">
        <f t="array" ref="J598">IF($A598="","",IF(IFERROR(INDEX(Summary!$AX:$AX,$AH598),0)&lt;0.25,"0-25%",IF(INDEX(Summary!$AX:$AX,$AH598)&lt;0.5,"25-50%",IF(INDEX(Summary!$AX:$AX,$AH598)&lt;0.75,"50-75%","75-100%"))))</f>
        <v>75-100%</v>
      </c>
      <c r="K598" t="str">
        <f t="array" ref="K598">IF($A598="","",INDEX(Summary!$AY:$AY,$AH598)&amp;"")</f>
        <v>WIP</v>
      </c>
      <c r="L598" s="1">
        <f>IF($A598="","",Summary!$P$2+MOD(ROW()-2,30))</f>
        <v>46253</v>
      </c>
      <c r="M598">
        <f t="shared" si="83"/>
        <v>27</v>
      </c>
      <c r="N598">
        <f t="shared" si="84"/>
        <v>19</v>
      </c>
      <c r="O598" t="str">
        <f t="shared" si="85"/>
        <v>Aug-2026</v>
      </c>
      <c r="P598">
        <f t="shared" ca="1" si="86"/>
        <v>1</v>
      </c>
      <c r="Q598" s="2">
        <f t="array" ref="Q598">IF($A598="",0,IFERROR(INDEX(Summary!$P$3:$AS$67,$AH598-2,$M598),0))</f>
        <v>0</v>
      </c>
      <c r="R598" s="2">
        <f t="array" ref="R598">IF($A598="",0,ROUND(IFERROR(INDEX(Summary!$O:$O,$AH598),0)/30,0))</f>
        <v>17</v>
      </c>
      <c r="S598">
        <f t="shared" si="87"/>
        <v>0</v>
      </c>
      <c r="T598" s="2">
        <f t="array" ref="T598">IF($S598=1,IFERROR(INDEX(Summary!$O:$O,$AH598),0),0)</f>
        <v>0</v>
      </c>
      <c r="U598" s="2">
        <f t="array" ref="U598">IF($S598=1,IFERROR(INDEX(Summary!$AT:$AT,$AH598),0),0)</f>
        <v>0</v>
      </c>
      <c r="V598" s="2">
        <f t="shared" si="88"/>
        <v>0</v>
      </c>
      <c r="W598" s="2">
        <f t="array" ref="W598">IF($S598=1,IFERROR(INDEX(Summary!$AZ:$AZ,$AH598),0),0)</f>
        <v>0</v>
      </c>
      <c r="X598" s="3">
        <f t="array" ref="X598">IF($S598=1,IFERROR(INDEX(Summary!$BA:$BA,$AH598),0),0)</f>
        <v>0</v>
      </c>
      <c r="Y598" s="2">
        <f t="array" ref="Y598">IF($S598=1,IFERROR(INDEX(Summary!$G:$G,$AH598),0),0)</f>
        <v>0</v>
      </c>
      <c r="Z598" s="2">
        <f t="array" ref="Z598">IF($S598=1,IFERROR(INDEX(Summary!$H:$H,$AH598),0),0)</f>
        <v>0</v>
      </c>
      <c r="AA598" s="2">
        <f t="array" ref="AA598">IF($S598=1,IFERROR(INDEX(Summary!$I:$I,$AH598),0),0)</f>
        <v>0</v>
      </c>
      <c r="AB598" s="2">
        <f t="array" ref="AB598">IF($S598=1,IFERROR(INDEX(Summary!$J:$J,$AH598),0),0)</f>
        <v>0</v>
      </c>
      <c r="AC598" s="2">
        <f t="array" ref="AC598">IF($S598=1,IFERROR(INDEX(Summary!$K:$K,$AH598),0),0)</f>
        <v>0</v>
      </c>
      <c r="AD598" s="2">
        <f t="array" ref="AD598">IF($S598=1,IFERROR(INDEX(Summary!$L:$L,$AH598),0),0)</f>
        <v>0</v>
      </c>
      <c r="AE598" s="2">
        <f t="array" ref="AE598">IF($S598=1,IFERROR(INDEX(Summary!$M:$M,$AH598),0),0)</f>
        <v>0</v>
      </c>
      <c r="AF598" s="2">
        <f t="array" ref="AF598">IF($S598=1,IFERROR(INDEX(Summary!$N:$N,$AH598),0),0)</f>
        <v>0</v>
      </c>
      <c r="AG598">
        <f t="array" ref="AG598">IF($A598="","",IFERROR(INDEX(Summary!$BB:$BB,$AH598),0))</f>
        <v>3</v>
      </c>
      <c r="AH598">
        <f t="shared" si="89"/>
        <v>22</v>
      </c>
    </row>
    <row r="599" spans="1:34" hidden="1">
      <c r="A599" t="str">
        <f t="array" ref="A599">IFERROR(INDEX(Summary!$D:$D,$AH599)&amp;"","")</f>
        <v>FG00273</v>
      </c>
      <c r="B599" t="str">
        <f t="array" ref="B599">IF($A599="","",INDEX(Summary!$E:$E,$AH599))</f>
        <v>Virgin Coconut Oil | Cold Pressed | Single Filtered - 400ml</v>
      </c>
      <c r="C599" t="str">
        <f t="array" ref="C599">IF($A599="","",INDEX(Summary!$B:$B,$AH599))</f>
        <v>Oil</v>
      </c>
      <c r="D599" t="str">
        <f t="array" ref="D599">IF($A599="","",INDEX(Summary!$C:$C,$AH599))</f>
        <v>C6</v>
      </c>
      <c r="E599">
        <f t="array" ref="E599">IF($A599="","",INDEX(Summary!$F:$F,$AH599))</f>
        <v>0.4</v>
      </c>
      <c r="F599" t="str">
        <f t="array" ref="F599">IF($A599="","",INDEX(Summary!$BC:$BC,$AH599)&amp;"")</f>
        <v>P3 – Normal</v>
      </c>
      <c r="G599">
        <f t="shared" si="81"/>
        <v>3</v>
      </c>
      <c r="H599">
        <f t="shared" si="82"/>
        <v>0</v>
      </c>
      <c r="I599" t="str">
        <f t="array" ref="I599">IF($A599="","",IF(IFERROR(INDEX(Summary!$BA:$BA,$AH599),0)&lt;1,"Under 1 day",IF(INDEX(Summary!$BA:$BA,$AH599)&lt;3,"1-3 days",IF(INDEX(Summary!$BA:$BA,$AH599)&lt;7,"3-7 days","7+ days"))))</f>
        <v>7+ days</v>
      </c>
      <c r="J599" t="str">
        <f t="array" ref="J599">IF($A599="","",IF(IFERROR(INDEX(Summary!$AX:$AX,$AH599),0)&lt;0.25,"0-25%",IF(INDEX(Summary!$AX:$AX,$AH599)&lt;0.5,"25-50%",IF(INDEX(Summary!$AX:$AX,$AH599)&lt;0.75,"50-75%","75-100%"))))</f>
        <v>75-100%</v>
      </c>
      <c r="K599" t="str">
        <f t="array" ref="K599">IF($A599="","",INDEX(Summary!$AY:$AY,$AH599)&amp;"")</f>
        <v>WIP</v>
      </c>
      <c r="L599" s="1">
        <f>IF($A599="","",Summary!$P$2+MOD(ROW()-2,30))</f>
        <v>46254</v>
      </c>
      <c r="M599">
        <f t="shared" si="83"/>
        <v>28</v>
      </c>
      <c r="N599">
        <f t="shared" si="84"/>
        <v>20</v>
      </c>
      <c r="O599" t="str">
        <f t="shared" si="85"/>
        <v>Aug-2026</v>
      </c>
      <c r="P599">
        <f t="shared" ca="1" si="86"/>
        <v>1</v>
      </c>
      <c r="Q599" s="2">
        <f t="array" ref="Q599">IF($A599="",0,IFERROR(INDEX(Summary!$P$3:$AS$67,$AH599-2,$M599),0))</f>
        <v>0</v>
      </c>
      <c r="R599" s="2">
        <f t="array" ref="R599">IF($A599="",0,ROUND(IFERROR(INDEX(Summary!$O:$O,$AH599),0)/30,0))</f>
        <v>17</v>
      </c>
      <c r="S599">
        <f t="shared" si="87"/>
        <v>0</v>
      </c>
      <c r="T599" s="2">
        <f t="array" ref="T599">IF($S599=1,IFERROR(INDEX(Summary!$O:$O,$AH599),0),0)</f>
        <v>0</v>
      </c>
      <c r="U599" s="2">
        <f t="array" ref="U599">IF($S599=1,IFERROR(INDEX(Summary!$AT:$AT,$AH599),0),0)</f>
        <v>0</v>
      </c>
      <c r="V599" s="2">
        <f t="shared" si="88"/>
        <v>0</v>
      </c>
      <c r="W599" s="2">
        <f t="array" ref="W599">IF($S599=1,IFERROR(INDEX(Summary!$AZ:$AZ,$AH599),0),0)</f>
        <v>0</v>
      </c>
      <c r="X599" s="3">
        <f t="array" ref="X599">IF($S599=1,IFERROR(INDEX(Summary!$BA:$BA,$AH599),0),0)</f>
        <v>0</v>
      </c>
      <c r="Y599" s="2">
        <f t="array" ref="Y599">IF($S599=1,IFERROR(INDEX(Summary!$G:$G,$AH599),0),0)</f>
        <v>0</v>
      </c>
      <c r="Z599" s="2">
        <f t="array" ref="Z599">IF($S599=1,IFERROR(INDEX(Summary!$H:$H,$AH599),0),0)</f>
        <v>0</v>
      </c>
      <c r="AA599" s="2">
        <f t="array" ref="AA599">IF($S599=1,IFERROR(INDEX(Summary!$I:$I,$AH599),0),0)</f>
        <v>0</v>
      </c>
      <c r="AB599" s="2">
        <f t="array" ref="AB599">IF($S599=1,IFERROR(INDEX(Summary!$J:$J,$AH599),0),0)</f>
        <v>0</v>
      </c>
      <c r="AC599" s="2">
        <f t="array" ref="AC599">IF($S599=1,IFERROR(INDEX(Summary!$K:$K,$AH599),0),0)</f>
        <v>0</v>
      </c>
      <c r="AD599" s="2">
        <f t="array" ref="AD599">IF($S599=1,IFERROR(INDEX(Summary!$L:$L,$AH599),0),0)</f>
        <v>0</v>
      </c>
      <c r="AE599" s="2">
        <f t="array" ref="AE599">IF($S599=1,IFERROR(INDEX(Summary!$M:$M,$AH599),0),0)</f>
        <v>0</v>
      </c>
      <c r="AF599" s="2">
        <f t="array" ref="AF599">IF($S599=1,IFERROR(INDEX(Summary!$N:$N,$AH599),0),0)</f>
        <v>0</v>
      </c>
      <c r="AG599">
        <f t="array" ref="AG599">IF($A599="","",IFERROR(INDEX(Summary!$BB:$BB,$AH599),0))</f>
        <v>3</v>
      </c>
      <c r="AH599">
        <f t="shared" si="89"/>
        <v>22</v>
      </c>
    </row>
    <row r="600" spans="1:34" hidden="1">
      <c r="A600" t="str">
        <f t="array" ref="A600">IFERROR(INDEX(Summary!$D:$D,$AH600)&amp;"","")</f>
        <v>FG00273</v>
      </c>
      <c r="B600" t="str">
        <f t="array" ref="B600">IF($A600="","",INDEX(Summary!$E:$E,$AH600))</f>
        <v>Virgin Coconut Oil | Cold Pressed | Single Filtered - 400ml</v>
      </c>
      <c r="C600" t="str">
        <f t="array" ref="C600">IF($A600="","",INDEX(Summary!$B:$B,$AH600))</f>
        <v>Oil</v>
      </c>
      <c r="D600" t="str">
        <f t="array" ref="D600">IF($A600="","",INDEX(Summary!$C:$C,$AH600))</f>
        <v>C6</v>
      </c>
      <c r="E600">
        <f t="array" ref="E600">IF($A600="","",INDEX(Summary!$F:$F,$AH600))</f>
        <v>0.4</v>
      </c>
      <c r="F600" t="str">
        <f t="array" ref="F600">IF($A600="","",INDEX(Summary!$BC:$BC,$AH600)&amp;"")</f>
        <v>P3 – Normal</v>
      </c>
      <c r="G600">
        <f t="shared" si="81"/>
        <v>3</v>
      </c>
      <c r="H600">
        <f t="shared" si="82"/>
        <v>0</v>
      </c>
      <c r="I600" t="str">
        <f t="array" ref="I600">IF($A600="","",IF(IFERROR(INDEX(Summary!$BA:$BA,$AH600),0)&lt;1,"Under 1 day",IF(INDEX(Summary!$BA:$BA,$AH600)&lt;3,"1-3 days",IF(INDEX(Summary!$BA:$BA,$AH600)&lt;7,"3-7 days","7+ days"))))</f>
        <v>7+ days</v>
      </c>
      <c r="J600" t="str">
        <f t="array" ref="J600">IF($A600="","",IF(IFERROR(INDEX(Summary!$AX:$AX,$AH600),0)&lt;0.25,"0-25%",IF(INDEX(Summary!$AX:$AX,$AH600)&lt;0.5,"25-50%",IF(INDEX(Summary!$AX:$AX,$AH600)&lt;0.75,"50-75%","75-100%"))))</f>
        <v>75-100%</v>
      </c>
      <c r="K600" t="str">
        <f t="array" ref="K600">IF($A600="","",INDEX(Summary!$AY:$AY,$AH600)&amp;"")</f>
        <v>WIP</v>
      </c>
      <c r="L600" s="1">
        <f>IF($A600="","",Summary!$P$2+MOD(ROW()-2,30))</f>
        <v>46255</v>
      </c>
      <c r="M600">
        <f t="shared" si="83"/>
        <v>29</v>
      </c>
      <c r="N600">
        <f t="shared" si="84"/>
        <v>21</v>
      </c>
      <c r="O600" t="str">
        <f t="shared" si="85"/>
        <v>Aug-2026</v>
      </c>
      <c r="P600">
        <f t="shared" ca="1" si="86"/>
        <v>1</v>
      </c>
      <c r="Q600" s="2">
        <f t="array" ref="Q600">IF($A600="",0,IFERROR(INDEX(Summary!$P$3:$AS$67,$AH600-2,$M600),0))</f>
        <v>0</v>
      </c>
      <c r="R600" s="2">
        <f t="array" ref="R600">IF($A600="",0,ROUND(IFERROR(INDEX(Summary!$O:$O,$AH600),0)/30,0))</f>
        <v>17</v>
      </c>
      <c r="S600">
        <f t="shared" si="87"/>
        <v>0</v>
      </c>
      <c r="T600" s="2">
        <f t="array" ref="T600">IF($S600=1,IFERROR(INDEX(Summary!$O:$O,$AH600),0),0)</f>
        <v>0</v>
      </c>
      <c r="U600" s="2">
        <f t="array" ref="U600">IF($S600=1,IFERROR(INDEX(Summary!$AT:$AT,$AH600),0),0)</f>
        <v>0</v>
      </c>
      <c r="V600" s="2">
        <f t="shared" si="88"/>
        <v>0</v>
      </c>
      <c r="W600" s="2">
        <f t="array" ref="W600">IF($S600=1,IFERROR(INDEX(Summary!$AZ:$AZ,$AH600),0),0)</f>
        <v>0</v>
      </c>
      <c r="X600" s="3">
        <f t="array" ref="X600">IF($S600=1,IFERROR(INDEX(Summary!$BA:$BA,$AH600),0),0)</f>
        <v>0</v>
      </c>
      <c r="Y600" s="2">
        <f t="array" ref="Y600">IF($S600=1,IFERROR(INDEX(Summary!$G:$G,$AH600),0),0)</f>
        <v>0</v>
      </c>
      <c r="Z600" s="2">
        <f t="array" ref="Z600">IF($S600=1,IFERROR(INDEX(Summary!$H:$H,$AH600),0),0)</f>
        <v>0</v>
      </c>
      <c r="AA600" s="2">
        <f t="array" ref="AA600">IF($S600=1,IFERROR(INDEX(Summary!$I:$I,$AH600),0),0)</f>
        <v>0</v>
      </c>
      <c r="AB600" s="2">
        <f t="array" ref="AB600">IF($S600=1,IFERROR(INDEX(Summary!$J:$J,$AH600),0),0)</f>
        <v>0</v>
      </c>
      <c r="AC600" s="2">
        <f t="array" ref="AC600">IF($S600=1,IFERROR(INDEX(Summary!$K:$K,$AH600),0),0)</f>
        <v>0</v>
      </c>
      <c r="AD600" s="2">
        <f t="array" ref="AD600">IF($S600=1,IFERROR(INDEX(Summary!$L:$L,$AH600),0),0)</f>
        <v>0</v>
      </c>
      <c r="AE600" s="2">
        <f t="array" ref="AE600">IF($S600=1,IFERROR(INDEX(Summary!$M:$M,$AH600),0),0)</f>
        <v>0</v>
      </c>
      <c r="AF600" s="2">
        <f t="array" ref="AF600">IF($S600=1,IFERROR(INDEX(Summary!$N:$N,$AH600),0),0)</f>
        <v>0</v>
      </c>
      <c r="AG600">
        <f t="array" ref="AG600">IF($A600="","",IFERROR(INDEX(Summary!$BB:$BB,$AH600),0))</f>
        <v>3</v>
      </c>
      <c r="AH600">
        <f t="shared" si="89"/>
        <v>22</v>
      </c>
    </row>
    <row r="601" spans="1:34" hidden="1">
      <c r="A601" t="str">
        <f t="array" ref="A601">IFERROR(INDEX(Summary!$D:$D,$AH601)&amp;"","")</f>
        <v>FG00273</v>
      </c>
      <c r="B601" t="str">
        <f t="array" ref="B601">IF($A601="","",INDEX(Summary!$E:$E,$AH601))</f>
        <v>Virgin Coconut Oil | Cold Pressed | Single Filtered - 400ml</v>
      </c>
      <c r="C601" t="str">
        <f t="array" ref="C601">IF($A601="","",INDEX(Summary!$B:$B,$AH601))</f>
        <v>Oil</v>
      </c>
      <c r="D601" t="str">
        <f t="array" ref="D601">IF($A601="","",INDEX(Summary!$C:$C,$AH601))</f>
        <v>C6</v>
      </c>
      <c r="E601">
        <f t="array" ref="E601">IF($A601="","",INDEX(Summary!$F:$F,$AH601))</f>
        <v>0.4</v>
      </c>
      <c r="F601" t="str">
        <f t="array" ref="F601">IF($A601="","",INDEX(Summary!$BC:$BC,$AH601)&amp;"")</f>
        <v>P3 – Normal</v>
      </c>
      <c r="G601">
        <f t="shared" si="81"/>
        <v>3</v>
      </c>
      <c r="H601">
        <f t="shared" si="82"/>
        <v>0</v>
      </c>
      <c r="I601" t="str">
        <f t="array" ref="I601">IF($A601="","",IF(IFERROR(INDEX(Summary!$BA:$BA,$AH601),0)&lt;1,"Under 1 day",IF(INDEX(Summary!$BA:$BA,$AH601)&lt;3,"1-3 days",IF(INDEX(Summary!$BA:$BA,$AH601)&lt;7,"3-7 days","7+ days"))))</f>
        <v>7+ days</v>
      </c>
      <c r="J601" t="str">
        <f t="array" ref="J601">IF($A601="","",IF(IFERROR(INDEX(Summary!$AX:$AX,$AH601),0)&lt;0.25,"0-25%",IF(INDEX(Summary!$AX:$AX,$AH601)&lt;0.5,"25-50%",IF(INDEX(Summary!$AX:$AX,$AH601)&lt;0.75,"50-75%","75-100%"))))</f>
        <v>75-100%</v>
      </c>
      <c r="K601" t="str">
        <f t="array" ref="K601">IF($A601="","",INDEX(Summary!$AY:$AY,$AH601)&amp;"")</f>
        <v>WIP</v>
      </c>
      <c r="L601" s="1">
        <f>IF($A601="","",Summary!$P$2+MOD(ROW()-2,30))</f>
        <v>46256</v>
      </c>
      <c r="M601">
        <f t="shared" si="83"/>
        <v>30</v>
      </c>
      <c r="N601">
        <f t="shared" si="84"/>
        <v>22</v>
      </c>
      <c r="O601" t="str">
        <f t="shared" si="85"/>
        <v>Aug-2026</v>
      </c>
      <c r="P601">
        <f t="shared" ca="1" si="86"/>
        <v>1</v>
      </c>
      <c r="Q601" s="2">
        <f t="array" ref="Q601">IF($A601="",0,IFERROR(INDEX(Summary!$P$3:$AS$67,$AH601-2,$M601),0))</f>
        <v>0</v>
      </c>
      <c r="R601" s="2">
        <f t="array" ref="R601">IF($A601="",0,ROUND(IFERROR(INDEX(Summary!$O:$O,$AH601),0)/30,0))</f>
        <v>17</v>
      </c>
      <c r="S601">
        <f t="shared" si="87"/>
        <v>0</v>
      </c>
      <c r="T601" s="2">
        <f t="array" ref="T601">IF($S601=1,IFERROR(INDEX(Summary!$O:$O,$AH601),0),0)</f>
        <v>0</v>
      </c>
      <c r="U601" s="2">
        <f t="array" ref="U601">IF($S601=1,IFERROR(INDEX(Summary!$AT:$AT,$AH601),0),0)</f>
        <v>0</v>
      </c>
      <c r="V601" s="2">
        <f t="shared" si="88"/>
        <v>0</v>
      </c>
      <c r="W601" s="2">
        <f t="array" ref="W601">IF($S601=1,IFERROR(INDEX(Summary!$AZ:$AZ,$AH601),0),0)</f>
        <v>0</v>
      </c>
      <c r="X601" s="3">
        <f t="array" ref="X601">IF($S601=1,IFERROR(INDEX(Summary!$BA:$BA,$AH601),0),0)</f>
        <v>0</v>
      </c>
      <c r="Y601" s="2">
        <f t="array" ref="Y601">IF($S601=1,IFERROR(INDEX(Summary!$G:$G,$AH601),0),0)</f>
        <v>0</v>
      </c>
      <c r="Z601" s="2">
        <f t="array" ref="Z601">IF($S601=1,IFERROR(INDEX(Summary!$H:$H,$AH601),0),0)</f>
        <v>0</v>
      </c>
      <c r="AA601" s="2">
        <f t="array" ref="AA601">IF($S601=1,IFERROR(INDEX(Summary!$I:$I,$AH601),0),0)</f>
        <v>0</v>
      </c>
      <c r="AB601" s="2">
        <f t="array" ref="AB601">IF($S601=1,IFERROR(INDEX(Summary!$J:$J,$AH601),0),0)</f>
        <v>0</v>
      </c>
      <c r="AC601" s="2">
        <f t="array" ref="AC601">IF($S601=1,IFERROR(INDEX(Summary!$K:$K,$AH601),0),0)</f>
        <v>0</v>
      </c>
      <c r="AD601" s="2">
        <f t="array" ref="AD601">IF($S601=1,IFERROR(INDEX(Summary!$L:$L,$AH601),0),0)</f>
        <v>0</v>
      </c>
      <c r="AE601" s="2">
        <f t="array" ref="AE601">IF($S601=1,IFERROR(INDEX(Summary!$M:$M,$AH601),0),0)</f>
        <v>0</v>
      </c>
      <c r="AF601" s="2">
        <f t="array" ref="AF601">IF($S601=1,IFERROR(INDEX(Summary!$N:$N,$AH601),0),0)</f>
        <v>0</v>
      </c>
      <c r="AG601">
        <f t="array" ref="AG601">IF($A601="","",IFERROR(INDEX(Summary!$BB:$BB,$AH601),0))</f>
        <v>3</v>
      </c>
      <c r="AH601">
        <f t="shared" si="89"/>
        <v>22</v>
      </c>
    </row>
    <row r="602" spans="1:34" hidden="1">
      <c r="A602" t="str">
        <f t="array" ref="A602">IFERROR(INDEX(Summary!$D:$D,$AH602)&amp;"","")</f>
        <v>FG00245</v>
      </c>
      <c r="B602" t="str">
        <f t="array" ref="B602">IF($A602="","",INDEX(Summary!$E:$E,$AH602))</f>
        <v>Sunflower Oil 1L PB</v>
      </c>
      <c r="C602" t="str">
        <f t="array" ref="C602">IF($A602="","",INDEX(Summary!$B:$B,$AH602))</f>
        <v>Oil</v>
      </c>
      <c r="D602" t="str">
        <f t="array" ref="D602">IF($A602="","",INDEX(Summary!$C:$C,$AH602))</f>
        <v>C6</v>
      </c>
      <c r="E602">
        <f t="array" ref="E602">IF($A602="","",INDEX(Summary!$F:$F,$AH602))</f>
        <v>1</v>
      </c>
      <c r="F602" t="str">
        <f t="array" ref="F602">IF($A602="","",INDEX(Summary!$BC:$BC,$AH602)&amp;"")</f>
        <v>P1 – Critical</v>
      </c>
      <c r="G602">
        <f t="shared" si="81"/>
        <v>1</v>
      </c>
      <c r="H602">
        <f t="shared" si="82"/>
        <v>1</v>
      </c>
      <c r="I602" t="str">
        <f t="array" ref="I602">IF($A602="","",IF(IFERROR(INDEX(Summary!$BA:$BA,$AH602),0)&lt;1,"Under 1 day",IF(INDEX(Summary!$BA:$BA,$AH602)&lt;3,"1-3 days",IF(INDEX(Summary!$BA:$BA,$AH602)&lt;7,"3-7 days","7+ days"))))</f>
        <v>1-3 days</v>
      </c>
      <c r="J602" t="str">
        <f t="array" ref="J602">IF($A602="","",IF(IFERROR(INDEX(Summary!$AX:$AX,$AH602),0)&lt;0.25,"0-25%",IF(INDEX(Summary!$AX:$AX,$AH602)&lt;0.5,"25-50%",IF(INDEX(Summary!$AX:$AX,$AH602)&lt;0.75,"50-75%","75-100%"))))</f>
        <v>75-100%</v>
      </c>
      <c r="K602" t="str">
        <f t="array" ref="K602">IF($A602="","",INDEX(Summary!$AY:$AY,$AH602)&amp;"")</f>
        <v xml:space="preserve">RM Issue </v>
      </c>
      <c r="L602" s="1">
        <f>IF($A602="","",Summary!$P$2+MOD(ROW()-2,30))</f>
        <v>46227</v>
      </c>
      <c r="M602">
        <f t="shared" si="83"/>
        <v>1</v>
      </c>
      <c r="N602">
        <f t="shared" si="84"/>
        <v>24</v>
      </c>
      <c r="O602" t="str">
        <f t="shared" si="85"/>
        <v>Jul-2026</v>
      </c>
      <c r="P602">
        <f t="shared" ca="1" si="86"/>
        <v>1</v>
      </c>
      <c r="Q602" s="2">
        <f t="array" ref="Q602">IF($A602="",0,IFERROR(INDEX(Summary!$P$3:$AS$67,$AH602-2,$M602),0))</f>
        <v>0</v>
      </c>
      <c r="R602" s="2">
        <f t="array" ref="R602">IF($A602="",0,ROUND(IFERROR(INDEX(Summary!$O:$O,$AH602),0)/30,0))</f>
        <v>438</v>
      </c>
      <c r="S602">
        <f t="shared" si="87"/>
        <v>1</v>
      </c>
      <c r="T602" s="2">
        <f t="array" ref="T602">IF($S602=1,IFERROR(INDEX(Summary!$O:$O,$AH602),0),0)</f>
        <v>13131</v>
      </c>
      <c r="U602" s="2">
        <f t="array" ref="U602">IF($S602=1,IFERROR(INDEX(Summary!$AT:$AT,$AH602),0),0)</f>
        <v>9880</v>
      </c>
      <c r="V602" s="2">
        <f t="shared" si="88"/>
        <v>3251</v>
      </c>
      <c r="W602" s="2">
        <f t="array" ref="W602">IF($S602=1,IFERROR(INDEX(Summary!$AZ:$AZ,$AH602),0),0)</f>
        <v>458</v>
      </c>
      <c r="X602" s="3">
        <f t="array" ref="X602">IF($S602=1,IFERROR(INDEX(Summary!$BA:$BA,$AH602),0),0)</f>
        <v>1.046378798263651</v>
      </c>
      <c r="Y602" s="2">
        <f t="array" ref="Y602">IF($S602=1,IFERROR(INDEX(Summary!$G:$G,$AH602),0),0)</f>
        <v>13131</v>
      </c>
      <c r="Z602" s="2">
        <f t="array" ref="Z602">IF($S602=1,IFERROR(INDEX(Summary!$H:$H,$AH602),0),0)</f>
        <v>0</v>
      </c>
      <c r="AA602" s="2">
        <f t="array" ref="AA602">IF($S602=1,IFERROR(INDEX(Summary!$I:$I,$AH602),0),0)</f>
        <v>0</v>
      </c>
      <c r="AB602" s="2">
        <f t="array" ref="AB602">IF($S602=1,IFERROR(INDEX(Summary!$J:$J,$AH602),0),0)</f>
        <v>0</v>
      </c>
      <c r="AC602" s="2">
        <f t="array" ref="AC602">IF($S602=1,IFERROR(INDEX(Summary!$K:$K,$AH602),0),0)</f>
        <v>0</v>
      </c>
      <c r="AD602" s="2">
        <f t="array" ref="AD602">IF($S602=1,IFERROR(INDEX(Summary!$L:$L,$AH602),0),0)</f>
        <v>0</v>
      </c>
      <c r="AE602" s="2">
        <f t="array" ref="AE602">IF($S602=1,IFERROR(INDEX(Summary!$M:$M,$AH602),0),0)</f>
        <v>0</v>
      </c>
      <c r="AF602" s="2">
        <f t="array" ref="AF602">IF($S602=1,IFERROR(INDEX(Summary!$N:$N,$AH602),0),0)</f>
        <v>0</v>
      </c>
      <c r="AG602">
        <f t="array" ref="AG602">IF($A602="","",IFERROR(INDEX(Summary!$BB:$BB,$AH602),0))</f>
        <v>10</v>
      </c>
      <c r="AH602">
        <f t="shared" si="89"/>
        <v>23</v>
      </c>
    </row>
    <row r="603" spans="1:34" hidden="1">
      <c r="A603" t="str">
        <f t="array" ref="A603">IFERROR(INDEX(Summary!$D:$D,$AH603)&amp;"","")</f>
        <v>FG00245</v>
      </c>
      <c r="B603" t="str">
        <f t="array" ref="B603">IF($A603="","",INDEX(Summary!$E:$E,$AH603))</f>
        <v>Sunflower Oil 1L PB</v>
      </c>
      <c r="C603" t="str">
        <f t="array" ref="C603">IF($A603="","",INDEX(Summary!$B:$B,$AH603))</f>
        <v>Oil</v>
      </c>
      <c r="D603" t="str">
        <f t="array" ref="D603">IF($A603="","",INDEX(Summary!$C:$C,$AH603))</f>
        <v>C6</v>
      </c>
      <c r="E603">
        <f t="array" ref="E603">IF($A603="","",INDEX(Summary!$F:$F,$AH603))</f>
        <v>1</v>
      </c>
      <c r="F603" t="str">
        <f t="array" ref="F603">IF($A603="","",INDEX(Summary!$BC:$BC,$AH603)&amp;"")</f>
        <v>P1 – Critical</v>
      </c>
      <c r="G603">
        <f t="shared" si="81"/>
        <v>1</v>
      </c>
      <c r="H603">
        <f t="shared" si="82"/>
        <v>1</v>
      </c>
      <c r="I603" t="str">
        <f t="array" ref="I603">IF($A603="","",IF(IFERROR(INDEX(Summary!$BA:$BA,$AH603),0)&lt;1,"Under 1 day",IF(INDEX(Summary!$BA:$BA,$AH603)&lt;3,"1-3 days",IF(INDEX(Summary!$BA:$BA,$AH603)&lt;7,"3-7 days","7+ days"))))</f>
        <v>1-3 days</v>
      </c>
      <c r="J603" t="str">
        <f t="array" ref="J603">IF($A603="","",IF(IFERROR(INDEX(Summary!$AX:$AX,$AH603),0)&lt;0.25,"0-25%",IF(INDEX(Summary!$AX:$AX,$AH603)&lt;0.5,"25-50%",IF(INDEX(Summary!$AX:$AX,$AH603)&lt;0.75,"50-75%","75-100%"))))</f>
        <v>75-100%</v>
      </c>
      <c r="K603" t="str">
        <f t="array" ref="K603">IF($A603="","",INDEX(Summary!$AY:$AY,$AH603)&amp;"")</f>
        <v xml:space="preserve">RM Issue </v>
      </c>
      <c r="L603" s="1">
        <f>IF($A603="","",Summary!$P$2+MOD(ROW()-2,30))</f>
        <v>46228</v>
      </c>
      <c r="M603">
        <f t="shared" si="83"/>
        <v>2</v>
      </c>
      <c r="N603">
        <f t="shared" si="84"/>
        <v>25</v>
      </c>
      <c r="O603" t="str">
        <f t="shared" si="85"/>
        <v>Jul-2026</v>
      </c>
      <c r="P603">
        <f t="shared" ca="1" si="86"/>
        <v>1</v>
      </c>
      <c r="Q603" s="2">
        <f t="array" ref="Q603">IF($A603="",0,IFERROR(INDEX(Summary!$P$3:$AS$67,$AH603-2,$M603),0))</f>
        <v>0</v>
      </c>
      <c r="R603" s="2">
        <f t="array" ref="R603">IF($A603="",0,ROUND(IFERROR(INDEX(Summary!$O:$O,$AH603),0)/30,0))</f>
        <v>438</v>
      </c>
      <c r="S603">
        <f t="shared" si="87"/>
        <v>0</v>
      </c>
      <c r="T603" s="2">
        <f t="array" ref="T603">IF($S603=1,IFERROR(INDEX(Summary!$O:$O,$AH603),0),0)</f>
        <v>0</v>
      </c>
      <c r="U603" s="2">
        <f t="array" ref="U603">IF($S603=1,IFERROR(INDEX(Summary!$AT:$AT,$AH603),0),0)</f>
        <v>0</v>
      </c>
      <c r="V603" s="2">
        <f t="shared" si="88"/>
        <v>0</v>
      </c>
      <c r="W603" s="2">
        <f t="array" ref="W603">IF($S603=1,IFERROR(INDEX(Summary!$AZ:$AZ,$AH603),0),0)</f>
        <v>0</v>
      </c>
      <c r="X603" s="3">
        <f t="array" ref="X603">IF($S603=1,IFERROR(INDEX(Summary!$BA:$BA,$AH603),0),0)</f>
        <v>0</v>
      </c>
      <c r="Y603" s="2">
        <f t="array" ref="Y603">IF($S603=1,IFERROR(INDEX(Summary!$G:$G,$AH603),0),0)</f>
        <v>0</v>
      </c>
      <c r="Z603" s="2">
        <f t="array" ref="Z603">IF($S603=1,IFERROR(INDEX(Summary!$H:$H,$AH603),0),0)</f>
        <v>0</v>
      </c>
      <c r="AA603" s="2">
        <f t="array" ref="AA603">IF($S603=1,IFERROR(INDEX(Summary!$I:$I,$AH603),0),0)</f>
        <v>0</v>
      </c>
      <c r="AB603" s="2">
        <f t="array" ref="AB603">IF($S603=1,IFERROR(INDEX(Summary!$J:$J,$AH603),0),0)</f>
        <v>0</v>
      </c>
      <c r="AC603" s="2">
        <f t="array" ref="AC603">IF($S603=1,IFERROR(INDEX(Summary!$K:$K,$AH603),0),0)</f>
        <v>0</v>
      </c>
      <c r="AD603" s="2">
        <f t="array" ref="AD603">IF($S603=1,IFERROR(INDEX(Summary!$L:$L,$AH603),0),0)</f>
        <v>0</v>
      </c>
      <c r="AE603" s="2">
        <f t="array" ref="AE603">IF($S603=1,IFERROR(INDEX(Summary!$M:$M,$AH603),0),0)</f>
        <v>0</v>
      </c>
      <c r="AF603" s="2">
        <f t="array" ref="AF603">IF($S603=1,IFERROR(INDEX(Summary!$N:$N,$AH603),0),0)</f>
        <v>0</v>
      </c>
      <c r="AG603">
        <f t="array" ref="AG603">IF($A603="","",IFERROR(INDEX(Summary!$BB:$BB,$AH603),0))</f>
        <v>10</v>
      </c>
      <c r="AH603">
        <f t="shared" si="89"/>
        <v>23</v>
      </c>
    </row>
    <row r="604" spans="1:34" hidden="1">
      <c r="A604" t="str">
        <f t="array" ref="A604">IFERROR(INDEX(Summary!$D:$D,$AH604)&amp;"","")</f>
        <v>FG00245</v>
      </c>
      <c r="B604" t="str">
        <f t="array" ref="B604">IF($A604="","",INDEX(Summary!$E:$E,$AH604))</f>
        <v>Sunflower Oil 1L PB</v>
      </c>
      <c r="C604" t="str">
        <f t="array" ref="C604">IF($A604="","",INDEX(Summary!$B:$B,$AH604))</f>
        <v>Oil</v>
      </c>
      <c r="D604" t="str">
        <f t="array" ref="D604">IF($A604="","",INDEX(Summary!$C:$C,$AH604))</f>
        <v>C6</v>
      </c>
      <c r="E604">
        <f t="array" ref="E604">IF($A604="","",INDEX(Summary!$F:$F,$AH604))</f>
        <v>1</v>
      </c>
      <c r="F604" t="str">
        <f t="array" ref="F604">IF($A604="","",INDEX(Summary!$BC:$BC,$AH604)&amp;"")</f>
        <v>P1 – Critical</v>
      </c>
      <c r="G604">
        <f t="shared" si="81"/>
        <v>1</v>
      </c>
      <c r="H604">
        <f t="shared" si="82"/>
        <v>1</v>
      </c>
      <c r="I604" t="str">
        <f t="array" ref="I604">IF($A604="","",IF(IFERROR(INDEX(Summary!$BA:$BA,$AH604),0)&lt;1,"Under 1 day",IF(INDEX(Summary!$BA:$BA,$AH604)&lt;3,"1-3 days",IF(INDEX(Summary!$BA:$BA,$AH604)&lt;7,"3-7 days","7+ days"))))</f>
        <v>1-3 days</v>
      </c>
      <c r="J604" t="str">
        <f t="array" ref="J604">IF($A604="","",IF(IFERROR(INDEX(Summary!$AX:$AX,$AH604),0)&lt;0.25,"0-25%",IF(INDEX(Summary!$AX:$AX,$AH604)&lt;0.5,"25-50%",IF(INDEX(Summary!$AX:$AX,$AH604)&lt;0.75,"50-75%","75-100%"))))</f>
        <v>75-100%</v>
      </c>
      <c r="K604" t="str">
        <f t="array" ref="K604">IF($A604="","",INDEX(Summary!$AY:$AY,$AH604)&amp;"")</f>
        <v xml:space="preserve">RM Issue </v>
      </c>
      <c r="L604" s="1">
        <f>IF($A604="","",Summary!$P$2+MOD(ROW()-2,30))</f>
        <v>46229</v>
      </c>
      <c r="M604">
        <f t="shared" si="83"/>
        <v>3</v>
      </c>
      <c r="N604">
        <f t="shared" si="84"/>
        <v>26</v>
      </c>
      <c r="O604" t="str">
        <f t="shared" si="85"/>
        <v>Jul-2026</v>
      </c>
      <c r="P604">
        <f t="shared" ca="1" si="86"/>
        <v>1</v>
      </c>
      <c r="Q604" s="2">
        <f t="array" ref="Q604">IF($A604="",0,IFERROR(INDEX(Summary!$P$3:$AS$67,$AH604-2,$M604),0))</f>
        <v>0</v>
      </c>
      <c r="R604" s="2">
        <f t="array" ref="R604">IF($A604="",0,ROUND(IFERROR(INDEX(Summary!$O:$O,$AH604),0)/30,0))</f>
        <v>438</v>
      </c>
      <c r="S604">
        <f t="shared" si="87"/>
        <v>0</v>
      </c>
      <c r="T604" s="2">
        <f t="array" ref="T604">IF($S604=1,IFERROR(INDEX(Summary!$O:$O,$AH604),0),0)</f>
        <v>0</v>
      </c>
      <c r="U604" s="2">
        <f t="array" ref="U604">IF($S604=1,IFERROR(INDEX(Summary!$AT:$AT,$AH604),0),0)</f>
        <v>0</v>
      </c>
      <c r="V604" s="2">
        <f t="shared" si="88"/>
        <v>0</v>
      </c>
      <c r="W604" s="2">
        <f t="array" ref="W604">IF($S604=1,IFERROR(INDEX(Summary!$AZ:$AZ,$AH604),0),0)</f>
        <v>0</v>
      </c>
      <c r="X604" s="3">
        <f t="array" ref="X604">IF($S604=1,IFERROR(INDEX(Summary!$BA:$BA,$AH604),0),0)</f>
        <v>0</v>
      </c>
      <c r="Y604" s="2">
        <f t="array" ref="Y604">IF($S604=1,IFERROR(INDEX(Summary!$G:$G,$AH604),0),0)</f>
        <v>0</v>
      </c>
      <c r="Z604" s="2">
        <f t="array" ref="Z604">IF($S604=1,IFERROR(INDEX(Summary!$H:$H,$AH604),0),0)</f>
        <v>0</v>
      </c>
      <c r="AA604" s="2">
        <f t="array" ref="AA604">IF($S604=1,IFERROR(INDEX(Summary!$I:$I,$AH604),0),0)</f>
        <v>0</v>
      </c>
      <c r="AB604" s="2">
        <f t="array" ref="AB604">IF($S604=1,IFERROR(INDEX(Summary!$J:$J,$AH604),0),0)</f>
        <v>0</v>
      </c>
      <c r="AC604" s="2">
        <f t="array" ref="AC604">IF($S604=1,IFERROR(INDEX(Summary!$K:$K,$AH604),0),0)</f>
        <v>0</v>
      </c>
      <c r="AD604" s="2">
        <f t="array" ref="AD604">IF($S604=1,IFERROR(INDEX(Summary!$L:$L,$AH604),0),0)</f>
        <v>0</v>
      </c>
      <c r="AE604" s="2">
        <f t="array" ref="AE604">IF($S604=1,IFERROR(INDEX(Summary!$M:$M,$AH604),0),0)</f>
        <v>0</v>
      </c>
      <c r="AF604" s="2">
        <f t="array" ref="AF604">IF($S604=1,IFERROR(INDEX(Summary!$N:$N,$AH604),0),0)</f>
        <v>0</v>
      </c>
      <c r="AG604">
        <f t="array" ref="AG604">IF($A604="","",IFERROR(INDEX(Summary!$BB:$BB,$AH604),0))</f>
        <v>10</v>
      </c>
      <c r="AH604">
        <f t="shared" si="89"/>
        <v>23</v>
      </c>
    </row>
    <row r="605" spans="1:34" hidden="1">
      <c r="A605" t="str">
        <f t="array" ref="A605">IFERROR(INDEX(Summary!$D:$D,$AH605)&amp;"","")</f>
        <v>FG00245</v>
      </c>
      <c r="B605" t="str">
        <f t="array" ref="B605">IF($A605="","",INDEX(Summary!$E:$E,$AH605))</f>
        <v>Sunflower Oil 1L PB</v>
      </c>
      <c r="C605" t="str">
        <f t="array" ref="C605">IF($A605="","",INDEX(Summary!$B:$B,$AH605))</f>
        <v>Oil</v>
      </c>
      <c r="D605" t="str">
        <f t="array" ref="D605">IF($A605="","",INDEX(Summary!$C:$C,$AH605))</f>
        <v>C6</v>
      </c>
      <c r="E605">
        <f t="array" ref="E605">IF($A605="","",INDEX(Summary!$F:$F,$AH605))</f>
        <v>1</v>
      </c>
      <c r="F605" t="str">
        <f t="array" ref="F605">IF($A605="","",INDEX(Summary!$BC:$BC,$AH605)&amp;"")</f>
        <v>P1 – Critical</v>
      </c>
      <c r="G605">
        <f t="shared" si="81"/>
        <v>1</v>
      </c>
      <c r="H605">
        <f t="shared" si="82"/>
        <v>1</v>
      </c>
      <c r="I605" t="str">
        <f t="array" ref="I605">IF($A605="","",IF(IFERROR(INDEX(Summary!$BA:$BA,$AH605),0)&lt;1,"Under 1 day",IF(INDEX(Summary!$BA:$BA,$AH605)&lt;3,"1-3 days",IF(INDEX(Summary!$BA:$BA,$AH605)&lt;7,"3-7 days","7+ days"))))</f>
        <v>1-3 days</v>
      </c>
      <c r="J605" t="str">
        <f t="array" ref="J605">IF($A605="","",IF(IFERROR(INDEX(Summary!$AX:$AX,$AH605),0)&lt;0.25,"0-25%",IF(INDEX(Summary!$AX:$AX,$AH605)&lt;0.5,"25-50%",IF(INDEX(Summary!$AX:$AX,$AH605)&lt;0.75,"50-75%","75-100%"))))</f>
        <v>75-100%</v>
      </c>
      <c r="K605" t="str">
        <f t="array" ref="K605">IF($A605="","",INDEX(Summary!$AY:$AY,$AH605)&amp;"")</f>
        <v xml:space="preserve">RM Issue </v>
      </c>
      <c r="L605" s="1">
        <f>IF($A605="","",Summary!$P$2+MOD(ROW()-2,30))</f>
        <v>46230</v>
      </c>
      <c r="M605">
        <f t="shared" si="83"/>
        <v>4</v>
      </c>
      <c r="N605">
        <f t="shared" si="84"/>
        <v>27</v>
      </c>
      <c r="O605" t="str">
        <f t="shared" si="85"/>
        <v>Jul-2026</v>
      </c>
      <c r="P605">
        <f t="shared" ca="1" si="86"/>
        <v>1</v>
      </c>
      <c r="Q605" s="2">
        <f t="array" ref="Q605">IF($A605="",0,IFERROR(INDEX(Summary!$P$3:$AS$67,$AH605-2,$M605),0))</f>
        <v>0</v>
      </c>
      <c r="R605" s="2">
        <f t="array" ref="R605">IF($A605="",0,ROUND(IFERROR(INDEX(Summary!$O:$O,$AH605),0)/30,0))</f>
        <v>438</v>
      </c>
      <c r="S605">
        <f t="shared" si="87"/>
        <v>0</v>
      </c>
      <c r="T605" s="2">
        <f t="array" ref="T605">IF($S605=1,IFERROR(INDEX(Summary!$O:$O,$AH605),0),0)</f>
        <v>0</v>
      </c>
      <c r="U605" s="2">
        <f t="array" ref="U605">IF($S605=1,IFERROR(INDEX(Summary!$AT:$AT,$AH605),0),0)</f>
        <v>0</v>
      </c>
      <c r="V605" s="2">
        <f t="shared" si="88"/>
        <v>0</v>
      </c>
      <c r="W605" s="2">
        <f t="array" ref="W605">IF($S605=1,IFERROR(INDEX(Summary!$AZ:$AZ,$AH605),0),0)</f>
        <v>0</v>
      </c>
      <c r="X605" s="3">
        <f t="array" ref="X605">IF($S605=1,IFERROR(INDEX(Summary!$BA:$BA,$AH605),0),0)</f>
        <v>0</v>
      </c>
      <c r="Y605" s="2">
        <f t="array" ref="Y605">IF($S605=1,IFERROR(INDEX(Summary!$G:$G,$AH605),0),0)</f>
        <v>0</v>
      </c>
      <c r="Z605" s="2">
        <f t="array" ref="Z605">IF($S605=1,IFERROR(INDEX(Summary!$H:$H,$AH605),0),0)</f>
        <v>0</v>
      </c>
      <c r="AA605" s="2">
        <f t="array" ref="AA605">IF($S605=1,IFERROR(INDEX(Summary!$I:$I,$AH605),0),0)</f>
        <v>0</v>
      </c>
      <c r="AB605" s="2">
        <f t="array" ref="AB605">IF($S605=1,IFERROR(INDEX(Summary!$J:$J,$AH605),0),0)</f>
        <v>0</v>
      </c>
      <c r="AC605" s="2">
        <f t="array" ref="AC605">IF($S605=1,IFERROR(INDEX(Summary!$K:$K,$AH605),0),0)</f>
        <v>0</v>
      </c>
      <c r="AD605" s="2">
        <f t="array" ref="AD605">IF($S605=1,IFERROR(INDEX(Summary!$L:$L,$AH605),0),0)</f>
        <v>0</v>
      </c>
      <c r="AE605" s="2">
        <f t="array" ref="AE605">IF($S605=1,IFERROR(INDEX(Summary!$M:$M,$AH605),0),0)</f>
        <v>0</v>
      </c>
      <c r="AF605" s="2">
        <f t="array" ref="AF605">IF($S605=1,IFERROR(INDEX(Summary!$N:$N,$AH605),0),0)</f>
        <v>0</v>
      </c>
      <c r="AG605">
        <f t="array" ref="AG605">IF($A605="","",IFERROR(INDEX(Summary!$BB:$BB,$AH605),0))</f>
        <v>10</v>
      </c>
      <c r="AH605">
        <f t="shared" si="89"/>
        <v>23</v>
      </c>
    </row>
    <row r="606" spans="1:34" hidden="1">
      <c r="A606" t="str">
        <f t="array" ref="A606">IFERROR(INDEX(Summary!$D:$D,$AH606)&amp;"","")</f>
        <v>FG00245</v>
      </c>
      <c r="B606" t="str">
        <f t="array" ref="B606">IF($A606="","",INDEX(Summary!$E:$E,$AH606))</f>
        <v>Sunflower Oil 1L PB</v>
      </c>
      <c r="C606" t="str">
        <f t="array" ref="C606">IF($A606="","",INDEX(Summary!$B:$B,$AH606))</f>
        <v>Oil</v>
      </c>
      <c r="D606" t="str">
        <f t="array" ref="D606">IF($A606="","",INDEX(Summary!$C:$C,$AH606))</f>
        <v>C6</v>
      </c>
      <c r="E606">
        <f t="array" ref="E606">IF($A606="","",INDEX(Summary!$F:$F,$AH606))</f>
        <v>1</v>
      </c>
      <c r="F606" t="str">
        <f t="array" ref="F606">IF($A606="","",INDEX(Summary!$BC:$BC,$AH606)&amp;"")</f>
        <v>P1 – Critical</v>
      </c>
      <c r="G606">
        <f t="shared" si="81"/>
        <v>1</v>
      </c>
      <c r="H606">
        <f t="shared" si="82"/>
        <v>1</v>
      </c>
      <c r="I606" t="str">
        <f t="array" ref="I606">IF($A606="","",IF(IFERROR(INDEX(Summary!$BA:$BA,$AH606),0)&lt;1,"Under 1 day",IF(INDEX(Summary!$BA:$BA,$AH606)&lt;3,"1-3 days",IF(INDEX(Summary!$BA:$BA,$AH606)&lt;7,"3-7 days","7+ days"))))</f>
        <v>1-3 days</v>
      </c>
      <c r="J606" t="str">
        <f t="array" ref="J606">IF($A606="","",IF(IFERROR(INDEX(Summary!$AX:$AX,$AH606),0)&lt;0.25,"0-25%",IF(INDEX(Summary!$AX:$AX,$AH606)&lt;0.5,"25-50%",IF(INDEX(Summary!$AX:$AX,$AH606)&lt;0.75,"50-75%","75-100%"))))</f>
        <v>75-100%</v>
      </c>
      <c r="K606" t="str">
        <f t="array" ref="K606">IF($A606="","",INDEX(Summary!$AY:$AY,$AH606)&amp;"")</f>
        <v xml:space="preserve">RM Issue </v>
      </c>
      <c r="L606" s="1">
        <f>IF($A606="","",Summary!$P$2+MOD(ROW()-2,30))</f>
        <v>46231</v>
      </c>
      <c r="M606">
        <f t="shared" si="83"/>
        <v>5</v>
      </c>
      <c r="N606">
        <f t="shared" si="84"/>
        <v>28</v>
      </c>
      <c r="O606" t="str">
        <f t="shared" si="85"/>
        <v>Jul-2026</v>
      </c>
      <c r="P606">
        <f t="shared" ca="1" si="86"/>
        <v>1</v>
      </c>
      <c r="Q606" s="2">
        <f t="array" ref="Q606">IF($A606="",0,IFERROR(INDEX(Summary!$P$3:$AS$67,$AH606-2,$M606),0))</f>
        <v>0</v>
      </c>
      <c r="R606" s="2">
        <f t="array" ref="R606">IF($A606="",0,ROUND(IFERROR(INDEX(Summary!$O:$O,$AH606),0)/30,0))</f>
        <v>438</v>
      </c>
      <c r="S606">
        <f t="shared" si="87"/>
        <v>0</v>
      </c>
      <c r="T606" s="2">
        <f t="array" ref="T606">IF($S606=1,IFERROR(INDEX(Summary!$O:$O,$AH606),0),0)</f>
        <v>0</v>
      </c>
      <c r="U606" s="2">
        <f t="array" ref="U606">IF($S606=1,IFERROR(INDEX(Summary!$AT:$AT,$AH606),0),0)</f>
        <v>0</v>
      </c>
      <c r="V606" s="2">
        <f t="shared" si="88"/>
        <v>0</v>
      </c>
      <c r="W606" s="2">
        <f t="array" ref="W606">IF($S606=1,IFERROR(INDEX(Summary!$AZ:$AZ,$AH606),0),0)</f>
        <v>0</v>
      </c>
      <c r="X606" s="3">
        <f t="array" ref="X606">IF($S606=1,IFERROR(INDEX(Summary!$BA:$BA,$AH606),0),0)</f>
        <v>0</v>
      </c>
      <c r="Y606" s="2">
        <f t="array" ref="Y606">IF($S606=1,IFERROR(INDEX(Summary!$G:$G,$AH606),0),0)</f>
        <v>0</v>
      </c>
      <c r="Z606" s="2">
        <f t="array" ref="Z606">IF($S606=1,IFERROR(INDEX(Summary!$H:$H,$AH606),0),0)</f>
        <v>0</v>
      </c>
      <c r="AA606" s="2">
        <f t="array" ref="AA606">IF($S606=1,IFERROR(INDEX(Summary!$I:$I,$AH606),0),0)</f>
        <v>0</v>
      </c>
      <c r="AB606" s="2">
        <f t="array" ref="AB606">IF($S606=1,IFERROR(INDEX(Summary!$J:$J,$AH606),0),0)</f>
        <v>0</v>
      </c>
      <c r="AC606" s="2">
        <f t="array" ref="AC606">IF($S606=1,IFERROR(INDEX(Summary!$K:$K,$AH606),0),0)</f>
        <v>0</v>
      </c>
      <c r="AD606" s="2">
        <f t="array" ref="AD606">IF($S606=1,IFERROR(INDEX(Summary!$L:$L,$AH606),0),0)</f>
        <v>0</v>
      </c>
      <c r="AE606" s="2">
        <f t="array" ref="AE606">IF($S606=1,IFERROR(INDEX(Summary!$M:$M,$AH606),0),0)</f>
        <v>0</v>
      </c>
      <c r="AF606" s="2">
        <f t="array" ref="AF606">IF($S606=1,IFERROR(INDEX(Summary!$N:$N,$AH606),0),0)</f>
        <v>0</v>
      </c>
      <c r="AG606">
        <f t="array" ref="AG606">IF($A606="","",IFERROR(INDEX(Summary!$BB:$BB,$AH606),0))</f>
        <v>10</v>
      </c>
      <c r="AH606">
        <f t="shared" si="89"/>
        <v>23</v>
      </c>
    </row>
    <row r="607" spans="1:34" hidden="1">
      <c r="A607" t="str">
        <f t="array" ref="A607">IFERROR(INDEX(Summary!$D:$D,$AH607)&amp;"","")</f>
        <v>FG00245</v>
      </c>
      <c r="B607" t="str">
        <f t="array" ref="B607">IF($A607="","",INDEX(Summary!$E:$E,$AH607))</f>
        <v>Sunflower Oil 1L PB</v>
      </c>
      <c r="C607" t="str">
        <f t="array" ref="C607">IF($A607="","",INDEX(Summary!$B:$B,$AH607))</f>
        <v>Oil</v>
      </c>
      <c r="D607" t="str">
        <f t="array" ref="D607">IF($A607="","",INDEX(Summary!$C:$C,$AH607))</f>
        <v>C6</v>
      </c>
      <c r="E607">
        <f t="array" ref="E607">IF($A607="","",INDEX(Summary!$F:$F,$AH607))</f>
        <v>1</v>
      </c>
      <c r="F607" t="str">
        <f t="array" ref="F607">IF($A607="","",INDEX(Summary!$BC:$BC,$AH607)&amp;"")</f>
        <v>P1 – Critical</v>
      </c>
      <c r="G607">
        <f t="shared" si="81"/>
        <v>1</v>
      </c>
      <c r="H607">
        <f t="shared" si="82"/>
        <v>1</v>
      </c>
      <c r="I607" t="str">
        <f t="array" ref="I607">IF($A607="","",IF(IFERROR(INDEX(Summary!$BA:$BA,$AH607),0)&lt;1,"Under 1 day",IF(INDEX(Summary!$BA:$BA,$AH607)&lt;3,"1-3 days",IF(INDEX(Summary!$BA:$BA,$AH607)&lt;7,"3-7 days","7+ days"))))</f>
        <v>1-3 days</v>
      </c>
      <c r="J607" t="str">
        <f t="array" ref="J607">IF($A607="","",IF(IFERROR(INDEX(Summary!$AX:$AX,$AH607),0)&lt;0.25,"0-25%",IF(INDEX(Summary!$AX:$AX,$AH607)&lt;0.5,"25-50%",IF(INDEX(Summary!$AX:$AX,$AH607)&lt;0.75,"50-75%","75-100%"))))</f>
        <v>75-100%</v>
      </c>
      <c r="K607" t="str">
        <f t="array" ref="K607">IF($A607="","",INDEX(Summary!$AY:$AY,$AH607)&amp;"")</f>
        <v xml:space="preserve">RM Issue </v>
      </c>
      <c r="L607" s="1">
        <f>IF($A607="","",Summary!$P$2+MOD(ROW()-2,30))</f>
        <v>46232</v>
      </c>
      <c r="M607">
        <f t="shared" si="83"/>
        <v>6</v>
      </c>
      <c r="N607">
        <f t="shared" si="84"/>
        <v>29</v>
      </c>
      <c r="O607" t="str">
        <f t="shared" si="85"/>
        <v>Jul-2026</v>
      </c>
      <c r="P607">
        <f t="shared" ca="1" si="86"/>
        <v>1</v>
      </c>
      <c r="Q607" s="2">
        <f t="array" ref="Q607">IF($A607="",0,IFERROR(INDEX(Summary!$P$3:$AS$67,$AH607-2,$M607),0))</f>
        <v>0</v>
      </c>
      <c r="R607" s="2">
        <f t="array" ref="R607">IF($A607="",0,ROUND(IFERROR(INDEX(Summary!$O:$O,$AH607),0)/30,0))</f>
        <v>438</v>
      </c>
      <c r="S607">
        <f t="shared" si="87"/>
        <v>0</v>
      </c>
      <c r="T607" s="2">
        <f t="array" ref="T607">IF($S607=1,IFERROR(INDEX(Summary!$O:$O,$AH607),0),0)</f>
        <v>0</v>
      </c>
      <c r="U607" s="2">
        <f t="array" ref="U607">IF($S607=1,IFERROR(INDEX(Summary!$AT:$AT,$AH607),0),0)</f>
        <v>0</v>
      </c>
      <c r="V607" s="2">
        <f t="shared" si="88"/>
        <v>0</v>
      </c>
      <c r="W607" s="2">
        <f t="array" ref="W607">IF($S607=1,IFERROR(INDEX(Summary!$AZ:$AZ,$AH607),0),0)</f>
        <v>0</v>
      </c>
      <c r="X607" s="3">
        <f t="array" ref="X607">IF($S607=1,IFERROR(INDEX(Summary!$BA:$BA,$AH607),0),0)</f>
        <v>0</v>
      </c>
      <c r="Y607" s="2">
        <f t="array" ref="Y607">IF($S607=1,IFERROR(INDEX(Summary!$G:$G,$AH607),0),0)</f>
        <v>0</v>
      </c>
      <c r="Z607" s="2">
        <f t="array" ref="Z607">IF($S607=1,IFERROR(INDEX(Summary!$H:$H,$AH607),0),0)</f>
        <v>0</v>
      </c>
      <c r="AA607" s="2">
        <f t="array" ref="AA607">IF($S607=1,IFERROR(INDEX(Summary!$I:$I,$AH607),0),0)</f>
        <v>0</v>
      </c>
      <c r="AB607" s="2">
        <f t="array" ref="AB607">IF($S607=1,IFERROR(INDEX(Summary!$J:$J,$AH607),0),0)</f>
        <v>0</v>
      </c>
      <c r="AC607" s="2">
        <f t="array" ref="AC607">IF($S607=1,IFERROR(INDEX(Summary!$K:$K,$AH607),0),0)</f>
        <v>0</v>
      </c>
      <c r="AD607" s="2">
        <f t="array" ref="AD607">IF($S607=1,IFERROR(INDEX(Summary!$L:$L,$AH607),0),0)</f>
        <v>0</v>
      </c>
      <c r="AE607" s="2">
        <f t="array" ref="AE607">IF($S607=1,IFERROR(INDEX(Summary!$M:$M,$AH607),0),0)</f>
        <v>0</v>
      </c>
      <c r="AF607" s="2">
        <f t="array" ref="AF607">IF($S607=1,IFERROR(INDEX(Summary!$N:$N,$AH607),0),0)</f>
        <v>0</v>
      </c>
      <c r="AG607">
        <f t="array" ref="AG607">IF($A607="","",IFERROR(INDEX(Summary!$BB:$BB,$AH607),0))</f>
        <v>10</v>
      </c>
      <c r="AH607">
        <f t="shared" si="89"/>
        <v>23</v>
      </c>
    </row>
    <row r="608" spans="1:34" hidden="1">
      <c r="A608" t="str">
        <f t="array" ref="A608">IFERROR(INDEX(Summary!$D:$D,$AH608)&amp;"","")</f>
        <v>FG00245</v>
      </c>
      <c r="B608" t="str">
        <f t="array" ref="B608">IF($A608="","",INDEX(Summary!$E:$E,$AH608))</f>
        <v>Sunflower Oil 1L PB</v>
      </c>
      <c r="C608" t="str">
        <f t="array" ref="C608">IF($A608="","",INDEX(Summary!$B:$B,$AH608))</f>
        <v>Oil</v>
      </c>
      <c r="D608" t="str">
        <f t="array" ref="D608">IF($A608="","",INDEX(Summary!$C:$C,$AH608))</f>
        <v>C6</v>
      </c>
      <c r="E608">
        <f t="array" ref="E608">IF($A608="","",INDEX(Summary!$F:$F,$AH608))</f>
        <v>1</v>
      </c>
      <c r="F608" t="str">
        <f t="array" ref="F608">IF($A608="","",INDEX(Summary!$BC:$BC,$AH608)&amp;"")</f>
        <v>P1 – Critical</v>
      </c>
      <c r="G608">
        <f t="shared" si="81"/>
        <v>1</v>
      </c>
      <c r="H608">
        <f t="shared" si="82"/>
        <v>1</v>
      </c>
      <c r="I608" t="str">
        <f t="array" ref="I608">IF($A608="","",IF(IFERROR(INDEX(Summary!$BA:$BA,$AH608),0)&lt;1,"Under 1 day",IF(INDEX(Summary!$BA:$BA,$AH608)&lt;3,"1-3 days",IF(INDEX(Summary!$BA:$BA,$AH608)&lt;7,"3-7 days","7+ days"))))</f>
        <v>1-3 days</v>
      </c>
      <c r="J608" t="str">
        <f t="array" ref="J608">IF($A608="","",IF(IFERROR(INDEX(Summary!$AX:$AX,$AH608),0)&lt;0.25,"0-25%",IF(INDEX(Summary!$AX:$AX,$AH608)&lt;0.5,"25-50%",IF(INDEX(Summary!$AX:$AX,$AH608)&lt;0.75,"50-75%","75-100%"))))</f>
        <v>75-100%</v>
      </c>
      <c r="K608" t="str">
        <f t="array" ref="K608">IF($A608="","",INDEX(Summary!$AY:$AY,$AH608)&amp;"")</f>
        <v xml:space="preserve">RM Issue </v>
      </c>
      <c r="L608" s="1">
        <f>IF($A608="","",Summary!$P$2+MOD(ROW()-2,30))</f>
        <v>46233</v>
      </c>
      <c r="M608">
        <f t="shared" si="83"/>
        <v>7</v>
      </c>
      <c r="N608">
        <f t="shared" si="84"/>
        <v>30</v>
      </c>
      <c r="O608" t="str">
        <f t="shared" si="85"/>
        <v>Jul-2026</v>
      </c>
      <c r="P608">
        <f t="shared" ca="1" si="86"/>
        <v>1</v>
      </c>
      <c r="Q608" s="2">
        <f t="array" ref="Q608">IF($A608="",0,IFERROR(INDEX(Summary!$P$3:$AS$67,$AH608-2,$M608),0))</f>
        <v>0</v>
      </c>
      <c r="R608" s="2">
        <f t="array" ref="R608">IF($A608="",0,ROUND(IFERROR(INDEX(Summary!$O:$O,$AH608),0)/30,0))</f>
        <v>438</v>
      </c>
      <c r="S608">
        <f t="shared" si="87"/>
        <v>0</v>
      </c>
      <c r="T608" s="2">
        <f t="array" ref="T608">IF($S608=1,IFERROR(INDEX(Summary!$O:$O,$AH608),0),0)</f>
        <v>0</v>
      </c>
      <c r="U608" s="2">
        <f t="array" ref="U608">IF($S608=1,IFERROR(INDEX(Summary!$AT:$AT,$AH608),0),0)</f>
        <v>0</v>
      </c>
      <c r="V608" s="2">
        <f t="shared" si="88"/>
        <v>0</v>
      </c>
      <c r="W608" s="2">
        <f t="array" ref="W608">IF($S608=1,IFERROR(INDEX(Summary!$AZ:$AZ,$AH608),0),0)</f>
        <v>0</v>
      </c>
      <c r="X608" s="3">
        <f t="array" ref="X608">IF($S608=1,IFERROR(INDEX(Summary!$BA:$BA,$AH608),0),0)</f>
        <v>0</v>
      </c>
      <c r="Y608" s="2">
        <f t="array" ref="Y608">IF($S608=1,IFERROR(INDEX(Summary!$G:$G,$AH608),0),0)</f>
        <v>0</v>
      </c>
      <c r="Z608" s="2">
        <f t="array" ref="Z608">IF($S608=1,IFERROR(INDEX(Summary!$H:$H,$AH608),0),0)</f>
        <v>0</v>
      </c>
      <c r="AA608" s="2">
        <f t="array" ref="AA608">IF($S608=1,IFERROR(INDEX(Summary!$I:$I,$AH608),0),0)</f>
        <v>0</v>
      </c>
      <c r="AB608" s="2">
        <f t="array" ref="AB608">IF($S608=1,IFERROR(INDEX(Summary!$J:$J,$AH608),0),0)</f>
        <v>0</v>
      </c>
      <c r="AC608" s="2">
        <f t="array" ref="AC608">IF($S608=1,IFERROR(INDEX(Summary!$K:$K,$AH608),0),0)</f>
        <v>0</v>
      </c>
      <c r="AD608" s="2">
        <f t="array" ref="AD608">IF($S608=1,IFERROR(INDEX(Summary!$L:$L,$AH608),0),0)</f>
        <v>0</v>
      </c>
      <c r="AE608" s="2">
        <f t="array" ref="AE608">IF($S608=1,IFERROR(INDEX(Summary!$M:$M,$AH608),0),0)</f>
        <v>0</v>
      </c>
      <c r="AF608" s="2">
        <f t="array" ref="AF608">IF($S608=1,IFERROR(INDEX(Summary!$N:$N,$AH608),0),0)</f>
        <v>0</v>
      </c>
      <c r="AG608">
        <f t="array" ref="AG608">IF($A608="","",IFERROR(INDEX(Summary!$BB:$BB,$AH608),0))</f>
        <v>10</v>
      </c>
      <c r="AH608">
        <f t="shared" si="89"/>
        <v>23</v>
      </c>
    </row>
    <row r="609" spans="1:34" hidden="1">
      <c r="A609" t="str">
        <f t="array" ref="A609">IFERROR(INDEX(Summary!$D:$D,$AH609)&amp;"","")</f>
        <v>FG00245</v>
      </c>
      <c r="B609" t="str">
        <f t="array" ref="B609">IF($A609="","",INDEX(Summary!$E:$E,$AH609))</f>
        <v>Sunflower Oil 1L PB</v>
      </c>
      <c r="C609" t="str">
        <f t="array" ref="C609">IF($A609="","",INDEX(Summary!$B:$B,$AH609))</f>
        <v>Oil</v>
      </c>
      <c r="D609" t="str">
        <f t="array" ref="D609">IF($A609="","",INDEX(Summary!$C:$C,$AH609))</f>
        <v>C6</v>
      </c>
      <c r="E609">
        <f t="array" ref="E609">IF($A609="","",INDEX(Summary!$F:$F,$AH609))</f>
        <v>1</v>
      </c>
      <c r="F609" t="str">
        <f t="array" ref="F609">IF($A609="","",INDEX(Summary!$BC:$BC,$AH609)&amp;"")</f>
        <v>P1 – Critical</v>
      </c>
      <c r="G609">
        <f t="shared" si="81"/>
        <v>1</v>
      </c>
      <c r="H609">
        <f t="shared" si="82"/>
        <v>1</v>
      </c>
      <c r="I609" t="str">
        <f t="array" ref="I609">IF($A609="","",IF(IFERROR(INDEX(Summary!$BA:$BA,$AH609),0)&lt;1,"Under 1 day",IF(INDEX(Summary!$BA:$BA,$AH609)&lt;3,"1-3 days",IF(INDEX(Summary!$BA:$BA,$AH609)&lt;7,"3-7 days","7+ days"))))</f>
        <v>1-3 days</v>
      </c>
      <c r="J609" t="str">
        <f t="array" ref="J609">IF($A609="","",IF(IFERROR(INDEX(Summary!$AX:$AX,$AH609),0)&lt;0.25,"0-25%",IF(INDEX(Summary!$AX:$AX,$AH609)&lt;0.5,"25-50%",IF(INDEX(Summary!$AX:$AX,$AH609)&lt;0.75,"50-75%","75-100%"))))</f>
        <v>75-100%</v>
      </c>
      <c r="K609" t="str">
        <f t="array" ref="K609">IF($A609="","",INDEX(Summary!$AY:$AY,$AH609)&amp;"")</f>
        <v xml:space="preserve">RM Issue </v>
      </c>
      <c r="L609" s="1">
        <f>IF($A609="","",Summary!$P$2+MOD(ROW()-2,30))</f>
        <v>46234</v>
      </c>
      <c r="M609">
        <f t="shared" si="83"/>
        <v>8</v>
      </c>
      <c r="N609">
        <f t="shared" si="84"/>
        <v>31</v>
      </c>
      <c r="O609" t="str">
        <f t="shared" si="85"/>
        <v>Jul-2026</v>
      </c>
      <c r="P609">
        <f t="shared" ca="1" si="86"/>
        <v>1</v>
      </c>
      <c r="Q609" s="2">
        <f t="array" ref="Q609">IF($A609="",0,IFERROR(INDEX(Summary!$P$3:$AS$67,$AH609-2,$M609),0))</f>
        <v>3884</v>
      </c>
      <c r="R609" s="2">
        <f t="array" ref="R609">IF($A609="",0,ROUND(IFERROR(INDEX(Summary!$O:$O,$AH609),0)/30,0))</f>
        <v>438</v>
      </c>
      <c r="S609">
        <f t="shared" si="87"/>
        <v>0</v>
      </c>
      <c r="T609" s="2">
        <f t="array" ref="T609">IF($S609=1,IFERROR(INDEX(Summary!$O:$O,$AH609),0),0)</f>
        <v>0</v>
      </c>
      <c r="U609" s="2">
        <f t="array" ref="U609">IF($S609=1,IFERROR(INDEX(Summary!$AT:$AT,$AH609),0),0)</f>
        <v>0</v>
      </c>
      <c r="V609" s="2">
        <f t="shared" si="88"/>
        <v>0</v>
      </c>
      <c r="W609" s="2">
        <f t="array" ref="W609">IF($S609=1,IFERROR(INDEX(Summary!$AZ:$AZ,$AH609),0),0)</f>
        <v>0</v>
      </c>
      <c r="X609" s="3">
        <f t="array" ref="X609">IF($S609=1,IFERROR(INDEX(Summary!$BA:$BA,$AH609),0),0)</f>
        <v>0</v>
      </c>
      <c r="Y609" s="2">
        <f t="array" ref="Y609">IF($S609=1,IFERROR(INDEX(Summary!$G:$G,$AH609),0),0)</f>
        <v>0</v>
      </c>
      <c r="Z609" s="2">
        <f t="array" ref="Z609">IF($S609=1,IFERROR(INDEX(Summary!$H:$H,$AH609),0),0)</f>
        <v>0</v>
      </c>
      <c r="AA609" s="2">
        <f t="array" ref="AA609">IF($S609=1,IFERROR(INDEX(Summary!$I:$I,$AH609),0),0)</f>
        <v>0</v>
      </c>
      <c r="AB609" s="2">
        <f t="array" ref="AB609">IF($S609=1,IFERROR(INDEX(Summary!$J:$J,$AH609),0),0)</f>
        <v>0</v>
      </c>
      <c r="AC609" s="2">
        <f t="array" ref="AC609">IF($S609=1,IFERROR(INDEX(Summary!$K:$K,$AH609),0),0)</f>
        <v>0</v>
      </c>
      <c r="AD609" s="2">
        <f t="array" ref="AD609">IF($S609=1,IFERROR(INDEX(Summary!$L:$L,$AH609),0),0)</f>
        <v>0</v>
      </c>
      <c r="AE609" s="2">
        <f t="array" ref="AE609">IF($S609=1,IFERROR(INDEX(Summary!$M:$M,$AH609),0),0)</f>
        <v>0</v>
      </c>
      <c r="AF609" s="2">
        <f t="array" ref="AF609">IF($S609=1,IFERROR(INDEX(Summary!$N:$N,$AH609),0),0)</f>
        <v>0</v>
      </c>
      <c r="AG609">
        <f t="array" ref="AG609">IF($A609="","",IFERROR(INDEX(Summary!$BB:$BB,$AH609),0))</f>
        <v>10</v>
      </c>
      <c r="AH609">
        <f t="shared" si="89"/>
        <v>23</v>
      </c>
    </row>
    <row r="610" spans="1:34" hidden="1">
      <c r="A610" t="str">
        <f t="array" ref="A610">IFERROR(INDEX(Summary!$D:$D,$AH610)&amp;"","")</f>
        <v>FG00245</v>
      </c>
      <c r="B610" t="str">
        <f t="array" ref="B610">IF($A610="","",INDEX(Summary!$E:$E,$AH610))</f>
        <v>Sunflower Oil 1L PB</v>
      </c>
      <c r="C610" t="str">
        <f t="array" ref="C610">IF($A610="","",INDEX(Summary!$B:$B,$AH610))</f>
        <v>Oil</v>
      </c>
      <c r="D610" t="str">
        <f t="array" ref="D610">IF($A610="","",INDEX(Summary!$C:$C,$AH610))</f>
        <v>C6</v>
      </c>
      <c r="E610">
        <f t="array" ref="E610">IF($A610="","",INDEX(Summary!$F:$F,$AH610))</f>
        <v>1</v>
      </c>
      <c r="F610" t="str">
        <f t="array" ref="F610">IF($A610="","",INDEX(Summary!$BC:$BC,$AH610)&amp;"")</f>
        <v>P1 – Critical</v>
      </c>
      <c r="G610">
        <f t="shared" si="81"/>
        <v>1</v>
      </c>
      <c r="H610">
        <f t="shared" si="82"/>
        <v>1</v>
      </c>
      <c r="I610" t="str">
        <f t="array" ref="I610">IF($A610="","",IF(IFERROR(INDEX(Summary!$BA:$BA,$AH610),0)&lt;1,"Under 1 day",IF(INDEX(Summary!$BA:$BA,$AH610)&lt;3,"1-3 days",IF(INDEX(Summary!$BA:$BA,$AH610)&lt;7,"3-7 days","7+ days"))))</f>
        <v>1-3 days</v>
      </c>
      <c r="J610" t="str">
        <f t="array" ref="J610">IF($A610="","",IF(IFERROR(INDEX(Summary!$AX:$AX,$AH610),0)&lt;0.25,"0-25%",IF(INDEX(Summary!$AX:$AX,$AH610)&lt;0.5,"25-50%",IF(INDEX(Summary!$AX:$AX,$AH610)&lt;0.75,"50-75%","75-100%"))))</f>
        <v>75-100%</v>
      </c>
      <c r="K610" t="str">
        <f t="array" ref="K610">IF($A610="","",INDEX(Summary!$AY:$AY,$AH610)&amp;"")</f>
        <v xml:space="preserve">RM Issue </v>
      </c>
      <c r="L610" s="1">
        <f>IF($A610="","",Summary!$P$2+MOD(ROW()-2,30))</f>
        <v>46235</v>
      </c>
      <c r="M610">
        <f t="shared" si="83"/>
        <v>9</v>
      </c>
      <c r="N610">
        <f t="shared" si="84"/>
        <v>1</v>
      </c>
      <c r="O610" t="str">
        <f t="shared" si="85"/>
        <v>Aug-2026</v>
      </c>
      <c r="P610">
        <f t="shared" ca="1" si="86"/>
        <v>1</v>
      </c>
      <c r="Q610" s="2">
        <f t="array" ref="Q610">IF($A610="",0,IFERROR(INDEX(Summary!$P$3:$AS$67,$AH610-2,$M610),0))</f>
        <v>0</v>
      </c>
      <c r="R610" s="2">
        <f t="array" ref="R610">IF($A610="",0,ROUND(IFERROR(INDEX(Summary!$O:$O,$AH610),0)/30,0))</f>
        <v>438</v>
      </c>
      <c r="S610">
        <f t="shared" si="87"/>
        <v>0</v>
      </c>
      <c r="T610" s="2">
        <f t="array" ref="T610">IF($S610=1,IFERROR(INDEX(Summary!$O:$O,$AH610),0),0)</f>
        <v>0</v>
      </c>
      <c r="U610" s="2">
        <f t="array" ref="U610">IF($S610=1,IFERROR(INDEX(Summary!$AT:$AT,$AH610),0),0)</f>
        <v>0</v>
      </c>
      <c r="V610" s="2">
        <f t="shared" si="88"/>
        <v>0</v>
      </c>
      <c r="W610" s="2">
        <f t="array" ref="W610">IF($S610=1,IFERROR(INDEX(Summary!$AZ:$AZ,$AH610),0),0)</f>
        <v>0</v>
      </c>
      <c r="X610" s="3">
        <f t="array" ref="X610">IF($S610=1,IFERROR(INDEX(Summary!$BA:$BA,$AH610),0),0)</f>
        <v>0</v>
      </c>
      <c r="Y610" s="2">
        <f t="array" ref="Y610">IF($S610=1,IFERROR(INDEX(Summary!$G:$G,$AH610),0),0)</f>
        <v>0</v>
      </c>
      <c r="Z610" s="2">
        <f t="array" ref="Z610">IF($S610=1,IFERROR(INDEX(Summary!$H:$H,$AH610),0),0)</f>
        <v>0</v>
      </c>
      <c r="AA610" s="2">
        <f t="array" ref="AA610">IF($S610=1,IFERROR(INDEX(Summary!$I:$I,$AH610),0),0)</f>
        <v>0</v>
      </c>
      <c r="AB610" s="2">
        <f t="array" ref="AB610">IF($S610=1,IFERROR(INDEX(Summary!$J:$J,$AH610),0),0)</f>
        <v>0</v>
      </c>
      <c r="AC610" s="2">
        <f t="array" ref="AC610">IF($S610=1,IFERROR(INDEX(Summary!$K:$K,$AH610),0),0)</f>
        <v>0</v>
      </c>
      <c r="AD610" s="2">
        <f t="array" ref="AD610">IF($S610=1,IFERROR(INDEX(Summary!$L:$L,$AH610),0),0)</f>
        <v>0</v>
      </c>
      <c r="AE610" s="2">
        <f t="array" ref="AE610">IF($S610=1,IFERROR(INDEX(Summary!$M:$M,$AH610),0),0)</f>
        <v>0</v>
      </c>
      <c r="AF610" s="2">
        <f t="array" ref="AF610">IF($S610=1,IFERROR(INDEX(Summary!$N:$N,$AH610),0),0)</f>
        <v>0</v>
      </c>
      <c r="AG610">
        <f t="array" ref="AG610">IF($A610="","",IFERROR(INDEX(Summary!$BB:$BB,$AH610),0))</f>
        <v>10</v>
      </c>
      <c r="AH610">
        <f t="shared" si="89"/>
        <v>23</v>
      </c>
    </row>
    <row r="611" spans="1:34" hidden="1">
      <c r="A611" t="str">
        <f t="array" ref="A611">IFERROR(INDEX(Summary!$D:$D,$AH611)&amp;"","")</f>
        <v>FG00245</v>
      </c>
      <c r="B611" t="str">
        <f t="array" ref="B611">IF($A611="","",INDEX(Summary!$E:$E,$AH611))</f>
        <v>Sunflower Oil 1L PB</v>
      </c>
      <c r="C611" t="str">
        <f t="array" ref="C611">IF($A611="","",INDEX(Summary!$B:$B,$AH611))</f>
        <v>Oil</v>
      </c>
      <c r="D611" t="str">
        <f t="array" ref="D611">IF($A611="","",INDEX(Summary!$C:$C,$AH611))</f>
        <v>C6</v>
      </c>
      <c r="E611">
        <f t="array" ref="E611">IF($A611="","",INDEX(Summary!$F:$F,$AH611))</f>
        <v>1</v>
      </c>
      <c r="F611" t="str">
        <f t="array" ref="F611">IF($A611="","",INDEX(Summary!$BC:$BC,$AH611)&amp;"")</f>
        <v>P1 – Critical</v>
      </c>
      <c r="G611">
        <f t="shared" si="81"/>
        <v>1</v>
      </c>
      <c r="H611">
        <f t="shared" si="82"/>
        <v>1</v>
      </c>
      <c r="I611" t="str">
        <f t="array" ref="I611">IF($A611="","",IF(IFERROR(INDEX(Summary!$BA:$BA,$AH611),0)&lt;1,"Under 1 day",IF(INDEX(Summary!$BA:$BA,$AH611)&lt;3,"1-3 days",IF(INDEX(Summary!$BA:$BA,$AH611)&lt;7,"3-7 days","7+ days"))))</f>
        <v>1-3 days</v>
      </c>
      <c r="J611" t="str">
        <f t="array" ref="J611">IF($A611="","",IF(IFERROR(INDEX(Summary!$AX:$AX,$AH611),0)&lt;0.25,"0-25%",IF(INDEX(Summary!$AX:$AX,$AH611)&lt;0.5,"25-50%",IF(INDEX(Summary!$AX:$AX,$AH611)&lt;0.75,"50-75%","75-100%"))))</f>
        <v>75-100%</v>
      </c>
      <c r="K611" t="str">
        <f t="array" ref="K611">IF($A611="","",INDEX(Summary!$AY:$AY,$AH611)&amp;"")</f>
        <v xml:space="preserve">RM Issue </v>
      </c>
      <c r="L611" s="1">
        <f>IF($A611="","",Summary!$P$2+MOD(ROW()-2,30))</f>
        <v>46236</v>
      </c>
      <c r="M611">
        <f t="shared" si="83"/>
        <v>10</v>
      </c>
      <c r="N611">
        <f t="shared" si="84"/>
        <v>2</v>
      </c>
      <c r="O611" t="str">
        <f t="shared" si="85"/>
        <v>Aug-2026</v>
      </c>
      <c r="P611">
        <f t="shared" ca="1" si="86"/>
        <v>1</v>
      </c>
      <c r="Q611" s="2">
        <f t="array" ref="Q611">IF($A611="",0,IFERROR(INDEX(Summary!$P$3:$AS$67,$AH611-2,$M611),0))</f>
        <v>531</v>
      </c>
      <c r="R611" s="2">
        <f t="array" ref="R611">IF($A611="",0,ROUND(IFERROR(INDEX(Summary!$O:$O,$AH611),0)/30,0))</f>
        <v>438</v>
      </c>
      <c r="S611">
        <f t="shared" si="87"/>
        <v>0</v>
      </c>
      <c r="T611" s="2">
        <f t="array" ref="T611">IF($S611=1,IFERROR(INDEX(Summary!$O:$O,$AH611),0),0)</f>
        <v>0</v>
      </c>
      <c r="U611" s="2">
        <f t="array" ref="U611">IF($S611=1,IFERROR(INDEX(Summary!$AT:$AT,$AH611),0),0)</f>
        <v>0</v>
      </c>
      <c r="V611" s="2">
        <f t="shared" si="88"/>
        <v>0</v>
      </c>
      <c r="W611" s="2">
        <f t="array" ref="W611">IF($S611=1,IFERROR(INDEX(Summary!$AZ:$AZ,$AH611),0),0)</f>
        <v>0</v>
      </c>
      <c r="X611" s="3">
        <f t="array" ref="X611">IF($S611=1,IFERROR(INDEX(Summary!$BA:$BA,$AH611),0),0)</f>
        <v>0</v>
      </c>
      <c r="Y611" s="2">
        <f t="array" ref="Y611">IF($S611=1,IFERROR(INDEX(Summary!$G:$G,$AH611),0),0)</f>
        <v>0</v>
      </c>
      <c r="Z611" s="2">
        <f t="array" ref="Z611">IF($S611=1,IFERROR(INDEX(Summary!$H:$H,$AH611),0),0)</f>
        <v>0</v>
      </c>
      <c r="AA611" s="2">
        <f t="array" ref="AA611">IF($S611=1,IFERROR(INDEX(Summary!$I:$I,$AH611),0),0)</f>
        <v>0</v>
      </c>
      <c r="AB611" s="2">
        <f t="array" ref="AB611">IF($S611=1,IFERROR(INDEX(Summary!$J:$J,$AH611),0),0)</f>
        <v>0</v>
      </c>
      <c r="AC611" s="2">
        <f t="array" ref="AC611">IF($S611=1,IFERROR(INDEX(Summary!$K:$K,$AH611),0),0)</f>
        <v>0</v>
      </c>
      <c r="AD611" s="2">
        <f t="array" ref="AD611">IF($S611=1,IFERROR(INDEX(Summary!$L:$L,$AH611),0),0)</f>
        <v>0</v>
      </c>
      <c r="AE611" s="2">
        <f t="array" ref="AE611">IF($S611=1,IFERROR(INDEX(Summary!$M:$M,$AH611),0),0)</f>
        <v>0</v>
      </c>
      <c r="AF611" s="2">
        <f t="array" ref="AF611">IF($S611=1,IFERROR(INDEX(Summary!$N:$N,$AH611),0),0)</f>
        <v>0</v>
      </c>
      <c r="AG611">
        <f t="array" ref="AG611">IF($A611="","",IFERROR(INDEX(Summary!$BB:$BB,$AH611),0))</f>
        <v>10</v>
      </c>
      <c r="AH611">
        <f t="shared" si="89"/>
        <v>23</v>
      </c>
    </row>
    <row r="612" spans="1:34" hidden="1">
      <c r="A612" t="str">
        <f t="array" ref="A612">IFERROR(INDEX(Summary!$D:$D,$AH612)&amp;"","")</f>
        <v>FG00245</v>
      </c>
      <c r="B612" t="str">
        <f t="array" ref="B612">IF($A612="","",INDEX(Summary!$E:$E,$AH612))</f>
        <v>Sunflower Oil 1L PB</v>
      </c>
      <c r="C612" t="str">
        <f t="array" ref="C612">IF($A612="","",INDEX(Summary!$B:$B,$AH612))</f>
        <v>Oil</v>
      </c>
      <c r="D612" t="str">
        <f t="array" ref="D612">IF($A612="","",INDEX(Summary!$C:$C,$AH612))</f>
        <v>C6</v>
      </c>
      <c r="E612">
        <f t="array" ref="E612">IF($A612="","",INDEX(Summary!$F:$F,$AH612))</f>
        <v>1</v>
      </c>
      <c r="F612" t="str">
        <f t="array" ref="F612">IF($A612="","",INDEX(Summary!$BC:$BC,$AH612)&amp;"")</f>
        <v>P1 – Critical</v>
      </c>
      <c r="G612">
        <f t="shared" si="81"/>
        <v>1</v>
      </c>
      <c r="H612">
        <f t="shared" si="82"/>
        <v>1</v>
      </c>
      <c r="I612" t="str">
        <f t="array" ref="I612">IF($A612="","",IF(IFERROR(INDEX(Summary!$BA:$BA,$AH612),0)&lt;1,"Under 1 day",IF(INDEX(Summary!$BA:$BA,$AH612)&lt;3,"1-3 days",IF(INDEX(Summary!$BA:$BA,$AH612)&lt;7,"3-7 days","7+ days"))))</f>
        <v>1-3 days</v>
      </c>
      <c r="J612" t="str">
        <f t="array" ref="J612">IF($A612="","",IF(IFERROR(INDEX(Summary!$AX:$AX,$AH612),0)&lt;0.25,"0-25%",IF(INDEX(Summary!$AX:$AX,$AH612)&lt;0.5,"25-50%",IF(INDEX(Summary!$AX:$AX,$AH612)&lt;0.75,"50-75%","75-100%"))))</f>
        <v>75-100%</v>
      </c>
      <c r="K612" t="str">
        <f t="array" ref="K612">IF($A612="","",INDEX(Summary!$AY:$AY,$AH612)&amp;"")</f>
        <v xml:space="preserve">RM Issue </v>
      </c>
      <c r="L612" s="1">
        <f>IF($A612="","",Summary!$P$2+MOD(ROW()-2,30))</f>
        <v>46237</v>
      </c>
      <c r="M612">
        <f t="shared" si="83"/>
        <v>11</v>
      </c>
      <c r="N612">
        <f t="shared" si="84"/>
        <v>3</v>
      </c>
      <c r="O612" t="str">
        <f t="shared" si="85"/>
        <v>Aug-2026</v>
      </c>
      <c r="P612">
        <f t="shared" ca="1" si="86"/>
        <v>1</v>
      </c>
      <c r="Q612" s="2">
        <f t="array" ref="Q612">IF($A612="",0,IFERROR(INDEX(Summary!$P$3:$AS$67,$AH612-2,$M612),0))</f>
        <v>4</v>
      </c>
      <c r="R612" s="2">
        <f t="array" ref="R612">IF($A612="",0,ROUND(IFERROR(INDEX(Summary!$O:$O,$AH612),0)/30,0))</f>
        <v>438</v>
      </c>
      <c r="S612">
        <f t="shared" si="87"/>
        <v>0</v>
      </c>
      <c r="T612" s="2">
        <f t="array" ref="T612">IF($S612=1,IFERROR(INDEX(Summary!$O:$O,$AH612),0),0)</f>
        <v>0</v>
      </c>
      <c r="U612" s="2">
        <f t="array" ref="U612">IF($S612=1,IFERROR(INDEX(Summary!$AT:$AT,$AH612),0),0)</f>
        <v>0</v>
      </c>
      <c r="V612" s="2">
        <f t="shared" si="88"/>
        <v>0</v>
      </c>
      <c r="W612" s="2">
        <f t="array" ref="W612">IF($S612=1,IFERROR(INDEX(Summary!$AZ:$AZ,$AH612),0),0)</f>
        <v>0</v>
      </c>
      <c r="X612" s="3">
        <f t="array" ref="X612">IF($S612=1,IFERROR(INDEX(Summary!$BA:$BA,$AH612),0),0)</f>
        <v>0</v>
      </c>
      <c r="Y612" s="2">
        <f t="array" ref="Y612">IF($S612=1,IFERROR(INDEX(Summary!$G:$G,$AH612),0),0)</f>
        <v>0</v>
      </c>
      <c r="Z612" s="2">
        <f t="array" ref="Z612">IF($S612=1,IFERROR(INDEX(Summary!$H:$H,$AH612),0),0)</f>
        <v>0</v>
      </c>
      <c r="AA612" s="2">
        <f t="array" ref="AA612">IF($S612=1,IFERROR(INDEX(Summary!$I:$I,$AH612),0),0)</f>
        <v>0</v>
      </c>
      <c r="AB612" s="2">
        <f t="array" ref="AB612">IF($S612=1,IFERROR(INDEX(Summary!$J:$J,$AH612),0),0)</f>
        <v>0</v>
      </c>
      <c r="AC612" s="2">
        <f t="array" ref="AC612">IF($S612=1,IFERROR(INDEX(Summary!$K:$K,$AH612),0),0)</f>
        <v>0</v>
      </c>
      <c r="AD612" s="2">
        <f t="array" ref="AD612">IF($S612=1,IFERROR(INDEX(Summary!$L:$L,$AH612),0),0)</f>
        <v>0</v>
      </c>
      <c r="AE612" s="2">
        <f t="array" ref="AE612">IF($S612=1,IFERROR(INDEX(Summary!$M:$M,$AH612),0),0)</f>
        <v>0</v>
      </c>
      <c r="AF612" s="2">
        <f t="array" ref="AF612">IF($S612=1,IFERROR(INDEX(Summary!$N:$N,$AH612),0),0)</f>
        <v>0</v>
      </c>
      <c r="AG612">
        <f t="array" ref="AG612">IF($A612="","",IFERROR(INDEX(Summary!$BB:$BB,$AH612),0))</f>
        <v>10</v>
      </c>
      <c r="AH612">
        <f t="shared" si="89"/>
        <v>23</v>
      </c>
    </row>
    <row r="613" spans="1:34" hidden="1">
      <c r="A613" t="str">
        <f t="array" ref="A613">IFERROR(INDEX(Summary!$D:$D,$AH613)&amp;"","")</f>
        <v>FG00245</v>
      </c>
      <c r="B613" t="str">
        <f t="array" ref="B613">IF($A613="","",INDEX(Summary!$E:$E,$AH613))</f>
        <v>Sunflower Oil 1L PB</v>
      </c>
      <c r="C613" t="str">
        <f t="array" ref="C613">IF($A613="","",INDEX(Summary!$B:$B,$AH613))</f>
        <v>Oil</v>
      </c>
      <c r="D613" t="str">
        <f t="array" ref="D613">IF($A613="","",INDEX(Summary!$C:$C,$AH613))</f>
        <v>C6</v>
      </c>
      <c r="E613">
        <f t="array" ref="E613">IF($A613="","",INDEX(Summary!$F:$F,$AH613))</f>
        <v>1</v>
      </c>
      <c r="F613" t="str">
        <f t="array" ref="F613">IF($A613="","",INDEX(Summary!$BC:$BC,$AH613)&amp;"")</f>
        <v>P1 – Critical</v>
      </c>
      <c r="G613">
        <f t="shared" si="81"/>
        <v>1</v>
      </c>
      <c r="H613">
        <f t="shared" si="82"/>
        <v>1</v>
      </c>
      <c r="I613" t="str">
        <f t="array" ref="I613">IF($A613="","",IF(IFERROR(INDEX(Summary!$BA:$BA,$AH613),0)&lt;1,"Under 1 day",IF(INDEX(Summary!$BA:$BA,$AH613)&lt;3,"1-3 days",IF(INDEX(Summary!$BA:$BA,$AH613)&lt;7,"3-7 days","7+ days"))))</f>
        <v>1-3 days</v>
      </c>
      <c r="J613" t="str">
        <f t="array" ref="J613">IF($A613="","",IF(IFERROR(INDEX(Summary!$AX:$AX,$AH613),0)&lt;0.25,"0-25%",IF(INDEX(Summary!$AX:$AX,$AH613)&lt;0.5,"25-50%",IF(INDEX(Summary!$AX:$AX,$AH613)&lt;0.75,"50-75%","75-100%"))))</f>
        <v>75-100%</v>
      </c>
      <c r="K613" t="str">
        <f t="array" ref="K613">IF($A613="","",INDEX(Summary!$AY:$AY,$AH613)&amp;"")</f>
        <v xml:space="preserve">RM Issue </v>
      </c>
      <c r="L613" s="1">
        <f>IF($A613="","",Summary!$P$2+MOD(ROW()-2,30))</f>
        <v>46238</v>
      </c>
      <c r="M613">
        <f t="shared" si="83"/>
        <v>12</v>
      </c>
      <c r="N613">
        <f t="shared" si="84"/>
        <v>4</v>
      </c>
      <c r="O613" t="str">
        <f t="shared" si="85"/>
        <v>Aug-2026</v>
      </c>
      <c r="P613">
        <f t="shared" ca="1" si="86"/>
        <v>1</v>
      </c>
      <c r="Q613" s="2">
        <f t="array" ref="Q613">IF($A613="",0,IFERROR(INDEX(Summary!$P$3:$AS$67,$AH613-2,$M613),0))</f>
        <v>375</v>
      </c>
      <c r="R613" s="2">
        <f t="array" ref="R613">IF($A613="",0,ROUND(IFERROR(INDEX(Summary!$O:$O,$AH613),0)/30,0))</f>
        <v>438</v>
      </c>
      <c r="S613">
        <f t="shared" si="87"/>
        <v>0</v>
      </c>
      <c r="T613" s="2">
        <f t="array" ref="T613">IF($S613=1,IFERROR(INDEX(Summary!$O:$O,$AH613),0),0)</f>
        <v>0</v>
      </c>
      <c r="U613" s="2">
        <f t="array" ref="U613">IF($S613=1,IFERROR(INDEX(Summary!$AT:$AT,$AH613),0),0)</f>
        <v>0</v>
      </c>
      <c r="V613" s="2">
        <f t="shared" si="88"/>
        <v>0</v>
      </c>
      <c r="W613" s="2">
        <f t="array" ref="W613">IF($S613=1,IFERROR(INDEX(Summary!$AZ:$AZ,$AH613),0),0)</f>
        <v>0</v>
      </c>
      <c r="X613" s="3">
        <f t="array" ref="X613">IF($S613=1,IFERROR(INDEX(Summary!$BA:$BA,$AH613),0),0)</f>
        <v>0</v>
      </c>
      <c r="Y613" s="2">
        <f t="array" ref="Y613">IF($S613=1,IFERROR(INDEX(Summary!$G:$G,$AH613),0),0)</f>
        <v>0</v>
      </c>
      <c r="Z613" s="2">
        <f t="array" ref="Z613">IF($S613=1,IFERROR(INDEX(Summary!$H:$H,$AH613),0),0)</f>
        <v>0</v>
      </c>
      <c r="AA613" s="2">
        <f t="array" ref="AA613">IF($S613=1,IFERROR(INDEX(Summary!$I:$I,$AH613),0),0)</f>
        <v>0</v>
      </c>
      <c r="AB613" s="2">
        <f t="array" ref="AB613">IF($S613=1,IFERROR(INDEX(Summary!$J:$J,$AH613),0),0)</f>
        <v>0</v>
      </c>
      <c r="AC613" s="2">
        <f t="array" ref="AC613">IF($S613=1,IFERROR(INDEX(Summary!$K:$K,$AH613),0),0)</f>
        <v>0</v>
      </c>
      <c r="AD613" s="2">
        <f t="array" ref="AD613">IF($S613=1,IFERROR(INDEX(Summary!$L:$L,$AH613),0),0)</f>
        <v>0</v>
      </c>
      <c r="AE613" s="2">
        <f t="array" ref="AE613">IF($S613=1,IFERROR(INDEX(Summary!$M:$M,$AH613),0),0)</f>
        <v>0</v>
      </c>
      <c r="AF613" s="2">
        <f t="array" ref="AF613">IF($S613=1,IFERROR(INDEX(Summary!$N:$N,$AH613),0),0)</f>
        <v>0</v>
      </c>
      <c r="AG613">
        <f t="array" ref="AG613">IF($A613="","",IFERROR(INDEX(Summary!$BB:$BB,$AH613),0))</f>
        <v>10</v>
      </c>
      <c r="AH613">
        <f t="shared" si="89"/>
        <v>23</v>
      </c>
    </row>
    <row r="614" spans="1:34" hidden="1">
      <c r="A614" t="str">
        <f t="array" ref="A614">IFERROR(INDEX(Summary!$D:$D,$AH614)&amp;"","")</f>
        <v>FG00245</v>
      </c>
      <c r="B614" t="str">
        <f t="array" ref="B614">IF($A614="","",INDEX(Summary!$E:$E,$AH614))</f>
        <v>Sunflower Oil 1L PB</v>
      </c>
      <c r="C614" t="str">
        <f t="array" ref="C614">IF($A614="","",INDEX(Summary!$B:$B,$AH614))</f>
        <v>Oil</v>
      </c>
      <c r="D614" t="str">
        <f t="array" ref="D614">IF($A614="","",INDEX(Summary!$C:$C,$AH614))</f>
        <v>C6</v>
      </c>
      <c r="E614">
        <f t="array" ref="E614">IF($A614="","",INDEX(Summary!$F:$F,$AH614))</f>
        <v>1</v>
      </c>
      <c r="F614" t="str">
        <f t="array" ref="F614">IF($A614="","",INDEX(Summary!$BC:$BC,$AH614)&amp;"")</f>
        <v>P1 – Critical</v>
      </c>
      <c r="G614">
        <f t="shared" si="81"/>
        <v>1</v>
      </c>
      <c r="H614">
        <f t="shared" si="82"/>
        <v>1</v>
      </c>
      <c r="I614" t="str">
        <f t="array" ref="I614">IF($A614="","",IF(IFERROR(INDEX(Summary!$BA:$BA,$AH614),0)&lt;1,"Under 1 day",IF(INDEX(Summary!$BA:$BA,$AH614)&lt;3,"1-3 days",IF(INDEX(Summary!$BA:$BA,$AH614)&lt;7,"3-7 days","7+ days"))))</f>
        <v>1-3 days</v>
      </c>
      <c r="J614" t="str">
        <f t="array" ref="J614">IF($A614="","",IF(IFERROR(INDEX(Summary!$AX:$AX,$AH614),0)&lt;0.25,"0-25%",IF(INDEX(Summary!$AX:$AX,$AH614)&lt;0.5,"25-50%",IF(INDEX(Summary!$AX:$AX,$AH614)&lt;0.75,"50-75%","75-100%"))))</f>
        <v>75-100%</v>
      </c>
      <c r="K614" t="str">
        <f t="array" ref="K614">IF($A614="","",INDEX(Summary!$AY:$AY,$AH614)&amp;"")</f>
        <v xml:space="preserve">RM Issue </v>
      </c>
      <c r="L614" s="1">
        <f>IF($A614="","",Summary!$P$2+MOD(ROW()-2,30))</f>
        <v>46239</v>
      </c>
      <c r="M614">
        <f t="shared" si="83"/>
        <v>13</v>
      </c>
      <c r="N614">
        <f t="shared" si="84"/>
        <v>5</v>
      </c>
      <c r="O614" t="str">
        <f t="shared" si="85"/>
        <v>Aug-2026</v>
      </c>
      <c r="P614">
        <f t="shared" ca="1" si="86"/>
        <v>1</v>
      </c>
      <c r="Q614" s="2">
        <f t="array" ref="Q614">IF($A614="",0,IFERROR(INDEX(Summary!$P$3:$AS$67,$AH614-2,$M614),0))</f>
        <v>0</v>
      </c>
      <c r="R614" s="2">
        <f t="array" ref="R614">IF($A614="",0,ROUND(IFERROR(INDEX(Summary!$O:$O,$AH614),0)/30,0))</f>
        <v>438</v>
      </c>
      <c r="S614">
        <f t="shared" si="87"/>
        <v>0</v>
      </c>
      <c r="T614" s="2">
        <f t="array" ref="T614">IF($S614=1,IFERROR(INDEX(Summary!$O:$O,$AH614),0),0)</f>
        <v>0</v>
      </c>
      <c r="U614" s="2">
        <f t="array" ref="U614">IF($S614=1,IFERROR(INDEX(Summary!$AT:$AT,$AH614),0),0)</f>
        <v>0</v>
      </c>
      <c r="V614" s="2">
        <f t="shared" si="88"/>
        <v>0</v>
      </c>
      <c r="W614" s="2">
        <f t="array" ref="W614">IF($S614=1,IFERROR(INDEX(Summary!$AZ:$AZ,$AH614),0),0)</f>
        <v>0</v>
      </c>
      <c r="X614" s="3">
        <f t="array" ref="X614">IF($S614=1,IFERROR(INDEX(Summary!$BA:$BA,$AH614),0),0)</f>
        <v>0</v>
      </c>
      <c r="Y614" s="2">
        <f t="array" ref="Y614">IF($S614=1,IFERROR(INDEX(Summary!$G:$G,$AH614),0),0)</f>
        <v>0</v>
      </c>
      <c r="Z614" s="2">
        <f t="array" ref="Z614">IF($S614=1,IFERROR(INDEX(Summary!$H:$H,$AH614),0),0)</f>
        <v>0</v>
      </c>
      <c r="AA614" s="2">
        <f t="array" ref="AA614">IF($S614=1,IFERROR(INDEX(Summary!$I:$I,$AH614),0),0)</f>
        <v>0</v>
      </c>
      <c r="AB614" s="2">
        <f t="array" ref="AB614">IF($S614=1,IFERROR(INDEX(Summary!$J:$J,$AH614),0),0)</f>
        <v>0</v>
      </c>
      <c r="AC614" s="2">
        <f t="array" ref="AC614">IF($S614=1,IFERROR(INDEX(Summary!$K:$K,$AH614),0),0)</f>
        <v>0</v>
      </c>
      <c r="AD614" s="2">
        <f t="array" ref="AD614">IF($S614=1,IFERROR(INDEX(Summary!$L:$L,$AH614),0),0)</f>
        <v>0</v>
      </c>
      <c r="AE614" s="2">
        <f t="array" ref="AE614">IF($S614=1,IFERROR(INDEX(Summary!$M:$M,$AH614),0),0)</f>
        <v>0</v>
      </c>
      <c r="AF614" s="2">
        <f t="array" ref="AF614">IF($S614=1,IFERROR(INDEX(Summary!$N:$N,$AH614),0),0)</f>
        <v>0</v>
      </c>
      <c r="AG614">
        <f t="array" ref="AG614">IF($A614="","",IFERROR(INDEX(Summary!$BB:$BB,$AH614),0))</f>
        <v>10</v>
      </c>
      <c r="AH614">
        <f t="shared" si="89"/>
        <v>23</v>
      </c>
    </row>
    <row r="615" spans="1:34" hidden="1">
      <c r="A615" t="str">
        <f t="array" ref="A615">IFERROR(INDEX(Summary!$D:$D,$AH615)&amp;"","")</f>
        <v>FG00245</v>
      </c>
      <c r="B615" t="str">
        <f t="array" ref="B615">IF($A615="","",INDEX(Summary!$E:$E,$AH615))</f>
        <v>Sunflower Oil 1L PB</v>
      </c>
      <c r="C615" t="str">
        <f t="array" ref="C615">IF($A615="","",INDEX(Summary!$B:$B,$AH615))</f>
        <v>Oil</v>
      </c>
      <c r="D615" t="str">
        <f t="array" ref="D615">IF($A615="","",INDEX(Summary!$C:$C,$AH615))</f>
        <v>C6</v>
      </c>
      <c r="E615">
        <f t="array" ref="E615">IF($A615="","",INDEX(Summary!$F:$F,$AH615))</f>
        <v>1</v>
      </c>
      <c r="F615" t="str">
        <f t="array" ref="F615">IF($A615="","",INDEX(Summary!$BC:$BC,$AH615)&amp;"")</f>
        <v>P1 – Critical</v>
      </c>
      <c r="G615">
        <f t="shared" si="81"/>
        <v>1</v>
      </c>
      <c r="H615">
        <f t="shared" si="82"/>
        <v>1</v>
      </c>
      <c r="I615" t="str">
        <f t="array" ref="I615">IF($A615="","",IF(IFERROR(INDEX(Summary!$BA:$BA,$AH615),0)&lt;1,"Under 1 day",IF(INDEX(Summary!$BA:$BA,$AH615)&lt;3,"1-3 days",IF(INDEX(Summary!$BA:$BA,$AH615)&lt;7,"3-7 days","7+ days"))))</f>
        <v>1-3 days</v>
      </c>
      <c r="J615" t="str">
        <f t="array" ref="J615">IF($A615="","",IF(IFERROR(INDEX(Summary!$AX:$AX,$AH615),0)&lt;0.25,"0-25%",IF(INDEX(Summary!$AX:$AX,$AH615)&lt;0.5,"25-50%",IF(INDEX(Summary!$AX:$AX,$AH615)&lt;0.75,"50-75%","75-100%"))))</f>
        <v>75-100%</v>
      </c>
      <c r="K615" t="str">
        <f t="array" ref="K615">IF($A615="","",INDEX(Summary!$AY:$AY,$AH615)&amp;"")</f>
        <v xml:space="preserve">RM Issue </v>
      </c>
      <c r="L615" s="1">
        <f>IF($A615="","",Summary!$P$2+MOD(ROW()-2,30))</f>
        <v>46240</v>
      </c>
      <c r="M615">
        <f t="shared" si="83"/>
        <v>14</v>
      </c>
      <c r="N615">
        <f t="shared" si="84"/>
        <v>6</v>
      </c>
      <c r="O615" t="str">
        <f t="shared" si="85"/>
        <v>Aug-2026</v>
      </c>
      <c r="P615">
        <f t="shared" ca="1" si="86"/>
        <v>1</v>
      </c>
      <c r="Q615" s="2">
        <f t="array" ref="Q615">IF($A615="",0,IFERROR(INDEX(Summary!$P$3:$AS$67,$AH615-2,$M615),0))</f>
        <v>211</v>
      </c>
      <c r="R615" s="2">
        <f t="array" ref="R615">IF($A615="",0,ROUND(IFERROR(INDEX(Summary!$O:$O,$AH615),0)/30,0))</f>
        <v>438</v>
      </c>
      <c r="S615">
        <f t="shared" si="87"/>
        <v>0</v>
      </c>
      <c r="T615" s="2">
        <f t="array" ref="T615">IF($S615=1,IFERROR(INDEX(Summary!$O:$O,$AH615),0),0)</f>
        <v>0</v>
      </c>
      <c r="U615" s="2">
        <f t="array" ref="U615">IF($S615=1,IFERROR(INDEX(Summary!$AT:$AT,$AH615),0),0)</f>
        <v>0</v>
      </c>
      <c r="V615" s="2">
        <f t="shared" si="88"/>
        <v>0</v>
      </c>
      <c r="W615" s="2">
        <f t="array" ref="W615">IF($S615=1,IFERROR(INDEX(Summary!$AZ:$AZ,$AH615),0),0)</f>
        <v>0</v>
      </c>
      <c r="X615" s="3">
        <f t="array" ref="X615">IF($S615=1,IFERROR(INDEX(Summary!$BA:$BA,$AH615),0),0)</f>
        <v>0</v>
      </c>
      <c r="Y615" s="2">
        <f t="array" ref="Y615">IF($S615=1,IFERROR(INDEX(Summary!$G:$G,$AH615),0),0)</f>
        <v>0</v>
      </c>
      <c r="Z615" s="2">
        <f t="array" ref="Z615">IF($S615=1,IFERROR(INDEX(Summary!$H:$H,$AH615),0),0)</f>
        <v>0</v>
      </c>
      <c r="AA615" s="2">
        <f t="array" ref="AA615">IF($S615=1,IFERROR(INDEX(Summary!$I:$I,$AH615),0),0)</f>
        <v>0</v>
      </c>
      <c r="AB615" s="2">
        <f t="array" ref="AB615">IF($S615=1,IFERROR(INDEX(Summary!$J:$J,$AH615),0),0)</f>
        <v>0</v>
      </c>
      <c r="AC615" s="2">
        <f t="array" ref="AC615">IF($S615=1,IFERROR(INDEX(Summary!$K:$K,$AH615),0),0)</f>
        <v>0</v>
      </c>
      <c r="AD615" s="2">
        <f t="array" ref="AD615">IF($S615=1,IFERROR(INDEX(Summary!$L:$L,$AH615),0),0)</f>
        <v>0</v>
      </c>
      <c r="AE615" s="2">
        <f t="array" ref="AE615">IF($S615=1,IFERROR(INDEX(Summary!$M:$M,$AH615),0),0)</f>
        <v>0</v>
      </c>
      <c r="AF615" s="2">
        <f t="array" ref="AF615">IF($S615=1,IFERROR(INDEX(Summary!$N:$N,$AH615),0),0)</f>
        <v>0</v>
      </c>
      <c r="AG615">
        <f t="array" ref="AG615">IF($A615="","",IFERROR(INDEX(Summary!$BB:$BB,$AH615),0))</f>
        <v>10</v>
      </c>
      <c r="AH615">
        <f t="shared" si="89"/>
        <v>23</v>
      </c>
    </row>
    <row r="616" spans="1:34" hidden="1">
      <c r="A616" t="str">
        <f t="array" ref="A616">IFERROR(INDEX(Summary!$D:$D,$AH616)&amp;"","")</f>
        <v>FG00245</v>
      </c>
      <c r="B616" t="str">
        <f t="array" ref="B616">IF($A616="","",INDEX(Summary!$E:$E,$AH616))</f>
        <v>Sunflower Oil 1L PB</v>
      </c>
      <c r="C616" t="str">
        <f t="array" ref="C616">IF($A616="","",INDEX(Summary!$B:$B,$AH616))</f>
        <v>Oil</v>
      </c>
      <c r="D616" t="str">
        <f t="array" ref="D616">IF($A616="","",INDEX(Summary!$C:$C,$AH616))</f>
        <v>C6</v>
      </c>
      <c r="E616">
        <f t="array" ref="E616">IF($A616="","",INDEX(Summary!$F:$F,$AH616))</f>
        <v>1</v>
      </c>
      <c r="F616" t="str">
        <f t="array" ref="F616">IF($A616="","",INDEX(Summary!$BC:$BC,$AH616)&amp;"")</f>
        <v>P1 – Critical</v>
      </c>
      <c r="G616">
        <f t="shared" si="81"/>
        <v>1</v>
      </c>
      <c r="H616">
        <f t="shared" si="82"/>
        <v>1</v>
      </c>
      <c r="I616" t="str">
        <f t="array" ref="I616">IF($A616="","",IF(IFERROR(INDEX(Summary!$BA:$BA,$AH616),0)&lt;1,"Under 1 day",IF(INDEX(Summary!$BA:$BA,$AH616)&lt;3,"1-3 days",IF(INDEX(Summary!$BA:$BA,$AH616)&lt;7,"3-7 days","7+ days"))))</f>
        <v>1-3 days</v>
      </c>
      <c r="J616" t="str">
        <f t="array" ref="J616">IF($A616="","",IF(IFERROR(INDEX(Summary!$AX:$AX,$AH616),0)&lt;0.25,"0-25%",IF(INDEX(Summary!$AX:$AX,$AH616)&lt;0.5,"25-50%",IF(INDEX(Summary!$AX:$AX,$AH616)&lt;0.75,"50-75%","75-100%"))))</f>
        <v>75-100%</v>
      </c>
      <c r="K616" t="str">
        <f t="array" ref="K616">IF($A616="","",INDEX(Summary!$AY:$AY,$AH616)&amp;"")</f>
        <v xml:space="preserve">RM Issue </v>
      </c>
      <c r="L616" s="1">
        <f>IF($A616="","",Summary!$P$2+MOD(ROW()-2,30))</f>
        <v>46241</v>
      </c>
      <c r="M616">
        <f t="shared" si="83"/>
        <v>15</v>
      </c>
      <c r="N616">
        <f t="shared" si="84"/>
        <v>7</v>
      </c>
      <c r="O616" t="str">
        <f t="shared" si="85"/>
        <v>Aug-2026</v>
      </c>
      <c r="P616">
        <f t="shared" ca="1" si="86"/>
        <v>1</v>
      </c>
      <c r="Q616" s="2">
        <f t="array" ref="Q616">IF($A616="",0,IFERROR(INDEX(Summary!$P$3:$AS$67,$AH616-2,$M616),0))</f>
        <v>138</v>
      </c>
      <c r="R616" s="2">
        <f t="array" ref="R616">IF($A616="",0,ROUND(IFERROR(INDEX(Summary!$O:$O,$AH616),0)/30,0))</f>
        <v>438</v>
      </c>
      <c r="S616">
        <f t="shared" si="87"/>
        <v>0</v>
      </c>
      <c r="T616" s="2">
        <f t="array" ref="T616">IF($S616=1,IFERROR(INDEX(Summary!$O:$O,$AH616),0),0)</f>
        <v>0</v>
      </c>
      <c r="U616" s="2">
        <f t="array" ref="U616">IF($S616=1,IFERROR(INDEX(Summary!$AT:$AT,$AH616),0),0)</f>
        <v>0</v>
      </c>
      <c r="V616" s="2">
        <f t="shared" si="88"/>
        <v>0</v>
      </c>
      <c r="W616" s="2">
        <f t="array" ref="W616">IF($S616=1,IFERROR(INDEX(Summary!$AZ:$AZ,$AH616),0),0)</f>
        <v>0</v>
      </c>
      <c r="X616" s="3">
        <f t="array" ref="X616">IF($S616=1,IFERROR(INDEX(Summary!$BA:$BA,$AH616),0),0)</f>
        <v>0</v>
      </c>
      <c r="Y616" s="2">
        <f t="array" ref="Y616">IF($S616=1,IFERROR(INDEX(Summary!$G:$G,$AH616),0),0)</f>
        <v>0</v>
      </c>
      <c r="Z616" s="2">
        <f t="array" ref="Z616">IF($S616=1,IFERROR(INDEX(Summary!$H:$H,$AH616),0),0)</f>
        <v>0</v>
      </c>
      <c r="AA616" s="2">
        <f t="array" ref="AA616">IF($S616=1,IFERROR(INDEX(Summary!$I:$I,$AH616),0),0)</f>
        <v>0</v>
      </c>
      <c r="AB616" s="2">
        <f t="array" ref="AB616">IF($S616=1,IFERROR(INDEX(Summary!$J:$J,$AH616),0),0)</f>
        <v>0</v>
      </c>
      <c r="AC616" s="2">
        <f t="array" ref="AC616">IF($S616=1,IFERROR(INDEX(Summary!$K:$K,$AH616),0),0)</f>
        <v>0</v>
      </c>
      <c r="AD616" s="2">
        <f t="array" ref="AD616">IF($S616=1,IFERROR(INDEX(Summary!$L:$L,$AH616),0),0)</f>
        <v>0</v>
      </c>
      <c r="AE616" s="2">
        <f t="array" ref="AE616">IF($S616=1,IFERROR(INDEX(Summary!$M:$M,$AH616),0),0)</f>
        <v>0</v>
      </c>
      <c r="AF616" s="2">
        <f t="array" ref="AF616">IF($S616=1,IFERROR(INDEX(Summary!$N:$N,$AH616),0),0)</f>
        <v>0</v>
      </c>
      <c r="AG616">
        <f t="array" ref="AG616">IF($A616="","",IFERROR(INDEX(Summary!$BB:$BB,$AH616),0))</f>
        <v>10</v>
      </c>
      <c r="AH616">
        <f t="shared" si="89"/>
        <v>23</v>
      </c>
    </row>
    <row r="617" spans="1:34" hidden="1">
      <c r="A617" t="str">
        <f t="array" ref="A617">IFERROR(INDEX(Summary!$D:$D,$AH617)&amp;"","")</f>
        <v>FG00245</v>
      </c>
      <c r="B617" t="str">
        <f t="array" ref="B617">IF($A617="","",INDEX(Summary!$E:$E,$AH617))</f>
        <v>Sunflower Oil 1L PB</v>
      </c>
      <c r="C617" t="str">
        <f t="array" ref="C617">IF($A617="","",INDEX(Summary!$B:$B,$AH617))</f>
        <v>Oil</v>
      </c>
      <c r="D617" t="str">
        <f t="array" ref="D617">IF($A617="","",INDEX(Summary!$C:$C,$AH617))</f>
        <v>C6</v>
      </c>
      <c r="E617">
        <f t="array" ref="E617">IF($A617="","",INDEX(Summary!$F:$F,$AH617))</f>
        <v>1</v>
      </c>
      <c r="F617" t="str">
        <f t="array" ref="F617">IF($A617="","",INDEX(Summary!$BC:$BC,$AH617)&amp;"")</f>
        <v>P1 – Critical</v>
      </c>
      <c r="G617">
        <f t="shared" si="81"/>
        <v>1</v>
      </c>
      <c r="H617">
        <f t="shared" si="82"/>
        <v>1</v>
      </c>
      <c r="I617" t="str">
        <f t="array" ref="I617">IF($A617="","",IF(IFERROR(INDEX(Summary!$BA:$BA,$AH617),0)&lt;1,"Under 1 day",IF(INDEX(Summary!$BA:$BA,$AH617)&lt;3,"1-3 days",IF(INDEX(Summary!$BA:$BA,$AH617)&lt;7,"3-7 days","7+ days"))))</f>
        <v>1-3 days</v>
      </c>
      <c r="J617" t="str">
        <f t="array" ref="J617">IF($A617="","",IF(IFERROR(INDEX(Summary!$AX:$AX,$AH617),0)&lt;0.25,"0-25%",IF(INDEX(Summary!$AX:$AX,$AH617)&lt;0.5,"25-50%",IF(INDEX(Summary!$AX:$AX,$AH617)&lt;0.75,"50-75%","75-100%"))))</f>
        <v>75-100%</v>
      </c>
      <c r="K617" t="str">
        <f t="array" ref="K617">IF($A617="","",INDEX(Summary!$AY:$AY,$AH617)&amp;"")</f>
        <v xml:space="preserve">RM Issue </v>
      </c>
      <c r="L617" s="1">
        <f>IF($A617="","",Summary!$P$2+MOD(ROW()-2,30))</f>
        <v>46242</v>
      </c>
      <c r="M617">
        <f t="shared" si="83"/>
        <v>16</v>
      </c>
      <c r="N617">
        <f t="shared" si="84"/>
        <v>8</v>
      </c>
      <c r="O617" t="str">
        <f t="shared" si="85"/>
        <v>Aug-2026</v>
      </c>
      <c r="P617">
        <f t="shared" ca="1" si="86"/>
        <v>1</v>
      </c>
      <c r="Q617" s="2">
        <f t="array" ref="Q617">IF($A617="",0,IFERROR(INDEX(Summary!$P$3:$AS$67,$AH617-2,$M617),0))</f>
        <v>78</v>
      </c>
      <c r="R617" s="2">
        <f t="array" ref="R617">IF($A617="",0,ROUND(IFERROR(INDEX(Summary!$O:$O,$AH617),0)/30,0))</f>
        <v>438</v>
      </c>
      <c r="S617">
        <f t="shared" si="87"/>
        <v>0</v>
      </c>
      <c r="T617" s="2">
        <f t="array" ref="T617">IF($S617=1,IFERROR(INDEX(Summary!$O:$O,$AH617),0),0)</f>
        <v>0</v>
      </c>
      <c r="U617" s="2">
        <f t="array" ref="U617">IF($S617=1,IFERROR(INDEX(Summary!$AT:$AT,$AH617),0),0)</f>
        <v>0</v>
      </c>
      <c r="V617" s="2">
        <f t="shared" si="88"/>
        <v>0</v>
      </c>
      <c r="W617" s="2">
        <f t="array" ref="W617">IF($S617=1,IFERROR(INDEX(Summary!$AZ:$AZ,$AH617),0),0)</f>
        <v>0</v>
      </c>
      <c r="X617" s="3">
        <f t="array" ref="X617">IF($S617=1,IFERROR(INDEX(Summary!$BA:$BA,$AH617),0),0)</f>
        <v>0</v>
      </c>
      <c r="Y617" s="2">
        <f t="array" ref="Y617">IF($S617=1,IFERROR(INDEX(Summary!$G:$G,$AH617),0),0)</f>
        <v>0</v>
      </c>
      <c r="Z617" s="2">
        <f t="array" ref="Z617">IF($S617=1,IFERROR(INDEX(Summary!$H:$H,$AH617),0),0)</f>
        <v>0</v>
      </c>
      <c r="AA617" s="2">
        <f t="array" ref="AA617">IF($S617=1,IFERROR(INDEX(Summary!$I:$I,$AH617),0),0)</f>
        <v>0</v>
      </c>
      <c r="AB617" s="2">
        <f t="array" ref="AB617">IF($S617=1,IFERROR(INDEX(Summary!$J:$J,$AH617),0),0)</f>
        <v>0</v>
      </c>
      <c r="AC617" s="2">
        <f t="array" ref="AC617">IF($S617=1,IFERROR(INDEX(Summary!$K:$K,$AH617),0),0)</f>
        <v>0</v>
      </c>
      <c r="AD617" s="2">
        <f t="array" ref="AD617">IF($S617=1,IFERROR(INDEX(Summary!$L:$L,$AH617),0),0)</f>
        <v>0</v>
      </c>
      <c r="AE617" s="2">
        <f t="array" ref="AE617">IF($S617=1,IFERROR(INDEX(Summary!$M:$M,$AH617),0),0)</f>
        <v>0</v>
      </c>
      <c r="AF617" s="2">
        <f t="array" ref="AF617">IF($S617=1,IFERROR(INDEX(Summary!$N:$N,$AH617),0),0)</f>
        <v>0</v>
      </c>
      <c r="AG617">
        <f t="array" ref="AG617">IF($A617="","",IFERROR(INDEX(Summary!$BB:$BB,$AH617),0))</f>
        <v>10</v>
      </c>
      <c r="AH617">
        <f t="shared" si="89"/>
        <v>23</v>
      </c>
    </row>
    <row r="618" spans="1:34" hidden="1">
      <c r="A618" t="str">
        <f t="array" ref="A618">IFERROR(INDEX(Summary!$D:$D,$AH618)&amp;"","")</f>
        <v>FG00245</v>
      </c>
      <c r="B618" t="str">
        <f t="array" ref="B618">IF($A618="","",INDEX(Summary!$E:$E,$AH618))</f>
        <v>Sunflower Oil 1L PB</v>
      </c>
      <c r="C618" t="str">
        <f t="array" ref="C618">IF($A618="","",INDEX(Summary!$B:$B,$AH618))</f>
        <v>Oil</v>
      </c>
      <c r="D618" t="str">
        <f t="array" ref="D618">IF($A618="","",INDEX(Summary!$C:$C,$AH618))</f>
        <v>C6</v>
      </c>
      <c r="E618">
        <f t="array" ref="E618">IF($A618="","",INDEX(Summary!$F:$F,$AH618))</f>
        <v>1</v>
      </c>
      <c r="F618" t="str">
        <f t="array" ref="F618">IF($A618="","",INDEX(Summary!$BC:$BC,$AH618)&amp;"")</f>
        <v>P1 – Critical</v>
      </c>
      <c r="G618">
        <f t="shared" si="81"/>
        <v>1</v>
      </c>
      <c r="H618">
        <f t="shared" si="82"/>
        <v>1</v>
      </c>
      <c r="I618" t="str">
        <f t="array" ref="I618">IF($A618="","",IF(IFERROR(INDEX(Summary!$BA:$BA,$AH618),0)&lt;1,"Under 1 day",IF(INDEX(Summary!$BA:$BA,$AH618)&lt;3,"1-3 days",IF(INDEX(Summary!$BA:$BA,$AH618)&lt;7,"3-7 days","7+ days"))))</f>
        <v>1-3 days</v>
      </c>
      <c r="J618" t="str">
        <f t="array" ref="J618">IF($A618="","",IF(IFERROR(INDEX(Summary!$AX:$AX,$AH618),0)&lt;0.25,"0-25%",IF(INDEX(Summary!$AX:$AX,$AH618)&lt;0.5,"25-50%",IF(INDEX(Summary!$AX:$AX,$AH618)&lt;0.75,"50-75%","75-100%"))))</f>
        <v>75-100%</v>
      </c>
      <c r="K618" t="str">
        <f t="array" ref="K618">IF($A618="","",INDEX(Summary!$AY:$AY,$AH618)&amp;"")</f>
        <v xml:space="preserve">RM Issue </v>
      </c>
      <c r="L618" s="1">
        <f>IF($A618="","",Summary!$P$2+MOD(ROW()-2,30))</f>
        <v>46243</v>
      </c>
      <c r="M618">
        <f t="shared" si="83"/>
        <v>17</v>
      </c>
      <c r="N618">
        <f t="shared" si="84"/>
        <v>9</v>
      </c>
      <c r="O618" t="str">
        <f t="shared" si="85"/>
        <v>Aug-2026</v>
      </c>
      <c r="P618">
        <f t="shared" ca="1" si="86"/>
        <v>1</v>
      </c>
      <c r="Q618" s="2">
        <f t="array" ref="Q618">IF($A618="",0,IFERROR(INDEX(Summary!$P$3:$AS$67,$AH618-2,$M618),0))</f>
        <v>1119</v>
      </c>
      <c r="R618" s="2">
        <f t="array" ref="R618">IF($A618="",0,ROUND(IFERROR(INDEX(Summary!$O:$O,$AH618),0)/30,0))</f>
        <v>438</v>
      </c>
      <c r="S618">
        <f t="shared" si="87"/>
        <v>0</v>
      </c>
      <c r="T618" s="2">
        <f t="array" ref="T618">IF($S618=1,IFERROR(INDEX(Summary!$O:$O,$AH618),0),0)</f>
        <v>0</v>
      </c>
      <c r="U618" s="2">
        <f t="array" ref="U618">IF($S618=1,IFERROR(INDEX(Summary!$AT:$AT,$AH618),0),0)</f>
        <v>0</v>
      </c>
      <c r="V618" s="2">
        <f t="shared" si="88"/>
        <v>0</v>
      </c>
      <c r="W618" s="2">
        <f t="array" ref="W618">IF($S618=1,IFERROR(INDEX(Summary!$AZ:$AZ,$AH618),0),0)</f>
        <v>0</v>
      </c>
      <c r="X618" s="3">
        <f t="array" ref="X618">IF($S618=1,IFERROR(INDEX(Summary!$BA:$BA,$AH618),0),0)</f>
        <v>0</v>
      </c>
      <c r="Y618" s="2">
        <f t="array" ref="Y618">IF($S618=1,IFERROR(INDEX(Summary!$G:$G,$AH618),0),0)</f>
        <v>0</v>
      </c>
      <c r="Z618" s="2">
        <f t="array" ref="Z618">IF($S618=1,IFERROR(INDEX(Summary!$H:$H,$AH618),0),0)</f>
        <v>0</v>
      </c>
      <c r="AA618" s="2">
        <f t="array" ref="AA618">IF($S618=1,IFERROR(INDEX(Summary!$I:$I,$AH618),0),0)</f>
        <v>0</v>
      </c>
      <c r="AB618" s="2">
        <f t="array" ref="AB618">IF($S618=1,IFERROR(INDEX(Summary!$J:$J,$AH618),0),0)</f>
        <v>0</v>
      </c>
      <c r="AC618" s="2">
        <f t="array" ref="AC618">IF($S618=1,IFERROR(INDEX(Summary!$K:$K,$AH618),0),0)</f>
        <v>0</v>
      </c>
      <c r="AD618" s="2">
        <f t="array" ref="AD618">IF($S618=1,IFERROR(INDEX(Summary!$L:$L,$AH618),0),0)</f>
        <v>0</v>
      </c>
      <c r="AE618" s="2">
        <f t="array" ref="AE618">IF($S618=1,IFERROR(INDEX(Summary!$M:$M,$AH618),0),0)</f>
        <v>0</v>
      </c>
      <c r="AF618" s="2">
        <f t="array" ref="AF618">IF($S618=1,IFERROR(INDEX(Summary!$N:$N,$AH618),0),0)</f>
        <v>0</v>
      </c>
      <c r="AG618">
        <f t="array" ref="AG618">IF($A618="","",IFERROR(INDEX(Summary!$BB:$BB,$AH618),0))</f>
        <v>10</v>
      </c>
      <c r="AH618">
        <f t="shared" si="89"/>
        <v>23</v>
      </c>
    </row>
    <row r="619" spans="1:34" hidden="1">
      <c r="A619" t="str">
        <f t="array" ref="A619">IFERROR(INDEX(Summary!$D:$D,$AH619)&amp;"","")</f>
        <v>FG00245</v>
      </c>
      <c r="B619" t="str">
        <f t="array" ref="B619">IF($A619="","",INDEX(Summary!$E:$E,$AH619))</f>
        <v>Sunflower Oil 1L PB</v>
      </c>
      <c r="C619" t="str">
        <f t="array" ref="C619">IF($A619="","",INDEX(Summary!$B:$B,$AH619))</f>
        <v>Oil</v>
      </c>
      <c r="D619" t="str">
        <f t="array" ref="D619">IF($A619="","",INDEX(Summary!$C:$C,$AH619))</f>
        <v>C6</v>
      </c>
      <c r="E619">
        <f t="array" ref="E619">IF($A619="","",INDEX(Summary!$F:$F,$AH619))</f>
        <v>1</v>
      </c>
      <c r="F619" t="str">
        <f t="array" ref="F619">IF($A619="","",INDEX(Summary!$BC:$BC,$AH619)&amp;"")</f>
        <v>P1 – Critical</v>
      </c>
      <c r="G619">
        <f t="shared" si="81"/>
        <v>1</v>
      </c>
      <c r="H619">
        <f t="shared" si="82"/>
        <v>1</v>
      </c>
      <c r="I619" t="str">
        <f t="array" ref="I619">IF($A619="","",IF(IFERROR(INDEX(Summary!$BA:$BA,$AH619),0)&lt;1,"Under 1 day",IF(INDEX(Summary!$BA:$BA,$AH619)&lt;3,"1-3 days",IF(INDEX(Summary!$BA:$BA,$AH619)&lt;7,"3-7 days","7+ days"))))</f>
        <v>1-3 days</v>
      </c>
      <c r="J619" t="str">
        <f t="array" ref="J619">IF($A619="","",IF(IFERROR(INDEX(Summary!$AX:$AX,$AH619),0)&lt;0.25,"0-25%",IF(INDEX(Summary!$AX:$AX,$AH619)&lt;0.5,"25-50%",IF(INDEX(Summary!$AX:$AX,$AH619)&lt;0.75,"50-75%","75-100%"))))</f>
        <v>75-100%</v>
      </c>
      <c r="K619" t="str">
        <f t="array" ref="K619">IF($A619="","",INDEX(Summary!$AY:$AY,$AH619)&amp;"")</f>
        <v xml:space="preserve">RM Issue </v>
      </c>
      <c r="L619" s="1">
        <f>IF($A619="","",Summary!$P$2+MOD(ROW()-2,30))</f>
        <v>46244</v>
      </c>
      <c r="M619">
        <f t="shared" si="83"/>
        <v>18</v>
      </c>
      <c r="N619">
        <f t="shared" si="84"/>
        <v>10</v>
      </c>
      <c r="O619" t="str">
        <f t="shared" si="85"/>
        <v>Aug-2026</v>
      </c>
      <c r="P619">
        <f t="shared" ca="1" si="86"/>
        <v>1</v>
      </c>
      <c r="Q619" s="2">
        <f t="array" ref="Q619">IF($A619="",0,IFERROR(INDEX(Summary!$P$3:$AS$67,$AH619-2,$M619),0))</f>
        <v>0</v>
      </c>
      <c r="R619" s="2">
        <f t="array" ref="R619">IF($A619="",0,ROUND(IFERROR(INDEX(Summary!$O:$O,$AH619),0)/30,0))</f>
        <v>438</v>
      </c>
      <c r="S619">
        <f t="shared" si="87"/>
        <v>0</v>
      </c>
      <c r="T619" s="2">
        <f t="array" ref="T619">IF($S619=1,IFERROR(INDEX(Summary!$O:$O,$AH619),0),0)</f>
        <v>0</v>
      </c>
      <c r="U619" s="2">
        <f t="array" ref="U619">IF($S619=1,IFERROR(INDEX(Summary!$AT:$AT,$AH619),0),0)</f>
        <v>0</v>
      </c>
      <c r="V619" s="2">
        <f t="shared" si="88"/>
        <v>0</v>
      </c>
      <c r="W619" s="2">
        <f t="array" ref="W619">IF($S619=1,IFERROR(INDEX(Summary!$AZ:$AZ,$AH619),0),0)</f>
        <v>0</v>
      </c>
      <c r="X619" s="3">
        <f t="array" ref="X619">IF($S619=1,IFERROR(INDEX(Summary!$BA:$BA,$AH619),0),0)</f>
        <v>0</v>
      </c>
      <c r="Y619" s="2">
        <f t="array" ref="Y619">IF($S619=1,IFERROR(INDEX(Summary!$G:$G,$AH619),0),0)</f>
        <v>0</v>
      </c>
      <c r="Z619" s="2">
        <f t="array" ref="Z619">IF($S619=1,IFERROR(INDEX(Summary!$H:$H,$AH619),0),0)</f>
        <v>0</v>
      </c>
      <c r="AA619" s="2">
        <f t="array" ref="AA619">IF($S619=1,IFERROR(INDEX(Summary!$I:$I,$AH619),0),0)</f>
        <v>0</v>
      </c>
      <c r="AB619" s="2">
        <f t="array" ref="AB619">IF($S619=1,IFERROR(INDEX(Summary!$J:$J,$AH619),0),0)</f>
        <v>0</v>
      </c>
      <c r="AC619" s="2">
        <f t="array" ref="AC619">IF($S619=1,IFERROR(INDEX(Summary!$K:$K,$AH619),0),0)</f>
        <v>0</v>
      </c>
      <c r="AD619" s="2">
        <f t="array" ref="AD619">IF($S619=1,IFERROR(INDEX(Summary!$L:$L,$AH619),0),0)</f>
        <v>0</v>
      </c>
      <c r="AE619" s="2">
        <f t="array" ref="AE619">IF($S619=1,IFERROR(INDEX(Summary!$M:$M,$AH619),0),0)</f>
        <v>0</v>
      </c>
      <c r="AF619" s="2">
        <f t="array" ref="AF619">IF($S619=1,IFERROR(INDEX(Summary!$N:$N,$AH619),0),0)</f>
        <v>0</v>
      </c>
      <c r="AG619">
        <f t="array" ref="AG619">IF($A619="","",IFERROR(INDEX(Summary!$BB:$BB,$AH619),0))</f>
        <v>10</v>
      </c>
      <c r="AH619">
        <f t="shared" si="89"/>
        <v>23</v>
      </c>
    </row>
    <row r="620" spans="1:34" hidden="1">
      <c r="A620" t="str">
        <f t="array" ref="A620">IFERROR(INDEX(Summary!$D:$D,$AH620)&amp;"","")</f>
        <v>FG00245</v>
      </c>
      <c r="B620" t="str">
        <f t="array" ref="B620">IF($A620="","",INDEX(Summary!$E:$E,$AH620))</f>
        <v>Sunflower Oil 1L PB</v>
      </c>
      <c r="C620" t="str">
        <f t="array" ref="C620">IF($A620="","",INDEX(Summary!$B:$B,$AH620))</f>
        <v>Oil</v>
      </c>
      <c r="D620" t="str">
        <f t="array" ref="D620">IF($A620="","",INDEX(Summary!$C:$C,$AH620))</f>
        <v>C6</v>
      </c>
      <c r="E620">
        <f t="array" ref="E620">IF($A620="","",INDEX(Summary!$F:$F,$AH620))</f>
        <v>1</v>
      </c>
      <c r="F620" t="str">
        <f t="array" ref="F620">IF($A620="","",INDEX(Summary!$BC:$BC,$AH620)&amp;"")</f>
        <v>P1 – Critical</v>
      </c>
      <c r="G620">
        <f t="shared" si="81"/>
        <v>1</v>
      </c>
      <c r="H620">
        <f t="shared" si="82"/>
        <v>1</v>
      </c>
      <c r="I620" t="str">
        <f t="array" ref="I620">IF($A620="","",IF(IFERROR(INDEX(Summary!$BA:$BA,$AH620),0)&lt;1,"Under 1 day",IF(INDEX(Summary!$BA:$BA,$AH620)&lt;3,"1-3 days",IF(INDEX(Summary!$BA:$BA,$AH620)&lt;7,"3-7 days","7+ days"))))</f>
        <v>1-3 days</v>
      </c>
      <c r="J620" t="str">
        <f t="array" ref="J620">IF($A620="","",IF(IFERROR(INDEX(Summary!$AX:$AX,$AH620),0)&lt;0.25,"0-25%",IF(INDEX(Summary!$AX:$AX,$AH620)&lt;0.5,"25-50%",IF(INDEX(Summary!$AX:$AX,$AH620)&lt;0.75,"50-75%","75-100%"))))</f>
        <v>75-100%</v>
      </c>
      <c r="K620" t="str">
        <f t="array" ref="K620">IF($A620="","",INDEX(Summary!$AY:$AY,$AH620)&amp;"")</f>
        <v xml:space="preserve">RM Issue </v>
      </c>
      <c r="L620" s="1">
        <f>IF($A620="","",Summary!$P$2+MOD(ROW()-2,30))</f>
        <v>46245</v>
      </c>
      <c r="M620">
        <f t="shared" si="83"/>
        <v>19</v>
      </c>
      <c r="N620">
        <f t="shared" si="84"/>
        <v>11</v>
      </c>
      <c r="O620" t="str">
        <f t="shared" si="85"/>
        <v>Aug-2026</v>
      </c>
      <c r="P620">
        <f t="shared" ca="1" si="86"/>
        <v>1</v>
      </c>
      <c r="Q620" s="2">
        <f t="array" ref="Q620">IF($A620="",0,IFERROR(INDEX(Summary!$P$3:$AS$67,$AH620-2,$M620),0))</f>
        <v>1639</v>
      </c>
      <c r="R620" s="2">
        <f t="array" ref="R620">IF($A620="",0,ROUND(IFERROR(INDEX(Summary!$O:$O,$AH620),0)/30,0))</f>
        <v>438</v>
      </c>
      <c r="S620">
        <f t="shared" si="87"/>
        <v>0</v>
      </c>
      <c r="T620" s="2">
        <f t="array" ref="T620">IF($S620=1,IFERROR(INDEX(Summary!$O:$O,$AH620),0),0)</f>
        <v>0</v>
      </c>
      <c r="U620" s="2">
        <f t="array" ref="U620">IF($S620=1,IFERROR(INDEX(Summary!$AT:$AT,$AH620),0),0)</f>
        <v>0</v>
      </c>
      <c r="V620" s="2">
        <f t="shared" si="88"/>
        <v>0</v>
      </c>
      <c r="W620" s="2">
        <f t="array" ref="W620">IF($S620=1,IFERROR(INDEX(Summary!$AZ:$AZ,$AH620),0),0)</f>
        <v>0</v>
      </c>
      <c r="X620" s="3">
        <f t="array" ref="X620">IF($S620=1,IFERROR(INDEX(Summary!$BA:$BA,$AH620),0),0)</f>
        <v>0</v>
      </c>
      <c r="Y620" s="2">
        <f t="array" ref="Y620">IF($S620=1,IFERROR(INDEX(Summary!$G:$G,$AH620),0),0)</f>
        <v>0</v>
      </c>
      <c r="Z620" s="2">
        <f t="array" ref="Z620">IF($S620=1,IFERROR(INDEX(Summary!$H:$H,$AH620),0),0)</f>
        <v>0</v>
      </c>
      <c r="AA620" s="2">
        <f t="array" ref="AA620">IF($S620=1,IFERROR(INDEX(Summary!$I:$I,$AH620),0),0)</f>
        <v>0</v>
      </c>
      <c r="AB620" s="2">
        <f t="array" ref="AB620">IF($S620=1,IFERROR(INDEX(Summary!$J:$J,$AH620),0),0)</f>
        <v>0</v>
      </c>
      <c r="AC620" s="2">
        <f t="array" ref="AC620">IF($S620=1,IFERROR(INDEX(Summary!$K:$K,$AH620),0),0)</f>
        <v>0</v>
      </c>
      <c r="AD620" s="2">
        <f t="array" ref="AD620">IF($S620=1,IFERROR(INDEX(Summary!$L:$L,$AH620),0),0)</f>
        <v>0</v>
      </c>
      <c r="AE620" s="2">
        <f t="array" ref="AE620">IF($S620=1,IFERROR(INDEX(Summary!$M:$M,$AH620),0),0)</f>
        <v>0</v>
      </c>
      <c r="AF620" s="2">
        <f t="array" ref="AF620">IF($S620=1,IFERROR(INDEX(Summary!$N:$N,$AH620),0),0)</f>
        <v>0</v>
      </c>
      <c r="AG620">
        <f t="array" ref="AG620">IF($A620="","",IFERROR(INDEX(Summary!$BB:$BB,$AH620),0))</f>
        <v>10</v>
      </c>
      <c r="AH620">
        <f t="shared" si="89"/>
        <v>23</v>
      </c>
    </row>
    <row r="621" spans="1:34" hidden="1">
      <c r="A621" t="str">
        <f t="array" ref="A621">IFERROR(INDEX(Summary!$D:$D,$AH621)&amp;"","")</f>
        <v>FG00245</v>
      </c>
      <c r="B621" t="str">
        <f t="array" ref="B621">IF($A621="","",INDEX(Summary!$E:$E,$AH621))</f>
        <v>Sunflower Oil 1L PB</v>
      </c>
      <c r="C621" t="str">
        <f t="array" ref="C621">IF($A621="","",INDEX(Summary!$B:$B,$AH621))</f>
        <v>Oil</v>
      </c>
      <c r="D621" t="str">
        <f t="array" ref="D621">IF($A621="","",INDEX(Summary!$C:$C,$AH621))</f>
        <v>C6</v>
      </c>
      <c r="E621">
        <f t="array" ref="E621">IF($A621="","",INDEX(Summary!$F:$F,$AH621))</f>
        <v>1</v>
      </c>
      <c r="F621" t="str">
        <f t="array" ref="F621">IF($A621="","",INDEX(Summary!$BC:$BC,$AH621)&amp;"")</f>
        <v>P1 – Critical</v>
      </c>
      <c r="G621">
        <f t="shared" si="81"/>
        <v>1</v>
      </c>
      <c r="H621">
        <f t="shared" si="82"/>
        <v>1</v>
      </c>
      <c r="I621" t="str">
        <f t="array" ref="I621">IF($A621="","",IF(IFERROR(INDEX(Summary!$BA:$BA,$AH621),0)&lt;1,"Under 1 day",IF(INDEX(Summary!$BA:$BA,$AH621)&lt;3,"1-3 days",IF(INDEX(Summary!$BA:$BA,$AH621)&lt;7,"3-7 days","7+ days"))))</f>
        <v>1-3 days</v>
      </c>
      <c r="J621" t="str">
        <f t="array" ref="J621">IF($A621="","",IF(IFERROR(INDEX(Summary!$AX:$AX,$AH621),0)&lt;0.25,"0-25%",IF(INDEX(Summary!$AX:$AX,$AH621)&lt;0.5,"25-50%",IF(INDEX(Summary!$AX:$AX,$AH621)&lt;0.75,"50-75%","75-100%"))))</f>
        <v>75-100%</v>
      </c>
      <c r="K621" t="str">
        <f t="array" ref="K621">IF($A621="","",INDEX(Summary!$AY:$AY,$AH621)&amp;"")</f>
        <v xml:space="preserve">RM Issue </v>
      </c>
      <c r="L621" s="1">
        <f>IF($A621="","",Summary!$P$2+MOD(ROW()-2,30))</f>
        <v>46246</v>
      </c>
      <c r="M621">
        <f t="shared" si="83"/>
        <v>20</v>
      </c>
      <c r="N621">
        <f t="shared" si="84"/>
        <v>12</v>
      </c>
      <c r="O621" t="str">
        <f t="shared" si="85"/>
        <v>Aug-2026</v>
      </c>
      <c r="P621">
        <f t="shared" ca="1" si="86"/>
        <v>1</v>
      </c>
      <c r="Q621" s="2">
        <f t="array" ref="Q621">IF($A621="",0,IFERROR(INDEX(Summary!$P$3:$AS$67,$AH621-2,$M621),0))</f>
        <v>1892</v>
      </c>
      <c r="R621" s="2">
        <f t="array" ref="R621">IF($A621="",0,ROUND(IFERROR(INDEX(Summary!$O:$O,$AH621),0)/30,0))</f>
        <v>438</v>
      </c>
      <c r="S621">
        <f t="shared" si="87"/>
        <v>0</v>
      </c>
      <c r="T621" s="2">
        <f t="array" ref="T621">IF($S621=1,IFERROR(INDEX(Summary!$O:$O,$AH621),0),0)</f>
        <v>0</v>
      </c>
      <c r="U621" s="2">
        <f t="array" ref="U621">IF($S621=1,IFERROR(INDEX(Summary!$AT:$AT,$AH621),0),0)</f>
        <v>0</v>
      </c>
      <c r="V621" s="2">
        <f t="shared" si="88"/>
        <v>0</v>
      </c>
      <c r="W621" s="2">
        <f t="array" ref="W621">IF($S621=1,IFERROR(INDEX(Summary!$AZ:$AZ,$AH621),0),0)</f>
        <v>0</v>
      </c>
      <c r="X621" s="3">
        <f t="array" ref="X621">IF($S621=1,IFERROR(INDEX(Summary!$BA:$BA,$AH621),0),0)</f>
        <v>0</v>
      </c>
      <c r="Y621" s="2">
        <f t="array" ref="Y621">IF($S621=1,IFERROR(INDEX(Summary!$G:$G,$AH621),0),0)</f>
        <v>0</v>
      </c>
      <c r="Z621" s="2">
        <f t="array" ref="Z621">IF($S621=1,IFERROR(INDEX(Summary!$H:$H,$AH621),0),0)</f>
        <v>0</v>
      </c>
      <c r="AA621" s="2">
        <f t="array" ref="AA621">IF($S621=1,IFERROR(INDEX(Summary!$I:$I,$AH621),0),0)</f>
        <v>0</v>
      </c>
      <c r="AB621" s="2">
        <f t="array" ref="AB621">IF($S621=1,IFERROR(INDEX(Summary!$J:$J,$AH621),0),0)</f>
        <v>0</v>
      </c>
      <c r="AC621" s="2">
        <f t="array" ref="AC621">IF($S621=1,IFERROR(INDEX(Summary!$K:$K,$AH621),0),0)</f>
        <v>0</v>
      </c>
      <c r="AD621" s="2">
        <f t="array" ref="AD621">IF($S621=1,IFERROR(INDEX(Summary!$L:$L,$AH621),0),0)</f>
        <v>0</v>
      </c>
      <c r="AE621" s="2">
        <f t="array" ref="AE621">IF($S621=1,IFERROR(INDEX(Summary!$M:$M,$AH621),0),0)</f>
        <v>0</v>
      </c>
      <c r="AF621" s="2">
        <f t="array" ref="AF621">IF($S621=1,IFERROR(INDEX(Summary!$N:$N,$AH621),0),0)</f>
        <v>0</v>
      </c>
      <c r="AG621">
        <f t="array" ref="AG621">IF($A621="","",IFERROR(INDEX(Summary!$BB:$BB,$AH621),0))</f>
        <v>10</v>
      </c>
      <c r="AH621">
        <f t="shared" si="89"/>
        <v>23</v>
      </c>
    </row>
    <row r="622" spans="1:34" hidden="1">
      <c r="A622" t="str">
        <f t="array" ref="A622">IFERROR(INDEX(Summary!$D:$D,$AH622)&amp;"","")</f>
        <v>FG00245</v>
      </c>
      <c r="B622" t="str">
        <f t="array" ref="B622">IF($A622="","",INDEX(Summary!$E:$E,$AH622))</f>
        <v>Sunflower Oil 1L PB</v>
      </c>
      <c r="C622" t="str">
        <f t="array" ref="C622">IF($A622="","",INDEX(Summary!$B:$B,$AH622))</f>
        <v>Oil</v>
      </c>
      <c r="D622" t="str">
        <f t="array" ref="D622">IF($A622="","",INDEX(Summary!$C:$C,$AH622))</f>
        <v>C6</v>
      </c>
      <c r="E622">
        <f t="array" ref="E622">IF($A622="","",INDEX(Summary!$F:$F,$AH622))</f>
        <v>1</v>
      </c>
      <c r="F622" t="str">
        <f t="array" ref="F622">IF($A622="","",INDEX(Summary!$BC:$BC,$AH622)&amp;"")</f>
        <v>P1 – Critical</v>
      </c>
      <c r="G622">
        <f t="shared" si="81"/>
        <v>1</v>
      </c>
      <c r="H622">
        <f t="shared" si="82"/>
        <v>1</v>
      </c>
      <c r="I622" t="str">
        <f t="array" ref="I622">IF($A622="","",IF(IFERROR(INDEX(Summary!$BA:$BA,$AH622),0)&lt;1,"Under 1 day",IF(INDEX(Summary!$BA:$BA,$AH622)&lt;3,"1-3 days",IF(INDEX(Summary!$BA:$BA,$AH622)&lt;7,"3-7 days","7+ days"))))</f>
        <v>1-3 days</v>
      </c>
      <c r="J622" t="str">
        <f t="array" ref="J622">IF($A622="","",IF(IFERROR(INDEX(Summary!$AX:$AX,$AH622),0)&lt;0.25,"0-25%",IF(INDEX(Summary!$AX:$AX,$AH622)&lt;0.5,"25-50%",IF(INDEX(Summary!$AX:$AX,$AH622)&lt;0.75,"50-75%","75-100%"))))</f>
        <v>75-100%</v>
      </c>
      <c r="K622" t="str">
        <f t="array" ref="K622">IF($A622="","",INDEX(Summary!$AY:$AY,$AH622)&amp;"")</f>
        <v xml:space="preserve">RM Issue </v>
      </c>
      <c r="L622" s="1">
        <f>IF($A622="","",Summary!$P$2+MOD(ROW()-2,30))</f>
        <v>46247</v>
      </c>
      <c r="M622">
        <f t="shared" si="83"/>
        <v>21</v>
      </c>
      <c r="N622">
        <f t="shared" si="84"/>
        <v>13</v>
      </c>
      <c r="O622" t="str">
        <f t="shared" si="85"/>
        <v>Aug-2026</v>
      </c>
      <c r="P622">
        <f t="shared" ca="1" si="86"/>
        <v>1</v>
      </c>
      <c r="Q622" s="2">
        <f t="array" ref="Q622">IF($A622="",0,IFERROR(INDEX(Summary!$P$3:$AS$67,$AH622-2,$M622),0))</f>
        <v>9</v>
      </c>
      <c r="R622" s="2">
        <f t="array" ref="R622">IF($A622="",0,ROUND(IFERROR(INDEX(Summary!$O:$O,$AH622),0)/30,0))</f>
        <v>438</v>
      </c>
      <c r="S622">
        <f t="shared" si="87"/>
        <v>0</v>
      </c>
      <c r="T622" s="2">
        <f t="array" ref="T622">IF($S622=1,IFERROR(INDEX(Summary!$O:$O,$AH622),0),0)</f>
        <v>0</v>
      </c>
      <c r="U622" s="2">
        <f t="array" ref="U622">IF($S622=1,IFERROR(INDEX(Summary!$AT:$AT,$AH622),0),0)</f>
        <v>0</v>
      </c>
      <c r="V622" s="2">
        <f t="shared" si="88"/>
        <v>0</v>
      </c>
      <c r="W622" s="2">
        <f t="array" ref="W622">IF($S622=1,IFERROR(INDEX(Summary!$AZ:$AZ,$AH622),0),0)</f>
        <v>0</v>
      </c>
      <c r="X622" s="3">
        <f t="array" ref="X622">IF($S622=1,IFERROR(INDEX(Summary!$BA:$BA,$AH622),0),0)</f>
        <v>0</v>
      </c>
      <c r="Y622" s="2">
        <f t="array" ref="Y622">IF($S622=1,IFERROR(INDEX(Summary!$G:$G,$AH622),0),0)</f>
        <v>0</v>
      </c>
      <c r="Z622" s="2">
        <f t="array" ref="Z622">IF($S622=1,IFERROR(INDEX(Summary!$H:$H,$AH622),0),0)</f>
        <v>0</v>
      </c>
      <c r="AA622" s="2">
        <f t="array" ref="AA622">IF($S622=1,IFERROR(INDEX(Summary!$I:$I,$AH622),0),0)</f>
        <v>0</v>
      </c>
      <c r="AB622" s="2">
        <f t="array" ref="AB622">IF($S622=1,IFERROR(INDEX(Summary!$J:$J,$AH622),0),0)</f>
        <v>0</v>
      </c>
      <c r="AC622" s="2">
        <f t="array" ref="AC622">IF($S622=1,IFERROR(INDEX(Summary!$K:$K,$AH622),0),0)</f>
        <v>0</v>
      </c>
      <c r="AD622" s="2">
        <f t="array" ref="AD622">IF($S622=1,IFERROR(INDEX(Summary!$L:$L,$AH622),0),0)</f>
        <v>0</v>
      </c>
      <c r="AE622" s="2">
        <f t="array" ref="AE622">IF($S622=1,IFERROR(INDEX(Summary!$M:$M,$AH622),0),0)</f>
        <v>0</v>
      </c>
      <c r="AF622" s="2">
        <f t="array" ref="AF622">IF($S622=1,IFERROR(INDEX(Summary!$N:$N,$AH622),0),0)</f>
        <v>0</v>
      </c>
      <c r="AG622">
        <f t="array" ref="AG622">IF($A622="","",IFERROR(INDEX(Summary!$BB:$BB,$AH622),0))</f>
        <v>10</v>
      </c>
      <c r="AH622">
        <f t="shared" si="89"/>
        <v>23</v>
      </c>
    </row>
    <row r="623" spans="1:34" hidden="1">
      <c r="A623" t="str">
        <f t="array" ref="A623">IFERROR(INDEX(Summary!$D:$D,$AH623)&amp;"","")</f>
        <v>FG00245</v>
      </c>
      <c r="B623" t="str">
        <f t="array" ref="B623">IF($A623="","",INDEX(Summary!$E:$E,$AH623))</f>
        <v>Sunflower Oil 1L PB</v>
      </c>
      <c r="C623" t="str">
        <f t="array" ref="C623">IF($A623="","",INDEX(Summary!$B:$B,$AH623))</f>
        <v>Oil</v>
      </c>
      <c r="D623" t="str">
        <f t="array" ref="D623">IF($A623="","",INDEX(Summary!$C:$C,$AH623))</f>
        <v>C6</v>
      </c>
      <c r="E623">
        <f t="array" ref="E623">IF($A623="","",INDEX(Summary!$F:$F,$AH623))</f>
        <v>1</v>
      </c>
      <c r="F623" t="str">
        <f t="array" ref="F623">IF($A623="","",INDEX(Summary!$BC:$BC,$AH623)&amp;"")</f>
        <v>P1 – Critical</v>
      </c>
      <c r="G623">
        <f t="shared" si="81"/>
        <v>1</v>
      </c>
      <c r="H623">
        <f t="shared" si="82"/>
        <v>1</v>
      </c>
      <c r="I623" t="str">
        <f t="array" ref="I623">IF($A623="","",IF(IFERROR(INDEX(Summary!$BA:$BA,$AH623),0)&lt;1,"Under 1 day",IF(INDEX(Summary!$BA:$BA,$AH623)&lt;3,"1-3 days",IF(INDEX(Summary!$BA:$BA,$AH623)&lt;7,"3-7 days","7+ days"))))</f>
        <v>1-3 days</v>
      </c>
      <c r="J623" t="str">
        <f t="array" ref="J623">IF($A623="","",IF(IFERROR(INDEX(Summary!$AX:$AX,$AH623),0)&lt;0.25,"0-25%",IF(INDEX(Summary!$AX:$AX,$AH623)&lt;0.5,"25-50%",IF(INDEX(Summary!$AX:$AX,$AH623)&lt;0.75,"50-75%","75-100%"))))</f>
        <v>75-100%</v>
      </c>
      <c r="K623" t="str">
        <f t="array" ref="K623">IF($A623="","",INDEX(Summary!$AY:$AY,$AH623)&amp;"")</f>
        <v xml:space="preserve">RM Issue </v>
      </c>
      <c r="L623" s="1">
        <f>IF($A623="","",Summary!$P$2+MOD(ROW()-2,30))</f>
        <v>46248</v>
      </c>
      <c r="M623">
        <f t="shared" si="83"/>
        <v>22</v>
      </c>
      <c r="N623">
        <f t="shared" si="84"/>
        <v>14</v>
      </c>
      <c r="O623" t="str">
        <f t="shared" si="85"/>
        <v>Aug-2026</v>
      </c>
      <c r="P623">
        <f t="shared" ca="1" si="86"/>
        <v>1</v>
      </c>
      <c r="Q623" s="2">
        <f t="array" ref="Q623">IF($A623="",0,IFERROR(INDEX(Summary!$P$3:$AS$67,$AH623-2,$M623),0))</f>
        <v>0</v>
      </c>
      <c r="R623" s="2">
        <f t="array" ref="R623">IF($A623="",0,ROUND(IFERROR(INDEX(Summary!$O:$O,$AH623),0)/30,0))</f>
        <v>438</v>
      </c>
      <c r="S623">
        <f t="shared" si="87"/>
        <v>0</v>
      </c>
      <c r="T623" s="2">
        <f t="array" ref="T623">IF($S623=1,IFERROR(INDEX(Summary!$O:$O,$AH623),0),0)</f>
        <v>0</v>
      </c>
      <c r="U623" s="2">
        <f t="array" ref="U623">IF($S623=1,IFERROR(INDEX(Summary!$AT:$AT,$AH623),0),0)</f>
        <v>0</v>
      </c>
      <c r="V623" s="2">
        <f t="shared" si="88"/>
        <v>0</v>
      </c>
      <c r="W623" s="2">
        <f t="array" ref="W623">IF($S623=1,IFERROR(INDEX(Summary!$AZ:$AZ,$AH623),0),0)</f>
        <v>0</v>
      </c>
      <c r="X623" s="3">
        <f t="array" ref="X623">IF($S623=1,IFERROR(INDEX(Summary!$BA:$BA,$AH623),0),0)</f>
        <v>0</v>
      </c>
      <c r="Y623" s="2">
        <f t="array" ref="Y623">IF($S623=1,IFERROR(INDEX(Summary!$G:$G,$AH623),0),0)</f>
        <v>0</v>
      </c>
      <c r="Z623" s="2">
        <f t="array" ref="Z623">IF($S623=1,IFERROR(INDEX(Summary!$H:$H,$AH623),0),0)</f>
        <v>0</v>
      </c>
      <c r="AA623" s="2">
        <f t="array" ref="AA623">IF($S623=1,IFERROR(INDEX(Summary!$I:$I,$AH623),0),0)</f>
        <v>0</v>
      </c>
      <c r="AB623" s="2">
        <f t="array" ref="AB623">IF($S623=1,IFERROR(INDEX(Summary!$J:$J,$AH623),0),0)</f>
        <v>0</v>
      </c>
      <c r="AC623" s="2">
        <f t="array" ref="AC623">IF($S623=1,IFERROR(INDEX(Summary!$K:$K,$AH623),0),0)</f>
        <v>0</v>
      </c>
      <c r="AD623" s="2">
        <f t="array" ref="AD623">IF($S623=1,IFERROR(INDEX(Summary!$L:$L,$AH623),0),0)</f>
        <v>0</v>
      </c>
      <c r="AE623" s="2">
        <f t="array" ref="AE623">IF($S623=1,IFERROR(INDEX(Summary!$M:$M,$AH623),0),0)</f>
        <v>0</v>
      </c>
      <c r="AF623" s="2">
        <f t="array" ref="AF623">IF($S623=1,IFERROR(INDEX(Summary!$N:$N,$AH623),0),0)</f>
        <v>0</v>
      </c>
      <c r="AG623">
        <f t="array" ref="AG623">IF($A623="","",IFERROR(INDEX(Summary!$BB:$BB,$AH623),0))</f>
        <v>10</v>
      </c>
      <c r="AH623">
        <f t="shared" si="89"/>
        <v>23</v>
      </c>
    </row>
    <row r="624" spans="1:34" hidden="1">
      <c r="A624" t="str">
        <f t="array" ref="A624">IFERROR(INDEX(Summary!$D:$D,$AH624)&amp;"","")</f>
        <v>FG00245</v>
      </c>
      <c r="B624" t="str">
        <f t="array" ref="B624">IF($A624="","",INDEX(Summary!$E:$E,$AH624))</f>
        <v>Sunflower Oil 1L PB</v>
      </c>
      <c r="C624" t="str">
        <f t="array" ref="C624">IF($A624="","",INDEX(Summary!$B:$B,$AH624))</f>
        <v>Oil</v>
      </c>
      <c r="D624" t="str">
        <f t="array" ref="D624">IF($A624="","",INDEX(Summary!$C:$C,$AH624))</f>
        <v>C6</v>
      </c>
      <c r="E624">
        <f t="array" ref="E624">IF($A624="","",INDEX(Summary!$F:$F,$AH624))</f>
        <v>1</v>
      </c>
      <c r="F624" t="str">
        <f t="array" ref="F624">IF($A624="","",INDEX(Summary!$BC:$BC,$AH624)&amp;"")</f>
        <v>P1 – Critical</v>
      </c>
      <c r="G624">
        <f t="shared" si="81"/>
        <v>1</v>
      </c>
      <c r="H624">
        <f t="shared" si="82"/>
        <v>1</v>
      </c>
      <c r="I624" t="str">
        <f t="array" ref="I624">IF($A624="","",IF(IFERROR(INDEX(Summary!$BA:$BA,$AH624),0)&lt;1,"Under 1 day",IF(INDEX(Summary!$BA:$BA,$AH624)&lt;3,"1-3 days",IF(INDEX(Summary!$BA:$BA,$AH624)&lt;7,"3-7 days","7+ days"))))</f>
        <v>1-3 days</v>
      </c>
      <c r="J624" t="str">
        <f t="array" ref="J624">IF($A624="","",IF(IFERROR(INDEX(Summary!$AX:$AX,$AH624),0)&lt;0.25,"0-25%",IF(INDEX(Summary!$AX:$AX,$AH624)&lt;0.5,"25-50%",IF(INDEX(Summary!$AX:$AX,$AH624)&lt;0.75,"50-75%","75-100%"))))</f>
        <v>75-100%</v>
      </c>
      <c r="K624" t="str">
        <f t="array" ref="K624">IF($A624="","",INDEX(Summary!$AY:$AY,$AH624)&amp;"")</f>
        <v xml:space="preserve">RM Issue </v>
      </c>
      <c r="L624" s="1">
        <f>IF($A624="","",Summary!$P$2+MOD(ROW()-2,30))</f>
        <v>46249</v>
      </c>
      <c r="M624">
        <f t="shared" si="83"/>
        <v>23</v>
      </c>
      <c r="N624">
        <f t="shared" si="84"/>
        <v>15</v>
      </c>
      <c r="O624" t="str">
        <f t="shared" si="85"/>
        <v>Aug-2026</v>
      </c>
      <c r="P624">
        <f t="shared" ca="1" si="86"/>
        <v>1</v>
      </c>
      <c r="Q624" s="2">
        <f t="array" ref="Q624">IF($A624="",0,IFERROR(INDEX(Summary!$P$3:$AS$67,$AH624-2,$M624),0))</f>
        <v>0</v>
      </c>
      <c r="R624" s="2">
        <f t="array" ref="R624">IF($A624="",0,ROUND(IFERROR(INDEX(Summary!$O:$O,$AH624),0)/30,0))</f>
        <v>438</v>
      </c>
      <c r="S624">
        <f t="shared" si="87"/>
        <v>0</v>
      </c>
      <c r="T624" s="2">
        <f t="array" ref="T624">IF($S624=1,IFERROR(INDEX(Summary!$O:$O,$AH624),0),0)</f>
        <v>0</v>
      </c>
      <c r="U624" s="2">
        <f t="array" ref="U624">IF($S624=1,IFERROR(INDEX(Summary!$AT:$AT,$AH624),0),0)</f>
        <v>0</v>
      </c>
      <c r="V624" s="2">
        <f t="shared" si="88"/>
        <v>0</v>
      </c>
      <c r="W624" s="2">
        <f t="array" ref="W624">IF($S624=1,IFERROR(INDEX(Summary!$AZ:$AZ,$AH624),0),0)</f>
        <v>0</v>
      </c>
      <c r="X624" s="3">
        <f t="array" ref="X624">IF($S624=1,IFERROR(INDEX(Summary!$BA:$BA,$AH624),0),0)</f>
        <v>0</v>
      </c>
      <c r="Y624" s="2">
        <f t="array" ref="Y624">IF($S624=1,IFERROR(INDEX(Summary!$G:$G,$AH624),0),0)</f>
        <v>0</v>
      </c>
      <c r="Z624" s="2">
        <f t="array" ref="Z624">IF($S624=1,IFERROR(INDEX(Summary!$H:$H,$AH624),0),0)</f>
        <v>0</v>
      </c>
      <c r="AA624" s="2">
        <f t="array" ref="AA624">IF($S624=1,IFERROR(INDEX(Summary!$I:$I,$AH624),0),0)</f>
        <v>0</v>
      </c>
      <c r="AB624" s="2">
        <f t="array" ref="AB624">IF($S624=1,IFERROR(INDEX(Summary!$J:$J,$AH624),0),0)</f>
        <v>0</v>
      </c>
      <c r="AC624" s="2">
        <f t="array" ref="AC624">IF($S624=1,IFERROR(INDEX(Summary!$K:$K,$AH624),0),0)</f>
        <v>0</v>
      </c>
      <c r="AD624" s="2">
        <f t="array" ref="AD624">IF($S624=1,IFERROR(INDEX(Summary!$L:$L,$AH624),0),0)</f>
        <v>0</v>
      </c>
      <c r="AE624" s="2">
        <f t="array" ref="AE624">IF($S624=1,IFERROR(INDEX(Summary!$M:$M,$AH624),0),0)</f>
        <v>0</v>
      </c>
      <c r="AF624" s="2">
        <f t="array" ref="AF624">IF($S624=1,IFERROR(INDEX(Summary!$N:$N,$AH624),0),0)</f>
        <v>0</v>
      </c>
      <c r="AG624">
        <f t="array" ref="AG624">IF($A624="","",IFERROR(INDEX(Summary!$BB:$BB,$AH624),0))</f>
        <v>10</v>
      </c>
      <c r="AH624">
        <f t="shared" si="89"/>
        <v>23</v>
      </c>
    </row>
    <row r="625" spans="1:34" hidden="1">
      <c r="A625" t="str">
        <f t="array" ref="A625">IFERROR(INDEX(Summary!$D:$D,$AH625)&amp;"","")</f>
        <v>FG00245</v>
      </c>
      <c r="B625" t="str">
        <f t="array" ref="B625">IF($A625="","",INDEX(Summary!$E:$E,$AH625))</f>
        <v>Sunflower Oil 1L PB</v>
      </c>
      <c r="C625" t="str">
        <f t="array" ref="C625">IF($A625="","",INDEX(Summary!$B:$B,$AH625))</f>
        <v>Oil</v>
      </c>
      <c r="D625" t="str">
        <f t="array" ref="D625">IF($A625="","",INDEX(Summary!$C:$C,$AH625))</f>
        <v>C6</v>
      </c>
      <c r="E625">
        <f t="array" ref="E625">IF($A625="","",INDEX(Summary!$F:$F,$AH625))</f>
        <v>1</v>
      </c>
      <c r="F625" t="str">
        <f t="array" ref="F625">IF($A625="","",INDEX(Summary!$BC:$BC,$AH625)&amp;"")</f>
        <v>P1 – Critical</v>
      </c>
      <c r="G625">
        <f t="shared" si="81"/>
        <v>1</v>
      </c>
      <c r="H625">
        <f t="shared" si="82"/>
        <v>1</v>
      </c>
      <c r="I625" t="str">
        <f t="array" ref="I625">IF($A625="","",IF(IFERROR(INDEX(Summary!$BA:$BA,$AH625),0)&lt;1,"Under 1 day",IF(INDEX(Summary!$BA:$BA,$AH625)&lt;3,"1-3 days",IF(INDEX(Summary!$BA:$BA,$AH625)&lt;7,"3-7 days","7+ days"))))</f>
        <v>1-3 days</v>
      </c>
      <c r="J625" t="str">
        <f t="array" ref="J625">IF($A625="","",IF(IFERROR(INDEX(Summary!$AX:$AX,$AH625),0)&lt;0.25,"0-25%",IF(INDEX(Summary!$AX:$AX,$AH625)&lt;0.5,"25-50%",IF(INDEX(Summary!$AX:$AX,$AH625)&lt;0.75,"50-75%","75-100%"))))</f>
        <v>75-100%</v>
      </c>
      <c r="K625" t="str">
        <f t="array" ref="K625">IF($A625="","",INDEX(Summary!$AY:$AY,$AH625)&amp;"")</f>
        <v xml:space="preserve">RM Issue </v>
      </c>
      <c r="L625" s="1">
        <f>IF($A625="","",Summary!$P$2+MOD(ROW()-2,30))</f>
        <v>46250</v>
      </c>
      <c r="M625">
        <f t="shared" si="83"/>
        <v>24</v>
      </c>
      <c r="N625">
        <f t="shared" si="84"/>
        <v>16</v>
      </c>
      <c r="O625" t="str">
        <f t="shared" si="85"/>
        <v>Aug-2026</v>
      </c>
      <c r="P625">
        <f t="shared" ca="1" si="86"/>
        <v>1</v>
      </c>
      <c r="Q625" s="2">
        <f t="array" ref="Q625">IF($A625="",0,IFERROR(INDEX(Summary!$P$3:$AS$67,$AH625-2,$M625),0))</f>
        <v>0</v>
      </c>
      <c r="R625" s="2">
        <f t="array" ref="R625">IF($A625="",0,ROUND(IFERROR(INDEX(Summary!$O:$O,$AH625),0)/30,0))</f>
        <v>438</v>
      </c>
      <c r="S625">
        <f t="shared" si="87"/>
        <v>0</v>
      </c>
      <c r="T625" s="2">
        <f t="array" ref="T625">IF($S625=1,IFERROR(INDEX(Summary!$O:$O,$AH625),0),0)</f>
        <v>0</v>
      </c>
      <c r="U625" s="2">
        <f t="array" ref="U625">IF($S625=1,IFERROR(INDEX(Summary!$AT:$AT,$AH625),0),0)</f>
        <v>0</v>
      </c>
      <c r="V625" s="2">
        <f t="shared" si="88"/>
        <v>0</v>
      </c>
      <c r="W625" s="2">
        <f t="array" ref="W625">IF($S625=1,IFERROR(INDEX(Summary!$AZ:$AZ,$AH625),0),0)</f>
        <v>0</v>
      </c>
      <c r="X625" s="3">
        <f t="array" ref="X625">IF($S625=1,IFERROR(INDEX(Summary!$BA:$BA,$AH625),0),0)</f>
        <v>0</v>
      </c>
      <c r="Y625" s="2">
        <f t="array" ref="Y625">IF($S625=1,IFERROR(INDEX(Summary!$G:$G,$AH625),0),0)</f>
        <v>0</v>
      </c>
      <c r="Z625" s="2">
        <f t="array" ref="Z625">IF($S625=1,IFERROR(INDEX(Summary!$H:$H,$AH625),0),0)</f>
        <v>0</v>
      </c>
      <c r="AA625" s="2">
        <f t="array" ref="AA625">IF($S625=1,IFERROR(INDEX(Summary!$I:$I,$AH625),0),0)</f>
        <v>0</v>
      </c>
      <c r="AB625" s="2">
        <f t="array" ref="AB625">IF($S625=1,IFERROR(INDEX(Summary!$J:$J,$AH625),0),0)</f>
        <v>0</v>
      </c>
      <c r="AC625" s="2">
        <f t="array" ref="AC625">IF($S625=1,IFERROR(INDEX(Summary!$K:$K,$AH625),0),0)</f>
        <v>0</v>
      </c>
      <c r="AD625" s="2">
        <f t="array" ref="AD625">IF($S625=1,IFERROR(INDEX(Summary!$L:$L,$AH625),0),0)</f>
        <v>0</v>
      </c>
      <c r="AE625" s="2">
        <f t="array" ref="AE625">IF($S625=1,IFERROR(INDEX(Summary!$M:$M,$AH625),0),0)</f>
        <v>0</v>
      </c>
      <c r="AF625" s="2">
        <f t="array" ref="AF625">IF($S625=1,IFERROR(INDEX(Summary!$N:$N,$AH625),0),0)</f>
        <v>0</v>
      </c>
      <c r="AG625">
        <f t="array" ref="AG625">IF($A625="","",IFERROR(INDEX(Summary!$BB:$BB,$AH625),0))</f>
        <v>10</v>
      </c>
      <c r="AH625">
        <f t="shared" si="89"/>
        <v>23</v>
      </c>
    </row>
    <row r="626" spans="1:34" hidden="1">
      <c r="A626" t="str">
        <f t="array" ref="A626">IFERROR(INDEX(Summary!$D:$D,$AH626)&amp;"","")</f>
        <v>FG00245</v>
      </c>
      <c r="B626" t="str">
        <f t="array" ref="B626">IF($A626="","",INDEX(Summary!$E:$E,$AH626))</f>
        <v>Sunflower Oil 1L PB</v>
      </c>
      <c r="C626" t="str">
        <f t="array" ref="C626">IF($A626="","",INDEX(Summary!$B:$B,$AH626))</f>
        <v>Oil</v>
      </c>
      <c r="D626" t="str">
        <f t="array" ref="D626">IF($A626="","",INDEX(Summary!$C:$C,$AH626))</f>
        <v>C6</v>
      </c>
      <c r="E626">
        <f t="array" ref="E626">IF($A626="","",INDEX(Summary!$F:$F,$AH626))</f>
        <v>1</v>
      </c>
      <c r="F626" t="str">
        <f t="array" ref="F626">IF($A626="","",INDEX(Summary!$BC:$BC,$AH626)&amp;"")</f>
        <v>P1 – Critical</v>
      </c>
      <c r="G626">
        <f t="shared" si="81"/>
        <v>1</v>
      </c>
      <c r="H626">
        <f t="shared" si="82"/>
        <v>1</v>
      </c>
      <c r="I626" t="str">
        <f t="array" ref="I626">IF($A626="","",IF(IFERROR(INDEX(Summary!$BA:$BA,$AH626),0)&lt;1,"Under 1 day",IF(INDEX(Summary!$BA:$BA,$AH626)&lt;3,"1-3 days",IF(INDEX(Summary!$BA:$BA,$AH626)&lt;7,"3-7 days","7+ days"))))</f>
        <v>1-3 days</v>
      </c>
      <c r="J626" t="str">
        <f t="array" ref="J626">IF($A626="","",IF(IFERROR(INDEX(Summary!$AX:$AX,$AH626),0)&lt;0.25,"0-25%",IF(INDEX(Summary!$AX:$AX,$AH626)&lt;0.5,"25-50%",IF(INDEX(Summary!$AX:$AX,$AH626)&lt;0.75,"50-75%","75-100%"))))</f>
        <v>75-100%</v>
      </c>
      <c r="K626" t="str">
        <f t="array" ref="K626">IF($A626="","",INDEX(Summary!$AY:$AY,$AH626)&amp;"")</f>
        <v xml:space="preserve">RM Issue </v>
      </c>
      <c r="L626" s="1">
        <f>IF($A626="","",Summary!$P$2+MOD(ROW()-2,30))</f>
        <v>46251</v>
      </c>
      <c r="M626">
        <f t="shared" si="83"/>
        <v>25</v>
      </c>
      <c r="N626">
        <f t="shared" si="84"/>
        <v>17</v>
      </c>
      <c r="O626" t="str">
        <f t="shared" si="85"/>
        <v>Aug-2026</v>
      </c>
      <c r="P626">
        <f t="shared" ca="1" si="86"/>
        <v>1</v>
      </c>
      <c r="Q626" s="2">
        <f t="array" ref="Q626">IF($A626="",0,IFERROR(INDEX(Summary!$P$3:$AS$67,$AH626-2,$M626),0))</f>
        <v>0</v>
      </c>
      <c r="R626" s="2">
        <f t="array" ref="R626">IF($A626="",0,ROUND(IFERROR(INDEX(Summary!$O:$O,$AH626),0)/30,0))</f>
        <v>438</v>
      </c>
      <c r="S626">
        <f t="shared" si="87"/>
        <v>0</v>
      </c>
      <c r="T626" s="2">
        <f t="array" ref="T626">IF($S626=1,IFERROR(INDEX(Summary!$O:$O,$AH626),0),0)</f>
        <v>0</v>
      </c>
      <c r="U626" s="2">
        <f t="array" ref="U626">IF($S626=1,IFERROR(INDEX(Summary!$AT:$AT,$AH626),0),0)</f>
        <v>0</v>
      </c>
      <c r="V626" s="2">
        <f t="shared" si="88"/>
        <v>0</v>
      </c>
      <c r="W626" s="2">
        <f t="array" ref="W626">IF($S626=1,IFERROR(INDEX(Summary!$AZ:$AZ,$AH626),0),0)</f>
        <v>0</v>
      </c>
      <c r="X626" s="3">
        <f t="array" ref="X626">IF($S626=1,IFERROR(INDEX(Summary!$BA:$BA,$AH626),0),0)</f>
        <v>0</v>
      </c>
      <c r="Y626" s="2">
        <f t="array" ref="Y626">IF($S626=1,IFERROR(INDEX(Summary!$G:$G,$AH626),0),0)</f>
        <v>0</v>
      </c>
      <c r="Z626" s="2">
        <f t="array" ref="Z626">IF($S626=1,IFERROR(INDEX(Summary!$H:$H,$AH626),0),0)</f>
        <v>0</v>
      </c>
      <c r="AA626" s="2">
        <f t="array" ref="AA626">IF($S626=1,IFERROR(INDEX(Summary!$I:$I,$AH626),0),0)</f>
        <v>0</v>
      </c>
      <c r="AB626" s="2">
        <f t="array" ref="AB626">IF($S626=1,IFERROR(INDEX(Summary!$J:$J,$AH626),0),0)</f>
        <v>0</v>
      </c>
      <c r="AC626" s="2">
        <f t="array" ref="AC626">IF($S626=1,IFERROR(INDEX(Summary!$K:$K,$AH626),0),0)</f>
        <v>0</v>
      </c>
      <c r="AD626" s="2">
        <f t="array" ref="AD626">IF($S626=1,IFERROR(INDEX(Summary!$L:$L,$AH626),0),0)</f>
        <v>0</v>
      </c>
      <c r="AE626" s="2">
        <f t="array" ref="AE626">IF($S626=1,IFERROR(INDEX(Summary!$M:$M,$AH626),0),0)</f>
        <v>0</v>
      </c>
      <c r="AF626" s="2">
        <f t="array" ref="AF626">IF($S626=1,IFERROR(INDEX(Summary!$N:$N,$AH626),0),0)</f>
        <v>0</v>
      </c>
      <c r="AG626">
        <f t="array" ref="AG626">IF($A626="","",IFERROR(INDEX(Summary!$BB:$BB,$AH626),0))</f>
        <v>10</v>
      </c>
      <c r="AH626">
        <f t="shared" si="89"/>
        <v>23</v>
      </c>
    </row>
    <row r="627" spans="1:34" hidden="1">
      <c r="A627" t="str">
        <f t="array" ref="A627">IFERROR(INDEX(Summary!$D:$D,$AH627)&amp;"","")</f>
        <v>FG00245</v>
      </c>
      <c r="B627" t="str">
        <f t="array" ref="B627">IF($A627="","",INDEX(Summary!$E:$E,$AH627))</f>
        <v>Sunflower Oil 1L PB</v>
      </c>
      <c r="C627" t="str">
        <f t="array" ref="C627">IF($A627="","",INDEX(Summary!$B:$B,$AH627))</f>
        <v>Oil</v>
      </c>
      <c r="D627" t="str">
        <f t="array" ref="D627">IF($A627="","",INDEX(Summary!$C:$C,$AH627))</f>
        <v>C6</v>
      </c>
      <c r="E627">
        <f t="array" ref="E627">IF($A627="","",INDEX(Summary!$F:$F,$AH627))</f>
        <v>1</v>
      </c>
      <c r="F627" t="str">
        <f t="array" ref="F627">IF($A627="","",INDEX(Summary!$BC:$BC,$AH627)&amp;"")</f>
        <v>P1 – Critical</v>
      </c>
      <c r="G627">
        <f t="shared" si="81"/>
        <v>1</v>
      </c>
      <c r="H627">
        <f t="shared" si="82"/>
        <v>1</v>
      </c>
      <c r="I627" t="str">
        <f t="array" ref="I627">IF($A627="","",IF(IFERROR(INDEX(Summary!$BA:$BA,$AH627),0)&lt;1,"Under 1 day",IF(INDEX(Summary!$BA:$BA,$AH627)&lt;3,"1-3 days",IF(INDEX(Summary!$BA:$BA,$AH627)&lt;7,"3-7 days","7+ days"))))</f>
        <v>1-3 days</v>
      </c>
      <c r="J627" t="str">
        <f t="array" ref="J627">IF($A627="","",IF(IFERROR(INDEX(Summary!$AX:$AX,$AH627),0)&lt;0.25,"0-25%",IF(INDEX(Summary!$AX:$AX,$AH627)&lt;0.5,"25-50%",IF(INDEX(Summary!$AX:$AX,$AH627)&lt;0.75,"50-75%","75-100%"))))</f>
        <v>75-100%</v>
      </c>
      <c r="K627" t="str">
        <f t="array" ref="K627">IF($A627="","",INDEX(Summary!$AY:$AY,$AH627)&amp;"")</f>
        <v xml:space="preserve">RM Issue </v>
      </c>
      <c r="L627" s="1">
        <f>IF($A627="","",Summary!$P$2+MOD(ROW()-2,30))</f>
        <v>46252</v>
      </c>
      <c r="M627">
        <f t="shared" si="83"/>
        <v>26</v>
      </c>
      <c r="N627">
        <f t="shared" si="84"/>
        <v>18</v>
      </c>
      <c r="O627" t="str">
        <f t="shared" si="85"/>
        <v>Aug-2026</v>
      </c>
      <c r="P627">
        <f t="shared" ca="1" si="86"/>
        <v>1</v>
      </c>
      <c r="Q627" s="2">
        <f t="array" ref="Q627">IF($A627="",0,IFERROR(INDEX(Summary!$P$3:$AS$67,$AH627-2,$M627),0))</f>
        <v>0</v>
      </c>
      <c r="R627" s="2">
        <f t="array" ref="R627">IF($A627="",0,ROUND(IFERROR(INDEX(Summary!$O:$O,$AH627),0)/30,0))</f>
        <v>438</v>
      </c>
      <c r="S627">
        <f t="shared" si="87"/>
        <v>0</v>
      </c>
      <c r="T627" s="2">
        <f t="array" ref="T627">IF($S627=1,IFERROR(INDEX(Summary!$O:$O,$AH627),0),0)</f>
        <v>0</v>
      </c>
      <c r="U627" s="2">
        <f t="array" ref="U627">IF($S627=1,IFERROR(INDEX(Summary!$AT:$AT,$AH627),0),0)</f>
        <v>0</v>
      </c>
      <c r="V627" s="2">
        <f t="shared" si="88"/>
        <v>0</v>
      </c>
      <c r="W627" s="2">
        <f t="array" ref="W627">IF($S627=1,IFERROR(INDEX(Summary!$AZ:$AZ,$AH627),0),0)</f>
        <v>0</v>
      </c>
      <c r="X627" s="3">
        <f t="array" ref="X627">IF($S627=1,IFERROR(INDEX(Summary!$BA:$BA,$AH627),0),0)</f>
        <v>0</v>
      </c>
      <c r="Y627" s="2">
        <f t="array" ref="Y627">IF($S627=1,IFERROR(INDEX(Summary!$G:$G,$AH627),0),0)</f>
        <v>0</v>
      </c>
      <c r="Z627" s="2">
        <f t="array" ref="Z627">IF($S627=1,IFERROR(INDEX(Summary!$H:$H,$AH627),0),0)</f>
        <v>0</v>
      </c>
      <c r="AA627" s="2">
        <f t="array" ref="AA627">IF($S627=1,IFERROR(INDEX(Summary!$I:$I,$AH627),0),0)</f>
        <v>0</v>
      </c>
      <c r="AB627" s="2">
        <f t="array" ref="AB627">IF($S627=1,IFERROR(INDEX(Summary!$J:$J,$AH627),0),0)</f>
        <v>0</v>
      </c>
      <c r="AC627" s="2">
        <f t="array" ref="AC627">IF($S627=1,IFERROR(INDEX(Summary!$K:$K,$AH627),0),0)</f>
        <v>0</v>
      </c>
      <c r="AD627" s="2">
        <f t="array" ref="AD627">IF($S627=1,IFERROR(INDEX(Summary!$L:$L,$AH627),0),0)</f>
        <v>0</v>
      </c>
      <c r="AE627" s="2">
        <f t="array" ref="AE627">IF($S627=1,IFERROR(INDEX(Summary!$M:$M,$AH627),0),0)</f>
        <v>0</v>
      </c>
      <c r="AF627" s="2">
        <f t="array" ref="AF627">IF($S627=1,IFERROR(INDEX(Summary!$N:$N,$AH627),0),0)</f>
        <v>0</v>
      </c>
      <c r="AG627">
        <f t="array" ref="AG627">IF($A627="","",IFERROR(INDEX(Summary!$BB:$BB,$AH627),0))</f>
        <v>10</v>
      </c>
      <c r="AH627">
        <f t="shared" si="89"/>
        <v>23</v>
      </c>
    </row>
    <row r="628" spans="1:34" hidden="1">
      <c r="A628" t="str">
        <f t="array" ref="A628">IFERROR(INDEX(Summary!$D:$D,$AH628)&amp;"","")</f>
        <v>FG00245</v>
      </c>
      <c r="B628" t="str">
        <f t="array" ref="B628">IF($A628="","",INDEX(Summary!$E:$E,$AH628))</f>
        <v>Sunflower Oil 1L PB</v>
      </c>
      <c r="C628" t="str">
        <f t="array" ref="C628">IF($A628="","",INDEX(Summary!$B:$B,$AH628))</f>
        <v>Oil</v>
      </c>
      <c r="D628" t="str">
        <f t="array" ref="D628">IF($A628="","",INDEX(Summary!$C:$C,$AH628))</f>
        <v>C6</v>
      </c>
      <c r="E628">
        <f t="array" ref="E628">IF($A628="","",INDEX(Summary!$F:$F,$AH628))</f>
        <v>1</v>
      </c>
      <c r="F628" t="str">
        <f t="array" ref="F628">IF($A628="","",INDEX(Summary!$BC:$BC,$AH628)&amp;"")</f>
        <v>P1 – Critical</v>
      </c>
      <c r="G628">
        <f t="shared" si="81"/>
        <v>1</v>
      </c>
      <c r="H628">
        <f t="shared" si="82"/>
        <v>1</v>
      </c>
      <c r="I628" t="str">
        <f t="array" ref="I628">IF($A628="","",IF(IFERROR(INDEX(Summary!$BA:$BA,$AH628),0)&lt;1,"Under 1 day",IF(INDEX(Summary!$BA:$BA,$AH628)&lt;3,"1-3 days",IF(INDEX(Summary!$BA:$BA,$AH628)&lt;7,"3-7 days","7+ days"))))</f>
        <v>1-3 days</v>
      </c>
      <c r="J628" t="str">
        <f t="array" ref="J628">IF($A628="","",IF(IFERROR(INDEX(Summary!$AX:$AX,$AH628),0)&lt;0.25,"0-25%",IF(INDEX(Summary!$AX:$AX,$AH628)&lt;0.5,"25-50%",IF(INDEX(Summary!$AX:$AX,$AH628)&lt;0.75,"50-75%","75-100%"))))</f>
        <v>75-100%</v>
      </c>
      <c r="K628" t="str">
        <f t="array" ref="K628">IF($A628="","",INDEX(Summary!$AY:$AY,$AH628)&amp;"")</f>
        <v xml:space="preserve">RM Issue </v>
      </c>
      <c r="L628" s="1">
        <f>IF($A628="","",Summary!$P$2+MOD(ROW()-2,30))</f>
        <v>46253</v>
      </c>
      <c r="M628">
        <f t="shared" si="83"/>
        <v>27</v>
      </c>
      <c r="N628">
        <f t="shared" si="84"/>
        <v>19</v>
      </c>
      <c r="O628" t="str">
        <f t="shared" si="85"/>
        <v>Aug-2026</v>
      </c>
      <c r="P628">
        <f t="shared" ca="1" si="86"/>
        <v>1</v>
      </c>
      <c r="Q628" s="2">
        <f t="array" ref="Q628">IF($A628="",0,IFERROR(INDEX(Summary!$P$3:$AS$67,$AH628-2,$M628),0))</f>
        <v>0</v>
      </c>
      <c r="R628" s="2">
        <f t="array" ref="R628">IF($A628="",0,ROUND(IFERROR(INDEX(Summary!$O:$O,$AH628),0)/30,0))</f>
        <v>438</v>
      </c>
      <c r="S628">
        <f t="shared" si="87"/>
        <v>0</v>
      </c>
      <c r="T628" s="2">
        <f t="array" ref="T628">IF($S628=1,IFERROR(INDEX(Summary!$O:$O,$AH628),0),0)</f>
        <v>0</v>
      </c>
      <c r="U628" s="2">
        <f t="array" ref="U628">IF($S628=1,IFERROR(INDEX(Summary!$AT:$AT,$AH628),0),0)</f>
        <v>0</v>
      </c>
      <c r="V628" s="2">
        <f t="shared" si="88"/>
        <v>0</v>
      </c>
      <c r="W628" s="2">
        <f t="array" ref="W628">IF($S628=1,IFERROR(INDEX(Summary!$AZ:$AZ,$AH628),0),0)</f>
        <v>0</v>
      </c>
      <c r="X628" s="3">
        <f t="array" ref="X628">IF($S628=1,IFERROR(INDEX(Summary!$BA:$BA,$AH628),0),0)</f>
        <v>0</v>
      </c>
      <c r="Y628" s="2">
        <f t="array" ref="Y628">IF($S628=1,IFERROR(INDEX(Summary!$G:$G,$AH628),0),0)</f>
        <v>0</v>
      </c>
      <c r="Z628" s="2">
        <f t="array" ref="Z628">IF($S628=1,IFERROR(INDEX(Summary!$H:$H,$AH628),0),0)</f>
        <v>0</v>
      </c>
      <c r="AA628" s="2">
        <f t="array" ref="AA628">IF($S628=1,IFERROR(INDEX(Summary!$I:$I,$AH628),0),0)</f>
        <v>0</v>
      </c>
      <c r="AB628" s="2">
        <f t="array" ref="AB628">IF($S628=1,IFERROR(INDEX(Summary!$J:$J,$AH628),0),0)</f>
        <v>0</v>
      </c>
      <c r="AC628" s="2">
        <f t="array" ref="AC628">IF($S628=1,IFERROR(INDEX(Summary!$K:$K,$AH628),0),0)</f>
        <v>0</v>
      </c>
      <c r="AD628" s="2">
        <f t="array" ref="AD628">IF($S628=1,IFERROR(INDEX(Summary!$L:$L,$AH628),0),0)</f>
        <v>0</v>
      </c>
      <c r="AE628" s="2">
        <f t="array" ref="AE628">IF($S628=1,IFERROR(INDEX(Summary!$M:$M,$AH628),0),0)</f>
        <v>0</v>
      </c>
      <c r="AF628" s="2">
        <f t="array" ref="AF628">IF($S628=1,IFERROR(INDEX(Summary!$N:$N,$AH628),0),0)</f>
        <v>0</v>
      </c>
      <c r="AG628">
        <f t="array" ref="AG628">IF($A628="","",IFERROR(INDEX(Summary!$BB:$BB,$AH628),0))</f>
        <v>10</v>
      </c>
      <c r="AH628">
        <f t="shared" si="89"/>
        <v>23</v>
      </c>
    </row>
    <row r="629" spans="1:34" hidden="1">
      <c r="A629" t="str">
        <f t="array" ref="A629">IFERROR(INDEX(Summary!$D:$D,$AH629)&amp;"","")</f>
        <v>FG00245</v>
      </c>
      <c r="B629" t="str">
        <f t="array" ref="B629">IF($A629="","",INDEX(Summary!$E:$E,$AH629))</f>
        <v>Sunflower Oil 1L PB</v>
      </c>
      <c r="C629" t="str">
        <f t="array" ref="C629">IF($A629="","",INDEX(Summary!$B:$B,$AH629))</f>
        <v>Oil</v>
      </c>
      <c r="D629" t="str">
        <f t="array" ref="D629">IF($A629="","",INDEX(Summary!$C:$C,$AH629))</f>
        <v>C6</v>
      </c>
      <c r="E629">
        <f t="array" ref="E629">IF($A629="","",INDEX(Summary!$F:$F,$AH629))</f>
        <v>1</v>
      </c>
      <c r="F629" t="str">
        <f t="array" ref="F629">IF($A629="","",INDEX(Summary!$BC:$BC,$AH629)&amp;"")</f>
        <v>P1 – Critical</v>
      </c>
      <c r="G629">
        <f t="shared" si="81"/>
        <v>1</v>
      </c>
      <c r="H629">
        <f t="shared" si="82"/>
        <v>1</v>
      </c>
      <c r="I629" t="str">
        <f t="array" ref="I629">IF($A629="","",IF(IFERROR(INDEX(Summary!$BA:$BA,$AH629),0)&lt;1,"Under 1 day",IF(INDEX(Summary!$BA:$BA,$AH629)&lt;3,"1-3 days",IF(INDEX(Summary!$BA:$BA,$AH629)&lt;7,"3-7 days","7+ days"))))</f>
        <v>1-3 days</v>
      </c>
      <c r="J629" t="str">
        <f t="array" ref="J629">IF($A629="","",IF(IFERROR(INDEX(Summary!$AX:$AX,$AH629),0)&lt;0.25,"0-25%",IF(INDEX(Summary!$AX:$AX,$AH629)&lt;0.5,"25-50%",IF(INDEX(Summary!$AX:$AX,$AH629)&lt;0.75,"50-75%","75-100%"))))</f>
        <v>75-100%</v>
      </c>
      <c r="K629" t="str">
        <f t="array" ref="K629">IF($A629="","",INDEX(Summary!$AY:$AY,$AH629)&amp;"")</f>
        <v xml:space="preserve">RM Issue </v>
      </c>
      <c r="L629" s="1">
        <f>IF($A629="","",Summary!$P$2+MOD(ROW()-2,30))</f>
        <v>46254</v>
      </c>
      <c r="M629">
        <f t="shared" si="83"/>
        <v>28</v>
      </c>
      <c r="N629">
        <f t="shared" si="84"/>
        <v>20</v>
      </c>
      <c r="O629" t="str">
        <f t="shared" si="85"/>
        <v>Aug-2026</v>
      </c>
      <c r="P629">
        <f t="shared" ca="1" si="86"/>
        <v>1</v>
      </c>
      <c r="Q629" s="2">
        <f t="array" ref="Q629">IF($A629="",0,IFERROR(INDEX(Summary!$P$3:$AS$67,$AH629-2,$M629),0))</f>
        <v>0</v>
      </c>
      <c r="R629" s="2">
        <f t="array" ref="R629">IF($A629="",0,ROUND(IFERROR(INDEX(Summary!$O:$O,$AH629),0)/30,0))</f>
        <v>438</v>
      </c>
      <c r="S629">
        <f t="shared" si="87"/>
        <v>0</v>
      </c>
      <c r="T629" s="2">
        <f t="array" ref="T629">IF($S629=1,IFERROR(INDEX(Summary!$O:$O,$AH629),0),0)</f>
        <v>0</v>
      </c>
      <c r="U629" s="2">
        <f t="array" ref="U629">IF($S629=1,IFERROR(INDEX(Summary!$AT:$AT,$AH629),0),0)</f>
        <v>0</v>
      </c>
      <c r="V629" s="2">
        <f t="shared" si="88"/>
        <v>0</v>
      </c>
      <c r="W629" s="2">
        <f t="array" ref="W629">IF($S629=1,IFERROR(INDEX(Summary!$AZ:$AZ,$AH629),0),0)</f>
        <v>0</v>
      </c>
      <c r="X629" s="3">
        <f t="array" ref="X629">IF($S629=1,IFERROR(INDEX(Summary!$BA:$BA,$AH629),0),0)</f>
        <v>0</v>
      </c>
      <c r="Y629" s="2">
        <f t="array" ref="Y629">IF($S629=1,IFERROR(INDEX(Summary!$G:$G,$AH629),0),0)</f>
        <v>0</v>
      </c>
      <c r="Z629" s="2">
        <f t="array" ref="Z629">IF($S629=1,IFERROR(INDEX(Summary!$H:$H,$AH629),0),0)</f>
        <v>0</v>
      </c>
      <c r="AA629" s="2">
        <f t="array" ref="AA629">IF($S629=1,IFERROR(INDEX(Summary!$I:$I,$AH629),0),0)</f>
        <v>0</v>
      </c>
      <c r="AB629" s="2">
        <f t="array" ref="AB629">IF($S629=1,IFERROR(INDEX(Summary!$J:$J,$AH629),0),0)</f>
        <v>0</v>
      </c>
      <c r="AC629" s="2">
        <f t="array" ref="AC629">IF($S629=1,IFERROR(INDEX(Summary!$K:$K,$AH629),0),0)</f>
        <v>0</v>
      </c>
      <c r="AD629" s="2">
        <f t="array" ref="AD629">IF($S629=1,IFERROR(INDEX(Summary!$L:$L,$AH629),0),0)</f>
        <v>0</v>
      </c>
      <c r="AE629" s="2">
        <f t="array" ref="AE629">IF($S629=1,IFERROR(INDEX(Summary!$M:$M,$AH629),0),0)</f>
        <v>0</v>
      </c>
      <c r="AF629" s="2">
        <f t="array" ref="AF629">IF($S629=1,IFERROR(INDEX(Summary!$N:$N,$AH629),0),0)</f>
        <v>0</v>
      </c>
      <c r="AG629">
        <f t="array" ref="AG629">IF($A629="","",IFERROR(INDEX(Summary!$BB:$BB,$AH629),0))</f>
        <v>10</v>
      </c>
      <c r="AH629">
        <f t="shared" si="89"/>
        <v>23</v>
      </c>
    </row>
    <row r="630" spans="1:34" hidden="1">
      <c r="A630" t="str">
        <f t="array" ref="A630">IFERROR(INDEX(Summary!$D:$D,$AH630)&amp;"","")</f>
        <v>FG00245</v>
      </c>
      <c r="B630" t="str">
        <f t="array" ref="B630">IF($A630="","",INDEX(Summary!$E:$E,$AH630))</f>
        <v>Sunflower Oil 1L PB</v>
      </c>
      <c r="C630" t="str">
        <f t="array" ref="C630">IF($A630="","",INDEX(Summary!$B:$B,$AH630))</f>
        <v>Oil</v>
      </c>
      <c r="D630" t="str">
        <f t="array" ref="D630">IF($A630="","",INDEX(Summary!$C:$C,$AH630))</f>
        <v>C6</v>
      </c>
      <c r="E630">
        <f t="array" ref="E630">IF($A630="","",INDEX(Summary!$F:$F,$AH630))</f>
        <v>1</v>
      </c>
      <c r="F630" t="str">
        <f t="array" ref="F630">IF($A630="","",INDEX(Summary!$BC:$BC,$AH630)&amp;"")</f>
        <v>P1 – Critical</v>
      </c>
      <c r="G630">
        <f t="shared" si="81"/>
        <v>1</v>
      </c>
      <c r="H630">
        <f t="shared" si="82"/>
        <v>1</v>
      </c>
      <c r="I630" t="str">
        <f t="array" ref="I630">IF($A630="","",IF(IFERROR(INDEX(Summary!$BA:$BA,$AH630),0)&lt;1,"Under 1 day",IF(INDEX(Summary!$BA:$BA,$AH630)&lt;3,"1-3 days",IF(INDEX(Summary!$BA:$BA,$AH630)&lt;7,"3-7 days","7+ days"))))</f>
        <v>1-3 days</v>
      </c>
      <c r="J630" t="str">
        <f t="array" ref="J630">IF($A630="","",IF(IFERROR(INDEX(Summary!$AX:$AX,$AH630),0)&lt;0.25,"0-25%",IF(INDEX(Summary!$AX:$AX,$AH630)&lt;0.5,"25-50%",IF(INDEX(Summary!$AX:$AX,$AH630)&lt;0.75,"50-75%","75-100%"))))</f>
        <v>75-100%</v>
      </c>
      <c r="K630" t="str">
        <f t="array" ref="K630">IF($A630="","",INDEX(Summary!$AY:$AY,$AH630)&amp;"")</f>
        <v xml:space="preserve">RM Issue </v>
      </c>
      <c r="L630" s="1">
        <f>IF($A630="","",Summary!$P$2+MOD(ROW()-2,30))</f>
        <v>46255</v>
      </c>
      <c r="M630">
        <f t="shared" si="83"/>
        <v>29</v>
      </c>
      <c r="N630">
        <f t="shared" si="84"/>
        <v>21</v>
      </c>
      <c r="O630" t="str">
        <f t="shared" si="85"/>
        <v>Aug-2026</v>
      </c>
      <c r="P630">
        <f t="shared" ca="1" si="86"/>
        <v>1</v>
      </c>
      <c r="Q630" s="2">
        <f t="array" ref="Q630">IF($A630="",0,IFERROR(INDEX(Summary!$P$3:$AS$67,$AH630-2,$M630),0))</f>
        <v>0</v>
      </c>
      <c r="R630" s="2">
        <f t="array" ref="R630">IF($A630="",0,ROUND(IFERROR(INDEX(Summary!$O:$O,$AH630),0)/30,0))</f>
        <v>438</v>
      </c>
      <c r="S630">
        <f t="shared" si="87"/>
        <v>0</v>
      </c>
      <c r="T630" s="2">
        <f t="array" ref="T630">IF($S630=1,IFERROR(INDEX(Summary!$O:$O,$AH630),0),0)</f>
        <v>0</v>
      </c>
      <c r="U630" s="2">
        <f t="array" ref="U630">IF($S630=1,IFERROR(INDEX(Summary!$AT:$AT,$AH630),0),0)</f>
        <v>0</v>
      </c>
      <c r="V630" s="2">
        <f t="shared" si="88"/>
        <v>0</v>
      </c>
      <c r="W630" s="2">
        <f t="array" ref="W630">IF($S630=1,IFERROR(INDEX(Summary!$AZ:$AZ,$AH630),0),0)</f>
        <v>0</v>
      </c>
      <c r="X630" s="3">
        <f t="array" ref="X630">IF($S630=1,IFERROR(INDEX(Summary!$BA:$BA,$AH630),0),0)</f>
        <v>0</v>
      </c>
      <c r="Y630" s="2">
        <f t="array" ref="Y630">IF($S630=1,IFERROR(INDEX(Summary!$G:$G,$AH630),0),0)</f>
        <v>0</v>
      </c>
      <c r="Z630" s="2">
        <f t="array" ref="Z630">IF($S630=1,IFERROR(INDEX(Summary!$H:$H,$AH630),0),0)</f>
        <v>0</v>
      </c>
      <c r="AA630" s="2">
        <f t="array" ref="AA630">IF($S630=1,IFERROR(INDEX(Summary!$I:$I,$AH630),0),0)</f>
        <v>0</v>
      </c>
      <c r="AB630" s="2">
        <f t="array" ref="AB630">IF($S630=1,IFERROR(INDEX(Summary!$J:$J,$AH630),0),0)</f>
        <v>0</v>
      </c>
      <c r="AC630" s="2">
        <f t="array" ref="AC630">IF($S630=1,IFERROR(INDEX(Summary!$K:$K,$AH630),0),0)</f>
        <v>0</v>
      </c>
      <c r="AD630" s="2">
        <f t="array" ref="AD630">IF($S630=1,IFERROR(INDEX(Summary!$L:$L,$AH630),0),0)</f>
        <v>0</v>
      </c>
      <c r="AE630" s="2">
        <f t="array" ref="AE630">IF($S630=1,IFERROR(INDEX(Summary!$M:$M,$AH630),0),0)</f>
        <v>0</v>
      </c>
      <c r="AF630" s="2">
        <f t="array" ref="AF630">IF($S630=1,IFERROR(INDEX(Summary!$N:$N,$AH630),0),0)</f>
        <v>0</v>
      </c>
      <c r="AG630">
        <f t="array" ref="AG630">IF($A630="","",IFERROR(INDEX(Summary!$BB:$BB,$AH630),0))</f>
        <v>10</v>
      </c>
      <c r="AH630">
        <f t="shared" si="89"/>
        <v>23</v>
      </c>
    </row>
    <row r="631" spans="1:34" hidden="1">
      <c r="A631" t="str">
        <f t="array" ref="A631">IFERROR(INDEX(Summary!$D:$D,$AH631)&amp;"","")</f>
        <v>FG00245</v>
      </c>
      <c r="B631" t="str">
        <f t="array" ref="B631">IF($A631="","",INDEX(Summary!$E:$E,$AH631))</f>
        <v>Sunflower Oil 1L PB</v>
      </c>
      <c r="C631" t="str">
        <f t="array" ref="C631">IF($A631="","",INDEX(Summary!$B:$B,$AH631))</f>
        <v>Oil</v>
      </c>
      <c r="D631" t="str">
        <f t="array" ref="D631">IF($A631="","",INDEX(Summary!$C:$C,$AH631))</f>
        <v>C6</v>
      </c>
      <c r="E631">
        <f t="array" ref="E631">IF($A631="","",INDEX(Summary!$F:$F,$AH631))</f>
        <v>1</v>
      </c>
      <c r="F631" t="str">
        <f t="array" ref="F631">IF($A631="","",INDEX(Summary!$BC:$BC,$AH631)&amp;"")</f>
        <v>P1 – Critical</v>
      </c>
      <c r="G631">
        <f t="shared" si="81"/>
        <v>1</v>
      </c>
      <c r="H631">
        <f t="shared" si="82"/>
        <v>1</v>
      </c>
      <c r="I631" t="str">
        <f t="array" ref="I631">IF($A631="","",IF(IFERROR(INDEX(Summary!$BA:$BA,$AH631),0)&lt;1,"Under 1 day",IF(INDEX(Summary!$BA:$BA,$AH631)&lt;3,"1-3 days",IF(INDEX(Summary!$BA:$BA,$AH631)&lt;7,"3-7 days","7+ days"))))</f>
        <v>1-3 days</v>
      </c>
      <c r="J631" t="str">
        <f t="array" ref="J631">IF($A631="","",IF(IFERROR(INDEX(Summary!$AX:$AX,$AH631),0)&lt;0.25,"0-25%",IF(INDEX(Summary!$AX:$AX,$AH631)&lt;0.5,"25-50%",IF(INDEX(Summary!$AX:$AX,$AH631)&lt;0.75,"50-75%","75-100%"))))</f>
        <v>75-100%</v>
      </c>
      <c r="K631" t="str">
        <f t="array" ref="K631">IF($A631="","",INDEX(Summary!$AY:$AY,$AH631)&amp;"")</f>
        <v xml:space="preserve">RM Issue </v>
      </c>
      <c r="L631" s="1">
        <f>IF($A631="","",Summary!$P$2+MOD(ROW()-2,30))</f>
        <v>46256</v>
      </c>
      <c r="M631">
        <f t="shared" si="83"/>
        <v>30</v>
      </c>
      <c r="N631">
        <f t="shared" si="84"/>
        <v>22</v>
      </c>
      <c r="O631" t="str">
        <f t="shared" si="85"/>
        <v>Aug-2026</v>
      </c>
      <c r="P631">
        <f t="shared" ca="1" si="86"/>
        <v>1</v>
      </c>
      <c r="Q631" s="2">
        <f t="array" ref="Q631">IF($A631="",0,IFERROR(INDEX(Summary!$P$3:$AS$67,$AH631-2,$M631),0))</f>
        <v>0</v>
      </c>
      <c r="R631" s="2">
        <f t="array" ref="R631">IF($A631="",0,ROUND(IFERROR(INDEX(Summary!$O:$O,$AH631),0)/30,0))</f>
        <v>438</v>
      </c>
      <c r="S631">
        <f t="shared" si="87"/>
        <v>0</v>
      </c>
      <c r="T631" s="2">
        <f t="array" ref="T631">IF($S631=1,IFERROR(INDEX(Summary!$O:$O,$AH631),0),0)</f>
        <v>0</v>
      </c>
      <c r="U631" s="2">
        <f t="array" ref="U631">IF($S631=1,IFERROR(INDEX(Summary!$AT:$AT,$AH631),0),0)</f>
        <v>0</v>
      </c>
      <c r="V631" s="2">
        <f t="shared" si="88"/>
        <v>0</v>
      </c>
      <c r="W631" s="2">
        <f t="array" ref="W631">IF($S631=1,IFERROR(INDEX(Summary!$AZ:$AZ,$AH631),0),0)</f>
        <v>0</v>
      </c>
      <c r="X631" s="3">
        <f t="array" ref="X631">IF($S631=1,IFERROR(INDEX(Summary!$BA:$BA,$AH631),0),0)</f>
        <v>0</v>
      </c>
      <c r="Y631" s="2">
        <f t="array" ref="Y631">IF($S631=1,IFERROR(INDEX(Summary!$G:$G,$AH631),0),0)</f>
        <v>0</v>
      </c>
      <c r="Z631" s="2">
        <f t="array" ref="Z631">IF($S631=1,IFERROR(INDEX(Summary!$H:$H,$AH631),0),0)</f>
        <v>0</v>
      </c>
      <c r="AA631" s="2">
        <f t="array" ref="AA631">IF($S631=1,IFERROR(INDEX(Summary!$I:$I,$AH631),0),0)</f>
        <v>0</v>
      </c>
      <c r="AB631" s="2">
        <f t="array" ref="AB631">IF($S631=1,IFERROR(INDEX(Summary!$J:$J,$AH631),0),0)</f>
        <v>0</v>
      </c>
      <c r="AC631" s="2">
        <f t="array" ref="AC631">IF($S631=1,IFERROR(INDEX(Summary!$K:$K,$AH631),0),0)</f>
        <v>0</v>
      </c>
      <c r="AD631" s="2">
        <f t="array" ref="AD631">IF($S631=1,IFERROR(INDEX(Summary!$L:$L,$AH631),0),0)</f>
        <v>0</v>
      </c>
      <c r="AE631" s="2">
        <f t="array" ref="AE631">IF($S631=1,IFERROR(INDEX(Summary!$M:$M,$AH631),0),0)</f>
        <v>0</v>
      </c>
      <c r="AF631" s="2">
        <f t="array" ref="AF631">IF($S631=1,IFERROR(INDEX(Summary!$N:$N,$AH631),0),0)</f>
        <v>0</v>
      </c>
      <c r="AG631">
        <f t="array" ref="AG631">IF($A631="","",IFERROR(INDEX(Summary!$BB:$BB,$AH631),0))</f>
        <v>10</v>
      </c>
      <c r="AH631">
        <f t="shared" si="89"/>
        <v>23</v>
      </c>
    </row>
    <row r="632" spans="1:34" hidden="1">
      <c r="A632" t="str">
        <f t="array" ref="A632">IFERROR(INDEX(Summary!$D:$D,$AH632)&amp;"","")</f>
        <v>FG00036</v>
      </c>
      <c r="B632" t="str">
        <f t="array" ref="B632">IF($A632="","",INDEX(Summary!$E:$E,$AH632))</f>
        <v>Black Mustard Oil - Plastic Bottle 1ltr</v>
      </c>
      <c r="C632" t="str">
        <f t="array" ref="C632">IF($A632="","",INDEX(Summary!$B:$B,$AH632))</f>
        <v>Oil</v>
      </c>
      <c r="D632" t="str">
        <f t="array" ref="D632">IF($A632="","",INDEX(Summary!$C:$C,$AH632))</f>
        <v>C6</v>
      </c>
      <c r="E632">
        <f t="array" ref="E632">IF($A632="","",INDEX(Summary!$F:$F,$AH632))</f>
        <v>1</v>
      </c>
      <c r="F632" t="str">
        <f t="array" ref="F632">IF($A632="","",INDEX(Summary!$BC:$BC,$AH632)&amp;"")</f>
        <v>P1 – Critical</v>
      </c>
      <c r="G632">
        <f t="shared" si="81"/>
        <v>1</v>
      </c>
      <c r="H632">
        <f t="shared" si="82"/>
        <v>1</v>
      </c>
      <c r="I632" t="str">
        <f t="array" ref="I632">IF($A632="","",IF(IFERROR(INDEX(Summary!$BA:$BA,$AH632),0)&lt;1,"Under 1 day",IF(INDEX(Summary!$BA:$BA,$AH632)&lt;3,"1-3 days",IF(INDEX(Summary!$BA:$BA,$AH632)&lt;7,"3-7 days","7+ days"))))</f>
        <v>1-3 days</v>
      </c>
      <c r="J632" t="str">
        <f t="array" ref="J632">IF($A632="","",IF(IFERROR(INDEX(Summary!$AX:$AX,$AH632),0)&lt;0.25,"0-25%",IF(INDEX(Summary!$AX:$AX,$AH632)&lt;0.5,"25-50%",IF(INDEX(Summary!$AX:$AX,$AH632)&lt;0.75,"50-75%","75-100%"))))</f>
        <v>75-100%</v>
      </c>
      <c r="K632" t="str">
        <f t="array" ref="K632">IF($A632="","",INDEX(Summary!$AY:$AY,$AH632)&amp;"")</f>
        <v xml:space="preserve">RM NA </v>
      </c>
      <c r="L632" s="1">
        <f>IF($A632="","",Summary!$P$2+MOD(ROW()-2,30))</f>
        <v>46227</v>
      </c>
      <c r="M632">
        <f t="shared" si="83"/>
        <v>1</v>
      </c>
      <c r="N632">
        <f t="shared" si="84"/>
        <v>24</v>
      </c>
      <c r="O632" t="str">
        <f t="shared" si="85"/>
        <v>Jul-2026</v>
      </c>
      <c r="P632">
        <f t="shared" ca="1" si="86"/>
        <v>1</v>
      </c>
      <c r="Q632" s="2">
        <f t="array" ref="Q632">IF($A632="",0,IFERROR(INDEX(Summary!$P$3:$AS$67,$AH632-2,$M632),0))</f>
        <v>0</v>
      </c>
      <c r="R632" s="2">
        <f t="array" ref="R632">IF($A632="",0,ROUND(IFERROR(INDEX(Summary!$O:$O,$AH632),0)/30,0))</f>
        <v>127</v>
      </c>
      <c r="S632">
        <f t="shared" si="87"/>
        <v>1</v>
      </c>
      <c r="T632" s="2">
        <f t="array" ref="T632">IF($S632=1,IFERROR(INDEX(Summary!$O:$O,$AH632),0),0)</f>
        <v>3805</v>
      </c>
      <c r="U632" s="2">
        <f t="array" ref="U632">IF($S632=1,IFERROR(INDEX(Summary!$AT:$AT,$AH632),0),0)</f>
        <v>3805</v>
      </c>
      <c r="V632" s="2">
        <f t="shared" si="88"/>
        <v>0</v>
      </c>
      <c r="W632" s="2">
        <f t="array" ref="W632">IF($S632=1,IFERROR(INDEX(Summary!$AZ:$AZ,$AH632),0),0)</f>
        <v>143</v>
      </c>
      <c r="X632" s="3">
        <f t="array" ref="X632">IF($S632=1,IFERROR(INDEX(Summary!$BA:$BA,$AH632),0),0)</f>
        <v>1.1274638633377136</v>
      </c>
      <c r="Y632" s="2">
        <f t="array" ref="Y632">IF($S632=1,IFERROR(INDEX(Summary!$G:$G,$AH632),0),0)</f>
        <v>2949</v>
      </c>
      <c r="Z632" s="2">
        <f t="array" ref="Z632">IF($S632=1,IFERROR(INDEX(Summary!$H:$H,$AH632),0),0)</f>
        <v>0</v>
      </c>
      <c r="AA632" s="2">
        <f t="array" ref="AA632">IF($S632=1,IFERROR(INDEX(Summary!$I:$I,$AH632),0),0)</f>
        <v>0</v>
      </c>
      <c r="AB632" s="2">
        <f t="array" ref="AB632">IF($S632=1,IFERROR(INDEX(Summary!$J:$J,$AH632),0),0)</f>
        <v>0</v>
      </c>
      <c r="AC632" s="2">
        <f t="array" ref="AC632">IF($S632=1,IFERROR(INDEX(Summary!$K:$K,$AH632),0),0)</f>
        <v>0</v>
      </c>
      <c r="AD632" s="2">
        <f t="array" ref="AD632">IF($S632=1,IFERROR(INDEX(Summary!$L:$L,$AH632),0),0)</f>
        <v>0</v>
      </c>
      <c r="AE632" s="2">
        <f t="array" ref="AE632">IF($S632=1,IFERROR(INDEX(Summary!$M:$M,$AH632),0),0)</f>
        <v>856</v>
      </c>
      <c r="AF632" s="2">
        <f t="array" ref="AF632">IF($S632=1,IFERROR(INDEX(Summary!$N:$N,$AH632),0),0)</f>
        <v>0</v>
      </c>
      <c r="AG632">
        <f t="array" ref="AG632">IF($A632="","",IFERROR(INDEX(Summary!$BB:$BB,$AH632),0))</f>
        <v>10</v>
      </c>
      <c r="AH632">
        <f t="shared" si="89"/>
        <v>24</v>
      </c>
    </row>
    <row r="633" spans="1:34" hidden="1">
      <c r="A633" t="str">
        <f t="array" ref="A633">IFERROR(INDEX(Summary!$D:$D,$AH633)&amp;"","")</f>
        <v>FG00036</v>
      </c>
      <c r="B633" t="str">
        <f t="array" ref="B633">IF($A633="","",INDEX(Summary!$E:$E,$AH633))</f>
        <v>Black Mustard Oil - Plastic Bottle 1ltr</v>
      </c>
      <c r="C633" t="str">
        <f t="array" ref="C633">IF($A633="","",INDEX(Summary!$B:$B,$AH633))</f>
        <v>Oil</v>
      </c>
      <c r="D633" t="str">
        <f t="array" ref="D633">IF($A633="","",INDEX(Summary!$C:$C,$AH633))</f>
        <v>C6</v>
      </c>
      <c r="E633">
        <f t="array" ref="E633">IF($A633="","",INDEX(Summary!$F:$F,$AH633))</f>
        <v>1</v>
      </c>
      <c r="F633" t="str">
        <f t="array" ref="F633">IF($A633="","",INDEX(Summary!$BC:$BC,$AH633)&amp;"")</f>
        <v>P1 – Critical</v>
      </c>
      <c r="G633">
        <f t="shared" si="81"/>
        <v>1</v>
      </c>
      <c r="H633">
        <f t="shared" si="82"/>
        <v>1</v>
      </c>
      <c r="I633" t="str">
        <f t="array" ref="I633">IF($A633="","",IF(IFERROR(INDEX(Summary!$BA:$BA,$AH633),0)&lt;1,"Under 1 day",IF(INDEX(Summary!$BA:$BA,$AH633)&lt;3,"1-3 days",IF(INDEX(Summary!$BA:$BA,$AH633)&lt;7,"3-7 days","7+ days"))))</f>
        <v>1-3 days</v>
      </c>
      <c r="J633" t="str">
        <f t="array" ref="J633">IF($A633="","",IF(IFERROR(INDEX(Summary!$AX:$AX,$AH633),0)&lt;0.25,"0-25%",IF(INDEX(Summary!$AX:$AX,$AH633)&lt;0.5,"25-50%",IF(INDEX(Summary!$AX:$AX,$AH633)&lt;0.75,"50-75%","75-100%"))))</f>
        <v>75-100%</v>
      </c>
      <c r="K633" t="str">
        <f t="array" ref="K633">IF($A633="","",INDEX(Summary!$AY:$AY,$AH633)&amp;"")</f>
        <v xml:space="preserve">RM NA </v>
      </c>
      <c r="L633" s="1">
        <f>IF($A633="","",Summary!$P$2+MOD(ROW()-2,30))</f>
        <v>46228</v>
      </c>
      <c r="M633">
        <f t="shared" si="83"/>
        <v>2</v>
      </c>
      <c r="N633">
        <f t="shared" si="84"/>
        <v>25</v>
      </c>
      <c r="O633" t="str">
        <f t="shared" si="85"/>
        <v>Jul-2026</v>
      </c>
      <c r="P633">
        <f t="shared" ca="1" si="86"/>
        <v>1</v>
      </c>
      <c r="Q633" s="2">
        <f t="array" ref="Q633">IF($A633="",0,IFERROR(INDEX(Summary!$P$3:$AS$67,$AH633-2,$M633),0))</f>
        <v>138</v>
      </c>
      <c r="R633" s="2">
        <f t="array" ref="R633">IF($A633="",0,ROUND(IFERROR(INDEX(Summary!$O:$O,$AH633),0)/30,0))</f>
        <v>127</v>
      </c>
      <c r="S633">
        <f t="shared" si="87"/>
        <v>0</v>
      </c>
      <c r="T633" s="2">
        <f t="array" ref="T633">IF($S633=1,IFERROR(INDEX(Summary!$O:$O,$AH633),0),0)</f>
        <v>0</v>
      </c>
      <c r="U633" s="2">
        <f t="array" ref="U633">IF($S633=1,IFERROR(INDEX(Summary!$AT:$AT,$AH633),0),0)</f>
        <v>0</v>
      </c>
      <c r="V633" s="2">
        <f t="shared" si="88"/>
        <v>0</v>
      </c>
      <c r="W633" s="2">
        <f t="array" ref="W633">IF($S633=1,IFERROR(INDEX(Summary!$AZ:$AZ,$AH633),0),0)</f>
        <v>0</v>
      </c>
      <c r="X633" s="3">
        <f t="array" ref="X633">IF($S633=1,IFERROR(INDEX(Summary!$BA:$BA,$AH633),0),0)</f>
        <v>0</v>
      </c>
      <c r="Y633" s="2">
        <f t="array" ref="Y633">IF($S633=1,IFERROR(INDEX(Summary!$G:$G,$AH633),0),0)</f>
        <v>0</v>
      </c>
      <c r="Z633" s="2">
        <f t="array" ref="Z633">IF($S633=1,IFERROR(INDEX(Summary!$H:$H,$AH633),0),0)</f>
        <v>0</v>
      </c>
      <c r="AA633" s="2">
        <f t="array" ref="AA633">IF($S633=1,IFERROR(INDEX(Summary!$I:$I,$AH633),0),0)</f>
        <v>0</v>
      </c>
      <c r="AB633" s="2">
        <f t="array" ref="AB633">IF($S633=1,IFERROR(INDEX(Summary!$J:$J,$AH633),0),0)</f>
        <v>0</v>
      </c>
      <c r="AC633" s="2">
        <f t="array" ref="AC633">IF($S633=1,IFERROR(INDEX(Summary!$K:$K,$AH633),0),0)</f>
        <v>0</v>
      </c>
      <c r="AD633" s="2">
        <f t="array" ref="AD633">IF($S633=1,IFERROR(INDEX(Summary!$L:$L,$AH633),0),0)</f>
        <v>0</v>
      </c>
      <c r="AE633" s="2">
        <f t="array" ref="AE633">IF($S633=1,IFERROR(INDEX(Summary!$M:$M,$AH633),0),0)</f>
        <v>0</v>
      </c>
      <c r="AF633" s="2">
        <f t="array" ref="AF633">IF($S633=1,IFERROR(INDEX(Summary!$N:$N,$AH633),0),0)</f>
        <v>0</v>
      </c>
      <c r="AG633">
        <f t="array" ref="AG633">IF($A633="","",IFERROR(INDEX(Summary!$BB:$BB,$AH633),0))</f>
        <v>10</v>
      </c>
      <c r="AH633">
        <f t="shared" si="89"/>
        <v>24</v>
      </c>
    </row>
    <row r="634" spans="1:34" hidden="1">
      <c r="A634" t="str">
        <f t="array" ref="A634">IFERROR(INDEX(Summary!$D:$D,$AH634)&amp;"","")</f>
        <v>FG00036</v>
      </c>
      <c r="B634" t="str">
        <f t="array" ref="B634">IF($A634="","",INDEX(Summary!$E:$E,$AH634))</f>
        <v>Black Mustard Oil - Plastic Bottle 1ltr</v>
      </c>
      <c r="C634" t="str">
        <f t="array" ref="C634">IF($A634="","",INDEX(Summary!$B:$B,$AH634))</f>
        <v>Oil</v>
      </c>
      <c r="D634" t="str">
        <f t="array" ref="D634">IF($A634="","",INDEX(Summary!$C:$C,$AH634))</f>
        <v>C6</v>
      </c>
      <c r="E634">
        <f t="array" ref="E634">IF($A634="","",INDEX(Summary!$F:$F,$AH634))</f>
        <v>1</v>
      </c>
      <c r="F634" t="str">
        <f t="array" ref="F634">IF($A634="","",INDEX(Summary!$BC:$BC,$AH634)&amp;"")</f>
        <v>P1 – Critical</v>
      </c>
      <c r="G634">
        <f t="shared" si="81"/>
        <v>1</v>
      </c>
      <c r="H634">
        <f t="shared" si="82"/>
        <v>1</v>
      </c>
      <c r="I634" t="str">
        <f t="array" ref="I634">IF($A634="","",IF(IFERROR(INDEX(Summary!$BA:$BA,$AH634),0)&lt;1,"Under 1 day",IF(INDEX(Summary!$BA:$BA,$AH634)&lt;3,"1-3 days",IF(INDEX(Summary!$BA:$BA,$AH634)&lt;7,"3-7 days","7+ days"))))</f>
        <v>1-3 days</v>
      </c>
      <c r="J634" t="str">
        <f t="array" ref="J634">IF($A634="","",IF(IFERROR(INDEX(Summary!$AX:$AX,$AH634),0)&lt;0.25,"0-25%",IF(INDEX(Summary!$AX:$AX,$AH634)&lt;0.5,"25-50%",IF(INDEX(Summary!$AX:$AX,$AH634)&lt;0.75,"50-75%","75-100%"))))</f>
        <v>75-100%</v>
      </c>
      <c r="K634" t="str">
        <f t="array" ref="K634">IF($A634="","",INDEX(Summary!$AY:$AY,$AH634)&amp;"")</f>
        <v xml:space="preserve">RM NA </v>
      </c>
      <c r="L634" s="1">
        <f>IF($A634="","",Summary!$P$2+MOD(ROW()-2,30))</f>
        <v>46229</v>
      </c>
      <c r="M634">
        <f t="shared" si="83"/>
        <v>3</v>
      </c>
      <c r="N634">
        <f t="shared" si="84"/>
        <v>26</v>
      </c>
      <c r="O634" t="str">
        <f t="shared" si="85"/>
        <v>Jul-2026</v>
      </c>
      <c r="P634">
        <f t="shared" ca="1" si="86"/>
        <v>1</v>
      </c>
      <c r="Q634" s="2">
        <f t="array" ref="Q634">IF($A634="",0,IFERROR(INDEX(Summary!$P$3:$AS$67,$AH634-2,$M634),0))</f>
        <v>0</v>
      </c>
      <c r="R634" s="2">
        <f t="array" ref="R634">IF($A634="",0,ROUND(IFERROR(INDEX(Summary!$O:$O,$AH634),0)/30,0))</f>
        <v>127</v>
      </c>
      <c r="S634">
        <f t="shared" si="87"/>
        <v>0</v>
      </c>
      <c r="T634" s="2">
        <f t="array" ref="T634">IF($S634=1,IFERROR(INDEX(Summary!$O:$O,$AH634),0),0)</f>
        <v>0</v>
      </c>
      <c r="U634" s="2">
        <f t="array" ref="U634">IF($S634=1,IFERROR(INDEX(Summary!$AT:$AT,$AH634),0),0)</f>
        <v>0</v>
      </c>
      <c r="V634" s="2">
        <f t="shared" si="88"/>
        <v>0</v>
      </c>
      <c r="W634" s="2">
        <f t="array" ref="W634">IF($S634=1,IFERROR(INDEX(Summary!$AZ:$AZ,$AH634),0),0)</f>
        <v>0</v>
      </c>
      <c r="X634" s="3">
        <f t="array" ref="X634">IF($S634=1,IFERROR(INDEX(Summary!$BA:$BA,$AH634),0),0)</f>
        <v>0</v>
      </c>
      <c r="Y634" s="2">
        <f t="array" ref="Y634">IF($S634=1,IFERROR(INDEX(Summary!$G:$G,$AH634),0),0)</f>
        <v>0</v>
      </c>
      <c r="Z634" s="2">
        <f t="array" ref="Z634">IF($S634=1,IFERROR(INDEX(Summary!$H:$H,$AH634),0),0)</f>
        <v>0</v>
      </c>
      <c r="AA634" s="2">
        <f t="array" ref="AA634">IF($S634=1,IFERROR(INDEX(Summary!$I:$I,$AH634),0),0)</f>
        <v>0</v>
      </c>
      <c r="AB634" s="2">
        <f t="array" ref="AB634">IF($S634=1,IFERROR(INDEX(Summary!$J:$J,$AH634),0),0)</f>
        <v>0</v>
      </c>
      <c r="AC634" s="2">
        <f t="array" ref="AC634">IF($S634=1,IFERROR(INDEX(Summary!$K:$K,$AH634),0),0)</f>
        <v>0</v>
      </c>
      <c r="AD634" s="2">
        <f t="array" ref="AD634">IF($S634=1,IFERROR(INDEX(Summary!$L:$L,$AH634),0),0)</f>
        <v>0</v>
      </c>
      <c r="AE634" s="2">
        <f t="array" ref="AE634">IF($S634=1,IFERROR(INDEX(Summary!$M:$M,$AH634),0),0)</f>
        <v>0</v>
      </c>
      <c r="AF634" s="2">
        <f t="array" ref="AF634">IF($S634=1,IFERROR(INDEX(Summary!$N:$N,$AH634),0),0)</f>
        <v>0</v>
      </c>
      <c r="AG634">
        <f t="array" ref="AG634">IF($A634="","",IFERROR(INDEX(Summary!$BB:$BB,$AH634),0))</f>
        <v>10</v>
      </c>
      <c r="AH634">
        <f t="shared" si="89"/>
        <v>24</v>
      </c>
    </row>
    <row r="635" spans="1:34" hidden="1">
      <c r="A635" t="str">
        <f t="array" ref="A635">IFERROR(INDEX(Summary!$D:$D,$AH635)&amp;"","")</f>
        <v>FG00036</v>
      </c>
      <c r="B635" t="str">
        <f t="array" ref="B635">IF($A635="","",INDEX(Summary!$E:$E,$AH635))</f>
        <v>Black Mustard Oil - Plastic Bottle 1ltr</v>
      </c>
      <c r="C635" t="str">
        <f t="array" ref="C635">IF($A635="","",INDEX(Summary!$B:$B,$AH635))</f>
        <v>Oil</v>
      </c>
      <c r="D635" t="str">
        <f t="array" ref="D635">IF($A635="","",INDEX(Summary!$C:$C,$AH635))</f>
        <v>C6</v>
      </c>
      <c r="E635">
        <f t="array" ref="E635">IF($A635="","",INDEX(Summary!$F:$F,$AH635))</f>
        <v>1</v>
      </c>
      <c r="F635" t="str">
        <f t="array" ref="F635">IF($A635="","",INDEX(Summary!$BC:$BC,$AH635)&amp;"")</f>
        <v>P1 – Critical</v>
      </c>
      <c r="G635">
        <f t="shared" si="81"/>
        <v>1</v>
      </c>
      <c r="H635">
        <f t="shared" si="82"/>
        <v>1</v>
      </c>
      <c r="I635" t="str">
        <f t="array" ref="I635">IF($A635="","",IF(IFERROR(INDEX(Summary!$BA:$BA,$AH635),0)&lt;1,"Under 1 day",IF(INDEX(Summary!$BA:$BA,$AH635)&lt;3,"1-3 days",IF(INDEX(Summary!$BA:$BA,$AH635)&lt;7,"3-7 days","7+ days"))))</f>
        <v>1-3 days</v>
      </c>
      <c r="J635" t="str">
        <f t="array" ref="J635">IF($A635="","",IF(IFERROR(INDEX(Summary!$AX:$AX,$AH635),0)&lt;0.25,"0-25%",IF(INDEX(Summary!$AX:$AX,$AH635)&lt;0.5,"25-50%",IF(INDEX(Summary!$AX:$AX,$AH635)&lt;0.75,"50-75%","75-100%"))))</f>
        <v>75-100%</v>
      </c>
      <c r="K635" t="str">
        <f t="array" ref="K635">IF($A635="","",INDEX(Summary!$AY:$AY,$AH635)&amp;"")</f>
        <v xml:space="preserve">RM NA </v>
      </c>
      <c r="L635" s="1">
        <f>IF($A635="","",Summary!$P$2+MOD(ROW()-2,30))</f>
        <v>46230</v>
      </c>
      <c r="M635">
        <f t="shared" si="83"/>
        <v>4</v>
      </c>
      <c r="N635">
        <f t="shared" si="84"/>
        <v>27</v>
      </c>
      <c r="O635" t="str">
        <f t="shared" si="85"/>
        <v>Jul-2026</v>
      </c>
      <c r="P635">
        <f t="shared" ca="1" si="86"/>
        <v>1</v>
      </c>
      <c r="Q635" s="2">
        <f t="array" ref="Q635">IF($A635="",0,IFERROR(INDEX(Summary!$P$3:$AS$67,$AH635-2,$M635),0))</f>
        <v>1992</v>
      </c>
      <c r="R635" s="2">
        <f t="array" ref="R635">IF($A635="",0,ROUND(IFERROR(INDEX(Summary!$O:$O,$AH635),0)/30,0))</f>
        <v>127</v>
      </c>
      <c r="S635">
        <f t="shared" si="87"/>
        <v>0</v>
      </c>
      <c r="T635" s="2">
        <f t="array" ref="T635">IF($S635=1,IFERROR(INDEX(Summary!$O:$O,$AH635),0),0)</f>
        <v>0</v>
      </c>
      <c r="U635" s="2">
        <f t="array" ref="U635">IF($S635=1,IFERROR(INDEX(Summary!$AT:$AT,$AH635),0),0)</f>
        <v>0</v>
      </c>
      <c r="V635" s="2">
        <f t="shared" si="88"/>
        <v>0</v>
      </c>
      <c r="W635" s="2">
        <f t="array" ref="W635">IF($S635=1,IFERROR(INDEX(Summary!$AZ:$AZ,$AH635),0),0)</f>
        <v>0</v>
      </c>
      <c r="X635" s="3">
        <f t="array" ref="X635">IF($S635=1,IFERROR(INDEX(Summary!$BA:$BA,$AH635),0),0)</f>
        <v>0</v>
      </c>
      <c r="Y635" s="2">
        <f t="array" ref="Y635">IF($S635=1,IFERROR(INDEX(Summary!$G:$G,$AH635),0),0)</f>
        <v>0</v>
      </c>
      <c r="Z635" s="2">
        <f t="array" ref="Z635">IF($S635=1,IFERROR(INDEX(Summary!$H:$H,$AH635),0),0)</f>
        <v>0</v>
      </c>
      <c r="AA635" s="2">
        <f t="array" ref="AA635">IF($S635=1,IFERROR(INDEX(Summary!$I:$I,$AH635),0),0)</f>
        <v>0</v>
      </c>
      <c r="AB635" s="2">
        <f t="array" ref="AB635">IF($S635=1,IFERROR(INDEX(Summary!$J:$J,$AH635),0),0)</f>
        <v>0</v>
      </c>
      <c r="AC635" s="2">
        <f t="array" ref="AC635">IF($S635=1,IFERROR(INDEX(Summary!$K:$K,$AH635),0),0)</f>
        <v>0</v>
      </c>
      <c r="AD635" s="2">
        <f t="array" ref="AD635">IF($S635=1,IFERROR(INDEX(Summary!$L:$L,$AH635),0),0)</f>
        <v>0</v>
      </c>
      <c r="AE635" s="2">
        <f t="array" ref="AE635">IF($S635=1,IFERROR(INDEX(Summary!$M:$M,$AH635),0),0)</f>
        <v>0</v>
      </c>
      <c r="AF635" s="2">
        <f t="array" ref="AF635">IF($S635=1,IFERROR(INDEX(Summary!$N:$N,$AH635),0),0)</f>
        <v>0</v>
      </c>
      <c r="AG635">
        <f t="array" ref="AG635">IF($A635="","",IFERROR(INDEX(Summary!$BB:$BB,$AH635),0))</f>
        <v>10</v>
      </c>
      <c r="AH635">
        <f t="shared" si="89"/>
        <v>24</v>
      </c>
    </row>
    <row r="636" spans="1:34" hidden="1">
      <c r="A636" t="str">
        <f t="array" ref="A636">IFERROR(INDEX(Summary!$D:$D,$AH636)&amp;"","")</f>
        <v>FG00036</v>
      </c>
      <c r="B636" t="str">
        <f t="array" ref="B636">IF($A636="","",INDEX(Summary!$E:$E,$AH636))</f>
        <v>Black Mustard Oil - Plastic Bottle 1ltr</v>
      </c>
      <c r="C636" t="str">
        <f t="array" ref="C636">IF($A636="","",INDEX(Summary!$B:$B,$AH636))</f>
        <v>Oil</v>
      </c>
      <c r="D636" t="str">
        <f t="array" ref="D636">IF($A636="","",INDEX(Summary!$C:$C,$AH636))</f>
        <v>C6</v>
      </c>
      <c r="E636">
        <f t="array" ref="E636">IF($A636="","",INDEX(Summary!$F:$F,$AH636))</f>
        <v>1</v>
      </c>
      <c r="F636" t="str">
        <f t="array" ref="F636">IF($A636="","",INDEX(Summary!$BC:$BC,$AH636)&amp;"")</f>
        <v>P1 – Critical</v>
      </c>
      <c r="G636">
        <f t="shared" si="81"/>
        <v>1</v>
      </c>
      <c r="H636">
        <f t="shared" si="82"/>
        <v>1</v>
      </c>
      <c r="I636" t="str">
        <f t="array" ref="I636">IF($A636="","",IF(IFERROR(INDEX(Summary!$BA:$BA,$AH636),0)&lt;1,"Under 1 day",IF(INDEX(Summary!$BA:$BA,$AH636)&lt;3,"1-3 days",IF(INDEX(Summary!$BA:$BA,$AH636)&lt;7,"3-7 days","7+ days"))))</f>
        <v>1-3 days</v>
      </c>
      <c r="J636" t="str">
        <f t="array" ref="J636">IF($A636="","",IF(IFERROR(INDEX(Summary!$AX:$AX,$AH636),0)&lt;0.25,"0-25%",IF(INDEX(Summary!$AX:$AX,$AH636)&lt;0.5,"25-50%",IF(INDEX(Summary!$AX:$AX,$AH636)&lt;0.75,"50-75%","75-100%"))))</f>
        <v>75-100%</v>
      </c>
      <c r="K636" t="str">
        <f t="array" ref="K636">IF($A636="","",INDEX(Summary!$AY:$AY,$AH636)&amp;"")</f>
        <v xml:space="preserve">RM NA </v>
      </c>
      <c r="L636" s="1">
        <f>IF($A636="","",Summary!$P$2+MOD(ROW()-2,30))</f>
        <v>46231</v>
      </c>
      <c r="M636">
        <f t="shared" si="83"/>
        <v>5</v>
      </c>
      <c r="N636">
        <f t="shared" si="84"/>
        <v>28</v>
      </c>
      <c r="O636" t="str">
        <f t="shared" si="85"/>
        <v>Jul-2026</v>
      </c>
      <c r="P636">
        <f t="shared" ca="1" si="86"/>
        <v>1</v>
      </c>
      <c r="Q636" s="2">
        <f t="array" ref="Q636">IF($A636="",0,IFERROR(INDEX(Summary!$P$3:$AS$67,$AH636-2,$M636),0))</f>
        <v>96</v>
      </c>
      <c r="R636" s="2">
        <f t="array" ref="R636">IF($A636="",0,ROUND(IFERROR(INDEX(Summary!$O:$O,$AH636),0)/30,0))</f>
        <v>127</v>
      </c>
      <c r="S636">
        <f t="shared" si="87"/>
        <v>0</v>
      </c>
      <c r="T636" s="2">
        <f t="array" ref="T636">IF($S636=1,IFERROR(INDEX(Summary!$O:$O,$AH636),0),0)</f>
        <v>0</v>
      </c>
      <c r="U636" s="2">
        <f t="array" ref="U636">IF($S636=1,IFERROR(INDEX(Summary!$AT:$AT,$AH636),0),0)</f>
        <v>0</v>
      </c>
      <c r="V636" s="2">
        <f t="shared" si="88"/>
        <v>0</v>
      </c>
      <c r="W636" s="2">
        <f t="array" ref="W636">IF($S636=1,IFERROR(INDEX(Summary!$AZ:$AZ,$AH636),0),0)</f>
        <v>0</v>
      </c>
      <c r="X636" s="3">
        <f t="array" ref="X636">IF($S636=1,IFERROR(INDEX(Summary!$BA:$BA,$AH636),0),0)</f>
        <v>0</v>
      </c>
      <c r="Y636" s="2">
        <f t="array" ref="Y636">IF($S636=1,IFERROR(INDEX(Summary!$G:$G,$AH636),0),0)</f>
        <v>0</v>
      </c>
      <c r="Z636" s="2">
        <f t="array" ref="Z636">IF($S636=1,IFERROR(INDEX(Summary!$H:$H,$AH636),0),0)</f>
        <v>0</v>
      </c>
      <c r="AA636" s="2">
        <f t="array" ref="AA636">IF($S636=1,IFERROR(INDEX(Summary!$I:$I,$AH636),0),0)</f>
        <v>0</v>
      </c>
      <c r="AB636" s="2">
        <f t="array" ref="AB636">IF($S636=1,IFERROR(INDEX(Summary!$J:$J,$AH636),0),0)</f>
        <v>0</v>
      </c>
      <c r="AC636" s="2">
        <f t="array" ref="AC636">IF($S636=1,IFERROR(INDEX(Summary!$K:$K,$AH636),0),0)</f>
        <v>0</v>
      </c>
      <c r="AD636" s="2">
        <f t="array" ref="AD636">IF($S636=1,IFERROR(INDEX(Summary!$L:$L,$AH636),0),0)</f>
        <v>0</v>
      </c>
      <c r="AE636" s="2">
        <f t="array" ref="AE636">IF($S636=1,IFERROR(INDEX(Summary!$M:$M,$AH636),0),0)</f>
        <v>0</v>
      </c>
      <c r="AF636" s="2">
        <f t="array" ref="AF636">IF($S636=1,IFERROR(INDEX(Summary!$N:$N,$AH636),0),0)</f>
        <v>0</v>
      </c>
      <c r="AG636">
        <f t="array" ref="AG636">IF($A636="","",IFERROR(INDEX(Summary!$BB:$BB,$AH636),0))</f>
        <v>10</v>
      </c>
      <c r="AH636">
        <f t="shared" si="89"/>
        <v>24</v>
      </c>
    </row>
    <row r="637" spans="1:34" hidden="1">
      <c r="A637" t="str">
        <f t="array" ref="A637">IFERROR(INDEX(Summary!$D:$D,$AH637)&amp;"","")</f>
        <v>FG00036</v>
      </c>
      <c r="B637" t="str">
        <f t="array" ref="B637">IF($A637="","",INDEX(Summary!$E:$E,$AH637))</f>
        <v>Black Mustard Oil - Plastic Bottle 1ltr</v>
      </c>
      <c r="C637" t="str">
        <f t="array" ref="C637">IF($A637="","",INDEX(Summary!$B:$B,$AH637))</f>
        <v>Oil</v>
      </c>
      <c r="D637" t="str">
        <f t="array" ref="D637">IF($A637="","",INDEX(Summary!$C:$C,$AH637))</f>
        <v>C6</v>
      </c>
      <c r="E637">
        <f t="array" ref="E637">IF($A637="","",INDEX(Summary!$F:$F,$AH637))</f>
        <v>1</v>
      </c>
      <c r="F637" t="str">
        <f t="array" ref="F637">IF($A637="","",INDEX(Summary!$BC:$BC,$AH637)&amp;"")</f>
        <v>P1 – Critical</v>
      </c>
      <c r="G637">
        <f t="shared" si="81"/>
        <v>1</v>
      </c>
      <c r="H637">
        <f t="shared" si="82"/>
        <v>1</v>
      </c>
      <c r="I637" t="str">
        <f t="array" ref="I637">IF($A637="","",IF(IFERROR(INDEX(Summary!$BA:$BA,$AH637),0)&lt;1,"Under 1 day",IF(INDEX(Summary!$BA:$BA,$AH637)&lt;3,"1-3 days",IF(INDEX(Summary!$BA:$BA,$AH637)&lt;7,"3-7 days","7+ days"))))</f>
        <v>1-3 days</v>
      </c>
      <c r="J637" t="str">
        <f t="array" ref="J637">IF($A637="","",IF(IFERROR(INDEX(Summary!$AX:$AX,$AH637),0)&lt;0.25,"0-25%",IF(INDEX(Summary!$AX:$AX,$AH637)&lt;0.5,"25-50%",IF(INDEX(Summary!$AX:$AX,$AH637)&lt;0.75,"50-75%","75-100%"))))</f>
        <v>75-100%</v>
      </c>
      <c r="K637" t="str">
        <f t="array" ref="K637">IF($A637="","",INDEX(Summary!$AY:$AY,$AH637)&amp;"")</f>
        <v xml:space="preserve">RM NA </v>
      </c>
      <c r="L637" s="1">
        <f>IF($A637="","",Summary!$P$2+MOD(ROW()-2,30))</f>
        <v>46232</v>
      </c>
      <c r="M637">
        <f t="shared" si="83"/>
        <v>6</v>
      </c>
      <c r="N637">
        <f t="shared" si="84"/>
        <v>29</v>
      </c>
      <c r="O637" t="str">
        <f t="shared" si="85"/>
        <v>Jul-2026</v>
      </c>
      <c r="P637">
        <f t="shared" ca="1" si="86"/>
        <v>1</v>
      </c>
      <c r="Q637" s="2">
        <f t="array" ref="Q637">IF($A637="",0,IFERROR(INDEX(Summary!$P$3:$AS$67,$AH637-2,$M637),0))</f>
        <v>0</v>
      </c>
      <c r="R637" s="2">
        <f t="array" ref="R637">IF($A637="",0,ROUND(IFERROR(INDEX(Summary!$O:$O,$AH637),0)/30,0))</f>
        <v>127</v>
      </c>
      <c r="S637">
        <f t="shared" si="87"/>
        <v>0</v>
      </c>
      <c r="T637" s="2">
        <f t="array" ref="T637">IF($S637=1,IFERROR(INDEX(Summary!$O:$O,$AH637),0),0)</f>
        <v>0</v>
      </c>
      <c r="U637" s="2">
        <f t="array" ref="U637">IF($S637=1,IFERROR(INDEX(Summary!$AT:$AT,$AH637),0),0)</f>
        <v>0</v>
      </c>
      <c r="V637" s="2">
        <f t="shared" si="88"/>
        <v>0</v>
      </c>
      <c r="W637" s="2">
        <f t="array" ref="W637">IF($S637=1,IFERROR(INDEX(Summary!$AZ:$AZ,$AH637),0),0)</f>
        <v>0</v>
      </c>
      <c r="X637" s="3">
        <f t="array" ref="X637">IF($S637=1,IFERROR(INDEX(Summary!$BA:$BA,$AH637),0),0)</f>
        <v>0</v>
      </c>
      <c r="Y637" s="2">
        <f t="array" ref="Y637">IF($S637=1,IFERROR(INDEX(Summary!$G:$G,$AH637),0),0)</f>
        <v>0</v>
      </c>
      <c r="Z637" s="2">
        <f t="array" ref="Z637">IF($S637=1,IFERROR(INDEX(Summary!$H:$H,$AH637),0),0)</f>
        <v>0</v>
      </c>
      <c r="AA637" s="2">
        <f t="array" ref="AA637">IF($S637=1,IFERROR(INDEX(Summary!$I:$I,$AH637),0),0)</f>
        <v>0</v>
      </c>
      <c r="AB637" s="2">
        <f t="array" ref="AB637">IF($S637=1,IFERROR(INDEX(Summary!$J:$J,$AH637),0),0)</f>
        <v>0</v>
      </c>
      <c r="AC637" s="2">
        <f t="array" ref="AC637">IF($S637=1,IFERROR(INDEX(Summary!$K:$K,$AH637),0),0)</f>
        <v>0</v>
      </c>
      <c r="AD637" s="2">
        <f t="array" ref="AD637">IF($S637=1,IFERROR(INDEX(Summary!$L:$L,$AH637),0),0)</f>
        <v>0</v>
      </c>
      <c r="AE637" s="2">
        <f t="array" ref="AE637">IF($S637=1,IFERROR(INDEX(Summary!$M:$M,$AH637),0),0)</f>
        <v>0</v>
      </c>
      <c r="AF637" s="2">
        <f t="array" ref="AF637">IF($S637=1,IFERROR(INDEX(Summary!$N:$N,$AH637),0),0)</f>
        <v>0</v>
      </c>
      <c r="AG637">
        <f t="array" ref="AG637">IF($A637="","",IFERROR(INDEX(Summary!$BB:$BB,$AH637),0))</f>
        <v>10</v>
      </c>
      <c r="AH637">
        <f t="shared" si="89"/>
        <v>24</v>
      </c>
    </row>
    <row r="638" spans="1:34" hidden="1">
      <c r="A638" t="str">
        <f t="array" ref="A638">IFERROR(INDEX(Summary!$D:$D,$AH638)&amp;"","")</f>
        <v>FG00036</v>
      </c>
      <c r="B638" t="str">
        <f t="array" ref="B638">IF($A638="","",INDEX(Summary!$E:$E,$AH638))</f>
        <v>Black Mustard Oil - Plastic Bottle 1ltr</v>
      </c>
      <c r="C638" t="str">
        <f t="array" ref="C638">IF($A638="","",INDEX(Summary!$B:$B,$AH638))</f>
        <v>Oil</v>
      </c>
      <c r="D638" t="str">
        <f t="array" ref="D638">IF($A638="","",INDEX(Summary!$C:$C,$AH638))</f>
        <v>C6</v>
      </c>
      <c r="E638">
        <f t="array" ref="E638">IF($A638="","",INDEX(Summary!$F:$F,$AH638))</f>
        <v>1</v>
      </c>
      <c r="F638" t="str">
        <f t="array" ref="F638">IF($A638="","",INDEX(Summary!$BC:$BC,$AH638)&amp;"")</f>
        <v>P1 – Critical</v>
      </c>
      <c r="G638">
        <f t="shared" si="81"/>
        <v>1</v>
      </c>
      <c r="H638">
        <f t="shared" si="82"/>
        <v>1</v>
      </c>
      <c r="I638" t="str">
        <f t="array" ref="I638">IF($A638="","",IF(IFERROR(INDEX(Summary!$BA:$BA,$AH638),0)&lt;1,"Under 1 day",IF(INDEX(Summary!$BA:$BA,$AH638)&lt;3,"1-3 days",IF(INDEX(Summary!$BA:$BA,$AH638)&lt;7,"3-7 days","7+ days"))))</f>
        <v>1-3 days</v>
      </c>
      <c r="J638" t="str">
        <f t="array" ref="J638">IF($A638="","",IF(IFERROR(INDEX(Summary!$AX:$AX,$AH638),0)&lt;0.25,"0-25%",IF(INDEX(Summary!$AX:$AX,$AH638)&lt;0.5,"25-50%",IF(INDEX(Summary!$AX:$AX,$AH638)&lt;0.75,"50-75%","75-100%"))))</f>
        <v>75-100%</v>
      </c>
      <c r="K638" t="str">
        <f t="array" ref="K638">IF($A638="","",INDEX(Summary!$AY:$AY,$AH638)&amp;"")</f>
        <v xml:space="preserve">RM NA </v>
      </c>
      <c r="L638" s="1">
        <f>IF($A638="","",Summary!$P$2+MOD(ROW()-2,30))</f>
        <v>46233</v>
      </c>
      <c r="M638">
        <f t="shared" si="83"/>
        <v>7</v>
      </c>
      <c r="N638">
        <f t="shared" si="84"/>
        <v>30</v>
      </c>
      <c r="O638" t="str">
        <f t="shared" si="85"/>
        <v>Jul-2026</v>
      </c>
      <c r="P638">
        <f t="shared" ca="1" si="86"/>
        <v>1</v>
      </c>
      <c r="Q638" s="2">
        <f t="array" ref="Q638">IF($A638="",0,IFERROR(INDEX(Summary!$P$3:$AS$67,$AH638-2,$M638),0))</f>
        <v>0</v>
      </c>
      <c r="R638" s="2">
        <f t="array" ref="R638">IF($A638="",0,ROUND(IFERROR(INDEX(Summary!$O:$O,$AH638),0)/30,0))</f>
        <v>127</v>
      </c>
      <c r="S638">
        <f t="shared" si="87"/>
        <v>0</v>
      </c>
      <c r="T638" s="2">
        <f t="array" ref="T638">IF($S638=1,IFERROR(INDEX(Summary!$O:$O,$AH638),0),0)</f>
        <v>0</v>
      </c>
      <c r="U638" s="2">
        <f t="array" ref="U638">IF($S638=1,IFERROR(INDEX(Summary!$AT:$AT,$AH638),0),0)</f>
        <v>0</v>
      </c>
      <c r="V638" s="2">
        <f t="shared" si="88"/>
        <v>0</v>
      </c>
      <c r="W638" s="2">
        <f t="array" ref="W638">IF($S638=1,IFERROR(INDEX(Summary!$AZ:$AZ,$AH638),0),0)</f>
        <v>0</v>
      </c>
      <c r="X638" s="3">
        <f t="array" ref="X638">IF($S638=1,IFERROR(INDEX(Summary!$BA:$BA,$AH638),0),0)</f>
        <v>0</v>
      </c>
      <c r="Y638" s="2">
        <f t="array" ref="Y638">IF($S638=1,IFERROR(INDEX(Summary!$G:$G,$AH638),0),0)</f>
        <v>0</v>
      </c>
      <c r="Z638" s="2">
        <f t="array" ref="Z638">IF($S638=1,IFERROR(INDEX(Summary!$H:$H,$AH638),0),0)</f>
        <v>0</v>
      </c>
      <c r="AA638" s="2">
        <f t="array" ref="AA638">IF($S638=1,IFERROR(INDEX(Summary!$I:$I,$AH638),0),0)</f>
        <v>0</v>
      </c>
      <c r="AB638" s="2">
        <f t="array" ref="AB638">IF($S638=1,IFERROR(INDEX(Summary!$J:$J,$AH638),0),0)</f>
        <v>0</v>
      </c>
      <c r="AC638" s="2">
        <f t="array" ref="AC638">IF($S638=1,IFERROR(INDEX(Summary!$K:$K,$AH638),0),0)</f>
        <v>0</v>
      </c>
      <c r="AD638" s="2">
        <f t="array" ref="AD638">IF($S638=1,IFERROR(INDEX(Summary!$L:$L,$AH638),0),0)</f>
        <v>0</v>
      </c>
      <c r="AE638" s="2">
        <f t="array" ref="AE638">IF($S638=1,IFERROR(INDEX(Summary!$M:$M,$AH638),0),0)</f>
        <v>0</v>
      </c>
      <c r="AF638" s="2">
        <f t="array" ref="AF638">IF($S638=1,IFERROR(INDEX(Summary!$N:$N,$AH638),0),0)</f>
        <v>0</v>
      </c>
      <c r="AG638">
        <f t="array" ref="AG638">IF($A638="","",IFERROR(INDEX(Summary!$BB:$BB,$AH638),0))</f>
        <v>10</v>
      </c>
      <c r="AH638">
        <f t="shared" si="89"/>
        <v>24</v>
      </c>
    </row>
    <row r="639" spans="1:34" hidden="1">
      <c r="A639" t="str">
        <f t="array" ref="A639">IFERROR(INDEX(Summary!$D:$D,$AH639)&amp;"","")</f>
        <v>FG00036</v>
      </c>
      <c r="B639" t="str">
        <f t="array" ref="B639">IF($A639="","",INDEX(Summary!$E:$E,$AH639))</f>
        <v>Black Mustard Oil - Plastic Bottle 1ltr</v>
      </c>
      <c r="C639" t="str">
        <f t="array" ref="C639">IF($A639="","",INDEX(Summary!$B:$B,$AH639))</f>
        <v>Oil</v>
      </c>
      <c r="D639" t="str">
        <f t="array" ref="D639">IF($A639="","",INDEX(Summary!$C:$C,$AH639))</f>
        <v>C6</v>
      </c>
      <c r="E639">
        <f t="array" ref="E639">IF($A639="","",INDEX(Summary!$F:$F,$AH639))</f>
        <v>1</v>
      </c>
      <c r="F639" t="str">
        <f t="array" ref="F639">IF($A639="","",INDEX(Summary!$BC:$BC,$AH639)&amp;"")</f>
        <v>P1 – Critical</v>
      </c>
      <c r="G639">
        <f t="shared" si="81"/>
        <v>1</v>
      </c>
      <c r="H639">
        <f t="shared" si="82"/>
        <v>1</v>
      </c>
      <c r="I639" t="str">
        <f t="array" ref="I639">IF($A639="","",IF(IFERROR(INDEX(Summary!$BA:$BA,$AH639),0)&lt;1,"Under 1 day",IF(INDEX(Summary!$BA:$BA,$AH639)&lt;3,"1-3 days",IF(INDEX(Summary!$BA:$BA,$AH639)&lt;7,"3-7 days","7+ days"))))</f>
        <v>1-3 days</v>
      </c>
      <c r="J639" t="str">
        <f t="array" ref="J639">IF($A639="","",IF(IFERROR(INDEX(Summary!$AX:$AX,$AH639),0)&lt;0.25,"0-25%",IF(INDEX(Summary!$AX:$AX,$AH639)&lt;0.5,"25-50%",IF(INDEX(Summary!$AX:$AX,$AH639)&lt;0.75,"50-75%","75-100%"))))</f>
        <v>75-100%</v>
      </c>
      <c r="K639" t="str">
        <f t="array" ref="K639">IF($A639="","",INDEX(Summary!$AY:$AY,$AH639)&amp;"")</f>
        <v xml:space="preserve">RM NA </v>
      </c>
      <c r="L639" s="1">
        <f>IF($A639="","",Summary!$P$2+MOD(ROW()-2,30))</f>
        <v>46234</v>
      </c>
      <c r="M639">
        <f t="shared" si="83"/>
        <v>8</v>
      </c>
      <c r="N639">
        <f t="shared" si="84"/>
        <v>31</v>
      </c>
      <c r="O639" t="str">
        <f t="shared" si="85"/>
        <v>Jul-2026</v>
      </c>
      <c r="P639">
        <f t="shared" ca="1" si="86"/>
        <v>1</v>
      </c>
      <c r="Q639" s="2">
        <f t="array" ref="Q639">IF($A639="",0,IFERROR(INDEX(Summary!$P$3:$AS$67,$AH639-2,$M639),0))</f>
        <v>0</v>
      </c>
      <c r="R639" s="2">
        <f t="array" ref="R639">IF($A639="",0,ROUND(IFERROR(INDEX(Summary!$O:$O,$AH639),0)/30,0))</f>
        <v>127</v>
      </c>
      <c r="S639">
        <f t="shared" si="87"/>
        <v>0</v>
      </c>
      <c r="T639" s="2">
        <f t="array" ref="T639">IF($S639=1,IFERROR(INDEX(Summary!$O:$O,$AH639),0),0)</f>
        <v>0</v>
      </c>
      <c r="U639" s="2">
        <f t="array" ref="U639">IF($S639=1,IFERROR(INDEX(Summary!$AT:$AT,$AH639),0),0)</f>
        <v>0</v>
      </c>
      <c r="V639" s="2">
        <f t="shared" si="88"/>
        <v>0</v>
      </c>
      <c r="W639" s="2">
        <f t="array" ref="W639">IF($S639=1,IFERROR(INDEX(Summary!$AZ:$AZ,$AH639),0),0)</f>
        <v>0</v>
      </c>
      <c r="X639" s="3">
        <f t="array" ref="X639">IF($S639=1,IFERROR(INDEX(Summary!$BA:$BA,$AH639),0),0)</f>
        <v>0</v>
      </c>
      <c r="Y639" s="2">
        <f t="array" ref="Y639">IF($S639=1,IFERROR(INDEX(Summary!$G:$G,$AH639),0),0)</f>
        <v>0</v>
      </c>
      <c r="Z639" s="2">
        <f t="array" ref="Z639">IF($S639=1,IFERROR(INDEX(Summary!$H:$H,$AH639),0),0)</f>
        <v>0</v>
      </c>
      <c r="AA639" s="2">
        <f t="array" ref="AA639">IF($S639=1,IFERROR(INDEX(Summary!$I:$I,$AH639),0),0)</f>
        <v>0</v>
      </c>
      <c r="AB639" s="2">
        <f t="array" ref="AB639">IF($S639=1,IFERROR(INDEX(Summary!$J:$J,$AH639),0),0)</f>
        <v>0</v>
      </c>
      <c r="AC639" s="2">
        <f t="array" ref="AC639">IF($S639=1,IFERROR(INDEX(Summary!$K:$K,$AH639),0),0)</f>
        <v>0</v>
      </c>
      <c r="AD639" s="2">
        <f t="array" ref="AD639">IF($S639=1,IFERROR(INDEX(Summary!$L:$L,$AH639),0),0)</f>
        <v>0</v>
      </c>
      <c r="AE639" s="2">
        <f t="array" ref="AE639">IF($S639=1,IFERROR(INDEX(Summary!$M:$M,$AH639),0),0)</f>
        <v>0</v>
      </c>
      <c r="AF639" s="2">
        <f t="array" ref="AF639">IF($S639=1,IFERROR(INDEX(Summary!$N:$N,$AH639),0),0)</f>
        <v>0</v>
      </c>
      <c r="AG639">
        <f t="array" ref="AG639">IF($A639="","",IFERROR(INDEX(Summary!$BB:$BB,$AH639),0))</f>
        <v>10</v>
      </c>
      <c r="AH639">
        <f t="shared" si="89"/>
        <v>24</v>
      </c>
    </row>
    <row r="640" spans="1:34" hidden="1">
      <c r="A640" t="str">
        <f t="array" ref="A640">IFERROR(INDEX(Summary!$D:$D,$AH640)&amp;"","")</f>
        <v>FG00036</v>
      </c>
      <c r="B640" t="str">
        <f t="array" ref="B640">IF($A640="","",INDEX(Summary!$E:$E,$AH640))</f>
        <v>Black Mustard Oil - Plastic Bottle 1ltr</v>
      </c>
      <c r="C640" t="str">
        <f t="array" ref="C640">IF($A640="","",INDEX(Summary!$B:$B,$AH640))</f>
        <v>Oil</v>
      </c>
      <c r="D640" t="str">
        <f t="array" ref="D640">IF($A640="","",INDEX(Summary!$C:$C,$AH640))</f>
        <v>C6</v>
      </c>
      <c r="E640">
        <f t="array" ref="E640">IF($A640="","",INDEX(Summary!$F:$F,$AH640))</f>
        <v>1</v>
      </c>
      <c r="F640" t="str">
        <f t="array" ref="F640">IF($A640="","",INDEX(Summary!$BC:$BC,$AH640)&amp;"")</f>
        <v>P1 – Critical</v>
      </c>
      <c r="G640">
        <f t="shared" si="81"/>
        <v>1</v>
      </c>
      <c r="H640">
        <f t="shared" si="82"/>
        <v>1</v>
      </c>
      <c r="I640" t="str">
        <f t="array" ref="I640">IF($A640="","",IF(IFERROR(INDEX(Summary!$BA:$BA,$AH640),0)&lt;1,"Under 1 day",IF(INDEX(Summary!$BA:$BA,$AH640)&lt;3,"1-3 days",IF(INDEX(Summary!$BA:$BA,$AH640)&lt;7,"3-7 days","7+ days"))))</f>
        <v>1-3 days</v>
      </c>
      <c r="J640" t="str">
        <f t="array" ref="J640">IF($A640="","",IF(IFERROR(INDEX(Summary!$AX:$AX,$AH640),0)&lt;0.25,"0-25%",IF(INDEX(Summary!$AX:$AX,$AH640)&lt;0.5,"25-50%",IF(INDEX(Summary!$AX:$AX,$AH640)&lt;0.75,"50-75%","75-100%"))))</f>
        <v>75-100%</v>
      </c>
      <c r="K640" t="str">
        <f t="array" ref="K640">IF($A640="","",INDEX(Summary!$AY:$AY,$AH640)&amp;"")</f>
        <v xml:space="preserve">RM NA </v>
      </c>
      <c r="L640" s="1">
        <f>IF($A640="","",Summary!$P$2+MOD(ROW()-2,30))</f>
        <v>46235</v>
      </c>
      <c r="M640">
        <f t="shared" si="83"/>
        <v>9</v>
      </c>
      <c r="N640">
        <f t="shared" si="84"/>
        <v>1</v>
      </c>
      <c r="O640" t="str">
        <f t="shared" si="85"/>
        <v>Aug-2026</v>
      </c>
      <c r="P640">
        <f t="shared" ca="1" si="86"/>
        <v>1</v>
      </c>
      <c r="Q640" s="2">
        <f t="array" ref="Q640">IF($A640="",0,IFERROR(INDEX(Summary!$P$3:$AS$67,$AH640-2,$M640),0))</f>
        <v>0</v>
      </c>
      <c r="R640" s="2">
        <f t="array" ref="R640">IF($A640="",0,ROUND(IFERROR(INDEX(Summary!$O:$O,$AH640),0)/30,0))</f>
        <v>127</v>
      </c>
      <c r="S640">
        <f t="shared" si="87"/>
        <v>0</v>
      </c>
      <c r="T640" s="2">
        <f t="array" ref="T640">IF($S640=1,IFERROR(INDEX(Summary!$O:$O,$AH640),0),0)</f>
        <v>0</v>
      </c>
      <c r="U640" s="2">
        <f t="array" ref="U640">IF($S640=1,IFERROR(INDEX(Summary!$AT:$AT,$AH640),0),0)</f>
        <v>0</v>
      </c>
      <c r="V640" s="2">
        <f t="shared" si="88"/>
        <v>0</v>
      </c>
      <c r="W640" s="2">
        <f t="array" ref="W640">IF($S640=1,IFERROR(INDEX(Summary!$AZ:$AZ,$AH640),0),0)</f>
        <v>0</v>
      </c>
      <c r="X640" s="3">
        <f t="array" ref="X640">IF($S640=1,IFERROR(INDEX(Summary!$BA:$BA,$AH640),0),0)</f>
        <v>0</v>
      </c>
      <c r="Y640" s="2">
        <f t="array" ref="Y640">IF($S640=1,IFERROR(INDEX(Summary!$G:$G,$AH640),0),0)</f>
        <v>0</v>
      </c>
      <c r="Z640" s="2">
        <f t="array" ref="Z640">IF($S640=1,IFERROR(INDEX(Summary!$H:$H,$AH640),0),0)</f>
        <v>0</v>
      </c>
      <c r="AA640" s="2">
        <f t="array" ref="AA640">IF($S640=1,IFERROR(INDEX(Summary!$I:$I,$AH640),0),0)</f>
        <v>0</v>
      </c>
      <c r="AB640" s="2">
        <f t="array" ref="AB640">IF($S640=1,IFERROR(INDEX(Summary!$J:$J,$AH640),0),0)</f>
        <v>0</v>
      </c>
      <c r="AC640" s="2">
        <f t="array" ref="AC640">IF($S640=1,IFERROR(INDEX(Summary!$K:$K,$AH640),0),0)</f>
        <v>0</v>
      </c>
      <c r="AD640" s="2">
        <f t="array" ref="AD640">IF($S640=1,IFERROR(INDEX(Summary!$L:$L,$AH640),0),0)</f>
        <v>0</v>
      </c>
      <c r="AE640" s="2">
        <f t="array" ref="AE640">IF($S640=1,IFERROR(INDEX(Summary!$M:$M,$AH640),0),0)</f>
        <v>0</v>
      </c>
      <c r="AF640" s="2">
        <f t="array" ref="AF640">IF($S640=1,IFERROR(INDEX(Summary!$N:$N,$AH640),0),0)</f>
        <v>0</v>
      </c>
      <c r="AG640">
        <f t="array" ref="AG640">IF($A640="","",IFERROR(INDEX(Summary!$BB:$BB,$AH640),0))</f>
        <v>10</v>
      </c>
      <c r="AH640">
        <f t="shared" si="89"/>
        <v>24</v>
      </c>
    </row>
    <row r="641" spans="1:34" hidden="1">
      <c r="A641" t="str">
        <f t="array" ref="A641">IFERROR(INDEX(Summary!$D:$D,$AH641)&amp;"","")</f>
        <v>FG00036</v>
      </c>
      <c r="B641" t="str">
        <f t="array" ref="B641">IF($A641="","",INDEX(Summary!$E:$E,$AH641))</f>
        <v>Black Mustard Oil - Plastic Bottle 1ltr</v>
      </c>
      <c r="C641" t="str">
        <f t="array" ref="C641">IF($A641="","",INDEX(Summary!$B:$B,$AH641))</f>
        <v>Oil</v>
      </c>
      <c r="D641" t="str">
        <f t="array" ref="D641">IF($A641="","",INDEX(Summary!$C:$C,$AH641))</f>
        <v>C6</v>
      </c>
      <c r="E641">
        <f t="array" ref="E641">IF($A641="","",INDEX(Summary!$F:$F,$AH641))</f>
        <v>1</v>
      </c>
      <c r="F641" t="str">
        <f t="array" ref="F641">IF($A641="","",INDEX(Summary!$BC:$BC,$AH641)&amp;"")</f>
        <v>P1 – Critical</v>
      </c>
      <c r="G641">
        <f t="shared" si="81"/>
        <v>1</v>
      </c>
      <c r="H641">
        <f t="shared" si="82"/>
        <v>1</v>
      </c>
      <c r="I641" t="str">
        <f t="array" ref="I641">IF($A641="","",IF(IFERROR(INDEX(Summary!$BA:$BA,$AH641),0)&lt;1,"Under 1 day",IF(INDEX(Summary!$BA:$BA,$AH641)&lt;3,"1-3 days",IF(INDEX(Summary!$BA:$BA,$AH641)&lt;7,"3-7 days","7+ days"))))</f>
        <v>1-3 days</v>
      </c>
      <c r="J641" t="str">
        <f t="array" ref="J641">IF($A641="","",IF(IFERROR(INDEX(Summary!$AX:$AX,$AH641),0)&lt;0.25,"0-25%",IF(INDEX(Summary!$AX:$AX,$AH641)&lt;0.5,"25-50%",IF(INDEX(Summary!$AX:$AX,$AH641)&lt;0.75,"50-75%","75-100%"))))</f>
        <v>75-100%</v>
      </c>
      <c r="K641" t="str">
        <f t="array" ref="K641">IF($A641="","",INDEX(Summary!$AY:$AY,$AH641)&amp;"")</f>
        <v xml:space="preserve">RM NA </v>
      </c>
      <c r="L641" s="1">
        <f>IF($A641="","",Summary!$P$2+MOD(ROW()-2,30))</f>
        <v>46236</v>
      </c>
      <c r="M641">
        <f t="shared" si="83"/>
        <v>10</v>
      </c>
      <c r="N641">
        <f t="shared" si="84"/>
        <v>2</v>
      </c>
      <c r="O641" t="str">
        <f t="shared" si="85"/>
        <v>Aug-2026</v>
      </c>
      <c r="P641">
        <f t="shared" ca="1" si="86"/>
        <v>1</v>
      </c>
      <c r="Q641" s="2">
        <f t="array" ref="Q641">IF($A641="",0,IFERROR(INDEX(Summary!$P$3:$AS$67,$AH641-2,$M641),0))</f>
        <v>0</v>
      </c>
      <c r="R641" s="2">
        <f t="array" ref="R641">IF($A641="",0,ROUND(IFERROR(INDEX(Summary!$O:$O,$AH641),0)/30,0))</f>
        <v>127</v>
      </c>
      <c r="S641">
        <f t="shared" si="87"/>
        <v>0</v>
      </c>
      <c r="T641" s="2">
        <f t="array" ref="T641">IF($S641=1,IFERROR(INDEX(Summary!$O:$O,$AH641),0),0)</f>
        <v>0</v>
      </c>
      <c r="U641" s="2">
        <f t="array" ref="U641">IF($S641=1,IFERROR(INDEX(Summary!$AT:$AT,$AH641),0),0)</f>
        <v>0</v>
      </c>
      <c r="V641" s="2">
        <f t="shared" si="88"/>
        <v>0</v>
      </c>
      <c r="W641" s="2">
        <f t="array" ref="W641">IF($S641=1,IFERROR(INDEX(Summary!$AZ:$AZ,$AH641),0),0)</f>
        <v>0</v>
      </c>
      <c r="X641" s="3">
        <f t="array" ref="X641">IF($S641=1,IFERROR(INDEX(Summary!$BA:$BA,$AH641),0),0)</f>
        <v>0</v>
      </c>
      <c r="Y641" s="2">
        <f t="array" ref="Y641">IF($S641=1,IFERROR(INDEX(Summary!$G:$G,$AH641),0),0)</f>
        <v>0</v>
      </c>
      <c r="Z641" s="2">
        <f t="array" ref="Z641">IF($S641=1,IFERROR(INDEX(Summary!$H:$H,$AH641),0),0)</f>
        <v>0</v>
      </c>
      <c r="AA641" s="2">
        <f t="array" ref="AA641">IF($S641=1,IFERROR(INDEX(Summary!$I:$I,$AH641),0),0)</f>
        <v>0</v>
      </c>
      <c r="AB641" s="2">
        <f t="array" ref="AB641">IF($S641=1,IFERROR(INDEX(Summary!$J:$J,$AH641),0),0)</f>
        <v>0</v>
      </c>
      <c r="AC641" s="2">
        <f t="array" ref="AC641">IF($S641=1,IFERROR(INDEX(Summary!$K:$K,$AH641),0),0)</f>
        <v>0</v>
      </c>
      <c r="AD641" s="2">
        <f t="array" ref="AD641">IF($S641=1,IFERROR(INDEX(Summary!$L:$L,$AH641),0),0)</f>
        <v>0</v>
      </c>
      <c r="AE641" s="2">
        <f t="array" ref="AE641">IF($S641=1,IFERROR(INDEX(Summary!$M:$M,$AH641),0),0)</f>
        <v>0</v>
      </c>
      <c r="AF641" s="2">
        <f t="array" ref="AF641">IF($S641=1,IFERROR(INDEX(Summary!$N:$N,$AH641),0),0)</f>
        <v>0</v>
      </c>
      <c r="AG641">
        <f t="array" ref="AG641">IF($A641="","",IFERROR(INDEX(Summary!$BB:$BB,$AH641),0))</f>
        <v>10</v>
      </c>
      <c r="AH641">
        <f t="shared" si="89"/>
        <v>24</v>
      </c>
    </row>
    <row r="642" spans="1:34" hidden="1">
      <c r="A642" t="str">
        <f t="array" ref="A642">IFERROR(INDEX(Summary!$D:$D,$AH642)&amp;"","")</f>
        <v>FG00036</v>
      </c>
      <c r="B642" t="str">
        <f t="array" ref="B642">IF($A642="","",INDEX(Summary!$E:$E,$AH642))</f>
        <v>Black Mustard Oil - Plastic Bottle 1ltr</v>
      </c>
      <c r="C642" t="str">
        <f t="array" ref="C642">IF($A642="","",INDEX(Summary!$B:$B,$AH642))</f>
        <v>Oil</v>
      </c>
      <c r="D642" t="str">
        <f t="array" ref="D642">IF($A642="","",INDEX(Summary!$C:$C,$AH642))</f>
        <v>C6</v>
      </c>
      <c r="E642">
        <f t="array" ref="E642">IF($A642="","",INDEX(Summary!$F:$F,$AH642))</f>
        <v>1</v>
      </c>
      <c r="F642" t="str">
        <f t="array" ref="F642">IF($A642="","",INDEX(Summary!$BC:$BC,$AH642)&amp;"")</f>
        <v>P1 – Critical</v>
      </c>
      <c r="G642">
        <f t="shared" ref="G642:G705" si="90">IF($A642="","",VALUE(LEFT(SUBSTITUTE($F642,"P",""),1)))</f>
        <v>1</v>
      </c>
      <c r="H642">
        <f t="shared" ref="H642:H705" si="91">IF($A642="","",IF(LEFT($F642,2)="P1",1,0))</f>
        <v>1</v>
      </c>
      <c r="I642" t="str">
        <f t="array" ref="I642">IF($A642="","",IF(IFERROR(INDEX(Summary!$BA:$BA,$AH642),0)&lt;1,"Under 1 day",IF(INDEX(Summary!$BA:$BA,$AH642)&lt;3,"1-3 days",IF(INDEX(Summary!$BA:$BA,$AH642)&lt;7,"3-7 days","7+ days"))))</f>
        <v>1-3 days</v>
      </c>
      <c r="J642" t="str">
        <f t="array" ref="J642">IF($A642="","",IF(IFERROR(INDEX(Summary!$AX:$AX,$AH642),0)&lt;0.25,"0-25%",IF(INDEX(Summary!$AX:$AX,$AH642)&lt;0.5,"25-50%",IF(INDEX(Summary!$AX:$AX,$AH642)&lt;0.75,"50-75%","75-100%"))))</f>
        <v>75-100%</v>
      </c>
      <c r="K642" t="str">
        <f t="array" ref="K642">IF($A642="","",INDEX(Summary!$AY:$AY,$AH642)&amp;"")</f>
        <v xml:space="preserve">RM NA </v>
      </c>
      <c r="L642" s="1">
        <f>IF($A642="","",Summary!$P$2+MOD(ROW()-2,30))</f>
        <v>46237</v>
      </c>
      <c r="M642">
        <f t="shared" ref="M642:M705" si="92">IF($A642="","",MOD(ROW()-2,30)+1)</f>
        <v>11</v>
      </c>
      <c r="N642">
        <f t="shared" ref="N642:N705" si="93">IF($A642="","",DAY($L642))</f>
        <v>3</v>
      </c>
      <c r="O642" t="str">
        <f t="shared" ref="O642:O705" si="94">IF($A642="","",TEXT($L642,"mmm-yyyy"))</f>
        <v>Aug-2026</v>
      </c>
      <c r="P642">
        <f t="shared" ref="P642:P705" ca="1" si="95">IF($A642="","",IF($L642&lt;=TODAY(),1,0))</f>
        <v>1</v>
      </c>
      <c r="Q642" s="2">
        <f t="array" ref="Q642">IF($A642="",0,IFERROR(INDEX(Summary!$P$3:$AS$67,$AH642-2,$M642),0))</f>
        <v>0</v>
      </c>
      <c r="R642" s="2">
        <f t="array" ref="R642">IF($A642="",0,ROUND(IFERROR(INDEX(Summary!$O:$O,$AH642),0)/30,0))</f>
        <v>127</v>
      </c>
      <c r="S642">
        <f t="shared" ref="S642:S705" si="96">IF($A642="",0,IF($M642=1,1,0))</f>
        <v>0</v>
      </c>
      <c r="T642" s="2">
        <f t="array" ref="T642">IF($S642=1,IFERROR(INDEX(Summary!$O:$O,$AH642),0),0)</f>
        <v>0</v>
      </c>
      <c r="U642" s="2">
        <f t="array" ref="U642">IF($S642=1,IFERROR(INDEX(Summary!$AT:$AT,$AH642),0),0)</f>
        <v>0</v>
      </c>
      <c r="V642" s="2">
        <f t="shared" ref="V642:V705" si="97">IF($S642=1,MAX(0,$T642-$U642),0)</f>
        <v>0</v>
      </c>
      <c r="W642" s="2">
        <f t="array" ref="W642">IF($S642=1,IFERROR(INDEX(Summary!$AZ:$AZ,$AH642),0),0)</f>
        <v>0</v>
      </c>
      <c r="X642" s="3">
        <f t="array" ref="X642">IF($S642=1,IFERROR(INDEX(Summary!$BA:$BA,$AH642),0),0)</f>
        <v>0</v>
      </c>
      <c r="Y642" s="2">
        <f t="array" ref="Y642">IF($S642=1,IFERROR(INDEX(Summary!$G:$G,$AH642),0),0)</f>
        <v>0</v>
      </c>
      <c r="Z642" s="2">
        <f t="array" ref="Z642">IF($S642=1,IFERROR(INDEX(Summary!$H:$H,$AH642),0),0)</f>
        <v>0</v>
      </c>
      <c r="AA642" s="2">
        <f t="array" ref="AA642">IF($S642=1,IFERROR(INDEX(Summary!$I:$I,$AH642),0),0)</f>
        <v>0</v>
      </c>
      <c r="AB642" s="2">
        <f t="array" ref="AB642">IF($S642=1,IFERROR(INDEX(Summary!$J:$J,$AH642),0),0)</f>
        <v>0</v>
      </c>
      <c r="AC642" s="2">
        <f t="array" ref="AC642">IF($S642=1,IFERROR(INDEX(Summary!$K:$K,$AH642),0),0)</f>
        <v>0</v>
      </c>
      <c r="AD642" s="2">
        <f t="array" ref="AD642">IF($S642=1,IFERROR(INDEX(Summary!$L:$L,$AH642),0),0)</f>
        <v>0</v>
      </c>
      <c r="AE642" s="2">
        <f t="array" ref="AE642">IF($S642=1,IFERROR(INDEX(Summary!$M:$M,$AH642),0),0)</f>
        <v>0</v>
      </c>
      <c r="AF642" s="2">
        <f t="array" ref="AF642">IF($S642=1,IFERROR(INDEX(Summary!$N:$N,$AH642),0),0)</f>
        <v>0</v>
      </c>
      <c r="AG642">
        <f t="array" ref="AG642">IF($A642="","",IFERROR(INDEX(Summary!$BB:$BB,$AH642),0))</f>
        <v>10</v>
      </c>
      <c r="AH642">
        <f t="shared" ref="AH642:AH705" si="98">INT((ROW()-2)/30)+3</f>
        <v>24</v>
      </c>
    </row>
    <row r="643" spans="1:34" hidden="1">
      <c r="A643" t="str">
        <f t="array" ref="A643">IFERROR(INDEX(Summary!$D:$D,$AH643)&amp;"","")</f>
        <v>FG00036</v>
      </c>
      <c r="B643" t="str">
        <f t="array" ref="B643">IF($A643="","",INDEX(Summary!$E:$E,$AH643))</f>
        <v>Black Mustard Oil - Plastic Bottle 1ltr</v>
      </c>
      <c r="C643" t="str">
        <f t="array" ref="C643">IF($A643="","",INDEX(Summary!$B:$B,$AH643))</f>
        <v>Oil</v>
      </c>
      <c r="D643" t="str">
        <f t="array" ref="D643">IF($A643="","",INDEX(Summary!$C:$C,$AH643))</f>
        <v>C6</v>
      </c>
      <c r="E643">
        <f t="array" ref="E643">IF($A643="","",INDEX(Summary!$F:$F,$AH643))</f>
        <v>1</v>
      </c>
      <c r="F643" t="str">
        <f t="array" ref="F643">IF($A643="","",INDEX(Summary!$BC:$BC,$AH643)&amp;"")</f>
        <v>P1 – Critical</v>
      </c>
      <c r="G643">
        <f t="shared" si="90"/>
        <v>1</v>
      </c>
      <c r="H643">
        <f t="shared" si="91"/>
        <v>1</v>
      </c>
      <c r="I643" t="str">
        <f t="array" ref="I643">IF($A643="","",IF(IFERROR(INDEX(Summary!$BA:$BA,$AH643),0)&lt;1,"Under 1 day",IF(INDEX(Summary!$BA:$BA,$AH643)&lt;3,"1-3 days",IF(INDEX(Summary!$BA:$BA,$AH643)&lt;7,"3-7 days","7+ days"))))</f>
        <v>1-3 days</v>
      </c>
      <c r="J643" t="str">
        <f t="array" ref="J643">IF($A643="","",IF(IFERROR(INDEX(Summary!$AX:$AX,$AH643),0)&lt;0.25,"0-25%",IF(INDEX(Summary!$AX:$AX,$AH643)&lt;0.5,"25-50%",IF(INDEX(Summary!$AX:$AX,$AH643)&lt;0.75,"50-75%","75-100%"))))</f>
        <v>75-100%</v>
      </c>
      <c r="K643" t="str">
        <f t="array" ref="K643">IF($A643="","",INDEX(Summary!$AY:$AY,$AH643)&amp;"")</f>
        <v xml:space="preserve">RM NA </v>
      </c>
      <c r="L643" s="1">
        <f>IF($A643="","",Summary!$P$2+MOD(ROW()-2,30))</f>
        <v>46238</v>
      </c>
      <c r="M643">
        <f t="shared" si="92"/>
        <v>12</v>
      </c>
      <c r="N643">
        <f t="shared" si="93"/>
        <v>4</v>
      </c>
      <c r="O643" t="str">
        <f t="shared" si="94"/>
        <v>Aug-2026</v>
      </c>
      <c r="P643">
        <f t="shared" ca="1" si="95"/>
        <v>1</v>
      </c>
      <c r="Q643" s="2">
        <f t="array" ref="Q643">IF($A643="",0,IFERROR(INDEX(Summary!$P$3:$AS$67,$AH643-2,$M643),0))</f>
        <v>202</v>
      </c>
      <c r="R643" s="2">
        <f t="array" ref="R643">IF($A643="",0,ROUND(IFERROR(INDEX(Summary!$O:$O,$AH643),0)/30,0))</f>
        <v>127</v>
      </c>
      <c r="S643">
        <f t="shared" si="96"/>
        <v>0</v>
      </c>
      <c r="T643" s="2">
        <f t="array" ref="T643">IF($S643=1,IFERROR(INDEX(Summary!$O:$O,$AH643),0),0)</f>
        <v>0</v>
      </c>
      <c r="U643" s="2">
        <f t="array" ref="U643">IF($S643=1,IFERROR(INDEX(Summary!$AT:$AT,$AH643),0),0)</f>
        <v>0</v>
      </c>
      <c r="V643" s="2">
        <f t="shared" si="97"/>
        <v>0</v>
      </c>
      <c r="W643" s="2">
        <f t="array" ref="W643">IF($S643=1,IFERROR(INDEX(Summary!$AZ:$AZ,$AH643),0),0)</f>
        <v>0</v>
      </c>
      <c r="X643" s="3">
        <f t="array" ref="X643">IF($S643=1,IFERROR(INDEX(Summary!$BA:$BA,$AH643),0),0)</f>
        <v>0</v>
      </c>
      <c r="Y643" s="2">
        <f t="array" ref="Y643">IF($S643=1,IFERROR(INDEX(Summary!$G:$G,$AH643),0),0)</f>
        <v>0</v>
      </c>
      <c r="Z643" s="2">
        <f t="array" ref="Z643">IF($S643=1,IFERROR(INDEX(Summary!$H:$H,$AH643),0),0)</f>
        <v>0</v>
      </c>
      <c r="AA643" s="2">
        <f t="array" ref="AA643">IF($S643=1,IFERROR(INDEX(Summary!$I:$I,$AH643),0),0)</f>
        <v>0</v>
      </c>
      <c r="AB643" s="2">
        <f t="array" ref="AB643">IF($S643=1,IFERROR(INDEX(Summary!$J:$J,$AH643),0),0)</f>
        <v>0</v>
      </c>
      <c r="AC643" s="2">
        <f t="array" ref="AC643">IF($S643=1,IFERROR(INDEX(Summary!$K:$K,$AH643),0),0)</f>
        <v>0</v>
      </c>
      <c r="AD643" s="2">
        <f t="array" ref="AD643">IF($S643=1,IFERROR(INDEX(Summary!$L:$L,$AH643),0),0)</f>
        <v>0</v>
      </c>
      <c r="AE643" s="2">
        <f t="array" ref="AE643">IF($S643=1,IFERROR(INDEX(Summary!$M:$M,$AH643),0),0)</f>
        <v>0</v>
      </c>
      <c r="AF643" s="2">
        <f t="array" ref="AF643">IF($S643=1,IFERROR(INDEX(Summary!$N:$N,$AH643),0),0)</f>
        <v>0</v>
      </c>
      <c r="AG643">
        <f t="array" ref="AG643">IF($A643="","",IFERROR(INDEX(Summary!$BB:$BB,$AH643),0))</f>
        <v>10</v>
      </c>
      <c r="AH643">
        <f t="shared" si="98"/>
        <v>24</v>
      </c>
    </row>
    <row r="644" spans="1:34" hidden="1">
      <c r="A644" t="str">
        <f t="array" ref="A644">IFERROR(INDEX(Summary!$D:$D,$AH644)&amp;"","")</f>
        <v>FG00036</v>
      </c>
      <c r="B644" t="str">
        <f t="array" ref="B644">IF($A644="","",INDEX(Summary!$E:$E,$AH644))</f>
        <v>Black Mustard Oil - Plastic Bottle 1ltr</v>
      </c>
      <c r="C644" t="str">
        <f t="array" ref="C644">IF($A644="","",INDEX(Summary!$B:$B,$AH644))</f>
        <v>Oil</v>
      </c>
      <c r="D644" t="str">
        <f t="array" ref="D644">IF($A644="","",INDEX(Summary!$C:$C,$AH644))</f>
        <v>C6</v>
      </c>
      <c r="E644">
        <f t="array" ref="E644">IF($A644="","",INDEX(Summary!$F:$F,$AH644))</f>
        <v>1</v>
      </c>
      <c r="F644" t="str">
        <f t="array" ref="F644">IF($A644="","",INDEX(Summary!$BC:$BC,$AH644)&amp;"")</f>
        <v>P1 – Critical</v>
      </c>
      <c r="G644">
        <f t="shared" si="90"/>
        <v>1</v>
      </c>
      <c r="H644">
        <f t="shared" si="91"/>
        <v>1</v>
      </c>
      <c r="I644" t="str">
        <f t="array" ref="I644">IF($A644="","",IF(IFERROR(INDEX(Summary!$BA:$BA,$AH644),0)&lt;1,"Under 1 day",IF(INDEX(Summary!$BA:$BA,$AH644)&lt;3,"1-3 days",IF(INDEX(Summary!$BA:$BA,$AH644)&lt;7,"3-7 days","7+ days"))))</f>
        <v>1-3 days</v>
      </c>
      <c r="J644" t="str">
        <f t="array" ref="J644">IF($A644="","",IF(IFERROR(INDEX(Summary!$AX:$AX,$AH644),0)&lt;0.25,"0-25%",IF(INDEX(Summary!$AX:$AX,$AH644)&lt;0.5,"25-50%",IF(INDEX(Summary!$AX:$AX,$AH644)&lt;0.75,"50-75%","75-100%"))))</f>
        <v>75-100%</v>
      </c>
      <c r="K644" t="str">
        <f t="array" ref="K644">IF($A644="","",INDEX(Summary!$AY:$AY,$AH644)&amp;"")</f>
        <v xml:space="preserve">RM NA </v>
      </c>
      <c r="L644" s="1">
        <f>IF($A644="","",Summary!$P$2+MOD(ROW()-2,30))</f>
        <v>46239</v>
      </c>
      <c r="M644">
        <f t="shared" si="92"/>
        <v>13</v>
      </c>
      <c r="N644">
        <f t="shared" si="93"/>
        <v>5</v>
      </c>
      <c r="O644" t="str">
        <f t="shared" si="94"/>
        <v>Aug-2026</v>
      </c>
      <c r="P644">
        <f t="shared" ca="1" si="95"/>
        <v>1</v>
      </c>
      <c r="Q644" s="2">
        <f t="array" ref="Q644">IF($A644="",0,IFERROR(INDEX(Summary!$P$3:$AS$67,$AH644-2,$M644),0))</f>
        <v>0</v>
      </c>
      <c r="R644" s="2">
        <f t="array" ref="R644">IF($A644="",0,ROUND(IFERROR(INDEX(Summary!$O:$O,$AH644),0)/30,0))</f>
        <v>127</v>
      </c>
      <c r="S644">
        <f t="shared" si="96"/>
        <v>0</v>
      </c>
      <c r="T644" s="2">
        <f t="array" ref="T644">IF($S644=1,IFERROR(INDEX(Summary!$O:$O,$AH644),0),0)</f>
        <v>0</v>
      </c>
      <c r="U644" s="2">
        <f t="array" ref="U644">IF($S644=1,IFERROR(INDEX(Summary!$AT:$AT,$AH644),0),0)</f>
        <v>0</v>
      </c>
      <c r="V644" s="2">
        <f t="shared" si="97"/>
        <v>0</v>
      </c>
      <c r="W644" s="2">
        <f t="array" ref="W644">IF($S644=1,IFERROR(INDEX(Summary!$AZ:$AZ,$AH644),0),0)</f>
        <v>0</v>
      </c>
      <c r="X644" s="3">
        <f t="array" ref="X644">IF($S644=1,IFERROR(INDEX(Summary!$BA:$BA,$AH644),0),0)</f>
        <v>0</v>
      </c>
      <c r="Y644" s="2">
        <f t="array" ref="Y644">IF($S644=1,IFERROR(INDEX(Summary!$G:$G,$AH644),0),0)</f>
        <v>0</v>
      </c>
      <c r="Z644" s="2">
        <f t="array" ref="Z644">IF($S644=1,IFERROR(INDEX(Summary!$H:$H,$AH644),0),0)</f>
        <v>0</v>
      </c>
      <c r="AA644" s="2">
        <f t="array" ref="AA644">IF($S644=1,IFERROR(INDEX(Summary!$I:$I,$AH644),0),0)</f>
        <v>0</v>
      </c>
      <c r="AB644" s="2">
        <f t="array" ref="AB644">IF($S644=1,IFERROR(INDEX(Summary!$J:$J,$AH644),0),0)</f>
        <v>0</v>
      </c>
      <c r="AC644" s="2">
        <f t="array" ref="AC644">IF($S644=1,IFERROR(INDEX(Summary!$K:$K,$AH644),0),0)</f>
        <v>0</v>
      </c>
      <c r="AD644" s="2">
        <f t="array" ref="AD644">IF($S644=1,IFERROR(INDEX(Summary!$L:$L,$AH644),0),0)</f>
        <v>0</v>
      </c>
      <c r="AE644" s="2">
        <f t="array" ref="AE644">IF($S644=1,IFERROR(INDEX(Summary!$M:$M,$AH644),0),0)</f>
        <v>0</v>
      </c>
      <c r="AF644" s="2">
        <f t="array" ref="AF644">IF($S644=1,IFERROR(INDEX(Summary!$N:$N,$AH644),0),0)</f>
        <v>0</v>
      </c>
      <c r="AG644">
        <f t="array" ref="AG644">IF($A644="","",IFERROR(INDEX(Summary!$BB:$BB,$AH644),0))</f>
        <v>10</v>
      </c>
      <c r="AH644">
        <f t="shared" si="98"/>
        <v>24</v>
      </c>
    </row>
    <row r="645" spans="1:34" hidden="1">
      <c r="A645" t="str">
        <f t="array" ref="A645">IFERROR(INDEX(Summary!$D:$D,$AH645)&amp;"","")</f>
        <v>FG00036</v>
      </c>
      <c r="B645" t="str">
        <f t="array" ref="B645">IF($A645="","",INDEX(Summary!$E:$E,$AH645))</f>
        <v>Black Mustard Oil - Plastic Bottle 1ltr</v>
      </c>
      <c r="C645" t="str">
        <f t="array" ref="C645">IF($A645="","",INDEX(Summary!$B:$B,$AH645))</f>
        <v>Oil</v>
      </c>
      <c r="D645" t="str">
        <f t="array" ref="D645">IF($A645="","",INDEX(Summary!$C:$C,$AH645))</f>
        <v>C6</v>
      </c>
      <c r="E645">
        <f t="array" ref="E645">IF($A645="","",INDEX(Summary!$F:$F,$AH645))</f>
        <v>1</v>
      </c>
      <c r="F645" t="str">
        <f t="array" ref="F645">IF($A645="","",INDEX(Summary!$BC:$BC,$AH645)&amp;"")</f>
        <v>P1 – Critical</v>
      </c>
      <c r="G645">
        <f t="shared" si="90"/>
        <v>1</v>
      </c>
      <c r="H645">
        <f t="shared" si="91"/>
        <v>1</v>
      </c>
      <c r="I645" t="str">
        <f t="array" ref="I645">IF($A645="","",IF(IFERROR(INDEX(Summary!$BA:$BA,$AH645),0)&lt;1,"Under 1 day",IF(INDEX(Summary!$BA:$BA,$AH645)&lt;3,"1-3 days",IF(INDEX(Summary!$BA:$BA,$AH645)&lt;7,"3-7 days","7+ days"))))</f>
        <v>1-3 days</v>
      </c>
      <c r="J645" t="str">
        <f t="array" ref="J645">IF($A645="","",IF(IFERROR(INDEX(Summary!$AX:$AX,$AH645),0)&lt;0.25,"0-25%",IF(INDEX(Summary!$AX:$AX,$AH645)&lt;0.5,"25-50%",IF(INDEX(Summary!$AX:$AX,$AH645)&lt;0.75,"50-75%","75-100%"))))</f>
        <v>75-100%</v>
      </c>
      <c r="K645" t="str">
        <f t="array" ref="K645">IF($A645="","",INDEX(Summary!$AY:$AY,$AH645)&amp;"")</f>
        <v xml:space="preserve">RM NA </v>
      </c>
      <c r="L645" s="1">
        <f>IF($A645="","",Summary!$P$2+MOD(ROW()-2,30))</f>
        <v>46240</v>
      </c>
      <c r="M645">
        <f t="shared" si="92"/>
        <v>14</v>
      </c>
      <c r="N645">
        <f t="shared" si="93"/>
        <v>6</v>
      </c>
      <c r="O645" t="str">
        <f t="shared" si="94"/>
        <v>Aug-2026</v>
      </c>
      <c r="P645">
        <f t="shared" ca="1" si="95"/>
        <v>1</v>
      </c>
      <c r="Q645" s="2">
        <f t="array" ref="Q645">IF($A645="",0,IFERROR(INDEX(Summary!$P$3:$AS$67,$AH645-2,$M645),0))</f>
        <v>0</v>
      </c>
      <c r="R645" s="2">
        <f t="array" ref="R645">IF($A645="",0,ROUND(IFERROR(INDEX(Summary!$O:$O,$AH645),0)/30,0))</f>
        <v>127</v>
      </c>
      <c r="S645">
        <f t="shared" si="96"/>
        <v>0</v>
      </c>
      <c r="T645" s="2">
        <f t="array" ref="T645">IF($S645=1,IFERROR(INDEX(Summary!$O:$O,$AH645),0),0)</f>
        <v>0</v>
      </c>
      <c r="U645" s="2">
        <f t="array" ref="U645">IF($S645=1,IFERROR(INDEX(Summary!$AT:$AT,$AH645),0),0)</f>
        <v>0</v>
      </c>
      <c r="V645" s="2">
        <f t="shared" si="97"/>
        <v>0</v>
      </c>
      <c r="W645" s="2">
        <f t="array" ref="W645">IF($S645=1,IFERROR(INDEX(Summary!$AZ:$AZ,$AH645),0),0)</f>
        <v>0</v>
      </c>
      <c r="X645" s="3">
        <f t="array" ref="X645">IF($S645=1,IFERROR(INDEX(Summary!$BA:$BA,$AH645),0),0)</f>
        <v>0</v>
      </c>
      <c r="Y645" s="2">
        <f t="array" ref="Y645">IF($S645=1,IFERROR(INDEX(Summary!$G:$G,$AH645),0),0)</f>
        <v>0</v>
      </c>
      <c r="Z645" s="2">
        <f t="array" ref="Z645">IF($S645=1,IFERROR(INDEX(Summary!$H:$H,$AH645),0),0)</f>
        <v>0</v>
      </c>
      <c r="AA645" s="2">
        <f t="array" ref="AA645">IF($S645=1,IFERROR(INDEX(Summary!$I:$I,$AH645),0),0)</f>
        <v>0</v>
      </c>
      <c r="AB645" s="2">
        <f t="array" ref="AB645">IF($S645=1,IFERROR(INDEX(Summary!$J:$J,$AH645),0),0)</f>
        <v>0</v>
      </c>
      <c r="AC645" s="2">
        <f t="array" ref="AC645">IF($S645=1,IFERROR(INDEX(Summary!$K:$K,$AH645),0),0)</f>
        <v>0</v>
      </c>
      <c r="AD645" s="2">
        <f t="array" ref="AD645">IF($S645=1,IFERROR(INDEX(Summary!$L:$L,$AH645),0),0)</f>
        <v>0</v>
      </c>
      <c r="AE645" s="2">
        <f t="array" ref="AE645">IF($S645=1,IFERROR(INDEX(Summary!$M:$M,$AH645),0),0)</f>
        <v>0</v>
      </c>
      <c r="AF645" s="2">
        <f t="array" ref="AF645">IF($S645=1,IFERROR(INDEX(Summary!$N:$N,$AH645),0),0)</f>
        <v>0</v>
      </c>
      <c r="AG645">
        <f t="array" ref="AG645">IF($A645="","",IFERROR(INDEX(Summary!$BB:$BB,$AH645),0))</f>
        <v>10</v>
      </c>
      <c r="AH645">
        <f t="shared" si="98"/>
        <v>24</v>
      </c>
    </row>
    <row r="646" spans="1:34" hidden="1">
      <c r="A646" t="str">
        <f t="array" ref="A646">IFERROR(INDEX(Summary!$D:$D,$AH646)&amp;"","")</f>
        <v>FG00036</v>
      </c>
      <c r="B646" t="str">
        <f t="array" ref="B646">IF($A646="","",INDEX(Summary!$E:$E,$AH646))</f>
        <v>Black Mustard Oil - Plastic Bottle 1ltr</v>
      </c>
      <c r="C646" t="str">
        <f t="array" ref="C646">IF($A646="","",INDEX(Summary!$B:$B,$AH646))</f>
        <v>Oil</v>
      </c>
      <c r="D646" t="str">
        <f t="array" ref="D646">IF($A646="","",INDEX(Summary!$C:$C,$AH646))</f>
        <v>C6</v>
      </c>
      <c r="E646">
        <f t="array" ref="E646">IF($A646="","",INDEX(Summary!$F:$F,$AH646))</f>
        <v>1</v>
      </c>
      <c r="F646" t="str">
        <f t="array" ref="F646">IF($A646="","",INDEX(Summary!$BC:$BC,$AH646)&amp;"")</f>
        <v>P1 – Critical</v>
      </c>
      <c r="G646">
        <f t="shared" si="90"/>
        <v>1</v>
      </c>
      <c r="H646">
        <f t="shared" si="91"/>
        <v>1</v>
      </c>
      <c r="I646" t="str">
        <f t="array" ref="I646">IF($A646="","",IF(IFERROR(INDEX(Summary!$BA:$BA,$AH646),0)&lt;1,"Under 1 day",IF(INDEX(Summary!$BA:$BA,$AH646)&lt;3,"1-3 days",IF(INDEX(Summary!$BA:$BA,$AH646)&lt;7,"3-7 days","7+ days"))))</f>
        <v>1-3 days</v>
      </c>
      <c r="J646" t="str">
        <f t="array" ref="J646">IF($A646="","",IF(IFERROR(INDEX(Summary!$AX:$AX,$AH646),0)&lt;0.25,"0-25%",IF(INDEX(Summary!$AX:$AX,$AH646)&lt;0.5,"25-50%",IF(INDEX(Summary!$AX:$AX,$AH646)&lt;0.75,"50-75%","75-100%"))))</f>
        <v>75-100%</v>
      </c>
      <c r="K646" t="str">
        <f t="array" ref="K646">IF($A646="","",INDEX(Summary!$AY:$AY,$AH646)&amp;"")</f>
        <v xml:space="preserve">RM NA </v>
      </c>
      <c r="L646" s="1">
        <f>IF($A646="","",Summary!$P$2+MOD(ROW()-2,30))</f>
        <v>46241</v>
      </c>
      <c r="M646">
        <f t="shared" si="92"/>
        <v>15</v>
      </c>
      <c r="N646">
        <f t="shared" si="93"/>
        <v>7</v>
      </c>
      <c r="O646" t="str">
        <f t="shared" si="94"/>
        <v>Aug-2026</v>
      </c>
      <c r="P646">
        <f t="shared" ca="1" si="95"/>
        <v>1</v>
      </c>
      <c r="Q646" s="2">
        <f t="array" ref="Q646">IF($A646="",0,IFERROR(INDEX(Summary!$P$3:$AS$67,$AH646-2,$M646),0))</f>
        <v>0</v>
      </c>
      <c r="R646" s="2">
        <f t="array" ref="R646">IF($A646="",0,ROUND(IFERROR(INDEX(Summary!$O:$O,$AH646),0)/30,0))</f>
        <v>127</v>
      </c>
      <c r="S646">
        <f t="shared" si="96"/>
        <v>0</v>
      </c>
      <c r="T646" s="2">
        <f t="array" ref="T646">IF($S646=1,IFERROR(INDEX(Summary!$O:$O,$AH646),0),0)</f>
        <v>0</v>
      </c>
      <c r="U646" s="2">
        <f t="array" ref="U646">IF($S646=1,IFERROR(INDEX(Summary!$AT:$AT,$AH646),0),0)</f>
        <v>0</v>
      </c>
      <c r="V646" s="2">
        <f t="shared" si="97"/>
        <v>0</v>
      </c>
      <c r="W646" s="2">
        <f t="array" ref="W646">IF($S646=1,IFERROR(INDEX(Summary!$AZ:$AZ,$AH646),0),0)</f>
        <v>0</v>
      </c>
      <c r="X646" s="3">
        <f t="array" ref="X646">IF($S646=1,IFERROR(INDEX(Summary!$BA:$BA,$AH646),0),0)</f>
        <v>0</v>
      </c>
      <c r="Y646" s="2">
        <f t="array" ref="Y646">IF($S646=1,IFERROR(INDEX(Summary!$G:$G,$AH646),0),0)</f>
        <v>0</v>
      </c>
      <c r="Z646" s="2">
        <f t="array" ref="Z646">IF($S646=1,IFERROR(INDEX(Summary!$H:$H,$AH646),0),0)</f>
        <v>0</v>
      </c>
      <c r="AA646" s="2">
        <f t="array" ref="AA646">IF($S646=1,IFERROR(INDEX(Summary!$I:$I,$AH646),0),0)</f>
        <v>0</v>
      </c>
      <c r="AB646" s="2">
        <f t="array" ref="AB646">IF($S646=1,IFERROR(INDEX(Summary!$J:$J,$AH646),0),0)</f>
        <v>0</v>
      </c>
      <c r="AC646" s="2">
        <f t="array" ref="AC646">IF($S646=1,IFERROR(INDEX(Summary!$K:$K,$AH646),0),0)</f>
        <v>0</v>
      </c>
      <c r="AD646" s="2">
        <f t="array" ref="AD646">IF($S646=1,IFERROR(INDEX(Summary!$L:$L,$AH646),0),0)</f>
        <v>0</v>
      </c>
      <c r="AE646" s="2">
        <f t="array" ref="AE646">IF($S646=1,IFERROR(INDEX(Summary!$M:$M,$AH646),0),0)</f>
        <v>0</v>
      </c>
      <c r="AF646" s="2">
        <f t="array" ref="AF646">IF($S646=1,IFERROR(INDEX(Summary!$N:$N,$AH646),0),0)</f>
        <v>0</v>
      </c>
      <c r="AG646">
        <f t="array" ref="AG646">IF($A646="","",IFERROR(INDEX(Summary!$BB:$BB,$AH646),0))</f>
        <v>10</v>
      </c>
      <c r="AH646">
        <f t="shared" si="98"/>
        <v>24</v>
      </c>
    </row>
    <row r="647" spans="1:34" hidden="1">
      <c r="A647" t="str">
        <f t="array" ref="A647">IFERROR(INDEX(Summary!$D:$D,$AH647)&amp;"","")</f>
        <v>FG00036</v>
      </c>
      <c r="B647" t="str">
        <f t="array" ref="B647">IF($A647="","",INDEX(Summary!$E:$E,$AH647))</f>
        <v>Black Mustard Oil - Plastic Bottle 1ltr</v>
      </c>
      <c r="C647" t="str">
        <f t="array" ref="C647">IF($A647="","",INDEX(Summary!$B:$B,$AH647))</f>
        <v>Oil</v>
      </c>
      <c r="D647" t="str">
        <f t="array" ref="D647">IF($A647="","",INDEX(Summary!$C:$C,$AH647))</f>
        <v>C6</v>
      </c>
      <c r="E647">
        <f t="array" ref="E647">IF($A647="","",INDEX(Summary!$F:$F,$AH647))</f>
        <v>1</v>
      </c>
      <c r="F647" t="str">
        <f t="array" ref="F647">IF($A647="","",INDEX(Summary!$BC:$BC,$AH647)&amp;"")</f>
        <v>P1 – Critical</v>
      </c>
      <c r="G647">
        <f t="shared" si="90"/>
        <v>1</v>
      </c>
      <c r="H647">
        <f t="shared" si="91"/>
        <v>1</v>
      </c>
      <c r="I647" t="str">
        <f t="array" ref="I647">IF($A647="","",IF(IFERROR(INDEX(Summary!$BA:$BA,$AH647),0)&lt;1,"Under 1 day",IF(INDEX(Summary!$BA:$BA,$AH647)&lt;3,"1-3 days",IF(INDEX(Summary!$BA:$BA,$AH647)&lt;7,"3-7 days","7+ days"))))</f>
        <v>1-3 days</v>
      </c>
      <c r="J647" t="str">
        <f t="array" ref="J647">IF($A647="","",IF(IFERROR(INDEX(Summary!$AX:$AX,$AH647),0)&lt;0.25,"0-25%",IF(INDEX(Summary!$AX:$AX,$AH647)&lt;0.5,"25-50%",IF(INDEX(Summary!$AX:$AX,$AH647)&lt;0.75,"50-75%","75-100%"))))</f>
        <v>75-100%</v>
      </c>
      <c r="K647" t="str">
        <f t="array" ref="K647">IF($A647="","",INDEX(Summary!$AY:$AY,$AH647)&amp;"")</f>
        <v xml:space="preserve">RM NA </v>
      </c>
      <c r="L647" s="1">
        <f>IF($A647="","",Summary!$P$2+MOD(ROW()-2,30))</f>
        <v>46242</v>
      </c>
      <c r="M647">
        <f t="shared" si="92"/>
        <v>16</v>
      </c>
      <c r="N647">
        <f t="shared" si="93"/>
        <v>8</v>
      </c>
      <c r="O647" t="str">
        <f t="shared" si="94"/>
        <v>Aug-2026</v>
      </c>
      <c r="P647">
        <f t="shared" ca="1" si="95"/>
        <v>1</v>
      </c>
      <c r="Q647" s="2">
        <f t="array" ref="Q647">IF($A647="",0,IFERROR(INDEX(Summary!$P$3:$AS$67,$AH647-2,$M647),0))</f>
        <v>0</v>
      </c>
      <c r="R647" s="2">
        <f t="array" ref="R647">IF($A647="",0,ROUND(IFERROR(INDEX(Summary!$O:$O,$AH647),0)/30,0))</f>
        <v>127</v>
      </c>
      <c r="S647">
        <f t="shared" si="96"/>
        <v>0</v>
      </c>
      <c r="T647" s="2">
        <f t="array" ref="T647">IF($S647=1,IFERROR(INDEX(Summary!$O:$O,$AH647),0),0)</f>
        <v>0</v>
      </c>
      <c r="U647" s="2">
        <f t="array" ref="U647">IF($S647=1,IFERROR(INDEX(Summary!$AT:$AT,$AH647),0),0)</f>
        <v>0</v>
      </c>
      <c r="V647" s="2">
        <f t="shared" si="97"/>
        <v>0</v>
      </c>
      <c r="W647" s="2">
        <f t="array" ref="W647">IF($S647=1,IFERROR(INDEX(Summary!$AZ:$AZ,$AH647),0),0)</f>
        <v>0</v>
      </c>
      <c r="X647" s="3">
        <f t="array" ref="X647">IF($S647=1,IFERROR(INDEX(Summary!$BA:$BA,$AH647),0),0)</f>
        <v>0</v>
      </c>
      <c r="Y647" s="2">
        <f t="array" ref="Y647">IF($S647=1,IFERROR(INDEX(Summary!$G:$G,$AH647),0),0)</f>
        <v>0</v>
      </c>
      <c r="Z647" s="2">
        <f t="array" ref="Z647">IF($S647=1,IFERROR(INDEX(Summary!$H:$H,$AH647),0),0)</f>
        <v>0</v>
      </c>
      <c r="AA647" s="2">
        <f t="array" ref="AA647">IF($S647=1,IFERROR(INDEX(Summary!$I:$I,$AH647),0),0)</f>
        <v>0</v>
      </c>
      <c r="AB647" s="2">
        <f t="array" ref="AB647">IF($S647=1,IFERROR(INDEX(Summary!$J:$J,$AH647),0),0)</f>
        <v>0</v>
      </c>
      <c r="AC647" s="2">
        <f t="array" ref="AC647">IF($S647=1,IFERROR(INDEX(Summary!$K:$K,$AH647),0),0)</f>
        <v>0</v>
      </c>
      <c r="AD647" s="2">
        <f t="array" ref="AD647">IF($S647=1,IFERROR(INDEX(Summary!$L:$L,$AH647),0),0)</f>
        <v>0</v>
      </c>
      <c r="AE647" s="2">
        <f t="array" ref="AE647">IF($S647=1,IFERROR(INDEX(Summary!$M:$M,$AH647),0),0)</f>
        <v>0</v>
      </c>
      <c r="AF647" s="2">
        <f t="array" ref="AF647">IF($S647=1,IFERROR(INDEX(Summary!$N:$N,$AH647),0),0)</f>
        <v>0</v>
      </c>
      <c r="AG647">
        <f t="array" ref="AG647">IF($A647="","",IFERROR(INDEX(Summary!$BB:$BB,$AH647),0))</f>
        <v>10</v>
      </c>
      <c r="AH647">
        <f t="shared" si="98"/>
        <v>24</v>
      </c>
    </row>
    <row r="648" spans="1:34" hidden="1">
      <c r="A648" t="str">
        <f t="array" ref="A648">IFERROR(INDEX(Summary!$D:$D,$AH648)&amp;"","")</f>
        <v>FG00036</v>
      </c>
      <c r="B648" t="str">
        <f t="array" ref="B648">IF($A648="","",INDEX(Summary!$E:$E,$AH648))</f>
        <v>Black Mustard Oil - Plastic Bottle 1ltr</v>
      </c>
      <c r="C648" t="str">
        <f t="array" ref="C648">IF($A648="","",INDEX(Summary!$B:$B,$AH648))</f>
        <v>Oil</v>
      </c>
      <c r="D648" t="str">
        <f t="array" ref="D648">IF($A648="","",INDEX(Summary!$C:$C,$AH648))</f>
        <v>C6</v>
      </c>
      <c r="E648">
        <f t="array" ref="E648">IF($A648="","",INDEX(Summary!$F:$F,$AH648))</f>
        <v>1</v>
      </c>
      <c r="F648" t="str">
        <f t="array" ref="F648">IF($A648="","",INDEX(Summary!$BC:$BC,$AH648)&amp;"")</f>
        <v>P1 – Critical</v>
      </c>
      <c r="G648">
        <f t="shared" si="90"/>
        <v>1</v>
      </c>
      <c r="H648">
        <f t="shared" si="91"/>
        <v>1</v>
      </c>
      <c r="I648" t="str">
        <f t="array" ref="I648">IF($A648="","",IF(IFERROR(INDEX(Summary!$BA:$BA,$AH648),0)&lt;1,"Under 1 day",IF(INDEX(Summary!$BA:$BA,$AH648)&lt;3,"1-3 days",IF(INDEX(Summary!$BA:$BA,$AH648)&lt;7,"3-7 days","7+ days"))))</f>
        <v>1-3 days</v>
      </c>
      <c r="J648" t="str">
        <f t="array" ref="J648">IF($A648="","",IF(IFERROR(INDEX(Summary!$AX:$AX,$AH648),0)&lt;0.25,"0-25%",IF(INDEX(Summary!$AX:$AX,$AH648)&lt;0.5,"25-50%",IF(INDEX(Summary!$AX:$AX,$AH648)&lt;0.75,"50-75%","75-100%"))))</f>
        <v>75-100%</v>
      </c>
      <c r="K648" t="str">
        <f t="array" ref="K648">IF($A648="","",INDEX(Summary!$AY:$AY,$AH648)&amp;"")</f>
        <v xml:space="preserve">RM NA </v>
      </c>
      <c r="L648" s="1">
        <f>IF($A648="","",Summary!$P$2+MOD(ROW()-2,30))</f>
        <v>46243</v>
      </c>
      <c r="M648">
        <f t="shared" si="92"/>
        <v>17</v>
      </c>
      <c r="N648">
        <f t="shared" si="93"/>
        <v>9</v>
      </c>
      <c r="O648" t="str">
        <f t="shared" si="94"/>
        <v>Aug-2026</v>
      </c>
      <c r="P648">
        <f t="shared" ca="1" si="95"/>
        <v>1</v>
      </c>
      <c r="Q648" s="2">
        <f t="array" ref="Q648">IF($A648="",0,IFERROR(INDEX(Summary!$P$3:$AS$67,$AH648-2,$M648),0))</f>
        <v>0</v>
      </c>
      <c r="R648" s="2">
        <f t="array" ref="R648">IF($A648="",0,ROUND(IFERROR(INDEX(Summary!$O:$O,$AH648),0)/30,0))</f>
        <v>127</v>
      </c>
      <c r="S648">
        <f t="shared" si="96"/>
        <v>0</v>
      </c>
      <c r="T648" s="2">
        <f t="array" ref="T648">IF($S648=1,IFERROR(INDEX(Summary!$O:$O,$AH648),0),0)</f>
        <v>0</v>
      </c>
      <c r="U648" s="2">
        <f t="array" ref="U648">IF($S648=1,IFERROR(INDEX(Summary!$AT:$AT,$AH648),0),0)</f>
        <v>0</v>
      </c>
      <c r="V648" s="2">
        <f t="shared" si="97"/>
        <v>0</v>
      </c>
      <c r="W648" s="2">
        <f t="array" ref="W648">IF($S648=1,IFERROR(INDEX(Summary!$AZ:$AZ,$AH648),0),0)</f>
        <v>0</v>
      </c>
      <c r="X648" s="3">
        <f t="array" ref="X648">IF($S648=1,IFERROR(INDEX(Summary!$BA:$BA,$AH648),0),0)</f>
        <v>0</v>
      </c>
      <c r="Y648" s="2">
        <f t="array" ref="Y648">IF($S648=1,IFERROR(INDEX(Summary!$G:$G,$AH648),0),0)</f>
        <v>0</v>
      </c>
      <c r="Z648" s="2">
        <f t="array" ref="Z648">IF($S648=1,IFERROR(INDEX(Summary!$H:$H,$AH648),0),0)</f>
        <v>0</v>
      </c>
      <c r="AA648" s="2">
        <f t="array" ref="AA648">IF($S648=1,IFERROR(INDEX(Summary!$I:$I,$AH648),0),0)</f>
        <v>0</v>
      </c>
      <c r="AB648" s="2">
        <f t="array" ref="AB648">IF($S648=1,IFERROR(INDEX(Summary!$J:$J,$AH648),0),0)</f>
        <v>0</v>
      </c>
      <c r="AC648" s="2">
        <f t="array" ref="AC648">IF($S648=1,IFERROR(INDEX(Summary!$K:$K,$AH648),0),0)</f>
        <v>0</v>
      </c>
      <c r="AD648" s="2">
        <f t="array" ref="AD648">IF($S648=1,IFERROR(INDEX(Summary!$L:$L,$AH648),0),0)</f>
        <v>0</v>
      </c>
      <c r="AE648" s="2">
        <f t="array" ref="AE648">IF($S648=1,IFERROR(INDEX(Summary!$M:$M,$AH648),0),0)</f>
        <v>0</v>
      </c>
      <c r="AF648" s="2">
        <f t="array" ref="AF648">IF($S648=1,IFERROR(INDEX(Summary!$N:$N,$AH648),0),0)</f>
        <v>0</v>
      </c>
      <c r="AG648">
        <f t="array" ref="AG648">IF($A648="","",IFERROR(INDEX(Summary!$BB:$BB,$AH648),0))</f>
        <v>10</v>
      </c>
      <c r="AH648">
        <f t="shared" si="98"/>
        <v>24</v>
      </c>
    </row>
    <row r="649" spans="1:34" hidden="1">
      <c r="A649" t="str">
        <f t="array" ref="A649">IFERROR(INDEX(Summary!$D:$D,$AH649)&amp;"","")</f>
        <v>FG00036</v>
      </c>
      <c r="B649" t="str">
        <f t="array" ref="B649">IF($A649="","",INDEX(Summary!$E:$E,$AH649))</f>
        <v>Black Mustard Oil - Plastic Bottle 1ltr</v>
      </c>
      <c r="C649" t="str">
        <f t="array" ref="C649">IF($A649="","",INDEX(Summary!$B:$B,$AH649))</f>
        <v>Oil</v>
      </c>
      <c r="D649" t="str">
        <f t="array" ref="D649">IF($A649="","",INDEX(Summary!$C:$C,$AH649))</f>
        <v>C6</v>
      </c>
      <c r="E649">
        <f t="array" ref="E649">IF($A649="","",INDEX(Summary!$F:$F,$AH649))</f>
        <v>1</v>
      </c>
      <c r="F649" t="str">
        <f t="array" ref="F649">IF($A649="","",INDEX(Summary!$BC:$BC,$AH649)&amp;"")</f>
        <v>P1 – Critical</v>
      </c>
      <c r="G649">
        <f t="shared" si="90"/>
        <v>1</v>
      </c>
      <c r="H649">
        <f t="shared" si="91"/>
        <v>1</v>
      </c>
      <c r="I649" t="str">
        <f t="array" ref="I649">IF($A649="","",IF(IFERROR(INDEX(Summary!$BA:$BA,$AH649),0)&lt;1,"Under 1 day",IF(INDEX(Summary!$BA:$BA,$AH649)&lt;3,"1-3 days",IF(INDEX(Summary!$BA:$BA,$AH649)&lt;7,"3-7 days","7+ days"))))</f>
        <v>1-3 days</v>
      </c>
      <c r="J649" t="str">
        <f t="array" ref="J649">IF($A649="","",IF(IFERROR(INDEX(Summary!$AX:$AX,$AH649),0)&lt;0.25,"0-25%",IF(INDEX(Summary!$AX:$AX,$AH649)&lt;0.5,"25-50%",IF(INDEX(Summary!$AX:$AX,$AH649)&lt;0.75,"50-75%","75-100%"))))</f>
        <v>75-100%</v>
      </c>
      <c r="K649" t="str">
        <f t="array" ref="K649">IF($A649="","",INDEX(Summary!$AY:$AY,$AH649)&amp;"")</f>
        <v xml:space="preserve">RM NA </v>
      </c>
      <c r="L649" s="1">
        <f>IF($A649="","",Summary!$P$2+MOD(ROW()-2,30))</f>
        <v>46244</v>
      </c>
      <c r="M649">
        <f t="shared" si="92"/>
        <v>18</v>
      </c>
      <c r="N649">
        <f t="shared" si="93"/>
        <v>10</v>
      </c>
      <c r="O649" t="str">
        <f t="shared" si="94"/>
        <v>Aug-2026</v>
      </c>
      <c r="P649">
        <f t="shared" ca="1" si="95"/>
        <v>1</v>
      </c>
      <c r="Q649" s="2">
        <f t="array" ref="Q649">IF($A649="",0,IFERROR(INDEX(Summary!$P$3:$AS$67,$AH649-2,$M649),0))</f>
        <v>0</v>
      </c>
      <c r="R649" s="2">
        <f t="array" ref="R649">IF($A649="",0,ROUND(IFERROR(INDEX(Summary!$O:$O,$AH649),0)/30,0))</f>
        <v>127</v>
      </c>
      <c r="S649">
        <f t="shared" si="96"/>
        <v>0</v>
      </c>
      <c r="T649" s="2">
        <f t="array" ref="T649">IF($S649=1,IFERROR(INDEX(Summary!$O:$O,$AH649),0),0)</f>
        <v>0</v>
      </c>
      <c r="U649" s="2">
        <f t="array" ref="U649">IF($S649=1,IFERROR(INDEX(Summary!$AT:$AT,$AH649),0),0)</f>
        <v>0</v>
      </c>
      <c r="V649" s="2">
        <f t="shared" si="97"/>
        <v>0</v>
      </c>
      <c r="W649" s="2">
        <f t="array" ref="W649">IF($S649=1,IFERROR(INDEX(Summary!$AZ:$AZ,$AH649),0),0)</f>
        <v>0</v>
      </c>
      <c r="X649" s="3">
        <f t="array" ref="X649">IF($S649=1,IFERROR(INDEX(Summary!$BA:$BA,$AH649),0),0)</f>
        <v>0</v>
      </c>
      <c r="Y649" s="2">
        <f t="array" ref="Y649">IF($S649=1,IFERROR(INDEX(Summary!$G:$G,$AH649),0),0)</f>
        <v>0</v>
      </c>
      <c r="Z649" s="2">
        <f t="array" ref="Z649">IF($S649=1,IFERROR(INDEX(Summary!$H:$H,$AH649),0),0)</f>
        <v>0</v>
      </c>
      <c r="AA649" s="2">
        <f t="array" ref="AA649">IF($S649=1,IFERROR(INDEX(Summary!$I:$I,$AH649),0),0)</f>
        <v>0</v>
      </c>
      <c r="AB649" s="2">
        <f t="array" ref="AB649">IF($S649=1,IFERROR(INDEX(Summary!$J:$J,$AH649),0),0)</f>
        <v>0</v>
      </c>
      <c r="AC649" s="2">
        <f t="array" ref="AC649">IF($S649=1,IFERROR(INDEX(Summary!$K:$K,$AH649),0),0)</f>
        <v>0</v>
      </c>
      <c r="AD649" s="2">
        <f t="array" ref="AD649">IF($S649=1,IFERROR(INDEX(Summary!$L:$L,$AH649),0),0)</f>
        <v>0</v>
      </c>
      <c r="AE649" s="2">
        <f t="array" ref="AE649">IF($S649=1,IFERROR(INDEX(Summary!$M:$M,$AH649),0),0)</f>
        <v>0</v>
      </c>
      <c r="AF649" s="2">
        <f t="array" ref="AF649">IF($S649=1,IFERROR(INDEX(Summary!$N:$N,$AH649),0),0)</f>
        <v>0</v>
      </c>
      <c r="AG649">
        <f t="array" ref="AG649">IF($A649="","",IFERROR(INDEX(Summary!$BB:$BB,$AH649),0))</f>
        <v>10</v>
      </c>
      <c r="AH649">
        <f t="shared" si="98"/>
        <v>24</v>
      </c>
    </row>
    <row r="650" spans="1:34" hidden="1">
      <c r="A650" t="str">
        <f t="array" ref="A650">IFERROR(INDEX(Summary!$D:$D,$AH650)&amp;"","")</f>
        <v>FG00036</v>
      </c>
      <c r="B650" t="str">
        <f t="array" ref="B650">IF($A650="","",INDEX(Summary!$E:$E,$AH650))</f>
        <v>Black Mustard Oil - Plastic Bottle 1ltr</v>
      </c>
      <c r="C650" t="str">
        <f t="array" ref="C650">IF($A650="","",INDEX(Summary!$B:$B,$AH650))</f>
        <v>Oil</v>
      </c>
      <c r="D650" t="str">
        <f t="array" ref="D650">IF($A650="","",INDEX(Summary!$C:$C,$AH650))</f>
        <v>C6</v>
      </c>
      <c r="E650">
        <f t="array" ref="E650">IF($A650="","",INDEX(Summary!$F:$F,$AH650))</f>
        <v>1</v>
      </c>
      <c r="F650" t="str">
        <f t="array" ref="F650">IF($A650="","",INDEX(Summary!$BC:$BC,$AH650)&amp;"")</f>
        <v>P1 – Critical</v>
      </c>
      <c r="G650">
        <f t="shared" si="90"/>
        <v>1</v>
      </c>
      <c r="H650">
        <f t="shared" si="91"/>
        <v>1</v>
      </c>
      <c r="I650" t="str">
        <f t="array" ref="I650">IF($A650="","",IF(IFERROR(INDEX(Summary!$BA:$BA,$AH650),0)&lt;1,"Under 1 day",IF(INDEX(Summary!$BA:$BA,$AH650)&lt;3,"1-3 days",IF(INDEX(Summary!$BA:$BA,$AH650)&lt;7,"3-7 days","7+ days"))))</f>
        <v>1-3 days</v>
      </c>
      <c r="J650" t="str">
        <f t="array" ref="J650">IF($A650="","",IF(IFERROR(INDEX(Summary!$AX:$AX,$AH650),0)&lt;0.25,"0-25%",IF(INDEX(Summary!$AX:$AX,$AH650)&lt;0.5,"25-50%",IF(INDEX(Summary!$AX:$AX,$AH650)&lt;0.75,"50-75%","75-100%"))))</f>
        <v>75-100%</v>
      </c>
      <c r="K650" t="str">
        <f t="array" ref="K650">IF($A650="","",INDEX(Summary!$AY:$AY,$AH650)&amp;"")</f>
        <v xml:space="preserve">RM NA </v>
      </c>
      <c r="L650" s="1">
        <f>IF($A650="","",Summary!$P$2+MOD(ROW()-2,30))</f>
        <v>46245</v>
      </c>
      <c r="M650">
        <f t="shared" si="92"/>
        <v>19</v>
      </c>
      <c r="N650">
        <f t="shared" si="93"/>
        <v>11</v>
      </c>
      <c r="O650" t="str">
        <f t="shared" si="94"/>
        <v>Aug-2026</v>
      </c>
      <c r="P650">
        <f t="shared" ca="1" si="95"/>
        <v>1</v>
      </c>
      <c r="Q650" s="2">
        <f t="array" ref="Q650">IF($A650="",0,IFERROR(INDEX(Summary!$P$3:$AS$67,$AH650-2,$M650),0))</f>
        <v>370</v>
      </c>
      <c r="R650" s="2">
        <f t="array" ref="R650">IF($A650="",0,ROUND(IFERROR(INDEX(Summary!$O:$O,$AH650),0)/30,0))</f>
        <v>127</v>
      </c>
      <c r="S650">
        <f t="shared" si="96"/>
        <v>0</v>
      </c>
      <c r="T650" s="2">
        <f t="array" ref="T650">IF($S650=1,IFERROR(INDEX(Summary!$O:$O,$AH650),0),0)</f>
        <v>0</v>
      </c>
      <c r="U650" s="2">
        <f t="array" ref="U650">IF($S650=1,IFERROR(INDEX(Summary!$AT:$AT,$AH650),0),0)</f>
        <v>0</v>
      </c>
      <c r="V650" s="2">
        <f t="shared" si="97"/>
        <v>0</v>
      </c>
      <c r="W650" s="2">
        <f t="array" ref="W650">IF($S650=1,IFERROR(INDEX(Summary!$AZ:$AZ,$AH650),0),0)</f>
        <v>0</v>
      </c>
      <c r="X650" s="3">
        <f t="array" ref="X650">IF($S650=1,IFERROR(INDEX(Summary!$BA:$BA,$AH650),0),0)</f>
        <v>0</v>
      </c>
      <c r="Y650" s="2">
        <f t="array" ref="Y650">IF($S650=1,IFERROR(INDEX(Summary!$G:$G,$AH650),0),0)</f>
        <v>0</v>
      </c>
      <c r="Z650" s="2">
        <f t="array" ref="Z650">IF($S650=1,IFERROR(INDEX(Summary!$H:$H,$AH650),0),0)</f>
        <v>0</v>
      </c>
      <c r="AA650" s="2">
        <f t="array" ref="AA650">IF($S650=1,IFERROR(INDEX(Summary!$I:$I,$AH650),0),0)</f>
        <v>0</v>
      </c>
      <c r="AB650" s="2">
        <f t="array" ref="AB650">IF($S650=1,IFERROR(INDEX(Summary!$J:$J,$AH650),0),0)</f>
        <v>0</v>
      </c>
      <c r="AC650" s="2">
        <f t="array" ref="AC650">IF($S650=1,IFERROR(INDEX(Summary!$K:$K,$AH650),0),0)</f>
        <v>0</v>
      </c>
      <c r="AD650" s="2">
        <f t="array" ref="AD650">IF($S650=1,IFERROR(INDEX(Summary!$L:$L,$AH650),0),0)</f>
        <v>0</v>
      </c>
      <c r="AE650" s="2">
        <f t="array" ref="AE650">IF($S650=1,IFERROR(INDEX(Summary!$M:$M,$AH650),0),0)</f>
        <v>0</v>
      </c>
      <c r="AF650" s="2">
        <f t="array" ref="AF650">IF($S650=1,IFERROR(INDEX(Summary!$N:$N,$AH650),0),0)</f>
        <v>0</v>
      </c>
      <c r="AG650">
        <f t="array" ref="AG650">IF($A650="","",IFERROR(INDEX(Summary!$BB:$BB,$AH650),0))</f>
        <v>10</v>
      </c>
      <c r="AH650">
        <f t="shared" si="98"/>
        <v>24</v>
      </c>
    </row>
    <row r="651" spans="1:34" hidden="1">
      <c r="A651" t="str">
        <f t="array" ref="A651">IFERROR(INDEX(Summary!$D:$D,$AH651)&amp;"","")</f>
        <v>FG00036</v>
      </c>
      <c r="B651" t="str">
        <f t="array" ref="B651">IF($A651="","",INDEX(Summary!$E:$E,$AH651))</f>
        <v>Black Mustard Oil - Plastic Bottle 1ltr</v>
      </c>
      <c r="C651" t="str">
        <f t="array" ref="C651">IF($A651="","",INDEX(Summary!$B:$B,$AH651))</f>
        <v>Oil</v>
      </c>
      <c r="D651" t="str">
        <f t="array" ref="D651">IF($A651="","",INDEX(Summary!$C:$C,$AH651))</f>
        <v>C6</v>
      </c>
      <c r="E651">
        <f t="array" ref="E651">IF($A651="","",INDEX(Summary!$F:$F,$AH651))</f>
        <v>1</v>
      </c>
      <c r="F651" t="str">
        <f t="array" ref="F651">IF($A651="","",INDEX(Summary!$BC:$BC,$AH651)&amp;"")</f>
        <v>P1 – Critical</v>
      </c>
      <c r="G651">
        <f t="shared" si="90"/>
        <v>1</v>
      </c>
      <c r="H651">
        <f t="shared" si="91"/>
        <v>1</v>
      </c>
      <c r="I651" t="str">
        <f t="array" ref="I651">IF($A651="","",IF(IFERROR(INDEX(Summary!$BA:$BA,$AH651),0)&lt;1,"Under 1 day",IF(INDEX(Summary!$BA:$BA,$AH651)&lt;3,"1-3 days",IF(INDEX(Summary!$BA:$BA,$AH651)&lt;7,"3-7 days","7+ days"))))</f>
        <v>1-3 days</v>
      </c>
      <c r="J651" t="str">
        <f t="array" ref="J651">IF($A651="","",IF(IFERROR(INDEX(Summary!$AX:$AX,$AH651),0)&lt;0.25,"0-25%",IF(INDEX(Summary!$AX:$AX,$AH651)&lt;0.5,"25-50%",IF(INDEX(Summary!$AX:$AX,$AH651)&lt;0.75,"50-75%","75-100%"))))</f>
        <v>75-100%</v>
      </c>
      <c r="K651" t="str">
        <f t="array" ref="K651">IF($A651="","",INDEX(Summary!$AY:$AY,$AH651)&amp;"")</f>
        <v xml:space="preserve">RM NA </v>
      </c>
      <c r="L651" s="1">
        <f>IF($A651="","",Summary!$P$2+MOD(ROW()-2,30))</f>
        <v>46246</v>
      </c>
      <c r="M651">
        <f t="shared" si="92"/>
        <v>20</v>
      </c>
      <c r="N651">
        <f t="shared" si="93"/>
        <v>12</v>
      </c>
      <c r="O651" t="str">
        <f t="shared" si="94"/>
        <v>Aug-2026</v>
      </c>
      <c r="P651">
        <f t="shared" ca="1" si="95"/>
        <v>1</v>
      </c>
      <c r="Q651" s="2">
        <f t="array" ref="Q651">IF($A651="",0,IFERROR(INDEX(Summary!$P$3:$AS$67,$AH651-2,$M651),0))</f>
        <v>370</v>
      </c>
      <c r="R651" s="2">
        <f t="array" ref="R651">IF($A651="",0,ROUND(IFERROR(INDEX(Summary!$O:$O,$AH651),0)/30,0))</f>
        <v>127</v>
      </c>
      <c r="S651">
        <f t="shared" si="96"/>
        <v>0</v>
      </c>
      <c r="T651" s="2">
        <f t="array" ref="T651">IF($S651=1,IFERROR(INDEX(Summary!$O:$O,$AH651),0),0)</f>
        <v>0</v>
      </c>
      <c r="U651" s="2">
        <f t="array" ref="U651">IF($S651=1,IFERROR(INDEX(Summary!$AT:$AT,$AH651),0),0)</f>
        <v>0</v>
      </c>
      <c r="V651" s="2">
        <f t="shared" si="97"/>
        <v>0</v>
      </c>
      <c r="W651" s="2">
        <f t="array" ref="W651">IF($S651=1,IFERROR(INDEX(Summary!$AZ:$AZ,$AH651),0),0)</f>
        <v>0</v>
      </c>
      <c r="X651" s="3">
        <f t="array" ref="X651">IF($S651=1,IFERROR(INDEX(Summary!$BA:$BA,$AH651),0),0)</f>
        <v>0</v>
      </c>
      <c r="Y651" s="2">
        <f t="array" ref="Y651">IF($S651=1,IFERROR(INDEX(Summary!$G:$G,$AH651),0),0)</f>
        <v>0</v>
      </c>
      <c r="Z651" s="2">
        <f t="array" ref="Z651">IF($S651=1,IFERROR(INDEX(Summary!$H:$H,$AH651),0),0)</f>
        <v>0</v>
      </c>
      <c r="AA651" s="2">
        <f t="array" ref="AA651">IF($S651=1,IFERROR(INDEX(Summary!$I:$I,$AH651),0),0)</f>
        <v>0</v>
      </c>
      <c r="AB651" s="2">
        <f t="array" ref="AB651">IF($S651=1,IFERROR(INDEX(Summary!$J:$J,$AH651),0),0)</f>
        <v>0</v>
      </c>
      <c r="AC651" s="2">
        <f t="array" ref="AC651">IF($S651=1,IFERROR(INDEX(Summary!$K:$K,$AH651),0),0)</f>
        <v>0</v>
      </c>
      <c r="AD651" s="2">
        <f t="array" ref="AD651">IF($S651=1,IFERROR(INDEX(Summary!$L:$L,$AH651),0),0)</f>
        <v>0</v>
      </c>
      <c r="AE651" s="2">
        <f t="array" ref="AE651">IF($S651=1,IFERROR(INDEX(Summary!$M:$M,$AH651),0),0)</f>
        <v>0</v>
      </c>
      <c r="AF651" s="2">
        <f t="array" ref="AF651">IF($S651=1,IFERROR(INDEX(Summary!$N:$N,$AH651),0),0)</f>
        <v>0</v>
      </c>
      <c r="AG651">
        <f t="array" ref="AG651">IF($A651="","",IFERROR(INDEX(Summary!$BB:$BB,$AH651),0))</f>
        <v>10</v>
      </c>
      <c r="AH651">
        <f t="shared" si="98"/>
        <v>24</v>
      </c>
    </row>
    <row r="652" spans="1:34" hidden="1">
      <c r="A652" t="str">
        <f t="array" ref="A652">IFERROR(INDEX(Summary!$D:$D,$AH652)&amp;"","")</f>
        <v>FG00036</v>
      </c>
      <c r="B652" t="str">
        <f t="array" ref="B652">IF($A652="","",INDEX(Summary!$E:$E,$AH652))</f>
        <v>Black Mustard Oil - Plastic Bottle 1ltr</v>
      </c>
      <c r="C652" t="str">
        <f t="array" ref="C652">IF($A652="","",INDEX(Summary!$B:$B,$AH652))</f>
        <v>Oil</v>
      </c>
      <c r="D652" t="str">
        <f t="array" ref="D652">IF($A652="","",INDEX(Summary!$C:$C,$AH652))</f>
        <v>C6</v>
      </c>
      <c r="E652">
        <f t="array" ref="E652">IF($A652="","",INDEX(Summary!$F:$F,$AH652))</f>
        <v>1</v>
      </c>
      <c r="F652" t="str">
        <f t="array" ref="F652">IF($A652="","",INDEX(Summary!$BC:$BC,$AH652)&amp;"")</f>
        <v>P1 – Critical</v>
      </c>
      <c r="G652">
        <f t="shared" si="90"/>
        <v>1</v>
      </c>
      <c r="H652">
        <f t="shared" si="91"/>
        <v>1</v>
      </c>
      <c r="I652" t="str">
        <f t="array" ref="I652">IF($A652="","",IF(IFERROR(INDEX(Summary!$BA:$BA,$AH652),0)&lt;1,"Under 1 day",IF(INDEX(Summary!$BA:$BA,$AH652)&lt;3,"1-3 days",IF(INDEX(Summary!$BA:$BA,$AH652)&lt;7,"3-7 days","7+ days"))))</f>
        <v>1-3 days</v>
      </c>
      <c r="J652" t="str">
        <f t="array" ref="J652">IF($A652="","",IF(IFERROR(INDEX(Summary!$AX:$AX,$AH652),0)&lt;0.25,"0-25%",IF(INDEX(Summary!$AX:$AX,$AH652)&lt;0.5,"25-50%",IF(INDEX(Summary!$AX:$AX,$AH652)&lt;0.75,"50-75%","75-100%"))))</f>
        <v>75-100%</v>
      </c>
      <c r="K652" t="str">
        <f t="array" ref="K652">IF($A652="","",INDEX(Summary!$AY:$AY,$AH652)&amp;"")</f>
        <v xml:space="preserve">RM NA </v>
      </c>
      <c r="L652" s="1">
        <f>IF($A652="","",Summary!$P$2+MOD(ROW()-2,30))</f>
        <v>46247</v>
      </c>
      <c r="M652">
        <f t="shared" si="92"/>
        <v>21</v>
      </c>
      <c r="N652">
        <f t="shared" si="93"/>
        <v>13</v>
      </c>
      <c r="O652" t="str">
        <f t="shared" si="94"/>
        <v>Aug-2026</v>
      </c>
      <c r="P652">
        <f t="shared" ca="1" si="95"/>
        <v>1</v>
      </c>
      <c r="Q652" s="2">
        <f t="array" ref="Q652">IF($A652="",0,IFERROR(INDEX(Summary!$P$3:$AS$67,$AH652-2,$M652),0))</f>
        <v>0</v>
      </c>
      <c r="R652" s="2">
        <f t="array" ref="R652">IF($A652="",0,ROUND(IFERROR(INDEX(Summary!$O:$O,$AH652),0)/30,0))</f>
        <v>127</v>
      </c>
      <c r="S652">
        <f t="shared" si="96"/>
        <v>0</v>
      </c>
      <c r="T652" s="2">
        <f t="array" ref="T652">IF($S652=1,IFERROR(INDEX(Summary!$O:$O,$AH652),0),0)</f>
        <v>0</v>
      </c>
      <c r="U652" s="2">
        <f t="array" ref="U652">IF($S652=1,IFERROR(INDEX(Summary!$AT:$AT,$AH652),0),0)</f>
        <v>0</v>
      </c>
      <c r="V652" s="2">
        <f t="shared" si="97"/>
        <v>0</v>
      </c>
      <c r="W652" s="2">
        <f t="array" ref="W652">IF($S652=1,IFERROR(INDEX(Summary!$AZ:$AZ,$AH652),0),0)</f>
        <v>0</v>
      </c>
      <c r="X652" s="3">
        <f t="array" ref="X652">IF($S652=1,IFERROR(INDEX(Summary!$BA:$BA,$AH652),0),0)</f>
        <v>0</v>
      </c>
      <c r="Y652" s="2">
        <f t="array" ref="Y652">IF($S652=1,IFERROR(INDEX(Summary!$G:$G,$AH652),0),0)</f>
        <v>0</v>
      </c>
      <c r="Z652" s="2">
        <f t="array" ref="Z652">IF($S652=1,IFERROR(INDEX(Summary!$H:$H,$AH652),0),0)</f>
        <v>0</v>
      </c>
      <c r="AA652" s="2">
        <f t="array" ref="AA652">IF($S652=1,IFERROR(INDEX(Summary!$I:$I,$AH652),0),0)</f>
        <v>0</v>
      </c>
      <c r="AB652" s="2">
        <f t="array" ref="AB652">IF($S652=1,IFERROR(INDEX(Summary!$J:$J,$AH652),0),0)</f>
        <v>0</v>
      </c>
      <c r="AC652" s="2">
        <f t="array" ref="AC652">IF($S652=1,IFERROR(INDEX(Summary!$K:$K,$AH652),0),0)</f>
        <v>0</v>
      </c>
      <c r="AD652" s="2">
        <f t="array" ref="AD652">IF($S652=1,IFERROR(INDEX(Summary!$L:$L,$AH652),0),0)</f>
        <v>0</v>
      </c>
      <c r="AE652" s="2">
        <f t="array" ref="AE652">IF($S652=1,IFERROR(INDEX(Summary!$M:$M,$AH652),0),0)</f>
        <v>0</v>
      </c>
      <c r="AF652" s="2">
        <f t="array" ref="AF652">IF($S652=1,IFERROR(INDEX(Summary!$N:$N,$AH652),0),0)</f>
        <v>0</v>
      </c>
      <c r="AG652">
        <f t="array" ref="AG652">IF($A652="","",IFERROR(INDEX(Summary!$BB:$BB,$AH652),0))</f>
        <v>10</v>
      </c>
      <c r="AH652">
        <f t="shared" si="98"/>
        <v>24</v>
      </c>
    </row>
    <row r="653" spans="1:34" hidden="1">
      <c r="A653" t="str">
        <f t="array" ref="A653">IFERROR(INDEX(Summary!$D:$D,$AH653)&amp;"","")</f>
        <v>FG00036</v>
      </c>
      <c r="B653" t="str">
        <f t="array" ref="B653">IF($A653="","",INDEX(Summary!$E:$E,$AH653))</f>
        <v>Black Mustard Oil - Plastic Bottle 1ltr</v>
      </c>
      <c r="C653" t="str">
        <f t="array" ref="C653">IF($A653="","",INDEX(Summary!$B:$B,$AH653))</f>
        <v>Oil</v>
      </c>
      <c r="D653" t="str">
        <f t="array" ref="D653">IF($A653="","",INDEX(Summary!$C:$C,$AH653))</f>
        <v>C6</v>
      </c>
      <c r="E653">
        <f t="array" ref="E653">IF($A653="","",INDEX(Summary!$F:$F,$AH653))</f>
        <v>1</v>
      </c>
      <c r="F653" t="str">
        <f t="array" ref="F653">IF($A653="","",INDEX(Summary!$BC:$BC,$AH653)&amp;"")</f>
        <v>P1 – Critical</v>
      </c>
      <c r="G653">
        <f t="shared" si="90"/>
        <v>1</v>
      </c>
      <c r="H653">
        <f t="shared" si="91"/>
        <v>1</v>
      </c>
      <c r="I653" t="str">
        <f t="array" ref="I653">IF($A653="","",IF(IFERROR(INDEX(Summary!$BA:$BA,$AH653),0)&lt;1,"Under 1 day",IF(INDEX(Summary!$BA:$BA,$AH653)&lt;3,"1-3 days",IF(INDEX(Summary!$BA:$BA,$AH653)&lt;7,"3-7 days","7+ days"))))</f>
        <v>1-3 days</v>
      </c>
      <c r="J653" t="str">
        <f t="array" ref="J653">IF($A653="","",IF(IFERROR(INDEX(Summary!$AX:$AX,$AH653),0)&lt;0.25,"0-25%",IF(INDEX(Summary!$AX:$AX,$AH653)&lt;0.5,"25-50%",IF(INDEX(Summary!$AX:$AX,$AH653)&lt;0.75,"50-75%","75-100%"))))</f>
        <v>75-100%</v>
      </c>
      <c r="K653" t="str">
        <f t="array" ref="K653">IF($A653="","",INDEX(Summary!$AY:$AY,$AH653)&amp;"")</f>
        <v xml:space="preserve">RM NA </v>
      </c>
      <c r="L653" s="1">
        <f>IF($A653="","",Summary!$P$2+MOD(ROW()-2,30))</f>
        <v>46248</v>
      </c>
      <c r="M653">
        <f t="shared" si="92"/>
        <v>22</v>
      </c>
      <c r="N653">
        <f t="shared" si="93"/>
        <v>14</v>
      </c>
      <c r="O653" t="str">
        <f t="shared" si="94"/>
        <v>Aug-2026</v>
      </c>
      <c r="P653">
        <f t="shared" ca="1" si="95"/>
        <v>1</v>
      </c>
      <c r="Q653" s="2">
        <f t="array" ref="Q653">IF($A653="",0,IFERROR(INDEX(Summary!$P$3:$AS$67,$AH653-2,$M653),0))</f>
        <v>0</v>
      </c>
      <c r="R653" s="2">
        <f t="array" ref="R653">IF($A653="",0,ROUND(IFERROR(INDEX(Summary!$O:$O,$AH653),0)/30,0))</f>
        <v>127</v>
      </c>
      <c r="S653">
        <f t="shared" si="96"/>
        <v>0</v>
      </c>
      <c r="T653" s="2">
        <f t="array" ref="T653">IF($S653=1,IFERROR(INDEX(Summary!$O:$O,$AH653),0),0)</f>
        <v>0</v>
      </c>
      <c r="U653" s="2">
        <f t="array" ref="U653">IF($S653=1,IFERROR(INDEX(Summary!$AT:$AT,$AH653),0),0)</f>
        <v>0</v>
      </c>
      <c r="V653" s="2">
        <f t="shared" si="97"/>
        <v>0</v>
      </c>
      <c r="W653" s="2">
        <f t="array" ref="W653">IF($S653=1,IFERROR(INDEX(Summary!$AZ:$AZ,$AH653),0),0)</f>
        <v>0</v>
      </c>
      <c r="X653" s="3">
        <f t="array" ref="X653">IF($S653=1,IFERROR(INDEX(Summary!$BA:$BA,$AH653),0),0)</f>
        <v>0</v>
      </c>
      <c r="Y653" s="2">
        <f t="array" ref="Y653">IF($S653=1,IFERROR(INDEX(Summary!$G:$G,$AH653),0),0)</f>
        <v>0</v>
      </c>
      <c r="Z653" s="2">
        <f t="array" ref="Z653">IF($S653=1,IFERROR(INDEX(Summary!$H:$H,$AH653),0),0)</f>
        <v>0</v>
      </c>
      <c r="AA653" s="2">
        <f t="array" ref="AA653">IF($S653=1,IFERROR(INDEX(Summary!$I:$I,$AH653),0),0)</f>
        <v>0</v>
      </c>
      <c r="AB653" s="2">
        <f t="array" ref="AB653">IF($S653=1,IFERROR(INDEX(Summary!$J:$J,$AH653),0),0)</f>
        <v>0</v>
      </c>
      <c r="AC653" s="2">
        <f t="array" ref="AC653">IF($S653=1,IFERROR(INDEX(Summary!$K:$K,$AH653),0),0)</f>
        <v>0</v>
      </c>
      <c r="AD653" s="2">
        <f t="array" ref="AD653">IF($S653=1,IFERROR(INDEX(Summary!$L:$L,$AH653),0),0)</f>
        <v>0</v>
      </c>
      <c r="AE653" s="2">
        <f t="array" ref="AE653">IF($S653=1,IFERROR(INDEX(Summary!$M:$M,$AH653),0),0)</f>
        <v>0</v>
      </c>
      <c r="AF653" s="2">
        <f t="array" ref="AF653">IF($S653=1,IFERROR(INDEX(Summary!$N:$N,$AH653),0),0)</f>
        <v>0</v>
      </c>
      <c r="AG653">
        <f t="array" ref="AG653">IF($A653="","",IFERROR(INDEX(Summary!$BB:$BB,$AH653),0))</f>
        <v>10</v>
      </c>
      <c r="AH653">
        <f t="shared" si="98"/>
        <v>24</v>
      </c>
    </row>
    <row r="654" spans="1:34" hidden="1">
      <c r="A654" t="str">
        <f t="array" ref="A654">IFERROR(INDEX(Summary!$D:$D,$AH654)&amp;"","")</f>
        <v>FG00036</v>
      </c>
      <c r="B654" t="str">
        <f t="array" ref="B654">IF($A654="","",INDEX(Summary!$E:$E,$AH654))</f>
        <v>Black Mustard Oil - Plastic Bottle 1ltr</v>
      </c>
      <c r="C654" t="str">
        <f t="array" ref="C654">IF($A654="","",INDEX(Summary!$B:$B,$AH654))</f>
        <v>Oil</v>
      </c>
      <c r="D654" t="str">
        <f t="array" ref="D654">IF($A654="","",INDEX(Summary!$C:$C,$AH654))</f>
        <v>C6</v>
      </c>
      <c r="E654">
        <f t="array" ref="E654">IF($A654="","",INDEX(Summary!$F:$F,$AH654))</f>
        <v>1</v>
      </c>
      <c r="F654" t="str">
        <f t="array" ref="F654">IF($A654="","",INDEX(Summary!$BC:$BC,$AH654)&amp;"")</f>
        <v>P1 – Critical</v>
      </c>
      <c r="G654">
        <f t="shared" si="90"/>
        <v>1</v>
      </c>
      <c r="H654">
        <f t="shared" si="91"/>
        <v>1</v>
      </c>
      <c r="I654" t="str">
        <f t="array" ref="I654">IF($A654="","",IF(IFERROR(INDEX(Summary!$BA:$BA,$AH654),0)&lt;1,"Under 1 day",IF(INDEX(Summary!$BA:$BA,$AH654)&lt;3,"1-3 days",IF(INDEX(Summary!$BA:$BA,$AH654)&lt;7,"3-7 days","7+ days"))))</f>
        <v>1-3 days</v>
      </c>
      <c r="J654" t="str">
        <f t="array" ref="J654">IF($A654="","",IF(IFERROR(INDEX(Summary!$AX:$AX,$AH654),0)&lt;0.25,"0-25%",IF(INDEX(Summary!$AX:$AX,$AH654)&lt;0.5,"25-50%",IF(INDEX(Summary!$AX:$AX,$AH654)&lt;0.75,"50-75%","75-100%"))))</f>
        <v>75-100%</v>
      </c>
      <c r="K654" t="str">
        <f t="array" ref="K654">IF($A654="","",INDEX(Summary!$AY:$AY,$AH654)&amp;"")</f>
        <v xml:space="preserve">RM NA </v>
      </c>
      <c r="L654" s="1">
        <f>IF($A654="","",Summary!$P$2+MOD(ROW()-2,30))</f>
        <v>46249</v>
      </c>
      <c r="M654">
        <f t="shared" si="92"/>
        <v>23</v>
      </c>
      <c r="N654">
        <f t="shared" si="93"/>
        <v>15</v>
      </c>
      <c r="O654" t="str">
        <f t="shared" si="94"/>
        <v>Aug-2026</v>
      </c>
      <c r="P654">
        <f t="shared" ca="1" si="95"/>
        <v>1</v>
      </c>
      <c r="Q654" s="2">
        <f t="array" ref="Q654">IF($A654="",0,IFERROR(INDEX(Summary!$P$3:$AS$67,$AH654-2,$M654),0))</f>
        <v>0</v>
      </c>
      <c r="R654" s="2">
        <f t="array" ref="R654">IF($A654="",0,ROUND(IFERROR(INDEX(Summary!$O:$O,$AH654),0)/30,0))</f>
        <v>127</v>
      </c>
      <c r="S654">
        <f t="shared" si="96"/>
        <v>0</v>
      </c>
      <c r="T654" s="2">
        <f t="array" ref="T654">IF($S654=1,IFERROR(INDEX(Summary!$O:$O,$AH654),0),0)</f>
        <v>0</v>
      </c>
      <c r="U654" s="2">
        <f t="array" ref="U654">IF($S654=1,IFERROR(INDEX(Summary!$AT:$AT,$AH654),0),0)</f>
        <v>0</v>
      </c>
      <c r="V654" s="2">
        <f t="shared" si="97"/>
        <v>0</v>
      </c>
      <c r="W654" s="2">
        <f t="array" ref="W654">IF($S654=1,IFERROR(INDEX(Summary!$AZ:$AZ,$AH654),0),0)</f>
        <v>0</v>
      </c>
      <c r="X654" s="3">
        <f t="array" ref="X654">IF($S654=1,IFERROR(INDEX(Summary!$BA:$BA,$AH654),0),0)</f>
        <v>0</v>
      </c>
      <c r="Y654" s="2">
        <f t="array" ref="Y654">IF($S654=1,IFERROR(INDEX(Summary!$G:$G,$AH654),0),0)</f>
        <v>0</v>
      </c>
      <c r="Z654" s="2">
        <f t="array" ref="Z654">IF($S654=1,IFERROR(INDEX(Summary!$H:$H,$AH654),0),0)</f>
        <v>0</v>
      </c>
      <c r="AA654" s="2">
        <f t="array" ref="AA654">IF($S654=1,IFERROR(INDEX(Summary!$I:$I,$AH654),0),0)</f>
        <v>0</v>
      </c>
      <c r="AB654" s="2">
        <f t="array" ref="AB654">IF($S654=1,IFERROR(INDEX(Summary!$J:$J,$AH654),0),0)</f>
        <v>0</v>
      </c>
      <c r="AC654" s="2">
        <f t="array" ref="AC654">IF($S654=1,IFERROR(INDEX(Summary!$K:$K,$AH654),0),0)</f>
        <v>0</v>
      </c>
      <c r="AD654" s="2">
        <f t="array" ref="AD654">IF($S654=1,IFERROR(INDEX(Summary!$L:$L,$AH654),0),0)</f>
        <v>0</v>
      </c>
      <c r="AE654" s="2">
        <f t="array" ref="AE654">IF($S654=1,IFERROR(INDEX(Summary!$M:$M,$AH654),0),0)</f>
        <v>0</v>
      </c>
      <c r="AF654" s="2">
        <f t="array" ref="AF654">IF($S654=1,IFERROR(INDEX(Summary!$N:$N,$AH654),0),0)</f>
        <v>0</v>
      </c>
      <c r="AG654">
        <f t="array" ref="AG654">IF($A654="","",IFERROR(INDEX(Summary!$BB:$BB,$AH654),0))</f>
        <v>10</v>
      </c>
      <c r="AH654">
        <f t="shared" si="98"/>
        <v>24</v>
      </c>
    </row>
    <row r="655" spans="1:34" hidden="1">
      <c r="A655" t="str">
        <f t="array" ref="A655">IFERROR(INDEX(Summary!$D:$D,$AH655)&amp;"","")</f>
        <v>FG00036</v>
      </c>
      <c r="B655" t="str">
        <f t="array" ref="B655">IF($A655="","",INDEX(Summary!$E:$E,$AH655))</f>
        <v>Black Mustard Oil - Plastic Bottle 1ltr</v>
      </c>
      <c r="C655" t="str">
        <f t="array" ref="C655">IF($A655="","",INDEX(Summary!$B:$B,$AH655))</f>
        <v>Oil</v>
      </c>
      <c r="D655" t="str">
        <f t="array" ref="D655">IF($A655="","",INDEX(Summary!$C:$C,$AH655))</f>
        <v>C6</v>
      </c>
      <c r="E655">
        <f t="array" ref="E655">IF($A655="","",INDEX(Summary!$F:$F,$AH655))</f>
        <v>1</v>
      </c>
      <c r="F655" t="str">
        <f t="array" ref="F655">IF($A655="","",INDEX(Summary!$BC:$BC,$AH655)&amp;"")</f>
        <v>P1 – Critical</v>
      </c>
      <c r="G655">
        <f t="shared" si="90"/>
        <v>1</v>
      </c>
      <c r="H655">
        <f t="shared" si="91"/>
        <v>1</v>
      </c>
      <c r="I655" t="str">
        <f t="array" ref="I655">IF($A655="","",IF(IFERROR(INDEX(Summary!$BA:$BA,$AH655),0)&lt;1,"Under 1 day",IF(INDEX(Summary!$BA:$BA,$AH655)&lt;3,"1-3 days",IF(INDEX(Summary!$BA:$BA,$AH655)&lt;7,"3-7 days","7+ days"))))</f>
        <v>1-3 days</v>
      </c>
      <c r="J655" t="str">
        <f t="array" ref="J655">IF($A655="","",IF(IFERROR(INDEX(Summary!$AX:$AX,$AH655),0)&lt;0.25,"0-25%",IF(INDEX(Summary!$AX:$AX,$AH655)&lt;0.5,"25-50%",IF(INDEX(Summary!$AX:$AX,$AH655)&lt;0.75,"50-75%","75-100%"))))</f>
        <v>75-100%</v>
      </c>
      <c r="K655" t="str">
        <f t="array" ref="K655">IF($A655="","",INDEX(Summary!$AY:$AY,$AH655)&amp;"")</f>
        <v xml:space="preserve">RM NA </v>
      </c>
      <c r="L655" s="1">
        <f>IF($A655="","",Summary!$P$2+MOD(ROW()-2,30))</f>
        <v>46250</v>
      </c>
      <c r="M655">
        <f t="shared" si="92"/>
        <v>24</v>
      </c>
      <c r="N655">
        <f t="shared" si="93"/>
        <v>16</v>
      </c>
      <c r="O655" t="str">
        <f t="shared" si="94"/>
        <v>Aug-2026</v>
      </c>
      <c r="P655">
        <f t="shared" ca="1" si="95"/>
        <v>1</v>
      </c>
      <c r="Q655" s="2">
        <f t="array" ref="Q655">IF($A655="",0,IFERROR(INDEX(Summary!$P$3:$AS$67,$AH655-2,$M655),0))</f>
        <v>0</v>
      </c>
      <c r="R655" s="2">
        <f t="array" ref="R655">IF($A655="",0,ROUND(IFERROR(INDEX(Summary!$O:$O,$AH655),0)/30,0))</f>
        <v>127</v>
      </c>
      <c r="S655">
        <f t="shared" si="96"/>
        <v>0</v>
      </c>
      <c r="T655" s="2">
        <f t="array" ref="T655">IF($S655=1,IFERROR(INDEX(Summary!$O:$O,$AH655),0),0)</f>
        <v>0</v>
      </c>
      <c r="U655" s="2">
        <f t="array" ref="U655">IF($S655=1,IFERROR(INDEX(Summary!$AT:$AT,$AH655),0),0)</f>
        <v>0</v>
      </c>
      <c r="V655" s="2">
        <f t="shared" si="97"/>
        <v>0</v>
      </c>
      <c r="W655" s="2">
        <f t="array" ref="W655">IF($S655=1,IFERROR(INDEX(Summary!$AZ:$AZ,$AH655),0),0)</f>
        <v>0</v>
      </c>
      <c r="X655" s="3">
        <f t="array" ref="X655">IF($S655=1,IFERROR(INDEX(Summary!$BA:$BA,$AH655),0),0)</f>
        <v>0</v>
      </c>
      <c r="Y655" s="2">
        <f t="array" ref="Y655">IF($S655=1,IFERROR(INDEX(Summary!$G:$G,$AH655),0),0)</f>
        <v>0</v>
      </c>
      <c r="Z655" s="2">
        <f t="array" ref="Z655">IF($S655=1,IFERROR(INDEX(Summary!$H:$H,$AH655),0),0)</f>
        <v>0</v>
      </c>
      <c r="AA655" s="2">
        <f t="array" ref="AA655">IF($S655=1,IFERROR(INDEX(Summary!$I:$I,$AH655),0),0)</f>
        <v>0</v>
      </c>
      <c r="AB655" s="2">
        <f t="array" ref="AB655">IF($S655=1,IFERROR(INDEX(Summary!$J:$J,$AH655),0),0)</f>
        <v>0</v>
      </c>
      <c r="AC655" s="2">
        <f t="array" ref="AC655">IF($S655=1,IFERROR(INDEX(Summary!$K:$K,$AH655),0),0)</f>
        <v>0</v>
      </c>
      <c r="AD655" s="2">
        <f t="array" ref="AD655">IF($S655=1,IFERROR(INDEX(Summary!$L:$L,$AH655),0),0)</f>
        <v>0</v>
      </c>
      <c r="AE655" s="2">
        <f t="array" ref="AE655">IF($S655=1,IFERROR(INDEX(Summary!$M:$M,$AH655),0),0)</f>
        <v>0</v>
      </c>
      <c r="AF655" s="2">
        <f t="array" ref="AF655">IF($S655=1,IFERROR(INDEX(Summary!$N:$N,$AH655),0),0)</f>
        <v>0</v>
      </c>
      <c r="AG655">
        <f t="array" ref="AG655">IF($A655="","",IFERROR(INDEX(Summary!$BB:$BB,$AH655),0))</f>
        <v>10</v>
      </c>
      <c r="AH655">
        <f t="shared" si="98"/>
        <v>24</v>
      </c>
    </row>
    <row r="656" spans="1:34" hidden="1">
      <c r="A656" t="str">
        <f t="array" ref="A656">IFERROR(INDEX(Summary!$D:$D,$AH656)&amp;"","")</f>
        <v>FG00036</v>
      </c>
      <c r="B656" t="str">
        <f t="array" ref="B656">IF($A656="","",INDEX(Summary!$E:$E,$AH656))</f>
        <v>Black Mustard Oil - Plastic Bottle 1ltr</v>
      </c>
      <c r="C656" t="str">
        <f t="array" ref="C656">IF($A656="","",INDEX(Summary!$B:$B,$AH656))</f>
        <v>Oil</v>
      </c>
      <c r="D656" t="str">
        <f t="array" ref="D656">IF($A656="","",INDEX(Summary!$C:$C,$AH656))</f>
        <v>C6</v>
      </c>
      <c r="E656">
        <f t="array" ref="E656">IF($A656="","",INDEX(Summary!$F:$F,$AH656))</f>
        <v>1</v>
      </c>
      <c r="F656" t="str">
        <f t="array" ref="F656">IF($A656="","",INDEX(Summary!$BC:$BC,$AH656)&amp;"")</f>
        <v>P1 – Critical</v>
      </c>
      <c r="G656">
        <f t="shared" si="90"/>
        <v>1</v>
      </c>
      <c r="H656">
        <f t="shared" si="91"/>
        <v>1</v>
      </c>
      <c r="I656" t="str">
        <f t="array" ref="I656">IF($A656="","",IF(IFERROR(INDEX(Summary!$BA:$BA,$AH656),0)&lt;1,"Under 1 day",IF(INDEX(Summary!$BA:$BA,$AH656)&lt;3,"1-3 days",IF(INDEX(Summary!$BA:$BA,$AH656)&lt;7,"3-7 days","7+ days"))))</f>
        <v>1-3 days</v>
      </c>
      <c r="J656" t="str">
        <f t="array" ref="J656">IF($A656="","",IF(IFERROR(INDEX(Summary!$AX:$AX,$AH656),0)&lt;0.25,"0-25%",IF(INDEX(Summary!$AX:$AX,$AH656)&lt;0.5,"25-50%",IF(INDEX(Summary!$AX:$AX,$AH656)&lt;0.75,"50-75%","75-100%"))))</f>
        <v>75-100%</v>
      </c>
      <c r="K656" t="str">
        <f t="array" ref="K656">IF($A656="","",INDEX(Summary!$AY:$AY,$AH656)&amp;"")</f>
        <v xml:space="preserve">RM NA </v>
      </c>
      <c r="L656" s="1">
        <f>IF($A656="","",Summary!$P$2+MOD(ROW()-2,30))</f>
        <v>46251</v>
      </c>
      <c r="M656">
        <f t="shared" si="92"/>
        <v>25</v>
      </c>
      <c r="N656">
        <f t="shared" si="93"/>
        <v>17</v>
      </c>
      <c r="O656" t="str">
        <f t="shared" si="94"/>
        <v>Aug-2026</v>
      </c>
      <c r="P656">
        <f t="shared" ca="1" si="95"/>
        <v>1</v>
      </c>
      <c r="Q656" s="2">
        <f t="array" ref="Q656">IF($A656="",0,IFERROR(INDEX(Summary!$P$3:$AS$67,$AH656-2,$M656),0))</f>
        <v>0</v>
      </c>
      <c r="R656" s="2">
        <f t="array" ref="R656">IF($A656="",0,ROUND(IFERROR(INDEX(Summary!$O:$O,$AH656),0)/30,0))</f>
        <v>127</v>
      </c>
      <c r="S656">
        <f t="shared" si="96"/>
        <v>0</v>
      </c>
      <c r="T656" s="2">
        <f t="array" ref="T656">IF($S656=1,IFERROR(INDEX(Summary!$O:$O,$AH656),0),0)</f>
        <v>0</v>
      </c>
      <c r="U656" s="2">
        <f t="array" ref="U656">IF($S656=1,IFERROR(INDEX(Summary!$AT:$AT,$AH656),0),0)</f>
        <v>0</v>
      </c>
      <c r="V656" s="2">
        <f t="shared" si="97"/>
        <v>0</v>
      </c>
      <c r="W656" s="2">
        <f t="array" ref="W656">IF($S656=1,IFERROR(INDEX(Summary!$AZ:$AZ,$AH656),0),0)</f>
        <v>0</v>
      </c>
      <c r="X656" s="3">
        <f t="array" ref="X656">IF($S656=1,IFERROR(INDEX(Summary!$BA:$BA,$AH656),0),0)</f>
        <v>0</v>
      </c>
      <c r="Y656" s="2">
        <f t="array" ref="Y656">IF($S656=1,IFERROR(INDEX(Summary!$G:$G,$AH656),0),0)</f>
        <v>0</v>
      </c>
      <c r="Z656" s="2">
        <f t="array" ref="Z656">IF($S656=1,IFERROR(INDEX(Summary!$H:$H,$AH656),0),0)</f>
        <v>0</v>
      </c>
      <c r="AA656" s="2">
        <f t="array" ref="AA656">IF($S656=1,IFERROR(INDEX(Summary!$I:$I,$AH656),0),0)</f>
        <v>0</v>
      </c>
      <c r="AB656" s="2">
        <f t="array" ref="AB656">IF($S656=1,IFERROR(INDEX(Summary!$J:$J,$AH656),0),0)</f>
        <v>0</v>
      </c>
      <c r="AC656" s="2">
        <f t="array" ref="AC656">IF($S656=1,IFERROR(INDEX(Summary!$K:$K,$AH656),0),0)</f>
        <v>0</v>
      </c>
      <c r="AD656" s="2">
        <f t="array" ref="AD656">IF($S656=1,IFERROR(INDEX(Summary!$L:$L,$AH656),0),0)</f>
        <v>0</v>
      </c>
      <c r="AE656" s="2">
        <f t="array" ref="AE656">IF($S656=1,IFERROR(INDEX(Summary!$M:$M,$AH656),0),0)</f>
        <v>0</v>
      </c>
      <c r="AF656" s="2">
        <f t="array" ref="AF656">IF($S656=1,IFERROR(INDEX(Summary!$N:$N,$AH656),0),0)</f>
        <v>0</v>
      </c>
      <c r="AG656">
        <f t="array" ref="AG656">IF($A656="","",IFERROR(INDEX(Summary!$BB:$BB,$AH656),0))</f>
        <v>10</v>
      </c>
      <c r="AH656">
        <f t="shared" si="98"/>
        <v>24</v>
      </c>
    </row>
    <row r="657" spans="1:34" hidden="1">
      <c r="A657" t="str">
        <f t="array" ref="A657">IFERROR(INDEX(Summary!$D:$D,$AH657)&amp;"","")</f>
        <v>FG00036</v>
      </c>
      <c r="B657" t="str">
        <f t="array" ref="B657">IF($A657="","",INDEX(Summary!$E:$E,$AH657))</f>
        <v>Black Mustard Oil - Plastic Bottle 1ltr</v>
      </c>
      <c r="C657" t="str">
        <f t="array" ref="C657">IF($A657="","",INDEX(Summary!$B:$B,$AH657))</f>
        <v>Oil</v>
      </c>
      <c r="D657" t="str">
        <f t="array" ref="D657">IF($A657="","",INDEX(Summary!$C:$C,$AH657))</f>
        <v>C6</v>
      </c>
      <c r="E657">
        <f t="array" ref="E657">IF($A657="","",INDEX(Summary!$F:$F,$AH657))</f>
        <v>1</v>
      </c>
      <c r="F657" t="str">
        <f t="array" ref="F657">IF($A657="","",INDEX(Summary!$BC:$BC,$AH657)&amp;"")</f>
        <v>P1 – Critical</v>
      </c>
      <c r="G657">
        <f t="shared" si="90"/>
        <v>1</v>
      </c>
      <c r="H657">
        <f t="shared" si="91"/>
        <v>1</v>
      </c>
      <c r="I657" t="str">
        <f t="array" ref="I657">IF($A657="","",IF(IFERROR(INDEX(Summary!$BA:$BA,$AH657),0)&lt;1,"Under 1 day",IF(INDEX(Summary!$BA:$BA,$AH657)&lt;3,"1-3 days",IF(INDEX(Summary!$BA:$BA,$AH657)&lt;7,"3-7 days","7+ days"))))</f>
        <v>1-3 days</v>
      </c>
      <c r="J657" t="str">
        <f t="array" ref="J657">IF($A657="","",IF(IFERROR(INDEX(Summary!$AX:$AX,$AH657),0)&lt;0.25,"0-25%",IF(INDEX(Summary!$AX:$AX,$AH657)&lt;0.5,"25-50%",IF(INDEX(Summary!$AX:$AX,$AH657)&lt;0.75,"50-75%","75-100%"))))</f>
        <v>75-100%</v>
      </c>
      <c r="K657" t="str">
        <f t="array" ref="K657">IF($A657="","",INDEX(Summary!$AY:$AY,$AH657)&amp;"")</f>
        <v xml:space="preserve">RM NA </v>
      </c>
      <c r="L657" s="1">
        <f>IF($A657="","",Summary!$P$2+MOD(ROW()-2,30))</f>
        <v>46252</v>
      </c>
      <c r="M657">
        <f t="shared" si="92"/>
        <v>26</v>
      </c>
      <c r="N657">
        <f t="shared" si="93"/>
        <v>18</v>
      </c>
      <c r="O657" t="str">
        <f t="shared" si="94"/>
        <v>Aug-2026</v>
      </c>
      <c r="P657">
        <f t="shared" ca="1" si="95"/>
        <v>1</v>
      </c>
      <c r="Q657" s="2">
        <f t="array" ref="Q657">IF($A657="",0,IFERROR(INDEX(Summary!$P$3:$AS$67,$AH657-2,$M657),0))</f>
        <v>0</v>
      </c>
      <c r="R657" s="2">
        <f t="array" ref="R657">IF($A657="",0,ROUND(IFERROR(INDEX(Summary!$O:$O,$AH657),0)/30,0))</f>
        <v>127</v>
      </c>
      <c r="S657">
        <f t="shared" si="96"/>
        <v>0</v>
      </c>
      <c r="T657" s="2">
        <f t="array" ref="T657">IF($S657=1,IFERROR(INDEX(Summary!$O:$O,$AH657),0),0)</f>
        <v>0</v>
      </c>
      <c r="U657" s="2">
        <f t="array" ref="U657">IF($S657=1,IFERROR(INDEX(Summary!$AT:$AT,$AH657),0),0)</f>
        <v>0</v>
      </c>
      <c r="V657" s="2">
        <f t="shared" si="97"/>
        <v>0</v>
      </c>
      <c r="W657" s="2">
        <f t="array" ref="W657">IF($S657=1,IFERROR(INDEX(Summary!$AZ:$AZ,$AH657),0),0)</f>
        <v>0</v>
      </c>
      <c r="X657" s="3">
        <f t="array" ref="X657">IF($S657=1,IFERROR(INDEX(Summary!$BA:$BA,$AH657),0),0)</f>
        <v>0</v>
      </c>
      <c r="Y657" s="2">
        <f t="array" ref="Y657">IF($S657=1,IFERROR(INDEX(Summary!$G:$G,$AH657),0),0)</f>
        <v>0</v>
      </c>
      <c r="Z657" s="2">
        <f t="array" ref="Z657">IF($S657=1,IFERROR(INDEX(Summary!$H:$H,$AH657),0),0)</f>
        <v>0</v>
      </c>
      <c r="AA657" s="2">
        <f t="array" ref="AA657">IF($S657=1,IFERROR(INDEX(Summary!$I:$I,$AH657),0),0)</f>
        <v>0</v>
      </c>
      <c r="AB657" s="2">
        <f t="array" ref="AB657">IF($S657=1,IFERROR(INDEX(Summary!$J:$J,$AH657),0),0)</f>
        <v>0</v>
      </c>
      <c r="AC657" s="2">
        <f t="array" ref="AC657">IF($S657=1,IFERROR(INDEX(Summary!$K:$K,$AH657),0),0)</f>
        <v>0</v>
      </c>
      <c r="AD657" s="2">
        <f t="array" ref="AD657">IF($S657=1,IFERROR(INDEX(Summary!$L:$L,$AH657),0),0)</f>
        <v>0</v>
      </c>
      <c r="AE657" s="2">
        <f t="array" ref="AE657">IF($S657=1,IFERROR(INDEX(Summary!$M:$M,$AH657),0),0)</f>
        <v>0</v>
      </c>
      <c r="AF657" s="2">
        <f t="array" ref="AF657">IF($S657=1,IFERROR(INDEX(Summary!$N:$N,$AH657),0),0)</f>
        <v>0</v>
      </c>
      <c r="AG657">
        <f t="array" ref="AG657">IF($A657="","",IFERROR(INDEX(Summary!$BB:$BB,$AH657),0))</f>
        <v>10</v>
      </c>
      <c r="AH657">
        <f t="shared" si="98"/>
        <v>24</v>
      </c>
    </row>
    <row r="658" spans="1:34" hidden="1">
      <c r="A658" t="str">
        <f t="array" ref="A658">IFERROR(INDEX(Summary!$D:$D,$AH658)&amp;"","")</f>
        <v>FG00036</v>
      </c>
      <c r="B658" t="str">
        <f t="array" ref="B658">IF($A658="","",INDEX(Summary!$E:$E,$AH658))</f>
        <v>Black Mustard Oil - Plastic Bottle 1ltr</v>
      </c>
      <c r="C658" t="str">
        <f t="array" ref="C658">IF($A658="","",INDEX(Summary!$B:$B,$AH658))</f>
        <v>Oil</v>
      </c>
      <c r="D658" t="str">
        <f t="array" ref="D658">IF($A658="","",INDEX(Summary!$C:$C,$AH658))</f>
        <v>C6</v>
      </c>
      <c r="E658">
        <f t="array" ref="E658">IF($A658="","",INDEX(Summary!$F:$F,$AH658))</f>
        <v>1</v>
      </c>
      <c r="F658" t="str">
        <f t="array" ref="F658">IF($A658="","",INDEX(Summary!$BC:$BC,$AH658)&amp;"")</f>
        <v>P1 – Critical</v>
      </c>
      <c r="G658">
        <f t="shared" si="90"/>
        <v>1</v>
      </c>
      <c r="H658">
        <f t="shared" si="91"/>
        <v>1</v>
      </c>
      <c r="I658" t="str">
        <f t="array" ref="I658">IF($A658="","",IF(IFERROR(INDEX(Summary!$BA:$BA,$AH658),0)&lt;1,"Under 1 day",IF(INDEX(Summary!$BA:$BA,$AH658)&lt;3,"1-3 days",IF(INDEX(Summary!$BA:$BA,$AH658)&lt;7,"3-7 days","7+ days"))))</f>
        <v>1-3 days</v>
      </c>
      <c r="J658" t="str">
        <f t="array" ref="J658">IF($A658="","",IF(IFERROR(INDEX(Summary!$AX:$AX,$AH658),0)&lt;0.25,"0-25%",IF(INDEX(Summary!$AX:$AX,$AH658)&lt;0.5,"25-50%",IF(INDEX(Summary!$AX:$AX,$AH658)&lt;0.75,"50-75%","75-100%"))))</f>
        <v>75-100%</v>
      </c>
      <c r="K658" t="str">
        <f t="array" ref="K658">IF($A658="","",INDEX(Summary!$AY:$AY,$AH658)&amp;"")</f>
        <v xml:space="preserve">RM NA </v>
      </c>
      <c r="L658" s="1">
        <f>IF($A658="","",Summary!$P$2+MOD(ROW()-2,30))</f>
        <v>46253</v>
      </c>
      <c r="M658">
        <f t="shared" si="92"/>
        <v>27</v>
      </c>
      <c r="N658">
        <f t="shared" si="93"/>
        <v>19</v>
      </c>
      <c r="O658" t="str">
        <f t="shared" si="94"/>
        <v>Aug-2026</v>
      </c>
      <c r="P658">
        <f t="shared" ca="1" si="95"/>
        <v>1</v>
      </c>
      <c r="Q658" s="2">
        <f t="array" ref="Q658">IF($A658="",0,IFERROR(INDEX(Summary!$P$3:$AS$67,$AH658-2,$M658),0))</f>
        <v>0</v>
      </c>
      <c r="R658" s="2">
        <f t="array" ref="R658">IF($A658="",0,ROUND(IFERROR(INDEX(Summary!$O:$O,$AH658),0)/30,0))</f>
        <v>127</v>
      </c>
      <c r="S658">
        <f t="shared" si="96"/>
        <v>0</v>
      </c>
      <c r="T658" s="2">
        <f t="array" ref="T658">IF($S658=1,IFERROR(INDEX(Summary!$O:$O,$AH658),0),0)</f>
        <v>0</v>
      </c>
      <c r="U658" s="2">
        <f t="array" ref="U658">IF($S658=1,IFERROR(INDEX(Summary!$AT:$AT,$AH658),0),0)</f>
        <v>0</v>
      </c>
      <c r="V658" s="2">
        <f t="shared" si="97"/>
        <v>0</v>
      </c>
      <c r="W658" s="2">
        <f t="array" ref="W658">IF($S658=1,IFERROR(INDEX(Summary!$AZ:$AZ,$AH658),0),0)</f>
        <v>0</v>
      </c>
      <c r="X658" s="3">
        <f t="array" ref="X658">IF($S658=1,IFERROR(INDEX(Summary!$BA:$BA,$AH658),0),0)</f>
        <v>0</v>
      </c>
      <c r="Y658" s="2">
        <f t="array" ref="Y658">IF($S658=1,IFERROR(INDEX(Summary!$G:$G,$AH658),0),0)</f>
        <v>0</v>
      </c>
      <c r="Z658" s="2">
        <f t="array" ref="Z658">IF($S658=1,IFERROR(INDEX(Summary!$H:$H,$AH658),0),0)</f>
        <v>0</v>
      </c>
      <c r="AA658" s="2">
        <f t="array" ref="AA658">IF($S658=1,IFERROR(INDEX(Summary!$I:$I,$AH658),0),0)</f>
        <v>0</v>
      </c>
      <c r="AB658" s="2">
        <f t="array" ref="AB658">IF($S658=1,IFERROR(INDEX(Summary!$J:$J,$AH658),0),0)</f>
        <v>0</v>
      </c>
      <c r="AC658" s="2">
        <f t="array" ref="AC658">IF($S658=1,IFERROR(INDEX(Summary!$K:$K,$AH658),0),0)</f>
        <v>0</v>
      </c>
      <c r="AD658" s="2">
        <f t="array" ref="AD658">IF($S658=1,IFERROR(INDEX(Summary!$L:$L,$AH658),0),0)</f>
        <v>0</v>
      </c>
      <c r="AE658" s="2">
        <f t="array" ref="AE658">IF($S658=1,IFERROR(INDEX(Summary!$M:$M,$AH658),0),0)</f>
        <v>0</v>
      </c>
      <c r="AF658" s="2">
        <f t="array" ref="AF658">IF($S658=1,IFERROR(INDEX(Summary!$N:$N,$AH658),0),0)</f>
        <v>0</v>
      </c>
      <c r="AG658">
        <f t="array" ref="AG658">IF($A658="","",IFERROR(INDEX(Summary!$BB:$BB,$AH658),0))</f>
        <v>10</v>
      </c>
      <c r="AH658">
        <f t="shared" si="98"/>
        <v>24</v>
      </c>
    </row>
    <row r="659" spans="1:34" hidden="1">
      <c r="A659" t="str">
        <f t="array" ref="A659">IFERROR(INDEX(Summary!$D:$D,$AH659)&amp;"","")</f>
        <v>FG00036</v>
      </c>
      <c r="B659" t="str">
        <f t="array" ref="B659">IF($A659="","",INDEX(Summary!$E:$E,$AH659))</f>
        <v>Black Mustard Oil - Plastic Bottle 1ltr</v>
      </c>
      <c r="C659" t="str">
        <f t="array" ref="C659">IF($A659="","",INDEX(Summary!$B:$B,$AH659))</f>
        <v>Oil</v>
      </c>
      <c r="D659" t="str">
        <f t="array" ref="D659">IF($A659="","",INDEX(Summary!$C:$C,$AH659))</f>
        <v>C6</v>
      </c>
      <c r="E659">
        <f t="array" ref="E659">IF($A659="","",INDEX(Summary!$F:$F,$AH659))</f>
        <v>1</v>
      </c>
      <c r="F659" t="str">
        <f t="array" ref="F659">IF($A659="","",INDEX(Summary!$BC:$BC,$AH659)&amp;"")</f>
        <v>P1 – Critical</v>
      </c>
      <c r="G659">
        <f t="shared" si="90"/>
        <v>1</v>
      </c>
      <c r="H659">
        <f t="shared" si="91"/>
        <v>1</v>
      </c>
      <c r="I659" t="str">
        <f t="array" ref="I659">IF($A659="","",IF(IFERROR(INDEX(Summary!$BA:$BA,$AH659),0)&lt;1,"Under 1 day",IF(INDEX(Summary!$BA:$BA,$AH659)&lt;3,"1-3 days",IF(INDEX(Summary!$BA:$BA,$AH659)&lt;7,"3-7 days","7+ days"))))</f>
        <v>1-3 days</v>
      </c>
      <c r="J659" t="str">
        <f t="array" ref="J659">IF($A659="","",IF(IFERROR(INDEX(Summary!$AX:$AX,$AH659),0)&lt;0.25,"0-25%",IF(INDEX(Summary!$AX:$AX,$AH659)&lt;0.5,"25-50%",IF(INDEX(Summary!$AX:$AX,$AH659)&lt;0.75,"50-75%","75-100%"))))</f>
        <v>75-100%</v>
      </c>
      <c r="K659" t="str">
        <f t="array" ref="K659">IF($A659="","",INDEX(Summary!$AY:$AY,$AH659)&amp;"")</f>
        <v xml:space="preserve">RM NA </v>
      </c>
      <c r="L659" s="1">
        <f>IF($A659="","",Summary!$P$2+MOD(ROW()-2,30))</f>
        <v>46254</v>
      </c>
      <c r="M659">
        <f t="shared" si="92"/>
        <v>28</v>
      </c>
      <c r="N659">
        <f t="shared" si="93"/>
        <v>20</v>
      </c>
      <c r="O659" t="str">
        <f t="shared" si="94"/>
        <v>Aug-2026</v>
      </c>
      <c r="P659">
        <f t="shared" ca="1" si="95"/>
        <v>1</v>
      </c>
      <c r="Q659" s="2">
        <f t="array" ref="Q659">IF($A659="",0,IFERROR(INDEX(Summary!$P$3:$AS$67,$AH659-2,$M659),0))</f>
        <v>0</v>
      </c>
      <c r="R659" s="2">
        <f t="array" ref="R659">IF($A659="",0,ROUND(IFERROR(INDEX(Summary!$O:$O,$AH659),0)/30,0))</f>
        <v>127</v>
      </c>
      <c r="S659">
        <f t="shared" si="96"/>
        <v>0</v>
      </c>
      <c r="T659" s="2">
        <f t="array" ref="T659">IF($S659=1,IFERROR(INDEX(Summary!$O:$O,$AH659),0),0)</f>
        <v>0</v>
      </c>
      <c r="U659" s="2">
        <f t="array" ref="U659">IF($S659=1,IFERROR(INDEX(Summary!$AT:$AT,$AH659),0),0)</f>
        <v>0</v>
      </c>
      <c r="V659" s="2">
        <f t="shared" si="97"/>
        <v>0</v>
      </c>
      <c r="W659" s="2">
        <f t="array" ref="W659">IF($S659=1,IFERROR(INDEX(Summary!$AZ:$AZ,$AH659),0),0)</f>
        <v>0</v>
      </c>
      <c r="X659" s="3">
        <f t="array" ref="X659">IF($S659=1,IFERROR(INDEX(Summary!$BA:$BA,$AH659),0),0)</f>
        <v>0</v>
      </c>
      <c r="Y659" s="2">
        <f t="array" ref="Y659">IF($S659=1,IFERROR(INDEX(Summary!$G:$G,$AH659),0),0)</f>
        <v>0</v>
      </c>
      <c r="Z659" s="2">
        <f t="array" ref="Z659">IF($S659=1,IFERROR(INDEX(Summary!$H:$H,$AH659),0),0)</f>
        <v>0</v>
      </c>
      <c r="AA659" s="2">
        <f t="array" ref="AA659">IF($S659=1,IFERROR(INDEX(Summary!$I:$I,$AH659),0),0)</f>
        <v>0</v>
      </c>
      <c r="AB659" s="2">
        <f t="array" ref="AB659">IF($S659=1,IFERROR(INDEX(Summary!$J:$J,$AH659),0),0)</f>
        <v>0</v>
      </c>
      <c r="AC659" s="2">
        <f t="array" ref="AC659">IF($S659=1,IFERROR(INDEX(Summary!$K:$K,$AH659),0),0)</f>
        <v>0</v>
      </c>
      <c r="AD659" s="2">
        <f t="array" ref="AD659">IF($S659=1,IFERROR(INDEX(Summary!$L:$L,$AH659),0),0)</f>
        <v>0</v>
      </c>
      <c r="AE659" s="2">
        <f t="array" ref="AE659">IF($S659=1,IFERROR(INDEX(Summary!$M:$M,$AH659),0),0)</f>
        <v>0</v>
      </c>
      <c r="AF659" s="2">
        <f t="array" ref="AF659">IF($S659=1,IFERROR(INDEX(Summary!$N:$N,$AH659),0),0)</f>
        <v>0</v>
      </c>
      <c r="AG659">
        <f t="array" ref="AG659">IF($A659="","",IFERROR(INDEX(Summary!$BB:$BB,$AH659),0))</f>
        <v>10</v>
      </c>
      <c r="AH659">
        <f t="shared" si="98"/>
        <v>24</v>
      </c>
    </row>
    <row r="660" spans="1:34" hidden="1">
      <c r="A660" t="str">
        <f t="array" ref="A660">IFERROR(INDEX(Summary!$D:$D,$AH660)&amp;"","")</f>
        <v>FG00036</v>
      </c>
      <c r="B660" t="str">
        <f t="array" ref="B660">IF($A660="","",INDEX(Summary!$E:$E,$AH660))</f>
        <v>Black Mustard Oil - Plastic Bottle 1ltr</v>
      </c>
      <c r="C660" t="str">
        <f t="array" ref="C660">IF($A660="","",INDEX(Summary!$B:$B,$AH660))</f>
        <v>Oil</v>
      </c>
      <c r="D660" t="str">
        <f t="array" ref="D660">IF($A660="","",INDEX(Summary!$C:$C,$AH660))</f>
        <v>C6</v>
      </c>
      <c r="E660">
        <f t="array" ref="E660">IF($A660="","",INDEX(Summary!$F:$F,$AH660))</f>
        <v>1</v>
      </c>
      <c r="F660" t="str">
        <f t="array" ref="F660">IF($A660="","",INDEX(Summary!$BC:$BC,$AH660)&amp;"")</f>
        <v>P1 – Critical</v>
      </c>
      <c r="G660">
        <f t="shared" si="90"/>
        <v>1</v>
      </c>
      <c r="H660">
        <f t="shared" si="91"/>
        <v>1</v>
      </c>
      <c r="I660" t="str">
        <f t="array" ref="I660">IF($A660="","",IF(IFERROR(INDEX(Summary!$BA:$BA,$AH660),0)&lt;1,"Under 1 day",IF(INDEX(Summary!$BA:$BA,$AH660)&lt;3,"1-3 days",IF(INDEX(Summary!$BA:$BA,$AH660)&lt;7,"3-7 days","7+ days"))))</f>
        <v>1-3 days</v>
      </c>
      <c r="J660" t="str">
        <f t="array" ref="J660">IF($A660="","",IF(IFERROR(INDEX(Summary!$AX:$AX,$AH660),0)&lt;0.25,"0-25%",IF(INDEX(Summary!$AX:$AX,$AH660)&lt;0.5,"25-50%",IF(INDEX(Summary!$AX:$AX,$AH660)&lt;0.75,"50-75%","75-100%"))))</f>
        <v>75-100%</v>
      </c>
      <c r="K660" t="str">
        <f t="array" ref="K660">IF($A660="","",INDEX(Summary!$AY:$AY,$AH660)&amp;"")</f>
        <v xml:space="preserve">RM NA </v>
      </c>
      <c r="L660" s="1">
        <f>IF($A660="","",Summary!$P$2+MOD(ROW()-2,30))</f>
        <v>46255</v>
      </c>
      <c r="M660">
        <f t="shared" si="92"/>
        <v>29</v>
      </c>
      <c r="N660">
        <f t="shared" si="93"/>
        <v>21</v>
      </c>
      <c r="O660" t="str">
        <f t="shared" si="94"/>
        <v>Aug-2026</v>
      </c>
      <c r="P660">
        <f t="shared" ca="1" si="95"/>
        <v>1</v>
      </c>
      <c r="Q660" s="2">
        <f t="array" ref="Q660">IF($A660="",0,IFERROR(INDEX(Summary!$P$3:$AS$67,$AH660-2,$M660),0))</f>
        <v>637</v>
      </c>
      <c r="R660" s="2">
        <f t="array" ref="R660">IF($A660="",0,ROUND(IFERROR(INDEX(Summary!$O:$O,$AH660),0)/30,0))</f>
        <v>127</v>
      </c>
      <c r="S660">
        <f t="shared" si="96"/>
        <v>0</v>
      </c>
      <c r="T660" s="2">
        <f t="array" ref="T660">IF($S660=1,IFERROR(INDEX(Summary!$O:$O,$AH660),0),0)</f>
        <v>0</v>
      </c>
      <c r="U660" s="2">
        <f t="array" ref="U660">IF($S660=1,IFERROR(INDEX(Summary!$AT:$AT,$AH660),0),0)</f>
        <v>0</v>
      </c>
      <c r="V660" s="2">
        <f t="shared" si="97"/>
        <v>0</v>
      </c>
      <c r="W660" s="2">
        <f t="array" ref="W660">IF($S660=1,IFERROR(INDEX(Summary!$AZ:$AZ,$AH660),0),0)</f>
        <v>0</v>
      </c>
      <c r="X660" s="3">
        <f t="array" ref="X660">IF($S660=1,IFERROR(INDEX(Summary!$BA:$BA,$AH660),0),0)</f>
        <v>0</v>
      </c>
      <c r="Y660" s="2">
        <f t="array" ref="Y660">IF($S660=1,IFERROR(INDEX(Summary!$G:$G,$AH660),0),0)</f>
        <v>0</v>
      </c>
      <c r="Z660" s="2">
        <f t="array" ref="Z660">IF($S660=1,IFERROR(INDEX(Summary!$H:$H,$AH660),0),0)</f>
        <v>0</v>
      </c>
      <c r="AA660" s="2">
        <f t="array" ref="AA660">IF($S660=1,IFERROR(INDEX(Summary!$I:$I,$AH660),0),0)</f>
        <v>0</v>
      </c>
      <c r="AB660" s="2">
        <f t="array" ref="AB660">IF($S660=1,IFERROR(INDEX(Summary!$J:$J,$AH660),0),0)</f>
        <v>0</v>
      </c>
      <c r="AC660" s="2">
        <f t="array" ref="AC660">IF($S660=1,IFERROR(INDEX(Summary!$K:$K,$AH660),0),0)</f>
        <v>0</v>
      </c>
      <c r="AD660" s="2">
        <f t="array" ref="AD660">IF($S660=1,IFERROR(INDEX(Summary!$L:$L,$AH660),0),0)</f>
        <v>0</v>
      </c>
      <c r="AE660" s="2">
        <f t="array" ref="AE660">IF($S660=1,IFERROR(INDEX(Summary!$M:$M,$AH660),0),0)</f>
        <v>0</v>
      </c>
      <c r="AF660" s="2">
        <f t="array" ref="AF660">IF($S660=1,IFERROR(INDEX(Summary!$N:$N,$AH660),0),0)</f>
        <v>0</v>
      </c>
      <c r="AG660">
        <f t="array" ref="AG660">IF($A660="","",IFERROR(INDEX(Summary!$BB:$BB,$AH660),0))</f>
        <v>10</v>
      </c>
      <c r="AH660">
        <f t="shared" si="98"/>
        <v>24</v>
      </c>
    </row>
    <row r="661" spans="1:34" hidden="1">
      <c r="A661" t="str">
        <f t="array" ref="A661">IFERROR(INDEX(Summary!$D:$D,$AH661)&amp;"","")</f>
        <v>FG00036</v>
      </c>
      <c r="B661" t="str">
        <f t="array" ref="B661">IF($A661="","",INDEX(Summary!$E:$E,$AH661))</f>
        <v>Black Mustard Oil - Plastic Bottle 1ltr</v>
      </c>
      <c r="C661" t="str">
        <f t="array" ref="C661">IF($A661="","",INDEX(Summary!$B:$B,$AH661))</f>
        <v>Oil</v>
      </c>
      <c r="D661" t="str">
        <f t="array" ref="D661">IF($A661="","",INDEX(Summary!$C:$C,$AH661))</f>
        <v>C6</v>
      </c>
      <c r="E661">
        <f t="array" ref="E661">IF($A661="","",INDEX(Summary!$F:$F,$AH661))</f>
        <v>1</v>
      </c>
      <c r="F661" t="str">
        <f t="array" ref="F661">IF($A661="","",INDEX(Summary!$BC:$BC,$AH661)&amp;"")</f>
        <v>P1 – Critical</v>
      </c>
      <c r="G661">
        <f t="shared" si="90"/>
        <v>1</v>
      </c>
      <c r="H661">
        <f t="shared" si="91"/>
        <v>1</v>
      </c>
      <c r="I661" t="str">
        <f t="array" ref="I661">IF($A661="","",IF(IFERROR(INDEX(Summary!$BA:$BA,$AH661),0)&lt;1,"Under 1 day",IF(INDEX(Summary!$BA:$BA,$AH661)&lt;3,"1-3 days",IF(INDEX(Summary!$BA:$BA,$AH661)&lt;7,"3-7 days","7+ days"))))</f>
        <v>1-3 days</v>
      </c>
      <c r="J661" t="str">
        <f t="array" ref="J661">IF($A661="","",IF(IFERROR(INDEX(Summary!$AX:$AX,$AH661),0)&lt;0.25,"0-25%",IF(INDEX(Summary!$AX:$AX,$AH661)&lt;0.5,"25-50%",IF(INDEX(Summary!$AX:$AX,$AH661)&lt;0.75,"50-75%","75-100%"))))</f>
        <v>75-100%</v>
      </c>
      <c r="K661" t="str">
        <f t="array" ref="K661">IF($A661="","",INDEX(Summary!$AY:$AY,$AH661)&amp;"")</f>
        <v xml:space="preserve">RM NA </v>
      </c>
      <c r="L661" s="1">
        <f>IF($A661="","",Summary!$P$2+MOD(ROW()-2,30))</f>
        <v>46256</v>
      </c>
      <c r="M661">
        <f t="shared" si="92"/>
        <v>30</v>
      </c>
      <c r="N661">
        <f t="shared" si="93"/>
        <v>22</v>
      </c>
      <c r="O661" t="str">
        <f t="shared" si="94"/>
        <v>Aug-2026</v>
      </c>
      <c r="P661">
        <f t="shared" ca="1" si="95"/>
        <v>1</v>
      </c>
      <c r="Q661" s="2">
        <f t="array" ref="Q661">IF($A661="",0,IFERROR(INDEX(Summary!$P$3:$AS$67,$AH661-2,$M661),0))</f>
        <v>0</v>
      </c>
      <c r="R661" s="2">
        <f t="array" ref="R661">IF($A661="",0,ROUND(IFERROR(INDEX(Summary!$O:$O,$AH661),0)/30,0))</f>
        <v>127</v>
      </c>
      <c r="S661">
        <f t="shared" si="96"/>
        <v>0</v>
      </c>
      <c r="T661" s="2">
        <f t="array" ref="T661">IF($S661=1,IFERROR(INDEX(Summary!$O:$O,$AH661),0),0)</f>
        <v>0</v>
      </c>
      <c r="U661" s="2">
        <f t="array" ref="U661">IF($S661=1,IFERROR(INDEX(Summary!$AT:$AT,$AH661),0),0)</f>
        <v>0</v>
      </c>
      <c r="V661" s="2">
        <f t="shared" si="97"/>
        <v>0</v>
      </c>
      <c r="W661" s="2">
        <f t="array" ref="W661">IF($S661=1,IFERROR(INDEX(Summary!$AZ:$AZ,$AH661),0),0)</f>
        <v>0</v>
      </c>
      <c r="X661" s="3">
        <f t="array" ref="X661">IF($S661=1,IFERROR(INDEX(Summary!$BA:$BA,$AH661),0),0)</f>
        <v>0</v>
      </c>
      <c r="Y661" s="2">
        <f t="array" ref="Y661">IF($S661=1,IFERROR(INDEX(Summary!$G:$G,$AH661),0),0)</f>
        <v>0</v>
      </c>
      <c r="Z661" s="2">
        <f t="array" ref="Z661">IF($S661=1,IFERROR(INDEX(Summary!$H:$H,$AH661),0),0)</f>
        <v>0</v>
      </c>
      <c r="AA661" s="2">
        <f t="array" ref="AA661">IF($S661=1,IFERROR(INDEX(Summary!$I:$I,$AH661),0),0)</f>
        <v>0</v>
      </c>
      <c r="AB661" s="2">
        <f t="array" ref="AB661">IF($S661=1,IFERROR(INDEX(Summary!$J:$J,$AH661),0),0)</f>
        <v>0</v>
      </c>
      <c r="AC661" s="2">
        <f t="array" ref="AC661">IF($S661=1,IFERROR(INDEX(Summary!$K:$K,$AH661),0),0)</f>
        <v>0</v>
      </c>
      <c r="AD661" s="2">
        <f t="array" ref="AD661">IF($S661=1,IFERROR(INDEX(Summary!$L:$L,$AH661),0),0)</f>
        <v>0</v>
      </c>
      <c r="AE661" s="2">
        <f t="array" ref="AE661">IF($S661=1,IFERROR(INDEX(Summary!$M:$M,$AH661),0),0)</f>
        <v>0</v>
      </c>
      <c r="AF661" s="2">
        <f t="array" ref="AF661">IF($S661=1,IFERROR(INDEX(Summary!$N:$N,$AH661),0),0)</f>
        <v>0</v>
      </c>
      <c r="AG661">
        <f t="array" ref="AG661">IF($A661="","",IFERROR(INDEX(Summary!$BB:$BB,$AH661),0))</f>
        <v>10</v>
      </c>
      <c r="AH661">
        <f t="shared" si="98"/>
        <v>24</v>
      </c>
    </row>
    <row r="662" spans="1:34">
      <c r="A662" t="str">
        <f t="array" ref="A662">IFERROR(INDEX(Summary!$D:$D,$AH662)&amp;"","")</f>
        <v>FG00645</v>
      </c>
      <c r="B662" t="str">
        <f t="array" ref="B662">IF($A662="","",INDEX(Summary!$E:$E,$AH662))</f>
        <v>Black Mustard Oil - 5Ltr (Tin Can)</v>
      </c>
      <c r="C662" t="str">
        <f t="array" ref="C662">IF($A662="","",INDEX(Summary!$B:$B,$AH662))</f>
        <v>Oil</v>
      </c>
      <c r="D662" t="str">
        <f t="array" ref="D662">IF($A662="","",INDEX(Summary!$C:$C,$AH662))</f>
        <v>C6</v>
      </c>
      <c r="E662">
        <f t="array" ref="E662">IF($A662="","",INDEX(Summary!$F:$F,$AH662))</f>
        <v>5</v>
      </c>
      <c r="F662" t="str">
        <f t="array" ref="F662">IF($A662="","",INDEX(Summary!$BC:$BC,$AH662)&amp;"")</f>
        <v>P3 – Normal</v>
      </c>
      <c r="G662">
        <f t="shared" si="90"/>
        <v>3</v>
      </c>
      <c r="H662">
        <f t="shared" si="91"/>
        <v>0</v>
      </c>
      <c r="I662" t="str">
        <f t="array" ref="I662">IF($A662="","",IF(IFERROR(INDEX(Summary!$BA:$BA,$AH662),0)&lt;1,"Under 1 day",IF(INDEX(Summary!$BA:$BA,$AH662)&lt;3,"1-3 days",IF(INDEX(Summary!$BA:$BA,$AH662)&lt;7,"3-7 days","7+ days"))))</f>
        <v>7+ days</v>
      </c>
      <c r="J662" t="str">
        <f t="array" ref="J662">IF($A662="","",IF(IFERROR(INDEX(Summary!$AX:$AX,$AH662),0)&lt;0.25,"0-25%",IF(INDEX(Summary!$AX:$AX,$AH662)&lt;0.5,"25-50%",IF(INDEX(Summary!$AX:$AX,$AH662)&lt;0.75,"50-75%","75-100%"))))</f>
        <v>75-100%</v>
      </c>
      <c r="K662" t="str">
        <f t="array" ref="K662">IF($A662="","",INDEX(Summary!$AY:$AY,$AH662)&amp;"")</f>
        <v xml:space="preserve">RM NA </v>
      </c>
      <c r="L662" s="1">
        <f>IF($A662="","",Summary!$P$2+MOD(ROW()-2,30))</f>
        <v>46227</v>
      </c>
      <c r="M662">
        <f t="shared" si="92"/>
        <v>1</v>
      </c>
      <c r="N662">
        <f t="shared" si="93"/>
        <v>24</v>
      </c>
      <c r="O662" t="str">
        <f t="shared" si="94"/>
        <v>Jul-2026</v>
      </c>
      <c r="P662">
        <f t="shared" ca="1" si="95"/>
        <v>1</v>
      </c>
      <c r="Q662" s="2">
        <f t="array" ref="Q662">IF($A662="",0,IFERROR(INDEX(Summary!$P$3:$AS$67,$AH662-2,$M662),0))</f>
        <v>0</v>
      </c>
      <c r="R662" s="2">
        <f t="array" ref="R662">IF($A662="",0,ROUND(IFERROR(INDEX(Summary!$O:$O,$AH662),0)/30,0))</f>
        <v>125</v>
      </c>
      <c r="S662">
        <f t="shared" si="96"/>
        <v>1</v>
      </c>
      <c r="T662" s="2">
        <f t="array" ref="T662">IF($S662=1,IFERROR(INDEX(Summary!$O:$O,$AH662),0),0)</f>
        <v>3749</v>
      </c>
      <c r="U662" s="2">
        <f t="array" ref="U662">IF($S662=1,IFERROR(INDEX(Summary!$AT:$AT,$AH662),0),0)</f>
        <v>3749</v>
      </c>
      <c r="V662" s="2">
        <f t="shared" si="97"/>
        <v>0</v>
      </c>
      <c r="W662" s="2">
        <f t="array" ref="W662">IF($S662=1,IFERROR(INDEX(Summary!$AZ:$AZ,$AH662),0),0)</f>
        <v>1782</v>
      </c>
      <c r="X662" s="3">
        <f t="array" ref="X662">IF($S662=1,IFERROR(INDEX(Summary!$BA:$BA,$AH662),0),0)</f>
        <v>14.259802614030407</v>
      </c>
      <c r="Y662" s="2">
        <f t="array" ref="Y662">IF($S662=1,IFERROR(INDEX(Summary!$G:$G,$AH662),0),0)</f>
        <v>3749</v>
      </c>
      <c r="Z662" s="2">
        <f t="array" ref="Z662">IF($S662=1,IFERROR(INDEX(Summary!$H:$H,$AH662),0),0)</f>
        <v>0</v>
      </c>
      <c r="AA662" s="2">
        <f t="array" ref="AA662">IF($S662=1,IFERROR(INDEX(Summary!$I:$I,$AH662),0),0)</f>
        <v>0</v>
      </c>
      <c r="AB662" s="2">
        <f t="array" ref="AB662">IF($S662=1,IFERROR(INDEX(Summary!$J:$J,$AH662),0),0)</f>
        <v>0</v>
      </c>
      <c r="AC662" s="2">
        <f t="array" ref="AC662">IF($S662=1,IFERROR(INDEX(Summary!$K:$K,$AH662),0),0)</f>
        <v>0</v>
      </c>
      <c r="AD662" s="2">
        <f t="array" ref="AD662">IF($S662=1,IFERROR(INDEX(Summary!$L:$L,$AH662),0),0)</f>
        <v>0</v>
      </c>
      <c r="AE662" s="2">
        <f t="array" ref="AE662">IF($S662=1,IFERROR(INDEX(Summary!$M:$M,$AH662),0),0)</f>
        <v>305</v>
      </c>
      <c r="AF662" s="2">
        <f t="array" ref="AF662">IF($S662=1,IFERROR(INDEX(Summary!$N:$N,$AH662),0),0)</f>
        <v>0</v>
      </c>
      <c r="AG662">
        <f t="array" ref="AG662">IF($A662="","",IFERROR(INDEX(Summary!$BB:$BB,$AH662),0))</f>
        <v>5</v>
      </c>
      <c r="AH662">
        <f t="shared" si="98"/>
        <v>25</v>
      </c>
    </row>
    <row r="663" spans="1:34" hidden="1">
      <c r="A663" t="str">
        <f t="array" ref="A663">IFERROR(INDEX(Summary!$D:$D,$AH663)&amp;"","")</f>
        <v>FG00645</v>
      </c>
      <c r="B663" t="str">
        <f t="array" ref="B663">IF($A663="","",INDEX(Summary!$E:$E,$AH663))</f>
        <v>Black Mustard Oil - 5Ltr (Tin Can)</v>
      </c>
      <c r="C663" t="str">
        <f t="array" ref="C663">IF($A663="","",INDEX(Summary!$B:$B,$AH663))</f>
        <v>Oil</v>
      </c>
      <c r="D663" t="str">
        <f t="array" ref="D663">IF($A663="","",INDEX(Summary!$C:$C,$AH663))</f>
        <v>C6</v>
      </c>
      <c r="E663">
        <f t="array" ref="E663">IF($A663="","",INDEX(Summary!$F:$F,$AH663))</f>
        <v>5</v>
      </c>
      <c r="F663" t="str">
        <f t="array" ref="F663">IF($A663="","",INDEX(Summary!$BC:$BC,$AH663)&amp;"")</f>
        <v>P3 – Normal</v>
      </c>
      <c r="G663">
        <f t="shared" si="90"/>
        <v>3</v>
      </c>
      <c r="H663">
        <f t="shared" si="91"/>
        <v>0</v>
      </c>
      <c r="I663" t="str">
        <f t="array" ref="I663">IF($A663="","",IF(IFERROR(INDEX(Summary!$BA:$BA,$AH663),0)&lt;1,"Under 1 day",IF(INDEX(Summary!$BA:$BA,$AH663)&lt;3,"1-3 days",IF(INDEX(Summary!$BA:$BA,$AH663)&lt;7,"3-7 days","7+ days"))))</f>
        <v>7+ days</v>
      </c>
      <c r="J663" t="str">
        <f t="array" ref="J663">IF($A663="","",IF(IFERROR(INDEX(Summary!$AX:$AX,$AH663),0)&lt;0.25,"0-25%",IF(INDEX(Summary!$AX:$AX,$AH663)&lt;0.5,"25-50%",IF(INDEX(Summary!$AX:$AX,$AH663)&lt;0.75,"50-75%","75-100%"))))</f>
        <v>75-100%</v>
      </c>
      <c r="K663" t="str">
        <f t="array" ref="K663">IF($A663="","",INDEX(Summary!$AY:$AY,$AH663)&amp;"")</f>
        <v xml:space="preserve">RM NA </v>
      </c>
      <c r="L663" s="1">
        <f>IF($A663="","",Summary!$P$2+MOD(ROW()-2,30))</f>
        <v>46228</v>
      </c>
      <c r="M663">
        <f t="shared" si="92"/>
        <v>2</v>
      </c>
      <c r="N663">
        <f t="shared" si="93"/>
        <v>25</v>
      </c>
      <c r="O663" t="str">
        <f t="shared" si="94"/>
        <v>Jul-2026</v>
      </c>
      <c r="P663">
        <f t="shared" ca="1" si="95"/>
        <v>1</v>
      </c>
      <c r="Q663" s="2">
        <f t="array" ref="Q663">IF($A663="",0,IFERROR(INDEX(Summary!$P$3:$AS$67,$AH663-2,$M663),0))</f>
        <v>0</v>
      </c>
      <c r="R663" s="2">
        <f t="array" ref="R663">IF($A663="",0,ROUND(IFERROR(INDEX(Summary!$O:$O,$AH663),0)/30,0))</f>
        <v>125</v>
      </c>
      <c r="S663">
        <f t="shared" si="96"/>
        <v>0</v>
      </c>
      <c r="T663" s="2">
        <f t="array" ref="T663">IF($S663=1,IFERROR(INDEX(Summary!$O:$O,$AH663),0),0)</f>
        <v>0</v>
      </c>
      <c r="U663" s="2">
        <f t="array" ref="U663">IF($S663=1,IFERROR(INDEX(Summary!$AT:$AT,$AH663),0),0)</f>
        <v>0</v>
      </c>
      <c r="V663" s="2">
        <f t="shared" si="97"/>
        <v>0</v>
      </c>
      <c r="W663" s="2">
        <f t="array" ref="W663">IF($S663=1,IFERROR(INDEX(Summary!$AZ:$AZ,$AH663),0),0)</f>
        <v>0</v>
      </c>
      <c r="X663" s="3">
        <f t="array" ref="X663">IF($S663=1,IFERROR(INDEX(Summary!$BA:$BA,$AH663),0),0)</f>
        <v>0</v>
      </c>
      <c r="Y663" s="2">
        <f t="array" ref="Y663">IF($S663=1,IFERROR(INDEX(Summary!$G:$G,$AH663),0),0)</f>
        <v>0</v>
      </c>
      <c r="Z663" s="2">
        <f t="array" ref="Z663">IF($S663=1,IFERROR(INDEX(Summary!$H:$H,$AH663),0),0)</f>
        <v>0</v>
      </c>
      <c r="AA663" s="2">
        <f t="array" ref="AA663">IF($S663=1,IFERROR(INDEX(Summary!$I:$I,$AH663),0),0)</f>
        <v>0</v>
      </c>
      <c r="AB663" s="2">
        <f t="array" ref="AB663">IF($S663=1,IFERROR(INDEX(Summary!$J:$J,$AH663),0),0)</f>
        <v>0</v>
      </c>
      <c r="AC663" s="2">
        <f t="array" ref="AC663">IF($S663=1,IFERROR(INDEX(Summary!$K:$K,$AH663),0),0)</f>
        <v>0</v>
      </c>
      <c r="AD663" s="2">
        <f t="array" ref="AD663">IF($S663=1,IFERROR(INDEX(Summary!$L:$L,$AH663),0),0)</f>
        <v>0</v>
      </c>
      <c r="AE663" s="2">
        <f t="array" ref="AE663">IF($S663=1,IFERROR(INDEX(Summary!$M:$M,$AH663),0),0)</f>
        <v>0</v>
      </c>
      <c r="AF663" s="2">
        <f t="array" ref="AF663">IF($S663=1,IFERROR(INDEX(Summary!$N:$N,$AH663),0),0)</f>
        <v>0</v>
      </c>
      <c r="AG663">
        <f t="array" ref="AG663">IF($A663="","",IFERROR(INDEX(Summary!$BB:$BB,$AH663),0))</f>
        <v>5</v>
      </c>
      <c r="AH663">
        <f t="shared" si="98"/>
        <v>25</v>
      </c>
    </row>
    <row r="664" spans="1:34" hidden="1">
      <c r="A664" t="str">
        <f t="array" ref="A664">IFERROR(INDEX(Summary!$D:$D,$AH664)&amp;"","")</f>
        <v>FG00645</v>
      </c>
      <c r="B664" t="str">
        <f t="array" ref="B664">IF($A664="","",INDEX(Summary!$E:$E,$AH664))</f>
        <v>Black Mustard Oil - 5Ltr (Tin Can)</v>
      </c>
      <c r="C664" t="str">
        <f t="array" ref="C664">IF($A664="","",INDEX(Summary!$B:$B,$AH664))</f>
        <v>Oil</v>
      </c>
      <c r="D664" t="str">
        <f t="array" ref="D664">IF($A664="","",INDEX(Summary!$C:$C,$AH664))</f>
        <v>C6</v>
      </c>
      <c r="E664">
        <f t="array" ref="E664">IF($A664="","",INDEX(Summary!$F:$F,$AH664))</f>
        <v>5</v>
      </c>
      <c r="F664" t="str">
        <f t="array" ref="F664">IF($A664="","",INDEX(Summary!$BC:$BC,$AH664)&amp;"")</f>
        <v>P3 – Normal</v>
      </c>
      <c r="G664">
        <f t="shared" si="90"/>
        <v>3</v>
      </c>
      <c r="H664">
        <f t="shared" si="91"/>
        <v>0</v>
      </c>
      <c r="I664" t="str">
        <f t="array" ref="I664">IF($A664="","",IF(IFERROR(INDEX(Summary!$BA:$BA,$AH664),0)&lt;1,"Under 1 day",IF(INDEX(Summary!$BA:$BA,$AH664)&lt;3,"1-3 days",IF(INDEX(Summary!$BA:$BA,$AH664)&lt;7,"3-7 days","7+ days"))))</f>
        <v>7+ days</v>
      </c>
      <c r="J664" t="str">
        <f t="array" ref="J664">IF($A664="","",IF(IFERROR(INDEX(Summary!$AX:$AX,$AH664),0)&lt;0.25,"0-25%",IF(INDEX(Summary!$AX:$AX,$AH664)&lt;0.5,"25-50%",IF(INDEX(Summary!$AX:$AX,$AH664)&lt;0.75,"50-75%","75-100%"))))</f>
        <v>75-100%</v>
      </c>
      <c r="K664" t="str">
        <f t="array" ref="K664">IF($A664="","",INDEX(Summary!$AY:$AY,$AH664)&amp;"")</f>
        <v xml:space="preserve">RM NA </v>
      </c>
      <c r="L664" s="1">
        <f>IF($A664="","",Summary!$P$2+MOD(ROW()-2,30))</f>
        <v>46229</v>
      </c>
      <c r="M664">
        <f t="shared" si="92"/>
        <v>3</v>
      </c>
      <c r="N664">
        <f t="shared" si="93"/>
        <v>26</v>
      </c>
      <c r="O664" t="str">
        <f t="shared" si="94"/>
        <v>Jul-2026</v>
      </c>
      <c r="P664">
        <f t="shared" ca="1" si="95"/>
        <v>1</v>
      </c>
      <c r="Q664" s="2">
        <f t="array" ref="Q664">IF($A664="",0,IFERROR(INDEX(Summary!$P$3:$AS$67,$AH664-2,$M664),0))</f>
        <v>0</v>
      </c>
      <c r="R664" s="2">
        <f t="array" ref="R664">IF($A664="",0,ROUND(IFERROR(INDEX(Summary!$O:$O,$AH664),0)/30,0))</f>
        <v>125</v>
      </c>
      <c r="S664">
        <f t="shared" si="96"/>
        <v>0</v>
      </c>
      <c r="T664" s="2">
        <f t="array" ref="T664">IF($S664=1,IFERROR(INDEX(Summary!$O:$O,$AH664),0),0)</f>
        <v>0</v>
      </c>
      <c r="U664" s="2">
        <f t="array" ref="U664">IF($S664=1,IFERROR(INDEX(Summary!$AT:$AT,$AH664),0),0)</f>
        <v>0</v>
      </c>
      <c r="V664" s="2">
        <f t="shared" si="97"/>
        <v>0</v>
      </c>
      <c r="W664" s="2">
        <f t="array" ref="W664">IF($S664=1,IFERROR(INDEX(Summary!$AZ:$AZ,$AH664),0),0)</f>
        <v>0</v>
      </c>
      <c r="X664" s="3">
        <f t="array" ref="X664">IF($S664=1,IFERROR(INDEX(Summary!$BA:$BA,$AH664),0),0)</f>
        <v>0</v>
      </c>
      <c r="Y664" s="2">
        <f t="array" ref="Y664">IF($S664=1,IFERROR(INDEX(Summary!$G:$G,$AH664),0),0)</f>
        <v>0</v>
      </c>
      <c r="Z664" s="2">
        <f t="array" ref="Z664">IF($S664=1,IFERROR(INDEX(Summary!$H:$H,$AH664),0),0)</f>
        <v>0</v>
      </c>
      <c r="AA664" s="2">
        <f t="array" ref="AA664">IF($S664=1,IFERROR(INDEX(Summary!$I:$I,$AH664),0),0)</f>
        <v>0</v>
      </c>
      <c r="AB664" s="2">
        <f t="array" ref="AB664">IF($S664=1,IFERROR(INDEX(Summary!$J:$J,$AH664),0),0)</f>
        <v>0</v>
      </c>
      <c r="AC664" s="2">
        <f t="array" ref="AC664">IF($S664=1,IFERROR(INDEX(Summary!$K:$K,$AH664),0),0)</f>
        <v>0</v>
      </c>
      <c r="AD664" s="2">
        <f t="array" ref="AD664">IF($S664=1,IFERROR(INDEX(Summary!$L:$L,$AH664),0),0)</f>
        <v>0</v>
      </c>
      <c r="AE664" s="2">
        <f t="array" ref="AE664">IF($S664=1,IFERROR(INDEX(Summary!$M:$M,$AH664),0),0)</f>
        <v>0</v>
      </c>
      <c r="AF664" s="2">
        <f t="array" ref="AF664">IF($S664=1,IFERROR(INDEX(Summary!$N:$N,$AH664),0),0)</f>
        <v>0</v>
      </c>
      <c r="AG664">
        <f t="array" ref="AG664">IF($A664="","",IFERROR(INDEX(Summary!$BB:$BB,$AH664),0))</f>
        <v>5</v>
      </c>
      <c r="AH664">
        <f t="shared" si="98"/>
        <v>25</v>
      </c>
    </row>
    <row r="665" spans="1:34" hidden="1">
      <c r="A665" t="str">
        <f t="array" ref="A665">IFERROR(INDEX(Summary!$D:$D,$AH665)&amp;"","")</f>
        <v>FG00645</v>
      </c>
      <c r="B665" t="str">
        <f t="array" ref="B665">IF($A665="","",INDEX(Summary!$E:$E,$AH665))</f>
        <v>Black Mustard Oil - 5Ltr (Tin Can)</v>
      </c>
      <c r="C665" t="str">
        <f t="array" ref="C665">IF($A665="","",INDEX(Summary!$B:$B,$AH665))</f>
        <v>Oil</v>
      </c>
      <c r="D665" t="str">
        <f t="array" ref="D665">IF($A665="","",INDEX(Summary!$C:$C,$AH665))</f>
        <v>C6</v>
      </c>
      <c r="E665">
        <f t="array" ref="E665">IF($A665="","",INDEX(Summary!$F:$F,$AH665))</f>
        <v>5</v>
      </c>
      <c r="F665" t="str">
        <f t="array" ref="F665">IF($A665="","",INDEX(Summary!$BC:$BC,$AH665)&amp;"")</f>
        <v>P3 – Normal</v>
      </c>
      <c r="G665">
        <f t="shared" si="90"/>
        <v>3</v>
      </c>
      <c r="H665">
        <f t="shared" si="91"/>
        <v>0</v>
      </c>
      <c r="I665" t="str">
        <f t="array" ref="I665">IF($A665="","",IF(IFERROR(INDEX(Summary!$BA:$BA,$AH665),0)&lt;1,"Under 1 day",IF(INDEX(Summary!$BA:$BA,$AH665)&lt;3,"1-3 days",IF(INDEX(Summary!$BA:$BA,$AH665)&lt;7,"3-7 days","7+ days"))))</f>
        <v>7+ days</v>
      </c>
      <c r="J665" t="str">
        <f t="array" ref="J665">IF($A665="","",IF(IFERROR(INDEX(Summary!$AX:$AX,$AH665),0)&lt;0.25,"0-25%",IF(INDEX(Summary!$AX:$AX,$AH665)&lt;0.5,"25-50%",IF(INDEX(Summary!$AX:$AX,$AH665)&lt;0.75,"50-75%","75-100%"))))</f>
        <v>75-100%</v>
      </c>
      <c r="K665" t="str">
        <f t="array" ref="K665">IF($A665="","",INDEX(Summary!$AY:$AY,$AH665)&amp;"")</f>
        <v xml:space="preserve">RM NA </v>
      </c>
      <c r="L665" s="1">
        <f>IF($A665="","",Summary!$P$2+MOD(ROW()-2,30))</f>
        <v>46230</v>
      </c>
      <c r="M665">
        <f t="shared" si="92"/>
        <v>4</v>
      </c>
      <c r="N665">
        <f t="shared" si="93"/>
        <v>27</v>
      </c>
      <c r="O665" t="str">
        <f t="shared" si="94"/>
        <v>Jul-2026</v>
      </c>
      <c r="P665">
        <f t="shared" ca="1" si="95"/>
        <v>1</v>
      </c>
      <c r="Q665" s="2">
        <f t="array" ref="Q665">IF($A665="",0,IFERROR(INDEX(Summary!$P$3:$AS$67,$AH665-2,$M665),0))</f>
        <v>1000</v>
      </c>
      <c r="R665" s="2">
        <f t="array" ref="R665">IF($A665="",0,ROUND(IFERROR(INDEX(Summary!$O:$O,$AH665),0)/30,0))</f>
        <v>125</v>
      </c>
      <c r="S665">
        <f t="shared" si="96"/>
        <v>0</v>
      </c>
      <c r="T665" s="2">
        <f t="array" ref="T665">IF($S665=1,IFERROR(INDEX(Summary!$O:$O,$AH665),0),0)</f>
        <v>0</v>
      </c>
      <c r="U665" s="2">
        <f t="array" ref="U665">IF($S665=1,IFERROR(INDEX(Summary!$AT:$AT,$AH665),0),0)</f>
        <v>0</v>
      </c>
      <c r="V665" s="2">
        <f t="shared" si="97"/>
        <v>0</v>
      </c>
      <c r="W665" s="2">
        <f t="array" ref="W665">IF($S665=1,IFERROR(INDEX(Summary!$AZ:$AZ,$AH665),0),0)</f>
        <v>0</v>
      </c>
      <c r="X665" s="3">
        <f t="array" ref="X665">IF($S665=1,IFERROR(INDEX(Summary!$BA:$BA,$AH665),0),0)</f>
        <v>0</v>
      </c>
      <c r="Y665" s="2">
        <f t="array" ref="Y665">IF($S665=1,IFERROR(INDEX(Summary!$G:$G,$AH665),0),0)</f>
        <v>0</v>
      </c>
      <c r="Z665" s="2">
        <f t="array" ref="Z665">IF($S665=1,IFERROR(INDEX(Summary!$H:$H,$AH665),0),0)</f>
        <v>0</v>
      </c>
      <c r="AA665" s="2">
        <f t="array" ref="AA665">IF($S665=1,IFERROR(INDEX(Summary!$I:$I,$AH665),0),0)</f>
        <v>0</v>
      </c>
      <c r="AB665" s="2">
        <f t="array" ref="AB665">IF($S665=1,IFERROR(INDEX(Summary!$J:$J,$AH665),0),0)</f>
        <v>0</v>
      </c>
      <c r="AC665" s="2">
        <f t="array" ref="AC665">IF($S665=1,IFERROR(INDEX(Summary!$K:$K,$AH665),0),0)</f>
        <v>0</v>
      </c>
      <c r="AD665" s="2">
        <f t="array" ref="AD665">IF($S665=1,IFERROR(INDEX(Summary!$L:$L,$AH665),0),0)</f>
        <v>0</v>
      </c>
      <c r="AE665" s="2">
        <f t="array" ref="AE665">IF($S665=1,IFERROR(INDEX(Summary!$M:$M,$AH665),0),0)</f>
        <v>0</v>
      </c>
      <c r="AF665" s="2">
        <f t="array" ref="AF665">IF($S665=1,IFERROR(INDEX(Summary!$N:$N,$AH665),0),0)</f>
        <v>0</v>
      </c>
      <c r="AG665">
        <f t="array" ref="AG665">IF($A665="","",IFERROR(INDEX(Summary!$BB:$BB,$AH665),0))</f>
        <v>5</v>
      </c>
      <c r="AH665">
        <f t="shared" si="98"/>
        <v>25</v>
      </c>
    </row>
    <row r="666" spans="1:34" hidden="1">
      <c r="A666" t="str">
        <f t="array" ref="A666">IFERROR(INDEX(Summary!$D:$D,$AH666)&amp;"","")</f>
        <v>FG00645</v>
      </c>
      <c r="B666" t="str">
        <f t="array" ref="B666">IF($A666="","",INDEX(Summary!$E:$E,$AH666))</f>
        <v>Black Mustard Oil - 5Ltr (Tin Can)</v>
      </c>
      <c r="C666" t="str">
        <f t="array" ref="C666">IF($A666="","",INDEX(Summary!$B:$B,$AH666))</f>
        <v>Oil</v>
      </c>
      <c r="D666" t="str">
        <f t="array" ref="D666">IF($A666="","",INDEX(Summary!$C:$C,$AH666))</f>
        <v>C6</v>
      </c>
      <c r="E666">
        <f t="array" ref="E666">IF($A666="","",INDEX(Summary!$F:$F,$AH666))</f>
        <v>5</v>
      </c>
      <c r="F666" t="str">
        <f t="array" ref="F666">IF($A666="","",INDEX(Summary!$BC:$BC,$AH666)&amp;"")</f>
        <v>P3 – Normal</v>
      </c>
      <c r="G666">
        <f t="shared" si="90"/>
        <v>3</v>
      </c>
      <c r="H666">
        <f t="shared" si="91"/>
        <v>0</v>
      </c>
      <c r="I666" t="str">
        <f t="array" ref="I666">IF($A666="","",IF(IFERROR(INDEX(Summary!$BA:$BA,$AH666),0)&lt;1,"Under 1 day",IF(INDEX(Summary!$BA:$BA,$AH666)&lt;3,"1-3 days",IF(INDEX(Summary!$BA:$BA,$AH666)&lt;7,"3-7 days","7+ days"))))</f>
        <v>7+ days</v>
      </c>
      <c r="J666" t="str">
        <f t="array" ref="J666">IF($A666="","",IF(IFERROR(INDEX(Summary!$AX:$AX,$AH666),0)&lt;0.25,"0-25%",IF(INDEX(Summary!$AX:$AX,$AH666)&lt;0.5,"25-50%",IF(INDEX(Summary!$AX:$AX,$AH666)&lt;0.75,"50-75%","75-100%"))))</f>
        <v>75-100%</v>
      </c>
      <c r="K666" t="str">
        <f t="array" ref="K666">IF($A666="","",INDEX(Summary!$AY:$AY,$AH666)&amp;"")</f>
        <v xml:space="preserve">RM NA </v>
      </c>
      <c r="L666" s="1">
        <f>IF($A666="","",Summary!$P$2+MOD(ROW()-2,30))</f>
        <v>46231</v>
      </c>
      <c r="M666">
        <f t="shared" si="92"/>
        <v>5</v>
      </c>
      <c r="N666">
        <f t="shared" si="93"/>
        <v>28</v>
      </c>
      <c r="O666" t="str">
        <f t="shared" si="94"/>
        <v>Jul-2026</v>
      </c>
      <c r="P666">
        <f t="shared" ca="1" si="95"/>
        <v>1</v>
      </c>
      <c r="Q666" s="2">
        <f t="array" ref="Q666">IF($A666="",0,IFERROR(INDEX(Summary!$P$3:$AS$67,$AH666-2,$M666),0))</f>
        <v>0</v>
      </c>
      <c r="R666" s="2">
        <f t="array" ref="R666">IF($A666="",0,ROUND(IFERROR(INDEX(Summary!$O:$O,$AH666),0)/30,0))</f>
        <v>125</v>
      </c>
      <c r="S666">
        <f t="shared" si="96"/>
        <v>0</v>
      </c>
      <c r="T666" s="2">
        <f t="array" ref="T666">IF($S666=1,IFERROR(INDEX(Summary!$O:$O,$AH666),0),0)</f>
        <v>0</v>
      </c>
      <c r="U666" s="2">
        <f t="array" ref="U666">IF($S666=1,IFERROR(INDEX(Summary!$AT:$AT,$AH666),0),0)</f>
        <v>0</v>
      </c>
      <c r="V666" s="2">
        <f t="shared" si="97"/>
        <v>0</v>
      </c>
      <c r="W666" s="2">
        <f t="array" ref="W666">IF($S666=1,IFERROR(INDEX(Summary!$AZ:$AZ,$AH666),0),0)</f>
        <v>0</v>
      </c>
      <c r="X666" s="3">
        <f t="array" ref="X666">IF($S666=1,IFERROR(INDEX(Summary!$BA:$BA,$AH666),0),0)</f>
        <v>0</v>
      </c>
      <c r="Y666" s="2">
        <f t="array" ref="Y666">IF($S666=1,IFERROR(INDEX(Summary!$G:$G,$AH666),0),0)</f>
        <v>0</v>
      </c>
      <c r="Z666" s="2">
        <f t="array" ref="Z666">IF($S666=1,IFERROR(INDEX(Summary!$H:$H,$AH666),0),0)</f>
        <v>0</v>
      </c>
      <c r="AA666" s="2">
        <f t="array" ref="AA666">IF($S666=1,IFERROR(INDEX(Summary!$I:$I,$AH666),0),0)</f>
        <v>0</v>
      </c>
      <c r="AB666" s="2">
        <f t="array" ref="AB666">IF($S666=1,IFERROR(INDEX(Summary!$J:$J,$AH666),0),0)</f>
        <v>0</v>
      </c>
      <c r="AC666" s="2">
        <f t="array" ref="AC666">IF($S666=1,IFERROR(INDEX(Summary!$K:$K,$AH666),0),0)</f>
        <v>0</v>
      </c>
      <c r="AD666" s="2">
        <f t="array" ref="AD666">IF($S666=1,IFERROR(INDEX(Summary!$L:$L,$AH666),0),0)</f>
        <v>0</v>
      </c>
      <c r="AE666" s="2">
        <f t="array" ref="AE666">IF($S666=1,IFERROR(INDEX(Summary!$M:$M,$AH666),0),0)</f>
        <v>0</v>
      </c>
      <c r="AF666" s="2">
        <f t="array" ref="AF666">IF($S666=1,IFERROR(INDEX(Summary!$N:$N,$AH666),0),0)</f>
        <v>0</v>
      </c>
      <c r="AG666">
        <f t="array" ref="AG666">IF($A666="","",IFERROR(INDEX(Summary!$BB:$BB,$AH666),0))</f>
        <v>5</v>
      </c>
      <c r="AH666">
        <f t="shared" si="98"/>
        <v>25</v>
      </c>
    </row>
    <row r="667" spans="1:34" hidden="1">
      <c r="A667" t="str">
        <f t="array" ref="A667">IFERROR(INDEX(Summary!$D:$D,$AH667)&amp;"","")</f>
        <v>FG00645</v>
      </c>
      <c r="B667" t="str">
        <f t="array" ref="B667">IF($A667="","",INDEX(Summary!$E:$E,$AH667))</f>
        <v>Black Mustard Oil - 5Ltr (Tin Can)</v>
      </c>
      <c r="C667" t="str">
        <f t="array" ref="C667">IF($A667="","",INDEX(Summary!$B:$B,$AH667))</f>
        <v>Oil</v>
      </c>
      <c r="D667" t="str">
        <f t="array" ref="D667">IF($A667="","",INDEX(Summary!$C:$C,$AH667))</f>
        <v>C6</v>
      </c>
      <c r="E667">
        <f t="array" ref="E667">IF($A667="","",INDEX(Summary!$F:$F,$AH667))</f>
        <v>5</v>
      </c>
      <c r="F667" t="str">
        <f t="array" ref="F667">IF($A667="","",INDEX(Summary!$BC:$BC,$AH667)&amp;"")</f>
        <v>P3 – Normal</v>
      </c>
      <c r="G667">
        <f t="shared" si="90"/>
        <v>3</v>
      </c>
      <c r="H667">
        <f t="shared" si="91"/>
        <v>0</v>
      </c>
      <c r="I667" t="str">
        <f t="array" ref="I667">IF($A667="","",IF(IFERROR(INDEX(Summary!$BA:$BA,$AH667),0)&lt;1,"Under 1 day",IF(INDEX(Summary!$BA:$BA,$AH667)&lt;3,"1-3 days",IF(INDEX(Summary!$BA:$BA,$AH667)&lt;7,"3-7 days","7+ days"))))</f>
        <v>7+ days</v>
      </c>
      <c r="J667" t="str">
        <f t="array" ref="J667">IF($A667="","",IF(IFERROR(INDEX(Summary!$AX:$AX,$AH667),0)&lt;0.25,"0-25%",IF(INDEX(Summary!$AX:$AX,$AH667)&lt;0.5,"25-50%",IF(INDEX(Summary!$AX:$AX,$AH667)&lt;0.75,"50-75%","75-100%"))))</f>
        <v>75-100%</v>
      </c>
      <c r="K667" t="str">
        <f t="array" ref="K667">IF($A667="","",INDEX(Summary!$AY:$AY,$AH667)&amp;"")</f>
        <v xml:space="preserve">RM NA </v>
      </c>
      <c r="L667" s="1">
        <f>IF($A667="","",Summary!$P$2+MOD(ROW()-2,30))</f>
        <v>46232</v>
      </c>
      <c r="M667">
        <f t="shared" si="92"/>
        <v>6</v>
      </c>
      <c r="N667">
        <f t="shared" si="93"/>
        <v>29</v>
      </c>
      <c r="O667" t="str">
        <f t="shared" si="94"/>
        <v>Jul-2026</v>
      </c>
      <c r="P667">
        <f t="shared" ca="1" si="95"/>
        <v>1</v>
      </c>
      <c r="Q667" s="2">
        <f t="array" ref="Q667">IF($A667="",0,IFERROR(INDEX(Summary!$P$3:$AS$67,$AH667-2,$M667),0))</f>
        <v>1355</v>
      </c>
      <c r="R667" s="2">
        <f t="array" ref="R667">IF($A667="",0,ROUND(IFERROR(INDEX(Summary!$O:$O,$AH667),0)/30,0))</f>
        <v>125</v>
      </c>
      <c r="S667">
        <f t="shared" si="96"/>
        <v>0</v>
      </c>
      <c r="T667" s="2">
        <f t="array" ref="T667">IF($S667=1,IFERROR(INDEX(Summary!$O:$O,$AH667),0),0)</f>
        <v>0</v>
      </c>
      <c r="U667" s="2">
        <f t="array" ref="U667">IF($S667=1,IFERROR(INDEX(Summary!$AT:$AT,$AH667),0),0)</f>
        <v>0</v>
      </c>
      <c r="V667" s="2">
        <f t="shared" si="97"/>
        <v>0</v>
      </c>
      <c r="W667" s="2">
        <f t="array" ref="W667">IF($S667=1,IFERROR(INDEX(Summary!$AZ:$AZ,$AH667),0),0)</f>
        <v>0</v>
      </c>
      <c r="X667" s="3">
        <f t="array" ref="X667">IF($S667=1,IFERROR(INDEX(Summary!$BA:$BA,$AH667),0),0)</f>
        <v>0</v>
      </c>
      <c r="Y667" s="2">
        <f t="array" ref="Y667">IF($S667=1,IFERROR(INDEX(Summary!$G:$G,$AH667),0),0)</f>
        <v>0</v>
      </c>
      <c r="Z667" s="2">
        <f t="array" ref="Z667">IF($S667=1,IFERROR(INDEX(Summary!$H:$H,$AH667),0),0)</f>
        <v>0</v>
      </c>
      <c r="AA667" s="2">
        <f t="array" ref="AA667">IF($S667=1,IFERROR(INDEX(Summary!$I:$I,$AH667),0),0)</f>
        <v>0</v>
      </c>
      <c r="AB667" s="2">
        <f t="array" ref="AB667">IF($S667=1,IFERROR(INDEX(Summary!$J:$J,$AH667),0),0)</f>
        <v>0</v>
      </c>
      <c r="AC667" s="2">
        <f t="array" ref="AC667">IF($S667=1,IFERROR(INDEX(Summary!$K:$K,$AH667),0),0)</f>
        <v>0</v>
      </c>
      <c r="AD667" s="2">
        <f t="array" ref="AD667">IF($S667=1,IFERROR(INDEX(Summary!$L:$L,$AH667),0),0)</f>
        <v>0</v>
      </c>
      <c r="AE667" s="2">
        <f t="array" ref="AE667">IF($S667=1,IFERROR(INDEX(Summary!$M:$M,$AH667),0),0)</f>
        <v>0</v>
      </c>
      <c r="AF667" s="2">
        <f t="array" ref="AF667">IF($S667=1,IFERROR(INDEX(Summary!$N:$N,$AH667),0),0)</f>
        <v>0</v>
      </c>
      <c r="AG667">
        <f t="array" ref="AG667">IF($A667="","",IFERROR(INDEX(Summary!$BB:$BB,$AH667),0))</f>
        <v>5</v>
      </c>
      <c r="AH667">
        <f t="shared" si="98"/>
        <v>25</v>
      </c>
    </row>
    <row r="668" spans="1:34" hidden="1">
      <c r="A668" t="str">
        <f t="array" ref="A668">IFERROR(INDEX(Summary!$D:$D,$AH668)&amp;"","")</f>
        <v>FG00645</v>
      </c>
      <c r="B668" t="str">
        <f t="array" ref="B668">IF($A668="","",INDEX(Summary!$E:$E,$AH668))</f>
        <v>Black Mustard Oil - 5Ltr (Tin Can)</v>
      </c>
      <c r="C668" t="str">
        <f t="array" ref="C668">IF($A668="","",INDEX(Summary!$B:$B,$AH668))</f>
        <v>Oil</v>
      </c>
      <c r="D668" t="str">
        <f t="array" ref="D668">IF($A668="","",INDEX(Summary!$C:$C,$AH668))</f>
        <v>C6</v>
      </c>
      <c r="E668">
        <f t="array" ref="E668">IF($A668="","",INDEX(Summary!$F:$F,$AH668))</f>
        <v>5</v>
      </c>
      <c r="F668" t="str">
        <f t="array" ref="F668">IF($A668="","",INDEX(Summary!$BC:$BC,$AH668)&amp;"")</f>
        <v>P3 – Normal</v>
      </c>
      <c r="G668">
        <f t="shared" si="90"/>
        <v>3</v>
      </c>
      <c r="H668">
        <f t="shared" si="91"/>
        <v>0</v>
      </c>
      <c r="I668" t="str">
        <f t="array" ref="I668">IF($A668="","",IF(IFERROR(INDEX(Summary!$BA:$BA,$AH668),0)&lt;1,"Under 1 day",IF(INDEX(Summary!$BA:$BA,$AH668)&lt;3,"1-3 days",IF(INDEX(Summary!$BA:$BA,$AH668)&lt;7,"3-7 days","7+ days"))))</f>
        <v>7+ days</v>
      </c>
      <c r="J668" t="str">
        <f t="array" ref="J668">IF($A668="","",IF(IFERROR(INDEX(Summary!$AX:$AX,$AH668),0)&lt;0.25,"0-25%",IF(INDEX(Summary!$AX:$AX,$AH668)&lt;0.5,"25-50%",IF(INDEX(Summary!$AX:$AX,$AH668)&lt;0.75,"50-75%","75-100%"))))</f>
        <v>75-100%</v>
      </c>
      <c r="K668" t="str">
        <f t="array" ref="K668">IF($A668="","",INDEX(Summary!$AY:$AY,$AH668)&amp;"")</f>
        <v xml:space="preserve">RM NA </v>
      </c>
      <c r="L668" s="1">
        <f>IF($A668="","",Summary!$P$2+MOD(ROW()-2,30))</f>
        <v>46233</v>
      </c>
      <c r="M668">
        <f t="shared" si="92"/>
        <v>7</v>
      </c>
      <c r="N668">
        <f t="shared" si="93"/>
        <v>30</v>
      </c>
      <c r="O668" t="str">
        <f t="shared" si="94"/>
        <v>Jul-2026</v>
      </c>
      <c r="P668">
        <f t="shared" ca="1" si="95"/>
        <v>1</v>
      </c>
      <c r="Q668" s="2">
        <f t="array" ref="Q668">IF($A668="",0,IFERROR(INDEX(Summary!$P$3:$AS$67,$AH668-2,$M668),0))</f>
        <v>1089</v>
      </c>
      <c r="R668" s="2">
        <f t="array" ref="R668">IF($A668="",0,ROUND(IFERROR(INDEX(Summary!$O:$O,$AH668),0)/30,0))</f>
        <v>125</v>
      </c>
      <c r="S668">
        <f t="shared" si="96"/>
        <v>0</v>
      </c>
      <c r="T668" s="2">
        <f t="array" ref="T668">IF($S668=1,IFERROR(INDEX(Summary!$O:$O,$AH668),0),0)</f>
        <v>0</v>
      </c>
      <c r="U668" s="2">
        <f t="array" ref="U668">IF($S668=1,IFERROR(INDEX(Summary!$AT:$AT,$AH668),0),0)</f>
        <v>0</v>
      </c>
      <c r="V668" s="2">
        <f t="shared" si="97"/>
        <v>0</v>
      </c>
      <c r="W668" s="2">
        <f t="array" ref="W668">IF($S668=1,IFERROR(INDEX(Summary!$AZ:$AZ,$AH668),0),0)</f>
        <v>0</v>
      </c>
      <c r="X668" s="3">
        <f t="array" ref="X668">IF($S668=1,IFERROR(INDEX(Summary!$BA:$BA,$AH668),0),0)</f>
        <v>0</v>
      </c>
      <c r="Y668" s="2">
        <f t="array" ref="Y668">IF($S668=1,IFERROR(INDEX(Summary!$G:$G,$AH668),0),0)</f>
        <v>0</v>
      </c>
      <c r="Z668" s="2">
        <f t="array" ref="Z668">IF($S668=1,IFERROR(INDEX(Summary!$H:$H,$AH668),0),0)</f>
        <v>0</v>
      </c>
      <c r="AA668" s="2">
        <f t="array" ref="AA668">IF($S668=1,IFERROR(INDEX(Summary!$I:$I,$AH668),0),0)</f>
        <v>0</v>
      </c>
      <c r="AB668" s="2">
        <f t="array" ref="AB668">IF($S668=1,IFERROR(INDEX(Summary!$J:$J,$AH668),0),0)</f>
        <v>0</v>
      </c>
      <c r="AC668" s="2">
        <f t="array" ref="AC668">IF($S668=1,IFERROR(INDEX(Summary!$K:$K,$AH668),0),0)</f>
        <v>0</v>
      </c>
      <c r="AD668" s="2">
        <f t="array" ref="AD668">IF($S668=1,IFERROR(INDEX(Summary!$L:$L,$AH668),0),0)</f>
        <v>0</v>
      </c>
      <c r="AE668" s="2">
        <f t="array" ref="AE668">IF($S668=1,IFERROR(INDEX(Summary!$M:$M,$AH668),0),0)</f>
        <v>0</v>
      </c>
      <c r="AF668" s="2">
        <f t="array" ref="AF668">IF($S668=1,IFERROR(INDEX(Summary!$N:$N,$AH668),0),0)</f>
        <v>0</v>
      </c>
      <c r="AG668">
        <f t="array" ref="AG668">IF($A668="","",IFERROR(INDEX(Summary!$BB:$BB,$AH668),0))</f>
        <v>5</v>
      </c>
      <c r="AH668">
        <f t="shared" si="98"/>
        <v>25</v>
      </c>
    </row>
    <row r="669" spans="1:34" hidden="1">
      <c r="A669" t="str">
        <f t="array" ref="A669">IFERROR(INDEX(Summary!$D:$D,$AH669)&amp;"","")</f>
        <v>FG00645</v>
      </c>
      <c r="B669" t="str">
        <f t="array" ref="B669">IF($A669="","",INDEX(Summary!$E:$E,$AH669))</f>
        <v>Black Mustard Oil - 5Ltr (Tin Can)</v>
      </c>
      <c r="C669" t="str">
        <f t="array" ref="C669">IF($A669="","",INDEX(Summary!$B:$B,$AH669))</f>
        <v>Oil</v>
      </c>
      <c r="D669" t="str">
        <f t="array" ref="D669">IF($A669="","",INDEX(Summary!$C:$C,$AH669))</f>
        <v>C6</v>
      </c>
      <c r="E669">
        <f t="array" ref="E669">IF($A669="","",INDEX(Summary!$F:$F,$AH669))</f>
        <v>5</v>
      </c>
      <c r="F669" t="str">
        <f t="array" ref="F669">IF($A669="","",INDEX(Summary!$BC:$BC,$AH669)&amp;"")</f>
        <v>P3 – Normal</v>
      </c>
      <c r="G669">
        <f t="shared" si="90"/>
        <v>3</v>
      </c>
      <c r="H669">
        <f t="shared" si="91"/>
        <v>0</v>
      </c>
      <c r="I669" t="str">
        <f t="array" ref="I669">IF($A669="","",IF(IFERROR(INDEX(Summary!$BA:$BA,$AH669),0)&lt;1,"Under 1 day",IF(INDEX(Summary!$BA:$BA,$AH669)&lt;3,"1-3 days",IF(INDEX(Summary!$BA:$BA,$AH669)&lt;7,"3-7 days","7+ days"))))</f>
        <v>7+ days</v>
      </c>
      <c r="J669" t="str">
        <f t="array" ref="J669">IF($A669="","",IF(IFERROR(INDEX(Summary!$AX:$AX,$AH669),0)&lt;0.25,"0-25%",IF(INDEX(Summary!$AX:$AX,$AH669)&lt;0.5,"25-50%",IF(INDEX(Summary!$AX:$AX,$AH669)&lt;0.75,"50-75%","75-100%"))))</f>
        <v>75-100%</v>
      </c>
      <c r="K669" t="str">
        <f t="array" ref="K669">IF($A669="","",INDEX(Summary!$AY:$AY,$AH669)&amp;"")</f>
        <v xml:space="preserve">RM NA </v>
      </c>
      <c r="L669" s="1">
        <f>IF($A669="","",Summary!$P$2+MOD(ROW()-2,30))</f>
        <v>46234</v>
      </c>
      <c r="M669">
        <f t="shared" si="92"/>
        <v>8</v>
      </c>
      <c r="N669">
        <f t="shared" si="93"/>
        <v>31</v>
      </c>
      <c r="O669" t="str">
        <f t="shared" si="94"/>
        <v>Jul-2026</v>
      </c>
      <c r="P669">
        <f t="shared" ca="1" si="95"/>
        <v>1</v>
      </c>
      <c r="Q669" s="2">
        <f t="array" ref="Q669">IF($A669="",0,IFERROR(INDEX(Summary!$P$3:$AS$67,$AH669-2,$M669),0))</f>
        <v>0</v>
      </c>
      <c r="R669" s="2">
        <f t="array" ref="R669">IF($A669="",0,ROUND(IFERROR(INDEX(Summary!$O:$O,$AH669),0)/30,0))</f>
        <v>125</v>
      </c>
      <c r="S669">
        <f t="shared" si="96"/>
        <v>0</v>
      </c>
      <c r="T669" s="2">
        <f t="array" ref="T669">IF($S669=1,IFERROR(INDEX(Summary!$O:$O,$AH669),0),0)</f>
        <v>0</v>
      </c>
      <c r="U669" s="2">
        <f t="array" ref="U669">IF($S669=1,IFERROR(INDEX(Summary!$AT:$AT,$AH669),0),0)</f>
        <v>0</v>
      </c>
      <c r="V669" s="2">
        <f t="shared" si="97"/>
        <v>0</v>
      </c>
      <c r="W669" s="2">
        <f t="array" ref="W669">IF($S669=1,IFERROR(INDEX(Summary!$AZ:$AZ,$AH669),0),0)</f>
        <v>0</v>
      </c>
      <c r="X669" s="3">
        <f t="array" ref="X669">IF($S669=1,IFERROR(INDEX(Summary!$BA:$BA,$AH669),0),0)</f>
        <v>0</v>
      </c>
      <c r="Y669" s="2">
        <f t="array" ref="Y669">IF($S669=1,IFERROR(INDEX(Summary!$G:$G,$AH669),0),0)</f>
        <v>0</v>
      </c>
      <c r="Z669" s="2">
        <f t="array" ref="Z669">IF($S669=1,IFERROR(INDEX(Summary!$H:$H,$AH669),0),0)</f>
        <v>0</v>
      </c>
      <c r="AA669" s="2">
        <f t="array" ref="AA669">IF($S669=1,IFERROR(INDEX(Summary!$I:$I,$AH669),0),0)</f>
        <v>0</v>
      </c>
      <c r="AB669" s="2">
        <f t="array" ref="AB669">IF($S669=1,IFERROR(INDEX(Summary!$J:$J,$AH669),0),0)</f>
        <v>0</v>
      </c>
      <c r="AC669" s="2">
        <f t="array" ref="AC669">IF($S669=1,IFERROR(INDEX(Summary!$K:$K,$AH669),0),0)</f>
        <v>0</v>
      </c>
      <c r="AD669" s="2">
        <f t="array" ref="AD669">IF($S669=1,IFERROR(INDEX(Summary!$L:$L,$AH669),0),0)</f>
        <v>0</v>
      </c>
      <c r="AE669" s="2">
        <f t="array" ref="AE669">IF($S669=1,IFERROR(INDEX(Summary!$M:$M,$AH669),0),0)</f>
        <v>0</v>
      </c>
      <c r="AF669" s="2">
        <f t="array" ref="AF669">IF($S669=1,IFERROR(INDEX(Summary!$N:$N,$AH669),0),0)</f>
        <v>0</v>
      </c>
      <c r="AG669">
        <f t="array" ref="AG669">IF($A669="","",IFERROR(INDEX(Summary!$BB:$BB,$AH669),0))</f>
        <v>5</v>
      </c>
      <c r="AH669">
        <f t="shared" si="98"/>
        <v>25</v>
      </c>
    </row>
    <row r="670" spans="1:34" hidden="1">
      <c r="A670" t="str">
        <f t="array" ref="A670">IFERROR(INDEX(Summary!$D:$D,$AH670)&amp;"","")</f>
        <v>FG00645</v>
      </c>
      <c r="B670" t="str">
        <f t="array" ref="B670">IF($A670="","",INDEX(Summary!$E:$E,$AH670))</f>
        <v>Black Mustard Oil - 5Ltr (Tin Can)</v>
      </c>
      <c r="C670" t="str">
        <f t="array" ref="C670">IF($A670="","",INDEX(Summary!$B:$B,$AH670))</f>
        <v>Oil</v>
      </c>
      <c r="D670" t="str">
        <f t="array" ref="D670">IF($A670="","",INDEX(Summary!$C:$C,$AH670))</f>
        <v>C6</v>
      </c>
      <c r="E670">
        <f t="array" ref="E670">IF($A670="","",INDEX(Summary!$F:$F,$AH670))</f>
        <v>5</v>
      </c>
      <c r="F670" t="str">
        <f t="array" ref="F670">IF($A670="","",INDEX(Summary!$BC:$BC,$AH670)&amp;"")</f>
        <v>P3 – Normal</v>
      </c>
      <c r="G670">
        <f t="shared" si="90"/>
        <v>3</v>
      </c>
      <c r="H670">
        <f t="shared" si="91"/>
        <v>0</v>
      </c>
      <c r="I670" t="str">
        <f t="array" ref="I670">IF($A670="","",IF(IFERROR(INDEX(Summary!$BA:$BA,$AH670),0)&lt;1,"Under 1 day",IF(INDEX(Summary!$BA:$BA,$AH670)&lt;3,"1-3 days",IF(INDEX(Summary!$BA:$BA,$AH670)&lt;7,"3-7 days","7+ days"))))</f>
        <v>7+ days</v>
      </c>
      <c r="J670" t="str">
        <f t="array" ref="J670">IF($A670="","",IF(IFERROR(INDEX(Summary!$AX:$AX,$AH670),0)&lt;0.25,"0-25%",IF(INDEX(Summary!$AX:$AX,$AH670)&lt;0.5,"25-50%",IF(INDEX(Summary!$AX:$AX,$AH670)&lt;0.75,"50-75%","75-100%"))))</f>
        <v>75-100%</v>
      </c>
      <c r="K670" t="str">
        <f t="array" ref="K670">IF($A670="","",INDEX(Summary!$AY:$AY,$AH670)&amp;"")</f>
        <v xml:space="preserve">RM NA </v>
      </c>
      <c r="L670" s="1">
        <f>IF($A670="","",Summary!$P$2+MOD(ROW()-2,30))</f>
        <v>46235</v>
      </c>
      <c r="M670">
        <f t="shared" si="92"/>
        <v>9</v>
      </c>
      <c r="N670">
        <f t="shared" si="93"/>
        <v>1</v>
      </c>
      <c r="O670" t="str">
        <f t="shared" si="94"/>
        <v>Aug-2026</v>
      </c>
      <c r="P670">
        <f t="shared" ca="1" si="95"/>
        <v>1</v>
      </c>
      <c r="Q670" s="2">
        <f t="array" ref="Q670">IF($A670="",0,IFERROR(INDEX(Summary!$P$3:$AS$67,$AH670-2,$M670),0))</f>
        <v>0</v>
      </c>
      <c r="R670" s="2">
        <f t="array" ref="R670">IF($A670="",0,ROUND(IFERROR(INDEX(Summary!$O:$O,$AH670),0)/30,0))</f>
        <v>125</v>
      </c>
      <c r="S670">
        <f t="shared" si="96"/>
        <v>0</v>
      </c>
      <c r="T670" s="2">
        <f t="array" ref="T670">IF($S670=1,IFERROR(INDEX(Summary!$O:$O,$AH670),0),0)</f>
        <v>0</v>
      </c>
      <c r="U670" s="2">
        <f t="array" ref="U670">IF($S670=1,IFERROR(INDEX(Summary!$AT:$AT,$AH670),0),0)</f>
        <v>0</v>
      </c>
      <c r="V670" s="2">
        <f t="shared" si="97"/>
        <v>0</v>
      </c>
      <c r="W670" s="2">
        <f t="array" ref="W670">IF($S670=1,IFERROR(INDEX(Summary!$AZ:$AZ,$AH670),0),0)</f>
        <v>0</v>
      </c>
      <c r="X670" s="3">
        <f t="array" ref="X670">IF($S670=1,IFERROR(INDEX(Summary!$BA:$BA,$AH670),0),0)</f>
        <v>0</v>
      </c>
      <c r="Y670" s="2">
        <f t="array" ref="Y670">IF($S670=1,IFERROR(INDEX(Summary!$G:$G,$AH670),0),0)</f>
        <v>0</v>
      </c>
      <c r="Z670" s="2">
        <f t="array" ref="Z670">IF($S670=1,IFERROR(INDEX(Summary!$H:$H,$AH670),0),0)</f>
        <v>0</v>
      </c>
      <c r="AA670" s="2">
        <f t="array" ref="AA670">IF($S670=1,IFERROR(INDEX(Summary!$I:$I,$AH670),0),0)</f>
        <v>0</v>
      </c>
      <c r="AB670" s="2">
        <f t="array" ref="AB670">IF($S670=1,IFERROR(INDEX(Summary!$J:$J,$AH670),0),0)</f>
        <v>0</v>
      </c>
      <c r="AC670" s="2">
        <f t="array" ref="AC670">IF($S670=1,IFERROR(INDEX(Summary!$K:$K,$AH670),0),0)</f>
        <v>0</v>
      </c>
      <c r="AD670" s="2">
        <f t="array" ref="AD670">IF($S670=1,IFERROR(INDEX(Summary!$L:$L,$AH670),0),0)</f>
        <v>0</v>
      </c>
      <c r="AE670" s="2">
        <f t="array" ref="AE670">IF($S670=1,IFERROR(INDEX(Summary!$M:$M,$AH670),0),0)</f>
        <v>0</v>
      </c>
      <c r="AF670" s="2">
        <f t="array" ref="AF670">IF($S670=1,IFERROR(INDEX(Summary!$N:$N,$AH670),0),0)</f>
        <v>0</v>
      </c>
      <c r="AG670">
        <f t="array" ref="AG670">IF($A670="","",IFERROR(INDEX(Summary!$BB:$BB,$AH670),0))</f>
        <v>5</v>
      </c>
      <c r="AH670">
        <f t="shared" si="98"/>
        <v>25</v>
      </c>
    </row>
    <row r="671" spans="1:34" hidden="1">
      <c r="A671" t="str">
        <f t="array" ref="A671">IFERROR(INDEX(Summary!$D:$D,$AH671)&amp;"","")</f>
        <v>FG00645</v>
      </c>
      <c r="B671" t="str">
        <f t="array" ref="B671">IF($A671="","",INDEX(Summary!$E:$E,$AH671))</f>
        <v>Black Mustard Oil - 5Ltr (Tin Can)</v>
      </c>
      <c r="C671" t="str">
        <f t="array" ref="C671">IF($A671="","",INDEX(Summary!$B:$B,$AH671))</f>
        <v>Oil</v>
      </c>
      <c r="D671" t="str">
        <f t="array" ref="D671">IF($A671="","",INDEX(Summary!$C:$C,$AH671))</f>
        <v>C6</v>
      </c>
      <c r="E671">
        <f t="array" ref="E671">IF($A671="","",INDEX(Summary!$F:$F,$AH671))</f>
        <v>5</v>
      </c>
      <c r="F671" t="str">
        <f t="array" ref="F671">IF($A671="","",INDEX(Summary!$BC:$BC,$AH671)&amp;"")</f>
        <v>P3 – Normal</v>
      </c>
      <c r="G671">
        <f t="shared" si="90"/>
        <v>3</v>
      </c>
      <c r="H671">
        <f t="shared" si="91"/>
        <v>0</v>
      </c>
      <c r="I671" t="str">
        <f t="array" ref="I671">IF($A671="","",IF(IFERROR(INDEX(Summary!$BA:$BA,$AH671),0)&lt;1,"Under 1 day",IF(INDEX(Summary!$BA:$BA,$AH671)&lt;3,"1-3 days",IF(INDEX(Summary!$BA:$BA,$AH671)&lt;7,"3-7 days","7+ days"))))</f>
        <v>7+ days</v>
      </c>
      <c r="J671" t="str">
        <f t="array" ref="J671">IF($A671="","",IF(IFERROR(INDEX(Summary!$AX:$AX,$AH671),0)&lt;0.25,"0-25%",IF(INDEX(Summary!$AX:$AX,$AH671)&lt;0.5,"25-50%",IF(INDEX(Summary!$AX:$AX,$AH671)&lt;0.75,"50-75%","75-100%"))))</f>
        <v>75-100%</v>
      </c>
      <c r="K671" t="str">
        <f t="array" ref="K671">IF($A671="","",INDEX(Summary!$AY:$AY,$AH671)&amp;"")</f>
        <v xml:space="preserve">RM NA </v>
      </c>
      <c r="L671" s="1">
        <f>IF($A671="","",Summary!$P$2+MOD(ROW()-2,30))</f>
        <v>46236</v>
      </c>
      <c r="M671">
        <f t="shared" si="92"/>
        <v>10</v>
      </c>
      <c r="N671">
        <f t="shared" si="93"/>
        <v>2</v>
      </c>
      <c r="O671" t="str">
        <f t="shared" si="94"/>
        <v>Aug-2026</v>
      </c>
      <c r="P671">
        <f t="shared" ca="1" si="95"/>
        <v>1</v>
      </c>
      <c r="Q671" s="2">
        <f t="array" ref="Q671">IF($A671="",0,IFERROR(INDEX(Summary!$P$3:$AS$67,$AH671-2,$M671),0))</f>
        <v>0</v>
      </c>
      <c r="R671" s="2">
        <f t="array" ref="R671">IF($A671="",0,ROUND(IFERROR(INDEX(Summary!$O:$O,$AH671),0)/30,0))</f>
        <v>125</v>
      </c>
      <c r="S671">
        <f t="shared" si="96"/>
        <v>0</v>
      </c>
      <c r="T671" s="2">
        <f t="array" ref="T671">IF($S671=1,IFERROR(INDEX(Summary!$O:$O,$AH671),0),0)</f>
        <v>0</v>
      </c>
      <c r="U671" s="2">
        <f t="array" ref="U671">IF($S671=1,IFERROR(INDEX(Summary!$AT:$AT,$AH671),0),0)</f>
        <v>0</v>
      </c>
      <c r="V671" s="2">
        <f t="shared" si="97"/>
        <v>0</v>
      </c>
      <c r="W671" s="2">
        <f t="array" ref="W671">IF($S671=1,IFERROR(INDEX(Summary!$AZ:$AZ,$AH671),0),0)</f>
        <v>0</v>
      </c>
      <c r="X671" s="3">
        <f t="array" ref="X671">IF($S671=1,IFERROR(INDEX(Summary!$BA:$BA,$AH671),0),0)</f>
        <v>0</v>
      </c>
      <c r="Y671" s="2">
        <f t="array" ref="Y671">IF($S671=1,IFERROR(INDEX(Summary!$G:$G,$AH671),0),0)</f>
        <v>0</v>
      </c>
      <c r="Z671" s="2">
        <f t="array" ref="Z671">IF($S671=1,IFERROR(INDEX(Summary!$H:$H,$AH671),0),0)</f>
        <v>0</v>
      </c>
      <c r="AA671" s="2">
        <f t="array" ref="AA671">IF($S671=1,IFERROR(INDEX(Summary!$I:$I,$AH671),0),0)</f>
        <v>0</v>
      </c>
      <c r="AB671" s="2">
        <f t="array" ref="AB671">IF($S671=1,IFERROR(INDEX(Summary!$J:$J,$AH671),0),0)</f>
        <v>0</v>
      </c>
      <c r="AC671" s="2">
        <f t="array" ref="AC671">IF($S671=1,IFERROR(INDEX(Summary!$K:$K,$AH671),0),0)</f>
        <v>0</v>
      </c>
      <c r="AD671" s="2">
        <f t="array" ref="AD671">IF($S671=1,IFERROR(INDEX(Summary!$L:$L,$AH671),0),0)</f>
        <v>0</v>
      </c>
      <c r="AE671" s="2">
        <f t="array" ref="AE671">IF($S671=1,IFERROR(INDEX(Summary!$M:$M,$AH671),0),0)</f>
        <v>0</v>
      </c>
      <c r="AF671" s="2">
        <f t="array" ref="AF671">IF($S671=1,IFERROR(INDEX(Summary!$N:$N,$AH671),0),0)</f>
        <v>0</v>
      </c>
      <c r="AG671">
        <f t="array" ref="AG671">IF($A671="","",IFERROR(INDEX(Summary!$BB:$BB,$AH671),0))</f>
        <v>5</v>
      </c>
      <c r="AH671">
        <f t="shared" si="98"/>
        <v>25</v>
      </c>
    </row>
    <row r="672" spans="1:34" hidden="1">
      <c r="A672" t="str">
        <f t="array" ref="A672">IFERROR(INDEX(Summary!$D:$D,$AH672)&amp;"","")</f>
        <v>FG00645</v>
      </c>
      <c r="B672" t="str">
        <f t="array" ref="B672">IF($A672="","",INDEX(Summary!$E:$E,$AH672))</f>
        <v>Black Mustard Oil - 5Ltr (Tin Can)</v>
      </c>
      <c r="C672" t="str">
        <f t="array" ref="C672">IF($A672="","",INDEX(Summary!$B:$B,$AH672))</f>
        <v>Oil</v>
      </c>
      <c r="D672" t="str">
        <f t="array" ref="D672">IF($A672="","",INDEX(Summary!$C:$C,$AH672))</f>
        <v>C6</v>
      </c>
      <c r="E672">
        <f t="array" ref="E672">IF($A672="","",INDEX(Summary!$F:$F,$AH672))</f>
        <v>5</v>
      </c>
      <c r="F672" t="str">
        <f t="array" ref="F672">IF($A672="","",INDEX(Summary!$BC:$BC,$AH672)&amp;"")</f>
        <v>P3 – Normal</v>
      </c>
      <c r="G672">
        <f t="shared" si="90"/>
        <v>3</v>
      </c>
      <c r="H672">
        <f t="shared" si="91"/>
        <v>0</v>
      </c>
      <c r="I672" t="str">
        <f t="array" ref="I672">IF($A672="","",IF(IFERROR(INDEX(Summary!$BA:$BA,$AH672),0)&lt;1,"Under 1 day",IF(INDEX(Summary!$BA:$BA,$AH672)&lt;3,"1-3 days",IF(INDEX(Summary!$BA:$BA,$AH672)&lt;7,"3-7 days","7+ days"))))</f>
        <v>7+ days</v>
      </c>
      <c r="J672" t="str">
        <f t="array" ref="J672">IF($A672="","",IF(IFERROR(INDEX(Summary!$AX:$AX,$AH672),0)&lt;0.25,"0-25%",IF(INDEX(Summary!$AX:$AX,$AH672)&lt;0.5,"25-50%",IF(INDEX(Summary!$AX:$AX,$AH672)&lt;0.75,"50-75%","75-100%"))))</f>
        <v>75-100%</v>
      </c>
      <c r="K672" t="str">
        <f t="array" ref="K672">IF($A672="","",INDEX(Summary!$AY:$AY,$AH672)&amp;"")</f>
        <v xml:space="preserve">RM NA </v>
      </c>
      <c r="L672" s="1">
        <f>IF($A672="","",Summary!$P$2+MOD(ROW()-2,30))</f>
        <v>46237</v>
      </c>
      <c r="M672">
        <f t="shared" si="92"/>
        <v>11</v>
      </c>
      <c r="N672">
        <f t="shared" si="93"/>
        <v>3</v>
      </c>
      <c r="O672" t="str">
        <f t="shared" si="94"/>
        <v>Aug-2026</v>
      </c>
      <c r="P672">
        <f t="shared" ca="1" si="95"/>
        <v>1</v>
      </c>
      <c r="Q672" s="2">
        <f t="array" ref="Q672">IF($A672="",0,IFERROR(INDEX(Summary!$P$3:$AS$67,$AH672-2,$M672),0))</f>
        <v>0</v>
      </c>
      <c r="R672" s="2">
        <f t="array" ref="R672">IF($A672="",0,ROUND(IFERROR(INDEX(Summary!$O:$O,$AH672),0)/30,0))</f>
        <v>125</v>
      </c>
      <c r="S672">
        <f t="shared" si="96"/>
        <v>0</v>
      </c>
      <c r="T672" s="2">
        <f t="array" ref="T672">IF($S672=1,IFERROR(INDEX(Summary!$O:$O,$AH672),0),0)</f>
        <v>0</v>
      </c>
      <c r="U672" s="2">
        <f t="array" ref="U672">IF($S672=1,IFERROR(INDEX(Summary!$AT:$AT,$AH672),0),0)</f>
        <v>0</v>
      </c>
      <c r="V672" s="2">
        <f t="shared" si="97"/>
        <v>0</v>
      </c>
      <c r="W672" s="2">
        <f t="array" ref="W672">IF($S672=1,IFERROR(INDEX(Summary!$AZ:$AZ,$AH672),0),0)</f>
        <v>0</v>
      </c>
      <c r="X672" s="3">
        <f t="array" ref="X672">IF($S672=1,IFERROR(INDEX(Summary!$BA:$BA,$AH672),0),0)</f>
        <v>0</v>
      </c>
      <c r="Y672" s="2">
        <f t="array" ref="Y672">IF($S672=1,IFERROR(INDEX(Summary!$G:$G,$AH672),0),0)</f>
        <v>0</v>
      </c>
      <c r="Z672" s="2">
        <f t="array" ref="Z672">IF($S672=1,IFERROR(INDEX(Summary!$H:$H,$AH672),0),0)</f>
        <v>0</v>
      </c>
      <c r="AA672" s="2">
        <f t="array" ref="AA672">IF($S672=1,IFERROR(INDEX(Summary!$I:$I,$AH672),0),0)</f>
        <v>0</v>
      </c>
      <c r="AB672" s="2">
        <f t="array" ref="AB672">IF($S672=1,IFERROR(INDEX(Summary!$J:$J,$AH672),0),0)</f>
        <v>0</v>
      </c>
      <c r="AC672" s="2">
        <f t="array" ref="AC672">IF($S672=1,IFERROR(INDEX(Summary!$K:$K,$AH672),0),0)</f>
        <v>0</v>
      </c>
      <c r="AD672" s="2">
        <f t="array" ref="AD672">IF($S672=1,IFERROR(INDEX(Summary!$L:$L,$AH672),0),0)</f>
        <v>0</v>
      </c>
      <c r="AE672" s="2">
        <f t="array" ref="AE672">IF($S672=1,IFERROR(INDEX(Summary!$M:$M,$AH672),0),0)</f>
        <v>0</v>
      </c>
      <c r="AF672" s="2">
        <f t="array" ref="AF672">IF($S672=1,IFERROR(INDEX(Summary!$N:$N,$AH672),0),0)</f>
        <v>0</v>
      </c>
      <c r="AG672">
        <f t="array" ref="AG672">IF($A672="","",IFERROR(INDEX(Summary!$BB:$BB,$AH672),0))</f>
        <v>5</v>
      </c>
      <c r="AH672">
        <f t="shared" si="98"/>
        <v>25</v>
      </c>
    </row>
    <row r="673" spans="1:34" hidden="1">
      <c r="A673" t="str">
        <f t="array" ref="A673">IFERROR(INDEX(Summary!$D:$D,$AH673)&amp;"","")</f>
        <v>FG00645</v>
      </c>
      <c r="B673" t="str">
        <f t="array" ref="B673">IF($A673="","",INDEX(Summary!$E:$E,$AH673))</f>
        <v>Black Mustard Oil - 5Ltr (Tin Can)</v>
      </c>
      <c r="C673" t="str">
        <f t="array" ref="C673">IF($A673="","",INDEX(Summary!$B:$B,$AH673))</f>
        <v>Oil</v>
      </c>
      <c r="D673" t="str">
        <f t="array" ref="D673">IF($A673="","",INDEX(Summary!$C:$C,$AH673))</f>
        <v>C6</v>
      </c>
      <c r="E673">
        <f t="array" ref="E673">IF($A673="","",INDEX(Summary!$F:$F,$AH673))</f>
        <v>5</v>
      </c>
      <c r="F673" t="str">
        <f t="array" ref="F673">IF($A673="","",INDEX(Summary!$BC:$BC,$AH673)&amp;"")</f>
        <v>P3 – Normal</v>
      </c>
      <c r="G673">
        <f t="shared" si="90"/>
        <v>3</v>
      </c>
      <c r="H673">
        <f t="shared" si="91"/>
        <v>0</v>
      </c>
      <c r="I673" t="str">
        <f t="array" ref="I673">IF($A673="","",IF(IFERROR(INDEX(Summary!$BA:$BA,$AH673),0)&lt;1,"Under 1 day",IF(INDEX(Summary!$BA:$BA,$AH673)&lt;3,"1-3 days",IF(INDEX(Summary!$BA:$BA,$AH673)&lt;7,"3-7 days","7+ days"))))</f>
        <v>7+ days</v>
      </c>
      <c r="J673" t="str">
        <f t="array" ref="J673">IF($A673="","",IF(IFERROR(INDEX(Summary!$AX:$AX,$AH673),0)&lt;0.25,"0-25%",IF(INDEX(Summary!$AX:$AX,$AH673)&lt;0.5,"25-50%",IF(INDEX(Summary!$AX:$AX,$AH673)&lt;0.75,"50-75%","75-100%"))))</f>
        <v>75-100%</v>
      </c>
      <c r="K673" t="str">
        <f t="array" ref="K673">IF($A673="","",INDEX(Summary!$AY:$AY,$AH673)&amp;"")</f>
        <v xml:space="preserve">RM NA </v>
      </c>
      <c r="L673" s="1">
        <f>IF($A673="","",Summary!$P$2+MOD(ROW()-2,30))</f>
        <v>46238</v>
      </c>
      <c r="M673">
        <f t="shared" si="92"/>
        <v>12</v>
      </c>
      <c r="N673">
        <f t="shared" si="93"/>
        <v>4</v>
      </c>
      <c r="O673" t="str">
        <f t="shared" si="94"/>
        <v>Aug-2026</v>
      </c>
      <c r="P673">
        <f t="shared" ca="1" si="95"/>
        <v>1</v>
      </c>
      <c r="Q673" s="2">
        <f t="array" ref="Q673">IF($A673="",0,IFERROR(INDEX(Summary!$P$3:$AS$67,$AH673-2,$M673),0))</f>
        <v>0</v>
      </c>
      <c r="R673" s="2">
        <f t="array" ref="R673">IF($A673="",0,ROUND(IFERROR(INDEX(Summary!$O:$O,$AH673),0)/30,0))</f>
        <v>125</v>
      </c>
      <c r="S673">
        <f t="shared" si="96"/>
        <v>0</v>
      </c>
      <c r="T673" s="2">
        <f t="array" ref="T673">IF($S673=1,IFERROR(INDEX(Summary!$O:$O,$AH673),0),0)</f>
        <v>0</v>
      </c>
      <c r="U673" s="2">
        <f t="array" ref="U673">IF($S673=1,IFERROR(INDEX(Summary!$AT:$AT,$AH673),0),0)</f>
        <v>0</v>
      </c>
      <c r="V673" s="2">
        <f t="shared" si="97"/>
        <v>0</v>
      </c>
      <c r="W673" s="2">
        <f t="array" ref="W673">IF($S673=1,IFERROR(INDEX(Summary!$AZ:$AZ,$AH673),0),0)</f>
        <v>0</v>
      </c>
      <c r="X673" s="3">
        <f t="array" ref="X673">IF($S673=1,IFERROR(INDEX(Summary!$BA:$BA,$AH673),0),0)</f>
        <v>0</v>
      </c>
      <c r="Y673" s="2">
        <f t="array" ref="Y673">IF($S673=1,IFERROR(INDEX(Summary!$G:$G,$AH673),0),0)</f>
        <v>0</v>
      </c>
      <c r="Z673" s="2">
        <f t="array" ref="Z673">IF($S673=1,IFERROR(INDEX(Summary!$H:$H,$AH673),0),0)</f>
        <v>0</v>
      </c>
      <c r="AA673" s="2">
        <f t="array" ref="AA673">IF($S673=1,IFERROR(INDEX(Summary!$I:$I,$AH673),0),0)</f>
        <v>0</v>
      </c>
      <c r="AB673" s="2">
        <f t="array" ref="AB673">IF($S673=1,IFERROR(INDEX(Summary!$J:$J,$AH673),0),0)</f>
        <v>0</v>
      </c>
      <c r="AC673" s="2">
        <f t="array" ref="AC673">IF($S673=1,IFERROR(INDEX(Summary!$K:$K,$AH673),0),0)</f>
        <v>0</v>
      </c>
      <c r="AD673" s="2">
        <f t="array" ref="AD673">IF($S673=1,IFERROR(INDEX(Summary!$L:$L,$AH673),0),0)</f>
        <v>0</v>
      </c>
      <c r="AE673" s="2">
        <f t="array" ref="AE673">IF($S673=1,IFERROR(INDEX(Summary!$M:$M,$AH673),0),0)</f>
        <v>0</v>
      </c>
      <c r="AF673" s="2">
        <f t="array" ref="AF673">IF($S673=1,IFERROR(INDEX(Summary!$N:$N,$AH673),0),0)</f>
        <v>0</v>
      </c>
      <c r="AG673">
        <f t="array" ref="AG673">IF($A673="","",IFERROR(INDEX(Summary!$BB:$BB,$AH673),0))</f>
        <v>5</v>
      </c>
      <c r="AH673">
        <f t="shared" si="98"/>
        <v>25</v>
      </c>
    </row>
    <row r="674" spans="1:34" hidden="1">
      <c r="A674" t="str">
        <f t="array" ref="A674">IFERROR(INDEX(Summary!$D:$D,$AH674)&amp;"","")</f>
        <v>FG00645</v>
      </c>
      <c r="B674" t="str">
        <f t="array" ref="B674">IF($A674="","",INDEX(Summary!$E:$E,$AH674))</f>
        <v>Black Mustard Oil - 5Ltr (Tin Can)</v>
      </c>
      <c r="C674" t="str">
        <f t="array" ref="C674">IF($A674="","",INDEX(Summary!$B:$B,$AH674))</f>
        <v>Oil</v>
      </c>
      <c r="D674" t="str">
        <f t="array" ref="D674">IF($A674="","",INDEX(Summary!$C:$C,$AH674))</f>
        <v>C6</v>
      </c>
      <c r="E674">
        <f t="array" ref="E674">IF($A674="","",INDEX(Summary!$F:$F,$AH674))</f>
        <v>5</v>
      </c>
      <c r="F674" t="str">
        <f t="array" ref="F674">IF($A674="","",INDEX(Summary!$BC:$BC,$AH674)&amp;"")</f>
        <v>P3 – Normal</v>
      </c>
      <c r="G674">
        <f t="shared" si="90"/>
        <v>3</v>
      </c>
      <c r="H674">
        <f t="shared" si="91"/>
        <v>0</v>
      </c>
      <c r="I674" t="str">
        <f t="array" ref="I674">IF($A674="","",IF(IFERROR(INDEX(Summary!$BA:$BA,$AH674),0)&lt;1,"Under 1 day",IF(INDEX(Summary!$BA:$BA,$AH674)&lt;3,"1-3 days",IF(INDEX(Summary!$BA:$BA,$AH674)&lt;7,"3-7 days","7+ days"))))</f>
        <v>7+ days</v>
      </c>
      <c r="J674" t="str">
        <f t="array" ref="J674">IF($A674="","",IF(IFERROR(INDEX(Summary!$AX:$AX,$AH674),0)&lt;0.25,"0-25%",IF(INDEX(Summary!$AX:$AX,$AH674)&lt;0.5,"25-50%",IF(INDEX(Summary!$AX:$AX,$AH674)&lt;0.75,"50-75%","75-100%"))))</f>
        <v>75-100%</v>
      </c>
      <c r="K674" t="str">
        <f t="array" ref="K674">IF($A674="","",INDEX(Summary!$AY:$AY,$AH674)&amp;"")</f>
        <v xml:space="preserve">RM NA </v>
      </c>
      <c r="L674" s="1">
        <f>IF($A674="","",Summary!$P$2+MOD(ROW()-2,30))</f>
        <v>46239</v>
      </c>
      <c r="M674">
        <f t="shared" si="92"/>
        <v>13</v>
      </c>
      <c r="N674">
        <f t="shared" si="93"/>
        <v>5</v>
      </c>
      <c r="O674" t="str">
        <f t="shared" si="94"/>
        <v>Aug-2026</v>
      </c>
      <c r="P674">
        <f t="shared" ca="1" si="95"/>
        <v>1</v>
      </c>
      <c r="Q674" s="2">
        <f t="array" ref="Q674">IF($A674="",0,IFERROR(INDEX(Summary!$P$3:$AS$67,$AH674-2,$M674),0))</f>
        <v>0</v>
      </c>
      <c r="R674" s="2">
        <f t="array" ref="R674">IF($A674="",0,ROUND(IFERROR(INDEX(Summary!$O:$O,$AH674),0)/30,0))</f>
        <v>125</v>
      </c>
      <c r="S674">
        <f t="shared" si="96"/>
        <v>0</v>
      </c>
      <c r="T674" s="2">
        <f t="array" ref="T674">IF($S674=1,IFERROR(INDEX(Summary!$O:$O,$AH674),0),0)</f>
        <v>0</v>
      </c>
      <c r="U674" s="2">
        <f t="array" ref="U674">IF($S674=1,IFERROR(INDEX(Summary!$AT:$AT,$AH674),0),0)</f>
        <v>0</v>
      </c>
      <c r="V674" s="2">
        <f t="shared" si="97"/>
        <v>0</v>
      </c>
      <c r="W674" s="2">
        <f t="array" ref="W674">IF($S674=1,IFERROR(INDEX(Summary!$AZ:$AZ,$AH674),0),0)</f>
        <v>0</v>
      </c>
      <c r="X674" s="3">
        <f t="array" ref="X674">IF($S674=1,IFERROR(INDEX(Summary!$BA:$BA,$AH674),0),0)</f>
        <v>0</v>
      </c>
      <c r="Y674" s="2">
        <f t="array" ref="Y674">IF($S674=1,IFERROR(INDEX(Summary!$G:$G,$AH674),0),0)</f>
        <v>0</v>
      </c>
      <c r="Z674" s="2">
        <f t="array" ref="Z674">IF($S674=1,IFERROR(INDEX(Summary!$H:$H,$AH674),0),0)</f>
        <v>0</v>
      </c>
      <c r="AA674" s="2">
        <f t="array" ref="AA674">IF($S674=1,IFERROR(INDEX(Summary!$I:$I,$AH674),0),0)</f>
        <v>0</v>
      </c>
      <c r="AB674" s="2">
        <f t="array" ref="AB674">IF($S674=1,IFERROR(INDEX(Summary!$J:$J,$AH674),0),0)</f>
        <v>0</v>
      </c>
      <c r="AC674" s="2">
        <f t="array" ref="AC674">IF($S674=1,IFERROR(INDEX(Summary!$K:$K,$AH674),0),0)</f>
        <v>0</v>
      </c>
      <c r="AD674" s="2">
        <f t="array" ref="AD674">IF($S674=1,IFERROR(INDEX(Summary!$L:$L,$AH674),0),0)</f>
        <v>0</v>
      </c>
      <c r="AE674" s="2">
        <f t="array" ref="AE674">IF($S674=1,IFERROR(INDEX(Summary!$M:$M,$AH674),0),0)</f>
        <v>0</v>
      </c>
      <c r="AF674" s="2">
        <f t="array" ref="AF674">IF($S674=1,IFERROR(INDEX(Summary!$N:$N,$AH674),0),0)</f>
        <v>0</v>
      </c>
      <c r="AG674">
        <f t="array" ref="AG674">IF($A674="","",IFERROR(INDEX(Summary!$BB:$BB,$AH674),0))</f>
        <v>5</v>
      </c>
      <c r="AH674">
        <f t="shared" si="98"/>
        <v>25</v>
      </c>
    </row>
    <row r="675" spans="1:34" hidden="1">
      <c r="A675" t="str">
        <f t="array" ref="A675">IFERROR(INDEX(Summary!$D:$D,$AH675)&amp;"","")</f>
        <v>FG00645</v>
      </c>
      <c r="B675" t="str">
        <f t="array" ref="B675">IF($A675="","",INDEX(Summary!$E:$E,$AH675))</f>
        <v>Black Mustard Oil - 5Ltr (Tin Can)</v>
      </c>
      <c r="C675" t="str">
        <f t="array" ref="C675">IF($A675="","",INDEX(Summary!$B:$B,$AH675))</f>
        <v>Oil</v>
      </c>
      <c r="D675" t="str">
        <f t="array" ref="D675">IF($A675="","",INDEX(Summary!$C:$C,$AH675))</f>
        <v>C6</v>
      </c>
      <c r="E675">
        <f t="array" ref="E675">IF($A675="","",INDEX(Summary!$F:$F,$AH675))</f>
        <v>5</v>
      </c>
      <c r="F675" t="str">
        <f t="array" ref="F675">IF($A675="","",INDEX(Summary!$BC:$BC,$AH675)&amp;"")</f>
        <v>P3 – Normal</v>
      </c>
      <c r="G675">
        <f t="shared" si="90"/>
        <v>3</v>
      </c>
      <c r="H675">
        <f t="shared" si="91"/>
        <v>0</v>
      </c>
      <c r="I675" t="str">
        <f t="array" ref="I675">IF($A675="","",IF(IFERROR(INDEX(Summary!$BA:$BA,$AH675),0)&lt;1,"Under 1 day",IF(INDEX(Summary!$BA:$BA,$AH675)&lt;3,"1-3 days",IF(INDEX(Summary!$BA:$BA,$AH675)&lt;7,"3-7 days","7+ days"))))</f>
        <v>7+ days</v>
      </c>
      <c r="J675" t="str">
        <f t="array" ref="J675">IF($A675="","",IF(IFERROR(INDEX(Summary!$AX:$AX,$AH675),0)&lt;0.25,"0-25%",IF(INDEX(Summary!$AX:$AX,$AH675)&lt;0.5,"25-50%",IF(INDEX(Summary!$AX:$AX,$AH675)&lt;0.75,"50-75%","75-100%"))))</f>
        <v>75-100%</v>
      </c>
      <c r="K675" t="str">
        <f t="array" ref="K675">IF($A675="","",INDEX(Summary!$AY:$AY,$AH675)&amp;"")</f>
        <v xml:space="preserve">RM NA </v>
      </c>
      <c r="L675" s="1">
        <f>IF($A675="","",Summary!$P$2+MOD(ROW()-2,30))</f>
        <v>46240</v>
      </c>
      <c r="M675">
        <f t="shared" si="92"/>
        <v>14</v>
      </c>
      <c r="N675">
        <f t="shared" si="93"/>
        <v>6</v>
      </c>
      <c r="O675" t="str">
        <f t="shared" si="94"/>
        <v>Aug-2026</v>
      </c>
      <c r="P675">
        <f t="shared" ca="1" si="95"/>
        <v>1</v>
      </c>
      <c r="Q675" s="2">
        <f t="array" ref="Q675">IF($A675="",0,IFERROR(INDEX(Summary!$P$3:$AS$67,$AH675-2,$M675),0))</f>
        <v>0</v>
      </c>
      <c r="R675" s="2">
        <f t="array" ref="R675">IF($A675="",0,ROUND(IFERROR(INDEX(Summary!$O:$O,$AH675),0)/30,0))</f>
        <v>125</v>
      </c>
      <c r="S675">
        <f t="shared" si="96"/>
        <v>0</v>
      </c>
      <c r="T675" s="2">
        <f t="array" ref="T675">IF($S675=1,IFERROR(INDEX(Summary!$O:$O,$AH675),0),0)</f>
        <v>0</v>
      </c>
      <c r="U675" s="2">
        <f t="array" ref="U675">IF($S675=1,IFERROR(INDEX(Summary!$AT:$AT,$AH675),0),0)</f>
        <v>0</v>
      </c>
      <c r="V675" s="2">
        <f t="shared" si="97"/>
        <v>0</v>
      </c>
      <c r="W675" s="2">
        <f t="array" ref="W675">IF($S675=1,IFERROR(INDEX(Summary!$AZ:$AZ,$AH675),0),0)</f>
        <v>0</v>
      </c>
      <c r="X675" s="3">
        <f t="array" ref="X675">IF($S675=1,IFERROR(INDEX(Summary!$BA:$BA,$AH675),0),0)</f>
        <v>0</v>
      </c>
      <c r="Y675" s="2">
        <f t="array" ref="Y675">IF($S675=1,IFERROR(INDEX(Summary!$G:$G,$AH675),0),0)</f>
        <v>0</v>
      </c>
      <c r="Z675" s="2">
        <f t="array" ref="Z675">IF($S675=1,IFERROR(INDEX(Summary!$H:$H,$AH675),0),0)</f>
        <v>0</v>
      </c>
      <c r="AA675" s="2">
        <f t="array" ref="AA675">IF($S675=1,IFERROR(INDEX(Summary!$I:$I,$AH675),0),0)</f>
        <v>0</v>
      </c>
      <c r="AB675" s="2">
        <f t="array" ref="AB675">IF($S675=1,IFERROR(INDEX(Summary!$J:$J,$AH675),0),0)</f>
        <v>0</v>
      </c>
      <c r="AC675" s="2">
        <f t="array" ref="AC675">IF($S675=1,IFERROR(INDEX(Summary!$K:$K,$AH675),0),0)</f>
        <v>0</v>
      </c>
      <c r="AD675" s="2">
        <f t="array" ref="AD675">IF($S675=1,IFERROR(INDEX(Summary!$L:$L,$AH675),0),0)</f>
        <v>0</v>
      </c>
      <c r="AE675" s="2">
        <f t="array" ref="AE675">IF($S675=1,IFERROR(INDEX(Summary!$M:$M,$AH675),0),0)</f>
        <v>0</v>
      </c>
      <c r="AF675" s="2">
        <f t="array" ref="AF675">IF($S675=1,IFERROR(INDEX(Summary!$N:$N,$AH675),0),0)</f>
        <v>0</v>
      </c>
      <c r="AG675">
        <f t="array" ref="AG675">IF($A675="","",IFERROR(INDEX(Summary!$BB:$BB,$AH675),0))</f>
        <v>5</v>
      </c>
      <c r="AH675">
        <f t="shared" si="98"/>
        <v>25</v>
      </c>
    </row>
    <row r="676" spans="1:34" hidden="1">
      <c r="A676" t="str">
        <f t="array" ref="A676">IFERROR(INDEX(Summary!$D:$D,$AH676)&amp;"","")</f>
        <v>FG00645</v>
      </c>
      <c r="B676" t="str">
        <f t="array" ref="B676">IF($A676="","",INDEX(Summary!$E:$E,$AH676))</f>
        <v>Black Mustard Oil - 5Ltr (Tin Can)</v>
      </c>
      <c r="C676" t="str">
        <f t="array" ref="C676">IF($A676="","",INDEX(Summary!$B:$B,$AH676))</f>
        <v>Oil</v>
      </c>
      <c r="D676" t="str">
        <f t="array" ref="D676">IF($A676="","",INDEX(Summary!$C:$C,$AH676))</f>
        <v>C6</v>
      </c>
      <c r="E676">
        <f t="array" ref="E676">IF($A676="","",INDEX(Summary!$F:$F,$AH676))</f>
        <v>5</v>
      </c>
      <c r="F676" t="str">
        <f t="array" ref="F676">IF($A676="","",INDEX(Summary!$BC:$BC,$AH676)&amp;"")</f>
        <v>P3 – Normal</v>
      </c>
      <c r="G676">
        <f t="shared" si="90"/>
        <v>3</v>
      </c>
      <c r="H676">
        <f t="shared" si="91"/>
        <v>0</v>
      </c>
      <c r="I676" t="str">
        <f t="array" ref="I676">IF($A676="","",IF(IFERROR(INDEX(Summary!$BA:$BA,$AH676),0)&lt;1,"Under 1 day",IF(INDEX(Summary!$BA:$BA,$AH676)&lt;3,"1-3 days",IF(INDEX(Summary!$BA:$BA,$AH676)&lt;7,"3-7 days","7+ days"))))</f>
        <v>7+ days</v>
      </c>
      <c r="J676" t="str">
        <f t="array" ref="J676">IF($A676="","",IF(IFERROR(INDEX(Summary!$AX:$AX,$AH676),0)&lt;0.25,"0-25%",IF(INDEX(Summary!$AX:$AX,$AH676)&lt;0.5,"25-50%",IF(INDEX(Summary!$AX:$AX,$AH676)&lt;0.75,"50-75%","75-100%"))))</f>
        <v>75-100%</v>
      </c>
      <c r="K676" t="str">
        <f t="array" ref="K676">IF($A676="","",INDEX(Summary!$AY:$AY,$AH676)&amp;"")</f>
        <v xml:space="preserve">RM NA </v>
      </c>
      <c r="L676" s="1">
        <f>IF($A676="","",Summary!$P$2+MOD(ROW()-2,30))</f>
        <v>46241</v>
      </c>
      <c r="M676">
        <f t="shared" si="92"/>
        <v>15</v>
      </c>
      <c r="N676">
        <f t="shared" si="93"/>
        <v>7</v>
      </c>
      <c r="O676" t="str">
        <f t="shared" si="94"/>
        <v>Aug-2026</v>
      </c>
      <c r="P676">
        <f t="shared" ca="1" si="95"/>
        <v>1</v>
      </c>
      <c r="Q676" s="2">
        <f t="array" ref="Q676">IF($A676="",0,IFERROR(INDEX(Summary!$P$3:$AS$67,$AH676-2,$M676),0))</f>
        <v>0</v>
      </c>
      <c r="R676" s="2">
        <f t="array" ref="R676">IF($A676="",0,ROUND(IFERROR(INDEX(Summary!$O:$O,$AH676),0)/30,0))</f>
        <v>125</v>
      </c>
      <c r="S676">
        <f t="shared" si="96"/>
        <v>0</v>
      </c>
      <c r="T676" s="2">
        <f t="array" ref="T676">IF($S676=1,IFERROR(INDEX(Summary!$O:$O,$AH676),0),0)</f>
        <v>0</v>
      </c>
      <c r="U676" s="2">
        <f t="array" ref="U676">IF($S676=1,IFERROR(INDEX(Summary!$AT:$AT,$AH676),0),0)</f>
        <v>0</v>
      </c>
      <c r="V676" s="2">
        <f t="shared" si="97"/>
        <v>0</v>
      </c>
      <c r="W676" s="2">
        <f t="array" ref="W676">IF($S676=1,IFERROR(INDEX(Summary!$AZ:$AZ,$AH676),0),0)</f>
        <v>0</v>
      </c>
      <c r="X676" s="3">
        <f t="array" ref="X676">IF($S676=1,IFERROR(INDEX(Summary!$BA:$BA,$AH676),0),0)</f>
        <v>0</v>
      </c>
      <c r="Y676" s="2">
        <f t="array" ref="Y676">IF($S676=1,IFERROR(INDEX(Summary!$G:$G,$AH676),0),0)</f>
        <v>0</v>
      </c>
      <c r="Z676" s="2">
        <f t="array" ref="Z676">IF($S676=1,IFERROR(INDEX(Summary!$H:$H,$AH676),0),0)</f>
        <v>0</v>
      </c>
      <c r="AA676" s="2">
        <f t="array" ref="AA676">IF($S676=1,IFERROR(INDEX(Summary!$I:$I,$AH676),0),0)</f>
        <v>0</v>
      </c>
      <c r="AB676" s="2">
        <f t="array" ref="AB676">IF($S676=1,IFERROR(INDEX(Summary!$J:$J,$AH676),0),0)</f>
        <v>0</v>
      </c>
      <c r="AC676" s="2">
        <f t="array" ref="AC676">IF($S676=1,IFERROR(INDEX(Summary!$K:$K,$AH676),0),0)</f>
        <v>0</v>
      </c>
      <c r="AD676" s="2">
        <f t="array" ref="AD676">IF($S676=1,IFERROR(INDEX(Summary!$L:$L,$AH676),0),0)</f>
        <v>0</v>
      </c>
      <c r="AE676" s="2">
        <f t="array" ref="AE676">IF($S676=1,IFERROR(INDEX(Summary!$M:$M,$AH676),0),0)</f>
        <v>0</v>
      </c>
      <c r="AF676" s="2">
        <f t="array" ref="AF676">IF($S676=1,IFERROR(INDEX(Summary!$N:$N,$AH676),0),0)</f>
        <v>0</v>
      </c>
      <c r="AG676">
        <f t="array" ref="AG676">IF($A676="","",IFERROR(INDEX(Summary!$BB:$BB,$AH676),0))</f>
        <v>5</v>
      </c>
      <c r="AH676">
        <f t="shared" si="98"/>
        <v>25</v>
      </c>
    </row>
    <row r="677" spans="1:34" hidden="1">
      <c r="A677" t="str">
        <f t="array" ref="A677">IFERROR(INDEX(Summary!$D:$D,$AH677)&amp;"","")</f>
        <v>FG00645</v>
      </c>
      <c r="B677" t="str">
        <f t="array" ref="B677">IF($A677="","",INDEX(Summary!$E:$E,$AH677))</f>
        <v>Black Mustard Oil - 5Ltr (Tin Can)</v>
      </c>
      <c r="C677" t="str">
        <f t="array" ref="C677">IF($A677="","",INDEX(Summary!$B:$B,$AH677))</f>
        <v>Oil</v>
      </c>
      <c r="D677" t="str">
        <f t="array" ref="D677">IF($A677="","",INDEX(Summary!$C:$C,$AH677))</f>
        <v>C6</v>
      </c>
      <c r="E677">
        <f t="array" ref="E677">IF($A677="","",INDEX(Summary!$F:$F,$AH677))</f>
        <v>5</v>
      </c>
      <c r="F677" t="str">
        <f t="array" ref="F677">IF($A677="","",INDEX(Summary!$BC:$BC,$AH677)&amp;"")</f>
        <v>P3 – Normal</v>
      </c>
      <c r="G677">
        <f t="shared" si="90"/>
        <v>3</v>
      </c>
      <c r="H677">
        <f t="shared" si="91"/>
        <v>0</v>
      </c>
      <c r="I677" t="str">
        <f t="array" ref="I677">IF($A677="","",IF(IFERROR(INDEX(Summary!$BA:$BA,$AH677),0)&lt;1,"Under 1 day",IF(INDEX(Summary!$BA:$BA,$AH677)&lt;3,"1-3 days",IF(INDEX(Summary!$BA:$BA,$AH677)&lt;7,"3-7 days","7+ days"))))</f>
        <v>7+ days</v>
      </c>
      <c r="J677" t="str">
        <f t="array" ref="J677">IF($A677="","",IF(IFERROR(INDEX(Summary!$AX:$AX,$AH677),0)&lt;0.25,"0-25%",IF(INDEX(Summary!$AX:$AX,$AH677)&lt;0.5,"25-50%",IF(INDEX(Summary!$AX:$AX,$AH677)&lt;0.75,"50-75%","75-100%"))))</f>
        <v>75-100%</v>
      </c>
      <c r="K677" t="str">
        <f t="array" ref="K677">IF($A677="","",INDEX(Summary!$AY:$AY,$AH677)&amp;"")</f>
        <v xml:space="preserve">RM NA </v>
      </c>
      <c r="L677" s="1">
        <f>IF($A677="","",Summary!$P$2+MOD(ROW()-2,30))</f>
        <v>46242</v>
      </c>
      <c r="M677">
        <f t="shared" si="92"/>
        <v>16</v>
      </c>
      <c r="N677">
        <f t="shared" si="93"/>
        <v>8</v>
      </c>
      <c r="O677" t="str">
        <f t="shared" si="94"/>
        <v>Aug-2026</v>
      </c>
      <c r="P677">
        <f t="shared" ca="1" si="95"/>
        <v>1</v>
      </c>
      <c r="Q677" s="2">
        <f t="array" ref="Q677">IF($A677="",0,IFERROR(INDEX(Summary!$P$3:$AS$67,$AH677-2,$M677),0))</f>
        <v>0</v>
      </c>
      <c r="R677" s="2">
        <f t="array" ref="R677">IF($A677="",0,ROUND(IFERROR(INDEX(Summary!$O:$O,$AH677),0)/30,0))</f>
        <v>125</v>
      </c>
      <c r="S677">
        <f t="shared" si="96"/>
        <v>0</v>
      </c>
      <c r="T677" s="2">
        <f t="array" ref="T677">IF($S677=1,IFERROR(INDEX(Summary!$O:$O,$AH677),0),0)</f>
        <v>0</v>
      </c>
      <c r="U677" s="2">
        <f t="array" ref="U677">IF($S677=1,IFERROR(INDEX(Summary!$AT:$AT,$AH677),0),0)</f>
        <v>0</v>
      </c>
      <c r="V677" s="2">
        <f t="shared" si="97"/>
        <v>0</v>
      </c>
      <c r="W677" s="2">
        <f t="array" ref="W677">IF($S677=1,IFERROR(INDEX(Summary!$AZ:$AZ,$AH677),0),0)</f>
        <v>0</v>
      </c>
      <c r="X677" s="3">
        <f t="array" ref="X677">IF($S677=1,IFERROR(INDEX(Summary!$BA:$BA,$AH677),0),0)</f>
        <v>0</v>
      </c>
      <c r="Y677" s="2">
        <f t="array" ref="Y677">IF($S677=1,IFERROR(INDEX(Summary!$G:$G,$AH677),0),0)</f>
        <v>0</v>
      </c>
      <c r="Z677" s="2">
        <f t="array" ref="Z677">IF($S677=1,IFERROR(INDEX(Summary!$H:$H,$AH677),0),0)</f>
        <v>0</v>
      </c>
      <c r="AA677" s="2">
        <f t="array" ref="AA677">IF($S677=1,IFERROR(INDEX(Summary!$I:$I,$AH677),0),0)</f>
        <v>0</v>
      </c>
      <c r="AB677" s="2">
        <f t="array" ref="AB677">IF($S677=1,IFERROR(INDEX(Summary!$J:$J,$AH677),0),0)</f>
        <v>0</v>
      </c>
      <c r="AC677" s="2">
        <f t="array" ref="AC677">IF($S677=1,IFERROR(INDEX(Summary!$K:$K,$AH677),0),0)</f>
        <v>0</v>
      </c>
      <c r="AD677" s="2">
        <f t="array" ref="AD677">IF($S677=1,IFERROR(INDEX(Summary!$L:$L,$AH677),0),0)</f>
        <v>0</v>
      </c>
      <c r="AE677" s="2">
        <f t="array" ref="AE677">IF($S677=1,IFERROR(INDEX(Summary!$M:$M,$AH677),0),0)</f>
        <v>0</v>
      </c>
      <c r="AF677" s="2">
        <f t="array" ref="AF677">IF($S677=1,IFERROR(INDEX(Summary!$N:$N,$AH677),0),0)</f>
        <v>0</v>
      </c>
      <c r="AG677">
        <f t="array" ref="AG677">IF($A677="","",IFERROR(INDEX(Summary!$BB:$BB,$AH677),0))</f>
        <v>5</v>
      </c>
      <c r="AH677">
        <f t="shared" si="98"/>
        <v>25</v>
      </c>
    </row>
    <row r="678" spans="1:34" hidden="1">
      <c r="A678" t="str">
        <f t="array" ref="A678">IFERROR(INDEX(Summary!$D:$D,$AH678)&amp;"","")</f>
        <v>FG00645</v>
      </c>
      <c r="B678" t="str">
        <f t="array" ref="B678">IF($A678="","",INDEX(Summary!$E:$E,$AH678))</f>
        <v>Black Mustard Oil - 5Ltr (Tin Can)</v>
      </c>
      <c r="C678" t="str">
        <f t="array" ref="C678">IF($A678="","",INDEX(Summary!$B:$B,$AH678))</f>
        <v>Oil</v>
      </c>
      <c r="D678" t="str">
        <f t="array" ref="D678">IF($A678="","",INDEX(Summary!$C:$C,$AH678))</f>
        <v>C6</v>
      </c>
      <c r="E678">
        <f t="array" ref="E678">IF($A678="","",INDEX(Summary!$F:$F,$AH678))</f>
        <v>5</v>
      </c>
      <c r="F678" t="str">
        <f t="array" ref="F678">IF($A678="","",INDEX(Summary!$BC:$BC,$AH678)&amp;"")</f>
        <v>P3 – Normal</v>
      </c>
      <c r="G678">
        <f t="shared" si="90"/>
        <v>3</v>
      </c>
      <c r="H678">
        <f t="shared" si="91"/>
        <v>0</v>
      </c>
      <c r="I678" t="str">
        <f t="array" ref="I678">IF($A678="","",IF(IFERROR(INDEX(Summary!$BA:$BA,$AH678),0)&lt;1,"Under 1 day",IF(INDEX(Summary!$BA:$BA,$AH678)&lt;3,"1-3 days",IF(INDEX(Summary!$BA:$BA,$AH678)&lt;7,"3-7 days","7+ days"))))</f>
        <v>7+ days</v>
      </c>
      <c r="J678" t="str">
        <f t="array" ref="J678">IF($A678="","",IF(IFERROR(INDEX(Summary!$AX:$AX,$AH678),0)&lt;0.25,"0-25%",IF(INDEX(Summary!$AX:$AX,$AH678)&lt;0.5,"25-50%",IF(INDEX(Summary!$AX:$AX,$AH678)&lt;0.75,"50-75%","75-100%"))))</f>
        <v>75-100%</v>
      </c>
      <c r="K678" t="str">
        <f t="array" ref="K678">IF($A678="","",INDEX(Summary!$AY:$AY,$AH678)&amp;"")</f>
        <v xml:space="preserve">RM NA </v>
      </c>
      <c r="L678" s="1">
        <f>IF($A678="","",Summary!$P$2+MOD(ROW()-2,30))</f>
        <v>46243</v>
      </c>
      <c r="M678">
        <f t="shared" si="92"/>
        <v>17</v>
      </c>
      <c r="N678">
        <f t="shared" si="93"/>
        <v>9</v>
      </c>
      <c r="O678" t="str">
        <f t="shared" si="94"/>
        <v>Aug-2026</v>
      </c>
      <c r="P678">
        <f t="shared" ca="1" si="95"/>
        <v>1</v>
      </c>
      <c r="Q678" s="2">
        <f t="array" ref="Q678">IF($A678="",0,IFERROR(INDEX(Summary!$P$3:$AS$67,$AH678-2,$M678),0))</f>
        <v>0</v>
      </c>
      <c r="R678" s="2">
        <f t="array" ref="R678">IF($A678="",0,ROUND(IFERROR(INDEX(Summary!$O:$O,$AH678),0)/30,0))</f>
        <v>125</v>
      </c>
      <c r="S678">
        <f t="shared" si="96"/>
        <v>0</v>
      </c>
      <c r="T678" s="2">
        <f t="array" ref="T678">IF($S678=1,IFERROR(INDEX(Summary!$O:$O,$AH678),0),0)</f>
        <v>0</v>
      </c>
      <c r="U678" s="2">
        <f t="array" ref="U678">IF($S678=1,IFERROR(INDEX(Summary!$AT:$AT,$AH678),0),0)</f>
        <v>0</v>
      </c>
      <c r="V678" s="2">
        <f t="shared" si="97"/>
        <v>0</v>
      </c>
      <c r="W678" s="2">
        <f t="array" ref="W678">IF($S678=1,IFERROR(INDEX(Summary!$AZ:$AZ,$AH678),0),0)</f>
        <v>0</v>
      </c>
      <c r="X678" s="3">
        <f t="array" ref="X678">IF($S678=1,IFERROR(INDEX(Summary!$BA:$BA,$AH678),0),0)</f>
        <v>0</v>
      </c>
      <c r="Y678" s="2">
        <f t="array" ref="Y678">IF($S678=1,IFERROR(INDEX(Summary!$G:$G,$AH678),0),0)</f>
        <v>0</v>
      </c>
      <c r="Z678" s="2">
        <f t="array" ref="Z678">IF($S678=1,IFERROR(INDEX(Summary!$H:$H,$AH678),0),0)</f>
        <v>0</v>
      </c>
      <c r="AA678" s="2">
        <f t="array" ref="AA678">IF($S678=1,IFERROR(INDEX(Summary!$I:$I,$AH678),0),0)</f>
        <v>0</v>
      </c>
      <c r="AB678" s="2">
        <f t="array" ref="AB678">IF($S678=1,IFERROR(INDEX(Summary!$J:$J,$AH678),0),0)</f>
        <v>0</v>
      </c>
      <c r="AC678" s="2">
        <f t="array" ref="AC678">IF($S678=1,IFERROR(INDEX(Summary!$K:$K,$AH678),0),0)</f>
        <v>0</v>
      </c>
      <c r="AD678" s="2">
        <f t="array" ref="AD678">IF($S678=1,IFERROR(INDEX(Summary!$L:$L,$AH678),0),0)</f>
        <v>0</v>
      </c>
      <c r="AE678" s="2">
        <f t="array" ref="AE678">IF($S678=1,IFERROR(INDEX(Summary!$M:$M,$AH678),0),0)</f>
        <v>0</v>
      </c>
      <c r="AF678" s="2">
        <f t="array" ref="AF678">IF($S678=1,IFERROR(INDEX(Summary!$N:$N,$AH678),0),0)</f>
        <v>0</v>
      </c>
      <c r="AG678">
        <f t="array" ref="AG678">IF($A678="","",IFERROR(INDEX(Summary!$BB:$BB,$AH678),0))</f>
        <v>5</v>
      </c>
      <c r="AH678">
        <f t="shared" si="98"/>
        <v>25</v>
      </c>
    </row>
    <row r="679" spans="1:34" hidden="1">
      <c r="A679" t="str">
        <f t="array" ref="A679">IFERROR(INDEX(Summary!$D:$D,$AH679)&amp;"","")</f>
        <v>FG00645</v>
      </c>
      <c r="B679" t="str">
        <f t="array" ref="B679">IF($A679="","",INDEX(Summary!$E:$E,$AH679))</f>
        <v>Black Mustard Oil - 5Ltr (Tin Can)</v>
      </c>
      <c r="C679" t="str">
        <f t="array" ref="C679">IF($A679="","",INDEX(Summary!$B:$B,$AH679))</f>
        <v>Oil</v>
      </c>
      <c r="D679" t="str">
        <f t="array" ref="D679">IF($A679="","",INDEX(Summary!$C:$C,$AH679))</f>
        <v>C6</v>
      </c>
      <c r="E679">
        <f t="array" ref="E679">IF($A679="","",INDEX(Summary!$F:$F,$AH679))</f>
        <v>5</v>
      </c>
      <c r="F679" t="str">
        <f t="array" ref="F679">IF($A679="","",INDEX(Summary!$BC:$BC,$AH679)&amp;"")</f>
        <v>P3 – Normal</v>
      </c>
      <c r="G679">
        <f t="shared" si="90"/>
        <v>3</v>
      </c>
      <c r="H679">
        <f t="shared" si="91"/>
        <v>0</v>
      </c>
      <c r="I679" t="str">
        <f t="array" ref="I679">IF($A679="","",IF(IFERROR(INDEX(Summary!$BA:$BA,$AH679),0)&lt;1,"Under 1 day",IF(INDEX(Summary!$BA:$BA,$AH679)&lt;3,"1-3 days",IF(INDEX(Summary!$BA:$BA,$AH679)&lt;7,"3-7 days","7+ days"))))</f>
        <v>7+ days</v>
      </c>
      <c r="J679" t="str">
        <f t="array" ref="J679">IF($A679="","",IF(IFERROR(INDEX(Summary!$AX:$AX,$AH679),0)&lt;0.25,"0-25%",IF(INDEX(Summary!$AX:$AX,$AH679)&lt;0.5,"25-50%",IF(INDEX(Summary!$AX:$AX,$AH679)&lt;0.75,"50-75%","75-100%"))))</f>
        <v>75-100%</v>
      </c>
      <c r="K679" t="str">
        <f t="array" ref="K679">IF($A679="","",INDEX(Summary!$AY:$AY,$AH679)&amp;"")</f>
        <v xml:space="preserve">RM NA </v>
      </c>
      <c r="L679" s="1">
        <f>IF($A679="","",Summary!$P$2+MOD(ROW()-2,30))</f>
        <v>46244</v>
      </c>
      <c r="M679">
        <f t="shared" si="92"/>
        <v>18</v>
      </c>
      <c r="N679">
        <f t="shared" si="93"/>
        <v>10</v>
      </c>
      <c r="O679" t="str">
        <f t="shared" si="94"/>
        <v>Aug-2026</v>
      </c>
      <c r="P679">
        <f t="shared" ca="1" si="95"/>
        <v>1</v>
      </c>
      <c r="Q679" s="2">
        <f t="array" ref="Q679">IF($A679="",0,IFERROR(INDEX(Summary!$P$3:$AS$67,$AH679-2,$M679),0))</f>
        <v>0</v>
      </c>
      <c r="R679" s="2">
        <f t="array" ref="R679">IF($A679="",0,ROUND(IFERROR(INDEX(Summary!$O:$O,$AH679),0)/30,0))</f>
        <v>125</v>
      </c>
      <c r="S679">
        <f t="shared" si="96"/>
        <v>0</v>
      </c>
      <c r="T679" s="2">
        <f t="array" ref="T679">IF($S679=1,IFERROR(INDEX(Summary!$O:$O,$AH679),0),0)</f>
        <v>0</v>
      </c>
      <c r="U679" s="2">
        <f t="array" ref="U679">IF($S679=1,IFERROR(INDEX(Summary!$AT:$AT,$AH679),0),0)</f>
        <v>0</v>
      </c>
      <c r="V679" s="2">
        <f t="shared" si="97"/>
        <v>0</v>
      </c>
      <c r="W679" s="2">
        <f t="array" ref="W679">IF($S679=1,IFERROR(INDEX(Summary!$AZ:$AZ,$AH679),0),0)</f>
        <v>0</v>
      </c>
      <c r="X679" s="3">
        <f t="array" ref="X679">IF($S679=1,IFERROR(INDEX(Summary!$BA:$BA,$AH679),0),0)</f>
        <v>0</v>
      </c>
      <c r="Y679" s="2">
        <f t="array" ref="Y679">IF($S679=1,IFERROR(INDEX(Summary!$G:$G,$AH679),0),0)</f>
        <v>0</v>
      </c>
      <c r="Z679" s="2">
        <f t="array" ref="Z679">IF($S679=1,IFERROR(INDEX(Summary!$H:$H,$AH679),0),0)</f>
        <v>0</v>
      </c>
      <c r="AA679" s="2">
        <f t="array" ref="AA679">IF($S679=1,IFERROR(INDEX(Summary!$I:$I,$AH679),0),0)</f>
        <v>0</v>
      </c>
      <c r="AB679" s="2">
        <f t="array" ref="AB679">IF($S679=1,IFERROR(INDEX(Summary!$J:$J,$AH679),0),0)</f>
        <v>0</v>
      </c>
      <c r="AC679" s="2">
        <f t="array" ref="AC679">IF($S679=1,IFERROR(INDEX(Summary!$K:$K,$AH679),0),0)</f>
        <v>0</v>
      </c>
      <c r="AD679" s="2">
        <f t="array" ref="AD679">IF($S679=1,IFERROR(INDEX(Summary!$L:$L,$AH679),0),0)</f>
        <v>0</v>
      </c>
      <c r="AE679" s="2">
        <f t="array" ref="AE679">IF($S679=1,IFERROR(INDEX(Summary!$M:$M,$AH679),0),0)</f>
        <v>0</v>
      </c>
      <c r="AF679" s="2">
        <f t="array" ref="AF679">IF($S679=1,IFERROR(INDEX(Summary!$N:$N,$AH679),0),0)</f>
        <v>0</v>
      </c>
      <c r="AG679">
        <f t="array" ref="AG679">IF($A679="","",IFERROR(INDEX(Summary!$BB:$BB,$AH679),0))</f>
        <v>5</v>
      </c>
      <c r="AH679">
        <f t="shared" si="98"/>
        <v>25</v>
      </c>
    </row>
    <row r="680" spans="1:34" hidden="1">
      <c r="A680" t="str">
        <f t="array" ref="A680">IFERROR(INDEX(Summary!$D:$D,$AH680)&amp;"","")</f>
        <v>FG00645</v>
      </c>
      <c r="B680" t="str">
        <f t="array" ref="B680">IF($A680="","",INDEX(Summary!$E:$E,$AH680))</f>
        <v>Black Mustard Oil - 5Ltr (Tin Can)</v>
      </c>
      <c r="C680" t="str">
        <f t="array" ref="C680">IF($A680="","",INDEX(Summary!$B:$B,$AH680))</f>
        <v>Oil</v>
      </c>
      <c r="D680" t="str">
        <f t="array" ref="D680">IF($A680="","",INDEX(Summary!$C:$C,$AH680))</f>
        <v>C6</v>
      </c>
      <c r="E680">
        <f t="array" ref="E680">IF($A680="","",INDEX(Summary!$F:$F,$AH680))</f>
        <v>5</v>
      </c>
      <c r="F680" t="str">
        <f t="array" ref="F680">IF($A680="","",INDEX(Summary!$BC:$BC,$AH680)&amp;"")</f>
        <v>P3 – Normal</v>
      </c>
      <c r="G680">
        <f t="shared" si="90"/>
        <v>3</v>
      </c>
      <c r="H680">
        <f t="shared" si="91"/>
        <v>0</v>
      </c>
      <c r="I680" t="str">
        <f t="array" ref="I680">IF($A680="","",IF(IFERROR(INDEX(Summary!$BA:$BA,$AH680),0)&lt;1,"Under 1 day",IF(INDEX(Summary!$BA:$BA,$AH680)&lt;3,"1-3 days",IF(INDEX(Summary!$BA:$BA,$AH680)&lt;7,"3-7 days","7+ days"))))</f>
        <v>7+ days</v>
      </c>
      <c r="J680" t="str">
        <f t="array" ref="J680">IF($A680="","",IF(IFERROR(INDEX(Summary!$AX:$AX,$AH680),0)&lt;0.25,"0-25%",IF(INDEX(Summary!$AX:$AX,$AH680)&lt;0.5,"25-50%",IF(INDEX(Summary!$AX:$AX,$AH680)&lt;0.75,"50-75%","75-100%"))))</f>
        <v>75-100%</v>
      </c>
      <c r="K680" t="str">
        <f t="array" ref="K680">IF($A680="","",INDEX(Summary!$AY:$AY,$AH680)&amp;"")</f>
        <v xml:space="preserve">RM NA </v>
      </c>
      <c r="L680" s="1">
        <f>IF($A680="","",Summary!$P$2+MOD(ROW()-2,30))</f>
        <v>46245</v>
      </c>
      <c r="M680">
        <f t="shared" si="92"/>
        <v>19</v>
      </c>
      <c r="N680">
        <f t="shared" si="93"/>
        <v>11</v>
      </c>
      <c r="O680" t="str">
        <f t="shared" si="94"/>
        <v>Aug-2026</v>
      </c>
      <c r="P680">
        <f t="shared" ca="1" si="95"/>
        <v>1</v>
      </c>
      <c r="Q680" s="2">
        <f t="array" ref="Q680">IF($A680="",0,IFERROR(INDEX(Summary!$P$3:$AS$67,$AH680-2,$M680),0))</f>
        <v>0</v>
      </c>
      <c r="R680" s="2">
        <f t="array" ref="R680">IF($A680="",0,ROUND(IFERROR(INDEX(Summary!$O:$O,$AH680),0)/30,0))</f>
        <v>125</v>
      </c>
      <c r="S680">
        <f t="shared" si="96"/>
        <v>0</v>
      </c>
      <c r="T680" s="2">
        <f t="array" ref="T680">IF($S680=1,IFERROR(INDEX(Summary!$O:$O,$AH680),0),0)</f>
        <v>0</v>
      </c>
      <c r="U680" s="2">
        <f t="array" ref="U680">IF($S680=1,IFERROR(INDEX(Summary!$AT:$AT,$AH680),0),0)</f>
        <v>0</v>
      </c>
      <c r="V680" s="2">
        <f t="shared" si="97"/>
        <v>0</v>
      </c>
      <c r="W680" s="2">
        <f t="array" ref="W680">IF($S680=1,IFERROR(INDEX(Summary!$AZ:$AZ,$AH680),0),0)</f>
        <v>0</v>
      </c>
      <c r="X680" s="3">
        <f t="array" ref="X680">IF($S680=1,IFERROR(INDEX(Summary!$BA:$BA,$AH680),0),0)</f>
        <v>0</v>
      </c>
      <c r="Y680" s="2">
        <f t="array" ref="Y680">IF($S680=1,IFERROR(INDEX(Summary!$G:$G,$AH680),0),0)</f>
        <v>0</v>
      </c>
      <c r="Z680" s="2">
        <f t="array" ref="Z680">IF($S680=1,IFERROR(INDEX(Summary!$H:$H,$AH680),0),0)</f>
        <v>0</v>
      </c>
      <c r="AA680" s="2">
        <f t="array" ref="AA680">IF($S680=1,IFERROR(INDEX(Summary!$I:$I,$AH680),0),0)</f>
        <v>0</v>
      </c>
      <c r="AB680" s="2">
        <f t="array" ref="AB680">IF($S680=1,IFERROR(INDEX(Summary!$J:$J,$AH680),0),0)</f>
        <v>0</v>
      </c>
      <c r="AC680" s="2">
        <f t="array" ref="AC680">IF($S680=1,IFERROR(INDEX(Summary!$K:$K,$AH680),0),0)</f>
        <v>0</v>
      </c>
      <c r="AD680" s="2">
        <f t="array" ref="AD680">IF($S680=1,IFERROR(INDEX(Summary!$L:$L,$AH680),0),0)</f>
        <v>0</v>
      </c>
      <c r="AE680" s="2">
        <f t="array" ref="AE680">IF($S680=1,IFERROR(INDEX(Summary!$M:$M,$AH680),0),0)</f>
        <v>0</v>
      </c>
      <c r="AF680" s="2">
        <f t="array" ref="AF680">IF($S680=1,IFERROR(INDEX(Summary!$N:$N,$AH680),0),0)</f>
        <v>0</v>
      </c>
      <c r="AG680">
        <f t="array" ref="AG680">IF($A680="","",IFERROR(INDEX(Summary!$BB:$BB,$AH680),0))</f>
        <v>5</v>
      </c>
      <c r="AH680">
        <f t="shared" si="98"/>
        <v>25</v>
      </c>
    </row>
    <row r="681" spans="1:34" hidden="1">
      <c r="A681" t="str">
        <f t="array" ref="A681">IFERROR(INDEX(Summary!$D:$D,$AH681)&amp;"","")</f>
        <v>FG00645</v>
      </c>
      <c r="B681" t="str">
        <f t="array" ref="B681">IF($A681="","",INDEX(Summary!$E:$E,$AH681))</f>
        <v>Black Mustard Oil - 5Ltr (Tin Can)</v>
      </c>
      <c r="C681" t="str">
        <f t="array" ref="C681">IF($A681="","",INDEX(Summary!$B:$B,$AH681))</f>
        <v>Oil</v>
      </c>
      <c r="D681" t="str">
        <f t="array" ref="D681">IF($A681="","",INDEX(Summary!$C:$C,$AH681))</f>
        <v>C6</v>
      </c>
      <c r="E681">
        <f t="array" ref="E681">IF($A681="","",INDEX(Summary!$F:$F,$AH681))</f>
        <v>5</v>
      </c>
      <c r="F681" t="str">
        <f t="array" ref="F681">IF($A681="","",INDEX(Summary!$BC:$BC,$AH681)&amp;"")</f>
        <v>P3 – Normal</v>
      </c>
      <c r="G681">
        <f t="shared" si="90"/>
        <v>3</v>
      </c>
      <c r="H681">
        <f t="shared" si="91"/>
        <v>0</v>
      </c>
      <c r="I681" t="str">
        <f t="array" ref="I681">IF($A681="","",IF(IFERROR(INDEX(Summary!$BA:$BA,$AH681),0)&lt;1,"Under 1 day",IF(INDEX(Summary!$BA:$BA,$AH681)&lt;3,"1-3 days",IF(INDEX(Summary!$BA:$BA,$AH681)&lt;7,"3-7 days","7+ days"))))</f>
        <v>7+ days</v>
      </c>
      <c r="J681" t="str">
        <f t="array" ref="J681">IF($A681="","",IF(IFERROR(INDEX(Summary!$AX:$AX,$AH681),0)&lt;0.25,"0-25%",IF(INDEX(Summary!$AX:$AX,$AH681)&lt;0.5,"25-50%",IF(INDEX(Summary!$AX:$AX,$AH681)&lt;0.75,"50-75%","75-100%"))))</f>
        <v>75-100%</v>
      </c>
      <c r="K681" t="str">
        <f t="array" ref="K681">IF($A681="","",INDEX(Summary!$AY:$AY,$AH681)&amp;"")</f>
        <v xml:space="preserve">RM NA </v>
      </c>
      <c r="L681" s="1">
        <f>IF($A681="","",Summary!$P$2+MOD(ROW()-2,30))</f>
        <v>46246</v>
      </c>
      <c r="M681">
        <f t="shared" si="92"/>
        <v>20</v>
      </c>
      <c r="N681">
        <f t="shared" si="93"/>
        <v>12</v>
      </c>
      <c r="O681" t="str">
        <f t="shared" si="94"/>
        <v>Aug-2026</v>
      </c>
      <c r="P681">
        <f t="shared" ca="1" si="95"/>
        <v>1</v>
      </c>
      <c r="Q681" s="2">
        <f t="array" ref="Q681">IF($A681="",0,IFERROR(INDEX(Summary!$P$3:$AS$67,$AH681-2,$M681),0))</f>
        <v>0</v>
      </c>
      <c r="R681" s="2">
        <f t="array" ref="R681">IF($A681="",0,ROUND(IFERROR(INDEX(Summary!$O:$O,$AH681),0)/30,0))</f>
        <v>125</v>
      </c>
      <c r="S681">
        <f t="shared" si="96"/>
        <v>0</v>
      </c>
      <c r="T681" s="2">
        <f t="array" ref="T681">IF($S681=1,IFERROR(INDEX(Summary!$O:$O,$AH681),0),0)</f>
        <v>0</v>
      </c>
      <c r="U681" s="2">
        <f t="array" ref="U681">IF($S681=1,IFERROR(INDEX(Summary!$AT:$AT,$AH681),0),0)</f>
        <v>0</v>
      </c>
      <c r="V681" s="2">
        <f t="shared" si="97"/>
        <v>0</v>
      </c>
      <c r="W681" s="2">
        <f t="array" ref="W681">IF($S681=1,IFERROR(INDEX(Summary!$AZ:$AZ,$AH681),0),0)</f>
        <v>0</v>
      </c>
      <c r="X681" s="3">
        <f t="array" ref="X681">IF($S681=1,IFERROR(INDEX(Summary!$BA:$BA,$AH681),0),0)</f>
        <v>0</v>
      </c>
      <c r="Y681" s="2">
        <f t="array" ref="Y681">IF($S681=1,IFERROR(INDEX(Summary!$G:$G,$AH681),0),0)</f>
        <v>0</v>
      </c>
      <c r="Z681" s="2">
        <f t="array" ref="Z681">IF($S681=1,IFERROR(INDEX(Summary!$H:$H,$AH681),0),0)</f>
        <v>0</v>
      </c>
      <c r="AA681" s="2">
        <f t="array" ref="AA681">IF($S681=1,IFERROR(INDEX(Summary!$I:$I,$AH681),0),0)</f>
        <v>0</v>
      </c>
      <c r="AB681" s="2">
        <f t="array" ref="AB681">IF($S681=1,IFERROR(INDEX(Summary!$J:$J,$AH681),0),0)</f>
        <v>0</v>
      </c>
      <c r="AC681" s="2">
        <f t="array" ref="AC681">IF($S681=1,IFERROR(INDEX(Summary!$K:$K,$AH681),0),0)</f>
        <v>0</v>
      </c>
      <c r="AD681" s="2">
        <f t="array" ref="AD681">IF($S681=1,IFERROR(INDEX(Summary!$L:$L,$AH681),0),0)</f>
        <v>0</v>
      </c>
      <c r="AE681" s="2">
        <f t="array" ref="AE681">IF($S681=1,IFERROR(INDEX(Summary!$M:$M,$AH681),0),0)</f>
        <v>0</v>
      </c>
      <c r="AF681" s="2">
        <f t="array" ref="AF681">IF($S681=1,IFERROR(INDEX(Summary!$N:$N,$AH681),0),0)</f>
        <v>0</v>
      </c>
      <c r="AG681">
        <f t="array" ref="AG681">IF($A681="","",IFERROR(INDEX(Summary!$BB:$BB,$AH681),0))</f>
        <v>5</v>
      </c>
      <c r="AH681">
        <f t="shared" si="98"/>
        <v>25</v>
      </c>
    </row>
    <row r="682" spans="1:34" hidden="1">
      <c r="A682" t="str">
        <f t="array" ref="A682">IFERROR(INDEX(Summary!$D:$D,$AH682)&amp;"","")</f>
        <v>FG00645</v>
      </c>
      <c r="B682" t="str">
        <f t="array" ref="B682">IF($A682="","",INDEX(Summary!$E:$E,$AH682))</f>
        <v>Black Mustard Oil - 5Ltr (Tin Can)</v>
      </c>
      <c r="C682" t="str">
        <f t="array" ref="C682">IF($A682="","",INDEX(Summary!$B:$B,$AH682))</f>
        <v>Oil</v>
      </c>
      <c r="D682" t="str">
        <f t="array" ref="D682">IF($A682="","",INDEX(Summary!$C:$C,$AH682))</f>
        <v>C6</v>
      </c>
      <c r="E682">
        <f t="array" ref="E682">IF($A682="","",INDEX(Summary!$F:$F,$AH682))</f>
        <v>5</v>
      </c>
      <c r="F682" t="str">
        <f t="array" ref="F682">IF($A682="","",INDEX(Summary!$BC:$BC,$AH682)&amp;"")</f>
        <v>P3 – Normal</v>
      </c>
      <c r="G682">
        <f t="shared" si="90"/>
        <v>3</v>
      </c>
      <c r="H682">
        <f t="shared" si="91"/>
        <v>0</v>
      </c>
      <c r="I682" t="str">
        <f t="array" ref="I682">IF($A682="","",IF(IFERROR(INDEX(Summary!$BA:$BA,$AH682),0)&lt;1,"Under 1 day",IF(INDEX(Summary!$BA:$BA,$AH682)&lt;3,"1-3 days",IF(INDEX(Summary!$BA:$BA,$AH682)&lt;7,"3-7 days","7+ days"))))</f>
        <v>7+ days</v>
      </c>
      <c r="J682" t="str">
        <f t="array" ref="J682">IF($A682="","",IF(IFERROR(INDEX(Summary!$AX:$AX,$AH682),0)&lt;0.25,"0-25%",IF(INDEX(Summary!$AX:$AX,$AH682)&lt;0.5,"25-50%",IF(INDEX(Summary!$AX:$AX,$AH682)&lt;0.75,"50-75%","75-100%"))))</f>
        <v>75-100%</v>
      </c>
      <c r="K682" t="str">
        <f t="array" ref="K682">IF($A682="","",INDEX(Summary!$AY:$AY,$AH682)&amp;"")</f>
        <v xml:space="preserve">RM NA </v>
      </c>
      <c r="L682" s="1">
        <f>IF($A682="","",Summary!$P$2+MOD(ROW()-2,30))</f>
        <v>46247</v>
      </c>
      <c r="M682">
        <f t="shared" si="92"/>
        <v>21</v>
      </c>
      <c r="N682">
        <f t="shared" si="93"/>
        <v>13</v>
      </c>
      <c r="O682" t="str">
        <f t="shared" si="94"/>
        <v>Aug-2026</v>
      </c>
      <c r="P682">
        <f t="shared" ca="1" si="95"/>
        <v>1</v>
      </c>
      <c r="Q682" s="2">
        <f t="array" ref="Q682">IF($A682="",0,IFERROR(INDEX(Summary!$P$3:$AS$67,$AH682-2,$M682),0))</f>
        <v>0</v>
      </c>
      <c r="R682" s="2">
        <f t="array" ref="R682">IF($A682="",0,ROUND(IFERROR(INDEX(Summary!$O:$O,$AH682),0)/30,0))</f>
        <v>125</v>
      </c>
      <c r="S682">
        <f t="shared" si="96"/>
        <v>0</v>
      </c>
      <c r="T682" s="2">
        <f t="array" ref="T682">IF($S682=1,IFERROR(INDEX(Summary!$O:$O,$AH682),0),0)</f>
        <v>0</v>
      </c>
      <c r="U682" s="2">
        <f t="array" ref="U682">IF($S682=1,IFERROR(INDEX(Summary!$AT:$AT,$AH682),0),0)</f>
        <v>0</v>
      </c>
      <c r="V682" s="2">
        <f t="shared" si="97"/>
        <v>0</v>
      </c>
      <c r="W682" s="2">
        <f t="array" ref="W682">IF($S682=1,IFERROR(INDEX(Summary!$AZ:$AZ,$AH682),0),0)</f>
        <v>0</v>
      </c>
      <c r="X682" s="3">
        <f t="array" ref="X682">IF($S682=1,IFERROR(INDEX(Summary!$BA:$BA,$AH682),0),0)</f>
        <v>0</v>
      </c>
      <c r="Y682" s="2">
        <f t="array" ref="Y682">IF($S682=1,IFERROR(INDEX(Summary!$G:$G,$AH682),0),0)</f>
        <v>0</v>
      </c>
      <c r="Z682" s="2">
        <f t="array" ref="Z682">IF($S682=1,IFERROR(INDEX(Summary!$H:$H,$AH682),0),0)</f>
        <v>0</v>
      </c>
      <c r="AA682" s="2">
        <f t="array" ref="AA682">IF($S682=1,IFERROR(INDEX(Summary!$I:$I,$AH682),0),0)</f>
        <v>0</v>
      </c>
      <c r="AB682" s="2">
        <f t="array" ref="AB682">IF($S682=1,IFERROR(INDEX(Summary!$J:$J,$AH682),0),0)</f>
        <v>0</v>
      </c>
      <c r="AC682" s="2">
        <f t="array" ref="AC682">IF($S682=1,IFERROR(INDEX(Summary!$K:$K,$AH682),0),0)</f>
        <v>0</v>
      </c>
      <c r="AD682" s="2">
        <f t="array" ref="AD682">IF($S682=1,IFERROR(INDEX(Summary!$L:$L,$AH682),0),0)</f>
        <v>0</v>
      </c>
      <c r="AE682" s="2">
        <f t="array" ref="AE682">IF($S682=1,IFERROR(INDEX(Summary!$M:$M,$AH682),0),0)</f>
        <v>0</v>
      </c>
      <c r="AF682" s="2">
        <f t="array" ref="AF682">IF($S682=1,IFERROR(INDEX(Summary!$N:$N,$AH682),0),0)</f>
        <v>0</v>
      </c>
      <c r="AG682">
        <f t="array" ref="AG682">IF($A682="","",IFERROR(INDEX(Summary!$BB:$BB,$AH682),0))</f>
        <v>5</v>
      </c>
      <c r="AH682">
        <f t="shared" si="98"/>
        <v>25</v>
      </c>
    </row>
    <row r="683" spans="1:34" hidden="1">
      <c r="A683" t="str">
        <f t="array" ref="A683">IFERROR(INDEX(Summary!$D:$D,$AH683)&amp;"","")</f>
        <v>FG00645</v>
      </c>
      <c r="B683" t="str">
        <f t="array" ref="B683">IF($A683="","",INDEX(Summary!$E:$E,$AH683))</f>
        <v>Black Mustard Oil - 5Ltr (Tin Can)</v>
      </c>
      <c r="C683" t="str">
        <f t="array" ref="C683">IF($A683="","",INDEX(Summary!$B:$B,$AH683))</f>
        <v>Oil</v>
      </c>
      <c r="D683" t="str">
        <f t="array" ref="D683">IF($A683="","",INDEX(Summary!$C:$C,$AH683))</f>
        <v>C6</v>
      </c>
      <c r="E683">
        <f t="array" ref="E683">IF($A683="","",INDEX(Summary!$F:$F,$AH683))</f>
        <v>5</v>
      </c>
      <c r="F683" t="str">
        <f t="array" ref="F683">IF($A683="","",INDEX(Summary!$BC:$BC,$AH683)&amp;"")</f>
        <v>P3 – Normal</v>
      </c>
      <c r="G683">
        <f t="shared" si="90"/>
        <v>3</v>
      </c>
      <c r="H683">
        <f t="shared" si="91"/>
        <v>0</v>
      </c>
      <c r="I683" t="str">
        <f t="array" ref="I683">IF($A683="","",IF(IFERROR(INDEX(Summary!$BA:$BA,$AH683),0)&lt;1,"Under 1 day",IF(INDEX(Summary!$BA:$BA,$AH683)&lt;3,"1-3 days",IF(INDEX(Summary!$BA:$BA,$AH683)&lt;7,"3-7 days","7+ days"))))</f>
        <v>7+ days</v>
      </c>
      <c r="J683" t="str">
        <f t="array" ref="J683">IF($A683="","",IF(IFERROR(INDEX(Summary!$AX:$AX,$AH683),0)&lt;0.25,"0-25%",IF(INDEX(Summary!$AX:$AX,$AH683)&lt;0.5,"25-50%",IF(INDEX(Summary!$AX:$AX,$AH683)&lt;0.75,"50-75%","75-100%"))))</f>
        <v>75-100%</v>
      </c>
      <c r="K683" t="str">
        <f t="array" ref="K683">IF($A683="","",INDEX(Summary!$AY:$AY,$AH683)&amp;"")</f>
        <v xml:space="preserve">RM NA </v>
      </c>
      <c r="L683" s="1">
        <f>IF($A683="","",Summary!$P$2+MOD(ROW()-2,30))</f>
        <v>46248</v>
      </c>
      <c r="M683">
        <f t="shared" si="92"/>
        <v>22</v>
      </c>
      <c r="N683">
        <f t="shared" si="93"/>
        <v>14</v>
      </c>
      <c r="O683" t="str">
        <f t="shared" si="94"/>
        <v>Aug-2026</v>
      </c>
      <c r="P683">
        <f t="shared" ca="1" si="95"/>
        <v>1</v>
      </c>
      <c r="Q683" s="2">
        <f t="array" ref="Q683">IF($A683="",0,IFERROR(INDEX(Summary!$P$3:$AS$67,$AH683-2,$M683),0))</f>
        <v>0</v>
      </c>
      <c r="R683" s="2">
        <f t="array" ref="R683">IF($A683="",0,ROUND(IFERROR(INDEX(Summary!$O:$O,$AH683),0)/30,0))</f>
        <v>125</v>
      </c>
      <c r="S683">
        <f t="shared" si="96"/>
        <v>0</v>
      </c>
      <c r="T683" s="2">
        <f t="array" ref="T683">IF($S683=1,IFERROR(INDEX(Summary!$O:$O,$AH683),0),0)</f>
        <v>0</v>
      </c>
      <c r="U683" s="2">
        <f t="array" ref="U683">IF($S683=1,IFERROR(INDEX(Summary!$AT:$AT,$AH683),0),0)</f>
        <v>0</v>
      </c>
      <c r="V683" s="2">
        <f t="shared" si="97"/>
        <v>0</v>
      </c>
      <c r="W683" s="2">
        <f t="array" ref="W683">IF($S683=1,IFERROR(INDEX(Summary!$AZ:$AZ,$AH683),0),0)</f>
        <v>0</v>
      </c>
      <c r="X683" s="3">
        <f t="array" ref="X683">IF($S683=1,IFERROR(INDEX(Summary!$BA:$BA,$AH683),0),0)</f>
        <v>0</v>
      </c>
      <c r="Y683" s="2">
        <f t="array" ref="Y683">IF($S683=1,IFERROR(INDEX(Summary!$G:$G,$AH683),0),0)</f>
        <v>0</v>
      </c>
      <c r="Z683" s="2">
        <f t="array" ref="Z683">IF($S683=1,IFERROR(INDEX(Summary!$H:$H,$AH683),0),0)</f>
        <v>0</v>
      </c>
      <c r="AA683" s="2">
        <f t="array" ref="AA683">IF($S683=1,IFERROR(INDEX(Summary!$I:$I,$AH683),0),0)</f>
        <v>0</v>
      </c>
      <c r="AB683" s="2">
        <f t="array" ref="AB683">IF($S683=1,IFERROR(INDEX(Summary!$J:$J,$AH683),0),0)</f>
        <v>0</v>
      </c>
      <c r="AC683" s="2">
        <f t="array" ref="AC683">IF($S683=1,IFERROR(INDEX(Summary!$K:$K,$AH683),0),0)</f>
        <v>0</v>
      </c>
      <c r="AD683" s="2">
        <f t="array" ref="AD683">IF($S683=1,IFERROR(INDEX(Summary!$L:$L,$AH683),0),0)</f>
        <v>0</v>
      </c>
      <c r="AE683" s="2">
        <f t="array" ref="AE683">IF($S683=1,IFERROR(INDEX(Summary!$M:$M,$AH683),0),0)</f>
        <v>0</v>
      </c>
      <c r="AF683" s="2">
        <f t="array" ref="AF683">IF($S683=1,IFERROR(INDEX(Summary!$N:$N,$AH683),0),0)</f>
        <v>0</v>
      </c>
      <c r="AG683">
        <f t="array" ref="AG683">IF($A683="","",IFERROR(INDEX(Summary!$BB:$BB,$AH683),0))</f>
        <v>5</v>
      </c>
      <c r="AH683">
        <f t="shared" si="98"/>
        <v>25</v>
      </c>
    </row>
    <row r="684" spans="1:34" hidden="1">
      <c r="A684" t="str">
        <f t="array" ref="A684">IFERROR(INDEX(Summary!$D:$D,$AH684)&amp;"","")</f>
        <v>FG00645</v>
      </c>
      <c r="B684" t="str">
        <f t="array" ref="B684">IF($A684="","",INDEX(Summary!$E:$E,$AH684))</f>
        <v>Black Mustard Oil - 5Ltr (Tin Can)</v>
      </c>
      <c r="C684" t="str">
        <f t="array" ref="C684">IF($A684="","",INDEX(Summary!$B:$B,$AH684))</f>
        <v>Oil</v>
      </c>
      <c r="D684" t="str">
        <f t="array" ref="D684">IF($A684="","",INDEX(Summary!$C:$C,$AH684))</f>
        <v>C6</v>
      </c>
      <c r="E684">
        <f t="array" ref="E684">IF($A684="","",INDEX(Summary!$F:$F,$AH684))</f>
        <v>5</v>
      </c>
      <c r="F684" t="str">
        <f t="array" ref="F684">IF($A684="","",INDEX(Summary!$BC:$BC,$AH684)&amp;"")</f>
        <v>P3 – Normal</v>
      </c>
      <c r="G684">
        <f t="shared" si="90"/>
        <v>3</v>
      </c>
      <c r="H684">
        <f t="shared" si="91"/>
        <v>0</v>
      </c>
      <c r="I684" t="str">
        <f t="array" ref="I684">IF($A684="","",IF(IFERROR(INDEX(Summary!$BA:$BA,$AH684),0)&lt;1,"Under 1 day",IF(INDEX(Summary!$BA:$BA,$AH684)&lt;3,"1-3 days",IF(INDEX(Summary!$BA:$BA,$AH684)&lt;7,"3-7 days","7+ days"))))</f>
        <v>7+ days</v>
      </c>
      <c r="J684" t="str">
        <f t="array" ref="J684">IF($A684="","",IF(IFERROR(INDEX(Summary!$AX:$AX,$AH684),0)&lt;0.25,"0-25%",IF(INDEX(Summary!$AX:$AX,$AH684)&lt;0.5,"25-50%",IF(INDEX(Summary!$AX:$AX,$AH684)&lt;0.75,"50-75%","75-100%"))))</f>
        <v>75-100%</v>
      </c>
      <c r="K684" t="str">
        <f t="array" ref="K684">IF($A684="","",INDEX(Summary!$AY:$AY,$AH684)&amp;"")</f>
        <v xml:space="preserve">RM NA </v>
      </c>
      <c r="L684" s="1">
        <f>IF($A684="","",Summary!$P$2+MOD(ROW()-2,30))</f>
        <v>46249</v>
      </c>
      <c r="M684">
        <f t="shared" si="92"/>
        <v>23</v>
      </c>
      <c r="N684">
        <f t="shared" si="93"/>
        <v>15</v>
      </c>
      <c r="O684" t="str">
        <f t="shared" si="94"/>
        <v>Aug-2026</v>
      </c>
      <c r="P684">
        <f t="shared" ca="1" si="95"/>
        <v>1</v>
      </c>
      <c r="Q684" s="2">
        <f t="array" ref="Q684">IF($A684="",0,IFERROR(INDEX(Summary!$P$3:$AS$67,$AH684-2,$M684),0))</f>
        <v>81</v>
      </c>
      <c r="R684" s="2">
        <f t="array" ref="R684">IF($A684="",0,ROUND(IFERROR(INDEX(Summary!$O:$O,$AH684),0)/30,0))</f>
        <v>125</v>
      </c>
      <c r="S684">
        <f t="shared" si="96"/>
        <v>0</v>
      </c>
      <c r="T684" s="2">
        <f t="array" ref="T684">IF($S684=1,IFERROR(INDEX(Summary!$O:$O,$AH684),0),0)</f>
        <v>0</v>
      </c>
      <c r="U684" s="2">
        <f t="array" ref="U684">IF($S684=1,IFERROR(INDEX(Summary!$AT:$AT,$AH684),0),0)</f>
        <v>0</v>
      </c>
      <c r="V684" s="2">
        <f t="shared" si="97"/>
        <v>0</v>
      </c>
      <c r="W684" s="2">
        <f t="array" ref="W684">IF($S684=1,IFERROR(INDEX(Summary!$AZ:$AZ,$AH684),0),0)</f>
        <v>0</v>
      </c>
      <c r="X684" s="3">
        <f t="array" ref="X684">IF($S684=1,IFERROR(INDEX(Summary!$BA:$BA,$AH684),0),0)</f>
        <v>0</v>
      </c>
      <c r="Y684" s="2">
        <f t="array" ref="Y684">IF($S684=1,IFERROR(INDEX(Summary!$G:$G,$AH684),0),0)</f>
        <v>0</v>
      </c>
      <c r="Z684" s="2">
        <f t="array" ref="Z684">IF($S684=1,IFERROR(INDEX(Summary!$H:$H,$AH684),0),0)</f>
        <v>0</v>
      </c>
      <c r="AA684" s="2">
        <f t="array" ref="AA684">IF($S684=1,IFERROR(INDEX(Summary!$I:$I,$AH684),0),0)</f>
        <v>0</v>
      </c>
      <c r="AB684" s="2">
        <f t="array" ref="AB684">IF($S684=1,IFERROR(INDEX(Summary!$J:$J,$AH684),0),0)</f>
        <v>0</v>
      </c>
      <c r="AC684" s="2">
        <f t="array" ref="AC684">IF($S684=1,IFERROR(INDEX(Summary!$K:$K,$AH684),0),0)</f>
        <v>0</v>
      </c>
      <c r="AD684" s="2">
        <f t="array" ref="AD684">IF($S684=1,IFERROR(INDEX(Summary!$L:$L,$AH684),0),0)</f>
        <v>0</v>
      </c>
      <c r="AE684" s="2">
        <f t="array" ref="AE684">IF($S684=1,IFERROR(INDEX(Summary!$M:$M,$AH684),0),0)</f>
        <v>0</v>
      </c>
      <c r="AF684" s="2">
        <f t="array" ref="AF684">IF($S684=1,IFERROR(INDEX(Summary!$N:$N,$AH684),0),0)</f>
        <v>0</v>
      </c>
      <c r="AG684">
        <f t="array" ref="AG684">IF($A684="","",IFERROR(INDEX(Summary!$BB:$BB,$AH684),0))</f>
        <v>5</v>
      </c>
      <c r="AH684">
        <f t="shared" si="98"/>
        <v>25</v>
      </c>
    </row>
    <row r="685" spans="1:34" hidden="1">
      <c r="A685" t="str">
        <f t="array" ref="A685">IFERROR(INDEX(Summary!$D:$D,$AH685)&amp;"","")</f>
        <v>FG00645</v>
      </c>
      <c r="B685" t="str">
        <f t="array" ref="B685">IF($A685="","",INDEX(Summary!$E:$E,$AH685))</f>
        <v>Black Mustard Oil - 5Ltr (Tin Can)</v>
      </c>
      <c r="C685" t="str">
        <f t="array" ref="C685">IF($A685="","",INDEX(Summary!$B:$B,$AH685))</f>
        <v>Oil</v>
      </c>
      <c r="D685" t="str">
        <f t="array" ref="D685">IF($A685="","",INDEX(Summary!$C:$C,$AH685))</f>
        <v>C6</v>
      </c>
      <c r="E685">
        <f t="array" ref="E685">IF($A685="","",INDEX(Summary!$F:$F,$AH685))</f>
        <v>5</v>
      </c>
      <c r="F685" t="str">
        <f t="array" ref="F685">IF($A685="","",INDEX(Summary!$BC:$BC,$AH685)&amp;"")</f>
        <v>P3 – Normal</v>
      </c>
      <c r="G685">
        <f t="shared" si="90"/>
        <v>3</v>
      </c>
      <c r="H685">
        <f t="shared" si="91"/>
        <v>0</v>
      </c>
      <c r="I685" t="str">
        <f t="array" ref="I685">IF($A685="","",IF(IFERROR(INDEX(Summary!$BA:$BA,$AH685),0)&lt;1,"Under 1 day",IF(INDEX(Summary!$BA:$BA,$AH685)&lt;3,"1-3 days",IF(INDEX(Summary!$BA:$BA,$AH685)&lt;7,"3-7 days","7+ days"))))</f>
        <v>7+ days</v>
      </c>
      <c r="J685" t="str">
        <f t="array" ref="J685">IF($A685="","",IF(IFERROR(INDEX(Summary!$AX:$AX,$AH685),0)&lt;0.25,"0-25%",IF(INDEX(Summary!$AX:$AX,$AH685)&lt;0.5,"25-50%",IF(INDEX(Summary!$AX:$AX,$AH685)&lt;0.75,"50-75%","75-100%"))))</f>
        <v>75-100%</v>
      </c>
      <c r="K685" t="str">
        <f t="array" ref="K685">IF($A685="","",INDEX(Summary!$AY:$AY,$AH685)&amp;"")</f>
        <v xml:space="preserve">RM NA </v>
      </c>
      <c r="L685" s="1">
        <f>IF($A685="","",Summary!$P$2+MOD(ROW()-2,30))</f>
        <v>46250</v>
      </c>
      <c r="M685">
        <f t="shared" si="92"/>
        <v>24</v>
      </c>
      <c r="N685">
        <f t="shared" si="93"/>
        <v>16</v>
      </c>
      <c r="O685" t="str">
        <f t="shared" si="94"/>
        <v>Aug-2026</v>
      </c>
      <c r="P685">
        <f t="shared" ca="1" si="95"/>
        <v>1</v>
      </c>
      <c r="Q685" s="2">
        <f t="array" ref="Q685">IF($A685="",0,IFERROR(INDEX(Summary!$P$3:$AS$67,$AH685-2,$M685),0))</f>
        <v>0</v>
      </c>
      <c r="R685" s="2">
        <f t="array" ref="R685">IF($A685="",0,ROUND(IFERROR(INDEX(Summary!$O:$O,$AH685),0)/30,0))</f>
        <v>125</v>
      </c>
      <c r="S685">
        <f t="shared" si="96"/>
        <v>0</v>
      </c>
      <c r="T685" s="2">
        <f t="array" ref="T685">IF($S685=1,IFERROR(INDEX(Summary!$O:$O,$AH685),0),0)</f>
        <v>0</v>
      </c>
      <c r="U685" s="2">
        <f t="array" ref="U685">IF($S685=1,IFERROR(INDEX(Summary!$AT:$AT,$AH685),0),0)</f>
        <v>0</v>
      </c>
      <c r="V685" s="2">
        <f t="shared" si="97"/>
        <v>0</v>
      </c>
      <c r="W685" s="2">
        <f t="array" ref="W685">IF($S685=1,IFERROR(INDEX(Summary!$AZ:$AZ,$AH685),0),0)</f>
        <v>0</v>
      </c>
      <c r="X685" s="3">
        <f t="array" ref="X685">IF($S685=1,IFERROR(INDEX(Summary!$BA:$BA,$AH685),0),0)</f>
        <v>0</v>
      </c>
      <c r="Y685" s="2">
        <f t="array" ref="Y685">IF($S685=1,IFERROR(INDEX(Summary!$G:$G,$AH685),0),0)</f>
        <v>0</v>
      </c>
      <c r="Z685" s="2">
        <f t="array" ref="Z685">IF($S685=1,IFERROR(INDEX(Summary!$H:$H,$AH685),0),0)</f>
        <v>0</v>
      </c>
      <c r="AA685" s="2">
        <f t="array" ref="AA685">IF($S685=1,IFERROR(INDEX(Summary!$I:$I,$AH685),0),0)</f>
        <v>0</v>
      </c>
      <c r="AB685" s="2">
        <f t="array" ref="AB685">IF($S685=1,IFERROR(INDEX(Summary!$J:$J,$AH685),0),0)</f>
        <v>0</v>
      </c>
      <c r="AC685" s="2">
        <f t="array" ref="AC685">IF($S685=1,IFERROR(INDEX(Summary!$K:$K,$AH685),0),0)</f>
        <v>0</v>
      </c>
      <c r="AD685" s="2">
        <f t="array" ref="AD685">IF($S685=1,IFERROR(INDEX(Summary!$L:$L,$AH685),0),0)</f>
        <v>0</v>
      </c>
      <c r="AE685" s="2">
        <f t="array" ref="AE685">IF($S685=1,IFERROR(INDEX(Summary!$M:$M,$AH685),0),0)</f>
        <v>0</v>
      </c>
      <c r="AF685" s="2">
        <f t="array" ref="AF685">IF($S685=1,IFERROR(INDEX(Summary!$N:$N,$AH685),0),0)</f>
        <v>0</v>
      </c>
      <c r="AG685">
        <f t="array" ref="AG685">IF($A685="","",IFERROR(INDEX(Summary!$BB:$BB,$AH685),0))</f>
        <v>5</v>
      </c>
      <c r="AH685">
        <f t="shared" si="98"/>
        <v>25</v>
      </c>
    </row>
    <row r="686" spans="1:34" hidden="1">
      <c r="A686" t="str">
        <f t="array" ref="A686">IFERROR(INDEX(Summary!$D:$D,$AH686)&amp;"","")</f>
        <v>FG00645</v>
      </c>
      <c r="B686" t="str">
        <f t="array" ref="B686">IF($A686="","",INDEX(Summary!$E:$E,$AH686))</f>
        <v>Black Mustard Oil - 5Ltr (Tin Can)</v>
      </c>
      <c r="C686" t="str">
        <f t="array" ref="C686">IF($A686="","",INDEX(Summary!$B:$B,$AH686))</f>
        <v>Oil</v>
      </c>
      <c r="D686" t="str">
        <f t="array" ref="D686">IF($A686="","",INDEX(Summary!$C:$C,$AH686))</f>
        <v>C6</v>
      </c>
      <c r="E686">
        <f t="array" ref="E686">IF($A686="","",INDEX(Summary!$F:$F,$AH686))</f>
        <v>5</v>
      </c>
      <c r="F686" t="str">
        <f t="array" ref="F686">IF($A686="","",INDEX(Summary!$BC:$BC,$AH686)&amp;"")</f>
        <v>P3 – Normal</v>
      </c>
      <c r="G686">
        <f t="shared" si="90"/>
        <v>3</v>
      </c>
      <c r="H686">
        <f t="shared" si="91"/>
        <v>0</v>
      </c>
      <c r="I686" t="str">
        <f t="array" ref="I686">IF($A686="","",IF(IFERROR(INDEX(Summary!$BA:$BA,$AH686),0)&lt;1,"Under 1 day",IF(INDEX(Summary!$BA:$BA,$AH686)&lt;3,"1-3 days",IF(INDEX(Summary!$BA:$BA,$AH686)&lt;7,"3-7 days","7+ days"))))</f>
        <v>7+ days</v>
      </c>
      <c r="J686" t="str">
        <f t="array" ref="J686">IF($A686="","",IF(IFERROR(INDEX(Summary!$AX:$AX,$AH686),0)&lt;0.25,"0-25%",IF(INDEX(Summary!$AX:$AX,$AH686)&lt;0.5,"25-50%",IF(INDEX(Summary!$AX:$AX,$AH686)&lt;0.75,"50-75%","75-100%"))))</f>
        <v>75-100%</v>
      </c>
      <c r="K686" t="str">
        <f t="array" ref="K686">IF($A686="","",INDEX(Summary!$AY:$AY,$AH686)&amp;"")</f>
        <v xml:space="preserve">RM NA </v>
      </c>
      <c r="L686" s="1">
        <f>IF($A686="","",Summary!$P$2+MOD(ROW()-2,30))</f>
        <v>46251</v>
      </c>
      <c r="M686">
        <f t="shared" si="92"/>
        <v>25</v>
      </c>
      <c r="N686">
        <f t="shared" si="93"/>
        <v>17</v>
      </c>
      <c r="O686" t="str">
        <f t="shared" si="94"/>
        <v>Aug-2026</v>
      </c>
      <c r="P686">
        <f t="shared" ca="1" si="95"/>
        <v>1</v>
      </c>
      <c r="Q686" s="2">
        <f t="array" ref="Q686">IF($A686="",0,IFERROR(INDEX(Summary!$P$3:$AS$67,$AH686-2,$M686),0))</f>
        <v>123</v>
      </c>
      <c r="R686" s="2">
        <f t="array" ref="R686">IF($A686="",0,ROUND(IFERROR(INDEX(Summary!$O:$O,$AH686),0)/30,0))</f>
        <v>125</v>
      </c>
      <c r="S686">
        <f t="shared" si="96"/>
        <v>0</v>
      </c>
      <c r="T686" s="2">
        <f t="array" ref="T686">IF($S686=1,IFERROR(INDEX(Summary!$O:$O,$AH686),0),0)</f>
        <v>0</v>
      </c>
      <c r="U686" s="2">
        <f t="array" ref="U686">IF($S686=1,IFERROR(INDEX(Summary!$AT:$AT,$AH686),0),0)</f>
        <v>0</v>
      </c>
      <c r="V686" s="2">
        <f t="shared" si="97"/>
        <v>0</v>
      </c>
      <c r="W686" s="2">
        <f t="array" ref="W686">IF($S686=1,IFERROR(INDEX(Summary!$AZ:$AZ,$AH686),0),0)</f>
        <v>0</v>
      </c>
      <c r="X686" s="3">
        <f t="array" ref="X686">IF($S686=1,IFERROR(INDEX(Summary!$BA:$BA,$AH686),0),0)</f>
        <v>0</v>
      </c>
      <c r="Y686" s="2">
        <f t="array" ref="Y686">IF($S686=1,IFERROR(INDEX(Summary!$G:$G,$AH686),0),0)</f>
        <v>0</v>
      </c>
      <c r="Z686" s="2">
        <f t="array" ref="Z686">IF($S686=1,IFERROR(INDEX(Summary!$H:$H,$AH686),0),0)</f>
        <v>0</v>
      </c>
      <c r="AA686" s="2">
        <f t="array" ref="AA686">IF($S686=1,IFERROR(INDEX(Summary!$I:$I,$AH686),0),0)</f>
        <v>0</v>
      </c>
      <c r="AB686" s="2">
        <f t="array" ref="AB686">IF($S686=1,IFERROR(INDEX(Summary!$J:$J,$AH686),0),0)</f>
        <v>0</v>
      </c>
      <c r="AC686" s="2">
        <f t="array" ref="AC686">IF($S686=1,IFERROR(INDEX(Summary!$K:$K,$AH686),0),0)</f>
        <v>0</v>
      </c>
      <c r="AD686" s="2">
        <f t="array" ref="AD686">IF($S686=1,IFERROR(INDEX(Summary!$L:$L,$AH686),0),0)</f>
        <v>0</v>
      </c>
      <c r="AE686" s="2">
        <f t="array" ref="AE686">IF($S686=1,IFERROR(INDEX(Summary!$M:$M,$AH686),0),0)</f>
        <v>0</v>
      </c>
      <c r="AF686" s="2">
        <f t="array" ref="AF686">IF($S686=1,IFERROR(INDEX(Summary!$N:$N,$AH686),0),0)</f>
        <v>0</v>
      </c>
      <c r="AG686">
        <f t="array" ref="AG686">IF($A686="","",IFERROR(INDEX(Summary!$BB:$BB,$AH686),0))</f>
        <v>5</v>
      </c>
      <c r="AH686">
        <f t="shared" si="98"/>
        <v>25</v>
      </c>
    </row>
    <row r="687" spans="1:34" hidden="1">
      <c r="A687" t="str">
        <f t="array" ref="A687">IFERROR(INDEX(Summary!$D:$D,$AH687)&amp;"","")</f>
        <v>FG00645</v>
      </c>
      <c r="B687" t="str">
        <f t="array" ref="B687">IF($A687="","",INDEX(Summary!$E:$E,$AH687))</f>
        <v>Black Mustard Oil - 5Ltr (Tin Can)</v>
      </c>
      <c r="C687" t="str">
        <f t="array" ref="C687">IF($A687="","",INDEX(Summary!$B:$B,$AH687))</f>
        <v>Oil</v>
      </c>
      <c r="D687" t="str">
        <f t="array" ref="D687">IF($A687="","",INDEX(Summary!$C:$C,$AH687))</f>
        <v>C6</v>
      </c>
      <c r="E687">
        <f t="array" ref="E687">IF($A687="","",INDEX(Summary!$F:$F,$AH687))</f>
        <v>5</v>
      </c>
      <c r="F687" t="str">
        <f t="array" ref="F687">IF($A687="","",INDEX(Summary!$BC:$BC,$AH687)&amp;"")</f>
        <v>P3 – Normal</v>
      </c>
      <c r="G687">
        <f t="shared" si="90"/>
        <v>3</v>
      </c>
      <c r="H687">
        <f t="shared" si="91"/>
        <v>0</v>
      </c>
      <c r="I687" t="str">
        <f t="array" ref="I687">IF($A687="","",IF(IFERROR(INDEX(Summary!$BA:$BA,$AH687),0)&lt;1,"Under 1 day",IF(INDEX(Summary!$BA:$BA,$AH687)&lt;3,"1-3 days",IF(INDEX(Summary!$BA:$BA,$AH687)&lt;7,"3-7 days","7+ days"))))</f>
        <v>7+ days</v>
      </c>
      <c r="J687" t="str">
        <f t="array" ref="J687">IF($A687="","",IF(IFERROR(INDEX(Summary!$AX:$AX,$AH687),0)&lt;0.25,"0-25%",IF(INDEX(Summary!$AX:$AX,$AH687)&lt;0.5,"25-50%",IF(INDEX(Summary!$AX:$AX,$AH687)&lt;0.75,"50-75%","75-100%"))))</f>
        <v>75-100%</v>
      </c>
      <c r="K687" t="str">
        <f t="array" ref="K687">IF($A687="","",INDEX(Summary!$AY:$AY,$AH687)&amp;"")</f>
        <v xml:space="preserve">RM NA </v>
      </c>
      <c r="L687" s="1">
        <f>IF($A687="","",Summary!$P$2+MOD(ROW()-2,30))</f>
        <v>46252</v>
      </c>
      <c r="M687">
        <f t="shared" si="92"/>
        <v>26</v>
      </c>
      <c r="N687">
        <f t="shared" si="93"/>
        <v>18</v>
      </c>
      <c r="O687" t="str">
        <f t="shared" si="94"/>
        <v>Aug-2026</v>
      </c>
      <c r="P687">
        <f t="shared" ca="1" si="95"/>
        <v>1</v>
      </c>
      <c r="Q687" s="2">
        <f t="array" ref="Q687">IF($A687="",0,IFERROR(INDEX(Summary!$P$3:$AS$67,$AH687-2,$M687),0))</f>
        <v>0</v>
      </c>
      <c r="R687" s="2">
        <f t="array" ref="R687">IF($A687="",0,ROUND(IFERROR(INDEX(Summary!$O:$O,$AH687),0)/30,0))</f>
        <v>125</v>
      </c>
      <c r="S687">
        <f t="shared" si="96"/>
        <v>0</v>
      </c>
      <c r="T687" s="2">
        <f t="array" ref="T687">IF($S687=1,IFERROR(INDEX(Summary!$O:$O,$AH687),0),0)</f>
        <v>0</v>
      </c>
      <c r="U687" s="2">
        <f t="array" ref="U687">IF($S687=1,IFERROR(INDEX(Summary!$AT:$AT,$AH687),0),0)</f>
        <v>0</v>
      </c>
      <c r="V687" s="2">
        <f t="shared" si="97"/>
        <v>0</v>
      </c>
      <c r="W687" s="2">
        <f t="array" ref="W687">IF($S687=1,IFERROR(INDEX(Summary!$AZ:$AZ,$AH687),0),0)</f>
        <v>0</v>
      </c>
      <c r="X687" s="3">
        <f t="array" ref="X687">IF($S687=1,IFERROR(INDEX(Summary!$BA:$BA,$AH687),0),0)</f>
        <v>0</v>
      </c>
      <c r="Y687" s="2">
        <f t="array" ref="Y687">IF($S687=1,IFERROR(INDEX(Summary!$G:$G,$AH687),0),0)</f>
        <v>0</v>
      </c>
      <c r="Z687" s="2">
        <f t="array" ref="Z687">IF($S687=1,IFERROR(INDEX(Summary!$H:$H,$AH687),0),0)</f>
        <v>0</v>
      </c>
      <c r="AA687" s="2">
        <f t="array" ref="AA687">IF($S687=1,IFERROR(INDEX(Summary!$I:$I,$AH687),0),0)</f>
        <v>0</v>
      </c>
      <c r="AB687" s="2">
        <f t="array" ref="AB687">IF($S687=1,IFERROR(INDEX(Summary!$J:$J,$AH687),0),0)</f>
        <v>0</v>
      </c>
      <c r="AC687" s="2">
        <f t="array" ref="AC687">IF($S687=1,IFERROR(INDEX(Summary!$K:$K,$AH687),0),0)</f>
        <v>0</v>
      </c>
      <c r="AD687" s="2">
        <f t="array" ref="AD687">IF($S687=1,IFERROR(INDEX(Summary!$L:$L,$AH687),0),0)</f>
        <v>0</v>
      </c>
      <c r="AE687" s="2">
        <f t="array" ref="AE687">IF($S687=1,IFERROR(INDEX(Summary!$M:$M,$AH687),0),0)</f>
        <v>0</v>
      </c>
      <c r="AF687" s="2">
        <f t="array" ref="AF687">IF($S687=1,IFERROR(INDEX(Summary!$N:$N,$AH687),0),0)</f>
        <v>0</v>
      </c>
      <c r="AG687">
        <f t="array" ref="AG687">IF($A687="","",IFERROR(INDEX(Summary!$BB:$BB,$AH687),0))</f>
        <v>5</v>
      </c>
      <c r="AH687">
        <f t="shared" si="98"/>
        <v>25</v>
      </c>
    </row>
    <row r="688" spans="1:34" hidden="1">
      <c r="A688" t="str">
        <f t="array" ref="A688">IFERROR(INDEX(Summary!$D:$D,$AH688)&amp;"","")</f>
        <v>FG00645</v>
      </c>
      <c r="B688" t="str">
        <f t="array" ref="B688">IF($A688="","",INDEX(Summary!$E:$E,$AH688))</f>
        <v>Black Mustard Oil - 5Ltr (Tin Can)</v>
      </c>
      <c r="C688" t="str">
        <f t="array" ref="C688">IF($A688="","",INDEX(Summary!$B:$B,$AH688))</f>
        <v>Oil</v>
      </c>
      <c r="D688" t="str">
        <f t="array" ref="D688">IF($A688="","",INDEX(Summary!$C:$C,$AH688))</f>
        <v>C6</v>
      </c>
      <c r="E688">
        <f t="array" ref="E688">IF($A688="","",INDEX(Summary!$F:$F,$AH688))</f>
        <v>5</v>
      </c>
      <c r="F688" t="str">
        <f t="array" ref="F688">IF($A688="","",INDEX(Summary!$BC:$BC,$AH688)&amp;"")</f>
        <v>P3 – Normal</v>
      </c>
      <c r="G688">
        <f t="shared" si="90"/>
        <v>3</v>
      </c>
      <c r="H688">
        <f t="shared" si="91"/>
        <v>0</v>
      </c>
      <c r="I688" t="str">
        <f t="array" ref="I688">IF($A688="","",IF(IFERROR(INDEX(Summary!$BA:$BA,$AH688),0)&lt;1,"Under 1 day",IF(INDEX(Summary!$BA:$BA,$AH688)&lt;3,"1-3 days",IF(INDEX(Summary!$BA:$BA,$AH688)&lt;7,"3-7 days","7+ days"))))</f>
        <v>7+ days</v>
      </c>
      <c r="J688" t="str">
        <f t="array" ref="J688">IF($A688="","",IF(IFERROR(INDEX(Summary!$AX:$AX,$AH688),0)&lt;0.25,"0-25%",IF(INDEX(Summary!$AX:$AX,$AH688)&lt;0.5,"25-50%",IF(INDEX(Summary!$AX:$AX,$AH688)&lt;0.75,"50-75%","75-100%"))))</f>
        <v>75-100%</v>
      </c>
      <c r="K688" t="str">
        <f t="array" ref="K688">IF($A688="","",INDEX(Summary!$AY:$AY,$AH688)&amp;"")</f>
        <v xml:space="preserve">RM NA </v>
      </c>
      <c r="L688" s="1">
        <f>IF($A688="","",Summary!$P$2+MOD(ROW()-2,30))</f>
        <v>46253</v>
      </c>
      <c r="M688">
        <f t="shared" si="92"/>
        <v>27</v>
      </c>
      <c r="N688">
        <f t="shared" si="93"/>
        <v>19</v>
      </c>
      <c r="O688" t="str">
        <f t="shared" si="94"/>
        <v>Aug-2026</v>
      </c>
      <c r="P688">
        <f t="shared" ca="1" si="95"/>
        <v>1</v>
      </c>
      <c r="Q688" s="2">
        <f t="array" ref="Q688">IF($A688="",0,IFERROR(INDEX(Summary!$P$3:$AS$67,$AH688-2,$M688),0))</f>
        <v>101</v>
      </c>
      <c r="R688" s="2">
        <f t="array" ref="R688">IF($A688="",0,ROUND(IFERROR(INDEX(Summary!$O:$O,$AH688),0)/30,0))</f>
        <v>125</v>
      </c>
      <c r="S688">
        <f t="shared" si="96"/>
        <v>0</v>
      </c>
      <c r="T688" s="2">
        <f t="array" ref="T688">IF($S688=1,IFERROR(INDEX(Summary!$O:$O,$AH688),0),0)</f>
        <v>0</v>
      </c>
      <c r="U688" s="2">
        <f t="array" ref="U688">IF($S688=1,IFERROR(INDEX(Summary!$AT:$AT,$AH688),0),0)</f>
        <v>0</v>
      </c>
      <c r="V688" s="2">
        <f t="shared" si="97"/>
        <v>0</v>
      </c>
      <c r="W688" s="2">
        <f t="array" ref="W688">IF($S688=1,IFERROR(INDEX(Summary!$AZ:$AZ,$AH688),0),0)</f>
        <v>0</v>
      </c>
      <c r="X688" s="3">
        <f t="array" ref="X688">IF($S688=1,IFERROR(INDEX(Summary!$BA:$BA,$AH688),0),0)</f>
        <v>0</v>
      </c>
      <c r="Y688" s="2">
        <f t="array" ref="Y688">IF($S688=1,IFERROR(INDEX(Summary!$G:$G,$AH688),0),0)</f>
        <v>0</v>
      </c>
      <c r="Z688" s="2">
        <f t="array" ref="Z688">IF($S688=1,IFERROR(INDEX(Summary!$H:$H,$AH688),0),0)</f>
        <v>0</v>
      </c>
      <c r="AA688" s="2">
        <f t="array" ref="AA688">IF($S688=1,IFERROR(INDEX(Summary!$I:$I,$AH688),0),0)</f>
        <v>0</v>
      </c>
      <c r="AB688" s="2">
        <f t="array" ref="AB688">IF($S688=1,IFERROR(INDEX(Summary!$J:$J,$AH688),0),0)</f>
        <v>0</v>
      </c>
      <c r="AC688" s="2">
        <f t="array" ref="AC688">IF($S688=1,IFERROR(INDEX(Summary!$K:$K,$AH688),0),0)</f>
        <v>0</v>
      </c>
      <c r="AD688" s="2">
        <f t="array" ref="AD688">IF($S688=1,IFERROR(INDEX(Summary!$L:$L,$AH688),0),0)</f>
        <v>0</v>
      </c>
      <c r="AE688" s="2">
        <f t="array" ref="AE688">IF($S688=1,IFERROR(INDEX(Summary!$M:$M,$AH688),0),0)</f>
        <v>0</v>
      </c>
      <c r="AF688" s="2">
        <f t="array" ref="AF688">IF($S688=1,IFERROR(INDEX(Summary!$N:$N,$AH688),0),0)</f>
        <v>0</v>
      </c>
      <c r="AG688">
        <f t="array" ref="AG688">IF($A688="","",IFERROR(INDEX(Summary!$BB:$BB,$AH688),0))</f>
        <v>5</v>
      </c>
      <c r="AH688">
        <f t="shared" si="98"/>
        <v>25</v>
      </c>
    </row>
    <row r="689" spans="1:34" hidden="1">
      <c r="A689" t="str">
        <f t="array" ref="A689">IFERROR(INDEX(Summary!$D:$D,$AH689)&amp;"","")</f>
        <v>FG00645</v>
      </c>
      <c r="B689" t="str">
        <f t="array" ref="B689">IF($A689="","",INDEX(Summary!$E:$E,$AH689))</f>
        <v>Black Mustard Oil - 5Ltr (Tin Can)</v>
      </c>
      <c r="C689" t="str">
        <f t="array" ref="C689">IF($A689="","",INDEX(Summary!$B:$B,$AH689))</f>
        <v>Oil</v>
      </c>
      <c r="D689" t="str">
        <f t="array" ref="D689">IF($A689="","",INDEX(Summary!$C:$C,$AH689))</f>
        <v>C6</v>
      </c>
      <c r="E689">
        <f t="array" ref="E689">IF($A689="","",INDEX(Summary!$F:$F,$AH689))</f>
        <v>5</v>
      </c>
      <c r="F689" t="str">
        <f t="array" ref="F689">IF($A689="","",INDEX(Summary!$BC:$BC,$AH689)&amp;"")</f>
        <v>P3 – Normal</v>
      </c>
      <c r="G689">
        <f t="shared" si="90"/>
        <v>3</v>
      </c>
      <c r="H689">
        <f t="shared" si="91"/>
        <v>0</v>
      </c>
      <c r="I689" t="str">
        <f t="array" ref="I689">IF($A689="","",IF(IFERROR(INDEX(Summary!$BA:$BA,$AH689),0)&lt;1,"Under 1 day",IF(INDEX(Summary!$BA:$BA,$AH689)&lt;3,"1-3 days",IF(INDEX(Summary!$BA:$BA,$AH689)&lt;7,"3-7 days","7+ days"))))</f>
        <v>7+ days</v>
      </c>
      <c r="J689" t="str">
        <f t="array" ref="J689">IF($A689="","",IF(IFERROR(INDEX(Summary!$AX:$AX,$AH689),0)&lt;0.25,"0-25%",IF(INDEX(Summary!$AX:$AX,$AH689)&lt;0.5,"25-50%",IF(INDEX(Summary!$AX:$AX,$AH689)&lt;0.75,"50-75%","75-100%"))))</f>
        <v>75-100%</v>
      </c>
      <c r="K689" t="str">
        <f t="array" ref="K689">IF($A689="","",INDEX(Summary!$AY:$AY,$AH689)&amp;"")</f>
        <v xml:space="preserve">RM NA </v>
      </c>
      <c r="L689" s="1">
        <f>IF($A689="","",Summary!$P$2+MOD(ROW()-2,30))</f>
        <v>46254</v>
      </c>
      <c r="M689">
        <f t="shared" si="92"/>
        <v>28</v>
      </c>
      <c r="N689">
        <f t="shared" si="93"/>
        <v>20</v>
      </c>
      <c r="O689" t="str">
        <f t="shared" si="94"/>
        <v>Aug-2026</v>
      </c>
      <c r="P689">
        <f t="shared" ca="1" si="95"/>
        <v>1</v>
      </c>
      <c r="Q689" s="2">
        <f t="array" ref="Q689">IF($A689="",0,IFERROR(INDEX(Summary!$P$3:$AS$67,$AH689-2,$M689),0))</f>
        <v>0</v>
      </c>
      <c r="R689" s="2">
        <f t="array" ref="R689">IF($A689="",0,ROUND(IFERROR(INDEX(Summary!$O:$O,$AH689),0)/30,0))</f>
        <v>125</v>
      </c>
      <c r="S689">
        <f t="shared" si="96"/>
        <v>0</v>
      </c>
      <c r="T689" s="2">
        <f t="array" ref="T689">IF($S689=1,IFERROR(INDEX(Summary!$O:$O,$AH689),0),0)</f>
        <v>0</v>
      </c>
      <c r="U689" s="2">
        <f t="array" ref="U689">IF($S689=1,IFERROR(INDEX(Summary!$AT:$AT,$AH689),0),0)</f>
        <v>0</v>
      </c>
      <c r="V689" s="2">
        <f t="shared" si="97"/>
        <v>0</v>
      </c>
      <c r="W689" s="2">
        <f t="array" ref="W689">IF($S689=1,IFERROR(INDEX(Summary!$AZ:$AZ,$AH689),0),0)</f>
        <v>0</v>
      </c>
      <c r="X689" s="3">
        <f t="array" ref="X689">IF($S689=1,IFERROR(INDEX(Summary!$BA:$BA,$AH689),0),0)</f>
        <v>0</v>
      </c>
      <c r="Y689" s="2">
        <f t="array" ref="Y689">IF($S689=1,IFERROR(INDEX(Summary!$G:$G,$AH689),0),0)</f>
        <v>0</v>
      </c>
      <c r="Z689" s="2">
        <f t="array" ref="Z689">IF($S689=1,IFERROR(INDEX(Summary!$H:$H,$AH689),0),0)</f>
        <v>0</v>
      </c>
      <c r="AA689" s="2">
        <f t="array" ref="AA689">IF($S689=1,IFERROR(INDEX(Summary!$I:$I,$AH689),0),0)</f>
        <v>0</v>
      </c>
      <c r="AB689" s="2">
        <f t="array" ref="AB689">IF($S689=1,IFERROR(INDEX(Summary!$J:$J,$AH689),0),0)</f>
        <v>0</v>
      </c>
      <c r="AC689" s="2">
        <f t="array" ref="AC689">IF($S689=1,IFERROR(INDEX(Summary!$K:$K,$AH689),0),0)</f>
        <v>0</v>
      </c>
      <c r="AD689" s="2">
        <f t="array" ref="AD689">IF($S689=1,IFERROR(INDEX(Summary!$L:$L,$AH689),0),0)</f>
        <v>0</v>
      </c>
      <c r="AE689" s="2">
        <f t="array" ref="AE689">IF($S689=1,IFERROR(INDEX(Summary!$M:$M,$AH689),0),0)</f>
        <v>0</v>
      </c>
      <c r="AF689" s="2">
        <f t="array" ref="AF689">IF($S689=1,IFERROR(INDEX(Summary!$N:$N,$AH689),0),0)</f>
        <v>0</v>
      </c>
      <c r="AG689">
        <f t="array" ref="AG689">IF($A689="","",IFERROR(INDEX(Summary!$BB:$BB,$AH689),0))</f>
        <v>5</v>
      </c>
      <c r="AH689">
        <f t="shared" si="98"/>
        <v>25</v>
      </c>
    </row>
    <row r="690" spans="1:34" hidden="1">
      <c r="A690" t="str">
        <f t="array" ref="A690">IFERROR(INDEX(Summary!$D:$D,$AH690)&amp;"","")</f>
        <v>FG00645</v>
      </c>
      <c r="B690" t="str">
        <f t="array" ref="B690">IF($A690="","",INDEX(Summary!$E:$E,$AH690))</f>
        <v>Black Mustard Oil - 5Ltr (Tin Can)</v>
      </c>
      <c r="C690" t="str">
        <f t="array" ref="C690">IF($A690="","",INDEX(Summary!$B:$B,$AH690))</f>
        <v>Oil</v>
      </c>
      <c r="D690" t="str">
        <f t="array" ref="D690">IF($A690="","",INDEX(Summary!$C:$C,$AH690))</f>
        <v>C6</v>
      </c>
      <c r="E690">
        <f t="array" ref="E690">IF($A690="","",INDEX(Summary!$F:$F,$AH690))</f>
        <v>5</v>
      </c>
      <c r="F690" t="str">
        <f t="array" ref="F690">IF($A690="","",INDEX(Summary!$BC:$BC,$AH690)&amp;"")</f>
        <v>P3 – Normal</v>
      </c>
      <c r="G690">
        <f t="shared" si="90"/>
        <v>3</v>
      </c>
      <c r="H690">
        <f t="shared" si="91"/>
        <v>0</v>
      </c>
      <c r="I690" t="str">
        <f t="array" ref="I690">IF($A690="","",IF(IFERROR(INDEX(Summary!$BA:$BA,$AH690),0)&lt;1,"Under 1 day",IF(INDEX(Summary!$BA:$BA,$AH690)&lt;3,"1-3 days",IF(INDEX(Summary!$BA:$BA,$AH690)&lt;7,"3-7 days","7+ days"))))</f>
        <v>7+ days</v>
      </c>
      <c r="J690" t="str">
        <f t="array" ref="J690">IF($A690="","",IF(IFERROR(INDEX(Summary!$AX:$AX,$AH690),0)&lt;0.25,"0-25%",IF(INDEX(Summary!$AX:$AX,$AH690)&lt;0.5,"25-50%",IF(INDEX(Summary!$AX:$AX,$AH690)&lt;0.75,"50-75%","75-100%"))))</f>
        <v>75-100%</v>
      </c>
      <c r="K690" t="str">
        <f t="array" ref="K690">IF($A690="","",INDEX(Summary!$AY:$AY,$AH690)&amp;"")</f>
        <v xml:space="preserve">RM NA </v>
      </c>
      <c r="L690" s="1">
        <f>IF($A690="","",Summary!$P$2+MOD(ROW()-2,30))</f>
        <v>46255</v>
      </c>
      <c r="M690">
        <f t="shared" si="92"/>
        <v>29</v>
      </c>
      <c r="N690">
        <f t="shared" si="93"/>
        <v>21</v>
      </c>
      <c r="O690" t="str">
        <f t="shared" si="94"/>
        <v>Aug-2026</v>
      </c>
      <c r="P690">
        <f t="shared" ca="1" si="95"/>
        <v>1</v>
      </c>
      <c r="Q690" s="2">
        <f t="array" ref="Q690">IF($A690="",0,IFERROR(INDEX(Summary!$P$3:$AS$67,$AH690-2,$M690),0))</f>
        <v>0</v>
      </c>
      <c r="R690" s="2">
        <f t="array" ref="R690">IF($A690="",0,ROUND(IFERROR(INDEX(Summary!$O:$O,$AH690),0)/30,0))</f>
        <v>125</v>
      </c>
      <c r="S690">
        <f t="shared" si="96"/>
        <v>0</v>
      </c>
      <c r="T690" s="2">
        <f t="array" ref="T690">IF($S690=1,IFERROR(INDEX(Summary!$O:$O,$AH690),0),0)</f>
        <v>0</v>
      </c>
      <c r="U690" s="2">
        <f t="array" ref="U690">IF($S690=1,IFERROR(INDEX(Summary!$AT:$AT,$AH690),0),0)</f>
        <v>0</v>
      </c>
      <c r="V690" s="2">
        <f t="shared" si="97"/>
        <v>0</v>
      </c>
      <c r="W690" s="2">
        <f t="array" ref="W690">IF($S690=1,IFERROR(INDEX(Summary!$AZ:$AZ,$AH690),0),0)</f>
        <v>0</v>
      </c>
      <c r="X690" s="3">
        <f t="array" ref="X690">IF($S690=1,IFERROR(INDEX(Summary!$BA:$BA,$AH690),0),0)</f>
        <v>0</v>
      </c>
      <c r="Y690" s="2">
        <f t="array" ref="Y690">IF($S690=1,IFERROR(INDEX(Summary!$G:$G,$AH690),0),0)</f>
        <v>0</v>
      </c>
      <c r="Z690" s="2">
        <f t="array" ref="Z690">IF($S690=1,IFERROR(INDEX(Summary!$H:$H,$AH690),0),0)</f>
        <v>0</v>
      </c>
      <c r="AA690" s="2">
        <f t="array" ref="AA690">IF($S690=1,IFERROR(INDEX(Summary!$I:$I,$AH690),0),0)</f>
        <v>0</v>
      </c>
      <c r="AB690" s="2">
        <f t="array" ref="AB690">IF($S690=1,IFERROR(INDEX(Summary!$J:$J,$AH690),0),0)</f>
        <v>0</v>
      </c>
      <c r="AC690" s="2">
        <f t="array" ref="AC690">IF($S690=1,IFERROR(INDEX(Summary!$K:$K,$AH690),0),0)</f>
        <v>0</v>
      </c>
      <c r="AD690" s="2">
        <f t="array" ref="AD690">IF($S690=1,IFERROR(INDEX(Summary!$L:$L,$AH690),0),0)</f>
        <v>0</v>
      </c>
      <c r="AE690" s="2">
        <f t="array" ref="AE690">IF($S690=1,IFERROR(INDEX(Summary!$M:$M,$AH690),0),0)</f>
        <v>0</v>
      </c>
      <c r="AF690" s="2">
        <f t="array" ref="AF690">IF($S690=1,IFERROR(INDEX(Summary!$N:$N,$AH690),0),0)</f>
        <v>0</v>
      </c>
      <c r="AG690">
        <f t="array" ref="AG690">IF($A690="","",IFERROR(INDEX(Summary!$BB:$BB,$AH690),0))</f>
        <v>5</v>
      </c>
      <c r="AH690">
        <f t="shared" si="98"/>
        <v>25</v>
      </c>
    </row>
    <row r="691" spans="1:34" hidden="1">
      <c r="A691" t="str">
        <f t="array" ref="A691">IFERROR(INDEX(Summary!$D:$D,$AH691)&amp;"","")</f>
        <v>FG00645</v>
      </c>
      <c r="B691" t="str">
        <f t="array" ref="B691">IF($A691="","",INDEX(Summary!$E:$E,$AH691))</f>
        <v>Black Mustard Oil - 5Ltr (Tin Can)</v>
      </c>
      <c r="C691" t="str">
        <f t="array" ref="C691">IF($A691="","",INDEX(Summary!$B:$B,$AH691))</f>
        <v>Oil</v>
      </c>
      <c r="D691" t="str">
        <f t="array" ref="D691">IF($A691="","",INDEX(Summary!$C:$C,$AH691))</f>
        <v>C6</v>
      </c>
      <c r="E691">
        <f t="array" ref="E691">IF($A691="","",INDEX(Summary!$F:$F,$AH691))</f>
        <v>5</v>
      </c>
      <c r="F691" t="str">
        <f t="array" ref="F691">IF($A691="","",INDEX(Summary!$BC:$BC,$AH691)&amp;"")</f>
        <v>P3 – Normal</v>
      </c>
      <c r="G691">
        <f t="shared" si="90"/>
        <v>3</v>
      </c>
      <c r="H691">
        <f t="shared" si="91"/>
        <v>0</v>
      </c>
      <c r="I691" t="str">
        <f t="array" ref="I691">IF($A691="","",IF(IFERROR(INDEX(Summary!$BA:$BA,$AH691),0)&lt;1,"Under 1 day",IF(INDEX(Summary!$BA:$BA,$AH691)&lt;3,"1-3 days",IF(INDEX(Summary!$BA:$BA,$AH691)&lt;7,"3-7 days","7+ days"))))</f>
        <v>7+ days</v>
      </c>
      <c r="J691" t="str">
        <f t="array" ref="J691">IF($A691="","",IF(IFERROR(INDEX(Summary!$AX:$AX,$AH691),0)&lt;0.25,"0-25%",IF(INDEX(Summary!$AX:$AX,$AH691)&lt;0.5,"25-50%",IF(INDEX(Summary!$AX:$AX,$AH691)&lt;0.75,"50-75%","75-100%"))))</f>
        <v>75-100%</v>
      </c>
      <c r="K691" t="str">
        <f t="array" ref="K691">IF($A691="","",INDEX(Summary!$AY:$AY,$AH691)&amp;"")</f>
        <v xml:space="preserve">RM NA </v>
      </c>
      <c r="L691" s="1">
        <f>IF($A691="","",Summary!$P$2+MOD(ROW()-2,30))</f>
        <v>46256</v>
      </c>
      <c r="M691">
        <f t="shared" si="92"/>
        <v>30</v>
      </c>
      <c r="N691">
        <f t="shared" si="93"/>
        <v>22</v>
      </c>
      <c r="O691" t="str">
        <f t="shared" si="94"/>
        <v>Aug-2026</v>
      </c>
      <c r="P691">
        <f t="shared" ca="1" si="95"/>
        <v>1</v>
      </c>
      <c r="Q691" s="2">
        <f t="array" ref="Q691">IF($A691="",0,IFERROR(INDEX(Summary!$P$3:$AS$67,$AH691-2,$M691),0))</f>
        <v>0</v>
      </c>
      <c r="R691" s="2">
        <f t="array" ref="R691">IF($A691="",0,ROUND(IFERROR(INDEX(Summary!$O:$O,$AH691),0)/30,0))</f>
        <v>125</v>
      </c>
      <c r="S691">
        <f t="shared" si="96"/>
        <v>0</v>
      </c>
      <c r="T691" s="2">
        <f t="array" ref="T691">IF($S691=1,IFERROR(INDEX(Summary!$O:$O,$AH691),0),0)</f>
        <v>0</v>
      </c>
      <c r="U691" s="2">
        <f t="array" ref="U691">IF($S691=1,IFERROR(INDEX(Summary!$AT:$AT,$AH691),0),0)</f>
        <v>0</v>
      </c>
      <c r="V691" s="2">
        <f t="shared" si="97"/>
        <v>0</v>
      </c>
      <c r="W691" s="2">
        <f t="array" ref="W691">IF($S691=1,IFERROR(INDEX(Summary!$AZ:$AZ,$AH691),0),0)</f>
        <v>0</v>
      </c>
      <c r="X691" s="3">
        <f t="array" ref="X691">IF($S691=1,IFERROR(INDEX(Summary!$BA:$BA,$AH691),0),0)</f>
        <v>0</v>
      </c>
      <c r="Y691" s="2">
        <f t="array" ref="Y691">IF($S691=1,IFERROR(INDEX(Summary!$G:$G,$AH691),0),0)</f>
        <v>0</v>
      </c>
      <c r="Z691" s="2">
        <f t="array" ref="Z691">IF($S691=1,IFERROR(INDEX(Summary!$H:$H,$AH691),0),0)</f>
        <v>0</v>
      </c>
      <c r="AA691" s="2">
        <f t="array" ref="AA691">IF($S691=1,IFERROR(INDEX(Summary!$I:$I,$AH691),0),0)</f>
        <v>0</v>
      </c>
      <c r="AB691" s="2">
        <f t="array" ref="AB691">IF($S691=1,IFERROR(INDEX(Summary!$J:$J,$AH691),0),0)</f>
        <v>0</v>
      </c>
      <c r="AC691" s="2">
        <f t="array" ref="AC691">IF($S691=1,IFERROR(INDEX(Summary!$K:$K,$AH691),0),0)</f>
        <v>0</v>
      </c>
      <c r="AD691" s="2">
        <f t="array" ref="AD691">IF($S691=1,IFERROR(INDEX(Summary!$L:$L,$AH691),0),0)</f>
        <v>0</v>
      </c>
      <c r="AE691" s="2">
        <f t="array" ref="AE691">IF($S691=1,IFERROR(INDEX(Summary!$M:$M,$AH691),0),0)</f>
        <v>0</v>
      </c>
      <c r="AF691" s="2">
        <f t="array" ref="AF691">IF($S691=1,IFERROR(INDEX(Summary!$N:$N,$AH691),0),0)</f>
        <v>0</v>
      </c>
      <c r="AG691">
        <f t="array" ref="AG691">IF($A691="","",IFERROR(INDEX(Summary!$BB:$BB,$AH691),0))</f>
        <v>5</v>
      </c>
      <c r="AH691">
        <f t="shared" si="98"/>
        <v>25</v>
      </c>
    </row>
    <row r="692" spans="1:34">
      <c r="A692" t="str">
        <f t="array" ref="A692">IFERROR(INDEX(Summary!$D:$D,$AH692)&amp;"","")</f>
        <v>FG00089</v>
      </c>
      <c r="B692" t="str">
        <f t="array" ref="B692">IF($A692="","",INDEX(Summary!$E:$E,$AH692))</f>
        <v>Forest Honey I Multifloral - 350gm</v>
      </c>
      <c r="C692" t="str">
        <f t="array" ref="C692">IF($A692="","",INDEX(Summary!$B:$B,$AH692))</f>
        <v>Honey</v>
      </c>
      <c r="D692" t="str">
        <f t="array" ref="D692">IF($A692="","",INDEX(Summary!$C:$C,$AH692))</f>
        <v>C39</v>
      </c>
      <c r="E692">
        <f t="array" ref="E692">IF($A692="","",INDEX(Summary!$F:$F,$AH692))</f>
        <v>0.35</v>
      </c>
      <c r="F692" t="str">
        <f t="array" ref="F692">IF($A692="","",INDEX(Summary!$BC:$BC,$AH692)&amp;"")</f>
        <v>P3 – Normal</v>
      </c>
      <c r="G692">
        <f t="shared" si="90"/>
        <v>3</v>
      </c>
      <c r="H692">
        <f t="shared" si="91"/>
        <v>0</v>
      </c>
      <c r="I692" t="str">
        <f t="array" ref="I692">IF($A692="","",IF(IFERROR(INDEX(Summary!$BA:$BA,$AH692),0)&lt;1,"Under 1 day",IF(INDEX(Summary!$BA:$BA,$AH692)&lt;3,"1-3 days",IF(INDEX(Summary!$BA:$BA,$AH692)&lt;7,"3-7 days","7+ days"))))</f>
        <v>7+ days</v>
      </c>
      <c r="J692" t="str">
        <f t="array" ref="J692">IF($A692="","",IF(IFERROR(INDEX(Summary!$AX:$AX,$AH692),0)&lt;0.25,"0-25%",IF(INDEX(Summary!$AX:$AX,$AH692)&lt;0.5,"25-50%",IF(INDEX(Summary!$AX:$AX,$AH692)&lt;0.75,"50-75%","75-100%"))))</f>
        <v>75-100%</v>
      </c>
      <c r="K692" t="str">
        <f t="array" ref="K692">IF($A692="","",INDEX(Summary!$AY:$AY,$AH692)&amp;"")</f>
        <v>Done</v>
      </c>
      <c r="L692" s="1">
        <f>IF($A692="","",Summary!$P$2+MOD(ROW()-2,30))</f>
        <v>46227</v>
      </c>
      <c r="M692">
        <f t="shared" si="92"/>
        <v>1</v>
      </c>
      <c r="N692">
        <f t="shared" si="93"/>
        <v>24</v>
      </c>
      <c r="O692" t="str">
        <f t="shared" si="94"/>
        <v>Jul-2026</v>
      </c>
      <c r="P692">
        <f t="shared" ca="1" si="95"/>
        <v>1</v>
      </c>
      <c r="Q692" s="2">
        <f t="array" ref="Q692">IF($A692="",0,IFERROR(INDEX(Summary!$P$3:$AS$67,$AH692-2,$M692),0))</f>
        <v>0</v>
      </c>
      <c r="R692" s="2">
        <f t="array" ref="R692">IF($A692="",0,ROUND(IFERROR(INDEX(Summary!$O:$O,$AH692),0)/30,0))</f>
        <v>96</v>
      </c>
      <c r="S692">
        <f t="shared" si="96"/>
        <v>1</v>
      </c>
      <c r="T692" s="2">
        <f t="array" ref="T692">IF($S692=1,IFERROR(INDEX(Summary!$O:$O,$AH692),0),0)</f>
        <v>2871</v>
      </c>
      <c r="U692" s="2">
        <f t="array" ref="U692">IF($S692=1,IFERROR(INDEX(Summary!$AT:$AT,$AH692),0),0)</f>
        <v>2871</v>
      </c>
      <c r="V692" s="2">
        <f t="shared" si="97"/>
        <v>0</v>
      </c>
      <c r="W692" s="2">
        <f t="array" ref="W692">IF($S692=1,IFERROR(INDEX(Summary!$AZ:$AZ,$AH692),0),0)</f>
        <v>3998</v>
      </c>
      <c r="X692" s="3">
        <f t="array" ref="X692">IF($S692=1,IFERROR(INDEX(Summary!$BA:$BA,$AH692),0),0)</f>
        <v>41.776384535005221</v>
      </c>
      <c r="Y692" s="2">
        <f t="array" ref="Y692">IF($S692=1,IFERROR(INDEX(Summary!$G:$G,$AH692),0),0)</f>
        <v>2871</v>
      </c>
      <c r="Z692" s="2">
        <f t="array" ref="Z692">IF($S692=1,IFERROR(INDEX(Summary!$H:$H,$AH692),0),0)</f>
        <v>0</v>
      </c>
      <c r="AA692" s="2">
        <f t="array" ref="AA692">IF($S692=1,IFERROR(INDEX(Summary!$I:$I,$AH692),0),0)</f>
        <v>0</v>
      </c>
      <c r="AB692" s="2">
        <f t="array" ref="AB692">IF($S692=1,IFERROR(INDEX(Summary!$J:$J,$AH692),0),0)</f>
        <v>0</v>
      </c>
      <c r="AC692" s="2">
        <f t="array" ref="AC692">IF($S692=1,IFERROR(INDEX(Summary!$K:$K,$AH692),0),0)</f>
        <v>0</v>
      </c>
      <c r="AD692" s="2">
        <f t="array" ref="AD692">IF($S692=1,IFERROR(INDEX(Summary!$L:$L,$AH692),0),0)</f>
        <v>0</v>
      </c>
      <c r="AE692" s="2">
        <f t="array" ref="AE692">IF($S692=1,IFERROR(INDEX(Summary!$M:$M,$AH692),0),0)</f>
        <v>0</v>
      </c>
      <c r="AF692" s="2">
        <f t="array" ref="AF692">IF($S692=1,IFERROR(INDEX(Summary!$N:$N,$AH692),0),0)</f>
        <v>0</v>
      </c>
      <c r="AG692">
        <f t="array" ref="AG692">IF($A692="","",IFERROR(INDEX(Summary!$BB:$BB,$AH692),0))</f>
        <v>3</v>
      </c>
      <c r="AH692">
        <f t="shared" si="98"/>
        <v>26</v>
      </c>
    </row>
    <row r="693" spans="1:34" hidden="1">
      <c r="A693" t="str">
        <f t="array" ref="A693">IFERROR(INDEX(Summary!$D:$D,$AH693)&amp;"","")</f>
        <v>FG00089</v>
      </c>
      <c r="B693" t="str">
        <f t="array" ref="B693">IF($A693="","",INDEX(Summary!$E:$E,$AH693))</f>
        <v>Forest Honey I Multifloral - 350gm</v>
      </c>
      <c r="C693" t="str">
        <f t="array" ref="C693">IF($A693="","",INDEX(Summary!$B:$B,$AH693))</f>
        <v>Honey</v>
      </c>
      <c r="D693" t="str">
        <f t="array" ref="D693">IF($A693="","",INDEX(Summary!$C:$C,$AH693))</f>
        <v>C39</v>
      </c>
      <c r="E693">
        <f t="array" ref="E693">IF($A693="","",INDEX(Summary!$F:$F,$AH693))</f>
        <v>0.35</v>
      </c>
      <c r="F693" t="str">
        <f t="array" ref="F693">IF($A693="","",INDEX(Summary!$BC:$BC,$AH693)&amp;"")</f>
        <v>P3 – Normal</v>
      </c>
      <c r="G693">
        <f t="shared" si="90"/>
        <v>3</v>
      </c>
      <c r="H693">
        <f t="shared" si="91"/>
        <v>0</v>
      </c>
      <c r="I693" t="str">
        <f t="array" ref="I693">IF($A693="","",IF(IFERROR(INDEX(Summary!$BA:$BA,$AH693),0)&lt;1,"Under 1 day",IF(INDEX(Summary!$BA:$BA,$AH693)&lt;3,"1-3 days",IF(INDEX(Summary!$BA:$BA,$AH693)&lt;7,"3-7 days","7+ days"))))</f>
        <v>7+ days</v>
      </c>
      <c r="J693" t="str">
        <f t="array" ref="J693">IF($A693="","",IF(IFERROR(INDEX(Summary!$AX:$AX,$AH693),0)&lt;0.25,"0-25%",IF(INDEX(Summary!$AX:$AX,$AH693)&lt;0.5,"25-50%",IF(INDEX(Summary!$AX:$AX,$AH693)&lt;0.75,"50-75%","75-100%"))))</f>
        <v>75-100%</v>
      </c>
      <c r="K693" t="str">
        <f t="array" ref="K693">IF($A693="","",INDEX(Summary!$AY:$AY,$AH693)&amp;"")</f>
        <v>Done</v>
      </c>
      <c r="L693" s="1">
        <f>IF($A693="","",Summary!$P$2+MOD(ROW()-2,30))</f>
        <v>46228</v>
      </c>
      <c r="M693">
        <f t="shared" si="92"/>
        <v>2</v>
      </c>
      <c r="N693">
        <f t="shared" si="93"/>
        <v>25</v>
      </c>
      <c r="O693" t="str">
        <f t="shared" si="94"/>
        <v>Jul-2026</v>
      </c>
      <c r="P693">
        <f t="shared" ca="1" si="95"/>
        <v>1</v>
      </c>
      <c r="Q693" s="2">
        <f t="array" ref="Q693">IF($A693="",0,IFERROR(INDEX(Summary!$P$3:$AS$67,$AH693-2,$M693),0))</f>
        <v>0</v>
      </c>
      <c r="R693" s="2">
        <f t="array" ref="R693">IF($A693="",0,ROUND(IFERROR(INDEX(Summary!$O:$O,$AH693),0)/30,0))</f>
        <v>96</v>
      </c>
      <c r="S693">
        <f t="shared" si="96"/>
        <v>0</v>
      </c>
      <c r="T693" s="2">
        <f t="array" ref="T693">IF($S693=1,IFERROR(INDEX(Summary!$O:$O,$AH693),0),0)</f>
        <v>0</v>
      </c>
      <c r="U693" s="2">
        <f t="array" ref="U693">IF($S693=1,IFERROR(INDEX(Summary!$AT:$AT,$AH693),0),0)</f>
        <v>0</v>
      </c>
      <c r="V693" s="2">
        <f t="shared" si="97"/>
        <v>0</v>
      </c>
      <c r="W693" s="2">
        <f t="array" ref="W693">IF($S693=1,IFERROR(INDEX(Summary!$AZ:$AZ,$AH693),0),0)</f>
        <v>0</v>
      </c>
      <c r="X693" s="3">
        <f t="array" ref="X693">IF($S693=1,IFERROR(INDEX(Summary!$BA:$BA,$AH693),0),0)</f>
        <v>0</v>
      </c>
      <c r="Y693" s="2">
        <f t="array" ref="Y693">IF($S693=1,IFERROR(INDEX(Summary!$G:$G,$AH693),0),0)</f>
        <v>0</v>
      </c>
      <c r="Z693" s="2">
        <f t="array" ref="Z693">IF($S693=1,IFERROR(INDEX(Summary!$H:$H,$AH693),0),0)</f>
        <v>0</v>
      </c>
      <c r="AA693" s="2">
        <f t="array" ref="AA693">IF($S693=1,IFERROR(INDEX(Summary!$I:$I,$AH693),0),0)</f>
        <v>0</v>
      </c>
      <c r="AB693" s="2">
        <f t="array" ref="AB693">IF($S693=1,IFERROR(INDEX(Summary!$J:$J,$AH693),0),0)</f>
        <v>0</v>
      </c>
      <c r="AC693" s="2">
        <f t="array" ref="AC693">IF($S693=1,IFERROR(INDEX(Summary!$K:$K,$AH693),0),0)</f>
        <v>0</v>
      </c>
      <c r="AD693" s="2">
        <f t="array" ref="AD693">IF($S693=1,IFERROR(INDEX(Summary!$L:$L,$AH693),0),0)</f>
        <v>0</v>
      </c>
      <c r="AE693" s="2">
        <f t="array" ref="AE693">IF($S693=1,IFERROR(INDEX(Summary!$M:$M,$AH693),0),0)</f>
        <v>0</v>
      </c>
      <c r="AF693" s="2">
        <f t="array" ref="AF693">IF($S693=1,IFERROR(INDEX(Summary!$N:$N,$AH693),0),0)</f>
        <v>0</v>
      </c>
      <c r="AG693">
        <f t="array" ref="AG693">IF($A693="","",IFERROR(INDEX(Summary!$BB:$BB,$AH693),0))</f>
        <v>3</v>
      </c>
      <c r="AH693">
        <f t="shared" si="98"/>
        <v>26</v>
      </c>
    </row>
    <row r="694" spans="1:34" hidden="1">
      <c r="A694" t="str">
        <f t="array" ref="A694">IFERROR(INDEX(Summary!$D:$D,$AH694)&amp;"","")</f>
        <v>FG00089</v>
      </c>
      <c r="B694" t="str">
        <f t="array" ref="B694">IF($A694="","",INDEX(Summary!$E:$E,$AH694))</f>
        <v>Forest Honey I Multifloral - 350gm</v>
      </c>
      <c r="C694" t="str">
        <f t="array" ref="C694">IF($A694="","",INDEX(Summary!$B:$B,$AH694))</f>
        <v>Honey</v>
      </c>
      <c r="D694" t="str">
        <f t="array" ref="D694">IF($A694="","",INDEX(Summary!$C:$C,$AH694))</f>
        <v>C39</v>
      </c>
      <c r="E694">
        <f t="array" ref="E694">IF($A694="","",INDEX(Summary!$F:$F,$AH694))</f>
        <v>0.35</v>
      </c>
      <c r="F694" t="str">
        <f t="array" ref="F694">IF($A694="","",INDEX(Summary!$BC:$BC,$AH694)&amp;"")</f>
        <v>P3 – Normal</v>
      </c>
      <c r="G694">
        <f t="shared" si="90"/>
        <v>3</v>
      </c>
      <c r="H694">
        <f t="shared" si="91"/>
        <v>0</v>
      </c>
      <c r="I694" t="str">
        <f t="array" ref="I694">IF($A694="","",IF(IFERROR(INDEX(Summary!$BA:$BA,$AH694),0)&lt;1,"Under 1 day",IF(INDEX(Summary!$BA:$BA,$AH694)&lt;3,"1-3 days",IF(INDEX(Summary!$BA:$BA,$AH694)&lt;7,"3-7 days","7+ days"))))</f>
        <v>7+ days</v>
      </c>
      <c r="J694" t="str">
        <f t="array" ref="J694">IF($A694="","",IF(IFERROR(INDEX(Summary!$AX:$AX,$AH694),0)&lt;0.25,"0-25%",IF(INDEX(Summary!$AX:$AX,$AH694)&lt;0.5,"25-50%",IF(INDEX(Summary!$AX:$AX,$AH694)&lt;0.75,"50-75%","75-100%"))))</f>
        <v>75-100%</v>
      </c>
      <c r="K694" t="str">
        <f t="array" ref="K694">IF($A694="","",INDEX(Summary!$AY:$AY,$AH694)&amp;"")</f>
        <v>Done</v>
      </c>
      <c r="L694" s="1">
        <f>IF($A694="","",Summary!$P$2+MOD(ROW()-2,30))</f>
        <v>46229</v>
      </c>
      <c r="M694">
        <f t="shared" si="92"/>
        <v>3</v>
      </c>
      <c r="N694">
        <f t="shared" si="93"/>
        <v>26</v>
      </c>
      <c r="O694" t="str">
        <f t="shared" si="94"/>
        <v>Jul-2026</v>
      </c>
      <c r="P694">
        <f t="shared" ca="1" si="95"/>
        <v>1</v>
      </c>
      <c r="Q694" s="2">
        <f t="array" ref="Q694">IF($A694="",0,IFERROR(INDEX(Summary!$P$3:$AS$67,$AH694-2,$M694),0))</f>
        <v>0</v>
      </c>
      <c r="R694" s="2">
        <f t="array" ref="R694">IF($A694="",0,ROUND(IFERROR(INDEX(Summary!$O:$O,$AH694),0)/30,0))</f>
        <v>96</v>
      </c>
      <c r="S694">
        <f t="shared" si="96"/>
        <v>0</v>
      </c>
      <c r="T694" s="2">
        <f t="array" ref="T694">IF($S694=1,IFERROR(INDEX(Summary!$O:$O,$AH694),0),0)</f>
        <v>0</v>
      </c>
      <c r="U694" s="2">
        <f t="array" ref="U694">IF($S694=1,IFERROR(INDEX(Summary!$AT:$AT,$AH694),0),0)</f>
        <v>0</v>
      </c>
      <c r="V694" s="2">
        <f t="shared" si="97"/>
        <v>0</v>
      </c>
      <c r="W694" s="2">
        <f t="array" ref="W694">IF($S694=1,IFERROR(INDEX(Summary!$AZ:$AZ,$AH694),0),0)</f>
        <v>0</v>
      </c>
      <c r="X694" s="3">
        <f t="array" ref="X694">IF($S694=1,IFERROR(INDEX(Summary!$BA:$BA,$AH694),0),0)</f>
        <v>0</v>
      </c>
      <c r="Y694" s="2">
        <f t="array" ref="Y694">IF($S694=1,IFERROR(INDEX(Summary!$G:$G,$AH694),0),0)</f>
        <v>0</v>
      </c>
      <c r="Z694" s="2">
        <f t="array" ref="Z694">IF($S694=1,IFERROR(INDEX(Summary!$H:$H,$AH694),0),0)</f>
        <v>0</v>
      </c>
      <c r="AA694" s="2">
        <f t="array" ref="AA694">IF($S694=1,IFERROR(INDEX(Summary!$I:$I,$AH694),0),0)</f>
        <v>0</v>
      </c>
      <c r="AB694" s="2">
        <f t="array" ref="AB694">IF($S694=1,IFERROR(INDEX(Summary!$J:$J,$AH694),0),0)</f>
        <v>0</v>
      </c>
      <c r="AC694" s="2">
        <f t="array" ref="AC694">IF($S694=1,IFERROR(INDEX(Summary!$K:$K,$AH694),0),0)</f>
        <v>0</v>
      </c>
      <c r="AD694" s="2">
        <f t="array" ref="AD694">IF($S694=1,IFERROR(INDEX(Summary!$L:$L,$AH694),0),0)</f>
        <v>0</v>
      </c>
      <c r="AE694" s="2">
        <f t="array" ref="AE694">IF($S694=1,IFERROR(INDEX(Summary!$M:$M,$AH694),0),0)</f>
        <v>0</v>
      </c>
      <c r="AF694" s="2">
        <f t="array" ref="AF694">IF($S694=1,IFERROR(INDEX(Summary!$N:$N,$AH694),0),0)</f>
        <v>0</v>
      </c>
      <c r="AG694">
        <f t="array" ref="AG694">IF($A694="","",IFERROR(INDEX(Summary!$BB:$BB,$AH694),0))</f>
        <v>3</v>
      </c>
      <c r="AH694">
        <f t="shared" si="98"/>
        <v>26</v>
      </c>
    </row>
    <row r="695" spans="1:34" hidden="1">
      <c r="A695" t="str">
        <f t="array" ref="A695">IFERROR(INDEX(Summary!$D:$D,$AH695)&amp;"","")</f>
        <v>FG00089</v>
      </c>
      <c r="B695" t="str">
        <f t="array" ref="B695">IF($A695="","",INDEX(Summary!$E:$E,$AH695))</f>
        <v>Forest Honey I Multifloral - 350gm</v>
      </c>
      <c r="C695" t="str">
        <f t="array" ref="C695">IF($A695="","",INDEX(Summary!$B:$B,$AH695))</f>
        <v>Honey</v>
      </c>
      <c r="D695" t="str">
        <f t="array" ref="D695">IF($A695="","",INDEX(Summary!$C:$C,$AH695))</f>
        <v>C39</v>
      </c>
      <c r="E695">
        <f t="array" ref="E695">IF($A695="","",INDEX(Summary!$F:$F,$AH695))</f>
        <v>0.35</v>
      </c>
      <c r="F695" t="str">
        <f t="array" ref="F695">IF($A695="","",INDEX(Summary!$BC:$BC,$AH695)&amp;"")</f>
        <v>P3 – Normal</v>
      </c>
      <c r="G695">
        <f t="shared" si="90"/>
        <v>3</v>
      </c>
      <c r="H695">
        <f t="shared" si="91"/>
        <v>0</v>
      </c>
      <c r="I695" t="str">
        <f t="array" ref="I695">IF($A695="","",IF(IFERROR(INDEX(Summary!$BA:$BA,$AH695),0)&lt;1,"Under 1 day",IF(INDEX(Summary!$BA:$BA,$AH695)&lt;3,"1-3 days",IF(INDEX(Summary!$BA:$BA,$AH695)&lt;7,"3-7 days","7+ days"))))</f>
        <v>7+ days</v>
      </c>
      <c r="J695" t="str">
        <f t="array" ref="J695">IF($A695="","",IF(IFERROR(INDEX(Summary!$AX:$AX,$AH695),0)&lt;0.25,"0-25%",IF(INDEX(Summary!$AX:$AX,$AH695)&lt;0.5,"25-50%",IF(INDEX(Summary!$AX:$AX,$AH695)&lt;0.75,"50-75%","75-100%"))))</f>
        <v>75-100%</v>
      </c>
      <c r="K695" t="str">
        <f t="array" ref="K695">IF($A695="","",INDEX(Summary!$AY:$AY,$AH695)&amp;"")</f>
        <v>Done</v>
      </c>
      <c r="L695" s="1">
        <f>IF($A695="","",Summary!$P$2+MOD(ROW()-2,30))</f>
        <v>46230</v>
      </c>
      <c r="M695">
        <f t="shared" si="92"/>
        <v>4</v>
      </c>
      <c r="N695">
        <f t="shared" si="93"/>
        <v>27</v>
      </c>
      <c r="O695" t="str">
        <f t="shared" si="94"/>
        <v>Jul-2026</v>
      </c>
      <c r="P695">
        <f t="shared" ca="1" si="95"/>
        <v>1</v>
      </c>
      <c r="Q695" s="2">
        <f t="array" ref="Q695">IF($A695="",0,IFERROR(INDEX(Summary!$P$3:$AS$67,$AH695-2,$M695),0))</f>
        <v>0</v>
      </c>
      <c r="R695" s="2">
        <f t="array" ref="R695">IF($A695="",0,ROUND(IFERROR(INDEX(Summary!$O:$O,$AH695),0)/30,0))</f>
        <v>96</v>
      </c>
      <c r="S695">
        <f t="shared" si="96"/>
        <v>0</v>
      </c>
      <c r="T695" s="2">
        <f t="array" ref="T695">IF($S695=1,IFERROR(INDEX(Summary!$O:$O,$AH695),0),0)</f>
        <v>0</v>
      </c>
      <c r="U695" s="2">
        <f t="array" ref="U695">IF($S695=1,IFERROR(INDEX(Summary!$AT:$AT,$AH695),0),0)</f>
        <v>0</v>
      </c>
      <c r="V695" s="2">
        <f t="shared" si="97"/>
        <v>0</v>
      </c>
      <c r="W695" s="2">
        <f t="array" ref="W695">IF($S695=1,IFERROR(INDEX(Summary!$AZ:$AZ,$AH695),0),0)</f>
        <v>0</v>
      </c>
      <c r="X695" s="3">
        <f t="array" ref="X695">IF($S695=1,IFERROR(INDEX(Summary!$BA:$BA,$AH695),0),0)</f>
        <v>0</v>
      </c>
      <c r="Y695" s="2">
        <f t="array" ref="Y695">IF($S695=1,IFERROR(INDEX(Summary!$G:$G,$AH695),0),0)</f>
        <v>0</v>
      </c>
      <c r="Z695" s="2">
        <f t="array" ref="Z695">IF($S695=1,IFERROR(INDEX(Summary!$H:$H,$AH695),0),0)</f>
        <v>0</v>
      </c>
      <c r="AA695" s="2">
        <f t="array" ref="AA695">IF($S695=1,IFERROR(INDEX(Summary!$I:$I,$AH695),0),0)</f>
        <v>0</v>
      </c>
      <c r="AB695" s="2">
        <f t="array" ref="AB695">IF($S695=1,IFERROR(INDEX(Summary!$J:$J,$AH695),0),0)</f>
        <v>0</v>
      </c>
      <c r="AC695" s="2">
        <f t="array" ref="AC695">IF($S695=1,IFERROR(INDEX(Summary!$K:$K,$AH695),0),0)</f>
        <v>0</v>
      </c>
      <c r="AD695" s="2">
        <f t="array" ref="AD695">IF($S695=1,IFERROR(INDEX(Summary!$L:$L,$AH695),0),0)</f>
        <v>0</v>
      </c>
      <c r="AE695" s="2">
        <f t="array" ref="AE695">IF($S695=1,IFERROR(INDEX(Summary!$M:$M,$AH695),0),0)</f>
        <v>0</v>
      </c>
      <c r="AF695" s="2">
        <f t="array" ref="AF695">IF($S695=1,IFERROR(INDEX(Summary!$N:$N,$AH695),0),0)</f>
        <v>0</v>
      </c>
      <c r="AG695">
        <f t="array" ref="AG695">IF($A695="","",IFERROR(INDEX(Summary!$BB:$BB,$AH695),0))</f>
        <v>3</v>
      </c>
      <c r="AH695">
        <f t="shared" si="98"/>
        <v>26</v>
      </c>
    </row>
    <row r="696" spans="1:34" hidden="1">
      <c r="A696" t="str">
        <f t="array" ref="A696">IFERROR(INDEX(Summary!$D:$D,$AH696)&amp;"","")</f>
        <v>FG00089</v>
      </c>
      <c r="B696" t="str">
        <f t="array" ref="B696">IF($A696="","",INDEX(Summary!$E:$E,$AH696))</f>
        <v>Forest Honey I Multifloral - 350gm</v>
      </c>
      <c r="C696" t="str">
        <f t="array" ref="C696">IF($A696="","",INDEX(Summary!$B:$B,$AH696))</f>
        <v>Honey</v>
      </c>
      <c r="D696" t="str">
        <f t="array" ref="D696">IF($A696="","",INDEX(Summary!$C:$C,$AH696))</f>
        <v>C39</v>
      </c>
      <c r="E696">
        <f t="array" ref="E696">IF($A696="","",INDEX(Summary!$F:$F,$AH696))</f>
        <v>0.35</v>
      </c>
      <c r="F696" t="str">
        <f t="array" ref="F696">IF($A696="","",INDEX(Summary!$BC:$BC,$AH696)&amp;"")</f>
        <v>P3 – Normal</v>
      </c>
      <c r="G696">
        <f t="shared" si="90"/>
        <v>3</v>
      </c>
      <c r="H696">
        <f t="shared" si="91"/>
        <v>0</v>
      </c>
      <c r="I696" t="str">
        <f t="array" ref="I696">IF($A696="","",IF(IFERROR(INDEX(Summary!$BA:$BA,$AH696),0)&lt;1,"Under 1 day",IF(INDEX(Summary!$BA:$BA,$AH696)&lt;3,"1-3 days",IF(INDEX(Summary!$BA:$BA,$AH696)&lt;7,"3-7 days","7+ days"))))</f>
        <v>7+ days</v>
      </c>
      <c r="J696" t="str">
        <f t="array" ref="J696">IF($A696="","",IF(IFERROR(INDEX(Summary!$AX:$AX,$AH696),0)&lt;0.25,"0-25%",IF(INDEX(Summary!$AX:$AX,$AH696)&lt;0.5,"25-50%",IF(INDEX(Summary!$AX:$AX,$AH696)&lt;0.75,"50-75%","75-100%"))))</f>
        <v>75-100%</v>
      </c>
      <c r="K696" t="str">
        <f t="array" ref="K696">IF($A696="","",INDEX(Summary!$AY:$AY,$AH696)&amp;"")</f>
        <v>Done</v>
      </c>
      <c r="L696" s="1">
        <f>IF($A696="","",Summary!$P$2+MOD(ROW()-2,30))</f>
        <v>46231</v>
      </c>
      <c r="M696">
        <f t="shared" si="92"/>
        <v>5</v>
      </c>
      <c r="N696">
        <f t="shared" si="93"/>
        <v>28</v>
      </c>
      <c r="O696" t="str">
        <f t="shared" si="94"/>
        <v>Jul-2026</v>
      </c>
      <c r="P696">
        <f t="shared" ca="1" si="95"/>
        <v>1</v>
      </c>
      <c r="Q696" s="2">
        <f t="array" ref="Q696">IF($A696="",0,IFERROR(INDEX(Summary!$P$3:$AS$67,$AH696-2,$M696),0))</f>
        <v>0</v>
      </c>
      <c r="R696" s="2">
        <f t="array" ref="R696">IF($A696="",0,ROUND(IFERROR(INDEX(Summary!$O:$O,$AH696),0)/30,0))</f>
        <v>96</v>
      </c>
      <c r="S696">
        <f t="shared" si="96"/>
        <v>0</v>
      </c>
      <c r="T696" s="2">
        <f t="array" ref="T696">IF($S696=1,IFERROR(INDEX(Summary!$O:$O,$AH696),0),0)</f>
        <v>0</v>
      </c>
      <c r="U696" s="2">
        <f t="array" ref="U696">IF($S696=1,IFERROR(INDEX(Summary!$AT:$AT,$AH696),0),0)</f>
        <v>0</v>
      </c>
      <c r="V696" s="2">
        <f t="shared" si="97"/>
        <v>0</v>
      </c>
      <c r="W696" s="2">
        <f t="array" ref="W696">IF($S696=1,IFERROR(INDEX(Summary!$AZ:$AZ,$AH696),0),0)</f>
        <v>0</v>
      </c>
      <c r="X696" s="3">
        <f t="array" ref="X696">IF($S696=1,IFERROR(INDEX(Summary!$BA:$BA,$AH696),0),0)</f>
        <v>0</v>
      </c>
      <c r="Y696" s="2">
        <f t="array" ref="Y696">IF($S696=1,IFERROR(INDEX(Summary!$G:$G,$AH696),0),0)</f>
        <v>0</v>
      </c>
      <c r="Z696" s="2">
        <f t="array" ref="Z696">IF($S696=1,IFERROR(INDEX(Summary!$H:$H,$AH696),0),0)</f>
        <v>0</v>
      </c>
      <c r="AA696" s="2">
        <f t="array" ref="AA696">IF($S696=1,IFERROR(INDEX(Summary!$I:$I,$AH696),0),0)</f>
        <v>0</v>
      </c>
      <c r="AB696" s="2">
        <f t="array" ref="AB696">IF($S696=1,IFERROR(INDEX(Summary!$J:$J,$AH696),0),0)</f>
        <v>0</v>
      </c>
      <c r="AC696" s="2">
        <f t="array" ref="AC696">IF($S696=1,IFERROR(INDEX(Summary!$K:$K,$AH696),0),0)</f>
        <v>0</v>
      </c>
      <c r="AD696" s="2">
        <f t="array" ref="AD696">IF($S696=1,IFERROR(INDEX(Summary!$L:$L,$AH696),0),0)</f>
        <v>0</v>
      </c>
      <c r="AE696" s="2">
        <f t="array" ref="AE696">IF($S696=1,IFERROR(INDEX(Summary!$M:$M,$AH696),0),0)</f>
        <v>0</v>
      </c>
      <c r="AF696" s="2">
        <f t="array" ref="AF696">IF($S696=1,IFERROR(INDEX(Summary!$N:$N,$AH696),0),0)</f>
        <v>0</v>
      </c>
      <c r="AG696">
        <f t="array" ref="AG696">IF($A696="","",IFERROR(INDEX(Summary!$BB:$BB,$AH696),0))</f>
        <v>3</v>
      </c>
      <c r="AH696">
        <f t="shared" si="98"/>
        <v>26</v>
      </c>
    </row>
    <row r="697" spans="1:34" hidden="1">
      <c r="A697" t="str">
        <f t="array" ref="A697">IFERROR(INDEX(Summary!$D:$D,$AH697)&amp;"","")</f>
        <v>FG00089</v>
      </c>
      <c r="B697" t="str">
        <f t="array" ref="B697">IF($A697="","",INDEX(Summary!$E:$E,$AH697))</f>
        <v>Forest Honey I Multifloral - 350gm</v>
      </c>
      <c r="C697" t="str">
        <f t="array" ref="C697">IF($A697="","",INDEX(Summary!$B:$B,$AH697))</f>
        <v>Honey</v>
      </c>
      <c r="D697" t="str">
        <f t="array" ref="D697">IF($A697="","",INDEX(Summary!$C:$C,$AH697))</f>
        <v>C39</v>
      </c>
      <c r="E697">
        <f t="array" ref="E697">IF($A697="","",INDEX(Summary!$F:$F,$AH697))</f>
        <v>0.35</v>
      </c>
      <c r="F697" t="str">
        <f t="array" ref="F697">IF($A697="","",INDEX(Summary!$BC:$BC,$AH697)&amp;"")</f>
        <v>P3 – Normal</v>
      </c>
      <c r="G697">
        <f t="shared" si="90"/>
        <v>3</v>
      </c>
      <c r="H697">
        <f t="shared" si="91"/>
        <v>0</v>
      </c>
      <c r="I697" t="str">
        <f t="array" ref="I697">IF($A697="","",IF(IFERROR(INDEX(Summary!$BA:$BA,$AH697),0)&lt;1,"Under 1 day",IF(INDEX(Summary!$BA:$BA,$AH697)&lt;3,"1-3 days",IF(INDEX(Summary!$BA:$BA,$AH697)&lt;7,"3-7 days","7+ days"))))</f>
        <v>7+ days</v>
      </c>
      <c r="J697" t="str">
        <f t="array" ref="J697">IF($A697="","",IF(IFERROR(INDEX(Summary!$AX:$AX,$AH697),0)&lt;0.25,"0-25%",IF(INDEX(Summary!$AX:$AX,$AH697)&lt;0.5,"25-50%",IF(INDEX(Summary!$AX:$AX,$AH697)&lt;0.75,"50-75%","75-100%"))))</f>
        <v>75-100%</v>
      </c>
      <c r="K697" t="str">
        <f t="array" ref="K697">IF($A697="","",INDEX(Summary!$AY:$AY,$AH697)&amp;"")</f>
        <v>Done</v>
      </c>
      <c r="L697" s="1">
        <f>IF($A697="","",Summary!$P$2+MOD(ROW()-2,30))</f>
        <v>46232</v>
      </c>
      <c r="M697">
        <f t="shared" si="92"/>
        <v>6</v>
      </c>
      <c r="N697">
        <f t="shared" si="93"/>
        <v>29</v>
      </c>
      <c r="O697" t="str">
        <f t="shared" si="94"/>
        <v>Jul-2026</v>
      </c>
      <c r="P697">
        <f t="shared" ca="1" si="95"/>
        <v>1</v>
      </c>
      <c r="Q697" s="2">
        <f t="array" ref="Q697">IF($A697="",0,IFERROR(INDEX(Summary!$P$3:$AS$67,$AH697-2,$M697),0))</f>
        <v>855</v>
      </c>
      <c r="R697" s="2">
        <f t="array" ref="R697">IF($A697="",0,ROUND(IFERROR(INDEX(Summary!$O:$O,$AH697),0)/30,0))</f>
        <v>96</v>
      </c>
      <c r="S697">
        <f t="shared" si="96"/>
        <v>0</v>
      </c>
      <c r="T697" s="2">
        <f t="array" ref="T697">IF($S697=1,IFERROR(INDEX(Summary!$O:$O,$AH697),0),0)</f>
        <v>0</v>
      </c>
      <c r="U697" s="2">
        <f t="array" ref="U697">IF($S697=1,IFERROR(INDEX(Summary!$AT:$AT,$AH697),0),0)</f>
        <v>0</v>
      </c>
      <c r="V697" s="2">
        <f t="shared" si="97"/>
        <v>0</v>
      </c>
      <c r="W697" s="2">
        <f t="array" ref="W697">IF($S697=1,IFERROR(INDEX(Summary!$AZ:$AZ,$AH697),0),0)</f>
        <v>0</v>
      </c>
      <c r="X697" s="3">
        <f t="array" ref="X697">IF($S697=1,IFERROR(INDEX(Summary!$BA:$BA,$AH697),0),0)</f>
        <v>0</v>
      </c>
      <c r="Y697" s="2">
        <f t="array" ref="Y697">IF($S697=1,IFERROR(INDEX(Summary!$G:$G,$AH697),0),0)</f>
        <v>0</v>
      </c>
      <c r="Z697" s="2">
        <f t="array" ref="Z697">IF($S697=1,IFERROR(INDEX(Summary!$H:$H,$AH697),0),0)</f>
        <v>0</v>
      </c>
      <c r="AA697" s="2">
        <f t="array" ref="AA697">IF($S697=1,IFERROR(INDEX(Summary!$I:$I,$AH697),0),0)</f>
        <v>0</v>
      </c>
      <c r="AB697" s="2">
        <f t="array" ref="AB697">IF($S697=1,IFERROR(INDEX(Summary!$J:$J,$AH697),0),0)</f>
        <v>0</v>
      </c>
      <c r="AC697" s="2">
        <f t="array" ref="AC697">IF($S697=1,IFERROR(INDEX(Summary!$K:$K,$AH697),0),0)</f>
        <v>0</v>
      </c>
      <c r="AD697" s="2">
        <f t="array" ref="AD697">IF($S697=1,IFERROR(INDEX(Summary!$L:$L,$AH697),0),0)</f>
        <v>0</v>
      </c>
      <c r="AE697" s="2">
        <f t="array" ref="AE697">IF($S697=1,IFERROR(INDEX(Summary!$M:$M,$AH697),0),0)</f>
        <v>0</v>
      </c>
      <c r="AF697" s="2">
        <f t="array" ref="AF697">IF($S697=1,IFERROR(INDEX(Summary!$N:$N,$AH697),0),0)</f>
        <v>0</v>
      </c>
      <c r="AG697">
        <f t="array" ref="AG697">IF($A697="","",IFERROR(INDEX(Summary!$BB:$BB,$AH697),0))</f>
        <v>3</v>
      </c>
      <c r="AH697">
        <f t="shared" si="98"/>
        <v>26</v>
      </c>
    </row>
    <row r="698" spans="1:34" hidden="1">
      <c r="A698" t="str">
        <f t="array" ref="A698">IFERROR(INDEX(Summary!$D:$D,$AH698)&amp;"","")</f>
        <v>FG00089</v>
      </c>
      <c r="B698" t="str">
        <f t="array" ref="B698">IF($A698="","",INDEX(Summary!$E:$E,$AH698))</f>
        <v>Forest Honey I Multifloral - 350gm</v>
      </c>
      <c r="C698" t="str">
        <f t="array" ref="C698">IF($A698="","",INDEX(Summary!$B:$B,$AH698))</f>
        <v>Honey</v>
      </c>
      <c r="D698" t="str">
        <f t="array" ref="D698">IF($A698="","",INDEX(Summary!$C:$C,$AH698))</f>
        <v>C39</v>
      </c>
      <c r="E698">
        <f t="array" ref="E698">IF($A698="","",INDEX(Summary!$F:$F,$AH698))</f>
        <v>0.35</v>
      </c>
      <c r="F698" t="str">
        <f t="array" ref="F698">IF($A698="","",INDEX(Summary!$BC:$BC,$AH698)&amp;"")</f>
        <v>P3 – Normal</v>
      </c>
      <c r="G698">
        <f t="shared" si="90"/>
        <v>3</v>
      </c>
      <c r="H698">
        <f t="shared" si="91"/>
        <v>0</v>
      </c>
      <c r="I698" t="str">
        <f t="array" ref="I698">IF($A698="","",IF(IFERROR(INDEX(Summary!$BA:$BA,$AH698),0)&lt;1,"Under 1 day",IF(INDEX(Summary!$BA:$BA,$AH698)&lt;3,"1-3 days",IF(INDEX(Summary!$BA:$BA,$AH698)&lt;7,"3-7 days","7+ days"))))</f>
        <v>7+ days</v>
      </c>
      <c r="J698" t="str">
        <f t="array" ref="J698">IF($A698="","",IF(IFERROR(INDEX(Summary!$AX:$AX,$AH698),0)&lt;0.25,"0-25%",IF(INDEX(Summary!$AX:$AX,$AH698)&lt;0.5,"25-50%",IF(INDEX(Summary!$AX:$AX,$AH698)&lt;0.75,"50-75%","75-100%"))))</f>
        <v>75-100%</v>
      </c>
      <c r="K698" t="str">
        <f t="array" ref="K698">IF($A698="","",INDEX(Summary!$AY:$AY,$AH698)&amp;"")</f>
        <v>Done</v>
      </c>
      <c r="L698" s="1">
        <f>IF($A698="","",Summary!$P$2+MOD(ROW()-2,30))</f>
        <v>46233</v>
      </c>
      <c r="M698">
        <f t="shared" si="92"/>
        <v>7</v>
      </c>
      <c r="N698">
        <f t="shared" si="93"/>
        <v>30</v>
      </c>
      <c r="O698" t="str">
        <f t="shared" si="94"/>
        <v>Jul-2026</v>
      </c>
      <c r="P698">
        <f t="shared" ca="1" si="95"/>
        <v>1</v>
      </c>
      <c r="Q698" s="2">
        <f t="array" ref="Q698">IF($A698="",0,IFERROR(INDEX(Summary!$P$3:$AS$67,$AH698-2,$M698),0))</f>
        <v>1170</v>
      </c>
      <c r="R698" s="2">
        <f t="array" ref="R698">IF($A698="",0,ROUND(IFERROR(INDEX(Summary!$O:$O,$AH698),0)/30,0))</f>
        <v>96</v>
      </c>
      <c r="S698">
        <f t="shared" si="96"/>
        <v>0</v>
      </c>
      <c r="T698" s="2">
        <f t="array" ref="T698">IF($S698=1,IFERROR(INDEX(Summary!$O:$O,$AH698),0),0)</f>
        <v>0</v>
      </c>
      <c r="U698" s="2">
        <f t="array" ref="U698">IF($S698=1,IFERROR(INDEX(Summary!$AT:$AT,$AH698),0),0)</f>
        <v>0</v>
      </c>
      <c r="V698" s="2">
        <f t="shared" si="97"/>
        <v>0</v>
      </c>
      <c r="W698" s="2">
        <f t="array" ref="W698">IF($S698=1,IFERROR(INDEX(Summary!$AZ:$AZ,$AH698),0),0)</f>
        <v>0</v>
      </c>
      <c r="X698" s="3">
        <f t="array" ref="X698">IF($S698=1,IFERROR(INDEX(Summary!$BA:$BA,$AH698),0),0)</f>
        <v>0</v>
      </c>
      <c r="Y698" s="2">
        <f t="array" ref="Y698">IF($S698=1,IFERROR(INDEX(Summary!$G:$G,$AH698),0),0)</f>
        <v>0</v>
      </c>
      <c r="Z698" s="2">
        <f t="array" ref="Z698">IF($S698=1,IFERROR(INDEX(Summary!$H:$H,$AH698),0),0)</f>
        <v>0</v>
      </c>
      <c r="AA698" s="2">
        <f t="array" ref="AA698">IF($S698=1,IFERROR(INDEX(Summary!$I:$I,$AH698),0),0)</f>
        <v>0</v>
      </c>
      <c r="AB698" s="2">
        <f t="array" ref="AB698">IF($S698=1,IFERROR(INDEX(Summary!$J:$J,$AH698),0),0)</f>
        <v>0</v>
      </c>
      <c r="AC698" s="2">
        <f t="array" ref="AC698">IF($S698=1,IFERROR(INDEX(Summary!$K:$K,$AH698),0),0)</f>
        <v>0</v>
      </c>
      <c r="AD698" s="2">
        <f t="array" ref="AD698">IF($S698=1,IFERROR(INDEX(Summary!$L:$L,$AH698),0),0)</f>
        <v>0</v>
      </c>
      <c r="AE698" s="2">
        <f t="array" ref="AE698">IF($S698=1,IFERROR(INDEX(Summary!$M:$M,$AH698),0),0)</f>
        <v>0</v>
      </c>
      <c r="AF698" s="2">
        <f t="array" ref="AF698">IF($S698=1,IFERROR(INDEX(Summary!$N:$N,$AH698),0),0)</f>
        <v>0</v>
      </c>
      <c r="AG698">
        <f t="array" ref="AG698">IF($A698="","",IFERROR(INDEX(Summary!$BB:$BB,$AH698),0))</f>
        <v>3</v>
      </c>
      <c r="AH698">
        <f t="shared" si="98"/>
        <v>26</v>
      </c>
    </row>
    <row r="699" spans="1:34" hidden="1">
      <c r="A699" t="str">
        <f t="array" ref="A699">IFERROR(INDEX(Summary!$D:$D,$AH699)&amp;"","")</f>
        <v>FG00089</v>
      </c>
      <c r="B699" t="str">
        <f t="array" ref="B699">IF($A699="","",INDEX(Summary!$E:$E,$AH699))</f>
        <v>Forest Honey I Multifloral - 350gm</v>
      </c>
      <c r="C699" t="str">
        <f t="array" ref="C699">IF($A699="","",INDEX(Summary!$B:$B,$AH699))</f>
        <v>Honey</v>
      </c>
      <c r="D699" t="str">
        <f t="array" ref="D699">IF($A699="","",INDEX(Summary!$C:$C,$AH699))</f>
        <v>C39</v>
      </c>
      <c r="E699">
        <f t="array" ref="E699">IF($A699="","",INDEX(Summary!$F:$F,$AH699))</f>
        <v>0.35</v>
      </c>
      <c r="F699" t="str">
        <f t="array" ref="F699">IF($A699="","",INDEX(Summary!$BC:$BC,$AH699)&amp;"")</f>
        <v>P3 – Normal</v>
      </c>
      <c r="G699">
        <f t="shared" si="90"/>
        <v>3</v>
      </c>
      <c r="H699">
        <f t="shared" si="91"/>
        <v>0</v>
      </c>
      <c r="I699" t="str">
        <f t="array" ref="I699">IF($A699="","",IF(IFERROR(INDEX(Summary!$BA:$BA,$AH699),0)&lt;1,"Under 1 day",IF(INDEX(Summary!$BA:$BA,$AH699)&lt;3,"1-3 days",IF(INDEX(Summary!$BA:$BA,$AH699)&lt;7,"3-7 days","7+ days"))))</f>
        <v>7+ days</v>
      </c>
      <c r="J699" t="str">
        <f t="array" ref="J699">IF($A699="","",IF(IFERROR(INDEX(Summary!$AX:$AX,$AH699),0)&lt;0.25,"0-25%",IF(INDEX(Summary!$AX:$AX,$AH699)&lt;0.5,"25-50%",IF(INDEX(Summary!$AX:$AX,$AH699)&lt;0.75,"50-75%","75-100%"))))</f>
        <v>75-100%</v>
      </c>
      <c r="K699" t="str">
        <f t="array" ref="K699">IF($A699="","",INDEX(Summary!$AY:$AY,$AH699)&amp;"")</f>
        <v>Done</v>
      </c>
      <c r="L699" s="1">
        <f>IF($A699="","",Summary!$P$2+MOD(ROW()-2,30))</f>
        <v>46234</v>
      </c>
      <c r="M699">
        <f t="shared" si="92"/>
        <v>8</v>
      </c>
      <c r="N699">
        <f t="shared" si="93"/>
        <v>31</v>
      </c>
      <c r="O699" t="str">
        <f t="shared" si="94"/>
        <v>Jul-2026</v>
      </c>
      <c r="P699">
        <f t="shared" ca="1" si="95"/>
        <v>1</v>
      </c>
      <c r="Q699" s="2">
        <f t="array" ref="Q699">IF($A699="",0,IFERROR(INDEX(Summary!$P$3:$AS$67,$AH699-2,$M699),0))</f>
        <v>846</v>
      </c>
      <c r="R699" s="2">
        <f t="array" ref="R699">IF($A699="",0,ROUND(IFERROR(INDEX(Summary!$O:$O,$AH699),0)/30,0))</f>
        <v>96</v>
      </c>
      <c r="S699">
        <f t="shared" si="96"/>
        <v>0</v>
      </c>
      <c r="T699" s="2">
        <f t="array" ref="T699">IF($S699=1,IFERROR(INDEX(Summary!$O:$O,$AH699),0),0)</f>
        <v>0</v>
      </c>
      <c r="U699" s="2">
        <f t="array" ref="U699">IF($S699=1,IFERROR(INDEX(Summary!$AT:$AT,$AH699),0),0)</f>
        <v>0</v>
      </c>
      <c r="V699" s="2">
        <f t="shared" si="97"/>
        <v>0</v>
      </c>
      <c r="W699" s="2">
        <f t="array" ref="W699">IF($S699=1,IFERROR(INDEX(Summary!$AZ:$AZ,$AH699),0),0)</f>
        <v>0</v>
      </c>
      <c r="X699" s="3">
        <f t="array" ref="X699">IF($S699=1,IFERROR(INDEX(Summary!$BA:$BA,$AH699),0),0)</f>
        <v>0</v>
      </c>
      <c r="Y699" s="2">
        <f t="array" ref="Y699">IF($S699=1,IFERROR(INDEX(Summary!$G:$G,$AH699),0),0)</f>
        <v>0</v>
      </c>
      <c r="Z699" s="2">
        <f t="array" ref="Z699">IF($S699=1,IFERROR(INDEX(Summary!$H:$H,$AH699),0),0)</f>
        <v>0</v>
      </c>
      <c r="AA699" s="2">
        <f t="array" ref="AA699">IF($S699=1,IFERROR(INDEX(Summary!$I:$I,$AH699),0),0)</f>
        <v>0</v>
      </c>
      <c r="AB699" s="2">
        <f t="array" ref="AB699">IF($S699=1,IFERROR(INDEX(Summary!$J:$J,$AH699),0),0)</f>
        <v>0</v>
      </c>
      <c r="AC699" s="2">
        <f t="array" ref="AC699">IF($S699=1,IFERROR(INDEX(Summary!$K:$K,$AH699),0),0)</f>
        <v>0</v>
      </c>
      <c r="AD699" s="2">
        <f t="array" ref="AD699">IF($S699=1,IFERROR(INDEX(Summary!$L:$L,$AH699),0),0)</f>
        <v>0</v>
      </c>
      <c r="AE699" s="2">
        <f t="array" ref="AE699">IF($S699=1,IFERROR(INDEX(Summary!$M:$M,$AH699),0),0)</f>
        <v>0</v>
      </c>
      <c r="AF699" s="2">
        <f t="array" ref="AF699">IF($S699=1,IFERROR(INDEX(Summary!$N:$N,$AH699),0),0)</f>
        <v>0</v>
      </c>
      <c r="AG699">
        <f t="array" ref="AG699">IF($A699="","",IFERROR(INDEX(Summary!$BB:$BB,$AH699),0))</f>
        <v>3</v>
      </c>
      <c r="AH699">
        <f t="shared" si="98"/>
        <v>26</v>
      </c>
    </row>
    <row r="700" spans="1:34" hidden="1">
      <c r="A700" t="str">
        <f t="array" ref="A700">IFERROR(INDEX(Summary!$D:$D,$AH700)&amp;"","")</f>
        <v>FG00089</v>
      </c>
      <c r="B700" t="str">
        <f t="array" ref="B700">IF($A700="","",INDEX(Summary!$E:$E,$AH700))</f>
        <v>Forest Honey I Multifloral - 350gm</v>
      </c>
      <c r="C700" t="str">
        <f t="array" ref="C700">IF($A700="","",INDEX(Summary!$B:$B,$AH700))</f>
        <v>Honey</v>
      </c>
      <c r="D700" t="str">
        <f t="array" ref="D700">IF($A700="","",INDEX(Summary!$C:$C,$AH700))</f>
        <v>C39</v>
      </c>
      <c r="E700">
        <f t="array" ref="E700">IF($A700="","",INDEX(Summary!$F:$F,$AH700))</f>
        <v>0.35</v>
      </c>
      <c r="F700" t="str">
        <f t="array" ref="F700">IF($A700="","",INDEX(Summary!$BC:$BC,$AH700)&amp;"")</f>
        <v>P3 – Normal</v>
      </c>
      <c r="G700">
        <f t="shared" si="90"/>
        <v>3</v>
      </c>
      <c r="H700">
        <f t="shared" si="91"/>
        <v>0</v>
      </c>
      <c r="I700" t="str">
        <f t="array" ref="I700">IF($A700="","",IF(IFERROR(INDEX(Summary!$BA:$BA,$AH700),0)&lt;1,"Under 1 day",IF(INDEX(Summary!$BA:$BA,$AH700)&lt;3,"1-3 days",IF(INDEX(Summary!$BA:$BA,$AH700)&lt;7,"3-7 days","7+ days"))))</f>
        <v>7+ days</v>
      </c>
      <c r="J700" t="str">
        <f t="array" ref="J700">IF($A700="","",IF(IFERROR(INDEX(Summary!$AX:$AX,$AH700),0)&lt;0.25,"0-25%",IF(INDEX(Summary!$AX:$AX,$AH700)&lt;0.5,"25-50%",IF(INDEX(Summary!$AX:$AX,$AH700)&lt;0.75,"50-75%","75-100%"))))</f>
        <v>75-100%</v>
      </c>
      <c r="K700" t="str">
        <f t="array" ref="K700">IF($A700="","",INDEX(Summary!$AY:$AY,$AH700)&amp;"")</f>
        <v>Done</v>
      </c>
      <c r="L700" s="1">
        <f>IF($A700="","",Summary!$P$2+MOD(ROW()-2,30))</f>
        <v>46235</v>
      </c>
      <c r="M700">
        <f t="shared" si="92"/>
        <v>9</v>
      </c>
      <c r="N700">
        <f t="shared" si="93"/>
        <v>1</v>
      </c>
      <c r="O700" t="str">
        <f t="shared" si="94"/>
        <v>Aug-2026</v>
      </c>
      <c r="P700">
        <f t="shared" ca="1" si="95"/>
        <v>1</v>
      </c>
      <c r="Q700" s="2">
        <f t="array" ref="Q700">IF($A700="",0,IFERROR(INDEX(Summary!$P$3:$AS$67,$AH700-2,$M700),0))</f>
        <v>0</v>
      </c>
      <c r="R700" s="2">
        <f t="array" ref="R700">IF($A700="",0,ROUND(IFERROR(INDEX(Summary!$O:$O,$AH700),0)/30,0))</f>
        <v>96</v>
      </c>
      <c r="S700">
        <f t="shared" si="96"/>
        <v>0</v>
      </c>
      <c r="T700" s="2">
        <f t="array" ref="T700">IF($S700=1,IFERROR(INDEX(Summary!$O:$O,$AH700),0),0)</f>
        <v>0</v>
      </c>
      <c r="U700" s="2">
        <f t="array" ref="U700">IF($S700=1,IFERROR(INDEX(Summary!$AT:$AT,$AH700),0),0)</f>
        <v>0</v>
      </c>
      <c r="V700" s="2">
        <f t="shared" si="97"/>
        <v>0</v>
      </c>
      <c r="W700" s="2">
        <f t="array" ref="W700">IF($S700=1,IFERROR(INDEX(Summary!$AZ:$AZ,$AH700),0),0)</f>
        <v>0</v>
      </c>
      <c r="X700" s="3">
        <f t="array" ref="X700">IF($S700=1,IFERROR(INDEX(Summary!$BA:$BA,$AH700),0),0)</f>
        <v>0</v>
      </c>
      <c r="Y700" s="2">
        <f t="array" ref="Y700">IF($S700=1,IFERROR(INDEX(Summary!$G:$G,$AH700),0),0)</f>
        <v>0</v>
      </c>
      <c r="Z700" s="2">
        <f t="array" ref="Z700">IF($S700=1,IFERROR(INDEX(Summary!$H:$H,$AH700),0),0)</f>
        <v>0</v>
      </c>
      <c r="AA700" s="2">
        <f t="array" ref="AA700">IF($S700=1,IFERROR(INDEX(Summary!$I:$I,$AH700),0),0)</f>
        <v>0</v>
      </c>
      <c r="AB700" s="2">
        <f t="array" ref="AB700">IF($S700=1,IFERROR(INDEX(Summary!$J:$J,$AH700),0),0)</f>
        <v>0</v>
      </c>
      <c r="AC700" s="2">
        <f t="array" ref="AC700">IF($S700=1,IFERROR(INDEX(Summary!$K:$K,$AH700),0),0)</f>
        <v>0</v>
      </c>
      <c r="AD700" s="2">
        <f t="array" ref="AD700">IF($S700=1,IFERROR(INDEX(Summary!$L:$L,$AH700),0),0)</f>
        <v>0</v>
      </c>
      <c r="AE700" s="2">
        <f t="array" ref="AE700">IF($S700=1,IFERROR(INDEX(Summary!$M:$M,$AH700),0),0)</f>
        <v>0</v>
      </c>
      <c r="AF700" s="2">
        <f t="array" ref="AF700">IF($S700=1,IFERROR(INDEX(Summary!$N:$N,$AH700),0),0)</f>
        <v>0</v>
      </c>
      <c r="AG700">
        <f t="array" ref="AG700">IF($A700="","",IFERROR(INDEX(Summary!$BB:$BB,$AH700),0))</f>
        <v>3</v>
      </c>
      <c r="AH700">
        <f t="shared" si="98"/>
        <v>26</v>
      </c>
    </row>
    <row r="701" spans="1:34" hidden="1">
      <c r="A701" t="str">
        <f t="array" ref="A701">IFERROR(INDEX(Summary!$D:$D,$AH701)&amp;"","")</f>
        <v>FG00089</v>
      </c>
      <c r="B701" t="str">
        <f t="array" ref="B701">IF($A701="","",INDEX(Summary!$E:$E,$AH701))</f>
        <v>Forest Honey I Multifloral - 350gm</v>
      </c>
      <c r="C701" t="str">
        <f t="array" ref="C701">IF($A701="","",INDEX(Summary!$B:$B,$AH701))</f>
        <v>Honey</v>
      </c>
      <c r="D701" t="str">
        <f t="array" ref="D701">IF($A701="","",INDEX(Summary!$C:$C,$AH701))</f>
        <v>C39</v>
      </c>
      <c r="E701">
        <f t="array" ref="E701">IF($A701="","",INDEX(Summary!$F:$F,$AH701))</f>
        <v>0.35</v>
      </c>
      <c r="F701" t="str">
        <f t="array" ref="F701">IF($A701="","",INDEX(Summary!$BC:$BC,$AH701)&amp;"")</f>
        <v>P3 – Normal</v>
      </c>
      <c r="G701">
        <f t="shared" si="90"/>
        <v>3</v>
      </c>
      <c r="H701">
        <f t="shared" si="91"/>
        <v>0</v>
      </c>
      <c r="I701" t="str">
        <f t="array" ref="I701">IF($A701="","",IF(IFERROR(INDEX(Summary!$BA:$BA,$AH701),0)&lt;1,"Under 1 day",IF(INDEX(Summary!$BA:$BA,$AH701)&lt;3,"1-3 days",IF(INDEX(Summary!$BA:$BA,$AH701)&lt;7,"3-7 days","7+ days"))))</f>
        <v>7+ days</v>
      </c>
      <c r="J701" t="str">
        <f t="array" ref="J701">IF($A701="","",IF(IFERROR(INDEX(Summary!$AX:$AX,$AH701),0)&lt;0.25,"0-25%",IF(INDEX(Summary!$AX:$AX,$AH701)&lt;0.5,"25-50%",IF(INDEX(Summary!$AX:$AX,$AH701)&lt;0.75,"50-75%","75-100%"))))</f>
        <v>75-100%</v>
      </c>
      <c r="K701" t="str">
        <f t="array" ref="K701">IF($A701="","",INDEX(Summary!$AY:$AY,$AH701)&amp;"")</f>
        <v>Done</v>
      </c>
      <c r="L701" s="1">
        <f>IF($A701="","",Summary!$P$2+MOD(ROW()-2,30))</f>
        <v>46236</v>
      </c>
      <c r="M701">
        <f t="shared" si="92"/>
        <v>10</v>
      </c>
      <c r="N701">
        <f t="shared" si="93"/>
        <v>2</v>
      </c>
      <c r="O701" t="str">
        <f t="shared" si="94"/>
        <v>Aug-2026</v>
      </c>
      <c r="P701">
        <f t="shared" ca="1" si="95"/>
        <v>1</v>
      </c>
      <c r="Q701" s="2">
        <f t="array" ref="Q701">IF($A701="",0,IFERROR(INDEX(Summary!$P$3:$AS$67,$AH701-2,$M701),0))</f>
        <v>0</v>
      </c>
      <c r="R701" s="2">
        <f t="array" ref="R701">IF($A701="",0,ROUND(IFERROR(INDEX(Summary!$O:$O,$AH701),0)/30,0))</f>
        <v>96</v>
      </c>
      <c r="S701">
        <f t="shared" si="96"/>
        <v>0</v>
      </c>
      <c r="T701" s="2">
        <f t="array" ref="T701">IF($S701=1,IFERROR(INDEX(Summary!$O:$O,$AH701),0),0)</f>
        <v>0</v>
      </c>
      <c r="U701" s="2">
        <f t="array" ref="U701">IF($S701=1,IFERROR(INDEX(Summary!$AT:$AT,$AH701),0),0)</f>
        <v>0</v>
      </c>
      <c r="V701" s="2">
        <f t="shared" si="97"/>
        <v>0</v>
      </c>
      <c r="W701" s="2">
        <f t="array" ref="W701">IF($S701=1,IFERROR(INDEX(Summary!$AZ:$AZ,$AH701),0),0)</f>
        <v>0</v>
      </c>
      <c r="X701" s="3">
        <f t="array" ref="X701">IF($S701=1,IFERROR(INDEX(Summary!$BA:$BA,$AH701),0),0)</f>
        <v>0</v>
      </c>
      <c r="Y701" s="2">
        <f t="array" ref="Y701">IF($S701=1,IFERROR(INDEX(Summary!$G:$G,$AH701),0),0)</f>
        <v>0</v>
      </c>
      <c r="Z701" s="2">
        <f t="array" ref="Z701">IF($S701=1,IFERROR(INDEX(Summary!$H:$H,$AH701),0),0)</f>
        <v>0</v>
      </c>
      <c r="AA701" s="2">
        <f t="array" ref="AA701">IF($S701=1,IFERROR(INDEX(Summary!$I:$I,$AH701),0),0)</f>
        <v>0</v>
      </c>
      <c r="AB701" s="2">
        <f t="array" ref="AB701">IF($S701=1,IFERROR(INDEX(Summary!$J:$J,$AH701),0),0)</f>
        <v>0</v>
      </c>
      <c r="AC701" s="2">
        <f t="array" ref="AC701">IF($S701=1,IFERROR(INDEX(Summary!$K:$K,$AH701),0),0)</f>
        <v>0</v>
      </c>
      <c r="AD701" s="2">
        <f t="array" ref="AD701">IF($S701=1,IFERROR(INDEX(Summary!$L:$L,$AH701),0),0)</f>
        <v>0</v>
      </c>
      <c r="AE701" s="2">
        <f t="array" ref="AE701">IF($S701=1,IFERROR(INDEX(Summary!$M:$M,$AH701),0),0)</f>
        <v>0</v>
      </c>
      <c r="AF701" s="2">
        <f t="array" ref="AF701">IF($S701=1,IFERROR(INDEX(Summary!$N:$N,$AH701),0),0)</f>
        <v>0</v>
      </c>
      <c r="AG701">
        <f t="array" ref="AG701">IF($A701="","",IFERROR(INDEX(Summary!$BB:$BB,$AH701),0))</f>
        <v>3</v>
      </c>
      <c r="AH701">
        <f t="shared" si="98"/>
        <v>26</v>
      </c>
    </row>
    <row r="702" spans="1:34" hidden="1">
      <c r="A702" t="str">
        <f t="array" ref="A702">IFERROR(INDEX(Summary!$D:$D,$AH702)&amp;"","")</f>
        <v>FG00089</v>
      </c>
      <c r="B702" t="str">
        <f t="array" ref="B702">IF($A702="","",INDEX(Summary!$E:$E,$AH702))</f>
        <v>Forest Honey I Multifloral - 350gm</v>
      </c>
      <c r="C702" t="str">
        <f t="array" ref="C702">IF($A702="","",INDEX(Summary!$B:$B,$AH702))</f>
        <v>Honey</v>
      </c>
      <c r="D702" t="str">
        <f t="array" ref="D702">IF($A702="","",INDEX(Summary!$C:$C,$AH702))</f>
        <v>C39</v>
      </c>
      <c r="E702">
        <f t="array" ref="E702">IF($A702="","",INDEX(Summary!$F:$F,$AH702))</f>
        <v>0.35</v>
      </c>
      <c r="F702" t="str">
        <f t="array" ref="F702">IF($A702="","",INDEX(Summary!$BC:$BC,$AH702)&amp;"")</f>
        <v>P3 – Normal</v>
      </c>
      <c r="G702">
        <f t="shared" si="90"/>
        <v>3</v>
      </c>
      <c r="H702">
        <f t="shared" si="91"/>
        <v>0</v>
      </c>
      <c r="I702" t="str">
        <f t="array" ref="I702">IF($A702="","",IF(IFERROR(INDEX(Summary!$BA:$BA,$AH702),0)&lt;1,"Under 1 day",IF(INDEX(Summary!$BA:$BA,$AH702)&lt;3,"1-3 days",IF(INDEX(Summary!$BA:$BA,$AH702)&lt;7,"3-7 days","7+ days"))))</f>
        <v>7+ days</v>
      </c>
      <c r="J702" t="str">
        <f t="array" ref="J702">IF($A702="","",IF(IFERROR(INDEX(Summary!$AX:$AX,$AH702),0)&lt;0.25,"0-25%",IF(INDEX(Summary!$AX:$AX,$AH702)&lt;0.5,"25-50%",IF(INDEX(Summary!$AX:$AX,$AH702)&lt;0.75,"50-75%","75-100%"))))</f>
        <v>75-100%</v>
      </c>
      <c r="K702" t="str">
        <f t="array" ref="K702">IF($A702="","",INDEX(Summary!$AY:$AY,$AH702)&amp;"")</f>
        <v>Done</v>
      </c>
      <c r="L702" s="1">
        <f>IF($A702="","",Summary!$P$2+MOD(ROW()-2,30))</f>
        <v>46237</v>
      </c>
      <c r="M702">
        <f t="shared" si="92"/>
        <v>11</v>
      </c>
      <c r="N702">
        <f t="shared" si="93"/>
        <v>3</v>
      </c>
      <c r="O702" t="str">
        <f t="shared" si="94"/>
        <v>Aug-2026</v>
      </c>
      <c r="P702">
        <f t="shared" ca="1" si="95"/>
        <v>1</v>
      </c>
      <c r="Q702" s="2">
        <f t="array" ref="Q702">IF($A702="",0,IFERROR(INDEX(Summary!$P$3:$AS$67,$AH702-2,$M702),0))</f>
        <v>0</v>
      </c>
      <c r="R702" s="2">
        <f t="array" ref="R702">IF($A702="",0,ROUND(IFERROR(INDEX(Summary!$O:$O,$AH702),0)/30,0))</f>
        <v>96</v>
      </c>
      <c r="S702">
        <f t="shared" si="96"/>
        <v>0</v>
      </c>
      <c r="T702" s="2">
        <f t="array" ref="T702">IF($S702=1,IFERROR(INDEX(Summary!$O:$O,$AH702),0),0)</f>
        <v>0</v>
      </c>
      <c r="U702" s="2">
        <f t="array" ref="U702">IF($S702=1,IFERROR(INDEX(Summary!$AT:$AT,$AH702),0),0)</f>
        <v>0</v>
      </c>
      <c r="V702" s="2">
        <f t="shared" si="97"/>
        <v>0</v>
      </c>
      <c r="W702" s="2">
        <f t="array" ref="W702">IF($S702=1,IFERROR(INDEX(Summary!$AZ:$AZ,$AH702),0),0)</f>
        <v>0</v>
      </c>
      <c r="X702" s="3">
        <f t="array" ref="X702">IF($S702=1,IFERROR(INDEX(Summary!$BA:$BA,$AH702),0),0)</f>
        <v>0</v>
      </c>
      <c r="Y702" s="2">
        <f t="array" ref="Y702">IF($S702=1,IFERROR(INDEX(Summary!$G:$G,$AH702),0),0)</f>
        <v>0</v>
      </c>
      <c r="Z702" s="2">
        <f t="array" ref="Z702">IF($S702=1,IFERROR(INDEX(Summary!$H:$H,$AH702),0),0)</f>
        <v>0</v>
      </c>
      <c r="AA702" s="2">
        <f t="array" ref="AA702">IF($S702=1,IFERROR(INDEX(Summary!$I:$I,$AH702),0),0)</f>
        <v>0</v>
      </c>
      <c r="AB702" s="2">
        <f t="array" ref="AB702">IF($S702=1,IFERROR(INDEX(Summary!$J:$J,$AH702),0),0)</f>
        <v>0</v>
      </c>
      <c r="AC702" s="2">
        <f t="array" ref="AC702">IF($S702=1,IFERROR(INDEX(Summary!$K:$K,$AH702),0),0)</f>
        <v>0</v>
      </c>
      <c r="AD702" s="2">
        <f t="array" ref="AD702">IF($S702=1,IFERROR(INDEX(Summary!$L:$L,$AH702),0),0)</f>
        <v>0</v>
      </c>
      <c r="AE702" s="2">
        <f t="array" ref="AE702">IF($S702=1,IFERROR(INDEX(Summary!$M:$M,$AH702),0),0)</f>
        <v>0</v>
      </c>
      <c r="AF702" s="2">
        <f t="array" ref="AF702">IF($S702=1,IFERROR(INDEX(Summary!$N:$N,$AH702),0),0)</f>
        <v>0</v>
      </c>
      <c r="AG702">
        <f t="array" ref="AG702">IF($A702="","",IFERROR(INDEX(Summary!$BB:$BB,$AH702),0))</f>
        <v>3</v>
      </c>
      <c r="AH702">
        <f t="shared" si="98"/>
        <v>26</v>
      </c>
    </row>
    <row r="703" spans="1:34" hidden="1">
      <c r="A703" t="str">
        <f t="array" ref="A703">IFERROR(INDEX(Summary!$D:$D,$AH703)&amp;"","")</f>
        <v>FG00089</v>
      </c>
      <c r="B703" t="str">
        <f t="array" ref="B703">IF($A703="","",INDEX(Summary!$E:$E,$AH703))</f>
        <v>Forest Honey I Multifloral - 350gm</v>
      </c>
      <c r="C703" t="str">
        <f t="array" ref="C703">IF($A703="","",INDEX(Summary!$B:$B,$AH703))</f>
        <v>Honey</v>
      </c>
      <c r="D703" t="str">
        <f t="array" ref="D703">IF($A703="","",INDEX(Summary!$C:$C,$AH703))</f>
        <v>C39</v>
      </c>
      <c r="E703">
        <f t="array" ref="E703">IF($A703="","",INDEX(Summary!$F:$F,$AH703))</f>
        <v>0.35</v>
      </c>
      <c r="F703" t="str">
        <f t="array" ref="F703">IF($A703="","",INDEX(Summary!$BC:$BC,$AH703)&amp;"")</f>
        <v>P3 – Normal</v>
      </c>
      <c r="G703">
        <f t="shared" si="90"/>
        <v>3</v>
      </c>
      <c r="H703">
        <f t="shared" si="91"/>
        <v>0</v>
      </c>
      <c r="I703" t="str">
        <f t="array" ref="I703">IF($A703="","",IF(IFERROR(INDEX(Summary!$BA:$BA,$AH703),0)&lt;1,"Under 1 day",IF(INDEX(Summary!$BA:$BA,$AH703)&lt;3,"1-3 days",IF(INDEX(Summary!$BA:$BA,$AH703)&lt;7,"3-7 days","7+ days"))))</f>
        <v>7+ days</v>
      </c>
      <c r="J703" t="str">
        <f t="array" ref="J703">IF($A703="","",IF(IFERROR(INDEX(Summary!$AX:$AX,$AH703),0)&lt;0.25,"0-25%",IF(INDEX(Summary!$AX:$AX,$AH703)&lt;0.5,"25-50%",IF(INDEX(Summary!$AX:$AX,$AH703)&lt;0.75,"50-75%","75-100%"))))</f>
        <v>75-100%</v>
      </c>
      <c r="K703" t="str">
        <f t="array" ref="K703">IF($A703="","",INDEX(Summary!$AY:$AY,$AH703)&amp;"")</f>
        <v>Done</v>
      </c>
      <c r="L703" s="1">
        <f>IF($A703="","",Summary!$P$2+MOD(ROW()-2,30))</f>
        <v>46238</v>
      </c>
      <c r="M703">
        <f t="shared" si="92"/>
        <v>12</v>
      </c>
      <c r="N703">
        <f t="shared" si="93"/>
        <v>4</v>
      </c>
      <c r="O703" t="str">
        <f t="shared" si="94"/>
        <v>Aug-2026</v>
      </c>
      <c r="P703">
        <f t="shared" ca="1" si="95"/>
        <v>1</v>
      </c>
      <c r="Q703" s="2">
        <f t="array" ref="Q703">IF($A703="",0,IFERROR(INDEX(Summary!$P$3:$AS$67,$AH703-2,$M703),0))</f>
        <v>0</v>
      </c>
      <c r="R703" s="2">
        <f t="array" ref="R703">IF($A703="",0,ROUND(IFERROR(INDEX(Summary!$O:$O,$AH703),0)/30,0))</f>
        <v>96</v>
      </c>
      <c r="S703">
        <f t="shared" si="96"/>
        <v>0</v>
      </c>
      <c r="T703" s="2">
        <f t="array" ref="T703">IF($S703=1,IFERROR(INDEX(Summary!$O:$O,$AH703),0),0)</f>
        <v>0</v>
      </c>
      <c r="U703" s="2">
        <f t="array" ref="U703">IF($S703=1,IFERROR(INDEX(Summary!$AT:$AT,$AH703),0),0)</f>
        <v>0</v>
      </c>
      <c r="V703" s="2">
        <f t="shared" si="97"/>
        <v>0</v>
      </c>
      <c r="W703" s="2">
        <f t="array" ref="W703">IF($S703=1,IFERROR(INDEX(Summary!$AZ:$AZ,$AH703),0),0)</f>
        <v>0</v>
      </c>
      <c r="X703" s="3">
        <f t="array" ref="X703">IF($S703=1,IFERROR(INDEX(Summary!$BA:$BA,$AH703),0),0)</f>
        <v>0</v>
      </c>
      <c r="Y703" s="2">
        <f t="array" ref="Y703">IF($S703=1,IFERROR(INDEX(Summary!$G:$G,$AH703),0),0)</f>
        <v>0</v>
      </c>
      <c r="Z703" s="2">
        <f t="array" ref="Z703">IF($S703=1,IFERROR(INDEX(Summary!$H:$H,$AH703),0),0)</f>
        <v>0</v>
      </c>
      <c r="AA703" s="2">
        <f t="array" ref="AA703">IF($S703=1,IFERROR(INDEX(Summary!$I:$I,$AH703),0),0)</f>
        <v>0</v>
      </c>
      <c r="AB703" s="2">
        <f t="array" ref="AB703">IF($S703=1,IFERROR(INDEX(Summary!$J:$J,$AH703),0),0)</f>
        <v>0</v>
      </c>
      <c r="AC703" s="2">
        <f t="array" ref="AC703">IF($S703=1,IFERROR(INDEX(Summary!$K:$K,$AH703),0),0)</f>
        <v>0</v>
      </c>
      <c r="AD703" s="2">
        <f t="array" ref="AD703">IF($S703=1,IFERROR(INDEX(Summary!$L:$L,$AH703),0),0)</f>
        <v>0</v>
      </c>
      <c r="AE703" s="2">
        <f t="array" ref="AE703">IF($S703=1,IFERROR(INDEX(Summary!$M:$M,$AH703),0),0)</f>
        <v>0</v>
      </c>
      <c r="AF703" s="2">
        <f t="array" ref="AF703">IF($S703=1,IFERROR(INDEX(Summary!$N:$N,$AH703),0),0)</f>
        <v>0</v>
      </c>
      <c r="AG703">
        <f t="array" ref="AG703">IF($A703="","",IFERROR(INDEX(Summary!$BB:$BB,$AH703),0))</f>
        <v>3</v>
      </c>
      <c r="AH703">
        <f t="shared" si="98"/>
        <v>26</v>
      </c>
    </row>
    <row r="704" spans="1:34" hidden="1">
      <c r="A704" t="str">
        <f t="array" ref="A704">IFERROR(INDEX(Summary!$D:$D,$AH704)&amp;"","")</f>
        <v>FG00089</v>
      </c>
      <c r="B704" t="str">
        <f t="array" ref="B704">IF($A704="","",INDEX(Summary!$E:$E,$AH704))</f>
        <v>Forest Honey I Multifloral - 350gm</v>
      </c>
      <c r="C704" t="str">
        <f t="array" ref="C704">IF($A704="","",INDEX(Summary!$B:$B,$AH704))</f>
        <v>Honey</v>
      </c>
      <c r="D704" t="str">
        <f t="array" ref="D704">IF($A704="","",INDEX(Summary!$C:$C,$AH704))</f>
        <v>C39</v>
      </c>
      <c r="E704">
        <f t="array" ref="E704">IF($A704="","",INDEX(Summary!$F:$F,$AH704))</f>
        <v>0.35</v>
      </c>
      <c r="F704" t="str">
        <f t="array" ref="F704">IF($A704="","",INDEX(Summary!$BC:$BC,$AH704)&amp;"")</f>
        <v>P3 – Normal</v>
      </c>
      <c r="G704">
        <f t="shared" si="90"/>
        <v>3</v>
      </c>
      <c r="H704">
        <f t="shared" si="91"/>
        <v>0</v>
      </c>
      <c r="I704" t="str">
        <f t="array" ref="I704">IF($A704="","",IF(IFERROR(INDEX(Summary!$BA:$BA,$AH704),0)&lt;1,"Under 1 day",IF(INDEX(Summary!$BA:$BA,$AH704)&lt;3,"1-3 days",IF(INDEX(Summary!$BA:$BA,$AH704)&lt;7,"3-7 days","7+ days"))))</f>
        <v>7+ days</v>
      </c>
      <c r="J704" t="str">
        <f t="array" ref="J704">IF($A704="","",IF(IFERROR(INDEX(Summary!$AX:$AX,$AH704),0)&lt;0.25,"0-25%",IF(INDEX(Summary!$AX:$AX,$AH704)&lt;0.5,"25-50%",IF(INDEX(Summary!$AX:$AX,$AH704)&lt;0.75,"50-75%","75-100%"))))</f>
        <v>75-100%</v>
      </c>
      <c r="K704" t="str">
        <f t="array" ref="K704">IF($A704="","",INDEX(Summary!$AY:$AY,$AH704)&amp;"")</f>
        <v>Done</v>
      </c>
      <c r="L704" s="1">
        <f>IF($A704="","",Summary!$P$2+MOD(ROW()-2,30))</f>
        <v>46239</v>
      </c>
      <c r="M704">
        <f t="shared" si="92"/>
        <v>13</v>
      </c>
      <c r="N704">
        <f t="shared" si="93"/>
        <v>5</v>
      </c>
      <c r="O704" t="str">
        <f t="shared" si="94"/>
        <v>Aug-2026</v>
      </c>
      <c r="P704">
        <f t="shared" ca="1" si="95"/>
        <v>1</v>
      </c>
      <c r="Q704" s="2">
        <f t="array" ref="Q704">IF($A704="",0,IFERROR(INDEX(Summary!$P$3:$AS$67,$AH704-2,$M704),0))</f>
        <v>0</v>
      </c>
      <c r="R704" s="2">
        <f t="array" ref="R704">IF($A704="",0,ROUND(IFERROR(INDEX(Summary!$O:$O,$AH704),0)/30,0))</f>
        <v>96</v>
      </c>
      <c r="S704">
        <f t="shared" si="96"/>
        <v>0</v>
      </c>
      <c r="T704" s="2">
        <f t="array" ref="T704">IF($S704=1,IFERROR(INDEX(Summary!$O:$O,$AH704),0),0)</f>
        <v>0</v>
      </c>
      <c r="U704" s="2">
        <f t="array" ref="U704">IF($S704=1,IFERROR(INDEX(Summary!$AT:$AT,$AH704),0),0)</f>
        <v>0</v>
      </c>
      <c r="V704" s="2">
        <f t="shared" si="97"/>
        <v>0</v>
      </c>
      <c r="W704" s="2">
        <f t="array" ref="W704">IF($S704=1,IFERROR(INDEX(Summary!$AZ:$AZ,$AH704),0),0)</f>
        <v>0</v>
      </c>
      <c r="X704" s="3">
        <f t="array" ref="X704">IF($S704=1,IFERROR(INDEX(Summary!$BA:$BA,$AH704),0),0)</f>
        <v>0</v>
      </c>
      <c r="Y704" s="2">
        <f t="array" ref="Y704">IF($S704=1,IFERROR(INDEX(Summary!$G:$G,$AH704),0),0)</f>
        <v>0</v>
      </c>
      <c r="Z704" s="2">
        <f t="array" ref="Z704">IF($S704=1,IFERROR(INDEX(Summary!$H:$H,$AH704),0),0)</f>
        <v>0</v>
      </c>
      <c r="AA704" s="2">
        <f t="array" ref="AA704">IF($S704=1,IFERROR(INDEX(Summary!$I:$I,$AH704),0),0)</f>
        <v>0</v>
      </c>
      <c r="AB704" s="2">
        <f t="array" ref="AB704">IF($S704=1,IFERROR(INDEX(Summary!$J:$J,$AH704),0),0)</f>
        <v>0</v>
      </c>
      <c r="AC704" s="2">
        <f t="array" ref="AC704">IF($S704=1,IFERROR(INDEX(Summary!$K:$K,$AH704),0),0)</f>
        <v>0</v>
      </c>
      <c r="AD704" s="2">
        <f t="array" ref="AD704">IF($S704=1,IFERROR(INDEX(Summary!$L:$L,$AH704),0),0)</f>
        <v>0</v>
      </c>
      <c r="AE704" s="2">
        <f t="array" ref="AE704">IF($S704=1,IFERROR(INDEX(Summary!$M:$M,$AH704),0),0)</f>
        <v>0</v>
      </c>
      <c r="AF704" s="2">
        <f t="array" ref="AF704">IF($S704=1,IFERROR(INDEX(Summary!$N:$N,$AH704),0),0)</f>
        <v>0</v>
      </c>
      <c r="AG704">
        <f t="array" ref="AG704">IF($A704="","",IFERROR(INDEX(Summary!$BB:$BB,$AH704),0))</f>
        <v>3</v>
      </c>
      <c r="AH704">
        <f t="shared" si="98"/>
        <v>26</v>
      </c>
    </row>
    <row r="705" spans="1:34" hidden="1">
      <c r="A705" t="str">
        <f t="array" ref="A705">IFERROR(INDEX(Summary!$D:$D,$AH705)&amp;"","")</f>
        <v>FG00089</v>
      </c>
      <c r="B705" t="str">
        <f t="array" ref="B705">IF($A705="","",INDEX(Summary!$E:$E,$AH705))</f>
        <v>Forest Honey I Multifloral - 350gm</v>
      </c>
      <c r="C705" t="str">
        <f t="array" ref="C705">IF($A705="","",INDEX(Summary!$B:$B,$AH705))</f>
        <v>Honey</v>
      </c>
      <c r="D705" t="str">
        <f t="array" ref="D705">IF($A705="","",INDEX(Summary!$C:$C,$AH705))</f>
        <v>C39</v>
      </c>
      <c r="E705">
        <f t="array" ref="E705">IF($A705="","",INDEX(Summary!$F:$F,$AH705))</f>
        <v>0.35</v>
      </c>
      <c r="F705" t="str">
        <f t="array" ref="F705">IF($A705="","",INDEX(Summary!$BC:$BC,$AH705)&amp;"")</f>
        <v>P3 – Normal</v>
      </c>
      <c r="G705">
        <f t="shared" si="90"/>
        <v>3</v>
      </c>
      <c r="H705">
        <f t="shared" si="91"/>
        <v>0</v>
      </c>
      <c r="I705" t="str">
        <f t="array" ref="I705">IF($A705="","",IF(IFERROR(INDEX(Summary!$BA:$BA,$AH705),0)&lt;1,"Under 1 day",IF(INDEX(Summary!$BA:$BA,$AH705)&lt;3,"1-3 days",IF(INDEX(Summary!$BA:$BA,$AH705)&lt;7,"3-7 days","7+ days"))))</f>
        <v>7+ days</v>
      </c>
      <c r="J705" t="str">
        <f t="array" ref="J705">IF($A705="","",IF(IFERROR(INDEX(Summary!$AX:$AX,$AH705),0)&lt;0.25,"0-25%",IF(INDEX(Summary!$AX:$AX,$AH705)&lt;0.5,"25-50%",IF(INDEX(Summary!$AX:$AX,$AH705)&lt;0.75,"50-75%","75-100%"))))</f>
        <v>75-100%</v>
      </c>
      <c r="K705" t="str">
        <f t="array" ref="K705">IF($A705="","",INDEX(Summary!$AY:$AY,$AH705)&amp;"")</f>
        <v>Done</v>
      </c>
      <c r="L705" s="1">
        <f>IF($A705="","",Summary!$P$2+MOD(ROW()-2,30))</f>
        <v>46240</v>
      </c>
      <c r="M705">
        <f t="shared" si="92"/>
        <v>14</v>
      </c>
      <c r="N705">
        <f t="shared" si="93"/>
        <v>6</v>
      </c>
      <c r="O705" t="str">
        <f t="shared" si="94"/>
        <v>Aug-2026</v>
      </c>
      <c r="P705">
        <f t="shared" ca="1" si="95"/>
        <v>1</v>
      </c>
      <c r="Q705" s="2">
        <f t="array" ref="Q705">IF($A705="",0,IFERROR(INDEX(Summary!$P$3:$AS$67,$AH705-2,$M705),0))</f>
        <v>0</v>
      </c>
      <c r="R705" s="2">
        <f t="array" ref="R705">IF($A705="",0,ROUND(IFERROR(INDEX(Summary!$O:$O,$AH705),0)/30,0))</f>
        <v>96</v>
      </c>
      <c r="S705">
        <f t="shared" si="96"/>
        <v>0</v>
      </c>
      <c r="T705" s="2">
        <f t="array" ref="T705">IF($S705=1,IFERROR(INDEX(Summary!$O:$O,$AH705),0),0)</f>
        <v>0</v>
      </c>
      <c r="U705" s="2">
        <f t="array" ref="U705">IF($S705=1,IFERROR(INDEX(Summary!$AT:$AT,$AH705),0),0)</f>
        <v>0</v>
      </c>
      <c r="V705" s="2">
        <f t="shared" si="97"/>
        <v>0</v>
      </c>
      <c r="W705" s="2">
        <f t="array" ref="W705">IF($S705=1,IFERROR(INDEX(Summary!$AZ:$AZ,$AH705),0),0)</f>
        <v>0</v>
      </c>
      <c r="X705" s="3">
        <f t="array" ref="X705">IF($S705=1,IFERROR(INDEX(Summary!$BA:$BA,$AH705),0),0)</f>
        <v>0</v>
      </c>
      <c r="Y705" s="2">
        <f t="array" ref="Y705">IF($S705=1,IFERROR(INDEX(Summary!$G:$G,$AH705),0),0)</f>
        <v>0</v>
      </c>
      <c r="Z705" s="2">
        <f t="array" ref="Z705">IF($S705=1,IFERROR(INDEX(Summary!$H:$H,$AH705),0),0)</f>
        <v>0</v>
      </c>
      <c r="AA705" s="2">
        <f t="array" ref="AA705">IF($S705=1,IFERROR(INDEX(Summary!$I:$I,$AH705),0),0)</f>
        <v>0</v>
      </c>
      <c r="AB705" s="2">
        <f t="array" ref="AB705">IF($S705=1,IFERROR(INDEX(Summary!$J:$J,$AH705),0),0)</f>
        <v>0</v>
      </c>
      <c r="AC705" s="2">
        <f t="array" ref="AC705">IF($S705=1,IFERROR(INDEX(Summary!$K:$K,$AH705),0),0)</f>
        <v>0</v>
      </c>
      <c r="AD705" s="2">
        <f t="array" ref="AD705">IF($S705=1,IFERROR(INDEX(Summary!$L:$L,$AH705),0),0)</f>
        <v>0</v>
      </c>
      <c r="AE705" s="2">
        <f t="array" ref="AE705">IF($S705=1,IFERROR(INDEX(Summary!$M:$M,$AH705),0),0)</f>
        <v>0</v>
      </c>
      <c r="AF705" s="2">
        <f t="array" ref="AF705">IF($S705=1,IFERROR(INDEX(Summary!$N:$N,$AH705),0),0)</f>
        <v>0</v>
      </c>
      <c r="AG705">
        <f t="array" ref="AG705">IF($A705="","",IFERROR(INDEX(Summary!$BB:$BB,$AH705),0))</f>
        <v>3</v>
      </c>
      <c r="AH705">
        <f t="shared" si="98"/>
        <v>26</v>
      </c>
    </row>
    <row r="706" spans="1:34" hidden="1">
      <c r="A706" t="str">
        <f t="array" ref="A706">IFERROR(INDEX(Summary!$D:$D,$AH706)&amp;"","")</f>
        <v>FG00089</v>
      </c>
      <c r="B706" t="str">
        <f t="array" ref="B706">IF($A706="","",INDEX(Summary!$E:$E,$AH706))</f>
        <v>Forest Honey I Multifloral - 350gm</v>
      </c>
      <c r="C706" t="str">
        <f t="array" ref="C706">IF($A706="","",INDEX(Summary!$B:$B,$AH706))</f>
        <v>Honey</v>
      </c>
      <c r="D706" t="str">
        <f t="array" ref="D706">IF($A706="","",INDEX(Summary!$C:$C,$AH706))</f>
        <v>C39</v>
      </c>
      <c r="E706">
        <f t="array" ref="E706">IF($A706="","",INDEX(Summary!$F:$F,$AH706))</f>
        <v>0.35</v>
      </c>
      <c r="F706" t="str">
        <f t="array" ref="F706">IF($A706="","",INDEX(Summary!$BC:$BC,$AH706)&amp;"")</f>
        <v>P3 – Normal</v>
      </c>
      <c r="G706">
        <f t="shared" ref="G706:G769" si="99">IF($A706="","",VALUE(LEFT(SUBSTITUTE($F706,"P",""),1)))</f>
        <v>3</v>
      </c>
      <c r="H706">
        <f t="shared" ref="H706:H769" si="100">IF($A706="","",IF(LEFT($F706,2)="P1",1,0))</f>
        <v>0</v>
      </c>
      <c r="I706" t="str">
        <f t="array" ref="I706">IF($A706="","",IF(IFERROR(INDEX(Summary!$BA:$BA,$AH706),0)&lt;1,"Under 1 day",IF(INDEX(Summary!$BA:$BA,$AH706)&lt;3,"1-3 days",IF(INDEX(Summary!$BA:$BA,$AH706)&lt;7,"3-7 days","7+ days"))))</f>
        <v>7+ days</v>
      </c>
      <c r="J706" t="str">
        <f t="array" ref="J706">IF($A706="","",IF(IFERROR(INDEX(Summary!$AX:$AX,$AH706),0)&lt;0.25,"0-25%",IF(INDEX(Summary!$AX:$AX,$AH706)&lt;0.5,"25-50%",IF(INDEX(Summary!$AX:$AX,$AH706)&lt;0.75,"50-75%","75-100%"))))</f>
        <v>75-100%</v>
      </c>
      <c r="K706" t="str">
        <f t="array" ref="K706">IF($A706="","",INDEX(Summary!$AY:$AY,$AH706)&amp;"")</f>
        <v>Done</v>
      </c>
      <c r="L706" s="1">
        <f>IF($A706="","",Summary!$P$2+MOD(ROW()-2,30))</f>
        <v>46241</v>
      </c>
      <c r="M706">
        <f t="shared" ref="M706:M769" si="101">IF($A706="","",MOD(ROW()-2,30)+1)</f>
        <v>15</v>
      </c>
      <c r="N706">
        <f t="shared" ref="N706:N769" si="102">IF($A706="","",DAY($L706))</f>
        <v>7</v>
      </c>
      <c r="O706" t="str">
        <f t="shared" ref="O706:O769" si="103">IF($A706="","",TEXT($L706,"mmm-yyyy"))</f>
        <v>Aug-2026</v>
      </c>
      <c r="P706">
        <f t="shared" ref="P706:P769" ca="1" si="104">IF($A706="","",IF($L706&lt;=TODAY(),1,0))</f>
        <v>1</v>
      </c>
      <c r="Q706" s="2">
        <f t="array" ref="Q706">IF($A706="",0,IFERROR(INDEX(Summary!$P$3:$AS$67,$AH706-2,$M706),0))</f>
        <v>0</v>
      </c>
      <c r="R706" s="2">
        <f t="array" ref="R706">IF($A706="",0,ROUND(IFERROR(INDEX(Summary!$O:$O,$AH706),0)/30,0))</f>
        <v>96</v>
      </c>
      <c r="S706">
        <f t="shared" ref="S706:S769" si="105">IF($A706="",0,IF($M706=1,1,0))</f>
        <v>0</v>
      </c>
      <c r="T706" s="2">
        <f t="array" ref="T706">IF($S706=1,IFERROR(INDEX(Summary!$O:$O,$AH706),0),0)</f>
        <v>0</v>
      </c>
      <c r="U706" s="2">
        <f t="array" ref="U706">IF($S706=1,IFERROR(INDEX(Summary!$AT:$AT,$AH706),0),0)</f>
        <v>0</v>
      </c>
      <c r="V706" s="2">
        <f t="shared" ref="V706:V769" si="106">IF($S706=1,MAX(0,$T706-$U706),0)</f>
        <v>0</v>
      </c>
      <c r="W706" s="2">
        <f t="array" ref="W706">IF($S706=1,IFERROR(INDEX(Summary!$AZ:$AZ,$AH706),0),0)</f>
        <v>0</v>
      </c>
      <c r="X706" s="3">
        <f t="array" ref="X706">IF($S706=1,IFERROR(INDEX(Summary!$BA:$BA,$AH706),0),0)</f>
        <v>0</v>
      </c>
      <c r="Y706" s="2">
        <f t="array" ref="Y706">IF($S706=1,IFERROR(INDEX(Summary!$G:$G,$AH706),0),0)</f>
        <v>0</v>
      </c>
      <c r="Z706" s="2">
        <f t="array" ref="Z706">IF($S706=1,IFERROR(INDEX(Summary!$H:$H,$AH706),0),0)</f>
        <v>0</v>
      </c>
      <c r="AA706" s="2">
        <f t="array" ref="AA706">IF($S706=1,IFERROR(INDEX(Summary!$I:$I,$AH706),0),0)</f>
        <v>0</v>
      </c>
      <c r="AB706" s="2">
        <f t="array" ref="AB706">IF($S706=1,IFERROR(INDEX(Summary!$J:$J,$AH706),0),0)</f>
        <v>0</v>
      </c>
      <c r="AC706" s="2">
        <f t="array" ref="AC706">IF($S706=1,IFERROR(INDEX(Summary!$K:$K,$AH706),0),0)</f>
        <v>0</v>
      </c>
      <c r="AD706" s="2">
        <f t="array" ref="AD706">IF($S706=1,IFERROR(INDEX(Summary!$L:$L,$AH706),0),0)</f>
        <v>0</v>
      </c>
      <c r="AE706" s="2">
        <f t="array" ref="AE706">IF($S706=1,IFERROR(INDEX(Summary!$M:$M,$AH706),0),0)</f>
        <v>0</v>
      </c>
      <c r="AF706" s="2">
        <f t="array" ref="AF706">IF($S706=1,IFERROR(INDEX(Summary!$N:$N,$AH706),0),0)</f>
        <v>0</v>
      </c>
      <c r="AG706">
        <f t="array" ref="AG706">IF($A706="","",IFERROR(INDEX(Summary!$BB:$BB,$AH706),0))</f>
        <v>3</v>
      </c>
      <c r="AH706">
        <f t="shared" ref="AH706:AH769" si="107">INT((ROW()-2)/30)+3</f>
        <v>26</v>
      </c>
    </row>
    <row r="707" spans="1:34" hidden="1">
      <c r="A707" t="str">
        <f t="array" ref="A707">IFERROR(INDEX(Summary!$D:$D,$AH707)&amp;"","")</f>
        <v>FG00089</v>
      </c>
      <c r="B707" t="str">
        <f t="array" ref="B707">IF($A707="","",INDEX(Summary!$E:$E,$AH707))</f>
        <v>Forest Honey I Multifloral - 350gm</v>
      </c>
      <c r="C707" t="str">
        <f t="array" ref="C707">IF($A707="","",INDEX(Summary!$B:$B,$AH707))</f>
        <v>Honey</v>
      </c>
      <c r="D707" t="str">
        <f t="array" ref="D707">IF($A707="","",INDEX(Summary!$C:$C,$AH707))</f>
        <v>C39</v>
      </c>
      <c r="E707">
        <f t="array" ref="E707">IF($A707="","",INDEX(Summary!$F:$F,$AH707))</f>
        <v>0.35</v>
      </c>
      <c r="F707" t="str">
        <f t="array" ref="F707">IF($A707="","",INDEX(Summary!$BC:$BC,$AH707)&amp;"")</f>
        <v>P3 – Normal</v>
      </c>
      <c r="G707">
        <f t="shared" si="99"/>
        <v>3</v>
      </c>
      <c r="H707">
        <f t="shared" si="100"/>
        <v>0</v>
      </c>
      <c r="I707" t="str">
        <f t="array" ref="I707">IF($A707="","",IF(IFERROR(INDEX(Summary!$BA:$BA,$AH707),0)&lt;1,"Under 1 day",IF(INDEX(Summary!$BA:$BA,$AH707)&lt;3,"1-3 days",IF(INDEX(Summary!$BA:$BA,$AH707)&lt;7,"3-7 days","7+ days"))))</f>
        <v>7+ days</v>
      </c>
      <c r="J707" t="str">
        <f t="array" ref="J707">IF($A707="","",IF(IFERROR(INDEX(Summary!$AX:$AX,$AH707),0)&lt;0.25,"0-25%",IF(INDEX(Summary!$AX:$AX,$AH707)&lt;0.5,"25-50%",IF(INDEX(Summary!$AX:$AX,$AH707)&lt;0.75,"50-75%","75-100%"))))</f>
        <v>75-100%</v>
      </c>
      <c r="K707" t="str">
        <f t="array" ref="K707">IF($A707="","",INDEX(Summary!$AY:$AY,$AH707)&amp;"")</f>
        <v>Done</v>
      </c>
      <c r="L707" s="1">
        <f>IF($A707="","",Summary!$P$2+MOD(ROW()-2,30))</f>
        <v>46242</v>
      </c>
      <c r="M707">
        <f t="shared" si="101"/>
        <v>16</v>
      </c>
      <c r="N707">
        <f t="shared" si="102"/>
        <v>8</v>
      </c>
      <c r="O707" t="str">
        <f t="shared" si="103"/>
        <v>Aug-2026</v>
      </c>
      <c r="P707">
        <f t="shared" ca="1" si="104"/>
        <v>1</v>
      </c>
      <c r="Q707" s="2">
        <f t="array" ref="Q707">IF($A707="",0,IFERROR(INDEX(Summary!$P$3:$AS$67,$AH707-2,$M707),0))</f>
        <v>0</v>
      </c>
      <c r="R707" s="2">
        <f t="array" ref="R707">IF($A707="",0,ROUND(IFERROR(INDEX(Summary!$O:$O,$AH707),0)/30,0))</f>
        <v>96</v>
      </c>
      <c r="S707">
        <f t="shared" si="105"/>
        <v>0</v>
      </c>
      <c r="T707" s="2">
        <f t="array" ref="T707">IF($S707=1,IFERROR(INDEX(Summary!$O:$O,$AH707),0),0)</f>
        <v>0</v>
      </c>
      <c r="U707" s="2">
        <f t="array" ref="U707">IF($S707=1,IFERROR(INDEX(Summary!$AT:$AT,$AH707),0),0)</f>
        <v>0</v>
      </c>
      <c r="V707" s="2">
        <f t="shared" si="106"/>
        <v>0</v>
      </c>
      <c r="W707" s="2">
        <f t="array" ref="W707">IF($S707=1,IFERROR(INDEX(Summary!$AZ:$AZ,$AH707),0),0)</f>
        <v>0</v>
      </c>
      <c r="X707" s="3">
        <f t="array" ref="X707">IF($S707=1,IFERROR(INDEX(Summary!$BA:$BA,$AH707),0),0)</f>
        <v>0</v>
      </c>
      <c r="Y707" s="2">
        <f t="array" ref="Y707">IF($S707=1,IFERROR(INDEX(Summary!$G:$G,$AH707),0),0)</f>
        <v>0</v>
      </c>
      <c r="Z707" s="2">
        <f t="array" ref="Z707">IF($S707=1,IFERROR(INDEX(Summary!$H:$H,$AH707),0),0)</f>
        <v>0</v>
      </c>
      <c r="AA707" s="2">
        <f t="array" ref="AA707">IF($S707=1,IFERROR(INDEX(Summary!$I:$I,$AH707),0),0)</f>
        <v>0</v>
      </c>
      <c r="AB707" s="2">
        <f t="array" ref="AB707">IF($S707=1,IFERROR(INDEX(Summary!$J:$J,$AH707),0),0)</f>
        <v>0</v>
      </c>
      <c r="AC707" s="2">
        <f t="array" ref="AC707">IF($S707=1,IFERROR(INDEX(Summary!$K:$K,$AH707),0),0)</f>
        <v>0</v>
      </c>
      <c r="AD707" s="2">
        <f t="array" ref="AD707">IF($S707=1,IFERROR(INDEX(Summary!$L:$L,$AH707),0),0)</f>
        <v>0</v>
      </c>
      <c r="AE707" s="2">
        <f t="array" ref="AE707">IF($S707=1,IFERROR(INDEX(Summary!$M:$M,$AH707),0),0)</f>
        <v>0</v>
      </c>
      <c r="AF707" s="2">
        <f t="array" ref="AF707">IF($S707=1,IFERROR(INDEX(Summary!$N:$N,$AH707),0),0)</f>
        <v>0</v>
      </c>
      <c r="AG707">
        <f t="array" ref="AG707">IF($A707="","",IFERROR(INDEX(Summary!$BB:$BB,$AH707),0))</f>
        <v>3</v>
      </c>
      <c r="AH707">
        <f t="shared" si="107"/>
        <v>26</v>
      </c>
    </row>
    <row r="708" spans="1:34" hidden="1">
      <c r="A708" t="str">
        <f t="array" ref="A708">IFERROR(INDEX(Summary!$D:$D,$AH708)&amp;"","")</f>
        <v>FG00089</v>
      </c>
      <c r="B708" t="str">
        <f t="array" ref="B708">IF($A708="","",INDEX(Summary!$E:$E,$AH708))</f>
        <v>Forest Honey I Multifloral - 350gm</v>
      </c>
      <c r="C708" t="str">
        <f t="array" ref="C708">IF($A708="","",INDEX(Summary!$B:$B,$AH708))</f>
        <v>Honey</v>
      </c>
      <c r="D708" t="str">
        <f t="array" ref="D708">IF($A708="","",INDEX(Summary!$C:$C,$AH708))</f>
        <v>C39</v>
      </c>
      <c r="E708">
        <f t="array" ref="E708">IF($A708="","",INDEX(Summary!$F:$F,$AH708))</f>
        <v>0.35</v>
      </c>
      <c r="F708" t="str">
        <f t="array" ref="F708">IF($A708="","",INDEX(Summary!$BC:$BC,$AH708)&amp;"")</f>
        <v>P3 – Normal</v>
      </c>
      <c r="G708">
        <f t="shared" si="99"/>
        <v>3</v>
      </c>
      <c r="H708">
        <f t="shared" si="100"/>
        <v>0</v>
      </c>
      <c r="I708" t="str">
        <f t="array" ref="I708">IF($A708="","",IF(IFERROR(INDEX(Summary!$BA:$BA,$AH708),0)&lt;1,"Under 1 day",IF(INDEX(Summary!$BA:$BA,$AH708)&lt;3,"1-3 days",IF(INDEX(Summary!$BA:$BA,$AH708)&lt;7,"3-7 days","7+ days"))))</f>
        <v>7+ days</v>
      </c>
      <c r="J708" t="str">
        <f t="array" ref="J708">IF($A708="","",IF(IFERROR(INDEX(Summary!$AX:$AX,$AH708),0)&lt;0.25,"0-25%",IF(INDEX(Summary!$AX:$AX,$AH708)&lt;0.5,"25-50%",IF(INDEX(Summary!$AX:$AX,$AH708)&lt;0.75,"50-75%","75-100%"))))</f>
        <v>75-100%</v>
      </c>
      <c r="K708" t="str">
        <f t="array" ref="K708">IF($A708="","",INDEX(Summary!$AY:$AY,$AH708)&amp;"")</f>
        <v>Done</v>
      </c>
      <c r="L708" s="1">
        <f>IF($A708="","",Summary!$P$2+MOD(ROW()-2,30))</f>
        <v>46243</v>
      </c>
      <c r="M708">
        <f t="shared" si="101"/>
        <v>17</v>
      </c>
      <c r="N708">
        <f t="shared" si="102"/>
        <v>9</v>
      </c>
      <c r="O708" t="str">
        <f t="shared" si="103"/>
        <v>Aug-2026</v>
      </c>
      <c r="P708">
        <f t="shared" ca="1" si="104"/>
        <v>1</v>
      </c>
      <c r="Q708" s="2">
        <f t="array" ref="Q708">IF($A708="",0,IFERROR(INDEX(Summary!$P$3:$AS$67,$AH708-2,$M708),0))</f>
        <v>0</v>
      </c>
      <c r="R708" s="2">
        <f t="array" ref="R708">IF($A708="",0,ROUND(IFERROR(INDEX(Summary!$O:$O,$AH708),0)/30,0))</f>
        <v>96</v>
      </c>
      <c r="S708">
        <f t="shared" si="105"/>
        <v>0</v>
      </c>
      <c r="T708" s="2">
        <f t="array" ref="T708">IF($S708=1,IFERROR(INDEX(Summary!$O:$O,$AH708),0),0)</f>
        <v>0</v>
      </c>
      <c r="U708" s="2">
        <f t="array" ref="U708">IF($S708=1,IFERROR(INDEX(Summary!$AT:$AT,$AH708),0),0)</f>
        <v>0</v>
      </c>
      <c r="V708" s="2">
        <f t="shared" si="106"/>
        <v>0</v>
      </c>
      <c r="W708" s="2">
        <f t="array" ref="W708">IF($S708=1,IFERROR(INDEX(Summary!$AZ:$AZ,$AH708),0),0)</f>
        <v>0</v>
      </c>
      <c r="X708" s="3">
        <f t="array" ref="X708">IF($S708=1,IFERROR(INDEX(Summary!$BA:$BA,$AH708),0),0)</f>
        <v>0</v>
      </c>
      <c r="Y708" s="2">
        <f t="array" ref="Y708">IF($S708=1,IFERROR(INDEX(Summary!$G:$G,$AH708),0),0)</f>
        <v>0</v>
      </c>
      <c r="Z708" s="2">
        <f t="array" ref="Z708">IF($S708=1,IFERROR(INDEX(Summary!$H:$H,$AH708),0),0)</f>
        <v>0</v>
      </c>
      <c r="AA708" s="2">
        <f t="array" ref="AA708">IF($S708=1,IFERROR(INDEX(Summary!$I:$I,$AH708),0),0)</f>
        <v>0</v>
      </c>
      <c r="AB708" s="2">
        <f t="array" ref="AB708">IF($S708=1,IFERROR(INDEX(Summary!$J:$J,$AH708),0),0)</f>
        <v>0</v>
      </c>
      <c r="AC708" s="2">
        <f t="array" ref="AC708">IF($S708=1,IFERROR(INDEX(Summary!$K:$K,$AH708),0),0)</f>
        <v>0</v>
      </c>
      <c r="AD708" s="2">
        <f t="array" ref="AD708">IF($S708=1,IFERROR(INDEX(Summary!$L:$L,$AH708),0),0)</f>
        <v>0</v>
      </c>
      <c r="AE708" s="2">
        <f t="array" ref="AE708">IF($S708=1,IFERROR(INDEX(Summary!$M:$M,$AH708),0),0)</f>
        <v>0</v>
      </c>
      <c r="AF708" s="2">
        <f t="array" ref="AF708">IF($S708=1,IFERROR(INDEX(Summary!$N:$N,$AH708),0),0)</f>
        <v>0</v>
      </c>
      <c r="AG708">
        <f t="array" ref="AG708">IF($A708="","",IFERROR(INDEX(Summary!$BB:$BB,$AH708),0))</f>
        <v>3</v>
      </c>
      <c r="AH708">
        <f t="shared" si="107"/>
        <v>26</v>
      </c>
    </row>
    <row r="709" spans="1:34" hidden="1">
      <c r="A709" t="str">
        <f t="array" ref="A709">IFERROR(INDEX(Summary!$D:$D,$AH709)&amp;"","")</f>
        <v>FG00089</v>
      </c>
      <c r="B709" t="str">
        <f t="array" ref="B709">IF($A709="","",INDEX(Summary!$E:$E,$AH709))</f>
        <v>Forest Honey I Multifloral - 350gm</v>
      </c>
      <c r="C709" t="str">
        <f t="array" ref="C709">IF($A709="","",INDEX(Summary!$B:$B,$AH709))</f>
        <v>Honey</v>
      </c>
      <c r="D709" t="str">
        <f t="array" ref="D709">IF($A709="","",INDEX(Summary!$C:$C,$AH709))</f>
        <v>C39</v>
      </c>
      <c r="E709">
        <f t="array" ref="E709">IF($A709="","",INDEX(Summary!$F:$F,$AH709))</f>
        <v>0.35</v>
      </c>
      <c r="F709" t="str">
        <f t="array" ref="F709">IF($A709="","",INDEX(Summary!$BC:$BC,$AH709)&amp;"")</f>
        <v>P3 – Normal</v>
      </c>
      <c r="G709">
        <f t="shared" si="99"/>
        <v>3</v>
      </c>
      <c r="H709">
        <f t="shared" si="100"/>
        <v>0</v>
      </c>
      <c r="I709" t="str">
        <f t="array" ref="I709">IF($A709="","",IF(IFERROR(INDEX(Summary!$BA:$BA,$AH709),0)&lt;1,"Under 1 day",IF(INDEX(Summary!$BA:$BA,$AH709)&lt;3,"1-3 days",IF(INDEX(Summary!$BA:$BA,$AH709)&lt;7,"3-7 days","7+ days"))))</f>
        <v>7+ days</v>
      </c>
      <c r="J709" t="str">
        <f t="array" ref="J709">IF($A709="","",IF(IFERROR(INDEX(Summary!$AX:$AX,$AH709),0)&lt;0.25,"0-25%",IF(INDEX(Summary!$AX:$AX,$AH709)&lt;0.5,"25-50%",IF(INDEX(Summary!$AX:$AX,$AH709)&lt;0.75,"50-75%","75-100%"))))</f>
        <v>75-100%</v>
      </c>
      <c r="K709" t="str">
        <f t="array" ref="K709">IF($A709="","",INDEX(Summary!$AY:$AY,$AH709)&amp;"")</f>
        <v>Done</v>
      </c>
      <c r="L709" s="1">
        <f>IF($A709="","",Summary!$P$2+MOD(ROW()-2,30))</f>
        <v>46244</v>
      </c>
      <c r="M709">
        <f t="shared" si="101"/>
        <v>18</v>
      </c>
      <c r="N709">
        <f t="shared" si="102"/>
        <v>10</v>
      </c>
      <c r="O709" t="str">
        <f t="shared" si="103"/>
        <v>Aug-2026</v>
      </c>
      <c r="P709">
        <f t="shared" ca="1" si="104"/>
        <v>1</v>
      </c>
      <c r="Q709" s="2">
        <f t="array" ref="Q709">IF($A709="",0,IFERROR(INDEX(Summary!$P$3:$AS$67,$AH709-2,$M709),0))</f>
        <v>0</v>
      </c>
      <c r="R709" s="2">
        <f t="array" ref="R709">IF($A709="",0,ROUND(IFERROR(INDEX(Summary!$O:$O,$AH709),0)/30,0))</f>
        <v>96</v>
      </c>
      <c r="S709">
        <f t="shared" si="105"/>
        <v>0</v>
      </c>
      <c r="T709" s="2">
        <f t="array" ref="T709">IF($S709=1,IFERROR(INDEX(Summary!$O:$O,$AH709),0),0)</f>
        <v>0</v>
      </c>
      <c r="U709" s="2">
        <f t="array" ref="U709">IF($S709=1,IFERROR(INDEX(Summary!$AT:$AT,$AH709),0),0)</f>
        <v>0</v>
      </c>
      <c r="V709" s="2">
        <f t="shared" si="106"/>
        <v>0</v>
      </c>
      <c r="W709" s="2">
        <f t="array" ref="W709">IF($S709=1,IFERROR(INDEX(Summary!$AZ:$AZ,$AH709),0),0)</f>
        <v>0</v>
      </c>
      <c r="X709" s="3">
        <f t="array" ref="X709">IF($S709=1,IFERROR(INDEX(Summary!$BA:$BA,$AH709),0),0)</f>
        <v>0</v>
      </c>
      <c r="Y709" s="2">
        <f t="array" ref="Y709">IF($S709=1,IFERROR(INDEX(Summary!$G:$G,$AH709),0),0)</f>
        <v>0</v>
      </c>
      <c r="Z709" s="2">
        <f t="array" ref="Z709">IF($S709=1,IFERROR(INDEX(Summary!$H:$H,$AH709),0),0)</f>
        <v>0</v>
      </c>
      <c r="AA709" s="2">
        <f t="array" ref="AA709">IF($S709=1,IFERROR(INDEX(Summary!$I:$I,$AH709),0),0)</f>
        <v>0</v>
      </c>
      <c r="AB709" s="2">
        <f t="array" ref="AB709">IF($S709=1,IFERROR(INDEX(Summary!$J:$J,$AH709),0),0)</f>
        <v>0</v>
      </c>
      <c r="AC709" s="2">
        <f t="array" ref="AC709">IF($S709=1,IFERROR(INDEX(Summary!$K:$K,$AH709),0),0)</f>
        <v>0</v>
      </c>
      <c r="AD709" s="2">
        <f t="array" ref="AD709">IF($S709=1,IFERROR(INDEX(Summary!$L:$L,$AH709),0),0)</f>
        <v>0</v>
      </c>
      <c r="AE709" s="2">
        <f t="array" ref="AE709">IF($S709=1,IFERROR(INDEX(Summary!$M:$M,$AH709),0),0)</f>
        <v>0</v>
      </c>
      <c r="AF709" s="2">
        <f t="array" ref="AF709">IF($S709=1,IFERROR(INDEX(Summary!$N:$N,$AH709),0),0)</f>
        <v>0</v>
      </c>
      <c r="AG709">
        <f t="array" ref="AG709">IF($A709="","",IFERROR(INDEX(Summary!$BB:$BB,$AH709),0))</f>
        <v>3</v>
      </c>
      <c r="AH709">
        <f t="shared" si="107"/>
        <v>26</v>
      </c>
    </row>
    <row r="710" spans="1:34" hidden="1">
      <c r="A710" t="str">
        <f t="array" ref="A710">IFERROR(INDEX(Summary!$D:$D,$AH710)&amp;"","")</f>
        <v>FG00089</v>
      </c>
      <c r="B710" t="str">
        <f t="array" ref="B710">IF($A710="","",INDEX(Summary!$E:$E,$AH710))</f>
        <v>Forest Honey I Multifloral - 350gm</v>
      </c>
      <c r="C710" t="str">
        <f t="array" ref="C710">IF($A710="","",INDEX(Summary!$B:$B,$AH710))</f>
        <v>Honey</v>
      </c>
      <c r="D710" t="str">
        <f t="array" ref="D710">IF($A710="","",INDEX(Summary!$C:$C,$AH710))</f>
        <v>C39</v>
      </c>
      <c r="E710">
        <f t="array" ref="E710">IF($A710="","",INDEX(Summary!$F:$F,$AH710))</f>
        <v>0.35</v>
      </c>
      <c r="F710" t="str">
        <f t="array" ref="F710">IF($A710="","",INDEX(Summary!$BC:$BC,$AH710)&amp;"")</f>
        <v>P3 – Normal</v>
      </c>
      <c r="G710">
        <f t="shared" si="99"/>
        <v>3</v>
      </c>
      <c r="H710">
        <f t="shared" si="100"/>
        <v>0</v>
      </c>
      <c r="I710" t="str">
        <f t="array" ref="I710">IF($A710="","",IF(IFERROR(INDEX(Summary!$BA:$BA,$AH710),0)&lt;1,"Under 1 day",IF(INDEX(Summary!$BA:$BA,$AH710)&lt;3,"1-3 days",IF(INDEX(Summary!$BA:$BA,$AH710)&lt;7,"3-7 days","7+ days"))))</f>
        <v>7+ days</v>
      </c>
      <c r="J710" t="str">
        <f t="array" ref="J710">IF($A710="","",IF(IFERROR(INDEX(Summary!$AX:$AX,$AH710),0)&lt;0.25,"0-25%",IF(INDEX(Summary!$AX:$AX,$AH710)&lt;0.5,"25-50%",IF(INDEX(Summary!$AX:$AX,$AH710)&lt;0.75,"50-75%","75-100%"))))</f>
        <v>75-100%</v>
      </c>
      <c r="K710" t="str">
        <f t="array" ref="K710">IF($A710="","",INDEX(Summary!$AY:$AY,$AH710)&amp;"")</f>
        <v>Done</v>
      </c>
      <c r="L710" s="1">
        <f>IF($A710="","",Summary!$P$2+MOD(ROW()-2,30))</f>
        <v>46245</v>
      </c>
      <c r="M710">
        <f t="shared" si="101"/>
        <v>19</v>
      </c>
      <c r="N710">
        <f t="shared" si="102"/>
        <v>11</v>
      </c>
      <c r="O710" t="str">
        <f t="shared" si="103"/>
        <v>Aug-2026</v>
      </c>
      <c r="P710">
        <f t="shared" ca="1" si="104"/>
        <v>1</v>
      </c>
      <c r="Q710" s="2">
        <f t="array" ref="Q710">IF($A710="",0,IFERROR(INDEX(Summary!$P$3:$AS$67,$AH710-2,$M710),0))</f>
        <v>0</v>
      </c>
      <c r="R710" s="2">
        <f t="array" ref="R710">IF($A710="",0,ROUND(IFERROR(INDEX(Summary!$O:$O,$AH710),0)/30,0))</f>
        <v>96</v>
      </c>
      <c r="S710">
        <f t="shared" si="105"/>
        <v>0</v>
      </c>
      <c r="T710" s="2">
        <f t="array" ref="T710">IF($S710=1,IFERROR(INDEX(Summary!$O:$O,$AH710),0),0)</f>
        <v>0</v>
      </c>
      <c r="U710" s="2">
        <f t="array" ref="U710">IF($S710=1,IFERROR(INDEX(Summary!$AT:$AT,$AH710),0),0)</f>
        <v>0</v>
      </c>
      <c r="V710" s="2">
        <f t="shared" si="106"/>
        <v>0</v>
      </c>
      <c r="W710" s="2">
        <f t="array" ref="W710">IF($S710=1,IFERROR(INDEX(Summary!$AZ:$AZ,$AH710),0),0)</f>
        <v>0</v>
      </c>
      <c r="X710" s="3">
        <f t="array" ref="X710">IF($S710=1,IFERROR(INDEX(Summary!$BA:$BA,$AH710),0),0)</f>
        <v>0</v>
      </c>
      <c r="Y710" s="2">
        <f t="array" ref="Y710">IF($S710=1,IFERROR(INDEX(Summary!$G:$G,$AH710),0),0)</f>
        <v>0</v>
      </c>
      <c r="Z710" s="2">
        <f t="array" ref="Z710">IF($S710=1,IFERROR(INDEX(Summary!$H:$H,$AH710),0),0)</f>
        <v>0</v>
      </c>
      <c r="AA710" s="2">
        <f t="array" ref="AA710">IF($S710=1,IFERROR(INDEX(Summary!$I:$I,$AH710),0),0)</f>
        <v>0</v>
      </c>
      <c r="AB710" s="2">
        <f t="array" ref="AB710">IF($S710=1,IFERROR(INDEX(Summary!$J:$J,$AH710),0),0)</f>
        <v>0</v>
      </c>
      <c r="AC710" s="2">
        <f t="array" ref="AC710">IF($S710=1,IFERROR(INDEX(Summary!$K:$K,$AH710),0),0)</f>
        <v>0</v>
      </c>
      <c r="AD710" s="2">
        <f t="array" ref="AD710">IF($S710=1,IFERROR(INDEX(Summary!$L:$L,$AH710),0),0)</f>
        <v>0</v>
      </c>
      <c r="AE710" s="2">
        <f t="array" ref="AE710">IF($S710=1,IFERROR(INDEX(Summary!$M:$M,$AH710),0),0)</f>
        <v>0</v>
      </c>
      <c r="AF710" s="2">
        <f t="array" ref="AF710">IF($S710=1,IFERROR(INDEX(Summary!$N:$N,$AH710),0),0)</f>
        <v>0</v>
      </c>
      <c r="AG710">
        <f t="array" ref="AG710">IF($A710="","",IFERROR(INDEX(Summary!$BB:$BB,$AH710),0))</f>
        <v>3</v>
      </c>
      <c r="AH710">
        <f t="shared" si="107"/>
        <v>26</v>
      </c>
    </row>
    <row r="711" spans="1:34" hidden="1">
      <c r="A711" t="str">
        <f t="array" ref="A711">IFERROR(INDEX(Summary!$D:$D,$AH711)&amp;"","")</f>
        <v>FG00089</v>
      </c>
      <c r="B711" t="str">
        <f t="array" ref="B711">IF($A711="","",INDEX(Summary!$E:$E,$AH711))</f>
        <v>Forest Honey I Multifloral - 350gm</v>
      </c>
      <c r="C711" t="str">
        <f t="array" ref="C711">IF($A711="","",INDEX(Summary!$B:$B,$AH711))</f>
        <v>Honey</v>
      </c>
      <c r="D711" t="str">
        <f t="array" ref="D711">IF($A711="","",INDEX(Summary!$C:$C,$AH711))</f>
        <v>C39</v>
      </c>
      <c r="E711">
        <f t="array" ref="E711">IF($A711="","",INDEX(Summary!$F:$F,$AH711))</f>
        <v>0.35</v>
      </c>
      <c r="F711" t="str">
        <f t="array" ref="F711">IF($A711="","",INDEX(Summary!$BC:$BC,$AH711)&amp;"")</f>
        <v>P3 – Normal</v>
      </c>
      <c r="G711">
        <f t="shared" si="99"/>
        <v>3</v>
      </c>
      <c r="H711">
        <f t="shared" si="100"/>
        <v>0</v>
      </c>
      <c r="I711" t="str">
        <f t="array" ref="I711">IF($A711="","",IF(IFERROR(INDEX(Summary!$BA:$BA,$AH711),0)&lt;1,"Under 1 day",IF(INDEX(Summary!$BA:$BA,$AH711)&lt;3,"1-3 days",IF(INDEX(Summary!$BA:$BA,$AH711)&lt;7,"3-7 days","7+ days"))))</f>
        <v>7+ days</v>
      </c>
      <c r="J711" t="str">
        <f t="array" ref="J711">IF($A711="","",IF(IFERROR(INDEX(Summary!$AX:$AX,$AH711),0)&lt;0.25,"0-25%",IF(INDEX(Summary!$AX:$AX,$AH711)&lt;0.5,"25-50%",IF(INDEX(Summary!$AX:$AX,$AH711)&lt;0.75,"50-75%","75-100%"))))</f>
        <v>75-100%</v>
      </c>
      <c r="K711" t="str">
        <f t="array" ref="K711">IF($A711="","",INDEX(Summary!$AY:$AY,$AH711)&amp;"")</f>
        <v>Done</v>
      </c>
      <c r="L711" s="1">
        <f>IF($A711="","",Summary!$P$2+MOD(ROW()-2,30))</f>
        <v>46246</v>
      </c>
      <c r="M711">
        <f t="shared" si="101"/>
        <v>20</v>
      </c>
      <c r="N711">
        <f t="shared" si="102"/>
        <v>12</v>
      </c>
      <c r="O711" t="str">
        <f t="shared" si="103"/>
        <v>Aug-2026</v>
      </c>
      <c r="P711">
        <f t="shared" ca="1" si="104"/>
        <v>1</v>
      </c>
      <c r="Q711" s="2">
        <f t="array" ref="Q711">IF($A711="",0,IFERROR(INDEX(Summary!$P$3:$AS$67,$AH711-2,$M711),0))</f>
        <v>0</v>
      </c>
      <c r="R711" s="2">
        <f t="array" ref="R711">IF($A711="",0,ROUND(IFERROR(INDEX(Summary!$O:$O,$AH711),0)/30,0))</f>
        <v>96</v>
      </c>
      <c r="S711">
        <f t="shared" si="105"/>
        <v>0</v>
      </c>
      <c r="T711" s="2">
        <f t="array" ref="T711">IF($S711=1,IFERROR(INDEX(Summary!$O:$O,$AH711),0),0)</f>
        <v>0</v>
      </c>
      <c r="U711" s="2">
        <f t="array" ref="U711">IF($S711=1,IFERROR(INDEX(Summary!$AT:$AT,$AH711),0),0)</f>
        <v>0</v>
      </c>
      <c r="V711" s="2">
        <f t="shared" si="106"/>
        <v>0</v>
      </c>
      <c r="W711" s="2">
        <f t="array" ref="W711">IF($S711=1,IFERROR(INDEX(Summary!$AZ:$AZ,$AH711),0),0)</f>
        <v>0</v>
      </c>
      <c r="X711" s="3">
        <f t="array" ref="X711">IF($S711=1,IFERROR(INDEX(Summary!$BA:$BA,$AH711),0),0)</f>
        <v>0</v>
      </c>
      <c r="Y711" s="2">
        <f t="array" ref="Y711">IF($S711=1,IFERROR(INDEX(Summary!$G:$G,$AH711),0),0)</f>
        <v>0</v>
      </c>
      <c r="Z711" s="2">
        <f t="array" ref="Z711">IF($S711=1,IFERROR(INDEX(Summary!$H:$H,$AH711),0),0)</f>
        <v>0</v>
      </c>
      <c r="AA711" s="2">
        <f t="array" ref="AA711">IF($S711=1,IFERROR(INDEX(Summary!$I:$I,$AH711),0),0)</f>
        <v>0</v>
      </c>
      <c r="AB711" s="2">
        <f t="array" ref="AB711">IF($S711=1,IFERROR(INDEX(Summary!$J:$J,$AH711),0),0)</f>
        <v>0</v>
      </c>
      <c r="AC711" s="2">
        <f t="array" ref="AC711">IF($S711=1,IFERROR(INDEX(Summary!$K:$K,$AH711),0),0)</f>
        <v>0</v>
      </c>
      <c r="AD711" s="2">
        <f t="array" ref="AD711">IF($S711=1,IFERROR(INDEX(Summary!$L:$L,$AH711),0),0)</f>
        <v>0</v>
      </c>
      <c r="AE711" s="2">
        <f t="array" ref="AE711">IF($S711=1,IFERROR(INDEX(Summary!$M:$M,$AH711),0),0)</f>
        <v>0</v>
      </c>
      <c r="AF711" s="2">
        <f t="array" ref="AF711">IF($S711=1,IFERROR(INDEX(Summary!$N:$N,$AH711),0),0)</f>
        <v>0</v>
      </c>
      <c r="AG711">
        <f t="array" ref="AG711">IF($A711="","",IFERROR(INDEX(Summary!$BB:$BB,$AH711),0))</f>
        <v>3</v>
      </c>
      <c r="AH711">
        <f t="shared" si="107"/>
        <v>26</v>
      </c>
    </row>
    <row r="712" spans="1:34" hidden="1">
      <c r="A712" t="str">
        <f t="array" ref="A712">IFERROR(INDEX(Summary!$D:$D,$AH712)&amp;"","")</f>
        <v>FG00089</v>
      </c>
      <c r="B712" t="str">
        <f t="array" ref="B712">IF($A712="","",INDEX(Summary!$E:$E,$AH712))</f>
        <v>Forest Honey I Multifloral - 350gm</v>
      </c>
      <c r="C712" t="str">
        <f t="array" ref="C712">IF($A712="","",INDEX(Summary!$B:$B,$AH712))</f>
        <v>Honey</v>
      </c>
      <c r="D712" t="str">
        <f t="array" ref="D712">IF($A712="","",INDEX(Summary!$C:$C,$AH712))</f>
        <v>C39</v>
      </c>
      <c r="E712">
        <f t="array" ref="E712">IF($A712="","",INDEX(Summary!$F:$F,$AH712))</f>
        <v>0.35</v>
      </c>
      <c r="F712" t="str">
        <f t="array" ref="F712">IF($A712="","",INDEX(Summary!$BC:$BC,$AH712)&amp;"")</f>
        <v>P3 – Normal</v>
      </c>
      <c r="G712">
        <f t="shared" si="99"/>
        <v>3</v>
      </c>
      <c r="H712">
        <f t="shared" si="100"/>
        <v>0</v>
      </c>
      <c r="I712" t="str">
        <f t="array" ref="I712">IF($A712="","",IF(IFERROR(INDEX(Summary!$BA:$BA,$AH712),0)&lt;1,"Under 1 day",IF(INDEX(Summary!$BA:$BA,$AH712)&lt;3,"1-3 days",IF(INDEX(Summary!$BA:$BA,$AH712)&lt;7,"3-7 days","7+ days"))))</f>
        <v>7+ days</v>
      </c>
      <c r="J712" t="str">
        <f t="array" ref="J712">IF($A712="","",IF(IFERROR(INDEX(Summary!$AX:$AX,$AH712),0)&lt;0.25,"0-25%",IF(INDEX(Summary!$AX:$AX,$AH712)&lt;0.5,"25-50%",IF(INDEX(Summary!$AX:$AX,$AH712)&lt;0.75,"50-75%","75-100%"))))</f>
        <v>75-100%</v>
      </c>
      <c r="K712" t="str">
        <f t="array" ref="K712">IF($A712="","",INDEX(Summary!$AY:$AY,$AH712)&amp;"")</f>
        <v>Done</v>
      </c>
      <c r="L712" s="1">
        <f>IF($A712="","",Summary!$P$2+MOD(ROW()-2,30))</f>
        <v>46247</v>
      </c>
      <c r="M712">
        <f t="shared" si="101"/>
        <v>21</v>
      </c>
      <c r="N712">
        <f t="shared" si="102"/>
        <v>13</v>
      </c>
      <c r="O712" t="str">
        <f t="shared" si="103"/>
        <v>Aug-2026</v>
      </c>
      <c r="P712">
        <f t="shared" ca="1" si="104"/>
        <v>1</v>
      </c>
      <c r="Q712" s="2">
        <f t="array" ref="Q712">IF($A712="",0,IFERROR(INDEX(Summary!$P$3:$AS$67,$AH712-2,$M712),0))</f>
        <v>0</v>
      </c>
      <c r="R712" s="2">
        <f t="array" ref="R712">IF($A712="",0,ROUND(IFERROR(INDEX(Summary!$O:$O,$AH712),0)/30,0))</f>
        <v>96</v>
      </c>
      <c r="S712">
        <f t="shared" si="105"/>
        <v>0</v>
      </c>
      <c r="T712" s="2">
        <f t="array" ref="T712">IF($S712=1,IFERROR(INDEX(Summary!$O:$O,$AH712),0),0)</f>
        <v>0</v>
      </c>
      <c r="U712" s="2">
        <f t="array" ref="U712">IF($S712=1,IFERROR(INDEX(Summary!$AT:$AT,$AH712),0),0)</f>
        <v>0</v>
      </c>
      <c r="V712" s="2">
        <f t="shared" si="106"/>
        <v>0</v>
      </c>
      <c r="W712" s="2">
        <f t="array" ref="W712">IF($S712=1,IFERROR(INDEX(Summary!$AZ:$AZ,$AH712),0),0)</f>
        <v>0</v>
      </c>
      <c r="X712" s="3">
        <f t="array" ref="X712">IF($S712=1,IFERROR(INDEX(Summary!$BA:$BA,$AH712),0),0)</f>
        <v>0</v>
      </c>
      <c r="Y712" s="2">
        <f t="array" ref="Y712">IF($S712=1,IFERROR(INDEX(Summary!$G:$G,$AH712),0),0)</f>
        <v>0</v>
      </c>
      <c r="Z712" s="2">
        <f t="array" ref="Z712">IF($S712=1,IFERROR(INDEX(Summary!$H:$H,$AH712),0),0)</f>
        <v>0</v>
      </c>
      <c r="AA712" s="2">
        <f t="array" ref="AA712">IF($S712=1,IFERROR(INDEX(Summary!$I:$I,$AH712),0),0)</f>
        <v>0</v>
      </c>
      <c r="AB712" s="2">
        <f t="array" ref="AB712">IF($S712=1,IFERROR(INDEX(Summary!$J:$J,$AH712),0),0)</f>
        <v>0</v>
      </c>
      <c r="AC712" s="2">
        <f t="array" ref="AC712">IF($S712=1,IFERROR(INDEX(Summary!$K:$K,$AH712),0),0)</f>
        <v>0</v>
      </c>
      <c r="AD712" s="2">
        <f t="array" ref="AD712">IF($S712=1,IFERROR(INDEX(Summary!$L:$L,$AH712),0),0)</f>
        <v>0</v>
      </c>
      <c r="AE712" s="2">
        <f t="array" ref="AE712">IF($S712=1,IFERROR(INDEX(Summary!$M:$M,$AH712),0),0)</f>
        <v>0</v>
      </c>
      <c r="AF712" s="2">
        <f t="array" ref="AF712">IF($S712=1,IFERROR(INDEX(Summary!$N:$N,$AH712),0),0)</f>
        <v>0</v>
      </c>
      <c r="AG712">
        <f t="array" ref="AG712">IF($A712="","",IFERROR(INDEX(Summary!$BB:$BB,$AH712),0))</f>
        <v>3</v>
      </c>
      <c r="AH712">
        <f t="shared" si="107"/>
        <v>26</v>
      </c>
    </row>
    <row r="713" spans="1:34" hidden="1">
      <c r="A713" t="str">
        <f t="array" ref="A713">IFERROR(INDEX(Summary!$D:$D,$AH713)&amp;"","")</f>
        <v>FG00089</v>
      </c>
      <c r="B713" t="str">
        <f t="array" ref="B713">IF($A713="","",INDEX(Summary!$E:$E,$AH713))</f>
        <v>Forest Honey I Multifloral - 350gm</v>
      </c>
      <c r="C713" t="str">
        <f t="array" ref="C713">IF($A713="","",INDEX(Summary!$B:$B,$AH713))</f>
        <v>Honey</v>
      </c>
      <c r="D713" t="str">
        <f t="array" ref="D713">IF($A713="","",INDEX(Summary!$C:$C,$AH713))</f>
        <v>C39</v>
      </c>
      <c r="E713">
        <f t="array" ref="E713">IF($A713="","",INDEX(Summary!$F:$F,$AH713))</f>
        <v>0.35</v>
      </c>
      <c r="F713" t="str">
        <f t="array" ref="F713">IF($A713="","",INDEX(Summary!$BC:$BC,$AH713)&amp;"")</f>
        <v>P3 – Normal</v>
      </c>
      <c r="G713">
        <f t="shared" si="99"/>
        <v>3</v>
      </c>
      <c r="H713">
        <f t="shared" si="100"/>
        <v>0</v>
      </c>
      <c r="I713" t="str">
        <f t="array" ref="I713">IF($A713="","",IF(IFERROR(INDEX(Summary!$BA:$BA,$AH713),0)&lt;1,"Under 1 day",IF(INDEX(Summary!$BA:$BA,$AH713)&lt;3,"1-3 days",IF(INDEX(Summary!$BA:$BA,$AH713)&lt;7,"3-7 days","7+ days"))))</f>
        <v>7+ days</v>
      </c>
      <c r="J713" t="str">
        <f t="array" ref="J713">IF($A713="","",IF(IFERROR(INDEX(Summary!$AX:$AX,$AH713),0)&lt;0.25,"0-25%",IF(INDEX(Summary!$AX:$AX,$AH713)&lt;0.5,"25-50%",IF(INDEX(Summary!$AX:$AX,$AH713)&lt;0.75,"50-75%","75-100%"))))</f>
        <v>75-100%</v>
      </c>
      <c r="K713" t="str">
        <f t="array" ref="K713">IF($A713="","",INDEX(Summary!$AY:$AY,$AH713)&amp;"")</f>
        <v>Done</v>
      </c>
      <c r="L713" s="1">
        <f>IF($A713="","",Summary!$P$2+MOD(ROW()-2,30))</f>
        <v>46248</v>
      </c>
      <c r="M713">
        <f t="shared" si="101"/>
        <v>22</v>
      </c>
      <c r="N713">
        <f t="shared" si="102"/>
        <v>14</v>
      </c>
      <c r="O713" t="str">
        <f t="shared" si="103"/>
        <v>Aug-2026</v>
      </c>
      <c r="P713">
        <f t="shared" ca="1" si="104"/>
        <v>1</v>
      </c>
      <c r="Q713" s="2">
        <f t="array" ref="Q713">IF($A713="",0,IFERROR(INDEX(Summary!$P$3:$AS$67,$AH713-2,$M713),0))</f>
        <v>0</v>
      </c>
      <c r="R713" s="2">
        <f t="array" ref="R713">IF($A713="",0,ROUND(IFERROR(INDEX(Summary!$O:$O,$AH713),0)/30,0))</f>
        <v>96</v>
      </c>
      <c r="S713">
        <f t="shared" si="105"/>
        <v>0</v>
      </c>
      <c r="T713" s="2">
        <f t="array" ref="T713">IF($S713=1,IFERROR(INDEX(Summary!$O:$O,$AH713),0),0)</f>
        <v>0</v>
      </c>
      <c r="U713" s="2">
        <f t="array" ref="U713">IF($S713=1,IFERROR(INDEX(Summary!$AT:$AT,$AH713),0),0)</f>
        <v>0</v>
      </c>
      <c r="V713" s="2">
        <f t="shared" si="106"/>
        <v>0</v>
      </c>
      <c r="W713" s="2">
        <f t="array" ref="W713">IF($S713=1,IFERROR(INDEX(Summary!$AZ:$AZ,$AH713),0),0)</f>
        <v>0</v>
      </c>
      <c r="X713" s="3">
        <f t="array" ref="X713">IF($S713=1,IFERROR(INDEX(Summary!$BA:$BA,$AH713),0),0)</f>
        <v>0</v>
      </c>
      <c r="Y713" s="2">
        <f t="array" ref="Y713">IF($S713=1,IFERROR(INDEX(Summary!$G:$G,$AH713),0),0)</f>
        <v>0</v>
      </c>
      <c r="Z713" s="2">
        <f t="array" ref="Z713">IF($S713=1,IFERROR(INDEX(Summary!$H:$H,$AH713),0),0)</f>
        <v>0</v>
      </c>
      <c r="AA713" s="2">
        <f t="array" ref="AA713">IF($S713=1,IFERROR(INDEX(Summary!$I:$I,$AH713),0),0)</f>
        <v>0</v>
      </c>
      <c r="AB713" s="2">
        <f t="array" ref="AB713">IF($S713=1,IFERROR(INDEX(Summary!$J:$J,$AH713),0),0)</f>
        <v>0</v>
      </c>
      <c r="AC713" s="2">
        <f t="array" ref="AC713">IF($S713=1,IFERROR(INDEX(Summary!$K:$K,$AH713),0),0)</f>
        <v>0</v>
      </c>
      <c r="AD713" s="2">
        <f t="array" ref="AD713">IF($S713=1,IFERROR(INDEX(Summary!$L:$L,$AH713),0),0)</f>
        <v>0</v>
      </c>
      <c r="AE713" s="2">
        <f t="array" ref="AE713">IF($S713=1,IFERROR(INDEX(Summary!$M:$M,$AH713),0),0)</f>
        <v>0</v>
      </c>
      <c r="AF713" s="2">
        <f t="array" ref="AF713">IF($S713=1,IFERROR(INDEX(Summary!$N:$N,$AH713),0),0)</f>
        <v>0</v>
      </c>
      <c r="AG713">
        <f t="array" ref="AG713">IF($A713="","",IFERROR(INDEX(Summary!$BB:$BB,$AH713),0))</f>
        <v>3</v>
      </c>
      <c r="AH713">
        <f t="shared" si="107"/>
        <v>26</v>
      </c>
    </row>
    <row r="714" spans="1:34" hidden="1">
      <c r="A714" t="str">
        <f t="array" ref="A714">IFERROR(INDEX(Summary!$D:$D,$AH714)&amp;"","")</f>
        <v>FG00089</v>
      </c>
      <c r="B714" t="str">
        <f t="array" ref="B714">IF($A714="","",INDEX(Summary!$E:$E,$AH714))</f>
        <v>Forest Honey I Multifloral - 350gm</v>
      </c>
      <c r="C714" t="str">
        <f t="array" ref="C714">IF($A714="","",INDEX(Summary!$B:$B,$AH714))</f>
        <v>Honey</v>
      </c>
      <c r="D714" t="str">
        <f t="array" ref="D714">IF($A714="","",INDEX(Summary!$C:$C,$AH714))</f>
        <v>C39</v>
      </c>
      <c r="E714">
        <f t="array" ref="E714">IF($A714="","",INDEX(Summary!$F:$F,$AH714))</f>
        <v>0.35</v>
      </c>
      <c r="F714" t="str">
        <f t="array" ref="F714">IF($A714="","",INDEX(Summary!$BC:$BC,$AH714)&amp;"")</f>
        <v>P3 – Normal</v>
      </c>
      <c r="G714">
        <f t="shared" si="99"/>
        <v>3</v>
      </c>
      <c r="H714">
        <f t="shared" si="100"/>
        <v>0</v>
      </c>
      <c r="I714" t="str">
        <f t="array" ref="I714">IF($A714="","",IF(IFERROR(INDEX(Summary!$BA:$BA,$AH714),0)&lt;1,"Under 1 day",IF(INDEX(Summary!$BA:$BA,$AH714)&lt;3,"1-3 days",IF(INDEX(Summary!$BA:$BA,$AH714)&lt;7,"3-7 days","7+ days"))))</f>
        <v>7+ days</v>
      </c>
      <c r="J714" t="str">
        <f t="array" ref="J714">IF($A714="","",IF(IFERROR(INDEX(Summary!$AX:$AX,$AH714),0)&lt;0.25,"0-25%",IF(INDEX(Summary!$AX:$AX,$AH714)&lt;0.5,"25-50%",IF(INDEX(Summary!$AX:$AX,$AH714)&lt;0.75,"50-75%","75-100%"))))</f>
        <v>75-100%</v>
      </c>
      <c r="K714" t="str">
        <f t="array" ref="K714">IF($A714="","",INDEX(Summary!$AY:$AY,$AH714)&amp;"")</f>
        <v>Done</v>
      </c>
      <c r="L714" s="1">
        <f>IF($A714="","",Summary!$P$2+MOD(ROW()-2,30))</f>
        <v>46249</v>
      </c>
      <c r="M714">
        <f t="shared" si="101"/>
        <v>23</v>
      </c>
      <c r="N714">
        <f t="shared" si="102"/>
        <v>15</v>
      </c>
      <c r="O714" t="str">
        <f t="shared" si="103"/>
        <v>Aug-2026</v>
      </c>
      <c r="P714">
        <f t="shared" ca="1" si="104"/>
        <v>1</v>
      </c>
      <c r="Q714" s="2">
        <f t="array" ref="Q714">IF($A714="",0,IFERROR(INDEX(Summary!$P$3:$AS$67,$AH714-2,$M714),0))</f>
        <v>0</v>
      </c>
      <c r="R714" s="2">
        <f t="array" ref="R714">IF($A714="",0,ROUND(IFERROR(INDEX(Summary!$O:$O,$AH714),0)/30,0))</f>
        <v>96</v>
      </c>
      <c r="S714">
        <f t="shared" si="105"/>
        <v>0</v>
      </c>
      <c r="T714" s="2">
        <f t="array" ref="T714">IF($S714=1,IFERROR(INDEX(Summary!$O:$O,$AH714),0),0)</f>
        <v>0</v>
      </c>
      <c r="U714" s="2">
        <f t="array" ref="U714">IF($S714=1,IFERROR(INDEX(Summary!$AT:$AT,$AH714),0),0)</f>
        <v>0</v>
      </c>
      <c r="V714" s="2">
        <f t="shared" si="106"/>
        <v>0</v>
      </c>
      <c r="W714" s="2">
        <f t="array" ref="W714">IF($S714=1,IFERROR(INDEX(Summary!$AZ:$AZ,$AH714),0),0)</f>
        <v>0</v>
      </c>
      <c r="X714" s="3">
        <f t="array" ref="X714">IF($S714=1,IFERROR(INDEX(Summary!$BA:$BA,$AH714),0),0)</f>
        <v>0</v>
      </c>
      <c r="Y714" s="2">
        <f t="array" ref="Y714">IF($S714=1,IFERROR(INDEX(Summary!$G:$G,$AH714),0),0)</f>
        <v>0</v>
      </c>
      <c r="Z714" s="2">
        <f t="array" ref="Z714">IF($S714=1,IFERROR(INDEX(Summary!$H:$H,$AH714),0),0)</f>
        <v>0</v>
      </c>
      <c r="AA714" s="2">
        <f t="array" ref="AA714">IF($S714=1,IFERROR(INDEX(Summary!$I:$I,$AH714),0),0)</f>
        <v>0</v>
      </c>
      <c r="AB714" s="2">
        <f t="array" ref="AB714">IF($S714=1,IFERROR(INDEX(Summary!$J:$J,$AH714),0),0)</f>
        <v>0</v>
      </c>
      <c r="AC714" s="2">
        <f t="array" ref="AC714">IF($S714=1,IFERROR(INDEX(Summary!$K:$K,$AH714),0),0)</f>
        <v>0</v>
      </c>
      <c r="AD714" s="2">
        <f t="array" ref="AD714">IF($S714=1,IFERROR(INDEX(Summary!$L:$L,$AH714),0),0)</f>
        <v>0</v>
      </c>
      <c r="AE714" s="2">
        <f t="array" ref="AE714">IF($S714=1,IFERROR(INDEX(Summary!$M:$M,$AH714),0),0)</f>
        <v>0</v>
      </c>
      <c r="AF714" s="2">
        <f t="array" ref="AF714">IF($S714=1,IFERROR(INDEX(Summary!$N:$N,$AH714),0),0)</f>
        <v>0</v>
      </c>
      <c r="AG714">
        <f t="array" ref="AG714">IF($A714="","",IFERROR(INDEX(Summary!$BB:$BB,$AH714),0))</f>
        <v>3</v>
      </c>
      <c r="AH714">
        <f t="shared" si="107"/>
        <v>26</v>
      </c>
    </row>
    <row r="715" spans="1:34" hidden="1">
      <c r="A715" t="str">
        <f t="array" ref="A715">IFERROR(INDEX(Summary!$D:$D,$AH715)&amp;"","")</f>
        <v>FG00089</v>
      </c>
      <c r="B715" t="str">
        <f t="array" ref="B715">IF($A715="","",INDEX(Summary!$E:$E,$AH715))</f>
        <v>Forest Honey I Multifloral - 350gm</v>
      </c>
      <c r="C715" t="str">
        <f t="array" ref="C715">IF($A715="","",INDEX(Summary!$B:$B,$AH715))</f>
        <v>Honey</v>
      </c>
      <c r="D715" t="str">
        <f t="array" ref="D715">IF($A715="","",INDEX(Summary!$C:$C,$AH715))</f>
        <v>C39</v>
      </c>
      <c r="E715">
        <f t="array" ref="E715">IF($A715="","",INDEX(Summary!$F:$F,$AH715))</f>
        <v>0.35</v>
      </c>
      <c r="F715" t="str">
        <f t="array" ref="F715">IF($A715="","",INDEX(Summary!$BC:$BC,$AH715)&amp;"")</f>
        <v>P3 – Normal</v>
      </c>
      <c r="G715">
        <f t="shared" si="99"/>
        <v>3</v>
      </c>
      <c r="H715">
        <f t="shared" si="100"/>
        <v>0</v>
      </c>
      <c r="I715" t="str">
        <f t="array" ref="I715">IF($A715="","",IF(IFERROR(INDEX(Summary!$BA:$BA,$AH715),0)&lt;1,"Under 1 day",IF(INDEX(Summary!$BA:$BA,$AH715)&lt;3,"1-3 days",IF(INDEX(Summary!$BA:$BA,$AH715)&lt;7,"3-7 days","7+ days"))))</f>
        <v>7+ days</v>
      </c>
      <c r="J715" t="str">
        <f t="array" ref="J715">IF($A715="","",IF(IFERROR(INDEX(Summary!$AX:$AX,$AH715),0)&lt;0.25,"0-25%",IF(INDEX(Summary!$AX:$AX,$AH715)&lt;0.5,"25-50%",IF(INDEX(Summary!$AX:$AX,$AH715)&lt;0.75,"50-75%","75-100%"))))</f>
        <v>75-100%</v>
      </c>
      <c r="K715" t="str">
        <f t="array" ref="K715">IF($A715="","",INDEX(Summary!$AY:$AY,$AH715)&amp;"")</f>
        <v>Done</v>
      </c>
      <c r="L715" s="1">
        <f>IF($A715="","",Summary!$P$2+MOD(ROW()-2,30))</f>
        <v>46250</v>
      </c>
      <c r="M715">
        <f t="shared" si="101"/>
        <v>24</v>
      </c>
      <c r="N715">
        <f t="shared" si="102"/>
        <v>16</v>
      </c>
      <c r="O715" t="str">
        <f t="shared" si="103"/>
        <v>Aug-2026</v>
      </c>
      <c r="P715">
        <f t="shared" ca="1" si="104"/>
        <v>1</v>
      </c>
      <c r="Q715" s="2">
        <f t="array" ref="Q715">IF($A715="",0,IFERROR(INDEX(Summary!$P$3:$AS$67,$AH715-2,$M715),0))</f>
        <v>0</v>
      </c>
      <c r="R715" s="2">
        <f t="array" ref="R715">IF($A715="",0,ROUND(IFERROR(INDEX(Summary!$O:$O,$AH715),0)/30,0))</f>
        <v>96</v>
      </c>
      <c r="S715">
        <f t="shared" si="105"/>
        <v>0</v>
      </c>
      <c r="T715" s="2">
        <f t="array" ref="T715">IF($S715=1,IFERROR(INDEX(Summary!$O:$O,$AH715),0),0)</f>
        <v>0</v>
      </c>
      <c r="U715" s="2">
        <f t="array" ref="U715">IF($S715=1,IFERROR(INDEX(Summary!$AT:$AT,$AH715),0),0)</f>
        <v>0</v>
      </c>
      <c r="V715" s="2">
        <f t="shared" si="106"/>
        <v>0</v>
      </c>
      <c r="W715" s="2">
        <f t="array" ref="W715">IF($S715=1,IFERROR(INDEX(Summary!$AZ:$AZ,$AH715),0),0)</f>
        <v>0</v>
      </c>
      <c r="X715" s="3">
        <f t="array" ref="X715">IF($S715=1,IFERROR(INDEX(Summary!$BA:$BA,$AH715),0),0)</f>
        <v>0</v>
      </c>
      <c r="Y715" s="2">
        <f t="array" ref="Y715">IF($S715=1,IFERROR(INDEX(Summary!$G:$G,$AH715),0),0)</f>
        <v>0</v>
      </c>
      <c r="Z715" s="2">
        <f t="array" ref="Z715">IF($S715=1,IFERROR(INDEX(Summary!$H:$H,$AH715),0),0)</f>
        <v>0</v>
      </c>
      <c r="AA715" s="2">
        <f t="array" ref="AA715">IF($S715=1,IFERROR(INDEX(Summary!$I:$I,$AH715),0),0)</f>
        <v>0</v>
      </c>
      <c r="AB715" s="2">
        <f t="array" ref="AB715">IF($S715=1,IFERROR(INDEX(Summary!$J:$J,$AH715),0),0)</f>
        <v>0</v>
      </c>
      <c r="AC715" s="2">
        <f t="array" ref="AC715">IF($S715=1,IFERROR(INDEX(Summary!$K:$K,$AH715),0),0)</f>
        <v>0</v>
      </c>
      <c r="AD715" s="2">
        <f t="array" ref="AD715">IF($S715=1,IFERROR(INDEX(Summary!$L:$L,$AH715),0),0)</f>
        <v>0</v>
      </c>
      <c r="AE715" s="2">
        <f t="array" ref="AE715">IF($S715=1,IFERROR(INDEX(Summary!$M:$M,$AH715),0),0)</f>
        <v>0</v>
      </c>
      <c r="AF715" s="2">
        <f t="array" ref="AF715">IF($S715=1,IFERROR(INDEX(Summary!$N:$N,$AH715),0),0)</f>
        <v>0</v>
      </c>
      <c r="AG715">
        <f t="array" ref="AG715">IF($A715="","",IFERROR(INDEX(Summary!$BB:$BB,$AH715),0))</f>
        <v>3</v>
      </c>
      <c r="AH715">
        <f t="shared" si="107"/>
        <v>26</v>
      </c>
    </row>
    <row r="716" spans="1:34" hidden="1">
      <c r="A716" t="str">
        <f t="array" ref="A716">IFERROR(INDEX(Summary!$D:$D,$AH716)&amp;"","")</f>
        <v>FG00089</v>
      </c>
      <c r="B716" t="str">
        <f t="array" ref="B716">IF($A716="","",INDEX(Summary!$E:$E,$AH716))</f>
        <v>Forest Honey I Multifloral - 350gm</v>
      </c>
      <c r="C716" t="str">
        <f t="array" ref="C716">IF($A716="","",INDEX(Summary!$B:$B,$AH716))</f>
        <v>Honey</v>
      </c>
      <c r="D716" t="str">
        <f t="array" ref="D716">IF($A716="","",INDEX(Summary!$C:$C,$AH716))</f>
        <v>C39</v>
      </c>
      <c r="E716">
        <f t="array" ref="E716">IF($A716="","",INDEX(Summary!$F:$F,$AH716))</f>
        <v>0.35</v>
      </c>
      <c r="F716" t="str">
        <f t="array" ref="F716">IF($A716="","",INDEX(Summary!$BC:$BC,$AH716)&amp;"")</f>
        <v>P3 – Normal</v>
      </c>
      <c r="G716">
        <f t="shared" si="99"/>
        <v>3</v>
      </c>
      <c r="H716">
        <f t="shared" si="100"/>
        <v>0</v>
      </c>
      <c r="I716" t="str">
        <f t="array" ref="I716">IF($A716="","",IF(IFERROR(INDEX(Summary!$BA:$BA,$AH716),0)&lt;1,"Under 1 day",IF(INDEX(Summary!$BA:$BA,$AH716)&lt;3,"1-3 days",IF(INDEX(Summary!$BA:$BA,$AH716)&lt;7,"3-7 days","7+ days"))))</f>
        <v>7+ days</v>
      </c>
      <c r="J716" t="str">
        <f t="array" ref="J716">IF($A716="","",IF(IFERROR(INDEX(Summary!$AX:$AX,$AH716),0)&lt;0.25,"0-25%",IF(INDEX(Summary!$AX:$AX,$AH716)&lt;0.5,"25-50%",IF(INDEX(Summary!$AX:$AX,$AH716)&lt;0.75,"50-75%","75-100%"))))</f>
        <v>75-100%</v>
      </c>
      <c r="K716" t="str">
        <f t="array" ref="K716">IF($A716="","",INDEX(Summary!$AY:$AY,$AH716)&amp;"")</f>
        <v>Done</v>
      </c>
      <c r="L716" s="1">
        <f>IF($A716="","",Summary!$P$2+MOD(ROW()-2,30))</f>
        <v>46251</v>
      </c>
      <c r="M716">
        <f t="shared" si="101"/>
        <v>25</v>
      </c>
      <c r="N716">
        <f t="shared" si="102"/>
        <v>17</v>
      </c>
      <c r="O716" t="str">
        <f t="shared" si="103"/>
        <v>Aug-2026</v>
      </c>
      <c r="P716">
        <f t="shared" ca="1" si="104"/>
        <v>1</v>
      </c>
      <c r="Q716" s="2">
        <f t="array" ref="Q716">IF($A716="",0,IFERROR(INDEX(Summary!$P$3:$AS$67,$AH716-2,$M716),0))</f>
        <v>0</v>
      </c>
      <c r="R716" s="2">
        <f t="array" ref="R716">IF($A716="",0,ROUND(IFERROR(INDEX(Summary!$O:$O,$AH716),0)/30,0))</f>
        <v>96</v>
      </c>
      <c r="S716">
        <f t="shared" si="105"/>
        <v>0</v>
      </c>
      <c r="T716" s="2">
        <f t="array" ref="T716">IF($S716=1,IFERROR(INDEX(Summary!$O:$O,$AH716),0),0)</f>
        <v>0</v>
      </c>
      <c r="U716" s="2">
        <f t="array" ref="U716">IF($S716=1,IFERROR(INDEX(Summary!$AT:$AT,$AH716),0),0)</f>
        <v>0</v>
      </c>
      <c r="V716" s="2">
        <f t="shared" si="106"/>
        <v>0</v>
      </c>
      <c r="W716" s="2">
        <f t="array" ref="W716">IF($S716=1,IFERROR(INDEX(Summary!$AZ:$AZ,$AH716),0),0)</f>
        <v>0</v>
      </c>
      <c r="X716" s="3">
        <f t="array" ref="X716">IF($S716=1,IFERROR(INDEX(Summary!$BA:$BA,$AH716),0),0)</f>
        <v>0</v>
      </c>
      <c r="Y716" s="2">
        <f t="array" ref="Y716">IF($S716=1,IFERROR(INDEX(Summary!$G:$G,$AH716),0),0)</f>
        <v>0</v>
      </c>
      <c r="Z716" s="2">
        <f t="array" ref="Z716">IF($S716=1,IFERROR(INDEX(Summary!$H:$H,$AH716),0),0)</f>
        <v>0</v>
      </c>
      <c r="AA716" s="2">
        <f t="array" ref="AA716">IF($S716=1,IFERROR(INDEX(Summary!$I:$I,$AH716),0),0)</f>
        <v>0</v>
      </c>
      <c r="AB716" s="2">
        <f t="array" ref="AB716">IF($S716=1,IFERROR(INDEX(Summary!$J:$J,$AH716),0),0)</f>
        <v>0</v>
      </c>
      <c r="AC716" s="2">
        <f t="array" ref="AC716">IF($S716=1,IFERROR(INDEX(Summary!$K:$K,$AH716),0),0)</f>
        <v>0</v>
      </c>
      <c r="AD716" s="2">
        <f t="array" ref="AD716">IF($S716=1,IFERROR(INDEX(Summary!$L:$L,$AH716),0),0)</f>
        <v>0</v>
      </c>
      <c r="AE716" s="2">
        <f t="array" ref="AE716">IF($S716=1,IFERROR(INDEX(Summary!$M:$M,$AH716),0),0)</f>
        <v>0</v>
      </c>
      <c r="AF716" s="2">
        <f t="array" ref="AF716">IF($S716=1,IFERROR(INDEX(Summary!$N:$N,$AH716),0),0)</f>
        <v>0</v>
      </c>
      <c r="AG716">
        <f t="array" ref="AG716">IF($A716="","",IFERROR(INDEX(Summary!$BB:$BB,$AH716),0))</f>
        <v>3</v>
      </c>
      <c r="AH716">
        <f t="shared" si="107"/>
        <v>26</v>
      </c>
    </row>
    <row r="717" spans="1:34" hidden="1">
      <c r="A717" t="str">
        <f t="array" ref="A717">IFERROR(INDEX(Summary!$D:$D,$AH717)&amp;"","")</f>
        <v>FG00089</v>
      </c>
      <c r="B717" t="str">
        <f t="array" ref="B717">IF($A717="","",INDEX(Summary!$E:$E,$AH717))</f>
        <v>Forest Honey I Multifloral - 350gm</v>
      </c>
      <c r="C717" t="str">
        <f t="array" ref="C717">IF($A717="","",INDEX(Summary!$B:$B,$AH717))</f>
        <v>Honey</v>
      </c>
      <c r="D717" t="str">
        <f t="array" ref="D717">IF($A717="","",INDEX(Summary!$C:$C,$AH717))</f>
        <v>C39</v>
      </c>
      <c r="E717">
        <f t="array" ref="E717">IF($A717="","",INDEX(Summary!$F:$F,$AH717))</f>
        <v>0.35</v>
      </c>
      <c r="F717" t="str">
        <f t="array" ref="F717">IF($A717="","",INDEX(Summary!$BC:$BC,$AH717)&amp;"")</f>
        <v>P3 – Normal</v>
      </c>
      <c r="G717">
        <f t="shared" si="99"/>
        <v>3</v>
      </c>
      <c r="H717">
        <f t="shared" si="100"/>
        <v>0</v>
      </c>
      <c r="I717" t="str">
        <f t="array" ref="I717">IF($A717="","",IF(IFERROR(INDEX(Summary!$BA:$BA,$AH717),0)&lt;1,"Under 1 day",IF(INDEX(Summary!$BA:$BA,$AH717)&lt;3,"1-3 days",IF(INDEX(Summary!$BA:$BA,$AH717)&lt;7,"3-7 days","7+ days"))))</f>
        <v>7+ days</v>
      </c>
      <c r="J717" t="str">
        <f t="array" ref="J717">IF($A717="","",IF(IFERROR(INDEX(Summary!$AX:$AX,$AH717),0)&lt;0.25,"0-25%",IF(INDEX(Summary!$AX:$AX,$AH717)&lt;0.5,"25-50%",IF(INDEX(Summary!$AX:$AX,$AH717)&lt;0.75,"50-75%","75-100%"))))</f>
        <v>75-100%</v>
      </c>
      <c r="K717" t="str">
        <f t="array" ref="K717">IF($A717="","",INDEX(Summary!$AY:$AY,$AH717)&amp;"")</f>
        <v>Done</v>
      </c>
      <c r="L717" s="1">
        <f>IF($A717="","",Summary!$P$2+MOD(ROW()-2,30))</f>
        <v>46252</v>
      </c>
      <c r="M717">
        <f t="shared" si="101"/>
        <v>26</v>
      </c>
      <c r="N717">
        <f t="shared" si="102"/>
        <v>18</v>
      </c>
      <c r="O717" t="str">
        <f t="shared" si="103"/>
        <v>Aug-2026</v>
      </c>
      <c r="P717">
        <f t="shared" ca="1" si="104"/>
        <v>1</v>
      </c>
      <c r="Q717" s="2">
        <f t="array" ref="Q717">IF($A717="",0,IFERROR(INDEX(Summary!$P$3:$AS$67,$AH717-2,$M717),0))</f>
        <v>0</v>
      </c>
      <c r="R717" s="2">
        <f t="array" ref="R717">IF($A717="",0,ROUND(IFERROR(INDEX(Summary!$O:$O,$AH717),0)/30,0))</f>
        <v>96</v>
      </c>
      <c r="S717">
        <f t="shared" si="105"/>
        <v>0</v>
      </c>
      <c r="T717" s="2">
        <f t="array" ref="T717">IF($S717=1,IFERROR(INDEX(Summary!$O:$O,$AH717),0),0)</f>
        <v>0</v>
      </c>
      <c r="U717" s="2">
        <f t="array" ref="U717">IF($S717=1,IFERROR(INDEX(Summary!$AT:$AT,$AH717),0),0)</f>
        <v>0</v>
      </c>
      <c r="V717" s="2">
        <f t="shared" si="106"/>
        <v>0</v>
      </c>
      <c r="W717" s="2">
        <f t="array" ref="W717">IF($S717=1,IFERROR(INDEX(Summary!$AZ:$AZ,$AH717),0),0)</f>
        <v>0</v>
      </c>
      <c r="X717" s="3">
        <f t="array" ref="X717">IF($S717=1,IFERROR(INDEX(Summary!$BA:$BA,$AH717),0),0)</f>
        <v>0</v>
      </c>
      <c r="Y717" s="2">
        <f t="array" ref="Y717">IF($S717=1,IFERROR(INDEX(Summary!$G:$G,$AH717),0),0)</f>
        <v>0</v>
      </c>
      <c r="Z717" s="2">
        <f t="array" ref="Z717">IF($S717=1,IFERROR(INDEX(Summary!$H:$H,$AH717),0),0)</f>
        <v>0</v>
      </c>
      <c r="AA717" s="2">
        <f t="array" ref="AA717">IF($S717=1,IFERROR(INDEX(Summary!$I:$I,$AH717),0),0)</f>
        <v>0</v>
      </c>
      <c r="AB717" s="2">
        <f t="array" ref="AB717">IF($S717=1,IFERROR(INDEX(Summary!$J:$J,$AH717),0),0)</f>
        <v>0</v>
      </c>
      <c r="AC717" s="2">
        <f t="array" ref="AC717">IF($S717=1,IFERROR(INDEX(Summary!$K:$K,$AH717),0),0)</f>
        <v>0</v>
      </c>
      <c r="AD717" s="2">
        <f t="array" ref="AD717">IF($S717=1,IFERROR(INDEX(Summary!$L:$L,$AH717),0),0)</f>
        <v>0</v>
      </c>
      <c r="AE717" s="2">
        <f t="array" ref="AE717">IF($S717=1,IFERROR(INDEX(Summary!$M:$M,$AH717),0),0)</f>
        <v>0</v>
      </c>
      <c r="AF717" s="2">
        <f t="array" ref="AF717">IF($S717=1,IFERROR(INDEX(Summary!$N:$N,$AH717),0),0)</f>
        <v>0</v>
      </c>
      <c r="AG717">
        <f t="array" ref="AG717">IF($A717="","",IFERROR(INDEX(Summary!$BB:$BB,$AH717),0))</f>
        <v>3</v>
      </c>
      <c r="AH717">
        <f t="shared" si="107"/>
        <v>26</v>
      </c>
    </row>
    <row r="718" spans="1:34" hidden="1">
      <c r="A718" t="str">
        <f t="array" ref="A718">IFERROR(INDEX(Summary!$D:$D,$AH718)&amp;"","")</f>
        <v>FG00089</v>
      </c>
      <c r="B718" t="str">
        <f t="array" ref="B718">IF($A718="","",INDEX(Summary!$E:$E,$AH718))</f>
        <v>Forest Honey I Multifloral - 350gm</v>
      </c>
      <c r="C718" t="str">
        <f t="array" ref="C718">IF($A718="","",INDEX(Summary!$B:$B,$AH718))</f>
        <v>Honey</v>
      </c>
      <c r="D718" t="str">
        <f t="array" ref="D718">IF($A718="","",INDEX(Summary!$C:$C,$AH718))</f>
        <v>C39</v>
      </c>
      <c r="E718">
        <f t="array" ref="E718">IF($A718="","",INDEX(Summary!$F:$F,$AH718))</f>
        <v>0.35</v>
      </c>
      <c r="F718" t="str">
        <f t="array" ref="F718">IF($A718="","",INDEX(Summary!$BC:$BC,$AH718)&amp;"")</f>
        <v>P3 – Normal</v>
      </c>
      <c r="G718">
        <f t="shared" si="99"/>
        <v>3</v>
      </c>
      <c r="H718">
        <f t="shared" si="100"/>
        <v>0</v>
      </c>
      <c r="I718" t="str">
        <f t="array" ref="I718">IF($A718="","",IF(IFERROR(INDEX(Summary!$BA:$BA,$AH718),0)&lt;1,"Under 1 day",IF(INDEX(Summary!$BA:$BA,$AH718)&lt;3,"1-3 days",IF(INDEX(Summary!$BA:$BA,$AH718)&lt;7,"3-7 days","7+ days"))))</f>
        <v>7+ days</v>
      </c>
      <c r="J718" t="str">
        <f t="array" ref="J718">IF($A718="","",IF(IFERROR(INDEX(Summary!$AX:$AX,$AH718),0)&lt;0.25,"0-25%",IF(INDEX(Summary!$AX:$AX,$AH718)&lt;0.5,"25-50%",IF(INDEX(Summary!$AX:$AX,$AH718)&lt;0.75,"50-75%","75-100%"))))</f>
        <v>75-100%</v>
      </c>
      <c r="K718" t="str">
        <f t="array" ref="K718">IF($A718="","",INDEX(Summary!$AY:$AY,$AH718)&amp;"")</f>
        <v>Done</v>
      </c>
      <c r="L718" s="1">
        <f>IF($A718="","",Summary!$P$2+MOD(ROW()-2,30))</f>
        <v>46253</v>
      </c>
      <c r="M718">
        <f t="shared" si="101"/>
        <v>27</v>
      </c>
      <c r="N718">
        <f t="shared" si="102"/>
        <v>19</v>
      </c>
      <c r="O718" t="str">
        <f t="shared" si="103"/>
        <v>Aug-2026</v>
      </c>
      <c r="P718">
        <f t="shared" ca="1" si="104"/>
        <v>1</v>
      </c>
      <c r="Q718" s="2">
        <f t="array" ref="Q718">IF($A718="",0,IFERROR(INDEX(Summary!$P$3:$AS$67,$AH718-2,$M718),0))</f>
        <v>0</v>
      </c>
      <c r="R718" s="2">
        <f t="array" ref="R718">IF($A718="",0,ROUND(IFERROR(INDEX(Summary!$O:$O,$AH718),0)/30,0))</f>
        <v>96</v>
      </c>
      <c r="S718">
        <f t="shared" si="105"/>
        <v>0</v>
      </c>
      <c r="T718" s="2">
        <f t="array" ref="T718">IF($S718=1,IFERROR(INDEX(Summary!$O:$O,$AH718),0),0)</f>
        <v>0</v>
      </c>
      <c r="U718" s="2">
        <f t="array" ref="U718">IF($S718=1,IFERROR(INDEX(Summary!$AT:$AT,$AH718),0),0)</f>
        <v>0</v>
      </c>
      <c r="V718" s="2">
        <f t="shared" si="106"/>
        <v>0</v>
      </c>
      <c r="W718" s="2">
        <f t="array" ref="W718">IF($S718=1,IFERROR(INDEX(Summary!$AZ:$AZ,$AH718),0),0)</f>
        <v>0</v>
      </c>
      <c r="X718" s="3">
        <f t="array" ref="X718">IF($S718=1,IFERROR(INDEX(Summary!$BA:$BA,$AH718),0),0)</f>
        <v>0</v>
      </c>
      <c r="Y718" s="2">
        <f t="array" ref="Y718">IF($S718=1,IFERROR(INDEX(Summary!$G:$G,$AH718),0),0)</f>
        <v>0</v>
      </c>
      <c r="Z718" s="2">
        <f t="array" ref="Z718">IF($S718=1,IFERROR(INDEX(Summary!$H:$H,$AH718),0),0)</f>
        <v>0</v>
      </c>
      <c r="AA718" s="2">
        <f t="array" ref="AA718">IF($S718=1,IFERROR(INDEX(Summary!$I:$I,$AH718),0),0)</f>
        <v>0</v>
      </c>
      <c r="AB718" s="2">
        <f t="array" ref="AB718">IF($S718=1,IFERROR(INDEX(Summary!$J:$J,$AH718),0),0)</f>
        <v>0</v>
      </c>
      <c r="AC718" s="2">
        <f t="array" ref="AC718">IF($S718=1,IFERROR(INDEX(Summary!$K:$K,$AH718),0),0)</f>
        <v>0</v>
      </c>
      <c r="AD718" s="2">
        <f t="array" ref="AD718">IF($S718=1,IFERROR(INDEX(Summary!$L:$L,$AH718),0),0)</f>
        <v>0</v>
      </c>
      <c r="AE718" s="2">
        <f t="array" ref="AE718">IF($S718=1,IFERROR(INDEX(Summary!$M:$M,$AH718),0),0)</f>
        <v>0</v>
      </c>
      <c r="AF718" s="2">
        <f t="array" ref="AF718">IF($S718=1,IFERROR(INDEX(Summary!$N:$N,$AH718),0),0)</f>
        <v>0</v>
      </c>
      <c r="AG718">
        <f t="array" ref="AG718">IF($A718="","",IFERROR(INDEX(Summary!$BB:$BB,$AH718),0))</f>
        <v>3</v>
      </c>
      <c r="AH718">
        <f t="shared" si="107"/>
        <v>26</v>
      </c>
    </row>
    <row r="719" spans="1:34" hidden="1">
      <c r="A719" t="str">
        <f t="array" ref="A719">IFERROR(INDEX(Summary!$D:$D,$AH719)&amp;"","")</f>
        <v>FG00089</v>
      </c>
      <c r="B719" t="str">
        <f t="array" ref="B719">IF($A719="","",INDEX(Summary!$E:$E,$AH719))</f>
        <v>Forest Honey I Multifloral - 350gm</v>
      </c>
      <c r="C719" t="str">
        <f t="array" ref="C719">IF($A719="","",INDEX(Summary!$B:$B,$AH719))</f>
        <v>Honey</v>
      </c>
      <c r="D719" t="str">
        <f t="array" ref="D719">IF($A719="","",INDEX(Summary!$C:$C,$AH719))</f>
        <v>C39</v>
      </c>
      <c r="E719">
        <f t="array" ref="E719">IF($A719="","",INDEX(Summary!$F:$F,$AH719))</f>
        <v>0.35</v>
      </c>
      <c r="F719" t="str">
        <f t="array" ref="F719">IF($A719="","",INDEX(Summary!$BC:$BC,$AH719)&amp;"")</f>
        <v>P3 – Normal</v>
      </c>
      <c r="G719">
        <f t="shared" si="99"/>
        <v>3</v>
      </c>
      <c r="H719">
        <f t="shared" si="100"/>
        <v>0</v>
      </c>
      <c r="I719" t="str">
        <f t="array" ref="I719">IF($A719="","",IF(IFERROR(INDEX(Summary!$BA:$BA,$AH719),0)&lt;1,"Under 1 day",IF(INDEX(Summary!$BA:$BA,$AH719)&lt;3,"1-3 days",IF(INDEX(Summary!$BA:$BA,$AH719)&lt;7,"3-7 days","7+ days"))))</f>
        <v>7+ days</v>
      </c>
      <c r="J719" t="str">
        <f t="array" ref="J719">IF($A719="","",IF(IFERROR(INDEX(Summary!$AX:$AX,$AH719),0)&lt;0.25,"0-25%",IF(INDEX(Summary!$AX:$AX,$AH719)&lt;0.5,"25-50%",IF(INDEX(Summary!$AX:$AX,$AH719)&lt;0.75,"50-75%","75-100%"))))</f>
        <v>75-100%</v>
      </c>
      <c r="K719" t="str">
        <f t="array" ref="K719">IF($A719="","",INDEX(Summary!$AY:$AY,$AH719)&amp;"")</f>
        <v>Done</v>
      </c>
      <c r="L719" s="1">
        <f>IF($A719="","",Summary!$P$2+MOD(ROW()-2,30))</f>
        <v>46254</v>
      </c>
      <c r="M719">
        <f t="shared" si="101"/>
        <v>28</v>
      </c>
      <c r="N719">
        <f t="shared" si="102"/>
        <v>20</v>
      </c>
      <c r="O719" t="str">
        <f t="shared" si="103"/>
        <v>Aug-2026</v>
      </c>
      <c r="P719">
        <f t="shared" ca="1" si="104"/>
        <v>1</v>
      </c>
      <c r="Q719" s="2">
        <f t="array" ref="Q719">IF($A719="",0,IFERROR(INDEX(Summary!$P$3:$AS$67,$AH719-2,$M719),0))</f>
        <v>0</v>
      </c>
      <c r="R719" s="2">
        <f t="array" ref="R719">IF($A719="",0,ROUND(IFERROR(INDEX(Summary!$O:$O,$AH719),0)/30,0))</f>
        <v>96</v>
      </c>
      <c r="S719">
        <f t="shared" si="105"/>
        <v>0</v>
      </c>
      <c r="T719" s="2">
        <f t="array" ref="T719">IF($S719=1,IFERROR(INDEX(Summary!$O:$O,$AH719),0),0)</f>
        <v>0</v>
      </c>
      <c r="U719" s="2">
        <f t="array" ref="U719">IF($S719=1,IFERROR(INDEX(Summary!$AT:$AT,$AH719),0),0)</f>
        <v>0</v>
      </c>
      <c r="V719" s="2">
        <f t="shared" si="106"/>
        <v>0</v>
      </c>
      <c r="W719" s="2">
        <f t="array" ref="W719">IF($S719=1,IFERROR(INDEX(Summary!$AZ:$AZ,$AH719),0),0)</f>
        <v>0</v>
      </c>
      <c r="X719" s="3">
        <f t="array" ref="X719">IF($S719=1,IFERROR(INDEX(Summary!$BA:$BA,$AH719),0),0)</f>
        <v>0</v>
      </c>
      <c r="Y719" s="2">
        <f t="array" ref="Y719">IF($S719=1,IFERROR(INDEX(Summary!$G:$G,$AH719),0),0)</f>
        <v>0</v>
      </c>
      <c r="Z719" s="2">
        <f t="array" ref="Z719">IF($S719=1,IFERROR(INDEX(Summary!$H:$H,$AH719),0),0)</f>
        <v>0</v>
      </c>
      <c r="AA719" s="2">
        <f t="array" ref="AA719">IF($S719=1,IFERROR(INDEX(Summary!$I:$I,$AH719),0),0)</f>
        <v>0</v>
      </c>
      <c r="AB719" s="2">
        <f t="array" ref="AB719">IF($S719=1,IFERROR(INDEX(Summary!$J:$J,$AH719),0),0)</f>
        <v>0</v>
      </c>
      <c r="AC719" s="2">
        <f t="array" ref="AC719">IF($S719=1,IFERROR(INDEX(Summary!$K:$K,$AH719),0),0)</f>
        <v>0</v>
      </c>
      <c r="AD719" s="2">
        <f t="array" ref="AD719">IF($S719=1,IFERROR(INDEX(Summary!$L:$L,$AH719),0),0)</f>
        <v>0</v>
      </c>
      <c r="AE719" s="2">
        <f t="array" ref="AE719">IF($S719=1,IFERROR(INDEX(Summary!$M:$M,$AH719),0),0)</f>
        <v>0</v>
      </c>
      <c r="AF719" s="2">
        <f t="array" ref="AF719">IF($S719=1,IFERROR(INDEX(Summary!$N:$N,$AH719),0),0)</f>
        <v>0</v>
      </c>
      <c r="AG719">
        <f t="array" ref="AG719">IF($A719="","",IFERROR(INDEX(Summary!$BB:$BB,$AH719),0))</f>
        <v>3</v>
      </c>
      <c r="AH719">
        <f t="shared" si="107"/>
        <v>26</v>
      </c>
    </row>
    <row r="720" spans="1:34" hidden="1">
      <c r="A720" t="str">
        <f t="array" ref="A720">IFERROR(INDEX(Summary!$D:$D,$AH720)&amp;"","")</f>
        <v>FG00089</v>
      </c>
      <c r="B720" t="str">
        <f t="array" ref="B720">IF($A720="","",INDEX(Summary!$E:$E,$AH720))</f>
        <v>Forest Honey I Multifloral - 350gm</v>
      </c>
      <c r="C720" t="str">
        <f t="array" ref="C720">IF($A720="","",INDEX(Summary!$B:$B,$AH720))</f>
        <v>Honey</v>
      </c>
      <c r="D720" t="str">
        <f t="array" ref="D720">IF($A720="","",INDEX(Summary!$C:$C,$AH720))</f>
        <v>C39</v>
      </c>
      <c r="E720">
        <f t="array" ref="E720">IF($A720="","",INDEX(Summary!$F:$F,$AH720))</f>
        <v>0.35</v>
      </c>
      <c r="F720" t="str">
        <f t="array" ref="F720">IF($A720="","",INDEX(Summary!$BC:$BC,$AH720)&amp;"")</f>
        <v>P3 – Normal</v>
      </c>
      <c r="G720">
        <f t="shared" si="99"/>
        <v>3</v>
      </c>
      <c r="H720">
        <f t="shared" si="100"/>
        <v>0</v>
      </c>
      <c r="I720" t="str">
        <f t="array" ref="I720">IF($A720="","",IF(IFERROR(INDEX(Summary!$BA:$BA,$AH720),0)&lt;1,"Under 1 day",IF(INDEX(Summary!$BA:$BA,$AH720)&lt;3,"1-3 days",IF(INDEX(Summary!$BA:$BA,$AH720)&lt;7,"3-7 days","7+ days"))))</f>
        <v>7+ days</v>
      </c>
      <c r="J720" t="str">
        <f t="array" ref="J720">IF($A720="","",IF(IFERROR(INDEX(Summary!$AX:$AX,$AH720),0)&lt;0.25,"0-25%",IF(INDEX(Summary!$AX:$AX,$AH720)&lt;0.5,"25-50%",IF(INDEX(Summary!$AX:$AX,$AH720)&lt;0.75,"50-75%","75-100%"))))</f>
        <v>75-100%</v>
      </c>
      <c r="K720" t="str">
        <f t="array" ref="K720">IF($A720="","",INDEX(Summary!$AY:$AY,$AH720)&amp;"")</f>
        <v>Done</v>
      </c>
      <c r="L720" s="1">
        <f>IF($A720="","",Summary!$P$2+MOD(ROW()-2,30))</f>
        <v>46255</v>
      </c>
      <c r="M720">
        <f t="shared" si="101"/>
        <v>29</v>
      </c>
      <c r="N720">
        <f t="shared" si="102"/>
        <v>21</v>
      </c>
      <c r="O720" t="str">
        <f t="shared" si="103"/>
        <v>Aug-2026</v>
      </c>
      <c r="P720">
        <f t="shared" ca="1" si="104"/>
        <v>1</v>
      </c>
      <c r="Q720" s="2">
        <f t="array" ref="Q720">IF($A720="",0,IFERROR(INDEX(Summary!$P$3:$AS$67,$AH720-2,$M720),0))</f>
        <v>0</v>
      </c>
      <c r="R720" s="2">
        <f t="array" ref="R720">IF($A720="",0,ROUND(IFERROR(INDEX(Summary!$O:$O,$AH720),0)/30,0))</f>
        <v>96</v>
      </c>
      <c r="S720">
        <f t="shared" si="105"/>
        <v>0</v>
      </c>
      <c r="T720" s="2">
        <f t="array" ref="T720">IF($S720=1,IFERROR(INDEX(Summary!$O:$O,$AH720),0),0)</f>
        <v>0</v>
      </c>
      <c r="U720" s="2">
        <f t="array" ref="U720">IF($S720=1,IFERROR(INDEX(Summary!$AT:$AT,$AH720),0),0)</f>
        <v>0</v>
      </c>
      <c r="V720" s="2">
        <f t="shared" si="106"/>
        <v>0</v>
      </c>
      <c r="W720" s="2">
        <f t="array" ref="W720">IF($S720=1,IFERROR(INDEX(Summary!$AZ:$AZ,$AH720),0),0)</f>
        <v>0</v>
      </c>
      <c r="X720" s="3">
        <f t="array" ref="X720">IF($S720=1,IFERROR(INDEX(Summary!$BA:$BA,$AH720),0),0)</f>
        <v>0</v>
      </c>
      <c r="Y720" s="2">
        <f t="array" ref="Y720">IF($S720=1,IFERROR(INDEX(Summary!$G:$G,$AH720),0),0)</f>
        <v>0</v>
      </c>
      <c r="Z720" s="2">
        <f t="array" ref="Z720">IF($S720=1,IFERROR(INDEX(Summary!$H:$H,$AH720),0),0)</f>
        <v>0</v>
      </c>
      <c r="AA720" s="2">
        <f t="array" ref="AA720">IF($S720=1,IFERROR(INDEX(Summary!$I:$I,$AH720),0),0)</f>
        <v>0</v>
      </c>
      <c r="AB720" s="2">
        <f t="array" ref="AB720">IF($S720=1,IFERROR(INDEX(Summary!$J:$J,$AH720),0),0)</f>
        <v>0</v>
      </c>
      <c r="AC720" s="2">
        <f t="array" ref="AC720">IF($S720=1,IFERROR(INDEX(Summary!$K:$K,$AH720),0),0)</f>
        <v>0</v>
      </c>
      <c r="AD720" s="2">
        <f t="array" ref="AD720">IF($S720=1,IFERROR(INDEX(Summary!$L:$L,$AH720),0),0)</f>
        <v>0</v>
      </c>
      <c r="AE720" s="2">
        <f t="array" ref="AE720">IF($S720=1,IFERROR(INDEX(Summary!$M:$M,$AH720),0),0)</f>
        <v>0</v>
      </c>
      <c r="AF720" s="2">
        <f t="array" ref="AF720">IF($S720=1,IFERROR(INDEX(Summary!$N:$N,$AH720),0),0)</f>
        <v>0</v>
      </c>
      <c r="AG720">
        <f t="array" ref="AG720">IF($A720="","",IFERROR(INDEX(Summary!$BB:$BB,$AH720),0))</f>
        <v>3</v>
      </c>
      <c r="AH720">
        <f t="shared" si="107"/>
        <v>26</v>
      </c>
    </row>
    <row r="721" spans="1:34" hidden="1">
      <c r="A721" t="str">
        <f t="array" ref="A721">IFERROR(INDEX(Summary!$D:$D,$AH721)&amp;"","")</f>
        <v>FG00089</v>
      </c>
      <c r="B721" t="str">
        <f t="array" ref="B721">IF($A721="","",INDEX(Summary!$E:$E,$AH721))</f>
        <v>Forest Honey I Multifloral - 350gm</v>
      </c>
      <c r="C721" t="str">
        <f t="array" ref="C721">IF($A721="","",INDEX(Summary!$B:$B,$AH721))</f>
        <v>Honey</v>
      </c>
      <c r="D721" t="str">
        <f t="array" ref="D721">IF($A721="","",INDEX(Summary!$C:$C,$AH721))</f>
        <v>C39</v>
      </c>
      <c r="E721">
        <f t="array" ref="E721">IF($A721="","",INDEX(Summary!$F:$F,$AH721))</f>
        <v>0.35</v>
      </c>
      <c r="F721" t="str">
        <f t="array" ref="F721">IF($A721="","",INDEX(Summary!$BC:$BC,$AH721)&amp;"")</f>
        <v>P3 – Normal</v>
      </c>
      <c r="G721">
        <f t="shared" si="99"/>
        <v>3</v>
      </c>
      <c r="H721">
        <f t="shared" si="100"/>
        <v>0</v>
      </c>
      <c r="I721" t="str">
        <f t="array" ref="I721">IF($A721="","",IF(IFERROR(INDEX(Summary!$BA:$BA,$AH721),0)&lt;1,"Under 1 day",IF(INDEX(Summary!$BA:$BA,$AH721)&lt;3,"1-3 days",IF(INDEX(Summary!$BA:$BA,$AH721)&lt;7,"3-7 days","7+ days"))))</f>
        <v>7+ days</v>
      </c>
      <c r="J721" t="str">
        <f t="array" ref="J721">IF($A721="","",IF(IFERROR(INDEX(Summary!$AX:$AX,$AH721),0)&lt;0.25,"0-25%",IF(INDEX(Summary!$AX:$AX,$AH721)&lt;0.5,"25-50%",IF(INDEX(Summary!$AX:$AX,$AH721)&lt;0.75,"50-75%","75-100%"))))</f>
        <v>75-100%</v>
      </c>
      <c r="K721" t="str">
        <f t="array" ref="K721">IF($A721="","",INDEX(Summary!$AY:$AY,$AH721)&amp;"")</f>
        <v>Done</v>
      </c>
      <c r="L721" s="1">
        <f>IF($A721="","",Summary!$P$2+MOD(ROW()-2,30))</f>
        <v>46256</v>
      </c>
      <c r="M721">
        <f t="shared" si="101"/>
        <v>30</v>
      </c>
      <c r="N721">
        <f t="shared" si="102"/>
        <v>22</v>
      </c>
      <c r="O721" t="str">
        <f t="shared" si="103"/>
        <v>Aug-2026</v>
      </c>
      <c r="P721">
        <f t="shared" ca="1" si="104"/>
        <v>1</v>
      </c>
      <c r="Q721" s="2">
        <f t="array" ref="Q721">IF($A721="",0,IFERROR(INDEX(Summary!$P$3:$AS$67,$AH721-2,$M721),0))</f>
        <v>0</v>
      </c>
      <c r="R721" s="2">
        <f t="array" ref="R721">IF($A721="",0,ROUND(IFERROR(INDEX(Summary!$O:$O,$AH721),0)/30,0))</f>
        <v>96</v>
      </c>
      <c r="S721">
        <f t="shared" si="105"/>
        <v>0</v>
      </c>
      <c r="T721" s="2">
        <f t="array" ref="T721">IF($S721=1,IFERROR(INDEX(Summary!$O:$O,$AH721),0),0)</f>
        <v>0</v>
      </c>
      <c r="U721" s="2">
        <f t="array" ref="U721">IF($S721=1,IFERROR(INDEX(Summary!$AT:$AT,$AH721),0),0)</f>
        <v>0</v>
      </c>
      <c r="V721" s="2">
        <f t="shared" si="106"/>
        <v>0</v>
      </c>
      <c r="W721" s="2">
        <f t="array" ref="W721">IF($S721=1,IFERROR(INDEX(Summary!$AZ:$AZ,$AH721),0),0)</f>
        <v>0</v>
      </c>
      <c r="X721" s="3">
        <f t="array" ref="X721">IF($S721=1,IFERROR(INDEX(Summary!$BA:$BA,$AH721),0),0)</f>
        <v>0</v>
      </c>
      <c r="Y721" s="2">
        <f t="array" ref="Y721">IF($S721=1,IFERROR(INDEX(Summary!$G:$G,$AH721),0),0)</f>
        <v>0</v>
      </c>
      <c r="Z721" s="2">
        <f t="array" ref="Z721">IF($S721=1,IFERROR(INDEX(Summary!$H:$H,$AH721),0),0)</f>
        <v>0</v>
      </c>
      <c r="AA721" s="2">
        <f t="array" ref="AA721">IF($S721=1,IFERROR(INDEX(Summary!$I:$I,$AH721),0),0)</f>
        <v>0</v>
      </c>
      <c r="AB721" s="2">
        <f t="array" ref="AB721">IF($S721=1,IFERROR(INDEX(Summary!$J:$J,$AH721),0),0)</f>
        <v>0</v>
      </c>
      <c r="AC721" s="2">
        <f t="array" ref="AC721">IF($S721=1,IFERROR(INDEX(Summary!$K:$K,$AH721),0),0)</f>
        <v>0</v>
      </c>
      <c r="AD721" s="2">
        <f t="array" ref="AD721">IF($S721=1,IFERROR(INDEX(Summary!$L:$L,$AH721),0),0)</f>
        <v>0</v>
      </c>
      <c r="AE721" s="2">
        <f t="array" ref="AE721">IF($S721=1,IFERROR(INDEX(Summary!$M:$M,$AH721),0),0)</f>
        <v>0</v>
      </c>
      <c r="AF721" s="2">
        <f t="array" ref="AF721">IF($S721=1,IFERROR(INDEX(Summary!$N:$N,$AH721),0),0)</f>
        <v>0</v>
      </c>
      <c r="AG721">
        <f t="array" ref="AG721">IF($A721="","",IFERROR(INDEX(Summary!$BB:$BB,$AH721),0))</f>
        <v>3</v>
      </c>
      <c r="AH721">
        <f t="shared" si="107"/>
        <v>26</v>
      </c>
    </row>
    <row r="722" spans="1:34" hidden="1">
      <c r="A722" t="str">
        <f t="array" ref="A722">IFERROR(INDEX(Summary!$D:$D,$AH722)&amp;"","")</f>
        <v>FG00288</v>
      </c>
      <c r="B722" t="str">
        <f t="array" ref="B722">IF($A722="","",INDEX(Summary!$E:$E,$AH722))</f>
        <v>Forest Honey I Multifloral - 500gm</v>
      </c>
      <c r="C722" t="str">
        <f t="array" ref="C722">IF($A722="","",INDEX(Summary!$B:$B,$AH722))</f>
        <v>Honey</v>
      </c>
      <c r="D722" t="str">
        <f t="array" ref="D722">IF($A722="","",INDEX(Summary!$C:$C,$AH722))</f>
        <v>C39</v>
      </c>
      <c r="E722">
        <f t="array" ref="E722">IF($A722="","",INDEX(Summary!$F:$F,$AH722))</f>
        <v>0.5</v>
      </c>
      <c r="F722" t="str">
        <f t="array" ref="F722">IF($A722="","",INDEX(Summary!$BC:$BC,$AH722)&amp;"")</f>
        <v>P3 – Normal</v>
      </c>
      <c r="G722">
        <f t="shared" si="99"/>
        <v>3</v>
      </c>
      <c r="H722">
        <f t="shared" si="100"/>
        <v>0</v>
      </c>
      <c r="I722" t="str">
        <f t="array" ref="I722">IF($A722="","",IF(IFERROR(INDEX(Summary!$BA:$BA,$AH722),0)&lt;1,"Under 1 day",IF(INDEX(Summary!$BA:$BA,$AH722)&lt;3,"1-3 days",IF(INDEX(Summary!$BA:$BA,$AH722)&lt;7,"3-7 days","7+ days"))))</f>
        <v>Under 1 day</v>
      </c>
      <c r="J722" t="str">
        <f t="array" ref="J722">IF($A722="","",IF(IFERROR(INDEX(Summary!$AX:$AX,$AH722),0)&lt;0.25,"0-25%",IF(INDEX(Summary!$AX:$AX,$AH722)&lt;0.5,"25-50%",IF(INDEX(Summary!$AX:$AX,$AH722)&lt;0.75,"50-75%","75-100%"))))</f>
        <v>75-100%</v>
      </c>
      <c r="K722" t="str">
        <f t="array" ref="K722">IF($A722="","",INDEX(Summary!$AY:$AY,$AH722)&amp;"")</f>
        <v>Done</v>
      </c>
      <c r="L722" s="1">
        <f>IF($A722="","",Summary!$P$2+MOD(ROW()-2,30))</f>
        <v>46227</v>
      </c>
      <c r="M722">
        <f t="shared" si="101"/>
        <v>1</v>
      </c>
      <c r="N722">
        <f t="shared" si="102"/>
        <v>24</v>
      </c>
      <c r="O722" t="str">
        <f t="shared" si="103"/>
        <v>Jul-2026</v>
      </c>
      <c r="P722">
        <f t="shared" ca="1" si="104"/>
        <v>1</v>
      </c>
      <c r="Q722" s="2">
        <f t="array" ref="Q722">IF($A722="",0,IFERROR(INDEX(Summary!$P$3:$AS$67,$AH722-2,$M722),0))</f>
        <v>0</v>
      </c>
      <c r="R722" s="2" t="e">
        <f t="array" ref="R722">IF($A722="",0,ROUND(IFERROR(INDEX(Summary!$O:$O,$AH722),0)/30,0))</f>
        <v>#VALUE!</v>
      </c>
      <c r="S722">
        <f t="shared" si="105"/>
        <v>1</v>
      </c>
      <c r="T722" s="2" t="str">
        <f t="array" ref="T722">IF($S722=1,IFERROR(INDEX(Summary!$O:$O,$AH722),0),0)</f>
        <v/>
      </c>
      <c r="U722" s="2">
        <f t="array" ref="U722">IF($S722=1,IFERROR(INDEX(Summary!$AT:$AT,$AH722),0),0)</f>
        <v>2539</v>
      </c>
      <c r="V722" s="2" t="e">
        <f t="shared" si="106"/>
        <v>#VALUE!</v>
      </c>
      <c r="W722" s="2">
        <f t="array" ref="W722">IF($S722=1,IFERROR(INDEX(Summary!$AZ:$AZ,$AH722),0),0)</f>
        <v>274</v>
      </c>
      <c r="X722" s="3">
        <f t="array" ref="X722">IF($S722=1,IFERROR(INDEX(Summary!$BA:$BA,$AH722),0),0)</f>
        <v>0</v>
      </c>
      <c r="Y722" s="2">
        <f t="array" ref="Y722">IF($S722=1,IFERROR(INDEX(Summary!$G:$G,$AH722),0),0)</f>
        <v>802</v>
      </c>
      <c r="Z722" s="2">
        <f t="array" ref="Z722">IF($S722=1,IFERROR(INDEX(Summary!$H:$H,$AH722),0),0)</f>
        <v>0</v>
      </c>
      <c r="AA722" s="2">
        <f t="array" ref="AA722">IF($S722=1,IFERROR(INDEX(Summary!$I:$I,$AH722),0),0)</f>
        <v>0</v>
      </c>
      <c r="AB722" s="2">
        <f t="array" ref="AB722">IF($S722=1,IFERROR(INDEX(Summary!$J:$J,$AH722),0),0)</f>
        <v>0</v>
      </c>
      <c r="AC722" s="2">
        <f t="array" ref="AC722">IF($S722=1,IFERROR(INDEX(Summary!$K:$K,$AH722),0),0)</f>
        <v>0</v>
      </c>
      <c r="AD722" s="2">
        <f t="array" ref="AD722">IF($S722=1,IFERROR(INDEX(Summary!$L:$L,$AH722),0),0)</f>
        <v>0</v>
      </c>
      <c r="AE722" s="2">
        <f t="array" ref="AE722">IF($S722=1,IFERROR(INDEX(Summary!$M:$M,$AH722),0),0)</f>
        <v>0</v>
      </c>
      <c r="AF722" s="2" t="str">
        <f t="array" ref="AF722">IF($S722=1,IFERROR(INDEX(Summary!$N:$N,$AH722),0),0)</f>
        <v/>
      </c>
      <c r="AG722">
        <f t="array" ref="AG722">IF($A722="","",IFERROR(INDEX(Summary!$BB:$BB,$AH722),0))</f>
        <v>10</v>
      </c>
      <c r="AH722">
        <f t="shared" si="107"/>
        <v>27</v>
      </c>
    </row>
    <row r="723" spans="1:34" hidden="1">
      <c r="A723" t="str">
        <f t="array" ref="A723">IFERROR(INDEX(Summary!$D:$D,$AH723)&amp;"","")</f>
        <v>FG00288</v>
      </c>
      <c r="B723" t="str">
        <f t="array" ref="B723">IF($A723="","",INDEX(Summary!$E:$E,$AH723))</f>
        <v>Forest Honey I Multifloral - 500gm</v>
      </c>
      <c r="C723" t="str">
        <f t="array" ref="C723">IF($A723="","",INDEX(Summary!$B:$B,$AH723))</f>
        <v>Honey</v>
      </c>
      <c r="D723" t="str">
        <f t="array" ref="D723">IF($A723="","",INDEX(Summary!$C:$C,$AH723))</f>
        <v>C39</v>
      </c>
      <c r="E723">
        <f t="array" ref="E723">IF($A723="","",INDEX(Summary!$F:$F,$AH723))</f>
        <v>0.5</v>
      </c>
      <c r="F723" t="str">
        <f t="array" ref="F723">IF($A723="","",INDEX(Summary!$BC:$BC,$AH723)&amp;"")</f>
        <v>P3 – Normal</v>
      </c>
      <c r="G723">
        <f t="shared" si="99"/>
        <v>3</v>
      </c>
      <c r="H723">
        <f t="shared" si="100"/>
        <v>0</v>
      </c>
      <c r="I723" t="str">
        <f t="array" ref="I723">IF($A723="","",IF(IFERROR(INDEX(Summary!$BA:$BA,$AH723),0)&lt;1,"Under 1 day",IF(INDEX(Summary!$BA:$BA,$AH723)&lt;3,"1-3 days",IF(INDEX(Summary!$BA:$BA,$AH723)&lt;7,"3-7 days","7+ days"))))</f>
        <v>Under 1 day</v>
      </c>
      <c r="J723" t="str">
        <f t="array" ref="J723">IF($A723="","",IF(IFERROR(INDEX(Summary!$AX:$AX,$AH723),0)&lt;0.25,"0-25%",IF(INDEX(Summary!$AX:$AX,$AH723)&lt;0.5,"25-50%",IF(INDEX(Summary!$AX:$AX,$AH723)&lt;0.75,"50-75%","75-100%"))))</f>
        <v>75-100%</v>
      </c>
      <c r="K723" t="str">
        <f t="array" ref="K723">IF($A723="","",INDEX(Summary!$AY:$AY,$AH723)&amp;"")</f>
        <v>Done</v>
      </c>
      <c r="L723" s="1">
        <f>IF($A723="","",Summary!$P$2+MOD(ROW()-2,30))</f>
        <v>46228</v>
      </c>
      <c r="M723">
        <f t="shared" si="101"/>
        <v>2</v>
      </c>
      <c r="N723">
        <f t="shared" si="102"/>
        <v>25</v>
      </c>
      <c r="O723" t="str">
        <f t="shared" si="103"/>
        <v>Jul-2026</v>
      </c>
      <c r="P723">
        <f t="shared" ca="1" si="104"/>
        <v>1</v>
      </c>
      <c r="Q723" s="2">
        <f t="array" ref="Q723">IF($A723="",0,IFERROR(INDEX(Summary!$P$3:$AS$67,$AH723-2,$M723),0))</f>
        <v>0</v>
      </c>
      <c r="R723" s="2" t="e">
        <f t="array" ref="R723">IF($A723="",0,ROUND(IFERROR(INDEX(Summary!$O:$O,$AH723),0)/30,0))</f>
        <v>#VALUE!</v>
      </c>
      <c r="S723">
        <f t="shared" si="105"/>
        <v>0</v>
      </c>
      <c r="T723" s="2">
        <f t="array" ref="T723">IF($S723=1,IFERROR(INDEX(Summary!$O:$O,$AH723),0),0)</f>
        <v>0</v>
      </c>
      <c r="U723" s="2">
        <f t="array" ref="U723">IF($S723=1,IFERROR(INDEX(Summary!$AT:$AT,$AH723),0),0)</f>
        <v>0</v>
      </c>
      <c r="V723" s="2">
        <f t="shared" si="106"/>
        <v>0</v>
      </c>
      <c r="W723" s="2">
        <f t="array" ref="W723">IF($S723=1,IFERROR(INDEX(Summary!$AZ:$AZ,$AH723),0),0)</f>
        <v>0</v>
      </c>
      <c r="X723" s="3">
        <f t="array" ref="X723">IF($S723=1,IFERROR(INDEX(Summary!$BA:$BA,$AH723),0),0)</f>
        <v>0</v>
      </c>
      <c r="Y723" s="2">
        <f t="array" ref="Y723">IF($S723=1,IFERROR(INDEX(Summary!$G:$G,$AH723),0),0)</f>
        <v>0</v>
      </c>
      <c r="Z723" s="2">
        <f t="array" ref="Z723">IF($S723=1,IFERROR(INDEX(Summary!$H:$H,$AH723),0),0)</f>
        <v>0</v>
      </c>
      <c r="AA723" s="2">
        <f t="array" ref="AA723">IF($S723=1,IFERROR(INDEX(Summary!$I:$I,$AH723),0),0)</f>
        <v>0</v>
      </c>
      <c r="AB723" s="2">
        <f t="array" ref="AB723">IF($S723=1,IFERROR(INDEX(Summary!$J:$J,$AH723),0),0)</f>
        <v>0</v>
      </c>
      <c r="AC723" s="2">
        <f t="array" ref="AC723">IF($S723=1,IFERROR(INDEX(Summary!$K:$K,$AH723),0),0)</f>
        <v>0</v>
      </c>
      <c r="AD723" s="2">
        <f t="array" ref="AD723">IF($S723=1,IFERROR(INDEX(Summary!$L:$L,$AH723),0),0)</f>
        <v>0</v>
      </c>
      <c r="AE723" s="2">
        <f t="array" ref="AE723">IF($S723=1,IFERROR(INDEX(Summary!$M:$M,$AH723),0),0)</f>
        <v>0</v>
      </c>
      <c r="AF723" s="2">
        <f t="array" ref="AF723">IF($S723=1,IFERROR(INDEX(Summary!$N:$N,$AH723),0),0)</f>
        <v>0</v>
      </c>
      <c r="AG723">
        <f t="array" ref="AG723">IF($A723="","",IFERROR(INDEX(Summary!$BB:$BB,$AH723),0))</f>
        <v>10</v>
      </c>
      <c r="AH723">
        <f t="shared" si="107"/>
        <v>27</v>
      </c>
    </row>
    <row r="724" spans="1:34" hidden="1">
      <c r="A724" t="str">
        <f t="array" ref="A724">IFERROR(INDEX(Summary!$D:$D,$AH724)&amp;"","")</f>
        <v>FG00288</v>
      </c>
      <c r="B724" t="str">
        <f t="array" ref="B724">IF($A724="","",INDEX(Summary!$E:$E,$AH724))</f>
        <v>Forest Honey I Multifloral - 500gm</v>
      </c>
      <c r="C724" t="str">
        <f t="array" ref="C724">IF($A724="","",INDEX(Summary!$B:$B,$AH724))</f>
        <v>Honey</v>
      </c>
      <c r="D724" t="str">
        <f t="array" ref="D724">IF($A724="","",INDEX(Summary!$C:$C,$AH724))</f>
        <v>C39</v>
      </c>
      <c r="E724">
        <f t="array" ref="E724">IF($A724="","",INDEX(Summary!$F:$F,$AH724))</f>
        <v>0.5</v>
      </c>
      <c r="F724" t="str">
        <f t="array" ref="F724">IF($A724="","",INDEX(Summary!$BC:$BC,$AH724)&amp;"")</f>
        <v>P3 – Normal</v>
      </c>
      <c r="G724">
        <f t="shared" si="99"/>
        <v>3</v>
      </c>
      <c r="H724">
        <f t="shared" si="100"/>
        <v>0</v>
      </c>
      <c r="I724" t="str">
        <f t="array" ref="I724">IF($A724="","",IF(IFERROR(INDEX(Summary!$BA:$BA,$AH724),0)&lt;1,"Under 1 day",IF(INDEX(Summary!$BA:$BA,$AH724)&lt;3,"1-3 days",IF(INDEX(Summary!$BA:$BA,$AH724)&lt;7,"3-7 days","7+ days"))))</f>
        <v>Under 1 day</v>
      </c>
      <c r="J724" t="str">
        <f t="array" ref="J724">IF($A724="","",IF(IFERROR(INDEX(Summary!$AX:$AX,$AH724),0)&lt;0.25,"0-25%",IF(INDEX(Summary!$AX:$AX,$AH724)&lt;0.5,"25-50%",IF(INDEX(Summary!$AX:$AX,$AH724)&lt;0.75,"50-75%","75-100%"))))</f>
        <v>75-100%</v>
      </c>
      <c r="K724" t="str">
        <f t="array" ref="K724">IF($A724="","",INDEX(Summary!$AY:$AY,$AH724)&amp;"")</f>
        <v>Done</v>
      </c>
      <c r="L724" s="1">
        <f>IF($A724="","",Summary!$P$2+MOD(ROW()-2,30))</f>
        <v>46229</v>
      </c>
      <c r="M724">
        <f t="shared" si="101"/>
        <v>3</v>
      </c>
      <c r="N724">
        <f t="shared" si="102"/>
        <v>26</v>
      </c>
      <c r="O724" t="str">
        <f t="shared" si="103"/>
        <v>Jul-2026</v>
      </c>
      <c r="P724">
        <f t="shared" ca="1" si="104"/>
        <v>1</v>
      </c>
      <c r="Q724" s="2">
        <f t="array" ref="Q724">IF($A724="",0,IFERROR(INDEX(Summary!$P$3:$AS$67,$AH724-2,$M724),0))</f>
        <v>408</v>
      </c>
      <c r="R724" s="2" t="e">
        <f t="array" ref="R724">IF($A724="",0,ROUND(IFERROR(INDEX(Summary!$O:$O,$AH724),0)/30,0))</f>
        <v>#VALUE!</v>
      </c>
      <c r="S724">
        <f t="shared" si="105"/>
        <v>0</v>
      </c>
      <c r="T724" s="2">
        <f t="array" ref="T724">IF($S724=1,IFERROR(INDEX(Summary!$O:$O,$AH724),0),0)</f>
        <v>0</v>
      </c>
      <c r="U724" s="2">
        <f t="array" ref="U724">IF($S724=1,IFERROR(INDEX(Summary!$AT:$AT,$AH724),0),0)</f>
        <v>0</v>
      </c>
      <c r="V724" s="2">
        <f t="shared" si="106"/>
        <v>0</v>
      </c>
      <c r="W724" s="2">
        <f t="array" ref="W724">IF($S724=1,IFERROR(INDEX(Summary!$AZ:$AZ,$AH724),0),0)</f>
        <v>0</v>
      </c>
      <c r="X724" s="3">
        <f t="array" ref="X724">IF($S724=1,IFERROR(INDEX(Summary!$BA:$BA,$AH724),0),0)</f>
        <v>0</v>
      </c>
      <c r="Y724" s="2">
        <f t="array" ref="Y724">IF($S724=1,IFERROR(INDEX(Summary!$G:$G,$AH724),0),0)</f>
        <v>0</v>
      </c>
      <c r="Z724" s="2">
        <f t="array" ref="Z724">IF($S724=1,IFERROR(INDEX(Summary!$H:$H,$AH724),0),0)</f>
        <v>0</v>
      </c>
      <c r="AA724" s="2">
        <f t="array" ref="AA724">IF($S724=1,IFERROR(INDEX(Summary!$I:$I,$AH724),0),0)</f>
        <v>0</v>
      </c>
      <c r="AB724" s="2">
        <f t="array" ref="AB724">IF($S724=1,IFERROR(INDEX(Summary!$J:$J,$AH724),0),0)</f>
        <v>0</v>
      </c>
      <c r="AC724" s="2">
        <f t="array" ref="AC724">IF($S724=1,IFERROR(INDEX(Summary!$K:$K,$AH724),0),0)</f>
        <v>0</v>
      </c>
      <c r="AD724" s="2">
        <f t="array" ref="AD724">IF($S724=1,IFERROR(INDEX(Summary!$L:$L,$AH724),0),0)</f>
        <v>0</v>
      </c>
      <c r="AE724" s="2">
        <f t="array" ref="AE724">IF($S724=1,IFERROR(INDEX(Summary!$M:$M,$AH724),0),0)</f>
        <v>0</v>
      </c>
      <c r="AF724" s="2">
        <f t="array" ref="AF724">IF($S724=1,IFERROR(INDEX(Summary!$N:$N,$AH724),0),0)</f>
        <v>0</v>
      </c>
      <c r="AG724">
        <f t="array" ref="AG724">IF($A724="","",IFERROR(INDEX(Summary!$BB:$BB,$AH724),0))</f>
        <v>10</v>
      </c>
      <c r="AH724">
        <f t="shared" si="107"/>
        <v>27</v>
      </c>
    </row>
    <row r="725" spans="1:34" hidden="1">
      <c r="A725" t="str">
        <f t="array" ref="A725">IFERROR(INDEX(Summary!$D:$D,$AH725)&amp;"","")</f>
        <v>FG00288</v>
      </c>
      <c r="B725" t="str">
        <f t="array" ref="B725">IF($A725="","",INDEX(Summary!$E:$E,$AH725))</f>
        <v>Forest Honey I Multifloral - 500gm</v>
      </c>
      <c r="C725" t="str">
        <f t="array" ref="C725">IF($A725="","",INDEX(Summary!$B:$B,$AH725))</f>
        <v>Honey</v>
      </c>
      <c r="D725" t="str">
        <f t="array" ref="D725">IF($A725="","",INDEX(Summary!$C:$C,$AH725))</f>
        <v>C39</v>
      </c>
      <c r="E725">
        <f t="array" ref="E725">IF($A725="","",INDEX(Summary!$F:$F,$AH725))</f>
        <v>0.5</v>
      </c>
      <c r="F725" t="str">
        <f t="array" ref="F725">IF($A725="","",INDEX(Summary!$BC:$BC,$AH725)&amp;"")</f>
        <v>P3 – Normal</v>
      </c>
      <c r="G725">
        <f t="shared" si="99"/>
        <v>3</v>
      </c>
      <c r="H725">
        <f t="shared" si="100"/>
        <v>0</v>
      </c>
      <c r="I725" t="str">
        <f t="array" ref="I725">IF($A725="","",IF(IFERROR(INDEX(Summary!$BA:$BA,$AH725),0)&lt;1,"Under 1 day",IF(INDEX(Summary!$BA:$BA,$AH725)&lt;3,"1-3 days",IF(INDEX(Summary!$BA:$BA,$AH725)&lt;7,"3-7 days","7+ days"))))</f>
        <v>Under 1 day</v>
      </c>
      <c r="J725" t="str">
        <f t="array" ref="J725">IF($A725="","",IF(IFERROR(INDEX(Summary!$AX:$AX,$AH725),0)&lt;0.25,"0-25%",IF(INDEX(Summary!$AX:$AX,$AH725)&lt;0.5,"25-50%",IF(INDEX(Summary!$AX:$AX,$AH725)&lt;0.75,"50-75%","75-100%"))))</f>
        <v>75-100%</v>
      </c>
      <c r="K725" t="str">
        <f t="array" ref="K725">IF($A725="","",INDEX(Summary!$AY:$AY,$AH725)&amp;"")</f>
        <v>Done</v>
      </c>
      <c r="L725" s="1">
        <f>IF($A725="","",Summary!$P$2+MOD(ROW()-2,30))</f>
        <v>46230</v>
      </c>
      <c r="M725">
        <f t="shared" si="101"/>
        <v>4</v>
      </c>
      <c r="N725">
        <f t="shared" si="102"/>
        <v>27</v>
      </c>
      <c r="O725" t="str">
        <f t="shared" si="103"/>
        <v>Jul-2026</v>
      </c>
      <c r="P725">
        <f t="shared" ca="1" si="104"/>
        <v>1</v>
      </c>
      <c r="Q725" s="2">
        <f t="array" ref="Q725">IF($A725="",0,IFERROR(INDEX(Summary!$P$3:$AS$67,$AH725-2,$M725),0))</f>
        <v>0</v>
      </c>
      <c r="R725" s="2" t="e">
        <f t="array" ref="R725">IF($A725="",0,ROUND(IFERROR(INDEX(Summary!$O:$O,$AH725),0)/30,0))</f>
        <v>#VALUE!</v>
      </c>
      <c r="S725">
        <f t="shared" si="105"/>
        <v>0</v>
      </c>
      <c r="T725" s="2">
        <f t="array" ref="T725">IF($S725=1,IFERROR(INDEX(Summary!$O:$O,$AH725),0),0)</f>
        <v>0</v>
      </c>
      <c r="U725" s="2">
        <f t="array" ref="U725">IF($S725=1,IFERROR(INDEX(Summary!$AT:$AT,$AH725),0),0)</f>
        <v>0</v>
      </c>
      <c r="V725" s="2">
        <f t="shared" si="106"/>
        <v>0</v>
      </c>
      <c r="W725" s="2">
        <f t="array" ref="W725">IF($S725=1,IFERROR(INDEX(Summary!$AZ:$AZ,$AH725),0),0)</f>
        <v>0</v>
      </c>
      <c r="X725" s="3">
        <f t="array" ref="X725">IF($S725=1,IFERROR(INDEX(Summary!$BA:$BA,$AH725),0),0)</f>
        <v>0</v>
      </c>
      <c r="Y725" s="2">
        <f t="array" ref="Y725">IF($S725=1,IFERROR(INDEX(Summary!$G:$G,$AH725),0),0)</f>
        <v>0</v>
      </c>
      <c r="Z725" s="2">
        <f t="array" ref="Z725">IF($S725=1,IFERROR(INDEX(Summary!$H:$H,$AH725),0),0)</f>
        <v>0</v>
      </c>
      <c r="AA725" s="2">
        <f t="array" ref="AA725">IF($S725=1,IFERROR(INDEX(Summary!$I:$I,$AH725),0),0)</f>
        <v>0</v>
      </c>
      <c r="AB725" s="2">
        <f t="array" ref="AB725">IF($S725=1,IFERROR(INDEX(Summary!$J:$J,$AH725),0),0)</f>
        <v>0</v>
      </c>
      <c r="AC725" s="2">
        <f t="array" ref="AC725">IF($S725=1,IFERROR(INDEX(Summary!$K:$K,$AH725),0),0)</f>
        <v>0</v>
      </c>
      <c r="AD725" s="2">
        <f t="array" ref="AD725">IF($S725=1,IFERROR(INDEX(Summary!$L:$L,$AH725),0),0)</f>
        <v>0</v>
      </c>
      <c r="AE725" s="2">
        <f t="array" ref="AE725">IF($S725=1,IFERROR(INDEX(Summary!$M:$M,$AH725),0),0)</f>
        <v>0</v>
      </c>
      <c r="AF725" s="2">
        <f t="array" ref="AF725">IF($S725=1,IFERROR(INDEX(Summary!$N:$N,$AH725),0),0)</f>
        <v>0</v>
      </c>
      <c r="AG725">
        <f t="array" ref="AG725">IF($A725="","",IFERROR(INDEX(Summary!$BB:$BB,$AH725),0))</f>
        <v>10</v>
      </c>
      <c r="AH725">
        <f t="shared" si="107"/>
        <v>27</v>
      </c>
    </row>
    <row r="726" spans="1:34" hidden="1">
      <c r="A726" t="str">
        <f t="array" ref="A726">IFERROR(INDEX(Summary!$D:$D,$AH726)&amp;"","")</f>
        <v>FG00288</v>
      </c>
      <c r="B726" t="str">
        <f t="array" ref="B726">IF($A726="","",INDEX(Summary!$E:$E,$AH726))</f>
        <v>Forest Honey I Multifloral - 500gm</v>
      </c>
      <c r="C726" t="str">
        <f t="array" ref="C726">IF($A726="","",INDEX(Summary!$B:$B,$AH726))</f>
        <v>Honey</v>
      </c>
      <c r="D726" t="str">
        <f t="array" ref="D726">IF($A726="","",INDEX(Summary!$C:$C,$AH726))</f>
        <v>C39</v>
      </c>
      <c r="E726">
        <f t="array" ref="E726">IF($A726="","",INDEX(Summary!$F:$F,$AH726))</f>
        <v>0.5</v>
      </c>
      <c r="F726" t="str">
        <f t="array" ref="F726">IF($A726="","",INDEX(Summary!$BC:$BC,$AH726)&amp;"")</f>
        <v>P3 – Normal</v>
      </c>
      <c r="G726">
        <f t="shared" si="99"/>
        <v>3</v>
      </c>
      <c r="H726">
        <f t="shared" si="100"/>
        <v>0</v>
      </c>
      <c r="I726" t="str">
        <f t="array" ref="I726">IF($A726="","",IF(IFERROR(INDEX(Summary!$BA:$BA,$AH726),0)&lt;1,"Under 1 day",IF(INDEX(Summary!$BA:$BA,$AH726)&lt;3,"1-3 days",IF(INDEX(Summary!$BA:$BA,$AH726)&lt;7,"3-7 days","7+ days"))))</f>
        <v>Under 1 day</v>
      </c>
      <c r="J726" t="str">
        <f t="array" ref="J726">IF($A726="","",IF(IFERROR(INDEX(Summary!$AX:$AX,$AH726),0)&lt;0.25,"0-25%",IF(INDEX(Summary!$AX:$AX,$AH726)&lt;0.5,"25-50%",IF(INDEX(Summary!$AX:$AX,$AH726)&lt;0.75,"50-75%","75-100%"))))</f>
        <v>75-100%</v>
      </c>
      <c r="K726" t="str">
        <f t="array" ref="K726">IF($A726="","",INDEX(Summary!$AY:$AY,$AH726)&amp;"")</f>
        <v>Done</v>
      </c>
      <c r="L726" s="1">
        <f>IF($A726="","",Summary!$P$2+MOD(ROW()-2,30))</f>
        <v>46231</v>
      </c>
      <c r="M726">
        <f t="shared" si="101"/>
        <v>5</v>
      </c>
      <c r="N726">
        <f t="shared" si="102"/>
        <v>28</v>
      </c>
      <c r="O726" t="str">
        <f t="shared" si="103"/>
        <v>Jul-2026</v>
      </c>
      <c r="P726">
        <f t="shared" ca="1" si="104"/>
        <v>1</v>
      </c>
      <c r="Q726" s="2">
        <f t="array" ref="Q726">IF($A726="",0,IFERROR(INDEX(Summary!$P$3:$AS$67,$AH726-2,$M726),0))</f>
        <v>0</v>
      </c>
      <c r="R726" s="2" t="e">
        <f t="array" ref="R726">IF($A726="",0,ROUND(IFERROR(INDEX(Summary!$O:$O,$AH726),0)/30,0))</f>
        <v>#VALUE!</v>
      </c>
      <c r="S726">
        <f t="shared" si="105"/>
        <v>0</v>
      </c>
      <c r="T726" s="2">
        <f t="array" ref="T726">IF($S726=1,IFERROR(INDEX(Summary!$O:$O,$AH726),0),0)</f>
        <v>0</v>
      </c>
      <c r="U726" s="2">
        <f t="array" ref="U726">IF($S726=1,IFERROR(INDEX(Summary!$AT:$AT,$AH726),0),0)</f>
        <v>0</v>
      </c>
      <c r="V726" s="2">
        <f t="shared" si="106"/>
        <v>0</v>
      </c>
      <c r="W726" s="2">
        <f t="array" ref="W726">IF($S726=1,IFERROR(INDEX(Summary!$AZ:$AZ,$AH726),0),0)</f>
        <v>0</v>
      </c>
      <c r="X726" s="3">
        <f t="array" ref="X726">IF($S726=1,IFERROR(INDEX(Summary!$BA:$BA,$AH726),0),0)</f>
        <v>0</v>
      </c>
      <c r="Y726" s="2">
        <f t="array" ref="Y726">IF($S726=1,IFERROR(INDEX(Summary!$G:$G,$AH726),0),0)</f>
        <v>0</v>
      </c>
      <c r="Z726" s="2">
        <f t="array" ref="Z726">IF($S726=1,IFERROR(INDEX(Summary!$H:$H,$AH726),0),0)</f>
        <v>0</v>
      </c>
      <c r="AA726" s="2">
        <f t="array" ref="AA726">IF($S726=1,IFERROR(INDEX(Summary!$I:$I,$AH726),0),0)</f>
        <v>0</v>
      </c>
      <c r="AB726" s="2">
        <f t="array" ref="AB726">IF($S726=1,IFERROR(INDEX(Summary!$J:$J,$AH726),0),0)</f>
        <v>0</v>
      </c>
      <c r="AC726" s="2">
        <f t="array" ref="AC726">IF($S726=1,IFERROR(INDEX(Summary!$K:$K,$AH726),0),0)</f>
        <v>0</v>
      </c>
      <c r="AD726" s="2">
        <f t="array" ref="AD726">IF($S726=1,IFERROR(INDEX(Summary!$L:$L,$AH726),0),0)</f>
        <v>0</v>
      </c>
      <c r="AE726" s="2">
        <f t="array" ref="AE726">IF($S726=1,IFERROR(INDEX(Summary!$M:$M,$AH726),0),0)</f>
        <v>0</v>
      </c>
      <c r="AF726" s="2">
        <f t="array" ref="AF726">IF($S726=1,IFERROR(INDEX(Summary!$N:$N,$AH726),0),0)</f>
        <v>0</v>
      </c>
      <c r="AG726">
        <f t="array" ref="AG726">IF($A726="","",IFERROR(INDEX(Summary!$BB:$BB,$AH726),0))</f>
        <v>10</v>
      </c>
      <c r="AH726">
        <f t="shared" si="107"/>
        <v>27</v>
      </c>
    </row>
    <row r="727" spans="1:34" hidden="1">
      <c r="A727" t="str">
        <f t="array" ref="A727">IFERROR(INDEX(Summary!$D:$D,$AH727)&amp;"","")</f>
        <v>FG00288</v>
      </c>
      <c r="B727" t="str">
        <f t="array" ref="B727">IF($A727="","",INDEX(Summary!$E:$E,$AH727))</f>
        <v>Forest Honey I Multifloral - 500gm</v>
      </c>
      <c r="C727" t="str">
        <f t="array" ref="C727">IF($A727="","",INDEX(Summary!$B:$B,$AH727))</f>
        <v>Honey</v>
      </c>
      <c r="D727" t="str">
        <f t="array" ref="D727">IF($A727="","",INDEX(Summary!$C:$C,$AH727))</f>
        <v>C39</v>
      </c>
      <c r="E727">
        <f t="array" ref="E727">IF($A727="","",INDEX(Summary!$F:$F,$AH727))</f>
        <v>0.5</v>
      </c>
      <c r="F727" t="str">
        <f t="array" ref="F727">IF($A727="","",INDEX(Summary!$BC:$BC,$AH727)&amp;"")</f>
        <v>P3 – Normal</v>
      </c>
      <c r="G727">
        <f t="shared" si="99"/>
        <v>3</v>
      </c>
      <c r="H727">
        <f t="shared" si="100"/>
        <v>0</v>
      </c>
      <c r="I727" t="str">
        <f t="array" ref="I727">IF($A727="","",IF(IFERROR(INDEX(Summary!$BA:$BA,$AH727),0)&lt;1,"Under 1 day",IF(INDEX(Summary!$BA:$BA,$AH727)&lt;3,"1-3 days",IF(INDEX(Summary!$BA:$BA,$AH727)&lt;7,"3-7 days","7+ days"))))</f>
        <v>Under 1 day</v>
      </c>
      <c r="J727" t="str">
        <f t="array" ref="J727">IF($A727="","",IF(IFERROR(INDEX(Summary!$AX:$AX,$AH727),0)&lt;0.25,"0-25%",IF(INDEX(Summary!$AX:$AX,$AH727)&lt;0.5,"25-50%",IF(INDEX(Summary!$AX:$AX,$AH727)&lt;0.75,"50-75%","75-100%"))))</f>
        <v>75-100%</v>
      </c>
      <c r="K727" t="str">
        <f t="array" ref="K727">IF($A727="","",INDEX(Summary!$AY:$AY,$AH727)&amp;"")</f>
        <v>Done</v>
      </c>
      <c r="L727" s="1">
        <f>IF($A727="","",Summary!$P$2+MOD(ROW()-2,30))</f>
        <v>46232</v>
      </c>
      <c r="M727">
        <f t="shared" si="101"/>
        <v>6</v>
      </c>
      <c r="N727">
        <f t="shared" si="102"/>
        <v>29</v>
      </c>
      <c r="O727" t="str">
        <f t="shared" si="103"/>
        <v>Jul-2026</v>
      </c>
      <c r="P727">
        <f t="shared" ca="1" si="104"/>
        <v>1</v>
      </c>
      <c r="Q727" s="2">
        <f t="array" ref="Q727">IF($A727="",0,IFERROR(INDEX(Summary!$P$3:$AS$67,$AH727-2,$M727),0))</f>
        <v>0</v>
      </c>
      <c r="R727" s="2" t="e">
        <f t="array" ref="R727">IF($A727="",0,ROUND(IFERROR(INDEX(Summary!$O:$O,$AH727),0)/30,0))</f>
        <v>#VALUE!</v>
      </c>
      <c r="S727">
        <f t="shared" si="105"/>
        <v>0</v>
      </c>
      <c r="T727" s="2">
        <f t="array" ref="T727">IF($S727=1,IFERROR(INDEX(Summary!$O:$O,$AH727),0),0)</f>
        <v>0</v>
      </c>
      <c r="U727" s="2">
        <f t="array" ref="U727">IF($S727=1,IFERROR(INDEX(Summary!$AT:$AT,$AH727),0),0)</f>
        <v>0</v>
      </c>
      <c r="V727" s="2">
        <f t="shared" si="106"/>
        <v>0</v>
      </c>
      <c r="W727" s="2">
        <f t="array" ref="W727">IF($S727=1,IFERROR(INDEX(Summary!$AZ:$AZ,$AH727),0),0)</f>
        <v>0</v>
      </c>
      <c r="X727" s="3">
        <f t="array" ref="X727">IF($S727=1,IFERROR(INDEX(Summary!$BA:$BA,$AH727),0),0)</f>
        <v>0</v>
      </c>
      <c r="Y727" s="2">
        <f t="array" ref="Y727">IF($S727=1,IFERROR(INDEX(Summary!$G:$G,$AH727),0),0)</f>
        <v>0</v>
      </c>
      <c r="Z727" s="2">
        <f t="array" ref="Z727">IF($S727=1,IFERROR(INDEX(Summary!$H:$H,$AH727),0),0)</f>
        <v>0</v>
      </c>
      <c r="AA727" s="2">
        <f t="array" ref="AA727">IF($S727=1,IFERROR(INDEX(Summary!$I:$I,$AH727),0),0)</f>
        <v>0</v>
      </c>
      <c r="AB727" s="2">
        <f t="array" ref="AB727">IF($S727=1,IFERROR(INDEX(Summary!$J:$J,$AH727),0),0)</f>
        <v>0</v>
      </c>
      <c r="AC727" s="2">
        <f t="array" ref="AC727">IF($S727=1,IFERROR(INDEX(Summary!$K:$K,$AH727),0),0)</f>
        <v>0</v>
      </c>
      <c r="AD727" s="2">
        <f t="array" ref="AD727">IF($S727=1,IFERROR(INDEX(Summary!$L:$L,$AH727),0),0)</f>
        <v>0</v>
      </c>
      <c r="AE727" s="2">
        <f t="array" ref="AE727">IF($S727=1,IFERROR(INDEX(Summary!$M:$M,$AH727),0),0)</f>
        <v>0</v>
      </c>
      <c r="AF727" s="2">
        <f t="array" ref="AF727">IF($S727=1,IFERROR(INDEX(Summary!$N:$N,$AH727),0),0)</f>
        <v>0</v>
      </c>
      <c r="AG727">
        <f t="array" ref="AG727">IF($A727="","",IFERROR(INDEX(Summary!$BB:$BB,$AH727),0))</f>
        <v>10</v>
      </c>
      <c r="AH727">
        <f t="shared" si="107"/>
        <v>27</v>
      </c>
    </row>
    <row r="728" spans="1:34" hidden="1">
      <c r="A728" t="str">
        <f t="array" ref="A728">IFERROR(INDEX(Summary!$D:$D,$AH728)&amp;"","")</f>
        <v>FG00288</v>
      </c>
      <c r="B728" t="str">
        <f t="array" ref="B728">IF($A728="","",INDEX(Summary!$E:$E,$AH728))</f>
        <v>Forest Honey I Multifloral - 500gm</v>
      </c>
      <c r="C728" t="str">
        <f t="array" ref="C728">IF($A728="","",INDEX(Summary!$B:$B,$AH728))</f>
        <v>Honey</v>
      </c>
      <c r="D728" t="str">
        <f t="array" ref="D728">IF($A728="","",INDEX(Summary!$C:$C,$AH728))</f>
        <v>C39</v>
      </c>
      <c r="E728">
        <f t="array" ref="E728">IF($A728="","",INDEX(Summary!$F:$F,$AH728))</f>
        <v>0.5</v>
      </c>
      <c r="F728" t="str">
        <f t="array" ref="F728">IF($A728="","",INDEX(Summary!$BC:$BC,$AH728)&amp;"")</f>
        <v>P3 – Normal</v>
      </c>
      <c r="G728">
        <f t="shared" si="99"/>
        <v>3</v>
      </c>
      <c r="H728">
        <f t="shared" si="100"/>
        <v>0</v>
      </c>
      <c r="I728" t="str">
        <f t="array" ref="I728">IF($A728="","",IF(IFERROR(INDEX(Summary!$BA:$BA,$AH728),0)&lt;1,"Under 1 day",IF(INDEX(Summary!$BA:$BA,$AH728)&lt;3,"1-3 days",IF(INDEX(Summary!$BA:$BA,$AH728)&lt;7,"3-7 days","7+ days"))))</f>
        <v>Under 1 day</v>
      </c>
      <c r="J728" t="str">
        <f t="array" ref="J728">IF($A728="","",IF(IFERROR(INDEX(Summary!$AX:$AX,$AH728),0)&lt;0.25,"0-25%",IF(INDEX(Summary!$AX:$AX,$AH728)&lt;0.5,"25-50%",IF(INDEX(Summary!$AX:$AX,$AH728)&lt;0.75,"50-75%","75-100%"))))</f>
        <v>75-100%</v>
      </c>
      <c r="K728" t="str">
        <f t="array" ref="K728">IF($A728="","",INDEX(Summary!$AY:$AY,$AH728)&amp;"")</f>
        <v>Done</v>
      </c>
      <c r="L728" s="1">
        <f>IF($A728="","",Summary!$P$2+MOD(ROW()-2,30))</f>
        <v>46233</v>
      </c>
      <c r="M728">
        <f t="shared" si="101"/>
        <v>7</v>
      </c>
      <c r="N728">
        <f t="shared" si="102"/>
        <v>30</v>
      </c>
      <c r="O728" t="str">
        <f t="shared" si="103"/>
        <v>Jul-2026</v>
      </c>
      <c r="P728">
        <f t="shared" ca="1" si="104"/>
        <v>1</v>
      </c>
      <c r="Q728" s="2">
        <f t="array" ref="Q728">IF($A728="",0,IFERROR(INDEX(Summary!$P$3:$AS$67,$AH728-2,$M728),0))</f>
        <v>0</v>
      </c>
      <c r="R728" s="2" t="e">
        <f t="array" ref="R728">IF($A728="",0,ROUND(IFERROR(INDEX(Summary!$O:$O,$AH728),0)/30,0))</f>
        <v>#VALUE!</v>
      </c>
      <c r="S728">
        <f t="shared" si="105"/>
        <v>0</v>
      </c>
      <c r="T728" s="2">
        <f t="array" ref="T728">IF($S728=1,IFERROR(INDEX(Summary!$O:$O,$AH728),0),0)</f>
        <v>0</v>
      </c>
      <c r="U728" s="2">
        <f t="array" ref="U728">IF($S728=1,IFERROR(INDEX(Summary!$AT:$AT,$AH728),0),0)</f>
        <v>0</v>
      </c>
      <c r="V728" s="2">
        <f t="shared" si="106"/>
        <v>0</v>
      </c>
      <c r="W728" s="2">
        <f t="array" ref="W728">IF($S728=1,IFERROR(INDEX(Summary!$AZ:$AZ,$AH728),0),0)</f>
        <v>0</v>
      </c>
      <c r="X728" s="3">
        <f t="array" ref="X728">IF($S728=1,IFERROR(INDEX(Summary!$BA:$BA,$AH728),0),0)</f>
        <v>0</v>
      </c>
      <c r="Y728" s="2">
        <f t="array" ref="Y728">IF($S728=1,IFERROR(INDEX(Summary!$G:$G,$AH728),0),0)</f>
        <v>0</v>
      </c>
      <c r="Z728" s="2">
        <f t="array" ref="Z728">IF($S728=1,IFERROR(INDEX(Summary!$H:$H,$AH728),0),0)</f>
        <v>0</v>
      </c>
      <c r="AA728" s="2">
        <f t="array" ref="AA728">IF($S728=1,IFERROR(INDEX(Summary!$I:$I,$AH728),0),0)</f>
        <v>0</v>
      </c>
      <c r="AB728" s="2">
        <f t="array" ref="AB728">IF($S728=1,IFERROR(INDEX(Summary!$J:$J,$AH728),0),0)</f>
        <v>0</v>
      </c>
      <c r="AC728" s="2">
        <f t="array" ref="AC728">IF($S728=1,IFERROR(INDEX(Summary!$K:$K,$AH728),0),0)</f>
        <v>0</v>
      </c>
      <c r="AD728" s="2">
        <f t="array" ref="AD728">IF($S728=1,IFERROR(INDEX(Summary!$L:$L,$AH728),0),0)</f>
        <v>0</v>
      </c>
      <c r="AE728" s="2">
        <f t="array" ref="AE728">IF($S728=1,IFERROR(INDEX(Summary!$M:$M,$AH728),0),0)</f>
        <v>0</v>
      </c>
      <c r="AF728" s="2">
        <f t="array" ref="AF728">IF($S728=1,IFERROR(INDEX(Summary!$N:$N,$AH728),0),0)</f>
        <v>0</v>
      </c>
      <c r="AG728">
        <f t="array" ref="AG728">IF($A728="","",IFERROR(INDEX(Summary!$BB:$BB,$AH728),0))</f>
        <v>10</v>
      </c>
      <c r="AH728">
        <f t="shared" si="107"/>
        <v>27</v>
      </c>
    </row>
    <row r="729" spans="1:34" hidden="1">
      <c r="A729" t="str">
        <f t="array" ref="A729">IFERROR(INDEX(Summary!$D:$D,$AH729)&amp;"","")</f>
        <v>FG00288</v>
      </c>
      <c r="B729" t="str">
        <f t="array" ref="B729">IF($A729="","",INDEX(Summary!$E:$E,$AH729))</f>
        <v>Forest Honey I Multifloral - 500gm</v>
      </c>
      <c r="C729" t="str">
        <f t="array" ref="C729">IF($A729="","",INDEX(Summary!$B:$B,$AH729))</f>
        <v>Honey</v>
      </c>
      <c r="D729" t="str">
        <f t="array" ref="D729">IF($A729="","",INDEX(Summary!$C:$C,$AH729))</f>
        <v>C39</v>
      </c>
      <c r="E729">
        <f t="array" ref="E729">IF($A729="","",INDEX(Summary!$F:$F,$AH729))</f>
        <v>0.5</v>
      </c>
      <c r="F729" t="str">
        <f t="array" ref="F729">IF($A729="","",INDEX(Summary!$BC:$BC,$AH729)&amp;"")</f>
        <v>P3 – Normal</v>
      </c>
      <c r="G729">
        <f t="shared" si="99"/>
        <v>3</v>
      </c>
      <c r="H729">
        <f t="shared" si="100"/>
        <v>0</v>
      </c>
      <c r="I729" t="str">
        <f t="array" ref="I729">IF($A729="","",IF(IFERROR(INDEX(Summary!$BA:$BA,$AH729),0)&lt;1,"Under 1 day",IF(INDEX(Summary!$BA:$BA,$AH729)&lt;3,"1-3 days",IF(INDEX(Summary!$BA:$BA,$AH729)&lt;7,"3-7 days","7+ days"))))</f>
        <v>Under 1 day</v>
      </c>
      <c r="J729" t="str">
        <f t="array" ref="J729">IF($A729="","",IF(IFERROR(INDEX(Summary!$AX:$AX,$AH729),0)&lt;0.25,"0-25%",IF(INDEX(Summary!$AX:$AX,$AH729)&lt;0.5,"25-50%",IF(INDEX(Summary!$AX:$AX,$AH729)&lt;0.75,"50-75%","75-100%"))))</f>
        <v>75-100%</v>
      </c>
      <c r="K729" t="str">
        <f t="array" ref="K729">IF($A729="","",INDEX(Summary!$AY:$AY,$AH729)&amp;"")</f>
        <v>Done</v>
      </c>
      <c r="L729" s="1">
        <f>IF($A729="","",Summary!$P$2+MOD(ROW()-2,30))</f>
        <v>46234</v>
      </c>
      <c r="M729">
        <f t="shared" si="101"/>
        <v>8</v>
      </c>
      <c r="N729">
        <f t="shared" si="102"/>
        <v>31</v>
      </c>
      <c r="O729" t="str">
        <f t="shared" si="103"/>
        <v>Jul-2026</v>
      </c>
      <c r="P729">
        <f t="shared" ca="1" si="104"/>
        <v>1</v>
      </c>
      <c r="Q729" s="2">
        <f t="array" ref="Q729">IF($A729="",0,IFERROR(INDEX(Summary!$P$3:$AS$67,$AH729-2,$M729),0))</f>
        <v>802</v>
      </c>
      <c r="R729" s="2" t="e">
        <f t="array" ref="R729">IF($A729="",0,ROUND(IFERROR(INDEX(Summary!$O:$O,$AH729),0)/30,0))</f>
        <v>#VALUE!</v>
      </c>
      <c r="S729">
        <f t="shared" si="105"/>
        <v>0</v>
      </c>
      <c r="T729" s="2">
        <f t="array" ref="T729">IF($S729=1,IFERROR(INDEX(Summary!$O:$O,$AH729),0),0)</f>
        <v>0</v>
      </c>
      <c r="U729" s="2">
        <f t="array" ref="U729">IF($S729=1,IFERROR(INDEX(Summary!$AT:$AT,$AH729),0),0)</f>
        <v>0</v>
      </c>
      <c r="V729" s="2">
        <f t="shared" si="106"/>
        <v>0</v>
      </c>
      <c r="W729" s="2">
        <f t="array" ref="W729">IF($S729=1,IFERROR(INDEX(Summary!$AZ:$AZ,$AH729),0),0)</f>
        <v>0</v>
      </c>
      <c r="X729" s="3">
        <f t="array" ref="X729">IF($S729=1,IFERROR(INDEX(Summary!$BA:$BA,$AH729),0),0)</f>
        <v>0</v>
      </c>
      <c r="Y729" s="2">
        <f t="array" ref="Y729">IF($S729=1,IFERROR(INDEX(Summary!$G:$G,$AH729),0),0)</f>
        <v>0</v>
      </c>
      <c r="Z729" s="2">
        <f t="array" ref="Z729">IF($S729=1,IFERROR(INDEX(Summary!$H:$H,$AH729),0),0)</f>
        <v>0</v>
      </c>
      <c r="AA729" s="2">
        <f t="array" ref="AA729">IF($S729=1,IFERROR(INDEX(Summary!$I:$I,$AH729),0),0)</f>
        <v>0</v>
      </c>
      <c r="AB729" s="2">
        <f t="array" ref="AB729">IF($S729=1,IFERROR(INDEX(Summary!$J:$J,$AH729),0),0)</f>
        <v>0</v>
      </c>
      <c r="AC729" s="2">
        <f t="array" ref="AC729">IF($S729=1,IFERROR(INDEX(Summary!$K:$K,$AH729),0),0)</f>
        <v>0</v>
      </c>
      <c r="AD729" s="2">
        <f t="array" ref="AD729">IF($S729=1,IFERROR(INDEX(Summary!$L:$L,$AH729),0),0)</f>
        <v>0</v>
      </c>
      <c r="AE729" s="2">
        <f t="array" ref="AE729">IF($S729=1,IFERROR(INDEX(Summary!$M:$M,$AH729),0),0)</f>
        <v>0</v>
      </c>
      <c r="AF729" s="2">
        <f t="array" ref="AF729">IF($S729=1,IFERROR(INDEX(Summary!$N:$N,$AH729),0),0)</f>
        <v>0</v>
      </c>
      <c r="AG729">
        <f t="array" ref="AG729">IF($A729="","",IFERROR(INDEX(Summary!$BB:$BB,$AH729),0))</f>
        <v>10</v>
      </c>
      <c r="AH729">
        <f t="shared" si="107"/>
        <v>27</v>
      </c>
    </row>
    <row r="730" spans="1:34" hidden="1">
      <c r="A730" t="str">
        <f t="array" ref="A730">IFERROR(INDEX(Summary!$D:$D,$AH730)&amp;"","")</f>
        <v>FG00288</v>
      </c>
      <c r="B730" t="str">
        <f t="array" ref="B730">IF($A730="","",INDEX(Summary!$E:$E,$AH730))</f>
        <v>Forest Honey I Multifloral - 500gm</v>
      </c>
      <c r="C730" t="str">
        <f t="array" ref="C730">IF($A730="","",INDEX(Summary!$B:$B,$AH730))</f>
        <v>Honey</v>
      </c>
      <c r="D730" t="str">
        <f t="array" ref="D730">IF($A730="","",INDEX(Summary!$C:$C,$AH730))</f>
        <v>C39</v>
      </c>
      <c r="E730">
        <f t="array" ref="E730">IF($A730="","",INDEX(Summary!$F:$F,$AH730))</f>
        <v>0.5</v>
      </c>
      <c r="F730" t="str">
        <f t="array" ref="F730">IF($A730="","",INDEX(Summary!$BC:$BC,$AH730)&amp;"")</f>
        <v>P3 – Normal</v>
      </c>
      <c r="G730">
        <f t="shared" si="99"/>
        <v>3</v>
      </c>
      <c r="H730">
        <f t="shared" si="100"/>
        <v>0</v>
      </c>
      <c r="I730" t="str">
        <f t="array" ref="I730">IF($A730="","",IF(IFERROR(INDEX(Summary!$BA:$BA,$AH730),0)&lt;1,"Under 1 day",IF(INDEX(Summary!$BA:$BA,$AH730)&lt;3,"1-3 days",IF(INDEX(Summary!$BA:$BA,$AH730)&lt;7,"3-7 days","7+ days"))))</f>
        <v>Under 1 day</v>
      </c>
      <c r="J730" t="str">
        <f t="array" ref="J730">IF($A730="","",IF(IFERROR(INDEX(Summary!$AX:$AX,$AH730),0)&lt;0.25,"0-25%",IF(INDEX(Summary!$AX:$AX,$AH730)&lt;0.5,"25-50%",IF(INDEX(Summary!$AX:$AX,$AH730)&lt;0.75,"50-75%","75-100%"))))</f>
        <v>75-100%</v>
      </c>
      <c r="K730" t="str">
        <f t="array" ref="K730">IF($A730="","",INDEX(Summary!$AY:$AY,$AH730)&amp;"")</f>
        <v>Done</v>
      </c>
      <c r="L730" s="1">
        <f>IF($A730="","",Summary!$P$2+MOD(ROW()-2,30))</f>
        <v>46235</v>
      </c>
      <c r="M730">
        <f t="shared" si="101"/>
        <v>9</v>
      </c>
      <c r="N730">
        <f t="shared" si="102"/>
        <v>1</v>
      </c>
      <c r="O730" t="str">
        <f t="shared" si="103"/>
        <v>Aug-2026</v>
      </c>
      <c r="P730">
        <f t="shared" ca="1" si="104"/>
        <v>1</v>
      </c>
      <c r="Q730" s="2">
        <f t="array" ref="Q730">IF($A730="",0,IFERROR(INDEX(Summary!$P$3:$AS$67,$AH730-2,$M730),0))</f>
        <v>0</v>
      </c>
      <c r="R730" s="2" t="e">
        <f t="array" ref="R730">IF($A730="",0,ROUND(IFERROR(INDEX(Summary!$O:$O,$AH730),0)/30,0))</f>
        <v>#VALUE!</v>
      </c>
      <c r="S730">
        <f t="shared" si="105"/>
        <v>0</v>
      </c>
      <c r="T730" s="2">
        <f t="array" ref="T730">IF($S730=1,IFERROR(INDEX(Summary!$O:$O,$AH730),0),0)</f>
        <v>0</v>
      </c>
      <c r="U730" s="2">
        <f t="array" ref="U730">IF($S730=1,IFERROR(INDEX(Summary!$AT:$AT,$AH730),0),0)</f>
        <v>0</v>
      </c>
      <c r="V730" s="2">
        <f t="shared" si="106"/>
        <v>0</v>
      </c>
      <c r="W730" s="2">
        <f t="array" ref="W730">IF($S730=1,IFERROR(INDEX(Summary!$AZ:$AZ,$AH730),0),0)</f>
        <v>0</v>
      </c>
      <c r="X730" s="3">
        <f t="array" ref="X730">IF($S730=1,IFERROR(INDEX(Summary!$BA:$BA,$AH730),0),0)</f>
        <v>0</v>
      </c>
      <c r="Y730" s="2">
        <f t="array" ref="Y730">IF($S730=1,IFERROR(INDEX(Summary!$G:$G,$AH730),0),0)</f>
        <v>0</v>
      </c>
      <c r="Z730" s="2">
        <f t="array" ref="Z730">IF($S730=1,IFERROR(INDEX(Summary!$H:$H,$AH730),0),0)</f>
        <v>0</v>
      </c>
      <c r="AA730" s="2">
        <f t="array" ref="AA730">IF($S730=1,IFERROR(INDEX(Summary!$I:$I,$AH730),0),0)</f>
        <v>0</v>
      </c>
      <c r="AB730" s="2">
        <f t="array" ref="AB730">IF($S730=1,IFERROR(INDEX(Summary!$J:$J,$AH730),0),0)</f>
        <v>0</v>
      </c>
      <c r="AC730" s="2">
        <f t="array" ref="AC730">IF($S730=1,IFERROR(INDEX(Summary!$K:$K,$AH730),0),0)</f>
        <v>0</v>
      </c>
      <c r="AD730" s="2">
        <f t="array" ref="AD730">IF($S730=1,IFERROR(INDEX(Summary!$L:$L,$AH730),0),0)</f>
        <v>0</v>
      </c>
      <c r="AE730" s="2">
        <f t="array" ref="AE730">IF($S730=1,IFERROR(INDEX(Summary!$M:$M,$AH730),0),0)</f>
        <v>0</v>
      </c>
      <c r="AF730" s="2">
        <f t="array" ref="AF730">IF($S730=1,IFERROR(INDEX(Summary!$N:$N,$AH730),0),0)</f>
        <v>0</v>
      </c>
      <c r="AG730">
        <f t="array" ref="AG730">IF($A730="","",IFERROR(INDEX(Summary!$BB:$BB,$AH730),0))</f>
        <v>10</v>
      </c>
      <c r="AH730">
        <f t="shared" si="107"/>
        <v>27</v>
      </c>
    </row>
    <row r="731" spans="1:34" hidden="1">
      <c r="A731" t="str">
        <f t="array" ref="A731">IFERROR(INDEX(Summary!$D:$D,$AH731)&amp;"","")</f>
        <v>FG00288</v>
      </c>
      <c r="B731" t="str">
        <f t="array" ref="B731">IF($A731="","",INDEX(Summary!$E:$E,$AH731))</f>
        <v>Forest Honey I Multifloral - 500gm</v>
      </c>
      <c r="C731" t="str">
        <f t="array" ref="C731">IF($A731="","",INDEX(Summary!$B:$B,$AH731))</f>
        <v>Honey</v>
      </c>
      <c r="D731" t="str">
        <f t="array" ref="D731">IF($A731="","",INDEX(Summary!$C:$C,$AH731))</f>
        <v>C39</v>
      </c>
      <c r="E731">
        <f t="array" ref="E731">IF($A731="","",INDEX(Summary!$F:$F,$AH731))</f>
        <v>0.5</v>
      </c>
      <c r="F731" t="str">
        <f t="array" ref="F731">IF($A731="","",INDEX(Summary!$BC:$BC,$AH731)&amp;"")</f>
        <v>P3 – Normal</v>
      </c>
      <c r="G731">
        <f t="shared" si="99"/>
        <v>3</v>
      </c>
      <c r="H731">
        <f t="shared" si="100"/>
        <v>0</v>
      </c>
      <c r="I731" t="str">
        <f t="array" ref="I731">IF($A731="","",IF(IFERROR(INDEX(Summary!$BA:$BA,$AH731),0)&lt;1,"Under 1 day",IF(INDEX(Summary!$BA:$BA,$AH731)&lt;3,"1-3 days",IF(INDEX(Summary!$BA:$BA,$AH731)&lt;7,"3-7 days","7+ days"))))</f>
        <v>Under 1 day</v>
      </c>
      <c r="J731" t="str">
        <f t="array" ref="J731">IF($A731="","",IF(IFERROR(INDEX(Summary!$AX:$AX,$AH731),0)&lt;0.25,"0-25%",IF(INDEX(Summary!$AX:$AX,$AH731)&lt;0.5,"25-50%",IF(INDEX(Summary!$AX:$AX,$AH731)&lt;0.75,"50-75%","75-100%"))))</f>
        <v>75-100%</v>
      </c>
      <c r="K731" t="str">
        <f t="array" ref="K731">IF($A731="","",INDEX(Summary!$AY:$AY,$AH731)&amp;"")</f>
        <v>Done</v>
      </c>
      <c r="L731" s="1">
        <f>IF($A731="","",Summary!$P$2+MOD(ROW()-2,30))</f>
        <v>46236</v>
      </c>
      <c r="M731">
        <f t="shared" si="101"/>
        <v>10</v>
      </c>
      <c r="N731">
        <f t="shared" si="102"/>
        <v>2</v>
      </c>
      <c r="O731" t="str">
        <f t="shared" si="103"/>
        <v>Aug-2026</v>
      </c>
      <c r="P731">
        <f t="shared" ca="1" si="104"/>
        <v>1</v>
      </c>
      <c r="Q731" s="2">
        <f t="array" ref="Q731">IF($A731="",0,IFERROR(INDEX(Summary!$P$3:$AS$67,$AH731-2,$M731),0))</f>
        <v>0</v>
      </c>
      <c r="R731" s="2" t="e">
        <f t="array" ref="R731">IF($A731="",0,ROUND(IFERROR(INDEX(Summary!$O:$O,$AH731),0)/30,0))</f>
        <v>#VALUE!</v>
      </c>
      <c r="S731">
        <f t="shared" si="105"/>
        <v>0</v>
      </c>
      <c r="T731" s="2">
        <f t="array" ref="T731">IF($S731=1,IFERROR(INDEX(Summary!$O:$O,$AH731),0),0)</f>
        <v>0</v>
      </c>
      <c r="U731" s="2">
        <f t="array" ref="U731">IF($S731=1,IFERROR(INDEX(Summary!$AT:$AT,$AH731),0),0)</f>
        <v>0</v>
      </c>
      <c r="V731" s="2">
        <f t="shared" si="106"/>
        <v>0</v>
      </c>
      <c r="W731" s="2">
        <f t="array" ref="W731">IF($S731=1,IFERROR(INDEX(Summary!$AZ:$AZ,$AH731),0),0)</f>
        <v>0</v>
      </c>
      <c r="X731" s="3">
        <f t="array" ref="X731">IF($S731=1,IFERROR(INDEX(Summary!$BA:$BA,$AH731),0),0)</f>
        <v>0</v>
      </c>
      <c r="Y731" s="2">
        <f t="array" ref="Y731">IF($S731=1,IFERROR(INDEX(Summary!$G:$G,$AH731),0),0)</f>
        <v>0</v>
      </c>
      <c r="Z731" s="2">
        <f t="array" ref="Z731">IF($S731=1,IFERROR(INDEX(Summary!$H:$H,$AH731),0),0)</f>
        <v>0</v>
      </c>
      <c r="AA731" s="2">
        <f t="array" ref="AA731">IF($S731=1,IFERROR(INDEX(Summary!$I:$I,$AH731),0),0)</f>
        <v>0</v>
      </c>
      <c r="AB731" s="2">
        <f t="array" ref="AB731">IF($S731=1,IFERROR(INDEX(Summary!$J:$J,$AH731),0),0)</f>
        <v>0</v>
      </c>
      <c r="AC731" s="2">
        <f t="array" ref="AC731">IF($S731=1,IFERROR(INDEX(Summary!$K:$K,$AH731),0),0)</f>
        <v>0</v>
      </c>
      <c r="AD731" s="2">
        <f t="array" ref="AD731">IF($S731=1,IFERROR(INDEX(Summary!$L:$L,$AH731),0),0)</f>
        <v>0</v>
      </c>
      <c r="AE731" s="2">
        <f t="array" ref="AE731">IF($S731=1,IFERROR(INDEX(Summary!$M:$M,$AH731),0),0)</f>
        <v>0</v>
      </c>
      <c r="AF731" s="2">
        <f t="array" ref="AF731">IF($S731=1,IFERROR(INDEX(Summary!$N:$N,$AH731),0),0)</f>
        <v>0</v>
      </c>
      <c r="AG731">
        <f t="array" ref="AG731">IF($A731="","",IFERROR(INDEX(Summary!$BB:$BB,$AH731),0))</f>
        <v>10</v>
      </c>
      <c r="AH731">
        <f t="shared" si="107"/>
        <v>27</v>
      </c>
    </row>
    <row r="732" spans="1:34" hidden="1">
      <c r="A732" t="str">
        <f t="array" ref="A732">IFERROR(INDEX(Summary!$D:$D,$AH732)&amp;"","")</f>
        <v>FG00288</v>
      </c>
      <c r="B732" t="str">
        <f t="array" ref="B732">IF($A732="","",INDEX(Summary!$E:$E,$AH732))</f>
        <v>Forest Honey I Multifloral - 500gm</v>
      </c>
      <c r="C732" t="str">
        <f t="array" ref="C732">IF($A732="","",INDEX(Summary!$B:$B,$AH732))</f>
        <v>Honey</v>
      </c>
      <c r="D732" t="str">
        <f t="array" ref="D732">IF($A732="","",INDEX(Summary!$C:$C,$AH732))</f>
        <v>C39</v>
      </c>
      <c r="E732">
        <f t="array" ref="E732">IF($A732="","",INDEX(Summary!$F:$F,$AH732))</f>
        <v>0.5</v>
      </c>
      <c r="F732" t="str">
        <f t="array" ref="F732">IF($A732="","",INDEX(Summary!$BC:$BC,$AH732)&amp;"")</f>
        <v>P3 – Normal</v>
      </c>
      <c r="G732">
        <f t="shared" si="99"/>
        <v>3</v>
      </c>
      <c r="H732">
        <f t="shared" si="100"/>
        <v>0</v>
      </c>
      <c r="I732" t="str">
        <f t="array" ref="I732">IF($A732="","",IF(IFERROR(INDEX(Summary!$BA:$BA,$AH732),0)&lt;1,"Under 1 day",IF(INDEX(Summary!$BA:$BA,$AH732)&lt;3,"1-3 days",IF(INDEX(Summary!$BA:$BA,$AH732)&lt;7,"3-7 days","7+ days"))))</f>
        <v>Under 1 day</v>
      </c>
      <c r="J732" t="str">
        <f t="array" ref="J732">IF($A732="","",IF(IFERROR(INDEX(Summary!$AX:$AX,$AH732),0)&lt;0.25,"0-25%",IF(INDEX(Summary!$AX:$AX,$AH732)&lt;0.5,"25-50%",IF(INDEX(Summary!$AX:$AX,$AH732)&lt;0.75,"50-75%","75-100%"))))</f>
        <v>75-100%</v>
      </c>
      <c r="K732" t="str">
        <f t="array" ref="K732">IF($A732="","",INDEX(Summary!$AY:$AY,$AH732)&amp;"")</f>
        <v>Done</v>
      </c>
      <c r="L732" s="1">
        <f>IF($A732="","",Summary!$P$2+MOD(ROW()-2,30))</f>
        <v>46237</v>
      </c>
      <c r="M732">
        <f t="shared" si="101"/>
        <v>11</v>
      </c>
      <c r="N732">
        <f t="shared" si="102"/>
        <v>3</v>
      </c>
      <c r="O732" t="str">
        <f t="shared" si="103"/>
        <v>Aug-2026</v>
      </c>
      <c r="P732">
        <f t="shared" ca="1" si="104"/>
        <v>1</v>
      </c>
      <c r="Q732" s="2">
        <f t="array" ref="Q732">IF($A732="",0,IFERROR(INDEX(Summary!$P$3:$AS$67,$AH732-2,$M732),0))</f>
        <v>0</v>
      </c>
      <c r="R732" s="2" t="e">
        <f t="array" ref="R732">IF($A732="",0,ROUND(IFERROR(INDEX(Summary!$O:$O,$AH732),0)/30,0))</f>
        <v>#VALUE!</v>
      </c>
      <c r="S732">
        <f t="shared" si="105"/>
        <v>0</v>
      </c>
      <c r="T732" s="2">
        <f t="array" ref="T732">IF($S732=1,IFERROR(INDEX(Summary!$O:$O,$AH732),0),0)</f>
        <v>0</v>
      </c>
      <c r="U732" s="2">
        <f t="array" ref="U732">IF($S732=1,IFERROR(INDEX(Summary!$AT:$AT,$AH732),0),0)</f>
        <v>0</v>
      </c>
      <c r="V732" s="2">
        <f t="shared" si="106"/>
        <v>0</v>
      </c>
      <c r="W732" s="2">
        <f t="array" ref="W732">IF($S732=1,IFERROR(INDEX(Summary!$AZ:$AZ,$AH732),0),0)</f>
        <v>0</v>
      </c>
      <c r="X732" s="3">
        <f t="array" ref="X732">IF($S732=1,IFERROR(INDEX(Summary!$BA:$BA,$AH732),0),0)</f>
        <v>0</v>
      </c>
      <c r="Y732" s="2">
        <f t="array" ref="Y732">IF($S732=1,IFERROR(INDEX(Summary!$G:$G,$AH732),0),0)</f>
        <v>0</v>
      </c>
      <c r="Z732" s="2">
        <f t="array" ref="Z732">IF($S732=1,IFERROR(INDEX(Summary!$H:$H,$AH732),0),0)</f>
        <v>0</v>
      </c>
      <c r="AA732" s="2">
        <f t="array" ref="AA732">IF($S732=1,IFERROR(INDEX(Summary!$I:$I,$AH732),0),0)</f>
        <v>0</v>
      </c>
      <c r="AB732" s="2">
        <f t="array" ref="AB732">IF($S732=1,IFERROR(INDEX(Summary!$J:$J,$AH732),0),0)</f>
        <v>0</v>
      </c>
      <c r="AC732" s="2">
        <f t="array" ref="AC732">IF($S732=1,IFERROR(INDEX(Summary!$K:$K,$AH732),0),0)</f>
        <v>0</v>
      </c>
      <c r="AD732" s="2">
        <f t="array" ref="AD732">IF($S732=1,IFERROR(INDEX(Summary!$L:$L,$AH732),0),0)</f>
        <v>0</v>
      </c>
      <c r="AE732" s="2">
        <f t="array" ref="AE732">IF($S732=1,IFERROR(INDEX(Summary!$M:$M,$AH732),0),0)</f>
        <v>0</v>
      </c>
      <c r="AF732" s="2">
        <f t="array" ref="AF732">IF($S732=1,IFERROR(INDEX(Summary!$N:$N,$AH732),0),0)</f>
        <v>0</v>
      </c>
      <c r="AG732">
        <f t="array" ref="AG732">IF($A732="","",IFERROR(INDEX(Summary!$BB:$BB,$AH732),0))</f>
        <v>10</v>
      </c>
      <c r="AH732">
        <f t="shared" si="107"/>
        <v>27</v>
      </c>
    </row>
    <row r="733" spans="1:34" hidden="1">
      <c r="A733" t="str">
        <f t="array" ref="A733">IFERROR(INDEX(Summary!$D:$D,$AH733)&amp;"","")</f>
        <v>FG00288</v>
      </c>
      <c r="B733" t="str">
        <f t="array" ref="B733">IF($A733="","",INDEX(Summary!$E:$E,$AH733))</f>
        <v>Forest Honey I Multifloral - 500gm</v>
      </c>
      <c r="C733" t="str">
        <f t="array" ref="C733">IF($A733="","",INDEX(Summary!$B:$B,$AH733))</f>
        <v>Honey</v>
      </c>
      <c r="D733" t="str">
        <f t="array" ref="D733">IF($A733="","",INDEX(Summary!$C:$C,$AH733))</f>
        <v>C39</v>
      </c>
      <c r="E733">
        <f t="array" ref="E733">IF($A733="","",INDEX(Summary!$F:$F,$AH733))</f>
        <v>0.5</v>
      </c>
      <c r="F733" t="str">
        <f t="array" ref="F733">IF($A733="","",INDEX(Summary!$BC:$BC,$AH733)&amp;"")</f>
        <v>P3 – Normal</v>
      </c>
      <c r="G733">
        <f t="shared" si="99"/>
        <v>3</v>
      </c>
      <c r="H733">
        <f t="shared" si="100"/>
        <v>0</v>
      </c>
      <c r="I733" t="str">
        <f t="array" ref="I733">IF($A733="","",IF(IFERROR(INDEX(Summary!$BA:$BA,$AH733),0)&lt;1,"Under 1 day",IF(INDEX(Summary!$BA:$BA,$AH733)&lt;3,"1-3 days",IF(INDEX(Summary!$BA:$BA,$AH733)&lt;7,"3-7 days","7+ days"))))</f>
        <v>Under 1 day</v>
      </c>
      <c r="J733" t="str">
        <f t="array" ref="J733">IF($A733="","",IF(IFERROR(INDEX(Summary!$AX:$AX,$AH733),0)&lt;0.25,"0-25%",IF(INDEX(Summary!$AX:$AX,$AH733)&lt;0.5,"25-50%",IF(INDEX(Summary!$AX:$AX,$AH733)&lt;0.75,"50-75%","75-100%"))))</f>
        <v>75-100%</v>
      </c>
      <c r="K733" t="str">
        <f t="array" ref="K733">IF($A733="","",INDEX(Summary!$AY:$AY,$AH733)&amp;"")</f>
        <v>Done</v>
      </c>
      <c r="L733" s="1">
        <f>IF($A733="","",Summary!$P$2+MOD(ROW()-2,30))</f>
        <v>46238</v>
      </c>
      <c r="M733">
        <f t="shared" si="101"/>
        <v>12</v>
      </c>
      <c r="N733">
        <f t="shared" si="102"/>
        <v>4</v>
      </c>
      <c r="O733" t="str">
        <f t="shared" si="103"/>
        <v>Aug-2026</v>
      </c>
      <c r="P733">
        <f t="shared" ca="1" si="104"/>
        <v>1</v>
      </c>
      <c r="Q733" s="2">
        <f t="array" ref="Q733">IF($A733="",0,IFERROR(INDEX(Summary!$P$3:$AS$67,$AH733-2,$M733),0))</f>
        <v>0</v>
      </c>
      <c r="R733" s="2" t="e">
        <f t="array" ref="R733">IF($A733="",0,ROUND(IFERROR(INDEX(Summary!$O:$O,$AH733),0)/30,0))</f>
        <v>#VALUE!</v>
      </c>
      <c r="S733">
        <f t="shared" si="105"/>
        <v>0</v>
      </c>
      <c r="T733" s="2">
        <f t="array" ref="T733">IF($S733=1,IFERROR(INDEX(Summary!$O:$O,$AH733),0),0)</f>
        <v>0</v>
      </c>
      <c r="U733" s="2">
        <f t="array" ref="U733">IF($S733=1,IFERROR(INDEX(Summary!$AT:$AT,$AH733),0),0)</f>
        <v>0</v>
      </c>
      <c r="V733" s="2">
        <f t="shared" si="106"/>
        <v>0</v>
      </c>
      <c r="W733" s="2">
        <f t="array" ref="W733">IF($S733=1,IFERROR(INDEX(Summary!$AZ:$AZ,$AH733),0),0)</f>
        <v>0</v>
      </c>
      <c r="X733" s="3">
        <f t="array" ref="X733">IF($S733=1,IFERROR(INDEX(Summary!$BA:$BA,$AH733),0),0)</f>
        <v>0</v>
      </c>
      <c r="Y733" s="2">
        <f t="array" ref="Y733">IF($S733=1,IFERROR(INDEX(Summary!$G:$G,$AH733),0),0)</f>
        <v>0</v>
      </c>
      <c r="Z733" s="2">
        <f t="array" ref="Z733">IF($S733=1,IFERROR(INDEX(Summary!$H:$H,$AH733),0),0)</f>
        <v>0</v>
      </c>
      <c r="AA733" s="2">
        <f t="array" ref="AA733">IF($S733=1,IFERROR(INDEX(Summary!$I:$I,$AH733),0),0)</f>
        <v>0</v>
      </c>
      <c r="AB733" s="2">
        <f t="array" ref="AB733">IF($S733=1,IFERROR(INDEX(Summary!$J:$J,$AH733),0),0)</f>
        <v>0</v>
      </c>
      <c r="AC733" s="2">
        <f t="array" ref="AC733">IF($S733=1,IFERROR(INDEX(Summary!$K:$K,$AH733),0),0)</f>
        <v>0</v>
      </c>
      <c r="AD733" s="2">
        <f t="array" ref="AD733">IF($S733=1,IFERROR(INDEX(Summary!$L:$L,$AH733),0),0)</f>
        <v>0</v>
      </c>
      <c r="AE733" s="2">
        <f t="array" ref="AE733">IF($S733=1,IFERROR(INDEX(Summary!$M:$M,$AH733),0),0)</f>
        <v>0</v>
      </c>
      <c r="AF733" s="2">
        <f t="array" ref="AF733">IF($S733=1,IFERROR(INDEX(Summary!$N:$N,$AH733),0),0)</f>
        <v>0</v>
      </c>
      <c r="AG733">
        <f t="array" ref="AG733">IF($A733="","",IFERROR(INDEX(Summary!$BB:$BB,$AH733),0))</f>
        <v>10</v>
      </c>
      <c r="AH733">
        <f t="shared" si="107"/>
        <v>27</v>
      </c>
    </row>
    <row r="734" spans="1:34" hidden="1">
      <c r="A734" t="str">
        <f t="array" ref="A734">IFERROR(INDEX(Summary!$D:$D,$AH734)&amp;"","")</f>
        <v>FG00288</v>
      </c>
      <c r="B734" t="str">
        <f t="array" ref="B734">IF($A734="","",INDEX(Summary!$E:$E,$AH734))</f>
        <v>Forest Honey I Multifloral - 500gm</v>
      </c>
      <c r="C734" t="str">
        <f t="array" ref="C734">IF($A734="","",INDEX(Summary!$B:$B,$AH734))</f>
        <v>Honey</v>
      </c>
      <c r="D734" t="str">
        <f t="array" ref="D734">IF($A734="","",INDEX(Summary!$C:$C,$AH734))</f>
        <v>C39</v>
      </c>
      <c r="E734">
        <f t="array" ref="E734">IF($A734="","",INDEX(Summary!$F:$F,$AH734))</f>
        <v>0.5</v>
      </c>
      <c r="F734" t="str">
        <f t="array" ref="F734">IF($A734="","",INDEX(Summary!$BC:$BC,$AH734)&amp;"")</f>
        <v>P3 – Normal</v>
      </c>
      <c r="G734">
        <f t="shared" si="99"/>
        <v>3</v>
      </c>
      <c r="H734">
        <f t="shared" si="100"/>
        <v>0</v>
      </c>
      <c r="I734" t="str">
        <f t="array" ref="I734">IF($A734="","",IF(IFERROR(INDEX(Summary!$BA:$BA,$AH734),0)&lt;1,"Under 1 day",IF(INDEX(Summary!$BA:$BA,$AH734)&lt;3,"1-3 days",IF(INDEX(Summary!$BA:$BA,$AH734)&lt;7,"3-7 days","7+ days"))))</f>
        <v>Under 1 day</v>
      </c>
      <c r="J734" t="str">
        <f t="array" ref="J734">IF($A734="","",IF(IFERROR(INDEX(Summary!$AX:$AX,$AH734),0)&lt;0.25,"0-25%",IF(INDEX(Summary!$AX:$AX,$AH734)&lt;0.5,"25-50%",IF(INDEX(Summary!$AX:$AX,$AH734)&lt;0.75,"50-75%","75-100%"))))</f>
        <v>75-100%</v>
      </c>
      <c r="K734" t="str">
        <f t="array" ref="K734">IF($A734="","",INDEX(Summary!$AY:$AY,$AH734)&amp;"")</f>
        <v>Done</v>
      </c>
      <c r="L734" s="1">
        <f>IF($A734="","",Summary!$P$2+MOD(ROW()-2,30))</f>
        <v>46239</v>
      </c>
      <c r="M734">
        <f t="shared" si="101"/>
        <v>13</v>
      </c>
      <c r="N734">
        <f t="shared" si="102"/>
        <v>5</v>
      </c>
      <c r="O734" t="str">
        <f t="shared" si="103"/>
        <v>Aug-2026</v>
      </c>
      <c r="P734">
        <f t="shared" ca="1" si="104"/>
        <v>1</v>
      </c>
      <c r="Q734" s="2">
        <f t="array" ref="Q734">IF($A734="",0,IFERROR(INDEX(Summary!$P$3:$AS$67,$AH734-2,$M734),0))</f>
        <v>0</v>
      </c>
      <c r="R734" s="2" t="e">
        <f t="array" ref="R734">IF($A734="",0,ROUND(IFERROR(INDEX(Summary!$O:$O,$AH734),0)/30,0))</f>
        <v>#VALUE!</v>
      </c>
      <c r="S734">
        <f t="shared" si="105"/>
        <v>0</v>
      </c>
      <c r="T734" s="2">
        <f t="array" ref="T734">IF($S734=1,IFERROR(INDEX(Summary!$O:$O,$AH734),0),0)</f>
        <v>0</v>
      </c>
      <c r="U734" s="2">
        <f t="array" ref="U734">IF($S734=1,IFERROR(INDEX(Summary!$AT:$AT,$AH734),0),0)</f>
        <v>0</v>
      </c>
      <c r="V734" s="2">
        <f t="shared" si="106"/>
        <v>0</v>
      </c>
      <c r="W734" s="2">
        <f t="array" ref="W734">IF($S734=1,IFERROR(INDEX(Summary!$AZ:$AZ,$AH734),0),0)</f>
        <v>0</v>
      </c>
      <c r="X734" s="3">
        <f t="array" ref="X734">IF($S734=1,IFERROR(INDEX(Summary!$BA:$BA,$AH734),0),0)</f>
        <v>0</v>
      </c>
      <c r="Y734" s="2">
        <f t="array" ref="Y734">IF($S734=1,IFERROR(INDEX(Summary!$G:$G,$AH734),0),0)</f>
        <v>0</v>
      </c>
      <c r="Z734" s="2">
        <f t="array" ref="Z734">IF($S734=1,IFERROR(INDEX(Summary!$H:$H,$AH734),0),0)</f>
        <v>0</v>
      </c>
      <c r="AA734" s="2">
        <f t="array" ref="AA734">IF($S734=1,IFERROR(INDEX(Summary!$I:$I,$AH734),0),0)</f>
        <v>0</v>
      </c>
      <c r="AB734" s="2">
        <f t="array" ref="AB734">IF($S734=1,IFERROR(INDEX(Summary!$J:$J,$AH734),0),0)</f>
        <v>0</v>
      </c>
      <c r="AC734" s="2">
        <f t="array" ref="AC734">IF($S734=1,IFERROR(INDEX(Summary!$K:$K,$AH734),0),0)</f>
        <v>0</v>
      </c>
      <c r="AD734" s="2">
        <f t="array" ref="AD734">IF($S734=1,IFERROR(INDEX(Summary!$L:$L,$AH734),0),0)</f>
        <v>0</v>
      </c>
      <c r="AE734" s="2">
        <f t="array" ref="AE734">IF($S734=1,IFERROR(INDEX(Summary!$M:$M,$AH734),0),0)</f>
        <v>0</v>
      </c>
      <c r="AF734" s="2">
        <f t="array" ref="AF734">IF($S734=1,IFERROR(INDEX(Summary!$N:$N,$AH734),0),0)</f>
        <v>0</v>
      </c>
      <c r="AG734">
        <f t="array" ref="AG734">IF($A734="","",IFERROR(INDEX(Summary!$BB:$BB,$AH734),0))</f>
        <v>10</v>
      </c>
      <c r="AH734">
        <f t="shared" si="107"/>
        <v>27</v>
      </c>
    </row>
    <row r="735" spans="1:34" hidden="1">
      <c r="A735" t="str">
        <f t="array" ref="A735">IFERROR(INDEX(Summary!$D:$D,$AH735)&amp;"","")</f>
        <v>FG00288</v>
      </c>
      <c r="B735" t="str">
        <f t="array" ref="B735">IF($A735="","",INDEX(Summary!$E:$E,$AH735))</f>
        <v>Forest Honey I Multifloral - 500gm</v>
      </c>
      <c r="C735" t="str">
        <f t="array" ref="C735">IF($A735="","",INDEX(Summary!$B:$B,$AH735))</f>
        <v>Honey</v>
      </c>
      <c r="D735" t="str">
        <f t="array" ref="D735">IF($A735="","",INDEX(Summary!$C:$C,$AH735))</f>
        <v>C39</v>
      </c>
      <c r="E735">
        <f t="array" ref="E735">IF($A735="","",INDEX(Summary!$F:$F,$AH735))</f>
        <v>0.5</v>
      </c>
      <c r="F735" t="str">
        <f t="array" ref="F735">IF($A735="","",INDEX(Summary!$BC:$BC,$AH735)&amp;"")</f>
        <v>P3 – Normal</v>
      </c>
      <c r="G735">
        <f t="shared" si="99"/>
        <v>3</v>
      </c>
      <c r="H735">
        <f t="shared" si="100"/>
        <v>0</v>
      </c>
      <c r="I735" t="str">
        <f t="array" ref="I735">IF($A735="","",IF(IFERROR(INDEX(Summary!$BA:$BA,$AH735),0)&lt;1,"Under 1 day",IF(INDEX(Summary!$BA:$BA,$AH735)&lt;3,"1-3 days",IF(INDEX(Summary!$BA:$BA,$AH735)&lt;7,"3-7 days","7+ days"))))</f>
        <v>Under 1 day</v>
      </c>
      <c r="J735" t="str">
        <f t="array" ref="J735">IF($A735="","",IF(IFERROR(INDEX(Summary!$AX:$AX,$AH735),0)&lt;0.25,"0-25%",IF(INDEX(Summary!$AX:$AX,$AH735)&lt;0.5,"25-50%",IF(INDEX(Summary!$AX:$AX,$AH735)&lt;0.75,"50-75%","75-100%"))))</f>
        <v>75-100%</v>
      </c>
      <c r="K735" t="str">
        <f t="array" ref="K735">IF($A735="","",INDEX(Summary!$AY:$AY,$AH735)&amp;"")</f>
        <v>Done</v>
      </c>
      <c r="L735" s="1">
        <f>IF($A735="","",Summary!$P$2+MOD(ROW()-2,30))</f>
        <v>46240</v>
      </c>
      <c r="M735">
        <f t="shared" si="101"/>
        <v>14</v>
      </c>
      <c r="N735">
        <f t="shared" si="102"/>
        <v>6</v>
      </c>
      <c r="O735" t="str">
        <f t="shared" si="103"/>
        <v>Aug-2026</v>
      </c>
      <c r="P735">
        <f t="shared" ca="1" si="104"/>
        <v>1</v>
      </c>
      <c r="Q735" s="2">
        <f t="array" ref="Q735">IF($A735="",0,IFERROR(INDEX(Summary!$P$3:$AS$67,$AH735-2,$M735),0))</f>
        <v>0</v>
      </c>
      <c r="R735" s="2" t="e">
        <f t="array" ref="R735">IF($A735="",0,ROUND(IFERROR(INDEX(Summary!$O:$O,$AH735),0)/30,0))</f>
        <v>#VALUE!</v>
      </c>
      <c r="S735">
        <f t="shared" si="105"/>
        <v>0</v>
      </c>
      <c r="T735" s="2">
        <f t="array" ref="T735">IF($S735=1,IFERROR(INDEX(Summary!$O:$O,$AH735),0),0)</f>
        <v>0</v>
      </c>
      <c r="U735" s="2">
        <f t="array" ref="U735">IF($S735=1,IFERROR(INDEX(Summary!$AT:$AT,$AH735),0),0)</f>
        <v>0</v>
      </c>
      <c r="V735" s="2">
        <f t="shared" si="106"/>
        <v>0</v>
      </c>
      <c r="W735" s="2">
        <f t="array" ref="W735">IF($S735=1,IFERROR(INDEX(Summary!$AZ:$AZ,$AH735),0),0)</f>
        <v>0</v>
      </c>
      <c r="X735" s="3">
        <f t="array" ref="X735">IF($S735=1,IFERROR(INDEX(Summary!$BA:$BA,$AH735),0),0)</f>
        <v>0</v>
      </c>
      <c r="Y735" s="2">
        <f t="array" ref="Y735">IF($S735=1,IFERROR(INDEX(Summary!$G:$G,$AH735),0),0)</f>
        <v>0</v>
      </c>
      <c r="Z735" s="2">
        <f t="array" ref="Z735">IF($S735=1,IFERROR(INDEX(Summary!$H:$H,$AH735),0),0)</f>
        <v>0</v>
      </c>
      <c r="AA735" s="2">
        <f t="array" ref="AA735">IF($S735=1,IFERROR(INDEX(Summary!$I:$I,$AH735),0),0)</f>
        <v>0</v>
      </c>
      <c r="AB735" s="2">
        <f t="array" ref="AB735">IF($S735=1,IFERROR(INDEX(Summary!$J:$J,$AH735),0),0)</f>
        <v>0</v>
      </c>
      <c r="AC735" s="2">
        <f t="array" ref="AC735">IF($S735=1,IFERROR(INDEX(Summary!$K:$K,$AH735),0),0)</f>
        <v>0</v>
      </c>
      <c r="AD735" s="2">
        <f t="array" ref="AD735">IF($S735=1,IFERROR(INDEX(Summary!$L:$L,$AH735),0),0)</f>
        <v>0</v>
      </c>
      <c r="AE735" s="2">
        <f t="array" ref="AE735">IF($S735=1,IFERROR(INDEX(Summary!$M:$M,$AH735),0),0)</f>
        <v>0</v>
      </c>
      <c r="AF735" s="2">
        <f t="array" ref="AF735">IF($S735=1,IFERROR(INDEX(Summary!$N:$N,$AH735),0),0)</f>
        <v>0</v>
      </c>
      <c r="AG735">
        <f t="array" ref="AG735">IF($A735="","",IFERROR(INDEX(Summary!$BB:$BB,$AH735),0))</f>
        <v>10</v>
      </c>
      <c r="AH735">
        <f t="shared" si="107"/>
        <v>27</v>
      </c>
    </row>
    <row r="736" spans="1:34" hidden="1">
      <c r="A736" t="str">
        <f t="array" ref="A736">IFERROR(INDEX(Summary!$D:$D,$AH736)&amp;"","")</f>
        <v>FG00288</v>
      </c>
      <c r="B736" t="str">
        <f t="array" ref="B736">IF($A736="","",INDEX(Summary!$E:$E,$AH736))</f>
        <v>Forest Honey I Multifloral - 500gm</v>
      </c>
      <c r="C736" t="str">
        <f t="array" ref="C736">IF($A736="","",INDEX(Summary!$B:$B,$AH736))</f>
        <v>Honey</v>
      </c>
      <c r="D736" t="str">
        <f t="array" ref="D736">IF($A736="","",INDEX(Summary!$C:$C,$AH736))</f>
        <v>C39</v>
      </c>
      <c r="E736">
        <f t="array" ref="E736">IF($A736="","",INDEX(Summary!$F:$F,$AH736))</f>
        <v>0.5</v>
      </c>
      <c r="F736" t="str">
        <f t="array" ref="F736">IF($A736="","",INDEX(Summary!$BC:$BC,$AH736)&amp;"")</f>
        <v>P3 – Normal</v>
      </c>
      <c r="G736">
        <f t="shared" si="99"/>
        <v>3</v>
      </c>
      <c r="H736">
        <f t="shared" si="100"/>
        <v>0</v>
      </c>
      <c r="I736" t="str">
        <f t="array" ref="I736">IF($A736="","",IF(IFERROR(INDEX(Summary!$BA:$BA,$AH736),0)&lt;1,"Under 1 day",IF(INDEX(Summary!$BA:$BA,$AH736)&lt;3,"1-3 days",IF(INDEX(Summary!$BA:$BA,$AH736)&lt;7,"3-7 days","7+ days"))))</f>
        <v>Under 1 day</v>
      </c>
      <c r="J736" t="str">
        <f t="array" ref="J736">IF($A736="","",IF(IFERROR(INDEX(Summary!$AX:$AX,$AH736),0)&lt;0.25,"0-25%",IF(INDEX(Summary!$AX:$AX,$AH736)&lt;0.5,"25-50%",IF(INDEX(Summary!$AX:$AX,$AH736)&lt;0.75,"50-75%","75-100%"))))</f>
        <v>75-100%</v>
      </c>
      <c r="K736" t="str">
        <f t="array" ref="K736">IF($A736="","",INDEX(Summary!$AY:$AY,$AH736)&amp;"")</f>
        <v>Done</v>
      </c>
      <c r="L736" s="1">
        <f>IF($A736="","",Summary!$P$2+MOD(ROW()-2,30))</f>
        <v>46241</v>
      </c>
      <c r="M736">
        <f t="shared" si="101"/>
        <v>15</v>
      </c>
      <c r="N736">
        <f t="shared" si="102"/>
        <v>7</v>
      </c>
      <c r="O736" t="str">
        <f t="shared" si="103"/>
        <v>Aug-2026</v>
      </c>
      <c r="P736">
        <f t="shared" ca="1" si="104"/>
        <v>1</v>
      </c>
      <c r="Q736" s="2">
        <f t="array" ref="Q736">IF($A736="",0,IFERROR(INDEX(Summary!$P$3:$AS$67,$AH736-2,$M736),0))</f>
        <v>0</v>
      </c>
      <c r="R736" s="2" t="e">
        <f t="array" ref="R736">IF($A736="",0,ROUND(IFERROR(INDEX(Summary!$O:$O,$AH736),0)/30,0))</f>
        <v>#VALUE!</v>
      </c>
      <c r="S736">
        <f t="shared" si="105"/>
        <v>0</v>
      </c>
      <c r="T736" s="2">
        <f t="array" ref="T736">IF($S736=1,IFERROR(INDEX(Summary!$O:$O,$AH736),0),0)</f>
        <v>0</v>
      </c>
      <c r="U736" s="2">
        <f t="array" ref="U736">IF($S736=1,IFERROR(INDEX(Summary!$AT:$AT,$AH736),0),0)</f>
        <v>0</v>
      </c>
      <c r="V736" s="2">
        <f t="shared" si="106"/>
        <v>0</v>
      </c>
      <c r="W736" s="2">
        <f t="array" ref="W736">IF($S736=1,IFERROR(INDEX(Summary!$AZ:$AZ,$AH736),0),0)</f>
        <v>0</v>
      </c>
      <c r="X736" s="3">
        <f t="array" ref="X736">IF($S736=1,IFERROR(INDEX(Summary!$BA:$BA,$AH736),0),0)</f>
        <v>0</v>
      </c>
      <c r="Y736" s="2">
        <f t="array" ref="Y736">IF($S736=1,IFERROR(INDEX(Summary!$G:$G,$AH736),0),0)</f>
        <v>0</v>
      </c>
      <c r="Z736" s="2">
        <f t="array" ref="Z736">IF($S736=1,IFERROR(INDEX(Summary!$H:$H,$AH736),0),0)</f>
        <v>0</v>
      </c>
      <c r="AA736" s="2">
        <f t="array" ref="AA736">IF($S736=1,IFERROR(INDEX(Summary!$I:$I,$AH736),0),0)</f>
        <v>0</v>
      </c>
      <c r="AB736" s="2">
        <f t="array" ref="AB736">IF($S736=1,IFERROR(INDEX(Summary!$J:$J,$AH736),0),0)</f>
        <v>0</v>
      </c>
      <c r="AC736" s="2">
        <f t="array" ref="AC736">IF($S736=1,IFERROR(INDEX(Summary!$K:$K,$AH736),0),0)</f>
        <v>0</v>
      </c>
      <c r="AD736" s="2">
        <f t="array" ref="AD736">IF($S736=1,IFERROR(INDEX(Summary!$L:$L,$AH736),0),0)</f>
        <v>0</v>
      </c>
      <c r="AE736" s="2">
        <f t="array" ref="AE736">IF($S736=1,IFERROR(INDEX(Summary!$M:$M,$AH736),0),0)</f>
        <v>0</v>
      </c>
      <c r="AF736" s="2">
        <f t="array" ref="AF736">IF($S736=1,IFERROR(INDEX(Summary!$N:$N,$AH736),0),0)</f>
        <v>0</v>
      </c>
      <c r="AG736">
        <f t="array" ref="AG736">IF($A736="","",IFERROR(INDEX(Summary!$BB:$BB,$AH736),0))</f>
        <v>10</v>
      </c>
      <c r="AH736">
        <f t="shared" si="107"/>
        <v>27</v>
      </c>
    </row>
    <row r="737" spans="1:34" hidden="1">
      <c r="A737" t="str">
        <f t="array" ref="A737">IFERROR(INDEX(Summary!$D:$D,$AH737)&amp;"","")</f>
        <v>FG00288</v>
      </c>
      <c r="B737" t="str">
        <f t="array" ref="B737">IF($A737="","",INDEX(Summary!$E:$E,$AH737))</f>
        <v>Forest Honey I Multifloral - 500gm</v>
      </c>
      <c r="C737" t="str">
        <f t="array" ref="C737">IF($A737="","",INDEX(Summary!$B:$B,$AH737))</f>
        <v>Honey</v>
      </c>
      <c r="D737" t="str">
        <f t="array" ref="D737">IF($A737="","",INDEX(Summary!$C:$C,$AH737))</f>
        <v>C39</v>
      </c>
      <c r="E737">
        <f t="array" ref="E737">IF($A737="","",INDEX(Summary!$F:$F,$AH737))</f>
        <v>0.5</v>
      </c>
      <c r="F737" t="str">
        <f t="array" ref="F737">IF($A737="","",INDEX(Summary!$BC:$BC,$AH737)&amp;"")</f>
        <v>P3 – Normal</v>
      </c>
      <c r="G737">
        <f t="shared" si="99"/>
        <v>3</v>
      </c>
      <c r="H737">
        <f t="shared" si="100"/>
        <v>0</v>
      </c>
      <c r="I737" t="str">
        <f t="array" ref="I737">IF($A737="","",IF(IFERROR(INDEX(Summary!$BA:$BA,$AH737),0)&lt;1,"Under 1 day",IF(INDEX(Summary!$BA:$BA,$AH737)&lt;3,"1-3 days",IF(INDEX(Summary!$BA:$BA,$AH737)&lt;7,"3-7 days","7+ days"))))</f>
        <v>Under 1 day</v>
      </c>
      <c r="J737" t="str">
        <f t="array" ref="J737">IF($A737="","",IF(IFERROR(INDEX(Summary!$AX:$AX,$AH737),0)&lt;0.25,"0-25%",IF(INDEX(Summary!$AX:$AX,$AH737)&lt;0.5,"25-50%",IF(INDEX(Summary!$AX:$AX,$AH737)&lt;0.75,"50-75%","75-100%"))))</f>
        <v>75-100%</v>
      </c>
      <c r="K737" t="str">
        <f t="array" ref="K737">IF($A737="","",INDEX(Summary!$AY:$AY,$AH737)&amp;"")</f>
        <v>Done</v>
      </c>
      <c r="L737" s="1">
        <f>IF($A737="","",Summary!$P$2+MOD(ROW()-2,30))</f>
        <v>46242</v>
      </c>
      <c r="M737">
        <f t="shared" si="101"/>
        <v>16</v>
      </c>
      <c r="N737">
        <f t="shared" si="102"/>
        <v>8</v>
      </c>
      <c r="O737" t="str">
        <f t="shared" si="103"/>
        <v>Aug-2026</v>
      </c>
      <c r="P737">
        <f t="shared" ca="1" si="104"/>
        <v>1</v>
      </c>
      <c r="Q737" s="2">
        <f t="array" ref="Q737">IF($A737="",0,IFERROR(INDEX(Summary!$P$3:$AS$67,$AH737-2,$M737),0))</f>
        <v>0</v>
      </c>
      <c r="R737" s="2" t="e">
        <f t="array" ref="R737">IF($A737="",0,ROUND(IFERROR(INDEX(Summary!$O:$O,$AH737),0)/30,0))</f>
        <v>#VALUE!</v>
      </c>
      <c r="S737">
        <f t="shared" si="105"/>
        <v>0</v>
      </c>
      <c r="T737" s="2">
        <f t="array" ref="T737">IF($S737=1,IFERROR(INDEX(Summary!$O:$O,$AH737),0),0)</f>
        <v>0</v>
      </c>
      <c r="U737" s="2">
        <f t="array" ref="U737">IF($S737=1,IFERROR(INDEX(Summary!$AT:$AT,$AH737),0),0)</f>
        <v>0</v>
      </c>
      <c r="V737" s="2">
        <f t="shared" si="106"/>
        <v>0</v>
      </c>
      <c r="W737" s="2">
        <f t="array" ref="W737">IF($S737=1,IFERROR(INDEX(Summary!$AZ:$AZ,$AH737),0),0)</f>
        <v>0</v>
      </c>
      <c r="X737" s="3">
        <f t="array" ref="X737">IF($S737=1,IFERROR(INDEX(Summary!$BA:$BA,$AH737),0),0)</f>
        <v>0</v>
      </c>
      <c r="Y737" s="2">
        <f t="array" ref="Y737">IF($S737=1,IFERROR(INDEX(Summary!$G:$G,$AH737),0),0)</f>
        <v>0</v>
      </c>
      <c r="Z737" s="2">
        <f t="array" ref="Z737">IF($S737=1,IFERROR(INDEX(Summary!$H:$H,$AH737),0),0)</f>
        <v>0</v>
      </c>
      <c r="AA737" s="2">
        <f t="array" ref="AA737">IF($S737=1,IFERROR(INDEX(Summary!$I:$I,$AH737),0),0)</f>
        <v>0</v>
      </c>
      <c r="AB737" s="2">
        <f t="array" ref="AB737">IF($S737=1,IFERROR(INDEX(Summary!$J:$J,$AH737),0),0)</f>
        <v>0</v>
      </c>
      <c r="AC737" s="2">
        <f t="array" ref="AC737">IF($S737=1,IFERROR(INDEX(Summary!$K:$K,$AH737),0),0)</f>
        <v>0</v>
      </c>
      <c r="AD737" s="2">
        <f t="array" ref="AD737">IF($S737=1,IFERROR(INDEX(Summary!$L:$L,$AH737),0),0)</f>
        <v>0</v>
      </c>
      <c r="AE737" s="2">
        <f t="array" ref="AE737">IF($S737=1,IFERROR(INDEX(Summary!$M:$M,$AH737),0),0)</f>
        <v>0</v>
      </c>
      <c r="AF737" s="2">
        <f t="array" ref="AF737">IF($S737=1,IFERROR(INDEX(Summary!$N:$N,$AH737),0),0)</f>
        <v>0</v>
      </c>
      <c r="AG737">
        <f t="array" ref="AG737">IF($A737="","",IFERROR(INDEX(Summary!$BB:$BB,$AH737),0))</f>
        <v>10</v>
      </c>
      <c r="AH737">
        <f t="shared" si="107"/>
        <v>27</v>
      </c>
    </row>
    <row r="738" spans="1:34" hidden="1">
      <c r="A738" t="str">
        <f t="array" ref="A738">IFERROR(INDEX(Summary!$D:$D,$AH738)&amp;"","")</f>
        <v>FG00288</v>
      </c>
      <c r="B738" t="str">
        <f t="array" ref="B738">IF($A738="","",INDEX(Summary!$E:$E,$AH738))</f>
        <v>Forest Honey I Multifloral - 500gm</v>
      </c>
      <c r="C738" t="str">
        <f t="array" ref="C738">IF($A738="","",INDEX(Summary!$B:$B,$AH738))</f>
        <v>Honey</v>
      </c>
      <c r="D738" t="str">
        <f t="array" ref="D738">IF($A738="","",INDEX(Summary!$C:$C,$AH738))</f>
        <v>C39</v>
      </c>
      <c r="E738">
        <f t="array" ref="E738">IF($A738="","",INDEX(Summary!$F:$F,$AH738))</f>
        <v>0.5</v>
      </c>
      <c r="F738" t="str">
        <f t="array" ref="F738">IF($A738="","",INDEX(Summary!$BC:$BC,$AH738)&amp;"")</f>
        <v>P3 – Normal</v>
      </c>
      <c r="G738">
        <f t="shared" si="99"/>
        <v>3</v>
      </c>
      <c r="H738">
        <f t="shared" si="100"/>
        <v>0</v>
      </c>
      <c r="I738" t="str">
        <f t="array" ref="I738">IF($A738="","",IF(IFERROR(INDEX(Summary!$BA:$BA,$AH738),0)&lt;1,"Under 1 day",IF(INDEX(Summary!$BA:$BA,$AH738)&lt;3,"1-3 days",IF(INDEX(Summary!$BA:$BA,$AH738)&lt;7,"3-7 days","7+ days"))))</f>
        <v>Under 1 day</v>
      </c>
      <c r="J738" t="str">
        <f t="array" ref="J738">IF($A738="","",IF(IFERROR(INDEX(Summary!$AX:$AX,$AH738),0)&lt;0.25,"0-25%",IF(INDEX(Summary!$AX:$AX,$AH738)&lt;0.5,"25-50%",IF(INDEX(Summary!$AX:$AX,$AH738)&lt;0.75,"50-75%","75-100%"))))</f>
        <v>75-100%</v>
      </c>
      <c r="K738" t="str">
        <f t="array" ref="K738">IF($A738="","",INDEX(Summary!$AY:$AY,$AH738)&amp;"")</f>
        <v>Done</v>
      </c>
      <c r="L738" s="1">
        <f>IF($A738="","",Summary!$P$2+MOD(ROW()-2,30))</f>
        <v>46243</v>
      </c>
      <c r="M738">
        <f t="shared" si="101"/>
        <v>17</v>
      </c>
      <c r="N738">
        <f t="shared" si="102"/>
        <v>9</v>
      </c>
      <c r="O738" t="str">
        <f t="shared" si="103"/>
        <v>Aug-2026</v>
      </c>
      <c r="P738">
        <f t="shared" ca="1" si="104"/>
        <v>1</v>
      </c>
      <c r="Q738" s="2">
        <f t="array" ref="Q738">IF($A738="",0,IFERROR(INDEX(Summary!$P$3:$AS$67,$AH738-2,$M738),0))</f>
        <v>0</v>
      </c>
      <c r="R738" s="2" t="e">
        <f t="array" ref="R738">IF($A738="",0,ROUND(IFERROR(INDEX(Summary!$O:$O,$AH738),0)/30,0))</f>
        <v>#VALUE!</v>
      </c>
      <c r="S738">
        <f t="shared" si="105"/>
        <v>0</v>
      </c>
      <c r="T738" s="2">
        <f t="array" ref="T738">IF($S738=1,IFERROR(INDEX(Summary!$O:$O,$AH738),0),0)</f>
        <v>0</v>
      </c>
      <c r="U738" s="2">
        <f t="array" ref="U738">IF($S738=1,IFERROR(INDEX(Summary!$AT:$AT,$AH738),0),0)</f>
        <v>0</v>
      </c>
      <c r="V738" s="2">
        <f t="shared" si="106"/>
        <v>0</v>
      </c>
      <c r="W738" s="2">
        <f t="array" ref="W738">IF($S738=1,IFERROR(INDEX(Summary!$AZ:$AZ,$AH738),0),0)</f>
        <v>0</v>
      </c>
      <c r="X738" s="3">
        <f t="array" ref="X738">IF($S738=1,IFERROR(INDEX(Summary!$BA:$BA,$AH738),0),0)</f>
        <v>0</v>
      </c>
      <c r="Y738" s="2">
        <f t="array" ref="Y738">IF($S738=1,IFERROR(INDEX(Summary!$G:$G,$AH738),0),0)</f>
        <v>0</v>
      </c>
      <c r="Z738" s="2">
        <f t="array" ref="Z738">IF($S738=1,IFERROR(INDEX(Summary!$H:$H,$AH738),0),0)</f>
        <v>0</v>
      </c>
      <c r="AA738" s="2">
        <f t="array" ref="AA738">IF($S738=1,IFERROR(INDEX(Summary!$I:$I,$AH738),0),0)</f>
        <v>0</v>
      </c>
      <c r="AB738" s="2">
        <f t="array" ref="AB738">IF($S738=1,IFERROR(INDEX(Summary!$J:$J,$AH738),0),0)</f>
        <v>0</v>
      </c>
      <c r="AC738" s="2">
        <f t="array" ref="AC738">IF($S738=1,IFERROR(INDEX(Summary!$K:$K,$AH738),0),0)</f>
        <v>0</v>
      </c>
      <c r="AD738" s="2">
        <f t="array" ref="AD738">IF($S738=1,IFERROR(INDEX(Summary!$L:$L,$AH738),0),0)</f>
        <v>0</v>
      </c>
      <c r="AE738" s="2">
        <f t="array" ref="AE738">IF($S738=1,IFERROR(INDEX(Summary!$M:$M,$AH738),0),0)</f>
        <v>0</v>
      </c>
      <c r="AF738" s="2">
        <f t="array" ref="AF738">IF($S738=1,IFERROR(INDEX(Summary!$N:$N,$AH738),0),0)</f>
        <v>0</v>
      </c>
      <c r="AG738">
        <f t="array" ref="AG738">IF($A738="","",IFERROR(INDEX(Summary!$BB:$BB,$AH738),0))</f>
        <v>10</v>
      </c>
      <c r="AH738">
        <f t="shared" si="107"/>
        <v>27</v>
      </c>
    </row>
    <row r="739" spans="1:34" hidden="1">
      <c r="A739" t="str">
        <f t="array" ref="A739">IFERROR(INDEX(Summary!$D:$D,$AH739)&amp;"","")</f>
        <v>FG00288</v>
      </c>
      <c r="B739" t="str">
        <f t="array" ref="B739">IF($A739="","",INDEX(Summary!$E:$E,$AH739))</f>
        <v>Forest Honey I Multifloral - 500gm</v>
      </c>
      <c r="C739" t="str">
        <f t="array" ref="C739">IF($A739="","",INDEX(Summary!$B:$B,$AH739))</f>
        <v>Honey</v>
      </c>
      <c r="D739" t="str">
        <f t="array" ref="D739">IF($A739="","",INDEX(Summary!$C:$C,$AH739))</f>
        <v>C39</v>
      </c>
      <c r="E739">
        <f t="array" ref="E739">IF($A739="","",INDEX(Summary!$F:$F,$AH739))</f>
        <v>0.5</v>
      </c>
      <c r="F739" t="str">
        <f t="array" ref="F739">IF($A739="","",INDEX(Summary!$BC:$BC,$AH739)&amp;"")</f>
        <v>P3 – Normal</v>
      </c>
      <c r="G739">
        <f t="shared" si="99"/>
        <v>3</v>
      </c>
      <c r="H739">
        <f t="shared" si="100"/>
        <v>0</v>
      </c>
      <c r="I739" t="str">
        <f t="array" ref="I739">IF($A739="","",IF(IFERROR(INDEX(Summary!$BA:$BA,$AH739),0)&lt;1,"Under 1 day",IF(INDEX(Summary!$BA:$BA,$AH739)&lt;3,"1-3 days",IF(INDEX(Summary!$BA:$BA,$AH739)&lt;7,"3-7 days","7+ days"))))</f>
        <v>Under 1 day</v>
      </c>
      <c r="J739" t="str">
        <f t="array" ref="J739">IF($A739="","",IF(IFERROR(INDEX(Summary!$AX:$AX,$AH739),0)&lt;0.25,"0-25%",IF(INDEX(Summary!$AX:$AX,$AH739)&lt;0.5,"25-50%",IF(INDEX(Summary!$AX:$AX,$AH739)&lt;0.75,"50-75%","75-100%"))))</f>
        <v>75-100%</v>
      </c>
      <c r="K739" t="str">
        <f t="array" ref="K739">IF($A739="","",INDEX(Summary!$AY:$AY,$AH739)&amp;"")</f>
        <v>Done</v>
      </c>
      <c r="L739" s="1">
        <f>IF($A739="","",Summary!$P$2+MOD(ROW()-2,30))</f>
        <v>46244</v>
      </c>
      <c r="M739">
        <f t="shared" si="101"/>
        <v>18</v>
      </c>
      <c r="N739">
        <f t="shared" si="102"/>
        <v>10</v>
      </c>
      <c r="O739" t="str">
        <f t="shared" si="103"/>
        <v>Aug-2026</v>
      </c>
      <c r="P739">
        <f t="shared" ca="1" si="104"/>
        <v>1</v>
      </c>
      <c r="Q739" s="2">
        <f t="array" ref="Q739">IF($A739="",0,IFERROR(INDEX(Summary!$P$3:$AS$67,$AH739-2,$M739),0))</f>
        <v>0</v>
      </c>
      <c r="R739" s="2" t="e">
        <f t="array" ref="R739">IF($A739="",0,ROUND(IFERROR(INDEX(Summary!$O:$O,$AH739),0)/30,0))</f>
        <v>#VALUE!</v>
      </c>
      <c r="S739">
        <f t="shared" si="105"/>
        <v>0</v>
      </c>
      <c r="T739" s="2">
        <f t="array" ref="T739">IF($S739=1,IFERROR(INDEX(Summary!$O:$O,$AH739),0),0)</f>
        <v>0</v>
      </c>
      <c r="U739" s="2">
        <f t="array" ref="U739">IF($S739=1,IFERROR(INDEX(Summary!$AT:$AT,$AH739),0),0)</f>
        <v>0</v>
      </c>
      <c r="V739" s="2">
        <f t="shared" si="106"/>
        <v>0</v>
      </c>
      <c r="W739" s="2">
        <f t="array" ref="W739">IF($S739=1,IFERROR(INDEX(Summary!$AZ:$AZ,$AH739),0),0)</f>
        <v>0</v>
      </c>
      <c r="X739" s="3">
        <f t="array" ref="X739">IF($S739=1,IFERROR(INDEX(Summary!$BA:$BA,$AH739),0),0)</f>
        <v>0</v>
      </c>
      <c r="Y739" s="2">
        <f t="array" ref="Y739">IF($S739=1,IFERROR(INDEX(Summary!$G:$G,$AH739),0),0)</f>
        <v>0</v>
      </c>
      <c r="Z739" s="2">
        <f t="array" ref="Z739">IF($S739=1,IFERROR(INDEX(Summary!$H:$H,$AH739),0),0)</f>
        <v>0</v>
      </c>
      <c r="AA739" s="2">
        <f t="array" ref="AA739">IF($S739=1,IFERROR(INDEX(Summary!$I:$I,$AH739),0),0)</f>
        <v>0</v>
      </c>
      <c r="AB739" s="2">
        <f t="array" ref="AB739">IF($S739=1,IFERROR(INDEX(Summary!$J:$J,$AH739),0),0)</f>
        <v>0</v>
      </c>
      <c r="AC739" s="2">
        <f t="array" ref="AC739">IF($S739=1,IFERROR(INDEX(Summary!$K:$K,$AH739),0),0)</f>
        <v>0</v>
      </c>
      <c r="AD739" s="2">
        <f t="array" ref="AD739">IF($S739=1,IFERROR(INDEX(Summary!$L:$L,$AH739),0),0)</f>
        <v>0</v>
      </c>
      <c r="AE739" s="2">
        <f t="array" ref="AE739">IF($S739=1,IFERROR(INDEX(Summary!$M:$M,$AH739),0),0)</f>
        <v>0</v>
      </c>
      <c r="AF739" s="2">
        <f t="array" ref="AF739">IF($S739=1,IFERROR(INDEX(Summary!$N:$N,$AH739),0),0)</f>
        <v>0</v>
      </c>
      <c r="AG739">
        <f t="array" ref="AG739">IF($A739="","",IFERROR(INDEX(Summary!$BB:$BB,$AH739),0))</f>
        <v>10</v>
      </c>
      <c r="AH739">
        <f t="shared" si="107"/>
        <v>27</v>
      </c>
    </row>
    <row r="740" spans="1:34" hidden="1">
      <c r="A740" t="str">
        <f t="array" ref="A740">IFERROR(INDEX(Summary!$D:$D,$AH740)&amp;"","")</f>
        <v>FG00288</v>
      </c>
      <c r="B740" t="str">
        <f t="array" ref="B740">IF($A740="","",INDEX(Summary!$E:$E,$AH740))</f>
        <v>Forest Honey I Multifloral - 500gm</v>
      </c>
      <c r="C740" t="str">
        <f t="array" ref="C740">IF($A740="","",INDEX(Summary!$B:$B,$AH740))</f>
        <v>Honey</v>
      </c>
      <c r="D740" t="str">
        <f t="array" ref="D740">IF($A740="","",INDEX(Summary!$C:$C,$AH740))</f>
        <v>C39</v>
      </c>
      <c r="E740">
        <f t="array" ref="E740">IF($A740="","",INDEX(Summary!$F:$F,$AH740))</f>
        <v>0.5</v>
      </c>
      <c r="F740" t="str">
        <f t="array" ref="F740">IF($A740="","",INDEX(Summary!$BC:$BC,$AH740)&amp;"")</f>
        <v>P3 – Normal</v>
      </c>
      <c r="G740">
        <f t="shared" si="99"/>
        <v>3</v>
      </c>
      <c r="H740">
        <f t="shared" si="100"/>
        <v>0</v>
      </c>
      <c r="I740" t="str">
        <f t="array" ref="I740">IF($A740="","",IF(IFERROR(INDEX(Summary!$BA:$BA,$AH740),0)&lt;1,"Under 1 day",IF(INDEX(Summary!$BA:$BA,$AH740)&lt;3,"1-3 days",IF(INDEX(Summary!$BA:$BA,$AH740)&lt;7,"3-7 days","7+ days"))))</f>
        <v>Under 1 day</v>
      </c>
      <c r="J740" t="str">
        <f t="array" ref="J740">IF($A740="","",IF(IFERROR(INDEX(Summary!$AX:$AX,$AH740),0)&lt;0.25,"0-25%",IF(INDEX(Summary!$AX:$AX,$AH740)&lt;0.5,"25-50%",IF(INDEX(Summary!$AX:$AX,$AH740)&lt;0.75,"50-75%","75-100%"))))</f>
        <v>75-100%</v>
      </c>
      <c r="K740" t="str">
        <f t="array" ref="K740">IF($A740="","",INDEX(Summary!$AY:$AY,$AH740)&amp;"")</f>
        <v>Done</v>
      </c>
      <c r="L740" s="1">
        <f>IF($A740="","",Summary!$P$2+MOD(ROW()-2,30))</f>
        <v>46245</v>
      </c>
      <c r="M740">
        <f t="shared" si="101"/>
        <v>19</v>
      </c>
      <c r="N740">
        <f t="shared" si="102"/>
        <v>11</v>
      </c>
      <c r="O740" t="str">
        <f t="shared" si="103"/>
        <v>Aug-2026</v>
      </c>
      <c r="P740">
        <f t="shared" ca="1" si="104"/>
        <v>1</v>
      </c>
      <c r="Q740" s="2">
        <f t="array" ref="Q740">IF($A740="",0,IFERROR(INDEX(Summary!$P$3:$AS$67,$AH740-2,$M740),0))</f>
        <v>886</v>
      </c>
      <c r="R740" s="2" t="e">
        <f t="array" ref="R740">IF($A740="",0,ROUND(IFERROR(INDEX(Summary!$O:$O,$AH740),0)/30,0))</f>
        <v>#VALUE!</v>
      </c>
      <c r="S740">
        <f t="shared" si="105"/>
        <v>0</v>
      </c>
      <c r="T740" s="2">
        <f t="array" ref="T740">IF($S740=1,IFERROR(INDEX(Summary!$O:$O,$AH740),0),0)</f>
        <v>0</v>
      </c>
      <c r="U740" s="2">
        <f t="array" ref="U740">IF($S740=1,IFERROR(INDEX(Summary!$AT:$AT,$AH740),0),0)</f>
        <v>0</v>
      </c>
      <c r="V740" s="2">
        <f t="shared" si="106"/>
        <v>0</v>
      </c>
      <c r="W740" s="2">
        <f t="array" ref="W740">IF($S740=1,IFERROR(INDEX(Summary!$AZ:$AZ,$AH740),0),0)</f>
        <v>0</v>
      </c>
      <c r="X740" s="3">
        <f t="array" ref="X740">IF($S740=1,IFERROR(INDEX(Summary!$BA:$BA,$AH740),0),0)</f>
        <v>0</v>
      </c>
      <c r="Y740" s="2">
        <f t="array" ref="Y740">IF($S740=1,IFERROR(INDEX(Summary!$G:$G,$AH740),0),0)</f>
        <v>0</v>
      </c>
      <c r="Z740" s="2">
        <f t="array" ref="Z740">IF($S740=1,IFERROR(INDEX(Summary!$H:$H,$AH740),0),0)</f>
        <v>0</v>
      </c>
      <c r="AA740" s="2">
        <f t="array" ref="AA740">IF($S740=1,IFERROR(INDEX(Summary!$I:$I,$AH740),0),0)</f>
        <v>0</v>
      </c>
      <c r="AB740" s="2">
        <f t="array" ref="AB740">IF($S740=1,IFERROR(INDEX(Summary!$J:$J,$AH740),0),0)</f>
        <v>0</v>
      </c>
      <c r="AC740" s="2">
        <f t="array" ref="AC740">IF($S740=1,IFERROR(INDEX(Summary!$K:$K,$AH740),0),0)</f>
        <v>0</v>
      </c>
      <c r="AD740" s="2">
        <f t="array" ref="AD740">IF($S740=1,IFERROR(INDEX(Summary!$L:$L,$AH740),0),0)</f>
        <v>0</v>
      </c>
      <c r="AE740" s="2">
        <f t="array" ref="AE740">IF($S740=1,IFERROR(INDEX(Summary!$M:$M,$AH740),0),0)</f>
        <v>0</v>
      </c>
      <c r="AF740" s="2">
        <f t="array" ref="AF740">IF($S740=1,IFERROR(INDEX(Summary!$N:$N,$AH740),0),0)</f>
        <v>0</v>
      </c>
      <c r="AG740">
        <f t="array" ref="AG740">IF($A740="","",IFERROR(INDEX(Summary!$BB:$BB,$AH740),0))</f>
        <v>10</v>
      </c>
      <c r="AH740">
        <f t="shared" si="107"/>
        <v>27</v>
      </c>
    </row>
    <row r="741" spans="1:34" hidden="1">
      <c r="A741" t="str">
        <f t="array" ref="A741">IFERROR(INDEX(Summary!$D:$D,$AH741)&amp;"","")</f>
        <v>FG00288</v>
      </c>
      <c r="B741" t="str">
        <f t="array" ref="B741">IF($A741="","",INDEX(Summary!$E:$E,$AH741))</f>
        <v>Forest Honey I Multifloral - 500gm</v>
      </c>
      <c r="C741" t="str">
        <f t="array" ref="C741">IF($A741="","",INDEX(Summary!$B:$B,$AH741))</f>
        <v>Honey</v>
      </c>
      <c r="D741" t="str">
        <f t="array" ref="D741">IF($A741="","",INDEX(Summary!$C:$C,$AH741))</f>
        <v>C39</v>
      </c>
      <c r="E741">
        <f t="array" ref="E741">IF($A741="","",INDEX(Summary!$F:$F,$AH741))</f>
        <v>0.5</v>
      </c>
      <c r="F741" t="str">
        <f t="array" ref="F741">IF($A741="","",INDEX(Summary!$BC:$BC,$AH741)&amp;"")</f>
        <v>P3 – Normal</v>
      </c>
      <c r="G741">
        <f t="shared" si="99"/>
        <v>3</v>
      </c>
      <c r="H741">
        <f t="shared" si="100"/>
        <v>0</v>
      </c>
      <c r="I741" t="str">
        <f t="array" ref="I741">IF($A741="","",IF(IFERROR(INDEX(Summary!$BA:$BA,$AH741),0)&lt;1,"Under 1 day",IF(INDEX(Summary!$BA:$BA,$AH741)&lt;3,"1-3 days",IF(INDEX(Summary!$BA:$BA,$AH741)&lt;7,"3-7 days","7+ days"))))</f>
        <v>Under 1 day</v>
      </c>
      <c r="J741" t="str">
        <f t="array" ref="J741">IF($A741="","",IF(IFERROR(INDEX(Summary!$AX:$AX,$AH741),0)&lt;0.25,"0-25%",IF(INDEX(Summary!$AX:$AX,$AH741)&lt;0.5,"25-50%",IF(INDEX(Summary!$AX:$AX,$AH741)&lt;0.75,"50-75%","75-100%"))))</f>
        <v>75-100%</v>
      </c>
      <c r="K741" t="str">
        <f t="array" ref="K741">IF($A741="","",INDEX(Summary!$AY:$AY,$AH741)&amp;"")</f>
        <v>Done</v>
      </c>
      <c r="L741" s="1">
        <f>IF($A741="","",Summary!$P$2+MOD(ROW()-2,30))</f>
        <v>46246</v>
      </c>
      <c r="M741">
        <f t="shared" si="101"/>
        <v>20</v>
      </c>
      <c r="N741">
        <f t="shared" si="102"/>
        <v>12</v>
      </c>
      <c r="O741" t="str">
        <f t="shared" si="103"/>
        <v>Aug-2026</v>
      </c>
      <c r="P741">
        <f t="shared" ca="1" si="104"/>
        <v>1</v>
      </c>
      <c r="Q741" s="2">
        <f t="array" ref="Q741">IF($A741="",0,IFERROR(INDEX(Summary!$P$3:$AS$67,$AH741-2,$M741),0))</f>
        <v>443</v>
      </c>
      <c r="R741" s="2" t="e">
        <f t="array" ref="R741">IF($A741="",0,ROUND(IFERROR(INDEX(Summary!$O:$O,$AH741),0)/30,0))</f>
        <v>#VALUE!</v>
      </c>
      <c r="S741">
        <f t="shared" si="105"/>
        <v>0</v>
      </c>
      <c r="T741" s="2">
        <f t="array" ref="T741">IF($S741=1,IFERROR(INDEX(Summary!$O:$O,$AH741),0),0)</f>
        <v>0</v>
      </c>
      <c r="U741" s="2">
        <f t="array" ref="U741">IF($S741=1,IFERROR(INDEX(Summary!$AT:$AT,$AH741),0),0)</f>
        <v>0</v>
      </c>
      <c r="V741" s="2">
        <f t="shared" si="106"/>
        <v>0</v>
      </c>
      <c r="W741" s="2">
        <f t="array" ref="W741">IF($S741=1,IFERROR(INDEX(Summary!$AZ:$AZ,$AH741),0),0)</f>
        <v>0</v>
      </c>
      <c r="X741" s="3">
        <f t="array" ref="X741">IF($S741=1,IFERROR(INDEX(Summary!$BA:$BA,$AH741),0),0)</f>
        <v>0</v>
      </c>
      <c r="Y741" s="2">
        <f t="array" ref="Y741">IF($S741=1,IFERROR(INDEX(Summary!$G:$G,$AH741),0),0)</f>
        <v>0</v>
      </c>
      <c r="Z741" s="2">
        <f t="array" ref="Z741">IF($S741=1,IFERROR(INDEX(Summary!$H:$H,$AH741),0),0)</f>
        <v>0</v>
      </c>
      <c r="AA741" s="2">
        <f t="array" ref="AA741">IF($S741=1,IFERROR(INDEX(Summary!$I:$I,$AH741),0),0)</f>
        <v>0</v>
      </c>
      <c r="AB741" s="2">
        <f t="array" ref="AB741">IF($S741=1,IFERROR(INDEX(Summary!$J:$J,$AH741),0),0)</f>
        <v>0</v>
      </c>
      <c r="AC741" s="2">
        <f t="array" ref="AC741">IF($S741=1,IFERROR(INDEX(Summary!$K:$K,$AH741),0),0)</f>
        <v>0</v>
      </c>
      <c r="AD741" s="2">
        <f t="array" ref="AD741">IF($S741=1,IFERROR(INDEX(Summary!$L:$L,$AH741),0),0)</f>
        <v>0</v>
      </c>
      <c r="AE741" s="2">
        <f t="array" ref="AE741">IF($S741=1,IFERROR(INDEX(Summary!$M:$M,$AH741),0),0)</f>
        <v>0</v>
      </c>
      <c r="AF741" s="2">
        <f t="array" ref="AF741">IF($S741=1,IFERROR(INDEX(Summary!$N:$N,$AH741),0),0)</f>
        <v>0</v>
      </c>
      <c r="AG741">
        <f t="array" ref="AG741">IF($A741="","",IFERROR(INDEX(Summary!$BB:$BB,$AH741),0))</f>
        <v>10</v>
      </c>
      <c r="AH741">
        <f t="shared" si="107"/>
        <v>27</v>
      </c>
    </row>
    <row r="742" spans="1:34" hidden="1">
      <c r="A742" t="str">
        <f t="array" ref="A742">IFERROR(INDEX(Summary!$D:$D,$AH742)&amp;"","")</f>
        <v>FG00288</v>
      </c>
      <c r="B742" t="str">
        <f t="array" ref="B742">IF($A742="","",INDEX(Summary!$E:$E,$AH742))</f>
        <v>Forest Honey I Multifloral - 500gm</v>
      </c>
      <c r="C742" t="str">
        <f t="array" ref="C742">IF($A742="","",INDEX(Summary!$B:$B,$AH742))</f>
        <v>Honey</v>
      </c>
      <c r="D742" t="str">
        <f t="array" ref="D742">IF($A742="","",INDEX(Summary!$C:$C,$AH742))</f>
        <v>C39</v>
      </c>
      <c r="E742">
        <f t="array" ref="E742">IF($A742="","",INDEX(Summary!$F:$F,$AH742))</f>
        <v>0.5</v>
      </c>
      <c r="F742" t="str">
        <f t="array" ref="F742">IF($A742="","",INDEX(Summary!$BC:$BC,$AH742)&amp;"")</f>
        <v>P3 – Normal</v>
      </c>
      <c r="G742">
        <f t="shared" si="99"/>
        <v>3</v>
      </c>
      <c r="H742">
        <f t="shared" si="100"/>
        <v>0</v>
      </c>
      <c r="I742" t="str">
        <f t="array" ref="I742">IF($A742="","",IF(IFERROR(INDEX(Summary!$BA:$BA,$AH742),0)&lt;1,"Under 1 day",IF(INDEX(Summary!$BA:$BA,$AH742)&lt;3,"1-3 days",IF(INDEX(Summary!$BA:$BA,$AH742)&lt;7,"3-7 days","7+ days"))))</f>
        <v>Under 1 day</v>
      </c>
      <c r="J742" t="str">
        <f t="array" ref="J742">IF($A742="","",IF(IFERROR(INDEX(Summary!$AX:$AX,$AH742),0)&lt;0.25,"0-25%",IF(INDEX(Summary!$AX:$AX,$AH742)&lt;0.5,"25-50%",IF(INDEX(Summary!$AX:$AX,$AH742)&lt;0.75,"50-75%","75-100%"))))</f>
        <v>75-100%</v>
      </c>
      <c r="K742" t="str">
        <f t="array" ref="K742">IF($A742="","",INDEX(Summary!$AY:$AY,$AH742)&amp;"")</f>
        <v>Done</v>
      </c>
      <c r="L742" s="1">
        <f>IF($A742="","",Summary!$P$2+MOD(ROW()-2,30))</f>
        <v>46247</v>
      </c>
      <c r="M742">
        <f t="shared" si="101"/>
        <v>21</v>
      </c>
      <c r="N742">
        <f t="shared" si="102"/>
        <v>13</v>
      </c>
      <c r="O742" t="str">
        <f t="shared" si="103"/>
        <v>Aug-2026</v>
      </c>
      <c r="P742">
        <f t="shared" ca="1" si="104"/>
        <v>1</v>
      </c>
      <c r="Q742" s="2">
        <f t="array" ref="Q742">IF($A742="",0,IFERROR(INDEX(Summary!$P$3:$AS$67,$AH742-2,$M742),0))</f>
        <v>0</v>
      </c>
      <c r="R742" s="2" t="e">
        <f t="array" ref="R742">IF($A742="",0,ROUND(IFERROR(INDEX(Summary!$O:$O,$AH742),0)/30,0))</f>
        <v>#VALUE!</v>
      </c>
      <c r="S742">
        <f t="shared" si="105"/>
        <v>0</v>
      </c>
      <c r="T742" s="2">
        <f t="array" ref="T742">IF($S742=1,IFERROR(INDEX(Summary!$O:$O,$AH742),0),0)</f>
        <v>0</v>
      </c>
      <c r="U742" s="2">
        <f t="array" ref="U742">IF($S742=1,IFERROR(INDEX(Summary!$AT:$AT,$AH742),0),0)</f>
        <v>0</v>
      </c>
      <c r="V742" s="2">
        <f t="shared" si="106"/>
        <v>0</v>
      </c>
      <c r="W742" s="2">
        <f t="array" ref="W742">IF($S742=1,IFERROR(INDEX(Summary!$AZ:$AZ,$AH742),0),0)</f>
        <v>0</v>
      </c>
      <c r="X742" s="3">
        <f t="array" ref="X742">IF($S742=1,IFERROR(INDEX(Summary!$BA:$BA,$AH742),0),0)</f>
        <v>0</v>
      </c>
      <c r="Y742" s="2">
        <f t="array" ref="Y742">IF($S742=1,IFERROR(INDEX(Summary!$G:$G,$AH742),0),0)</f>
        <v>0</v>
      </c>
      <c r="Z742" s="2">
        <f t="array" ref="Z742">IF($S742=1,IFERROR(INDEX(Summary!$H:$H,$AH742),0),0)</f>
        <v>0</v>
      </c>
      <c r="AA742" s="2">
        <f t="array" ref="AA742">IF($S742=1,IFERROR(INDEX(Summary!$I:$I,$AH742),0),0)</f>
        <v>0</v>
      </c>
      <c r="AB742" s="2">
        <f t="array" ref="AB742">IF($S742=1,IFERROR(INDEX(Summary!$J:$J,$AH742),0),0)</f>
        <v>0</v>
      </c>
      <c r="AC742" s="2">
        <f t="array" ref="AC742">IF($S742=1,IFERROR(INDEX(Summary!$K:$K,$AH742),0),0)</f>
        <v>0</v>
      </c>
      <c r="AD742" s="2">
        <f t="array" ref="AD742">IF($S742=1,IFERROR(INDEX(Summary!$L:$L,$AH742),0),0)</f>
        <v>0</v>
      </c>
      <c r="AE742" s="2">
        <f t="array" ref="AE742">IF($S742=1,IFERROR(INDEX(Summary!$M:$M,$AH742),0),0)</f>
        <v>0</v>
      </c>
      <c r="AF742" s="2">
        <f t="array" ref="AF742">IF($S742=1,IFERROR(INDEX(Summary!$N:$N,$AH742),0),0)</f>
        <v>0</v>
      </c>
      <c r="AG742">
        <f t="array" ref="AG742">IF($A742="","",IFERROR(INDEX(Summary!$BB:$BB,$AH742),0))</f>
        <v>10</v>
      </c>
      <c r="AH742">
        <f t="shared" si="107"/>
        <v>27</v>
      </c>
    </row>
    <row r="743" spans="1:34" hidden="1">
      <c r="A743" t="str">
        <f t="array" ref="A743">IFERROR(INDEX(Summary!$D:$D,$AH743)&amp;"","")</f>
        <v>FG00288</v>
      </c>
      <c r="B743" t="str">
        <f t="array" ref="B743">IF($A743="","",INDEX(Summary!$E:$E,$AH743))</f>
        <v>Forest Honey I Multifloral - 500gm</v>
      </c>
      <c r="C743" t="str">
        <f t="array" ref="C743">IF($A743="","",INDEX(Summary!$B:$B,$AH743))</f>
        <v>Honey</v>
      </c>
      <c r="D743" t="str">
        <f t="array" ref="D743">IF($A743="","",INDEX(Summary!$C:$C,$AH743))</f>
        <v>C39</v>
      </c>
      <c r="E743">
        <f t="array" ref="E743">IF($A743="","",INDEX(Summary!$F:$F,$AH743))</f>
        <v>0.5</v>
      </c>
      <c r="F743" t="str">
        <f t="array" ref="F743">IF($A743="","",INDEX(Summary!$BC:$BC,$AH743)&amp;"")</f>
        <v>P3 – Normal</v>
      </c>
      <c r="G743">
        <f t="shared" si="99"/>
        <v>3</v>
      </c>
      <c r="H743">
        <f t="shared" si="100"/>
        <v>0</v>
      </c>
      <c r="I743" t="str">
        <f t="array" ref="I743">IF($A743="","",IF(IFERROR(INDEX(Summary!$BA:$BA,$AH743),0)&lt;1,"Under 1 day",IF(INDEX(Summary!$BA:$BA,$AH743)&lt;3,"1-3 days",IF(INDEX(Summary!$BA:$BA,$AH743)&lt;7,"3-7 days","7+ days"))))</f>
        <v>Under 1 day</v>
      </c>
      <c r="J743" t="str">
        <f t="array" ref="J743">IF($A743="","",IF(IFERROR(INDEX(Summary!$AX:$AX,$AH743),0)&lt;0.25,"0-25%",IF(INDEX(Summary!$AX:$AX,$AH743)&lt;0.5,"25-50%",IF(INDEX(Summary!$AX:$AX,$AH743)&lt;0.75,"50-75%","75-100%"))))</f>
        <v>75-100%</v>
      </c>
      <c r="K743" t="str">
        <f t="array" ref="K743">IF($A743="","",INDEX(Summary!$AY:$AY,$AH743)&amp;"")</f>
        <v>Done</v>
      </c>
      <c r="L743" s="1">
        <f>IF($A743="","",Summary!$P$2+MOD(ROW()-2,30))</f>
        <v>46248</v>
      </c>
      <c r="M743">
        <f t="shared" si="101"/>
        <v>22</v>
      </c>
      <c r="N743">
        <f t="shared" si="102"/>
        <v>14</v>
      </c>
      <c r="O743" t="str">
        <f t="shared" si="103"/>
        <v>Aug-2026</v>
      </c>
      <c r="P743">
        <f t="shared" ca="1" si="104"/>
        <v>1</v>
      </c>
      <c r="Q743" s="2">
        <f t="array" ref="Q743">IF($A743="",0,IFERROR(INDEX(Summary!$P$3:$AS$67,$AH743-2,$M743),0))</f>
        <v>0</v>
      </c>
      <c r="R743" s="2" t="e">
        <f t="array" ref="R743">IF($A743="",0,ROUND(IFERROR(INDEX(Summary!$O:$O,$AH743),0)/30,0))</f>
        <v>#VALUE!</v>
      </c>
      <c r="S743">
        <f t="shared" si="105"/>
        <v>0</v>
      </c>
      <c r="T743" s="2">
        <f t="array" ref="T743">IF($S743=1,IFERROR(INDEX(Summary!$O:$O,$AH743),0),0)</f>
        <v>0</v>
      </c>
      <c r="U743" s="2">
        <f t="array" ref="U743">IF($S743=1,IFERROR(INDEX(Summary!$AT:$AT,$AH743),0),0)</f>
        <v>0</v>
      </c>
      <c r="V743" s="2">
        <f t="shared" si="106"/>
        <v>0</v>
      </c>
      <c r="W743" s="2">
        <f t="array" ref="W743">IF($S743=1,IFERROR(INDEX(Summary!$AZ:$AZ,$AH743),0),0)</f>
        <v>0</v>
      </c>
      <c r="X743" s="3">
        <f t="array" ref="X743">IF($S743=1,IFERROR(INDEX(Summary!$BA:$BA,$AH743),0),0)</f>
        <v>0</v>
      </c>
      <c r="Y743" s="2">
        <f t="array" ref="Y743">IF($S743=1,IFERROR(INDEX(Summary!$G:$G,$AH743),0),0)</f>
        <v>0</v>
      </c>
      <c r="Z743" s="2">
        <f t="array" ref="Z743">IF($S743=1,IFERROR(INDEX(Summary!$H:$H,$AH743),0),0)</f>
        <v>0</v>
      </c>
      <c r="AA743" s="2">
        <f t="array" ref="AA743">IF($S743=1,IFERROR(INDEX(Summary!$I:$I,$AH743),0),0)</f>
        <v>0</v>
      </c>
      <c r="AB743" s="2">
        <f t="array" ref="AB743">IF($S743=1,IFERROR(INDEX(Summary!$J:$J,$AH743),0),0)</f>
        <v>0</v>
      </c>
      <c r="AC743" s="2">
        <f t="array" ref="AC743">IF($S743=1,IFERROR(INDEX(Summary!$K:$K,$AH743),0),0)</f>
        <v>0</v>
      </c>
      <c r="AD743" s="2">
        <f t="array" ref="AD743">IF($S743=1,IFERROR(INDEX(Summary!$L:$L,$AH743),0),0)</f>
        <v>0</v>
      </c>
      <c r="AE743" s="2">
        <f t="array" ref="AE743">IF($S743=1,IFERROR(INDEX(Summary!$M:$M,$AH743),0),0)</f>
        <v>0</v>
      </c>
      <c r="AF743" s="2">
        <f t="array" ref="AF743">IF($S743=1,IFERROR(INDEX(Summary!$N:$N,$AH743),0),0)</f>
        <v>0</v>
      </c>
      <c r="AG743">
        <f t="array" ref="AG743">IF($A743="","",IFERROR(INDEX(Summary!$BB:$BB,$AH743),0))</f>
        <v>10</v>
      </c>
      <c r="AH743">
        <f t="shared" si="107"/>
        <v>27</v>
      </c>
    </row>
    <row r="744" spans="1:34" hidden="1">
      <c r="A744" t="str">
        <f t="array" ref="A744">IFERROR(INDEX(Summary!$D:$D,$AH744)&amp;"","")</f>
        <v>FG00288</v>
      </c>
      <c r="B744" t="str">
        <f t="array" ref="B744">IF($A744="","",INDEX(Summary!$E:$E,$AH744))</f>
        <v>Forest Honey I Multifloral - 500gm</v>
      </c>
      <c r="C744" t="str">
        <f t="array" ref="C744">IF($A744="","",INDEX(Summary!$B:$B,$AH744))</f>
        <v>Honey</v>
      </c>
      <c r="D744" t="str">
        <f t="array" ref="D744">IF($A744="","",INDEX(Summary!$C:$C,$AH744))</f>
        <v>C39</v>
      </c>
      <c r="E744">
        <f t="array" ref="E744">IF($A744="","",INDEX(Summary!$F:$F,$AH744))</f>
        <v>0.5</v>
      </c>
      <c r="F744" t="str">
        <f t="array" ref="F744">IF($A744="","",INDEX(Summary!$BC:$BC,$AH744)&amp;"")</f>
        <v>P3 – Normal</v>
      </c>
      <c r="G744">
        <f t="shared" si="99"/>
        <v>3</v>
      </c>
      <c r="H744">
        <f t="shared" si="100"/>
        <v>0</v>
      </c>
      <c r="I744" t="str">
        <f t="array" ref="I744">IF($A744="","",IF(IFERROR(INDEX(Summary!$BA:$BA,$AH744),0)&lt;1,"Under 1 day",IF(INDEX(Summary!$BA:$BA,$AH744)&lt;3,"1-3 days",IF(INDEX(Summary!$BA:$BA,$AH744)&lt;7,"3-7 days","7+ days"))))</f>
        <v>Under 1 day</v>
      </c>
      <c r="J744" t="str">
        <f t="array" ref="J744">IF($A744="","",IF(IFERROR(INDEX(Summary!$AX:$AX,$AH744),0)&lt;0.25,"0-25%",IF(INDEX(Summary!$AX:$AX,$AH744)&lt;0.5,"25-50%",IF(INDEX(Summary!$AX:$AX,$AH744)&lt;0.75,"50-75%","75-100%"))))</f>
        <v>75-100%</v>
      </c>
      <c r="K744" t="str">
        <f t="array" ref="K744">IF($A744="","",INDEX(Summary!$AY:$AY,$AH744)&amp;"")</f>
        <v>Done</v>
      </c>
      <c r="L744" s="1">
        <f>IF($A744="","",Summary!$P$2+MOD(ROW()-2,30))</f>
        <v>46249</v>
      </c>
      <c r="M744">
        <f t="shared" si="101"/>
        <v>23</v>
      </c>
      <c r="N744">
        <f t="shared" si="102"/>
        <v>15</v>
      </c>
      <c r="O744" t="str">
        <f t="shared" si="103"/>
        <v>Aug-2026</v>
      </c>
      <c r="P744">
        <f t="shared" ca="1" si="104"/>
        <v>1</v>
      </c>
      <c r="Q744" s="2">
        <f t="array" ref="Q744">IF($A744="",0,IFERROR(INDEX(Summary!$P$3:$AS$67,$AH744-2,$M744),0))</f>
        <v>0</v>
      </c>
      <c r="R744" s="2" t="e">
        <f t="array" ref="R744">IF($A744="",0,ROUND(IFERROR(INDEX(Summary!$O:$O,$AH744),0)/30,0))</f>
        <v>#VALUE!</v>
      </c>
      <c r="S744">
        <f t="shared" si="105"/>
        <v>0</v>
      </c>
      <c r="T744" s="2">
        <f t="array" ref="T744">IF($S744=1,IFERROR(INDEX(Summary!$O:$O,$AH744),0),0)</f>
        <v>0</v>
      </c>
      <c r="U744" s="2">
        <f t="array" ref="U744">IF($S744=1,IFERROR(INDEX(Summary!$AT:$AT,$AH744),0),0)</f>
        <v>0</v>
      </c>
      <c r="V744" s="2">
        <f t="shared" si="106"/>
        <v>0</v>
      </c>
      <c r="W744" s="2">
        <f t="array" ref="W744">IF($S744=1,IFERROR(INDEX(Summary!$AZ:$AZ,$AH744),0),0)</f>
        <v>0</v>
      </c>
      <c r="X744" s="3">
        <f t="array" ref="X744">IF($S744=1,IFERROR(INDEX(Summary!$BA:$BA,$AH744),0),0)</f>
        <v>0</v>
      </c>
      <c r="Y744" s="2">
        <f t="array" ref="Y744">IF($S744=1,IFERROR(INDEX(Summary!$G:$G,$AH744),0),0)</f>
        <v>0</v>
      </c>
      <c r="Z744" s="2">
        <f t="array" ref="Z744">IF($S744=1,IFERROR(INDEX(Summary!$H:$H,$AH744),0),0)</f>
        <v>0</v>
      </c>
      <c r="AA744" s="2">
        <f t="array" ref="AA744">IF($S744=1,IFERROR(INDEX(Summary!$I:$I,$AH744),0),0)</f>
        <v>0</v>
      </c>
      <c r="AB744" s="2">
        <f t="array" ref="AB744">IF($S744=1,IFERROR(INDEX(Summary!$J:$J,$AH744),0),0)</f>
        <v>0</v>
      </c>
      <c r="AC744" s="2">
        <f t="array" ref="AC744">IF($S744=1,IFERROR(INDEX(Summary!$K:$K,$AH744),0),0)</f>
        <v>0</v>
      </c>
      <c r="AD744" s="2">
        <f t="array" ref="AD744">IF($S744=1,IFERROR(INDEX(Summary!$L:$L,$AH744),0),0)</f>
        <v>0</v>
      </c>
      <c r="AE744" s="2">
        <f t="array" ref="AE744">IF($S744=1,IFERROR(INDEX(Summary!$M:$M,$AH744),0),0)</f>
        <v>0</v>
      </c>
      <c r="AF744" s="2">
        <f t="array" ref="AF744">IF($S744=1,IFERROR(INDEX(Summary!$N:$N,$AH744),0),0)</f>
        <v>0</v>
      </c>
      <c r="AG744">
        <f t="array" ref="AG744">IF($A744="","",IFERROR(INDEX(Summary!$BB:$BB,$AH744),0))</f>
        <v>10</v>
      </c>
      <c r="AH744">
        <f t="shared" si="107"/>
        <v>27</v>
      </c>
    </row>
    <row r="745" spans="1:34" hidden="1">
      <c r="A745" t="str">
        <f t="array" ref="A745">IFERROR(INDEX(Summary!$D:$D,$AH745)&amp;"","")</f>
        <v>FG00288</v>
      </c>
      <c r="B745" t="str">
        <f t="array" ref="B745">IF($A745="","",INDEX(Summary!$E:$E,$AH745))</f>
        <v>Forest Honey I Multifloral - 500gm</v>
      </c>
      <c r="C745" t="str">
        <f t="array" ref="C745">IF($A745="","",INDEX(Summary!$B:$B,$AH745))</f>
        <v>Honey</v>
      </c>
      <c r="D745" t="str">
        <f t="array" ref="D745">IF($A745="","",INDEX(Summary!$C:$C,$AH745))</f>
        <v>C39</v>
      </c>
      <c r="E745">
        <f t="array" ref="E745">IF($A745="","",INDEX(Summary!$F:$F,$AH745))</f>
        <v>0.5</v>
      </c>
      <c r="F745" t="str">
        <f t="array" ref="F745">IF($A745="","",INDEX(Summary!$BC:$BC,$AH745)&amp;"")</f>
        <v>P3 – Normal</v>
      </c>
      <c r="G745">
        <f t="shared" si="99"/>
        <v>3</v>
      </c>
      <c r="H745">
        <f t="shared" si="100"/>
        <v>0</v>
      </c>
      <c r="I745" t="str">
        <f t="array" ref="I745">IF($A745="","",IF(IFERROR(INDEX(Summary!$BA:$BA,$AH745),0)&lt;1,"Under 1 day",IF(INDEX(Summary!$BA:$BA,$AH745)&lt;3,"1-3 days",IF(INDEX(Summary!$BA:$BA,$AH745)&lt;7,"3-7 days","7+ days"))))</f>
        <v>Under 1 day</v>
      </c>
      <c r="J745" t="str">
        <f t="array" ref="J745">IF($A745="","",IF(IFERROR(INDEX(Summary!$AX:$AX,$AH745),0)&lt;0.25,"0-25%",IF(INDEX(Summary!$AX:$AX,$AH745)&lt;0.5,"25-50%",IF(INDEX(Summary!$AX:$AX,$AH745)&lt;0.75,"50-75%","75-100%"))))</f>
        <v>75-100%</v>
      </c>
      <c r="K745" t="str">
        <f t="array" ref="K745">IF($A745="","",INDEX(Summary!$AY:$AY,$AH745)&amp;"")</f>
        <v>Done</v>
      </c>
      <c r="L745" s="1">
        <f>IF($A745="","",Summary!$P$2+MOD(ROW()-2,30))</f>
        <v>46250</v>
      </c>
      <c r="M745">
        <f t="shared" si="101"/>
        <v>24</v>
      </c>
      <c r="N745">
        <f t="shared" si="102"/>
        <v>16</v>
      </c>
      <c r="O745" t="str">
        <f t="shared" si="103"/>
        <v>Aug-2026</v>
      </c>
      <c r="P745">
        <f t="shared" ca="1" si="104"/>
        <v>1</v>
      </c>
      <c r="Q745" s="2">
        <f t="array" ref="Q745">IF($A745="",0,IFERROR(INDEX(Summary!$P$3:$AS$67,$AH745-2,$M745),0))</f>
        <v>0</v>
      </c>
      <c r="R745" s="2" t="e">
        <f t="array" ref="R745">IF($A745="",0,ROUND(IFERROR(INDEX(Summary!$O:$O,$AH745),0)/30,0))</f>
        <v>#VALUE!</v>
      </c>
      <c r="S745">
        <f t="shared" si="105"/>
        <v>0</v>
      </c>
      <c r="T745" s="2">
        <f t="array" ref="T745">IF($S745=1,IFERROR(INDEX(Summary!$O:$O,$AH745),0),0)</f>
        <v>0</v>
      </c>
      <c r="U745" s="2">
        <f t="array" ref="U745">IF($S745=1,IFERROR(INDEX(Summary!$AT:$AT,$AH745),0),0)</f>
        <v>0</v>
      </c>
      <c r="V745" s="2">
        <f t="shared" si="106"/>
        <v>0</v>
      </c>
      <c r="W745" s="2">
        <f t="array" ref="W745">IF($S745=1,IFERROR(INDEX(Summary!$AZ:$AZ,$AH745),0),0)</f>
        <v>0</v>
      </c>
      <c r="X745" s="3">
        <f t="array" ref="X745">IF($S745=1,IFERROR(INDEX(Summary!$BA:$BA,$AH745),0),0)</f>
        <v>0</v>
      </c>
      <c r="Y745" s="2">
        <f t="array" ref="Y745">IF($S745=1,IFERROR(INDEX(Summary!$G:$G,$AH745),0),0)</f>
        <v>0</v>
      </c>
      <c r="Z745" s="2">
        <f t="array" ref="Z745">IF($S745=1,IFERROR(INDEX(Summary!$H:$H,$AH745),0),0)</f>
        <v>0</v>
      </c>
      <c r="AA745" s="2">
        <f t="array" ref="AA745">IF($S745=1,IFERROR(INDEX(Summary!$I:$I,$AH745),0),0)</f>
        <v>0</v>
      </c>
      <c r="AB745" s="2">
        <f t="array" ref="AB745">IF($S745=1,IFERROR(INDEX(Summary!$J:$J,$AH745),0),0)</f>
        <v>0</v>
      </c>
      <c r="AC745" s="2">
        <f t="array" ref="AC745">IF($S745=1,IFERROR(INDEX(Summary!$K:$K,$AH745),0),0)</f>
        <v>0</v>
      </c>
      <c r="AD745" s="2">
        <f t="array" ref="AD745">IF($S745=1,IFERROR(INDEX(Summary!$L:$L,$AH745),0),0)</f>
        <v>0</v>
      </c>
      <c r="AE745" s="2">
        <f t="array" ref="AE745">IF($S745=1,IFERROR(INDEX(Summary!$M:$M,$AH745),0),0)</f>
        <v>0</v>
      </c>
      <c r="AF745" s="2">
        <f t="array" ref="AF745">IF($S745=1,IFERROR(INDEX(Summary!$N:$N,$AH745),0),0)</f>
        <v>0</v>
      </c>
      <c r="AG745">
        <f t="array" ref="AG745">IF($A745="","",IFERROR(INDEX(Summary!$BB:$BB,$AH745),0))</f>
        <v>10</v>
      </c>
      <c r="AH745">
        <f t="shared" si="107"/>
        <v>27</v>
      </c>
    </row>
    <row r="746" spans="1:34" hidden="1">
      <c r="A746" t="str">
        <f t="array" ref="A746">IFERROR(INDEX(Summary!$D:$D,$AH746)&amp;"","")</f>
        <v>FG00288</v>
      </c>
      <c r="B746" t="str">
        <f t="array" ref="B746">IF($A746="","",INDEX(Summary!$E:$E,$AH746))</f>
        <v>Forest Honey I Multifloral - 500gm</v>
      </c>
      <c r="C746" t="str">
        <f t="array" ref="C746">IF($A746="","",INDEX(Summary!$B:$B,$AH746))</f>
        <v>Honey</v>
      </c>
      <c r="D746" t="str">
        <f t="array" ref="D746">IF($A746="","",INDEX(Summary!$C:$C,$AH746))</f>
        <v>C39</v>
      </c>
      <c r="E746">
        <f t="array" ref="E746">IF($A746="","",INDEX(Summary!$F:$F,$AH746))</f>
        <v>0.5</v>
      </c>
      <c r="F746" t="str">
        <f t="array" ref="F746">IF($A746="","",INDEX(Summary!$BC:$BC,$AH746)&amp;"")</f>
        <v>P3 – Normal</v>
      </c>
      <c r="G746">
        <f t="shared" si="99"/>
        <v>3</v>
      </c>
      <c r="H746">
        <f t="shared" si="100"/>
        <v>0</v>
      </c>
      <c r="I746" t="str">
        <f t="array" ref="I746">IF($A746="","",IF(IFERROR(INDEX(Summary!$BA:$BA,$AH746),0)&lt;1,"Under 1 day",IF(INDEX(Summary!$BA:$BA,$AH746)&lt;3,"1-3 days",IF(INDEX(Summary!$BA:$BA,$AH746)&lt;7,"3-7 days","7+ days"))))</f>
        <v>Under 1 day</v>
      </c>
      <c r="J746" t="str">
        <f t="array" ref="J746">IF($A746="","",IF(IFERROR(INDEX(Summary!$AX:$AX,$AH746),0)&lt;0.25,"0-25%",IF(INDEX(Summary!$AX:$AX,$AH746)&lt;0.5,"25-50%",IF(INDEX(Summary!$AX:$AX,$AH746)&lt;0.75,"50-75%","75-100%"))))</f>
        <v>75-100%</v>
      </c>
      <c r="K746" t="str">
        <f t="array" ref="K746">IF($A746="","",INDEX(Summary!$AY:$AY,$AH746)&amp;"")</f>
        <v>Done</v>
      </c>
      <c r="L746" s="1">
        <f>IF($A746="","",Summary!$P$2+MOD(ROW()-2,30))</f>
        <v>46251</v>
      </c>
      <c r="M746">
        <f t="shared" si="101"/>
        <v>25</v>
      </c>
      <c r="N746">
        <f t="shared" si="102"/>
        <v>17</v>
      </c>
      <c r="O746" t="str">
        <f t="shared" si="103"/>
        <v>Aug-2026</v>
      </c>
      <c r="P746">
        <f t="shared" ca="1" si="104"/>
        <v>1</v>
      </c>
      <c r="Q746" s="2">
        <f t="array" ref="Q746">IF($A746="",0,IFERROR(INDEX(Summary!$P$3:$AS$67,$AH746-2,$M746),0))</f>
        <v>0</v>
      </c>
      <c r="R746" s="2" t="e">
        <f t="array" ref="R746">IF($A746="",0,ROUND(IFERROR(INDEX(Summary!$O:$O,$AH746),0)/30,0))</f>
        <v>#VALUE!</v>
      </c>
      <c r="S746">
        <f t="shared" si="105"/>
        <v>0</v>
      </c>
      <c r="T746" s="2">
        <f t="array" ref="T746">IF($S746=1,IFERROR(INDEX(Summary!$O:$O,$AH746),0),0)</f>
        <v>0</v>
      </c>
      <c r="U746" s="2">
        <f t="array" ref="U746">IF($S746=1,IFERROR(INDEX(Summary!$AT:$AT,$AH746),0),0)</f>
        <v>0</v>
      </c>
      <c r="V746" s="2">
        <f t="shared" si="106"/>
        <v>0</v>
      </c>
      <c r="W746" s="2">
        <f t="array" ref="W746">IF($S746=1,IFERROR(INDEX(Summary!$AZ:$AZ,$AH746),0),0)</f>
        <v>0</v>
      </c>
      <c r="X746" s="3">
        <f t="array" ref="X746">IF($S746=1,IFERROR(INDEX(Summary!$BA:$BA,$AH746),0),0)</f>
        <v>0</v>
      </c>
      <c r="Y746" s="2">
        <f t="array" ref="Y746">IF($S746=1,IFERROR(INDEX(Summary!$G:$G,$AH746),0),0)</f>
        <v>0</v>
      </c>
      <c r="Z746" s="2">
        <f t="array" ref="Z746">IF($S746=1,IFERROR(INDEX(Summary!$H:$H,$AH746),0),0)</f>
        <v>0</v>
      </c>
      <c r="AA746" s="2">
        <f t="array" ref="AA746">IF($S746=1,IFERROR(INDEX(Summary!$I:$I,$AH746),0),0)</f>
        <v>0</v>
      </c>
      <c r="AB746" s="2">
        <f t="array" ref="AB746">IF($S746=1,IFERROR(INDEX(Summary!$J:$J,$AH746),0),0)</f>
        <v>0</v>
      </c>
      <c r="AC746" s="2">
        <f t="array" ref="AC746">IF($S746=1,IFERROR(INDEX(Summary!$K:$K,$AH746),0),0)</f>
        <v>0</v>
      </c>
      <c r="AD746" s="2">
        <f t="array" ref="AD746">IF($S746=1,IFERROR(INDEX(Summary!$L:$L,$AH746),0),0)</f>
        <v>0</v>
      </c>
      <c r="AE746" s="2">
        <f t="array" ref="AE746">IF($S746=1,IFERROR(INDEX(Summary!$M:$M,$AH746),0),0)</f>
        <v>0</v>
      </c>
      <c r="AF746" s="2">
        <f t="array" ref="AF746">IF($S746=1,IFERROR(INDEX(Summary!$N:$N,$AH746),0),0)</f>
        <v>0</v>
      </c>
      <c r="AG746">
        <f t="array" ref="AG746">IF($A746="","",IFERROR(INDEX(Summary!$BB:$BB,$AH746),0))</f>
        <v>10</v>
      </c>
      <c r="AH746">
        <f t="shared" si="107"/>
        <v>27</v>
      </c>
    </row>
    <row r="747" spans="1:34" hidden="1">
      <c r="A747" t="str">
        <f t="array" ref="A747">IFERROR(INDEX(Summary!$D:$D,$AH747)&amp;"","")</f>
        <v>FG00288</v>
      </c>
      <c r="B747" t="str">
        <f t="array" ref="B747">IF($A747="","",INDEX(Summary!$E:$E,$AH747))</f>
        <v>Forest Honey I Multifloral - 500gm</v>
      </c>
      <c r="C747" t="str">
        <f t="array" ref="C747">IF($A747="","",INDEX(Summary!$B:$B,$AH747))</f>
        <v>Honey</v>
      </c>
      <c r="D747" t="str">
        <f t="array" ref="D747">IF($A747="","",INDEX(Summary!$C:$C,$AH747))</f>
        <v>C39</v>
      </c>
      <c r="E747">
        <f t="array" ref="E747">IF($A747="","",INDEX(Summary!$F:$F,$AH747))</f>
        <v>0.5</v>
      </c>
      <c r="F747" t="str">
        <f t="array" ref="F747">IF($A747="","",INDEX(Summary!$BC:$BC,$AH747)&amp;"")</f>
        <v>P3 – Normal</v>
      </c>
      <c r="G747">
        <f t="shared" si="99"/>
        <v>3</v>
      </c>
      <c r="H747">
        <f t="shared" si="100"/>
        <v>0</v>
      </c>
      <c r="I747" t="str">
        <f t="array" ref="I747">IF($A747="","",IF(IFERROR(INDEX(Summary!$BA:$BA,$AH747),0)&lt;1,"Under 1 day",IF(INDEX(Summary!$BA:$BA,$AH747)&lt;3,"1-3 days",IF(INDEX(Summary!$BA:$BA,$AH747)&lt;7,"3-7 days","7+ days"))))</f>
        <v>Under 1 day</v>
      </c>
      <c r="J747" t="str">
        <f t="array" ref="J747">IF($A747="","",IF(IFERROR(INDEX(Summary!$AX:$AX,$AH747),0)&lt;0.25,"0-25%",IF(INDEX(Summary!$AX:$AX,$AH747)&lt;0.5,"25-50%",IF(INDEX(Summary!$AX:$AX,$AH747)&lt;0.75,"50-75%","75-100%"))))</f>
        <v>75-100%</v>
      </c>
      <c r="K747" t="str">
        <f t="array" ref="K747">IF($A747="","",INDEX(Summary!$AY:$AY,$AH747)&amp;"")</f>
        <v>Done</v>
      </c>
      <c r="L747" s="1">
        <f>IF($A747="","",Summary!$P$2+MOD(ROW()-2,30))</f>
        <v>46252</v>
      </c>
      <c r="M747">
        <f t="shared" si="101"/>
        <v>26</v>
      </c>
      <c r="N747">
        <f t="shared" si="102"/>
        <v>18</v>
      </c>
      <c r="O747" t="str">
        <f t="shared" si="103"/>
        <v>Aug-2026</v>
      </c>
      <c r="P747">
        <f t="shared" ca="1" si="104"/>
        <v>1</v>
      </c>
      <c r="Q747" s="2">
        <f t="array" ref="Q747">IF($A747="",0,IFERROR(INDEX(Summary!$P$3:$AS$67,$AH747-2,$M747),0))</f>
        <v>0</v>
      </c>
      <c r="R747" s="2" t="e">
        <f t="array" ref="R747">IF($A747="",0,ROUND(IFERROR(INDEX(Summary!$O:$O,$AH747),0)/30,0))</f>
        <v>#VALUE!</v>
      </c>
      <c r="S747">
        <f t="shared" si="105"/>
        <v>0</v>
      </c>
      <c r="T747" s="2">
        <f t="array" ref="T747">IF($S747=1,IFERROR(INDEX(Summary!$O:$O,$AH747),0),0)</f>
        <v>0</v>
      </c>
      <c r="U747" s="2">
        <f t="array" ref="U747">IF($S747=1,IFERROR(INDEX(Summary!$AT:$AT,$AH747),0),0)</f>
        <v>0</v>
      </c>
      <c r="V747" s="2">
        <f t="shared" si="106"/>
        <v>0</v>
      </c>
      <c r="W747" s="2">
        <f t="array" ref="W747">IF($S747=1,IFERROR(INDEX(Summary!$AZ:$AZ,$AH747),0),0)</f>
        <v>0</v>
      </c>
      <c r="X747" s="3">
        <f t="array" ref="X747">IF($S747=1,IFERROR(INDEX(Summary!$BA:$BA,$AH747),0),0)</f>
        <v>0</v>
      </c>
      <c r="Y747" s="2">
        <f t="array" ref="Y747">IF($S747=1,IFERROR(INDEX(Summary!$G:$G,$AH747),0),0)</f>
        <v>0</v>
      </c>
      <c r="Z747" s="2">
        <f t="array" ref="Z747">IF($S747=1,IFERROR(INDEX(Summary!$H:$H,$AH747),0),0)</f>
        <v>0</v>
      </c>
      <c r="AA747" s="2">
        <f t="array" ref="AA747">IF($S747=1,IFERROR(INDEX(Summary!$I:$I,$AH747),0),0)</f>
        <v>0</v>
      </c>
      <c r="AB747" s="2">
        <f t="array" ref="AB747">IF($S747=1,IFERROR(INDEX(Summary!$J:$J,$AH747),0),0)</f>
        <v>0</v>
      </c>
      <c r="AC747" s="2">
        <f t="array" ref="AC747">IF($S747=1,IFERROR(INDEX(Summary!$K:$K,$AH747),0),0)</f>
        <v>0</v>
      </c>
      <c r="AD747" s="2">
        <f t="array" ref="AD747">IF($S747=1,IFERROR(INDEX(Summary!$L:$L,$AH747),0),0)</f>
        <v>0</v>
      </c>
      <c r="AE747" s="2">
        <f t="array" ref="AE747">IF($S747=1,IFERROR(INDEX(Summary!$M:$M,$AH747),0),0)</f>
        <v>0</v>
      </c>
      <c r="AF747" s="2">
        <f t="array" ref="AF747">IF($S747=1,IFERROR(INDEX(Summary!$N:$N,$AH747),0),0)</f>
        <v>0</v>
      </c>
      <c r="AG747">
        <f t="array" ref="AG747">IF($A747="","",IFERROR(INDEX(Summary!$BB:$BB,$AH747),0))</f>
        <v>10</v>
      </c>
      <c r="AH747">
        <f t="shared" si="107"/>
        <v>27</v>
      </c>
    </row>
    <row r="748" spans="1:34" hidden="1">
      <c r="A748" t="str">
        <f t="array" ref="A748">IFERROR(INDEX(Summary!$D:$D,$AH748)&amp;"","")</f>
        <v>FG00288</v>
      </c>
      <c r="B748" t="str">
        <f t="array" ref="B748">IF($A748="","",INDEX(Summary!$E:$E,$AH748))</f>
        <v>Forest Honey I Multifloral - 500gm</v>
      </c>
      <c r="C748" t="str">
        <f t="array" ref="C748">IF($A748="","",INDEX(Summary!$B:$B,$AH748))</f>
        <v>Honey</v>
      </c>
      <c r="D748" t="str">
        <f t="array" ref="D748">IF($A748="","",INDEX(Summary!$C:$C,$AH748))</f>
        <v>C39</v>
      </c>
      <c r="E748">
        <f t="array" ref="E748">IF($A748="","",INDEX(Summary!$F:$F,$AH748))</f>
        <v>0.5</v>
      </c>
      <c r="F748" t="str">
        <f t="array" ref="F748">IF($A748="","",INDEX(Summary!$BC:$BC,$AH748)&amp;"")</f>
        <v>P3 – Normal</v>
      </c>
      <c r="G748">
        <f t="shared" si="99"/>
        <v>3</v>
      </c>
      <c r="H748">
        <f t="shared" si="100"/>
        <v>0</v>
      </c>
      <c r="I748" t="str">
        <f t="array" ref="I748">IF($A748="","",IF(IFERROR(INDEX(Summary!$BA:$BA,$AH748),0)&lt;1,"Under 1 day",IF(INDEX(Summary!$BA:$BA,$AH748)&lt;3,"1-3 days",IF(INDEX(Summary!$BA:$BA,$AH748)&lt;7,"3-7 days","7+ days"))))</f>
        <v>Under 1 day</v>
      </c>
      <c r="J748" t="str">
        <f t="array" ref="J748">IF($A748="","",IF(IFERROR(INDEX(Summary!$AX:$AX,$AH748),0)&lt;0.25,"0-25%",IF(INDEX(Summary!$AX:$AX,$AH748)&lt;0.5,"25-50%",IF(INDEX(Summary!$AX:$AX,$AH748)&lt;0.75,"50-75%","75-100%"))))</f>
        <v>75-100%</v>
      </c>
      <c r="K748" t="str">
        <f t="array" ref="K748">IF($A748="","",INDEX(Summary!$AY:$AY,$AH748)&amp;"")</f>
        <v>Done</v>
      </c>
      <c r="L748" s="1">
        <f>IF($A748="","",Summary!$P$2+MOD(ROW()-2,30))</f>
        <v>46253</v>
      </c>
      <c r="M748">
        <f t="shared" si="101"/>
        <v>27</v>
      </c>
      <c r="N748">
        <f t="shared" si="102"/>
        <v>19</v>
      </c>
      <c r="O748" t="str">
        <f t="shared" si="103"/>
        <v>Aug-2026</v>
      </c>
      <c r="P748">
        <f t="shared" ca="1" si="104"/>
        <v>1</v>
      </c>
      <c r="Q748" s="2">
        <f t="array" ref="Q748">IF($A748="",0,IFERROR(INDEX(Summary!$P$3:$AS$67,$AH748-2,$M748),0))</f>
        <v>0</v>
      </c>
      <c r="R748" s="2" t="e">
        <f t="array" ref="R748">IF($A748="",0,ROUND(IFERROR(INDEX(Summary!$O:$O,$AH748),0)/30,0))</f>
        <v>#VALUE!</v>
      </c>
      <c r="S748">
        <f t="shared" si="105"/>
        <v>0</v>
      </c>
      <c r="T748" s="2">
        <f t="array" ref="T748">IF($S748=1,IFERROR(INDEX(Summary!$O:$O,$AH748),0),0)</f>
        <v>0</v>
      </c>
      <c r="U748" s="2">
        <f t="array" ref="U748">IF($S748=1,IFERROR(INDEX(Summary!$AT:$AT,$AH748),0),0)</f>
        <v>0</v>
      </c>
      <c r="V748" s="2">
        <f t="shared" si="106"/>
        <v>0</v>
      </c>
      <c r="W748" s="2">
        <f t="array" ref="W748">IF($S748=1,IFERROR(INDEX(Summary!$AZ:$AZ,$AH748),0),0)</f>
        <v>0</v>
      </c>
      <c r="X748" s="3">
        <f t="array" ref="X748">IF($S748=1,IFERROR(INDEX(Summary!$BA:$BA,$AH748),0),0)</f>
        <v>0</v>
      </c>
      <c r="Y748" s="2">
        <f t="array" ref="Y748">IF($S748=1,IFERROR(INDEX(Summary!$G:$G,$AH748),0),0)</f>
        <v>0</v>
      </c>
      <c r="Z748" s="2">
        <f t="array" ref="Z748">IF($S748=1,IFERROR(INDEX(Summary!$H:$H,$AH748),0),0)</f>
        <v>0</v>
      </c>
      <c r="AA748" s="2">
        <f t="array" ref="AA748">IF($S748=1,IFERROR(INDEX(Summary!$I:$I,$AH748),0),0)</f>
        <v>0</v>
      </c>
      <c r="AB748" s="2">
        <f t="array" ref="AB748">IF($S748=1,IFERROR(INDEX(Summary!$J:$J,$AH748),0),0)</f>
        <v>0</v>
      </c>
      <c r="AC748" s="2">
        <f t="array" ref="AC748">IF($S748=1,IFERROR(INDEX(Summary!$K:$K,$AH748),0),0)</f>
        <v>0</v>
      </c>
      <c r="AD748" s="2">
        <f t="array" ref="AD748">IF($S748=1,IFERROR(INDEX(Summary!$L:$L,$AH748),0),0)</f>
        <v>0</v>
      </c>
      <c r="AE748" s="2">
        <f t="array" ref="AE748">IF($S748=1,IFERROR(INDEX(Summary!$M:$M,$AH748),0),0)</f>
        <v>0</v>
      </c>
      <c r="AF748" s="2">
        <f t="array" ref="AF748">IF($S748=1,IFERROR(INDEX(Summary!$N:$N,$AH748),0),0)</f>
        <v>0</v>
      </c>
      <c r="AG748">
        <f t="array" ref="AG748">IF($A748="","",IFERROR(INDEX(Summary!$BB:$BB,$AH748),0))</f>
        <v>10</v>
      </c>
      <c r="AH748">
        <f t="shared" si="107"/>
        <v>27</v>
      </c>
    </row>
    <row r="749" spans="1:34" hidden="1">
      <c r="A749" t="str">
        <f t="array" ref="A749">IFERROR(INDEX(Summary!$D:$D,$AH749)&amp;"","")</f>
        <v>FG00288</v>
      </c>
      <c r="B749" t="str">
        <f t="array" ref="B749">IF($A749="","",INDEX(Summary!$E:$E,$AH749))</f>
        <v>Forest Honey I Multifloral - 500gm</v>
      </c>
      <c r="C749" t="str">
        <f t="array" ref="C749">IF($A749="","",INDEX(Summary!$B:$B,$AH749))</f>
        <v>Honey</v>
      </c>
      <c r="D749" t="str">
        <f t="array" ref="D749">IF($A749="","",INDEX(Summary!$C:$C,$AH749))</f>
        <v>C39</v>
      </c>
      <c r="E749">
        <f t="array" ref="E749">IF($A749="","",INDEX(Summary!$F:$F,$AH749))</f>
        <v>0.5</v>
      </c>
      <c r="F749" t="str">
        <f t="array" ref="F749">IF($A749="","",INDEX(Summary!$BC:$BC,$AH749)&amp;"")</f>
        <v>P3 – Normal</v>
      </c>
      <c r="G749">
        <f t="shared" si="99"/>
        <v>3</v>
      </c>
      <c r="H749">
        <f t="shared" si="100"/>
        <v>0</v>
      </c>
      <c r="I749" t="str">
        <f t="array" ref="I749">IF($A749="","",IF(IFERROR(INDEX(Summary!$BA:$BA,$AH749),0)&lt;1,"Under 1 day",IF(INDEX(Summary!$BA:$BA,$AH749)&lt;3,"1-3 days",IF(INDEX(Summary!$BA:$BA,$AH749)&lt;7,"3-7 days","7+ days"))))</f>
        <v>Under 1 day</v>
      </c>
      <c r="J749" t="str">
        <f t="array" ref="J749">IF($A749="","",IF(IFERROR(INDEX(Summary!$AX:$AX,$AH749),0)&lt;0.25,"0-25%",IF(INDEX(Summary!$AX:$AX,$AH749)&lt;0.5,"25-50%",IF(INDEX(Summary!$AX:$AX,$AH749)&lt;0.75,"50-75%","75-100%"))))</f>
        <v>75-100%</v>
      </c>
      <c r="K749" t="str">
        <f t="array" ref="K749">IF($A749="","",INDEX(Summary!$AY:$AY,$AH749)&amp;"")</f>
        <v>Done</v>
      </c>
      <c r="L749" s="1">
        <f>IF($A749="","",Summary!$P$2+MOD(ROW()-2,30))</f>
        <v>46254</v>
      </c>
      <c r="M749">
        <f t="shared" si="101"/>
        <v>28</v>
      </c>
      <c r="N749">
        <f t="shared" si="102"/>
        <v>20</v>
      </c>
      <c r="O749" t="str">
        <f t="shared" si="103"/>
        <v>Aug-2026</v>
      </c>
      <c r="P749">
        <f t="shared" ca="1" si="104"/>
        <v>1</v>
      </c>
      <c r="Q749" s="2">
        <f t="array" ref="Q749">IF($A749="",0,IFERROR(INDEX(Summary!$P$3:$AS$67,$AH749-2,$M749),0))</f>
        <v>0</v>
      </c>
      <c r="R749" s="2" t="e">
        <f t="array" ref="R749">IF($A749="",0,ROUND(IFERROR(INDEX(Summary!$O:$O,$AH749),0)/30,0))</f>
        <v>#VALUE!</v>
      </c>
      <c r="S749">
        <f t="shared" si="105"/>
        <v>0</v>
      </c>
      <c r="T749" s="2">
        <f t="array" ref="T749">IF($S749=1,IFERROR(INDEX(Summary!$O:$O,$AH749),0),0)</f>
        <v>0</v>
      </c>
      <c r="U749" s="2">
        <f t="array" ref="U749">IF($S749=1,IFERROR(INDEX(Summary!$AT:$AT,$AH749),0),0)</f>
        <v>0</v>
      </c>
      <c r="V749" s="2">
        <f t="shared" si="106"/>
        <v>0</v>
      </c>
      <c r="W749" s="2">
        <f t="array" ref="W749">IF($S749=1,IFERROR(INDEX(Summary!$AZ:$AZ,$AH749),0),0)</f>
        <v>0</v>
      </c>
      <c r="X749" s="3">
        <f t="array" ref="X749">IF($S749=1,IFERROR(INDEX(Summary!$BA:$BA,$AH749),0),0)</f>
        <v>0</v>
      </c>
      <c r="Y749" s="2">
        <f t="array" ref="Y749">IF($S749=1,IFERROR(INDEX(Summary!$G:$G,$AH749),0),0)</f>
        <v>0</v>
      </c>
      <c r="Z749" s="2">
        <f t="array" ref="Z749">IF($S749=1,IFERROR(INDEX(Summary!$H:$H,$AH749),0),0)</f>
        <v>0</v>
      </c>
      <c r="AA749" s="2">
        <f t="array" ref="AA749">IF($S749=1,IFERROR(INDEX(Summary!$I:$I,$AH749),0),0)</f>
        <v>0</v>
      </c>
      <c r="AB749" s="2">
        <f t="array" ref="AB749">IF($S749=1,IFERROR(INDEX(Summary!$J:$J,$AH749),0),0)</f>
        <v>0</v>
      </c>
      <c r="AC749" s="2">
        <f t="array" ref="AC749">IF($S749=1,IFERROR(INDEX(Summary!$K:$K,$AH749),0),0)</f>
        <v>0</v>
      </c>
      <c r="AD749" s="2">
        <f t="array" ref="AD749">IF($S749=1,IFERROR(INDEX(Summary!$L:$L,$AH749),0),0)</f>
        <v>0</v>
      </c>
      <c r="AE749" s="2">
        <f t="array" ref="AE749">IF($S749=1,IFERROR(INDEX(Summary!$M:$M,$AH749),0),0)</f>
        <v>0</v>
      </c>
      <c r="AF749" s="2">
        <f t="array" ref="AF749">IF($S749=1,IFERROR(INDEX(Summary!$N:$N,$AH749),0),0)</f>
        <v>0</v>
      </c>
      <c r="AG749">
        <f t="array" ref="AG749">IF($A749="","",IFERROR(INDEX(Summary!$BB:$BB,$AH749),0))</f>
        <v>10</v>
      </c>
      <c r="AH749">
        <f t="shared" si="107"/>
        <v>27</v>
      </c>
    </row>
    <row r="750" spans="1:34" hidden="1">
      <c r="A750" t="str">
        <f t="array" ref="A750">IFERROR(INDEX(Summary!$D:$D,$AH750)&amp;"","")</f>
        <v>FG00288</v>
      </c>
      <c r="B750" t="str">
        <f t="array" ref="B750">IF($A750="","",INDEX(Summary!$E:$E,$AH750))</f>
        <v>Forest Honey I Multifloral - 500gm</v>
      </c>
      <c r="C750" t="str">
        <f t="array" ref="C750">IF($A750="","",INDEX(Summary!$B:$B,$AH750))</f>
        <v>Honey</v>
      </c>
      <c r="D750" t="str">
        <f t="array" ref="D750">IF($A750="","",INDEX(Summary!$C:$C,$AH750))</f>
        <v>C39</v>
      </c>
      <c r="E750">
        <f t="array" ref="E750">IF($A750="","",INDEX(Summary!$F:$F,$AH750))</f>
        <v>0.5</v>
      </c>
      <c r="F750" t="str">
        <f t="array" ref="F750">IF($A750="","",INDEX(Summary!$BC:$BC,$AH750)&amp;"")</f>
        <v>P3 – Normal</v>
      </c>
      <c r="G750">
        <f t="shared" si="99"/>
        <v>3</v>
      </c>
      <c r="H750">
        <f t="shared" si="100"/>
        <v>0</v>
      </c>
      <c r="I750" t="str">
        <f t="array" ref="I750">IF($A750="","",IF(IFERROR(INDEX(Summary!$BA:$BA,$AH750),0)&lt;1,"Under 1 day",IF(INDEX(Summary!$BA:$BA,$AH750)&lt;3,"1-3 days",IF(INDEX(Summary!$BA:$BA,$AH750)&lt;7,"3-7 days","7+ days"))))</f>
        <v>Under 1 day</v>
      </c>
      <c r="J750" t="str">
        <f t="array" ref="J750">IF($A750="","",IF(IFERROR(INDEX(Summary!$AX:$AX,$AH750),0)&lt;0.25,"0-25%",IF(INDEX(Summary!$AX:$AX,$AH750)&lt;0.5,"25-50%",IF(INDEX(Summary!$AX:$AX,$AH750)&lt;0.75,"50-75%","75-100%"))))</f>
        <v>75-100%</v>
      </c>
      <c r="K750" t="str">
        <f t="array" ref="K750">IF($A750="","",INDEX(Summary!$AY:$AY,$AH750)&amp;"")</f>
        <v>Done</v>
      </c>
      <c r="L750" s="1">
        <f>IF($A750="","",Summary!$P$2+MOD(ROW()-2,30))</f>
        <v>46255</v>
      </c>
      <c r="M750">
        <f t="shared" si="101"/>
        <v>29</v>
      </c>
      <c r="N750">
        <f t="shared" si="102"/>
        <v>21</v>
      </c>
      <c r="O750" t="str">
        <f t="shared" si="103"/>
        <v>Aug-2026</v>
      </c>
      <c r="P750">
        <f t="shared" ca="1" si="104"/>
        <v>1</v>
      </c>
      <c r="Q750" s="2">
        <f t="array" ref="Q750">IF($A750="",0,IFERROR(INDEX(Summary!$P$3:$AS$67,$AH750-2,$M750),0))</f>
        <v>0</v>
      </c>
      <c r="R750" s="2" t="e">
        <f t="array" ref="R750">IF($A750="",0,ROUND(IFERROR(INDEX(Summary!$O:$O,$AH750),0)/30,0))</f>
        <v>#VALUE!</v>
      </c>
      <c r="S750">
        <f t="shared" si="105"/>
        <v>0</v>
      </c>
      <c r="T750" s="2">
        <f t="array" ref="T750">IF($S750=1,IFERROR(INDEX(Summary!$O:$O,$AH750),0),0)</f>
        <v>0</v>
      </c>
      <c r="U750" s="2">
        <f t="array" ref="U750">IF($S750=1,IFERROR(INDEX(Summary!$AT:$AT,$AH750),0),0)</f>
        <v>0</v>
      </c>
      <c r="V750" s="2">
        <f t="shared" si="106"/>
        <v>0</v>
      </c>
      <c r="W750" s="2">
        <f t="array" ref="W750">IF($S750=1,IFERROR(INDEX(Summary!$AZ:$AZ,$AH750),0),0)</f>
        <v>0</v>
      </c>
      <c r="X750" s="3">
        <f t="array" ref="X750">IF($S750=1,IFERROR(INDEX(Summary!$BA:$BA,$AH750),0),0)</f>
        <v>0</v>
      </c>
      <c r="Y750" s="2">
        <f t="array" ref="Y750">IF($S750=1,IFERROR(INDEX(Summary!$G:$G,$AH750),0),0)</f>
        <v>0</v>
      </c>
      <c r="Z750" s="2">
        <f t="array" ref="Z750">IF($S750=1,IFERROR(INDEX(Summary!$H:$H,$AH750),0),0)</f>
        <v>0</v>
      </c>
      <c r="AA750" s="2">
        <f t="array" ref="AA750">IF($S750=1,IFERROR(INDEX(Summary!$I:$I,$AH750),0),0)</f>
        <v>0</v>
      </c>
      <c r="AB750" s="2">
        <f t="array" ref="AB750">IF($S750=1,IFERROR(INDEX(Summary!$J:$J,$AH750),0),0)</f>
        <v>0</v>
      </c>
      <c r="AC750" s="2">
        <f t="array" ref="AC750">IF($S750=1,IFERROR(INDEX(Summary!$K:$K,$AH750),0),0)</f>
        <v>0</v>
      </c>
      <c r="AD750" s="2">
        <f t="array" ref="AD750">IF($S750=1,IFERROR(INDEX(Summary!$L:$L,$AH750),0),0)</f>
        <v>0</v>
      </c>
      <c r="AE750" s="2">
        <f t="array" ref="AE750">IF($S750=1,IFERROR(INDEX(Summary!$M:$M,$AH750),0),0)</f>
        <v>0</v>
      </c>
      <c r="AF750" s="2">
        <f t="array" ref="AF750">IF($S750=1,IFERROR(INDEX(Summary!$N:$N,$AH750),0),0)</f>
        <v>0</v>
      </c>
      <c r="AG750">
        <f t="array" ref="AG750">IF($A750="","",IFERROR(INDEX(Summary!$BB:$BB,$AH750),0))</f>
        <v>10</v>
      </c>
      <c r="AH750">
        <f t="shared" si="107"/>
        <v>27</v>
      </c>
    </row>
    <row r="751" spans="1:34" hidden="1">
      <c r="A751" t="str">
        <f t="array" ref="A751">IFERROR(INDEX(Summary!$D:$D,$AH751)&amp;"","")</f>
        <v>FG00288</v>
      </c>
      <c r="B751" t="str">
        <f t="array" ref="B751">IF($A751="","",INDEX(Summary!$E:$E,$AH751))</f>
        <v>Forest Honey I Multifloral - 500gm</v>
      </c>
      <c r="C751" t="str">
        <f t="array" ref="C751">IF($A751="","",INDEX(Summary!$B:$B,$AH751))</f>
        <v>Honey</v>
      </c>
      <c r="D751" t="str">
        <f t="array" ref="D751">IF($A751="","",INDEX(Summary!$C:$C,$AH751))</f>
        <v>C39</v>
      </c>
      <c r="E751">
        <f t="array" ref="E751">IF($A751="","",INDEX(Summary!$F:$F,$AH751))</f>
        <v>0.5</v>
      </c>
      <c r="F751" t="str">
        <f t="array" ref="F751">IF($A751="","",INDEX(Summary!$BC:$BC,$AH751)&amp;"")</f>
        <v>P3 – Normal</v>
      </c>
      <c r="G751">
        <f t="shared" si="99"/>
        <v>3</v>
      </c>
      <c r="H751">
        <f t="shared" si="100"/>
        <v>0</v>
      </c>
      <c r="I751" t="str">
        <f t="array" ref="I751">IF($A751="","",IF(IFERROR(INDEX(Summary!$BA:$BA,$AH751),0)&lt;1,"Under 1 day",IF(INDEX(Summary!$BA:$BA,$AH751)&lt;3,"1-3 days",IF(INDEX(Summary!$BA:$BA,$AH751)&lt;7,"3-7 days","7+ days"))))</f>
        <v>Under 1 day</v>
      </c>
      <c r="J751" t="str">
        <f t="array" ref="J751">IF($A751="","",IF(IFERROR(INDEX(Summary!$AX:$AX,$AH751),0)&lt;0.25,"0-25%",IF(INDEX(Summary!$AX:$AX,$AH751)&lt;0.5,"25-50%",IF(INDEX(Summary!$AX:$AX,$AH751)&lt;0.75,"50-75%","75-100%"))))</f>
        <v>75-100%</v>
      </c>
      <c r="K751" t="str">
        <f t="array" ref="K751">IF($A751="","",INDEX(Summary!$AY:$AY,$AH751)&amp;"")</f>
        <v>Done</v>
      </c>
      <c r="L751" s="1">
        <f>IF($A751="","",Summary!$P$2+MOD(ROW()-2,30))</f>
        <v>46256</v>
      </c>
      <c r="M751">
        <f t="shared" si="101"/>
        <v>30</v>
      </c>
      <c r="N751">
        <f t="shared" si="102"/>
        <v>22</v>
      </c>
      <c r="O751" t="str">
        <f t="shared" si="103"/>
        <v>Aug-2026</v>
      </c>
      <c r="P751">
        <f t="shared" ca="1" si="104"/>
        <v>1</v>
      </c>
      <c r="Q751" s="2">
        <f t="array" ref="Q751">IF($A751="",0,IFERROR(INDEX(Summary!$P$3:$AS$67,$AH751-2,$M751),0))</f>
        <v>0</v>
      </c>
      <c r="R751" s="2" t="e">
        <f t="array" ref="R751">IF($A751="",0,ROUND(IFERROR(INDEX(Summary!$O:$O,$AH751),0)/30,0))</f>
        <v>#VALUE!</v>
      </c>
      <c r="S751">
        <f t="shared" si="105"/>
        <v>0</v>
      </c>
      <c r="T751" s="2">
        <f t="array" ref="T751">IF($S751=1,IFERROR(INDEX(Summary!$O:$O,$AH751),0),0)</f>
        <v>0</v>
      </c>
      <c r="U751" s="2">
        <f t="array" ref="U751">IF($S751=1,IFERROR(INDEX(Summary!$AT:$AT,$AH751),0),0)</f>
        <v>0</v>
      </c>
      <c r="V751" s="2">
        <f t="shared" si="106"/>
        <v>0</v>
      </c>
      <c r="W751" s="2">
        <f t="array" ref="W751">IF($S751=1,IFERROR(INDEX(Summary!$AZ:$AZ,$AH751),0),0)</f>
        <v>0</v>
      </c>
      <c r="X751" s="3">
        <f t="array" ref="X751">IF($S751=1,IFERROR(INDEX(Summary!$BA:$BA,$AH751),0),0)</f>
        <v>0</v>
      </c>
      <c r="Y751" s="2">
        <f t="array" ref="Y751">IF($S751=1,IFERROR(INDEX(Summary!$G:$G,$AH751),0),0)</f>
        <v>0</v>
      </c>
      <c r="Z751" s="2">
        <f t="array" ref="Z751">IF($S751=1,IFERROR(INDEX(Summary!$H:$H,$AH751),0),0)</f>
        <v>0</v>
      </c>
      <c r="AA751" s="2">
        <f t="array" ref="AA751">IF($S751=1,IFERROR(INDEX(Summary!$I:$I,$AH751),0),0)</f>
        <v>0</v>
      </c>
      <c r="AB751" s="2">
        <f t="array" ref="AB751">IF($S751=1,IFERROR(INDEX(Summary!$J:$J,$AH751),0),0)</f>
        <v>0</v>
      </c>
      <c r="AC751" s="2">
        <f t="array" ref="AC751">IF($S751=1,IFERROR(INDEX(Summary!$K:$K,$AH751),0),0)</f>
        <v>0</v>
      </c>
      <c r="AD751" s="2">
        <f t="array" ref="AD751">IF($S751=1,IFERROR(INDEX(Summary!$L:$L,$AH751),0),0)</f>
        <v>0</v>
      </c>
      <c r="AE751" s="2">
        <f t="array" ref="AE751">IF($S751=1,IFERROR(INDEX(Summary!$M:$M,$AH751),0),0)</f>
        <v>0</v>
      </c>
      <c r="AF751" s="2">
        <f t="array" ref="AF751">IF($S751=1,IFERROR(INDEX(Summary!$N:$N,$AH751),0),0)</f>
        <v>0</v>
      </c>
      <c r="AG751">
        <f t="array" ref="AG751">IF($A751="","",IFERROR(INDEX(Summary!$BB:$BB,$AH751),0))</f>
        <v>10</v>
      </c>
      <c r="AH751">
        <f t="shared" si="107"/>
        <v>27</v>
      </c>
    </row>
    <row r="752" spans="1:34">
      <c r="A752" t="str">
        <f t="array" ref="A752">IFERROR(INDEX(Summary!$D:$D,$AH752)&amp;"","")</f>
        <v>FG00009</v>
      </c>
      <c r="B752" t="str">
        <f t="array" ref="B752">IF($A752="","",INDEX(Summary!$E:$E,$AH752))</f>
        <v>Acacia Honey - 350 gm</v>
      </c>
      <c r="C752" t="str">
        <f t="array" ref="C752">IF($A752="","",INDEX(Summary!$B:$B,$AH752))</f>
        <v>Honey</v>
      </c>
      <c r="D752" t="str">
        <f t="array" ref="D752">IF($A752="","",INDEX(Summary!$C:$C,$AH752))</f>
        <v>C39</v>
      </c>
      <c r="E752">
        <f t="array" ref="E752">IF($A752="","",INDEX(Summary!$F:$F,$AH752))</f>
        <v>0.35</v>
      </c>
      <c r="F752" t="str">
        <f t="array" ref="F752">IF($A752="","",INDEX(Summary!$BC:$BC,$AH752)&amp;"")</f>
        <v>P3 – Normal</v>
      </c>
      <c r="G752">
        <f t="shared" si="99"/>
        <v>3</v>
      </c>
      <c r="H752">
        <f t="shared" si="100"/>
        <v>0</v>
      </c>
      <c r="I752" t="str">
        <f t="array" ref="I752">IF($A752="","",IF(IFERROR(INDEX(Summary!$BA:$BA,$AH752),0)&lt;1,"Under 1 day",IF(INDEX(Summary!$BA:$BA,$AH752)&lt;3,"1-3 days",IF(INDEX(Summary!$BA:$BA,$AH752)&lt;7,"3-7 days","7+ days"))))</f>
        <v>7+ days</v>
      </c>
      <c r="J752" t="str">
        <f t="array" ref="J752">IF($A752="","",IF(IFERROR(INDEX(Summary!$AX:$AX,$AH752),0)&lt;0.25,"0-25%",IF(INDEX(Summary!$AX:$AX,$AH752)&lt;0.5,"25-50%",IF(INDEX(Summary!$AX:$AX,$AH752)&lt;0.75,"50-75%","75-100%"))))</f>
        <v>75-100%</v>
      </c>
      <c r="K752" t="str">
        <f t="array" ref="K752">IF($A752="","",INDEX(Summary!$AY:$AY,$AH752)&amp;"")</f>
        <v>Done</v>
      </c>
      <c r="L752" s="1">
        <f>IF($A752="","",Summary!$P$2+MOD(ROW()-2,30))</f>
        <v>46227</v>
      </c>
      <c r="M752">
        <f t="shared" si="101"/>
        <v>1</v>
      </c>
      <c r="N752">
        <f t="shared" si="102"/>
        <v>24</v>
      </c>
      <c r="O752" t="str">
        <f t="shared" si="103"/>
        <v>Jul-2026</v>
      </c>
      <c r="P752">
        <f t="shared" ca="1" si="104"/>
        <v>1</v>
      </c>
      <c r="Q752" s="2">
        <f t="array" ref="Q752">IF($A752="",0,IFERROR(INDEX(Summary!$P$3:$AS$67,$AH752-2,$M752),0))</f>
        <v>0</v>
      </c>
      <c r="R752" s="2">
        <f t="array" ref="R752">IF($A752="",0,ROUND(IFERROR(INDEX(Summary!$O:$O,$AH752),0)/30,0))</f>
        <v>95</v>
      </c>
      <c r="S752">
        <f t="shared" si="105"/>
        <v>1</v>
      </c>
      <c r="T752" s="2">
        <f t="array" ref="T752">IF($S752=1,IFERROR(INDEX(Summary!$O:$O,$AH752),0),0)</f>
        <v>2845</v>
      </c>
      <c r="U752" s="2">
        <f t="array" ref="U752">IF($S752=1,IFERROR(INDEX(Summary!$AT:$AT,$AH752),0),0)</f>
        <v>2845</v>
      </c>
      <c r="V752" s="2">
        <f t="shared" si="106"/>
        <v>0</v>
      </c>
      <c r="W752" s="2">
        <f t="array" ref="W752">IF($S752=1,IFERROR(INDEX(Summary!$AZ:$AZ,$AH752),0),0)</f>
        <v>1928</v>
      </c>
      <c r="X752" s="3">
        <f t="array" ref="X752">IF($S752=1,IFERROR(INDEX(Summary!$BA:$BA,$AH752),0),0)</f>
        <v>20.330404217926187</v>
      </c>
      <c r="Y752" s="2">
        <f t="array" ref="Y752">IF($S752=1,IFERROR(INDEX(Summary!$G:$G,$AH752),0),0)</f>
        <v>2845</v>
      </c>
      <c r="Z752" s="2">
        <f t="array" ref="Z752">IF($S752=1,IFERROR(INDEX(Summary!$H:$H,$AH752),0),0)</f>
        <v>0</v>
      </c>
      <c r="AA752" s="2">
        <f t="array" ref="AA752">IF($S752=1,IFERROR(INDEX(Summary!$I:$I,$AH752),0),0)</f>
        <v>0</v>
      </c>
      <c r="AB752" s="2">
        <f t="array" ref="AB752">IF($S752=1,IFERROR(INDEX(Summary!$J:$J,$AH752),0),0)</f>
        <v>0</v>
      </c>
      <c r="AC752" s="2">
        <f t="array" ref="AC752">IF($S752=1,IFERROR(INDEX(Summary!$K:$K,$AH752),0),0)</f>
        <v>0</v>
      </c>
      <c r="AD752" s="2">
        <f t="array" ref="AD752">IF($S752=1,IFERROR(INDEX(Summary!$L:$L,$AH752),0),0)</f>
        <v>0</v>
      </c>
      <c r="AE752" s="2">
        <f t="array" ref="AE752">IF($S752=1,IFERROR(INDEX(Summary!$M:$M,$AH752),0),0)</f>
        <v>0</v>
      </c>
      <c r="AF752" s="2">
        <f t="array" ref="AF752">IF($S752=1,IFERROR(INDEX(Summary!$N:$N,$AH752),0),0)</f>
        <v>0</v>
      </c>
      <c r="AG752">
        <f t="array" ref="AG752">IF($A752="","",IFERROR(INDEX(Summary!$BB:$BB,$AH752),0))</f>
        <v>3</v>
      </c>
      <c r="AH752">
        <f t="shared" si="107"/>
        <v>28</v>
      </c>
    </row>
    <row r="753" spans="1:34" hidden="1">
      <c r="A753" t="str">
        <f t="array" ref="A753">IFERROR(INDEX(Summary!$D:$D,$AH753)&amp;"","")</f>
        <v>FG00009</v>
      </c>
      <c r="B753" t="str">
        <f t="array" ref="B753">IF($A753="","",INDEX(Summary!$E:$E,$AH753))</f>
        <v>Acacia Honey - 350 gm</v>
      </c>
      <c r="C753" t="str">
        <f t="array" ref="C753">IF($A753="","",INDEX(Summary!$B:$B,$AH753))</f>
        <v>Honey</v>
      </c>
      <c r="D753" t="str">
        <f t="array" ref="D753">IF($A753="","",INDEX(Summary!$C:$C,$AH753))</f>
        <v>C39</v>
      </c>
      <c r="E753">
        <f t="array" ref="E753">IF($A753="","",INDEX(Summary!$F:$F,$AH753))</f>
        <v>0.35</v>
      </c>
      <c r="F753" t="str">
        <f t="array" ref="F753">IF($A753="","",INDEX(Summary!$BC:$BC,$AH753)&amp;"")</f>
        <v>P3 – Normal</v>
      </c>
      <c r="G753">
        <f t="shared" si="99"/>
        <v>3</v>
      </c>
      <c r="H753">
        <f t="shared" si="100"/>
        <v>0</v>
      </c>
      <c r="I753" t="str">
        <f t="array" ref="I753">IF($A753="","",IF(IFERROR(INDEX(Summary!$BA:$BA,$AH753),0)&lt;1,"Under 1 day",IF(INDEX(Summary!$BA:$BA,$AH753)&lt;3,"1-3 days",IF(INDEX(Summary!$BA:$BA,$AH753)&lt;7,"3-7 days","7+ days"))))</f>
        <v>7+ days</v>
      </c>
      <c r="J753" t="str">
        <f t="array" ref="J753">IF($A753="","",IF(IFERROR(INDEX(Summary!$AX:$AX,$AH753),0)&lt;0.25,"0-25%",IF(INDEX(Summary!$AX:$AX,$AH753)&lt;0.5,"25-50%",IF(INDEX(Summary!$AX:$AX,$AH753)&lt;0.75,"50-75%","75-100%"))))</f>
        <v>75-100%</v>
      </c>
      <c r="K753" t="str">
        <f t="array" ref="K753">IF($A753="","",INDEX(Summary!$AY:$AY,$AH753)&amp;"")</f>
        <v>Done</v>
      </c>
      <c r="L753" s="1">
        <f>IF($A753="","",Summary!$P$2+MOD(ROW()-2,30))</f>
        <v>46228</v>
      </c>
      <c r="M753">
        <f t="shared" si="101"/>
        <v>2</v>
      </c>
      <c r="N753">
        <f t="shared" si="102"/>
        <v>25</v>
      </c>
      <c r="O753" t="str">
        <f t="shared" si="103"/>
        <v>Jul-2026</v>
      </c>
      <c r="P753">
        <f t="shared" ca="1" si="104"/>
        <v>1</v>
      </c>
      <c r="Q753" s="2">
        <f t="array" ref="Q753">IF($A753="",0,IFERROR(INDEX(Summary!$P$3:$AS$67,$AH753-2,$M753),0))</f>
        <v>0</v>
      </c>
      <c r="R753" s="2">
        <f t="array" ref="R753">IF($A753="",0,ROUND(IFERROR(INDEX(Summary!$O:$O,$AH753),0)/30,0))</f>
        <v>95</v>
      </c>
      <c r="S753">
        <f t="shared" si="105"/>
        <v>0</v>
      </c>
      <c r="T753" s="2">
        <f t="array" ref="T753">IF($S753=1,IFERROR(INDEX(Summary!$O:$O,$AH753),0),0)</f>
        <v>0</v>
      </c>
      <c r="U753" s="2">
        <f t="array" ref="U753">IF($S753=1,IFERROR(INDEX(Summary!$AT:$AT,$AH753),0),0)</f>
        <v>0</v>
      </c>
      <c r="V753" s="2">
        <f t="shared" si="106"/>
        <v>0</v>
      </c>
      <c r="W753" s="2">
        <f t="array" ref="W753">IF($S753=1,IFERROR(INDEX(Summary!$AZ:$AZ,$AH753),0),0)</f>
        <v>0</v>
      </c>
      <c r="X753" s="3">
        <f t="array" ref="X753">IF($S753=1,IFERROR(INDEX(Summary!$BA:$BA,$AH753),0),0)</f>
        <v>0</v>
      </c>
      <c r="Y753" s="2">
        <f t="array" ref="Y753">IF($S753=1,IFERROR(INDEX(Summary!$G:$G,$AH753),0),0)</f>
        <v>0</v>
      </c>
      <c r="Z753" s="2">
        <f t="array" ref="Z753">IF($S753=1,IFERROR(INDEX(Summary!$H:$H,$AH753),0),0)</f>
        <v>0</v>
      </c>
      <c r="AA753" s="2">
        <f t="array" ref="AA753">IF($S753=1,IFERROR(INDEX(Summary!$I:$I,$AH753),0),0)</f>
        <v>0</v>
      </c>
      <c r="AB753" s="2">
        <f t="array" ref="AB753">IF($S753=1,IFERROR(INDEX(Summary!$J:$J,$AH753),0),0)</f>
        <v>0</v>
      </c>
      <c r="AC753" s="2">
        <f t="array" ref="AC753">IF($S753=1,IFERROR(INDEX(Summary!$K:$K,$AH753),0),0)</f>
        <v>0</v>
      </c>
      <c r="AD753" s="2">
        <f t="array" ref="AD753">IF($S753=1,IFERROR(INDEX(Summary!$L:$L,$AH753),0),0)</f>
        <v>0</v>
      </c>
      <c r="AE753" s="2">
        <f t="array" ref="AE753">IF($S753=1,IFERROR(INDEX(Summary!$M:$M,$AH753),0),0)</f>
        <v>0</v>
      </c>
      <c r="AF753" s="2">
        <f t="array" ref="AF753">IF($S753=1,IFERROR(INDEX(Summary!$N:$N,$AH753),0),0)</f>
        <v>0</v>
      </c>
      <c r="AG753">
        <f t="array" ref="AG753">IF($A753="","",IFERROR(INDEX(Summary!$BB:$BB,$AH753),0))</f>
        <v>3</v>
      </c>
      <c r="AH753">
        <f t="shared" si="107"/>
        <v>28</v>
      </c>
    </row>
    <row r="754" spans="1:34" hidden="1">
      <c r="A754" t="str">
        <f t="array" ref="A754">IFERROR(INDEX(Summary!$D:$D,$AH754)&amp;"","")</f>
        <v>FG00009</v>
      </c>
      <c r="B754" t="str">
        <f t="array" ref="B754">IF($A754="","",INDEX(Summary!$E:$E,$AH754))</f>
        <v>Acacia Honey - 350 gm</v>
      </c>
      <c r="C754" t="str">
        <f t="array" ref="C754">IF($A754="","",INDEX(Summary!$B:$B,$AH754))</f>
        <v>Honey</v>
      </c>
      <c r="D754" t="str">
        <f t="array" ref="D754">IF($A754="","",INDEX(Summary!$C:$C,$AH754))</f>
        <v>C39</v>
      </c>
      <c r="E754">
        <f t="array" ref="E754">IF($A754="","",INDEX(Summary!$F:$F,$AH754))</f>
        <v>0.35</v>
      </c>
      <c r="F754" t="str">
        <f t="array" ref="F754">IF($A754="","",INDEX(Summary!$BC:$BC,$AH754)&amp;"")</f>
        <v>P3 – Normal</v>
      </c>
      <c r="G754">
        <f t="shared" si="99"/>
        <v>3</v>
      </c>
      <c r="H754">
        <f t="shared" si="100"/>
        <v>0</v>
      </c>
      <c r="I754" t="str">
        <f t="array" ref="I754">IF($A754="","",IF(IFERROR(INDEX(Summary!$BA:$BA,$AH754),0)&lt;1,"Under 1 day",IF(INDEX(Summary!$BA:$BA,$AH754)&lt;3,"1-3 days",IF(INDEX(Summary!$BA:$BA,$AH754)&lt;7,"3-7 days","7+ days"))))</f>
        <v>7+ days</v>
      </c>
      <c r="J754" t="str">
        <f t="array" ref="J754">IF($A754="","",IF(IFERROR(INDEX(Summary!$AX:$AX,$AH754),0)&lt;0.25,"0-25%",IF(INDEX(Summary!$AX:$AX,$AH754)&lt;0.5,"25-50%",IF(INDEX(Summary!$AX:$AX,$AH754)&lt;0.75,"50-75%","75-100%"))))</f>
        <v>75-100%</v>
      </c>
      <c r="K754" t="str">
        <f t="array" ref="K754">IF($A754="","",INDEX(Summary!$AY:$AY,$AH754)&amp;"")</f>
        <v>Done</v>
      </c>
      <c r="L754" s="1">
        <f>IF($A754="","",Summary!$P$2+MOD(ROW()-2,30))</f>
        <v>46229</v>
      </c>
      <c r="M754">
        <f t="shared" si="101"/>
        <v>3</v>
      </c>
      <c r="N754">
        <f t="shared" si="102"/>
        <v>26</v>
      </c>
      <c r="O754" t="str">
        <f t="shared" si="103"/>
        <v>Jul-2026</v>
      </c>
      <c r="P754">
        <f t="shared" ca="1" si="104"/>
        <v>1</v>
      </c>
      <c r="Q754" s="2">
        <f t="array" ref="Q754">IF($A754="",0,IFERROR(INDEX(Summary!$P$3:$AS$67,$AH754-2,$M754),0))</f>
        <v>0</v>
      </c>
      <c r="R754" s="2">
        <f t="array" ref="R754">IF($A754="",0,ROUND(IFERROR(INDEX(Summary!$O:$O,$AH754),0)/30,0))</f>
        <v>95</v>
      </c>
      <c r="S754">
        <f t="shared" si="105"/>
        <v>0</v>
      </c>
      <c r="T754" s="2">
        <f t="array" ref="T754">IF($S754=1,IFERROR(INDEX(Summary!$O:$O,$AH754),0),0)</f>
        <v>0</v>
      </c>
      <c r="U754" s="2">
        <f t="array" ref="U754">IF($S754=1,IFERROR(INDEX(Summary!$AT:$AT,$AH754),0),0)</f>
        <v>0</v>
      </c>
      <c r="V754" s="2">
        <f t="shared" si="106"/>
        <v>0</v>
      </c>
      <c r="W754" s="2">
        <f t="array" ref="W754">IF($S754=1,IFERROR(INDEX(Summary!$AZ:$AZ,$AH754),0),0)</f>
        <v>0</v>
      </c>
      <c r="X754" s="3">
        <f t="array" ref="X754">IF($S754=1,IFERROR(INDEX(Summary!$BA:$BA,$AH754),0),0)</f>
        <v>0</v>
      </c>
      <c r="Y754" s="2">
        <f t="array" ref="Y754">IF($S754=1,IFERROR(INDEX(Summary!$G:$G,$AH754),0),0)</f>
        <v>0</v>
      </c>
      <c r="Z754" s="2">
        <f t="array" ref="Z754">IF($S754=1,IFERROR(INDEX(Summary!$H:$H,$AH754),0),0)</f>
        <v>0</v>
      </c>
      <c r="AA754" s="2">
        <f t="array" ref="AA754">IF($S754=1,IFERROR(INDEX(Summary!$I:$I,$AH754),0),0)</f>
        <v>0</v>
      </c>
      <c r="AB754" s="2">
        <f t="array" ref="AB754">IF($S754=1,IFERROR(INDEX(Summary!$J:$J,$AH754),0),0)</f>
        <v>0</v>
      </c>
      <c r="AC754" s="2">
        <f t="array" ref="AC754">IF($S754=1,IFERROR(INDEX(Summary!$K:$K,$AH754),0),0)</f>
        <v>0</v>
      </c>
      <c r="AD754" s="2">
        <f t="array" ref="AD754">IF($S754=1,IFERROR(INDEX(Summary!$L:$L,$AH754),0),0)</f>
        <v>0</v>
      </c>
      <c r="AE754" s="2">
        <f t="array" ref="AE754">IF($S754=1,IFERROR(INDEX(Summary!$M:$M,$AH754),0),0)</f>
        <v>0</v>
      </c>
      <c r="AF754" s="2">
        <f t="array" ref="AF754">IF($S754=1,IFERROR(INDEX(Summary!$N:$N,$AH754),0),0)</f>
        <v>0</v>
      </c>
      <c r="AG754">
        <f t="array" ref="AG754">IF($A754="","",IFERROR(INDEX(Summary!$BB:$BB,$AH754),0))</f>
        <v>3</v>
      </c>
      <c r="AH754">
        <f t="shared" si="107"/>
        <v>28</v>
      </c>
    </row>
    <row r="755" spans="1:34" hidden="1">
      <c r="A755" t="str">
        <f t="array" ref="A755">IFERROR(INDEX(Summary!$D:$D,$AH755)&amp;"","")</f>
        <v>FG00009</v>
      </c>
      <c r="B755" t="str">
        <f t="array" ref="B755">IF($A755="","",INDEX(Summary!$E:$E,$AH755))</f>
        <v>Acacia Honey - 350 gm</v>
      </c>
      <c r="C755" t="str">
        <f t="array" ref="C755">IF($A755="","",INDEX(Summary!$B:$B,$AH755))</f>
        <v>Honey</v>
      </c>
      <c r="D755" t="str">
        <f t="array" ref="D755">IF($A755="","",INDEX(Summary!$C:$C,$AH755))</f>
        <v>C39</v>
      </c>
      <c r="E755">
        <f t="array" ref="E755">IF($A755="","",INDEX(Summary!$F:$F,$AH755))</f>
        <v>0.35</v>
      </c>
      <c r="F755" t="str">
        <f t="array" ref="F755">IF($A755="","",INDEX(Summary!$BC:$BC,$AH755)&amp;"")</f>
        <v>P3 – Normal</v>
      </c>
      <c r="G755">
        <f t="shared" si="99"/>
        <v>3</v>
      </c>
      <c r="H755">
        <f t="shared" si="100"/>
        <v>0</v>
      </c>
      <c r="I755" t="str">
        <f t="array" ref="I755">IF($A755="","",IF(IFERROR(INDEX(Summary!$BA:$BA,$AH755),0)&lt;1,"Under 1 day",IF(INDEX(Summary!$BA:$BA,$AH755)&lt;3,"1-3 days",IF(INDEX(Summary!$BA:$BA,$AH755)&lt;7,"3-7 days","7+ days"))))</f>
        <v>7+ days</v>
      </c>
      <c r="J755" t="str">
        <f t="array" ref="J755">IF($A755="","",IF(IFERROR(INDEX(Summary!$AX:$AX,$AH755),0)&lt;0.25,"0-25%",IF(INDEX(Summary!$AX:$AX,$AH755)&lt;0.5,"25-50%",IF(INDEX(Summary!$AX:$AX,$AH755)&lt;0.75,"50-75%","75-100%"))))</f>
        <v>75-100%</v>
      </c>
      <c r="K755" t="str">
        <f t="array" ref="K755">IF($A755="","",INDEX(Summary!$AY:$AY,$AH755)&amp;"")</f>
        <v>Done</v>
      </c>
      <c r="L755" s="1">
        <f>IF($A755="","",Summary!$P$2+MOD(ROW()-2,30))</f>
        <v>46230</v>
      </c>
      <c r="M755">
        <f t="shared" si="101"/>
        <v>4</v>
      </c>
      <c r="N755">
        <f t="shared" si="102"/>
        <v>27</v>
      </c>
      <c r="O755" t="str">
        <f t="shared" si="103"/>
        <v>Jul-2026</v>
      </c>
      <c r="P755">
        <f t="shared" ca="1" si="104"/>
        <v>1</v>
      </c>
      <c r="Q755" s="2">
        <f t="array" ref="Q755">IF($A755="",0,IFERROR(INDEX(Summary!$P$3:$AS$67,$AH755-2,$M755),0))</f>
        <v>0</v>
      </c>
      <c r="R755" s="2">
        <f t="array" ref="R755">IF($A755="",0,ROUND(IFERROR(INDEX(Summary!$O:$O,$AH755),0)/30,0))</f>
        <v>95</v>
      </c>
      <c r="S755">
        <f t="shared" si="105"/>
        <v>0</v>
      </c>
      <c r="T755" s="2">
        <f t="array" ref="T755">IF($S755=1,IFERROR(INDEX(Summary!$O:$O,$AH755),0),0)</f>
        <v>0</v>
      </c>
      <c r="U755" s="2">
        <f t="array" ref="U755">IF($S755=1,IFERROR(INDEX(Summary!$AT:$AT,$AH755),0),0)</f>
        <v>0</v>
      </c>
      <c r="V755" s="2">
        <f t="shared" si="106"/>
        <v>0</v>
      </c>
      <c r="W755" s="2">
        <f t="array" ref="W755">IF($S755=1,IFERROR(INDEX(Summary!$AZ:$AZ,$AH755),0),0)</f>
        <v>0</v>
      </c>
      <c r="X755" s="3">
        <f t="array" ref="X755">IF($S755=1,IFERROR(INDEX(Summary!$BA:$BA,$AH755),0),0)</f>
        <v>0</v>
      </c>
      <c r="Y755" s="2">
        <f t="array" ref="Y755">IF($S755=1,IFERROR(INDEX(Summary!$G:$G,$AH755),0),0)</f>
        <v>0</v>
      </c>
      <c r="Z755" s="2">
        <f t="array" ref="Z755">IF($S755=1,IFERROR(INDEX(Summary!$H:$H,$AH755),0),0)</f>
        <v>0</v>
      </c>
      <c r="AA755" s="2">
        <f t="array" ref="AA755">IF($S755=1,IFERROR(INDEX(Summary!$I:$I,$AH755),0),0)</f>
        <v>0</v>
      </c>
      <c r="AB755" s="2">
        <f t="array" ref="AB755">IF($S755=1,IFERROR(INDEX(Summary!$J:$J,$AH755),0),0)</f>
        <v>0</v>
      </c>
      <c r="AC755" s="2">
        <f t="array" ref="AC755">IF($S755=1,IFERROR(INDEX(Summary!$K:$K,$AH755),0),0)</f>
        <v>0</v>
      </c>
      <c r="AD755" s="2">
        <f t="array" ref="AD755">IF($S755=1,IFERROR(INDEX(Summary!$L:$L,$AH755),0),0)</f>
        <v>0</v>
      </c>
      <c r="AE755" s="2">
        <f t="array" ref="AE755">IF($S755=1,IFERROR(INDEX(Summary!$M:$M,$AH755),0),0)</f>
        <v>0</v>
      </c>
      <c r="AF755" s="2">
        <f t="array" ref="AF755">IF($S755=1,IFERROR(INDEX(Summary!$N:$N,$AH755),0),0)</f>
        <v>0</v>
      </c>
      <c r="AG755">
        <f t="array" ref="AG755">IF($A755="","",IFERROR(INDEX(Summary!$BB:$BB,$AH755),0))</f>
        <v>3</v>
      </c>
      <c r="AH755">
        <f t="shared" si="107"/>
        <v>28</v>
      </c>
    </row>
    <row r="756" spans="1:34" hidden="1">
      <c r="A756" t="str">
        <f t="array" ref="A756">IFERROR(INDEX(Summary!$D:$D,$AH756)&amp;"","")</f>
        <v>FG00009</v>
      </c>
      <c r="B756" t="str">
        <f t="array" ref="B756">IF($A756="","",INDEX(Summary!$E:$E,$AH756))</f>
        <v>Acacia Honey - 350 gm</v>
      </c>
      <c r="C756" t="str">
        <f t="array" ref="C756">IF($A756="","",INDEX(Summary!$B:$B,$AH756))</f>
        <v>Honey</v>
      </c>
      <c r="D756" t="str">
        <f t="array" ref="D756">IF($A756="","",INDEX(Summary!$C:$C,$AH756))</f>
        <v>C39</v>
      </c>
      <c r="E756">
        <f t="array" ref="E756">IF($A756="","",INDEX(Summary!$F:$F,$AH756))</f>
        <v>0.35</v>
      </c>
      <c r="F756" t="str">
        <f t="array" ref="F756">IF($A756="","",INDEX(Summary!$BC:$BC,$AH756)&amp;"")</f>
        <v>P3 – Normal</v>
      </c>
      <c r="G756">
        <f t="shared" si="99"/>
        <v>3</v>
      </c>
      <c r="H756">
        <f t="shared" si="100"/>
        <v>0</v>
      </c>
      <c r="I756" t="str">
        <f t="array" ref="I756">IF($A756="","",IF(IFERROR(INDEX(Summary!$BA:$BA,$AH756),0)&lt;1,"Under 1 day",IF(INDEX(Summary!$BA:$BA,$AH756)&lt;3,"1-3 days",IF(INDEX(Summary!$BA:$BA,$AH756)&lt;7,"3-7 days","7+ days"))))</f>
        <v>7+ days</v>
      </c>
      <c r="J756" t="str">
        <f t="array" ref="J756">IF($A756="","",IF(IFERROR(INDEX(Summary!$AX:$AX,$AH756),0)&lt;0.25,"0-25%",IF(INDEX(Summary!$AX:$AX,$AH756)&lt;0.5,"25-50%",IF(INDEX(Summary!$AX:$AX,$AH756)&lt;0.75,"50-75%","75-100%"))))</f>
        <v>75-100%</v>
      </c>
      <c r="K756" t="str">
        <f t="array" ref="K756">IF($A756="","",INDEX(Summary!$AY:$AY,$AH756)&amp;"")</f>
        <v>Done</v>
      </c>
      <c r="L756" s="1">
        <f>IF($A756="","",Summary!$P$2+MOD(ROW()-2,30))</f>
        <v>46231</v>
      </c>
      <c r="M756">
        <f t="shared" si="101"/>
        <v>5</v>
      </c>
      <c r="N756">
        <f t="shared" si="102"/>
        <v>28</v>
      </c>
      <c r="O756" t="str">
        <f t="shared" si="103"/>
        <v>Jul-2026</v>
      </c>
      <c r="P756">
        <f t="shared" ca="1" si="104"/>
        <v>1</v>
      </c>
      <c r="Q756" s="2">
        <f t="array" ref="Q756">IF($A756="",0,IFERROR(INDEX(Summary!$P$3:$AS$67,$AH756-2,$M756),0))</f>
        <v>0</v>
      </c>
      <c r="R756" s="2">
        <f t="array" ref="R756">IF($A756="",0,ROUND(IFERROR(INDEX(Summary!$O:$O,$AH756),0)/30,0))</f>
        <v>95</v>
      </c>
      <c r="S756">
        <f t="shared" si="105"/>
        <v>0</v>
      </c>
      <c r="T756" s="2">
        <f t="array" ref="T756">IF($S756=1,IFERROR(INDEX(Summary!$O:$O,$AH756),0),0)</f>
        <v>0</v>
      </c>
      <c r="U756" s="2">
        <f t="array" ref="U756">IF($S756=1,IFERROR(INDEX(Summary!$AT:$AT,$AH756),0),0)</f>
        <v>0</v>
      </c>
      <c r="V756" s="2">
        <f t="shared" si="106"/>
        <v>0</v>
      </c>
      <c r="W756" s="2">
        <f t="array" ref="W756">IF($S756=1,IFERROR(INDEX(Summary!$AZ:$AZ,$AH756),0),0)</f>
        <v>0</v>
      </c>
      <c r="X756" s="3">
        <f t="array" ref="X756">IF($S756=1,IFERROR(INDEX(Summary!$BA:$BA,$AH756),0),0)</f>
        <v>0</v>
      </c>
      <c r="Y756" s="2">
        <f t="array" ref="Y756">IF($S756=1,IFERROR(INDEX(Summary!$G:$G,$AH756),0),0)</f>
        <v>0</v>
      </c>
      <c r="Z756" s="2">
        <f t="array" ref="Z756">IF($S756=1,IFERROR(INDEX(Summary!$H:$H,$AH756),0),0)</f>
        <v>0</v>
      </c>
      <c r="AA756" s="2">
        <f t="array" ref="AA756">IF($S756=1,IFERROR(INDEX(Summary!$I:$I,$AH756),0),0)</f>
        <v>0</v>
      </c>
      <c r="AB756" s="2">
        <f t="array" ref="AB756">IF($S756=1,IFERROR(INDEX(Summary!$J:$J,$AH756),0),0)</f>
        <v>0</v>
      </c>
      <c r="AC756" s="2">
        <f t="array" ref="AC756">IF($S756=1,IFERROR(INDEX(Summary!$K:$K,$AH756),0),0)</f>
        <v>0</v>
      </c>
      <c r="AD756" s="2">
        <f t="array" ref="AD756">IF($S756=1,IFERROR(INDEX(Summary!$L:$L,$AH756),0),0)</f>
        <v>0</v>
      </c>
      <c r="AE756" s="2">
        <f t="array" ref="AE756">IF($S756=1,IFERROR(INDEX(Summary!$M:$M,$AH756),0),0)</f>
        <v>0</v>
      </c>
      <c r="AF756" s="2">
        <f t="array" ref="AF756">IF($S756=1,IFERROR(INDEX(Summary!$N:$N,$AH756),0),0)</f>
        <v>0</v>
      </c>
      <c r="AG756">
        <f t="array" ref="AG756">IF($A756="","",IFERROR(INDEX(Summary!$BB:$BB,$AH756),0))</f>
        <v>3</v>
      </c>
      <c r="AH756">
        <f t="shared" si="107"/>
        <v>28</v>
      </c>
    </row>
    <row r="757" spans="1:34" hidden="1">
      <c r="A757" t="str">
        <f t="array" ref="A757">IFERROR(INDEX(Summary!$D:$D,$AH757)&amp;"","")</f>
        <v>FG00009</v>
      </c>
      <c r="B757" t="str">
        <f t="array" ref="B757">IF($A757="","",INDEX(Summary!$E:$E,$AH757))</f>
        <v>Acacia Honey - 350 gm</v>
      </c>
      <c r="C757" t="str">
        <f t="array" ref="C757">IF($A757="","",INDEX(Summary!$B:$B,$AH757))</f>
        <v>Honey</v>
      </c>
      <c r="D757" t="str">
        <f t="array" ref="D757">IF($A757="","",INDEX(Summary!$C:$C,$AH757))</f>
        <v>C39</v>
      </c>
      <c r="E757">
        <f t="array" ref="E757">IF($A757="","",INDEX(Summary!$F:$F,$AH757))</f>
        <v>0.35</v>
      </c>
      <c r="F757" t="str">
        <f t="array" ref="F757">IF($A757="","",INDEX(Summary!$BC:$BC,$AH757)&amp;"")</f>
        <v>P3 – Normal</v>
      </c>
      <c r="G757">
        <f t="shared" si="99"/>
        <v>3</v>
      </c>
      <c r="H757">
        <f t="shared" si="100"/>
        <v>0</v>
      </c>
      <c r="I757" t="str">
        <f t="array" ref="I757">IF($A757="","",IF(IFERROR(INDEX(Summary!$BA:$BA,$AH757),0)&lt;1,"Under 1 day",IF(INDEX(Summary!$BA:$BA,$AH757)&lt;3,"1-3 days",IF(INDEX(Summary!$BA:$BA,$AH757)&lt;7,"3-7 days","7+ days"))))</f>
        <v>7+ days</v>
      </c>
      <c r="J757" t="str">
        <f t="array" ref="J757">IF($A757="","",IF(IFERROR(INDEX(Summary!$AX:$AX,$AH757),0)&lt;0.25,"0-25%",IF(INDEX(Summary!$AX:$AX,$AH757)&lt;0.5,"25-50%",IF(INDEX(Summary!$AX:$AX,$AH757)&lt;0.75,"50-75%","75-100%"))))</f>
        <v>75-100%</v>
      </c>
      <c r="K757" t="str">
        <f t="array" ref="K757">IF($A757="","",INDEX(Summary!$AY:$AY,$AH757)&amp;"")</f>
        <v>Done</v>
      </c>
      <c r="L757" s="1">
        <f>IF($A757="","",Summary!$P$2+MOD(ROW()-2,30))</f>
        <v>46232</v>
      </c>
      <c r="M757">
        <f t="shared" si="101"/>
        <v>6</v>
      </c>
      <c r="N757">
        <f t="shared" si="102"/>
        <v>29</v>
      </c>
      <c r="O757" t="str">
        <f t="shared" si="103"/>
        <v>Jul-2026</v>
      </c>
      <c r="P757">
        <f t="shared" ca="1" si="104"/>
        <v>1</v>
      </c>
      <c r="Q757" s="2">
        <f t="array" ref="Q757">IF($A757="",0,IFERROR(INDEX(Summary!$P$3:$AS$67,$AH757-2,$M757),0))</f>
        <v>0</v>
      </c>
      <c r="R757" s="2">
        <f t="array" ref="R757">IF($A757="",0,ROUND(IFERROR(INDEX(Summary!$O:$O,$AH757),0)/30,0))</f>
        <v>95</v>
      </c>
      <c r="S757">
        <f t="shared" si="105"/>
        <v>0</v>
      </c>
      <c r="T757" s="2">
        <f t="array" ref="T757">IF($S757=1,IFERROR(INDEX(Summary!$O:$O,$AH757),0),0)</f>
        <v>0</v>
      </c>
      <c r="U757" s="2">
        <f t="array" ref="U757">IF($S757=1,IFERROR(INDEX(Summary!$AT:$AT,$AH757),0),0)</f>
        <v>0</v>
      </c>
      <c r="V757" s="2">
        <f t="shared" si="106"/>
        <v>0</v>
      </c>
      <c r="W757" s="2">
        <f t="array" ref="W757">IF($S757=1,IFERROR(INDEX(Summary!$AZ:$AZ,$AH757),0),0)</f>
        <v>0</v>
      </c>
      <c r="X757" s="3">
        <f t="array" ref="X757">IF($S757=1,IFERROR(INDEX(Summary!$BA:$BA,$AH757),0),0)</f>
        <v>0</v>
      </c>
      <c r="Y757" s="2">
        <f t="array" ref="Y757">IF($S757=1,IFERROR(INDEX(Summary!$G:$G,$AH757),0),0)</f>
        <v>0</v>
      </c>
      <c r="Z757" s="2">
        <f t="array" ref="Z757">IF($S757=1,IFERROR(INDEX(Summary!$H:$H,$AH757),0),0)</f>
        <v>0</v>
      </c>
      <c r="AA757" s="2">
        <f t="array" ref="AA757">IF($S757=1,IFERROR(INDEX(Summary!$I:$I,$AH757),0),0)</f>
        <v>0</v>
      </c>
      <c r="AB757" s="2">
        <f t="array" ref="AB757">IF($S757=1,IFERROR(INDEX(Summary!$J:$J,$AH757),0),0)</f>
        <v>0</v>
      </c>
      <c r="AC757" s="2">
        <f t="array" ref="AC757">IF($S757=1,IFERROR(INDEX(Summary!$K:$K,$AH757),0),0)</f>
        <v>0</v>
      </c>
      <c r="AD757" s="2">
        <f t="array" ref="AD757">IF($S757=1,IFERROR(INDEX(Summary!$L:$L,$AH757),0),0)</f>
        <v>0</v>
      </c>
      <c r="AE757" s="2">
        <f t="array" ref="AE757">IF($S757=1,IFERROR(INDEX(Summary!$M:$M,$AH757),0),0)</f>
        <v>0</v>
      </c>
      <c r="AF757" s="2">
        <f t="array" ref="AF757">IF($S757=1,IFERROR(INDEX(Summary!$N:$N,$AH757),0),0)</f>
        <v>0</v>
      </c>
      <c r="AG757">
        <f t="array" ref="AG757">IF($A757="","",IFERROR(INDEX(Summary!$BB:$BB,$AH757),0))</f>
        <v>3</v>
      </c>
      <c r="AH757">
        <f t="shared" si="107"/>
        <v>28</v>
      </c>
    </row>
    <row r="758" spans="1:34" hidden="1">
      <c r="A758" t="str">
        <f t="array" ref="A758">IFERROR(INDEX(Summary!$D:$D,$AH758)&amp;"","")</f>
        <v>FG00009</v>
      </c>
      <c r="B758" t="str">
        <f t="array" ref="B758">IF($A758="","",INDEX(Summary!$E:$E,$AH758))</f>
        <v>Acacia Honey - 350 gm</v>
      </c>
      <c r="C758" t="str">
        <f t="array" ref="C758">IF($A758="","",INDEX(Summary!$B:$B,$AH758))</f>
        <v>Honey</v>
      </c>
      <c r="D758" t="str">
        <f t="array" ref="D758">IF($A758="","",INDEX(Summary!$C:$C,$AH758))</f>
        <v>C39</v>
      </c>
      <c r="E758">
        <f t="array" ref="E758">IF($A758="","",INDEX(Summary!$F:$F,$AH758))</f>
        <v>0.35</v>
      </c>
      <c r="F758" t="str">
        <f t="array" ref="F758">IF($A758="","",INDEX(Summary!$BC:$BC,$AH758)&amp;"")</f>
        <v>P3 – Normal</v>
      </c>
      <c r="G758">
        <f t="shared" si="99"/>
        <v>3</v>
      </c>
      <c r="H758">
        <f t="shared" si="100"/>
        <v>0</v>
      </c>
      <c r="I758" t="str">
        <f t="array" ref="I758">IF($A758="","",IF(IFERROR(INDEX(Summary!$BA:$BA,$AH758),0)&lt;1,"Under 1 day",IF(INDEX(Summary!$BA:$BA,$AH758)&lt;3,"1-3 days",IF(INDEX(Summary!$BA:$BA,$AH758)&lt;7,"3-7 days","7+ days"))))</f>
        <v>7+ days</v>
      </c>
      <c r="J758" t="str">
        <f t="array" ref="J758">IF($A758="","",IF(IFERROR(INDEX(Summary!$AX:$AX,$AH758),0)&lt;0.25,"0-25%",IF(INDEX(Summary!$AX:$AX,$AH758)&lt;0.5,"25-50%",IF(INDEX(Summary!$AX:$AX,$AH758)&lt;0.75,"50-75%","75-100%"))))</f>
        <v>75-100%</v>
      </c>
      <c r="K758" t="str">
        <f t="array" ref="K758">IF($A758="","",INDEX(Summary!$AY:$AY,$AH758)&amp;"")</f>
        <v>Done</v>
      </c>
      <c r="L758" s="1">
        <f>IF($A758="","",Summary!$P$2+MOD(ROW()-2,30))</f>
        <v>46233</v>
      </c>
      <c r="M758">
        <f t="shared" si="101"/>
        <v>7</v>
      </c>
      <c r="N758">
        <f t="shared" si="102"/>
        <v>30</v>
      </c>
      <c r="O758" t="str">
        <f t="shared" si="103"/>
        <v>Jul-2026</v>
      </c>
      <c r="P758">
        <f t="shared" ca="1" si="104"/>
        <v>1</v>
      </c>
      <c r="Q758" s="2">
        <f t="array" ref="Q758">IF($A758="",0,IFERROR(INDEX(Summary!$P$3:$AS$67,$AH758-2,$M758),0))</f>
        <v>0</v>
      </c>
      <c r="R758" s="2">
        <f t="array" ref="R758">IF($A758="",0,ROUND(IFERROR(INDEX(Summary!$O:$O,$AH758),0)/30,0))</f>
        <v>95</v>
      </c>
      <c r="S758">
        <f t="shared" si="105"/>
        <v>0</v>
      </c>
      <c r="T758" s="2">
        <f t="array" ref="T758">IF($S758=1,IFERROR(INDEX(Summary!$O:$O,$AH758),0),0)</f>
        <v>0</v>
      </c>
      <c r="U758" s="2">
        <f t="array" ref="U758">IF($S758=1,IFERROR(INDEX(Summary!$AT:$AT,$AH758),0),0)</f>
        <v>0</v>
      </c>
      <c r="V758" s="2">
        <f t="shared" si="106"/>
        <v>0</v>
      </c>
      <c r="W758" s="2">
        <f t="array" ref="W758">IF($S758=1,IFERROR(INDEX(Summary!$AZ:$AZ,$AH758),0),0)</f>
        <v>0</v>
      </c>
      <c r="X758" s="3">
        <f t="array" ref="X758">IF($S758=1,IFERROR(INDEX(Summary!$BA:$BA,$AH758),0),0)</f>
        <v>0</v>
      </c>
      <c r="Y758" s="2">
        <f t="array" ref="Y758">IF($S758=1,IFERROR(INDEX(Summary!$G:$G,$AH758),0),0)</f>
        <v>0</v>
      </c>
      <c r="Z758" s="2">
        <f t="array" ref="Z758">IF($S758=1,IFERROR(INDEX(Summary!$H:$H,$AH758),0),0)</f>
        <v>0</v>
      </c>
      <c r="AA758" s="2">
        <f t="array" ref="AA758">IF($S758=1,IFERROR(INDEX(Summary!$I:$I,$AH758),0),0)</f>
        <v>0</v>
      </c>
      <c r="AB758" s="2">
        <f t="array" ref="AB758">IF($S758=1,IFERROR(INDEX(Summary!$J:$J,$AH758),0),0)</f>
        <v>0</v>
      </c>
      <c r="AC758" s="2">
        <f t="array" ref="AC758">IF($S758=1,IFERROR(INDEX(Summary!$K:$K,$AH758),0),0)</f>
        <v>0</v>
      </c>
      <c r="AD758" s="2">
        <f t="array" ref="AD758">IF($S758=1,IFERROR(INDEX(Summary!$L:$L,$AH758),0),0)</f>
        <v>0</v>
      </c>
      <c r="AE758" s="2">
        <f t="array" ref="AE758">IF($S758=1,IFERROR(INDEX(Summary!$M:$M,$AH758),0),0)</f>
        <v>0</v>
      </c>
      <c r="AF758" s="2">
        <f t="array" ref="AF758">IF($S758=1,IFERROR(INDEX(Summary!$N:$N,$AH758),0),0)</f>
        <v>0</v>
      </c>
      <c r="AG758">
        <f t="array" ref="AG758">IF($A758="","",IFERROR(INDEX(Summary!$BB:$BB,$AH758),0))</f>
        <v>3</v>
      </c>
      <c r="AH758">
        <f t="shared" si="107"/>
        <v>28</v>
      </c>
    </row>
    <row r="759" spans="1:34" hidden="1">
      <c r="A759" t="str">
        <f t="array" ref="A759">IFERROR(INDEX(Summary!$D:$D,$AH759)&amp;"","")</f>
        <v>FG00009</v>
      </c>
      <c r="B759" t="str">
        <f t="array" ref="B759">IF($A759="","",INDEX(Summary!$E:$E,$AH759))</f>
        <v>Acacia Honey - 350 gm</v>
      </c>
      <c r="C759" t="str">
        <f t="array" ref="C759">IF($A759="","",INDEX(Summary!$B:$B,$AH759))</f>
        <v>Honey</v>
      </c>
      <c r="D759" t="str">
        <f t="array" ref="D759">IF($A759="","",INDEX(Summary!$C:$C,$AH759))</f>
        <v>C39</v>
      </c>
      <c r="E759">
        <f t="array" ref="E759">IF($A759="","",INDEX(Summary!$F:$F,$AH759))</f>
        <v>0.35</v>
      </c>
      <c r="F759" t="str">
        <f t="array" ref="F759">IF($A759="","",INDEX(Summary!$BC:$BC,$AH759)&amp;"")</f>
        <v>P3 – Normal</v>
      </c>
      <c r="G759">
        <f t="shared" si="99"/>
        <v>3</v>
      </c>
      <c r="H759">
        <f t="shared" si="100"/>
        <v>0</v>
      </c>
      <c r="I759" t="str">
        <f t="array" ref="I759">IF($A759="","",IF(IFERROR(INDEX(Summary!$BA:$BA,$AH759),0)&lt;1,"Under 1 day",IF(INDEX(Summary!$BA:$BA,$AH759)&lt;3,"1-3 days",IF(INDEX(Summary!$BA:$BA,$AH759)&lt;7,"3-7 days","7+ days"))))</f>
        <v>7+ days</v>
      </c>
      <c r="J759" t="str">
        <f t="array" ref="J759">IF($A759="","",IF(IFERROR(INDEX(Summary!$AX:$AX,$AH759),0)&lt;0.25,"0-25%",IF(INDEX(Summary!$AX:$AX,$AH759)&lt;0.5,"25-50%",IF(INDEX(Summary!$AX:$AX,$AH759)&lt;0.75,"50-75%","75-100%"))))</f>
        <v>75-100%</v>
      </c>
      <c r="K759" t="str">
        <f t="array" ref="K759">IF($A759="","",INDEX(Summary!$AY:$AY,$AH759)&amp;"")</f>
        <v>Done</v>
      </c>
      <c r="L759" s="1">
        <f>IF($A759="","",Summary!$P$2+MOD(ROW()-2,30))</f>
        <v>46234</v>
      </c>
      <c r="M759">
        <f t="shared" si="101"/>
        <v>8</v>
      </c>
      <c r="N759">
        <f t="shared" si="102"/>
        <v>31</v>
      </c>
      <c r="O759" t="str">
        <f t="shared" si="103"/>
        <v>Jul-2026</v>
      </c>
      <c r="P759">
        <f t="shared" ca="1" si="104"/>
        <v>1</v>
      </c>
      <c r="Q759" s="2">
        <f t="array" ref="Q759">IF($A759="",0,IFERROR(INDEX(Summary!$P$3:$AS$67,$AH759-2,$M759),0))</f>
        <v>0</v>
      </c>
      <c r="R759" s="2">
        <f t="array" ref="R759">IF($A759="",0,ROUND(IFERROR(INDEX(Summary!$O:$O,$AH759),0)/30,0))</f>
        <v>95</v>
      </c>
      <c r="S759">
        <f t="shared" si="105"/>
        <v>0</v>
      </c>
      <c r="T759" s="2">
        <f t="array" ref="T759">IF($S759=1,IFERROR(INDEX(Summary!$O:$O,$AH759),0),0)</f>
        <v>0</v>
      </c>
      <c r="U759" s="2">
        <f t="array" ref="U759">IF($S759=1,IFERROR(INDEX(Summary!$AT:$AT,$AH759),0),0)</f>
        <v>0</v>
      </c>
      <c r="V759" s="2">
        <f t="shared" si="106"/>
        <v>0</v>
      </c>
      <c r="W759" s="2">
        <f t="array" ref="W759">IF($S759=1,IFERROR(INDEX(Summary!$AZ:$AZ,$AH759),0),0)</f>
        <v>0</v>
      </c>
      <c r="X759" s="3">
        <f t="array" ref="X759">IF($S759=1,IFERROR(INDEX(Summary!$BA:$BA,$AH759),0),0)</f>
        <v>0</v>
      </c>
      <c r="Y759" s="2">
        <f t="array" ref="Y759">IF($S759=1,IFERROR(INDEX(Summary!$G:$G,$AH759),0),0)</f>
        <v>0</v>
      </c>
      <c r="Z759" s="2">
        <f t="array" ref="Z759">IF($S759=1,IFERROR(INDEX(Summary!$H:$H,$AH759),0),0)</f>
        <v>0</v>
      </c>
      <c r="AA759" s="2">
        <f t="array" ref="AA759">IF($S759=1,IFERROR(INDEX(Summary!$I:$I,$AH759),0),0)</f>
        <v>0</v>
      </c>
      <c r="AB759" s="2">
        <f t="array" ref="AB759">IF($S759=1,IFERROR(INDEX(Summary!$J:$J,$AH759),0),0)</f>
        <v>0</v>
      </c>
      <c r="AC759" s="2">
        <f t="array" ref="AC759">IF($S759=1,IFERROR(INDEX(Summary!$K:$K,$AH759),0),0)</f>
        <v>0</v>
      </c>
      <c r="AD759" s="2">
        <f t="array" ref="AD759">IF($S759=1,IFERROR(INDEX(Summary!$L:$L,$AH759),0),0)</f>
        <v>0</v>
      </c>
      <c r="AE759" s="2">
        <f t="array" ref="AE759">IF($S759=1,IFERROR(INDEX(Summary!$M:$M,$AH759),0),0)</f>
        <v>0</v>
      </c>
      <c r="AF759" s="2">
        <f t="array" ref="AF759">IF($S759=1,IFERROR(INDEX(Summary!$N:$N,$AH759),0),0)</f>
        <v>0</v>
      </c>
      <c r="AG759">
        <f t="array" ref="AG759">IF($A759="","",IFERROR(INDEX(Summary!$BB:$BB,$AH759),0))</f>
        <v>3</v>
      </c>
      <c r="AH759">
        <f t="shared" si="107"/>
        <v>28</v>
      </c>
    </row>
    <row r="760" spans="1:34" hidden="1">
      <c r="A760" t="str">
        <f t="array" ref="A760">IFERROR(INDEX(Summary!$D:$D,$AH760)&amp;"","")</f>
        <v>FG00009</v>
      </c>
      <c r="B760" t="str">
        <f t="array" ref="B760">IF($A760="","",INDEX(Summary!$E:$E,$AH760))</f>
        <v>Acacia Honey - 350 gm</v>
      </c>
      <c r="C760" t="str">
        <f t="array" ref="C760">IF($A760="","",INDEX(Summary!$B:$B,$AH760))</f>
        <v>Honey</v>
      </c>
      <c r="D760" t="str">
        <f t="array" ref="D760">IF($A760="","",INDEX(Summary!$C:$C,$AH760))</f>
        <v>C39</v>
      </c>
      <c r="E760">
        <f t="array" ref="E760">IF($A760="","",INDEX(Summary!$F:$F,$AH760))</f>
        <v>0.35</v>
      </c>
      <c r="F760" t="str">
        <f t="array" ref="F760">IF($A760="","",INDEX(Summary!$BC:$BC,$AH760)&amp;"")</f>
        <v>P3 – Normal</v>
      </c>
      <c r="G760">
        <f t="shared" si="99"/>
        <v>3</v>
      </c>
      <c r="H760">
        <f t="shared" si="100"/>
        <v>0</v>
      </c>
      <c r="I760" t="str">
        <f t="array" ref="I760">IF($A760="","",IF(IFERROR(INDEX(Summary!$BA:$BA,$AH760),0)&lt;1,"Under 1 day",IF(INDEX(Summary!$BA:$BA,$AH760)&lt;3,"1-3 days",IF(INDEX(Summary!$BA:$BA,$AH760)&lt;7,"3-7 days","7+ days"))))</f>
        <v>7+ days</v>
      </c>
      <c r="J760" t="str">
        <f t="array" ref="J760">IF($A760="","",IF(IFERROR(INDEX(Summary!$AX:$AX,$AH760),0)&lt;0.25,"0-25%",IF(INDEX(Summary!$AX:$AX,$AH760)&lt;0.5,"25-50%",IF(INDEX(Summary!$AX:$AX,$AH760)&lt;0.75,"50-75%","75-100%"))))</f>
        <v>75-100%</v>
      </c>
      <c r="K760" t="str">
        <f t="array" ref="K760">IF($A760="","",INDEX(Summary!$AY:$AY,$AH760)&amp;"")</f>
        <v>Done</v>
      </c>
      <c r="L760" s="1">
        <f>IF($A760="","",Summary!$P$2+MOD(ROW()-2,30))</f>
        <v>46235</v>
      </c>
      <c r="M760">
        <f t="shared" si="101"/>
        <v>9</v>
      </c>
      <c r="N760">
        <f t="shared" si="102"/>
        <v>1</v>
      </c>
      <c r="O760" t="str">
        <f t="shared" si="103"/>
        <v>Aug-2026</v>
      </c>
      <c r="P760">
        <f t="shared" ca="1" si="104"/>
        <v>1</v>
      </c>
      <c r="Q760" s="2">
        <f t="array" ref="Q760">IF($A760="",0,IFERROR(INDEX(Summary!$P$3:$AS$67,$AH760-2,$M760),0))</f>
        <v>0</v>
      </c>
      <c r="R760" s="2">
        <f t="array" ref="R760">IF($A760="",0,ROUND(IFERROR(INDEX(Summary!$O:$O,$AH760),0)/30,0))</f>
        <v>95</v>
      </c>
      <c r="S760">
        <f t="shared" si="105"/>
        <v>0</v>
      </c>
      <c r="T760" s="2">
        <f t="array" ref="T760">IF($S760=1,IFERROR(INDEX(Summary!$O:$O,$AH760),0),0)</f>
        <v>0</v>
      </c>
      <c r="U760" s="2">
        <f t="array" ref="U760">IF($S760=1,IFERROR(INDEX(Summary!$AT:$AT,$AH760),0),0)</f>
        <v>0</v>
      </c>
      <c r="V760" s="2">
        <f t="shared" si="106"/>
        <v>0</v>
      </c>
      <c r="W760" s="2">
        <f t="array" ref="W760">IF($S760=1,IFERROR(INDEX(Summary!$AZ:$AZ,$AH760),0),0)</f>
        <v>0</v>
      </c>
      <c r="X760" s="3">
        <f t="array" ref="X760">IF($S760=1,IFERROR(INDEX(Summary!$BA:$BA,$AH760),0),0)</f>
        <v>0</v>
      </c>
      <c r="Y760" s="2">
        <f t="array" ref="Y760">IF($S760=1,IFERROR(INDEX(Summary!$G:$G,$AH760),0),0)</f>
        <v>0</v>
      </c>
      <c r="Z760" s="2">
        <f t="array" ref="Z760">IF($S760=1,IFERROR(INDEX(Summary!$H:$H,$AH760),0),0)</f>
        <v>0</v>
      </c>
      <c r="AA760" s="2">
        <f t="array" ref="AA760">IF($S760=1,IFERROR(INDEX(Summary!$I:$I,$AH760),0),0)</f>
        <v>0</v>
      </c>
      <c r="AB760" s="2">
        <f t="array" ref="AB760">IF($S760=1,IFERROR(INDEX(Summary!$J:$J,$AH760),0),0)</f>
        <v>0</v>
      </c>
      <c r="AC760" s="2">
        <f t="array" ref="AC760">IF($S760=1,IFERROR(INDEX(Summary!$K:$K,$AH760),0),0)</f>
        <v>0</v>
      </c>
      <c r="AD760" s="2">
        <f t="array" ref="AD760">IF($S760=1,IFERROR(INDEX(Summary!$L:$L,$AH760),0),0)</f>
        <v>0</v>
      </c>
      <c r="AE760" s="2">
        <f t="array" ref="AE760">IF($S760=1,IFERROR(INDEX(Summary!$M:$M,$AH760),0),0)</f>
        <v>0</v>
      </c>
      <c r="AF760" s="2">
        <f t="array" ref="AF760">IF($S760=1,IFERROR(INDEX(Summary!$N:$N,$AH760),0),0)</f>
        <v>0</v>
      </c>
      <c r="AG760">
        <f t="array" ref="AG760">IF($A760="","",IFERROR(INDEX(Summary!$BB:$BB,$AH760),0))</f>
        <v>3</v>
      </c>
      <c r="AH760">
        <f t="shared" si="107"/>
        <v>28</v>
      </c>
    </row>
    <row r="761" spans="1:34" hidden="1">
      <c r="A761" t="str">
        <f t="array" ref="A761">IFERROR(INDEX(Summary!$D:$D,$AH761)&amp;"","")</f>
        <v>FG00009</v>
      </c>
      <c r="B761" t="str">
        <f t="array" ref="B761">IF($A761="","",INDEX(Summary!$E:$E,$AH761))</f>
        <v>Acacia Honey - 350 gm</v>
      </c>
      <c r="C761" t="str">
        <f t="array" ref="C761">IF($A761="","",INDEX(Summary!$B:$B,$AH761))</f>
        <v>Honey</v>
      </c>
      <c r="D761" t="str">
        <f t="array" ref="D761">IF($A761="","",INDEX(Summary!$C:$C,$AH761))</f>
        <v>C39</v>
      </c>
      <c r="E761">
        <f t="array" ref="E761">IF($A761="","",INDEX(Summary!$F:$F,$AH761))</f>
        <v>0.35</v>
      </c>
      <c r="F761" t="str">
        <f t="array" ref="F761">IF($A761="","",INDEX(Summary!$BC:$BC,$AH761)&amp;"")</f>
        <v>P3 – Normal</v>
      </c>
      <c r="G761">
        <f t="shared" si="99"/>
        <v>3</v>
      </c>
      <c r="H761">
        <f t="shared" si="100"/>
        <v>0</v>
      </c>
      <c r="I761" t="str">
        <f t="array" ref="I761">IF($A761="","",IF(IFERROR(INDEX(Summary!$BA:$BA,$AH761),0)&lt;1,"Under 1 day",IF(INDEX(Summary!$BA:$BA,$AH761)&lt;3,"1-3 days",IF(INDEX(Summary!$BA:$BA,$AH761)&lt;7,"3-7 days","7+ days"))))</f>
        <v>7+ days</v>
      </c>
      <c r="J761" t="str">
        <f t="array" ref="J761">IF($A761="","",IF(IFERROR(INDEX(Summary!$AX:$AX,$AH761),0)&lt;0.25,"0-25%",IF(INDEX(Summary!$AX:$AX,$AH761)&lt;0.5,"25-50%",IF(INDEX(Summary!$AX:$AX,$AH761)&lt;0.75,"50-75%","75-100%"))))</f>
        <v>75-100%</v>
      </c>
      <c r="K761" t="str">
        <f t="array" ref="K761">IF($A761="","",INDEX(Summary!$AY:$AY,$AH761)&amp;"")</f>
        <v>Done</v>
      </c>
      <c r="L761" s="1">
        <f>IF($A761="","",Summary!$P$2+MOD(ROW()-2,30))</f>
        <v>46236</v>
      </c>
      <c r="M761">
        <f t="shared" si="101"/>
        <v>10</v>
      </c>
      <c r="N761">
        <f t="shared" si="102"/>
        <v>2</v>
      </c>
      <c r="O761" t="str">
        <f t="shared" si="103"/>
        <v>Aug-2026</v>
      </c>
      <c r="P761">
        <f t="shared" ca="1" si="104"/>
        <v>1</v>
      </c>
      <c r="Q761" s="2">
        <f t="array" ref="Q761">IF($A761="",0,IFERROR(INDEX(Summary!$P$3:$AS$67,$AH761-2,$M761),0))</f>
        <v>945</v>
      </c>
      <c r="R761" s="2">
        <f t="array" ref="R761">IF($A761="",0,ROUND(IFERROR(INDEX(Summary!$O:$O,$AH761),0)/30,0))</f>
        <v>95</v>
      </c>
      <c r="S761">
        <f t="shared" si="105"/>
        <v>0</v>
      </c>
      <c r="T761" s="2">
        <f t="array" ref="T761">IF($S761=1,IFERROR(INDEX(Summary!$O:$O,$AH761),0),0)</f>
        <v>0</v>
      </c>
      <c r="U761" s="2">
        <f t="array" ref="U761">IF($S761=1,IFERROR(INDEX(Summary!$AT:$AT,$AH761),0),0)</f>
        <v>0</v>
      </c>
      <c r="V761" s="2">
        <f t="shared" si="106"/>
        <v>0</v>
      </c>
      <c r="W761" s="2">
        <f t="array" ref="W761">IF($S761=1,IFERROR(INDEX(Summary!$AZ:$AZ,$AH761),0),0)</f>
        <v>0</v>
      </c>
      <c r="X761" s="3">
        <f t="array" ref="X761">IF($S761=1,IFERROR(INDEX(Summary!$BA:$BA,$AH761),0),0)</f>
        <v>0</v>
      </c>
      <c r="Y761" s="2">
        <f t="array" ref="Y761">IF($S761=1,IFERROR(INDEX(Summary!$G:$G,$AH761),0),0)</f>
        <v>0</v>
      </c>
      <c r="Z761" s="2">
        <f t="array" ref="Z761">IF($S761=1,IFERROR(INDEX(Summary!$H:$H,$AH761),0),0)</f>
        <v>0</v>
      </c>
      <c r="AA761" s="2">
        <f t="array" ref="AA761">IF($S761=1,IFERROR(INDEX(Summary!$I:$I,$AH761),0),0)</f>
        <v>0</v>
      </c>
      <c r="AB761" s="2">
        <f t="array" ref="AB761">IF($S761=1,IFERROR(INDEX(Summary!$J:$J,$AH761),0),0)</f>
        <v>0</v>
      </c>
      <c r="AC761" s="2">
        <f t="array" ref="AC761">IF($S761=1,IFERROR(INDEX(Summary!$K:$K,$AH761),0),0)</f>
        <v>0</v>
      </c>
      <c r="AD761" s="2">
        <f t="array" ref="AD761">IF($S761=1,IFERROR(INDEX(Summary!$L:$L,$AH761),0),0)</f>
        <v>0</v>
      </c>
      <c r="AE761" s="2">
        <f t="array" ref="AE761">IF($S761=1,IFERROR(INDEX(Summary!$M:$M,$AH761),0),0)</f>
        <v>0</v>
      </c>
      <c r="AF761" s="2">
        <f t="array" ref="AF761">IF($S761=1,IFERROR(INDEX(Summary!$N:$N,$AH761),0),0)</f>
        <v>0</v>
      </c>
      <c r="AG761">
        <f t="array" ref="AG761">IF($A761="","",IFERROR(INDEX(Summary!$BB:$BB,$AH761),0))</f>
        <v>3</v>
      </c>
      <c r="AH761">
        <f t="shared" si="107"/>
        <v>28</v>
      </c>
    </row>
    <row r="762" spans="1:34" hidden="1">
      <c r="A762" t="str">
        <f t="array" ref="A762">IFERROR(INDEX(Summary!$D:$D,$AH762)&amp;"","")</f>
        <v>FG00009</v>
      </c>
      <c r="B762" t="str">
        <f t="array" ref="B762">IF($A762="","",INDEX(Summary!$E:$E,$AH762))</f>
        <v>Acacia Honey - 350 gm</v>
      </c>
      <c r="C762" t="str">
        <f t="array" ref="C762">IF($A762="","",INDEX(Summary!$B:$B,$AH762))</f>
        <v>Honey</v>
      </c>
      <c r="D762" t="str">
        <f t="array" ref="D762">IF($A762="","",INDEX(Summary!$C:$C,$AH762))</f>
        <v>C39</v>
      </c>
      <c r="E762">
        <f t="array" ref="E762">IF($A762="","",INDEX(Summary!$F:$F,$AH762))</f>
        <v>0.35</v>
      </c>
      <c r="F762" t="str">
        <f t="array" ref="F762">IF($A762="","",INDEX(Summary!$BC:$BC,$AH762)&amp;"")</f>
        <v>P3 – Normal</v>
      </c>
      <c r="G762">
        <f t="shared" si="99"/>
        <v>3</v>
      </c>
      <c r="H762">
        <f t="shared" si="100"/>
        <v>0</v>
      </c>
      <c r="I762" t="str">
        <f t="array" ref="I762">IF($A762="","",IF(IFERROR(INDEX(Summary!$BA:$BA,$AH762),0)&lt;1,"Under 1 day",IF(INDEX(Summary!$BA:$BA,$AH762)&lt;3,"1-3 days",IF(INDEX(Summary!$BA:$BA,$AH762)&lt;7,"3-7 days","7+ days"))))</f>
        <v>7+ days</v>
      </c>
      <c r="J762" t="str">
        <f t="array" ref="J762">IF($A762="","",IF(IFERROR(INDEX(Summary!$AX:$AX,$AH762),0)&lt;0.25,"0-25%",IF(INDEX(Summary!$AX:$AX,$AH762)&lt;0.5,"25-50%",IF(INDEX(Summary!$AX:$AX,$AH762)&lt;0.75,"50-75%","75-100%"))))</f>
        <v>75-100%</v>
      </c>
      <c r="K762" t="str">
        <f t="array" ref="K762">IF($A762="","",INDEX(Summary!$AY:$AY,$AH762)&amp;"")</f>
        <v>Done</v>
      </c>
      <c r="L762" s="1">
        <f>IF($A762="","",Summary!$P$2+MOD(ROW()-2,30))</f>
        <v>46237</v>
      </c>
      <c r="M762">
        <f t="shared" si="101"/>
        <v>11</v>
      </c>
      <c r="N762">
        <f t="shared" si="102"/>
        <v>3</v>
      </c>
      <c r="O762" t="str">
        <f t="shared" si="103"/>
        <v>Aug-2026</v>
      </c>
      <c r="P762">
        <f t="shared" ca="1" si="104"/>
        <v>1</v>
      </c>
      <c r="Q762" s="2">
        <f t="array" ref="Q762">IF($A762="",0,IFERROR(INDEX(Summary!$P$3:$AS$67,$AH762-2,$M762),0))</f>
        <v>1350</v>
      </c>
      <c r="R762" s="2">
        <f t="array" ref="R762">IF($A762="",0,ROUND(IFERROR(INDEX(Summary!$O:$O,$AH762),0)/30,0))</f>
        <v>95</v>
      </c>
      <c r="S762">
        <f t="shared" si="105"/>
        <v>0</v>
      </c>
      <c r="T762" s="2">
        <f t="array" ref="T762">IF($S762=1,IFERROR(INDEX(Summary!$O:$O,$AH762),0),0)</f>
        <v>0</v>
      </c>
      <c r="U762" s="2">
        <f t="array" ref="U762">IF($S762=1,IFERROR(INDEX(Summary!$AT:$AT,$AH762),0),0)</f>
        <v>0</v>
      </c>
      <c r="V762" s="2">
        <f t="shared" si="106"/>
        <v>0</v>
      </c>
      <c r="W762" s="2">
        <f t="array" ref="W762">IF($S762=1,IFERROR(INDEX(Summary!$AZ:$AZ,$AH762),0),0)</f>
        <v>0</v>
      </c>
      <c r="X762" s="3">
        <f t="array" ref="X762">IF($S762=1,IFERROR(INDEX(Summary!$BA:$BA,$AH762),0),0)</f>
        <v>0</v>
      </c>
      <c r="Y762" s="2">
        <f t="array" ref="Y762">IF($S762=1,IFERROR(INDEX(Summary!$G:$G,$AH762),0),0)</f>
        <v>0</v>
      </c>
      <c r="Z762" s="2">
        <f t="array" ref="Z762">IF($S762=1,IFERROR(INDEX(Summary!$H:$H,$AH762),0),0)</f>
        <v>0</v>
      </c>
      <c r="AA762" s="2">
        <f t="array" ref="AA762">IF($S762=1,IFERROR(INDEX(Summary!$I:$I,$AH762),0),0)</f>
        <v>0</v>
      </c>
      <c r="AB762" s="2">
        <f t="array" ref="AB762">IF($S762=1,IFERROR(INDEX(Summary!$J:$J,$AH762),0),0)</f>
        <v>0</v>
      </c>
      <c r="AC762" s="2">
        <f t="array" ref="AC762">IF($S762=1,IFERROR(INDEX(Summary!$K:$K,$AH762),0),0)</f>
        <v>0</v>
      </c>
      <c r="AD762" s="2">
        <f t="array" ref="AD762">IF($S762=1,IFERROR(INDEX(Summary!$L:$L,$AH762),0),0)</f>
        <v>0</v>
      </c>
      <c r="AE762" s="2">
        <f t="array" ref="AE762">IF($S762=1,IFERROR(INDEX(Summary!$M:$M,$AH762),0),0)</f>
        <v>0</v>
      </c>
      <c r="AF762" s="2">
        <f t="array" ref="AF762">IF($S762=1,IFERROR(INDEX(Summary!$N:$N,$AH762),0),0)</f>
        <v>0</v>
      </c>
      <c r="AG762">
        <f t="array" ref="AG762">IF($A762="","",IFERROR(INDEX(Summary!$BB:$BB,$AH762),0))</f>
        <v>3</v>
      </c>
      <c r="AH762">
        <f t="shared" si="107"/>
        <v>28</v>
      </c>
    </row>
    <row r="763" spans="1:34" hidden="1">
      <c r="A763" t="str">
        <f t="array" ref="A763">IFERROR(INDEX(Summary!$D:$D,$AH763)&amp;"","")</f>
        <v>FG00009</v>
      </c>
      <c r="B763" t="str">
        <f t="array" ref="B763">IF($A763="","",INDEX(Summary!$E:$E,$AH763))</f>
        <v>Acacia Honey - 350 gm</v>
      </c>
      <c r="C763" t="str">
        <f t="array" ref="C763">IF($A763="","",INDEX(Summary!$B:$B,$AH763))</f>
        <v>Honey</v>
      </c>
      <c r="D763" t="str">
        <f t="array" ref="D763">IF($A763="","",INDEX(Summary!$C:$C,$AH763))</f>
        <v>C39</v>
      </c>
      <c r="E763">
        <f t="array" ref="E763">IF($A763="","",INDEX(Summary!$F:$F,$AH763))</f>
        <v>0.35</v>
      </c>
      <c r="F763" t="str">
        <f t="array" ref="F763">IF($A763="","",INDEX(Summary!$BC:$BC,$AH763)&amp;"")</f>
        <v>P3 – Normal</v>
      </c>
      <c r="G763">
        <f t="shared" si="99"/>
        <v>3</v>
      </c>
      <c r="H763">
        <f t="shared" si="100"/>
        <v>0</v>
      </c>
      <c r="I763" t="str">
        <f t="array" ref="I763">IF($A763="","",IF(IFERROR(INDEX(Summary!$BA:$BA,$AH763),0)&lt;1,"Under 1 day",IF(INDEX(Summary!$BA:$BA,$AH763)&lt;3,"1-3 days",IF(INDEX(Summary!$BA:$BA,$AH763)&lt;7,"3-7 days","7+ days"))))</f>
        <v>7+ days</v>
      </c>
      <c r="J763" t="str">
        <f t="array" ref="J763">IF($A763="","",IF(IFERROR(INDEX(Summary!$AX:$AX,$AH763),0)&lt;0.25,"0-25%",IF(INDEX(Summary!$AX:$AX,$AH763)&lt;0.5,"25-50%",IF(INDEX(Summary!$AX:$AX,$AH763)&lt;0.75,"50-75%","75-100%"))))</f>
        <v>75-100%</v>
      </c>
      <c r="K763" t="str">
        <f t="array" ref="K763">IF($A763="","",INDEX(Summary!$AY:$AY,$AH763)&amp;"")</f>
        <v>Done</v>
      </c>
      <c r="L763" s="1">
        <f>IF($A763="","",Summary!$P$2+MOD(ROW()-2,30))</f>
        <v>46238</v>
      </c>
      <c r="M763">
        <f t="shared" si="101"/>
        <v>12</v>
      </c>
      <c r="N763">
        <f t="shared" si="102"/>
        <v>4</v>
      </c>
      <c r="O763" t="str">
        <f t="shared" si="103"/>
        <v>Aug-2026</v>
      </c>
      <c r="P763">
        <f t="shared" ca="1" si="104"/>
        <v>1</v>
      </c>
      <c r="Q763" s="2">
        <f t="array" ref="Q763">IF($A763="",0,IFERROR(INDEX(Summary!$P$3:$AS$67,$AH763-2,$M763),0))</f>
        <v>550</v>
      </c>
      <c r="R763" s="2">
        <f t="array" ref="R763">IF($A763="",0,ROUND(IFERROR(INDEX(Summary!$O:$O,$AH763),0)/30,0))</f>
        <v>95</v>
      </c>
      <c r="S763">
        <f t="shared" si="105"/>
        <v>0</v>
      </c>
      <c r="T763" s="2">
        <f t="array" ref="T763">IF($S763=1,IFERROR(INDEX(Summary!$O:$O,$AH763),0),0)</f>
        <v>0</v>
      </c>
      <c r="U763" s="2">
        <f t="array" ref="U763">IF($S763=1,IFERROR(INDEX(Summary!$AT:$AT,$AH763),0),0)</f>
        <v>0</v>
      </c>
      <c r="V763" s="2">
        <f t="shared" si="106"/>
        <v>0</v>
      </c>
      <c r="W763" s="2">
        <f t="array" ref="W763">IF($S763=1,IFERROR(INDEX(Summary!$AZ:$AZ,$AH763),0),0)</f>
        <v>0</v>
      </c>
      <c r="X763" s="3">
        <f t="array" ref="X763">IF($S763=1,IFERROR(INDEX(Summary!$BA:$BA,$AH763),0),0)</f>
        <v>0</v>
      </c>
      <c r="Y763" s="2">
        <f t="array" ref="Y763">IF($S763=1,IFERROR(INDEX(Summary!$G:$G,$AH763),0),0)</f>
        <v>0</v>
      </c>
      <c r="Z763" s="2">
        <f t="array" ref="Z763">IF($S763=1,IFERROR(INDEX(Summary!$H:$H,$AH763),0),0)</f>
        <v>0</v>
      </c>
      <c r="AA763" s="2">
        <f t="array" ref="AA763">IF($S763=1,IFERROR(INDEX(Summary!$I:$I,$AH763),0),0)</f>
        <v>0</v>
      </c>
      <c r="AB763" s="2">
        <f t="array" ref="AB763">IF($S763=1,IFERROR(INDEX(Summary!$J:$J,$AH763),0),0)</f>
        <v>0</v>
      </c>
      <c r="AC763" s="2">
        <f t="array" ref="AC763">IF($S763=1,IFERROR(INDEX(Summary!$K:$K,$AH763),0),0)</f>
        <v>0</v>
      </c>
      <c r="AD763" s="2">
        <f t="array" ref="AD763">IF($S763=1,IFERROR(INDEX(Summary!$L:$L,$AH763),0),0)</f>
        <v>0</v>
      </c>
      <c r="AE763" s="2">
        <f t="array" ref="AE763">IF($S763=1,IFERROR(INDEX(Summary!$M:$M,$AH763),0),0)</f>
        <v>0</v>
      </c>
      <c r="AF763" s="2">
        <f t="array" ref="AF763">IF($S763=1,IFERROR(INDEX(Summary!$N:$N,$AH763),0),0)</f>
        <v>0</v>
      </c>
      <c r="AG763">
        <f t="array" ref="AG763">IF($A763="","",IFERROR(INDEX(Summary!$BB:$BB,$AH763),0))</f>
        <v>3</v>
      </c>
      <c r="AH763">
        <f t="shared" si="107"/>
        <v>28</v>
      </c>
    </row>
    <row r="764" spans="1:34" hidden="1">
      <c r="A764" t="str">
        <f t="array" ref="A764">IFERROR(INDEX(Summary!$D:$D,$AH764)&amp;"","")</f>
        <v>FG00009</v>
      </c>
      <c r="B764" t="str">
        <f t="array" ref="B764">IF($A764="","",INDEX(Summary!$E:$E,$AH764))</f>
        <v>Acacia Honey - 350 gm</v>
      </c>
      <c r="C764" t="str">
        <f t="array" ref="C764">IF($A764="","",INDEX(Summary!$B:$B,$AH764))</f>
        <v>Honey</v>
      </c>
      <c r="D764" t="str">
        <f t="array" ref="D764">IF($A764="","",INDEX(Summary!$C:$C,$AH764))</f>
        <v>C39</v>
      </c>
      <c r="E764">
        <f t="array" ref="E764">IF($A764="","",INDEX(Summary!$F:$F,$AH764))</f>
        <v>0.35</v>
      </c>
      <c r="F764" t="str">
        <f t="array" ref="F764">IF($A764="","",INDEX(Summary!$BC:$BC,$AH764)&amp;"")</f>
        <v>P3 – Normal</v>
      </c>
      <c r="G764">
        <f t="shared" si="99"/>
        <v>3</v>
      </c>
      <c r="H764">
        <f t="shared" si="100"/>
        <v>0</v>
      </c>
      <c r="I764" t="str">
        <f t="array" ref="I764">IF($A764="","",IF(IFERROR(INDEX(Summary!$BA:$BA,$AH764),0)&lt;1,"Under 1 day",IF(INDEX(Summary!$BA:$BA,$AH764)&lt;3,"1-3 days",IF(INDEX(Summary!$BA:$BA,$AH764)&lt;7,"3-7 days","7+ days"))))</f>
        <v>7+ days</v>
      </c>
      <c r="J764" t="str">
        <f t="array" ref="J764">IF($A764="","",IF(IFERROR(INDEX(Summary!$AX:$AX,$AH764),0)&lt;0.25,"0-25%",IF(INDEX(Summary!$AX:$AX,$AH764)&lt;0.5,"25-50%",IF(INDEX(Summary!$AX:$AX,$AH764)&lt;0.75,"50-75%","75-100%"))))</f>
        <v>75-100%</v>
      </c>
      <c r="K764" t="str">
        <f t="array" ref="K764">IF($A764="","",INDEX(Summary!$AY:$AY,$AH764)&amp;"")</f>
        <v>Done</v>
      </c>
      <c r="L764" s="1">
        <f>IF($A764="","",Summary!$P$2+MOD(ROW()-2,30))</f>
        <v>46239</v>
      </c>
      <c r="M764">
        <f t="shared" si="101"/>
        <v>13</v>
      </c>
      <c r="N764">
        <f t="shared" si="102"/>
        <v>5</v>
      </c>
      <c r="O764" t="str">
        <f t="shared" si="103"/>
        <v>Aug-2026</v>
      </c>
      <c r="P764">
        <f t="shared" ca="1" si="104"/>
        <v>1</v>
      </c>
      <c r="Q764" s="2">
        <f t="array" ref="Q764">IF($A764="",0,IFERROR(INDEX(Summary!$P$3:$AS$67,$AH764-2,$M764),0))</f>
        <v>0</v>
      </c>
      <c r="R764" s="2">
        <f t="array" ref="R764">IF($A764="",0,ROUND(IFERROR(INDEX(Summary!$O:$O,$AH764),0)/30,0))</f>
        <v>95</v>
      </c>
      <c r="S764">
        <f t="shared" si="105"/>
        <v>0</v>
      </c>
      <c r="T764" s="2">
        <f t="array" ref="T764">IF($S764=1,IFERROR(INDEX(Summary!$O:$O,$AH764),0),0)</f>
        <v>0</v>
      </c>
      <c r="U764" s="2">
        <f t="array" ref="U764">IF($S764=1,IFERROR(INDEX(Summary!$AT:$AT,$AH764),0),0)</f>
        <v>0</v>
      </c>
      <c r="V764" s="2">
        <f t="shared" si="106"/>
        <v>0</v>
      </c>
      <c r="W764" s="2">
        <f t="array" ref="W764">IF($S764=1,IFERROR(INDEX(Summary!$AZ:$AZ,$AH764),0),0)</f>
        <v>0</v>
      </c>
      <c r="X764" s="3">
        <f t="array" ref="X764">IF($S764=1,IFERROR(INDEX(Summary!$BA:$BA,$AH764),0),0)</f>
        <v>0</v>
      </c>
      <c r="Y764" s="2">
        <f t="array" ref="Y764">IF($S764=1,IFERROR(INDEX(Summary!$G:$G,$AH764),0),0)</f>
        <v>0</v>
      </c>
      <c r="Z764" s="2">
        <f t="array" ref="Z764">IF($S764=1,IFERROR(INDEX(Summary!$H:$H,$AH764),0),0)</f>
        <v>0</v>
      </c>
      <c r="AA764" s="2">
        <f t="array" ref="AA764">IF($S764=1,IFERROR(INDEX(Summary!$I:$I,$AH764),0),0)</f>
        <v>0</v>
      </c>
      <c r="AB764" s="2">
        <f t="array" ref="AB764">IF($S764=1,IFERROR(INDEX(Summary!$J:$J,$AH764),0),0)</f>
        <v>0</v>
      </c>
      <c r="AC764" s="2">
        <f t="array" ref="AC764">IF($S764=1,IFERROR(INDEX(Summary!$K:$K,$AH764),0),0)</f>
        <v>0</v>
      </c>
      <c r="AD764" s="2">
        <f t="array" ref="AD764">IF($S764=1,IFERROR(INDEX(Summary!$L:$L,$AH764),0),0)</f>
        <v>0</v>
      </c>
      <c r="AE764" s="2">
        <f t="array" ref="AE764">IF($S764=1,IFERROR(INDEX(Summary!$M:$M,$AH764),0),0)</f>
        <v>0</v>
      </c>
      <c r="AF764" s="2">
        <f t="array" ref="AF764">IF($S764=1,IFERROR(INDEX(Summary!$N:$N,$AH764),0),0)</f>
        <v>0</v>
      </c>
      <c r="AG764">
        <f t="array" ref="AG764">IF($A764="","",IFERROR(INDEX(Summary!$BB:$BB,$AH764),0))</f>
        <v>3</v>
      </c>
      <c r="AH764">
        <f t="shared" si="107"/>
        <v>28</v>
      </c>
    </row>
    <row r="765" spans="1:34" hidden="1">
      <c r="A765" t="str">
        <f t="array" ref="A765">IFERROR(INDEX(Summary!$D:$D,$AH765)&amp;"","")</f>
        <v>FG00009</v>
      </c>
      <c r="B765" t="str">
        <f t="array" ref="B765">IF($A765="","",INDEX(Summary!$E:$E,$AH765))</f>
        <v>Acacia Honey - 350 gm</v>
      </c>
      <c r="C765" t="str">
        <f t="array" ref="C765">IF($A765="","",INDEX(Summary!$B:$B,$AH765))</f>
        <v>Honey</v>
      </c>
      <c r="D765" t="str">
        <f t="array" ref="D765">IF($A765="","",INDEX(Summary!$C:$C,$AH765))</f>
        <v>C39</v>
      </c>
      <c r="E765">
        <f t="array" ref="E765">IF($A765="","",INDEX(Summary!$F:$F,$AH765))</f>
        <v>0.35</v>
      </c>
      <c r="F765" t="str">
        <f t="array" ref="F765">IF($A765="","",INDEX(Summary!$BC:$BC,$AH765)&amp;"")</f>
        <v>P3 – Normal</v>
      </c>
      <c r="G765">
        <f t="shared" si="99"/>
        <v>3</v>
      </c>
      <c r="H765">
        <f t="shared" si="100"/>
        <v>0</v>
      </c>
      <c r="I765" t="str">
        <f t="array" ref="I765">IF($A765="","",IF(IFERROR(INDEX(Summary!$BA:$BA,$AH765),0)&lt;1,"Under 1 day",IF(INDEX(Summary!$BA:$BA,$AH765)&lt;3,"1-3 days",IF(INDEX(Summary!$BA:$BA,$AH765)&lt;7,"3-7 days","7+ days"))))</f>
        <v>7+ days</v>
      </c>
      <c r="J765" t="str">
        <f t="array" ref="J765">IF($A765="","",IF(IFERROR(INDEX(Summary!$AX:$AX,$AH765),0)&lt;0.25,"0-25%",IF(INDEX(Summary!$AX:$AX,$AH765)&lt;0.5,"25-50%",IF(INDEX(Summary!$AX:$AX,$AH765)&lt;0.75,"50-75%","75-100%"))))</f>
        <v>75-100%</v>
      </c>
      <c r="K765" t="str">
        <f t="array" ref="K765">IF($A765="","",INDEX(Summary!$AY:$AY,$AH765)&amp;"")</f>
        <v>Done</v>
      </c>
      <c r="L765" s="1">
        <f>IF($A765="","",Summary!$P$2+MOD(ROW()-2,30))</f>
        <v>46240</v>
      </c>
      <c r="M765">
        <f t="shared" si="101"/>
        <v>14</v>
      </c>
      <c r="N765">
        <f t="shared" si="102"/>
        <v>6</v>
      </c>
      <c r="O765" t="str">
        <f t="shared" si="103"/>
        <v>Aug-2026</v>
      </c>
      <c r="P765">
        <f t="shared" ca="1" si="104"/>
        <v>1</v>
      </c>
      <c r="Q765" s="2">
        <f t="array" ref="Q765">IF($A765="",0,IFERROR(INDEX(Summary!$P$3:$AS$67,$AH765-2,$M765),0))</f>
        <v>0</v>
      </c>
      <c r="R765" s="2">
        <f t="array" ref="R765">IF($A765="",0,ROUND(IFERROR(INDEX(Summary!$O:$O,$AH765),0)/30,0))</f>
        <v>95</v>
      </c>
      <c r="S765">
        <f t="shared" si="105"/>
        <v>0</v>
      </c>
      <c r="T765" s="2">
        <f t="array" ref="T765">IF($S765=1,IFERROR(INDEX(Summary!$O:$O,$AH765),0),0)</f>
        <v>0</v>
      </c>
      <c r="U765" s="2">
        <f t="array" ref="U765">IF($S765=1,IFERROR(INDEX(Summary!$AT:$AT,$AH765),0),0)</f>
        <v>0</v>
      </c>
      <c r="V765" s="2">
        <f t="shared" si="106"/>
        <v>0</v>
      </c>
      <c r="W765" s="2">
        <f t="array" ref="W765">IF($S765=1,IFERROR(INDEX(Summary!$AZ:$AZ,$AH765),0),0)</f>
        <v>0</v>
      </c>
      <c r="X765" s="3">
        <f t="array" ref="X765">IF($S765=1,IFERROR(INDEX(Summary!$BA:$BA,$AH765),0),0)</f>
        <v>0</v>
      </c>
      <c r="Y765" s="2">
        <f t="array" ref="Y765">IF($S765=1,IFERROR(INDEX(Summary!$G:$G,$AH765),0),0)</f>
        <v>0</v>
      </c>
      <c r="Z765" s="2">
        <f t="array" ref="Z765">IF($S765=1,IFERROR(INDEX(Summary!$H:$H,$AH765),0),0)</f>
        <v>0</v>
      </c>
      <c r="AA765" s="2">
        <f t="array" ref="AA765">IF($S765=1,IFERROR(INDEX(Summary!$I:$I,$AH765),0),0)</f>
        <v>0</v>
      </c>
      <c r="AB765" s="2">
        <f t="array" ref="AB765">IF($S765=1,IFERROR(INDEX(Summary!$J:$J,$AH765),0),0)</f>
        <v>0</v>
      </c>
      <c r="AC765" s="2">
        <f t="array" ref="AC765">IF($S765=1,IFERROR(INDEX(Summary!$K:$K,$AH765),0),0)</f>
        <v>0</v>
      </c>
      <c r="AD765" s="2">
        <f t="array" ref="AD765">IF($S765=1,IFERROR(INDEX(Summary!$L:$L,$AH765),0),0)</f>
        <v>0</v>
      </c>
      <c r="AE765" s="2">
        <f t="array" ref="AE765">IF($S765=1,IFERROR(INDEX(Summary!$M:$M,$AH765),0),0)</f>
        <v>0</v>
      </c>
      <c r="AF765" s="2">
        <f t="array" ref="AF765">IF($S765=1,IFERROR(INDEX(Summary!$N:$N,$AH765),0),0)</f>
        <v>0</v>
      </c>
      <c r="AG765">
        <f t="array" ref="AG765">IF($A765="","",IFERROR(INDEX(Summary!$BB:$BB,$AH765),0))</f>
        <v>3</v>
      </c>
      <c r="AH765">
        <f t="shared" si="107"/>
        <v>28</v>
      </c>
    </row>
    <row r="766" spans="1:34" hidden="1">
      <c r="A766" t="str">
        <f t="array" ref="A766">IFERROR(INDEX(Summary!$D:$D,$AH766)&amp;"","")</f>
        <v>FG00009</v>
      </c>
      <c r="B766" t="str">
        <f t="array" ref="B766">IF($A766="","",INDEX(Summary!$E:$E,$AH766))</f>
        <v>Acacia Honey - 350 gm</v>
      </c>
      <c r="C766" t="str">
        <f t="array" ref="C766">IF($A766="","",INDEX(Summary!$B:$B,$AH766))</f>
        <v>Honey</v>
      </c>
      <c r="D766" t="str">
        <f t="array" ref="D766">IF($A766="","",INDEX(Summary!$C:$C,$AH766))</f>
        <v>C39</v>
      </c>
      <c r="E766">
        <f t="array" ref="E766">IF($A766="","",INDEX(Summary!$F:$F,$AH766))</f>
        <v>0.35</v>
      </c>
      <c r="F766" t="str">
        <f t="array" ref="F766">IF($A766="","",INDEX(Summary!$BC:$BC,$AH766)&amp;"")</f>
        <v>P3 – Normal</v>
      </c>
      <c r="G766">
        <f t="shared" si="99"/>
        <v>3</v>
      </c>
      <c r="H766">
        <f t="shared" si="100"/>
        <v>0</v>
      </c>
      <c r="I766" t="str">
        <f t="array" ref="I766">IF($A766="","",IF(IFERROR(INDEX(Summary!$BA:$BA,$AH766),0)&lt;1,"Under 1 day",IF(INDEX(Summary!$BA:$BA,$AH766)&lt;3,"1-3 days",IF(INDEX(Summary!$BA:$BA,$AH766)&lt;7,"3-7 days","7+ days"))))</f>
        <v>7+ days</v>
      </c>
      <c r="J766" t="str">
        <f t="array" ref="J766">IF($A766="","",IF(IFERROR(INDEX(Summary!$AX:$AX,$AH766),0)&lt;0.25,"0-25%",IF(INDEX(Summary!$AX:$AX,$AH766)&lt;0.5,"25-50%",IF(INDEX(Summary!$AX:$AX,$AH766)&lt;0.75,"50-75%","75-100%"))))</f>
        <v>75-100%</v>
      </c>
      <c r="K766" t="str">
        <f t="array" ref="K766">IF($A766="","",INDEX(Summary!$AY:$AY,$AH766)&amp;"")</f>
        <v>Done</v>
      </c>
      <c r="L766" s="1">
        <f>IF($A766="","",Summary!$P$2+MOD(ROW()-2,30))</f>
        <v>46241</v>
      </c>
      <c r="M766">
        <f t="shared" si="101"/>
        <v>15</v>
      </c>
      <c r="N766">
        <f t="shared" si="102"/>
        <v>7</v>
      </c>
      <c r="O766" t="str">
        <f t="shared" si="103"/>
        <v>Aug-2026</v>
      </c>
      <c r="P766">
        <f t="shared" ca="1" si="104"/>
        <v>1</v>
      </c>
      <c r="Q766" s="2">
        <f t="array" ref="Q766">IF($A766="",0,IFERROR(INDEX(Summary!$P$3:$AS$67,$AH766-2,$M766),0))</f>
        <v>0</v>
      </c>
      <c r="R766" s="2">
        <f t="array" ref="R766">IF($A766="",0,ROUND(IFERROR(INDEX(Summary!$O:$O,$AH766),0)/30,0))</f>
        <v>95</v>
      </c>
      <c r="S766">
        <f t="shared" si="105"/>
        <v>0</v>
      </c>
      <c r="T766" s="2">
        <f t="array" ref="T766">IF($S766=1,IFERROR(INDEX(Summary!$O:$O,$AH766),0),0)</f>
        <v>0</v>
      </c>
      <c r="U766" s="2">
        <f t="array" ref="U766">IF($S766=1,IFERROR(INDEX(Summary!$AT:$AT,$AH766),0),0)</f>
        <v>0</v>
      </c>
      <c r="V766" s="2">
        <f t="shared" si="106"/>
        <v>0</v>
      </c>
      <c r="W766" s="2">
        <f t="array" ref="W766">IF($S766=1,IFERROR(INDEX(Summary!$AZ:$AZ,$AH766),0),0)</f>
        <v>0</v>
      </c>
      <c r="X766" s="3">
        <f t="array" ref="X766">IF($S766=1,IFERROR(INDEX(Summary!$BA:$BA,$AH766),0),0)</f>
        <v>0</v>
      </c>
      <c r="Y766" s="2">
        <f t="array" ref="Y766">IF($S766=1,IFERROR(INDEX(Summary!$G:$G,$AH766),0),0)</f>
        <v>0</v>
      </c>
      <c r="Z766" s="2">
        <f t="array" ref="Z766">IF($S766=1,IFERROR(INDEX(Summary!$H:$H,$AH766),0),0)</f>
        <v>0</v>
      </c>
      <c r="AA766" s="2">
        <f t="array" ref="AA766">IF($S766=1,IFERROR(INDEX(Summary!$I:$I,$AH766),0),0)</f>
        <v>0</v>
      </c>
      <c r="AB766" s="2">
        <f t="array" ref="AB766">IF($S766=1,IFERROR(INDEX(Summary!$J:$J,$AH766),0),0)</f>
        <v>0</v>
      </c>
      <c r="AC766" s="2">
        <f t="array" ref="AC766">IF($S766=1,IFERROR(INDEX(Summary!$K:$K,$AH766),0),0)</f>
        <v>0</v>
      </c>
      <c r="AD766" s="2">
        <f t="array" ref="AD766">IF($S766=1,IFERROR(INDEX(Summary!$L:$L,$AH766),0),0)</f>
        <v>0</v>
      </c>
      <c r="AE766" s="2">
        <f t="array" ref="AE766">IF($S766=1,IFERROR(INDEX(Summary!$M:$M,$AH766),0),0)</f>
        <v>0</v>
      </c>
      <c r="AF766" s="2">
        <f t="array" ref="AF766">IF($S766=1,IFERROR(INDEX(Summary!$N:$N,$AH766),0),0)</f>
        <v>0</v>
      </c>
      <c r="AG766">
        <f t="array" ref="AG766">IF($A766="","",IFERROR(INDEX(Summary!$BB:$BB,$AH766),0))</f>
        <v>3</v>
      </c>
      <c r="AH766">
        <f t="shared" si="107"/>
        <v>28</v>
      </c>
    </row>
    <row r="767" spans="1:34" hidden="1">
      <c r="A767" t="str">
        <f t="array" ref="A767">IFERROR(INDEX(Summary!$D:$D,$AH767)&amp;"","")</f>
        <v>FG00009</v>
      </c>
      <c r="B767" t="str">
        <f t="array" ref="B767">IF($A767="","",INDEX(Summary!$E:$E,$AH767))</f>
        <v>Acacia Honey - 350 gm</v>
      </c>
      <c r="C767" t="str">
        <f t="array" ref="C767">IF($A767="","",INDEX(Summary!$B:$B,$AH767))</f>
        <v>Honey</v>
      </c>
      <c r="D767" t="str">
        <f t="array" ref="D767">IF($A767="","",INDEX(Summary!$C:$C,$AH767))</f>
        <v>C39</v>
      </c>
      <c r="E767">
        <f t="array" ref="E767">IF($A767="","",INDEX(Summary!$F:$F,$AH767))</f>
        <v>0.35</v>
      </c>
      <c r="F767" t="str">
        <f t="array" ref="F767">IF($A767="","",INDEX(Summary!$BC:$BC,$AH767)&amp;"")</f>
        <v>P3 – Normal</v>
      </c>
      <c r="G767">
        <f t="shared" si="99"/>
        <v>3</v>
      </c>
      <c r="H767">
        <f t="shared" si="100"/>
        <v>0</v>
      </c>
      <c r="I767" t="str">
        <f t="array" ref="I767">IF($A767="","",IF(IFERROR(INDEX(Summary!$BA:$BA,$AH767),0)&lt;1,"Under 1 day",IF(INDEX(Summary!$BA:$BA,$AH767)&lt;3,"1-3 days",IF(INDEX(Summary!$BA:$BA,$AH767)&lt;7,"3-7 days","7+ days"))))</f>
        <v>7+ days</v>
      </c>
      <c r="J767" t="str">
        <f t="array" ref="J767">IF($A767="","",IF(IFERROR(INDEX(Summary!$AX:$AX,$AH767),0)&lt;0.25,"0-25%",IF(INDEX(Summary!$AX:$AX,$AH767)&lt;0.5,"25-50%",IF(INDEX(Summary!$AX:$AX,$AH767)&lt;0.75,"50-75%","75-100%"))))</f>
        <v>75-100%</v>
      </c>
      <c r="K767" t="str">
        <f t="array" ref="K767">IF($A767="","",INDEX(Summary!$AY:$AY,$AH767)&amp;"")</f>
        <v>Done</v>
      </c>
      <c r="L767" s="1">
        <f>IF($A767="","",Summary!$P$2+MOD(ROW()-2,30))</f>
        <v>46242</v>
      </c>
      <c r="M767">
        <f t="shared" si="101"/>
        <v>16</v>
      </c>
      <c r="N767">
        <f t="shared" si="102"/>
        <v>8</v>
      </c>
      <c r="O767" t="str">
        <f t="shared" si="103"/>
        <v>Aug-2026</v>
      </c>
      <c r="P767">
        <f t="shared" ca="1" si="104"/>
        <v>1</v>
      </c>
      <c r="Q767" s="2">
        <f t="array" ref="Q767">IF($A767="",0,IFERROR(INDEX(Summary!$P$3:$AS$67,$AH767-2,$M767),0))</f>
        <v>0</v>
      </c>
      <c r="R767" s="2">
        <f t="array" ref="R767">IF($A767="",0,ROUND(IFERROR(INDEX(Summary!$O:$O,$AH767),0)/30,0))</f>
        <v>95</v>
      </c>
      <c r="S767">
        <f t="shared" si="105"/>
        <v>0</v>
      </c>
      <c r="T767" s="2">
        <f t="array" ref="T767">IF($S767=1,IFERROR(INDEX(Summary!$O:$O,$AH767),0),0)</f>
        <v>0</v>
      </c>
      <c r="U767" s="2">
        <f t="array" ref="U767">IF($S767=1,IFERROR(INDEX(Summary!$AT:$AT,$AH767),0),0)</f>
        <v>0</v>
      </c>
      <c r="V767" s="2">
        <f t="shared" si="106"/>
        <v>0</v>
      </c>
      <c r="W767" s="2">
        <f t="array" ref="W767">IF($S767=1,IFERROR(INDEX(Summary!$AZ:$AZ,$AH767),0),0)</f>
        <v>0</v>
      </c>
      <c r="X767" s="3">
        <f t="array" ref="X767">IF($S767=1,IFERROR(INDEX(Summary!$BA:$BA,$AH767),0),0)</f>
        <v>0</v>
      </c>
      <c r="Y767" s="2">
        <f t="array" ref="Y767">IF($S767=1,IFERROR(INDEX(Summary!$G:$G,$AH767),0),0)</f>
        <v>0</v>
      </c>
      <c r="Z767" s="2">
        <f t="array" ref="Z767">IF($S767=1,IFERROR(INDEX(Summary!$H:$H,$AH767),0),0)</f>
        <v>0</v>
      </c>
      <c r="AA767" s="2">
        <f t="array" ref="AA767">IF($S767=1,IFERROR(INDEX(Summary!$I:$I,$AH767),0),0)</f>
        <v>0</v>
      </c>
      <c r="AB767" s="2">
        <f t="array" ref="AB767">IF($S767=1,IFERROR(INDEX(Summary!$J:$J,$AH767),0),0)</f>
        <v>0</v>
      </c>
      <c r="AC767" s="2">
        <f t="array" ref="AC767">IF($S767=1,IFERROR(INDEX(Summary!$K:$K,$AH767),0),0)</f>
        <v>0</v>
      </c>
      <c r="AD767" s="2">
        <f t="array" ref="AD767">IF($S767=1,IFERROR(INDEX(Summary!$L:$L,$AH767),0),0)</f>
        <v>0</v>
      </c>
      <c r="AE767" s="2">
        <f t="array" ref="AE767">IF($S767=1,IFERROR(INDEX(Summary!$M:$M,$AH767),0),0)</f>
        <v>0</v>
      </c>
      <c r="AF767" s="2">
        <f t="array" ref="AF767">IF($S767=1,IFERROR(INDEX(Summary!$N:$N,$AH767),0),0)</f>
        <v>0</v>
      </c>
      <c r="AG767">
        <f t="array" ref="AG767">IF($A767="","",IFERROR(INDEX(Summary!$BB:$BB,$AH767),0))</f>
        <v>3</v>
      </c>
      <c r="AH767">
        <f t="shared" si="107"/>
        <v>28</v>
      </c>
    </row>
    <row r="768" spans="1:34" hidden="1">
      <c r="A768" t="str">
        <f t="array" ref="A768">IFERROR(INDEX(Summary!$D:$D,$AH768)&amp;"","")</f>
        <v>FG00009</v>
      </c>
      <c r="B768" t="str">
        <f t="array" ref="B768">IF($A768="","",INDEX(Summary!$E:$E,$AH768))</f>
        <v>Acacia Honey - 350 gm</v>
      </c>
      <c r="C768" t="str">
        <f t="array" ref="C768">IF($A768="","",INDEX(Summary!$B:$B,$AH768))</f>
        <v>Honey</v>
      </c>
      <c r="D768" t="str">
        <f t="array" ref="D768">IF($A768="","",INDEX(Summary!$C:$C,$AH768))</f>
        <v>C39</v>
      </c>
      <c r="E768">
        <f t="array" ref="E768">IF($A768="","",INDEX(Summary!$F:$F,$AH768))</f>
        <v>0.35</v>
      </c>
      <c r="F768" t="str">
        <f t="array" ref="F768">IF($A768="","",INDEX(Summary!$BC:$BC,$AH768)&amp;"")</f>
        <v>P3 – Normal</v>
      </c>
      <c r="G768">
        <f t="shared" si="99"/>
        <v>3</v>
      </c>
      <c r="H768">
        <f t="shared" si="100"/>
        <v>0</v>
      </c>
      <c r="I768" t="str">
        <f t="array" ref="I768">IF($A768="","",IF(IFERROR(INDEX(Summary!$BA:$BA,$AH768),0)&lt;1,"Under 1 day",IF(INDEX(Summary!$BA:$BA,$AH768)&lt;3,"1-3 days",IF(INDEX(Summary!$BA:$BA,$AH768)&lt;7,"3-7 days","7+ days"))))</f>
        <v>7+ days</v>
      </c>
      <c r="J768" t="str">
        <f t="array" ref="J768">IF($A768="","",IF(IFERROR(INDEX(Summary!$AX:$AX,$AH768),0)&lt;0.25,"0-25%",IF(INDEX(Summary!$AX:$AX,$AH768)&lt;0.5,"25-50%",IF(INDEX(Summary!$AX:$AX,$AH768)&lt;0.75,"50-75%","75-100%"))))</f>
        <v>75-100%</v>
      </c>
      <c r="K768" t="str">
        <f t="array" ref="K768">IF($A768="","",INDEX(Summary!$AY:$AY,$AH768)&amp;"")</f>
        <v>Done</v>
      </c>
      <c r="L768" s="1">
        <f>IF($A768="","",Summary!$P$2+MOD(ROW()-2,30))</f>
        <v>46243</v>
      </c>
      <c r="M768">
        <f t="shared" si="101"/>
        <v>17</v>
      </c>
      <c r="N768">
        <f t="shared" si="102"/>
        <v>9</v>
      </c>
      <c r="O768" t="str">
        <f t="shared" si="103"/>
        <v>Aug-2026</v>
      </c>
      <c r="P768">
        <f t="shared" ca="1" si="104"/>
        <v>1</v>
      </c>
      <c r="Q768" s="2">
        <f t="array" ref="Q768">IF($A768="",0,IFERROR(INDEX(Summary!$P$3:$AS$67,$AH768-2,$M768),0))</f>
        <v>0</v>
      </c>
      <c r="R768" s="2">
        <f t="array" ref="R768">IF($A768="",0,ROUND(IFERROR(INDEX(Summary!$O:$O,$AH768),0)/30,0))</f>
        <v>95</v>
      </c>
      <c r="S768">
        <f t="shared" si="105"/>
        <v>0</v>
      </c>
      <c r="T768" s="2">
        <f t="array" ref="T768">IF($S768=1,IFERROR(INDEX(Summary!$O:$O,$AH768),0),0)</f>
        <v>0</v>
      </c>
      <c r="U768" s="2">
        <f t="array" ref="U768">IF($S768=1,IFERROR(INDEX(Summary!$AT:$AT,$AH768),0),0)</f>
        <v>0</v>
      </c>
      <c r="V768" s="2">
        <f t="shared" si="106"/>
        <v>0</v>
      </c>
      <c r="W768" s="2">
        <f t="array" ref="W768">IF($S768=1,IFERROR(INDEX(Summary!$AZ:$AZ,$AH768),0),0)</f>
        <v>0</v>
      </c>
      <c r="X768" s="3">
        <f t="array" ref="X768">IF($S768=1,IFERROR(INDEX(Summary!$BA:$BA,$AH768),0),0)</f>
        <v>0</v>
      </c>
      <c r="Y768" s="2">
        <f t="array" ref="Y768">IF($S768=1,IFERROR(INDEX(Summary!$G:$G,$AH768),0),0)</f>
        <v>0</v>
      </c>
      <c r="Z768" s="2">
        <f t="array" ref="Z768">IF($S768=1,IFERROR(INDEX(Summary!$H:$H,$AH768),0),0)</f>
        <v>0</v>
      </c>
      <c r="AA768" s="2">
        <f t="array" ref="AA768">IF($S768=1,IFERROR(INDEX(Summary!$I:$I,$AH768),0),0)</f>
        <v>0</v>
      </c>
      <c r="AB768" s="2">
        <f t="array" ref="AB768">IF($S768=1,IFERROR(INDEX(Summary!$J:$J,$AH768),0),0)</f>
        <v>0</v>
      </c>
      <c r="AC768" s="2">
        <f t="array" ref="AC768">IF($S768=1,IFERROR(INDEX(Summary!$K:$K,$AH768),0),0)</f>
        <v>0</v>
      </c>
      <c r="AD768" s="2">
        <f t="array" ref="AD768">IF($S768=1,IFERROR(INDEX(Summary!$L:$L,$AH768),0),0)</f>
        <v>0</v>
      </c>
      <c r="AE768" s="2">
        <f t="array" ref="AE768">IF($S768=1,IFERROR(INDEX(Summary!$M:$M,$AH768),0),0)</f>
        <v>0</v>
      </c>
      <c r="AF768" s="2">
        <f t="array" ref="AF768">IF($S768=1,IFERROR(INDEX(Summary!$N:$N,$AH768),0),0)</f>
        <v>0</v>
      </c>
      <c r="AG768">
        <f t="array" ref="AG768">IF($A768="","",IFERROR(INDEX(Summary!$BB:$BB,$AH768),0))</f>
        <v>3</v>
      </c>
      <c r="AH768">
        <f t="shared" si="107"/>
        <v>28</v>
      </c>
    </row>
    <row r="769" spans="1:34" hidden="1">
      <c r="A769" t="str">
        <f t="array" ref="A769">IFERROR(INDEX(Summary!$D:$D,$AH769)&amp;"","")</f>
        <v>FG00009</v>
      </c>
      <c r="B769" t="str">
        <f t="array" ref="B769">IF($A769="","",INDEX(Summary!$E:$E,$AH769))</f>
        <v>Acacia Honey - 350 gm</v>
      </c>
      <c r="C769" t="str">
        <f t="array" ref="C769">IF($A769="","",INDEX(Summary!$B:$B,$AH769))</f>
        <v>Honey</v>
      </c>
      <c r="D769" t="str">
        <f t="array" ref="D769">IF($A769="","",INDEX(Summary!$C:$C,$AH769))</f>
        <v>C39</v>
      </c>
      <c r="E769">
        <f t="array" ref="E769">IF($A769="","",INDEX(Summary!$F:$F,$AH769))</f>
        <v>0.35</v>
      </c>
      <c r="F769" t="str">
        <f t="array" ref="F769">IF($A769="","",INDEX(Summary!$BC:$BC,$AH769)&amp;"")</f>
        <v>P3 – Normal</v>
      </c>
      <c r="G769">
        <f t="shared" si="99"/>
        <v>3</v>
      </c>
      <c r="H769">
        <f t="shared" si="100"/>
        <v>0</v>
      </c>
      <c r="I769" t="str">
        <f t="array" ref="I769">IF($A769="","",IF(IFERROR(INDEX(Summary!$BA:$BA,$AH769),0)&lt;1,"Under 1 day",IF(INDEX(Summary!$BA:$BA,$AH769)&lt;3,"1-3 days",IF(INDEX(Summary!$BA:$BA,$AH769)&lt;7,"3-7 days","7+ days"))))</f>
        <v>7+ days</v>
      </c>
      <c r="J769" t="str">
        <f t="array" ref="J769">IF($A769="","",IF(IFERROR(INDEX(Summary!$AX:$AX,$AH769),0)&lt;0.25,"0-25%",IF(INDEX(Summary!$AX:$AX,$AH769)&lt;0.5,"25-50%",IF(INDEX(Summary!$AX:$AX,$AH769)&lt;0.75,"50-75%","75-100%"))))</f>
        <v>75-100%</v>
      </c>
      <c r="K769" t="str">
        <f t="array" ref="K769">IF($A769="","",INDEX(Summary!$AY:$AY,$AH769)&amp;"")</f>
        <v>Done</v>
      </c>
      <c r="L769" s="1">
        <f>IF($A769="","",Summary!$P$2+MOD(ROW()-2,30))</f>
        <v>46244</v>
      </c>
      <c r="M769">
        <f t="shared" si="101"/>
        <v>18</v>
      </c>
      <c r="N769">
        <f t="shared" si="102"/>
        <v>10</v>
      </c>
      <c r="O769" t="str">
        <f t="shared" si="103"/>
        <v>Aug-2026</v>
      </c>
      <c r="P769">
        <f t="shared" ca="1" si="104"/>
        <v>1</v>
      </c>
      <c r="Q769" s="2">
        <f t="array" ref="Q769">IF($A769="",0,IFERROR(INDEX(Summary!$P$3:$AS$67,$AH769-2,$M769),0))</f>
        <v>0</v>
      </c>
      <c r="R769" s="2">
        <f t="array" ref="R769">IF($A769="",0,ROUND(IFERROR(INDEX(Summary!$O:$O,$AH769),0)/30,0))</f>
        <v>95</v>
      </c>
      <c r="S769">
        <f t="shared" si="105"/>
        <v>0</v>
      </c>
      <c r="T769" s="2">
        <f t="array" ref="T769">IF($S769=1,IFERROR(INDEX(Summary!$O:$O,$AH769),0),0)</f>
        <v>0</v>
      </c>
      <c r="U769" s="2">
        <f t="array" ref="U769">IF($S769=1,IFERROR(INDEX(Summary!$AT:$AT,$AH769),0),0)</f>
        <v>0</v>
      </c>
      <c r="V769" s="2">
        <f t="shared" si="106"/>
        <v>0</v>
      </c>
      <c r="W769" s="2">
        <f t="array" ref="W769">IF($S769=1,IFERROR(INDEX(Summary!$AZ:$AZ,$AH769),0),0)</f>
        <v>0</v>
      </c>
      <c r="X769" s="3">
        <f t="array" ref="X769">IF($S769=1,IFERROR(INDEX(Summary!$BA:$BA,$AH769),0),0)</f>
        <v>0</v>
      </c>
      <c r="Y769" s="2">
        <f t="array" ref="Y769">IF($S769=1,IFERROR(INDEX(Summary!$G:$G,$AH769),0),0)</f>
        <v>0</v>
      </c>
      <c r="Z769" s="2">
        <f t="array" ref="Z769">IF($S769=1,IFERROR(INDEX(Summary!$H:$H,$AH769),0),0)</f>
        <v>0</v>
      </c>
      <c r="AA769" s="2">
        <f t="array" ref="AA769">IF($S769=1,IFERROR(INDEX(Summary!$I:$I,$AH769),0),0)</f>
        <v>0</v>
      </c>
      <c r="AB769" s="2">
        <f t="array" ref="AB769">IF($S769=1,IFERROR(INDEX(Summary!$J:$J,$AH769),0),0)</f>
        <v>0</v>
      </c>
      <c r="AC769" s="2">
        <f t="array" ref="AC769">IF($S769=1,IFERROR(INDEX(Summary!$K:$K,$AH769),0),0)</f>
        <v>0</v>
      </c>
      <c r="AD769" s="2">
        <f t="array" ref="AD769">IF($S769=1,IFERROR(INDEX(Summary!$L:$L,$AH769),0),0)</f>
        <v>0</v>
      </c>
      <c r="AE769" s="2">
        <f t="array" ref="AE769">IF($S769=1,IFERROR(INDEX(Summary!$M:$M,$AH769),0),0)</f>
        <v>0</v>
      </c>
      <c r="AF769" s="2">
        <f t="array" ref="AF769">IF($S769=1,IFERROR(INDEX(Summary!$N:$N,$AH769),0),0)</f>
        <v>0</v>
      </c>
      <c r="AG769">
        <f t="array" ref="AG769">IF($A769="","",IFERROR(INDEX(Summary!$BB:$BB,$AH769),0))</f>
        <v>3</v>
      </c>
      <c r="AH769">
        <f t="shared" si="107"/>
        <v>28</v>
      </c>
    </row>
    <row r="770" spans="1:34" hidden="1">
      <c r="A770" t="str">
        <f t="array" ref="A770">IFERROR(INDEX(Summary!$D:$D,$AH770)&amp;"","")</f>
        <v>FG00009</v>
      </c>
      <c r="B770" t="str">
        <f t="array" ref="B770">IF($A770="","",INDEX(Summary!$E:$E,$AH770))</f>
        <v>Acacia Honey - 350 gm</v>
      </c>
      <c r="C770" t="str">
        <f t="array" ref="C770">IF($A770="","",INDEX(Summary!$B:$B,$AH770))</f>
        <v>Honey</v>
      </c>
      <c r="D770" t="str">
        <f t="array" ref="D770">IF($A770="","",INDEX(Summary!$C:$C,$AH770))</f>
        <v>C39</v>
      </c>
      <c r="E770">
        <f t="array" ref="E770">IF($A770="","",INDEX(Summary!$F:$F,$AH770))</f>
        <v>0.35</v>
      </c>
      <c r="F770" t="str">
        <f t="array" ref="F770">IF($A770="","",INDEX(Summary!$BC:$BC,$AH770)&amp;"")</f>
        <v>P3 – Normal</v>
      </c>
      <c r="G770">
        <f t="shared" ref="G770:G833" si="108">IF($A770="","",VALUE(LEFT(SUBSTITUTE($F770,"P",""),1)))</f>
        <v>3</v>
      </c>
      <c r="H770">
        <f t="shared" ref="H770:H833" si="109">IF($A770="","",IF(LEFT($F770,2)="P1",1,0))</f>
        <v>0</v>
      </c>
      <c r="I770" t="str">
        <f t="array" ref="I770">IF($A770="","",IF(IFERROR(INDEX(Summary!$BA:$BA,$AH770),0)&lt;1,"Under 1 day",IF(INDEX(Summary!$BA:$BA,$AH770)&lt;3,"1-3 days",IF(INDEX(Summary!$BA:$BA,$AH770)&lt;7,"3-7 days","7+ days"))))</f>
        <v>7+ days</v>
      </c>
      <c r="J770" t="str">
        <f t="array" ref="J770">IF($A770="","",IF(IFERROR(INDEX(Summary!$AX:$AX,$AH770),0)&lt;0.25,"0-25%",IF(INDEX(Summary!$AX:$AX,$AH770)&lt;0.5,"25-50%",IF(INDEX(Summary!$AX:$AX,$AH770)&lt;0.75,"50-75%","75-100%"))))</f>
        <v>75-100%</v>
      </c>
      <c r="K770" t="str">
        <f t="array" ref="K770">IF($A770="","",INDEX(Summary!$AY:$AY,$AH770)&amp;"")</f>
        <v>Done</v>
      </c>
      <c r="L770" s="1">
        <f>IF($A770="","",Summary!$P$2+MOD(ROW()-2,30))</f>
        <v>46245</v>
      </c>
      <c r="M770">
        <f t="shared" ref="M770:M833" si="110">IF($A770="","",MOD(ROW()-2,30)+1)</f>
        <v>19</v>
      </c>
      <c r="N770">
        <f t="shared" ref="N770:N833" si="111">IF($A770="","",DAY($L770))</f>
        <v>11</v>
      </c>
      <c r="O770" t="str">
        <f t="shared" ref="O770:O833" si="112">IF($A770="","",TEXT($L770,"mmm-yyyy"))</f>
        <v>Aug-2026</v>
      </c>
      <c r="P770">
        <f t="shared" ref="P770:P833" ca="1" si="113">IF($A770="","",IF($L770&lt;=TODAY(),1,0))</f>
        <v>1</v>
      </c>
      <c r="Q770" s="2">
        <f t="array" ref="Q770">IF($A770="",0,IFERROR(INDEX(Summary!$P$3:$AS$67,$AH770-2,$M770),0))</f>
        <v>0</v>
      </c>
      <c r="R770" s="2">
        <f t="array" ref="R770">IF($A770="",0,ROUND(IFERROR(INDEX(Summary!$O:$O,$AH770),0)/30,0))</f>
        <v>95</v>
      </c>
      <c r="S770">
        <f t="shared" ref="S770:S833" si="114">IF($A770="",0,IF($M770=1,1,0))</f>
        <v>0</v>
      </c>
      <c r="T770" s="2">
        <f t="array" ref="T770">IF($S770=1,IFERROR(INDEX(Summary!$O:$O,$AH770),0),0)</f>
        <v>0</v>
      </c>
      <c r="U770" s="2">
        <f t="array" ref="U770">IF($S770=1,IFERROR(INDEX(Summary!$AT:$AT,$AH770),0),0)</f>
        <v>0</v>
      </c>
      <c r="V770" s="2">
        <f t="shared" ref="V770:V833" si="115">IF($S770=1,MAX(0,$T770-$U770),0)</f>
        <v>0</v>
      </c>
      <c r="W770" s="2">
        <f t="array" ref="W770">IF($S770=1,IFERROR(INDEX(Summary!$AZ:$AZ,$AH770),0),0)</f>
        <v>0</v>
      </c>
      <c r="X770" s="3">
        <f t="array" ref="X770">IF($S770=1,IFERROR(INDEX(Summary!$BA:$BA,$AH770),0),0)</f>
        <v>0</v>
      </c>
      <c r="Y770" s="2">
        <f t="array" ref="Y770">IF($S770=1,IFERROR(INDEX(Summary!$G:$G,$AH770),0),0)</f>
        <v>0</v>
      </c>
      <c r="Z770" s="2">
        <f t="array" ref="Z770">IF($S770=1,IFERROR(INDEX(Summary!$H:$H,$AH770),0),0)</f>
        <v>0</v>
      </c>
      <c r="AA770" s="2">
        <f t="array" ref="AA770">IF($S770=1,IFERROR(INDEX(Summary!$I:$I,$AH770),0),0)</f>
        <v>0</v>
      </c>
      <c r="AB770" s="2">
        <f t="array" ref="AB770">IF($S770=1,IFERROR(INDEX(Summary!$J:$J,$AH770),0),0)</f>
        <v>0</v>
      </c>
      <c r="AC770" s="2">
        <f t="array" ref="AC770">IF($S770=1,IFERROR(INDEX(Summary!$K:$K,$AH770),0),0)</f>
        <v>0</v>
      </c>
      <c r="AD770" s="2">
        <f t="array" ref="AD770">IF($S770=1,IFERROR(INDEX(Summary!$L:$L,$AH770),0),0)</f>
        <v>0</v>
      </c>
      <c r="AE770" s="2">
        <f t="array" ref="AE770">IF($S770=1,IFERROR(INDEX(Summary!$M:$M,$AH770),0),0)</f>
        <v>0</v>
      </c>
      <c r="AF770" s="2">
        <f t="array" ref="AF770">IF($S770=1,IFERROR(INDEX(Summary!$N:$N,$AH770),0),0)</f>
        <v>0</v>
      </c>
      <c r="AG770">
        <f t="array" ref="AG770">IF($A770="","",IFERROR(INDEX(Summary!$BB:$BB,$AH770),0))</f>
        <v>3</v>
      </c>
      <c r="AH770">
        <f t="shared" ref="AH770:AH833" si="116">INT((ROW()-2)/30)+3</f>
        <v>28</v>
      </c>
    </row>
    <row r="771" spans="1:34" hidden="1">
      <c r="A771" t="str">
        <f t="array" ref="A771">IFERROR(INDEX(Summary!$D:$D,$AH771)&amp;"","")</f>
        <v>FG00009</v>
      </c>
      <c r="B771" t="str">
        <f t="array" ref="B771">IF($A771="","",INDEX(Summary!$E:$E,$AH771))</f>
        <v>Acacia Honey - 350 gm</v>
      </c>
      <c r="C771" t="str">
        <f t="array" ref="C771">IF($A771="","",INDEX(Summary!$B:$B,$AH771))</f>
        <v>Honey</v>
      </c>
      <c r="D771" t="str">
        <f t="array" ref="D771">IF($A771="","",INDEX(Summary!$C:$C,$AH771))</f>
        <v>C39</v>
      </c>
      <c r="E771">
        <f t="array" ref="E771">IF($A771="","",INDEX(Summary!$F:$F,$AH771))</f>
        <v>0.35</v>
      </c>
      <c r="F771" t="str">
        <f t="array" ref="F771">IF($A771="","",INDEX(Summary!$BC:$BC,$AH771)&amp;"")</f>
        <v>P3 – Normal</v>
      </c>
      <c r="G771">
        <f t="shared" si="108"/>
        <v>3</v>
      </c>
      <c r="H771">
        <f t="shared" si="109"/>
        <v>0</v>
      </c>
      <c r="I771" t="str">
        <f t="array" ref="I771">IF($A771="","",IF(IFERROR(INDEX(Summary!$BA:$BA,$AH771),0)&lt;1,"Under 1 day",IF(INDEX(Summary!$BA:$BA,$AH771)&lt;3,"1-3 days",IF(INDEX(Summary!$BA:$BA,$AH771)&lt;7,"3-7 days","7+ days"))))</f>
        <v>7+ days</v>
      </c>
      <c r="J771" t="str">
        <f t="array" ref="J771">IF($A771="","",IF(IFERROR(INDEX(Summary!$AX:$AX,$AH771),0)&lt;0.25,"0-25%",IF(INDEX(Summary!$AX:$AX,$AH771)&lt;0.5,"25-50%",IF(INDEX(Summary!$AX:$AX,$AH771)&lt;0.75,"50-75%","75-100%"))))</f>
        <v>75-100%</v>
      </c>
      <c r="K771" t="str">
        <f t="array" ref="K771">IF($A771="","",INDEX(Summary!$AY:$AY,$AH771)&amp;"")</f>
        <v>Done</v>
      </c>
      <c r="L771" s="1">
        <f>IF($A771="","",Summary!$P$2+MOD(ROW()-2,30))</f>
        <v>46246</v>
      </c>
      <c r="M771">
        <f t="shared" si="110"/>
        <v>20</v>
      </c>
      <c r="N771">
        <f t="shared" si="111"/>
        <v>12</v>
      </c>
      <c r="O771" t="str">
        <f t="shared" si="112"/>
        <v>Aug-2026</v>
      </c>
      <c r="P771">
        <f t="shared" ca="1" si="113"/>
        <v>1</v>
      </c>
      <c r="Q771" s="2">
        <f t="array" ref="Q771">IF($A771="",0,IFERROR(INDEX(Summary!$P$3:$AS$67,$AH771-2,$M771),0))</f>
        <v>0</v>
      </c>
      <c r="R771" s="2">
        <f t="array" ref="R771">IF($A771="",0,ROUND(IFERROR(INDEX(Summary!$O:$O,$AH771),0)/30,0))</f>
        <v>95</v>
      </c>
      <c r="S771">
        <f t="shared" si="114"/>
        <v>0</v>
      </c>
      <c r="T771" s="2">
        <f t="array" ref="T771">IF($S771=1,IFERROR(INDEX(Summary!$O:$O,$AH771),0),0)</f>
        <v>0</v>
      </c>
      <c r="U771" s="2">
        <f t="array" ref="U771">IF($S771=1,IFERROR(INDEX(Summary!$AT:$AT,$AH771),0),0)</f>
        <v>0</v>
      </c>
      <c r="V771" s="2">
        <f t="shared" si="115"/>
        <v>0</v>
      </c>
      <c r="W771" s="2">
        <f t="array" ref="W771">IF($S771=1,IFERROR(INDEX(Summary!$AZ:$AZ,$AH771),0),0)</f>
        <v>0</v>
      </c>
      <c r="X771" s="3">
        <f t="array" ref="X771">IF($S771=1,IFERROR(INDEX(Summary!$BA:$BA,$AH771),0),0)</f>
        <v>0</v>
      </c>
      <c r="Y771" s="2">
        <f t="array" ref="Y771">IF($S771=1,IFERROR(INDEX(Summary!$G:$G,$AH771),0),0)</f>
        <v>0</v>
      </c>
      <c r="Z771" s="2">
        <f t="array" ref="Z771">IF($S771=1,IFERROR(INDEX(Summary!$H:$H,$AH771),0),0)</f>
        <v>0</v>
      </c>
      <c r="AA771" s="2">
        <f t="array" ref="AA771">IF($S771=1,IFERROR(INDEX(Summary!$I:$I,$AH771),0),0)</f>
        <v>0</v>
      </c>
      <c r="AB771" s="2">
        <f t="array" ref="AB771">IF($S771=1,IFERROR(INDEX(Summary!$J:$J,$AH771),0),0)</f>
        <v>0</v>
      </c>
      <c r="AC771" s="2">
        <f t="array" ref="AC771">IF($S771=1,IFERROR(INDEX(Summary!$K:$K,$AH771),0),0)</f>
        <v>0</v>
      </c>
      <c r="AD771" s="2">
        <f t="array" ref="AD771">IF($S771=1,IFERROR(INDEX(Summary!$L:$L,$AH771),0),0)</f>
        <v>0</v>
      </c>
      <c r="AE771" s="2">
        <f t="array" ref="AE771">IF($S771=1,IFERROR(INDEX(Summary!$M:$M,$AH771),0),0)</f>
        <v>0</v>
      </c>
      <c r="AF771" s="2">
        <f t="array" ref="AF771">IF($S771=1,IFERROR(INDEX(Summary!$N:$N,$AH771),0),0)</f>
        <v>0</v>
      </c>
      <c r="AG771">
        <f t="array" ref="AG771">IF($A771="","",IFERROR(INDEX(Summary!$BB:$BB,$AH771),0))</f>
        <v>3</v>
      </c>
      <c r="AH771">
        <f t="shared" si="116"/>
        <v>28</v>
      </c>
    </row>
    <row r="772" spans="1:34" hidden="1">
      <c r="A772" t="str">
        <f t="array" ref="A772">IFERROR(INDEX(Summary!$D:$D,$AH772)&amp;"","")</f>
        <v>FG00009</v>
      </c>
      <c r="B772" t="str">
        <f t="array" ref="B772">IF($A772="","",INDEX(Summary!$E:$E,$AH772))</f>
        <v>Acacia Honey - 350 gm</v>
      </c>
      <c r="C772" t="str">
        <f t="array" ref="C772">IF($A772="","",INDEX(Summary!$B:$B,$AH772))</f>
        <v>Honey</v>
      </c>
      <c r="D772" t="str">
        <f t="array" ref="D772">IF($A772="","",INDEX(Summary!$C:$C,$AH772))</f>
        <v>C39</v>
      </c>
      <c r="E772">
        <f t="array" ref="E772">IF($A772="","",INDEX(Summary!$F:$F,$AH772))</f>
        <v>0.35</v>
      </c>
      <c r="F772" t="str">
        <f t="array" ref="F772">IF($A772="","",INDEX(Summary!$BC:$BC,$AH772)&amp;"")</f>
        <v>P3 – Normal</v>
      </c>
      <c r="G772">
        <f t="shared" si="108"/>
        <v>3</v>
      </c>
      <c r="H772">
        <f t="shared" si="109"/>
        <v>0</v>
      </c>
      <c r="I772" t="str">
        <f t="array" ref="I772">IF($A772="","",IF(IFERROR(INDEX(Summary!$BA:$BA,$AH772),0)&lt;1,"Under 1 day",IF(INDEX(Summary!$BA:$BA,$AH772)&lt;3,"1-3 days",IF(INDEX(Summary!$BA:$BA,$AH772)&lt;7,"3-7 days","7+ days"))))</f>
        <v>7+ days</v>
      </c>
      <c r="J772" t="str">
        <f t="array" ref="J772">IF($A772="","",IF(IFERROR(INDEX(Summary!$AX:$AX,$AH772),0)&lt;0.25,"0-25%",IF(INDEX(Summary!$AX:$AX,$AH772)&lt;0.5,"25-50%",IF(INDEX(Summary!$AX:$AX,$AH772)&lt;0.75,"50-75%","75-100%"))))</f>
        <v>75-100%</v>
      </c>
      <c r="K772" t="str">
        <f t="array" ref="K772">IF($A772="","",INDEX(Summary!$AY:$AY,$AH772)&amp;"")</f>
        <v>Done</v>
      </c>
      <c r="L772" s="1">
        <f>IF($A772="","",Summary!$P$2+MOD(ROW()-2,30))</f>
        <v>46247</v>
      </c>
      <c r="M772">
        <f t="shared" si="110"/>
        <v>21</v>
      </c>
      <c r="N772">
        <f t="shared" si="111"/>
        <v>13</v>
      </c>
      <c r="O772" t="str">
        <f t="shared" si="112"/>
        <v>Aug-2026</v>
      </c>
      <c r="P772">
        <f t="shared" ca="1" si="113"/>
        <v>1</v>
      </c>
      <c r="Q772" s="2">
        <f t="array" ref="Q772">IF($A772="",0,IFERROR(INDEX(Summary!$P$3:$AS$67,$AH772-2,$M772),0))</f>
        <v>0</v>
      </c>
      <c r="R772" s="2">
        <f t="array" ref="R772">IF($A772="",0,ROUND(IFERROR(INDEX(Summary!$O:$O,$AH772),0)/30,0))</f>
        <v>95</v>
      </c>
      <c r="S772">
        <f t="shared" si="114"/>
        <v>0</v>
      </c>
      <c r="T772" s="2">
        <f t="array" ref="T772">IF($S772=1,IFERROR(INDEX(Summary!$O:$O,$AH772),0),0)</f>
        <v>0</v>
      </c>
      <c r="U772" s="2">
        <f t="array" ref="U772">IF($S772=1,IFERROR(INDEX(Summary!$AT:$AT,$AH772),0),0)</f>
        <v>0</v>
      </c>
      <c r="V772" s="2">
        <f t="shared" si="115"/>
        <v>0</v>
      </c>
      <c r="W772" s="2">
        <f t="array" ref="W772">IF($S772=1,IFERROR(INDEX(Summary!$AZ:$AZ,$AH772),0),0)</f>
        <v>0</v>
      </c>
      <c r="X772" s="3">
        <f t="array" ref="X772">IF($S772=1,IFERROR(INDEX(Summary!$BA:$BA,$AH772),0),0)</f>
        <v>0</v>
      </c>
      <c r="Y772" s="2">
        <f t="array" ref="Y772">IF($S772=1,IFERROR(INDEX(Summary!$G:$G,$AH772),0),0)</f>
        <v>0</v>
      </c>
      <c r="Z772" s="2">
        <f t="array" ref="Z772">IF($S772=1,IFERROR(INDEX(Summary!$H:$H,$AH772),0),0)</f>
        <v>0</v>
      </c>
      <c r="AA772" s="2">
        <f t="array" ref="AA772">IF($S772=1,IFERROR(INDEX(Summary!$I:$I,$AH772),0),0)</f>
        <v>0</v>
      </c>
      <c r="AB772" s="2">
        <f t="array" ref="AB772">IF($S772=1,IFERROR(INDEX(Summary!$J:$J,$AH772),0),0)</f>
        <v>0</v>
      </c>
      <c r="AC772" s="2">
        <f t="array" ref="AC772">IF($S772=1,IFERROR(INDEX(Summary!$K:$K,$AH772),0),0)</f>
        <v>0</v>
      </c>
      <c r="AD772" s="2">
        <f t="array" ref="AD772">IF($S772=1,IFERROR(INDEX(Summary!$L:$L,$AH772),0),0)</f>
        <v>0</v>
      </c>
      <c r="AE772" s="2">
        <f t="array" ref="AE772">IF($S772=1,IFERROR(INDEX(Summary!$M:$M,$AH772),0),0)</f>
        <v>0</v>
      </c>
      <c r="AF772" s="2">
        <f t="array" ref="AF772">IF($S772=1,IFERROR(INDEX(Summary!$N:$N,$AH772),0),0)</f>
        <v>0</v>
      </c>
      <c r="AG772">
        <f t="array" ref="AG772">IF($A772="","",IFERROR(INDEX(Summary!$BB:$BB,$AH772),0))</f>
        <v>3</v>
      </c>
      <c r="AH772">
        <f t="shared" si="116"/>
        <v>28</v>
      </c>
    </row>
    <row r="773" spans="1:34" hidden="1">
      <c r="A773" t="str">
        <f t="array" ref="A773">IFERROR(INDEX(Summary!$D:$D,$AH773)&amp;"","")</f>
        <v>FG00009</v>
      </c>
      <c r="B773" t="str">
        <f t="array" ref="B773">IF($A773="","",INDEX(Summary!$E:$E,$AH773))</f>
        <v>Acacia Honey - 350 gm</v>
      </c>
      <c r="C773" t="str">
        <f t="array" ref="C773">IF($A773="","",INDEX(Summary!$B:$B,$AH773))</f>
        <v>Honey</v>
      </c>
      <c r="D773" t="str">
        <f t="array" ref="D773">IF($A773="","",INDEX(Summary!$C:$C,$AH773))</f>
        <v>C39</v>
      </c>
      <c r="E773">
        <f t="array" ref="E773">IF($A773="","",INDEX(Summary!$F:$F,$AH773))</f>
        <v>0.35</v>
      </c>
      <c r="F773" t="str">
        <f t="array" ref="F773">IF($A773="","",INDEX(Summary!$BC:$BC,$AH773)&amp;"")</f>
        <v>P3 – Normal</v>
      </c>
      <c r="G773">
        <f t="shared" si="108"/>
        <v>3</v>
      </c>
      <c r="H773">
        <f t="shared" si="109"/>
        <v>0</v>
      </c>
      <c r="I773" t="str">
        <f t="array" ref="I773">IF($A773="","",IF(IFERROR(INDEX(Summary!$BA:$BA,$AH773),0)&lt;1,"Under 1 day",IF(INDEX(Summary!$BA:$BA,$AH773)&lt;3,"1-3 days",IF(INDEX(Summary!$BA:$BA,$AH773)&lt;7,"3-7 days","7+ days"))))</f>
        <v>7+ days</v>
      </c>
      <c r="J773" t="str">
        <f t="array" ref="J773">IF($A773="","",IF(IFERROR(INDEX(Summary!$AX:$AX,$AH773),0)&lt;0.25,"0-25%",IF(INDEX(Summary!$AX:$AX,$AH773)&lt;0.5,"25-50%",IF(INDEX(Summary!$AX:$AX,$AH773)&lt;0.75,"50-75%","75-100%"))))</f>
        <v>75-100%</v>
      </c>
      <c r="K773" t="str">
        <f t="array" ref="K773">IF($A773="","",INDEX(Summary!$AY:$AY,$AH773)&amp;"")</f>
        <v>Done</v>
      </c>
      <c r="L773" s="1">
        <f>IF($A773="","",Summary!$P$2+MOD(ROW()-2,30))</f>
        <v>46248</v>
      </c>
      <c r="M773">
        <f t="shared" si="110"/>
        <v>22</v>
      </c>
      <c r="N773">
        <f t="shared" si="111"/>
        <v>14</v>
      </c>
      <c r="O773" t="str">
        <f t="shared" si="112"/>
        <v>Aug-2026</v>
      </c>
      <c r="P773">
        <f t="shared" ca="1" si="113"/>
        <v>1</v>
      </c>
      <c r="Q773" s="2">
        <f t="array" ref="Q773">IF($A773="",0,IFERROR(INDEX(Summary!$P$3:$AS$67,$AH773-2,$M773),0))</f>
        <v>0</v>
      </c>
      <c r="R773" s="2">
        <f t="array" ref="R773">IF($A773="",0,ROUND(IFERROR(INDEX(Summary!$O:$O,$AH773),0)/30,0))</f>
        <v>95</v>
      </c>
      <c r="S773">
        <f t="shared" si="114"/>
        <v>0</v>
      </c>
      <c r="T773" s="2">
        <f t="array" ref="T773">IF($S773=1,IFERROR(INDEX(Summary!$O:$O,$AH773),0),0)</f>
        <v>0</v>
      </c>
      <c r="U773" s="2">
        <f t="array" ref="U773">IF($S773=1,IFERROR(INDEX(Summary!$AT:$AT,$AH773),0),0)</f>
        <v>0</v>
      </c>
      <c r="V773" s="2">
        <f t="shared" si="115"/>
        <v>0</v>
      </c>
      <c r="W773" s="2">
        <f t="array" ref="W773">IF($S773=1,IFERROR(INDEX(Summary!$AZ:$AZ,$AH773),0),0)</f>
        <v>0</v>
      </c>
      <c r="X773" s="3">
        <f t="array" ref="X773">IF($S773=1,IFERROR(INDEX(Summary!$BA:$BA,$AH773),0),0)</f>
        <v>0</v>
      </c>
      <c r="Y773" s="2">
        <f t="array" ref="Y773">IF($S773=1,IFERROR(INDEX(Summary!$G:$G,$AH773),0),0)</f>
        <v>0</v>
      </c>
      <c r="Z773" s="2">
        <f t="array" ref="Z773">IF($S773=1,IFERROR(INDEX(Summary!$H:$H,$AH773),0),0)</f>
        <v>0</v>
      </c>
      <c r="AA773" s="2">
        <f t="array" ref="AA773">IF($S773=1,IFERROR(INDEX(Summary!$I:$I,$AH773),0),0)</f>
        <v>0</v>
      </c>
      <c r="AB773" s="2">
        <f t="array" ref="AB773">IF($S773=1,IFERROR(INDEX(Summary!$J:$J,$AH773),0),0)</f>
        <v>0</v>
      </c>
      <c r="AC773" s="2">
        <f t="array" ref="AC773">IF($S773=1,IFERROR(INDEX(Summary!$K:$K,$AH773),0),0)</f>
        <v>0</v>
      </c>
      <c r="AD773" s="2">
        <f t="array" ref="AD773">IF($S773=1,IFERROR(INDEX(Summary!$L:$L,$AH773),0),0)</f>
        <v>0</v>
      </c>
      <c r="AE773" s="2">
        <f t="array" ref="AE773">IF($S773=1,IFERROR(INDEX(Summary!$M:$M,$AH773),0),0)</f>
        <v>0</v>
      </c>
      <c r="AF773" s="2">
        <f t="array" ref="AF773">IF($S773=1,IFERROR(INDEX(Summary!$N:$N,$AH773),0),0)</f>
        <v>0</v>
      </c>
      <c r="AG773">
        <f t="array" ref="AG773">IF($A773="","",IFERROR(INDEX(Summary!$BB:$BB,$AH773),0))</f>
        <v>3</v>
      </c>
      <c r="AH773">
        <f t="shared" si="116"/>
        <v>28</v>
      </c>
    </row>
    <row r="774" spans="1:34" hidden="1">
      <c r="A774" t="str">
        <f t="array" ref="A774">IFERROR(INDEX(Summary!$D:$D,$AH774)&amp;"","")</f>
        <v>FG00009</v>
      </c>
      <c r="B774" t="str">
        <f t="array" ref="B774">IF($A774="","",INDEX(Summary!$E:$E,$AH774))</f>
        <v>Acacia Honey - 350 gm</v>
      </c>
      <c r="C774" t="str">
        <f t="array" ref="C774">IF($A774="","",INDEX(Summary!$B:$B,$AH774))</f>
        <v>Honey</v>
      </c>
      <c r="D774" t="str">
        <f t="array" ref="D774">IF($A774="","",INDEX(Summary!$C:$C,$AH774))</f>
        <v>C39</v>
      </c>
      <c r="E774">
        <f t="array" ref="E774">IF($A774="","",INDEX(Summary!$F:$F,$AH774))</f>
        <v>0.35</v>
      </c>
      <c r="F774" t="str">
        <f t="array" ref="F774">IF($A774="","",INDEX(Summary!$BC:$BC,$AH774)&amp;"")</f>
        <v>P3 – Normal</v>
      </c>
      <c r="G774">
        <f t="shared" si="108"/>
        <v>3</v>
      </c>
      <c r="H774">
        <f t="shared" si="109"/>
        <v>0</v>
      </c>
      <c r="I774" t="str">
        <f t="array" ref="I774">IF($A774="","",IF(IFERROR(INDEX(Summary!$BA:$BA,$AH774),0)&lt;1,"Under 1 day",IF(INDEX(Summary!$BA:$BA,$AH774)&lt;3,"1-3 days",IF(INDEX(Summary!$BA:$BA,$AH774)&lt;7,"3-7 days","7+ days"))))</f>
        <v>7+ days</v>
      </c>
      <c r="J774" t="str">
        <f t="array" ref="J774">IF($A774="","",IF(IFERROR(INDEX(Summary!$AX:$AX,$AH774),0)&lt;0.25,"0-25%",IF(INDEX(Summary!$AX:$AX,$AH774)&lt;0.5,"25-50%",IF(INDEX(Summary!$AX:$AX,$AH774)&lt;0.75,"50-75%","75-100%"))))</f>
        <v>75-100%</v>
      </c>
      <c r="K774" t="str">
        <f t="array" ref="K774">IF($A774="","",INDEX(Summary!$AY:$AY,$AH774)&amp;"")</f>
        <v>Done</v>
      </c>
      <c r="L774" s="1">
        <f>IF($A774="","",Summary!$P$2+MOD(ROW()-2,30))</f>
        <v>46249</v>
      </c>
      <c r="M774">
        <f t="shared" si="110"/>
        <v>23</v>
      </c>
      <c r="N774">
        <f t="shared" si="111"/>
        <v>15</v>
      </c>
      <c r="O774" t="str">
        <f t="shared" si="112"/>
        <v>Aug-2026</v>
      </c>
      <c r="P774">
        <f t="shared" ca="1" si="113"/>
        <v>1</v>
      </c>
      <c r="Q774" s="2">
        <f t="array" ref="Q774">IF($A774="",0,IFERROR(INDEX(Summary!$P$3:$AS$67,$AH774-2,$M774),0))</f>
        <v>0</v>
      </c>
      <c r="R774" s="2">
        <f t="array" ref="R774">IF($A774="",0,ROUND(IFERROR(INDEX(Summary!$O:$O,$AH774),0)/30,0))</f>
        <v>95</v>
      </c>
      <c r="S774">
        <f t="shared" si="114"/>
        <v>0</v>
      </c>
      <c r="T774" s="2">
        <f t="array" ref="T774">IF($S774=1,IFERROR(INDEX(Summary!$O:$O,$AH774),0),0)</f>
        <v>0</v>
      </c>
      <c r="U774" s="2">
        <f t="array" ref="U774">IF($S774=1,IFERROR(INDEX(Summary!$AT:$AT,$AH774),0),0)</f>
        <v>0</v>
      </c>
      <c r="V774" s="2">
        <f t="shared" si="115"/>
        <v>0</v>
      </c>
      <c r="W774" s="2">
        <f t="array" ref="W774">IF($S774=1,IFERROR(INDEX(Summary!$AZ:$AZ,$AH774),0),0)</f>
        <v>0</v>
      </c>
      <c r="X774" s="3">
        <f t="array" ref="X774">IF($S774=1,IFERROR(INDEX(Summary!$BA:$BA,$AH774),0),0)</f>
        <v>0</v>
      </c>
      <c r="Y774" s="2">
        <f t="array" ref="Y774">IF($S774=1,IFERROR(INDEX(Summary!$G:$G,$AH774),0),0)</f>
        <v>0</v>
      </c>
      <c r="Z774" s="2">
        <f t="array" ref="Z774">IF($S774=1,IFERROR(INDEX(Summary!$H:$H,$AH774),0),0)</f>
        <v>0</v>
      </c>
      <c r="AA774" s="2">
        <f t="array" ref="AA774">IF($S774=1,IFERROR(INDEX(Summary!$I:$I,$AH774),0),0)</f>
        <v>0</v>
      </c>
      <c r="AB774" s="2">
        <f t="array" ref="AB774">IF($S774=1,IFERROR(INDEX(Summary!$J:$J,$AH774),0),0)</f>
        <v>0</v>
      </c>
      <c r="AC774" s="2">
        <f t="array" ref="AC774">IF($S774=1,IFERROR(INDEX(Summary!$K:$K,$AH774),0),0)</f>
        <v>0</v>
      </c>
      <c r="AD774" s="2">
        <f t="array" ref="AD774">IF($S774=1,IFERROR(INDEX(Summary!$L:$L,$AH774),0),0)</f>
        <v>0</v>
      </c>
      <c r="AE774" s="2">
        <f t="array" ref="AE774">IF($S774=1,IFERROR(INDEX(Summary!$M:$M,$AH774),0),0)</f>
        <v>0</v>
      </c>
      <c r="AF774" s="2">
        <f t="array" ref="AF774">IF($S774=1,IFERROR(INDEX(Summary!$N:$N,$AH774),0),0)</f>
        <v>0</v>
      </c>
      <c r="AG774">
        <f t="array" ref="AG774">IF($A774="","",IFERROR(INDEX(Summary!$BB:$BB,$AH774),0))</f>
        <v>3</v>
      </c>
      <c r="AH774">
        <f t="shared" si="116"/>
        <v>28</v>
      </c>
    </row>
    <row r="775" spans="1:34" hidden="1">
      <c r="A775" t="str">
        <f t="array" ref="A775">IFERROR(INDEX(Summary!$D:$D,$AH775)&amp;"","")</f>
        <v>FG00009</v>
      </c>
      <c r="B775" t="str">
        <f t="array" ref="B775">IF($A775="","",INDEX(Summary!$E:$E,$AH775))</f>
        <v>Acacia Honey - 350 gm</v>
      </c>
      <c r="C775" t="str">
        <f t="array" ref="C775">IF($A775="","",INDEX(Summary!$B:$B,$AH775))</f>
        <v>Honey</v>
      </c>
      <c r="D775" t="str">
        <f t="array" ref="D775">IF($A775="","",INDEX(Summary!$C:$C,$AH775))</f>
        <v>C39</v>
      </c>
      <c r="E775">
        <f t="array" ref="E775">IF($A775="","",INDEX(Summary!$F:$F,$AH775))</f>
        <v>0.35</v>
      </c>
      <c r="F775" t="str">
        <f t="array" ref="F775">IF($A775="","",INDEX(Summary!$BC:$BC,$AH775)&amp;"")</f>
        <v>P3 – Normal</v>
      </c>
      <c r="G775">
        <f t="shared" si="108"/>
        <v>3</v>
      </c>
      <c r="H775">
        <f t="shared" si="109"/>
        <v>0</v>
      </c>
      <c r="I775" t="str">
        <f t="array" ref="I775">IF($A775="","",IF(IFERROR(INDEX(Summary!$BA:$BA,$AH775),0)&lt;1,"Under 1 day",IF(INDEX(Summary!$BA:$BA,$AH775)&lt;3,"1-3 days",IF(INDEX(Summary!$BA:$BA,$AH775)&lt;7,"3-7 days","7+ days"))))</f>
        <v>7+ days</v>
      </c>
      <c r="J775" t="str">
        <f t="array" ref="J775">IF($A775="","",IF(IFERROR(INDEX(Summary!$AX:$AX,$AH775),0)&lt;0.25,"0-25%",IF(INDEX(Summary!$AX:$AX,$AH775)&lt;0.5,"25-50%",IF(INDEX(Summary!$AX:$AX,$AH775)&lt;0.75,"50-75%","75-100%"))))</f>
        <v>75-100%</v>
      </c>
      <c r="K775" t="str">
        <f t="array" ref="K775">IF($A775="","",INDEX(Summary!$AY:$AY,$AH775)&amp;"")</f>
        <v>Done</v>
      </c>
      <c r="L775" s="1">
        <f>IF($A775="","",Summary!$P$2+MOD(ROW()-2,30))</f>
        <v>46250</v>
      </c>
      <c r="M775">
        <f t="shared" si="110"/>
        <v>24</v>
      </c>
      <c r="N775">
        <f t="shared" si="111"/>
        <v>16</v>
      </c>
      <c r="O775" t="str">
        <f t="shared" si="112"/>
        <v>Aug-2026</v>
      </c>
      <c r="P775">
        <f t="shared" ca="1" si="113"/>
        <v>1</v>
      </c>
      <c r="Q775" s="2">
        <f t="array" ref="Q775">IF($A775="",0,IFERROR(INDEX(Summary!$P$3:$AS$67,$AH775-2,$M775),0))</f>
        <v>0</v>
      </c>
      <c r="R775" s="2">
        <f t="array" ref="R775">IF($A775="",0,ROUND(IFERROR(INDEX(Summary!$O:$O,$AH775),0)/30,0))</f>
        <v>95</v>
      </c>
      <c r="S775">
        <f t="shared" si="114"/>
        <v>0</v>
      </c>
      <c r="T775" s="2">
        <f t="array" ref="T775">IF($S775=1,IFERROR(INDEX(Summary!$O:$O,$AH775),0),0)</f>
        <v>0</v>
      </c>
      <c r="U775" s="2">
        <f t="array" ref="U775">IF($S775=1,IFERROR(INDEX(Summary!$AT:$AT,$AH775),0),0)</f>
        <v>0</v>
      </c>
      <c r="V775" s="2">
        <f t="shared" si="115"/>
        <v>0</v>
      </c>
      <c r="W775" s="2">
        <f t="array" ref="W775">IF($S775=1,IFERROR(INDEX(Summary!$AZ:$AZ,$AH775),0),0)</f>
        <v>0</v>
      </c>
      <c r="X775" s="3">
        <f t="array" ref="X775">IF($S775=1,IFERROR(INDEX(Summary!$BA:$BA,$AH775),0),0)</f>
        <v>0</v>
      </c>
      <c r="Y775" s="2">
        <f t="array" ref="Y775">IF($S775=1,IFERROR(INDEX(Summary!$G:$G,$AH775),0),0)</f>
        <v>0</v>
      </c>
      <c r="Z775" s="2">
        <f t="array" ref="Z775">IF($S775=1,IFERROR(INDEX(Summary!$H:$H,$AH775),0),0)</f>
        <v>0</v>
      </c>
      <c r="AA775" s="2">
        <f t="array" ref="AA775">IF($S775=1,IFERROR(INDEX(Summary!$I:$I,$AH775),0),0)</f>
        <v>0</v>
      </c>
      <c r="AB775" s="2">
        <f t="array" ref="AB775">IF($S775=1,IFERROR(INDEX(Summary!$J:$J,$AH775),0),0)</f>
        <v>0</v>
      </c>
      <c r="AC775" s="2">
        <f t="array" ref="AC775">IF($S775=1,IFERROR(INDEX(Summary!$K:$K,$AH775),0),0)</f>
        <v>0</v>
      </c>
      <c r="AD775" s="2">
        <f t="array" ref="AD775">IF($S775=1,IFERROR(INDEX(Summary!$L:$L,$AH775),0),0)</f>
        <v>0</v>
      </c>
      <c r="AE775" s="2">
        <f t="array" ref="AE775">IF($S775=1,IFERROR(INDEX(Summary!$M:$M,$AH775),0),0)</f>
        <v>0</v>
      </c>
      <c r="AF775" s="2">
        <f t="array" ref="AF775">IF($S775=1,IFERROR(INDEX(Summary!$N:$N,$AH775),0),0)</f>
        <v>0</v>
      </c>
      <c r="AG775">
        <f t="array" ref="AG775">IF($A775="","",IFERROR(INDEX(Summary!$BB:$BB,$AH775),0))</f>
        <v>3</v>
      </c>
      <c r="AH775">
        <f t="shared" si="116"/>
        <v>28</v>
      </c>
    </row>
    <row r="776" spans="1:34" hidden="1">
      <c r="A776" t="str">
        <f t="array" ref="A776">IFERROR(INDEX(Summary!$D:$D,$AH776)&amp;"","")</f>
        <v>FG00009</v>
      </c>
      <c r="B776" t="str">
        <f t="array" ref="B776">IF($A776="","",INDEX(Summary!$E:$E,$AH776))</f>
        <v>Acacia Honey - 350 gm</v>
      </c>
      <c r="C776" t="str">
        <f t="array" ref="C776">IF($A776="","",INDEX(Summary!$B:$B,$AH776))</f>
        <v>Honey</v>
      </c>
      <c r="D776" t="str">
        <f t="array" ref="D776">IF($A776="","",INDEX(Summary!$C:$C,$AH776))</f>
        <v>C39</v>
      </c>
      <c r="E776">
        <f t="array" ref="E776">IF($A776="","",INDEX(Summary!$F:$F,$AH776))</f>
        <v>0.35</v>
      </c>
      <c r="F776" t="str">
        <f t="array" ref="F776">IF($A776="","",INDEX(Summary!$BC:$BC,$AH776)&amp;"")</f>
        <v>P3 – Normal</v>
      </c>
      <c r="G776">
        <f t="shared" si="108"/>
        <v>3</v>
      </c>
      <c r="H776">
        <f t="shared" si="109"/>
        <v>0</v>
      </c>
      <c r="I776" t="str">
        <f t="array" ref="I776">IF($A776="","",IF(IFERROR(INDEX(Summary!$BA:$BA,$AH776),0)&lt;1,"Under 1 day",IF(INDEX(Summary!$BA:$BA,$AH776)&lt;3,"1-3 days",IF(INDEX(Summary!$BA:$BA,$AH776)&lt;7,"3-7 days","7+ days"))))</f>
        <v>7+ days</v>
      </c>
      <c r="J776" t="str">
        <f t="array" ref="J776">IF($A776="","",IF(IFERROR(INDEX(Summary!$AX:$AX,$AH776),0)&lt;0.25,"0-25%",IF(INDEX(Summary!$AX:$AX,$AH776)&lt;0.5,"25-50%",IF(INDEX(Summary!$AX:$AX,$AH776)&lt;0.75,"50-75%","75-100%"))))</f>
        <v>75-100%</v>
      </c>
      <c r="K776" t="str">
        <f t="array" ref="K776">IF($A776="","",INDEX(Summary!$AY:$AY,$AH776)&amp;"")</f>
        <v>Done</v>
      </c>
      <c r="L776" s="1">
        <f>IF($A776="","",Summary!$P$2+MOD(ROW()-2,30))</f>
        <v>46251</v>
      </c>
      <c r="M776">
        <f t="shared" si="110"/>
        <v>25</v>
      </c>
      <c r="N776">
        <f t="shared" si="111"/>
        <v>17</v>
      </c>
      <c r="O776" t="str">
        <f t="shared" si="112"/>
        <v>Aug-2026</v>
      </c>
      <c r="P776">
        <f t="shared" ca="1" si="113"/>
        <v>1</v>
      </c>
      <c r="Q776" s="2">
        <f t="array" ref="Q776">IF($A776="",0,IFERROR(INDEX(Summary!$P$3:$AS$67,$AH776-2,$M776),0))</f>
        <v>0</v>
      </c>
      <c r="R776" s="2">
        <f t="array" ref="R776">IF($A776="",0,ROUND(IFERROR(INDEX(Summary!$O:$O,$AH776),0)/30,0))</f>
        <v>95</v>
      </c>
      <c r="S776">
        <f t="shared" si="114"/>
        <v>0</v>
      </c>
      <c r="T776" s="2">
        <f t="array" ref="T776">IF($S776=1,IFERROR(INDEX(Summary!$O:$O,$AH776),0),0)</f>
        <v>0</v>
      </c>
      <c r="U776" s="2">
        <f t="array" ref="U776">IF($S776=1,IFERROR(INDEX(Summary!$AT:$AT,$AH776),0),0)</f>
        <v>0</v>
      </c>
      <c r="V776" s="2">
        <f t="shared" si="115"/>
        <v>0</v>
      </c>
      <c r="W776" s="2">
        <f t="array" ref="W776">IF($S776=1,IFERROR(INDEX(Summary!$AZ:$AZ,$AH776),0),0)</f>
        <v>0</v>
      </c>
      <c r="X776" s="3">
        <f t="array" ref="X776">IF($S776=1,IFERROR(INDEX(Summary!$BA:$BA,$AH776),0),0)</f>
        <v>0</v>
      </c>
      <c r="Y776" s="2">
        <f t="array" ref="Y776">IF($S776=1,IFERROR(INDEX(Summary!$G:$G,$AH776),0),0)</f>
        <v>0</v>
      </c>
      <c r="Z776" s="2">
        <f t="array" ref="Z776">IF($S776=1,IFERROR(INDEX(Summary!$H:$H,$AH776),0),0)</f>
        <v>0</v>
      </c>
      <c r="AA776" s="2">
        <f t="array" ref="AA776">IF($S776=1,IFERROR(INDEX(Summary!$I:$I,$AH776),0),0)</f>
        <v>0</v>
      </c>
      <c r="AB776" s="2">
        <f t="array" ref="AB776">IF($S776=1,IFERROR(INDEX(Summary!$J:$J,$AH776),0),0)</f>
        <v>0</v>
      </c>
      <c r="AC776" s="2">
        <f t="array" ref="AC776">IF($S776=1,IFERROR(INDEX(Summary!$K:$K,$AH776),0),0)</f>
        <v>0</v>
      </c>
      <c r="AD776" s="2">
        <f t="array" ref="AD776">IF($S776=1,IFERROR(INDEX(Summary!$L:$L,$AH776),0),0)</f>
        <v>0</v>
      </c>
      <c r="AE776" s="2">
        <f t="array" ref="AE776">IF($S776=1,IFERROR(INDEX(Summary!$M:$M,$AH776),0),0)</f>
        <v>0</v>
      </c>
      <c r="AF776" s="2">
        <f t="array" ref="AF776">IF($S776=1,IFERROR(INDEX(Summary!$N:$N,$AH776),0),0)</f>
        <v>0</v>
      </c>
      <c r="AG776">
        <f t="array" ref="AG776">IF($A776="","",IFERROR(INDEX(Summary!$BB:$BB,$AH776),0))</f>
        <v>3</v>
      </c>
      <c r="AH776">
        <f t="shared" si="116"/>
        <v>28</v>
      </c>
    </row>
    <row r="777" spans="1:34" hidden="1">
      <c r="A777" t="str">
        <f t="array" ref="A777">IFERROR(INDEX(Summary!$D:$D,$AH777)&amp;"","")</f>
        <v>FG00009</v>
      </c>
      <c r="B777" t="str">
        <f t="array" ref="B777">IF($A777="","",INDEX(Summary!$E:$E,$AH777))</f>
        <v>Acacia Honey - 350 gm</v>
      </c>
      <c r="C777" t="str">
        <f t="array" ref="C777">IF($A777="","",INDEX(Summary!$B:$B,$AH777))</f>
        <v>Honey</v>
      </c>
      <c r="D777" t="str">
        <f t="array" ref="D777">IF($A777="","",INDEX(Summary!$C:$C,$AH777))</f>
        <v>C39</v>
      </c>
      <c r="E777">
        <f t="array" ref="E777">IF($A777="","",INDEX(Summary!$F:$F,$AH777))</f>
        <v>0.35</v>
      </c>
      <c r="F777" t="str">
        <f t="array" ref="F777">IF($A777="","",INDEX(Summary!$BC:$BC,$AH777)&amp;"")</f>
        <v>P3 – Normal</v>
      </c>
      <c r="G777">
        <f t="shared" si="108"/>
        <v>3</v>
      </c>
      <c r="H777">
        <f t="shared" si="109"/>
        <v>0</v>
      </c>
      <c r="I777" t="str">
        <f t="array" ref="I777">IF($A777="","",IF(IFERROR(INDEX(Summary!$BA:$BA,$AH777),0)&lt;1,"Under 1 day",IF(INDEX(Summary!$BA:$BA,$AH777)&lt;3,"1-3 days",IF(INDEX(Summary!$BA:$BA,$AH777)&lt;7,"3-7 days","7+ days"))))</f>
        <v>7+ days</v>
      </c>
      <c r="J777" t="str">
        <f t="array" ref="J777">IF($A777="","",IF(IFERROR(INDEX(Summary!$AX:$AX,$AH777),0)&lt;0.25,"0-25%",IF(INDEX(Summary!$AX:$AX,$AH777)&lt;0.5,"25-50%",IF(INDEX(Summary!$AX:$AX,$AH777)&lt;0.75,"50-75%","75-100%"))))</f>
        <v>75-100%</v>
      </c>
      <c r="K777" t="str">
        <f t="array" ref="K777">IF($A777="","",INDEX(Summary!$AY:$AY,$AH777)&amp;"")</f>
        <v>Done</v>
      </c>
      <c r="L777" s="1">
        <f>IF($A777="","",Summary!$P$2+MOD(ROW()-2,30))</f>
        <v>46252</v>
      </c>
      <c r="M777">
        <f t="shared" si="110"/>
        <v>26</v>
      </c>
      <c r="N777">
        <f t="shared" si="111"/>
        <v>18</v>
      </c>
      <c r="O777" t="str">
        <f t="shared" si="112"/>
        <v>Aug-2026</v>
      </c>
      <c r="P777">
        <f t="shared" ca="1" si="113"/>
        <v>1</v>
      </c>
      <c r="Q777" s="2">
        <f t="array" ref="Q777">IF($A777="",0,IFERROR(INDEX(Summary!$P$3:$AS$67,$AH777-2,$M777),0))</f>
        <v>0</v>
      </c>
      <c r="R777" s="2">
        <f t="array" ref="R777">IF($A777="",0,ROUND(IFERROR(INDEX(Summary!$O:$O,$AH777),0)/30,0))</f>
        <v>95</v>
      </c>
      <c r="S777">
        <f t="shared" si="114"/>
        <v>0</v>
      </c>
      <c r="T777" s="2">
        <f t="array" ref="T777">IF($S777=1,IFERROR(INDEX(Summary!$O:$O,$AH777),0),0)</f>
        <v>0</v>
      </c>
      <c r="U777" s="2">
        <f t="array" ref="U777">IF($S777=1,IFERROR(INDEX(Summary!$AT:$AT,$AH777),0),0)</f>
        <v>0</v>
      </c>
      <c r="V777" s="2">
        <f t="shared" si="115"/>
        <v>0</v>
      </c>
      <c r="W777" s="2">
        <f t="array" ref="W777">IF($S777=1,IFERROR(INDEX(Summary!$AZ:$AZ,$AH777),0),0)</f>
        <v>0</v>
      </c>
      <c r="X777" s="3">
        <f t="array" ref="X777">IF($S777=1,IFERROR(INDEX(Summary!$BA:$BA,$AH777),0),0)</f>
        <v>0</v>
      </c>
      <c r="Y777" s="2">
        <f t="array" ref="Y777">IF($S777=1,IFERROR(INDEX(Summary!$G:$G,$AH777),0),0)</f>
        <v>0</v>
      </c>
      <c r="Z777" s="2">
        <f t="array" ref="Z777">IF($S777=1,IFERROR(INDEX(Summary!$H:$H,$AH777),0),0)</f>
        <v>0</v>
      </c>
      <c r="AA777" s="2">
        <f t="array" ref="AA777">IF($S777=1,IFERROR(INDEX(Summary!$I:$I,$AH777),0),0)</f>
        <v>0</v>
      </c>
      <c r="AB777" s="2">
        <f t="array" ref="AB777">IF($S777=1,IFERROR(INDEX(Summary!$J:$J,$AH777),0),0)</f>
        <v>0</v>
      </c>
      <c r="AC777" s="2">
        <f t="array" ref="AC777">IF($S777=1,IFERROR(INDEX(Summary!$K:$K,$AH777),0),0)</f>
        <v>0</v>
      </c>
      <c r="AD777" s="2">
        <f t="array" ref="AD777">IF($S777=1,IFERROR(INDEX(Summary!$L:$L,$AH777),0),0)</f>
        <v>0</v>
      </c>
      <c r="AE777" s="2">
        <f t="array" ref="AE777">IF($S777=1,IFERROR(INDEX(Summary!$M:$M,$AH777),0),0)</f>
        <v>0</v>
      </c>
      <c r="AF777" s="2">
        <f t="array" ref="AF777">IF($S777=1,IFERROR(INDEX(Summary!$N:$N,$AH777),0),0)</f>
        <v>0</v>
      </c>
      <c r="AG777">
        <f t="array" ref="AG777">IF($A777="","",IFERROR(INDEX(Summary!$BB:$BB,$AH777),0))</f>
        <v>3</v>
      </c>
      <c r="AH777">
        <f t="shared" si="116"/>
        <v>28</v>
      </c>
    </row>
    <row r="778" spans="1:34" hidden="1">
      <c r="A778" t="str">
        <f t="array" ref="A778">IFERROR(INDEX(Summary!$D:$D,$AH778)&amp;"","")</f>
        <v>FG00009</v>
      </c>
      <c r="B778" t="str">
        <f t="array" ref="B778">IF($A778="","",INDEX(Summary!$E:$E,$AH778))</f>
        <v>Acacia Honey - 350 gm</v>
      </c>
      <c r="C778" t="str">
        <f t="array" ref="C778">IF($A778="","",INDEX(Summary!$B:$B,$AH778))</f>
        <v>Honey</v>
      </c>
      <c r="D778" t="str">
        <f t="array" ref="D778">IF($A778="","",INDEX(Summary!$C:$C,$AH778))</f>
        <v>C39</v>
      </c>
      <c r="E778">
        <f t="array" ref="E778">IF($A778="","",INDEX(Summary!$F:$F,$AH778))</f>
        <v>0.35</v>
      </c>
      <c r="F778" t="str">
        <f t="array" ref="F778">IF($A778="","",INDEX(Summary!$BC:$BC,$AH778)&amp;"")</f>
        <v>P3 – Normal</v>
      </c>
      <c r="G778">
        <f t="shared" si="108"/>
        <v>3</v>
      </c>
      <c r="H778">
        <f t="shared" si="109"/>
        <v>0</v>
      </c>
      <c r="I778" t="str">
        <f t="array" ref="I778">IF($A778="","",IF(IFERROR(INDEX(Summary!$BA:$BA,$AH778),0)&lt;1,"Under 1 day",IF(INDEX(Summary!$BA:$BA,$AH778)&lt;3,"1-3 days",IF(INDEX(Summary!$BA:$BA,$AH778)&lt;7,"3-7 days","7+ days"))))</f>
        <v>7+ days</v>
      </c>
      <c r="J778" t="str">
        <f t="array" ref="J778">IF($A778="","",IF(IFERROR(INDEX(Summary!$AX:$AX,$AH778),0)&lt;0.25,"0-25%",IF(INDEX(Summary!$AX:$AX,$AH778)&lt;0.5,"25-50%",IF(INDEX(Summary!$AX:$AX,$AH778)&lt;0.75,"50-75%","75-100%"))))</f>
        <v>75-100%</v>
      </c>
      <c r="K778" t="str">
        <f t="array" ref="K778">IF($A778="","",INDEX(Summary!$AY:$AY,$AH778)&amp;"")</f>
        <v>Done</v>
      </c>
      <c r="L778" s="1">
        <f>IF($A778="","",Summary!$P$2+MOD(ROW()-2,30))</f>
        <v>46253</v>
      </c>
      <c r="M778">
        <f t="shared" si="110"/>
        <v>27</v>
      </c>
      <c r="N778">
        <f t="shared" si="111"/>
        <v>19</v>
      </c>
      <c r="O778" t="str">
        <f t="shared" si="112"/>
        <v>Aug-2026</v>
      </c>
      <c r="P778">
        <f t="shared" ca="1" si="113"/>
        <v>1</v>
      </c>
      <c r="Q778" s="2">
        <f t="array" ref="Q778">IF($A778="",0,IFERROR(INDEX(Summary!$P$3:$AS$67,$AH778-2,$M778),0))</f>
        <v>0</v>
      </c>
      <c r="R778" s="2">
        <f t="array" ref="R778">IF($A778="",0,ROUND(IFERROR(INDEX(Summary!$O:$O,$AH778),0)/30,0))</f>
        <v>95</v>
      </c>
      <c r="S778">
        <f t="shared" si="114"/>
        <v>0</v>
      </c>
      <c r="T778" s="2">
        <f t="array" ref="T778">IF($S778=1,IFERROR(INDEX(Summary!$O:$O,$AH778),0),0)</f>
        <v>0</v>
      </c>
      <c r="U778" s="2">
        <f t="array" ref="U778">IF($S778=1,IFERROR(INDEX(Summary!$AT:$AT,$AH778),0),0)</f>
        <v>0</v>
      </c>
      <c r="V778" s="2">
        <f t="shared" si="115"/>
        <v>0</v>
      </c>
      <c r="W778" s="2">
        <f t="array" ref="W778">IF($S778=1,IFERROR(INDEX(Summary!$AZ:$AZ,$AH778),0),0)</f>
        <v>0</v>
      </c>
      <c r="X778" s="3">
        <f t="array" ref="X778">IF($S778=1,IFERROR(INDEX(Summary!$BA:$BA,$AH778),0),0)</f>
        <v>0</v>
      </c>
      <c r="Y778" s="2">
        <f t="array" ref="Y778">IF($S778=1,IFERROR(INDEX(Summary!$G:$G,$AH778),0),0)</f>
        <v>0</v>
      </c>
      <c r="Z778" s="2">
        <f t="array" ref="Z778">IF($S778=1,IFERROR(INDEX(Summary!$H:$H,$AH778),0),0)</f>
        <v>0</v>
      </c>
      <c r="AA778" s="2">
        <f t="array" ref="AA778">IF($S778=1,IFERROR(INDEX(Summary!$I:$I,$AH778),0),0)</f>
        <v>0</v>
      </c>
      <c r="AB778" s="2">
        <f t="array" ref="AB778">IF($S778=1,IFERROR(INDEX(Summary!$J:$J,$AH778),0),0)</f>
        <v>0</v>
      </c>
      <c r="AC778" s="2">
        <f t="array" ref="AC778">IF($S778=1,IFERROR(INDEX(Summary!$K:$K,$AH778),0),0)</f>
        <v>0</v>
      </c>
      <c r="AD778" s="2">
        <f t="array" ref="AD778">IF($S778=1,IFERROR(INDEX(Summary!$L:$L,$AH778),0),0)</f>
        <v>0</v>
      </c>
      <c r="AE778" s="2">
        <f t="array" ref="AE778">IF($S778=1,IFERROR(INDEX(Summary!$M:$M,$AH778),0),0)</f>
        <v>0</v>
      </c>
      <c r="AF778" s="2">
        <f t="array" ref="AF778">IF($S778=1,IFERROR(INDEX(Summary!$N:$N,$AH778),0),0)</f>
        <v>0</v>
      </c>
      <c r="AG778">
        <f t="array" ref="AG778">IF($A778="","",IFERROR(INDEX(Summary!$BB:$BB,$AH778),0))</f>
        <v>3</v>
      </c>
      <c r="AH778">
        <f t="shared" si="116"/>
        <v>28</v>
      </c>
    </row>
    <row r="779" spans="1:34" hidden="1">
      <c r="A779" t="str">
        <f t="array" ref="A779">IFERROR(INDEX(Summary!$D:$D,$AH779)&amp;"","")</f>
        <v>FG00009</v>
      </c>
      <c r="B779" t="str">
        <f t="array" ref="B779">IF($A779="","",INDEX(Summary!$E:$E,$AH779))</f>
        <v>Acacia Honey - 350 gm</v>
      </c>
      <c r="C779" t="str">
        <f t="array" ref="C779">IF($A779="","",INDEX(Summary!$B:$B,$AH779))</f>
        <v>Honey</v>
      </c>
      <c r="D779" t="str">
        <f t="array" ref="D779">IF($A779="","",INDEX(Summary!$C:$C,$AH779))</f>
        <v>C39</v>
      </c>
      <c r="E779">
        <f t="array" ref="E779">IF($A779="","",INDEX(Summary!$F:$F,$AH779))</f>
        <v>0.35</v>
      </c>
      <c r="F779" t="str">
        <f t="array" ref="F779">IF($A779="","",INDEX(Summary!$BC:$BC,$AH779)&amp;"")</f>
        <v>P3 – Normal</v>
      </c>
      <c r="G779">
        <f t="shared" si="108"/>
        <v>3</v>
      </c>
      <c r="H779">
        <f t="shared" si="109"/>
        <v>0</v>
      </c>
      <c r="I779" t="str">
        <f t="array" ref="I779">IF($A779="","",IF(IFERROR(INDEX(Summary!$BA:$BA,$AH779),0)&lt;1,"Under 1 day",IF(INDEX(Summary!$BA:$BA,$AH779)&lt;3,"1-3 days",IF(INDEX(Summary!$BA:$BA,$AH779)&lt;7,"3-7 days","7+ days"))))</f>
        <v>7+ days</v>
      </c>
      <c r="J779" t="str">
        <f t="array" ref="J779">IF($A779="","",IF(IFERROR(INDEX(Summary!$AX:$AX,$AH779),0)&lt;0.25,"0-25%",IF(INDEX(Summary!$AX:$AX,$AH779)&lt;0.5,"25-50%",IF(INDEX(Summary!$AX:$AX,$AH779)&lt;0.75,"50-75%","75-100%"))))</f>
        <v>75-100%</v>
      </c>
      <c r="K779" t="str">
        <f t="array" ref="K779">IF($A779="","",INDEX(Summary!$AY:$AY,$AH779)&amp;"")</f>
        <v>Done</v>
      </c>
      <c r="L779" s="1">
        <f>IF($A779="","",Summary!$P$2+MOD(ROW()-2,30))</f>
        <v>46254</v>
      </c>
      <c r="M779">
        <f t="shared" si="110"/>
        <v>28</v>
      </c>
      <c r="N779">
        <f t="shared" si="111"/>
        <v>20</v>
      </c>
      <c r="O779" t="str">
        <f t="shared" si="112"/>
        <v>Aug-2026</v>
      </c>
      <c r="P779">
        <f t="shared" ca="1" si="113"/>
        <v>1</v>
      </c>
      <c r="Q779" s="2">
        <f t="array" ref="Q779">IF($A779="",0,IFERROR(INDEX(Summary!$P$3:$AS$67,$AH779-2,$M779),0))</f>
        <v>0</v>
      </c>
      <c r="R779" s="2">
        <f t="array" ref="R779">IF($A779="",0,ROUND(IFERROR(INDEX(Summary!$O:$O,$AH779),0)/30,0))</f>
        <v>95</v>
      </c>
      <c r="S779">
        <f t="shared" si="114"/>
        <v>0</v>
      </c>
      <c r="T779" s="2">
        <f t="array" ref="T779">IF($S779=1,IFERROR(INDEX(Summary!$O:$O,$AH779),0),0)</f>
        <v>0</v>
      </c>
      <c r="U779" s="2">
        <f t="array" ref="U779">IF($S779=1,IFERROR(INDEX(Summary!$AT:$AT,$AH779),0),0)</f>
        <v>0</v>
      </c>
      <c r="V779" s="2">
        <f t="shared" si="115"/>
        <v>0</v>
      </c>
      <c r="W779" s="2">
        <f t="array" ref="W779">IF($S779=1,IFERROR(INDEX(Summary!$AZ:$AZ,$AH779),0),0)</f>
        <v>0</v>
      </c>
      <c r="X779" s="3">
        <f t="array" ref="X779">IF($S779=1,IFERROR(INDEX(Summary!$BA:$BA,$AH779),0),0)</f>
        <v>0</v>
      </c>
      <c r="Y779" s="2">
        <f t="array" ref="Y779">IF($S779=1,IFERROR(INDEX(Summary!$G:$G,$AH779),0),0)</f>
        <v>0</v>
      </c>
      <c r="Z779" s="2">
        <f t="array" ref="Z779">IF($S779=1,IFERROR(INDEX(Summary!$H:$H,$AH779),0),0)</f>
        <v>0</v>
      </c>
      <c r="AA779" s="2">
        <f t="array" ref="AA779">IF($S779=1,IFERROR(INDEX(Summary!$I:$I,$AH779),0),0)</f>
        <v>0</v>
      </c>
      <c r="AB779" s="2">
        <f t="array" ref="AB779">IF($S779=1,IFERROR(INDEX(Summary!$J:$J,$AH779),0),0)</f>
        <v>0</v>
      </c>
      <c r="AC779" s="2">
        <f t="array" ref="AC779">IF($S779=1,IFERROR(INDEX(Summary!$K:$K,$AH779),0),0)</f>
        <v>0</v>
      </c>
      <c r="AD779" s="2">
        <f t="array" ref="AD779">IF($S779=1,IFERROR(INDEX(Summary!$L:$L,$AH779),0),0)</f>
        <v>0</v>
      </c>
      <c r="AE779" s="2">
        <f t="array" ref="AE779">IF($S779=1,IFERROR(INDEX(Summary!$M:$M,$AH779),0),0)</f>
        <v>0</v>
      </c>
      <c r="AF779" s="2">
        <f t="array" ref="AF779">IF($S779=1,IFERROR(INDEX(Summary!$N:$N,$AH779),0),0)</f>
        <v>0</v>
      </c>
      <c r="AG779">
        <f t="array" ref="AG779">IF($A779="","",IFERROR(INDEX(Summary!$BB:$BB,$AH779),0))</f>
        <v>3</v>
      </c>
      <c r="AH779">
        <f t="shared" si="116"/>
        <v>28</v>
      </c>
    </row>
    <row r="780" spans="1:34" hidden="1">
      <c r="A780" t="str">
        <f t="array" ref="A780">IFERROR(INDEX(Summary!$D:$D,$AH780)&amp;"","")</f>
        <v>FG00009</v>
      </c>
      <c r="B780" t="str">
        <f t="array" ref="B780">IF($A780="","",INDEX(Summary!$E:$E,$AH780))</f>
        <v>Acacia Honey - 350 gm</v>
      </c>
      <c r="C780" t="str">
        <f t="array" ref="C780">IF($A780="","",INDEX(Summary!$B:$B,$AH780))</f>
        <v>Honey</v>
      </c>
      <c r="D780" t="str">
        <f t="array" ref="D780">IF($A780="","",INDEX(Summary!$C:$C,$AH780))</f>
        <v>C39</v>
      </c>
      <c r="E780">
        <f t="array" ref="E780">IF($A780="","",INDEX(Summary!$F:$F,$AH780))</f>
        <v>0.35</v>
      </c>
      <c r="F780" t="str">
        <f t="array" ref="F780">IF($A780="","",INDEX(Summary!$BC:$BC,$AH780)&amp;"")</f>
        <v>P3 – Normal</v>
      </c>
      <c r="G780">
        <f t="shared" si="108"/>
        <v>3</v>
      </c>
      <c r="H780">
        <f t="shared" si="109"/>
        <v>0</v>
      </c>
      <c r="I780" t="str">
        <f t="array" ref="I780">IF($A780="","",IF(IFERROR(INDEX(Summary!$BA:$BA,$AH780),0)&lt;1,"Under 1 day",IF(INDEX(Summary!$BA:$BA,$AH780)&lt;3,"1-3 days",IF(INDEX(Summary!$BA:$BA,$AH780)&lt;7,"3-7 days","7+ days"))))</f>
        <v>7+ days</v>
      </c>
      <c r="J780" t="str">
        <f t="array" ref="J780">IF($A780="","",IF(IFERROR(INDEX(Summary!$AX:$AX,$AH780),0)&lt;0.25,"0-25%",IF(INDEX(Summary!$AX:$AX,$AH780)&lt;0.5,"25-50%",IF(INDEX(Summary!$AX:$AX,$AH780)&lt;0.75,"50-75%","75-100%"))))</f>
        <v>75-100%</v>
      </c>
      <c r="K780" t="str">
        <f t="array" ref="K780">IF($A780="","",INDEX(Summary!$AY:$AY,$AH780)&amp;"")</f>
        <v>Done</v>
      </c>
      <c r="L780" s="1">
        <f>IF($A780="","",Summary!$P$2+MOD(ROW()-2,30))</f>
        <v>46255</v>
      </c>
      <c r="M780">
        <f t="shared" si="110"/>
        <v>29</v>
      </c>
      <c r="N780">
        <f t="shared" si="111"/>
        <v>21</v>
      </c>
      <c r="O780" t="str">
        <f t="shared" si="112"/>
        <v>Aug-2026</v>
      </c>
      <c r="P780">
        <f t="shared" ca="1" si="113"/>
        <v>1</v>
      </c>
      <c r="Q780" s="2">
        <f t="array" ref="Q780">IF($A780="",0,IFERROR(INDEX(Summary!$P$3:$AS$67,$AH780-2,$M780),0))</f>
        <v>0</v>
      </c>
      <c r="R780" s="2">
        <f t="array" ref="R780">IF($A780="",0,ROUND(IFERROR(INDEX(Summary!$O:$O,$AH780),0)/30,0))</f>
        <v>95</v>
      </c>
      <c r="S780">
        <f t="shared" si="114"/>
        <v>0</v>
      </c>
      <c r="T780" s="2">
        <f t="array" ref="T780">IF($S780=1,IFERROR(INDEX(Summary!$O:$O,$AH780),0),0)</f>
        <v>0</v>
      </c>
      <c r="U780" s="2">
        <f t="array" ref="U780">IF($S780=1,IFERROR(INDEX(Summary!$AT:$AT,$AH780),0),0)</f>
        <v>0</v>
      </c>
      <c r="V780" s="2">
        <f t="shared" si="115"/>
        <v>0</v>
      </c>
      <c r="W780" s="2">
        <f t="array" ref="W780">IF($S780=1,IFERROR(INDEX(Summary!$AZ:$AZ,$AH780),0),0)</f>
        <v>0</v>
      </c>
      <c r="X780" s="3">
        <f t="array" ref="X780">IF($S780=1,IFERROR(INDEX(Summary!$BA:$BA,$AH780),0),0)</f>
        <v>0</v>
      </c>
      <c r="Y780" s="2">
        <f t="array" ref="Y780">IF($S780=1,IFERROR(INDEX(Summary!$G:$G,$AH780),0),0)</f>
        <v>0</v>
      </c>
      <c r="Z780" s="2">
        <f t="array" ref="Z780">IF($S780=1,IFERROR(INDEX(Summary!$H:$H,$AH780),0),0)</f>
        <v>0</v>
      </c>
      <c r="AA780" s="2">
        <f t="array" ref="AA780">IF($S780=1,IFERROR(INDEX(Summary!$I:$I,$AH780),0),0)</f>
        <v>0</v>
      </c>
      <c r="AB780" s="2">
        <f t="array" ref="AB780">IF($S780=1,IFERROR(INDEX(Summary!$J:$J,$AH780),0),0)</f>
        <v>0</v>
      </c>
      <c r="AC780" s="2">
        <f t="array" ref="AC780">IF($S780=1,IFERROR(INDEX(Summary!$K:$K,$AH780),0),0)</f>
        <v>0</v>
      </c>
      <c r="AD780" s="2">
        <f t="array" ref="AD780">IF($S780=1,IFERROR(INDEX(Summary!$L:$L,$AH780),0),0)</f>
        <v>0</v>
      </c>
      <c r="AE780" s="2">
        <f t="array" ref="AE780">IF($S780=1,IFERROR(INDEX(Summary!$M:$M,$AH780),0),0)</f>
        <v>0</v>
      </c>
      <c r="AF780" s="2">
        <f t="array" ref="AF780">IF($S780=1,IFERROR(INDEX(Summary!$N:$N,$AH780),0),0)</f>
        <v>0</v>
      </c>
      <c r="AG780">
        <f t="array" ref="AG780">IF($A780="","",IFERROR(INDEX(Summary!$BB:$BB,$AH780),0))</f>
        <v>3</v>
      </c>
      <c r="AH780">
        <f t="shared" si="116"/>
        <v>28</v>
      </c>
    </row>
    <row r="781" spans="1:34" hidden="1">
      <c r="A781" t="str">
        <f t="array" ref="A781">IFERROR(INDEX(Summary!$D:$D,$AH781)&amp;"","")</f>
        <v>FG00009</v>
      </c>
      <c r="B781" t="str">
        <f t="array" ref="B781">IF($A781="","",INDEX(Summary!$E:$E,$AH781))</f>
        <v>Acacia Honey - 350 gm</v>
      </c>
      <c r="C781" t="str">
        <f t="array" ref="C781">IF($A781="","",INDEX(Summary!$B:$B,$AH781))</f>
        <v>Honey</v>
      </c>
      <c r="D781" t="str">
        <f t="array" ref="D781">IF($A781="","",INDEX(Summary!$C:$C,$AH781))</f>
        <v>C39</v>
      </c>
      <c r="E781">
        <f t="array" ref="E781">IF($A781="","",INDEX(Summary!$F:$F,$AH781))</f>
        <v>0.35</v>
      </c>
      <c r="F781" t="str">
        <f t="array" ref="F781">IF($A781="","",INDEX(Summary!$BC:$BC,$AH781)&amp;"")</f>
        <v>P3 – Normal</v>
      </c>
      <c r="G781">
        <f t="shared" si="108"/>
        <v>3</v>
      </c>
      <c r="H781">
        <f t="shared" si="109"/>
        <v>0</v>
      </c>
      <c r="I781" t="str">
        <f t="array" ref="I781">IF($A781="","",IF(IFERROR(INDEX(Summary!$BA:$BA,$AH781),0)&lt;1,"Under 1 day",IF(INDEX(Summary!$BA:$BA,$AH781)&lt;3,"1-3 days",IF(INDEX(Summary!$BA:$BA,$AH781)&lt;7,"3-7 days","7+ days"))))</f>
        <v>7+ days</v>
      </c>
      <c r="J781" t="str">
        <f t="array" ref="J781">IF($A781="","",IF(IFERROR(INDEX(Summary!$AX:$AX,$AH781),0)&lt;0.25,"0-25%",IF(INDEX(Summary!$AX:$AX,$AH781)&lt;0.5,"25-50%",IF(INDEX(Summary!$AX:$AX,$AH781)&lt;0.75,"50-75%","75-100%"))))</f>
        <v>75-100%</v>
      </c>
      <c r="K781" t="str">
        <f t="array" ref="K781">IF($A781="","",INDEX(Summary!$AY:$AY,$AH781)&amp;"")</f>
        <v>Done</v>
      </c>
      <c r="L781" s="1">
        <f>IF($A781="","",Summary!$P$2+MOD(ROW()-2,30))</f>
        <v>46256</v>
      </c>
      <c r="M781">
        <f t="shared" si="110"/>
        <v>30</v>
      </c>
      <c r="N781">
        <f t="shared" si="111"/>
        <v>22</v>
      </c>
      <c r="O781" t="str">
        <f t="shared" si="112"/>
        <v>Aug-2026</v>
      </c>
      <c r="P781">
        <f t="shared" ca="1" si="113"/>
        <v>1</v>
      </c>
      <c r="Q781" s="2">
        <f t="array" ref="Q781">IF($A781="",0,IFERROR(INDEX(Summary!$P$3:$AS$67,$AH781-2,$M781),0))</f>
        <v>0</v>
      </c>
      <c r="R781" s="2">
        <f t="array" ref="R781">IF($A781="",0,ROUND(IFERROR(INDEX(Summary!$O:$O,$AH781),0)/30,0))</f>
        <v>95</v>
      </c>
      <c r="S781">
        <f t="shared" si="114"/>
        <v>0</v>
      </c>
      <c r="T781" s="2">
        <f t="array" ref="T781">IF($S781=1,IFERROR(INDEX(Summary!$O:$O,$AH781),0),0)</f>
        <v>0</v>
      </c>
      <c r="U781" s="2">
        <f t="array" ref="U781">IF($S781=1,IFERROR(INDEX(Summary!$AT:$AT,$AH781),0),0)</f>
        <v>0</v>
      </c>
      <c r="V781" s="2">
        <f t="shared" si="115"/>
        <v>0</v>
      </c>
      <c r="W781" s="2">
        <f t="array" ref="W781">IF($S781=1,IFERROR(INDEX(Summary!$AZ:$AZ,$AH781),0),0)</f>
        <v>0</v>
      </c>
      <c r="X781" s="3">
        <f t="array" ref="X781">IF($S781=1,IFERROR(INDEX(Summary!$BA:$BA,$AH781),0),0)</f>
        <v>0</v>
      </c>
      <c r="Y781" s="2">
        <f t="array" ref="Y781">IF($S781=1,IFERROR(INDEX(Summary!$G:$G,$AH781),0),0)</f>
        <v>0</v>
      </c>
      <c r="Z781" s="2">
        <f t="array" ref="Z781">IF($S781=1,IFERROR(INDEX(Summary!$H:$H,$AH781),0),0)</f>
        <v>0</v>
      </c>
      <c r="AA781" s="2">
        <f t="array" ref="AA781">IF($S781=1,IFERROR(INDEX(Summary!$I:$I,$AH781),0),0)</f>
        <v>0</v>
      </c>
      <c r="AB781" s="2">
        <f t="array" ref="AB781">IF($S781=1,IFERROR(INDEX(Summary!$J:$J,$AH781),0),0)</f>
        <v>0</v>
      </c>
      <c r="AC781" s="2">
        <f t="array" ref="AC781">IF($S781=1,IFERROR(INDEX(Summary!$K:$K,$AH781),0),0)</f>
        <v>0</v>
      </c>
      <c r="AD781" s="2">
        <f t="array" ref="AD781">IF($S781=1,IFERROR(INDEX(Summary!$L:$L,$AH781),0),0)</f>
        <v>0</v>
      </c>
      <c r="AE781" s="2">
        <f t="array" ref="AE781">IF($S781=1,IFERROR(INDEX(Summary!$M:$M,$AH781),0),0)</f>
        <v>0</v>
      </c>
      <c r="AF781" s="2">
        <f t="array" ref="AF781">IF($S781=1,IFERROR(INDEX(Summary!$N:$N,$AH781),0),0)</f>
        <v>0</v>
      </c>
      <c r="AG781">
        <f t="array" ref="AG781">IF($A781="","",IFERROR(INDEX(Summary!$BB:$BB,$AH781),0))</f>
        <v>3</v>
      </c>
      <c r="AH781">
        <f t="shared" si="116"/>
        <v>28</v>
      </c>
    </row>
    <row r="782" spans="1:34" hidden="1">
      <c r="A782" t="str">
        <f t="array" ref="A782">IFERROR(INDEX(Summary!$D:$D,$AH782)&amp;"","")</f>
        <v>FG00729</v>
      </c>
      <c r="B782" t="str">
        <f t="array" ref="B782">IF($A782="","",INDEX(Summary!$E:$E,$AH782))</f>
        <v>Khapli Atta (Stoneground) - 250gm</v>
      </c>
      <c r="C782" t="str">
        <f t="array" ref="C782">IF($A782="","",INDEX(Summary!$B:$B,$AH782))</f>
        <v>Atta</v>
      </c>
      <c r="D782" t="str">
        <f t="array" ref="D782">IF($A782="","",INDEX(Summary!$C:$C,$AH782))</f>
        <v>C39</v>
      </c>
      <c r="E782">
        <f t="array" ref="E782">IF($A782="","",INDEX(Summary!$F:$F,$AH782))</f>
        <v>0.25</v>
      </c>
      <c r="F782" t="str">
        <f t="array" ref="F782">IF($A782="","",INDEX(Summary!$BC:$BC,$AH782)&amp;"")</f>
        <v/>
      </c>
      <c r="G782" t="e">
        <f t="shared" si="108"/>
        <v>#VALUE!</v>
      </c>
      <c r="H782">
        <f t="shared" si="109"/>
        <v>0</v>
      </c>
      <c r="I782" t="str">
        <f t="array" ref="I782">IF($A782="","",IF(IFERROR(INDEX(Summary!$BA:$BA,$AH782),0)&lt;1,"Under 1 day",IF(INDEX(Summary!$BA:$BA,$AH782)&lt;3,"1-3 days",IF(INDEX(Summary!$BA:$BA,$AH782)&lt;7,"3-7 days","7+ days"))))</f>
        <v>Under 1 day</v>
      </c>
      <c r="J782" t="str">
        <f t="array" ref="J782">IF($A782="","",IF(IFERROR(INDEX(Summary!$AX:$AX,$AH782),0)&lt;0.25,"0-25%",IF(INDEX(Summary!$AX:$AX,$AH782)&lt;0.5,"25-50%",IF(INDEX(Summary!$AX:$AX,$AH782)&lt;0.75,"50-75%","75-100%"))))</f>
        <v>75-100%</v>
      </c>
      <c r="K782" t="str">
        <f t="array" ref="K782">IF($A782="","",INDEX(Summary!$AY:$AY,$AH782)&amp;"")</f>
        <v/>
      </c>
      <c r="L782" s="1">
        <f>IF($A782="","",Summary!$P$2+MOD(ROW()-2,30))</f>
        <v>46227</v>
      </c>
      <c r="M782">
        <f t="shared" si="110"/>
        <v>1</v>
      </c>
      <c r="N782">
        <f t="shared" si="111"/>
        <v>24</v>
      </c>
      <c r="O782" t="str">
        <f t="shared" si="112"/>
        <v>Jul-2026</v>
      </c>
      <c r="P782">
        <f t="shared" ca="1" si="113"/>
        <v>1</v>
      </c>
      <c r="Q782" s="2">
        <f t="array" ref="Q782">IF($A782="",0,IFERROR(INDEX(Summary!$P$3:$AS$67,$AH782-2,$M782),0))</f>
        <v>0</v>
      </c>
      <c r="R782" s="2" t="e">
        <f t="array" ref="R782">IF($A782="",0,ROUND(IFERROR(INDEX(Summary!$O:$O,$AH782),0)/30,0))</f>
        <v>#VALUE!</v>
      </c>
      <c r="S782">
        <f t="shared" si="114"/>
        <v>1</v>
      </c>
      <c r="T782" s="2" t="str">
        <f t="array" ref="T782">IF($S782=1,IFERROR(INDEX(Summary!$O:$O,$AH782),0),0)</f>
        <v/>
      </c>
      <c r="U782" s="2">
        <f t="array" ref="U782">IF($S782=1,IFERROR(INDEX(Summary!$AT:$AT,$AH782),0),0)</f>
        <v>75</v>
      </c>
      <c r="V782" s="2" t="e">
        <f t="shared" si="115"/>
        <v>#VALUE!</v>
      </c>
      <c r="W782" s="2">
        <f t="array" ref="W782">IF($S782=1,IFERROR(INDEX(Summary!$AZ:$AZ,$AH782),0),0)</f>
        <v>2</v>
      </c>
      <c r="X782" s="3">
        <f t="array" ref="X782">IF($S782=1,IFERROR(INDEX(Summary!$BA:$BA,$AH782),0),0)</f>
        <v>0</v>
      </c>
      <c r="Y782" s="2">
        <f t="array" ref="Y782">IF($S782=1,IFERROR(INDEX(Summary!$G:$G,$AH782),0),0)</f>
        <v>0</v>
      </c>
      <c r="Z782" s="2">
        <f t="array" ref="Z782">IF($S782=1,IFERROR(INDEX(Summary!$H:$H,$AH782),0),0)</f>
        <v>0</v>
      </c>
      <c r="AA782" s="2">
        <f t="array" ref="AA782">IF($S782=1,IFERROR(INDEX(Summary!$I:$I,$AH782),0),0)</f>
        <v>0</v>
      </c>
      <c r="AB782" s="2">
        <f t="array" ref="AB782">IF($S782=1,IFERROR(INDEX(Summary!$J:$J,$AH782),0),0)</f>
        <v>0</v>
      </c>
      <c r="AC782" s="2">
        <f t="array" ref="AC782">IF($S782=1,IFERROR(INDEX(Summary!$K:$K,$AH782),0),0)</f>
        <v>0</v>
      </c>
      <c r="AD782" s="2">
        <f t="array" ref="AD782">IF($S782=1,IFERROR(INDEX(Summary!$L:$L,$AH782),0),0)</f>
        <v>0</v>
      </c>
      <c r="AE782" s="2">
        <f t="array" ref="AE782">IF($S782=1,IFERROR(INDEX(Summary!$M:$M,$AH782),0),0)</f>
        <v>0</v>
      </c>
      <c r="AF782" s="2" t="str">
        <f t="array" ref="AF782">IF($S782=1,IFERROR(INDEX(Summary!$N:$N,$AH782),0),0)</f>
        <v/>
      </c>
      <c r="AG782">
        <f t="array" ref="AG782">IF($A782="","",IFERROR(INDEX(Summary!$BB:$BB,$AH782),0))</f>
        <v>10</v>
      </c>
      <c r="AH782">
        <f t="shared" si="116"/>
        <v>29</v>
      </c>
    </row>
    <row r="783" spans="1:34" hidden="1">
      <c r="A783" t="str">
        <f t="array" ref="A783">IFERROR(INDEX(Summary!$D:$D,$AH783)&amp;"","")</f>
        <v>FG00729</v>
      </c>
      <c r="B783" t="str">
        <f t="array" ref="B783">IF($A783="","",INDEX(Summary!$E:$E,$AH783))</f>
        <v>Khapli Atta (Stoneground) - 250gm</v>
      </c>
      <c r="C783" t="str">
        <f t="array" ref="C783">IF($A783="","",INDEX(Summary!$B:$B,$AH783))</f>
        <v>Atta</v>
      </c>
      <c r="D783" t="str">
        <f t="array" ref="D783">IF($A783="","",INDEX(Summary!$C:$C,$AH783))</f>
        <v>C39</v>
      </c>
      <c r="E783">
        <f t="array" ref="E783">IF($A783="","",INDEX(Summary!$F:$F,$AH783))</f>
        <v>0.25</v>
      </c>
      <c r="F783" t="str">
        <f t="array" ref="F783">IF($A783="","",INDEX(Summary!$BC:$BC,$AH783)&amp;"")</f>
        <v/>
      </c>
      <c r="G783" t="e">
        <f t="shared" si="108"/>
        <v>#VALUE!</v>
      </c>
      <c r="H783">
        <f t="shared" si="109"/>
        <v>0</v>
      </c>
      <c r="I783" t="str">
        <f t="array" ref="I783">IF($A783="","",IF(IFERROR(INDEX(Summary!$BA:$BA,$AH783),0)&lt;1,"Under 1 day",IF(INDEX(Summary!$BA:$BA,$AH783)&lt;3,"1-3 days",IF(INDEX(Summary!$BA:$BA,$AH783)&lt;7,"3-7 days","7+ days"))))</f>
        <v>Under 1 day</v>
      </c>
      <c r="J783" t="str">
        <f t="array" ref="J783">IF($A783="","",IF(IFERROR(INDEX(Summary!$AX:$AX,$AH783),0)&lt;0.25,"0-25%",IF(INDEX(Summary!$AX:$AX,$AH783)&lt;0.5,"25-50%",IF(INDEX(Summary!$AX:$AX,$AH783)&lt;0.75,"50-75%","75-100%"))))</f>
        <v>75-100%</v>
      </c>
      <c r="K783" t="str">
        <f t="array" ref="K783">IF($A783="","",INDEX(Summary!$AY:$AY,$AH783)&amp;"")</f>
        <v/>
      </c>
      <c r="L783" s="1">
        <f>IF($A783="","",Summary!$P$2+MOD(ROW()-2,30))</f>
        <v>46228</v>
      </c>
      <c r="M783">
        <f t="shared" si="110"/>
        <v>2</v>
      </c>
      <c r="N783">
        <f t="shared" si="111"/>
        <v>25</v>
      </c>
      <c r="O783" t="str">
        <f t="shared" si="112"/>
        <v>Jul-2026</v>
      </c>
      <c r="P783">
        <f t="shared" ca="1" si="113"/>
        <v>1</v>
      </c>
      <c r="Q783" s="2">
        <f t="array" ref="Q783">IF($A783="",0,IFERROR(INDEX(Summary!$P$3:$AS$67,$AH783-2,$M783),0))</f>
        <v>0</v>
      </c>
      <c r="R783" s="2" t="e">
        <f t="array" ref="R783">IF($A783="",0,ROUND(IFERROR(INDEX(Summary!$O:$O,$AH783),0)/30,0))</f>
        <v>#VALUE!</v>
      </c>
      <c r="S783">
        <f t="shared" si="114"/>
        <v>0</v>
      </c>
      <c r="T783" s="2">
        <f t="array" ref="T783">IF($S783=1,IFERROR(INDEX(Summary!$O:$O,$AH783),0),0)</f>
        <v>0</v>
      </c>
      <c r="U783" s="2">
        <f t="array" ref="U783">IF($S783=1,IFERROR(INDEX(Summary!$AT:$AT,$AH783),0),0)</f>
        <v>0</v>
      </c>
      <c r="V783" s="2">
        <f t="shared" si="115"/>
        <v>0</v>
      </c>
      <c r="W783" s="2">
        <f t="array" ref="W783">IF($S783=1,IFERROR(INDEX(Summary!$AZ:$AZ,$AH783),0),0)</f>
        <v>0</v>
      </c>
      <c r="X783" s="3">
        <f t="array" ref="X783">IF($S783=1,IFERROR(INDEX(Summary!$BA:$BA,$AH783),0),0)</f>
        <v>0</v>
      </c>
      <c r="Y783" s="2">
        <f t="array" ref="Y783">IF($S783=1,IFERROR(INDEX(Summary!$G:$G,$AH783),0),0)</f>
        <v>0</v>
      </c>
      <c r="Z783" s="2">
        <f t="array" ref="Z783">IF($S783=1,IFERROR(INDEX(Summary!$H:$H,$AH783),0),0)</f>
        <v>0</v>
      </c>
      <c r="AA783" s="2">
        <f t="array" ref="AA783">IF($S783=1,IFERROR(INDEX(Summary!$I:$I,$AH783),0),0)</f>
        <v>0</v>
      </c>
      <c r="AB783" s="2">
        <f t="array" ref="AB783">IF($S783=1,IFERROR(INDEX(Summary!$J:$J,$AH783),0),0)</f>
        <v>0</v>
      </c>
      <c r="AC783" s="2">
        <f t="array" ref="AC783">IF($S783=1,IFERROR(INDEX(Summary!$K:$K,$AH783),0),0)</f>
        <v>0</v>
      </c>
      <c r="AD783" s="2">
        <f t="array" ref="AD783">IF($S783=1,IFERROR(INDEX(Summary!$L:$L,$AH783),0),0)</f>
        <v>0</v>
      </c>
      <c r="AE783" s="2">
        <f t="array" ref="AE783">IF($S783=1,IFERROR(INDEX(Summary!$M:$M,$AH783),0),0)</f>
        <v>0</v>
      </c>
      <c r="AF783" s="2">
        <f t="array" ref="AF783">IF($S783=1,IFERROR(INDEX(Summary!$N:$N,$AH783),0),0)</f>
        <v>0</v>
      </c>
      <c r="AG783">
        <f t="array" ref="AG783">IF($A783="","",IFERROR(INDEX(Summary!$BB:$BB,$AH783),0))</f>
        <v>10</v>
      </c>
      <c r="AH783">
        <f t="shared" si="116"/>
        <v>29</v>
      </c>
    </row>
    <row r="784" spans="1:34" hidden="1">
      <c r="A784" t="str">
        <f t="array" ref="A784">IFERROR(INDEX(Summary!$D:$D,$AH784)&amp;"","")</f>
        <v>FG00729</v>
      </c>
      <c r="B784" t="str">
        <f t="array" ref="B784">IF($A784="","",INDEX(Summary!$E:$E,$AH784))</f>
        <v>Khapli Atta (Stoneground) - 250gm</v>
      </c>
      <c r="C784" t="str">
        <f t="array" ref="C784">IF($A784="","",INDEX(Summary!$B:$B,$AH784))</f>
        <v>Atta</v>
      </c>
      <c r="D784" t="str">
        <f t="array" ref="D784">IF($A784="","",INDEX(Summary!$C:$C,$AH784))</f>
        <v>C39</v>
      </c>
      <c r="E784">
        <f t="array" ref="E784">IF($A784="","",INDEX(Summary!$F:$F,$AH784))</f>
        <v>0.25</v>
      </c>
      <c r="F784" t="str">
        <f t="array" ref="F784">IF($A784="","",INDEX(Summary!$BC:$BC,$AH784)&amp;"")</f>
        <v/>
      </c>
      <c r="G784" t="e">
        <f t="shared" si="108"/>
        <v>#VALUE!</v>
      </c>
      <c r="H784">
        <f t="shared" si="109"/>
        <v>0</v>
      </c>
      <c r="I784" t="str">
        <f t="array" ref="I784">IF($A784="","",IF(IFERROR(INDEX(Summary!$BA:$BA,$AH784),0)&lt;1,"Under 1 day",IF(INDEX(Summary!$BA:$BA,$AH784)&lt;3,"1-3 days",IF(INDEX(Summary!$BA:$BA,$AH784)&lt;7,"3-7 days","7+ days"))))</f>
        <v>Under 1 day</v>
      </c>
      <c r="J784" t="str">
        <f t="array" ref="J784">IF($A784="","",IF(IFERROR(INDEX(Summary!$AX:$AX,$AH784),0)&lt;0.25,"0-25%",IF(INDEX(Summary!$AX:$AX,$AH784)&lt;0.5,"25-50%",IF(INDEX(Summary!$AX:$AX,$AH784)&lt;0.75,"50-75%","75-100%"))))</f>
        <v>75-100%</v>
      </c>
      <c r="K784" t="str">
        <f t="array" ref="K784">IF($A784="","",INDEX(Summary!$AY:$AY,$AH784)&amp;"")</f>
        <v/>
      </c>
      <c r="L784" s="1">
        <f>IF($A784="","",Summary!$P$2+MOD(ROW()-2,30))</f>
        <v>46229</v>
      </c>
      <c r="M784">
        <f t="shared" si="110"/>
        <v>3</v>
      </c>
      <c r="N784">
        <f t="shared" si="111"/>
        <v>26</v>
      </c>
      <c r="O784" t="str">
        <f t="shared" si="112"/>
        <v>Jul-2026</v>
      </c>
      <c r="P784">
        <f t="shared" ca="1" si="113"/>
        <v>1</v>
      </c>
      <c r="Q784" s="2">
        <f t="array" ref="Q784">IF($A784="",0,IFERROR(INDEX(Summary!$P$3:$AS$67,$AH784-2,$M784),0))</f>
        <v>0</v>
      </c>
      <c r="R784" s="2" t="e">
        <f t="array" ref="R784">IF($A784="",0,ROUND(IFERROR(INDEX(Summary!$O:$O,$AH784),0)/30,0))</f>
        <v>#VALUE!</v>
      </c>
      <c r="S784">
        <f t="shared" si="114"/>
        <v>0</v>
      </c>
      <c r="T784" s="2">
        <f t="array" ref="T784">IF($S784=1,IFERROR(INDEX(Summary!$O:$O,$AH784),0),0)</f>
        <v>0</v>
      </c>
      <c r="U784" s="2">
        <f t="array" ref="U784">IF($S784=1,IFERROR(INDEX(Summary!$AT:$AT,$AH784),0),0)</f>
        <v>0</v>
      </c>
      <c r="V784" s="2">
        <f t="shared" si="115"/>
        <v>0</v>
      </c>
      <c r="W784" s="2">
        <f t="array" ref="W784">IF($S784=1,IFERROR(INDEX(Summary!$AZ:$AZ,$AH784),0),0)</f>
        <v>0</v>
      </c>
      <c r="X784" s="3">
        <f t="array" ref="X784">IF($S784=1,IFERROR(INDEX(Summary!$BA:$BA,$AH784),0),0)</f>
        <v>0</v>
      </c>
      <c r="Y784" s="2">
        <f t="array" ref="Y784">IF($S784=1,IFERROR(INDEX(Summary!$G:$G,$AH784),0),0)</f>
        <v>0</v>
      </c>
      <c r="Z784" s="2">
        <f t="array" ref="Z784">IF($S784=1,IFERROR(INDEX(Summary!$H:$H,$AH784),0),0)</f>
        <v>0</v>
      </c>
      <c r="AA784" s="2">
        <f t="array" ref="AA784">IF($S784=1,IFERROR(INDEX(Summary!$I:$I,$AH784),0),0)</f>
        <v>0</v>
      </c>
      <c r="AB784" s="2">
        <f t="array" ref="AB784">IF($S784=1,IFERROR(INDEX(Summary!$J:$J,$AH784),0),0)</f>
        <v>0</v>
      </c>
      <c r="AC784" s="2">
        <f t="array" ref="AC784">IF($S784=1,IFERROR(INDEX(Summary!$K:$K,$AH784),0),0)</f>
        <v>0</v>
      </c>
      <c r="AD784" s="2">
        <f t="array" ref="AD784">IF($S784=1,IFERROR(INDEX(Summary!$L:$L,$AH784),0),0)</f>
        <v>0</v>
      </c>
      <c r="AE784" s="2">
        <f t="array" ref="AE784">IF($S784=1,IFERROR(INDEX(Summary!$M:$M,$AH784),0),0)</f>
        <v>0</v>
      </c>
      <c r="AF784" s="2">
        <f t="array" ref="AF784">IF($S784=1,IFERROR(INDEX(Summary!$N:$N,$AH784),0),0)</f>
        <v>0</v>
      </c>
      <c r="AG784">
        <f t="array" ref="AG784">IF($A784="","",IFERROR(INDEX(Summary!$BB:$BB,$AH784),0))</f>
        <v>10</v>
      </c>
      <c r="AH784">
        <f t="shared" si="116"/>
        <v>29</v>
      </c>
    </row>
    <row r="785" spans="1:34" hidden="1">
      <c r="A785" t="str">
        <f t="array" ref="A785">IFERROR(INDEX(Summary!$D:$D,$AH785)&amp;"","")</f>
        <v>FG00729</v>
      </c>
      <c r="B785" t="str">
        <f t="array" ref="B785">IF($A785="","",INDEX(Summary!$E:$E,$AH785))</f>
        <v>Khapli Atta (Stoneground) - 250gm</v>
      </c>
      <c r="C785" t="str">
        <f t="array" ref="C785">IF($A785="","",INDEX(Summary!$B:$B,$AH785))</f>
        <v>Atta</v>
      </c>
      <c r="D785" t="str">
        <f t="array" ref="D785">IF($A785="","",INDEX(Summary!$C:$C,$AH785))</f>
        <v>C39</v>
      </c>
      <c r="E785">
        <f t="array" ref="E785">IF($A785="","",INDEX(Summary!$F:$F,$AH785))</f>
        <v>0.25</v>
      </c>
      <c r="F785" t="str">
        <f t="array" ref="F785">IF($A785="","",INDEX(Summary!$BC:$BC,$AH785)&amp;"")</f>
        <v/>
      </c>
      <c r="G785" t="e">
        <f t="shared" si="108"/>
        <v>#VALUE!</v>
      </c>
      <c r="H785">
        <f t="shared" si="109"/>
        <v>0</v>
      </c>
      <c r="I785" t="str">
        <f t="array" ref="I785">IF($A785="","",IF(IFERROR(INDEX(Summary!$BA:$BA,$AH785),0)&lt;1,"Under 1 day",IF(INDEX(Summary!$BA:$BA,$AH785)&lt;3,"1-3 days",IF(INDEX(Summary!$BA:$BA,$AH785)&lt;7,"3-7 days","7+ days"))))</f>
        <v>Under 1 day</v>
      </c>
      <c r="J785" t="str">
        <f t="array" ref="J785">IF($A785="","",IF(IFERROR(INDEX(Summary!$AX:$AX,$AH785),0)&lt;0.25,"0-25%",IF(INDEX(Summary!$AX:$AX,$AH785)&lt;0.5,"25-50%",IF(INDEX(Summary!$AX:$AX,$AH785)&lt;0.75,"50-75%","75-100%"))))</f>
        <v>75-100%</v>
      </c>
      <c r="K785" t="str">
        <f t="array" ref="K785">IF($A785="","",INDEX(Summary!$AY:$AY,$AH785)&amp;"")</f>
        <v/>
      </c>
      <c r="L785" s="1">
        <f>IF($A785="","",Summary!$P$2+MOD(ROW()-2,30))</f>
        <v>46230</v>
      </c>
      <c r="M785">
        <f t="shared" si="110"/>
        <v>4</v>
      </c>
      <c r="N785">
        <f t="shared" si="111"/>
        <v>27</v>
      </c>
      <c r="O785" t="str">
        <f t="shared" si="112"/>
        <v>Jul-2026</v>
      </c>
      <c r="P785">
        <f t="shared" ca="1" si="113"/>
        <v>1</v>
      </c>
      <c r="Q785" s="2">
        <f t="array" ref="Q785">IF($A785="",0,IFERROR(INDEX(Summary!$P$3:$AS$67,$AH785-2,$M785),0))</f>
        <v>0</v>
      </c>
      <c r="R785" s="2" t="e">
        <f t="array" ref="R785">IF($A785="",0,ROUND(IFERROR(INDEX(Summary!$O:$O,$AH785),0)/30,0))</f>
        <v>#VALUE!</v>
      </c>
      <c r="S785">
        <f t="shared" si="114"/>
        <v>0</v>
      </c>
      <c r="T785" s="2">
        <f t="array" ref="T785">IF($S785=1,IFERROR(INDEX(Summary!$O:$O,$AH785),0),0)</f>
        <v>0</v>
      </c>
      <c r="U785" s="2">
        <f t="array" ref="U785">IF($S785=1,IFERROR(INDEX(Summary!$AT:$AT,$AH785),0),0)</f>
        <v>0</v>
      </c>
      <c r="V785" s="2">
        <f t="shared" si="115"/>
        <v>0</v>
      </c>
      <c r="W785" s="2">
        <f t="array" ref="W785">IF($S785=1,IFERROR(INDEX(Summary!$AZ:$AZ,$AH785),0),0)</f>
        <v>0</v>
      </c>
      <c r="X785" s="3">
        <f t="array" ref="X785">IF($S785=1,IFERROR(INDEX(Summary!$BA:$BA,$AH785),0),0)</f>
        <v>0</v>
      </c>
      <c r="Y785" s="2">
        <f t="array" ref="Y785">IF($S785=1,IFERROR(INDEX(Summary!$G:$G,$AH785),0),0)</f>
        <v>0</v>
      </c>
      <c r="Z785" s="2">
        <f t="array" ref="Z785">IF($S785=1,IFERROR(INDEX(Summary!$H:$H,$AH785),0),0)</f>
        <v>0</v>
      </c>
      <c r="AA785" s="2">
        <f t="array" ref="AA785">IF($S785=1,IFERROR(INDEX(Summary!$I:$I,$AH785),0),0)</f>
        <v>0</v>
      </c>
      <c r="AB785" s="2">
        <f t="array" ref="AB785">IF($S785=1,IFERROR(INDEX(Summary!$J:$J,$AH785),0),0)</f>
        <v>0</v>
      </c>
      <c r="AC785" s="2">
        <f t="array" ref="AC785">IF($S785=1,IFERROR(INDEX(Summary!$K:$K,$AH785),0),0)</f>
        <v>0</v>
      </c>
      <c r="AD785" s="2">
        <f t="array" ref="AD785">IF($S785=1,IFERROR(INDEX(Summary!$L:$L,$AH785),0),0)</f>
        <v>0</v>
      </c>
      <c r="AE785" s="2">
        <f t="array" ref="AE785">IF($S785=1,IFERROR(INDEX(Summary!$M:$M,$AH785),0),0)</f>
        <v>0</v>
      </c>
      <c r="AF785" s="2">
        <f t="array" ref="AF785">IF($S785=1,IFERROR(INDEX(Summary!$N:$N,$AH785),0),0)</f>
        <v>0</v>
      </c>
      <c r="AG785">
        <f t="array" ref="AG785">IF($A785="","",IFERROR(INDEX(Summary!$BB:$BB,$AH785),0))</f>
        <v>10</v>
      </c>
      <c r="AH785">
        <f t="shared" si="116"/>
        <v>29</v>
      </c>
    </row>
    <row r="786" spans="1:34" hidden="1">
      <c r="A786" t="str">
        <f t="array" ref="A786">IFERROR(INDEX(Summary!$D:$D,$AH786)&amp;"","")</f>
        <v>FG00729</v>
      </c>
      <c r="B786" t="str">
        <f t="array" ref="B786">IF($A786="","",INDEX(Summary!$E:$E,$AH786))</f>
        <v>Khapli Atta (Stoneground) - 250gm</v>
      </c>
      <c r="C786" t="str">
        <f t="array" ref="C786">IF($A786="","",INDEX(Summary!$B:$B,$AH786))</f>
        <v>Atta</v>
      </c>
      <c r="D786" t="str">
        <f t="array" ref="D786">IF($A786="","",INDEX(Summary!$C:$C,$AH786))</f>
        <v>C39</v>
      </c>
      <c r="E786">
        <f t="array" ref="E786">IF($A786="","",INDEX(Summary!$F:$F,$AH786))</f>
        <v>0.25</v>
      </c>
      <c r="F786" t="str">
        <f t="array" ref="F786">IF($A786="","",INDEX(Summary!$BC:$BC,$AH786)&amp;"")</f>
        <v/>
      </c>
      <c r="G786" t="e">
        <f t="shared" si="108"/>
        <v>#VALUE!</v>
      </c>
      <c r="H786">
        <f t="shared" si="109"/>
        <v>0</v>
      </c>
      <c r="I786" t="str">
        <f t="array" ref="I786">IF($A786="","",IF(IFERROR(INDEX(Summary!$BA:$BA,$AH786),0)&lt;1,"Under 1 day",IF(INDEX(Summary!$BA:$BA,$AH786)&lt;3,"1-3 days",IF(INDEX(Summary!$BA:$BA,$AH786)&lt;7,"3-7 days","7+ days"))))</f>
        <v>Under 1 day</v>
      </c>
      <c r="J786" t="str">
        <f t="array" ref="J786">IF($A786="","",IF(IFERROR(INDEX(Summary!$AX:$AX,$AH786),0)&lt;0.25,"0-25%",IF(INDEX(Summary!$AX:$AX,$AH786)&lt;0.5,"25-50%",IF(INDEX(Summary!$AX:$AX,$AH786)&lt;0.75,"50-75%","75-100%"))))</f>
        <v>75-100%</v>
      </c>
      <c r="K786" t="str">
        <f t="array" ref="K786">IF($A786="","",INDEX(Summary!$AY:$AY,$AH786)&amp;"")</f>
        <v/>
      </c>
      <c r="L786" s="1">
        <f>IF($A786="","",Summary!$P$2+MOD(ROW()-2,30))</f>
        <v>46231</v>
      </c>
      <c r="M786">
        <f t="shared" si="110"/>
        <v>5</v>
      </c>
      <c r="N786">
        <f t="shared" si="111"/>
        <v>28</v>
      </c>
      <c r="O786" t="str">
        <f t="shared" si="112"/>
        <v>Jul-2026</v>
      </c>
      <c r="P786">
        <f t="shared" ca="1" si="113"/>
        <v>1</v>
      </c>
      <c r="Q786" s="2">
        <f t="array" ref="Q786">IF($A786="",0,IFERROR(INDEX(Summary!$P$3:$AS$67,$AH786-2,$M786),0))</f>
        <v>0</v>
      </c>
      <c r="R786" s="2" t="e">
        <f t="array" ref="R786">IF($A786="",0,ROUND(IFERROR(INDEX(Summary!$O:$O,$AH786),0)/30,0))</f>
        <v>#VALUE!</v>
      </c>
      <c r="S786">
        <f t="shared" si="114"/>
        <v>0</v>
      </c>
      <c r="T786" s="2">
        <f t="array" ref="T786">IF($S786=1,IFERROR(INDEX(Summary!$O:$O,$AH786),0),0)</f>
        <v>0</v>
      </c>
      <c r="U786" s="2">
        <f t="array" ref="U786">IF($S786=1,IFERROR(INDEX(Summary!$AT:$AT,$AH786),0),0)</f>
        <v>0</v>
      </c>
      <c r="V786" s="2">
        <f t="shared" si="115"/>
        <v>0</v>
      </c>
      <c r="W786" s="2">
        <f t="array" ref="W786">IF($S786=1,IFERROR(INDEX(Summary!$AZ:$AZ,$AH786),0),0)</f>
        <v>0</v>
      </c>
      <c r="X786" s="3">
        <f t="array" ref="X786">IF($S786=1,IFERROR(INDEX(Summary!$BA:$BA,$AH786),0),0)</f>
        <v>0</v>
      </c>
      <c r="Y786" s="2">
        <f t="array" ref="Y786">IF($S786=1,IFERROR(INDEX(Summary!$G:$G,$AH786),0),0)</f>
        <v>0</v>
      </c>
      <c r="Z786" s="2">
        <f t="array" ref="Z786">IF($S786=1,IFERROR(INDEX(Summary!$H:$H,$AH786),0),0)</f>
        <v>0</v>
      </c>
      <c r="AA786" s="2">
        <f t="array" ref="AA786">IF($S786=1,IFERROR(INDEX(Summary!$I:$I,$AH786),0),0)</f>
        <v>0</v>
      </c>
      <c r="AB786" s="2">
        <f t="array" ref="AB786">IF($S786=1,IFERROR(INDEX(Summary!$J:$J,$AH786),0),0)</f>
        <v>0</v>
      </c>
      <c r="AC786" s="2">
        <f t="array" ref="AC786">IF($S786=1,IFERROR(INDEX(Summary!$K:$K,$AH786),0),0)</f>
        <v>0</v>
      </c>
      <c r="AD786" s="2">
        <f t="array" ref="AD786">IF($S786=1,IFERROR(INDEX(Summary!$L:$L,$AH786),0),0)</f>
        <v>0</v>
      </c>
      <c r="AE786" s="2">
        <f t="array" ref="AE786">IF($S786=1,IFERROR(INDEX(Summary!$M:$M,$AH786),0),0)</f>
        <v>0</v>
      </c>
      <c r="AF786" s="2">
        <f t="array" ref="AF786">IF($S786=1,IFERROR(INDEX(Summary!$N:$N,$AH786),0),0)</f>
        <v>0</v>
      </c>
      <c r="AG786">
        <f t="array" ref="AG786">IF($A786="","",IFERROR(INDEX(Summary!$BB:$BB,$AH786),0))</f>
        <v>10</v>
      </c>
      <c r="AH786">
        <f t="shared" si="116"/>
        <v>29</v>
      </c>
    </row>
    <row r="787" spans="1:34" hidden="1">
      <c r="A787" t="str">
        <f t="array" ref="A787">IFERROR(INDEX(Summary!$D:$D,$AH787)&amp;"","")</f>
        <v>FG00729</v>
      </c>
      <c r="B787" t="str">
        <f t="array" ref="B787">IF($A787="","",INDEX(Summary!$E:$E,$AH787))</f>
        <v>Khapli Atta (Stoneground) - 250gm</v>
      </c>
      <c r="C787" t="str">
        <f t="array" ref="C787">IF($A787="","",INDEX(Summary!$B:$B,$AH787))</f>
        <v>Atta</v>
      </c>
      <c r="D787" t="str">
        <f t="array" ref="D787">IF($A787="","",INDEX(Summary!$C:$C,$AH787))</f>
        <v>C39</v>
      </c>
      <c r="E787">
        <f t="array" ref="E787">IF($A787="","",INDEX(Summary!$F:$F,$AH787))</f>
        <v>0.25</v>
      </c>
      <c r="F787" t="str">
        <f t="array" ref="F787">IF($A787="","",INDEX(Summary!$BC:$BC,$AH787)&amp;"")</f>
        <v/>
      </c>
      <c r="G787" t="e">
        <f t="shared" si="108"/>
        <v>#VALUE!</v>
      </c>
      <c r="H787">
        <f t="shared" si="109"/>
        <v>0</v>
      </c>
      <c r="I787" t="str">
        <f t="array" ref="I787">IF($A787="","",IF(IFERROR(INDEX(Summary!$BA:$BA,$AH787),0)&lt;1,"Under 1 day",IF(INDEX(Summary!$BA:$BA,$AH787)&lt;3,"1-3 days",IF(INDEX(Summary!$BA:$BA,$AH787)&lt;7,"3-7 days","7+ days"))))</f>
        <v>Under 1 day</v>
      </c>
      <c r="J787" t="str">
        <f t="array" ref="J787">IF($A787="","",IF(IFERROR(INDEX(Summary!$AX:$AX,$AH787),0)&lt;0.25,"0-25%",IF(INDEX(Summary!$AX:$AX,$AH787)&lt;0.5,"25-50%",IF(INDEX(Summary!$AX:$AX,$AH787)&lt;0.75,"50-75%","75-100%"))))</f>
        <v>75-100%</v>
      </c>
      <c r="K787" t="str">
        <f t="array" ref="K787">IF($A787="","",INDEX(Summary!$AY:$AY,$AH787)&amp;"")</f>
        <v/>
      </c>
      <c r="L787" s="1">
        <f>IF($A787="","",Summary!$P$2+MOD(ROW()-2,30))</f>
        <v>46232</v>
      </c>
      <c r="M787">
        <f t="shared" si="110"/>
        <v>6</v>
      </c>
      <c r="N787">
        <f t="shared" si="111"/>
        <v>29</v>
      </c>
      <c r="O787" t="str">
        <f t="shared" si="112"/>
        <v>Jul-2026</v>
      </c>
      <c r="P787">
        <f t="shared" ca="1" si="113"/>
        <v>1</v>
      </c>
      <c r="Q787" s="2">
        <f t="array" ref="Q787">IF($A787="",0,IFERROR(INDEX(Summary!$P$3:$AS$67,$AH787-2,$M787),0))</f>
        <v>0</v>
      </c>
      <c r="R787" s="2" t="e">
        <f t="array" ref="R787">IF($A787="",0,ROUND(IFERROR(INDEX(Summary!$O:$O,$AH787),0)/30,0))</f>
        <v>#VALUE!</v>
      </c>
      <c r="S787">
        <f t="shared" si="114"/>
        <v>0</v>
      </c>
      <c r="T787" s="2">
        <f t="array" ref="T787">IF($S787=1,IFERROR(INDEX(Summary!$O:$O,$AH787),0),0)</f>
        <v>0</v>
      </c>
      <c r="U787" s="2">
        <f t="array" ref="U787">IF($S787=1,IFERROR(INDEX(Summary!$AT:$AT,$AH787),0),0)</f>
        <v>0</v>
      </c>
      <c r="V787" s="2">
        <f t="shared" si="115"/>
        <v>0</v>
      </c>
      <c r="W787" s="2">
        <f t="array" ref="W787">IF($S787=1,IFERROR(INDEX(Summary!$AZ:$AZ,$AH787),0),0)</f>
        <v>0</v>
      </c>
      <c r="X787" s="3">
        <f t="array" ref="X787">IF($S787=1,IFERROR(INDEX(Summary!$BA:$BA,$AH787),0),0)</f>
        <v>0</v>
      </c>
      <c r="Y787" s="2">
        <f t="array" ref="Y787">IF($S787=1,IFERROR(INDEX(Summary!$G:$G,$AH787),0),0)</f>
        <v>0</v>
      </c>
      <c r="Z787" s="2">
        <f t="array" ref="Z787">IF($S787=1,IFERROR(INDEX(Summary!$H:$H,$AH787),0),0)</f>
        <v>0</v>
      </c>
      <c r="AA787" s="2">
        <f t="array" ref="AA787">IF($S787=1,IFERROR(INDEX(Summary!$I:$I,$AH787),0),0)</f>
        <v>0</v>
      </c>
      <c r="AB787" s="2">
        <f t="array" ref="AB787">IF($S787=1,IFERROR(INDEX(Summary!$J:$J,$AH787),0),0)</f>
        <v>0</v>
      </c>
      <c r="AC787" s="2">
        <f t="array" ref="AC787">IF($S787=1,IFERROR(INDEX(Summary!$K:$K,$AH787),0),0)</f>
        <v>0</v>
      </c>
      <c r="AD787" s="2">
        <f t="array" ref="AD787">IF($S787=1,IFERROR(INDEX(Summary!$L:$L,$AH787),0),0)</f>
        <v>0</v>
      </c>
      <c r="AE787" s="2">
        <f t="array" ref="AE787">IF($S787=1,IFERROR(INDEX(Summary!$M:$M,$AH787),0),0)</f>
        <v>0</v>
      </c>
      <c r="AF787" s="2">
        <f t="array" ref="AF787">IF($S787=1,IFERROR(INDEX(Summary!$N:$N,$AH787),0),0)</f>
        <v>0</v>
      </c>
      <c r="AG787">
        <f t="array" ref="AG787">IF($A787="","",IFERROR(INDEX(Summary!$BB:$BB,$AH787),0))</f>
        <v>10</v>
      </c>
      <c r="AH787">
        <f t="shared" si="116"/>
        <v>29</v>
      </c>
    </row>
    <row r="788" spans="1:34" hidden="1">
      <c r="A788" t="str">
        <f t="array" ref="A788">IFERROR(INDEX(Summary!$D:$D,$AH788)&amp;"","")</f>
        <v>FG00729</v>
      </c>
      <c r="B788" t="str">
        <f t="array" ref="B788">IF($A788="","",INDEX(Summary!$E:$E,$AH788))</f>
        <v>Khapli Atta (Stoneground) - 250gm</v>
      </c>
      <c r="C788" t="str">
        <f t="array" ref="C788">IF($A788="","",INDEX(Summary!$B:$B,$AH788))</f>
        <v>Atta</v>
      </c>
      <c r="D788" t="str">
        <f t="array" ref="D788">IF($A788="","",INDEX(Summary!$C:$C,$AH788))</f>
        <v>C39</v>
      </c>
      <c r="E788">
        <f t="array" ref="E788">IF($A788="","",INDEX(Summary!$F:$F,$AH788))</f>
        <v>0.25</v>
      </c>
      <c r="F788" t="str">
        <f t="array" ref="F788">IF($A788="","",INDEX(Summary!$BC:$BC,$AH788)&amp;"")</f>
        <v/>
      </c>
      <c r="G788" t="e">
        <f t="shared" si="108"/>
        <v>#VALUE!</v>
      </c>
      <c r="H788">
        <f t="shared" si="109"/>
        <v>0</v>
      </c>
      <c r="I788" t="str">
        <f t="array" ref="I788">IF($A788="","",IF(IFERROR(INDEX(Summary!$BA:$BA,$AH788),0)&lt;1,"Under 1 day",IF(INDEX(Summary!$BA:$BA,$AH788)&lt;3,"1-3 days",IF(INDEX(Summary!$BA:$BA,$AH788)&lt;7,"3-7 days","7+ days"))))</f>
        <v>Under 1 day</v>
      </c>
      <c r="J788" t="str">
        <f t="array" ref="J788">IF($A788="","",IF(IFERROR(INDEX(Summary!$AX:$AX,$AH788),0)&lt;0.25,"0-25%",IF(INDEX(Summary!$AX:$AX,$AH788)&lt;0.5,"25-50%",IF(INDEX(Summary!$AX:$AX,$AH788)&lt;0.75,"50-75%","75-100%"))))</f>
        <v>75-100%</v>
      </c>
      <c r="K788" t="str">
        <f t="array" ref="K788">IF($A788="","",INDEX(Summary!$AY:$AY,$AH788)&amp;"")</f>
        <v/>
      </c>
      <c r="L788" s="1">
        <f>IF($A788="","",Summary!$P$2+MOD(ROW()-2,30))</f>
        <v>46233</v>
      </c>
      <c r="M788">
        <f t="shared" si="110"/>
        <v>7</v>
      </c>
      <c r="N788">
        <f t="shared" si="111"/>
        <v>30</v>
      </c>
      <c r="O788" t="str">
        <f t="shared" si="112"/>
        <v>Jul-2026</v>
      </c>
      <c r="P788">
        <f t="shared" ca="1" si="113"/>
        <v>1</v>
      </c>
      <c r="Q788" s="2">
        <f t="array" ref="Q788">IF($A788="",0,IFERROR(INDEX(Summary!$P$3:$AS$67,$AH788-2,$M788),0))</f>
        <v>0</v>
      </c>
      <c r="R788" s="2" t="e">
        <f t="array" ref="R788">IF($A788="",0,ROUND(IFERROR(INDEX(Summary!$O:$O,$AH788),0)/30,0))</f>
        <v>#VALUE!</v>
      </c>
      <c r="S788">
        <f t="shared" si="114"/>
        <v>0</v>
      </c>
      <c r="T788" s="2">
        <f t="array" ref="T788">IF($S788=1,IFERROR(INDEX(Summary!$O:$O,$AH788),0),0)</f>
        <v>0</v>
      </c>
      <c r="U788" s="2">
        <f t="array" ref="U788">IF($S788=1,IFERROR(INDEX(Summary!$AT:$AT,$AH788),0),0)</f>
        <v>0</v>
      </c>
      <c r="V788" s="2">
        <f t="shared" si="115"/>
        <v>0</v>
      </c>
      <c r="W788" s="2">
        <f t="array" ref="W788">IF($S788=1,IFERROR(INDEX(Summary!$AZ:$AZ,$AH788),0),0)</f>
        <v>0</v>
      </c>
      <c r="X788" s="3">
        <f t="array" ref="X788">IF($S788=1,IFERROR(INDEX(Summary!$BA:$BA,$AH788),0),0)</f>
        <v>0</v>
      </c>
      <c r="Y788" s="2">
        <f t="array" ref="Y788">IF($S788=1,IFERROR(INDEX(Summary!$G:$G,$AH788),0),0)</f>
        <v>0</v>
      </c>
      <c r="Z788" s="2">
        <f t="array" ref="Z788">IF($S788=1,IFERROR(INDEX(Summary!$H:$H,$AH788),0),0)</f>
        <v>0</v>
      </c>
      <c r="AA788" s="2">
        <f t="array" ref="AA788">IF($S788=1,IFERROR(INDEX(Summary!$I:$I,$AH788),0),0)</f>
        <v>0</v>
      </c>
      <c r="AB788" s="2">
        <f t="array" ref="AB788">IF($S788=1,IFERROR(INDEX(Summary!$J:$J,$AH788),0),0)</f>
        <v>0</v>
      </c>
      <c r="AC788" s="2">
        <f t="array" ref="AC788">IF($S788=1,IFERROR(INDEX(Summary!$K:$K,$AH788),0),0)</f>
        <v>0</v>
      </c>
      <c r="AD788" s="2">
        <f t="array" ref="AD788">IF($S788=1,IFERROR(INDEX(Summary!$L:$L,$AH788),0),0)</f>
        <v>0</v>
      </c>
      <c r="AE788" s="2">
        <f t="array" ref="AE788">IF($S788=1,IFERROR(INDEX(Summary!$M:$M,$AH788),0),0)</f>
        <v>0</v>
      </c>
      <c r="AF788" s="2">
        <f t="array" ref="AF788">IF($S788=1,IFERROR(INDEX(Summary!$N:$N,$AH788),0),0)</f>
        <v>0</v>
      </c>
      <c r="AG788">
        <f t="array" ref="AG788">IF($A788="","",IFERROR(INDEX(Summary!$BB:$BB,$AH788),0))</f>
        <v>10</v>
      </c>
      <c r="AH788">
        <f t="shared" si="116"/>
        <v>29</v>
      </c>
    </row>
    <row r="789" spans="1:34" hidden="1">
      <c r="A789" t="str">
        <f t="array" ref="A789">IFERROR(INDEX(Summary!$D:$D,$AH789)&amp;"","")</f>
        <v>FG00729</v>
      </c>
      <c r="B789" t="str">
        <f t="array" ref="B789">IF($A789="","",INDEX(Summary!$E:$E,$AH789))</f>
        <v>Khapli Atta (Stoneground) - 250gm</v>
      </c>
      <c r="C789" t="str">
        <f t="array" ref="C789">IF($A789="","",INDEX(Summary!$B:$B,$AH789))</f>
        <v>Atta</v>
      </c>
      <c r="D789" t="str">
        <f t="array" ref="D789">IF($A789="","",INDEX(Summary!$C:$C,$AH789))</f>
        <v>C39</v>
      </c>
      <c r="E789">
        <f t="array" ref="E789">IF($A789="","",INDEX(Summary!$F:$F,$AH789))</f>
        <v>0.25</v>
      </c>
      <c r="F789" t="str">
        <f t="array" ref="F789">IF($A789="","",INDEX(Summary!$BC:$BC,$AH789)&amp;"")</f>
        <v/>
      </c>
      <c r="G789" t="e">
        <f t="shared" si="108"/>
        <v>#VALUE!</v>
      </c>
      <c r="H789">
        <f t="shared" si="109"/>
        <v>0</v>
      </c>
      <c r="I789" t="str">
        <f t="array" ref="I789">IF($A789="","",IF(IFERROR(INDEX(Summary!$BA:$BA,$AH789),0)&lt;1,"Under 1 day",IF(INDEX(Summary!$BA:$BA,$AH789)&lt;3,"1-3 days",IF(INDEX(Summary!$BA:$BA,$AH789)&lt;7,"3-7 days","7+ days"))))</f>
        <v>Under 1 day</v>
      </c>
      <c r="J789" t="str">
        <f t="array" ref="J789">IF($A789="","",IF(IFERROR(INDEX(Summary!$AX:$AX,$AH789),0)&lt;0.25,"0-25%",IF(INDEX(Summary!$AX:$AX,$AH789)&lt;0.5,"25-50%",IF(INDEX(Summary!$AX:$AX,$AH789)&lt;0.75,"50-75%","75-100%"))))</f>
        <v>75-100%</v>
      </c>
      <c r="K789" t="str">
        <f t="array" ref="K789">IF($A789="","",INDEX(Summary!$AY:$AY,$AH789)&amp;"")</f>
        <v/>
      </c>
      <c r="L789" s="1">
        <f>IF($A789="","",Summary!$P$2+MOD(ROW()-2,30))</f>
        <v>46234</v>
      </c>
      <c r="M789">
        <f t="shared" si="110"/>
        <v>8</v>
      </c>
      <c r="N789">
        <f t="shared" si="111"/>
        <v>31</v>
      </c>
      <c r="O789" t="str">
        <f t="shared" si="112"/>
        <v>Jul-2026</v>
      </c>
      <c r="P789">
        <f t="shared" ca="1" si="113"/>
        <v>1</v>
      </c>
      <c r="Q789" s="2">
        <f t="array" ref="Q789">IF($A789="",0,IFERROR(INDEX(Summary!$P$3:$AS$67,$AH789-2,$M789),0))</f>
        <v>0</v>
      </c>
      <c r="R789" s="2" t="e">
        <f t="array" ref="R789">IF($A789="",0,ROUND(IFERROR(INDEX(Summary!$O:$O,$AH789),0)/30,0))</f>
        <v>#VALUE!</v>
      </c>
      <c r="S789">
        <f t="shared" si="114"/>
        <v>0</v>
      </c>
      <c r="T789" s="2">
        <f t="array" ref="T789">IF($S789=1,IFERROR(INDEX(Summary!$O:$O,$AH789),0),0)</f>
        <v>0</v>
      </c>
      <c r="U789" s="2">
        <f t="array" ref="U789">IF($S789=1,IFERROR(INDEX(Summary!$AT:$AT,$AH789),0),0)</f>
        <v>0</v>
      </c>
      <c r="V789" s="2">
        <f t="shared" si="115"/>
        <v>0</v>
      </c>
      <c r="W789" s="2">
        <f t="array" ref="W789">IF($S789=1,IFERROR(INDEX(Summary!$AZ:$AZ,$AH789),0),0)</f>
        <v>0</v>
      </c>
      <c r="X789" s="3">
        <f t="array" ref="X789">IF($S789=1,IFERROR(INDEX(Summary!$BA:$BA,$AH789),0),0)</f>
        <v>0</v>
      </c>
      <c r="Y789" s="2">
        <f t="array" ref="Y789">IF($S789=1,IFERROR(INDEX(Summary!$G:$G,$AH789),0),0)</f>
        <v>0</v>
      </c>
      <c r="Z789" s="2">
        <f t="array" ref="Z789">IF($S789=1,IFERROR(INDEX(Summary!$H:$H,$AH789),0),0)</f>
        <v>0</v>
      </c>
      <c r="AA789" s="2">
        <f t="array" ref="AA789">IF($S789=1,IFERROR(INDEX(Summary!$I:$I,$AH789),0),0)</f>
        <v>0</v>
      </c>
      <c r="AB789" s="2">
        <f t="array" ref="AB789">IF($S789=1,IFERROR(INDEX(Summary!$J:$J,$AH789),0),0)</f>
        <v>0</v>
      </c>
      <c r="AC789" s="2">
        <f t="array" ref="AC789">IF($S789=1,IFERROR(INDEX(Summary!$K:$K,$AH789),0),0)</f>
        <v>0</v>
      </c>
      <c r="AD789" s="2">
        <f t="array" ref="AD789">IF($S789=1,IFERROR(INDEX(Summary!$L:$L,$AH789),0),0)</f>
        <v>0</v>
      </c>
      <c r="AE789" s="2">
        <f t="array" ref="AE789">IF($S789=1,IFERROR(INDEX(Summary!$M:$M,$AH789),0),0)</f>
        <v>0</v>
      </c>
      <c r="AF789" s="2">
        <f t="array" ref="AF789">IF($S789=1,IFERROR(INDEX(Summary!$N:$N,$AH789),0),0)</f>
        <v>0</v>
      </c>
      <c r="AG789">
        <f t="array" ref="AG789">IF($A789="","",IFERROR(INDEX(Summary!$BB:$BB,$AH789),0))</f>
        <v>10</v>
      </c>
      <c r="AH789">
        <f t="shared" si="116"/>
        <v>29</v>
      </c>
    </row>
    <row r="790" spans="1:34" hidden="1">
      <c r="A790" t="str">
        <f t="array" ref="A790">IFERROR(INDEX(Summary!$D:$D,$AH790)&amp;"","")</f>
        <v>FG00729</v>
      </c>
      <c r="B790" t="str">
        <f t="array" ref="B790">IF($A790="","",INDEX(Summary!$E:$E,$AH790))</f>
        <v>Khapli Atta (Stoneground) - 250gm</v>
      </c>
      <c r="C790" t="str">
        <f t="array" ref="C790">IF($A790="","",INDEX(Summary!$B:$B,$AH790))</f>
        <v>Atta</v>
      </c>
      <c r="D790" t="str">
        <f t="array" ref="D790">IF($A790="","",INDEX(Summary!$C:$C,$AH790))</f>
        <v>C39</v>
      </c>
      <c r="E790">
        <f t="array" ref="E790">IF($A790="","",INDEX(Summary!$F:$F,$AH790))</f>
        <v>0.25</v>
      </c>
      <c r="F790" t="str">
        <f t="array" ref="F790">IF($A790="","",INDEX(Summary!$BC:$BC,$AH790)&amp;"")</f>
        <v/>
      </c>
      <c r="G790" t="e">
        <f t="shared" si="108"/>
        <v>#VALUE!</v>
      </c>
      <c r="H790">
        <f t="shared" si="109"/>
        <v>0</v>
      </c>
      <c r="I790" t="str">
        <f t="array" ref="I790">IF($A790="","",IF(IFERROR(INDEX(Summary!$BA:$BA,$AH790),0)&lt;1,"Under 1 day",IF(INDEX(Summary!$BA:$BA,$AH790)&lt;3,"1-3 days",IF(INDEX(Summary!$BA:$BA,$AH790)&lt;7,"3-7 days","7+ days"))))</f>
        <v>Under 1 day</v>
      </c>
      <c r="J790" t="str">
        <f t="array" ref="J790">IF($A790="","",IF(IFERROR(INDEX(Summary!$AX:$AX,$AH790),0)&lt;0.25,"0-25%",IF(INDEX(Summary!$AX:$AX,$AH790)&lt;0.5,"25-50%",IF(INDEX(Summary!$AX:$AX,$AH790)&lt;0.75,"50-75%","75-100%"))))</f>
        <v>75-100%</v>
      </c>
      <c r="K790" t="str">
        <f t="array" ref="K790">IF($A790="","",INDEX(Summary!$AY:$AY,$AH790)&amp;"")</f>
        <v/>
      </c>
      <c r="L790" s="1">
        <f>IF($A790="","",Summary!$P$2+MOD(ROW()-2,30))</f>
        <v>46235</v>
      </c>
      <c r="M790">
        <f t="shared" si="110"/>
        <v>9</v>
      </c>
      <c r="N790">
        <f t="shared" si="111"/>
        <v>1</v>
      </c>
      <c r="O790" t="str">
        <f t="shared" si="112"/>
        <v>Aug-2026</v>
      </c>
      <c r="P790">
        <f t="shared" ca="1" si="113"/>
        <v>1</v>
      </c>
      <c r="Q790" s="2">
        <f t="array" ref="Q790">IF($A790="",0,IFERROR(INDEX(Summary!$P$3:$AS$67,$AH790-2,$M790),0))</f>
        <v>0</v>
      </c>
      <c r="R790" s="2" t="e">
        <f t="array" ref="R790">IF($A790="",0,ROUND(IFERROR(INDEX(Summary!$O:$O,$AH790),0)/30,0))</f>
        <v>#VALUE!</v>
      </c>
      <c r="S790">
        <f t="shared" si="114"/>
        <v>0</v>
      </c>
      <c r="T790" s="2">
        <f t="array" ref="T790">IF($S790=1,IFERROR(INDEX(Summary!$O:$O,$AH790),0),0)</f>
        <v>0</v>
      </c>
      <c r="U790" s="2">
        <f t="array" ref="U790">IF($S790=1,IFERROR(INDEX(Summary!$AT:$AT,$AH790),0),0)</f>
        <v>0</v>
      </c>
      <c r="V790" s="2">
        <f t="shared" si="115"/>
        <v>0</v>
      </c>
      <c r="W790" s="2">
        <f t="array" ref="W790">IF($S790=1,IFERROR(INDEX(Summary!$AZ:$AZ,$AH790),0),0)</f>
        <v>0</v>
      </c>
      <c r="X790" s="3">
        <f t="array" ref="X790">IF($S790=1,IFERROR(INDEX(Summary!$BA:$BA,$AH790),0),0)</f>
        <v>0</v>
      </c>
      <c r="Y790" s="2">
        <f t="array" ref="Y790">IF($S790=1,IFERROR(INDEX(Summary!$G:$G,$AH790),0),0)</f>
        <v>0</v>
      </c>
      <c r="Z790" s="2">
        <f t="array" ref="Z790">IF($S790=1,IFERROR(INDEX(Summary!$H:$H,$AH790),0),0)</f>
        <v>0</v>
      </c>
      <c r="AA790" s="2">
        <f t="array" ref="AA790">IF($S790=1,IFERROR(INDEX(Summary!$I:$I,$AH790),0),0)</f>
        <v>0</v>
      </c>
      <c r="AB790" s="2">
        <f t="array" ref="AB790">IF($S790=1,IFERROR(INDEX(Summary!$J:$J,$AH790),0),0)</f>
        <v>0</v>
      </c>
      <c r="AC790" s="2">
        <f t="array" ref="AC790">IF($S790=1,IFERROR(INDEX(Summary!$K:$K,$AH790),0),0)</f>
        <v>0</v>
      </c>
      <c r="AD790" s="2">
        <f t="array" ref="AD790">IF($S790=1,IFERROR(INDEX(Summary!$L:$L,$AH790),0),0)</f>
        <v>0</v>
      </c>
      <c r="AE790" s="2">
        <f t="array" ref="AE790">IF($S790=1,IFERROR(INDEX(Summary!$M:$M,$AH790),0),0)</f>
        <v>0</v>
      </c>
      <c r="AF790" s="2">
        <f t="array" ref="AF790">IF($S790=1,IFERROR(INDEX(Summary!$N:$N,$AH790),0),0)</f>
        <v>0</v>
      </c>
      <c r="AG790">
        <f t="array" ref="AG790">IF($A790="","",IFERROR(INDEX(Summary!$BB:$BB,$AH790),0))</f>
        <v>10</v>
      </c>
      <c r="AH790">
        <f t="shared" si="116"/>
        <v>29</v>
      </c>
    </row>
    <row r="791" spans="1:34" hidden="1">
      <c r="A791" t="str">
        <f t="array" ref="A791">IFERROR(INDEX(Summary!$D:$D,$AH791)&amp;"","")</f>
        <v>FG00729</v>
      </c>
      <c r="B791" t="str">
        <f t="array" ref="B791">IF($A791="","",INDEX(Summary!$E:$E,$AH791))</f>
        <v>Khapli Atta (Stoneground) - 250gm</v>
      </c>
      <c r="C791" t="str">
        <f t="array" ref="C791">IF($A791="","",INDEX(Summary!$B:$B,$AH791))</f>
        <v>Atta</v>
      </c>
      <c r="D791" t="str">
        <f t="array" ref="D791">IF($A791="","",INDEX(Summary!$C:$C,$AH791))</f>
        <v>C39</v>
      </c>
      <c r="E791">
        <f t="array" ref="E791">IF($A791="","",INDEX(Summary!$F:$F,$AH791))</f>
        <v>0.25</v>
      </c>
      <c r="F791" t="str">
        <f t="array" ref="F791">IF($A791="","",INDEX(Summary!$BC:$BC,$AH791)&amp;"")</f>
        <v/>
      </c>
      <c r="G791" t="e">
        <f t="shared" si="108"/>
        <v>#VALUE!</v>
      </c>
      <c r="H791">
        <f t="shared" si="109"/>
        <v>0</v>
      </c>
      <c r="I791" t="str">
        <f t="array" ref="I791">IF($A791="","",IF(IFERROR(INDEX(Summary!$BA:$BA,$AH791),0)&lt;1,"Under 1 day",IF(INDEX(Summary!$BA:$BA,$AH791)&lt;3,"1-3 days",IF(INDEX(Summary!$BA:$BA,$AH791)&lt;7,"3-7 days","7+ days"))))</f>
        <v>Under 1 day</v>
      </c>
      <c r="J791" t="str">
        <f t="array" ref="J791">IF($A791="","",IF(IFERROR(INDEX(Summary!$AX:$AX,$AH791),0)&lt;0.25,"0-25%",IF(INDEX(Summary!$AX:$AX,$AH791)&lt;0.5,"25-50%",IF(INDEX(Summary!$AX:$AX,$AH791)&lt;0.75,"50-75%","75-100%"))))</f>
        <v>75-100%</v>
      </c>
      <c r="K791" t="str">
        <f t="array" ref="K791">IF($A791="","",INDEX(Summary!$AY:$AY,$AH791)&amp;"")</f>
        <v/>
      </c>
      <c r="L791" s="1">
        <f>IF($A791="","",Summary!$P$2+MOD(ROW()-2,30))</f>
        <v>46236</v>
      </c>
      <c r="M791">
        <f t="shared" si="110"/>
        <v>10</v>
      </c>
      <c r="N791">
        <f t="shared" si="111"/>
        <v>2</v>
      </c>
      <c r="O791" t="str">
        <f t="shared" si="112"/>
        <v>Aug-2026</v>
      </c>
      <c r="P791">
        <f t="shared" ca="1" si="113"/>
        <v>1</v>
      </c>
      <c r="Q791" s="2">
        <f t="array" ref="Q791">IF($A791="",0,IFERROR(INDEX(Summary!$P$3:$AS$67,$AH791-2,$M791),0))</f>
        <v>0</v>
      </c>
      <c r="R791" s="2" t="e">
        <f t="array" ref="R791">IF($A791="",0,ROUND(IFERROR(INDEX(Summary!$O:$O,$AH791),0)/30,0))</f>
        <v>#VALUE!</v>
      </c>
      <c r="S791">
        <f t="shared" si="114"/>
        <v>0</v>
      </c>
      <c r="T791" s="2">
        <f t="array" ref="T791">IF($S791=1,IFERROR(INDEX(Summary!$O:$O,$AH791),0),0)</f>
        <v>0</v>
      </c>
      <c r="U791" s="2">
        <f t="array" ref="U791">IF($S791=1,IFERROR(INDEX(Summary!$AT:$AT,$AH791),0),0)</f>
        <v>0</v>
      </c>
      <c r="V791" s="2">
        <f t="shared" si="115"/>
        <v>0</v>
      </c>
      <c r="W791" s="2">
        <f t="array" ref="W791">IF($S791=1,IFERROR(INDEX(Summary!$AZ:$AZ,$AH791),0),0)</f>
        <v>0</v>
      </c>
      <c r="X791" s="3">
        <f t="array" ref="X791">IF($S791=1,IFERROR(INDEX(Summary!$BA:$BA,$AH791),0),0)</f>
        <v>0</v>
      </c>
      <c r="Y791" s="2">
        <f t="array" ref="Y791">IF($S791=1,IFERROR(INDEX(Summary!$G:$G,$AH791),0),0)</f>
        <v>0</v>
      </c>
      <c r="Z791" s="2">
        <f t="array" ref="Z791">IF($S791=1,IFERROR(INDEX(Summary!$H:$H,$AH791),0),0)</f>
        <v>0</v>
      </c>
      <c r="AA791" s="2">
        <f t="array" ref="AA791">IF($S791=1,IFERROR(INDEX(Summary!$I:$I,$AH791),0),0)</f>
        <v>0</v>
      </c>
      <c r="AB791" s="2">
        <f t="array" ref="AB791">IF($S791=1,IFERROR(INDEX(Summary!$J:$J,$AH791),0),0)</f>
        <v>0</v>
      </c>
      <c r="AC791" s="2">
        <f t="array" ref="AC791">IF($S791=1,IFERROR(INDEX(Summary!$K:$K,$AH791),0),0)</f>
        <v>0</v>
      </c>
      <c r="AD791" s="2">
        <f t="array" ref="AD791">IF($S791=1,IFERROR(INDEX(Summary!$L:$L,$AH791),0),0)</f>
        <v>0</v>
      </c>
      <c r="AE791" s="2">
        <f t="array" ref="AE791">IF($S791=1,IFERROR(INDEX(Summary!$M:$M,$AH791),0),0)</f>
        <v>0</v>
      </c>
      <c r="AF791" s="2">
        <f t="array" ref="AF791">IF($S791=1,IFERROR(INDEX(Summary!$N:$N,$AH791),0),0)</f>
        <v>0</v>
      </c>
      <c r="AG791">
        <f t="array" ref="AG791">IF($A791="","",IFERROR(INDEX(Summary!$BB:$BB,$AH791),0))</f>
        <v>10</v>
      </c>
      <c r="AH791">
        <f t="shared" si="116"/>
        <v>29</v>
      </c>
    </row>
    <row r="792" spans="1:34" hidden="1">
      <c r="A792" t="str">
        <f t="array" ref="A792">IFERROR(INDEX(Summary!$D:$D,$AH792)&amp;"","")</f>
        <v>FG00729</v>
      </c>
      <c r="B792" t="str">
        <f t="array" ref="B792">IF($A792="","",INDEX(Summary!$E:$E,$AH792))</f>
        <v>Khapli Atta (Stoneground) - 250gm</v>
      </c>
      <c r="C792" t="str">
        <f t="array" ref="C792">IF($A792="","",INDEX(Summary!$B:$B,$AH792))</f>
        <v>Atta</v>
      </c>
      <c r="D792" t="str">
        <f t="array" ref="D792">IF($A792="","",INDEX(Summary!$C:$C,$AH792))</f>
        <v>C39</v>
      </c>
      <c r="E792">
        <f t="array" ref="E792">IF($A792="","",INDEX(Summary!$F:$F,$AH792))</f>
        <v>0.25</v>
      </c>
      <c r="F792" t="str">
        <f t="array" ref="F792">IF($A792="","",INDEX(Summary!$BC:$BC,$AH792)&amp;"")</f>
        <v/>
      </c>
      <c r="G792" t="e">
        <f t="shared" si="108"/>
        <v>#VALUE!</v>
      </c>
      <c r="H792">
        <f t="shared" si="109"/>
        <v>0</v>
      </c>
      <c r="I792" t="str">
        <f t="array" ref="I792">IF($A792="","",IF(IFERROR(INDEX(Summary!$BA:$BA,$AH792),0)&lt;1,"Under 1 day",IF(INDEX(Summary!$BA:$BA,$AH792)&lt;3,"1-3 days",IF(INDEX(Summary!$BA:$BA,$AH792)&lt;7,"3-7 days","7+ days"))))</f>
        <v>Under 1 day</v>
      </c>
      <c r="J792" t="str">
        <f t="array" ref="J792">IF($A792="","",IF(IFERROR(INDEX(Summary!$AX:$AX,$AH792),0)&lt;0.25,"0-25%",IF(INDEX(Summary!$AX:$AX,$AH792)&lt;0.5,"25-50%",IF(INDEX(Summary!$AX:$AX,$AH792)&lt;0.75,"50-75%","75-100%"))))</f>
        <v>75-100%</v>
      </c>
      <c r="K792" t="str">
        <f t="array" ref="K792">IF($A792="","",INDEX(Summary!$AY:$AY,$AH792)&amp;"")</f>
        <v/>
      </c>
      <c r="L792" s="1">
        <f>IF($A792="","",Summary!$P$2+MOD(ROW()-2,30))</f>
        <v>46237</v>
      </c>
      <c r="M792">
        <f t="shared" si="110"/>
        <v>11</v>
      </c>
      <c r="N792">
        <f t="shared" si="111"/>
        <v>3</v>
      </c>
      <c r="O792" t="str">
        <f t="shared" si="112"/>
        <v>Aug-2026</v>
      </c>
      <c r="P792">
        <f t="shared" ca="1" si="113"/>
        <v>1</v>
      </c>
      <c r="Q792" s="2">
        <f t="array" ref="Q792">IF($A792="",0,IFERROR(INDEX(Summary!$P$3:$AS$67,$AH792-2,$M792),0))</f>
        <v>0</v>
      </c>
      <c r="R792" s="2" t="e">
        <f t="array" ref="R792">IF($A792="",0,ROUND(IFERROR(INDEX(Summary!$O:$O,$AH792),0)/30,0))</f>
        <v>#VALUE!</v>
      </c>
      <c r="S792">
        <f t="shared" si="114"/>
        <v>0</v>
      </c>
      <c r="T792" s="2">
        <f t="array" ref="T792">IF($S792=1,IFERROR(INDEX(Summary!$O:$O,$AH792),0),0)</f>
        <v>0</v>
      </c>
      <c r="U792" s="2">
        <f t="array" ref="U792">IF($S792=1,IFERROR(INDEX(Summary!$AT:$AT,$AH792),0),0)</f>
        <v>0</v>
      </c>
      <c r="V792" s="2">
        <f t="shared" si="115"/>
        <v>0</v>
      </c>
      <c r="W792" s="2">
        <f t="array" ref="W792">IF($S792=1,IFERROR(INDEX(Summary!$AZ:$AZ,$AH792),0),0)</f>
        <v>0</v>
      </c>
      <c r="X792" s="3">
        <f t="array" ref="X792">IF($S792=1,IFERROR(INDEX(Summary!$BA:$BA,$AH792),0),0)</f>
        <v>0</v>
      </c>
      <c r="Y792" s="2">
        <f t="array" ref="Y792">IF($S792=1,IFERROR(INDEX(Summary!$G:$G,$AH792),0),0)</f>
        <v>0</v>
      </c>
      <c r="Z792" s="2">
        <f t="array" ref="Z792">IF($S792=1,IFERROR(INDEX(Summary!$H:$H,$AH792),0),0)</f>
        <v>0</v>
      </c>
      <c r="AA792" s="2">
        <f t="array" ref="AA792">IF($S792=1,IFERROR(INDEX(Summary!$I:$I,$AH792),0),0)</f>
        <v>0</v>
      </c>
      <c r="AB792" s="2">
        <f t="array" ref="AB792">IF($S792=1,IFERROR(INDEX(Summary!$J:$J,$AH792),0),0)</f>
        <v>0</v>
      </c>
      <c r="AC792" s="2">
        <f t="array" ref="AC792">IF($S792=1,IFERROR(INDEX(Summary!$K:$K,$AH792),0),0)</f>
        <v>0</v>
      </c>
      <c r="AD792" s="2">
        <f t="array" ref="AD792">IF($S792=1,IFERROR(INDEX(Summary!$L:$L,$AH792),0),0)</f>
        <v>0</v>
      </c>
      <c r="AE792" s="2">
        <f t="array" ref="AE792">IF($S792=1,IFERROR(INDEX(Summary!$M:$M,$AH792),0),0)</f>
        <v>0</v>
      </c>
      <c r="AF792" s="2">
        <f t="array" ref="AF792">IF($S792=1,IFERROR(INDEX(Summary!$N:$N,$AH792),0),0)</f>
        <v>0</v>
      </c>
      <c r="AG792">
        <f t="array" ref="AG792">IF($A792="","",IFERROR(INDEX(Summary!$BB:$BB,$AH792),0))</f>
        <v>10</v>
      </c>
      <c r="AH792">
        <f t="shared" si="116"/>
        <v>29</v>
      </c>
    </row>
    <row r="793" spans="1:34" hidden="1">
      <c r="A793" t="str">
        <f t="array" ref="A793">IFERROR(INDEX(Summary!$D:$D,$AH793)&amp;"","")</f>
        <v>FG00729</v>
      </c>
      <c r="B793" t="str">
        <f t="array" ref="B793">IF($A793="","",INDEX(Summary!$E:$E,$AH793))</f>
        <v>Khapli Atta (Stoneground) - 250gm</v>
      </c>
      <c r="C793" t="str">
        <f t="array" ref="C793">IF($A793="","",INDEX(Summary!$B:$B,$AH793))</f>
        <v>Atta</v>
      </c>
      <c r="D793" t="str">
        <f t="array" ref="D793">IF($A793="","",INDEX(Summary!$C:$C,$AH793))</f>
        <v>C39</v>
      </c>
      <c r="E793">
        <f t="array" ref="E793">IF($A793="","",INDEX(Summary!$F:$F,$AH793))</f>
        <v>0.25</v>
      </c>
      <c r="F793" t="str">
        <f t="array" ref="F793">IF($A793="","",INDEX(Summary!$BC:$BC,$AH793)&amp;"")</f>
        <v/>
      </c>
      <c r="G793" t="e">
        <f t="shared" si="108"/>
        <v>#VALUE!</v>
      </c>
      <c r="H793">
        <f t="shared" si="109"/>
        <v>0</v>
      </c>
      <c r="I793" t="str">
        <f t="array" ref="I793">IF($A793="","",IF(IFERROR(INDEX(Summary!$BA:$BA,$AH793),0)&lt;1,"Under 1 day",IF(INDEX(Summary!$BA:$BA,$AH793)&lt;3,"1-3 days",IF(INDEX(Summary!$BA:$BA,$AH793)&lt;7,"3-7 days","7+ days"))))</f>
        <v>Under 1 day</v>
      </c>
      <c r="J793" t="str">
        <f t="array" ref="J793">IF($A793="","",IF(IFERROR(INDEX(Summary!$AX:$AX,$AH793),0)&lt;0.25,"0-25%",IF(INDEX(Summary!$AX:$AX,$AH793)&lt;0.5,"25-50%",IF(INDEX(Summary!$AX:$AX,$AH793)&lt;0.75,"50-75%","75-100%"))))</f>
        <v>75-100%</v>
      </c>
      <c r="K793" t="str">
        <f t="array" ref="K793">IF($A793="","",INDEX(Summary!$AY:$AY,$AH793)&amp;"")</f>
        <v/>
      </c>
      <c r="L793" s="1">
        <f>IF($A793="","",Summary!$P$2+MOD(ROW()-2,30))</f>
        <v>46238</v>
      </c>
      <c r="M793">
        <f t="shared" si="110"/>
        <v>12</v>
      </c>
      <c r="N793">
        <f t="shared" si="111"/>
        <v>4</v>
      </c>
      <c r="O793" t="str">
        <f t="shared" si="112"/>
        <v>Aug-2026</v>
      </c>
      <c r="P793">
        <f t="shared" ca="1" si="113"/>
        <v>1</v>
      </c>
      <c r="Q793" s="2">
        <f t="array" ref="Q793">IF($A793="",0,IFERROR(INDEX(Summary!$P$3:$AS$67,$AH793-2,$M793),0))</f>
        <v>0</v>
      </c>
      <c r="R793" s="2" t="e">
        <f t="array" ref="R793">IF($A793="",0,ROUND(IFERROR(INDEX(Summary!$O:$O,$AH793),0)/30,0))</f>
        <v>#VALUE!</v>
      </c>
      <c r="S793">
        <f t="shared" si="114"/>
        <v>0</v>
      </c>
      <c r="T793" s="2">
        <f t="array" ref="T793">IF($S793=1,IFERROR(INDEX(Summary!$O:$O,$AH793),0),0)</f>
        <v>0</v>
      </c>
      <c r="U793" s="2">
        <f t="array" ref="U793">IF($S793=1,IFERROR(INDEX(Summary!$AT:$AT,$AH793),0),0)</f>
        <v>0</v>
      </c>
      <c r="V793" s="2">
        <f t="shared" si="115"/>
        <v>0</v>
      </c>
      <c r="W793" s="2">
        <f t="array" ref="W793">IF($S793=1,IFERROR(INDEX(Summary!$AZ:$AZ,$AH793),0),0)</f>
        <v>0</v>
      </c>
      <c r="X793" s="3">
        <f t="array" ref="X793">IF($S793=1,IFERROR(INDEX(Summary!$BA:$BA,$AH793),0),0)</f>
        <v>0</v>
      </c>
      <c r="Y793" s="2">
        <f t="array" ref="Y793">IF($S793=1,IFERROR(INDEX(Summary!$G:$G,$AH793),0),0)</f>
        <v>0</v>
      </c>
      <c r="Z793" s="2">
        <f t="array" ref="Z793">IF($S793=1,IFERROR(INDEX(Summary!$H:$H,$AH793),0),0)</f>
        <v>0</v>
      </c>
      <c r="AA793" s="2">
        <f t="array" ref="AA793">IF($S793=1,IFERROR(INDEX(Summary!$I:$I,$AH793),0),0)</f>
        <v>0</v>
      </c>
      <c r="AB793" s="2">
        <f t="array" ref="AB793">IF($S793=1,IFERROR(INDEX(Summary!$J:$J,$AH793),0),0)</f>
        <v>0</v>
      </c>
      <c r="AC793" s="2">
        <f t="array" ref="AC793">IF($S793=1,IFERROR(INDEX(Summary!$K:$K,$AH793),0),0)</f>
        <v>0</v>
      </c>
      <c r="AD793" s="2">
        <f t="array" ref="AD793">IF($S793=1,IFERROR(INDEX(Summary!$L:$L,$AH793),0),0)</f>
        <v>0</v>
      </c>
      <c r="AE793" s="2">
        <f t="array" ref="AE793">IF($S793=1,IFERROR(INDEX(Summary!$M:$M,$AH793),0),0)</f>
        <v>0</v>
      </c>
      <c r="AF793" s="2">
        <f t="array" ref="AF793">IF($S793=1,IFERROR(INDEX(Summary!$N:$N,$AH793),0),0)</f>
        <v>0</v>
      </c>
      <c r="AG793">
        <f t="array" ref="AG793">IF($A793="","",IFERROR(INDEX(Summary!$BB:$BB,$AH793),0))</f>
        <v>10</v>
      </c>
      <c r="AH793">
        <f t="shared" si="116"/>
        <v>29</v>
      </c>
    </row>
    <row r="794" spans="1:34" hidden="1">
      <c r="A794" t="str">
        <f t="array" ref="A794">IFERROR(INDEX(Summary!$D:$D,$AH794)&amp;"","")</f>
        <v>FG00729</v>
      </c>
      <c r="B794" t="str">
        <f t="array" ref="B794">IF($A794="","",INDEX(Summary!$E:$E,$AH794))</f>
        <v>Khapli Atta (Stoneground) - 250gm</v>
      </c>
      <c r="C794" t="str">
        <f t="array" ref="C794">IF($A794="","",INDEX(Summary!$B:$B,$AH794))</f>
        <v>Atta</v>
      </c>
      <c r="D794" t="str">
        <f t="array" ref="D794">IF($A794="","",INDEX(Summary!$C:$C,$AH794))</f>
        <v>C39</v>
      </c>
      <c r="E794">
        <f t="array" ref="E794">IF($A794="","",INDEX(Summary!$F:$F,$AH794))</f>
        <v>0.25</v>
      </c>
      <c r="F794" t="str">
        <f t="array" ref="F794">IF($A794="","",INDEX(Summary!$BC:$BC,$AH794)&amp;"")</f>
        <v/>
      </c>
      <c r="G794" t="e">
        <f t="shared" si="108"/>
        <v>#VALUE!</v>
      </c>
      <c r="H794">
        <f t="shared" si="109"/>
        <v>0</v>
      </c>
      <c r="I794" t="str">
        <f t="array" ref="I794">IF($A794="","",IF(IFERROR(INDEX(Summary!$BA:$BA,$AH794),0)&lt;1,"Under 1 day",IF(INDEX(Summary!$BA:$BA,$AH794)&lt;3,"1-3 days",IF(INDEX(Summary!$BA:$BA,$AH794)&lt;7,"3-7 days","7+ days"))))</f>
        <v>Under 1 day</v>
      </c>
      <c r="J794" t="str">
        <f t="array" ref="J794">IF($A794="","",IF(IFERROR(INDEX(Summary!$AX:$AX,$AH794),0)&lt;0.25,"0-25%",IF(INDEX(Summary!$AX:$AX,$AH794)&lt;0.5,"25-50%",IF(INDEX(Summary!$AX:$AX,$AH794)&lt;0.75,"50-75%","75-100%"))))</f>
        <v>75-100%</v>
      </c>
      <c r="K794" t="str">
        <f t="array" ref="K794">IF($A794="","",INDEX(Summary!$AY:$AY,$AH794)&amp;"")</f>
        <v/>
      </c>
      <c r="L794" s="1">
        <f>IF($A794="","",Summary!$P$2+MOD(ROW()-2,30))</f>
        <v>46239</v>
      </c>
      <c r="M794">
        <f t="shared" si="110"/>
        <v>13</v>
      </c>
      <c r="N794">
        <f t="shared" si="111"/>
        <v>5</v>
      </c>
      <c r="O794" t="str">
        <f t="shared" si="112"/>
        <v>Aug-2026</v>
      </c>
      <c r="P794">
        <f t="shared" ca="1" si="113"/>
        <v>1</v>
      </c>
      <c r="Q794" s="2">
        <f t="array" ref="Q794">IF($A794="",0,IFERROR(INDEX(Summary!$P$3:$AS$67,$AH794-2,$M794),0))</f>
        <v>0</v>
      </c>
      <c r="R794" s="2" t="e">
        <f t="array" ref="R794">IF($A794="",0,ROUND(IFERROR(INDEX(Summary!$O:$O,$AH794),0)/30,0))</f>
        <v>#VALUE!</v>
      </c>
      <c r="S794">
        <f t="shared" si="114"/>
        <v>0</v>
      </c>
      <c r="T794" s="2">
        <f t="array" ref="T794">IF($S794=1,IFERROR(INDEX(Summary!$O:$O,$AH794),0),0)</f>
        <v>0</v>
      </c>
      <c r="U794" s="2">
        <f t="array" ref="U794">IF($S794=1,IFERROR(INDEX(Summary!$AT:$AT,$AH794),0),0)</f>
        <v>0</v>
      </c>
      <c r="V794" s="2">
        <f t="shared" si="115"/>
        <v>0</v>
      </c>
      <c r="W794" s="2">
        <f t="array" ref="W794">IF($S794=1,IFERROR(INDEX(Summary!$AZ:$AZ,$AH794),0),0)</f>
        <v>0</v>
      </c>
      <c r="X794" s="3">
        <f t="array" ref="X794">IF($S794=1,IFERROR(INDEX(Summary!$BA:$BA,$AH794),0),0)</f>
        <v>0</v>
      </c>
      <c r="Y794" s="2">
        <f t="array" ref="Y794">IF($S794=1,IFERROR(INDEX(Summary!$G:$G,$AH794),0),0)</f>
        <v>0</v>
      </c>
      <c r="Z794" s="2">
        <f t="array" ref="Z794">IF($S794=1,IFERROR(INDEX(Summary!$H:$H,$AH794),0),0)</f>
        <v>0</v>
      </c>
      <c r="AA794" s="2">
        <f t="array" ref="AA794">IF($S794=1,IFERROR(INDEX(Summary!$I:$I,$AH794),0),0)</f>
        <v>0</v>
      </c>
      <c r="AB794" s="2">
        <f t="array" ref="AB794">IF($S794=1,IFERROR(INDEX(Summary!$J:$J,$AH794),0),0)</f>
        <v>0</v>
      </c>
      <c r="AC794" s="2">
        <f t="array" ref="AC794">IF($S794=1,IFERROR(INDEX(Summary!$K:$K,$AH794),0),0)</f>
        <v>0</v>
      </c>
      <c r="AD794" s="2">
        <f t="array" ref="AD794">IF($S794=1,IFERROR(INDEX(Summary!$L:$L,$AH794),0),0)</f>
        <v>0</v>
      </c>
      <c r="AE794" s="2">
        <f t="array" ref="AE794">IF($S794=1,IFERROR(INDEX(Summary!$M:$M,$AH794),0),0)</f>
        <v>0</v>
      </c>
      <c r="AF794" s="2">
        <f t="array" ref="AF794">IF($S794=1,IFERROR(INDEX(Summary!$N:$N,$AH794),0),0)</f>
        <v>0</v>
      </c>
      <c r="AG794">
        <f t="array" ref="AG794">IF($A794="","",IFERROR(INDEX(Summary!$BB:$BB,$AH794),0))</f>
        <v>10</v>
      </c>
      <c r="AH794">
        <f t="shared" si="116"/>
        <v>29</v>
      </c>
    </row>
    <row r="795" spans="1:34" hidden="1">
      <c r="A795" t="str">
        <f t="array" ref="A795">IFERROR(INDEX(Summary!$D:$D,$AH795)&amp;"","")</f>
        <v>FG00729</v>
      </c>
      <c r="B795" t="str">
        <f t="array" ref="B795">IF($A795="","",INDEX(Summary!$E:$E,$AH795))</f>
        <v>Khapli Atta (Stoneground) - 250gm</v>
      </c>
      <c r="C795" t="str">
        <f t="array" ref="C795">IF($A795="","",INDEX(Summary!$B:$B,$AH795))</f>
        <v>Atta</v>
      </c>
      <c r="D795" t="str">
        <f t="array" ref="D795">IF($A795="","",INDEX(Summary!$C:$C,$AH795))</f>
        <v>C39</v>
      </c>
      <c r="E795">
        <f t="array" ref="E795">IF($A795="","",INDEX(Summary!$F:$F,$AH795))</f>
        <v>0.25</v>
      </c>
      <c r="F795" t="str">
        <f t="array" ref="F795">IF($A795="","",INDEX(Summary!$BC:$BC,$AH795)&amp;"")</f>
        <v/>
      </c>
      <c r="G795" t="e">
        <f t="shared" si="108"/>
        <v>#VALUE!</v>
      </c>
      <c r="H795">
        <f t="shared" si="109"/>
        <v>0</v>
      </c>
      <c r="I795" t="str">
        <f t="array" ref="I795">IF($A795="","",IF(IFERROR(INDEX(Summary!$BA:$BA,$AH795),0)&lt;1,"Under 1 day",IF(INDEX(Summary!$BA:$BA,$AH795)&lt;3,"1-3 days",IF(INDEX(Summary!$BA:$BA,$AH795)&lt;7,"3-7 days","7+ days"))))</f>
        <v>Under 1 day</v>
      </c>
      <c r="J795" t="str">
        <f t="array" ref="J795">IF($A795="","",IF(IFERROR(INDEX(Summary!$AX:$AX,$AH795),0)&lt;0.25,"0-25%",IF(INDEX(Summary!$AX:$AX,$AH795)&lt;0.5,"25-50%",IF(INDEX(Summary!$AX:$AX,$AH795)&lt;0.75,"50-75%","75-100%"))))</f>
        <v>75-100%</v>
      </c>
      <c r="K795" t="str">
        <f t="array" ref="K795">IF($A795="","",INDEX(Summary!$AY:$AY,$AH795)&amp;"")</f>
        <v/>
      </c>
      <c r="L795" s="1">
        <f>IF($A795="","",Summary!$P$2+MOD(ROW()-2,30))</f>
        <v>46240</v>
      </c>
      <c r="M795">
        <f t="shared" si="110"/>
        <v>14</v>
      </c>
      <c r="N795">
        <f t="shared" si="111"/>
        <v>6</v>
      </c>
      <c r="O795" t="str">
        <f t="shared" si="112"/>
        <v>Aug-2026</v>
      </c>
      <c r="P795">
        <f t="shared" ca="1" si="113"/>
        <v>1</v>
      </c>
      <c r="Q795" s="2">
        <f t="array" ref="Q795">IF($A795="",0,IFERROR(INDEX(Summary!$P$3:$AS$67,$AH795-2,$M795),0))</f>
        <v>0</v>
      </c>
      <c r="R795" s="2" t="e">
        <f t="array" ref="R795">IF($A795="",0,ROUND(IFERROR(INDEX(Summary!$O:$O,$AH795),0)/30,0))</f>
        <v>#VALUE!</v>
      </c>
      <c r="S795">
        <f t="shared" si="114"/>
        <v>0</v>
      </c>
      <c r="T795" s="2">
        <f t="array" ref="T795">IF($S795=1,IFERROR(INDEX(Summary!$O:$O,$AH795),0),0)</f>
        <v>0</v>
      </c>
      <c r="U795" s="2">
        <f t="array" ref="U795">IF($S795=1,IFERROR(INDEX(Summary!$AT:$AT,$AH795),0),0)</f>
        <v>0</v>
      </c>
      <c r="V795" s="2">
        <f t="shared" si="115"/>
        <v>0</v>
      </c>
      <c r="W795" s="2">
        <f t="array" ref="W795">IF($S795=1,IFERROR(INDEX(Summary!$AZ:$AZ,$AH795),0),0)</f>
        <v>0</v>
      </c>
      <c r="X795" s="3">
        <f t="array" ref="X795">IF($S795=1,IFERROR(INDEX(Summary!$BA:$BA,$AH795),0),0)</f>
        <v>0</v>
      </c>
      <c r="Y795" s="2">
        <f t="array" ref="Y795">IF($S795=1,IFERROR(INDEX(Summary!$G:$G,$AH795),0),0)</f>
        <v>0</v>
      </c>
      <c r="Z795" s="2">
        <f t="array" ref="Z795">IF($S795=1,IFERROR(INDEX(Summary!$H:$H,$AH795),0),0)</f>
        <v>0</v>
      </c>
      <c r="AA795" s="2">
        <f t="array" ref="AA795">IF($S795=1,IFERROR(INDEX(Summary!$I:$I,$AH795),0),0)</f>
        <v>0</v>
      </c>
      <c r="AB795" s="2">
        <f t="array" ref="AB795">IF($S795=1,IFERROR(INDEX(Summary!$J:$J,$AH795),0),0)</f>
        <v>0</v>
      </c>
      <c r="AC795" s="2">
        <f t="array" ref="AC795">IF($S795=1,IFERROR(INDEX(Summary!$K:$K,$AH795),0),0)</f>
        <v>0</v>
      </c>
      <c r="AD795" s="2">
        <f t="array" ref="AD795">IF($S795=1,IFERROR(INDEX(Summary!$L:$L,$AH795),0),0)</f>
        <v>0</v>
      </c>
      <c r="AE795" s="2">
        <f t="array" ref="AE795">IF($S795=1,IFERROR(INDEX(Summary!$M:$M,$AH795),0),0)</f>
        <v>0</v>
      </c>
      <c r="AF795" s="2">
        <f t="array" ref="AF795">IF($S795=1,IFERROR(INDEX(Summary!$N:$N,$AH795),0),0)</f>
        <v>0</v>
      </c>
      <c r="AG795">
        <f t="array" ref="AG795">IF($A795="","",IFERROR(INDEX(Summary!$BB:$BB,$AH795),0))</f>
        <v>10</v>
      </c>
      <c r="AH795">
        <f t="shared" si="116"/>
        <v>29</v>
      </c>
    </row>
    <row r="796" spans="1:34" hidden="1">
      <c r="A796" t="str">
        <f t="array" ref="A796">IFERROR(INDEX(Summary!$D:$D,$AH796)&amp;"","")</f>
        <v>FG00729</v>
      </c>
      <c r="B796" t="str">
        <f t="array" ref="B796">IF($A796="","",INDEX(Summary!$E:$E,$AH796))</f>
        <v>Khapli Atta (Stoneground) - 250gm</v>
      </c>
      <c r="C796" t="str">
        <f t="array" ref="C796">IF($A796="","",INDEX(Summary!$B:$B,$AH796))</f>
        <v>Atta</v>
      </c>
      <c r="D796" t="str">
        <f t="array" ref="D796">IF($A796="","",INDEX(Summary!$C:$C,$AH796))</f>
        <v>C39</v>
      </c>
      <c r="E796">
        <f t="array" ref="E796">IF($A796="","",INDEX(Summary!$F:$F,$AH796))</f>
        <v>0.25</v>
      </c>
      <c r="F796" t="str">
        <f t="array" ref="F796">IF($A796="","",INDEX(Summary!$BC:$BC,$AH796)&amp;"")</f>
        <v/>
      </c>
      <c r="G796" t="e">
        <f t="shared" si="108"/>
        <v>#VALUE!</v>
      </c>
      <c r="H796">
        <f t="shared" si="109"/>
        <v>0</v>
      </c>
      <c r="I796" t="str">
        <f t="array" ref="I796">IF($A796="","",IF(IFERROR(INDEX(Summary!$BA:$BA,$AH796),0)&lt;1,"Under 1 day",IF(INDEX(Summary!$BA:$BA,$AH796)&lt;3,"1-3 days",IF(INDEX(Summary!$BA:$BA,$AH796)&lt;7,"3-7 days","7+ days"))))</f>
        <v>Under 1 day</v>
      </c>
      <c r="J796" t="str">
        <f t="array" ref="J796">IF($A796="","",IF(IFERROR(INDEX(Summary!$AX:$AX,$AH796),0)&lt;0.25,"0-25%",IF(INDEX(Summary!$AX:$AX,$AH796)&lt;0.5,"25-50%",IF(INDEX(Summary!$AX:$AX,$AH796)&lt;0.75,"50-75%","75-100%"))))</f>
        <v>75-100%</v>
      </c>
      <c r="K796" t="str">
        <f t="array" ref="K796">IF($A796="","",INDEX(Summary!$AY:$AY,$AH796)&amp;"")</f>
        <v/>
      </c>
      <c r="L796" s="1">
        <f>IF($A796="","",Summary!$P$2+MOD(ROW()-2,30))</f>
        <v>46241</v>
      </c>
      <c r="M796">
        <f t="shared" si="110"/>
        <v>15</v>
      </c>
      <c r="N796">
        <f t="shared" si="111"/>
        <v>7</v>
      </c>
      <c r="O796" t="str">
        <f t="shared" si="112"/>
        <v>Aug-2026</v>
      </c>
      <c r="P796">
        <f t="shared" ca="1" si="113"/>
        <v>1</v>
      </c>
      <c r="Q796" s="2">
        <f t="array" ref="Q796">IF($A796="",0,IFERROR(INDEX(Summary!$P$3:$AS$67,$AH796-2,$M796),0))</f>
        <v>0</v>
      </c>
      <c r="R796" s="2" t="e">
        <f t="array" ref="R796">IF($A796="",0,ROUND(IFERROR(INDEX(Summary!$O:$O,$AH796),0)/30,0))</f>
        <v>#VALUE!</v>
      </c>
      <c r="S796">
        <f t="shared" si="114"/>
        <v>0</v>
      </c>
      <c r="T796" s="2">
        <f t="array" ref="T796">IF($S796=1,IFERROR(INDEX(Summary!$O:$O,$AH796),0),0)</f>
        <v>0</v>
      </c>
      <c r="U796" s="2">
        <f t="array" ref="U796">IF($S796=1,IFERROR(INDEX(Summary!$AT:$AT,$AH796),0),0)</f>
        <v>0</v>
      </c>
      <c r="V796" s="2">
        <f t="shared" si="115"/>
        <v>0</v>
      </c>
      <c r="W796" s="2">
        <f t="array" ref="W796">IF($S796=1,IFERROR(INDEX(Summary!$AZ:$AZ,$AH796),0),0)</f>
        <v>0</v>
      </c>
      <c r="X796" s="3">
        <f t="array" ref="X796">IF($S796=1,IFERROR(INDEX(Summary!$BA:$BA,$AH796),0),0)</f>
        <v>0</v>
      </c>
      <c r="Y796" s="2">
        <f t="array" ref="Y796">IF($S796=1,IFERROR(INDEX(Summary!$G:$G,$AH796),0),0)</f>
        <v>0</v>
      </c>
      <c r="Z796" s="2">
        <f t="array" ref="Z796">IF($S796=1,IFERROR(INDEX(Summary!$H:$H,$AH796),0),0)</f>
        <v>0</v>
      </c>
      <c r="AA796" s="2">
        <f t="array" ref="AA796">IF($S796=1,IFERROR(INDEX(Summary!$I:$I,$AH796),0),0)</f>
        <v>0</v>
      </c>
      <c r="AB796" s="2">
        <f t="array" ref="AB796">IF($S796=1,IFERROR(INDEX(Summary!$J:$J,$AH796),0),0)</f>
        <v>0</v>
      </c>
      <c r="AC796" s="2">
        <f t="array" ref="AC796">IF($S796=1,IFERROR(INDEX(Summary!$K:$K,$AH796),0),0)</f>
        <v>0</v>
      </c>
      <c r="AD796" s="2">
        <f t="array" ref="AD796">IF($S796=1,IFERROR(INDEX(Summary!$L:$L,$AH796),0),0)</f>
        <v>0</v>
      </c>
      <c r="AE796" s="2">
        <f t="array" ref="AE796">IF($S796=1,IFERROR(INDEX(Summary!$M:$M,$AH796),0),0)</f>
        <v>0</v>
      </c>
      <c r="AF796" s="2">
        <f t="array" ref="AF796">IF($S796=1,IFERROR(INDEX(Summary!$N:$N,$AH796),0),0)</f>
        <v>0</v>
      </c>
      <c r="AG796">
        <f t="array" ref="AG796">IF($A796="","",IFERROR(INDEX(Summary!$BB:$BB,$AH796),0))</f>
        <v>10</v>
      </c>
      <c r="AH796">
        <f t="shared" si="116"/>
        <v>29</v>
      </c>
    </row>
    <row r="797" spans="1:34" hidden="1">
      <c r="A797" t="str">
        <f t="array" ref="A797">IFERROR(INDEX(Summary!$D:$D,$AH797)&amp;"","")</f>
        <v>FG00729</v>
      </c>
      <c r="B797" t="str">
        <f t="array" ref="B797">IF($A797="","",INDEX(Summary!$E:$E,$AH797))</f>
        <v>Khapli Atta (Stoneground) - 250gm</v>
      </c>
      <c r="C797" t="str">
        <f t="array" ref="C797">IF($A797="","",INDEX(Summary!$B:$B,$AH797))</f>
        <v>Atta</v>
      </c>
      <c r="D797" t="str">
        <f t="array" ref="D797">IF($A797="","",INDEX(Summary!$C:$C,$AH797))</f>
        <v>C39</v>
      </c>
      <c r="E797">
        <f t="array" ref="E797">IF($A797="","",INDEX(Summary!$F:$F,$AH797))</f>
        <v>0.25</v>
      </c>
      <c r="F797" t="str">
        <f t="array" ref="F797">IF($A797="","",INDEX(Summary!$BC:$BC,$AH797)&amp;"")</f>
        <v/>
      </c>
      <c r="G797" t="e">
        <f t="shared" si="108"/>
        <v>#VALUE!</v>
      </c>
      <c r="H797">
        <f t="shared" si="109"/>
        <v>0</v>
      </c>
      <c r="I797" t="str">
        <f t="array" ref="I797">IF($A797="","",IF(IFERROR(INDEX(Summary!$BA:$BA,$AH797),0)&lt;1,"Under 1 day",IF(INDEX(Summary!$BA:$BA,$AH797)&lt;3,"1-3 days",IF(INDEX(Summary!$BA:$BA,$AH797)&lt;7,"3-7 days","7+ days"))))</f>
        <v>Under 1 day</v>
      </c>
      <c r="J797" t="str">
        <f t="array" ref="J797">IF($A797="","",IF(IFERROR(INDEX(Summary!$AX:$AX,$AH797),0)&lt;0.25,"0-25%",IF(INDEX(Summary!$AX:$AX,$AH797)&lt;0.5,"25-50%",IF(INDEX(Summary!$AX:$AX,$AH797)&lt;0.75,"50-75%","75-100%"))))</f>
        <v>75-100%</v>
      </c>
      <c r="K797" t="str">
        <f t="array" ref="K797">IF($A797="","",INDEX(Summary!$AY:$AY,$AH797)&amp;"")</f>
        <v/>
      </c>
      <c r="L797" s="1">
        <f>IF($A797="","",Summary!$P$2+MOD(ROW()-2,30))</f>
        <v>46242</v>
      </c>
      <c r="M797">
        <f t="shared" si="110"/>
        <v>16</v>
      </c>
      <c r="N797">
        <f t="shared" si="111"/>
        <v>8</v>
      </c>
      <c r="O797" t="str">
        <f t="shared" si="112"/>
        <v>Aug-2026</v>
      </c>
      <c r="P797">
        <f t="shared" ca="1" si="113"/>
        <v>1</v>
      </c>
      <c r="Q797" s="2">
        <f t="array" ref="Q797">IF($A797="",0,IFERROR(INDEX(Summary!$P$3:$AS$67,$AH797-2,$M797),0))</f>
        <v>0</v>
      </c>
      <c r="R797" s="2" t="e">
        <f t="array" ref="R797">IF($A797="",0,ROUND(IFERROR(INDEX(Summary!$O:$O,$AH797),0)/30,0))</f>
        <v>#VALUE!</v>
      </c>
      <c r="S797">
        <f t="shared" si="114"/>
        <v>0</v>
      </c>
      <c r="T797" s="2">
        <f t="array" ref="T797">IF($S797=1,IFERROR(INDEX(Summary!$O:$O,$AH797),0),0)</f>
        <v>0</v>
      </c>
      <c r="U797" s="2">
        <f t="array" ref="U797">IF($S797=1,IFERROR(INDEX(Summary!$AT:$AT,$AH797),0),0)</f>
        <v>0</v>
      </c>
      <c r="V797" s="2">
        <f t="shared" si="115"/>
        <v>0</v>
      </c>
      <c r="W797" s="2">
        <f t="array" ref="W797">IF($S797=1,IFERROR(INDEX(Summary!$AZ:$AZ,$AH797),0),0)</f>
        <v>0</v>
      </c>
      <c r="X797" s="3">
        <f t="array" ref="X797">IF($S797=1,IFERROR(INDEX(Summary!$BA:$BA,$AH797),0),0)</f>
        <v>0</v>
      </c>
      <c r="Y797" s="2">
        <f t="array" ref="Y797">IF($S797=1,IFERROR(INDEX(Summary!$G:$G,$AH797),0),0)</f>
        <v>0</v>
      </c>
      <c r="Z797" s="2">
        <f t="array" ref="Z797">IF($S797=1,IFERROR(INDEX(Summary!$H:$H,$AH797),0),0)</f>
        <v>0</v>
      </c>
      <c r="AA797" s="2">
        <f t="array" ref="AA797">IF($S797=1,IFERROR(INDEX(Summary!$I:$I,$AH797),0),0)</f>
        <v>0</v>
      </c>
      <c r="AB797" s="2">
        <f t="array" ref="AB797">IF($S797=1,IFERROR(INDEX(Summary!$J:$J,$AH797),0),0)</f>
        <v>0</v>
      </c>
      <c r="AC797" s="2">
        <f t="array" ref="AC797">IF($S797=1,IFERROR(INDEX(Summary!$K:$K,$AH797),0),0)</f>
        <v>0</v>
      </c>
      <c r="AD797" s="2">
        <f t="array" ref="AD797">IF($S797=1,IFERROR(INDEX(Summary!$L:$L,$AH797),0),0)</f>
        <v>0</v>
      </c>
      <c r="AE797" s="2">
        <f t="array" ref="AE797">IF($S797=1,IFERROR(INDEX(Summary!$M:$M,$AH797),0),0)</f>
        <v>0</v>
      </c>
      <c r="AF797" s="2">
        <f t="array" ref="AF797">IF($S797=1,IFERROR(INDEX(Summary!$N:$N,$AH797),0),0)</f>
        <v>0</v>
      </c>
      <c r="AG797">
        <f t="array" ref="AG797">IF($A797="","",IFERROR(INDEX(Summary!$BB:$BB,$AH797),0))</f>
        <v>10</v>
      </c>
      <c r="AH797">
        <f t="shared" si="116"/>
        <v>29</v>
      </c>
    </row>
    <row r="798" spans="1:34" hidden="1">
      <c r="A798" t="str">
        <f t="array" ref="A798">IFERROR(INDEX(Summary!$D:$D,$AH798)&amp;"","")</f>
        <v>FG00729</v>
      </c>
      <c r="B798" t="str">
        <f t="array" ref="B798">IF($A798="","",INDEX(Summary!$E:$E,$AH798))</f>
        <v>Khapli Atta (Stoneground) - 250gm</v>
      </c>
      <c r="C798" t="str">
        <f t="array" ref="C798">IF($A798="","",INDEX(Summary!$B:$B,$AH798))</f>
        <v>Atta</v>
      </c>
      <c r="D798" t="str">
        <f t="array" ref="D798">IF($A798="","",INDEX(Summary!$C:$C,$AH798))</f>
        <v>C39</v>
      </c>
      <c r="E798">
        <f t="array" ref="E798">IF($A798="","",INDEX(Summary!$F:$F,$AH798))</f>
        <v>0.25</v>
      </c>
      <c r="F798" t="str">
        <f t="array" ref="F798">IF($A798="","",INDEX(Summary!$BC:$BC,$AH798)&amp;"")</f>
        <v/>
      </c>
      <c r="G798" t="e">
        <f t="shared" si="108"/>
        <v>#VALUE!</v>
      </c>
      <c r="H798">
        <f t="shared" si="109"/>
        <v>0</v>
      </c>
      <c r="I798" t="str">
        <f t="array" ref="I798">IF($A798="","",IF(IFERROR(INDEX(Summary!$BA:$BA,$AH798),0)&lt;1,"Under 1 day",IF(INDEX(Summary!$BA:$BA,$AH798)&lt;3,"1-3 days",IF(INDEX(Summary!$BA:$BA,$AH798)&lt;7,"3-7 days","7+ days"))))</f>
        <v>Under 1 day</v>
      </c>
      <c r="J798" t="str">
        <f t="array" ref="J798">IF($A798="","",IF(IFERROR(INDEX(Summary!$AX:$AX,$AH798),0)&lt;0.25,"0-25%",IF(INDEX(Summary!$AX:$AX,$AH798)&lt;0.5,"25-50%",IF(INDEX(Summary!$AX:$AX,$AH798)&lt;0.75,"50-75%","75-100%"))))</f>
        <v>75-100%</v>
      </c>
      <c r="K798" t="str">
        <f t="array" ref="K798">IF($A798="","",INDEX(Summary!$AY:$AY,$AH798)&amp;"")</f>
        <v/>
      </c>
      <c r="L798" s="1">
        <f>IF($A798="","",Summary!$P$2+MOD(ROW()-2,30))</f>
        <v>46243</v>
      </c>
      <c r="M798">
        <f t="shared" si="110"/>
        <v>17</v>
      </c>
      <c r="N798">
        <f t="shared" si="111"/>
        <v>9</v>
      </c>
      <c r="O798" t="str">
        <f t="shared" si="112"/>
        <v>Aug-2026</v>
      </c>
      <c r="P798">
        <f t="shared" ca="1" si="113"/>
        <v>1</v>
      </c>
      <c r="Q798" s="2">
        <f t="array" ref="Q798">IF($A798="",0,IFERROR(INDEX(Summary!$P$3:$AS$67,$AH798-2,$M798),0))</f>
        <v>0</v>
      </c>
      <c r="R798" s="2" t="e">
        <f t="array" ref="R798">IF($A798="",0,ROUND(IFERROR(INDEX(Summary!$O:$O,$AH798),0)/30,0))</f>
        <v>#VALUE!</v>
      </c>
      <c r="S798">
        <f t="shared" si="114"/>
        <v>0</v>
      </c>
      <c r="T798" s="2">
        <f t="array" ref="T798">IF($S798=1,IFERROR(INDEX(Summary!$O:$O,$AH798),0),0)</f>
        <v>0</v>
      </c>
      <c r="U798" s="2">
        <f t="array" ref="U798">IF($S798=1,IFERROR(INDEX(Summary!$AT:$AT,$AH798),0),0)</f>
        <v>0</v>
      </c>
      <c r="V798" s="2">
        <f t="shared" si="115"/>
        <v>0</v>
      </c>
      <c r="W798" s="2">
        <f t="array" ref="W798">IF($S798=1,IFERROR(INDEX(Summary!$AZ:$AZ,$AH798),0),0)</f>
        <v>0</v>
      </c>
      <c r="X798" s="3">
        <f t="array" ref="X798">IF($S798=1,IFERROR(INDEX(Summary!$BA:$BA,$AH798),0),0)</f>
        <v>0</v>
      </c>
      <c r="Y798" s="2">
        <f t="array" ref="Y798">IF($S798=1,IFERROR(INDEX(Summary!$G:$G,$AH798),0),0)</f>
        <v>0</v>
      </c>
      <c r="Z798" s="2">
        <f t="array" ref="Z798">IF($S798=1,IFERROR(INDEX(Summary!$H:$H,$AH798),0),0)</f>
        <v>0</v>
      </c>
      <c r="AA798" s="2">
        <f t="array" ref="AA798">IF($S798=1,IFERROR(INDEX(Summary!$I:$I,$AH798),0),0)</f>
        <v>0</v>
      </c>
      <c r="AB798" s="2">
        <f t="array" ref="AB798">IF($S798=1,IFERROR(INDEX(Summary!$J:$J,$AH798),0),0)</f>
        <v>0</v>
      </c>
      <c r="AC798" s="2">
        <f t="array" ref="AC798">IF($S798=1,IFERROR(INDEX(Summary!$K:$K,$AH798),0),0)</f>
        <v>0</v>
      </c>
      <c r="AD798" s="2">
        <f t="array" ref="AD798">IF($S798=1,IFERROR(INDEX(Summary!$L:$L,$AH798),0),0)</f>
        <v>0</v>
      </c>
      <c r="AE798" s="2">
        <f t="array" ref="AE798">IF($S798=1,IFERROR(INDEX(Summary!$M:$M,$AH798),0),0)</f>
        <v>0</v>
      </c>
      <c r="AF798" s="2">
        <f t="array" ref="AF798">IF($S798=1,IFERROR(INDEX(Summary!$N:$N,$AH798),0),0)</f>
        <v>0</v>
      </c>
      <c r="AG798">
        <f t="array" ref="AG798">IF($A798="","",IFERROR(INDEX(Summary!$BB:$BB,$AH798),0))</f>
        <v>10</v>
      </c>
      <c r="AH798">
        <f t="shared" si="116"/>
        <v>29</v>
      </c>
    </row>
    <row r="799" spans="1:34" hidden="1">
      <c r="A799" t="str">
        <f t="array" ref="A799">IFERROR(INDEX(Summary!$D:$D,$AH799)&amp;"","")</f>
        <v>FG00729</v>
      </c>
      <c r="B799" t="str">
        <f t="array" ref="B799">IF($A799="","",INDEX(Summary!$E:$E,$AH799))</f>
        <v>Khapli Atta (Stoneground) - 250gm</v>
      </c>
      <c r="C799" t="str">
        <f t="array" ref="C799">IF($A799="","",INDEX(Summary!$B:$B,$AH799))</f>
        <v>Atta</v>
      </c>
      <c r="D799" t="str">
        <f t="array" ref="D799">IF($A799="","",INDEX(Summary!$C:$C,$AH799))</f>
        <v>C39</v>
      </c>
      <c r="E799">
        <f t="array" ref="E799">IF($A799="","",INDEX(Summary!$F:$F,$AH799))</f>
        <v>0.25</v>
      </c>
      <c r="F799" t="str">
        <f t="array" ref="F799">IF($A799="","",INDEX(Summary!$BC:$BC,$AH799)&amp;"")</f>
        <v/>
      </c>
      <c r="G799" t="e">
        <f t="shared" si="108"/>
        <v>#VALUE!</v>
      </c>
      <c r="H799">
        <f t="shared" si="109"/>
        <v>0</v>
      </c>
      <c r="I799" t="str">
        <f t="array" ref="I799">IF($A799="","",IF(IFERROR(INDEX(Summary!$BA:$BA,$AH799),0)&lt;1,"Under 1 day",IF(INDEX(Summary!$BA:$BA,$AH799)&lt;3,"1-3 days",IF(INDEX(Summary!$BA:$BA,$AH799)&lt;7,"3-7 days","7+ days"))))</f>
        <v>Under 1 day</v>
      </c>
      <c r="J799" t="str">
        <f t="array" ref="J799">IF($A799="","",IF(IFERROR(INDEX(Summary!$AX:$AX,$AH799),0)&lt;0.25,"0-25%",IF(INDEX(Summary!$AX:$AX,$AH799)&lt;0.5,"25-50%",IF(INDEX(Summary!$AX:$AX,$AH799)&lt;0.75,"50-75%","75-100%"))))</f>
        <v>75-100%</v>
      </c>
      <c r="K799" t="str">
        <f t="array" ref="K799">IF($A799="","",INDEX(Summary!$AY:$AY,$AH799)&amp;"")</f>
        <v/>
      </c>
      <c r="L799" s="1">
        <f>IF($A799="","",Summary!$P$2+MOD(ROW()-2,30))</f>
        <v>46244</v>
      </c>
      <c r="M799">
        <f t="shared" si="110"/>
        <v>18</v>
      </c>
      <c r="N799">
        <f t="shared" si="111"/>
        <v>10</v>
      </c>
      <c r="O799" t="str">
        <f t="shared" si="112"/>
        <v>Aug-2026</v>
      </c>
      <c r="P799">
        <f t="shared" ca="1" si="113"/>
        <v>1</v>
      </c>
      <c r="Q799" s="2">
        <f t="array" ref="Q799">IF($A799="",0,IFERROR(INDEX(Summary!$P$3:$AS$67,$AH799-2,$M799),0))</f>
        <v>0</v>
      </c>
      <c r="R799" s="2" t="e">
        <f t="array" ref="R799">IF($A799="",0,ROUND(IFERROR(INDEX(Summary!$O:$O,$AH799),0)/30,0))</f>
        <v>#VALUE!</v>
      </c>
      <c r="S799">
        <f t="shared" si="114"/>
        <v>0</v>
      </c>
      <c r="T799" s="2">
        <f t="array" ref="T799">IF($S799=1,IFERROR(INDEX(Summary!$O:$O,$AH799),0),0)</f>
        <v>0</v>
      </c>
      <c r="U799" s="2">
        <f t="array" ref="U799">IF($S799=1,IFERROR(INDEX(Summary!$AT:$AT,$AH799),0),0)</f>
        <v>0</v>
      </c>
      <c r="V799" s="2">
        <f t="shared" si="115"/>
        <v>0</v>
      </c>
      <c r="W799" s="2">
        <f t="array" ref="W799">IF($S799=1,IFERROR(INDEX(Summary!$AZ:$AZ,$AH799),0),0)</f>
        <v>0</v>
      </c>
      <c r="X799" s="3">
        <f t="array" ref="X799">IF($S799=1,IFERROR(INDEX(Summary!$BA:$BA,$AH799),0),0)</f>
        <v>0</v>
      </c>
      <c r="Y799" s="2">
        <f t="array" ref="Y799">IF($S799=1,IFERROR(INDEX(Summary!$G:$G,$AH799),0),0)</f>
        <v>0</v>
      </c>
      <c r="Z799" s="2">
        <f t="array" ref="Z799">IF($S799=1,IFERROR(INDEX(Summary!$H:$H,$AH799),0),0)</f>
        <v>0</v>
      </c>
      <c r="AA799" s="2">
        <f t="array" ref="AA799">IF($S799=1,IFERROR(INDEX(Summary!$I:$I,$AH799),0),0)</f>
        <v>0</v>
      </c>
      <c r="AB799" s="2">
        <f t="array" ref="AB799">IF($S799=1,IFERROR(INDEX(Summary!$J:$J,$AH799),0),0)</f>
        <v>0</v>
      </c>
      <c r="AC799" s="2">
        <f t="array" ref="AC799">IF($S799=1,IFERROR(INDEX(Summary!$K:$K,$AH799),0),0)</f>
        <v>0</v>
      </c>
      <c r="AD799" s="2">
        <f t="array" ref="AD799">IF($S799=1,IFERROR(INDEX(Summary!$L:$L,$AH799),0),0)</f>
        <v>0</v>
      </c>
      <c r="AE799" s="2">
        <f t="array" ref="AE799">IF($S799=1,IFERROR(INDEX(Summary!$M:$M,$AH799),0),0)</f>
        <v>0</v>
      </c>
      <c r="AF799" s="2">
        <f t="array" ref="AF799">IF($S799=1,IFERROR(INDEX(Summary!$N:$N,$AH799),0),0)</f>
        <v>0</v>
      </c>
      <c r="AG799">
        <f t="array" ref="AG799">IF($A799="","",IFERROR(INDEX(Summary!$BB:$BB,$AH799),0))</f>
        <v>10</v>
      </c>
      <c r="AH799">
        <f t="shared" si="116"/>
        <v>29</v>
      </c>
    </row>
    <row r="800" spans="1:34" hidden="1">
      <c r="A800" t="str">
        <f t="array" ref="A800">IFERROR(INDEX(Summary!$D:$D,$AH800)&amp;"","")</f>
        <v>FG00729</v>
      </c>
      <c r="B800" t="str">
        <f t="array" ref="B800">IF($A800="","",INDEX(Summary!$E:$E,$AH800))</f>
        <v>Khapli Atta (Stoneground) - 250gm</v>
      </c>
      <c r="C800" t="str">
        <f t="array" ref="C800">IF($A800="","",INDEX(Summary!$B:$B,$AH800))</f>
        <v>Atta</v>
      </c>
      <c r="D800" t="str">
        <f t="array" ref="D800">IF($A800="","",INDEX(Summary!$C:$C,$AH800))</f>
        <v>C39</v>
      </c>
      <c r="E800">
        <f t="array" ref="E800">IF($A800="","",INDEX(Summary!$F:$F,$AH800))</f>
        <v>0.25</v>
      </c>
      <c r="F800" t="str">
        <f t="array" ref="F800">IF($A800="","",INDEX(Summary!$BC:$BC,$AH800)&amp;"")</f>
        <v/>
      </c>
      <c r="G800" t="e">
        <f t="shared" si="108"/>
        <v>#VALUE!</v>
      </c>
      <c r="H800">
        <f t="shared" si="109"/>
        <v>0</v>
      </c>
      <c r="I800" t="str">
        <f t="array" ref="I800">IF($A800="","",IF(IFERROR(INDEX(Summary!$BA:$BA,$AH800),0)&lt;1,"Under 1 day",IF(INDEX(Summary!$BA:$BA,$AH800)&lt;3,"1-3 days",IF(INDEX(Summary!$BA:$BA,$AH800)&lt;7,"3-7 days","7+ days"))))</f>
        <v>Under 1 day</v>
      </c>
      <c r="J800" t="str">
        <f t="array" ref="J800">IF($A800="","",IF(IFERROR(INDEX(Summary!$AX:$AX,$AH800),0)&lt;0.25,"0-25%",IF(INDEX(Summary!$AX:$AX,$AH800)&lt;0.5,"25-50%",IF(INDEX(Summary!$AX:$AX,$AH800)&lt;0.75,"50-75%","75-100%"))))</f>
        <v>75-100%</v>
      </c>
      <c r="K800" t="str">
        <f t="array" ref="K800">IF($A800="","",INDEX(Summary!$AY:$AY,$AH800)&amp;"")</f>
        <v/>
      </c>
      <c r="L800" s="1">
        <f>IF($A800="","",Summary!$P$2+MOD(ROW()-2,30))</f>
        <v>46245</v>
      </c>
      <c r="M800">
        <f t="shared" si="110"/>
        <v>19</v>
      </c>
      <c r="N800">
        <f t="shared" si="111"/>
        <v>11</v>
      </c>
      <c r="O800" t="str">
        <f t="shared" si="112"/>
        <v>Aug-2026</v>
      </c>
      <c r="P800">
        <f t="shared" ca="1" si="113"/>
        <v>1</v>
      </c>
      <c r="Q800" s="2">
        <f t="array" ref="Q800">IF($A800="",0,IFERROR(INDEX(Summary!$P$3:$AS$67,$AH800-2,$M800),0))</f>
        <v>60</v>
      </c>
      <c r="R800" s="2" t="e">
        <f t="array" ref="R800">IF($A800="",0,ROUND(IFERROR(INDEX(Summary!$O:$O,$AH800),0)/30,0))</f>
        <v>#VALUE!</v>
      </c>
      <c r="S800">
        <f t="shared" si="114"/>
        <v>0</v>
      </c>
      <c r="T800" s="2">
        <f t="array" ref="T800">IF($S800=1,IFERROR(INDEX(Summary!$O:$O,$AH800),0),0)</f>
        <v>0</v>
      </c>
      <c r="U800" s="2">
        <f t="array" ref="U800">IF($S800=1,IFERROR(INDEX(Summary!$AT:$AT,$AH800),0),0)</f>
        <v>0</v>
      </c>
      <c r="V800" s="2">
        <f t="shared" si="115"/>
        <v>0</v>
      </c>
      <c r="W800" s="2">
        <f t="array" ref="W800">IF($S800=1,IFERROR(INDEX(Summary!$AZ:$AZ,$AH800),0),0)</f>
        <v>0</v>
      </c>
      <c r="X800" s="3">
        <f t="array" ref="X800">IF($S800=1,IFERROR(INDEX(Summary!$BA:$BA,$AH800),0),0)</f>
        <v>0</v>
      </c>
      <c r="Y800" s="2">
        <f t="array" ref="Y800">IF($S800=1,IFERROR(INDEX(Summary!$G:$G,$AH800),0),0)</f>
        <v>0</v>
      </c>
      <c r="Z800" s="2">
        <f t="array" ref="Z800">IF($S800=1,IFERROR(INDEX(Summary!$H:$H,$AH800),0),0)</f>
        <v>0</v>
      </c>
      <c r="AA800" s="2">
        <f t="array" ref="AA800">IF($S800=1,IFERROR(INDEX(Summary!$I:$I,$AH800),0),0)</f>
        <v>0</v>
      </c>
      <c r="AB800" s="2">
        <f t="array" ref="AB800">IF($S800=1,IFERROR(INDEX(Summary!$J:$J,$AH800),0),0)</f>
        <v>0</v>
      </c>
      <c r="AC800" s="2">
        <f t="array" ref="AC800">IF($S800=1,IFERROR(INDEX(Summary!$K:$K,$AH800),0),0)</f>
        <v>0</v>
      </c>
      <c r="AD800" s="2">
        <f t="array" ref="AD800">IF($S800=1,IFERROR(INDEX(Summary!$L:$L,$AH800),0),0)</f>
        <v>0</v>
      </c>
      <c r="AE800" s="2">
        <f t="array" ref="AE800">IF($S800=1,IFERROR(INDEX(Summary!$M:$M,$AH800),0),0)</f>
        <v>0</v>
      </c>
      <c r="AF800" s="2">
        <f t="array" ref="AF800">IF($S800=1,IFERROR(INDEX(Summary!$N:$N,$AH800),0),0)</f>
        <v>0</v>
      </c>
      <c r="AG800">
        <f t="array" ref="AG800">IF($A800="","",IFERROR(INDEX(Summary!$BB:$BB,$AH800),0))</f>
        <v>10</v>
      </c>
      <c r="AH800">
        <f t="shared" si="116"/>
        <v>29</v>
      </c>
    </row>
    <row r="801" spans="1:34" hidden="1">
      <c r="A801" t="str">
        <f t="array" ref="A801">IFERROR(INDEX(Summary!$D:$D,$AH801)&amp;"","")</f>
        <v>FG00729</v>
      </c>
      <c r="B801" t="str">
        <f t="array" ref="B801">IF($A801="","",INDEX(Summary!$E:$E,$AH801))</f>
        <v>Khapli Atta (Stoneground) - 250gm</v>
      </c>
      <c r="C801" t="str">
        <f t="array" ref="C801">IF($A801="","",INDEX(Summary!$B:$B,$AH801))</f>
        <v>Atta</v>
      </c>
      <c r="D801" t="str">
        <f t="array" ref="D801">IF($A801="","",INDEX(Summary!$C:$C,$AH801))</f>
        <v>C39</v>
      </c>
      <c r="E801">
        <f t="array" ref="E801">IF($A801="","",INDEX(Summary!$F:$F,$AH801))</f>
        <v>0.25</v>
      </c>
      <c r="F801" t="str">
        <f t="array" ref="F801">IF($A801="","",INDEX(Summary!$BC:$BC,$AH801)&amp;"")</f>
        <v/>
      </c>
      <c r="G801" t="e">
        <f t="shared" si="108"/>
        <v>#VALUE!</v>
      </c>
      <c r="H801">
        <f t="shared" si="109"/>
        <v>0</v>
      </c>
      <c r="I801" t="str">
        <f t="array" ref="I801">IF($A801="","",IF(IFERROR(INDEX(Summary!$BA:$BA,$AH801),0)&lt;1,"Under 1 day",IF(INDEX(Summary!$BA:$BA,$AH801)&lt;3,"1-3 days",IF(INDEX(Summary!$BA:$BA,$AH801)&lt;7,"3-7 days","7+ days"))))</f>
        <v>Under 1 day</v>
      </c>
      <c r="J801" t="str">
        <f t="array" ref="J801">IF($A801="","",IF(IFERROR(INDEX(Summary!$AX:$AX,$AH801),0)&lt;0.25,"0-25%",IF(INDEX(Summary!$AX:$AX,$AH801)&lt;0.5,"25-50%",IF(INDEX(Summary!$AX:$AX,$AH801)&lt;0.75,"50-75%","75-100%"))))</f>
        <v>75-100%</v>
      </c>
      <c r="K801" t="str">
        <f t="array" ref="K801">IF($A801="","",INDEX(Summary!$AY:$AY,$AH801)&amp;"")</f>
        <v/>
      </c>
      <c r="L801" s="1">
        <f>IF($A801="","",Summary!$P$2+MOD(ROW()-2,30))</f>
        <v>46246</v>
      </c>
      <c r="M801">
        <f t="shared" si="110"/>
        <v>20</v>
      </c>
      <c r="N801">
        <f t="shared" si="111"/>
        <v>12</v>
      </c>
      <c r="O801" t="str">
        <f t="shared" si="112"/>
        <v>Aug-2026</v>
      </c>
      <c r="P801">
        <f t="shared" ca="1" si="113"/>
        <v>1</v>
      </c>
      <c r="Q801" s="2">
        <f t="array" ref="Q801">IF($A801="",0,IFERROR(INDEX(Summary!$P$3:$AS$67,$AH801-2,$M801),0))</f>
        <v>15</v>
      </c>
      <c r="R801" s="2" t="e">
        <f t="array" ref="R801">IF($A801="",0,ROUND(IFERROR(INDEX(Summary!$O:$O,$AH801),0)/30,0))</f>
        <v>#VALUE!</v>
      </c>
      <c r="S801">
        <f t="shared" si="114"/>
        <v>0</v>
      </c>
      <c r="T801" s="2">
        <f t="array" ref="T801">IF($S801=1,IFERROR(INDEX(Summary!$O:$O,$AH801),0),0)</f>
        <v>0</v>
      </c>
      <c r="U801" s="2">
        <f t="array" ref="U801">IF($S801=1,IFERROR(INDEX(Summary!$AT:$AT,$AH801),0),0)</f>
        <v>0</v>
      </c>
      <c r="V801" s="2">
        <f t="shared" si="115"/>
        <v>0</v>
      </c>
      <c r="W801" s="2">
        <f t="array" ref="W801">IF($S801=1,IFERROR(INDEX(Summary!$AZ:$AZ,$AH801),0),0)</f>
        <v>0</v>
      </c>
      <c r="X801" s="3">
        <f t="array" ref="X801">IF($S801=1,IFERROR(INDEX(Summary!$BA:$BA,$AH801),0),0)</f>
        <v>0</v>
      </c>
      <c r="Y801" s="2">
        <f t="array" ref="Y801">IF($S801=1,IFERROR(INDEX(Summary!$G:$G,$AH801),0),0)</f>
        <v>0</v>
      </c>
      <c r="Z801" s="2">
        <f t="array" ref="Z801">IF($S801=1,IFERROR(INDEX(Summary!$H:$H,$AH801),0),0)</f>
        <v>0</v>
      </c>
      <c r="AA801" s="2">
        <f t="array" ref="AA801">IF($S801=1,IFERROR(INDEX(Summary!$I:$I,$AH801),0),0)</f>
        <v>0</v>
      </c>
      <c r="AB801" s="2">
        <f t="array" ref="AB801">IF($S801=1,IFERROR(INDEX(Summary!$J:$J,$AH801),0),0)</f>
        <v>0</v>
      </c>
      <c r="AC801" s="2">
        <f t="array" ref="AC801">IF($S801=1,IFERROR(INDEX(Summary!$K:$K,$AH801),0),0)</f>
        <v>0</v>
      </c>
      <c r="AD801" s="2">
        <f t="array" ref="AD801">IF($S801=1,IFERROR(INDEX(Summary!$L:$L,$AH801),0),0)</f>
        <v>0</v>
      </c>
      <c r="AE801" s="2">
        <f t="array" ref="AE801">IF($S801=1,IFERROR(INDEX(Summary!$M:$M,$AH801),0),0)</f>
        <v>0</v>
      </c>
      <c r="AF801" s="2">
        <f t="array" ref="AF801">IF($S801=1,IFERROR(INDEX(Summary!$N:$N,$AH801),0),0)</f>
        <v>0</v>
      </c>
      <c r="AG801">
        <f t="array" ref="AG801">IF($A801="","",IFERROR(INDEX(Summary!$BB:$BB,$AH801),0))</f>
        <v>10</v>
      </c>
      <c r="AH801">
        <f t="shared" si="116"/>
        <v>29</v>
      </c>
    </row>
    <row r="802" spans="1:34" hidden="1">
      <c r="A802" t="str">
        <f t="array" ref="A802">IFERROR(INDEX(Summary!$D:$D,$AH802)&amp;"","")</f>
        <v>FG00729</v>
      </c>
      <c r="B802" t="str">
        <f t="array" ref="B802">IF($A802="","",INDEX(Summary!$E:$E,$AH802))</f>
        <v>Khapli Atta (Stoneground) - 250gm</v>
      </c>
      <c r="C802" t="str">
        <f t="array" ref="C802">IF($A802="","",INDEX(Summary!$B:$B,$AH802))</f>
        <v>Atta</v>
      </c>
      <c r="D802" t="str">
        <f t="array" ref="D802">IF($A802="","",INDEX(Summary!$C:$C,$AH802))</f>
        <v>C39</v>
      </c>
      <c r="E802">
        <f t="array" ref="E802">IF($A802="","",INDEX(Summary!$F:$F,$AH802))</f>
        <v>0.25</v>
      </c>
      <c r="F802" t="str">
        <f t="array" ref="F802">IF($A802="","",INDEX(Summary!$BC:$BC,$AH802)&amp;"")</f>
        <v/>
      </c>
      <c r="G802" t="e">
        <f t="shared" si="108"/>
        <v>#VALUE!</v>
      </c>
      <c r="H802">
        <f t="shared" si="109"/>
        <v>0</v>
      </c>
      <c r="I802" t="str">
        <f t="array" ref="I802">IF($A802="","",IF(IFERROR(INDEX(Summary!$BA:$BA,$AH802),0)&lt;1,"Under 1 day",IF(INDEX(Summary!$BA:$BA,$AH802)&lt;3,"1-3 days",IF(INDEX(Summary!$BA:$BA,$AH802)&lt;7,"3-7 days","7+ days"))))</f>
        <v>Under 1 day</v>
      </c>
      <c r="J802" t="str">
        <f t="array" ref="J802">IF($A802="","",IF(IFERROR(INDEX(Summary!$AX:$AX,$AH802),0)&lt;0.25,"0-25%",IF(INDEX(Summary!$AX:$AX,$AH802)&lt;0.5,"25-50%",IF(INDEX(Summary!$AX:$AX,$AH802)&lt;0.75,"50-75%","75-100%"))))</f>
        <v>75-100%</v>
      </c>
      <c r="K802" t="str">
        <f t="array" ref="K802">IF($A802="","",INDEX(Summary!$AY:$AY,$AH802)&amp;"")</f>
        <v/>
      </c>
      <c r="L802" s="1">
        <f>IF($A802="","",Summary!$P$2+MOD(ROW()-2,30))</f>
        <v>46247</v>
      </c>
      <c r="M802">
        <f t="shared" si="110"/>
        <v>21</v>
      </c>
      <c r="N802">
        <f t="shared" si="111"/>
        <v>13</v>
      </c>
      <c r="O802" t="str">
        <f t="shared" si="112"/>
        <v>Aug-2026</v>
      </c>
      <c r="P802">
        <f t="shared" ca="1" si="113"/>
        <v>1</v>
      </c>
      <c r="Q802" s="2">
        <f t="array" ref="Q802">IF($A802="",0,IFERROR(INDEX(Summary!$P$3:$AS$67,$AH802-2,$M802),0))</f>
        <v>0</v>
      </c>
      <c r="R802" s="2" t="e">
        <f t="array" ref="R802">IF($A802="",0,ROUND(IFERROR(INDEX(Summary!$O:$O,$AH802),0)/30,0))</f>
        <v>#VALUE!</v>
      </c>
      <c r="S802">
        <f t="shared" si="114"/>
        <v>0</v>
      </c>
      <c r="T802" s="2">
        <f t="array" ref="T802">IF($S802=1,IFERROR(INDEX(Summary!$O:$O,$AH802),0),0)</f>
        <v>0</v>
      </c>
      <c r="U802" s="2">
        <f t="array" ref="U802">IF($S802=1,IFERROR(INDEX(Summary!$AT:$AT,$AH802),0),0)</f>
        <v>0</v>
      </c>
      <c r="V802" s="2">
        <f t="shared" si="115"/>
        <v>0</v>
      </c>
      <c r="W802" s="2">
        <f t="array" ref="W802">IF($S802=1,IFERROR(INDEX(Summary!$AZ:$AZ,$AH802),0),0)</f>
        <v>0</v>
      </c>
      <c r="X802" s="3">
        <f t="array" ref="X802">IF($S802=1,IFERROR(INDEX(Summary!$BA:$BA,$AH802),0),0)</f>
        <v>0</v>
      </c>
      <c r="Y802" s="2">
        <f t="array" ref="Y802">IF($S802=1,IFERROR(INDEX(Summary!$G:$G,$AH802),0),0)</f>
        <v>0</v>
      </c>
      <c r="Z802" s="2">
        <f t="array" ref="Z802">IF($S802=1,IFERROR(INDEX(Summary!$H:$H,$AH802),0),0)</f>
        <v>0</v>
      </c>
      <c r="AA802" s="2">
        <f t="array" ref="AA802">IF($S802=1,IFERROR(INDEX(Summary!$I:$I,$AH802),0),0)</f>
        <v>0</v>
      </c>
      <c r="AB802" s="2">
        <f t="array" ref="AB802">IF($S802=1,IFERROR(INDEX(Summary!$J:$J,$AH802),0),0)</f>
        <v>0</v>
      </c>
      <c r="AC802" s="2">
        <f t="array" ref="AC802">IF($S802=1,IFERROR(INDEX(Summary!$K:$K,$AH802),0),0)</f>
        <v>0</v>
      </c>
      <c r="AD802" s="2">
        <f t="array" ref="AD802">IF($S802=1,IFERROR(INDEX(Summary!$L:$L,$AH802),0),0)</f>
        <v>0</v>
      </c>
      <c r="AE802" s="2">
        <f t="array" ref="AE802">IF($S802=1,IFERROR(INDEX(Summary!$M:$M,$AH802),0),0)</f>
        <v>0</v>
      </c>
      <c r="AF802" s="2">
        <f t="array" ref="AF802">IF($S802=1,IFERROR(INDEX(Summary!$N:$N,$AH802),0),0)</f>
        <v>0</v>
      </c>
      <c r="AG802">
        <f t="array" ref="AG802">IF($A802="","",IFERROR(INDEX(Summary!$BB:$BB,$AH802),0))</f>
        <v>10</v>
      </c>
      <c r="AH802">
        <f t="shared" si="116"/>
        <v>29</v>
      </c>
    </row>
    <row r="803" spans="1:34" hidden="1">
      <c r="A803" t="str">
        <f t="array" ref="A803">IFERROR(INDEX(Summary!$D:$D,$AH803)&amp;"","")</f>
        <v>FG00729</v>
      </c>
      <c r="B803" t="str">
        <f t="array" ref="B803">IF($A803="","",INDEX(Summary!$E:$E,$AH803))</f>
        <v>Khapli Atta (Stoneground) - 250gm</v>
      </c>
      <c r="C803" t="str">
        <f t="array" ref="C803">IF($A803="","",INDEX(Summary!$B:$B,$AH803))</f>
        <v>Atta</v>
      </c>
      <c r="D803" t="str">
        <f t="array" ref="D803">IF($A803="","",INDEX(Summary!$C:$C,$AH803))</f>
        <v>C39</v>
      </c>
      <c r="E803">
        <f t="array" ref="E803">IF($A803="","",INDEX(Summary!$F:$F,$AH803))</f>
        <v>0.25</v>
      </c>
      <c r="F803" t="str">
        <f t="array" ref="F803">IF($A803="","",INDEX(Summary!$BC:$BC,$AH803)&amp;"")</f>
        <v/>
      </c>
      <c r="G803" t="e">
        <f t="shared" si="108"/>
        <v>#VALUE!</v>
      </c>
      <c r="H803">
        <f t="shared" si="109"/>
        <v>0</v>
      </c>
      <c r="I803" t="str">
        <f t="array" ref="I803">IF($A803="","",IF(IFERROR(INDEX(Summary!$BA:$BA,$AH803),0)&lt;1,"Under 1 day",IF(INDEX(Summary!$BA:$BA,$AH803)&lt;3,"1-3 days",IF(INDEX(Summary!$BA:$BA,$AH803)&lt;7,"3-7 days","7+ days"))))</f>
        <v>Under 1 day</v>
      </c>
      <c r="J803" t="str">
        <f t="array" ref="J803">IF($A803="","",IF(IFERROR(INDEX(Summary!$AX:$AX,$AH803),0)&lt;0.25,"0-25%",IF(INDEX(Summary!$AX:$AX,$AH803)&lt;0.5,"25-50%",IF(INDEX(Summary!$AX:$AX,$AH803)&lt;0.75,"50-75%","75-100%"))))</f>
        <v>75-100%</v>
      </c>
      <c r="K803" t="str">
        <f t="array" ref="K803">IF($A803="","",INDEX(Summary!$AY:$AY,$AH803)&amp;"")</f>
        <v/>
      </c>
      <c r="L803" s="1">
        <f>IF($A803="","",Summary!$P$2+MOD(ROW()-2,30))</f>
        <v>46248</v>
      </c>
      <c r="M803">
        <f t="shared" si="110"/>
        <v>22</v>
      </c>
      <c r="N803">
        <f t="shared" si="111"/>
        <v>14</v>
      </c>
      <c r="O803" t="str">
        <f t="shared" si="112"/>
        <v>Aug-2026</v>
      </c>
      <c r="P803">
        <f t="shared" ca="1" si="113"/>
        <v>1</v>
      </c>
      <c r="Q803" s="2">
        <f t="array" ref="Q803">IF($A803="",0,IFERROR(INDEX(Summary!$P$3:$AS$67,$AH803-2,$M803),0))</f>
        <v>0</v>
      </c>
      <c r="R803" s="2" t="e">
        <f t="array" ref="R803">IF($A803="",0,ROUND(IFERROR(INDEX(Summary!$O:$O,$AH803),0)/30,0))</f>
        <v>#VALUE!</v>
      </c>
      <c r="S803">
        <f t="shared" si="114"/>
        <v>0</v>
      </c>
      <c r="T803" s="2">
        <f t="array" ref="T803">IF($S803=1,IFERROR(INDEX(Summary!$O:$O,$AH803),0),0)</f>
        <v>0</v>
      </c>
      <c r="U803" s="2">
        <f t="array" ref="U803">IF($S803=1,IFERROR(INDEX(Summary!$AT:$AT,$AH803),0),0)</f>
        <v>0</v>
      </c>
      <c r="V803" s="2">
        <f t="shared" si="115"/>
        <v>0</v>
      </c>
      <c r="W803" s="2">
        <f t="array" ref="W803">IF($S803=1,IFERROR(INDEX(Summary!$AZ:$AZ,$AH803),0),0)</f>
        <v>0</v>
      </c>
      <c r="X803" s="3">
        <f t="array" ref="X803">IF($S803=1,IFERROR(INDEX(Summary!$BA:$BA,$AH803),0),0)</f>
        <v>0</v>
      </c>
      <c r="Y803" s="2">
        <f t="array" ref="Y803">IF($S803=1,IFERROR(INDEX(Summary!$G:$G,$AH803),0),0)</f>
        <v>0</v>
      </c>
      <c r="Z803" s="2">
        <f t="array" ref="Z803">IF($S803=1,IFERROR(INDEX(Summary!$H:$H,$AH803),0),0)</f>
        <v>0</v>
      </c>
      <c r="AA803" s="2">
        <f t="array" ref="AA803">IF($S803=1,IFERROR(INDEX(Summary!$I:$I,$AH803),0),0)</f>
        <v>0</v>
      </c>
      <c r="AB803" s="2">
        <f t="array" ref="AB803">IF($S803=1,IFERROR(INDEX(Summary!$J:$J,$AH803),0),0)</f>
        <v>0</v>
      </c>
      <c r="AC803" s="2">
        <f t="array" ref="AC803">IF($S803=1,IFERROR(INDEX(Summary!$K:$K,$AH803),0),0)</f>
        <v>0</v>
      </c>
      <c r="AD803" s="2">
        <f t="array" ref="AD803">IF($S803=1,IFERROR(INDEX(Summary!$L:$L,$AH803),0),0)</f>
        <v>0</v>
      </c>
      <c r="AE803" s="2">
        <f t="array" ref="AE803">IF($S803=1,IFERROR(INDEX(Summary!$M:$M,$AH803),0),0)</f>
        <v>0</v>
      </c>
      <c r="AF803" s="2">
        <f t="array" ref="AF803">IF($S803=1,IFERROR(INDEX(Summary!$N:$N,$AH803),0),0)</f>
        <v>0</v>
      </c>
      <c r="AG803">
        <f t="array" ref="AG803">IF($A803="","",IFERROR(INDEX(Summary!$BB:$BB,$AH803),0))</f>
        <v>10</v>
      </c>
      <c r="AH803">
        <f t="shared" si="116"/>
        <v>29</v>
      </c>
    </row>
    <row r="804" spans="1:34" hidden="1">
      <c r="A804" t="str">
        <f t="array" ref="A804">IFERROR(INDEX(Summary!$D:$D,$AH804)&amp;"","")</f>
        <v>FG00729</v>
      </c>
      <c r="B804" t="str">
        <f t="array" ref="B804">IF($A804="","",INDEX(Summary!$E:$E,$AH804))</f>
        <v>Khapli Atta (Stoneground) - 250gm</v>
      </c>
      <c r="C804" t="str">
        <f t="array" ref="C804">IF($A804="","",INDEX(Summary!$B:$B,$AH804))</f>
        <v>Atta</v>
      </c>
      <c r="D804" t="str">
        <f t="array" ref="D804">IF($A804="","",INDEX(Summary!$C:$C,$AH804))</f>
        <v>C39</v>
      </c>
      <c r="E804">
        <f t="array" ref="E804">IF($A804="","",INDEX(Summary!$F:$F,$AH804))</f>
        <v>0.25</v>
      </c>
      <c r="F804" t="str">
        <f t="array" ref="F804">IF($A804="","",INDEX(Summary!$BC:$BC,$AH804)&amp;"")</f>
        <v/>
      </c>
      <c r="G804" t="e">
        <f t="shared" si="108"/>
        <v>#VALUE!</v>
      </c>
      <c r="H804">
        <f t="shared" si="109"/>
        <v>0</v>
      </c>
      <c r="I804" t="str">
        <f t="array" ref="I804">IF($A804="","",IF(IFERROR(INDEX(Summary!$BA:$BA,$AH804),0)&lt;1,"Under 1 day",IF(INDEX(Summary!$BA:$BA,$AH804)&lt;3,"1-3 days",IF(INDEX(Summary!$BA:$BA,$AH804)&lt;7,"3-7 days","7+ days"))))</f>
        <v>Under 1 day</v>
      </c>
      <c r="J804" t="str">
        <f t="array" ref="J804">IF($A804="","",IF(IFERROR(INDEX(Summary!$AX:$AX,$AH804),0)&lt;0.25,"0-25%",IF(INDEX(Summary!$AX:$AX,$AH804)&lt;0.5,"25-50%",IF(INDEX(Summary!$AX:$AX,$AH804)&lt;0.75,"50-75%","75-100%"))))</f>
        <v>75-100%</v>
      </c>
      <c r="K804" t="str">
        <f t="array" ref="K804">IF($A804="","",INDEX(Summary!$AY:$AY,$AH804)&amp;"")</f>
        <v/>
      </c>
      <c r="L804" s="1">
        <f>IF($A804="","",Summary!$P$2+MOD(ROW()-2,30))</f>
        <v>46249</v>
      </c>
      <c r="M804">
        <f t="shared" si="110"/>
        <v>23</v>
      </c>
      <c r="N804">
        <f t="shared" si="111"/>
        <v>15</v>
      </c>
      <c r="O804" t="str">
        <f t="shared" si="112"/>
        <v>Aug-2026</v>
      </c>
      <c r="P804">
        <f t="shared" ca="1" si="113"/>
        <v>1</v>
      </c>
      <c r="Q804" s="2">
        <f t="array" ref="Q804">IF($A804="",0,IFERROR(INDEX(Summary!$P$3:$AS$67,$AH804-2,$M804),0))</f>
        <v>0</v>
      </c>
      <c r="R804" s="2" t="e">
        <f t="array" ref="R804">IF($A804="",0,ROUND(IFERROR(INDEX(Summary!$O:$O,$AH804),0)/30,0))</f>
        <v>#VALUE!</v>
      </c>
      <c r="S804">
        <f t="shared" si="114"/>
        <v>0</v>
      </c>
      <c r="T804" s="2">
        <f t="array" ref="T804">IF($S804=1,IFERROR(INDEX(Summary!$O:$O,$AH804),0),0)</f>
        <v>0</v>
      </c>
      <c r="U804" s="2">
        <f t="array" ref="U804">IF($S804=1,IFERROR(INDEX(Summary!$AT:$AT,$AH804),0),0)</f>
        <v>0</v>
      </c>
      <c r="V804" s="2">
        <f t="shared" si="115"/>
        <v>0</v>
      </c>
      <c r="W804" s="2">
        <f t="array" ref="W804">IF($S804=1,IFERROR(INDEX(Summary!$AZ:$AZ,$AH804),0),0)</f>
        <v>0</v>
      </c>
      <c r="X804" s="3">
        <f t="array" ref="X804">IF($S804=1,IFERROR(INDEX(Summary!$BA:$BA,$AH804),0),0)</f>
        <v>0</v>
      </c>
      <c r="Y804" s="2">
        <f t="array" ref="Y804">IF($S804=1,IFERROR(INDEX(Summary!$G:$G,$AH804),0),0)</f>
        <v>0</v>
      </c>
      <c r="Z804" s="2">
        <f t="array" ref="Z804">IF($S804=1,IFERROR(INDEX(Summary!$H:$H,$AH804),0),0)</f>
        <v>0</v>
      </c>
      <c r="AA804" s="2">
        <f t="array" ref="AA804">IF($S804=1,IFERROR(INDEX(Summary!$I:$I,$AH804),0),0)</f>
        <v>0</v>
      </c>
      <c r="AB804" s="2">
        <f t="array" ref="AB804">IF($S804=1,IFERROR(INDEX(Summary!$J:$J,$AH804),0),0)</f>
        <v>0</v>
      </c>
      <c r="AC804" s="2">
        <f t="array" ref="AC804">IF($S804=1,IFERROR(INDEX(Summary!$K:$K,$AH804),0),0)</f>
        <v>0</v>
      </c>
      <c r="AD804" s="2">
        <f t="array" ref="AD804">IF($S804=1,IFERROR(INDEX(Summary!$L:$L,$AH804),0),0)</f>
        <v>0</v>
      </c>
      <c r="AE804" s="2">
        <f t="array" ref="AE804">IF($S804=1,IFERROR(INDEX(Summary!$M:$M,$AH804),0),0)</f>
        <v>0</v>
      </c>
      <c r="AF804" s="2">
        <f t="array" ref="AF804">IF($S804=1,IFERROR(INDEX(Summary!$N:$N,$AH804),0),0)</f>
        <v>0</v>
      </c>
      <c r="AG804">
        <f t="array" ref="AG804">IF($A804="","",IFERROR(INDEX(Summary!$BB:$BB,$AH804),0))</f>
        <v>10</v>
      </c>
      <c r="AH804">
        <f t="shared" si="116"/>
        <v>29</v>
      </c>
    </row>
    <row r="805" spans="1:34" hidden="1">
      <c r="A805" t="str">
        <f t="array" ref="A805">IFERROR(INDEX(Summary!$D:$D,$AH805)&amp;"","")</f>
        <v>FG00729</v>
      </c>
      <c r="B805" t="str">
        <f t="array" ref="B805">IF($A805="","",INDEX(Summary!$E:$E,$AH805))</f>
        <v>Khapli Atta (Stoneground) - 250gm</v>
      </c>
      <c r="C805" t="str">
        <f t="array" ref="C805">IF($A805="","",INDEX(Summary!$B:$B,$AH805))</f>
        <v>Atta</v>
      </c>
      <c r="D805" t="str">
        <f t="array" ref="D805">IF($A805="","",INDEX(Summary!$C:$C,$AH805))</f>
        <v>C39</v>
      </c>
      <c r="E805">
        <f t="array" ref="E805">IF($A805="","",INDEX(Summary!$F:$F,$AH805))</f>
        <v>0.25</v>
      </c>
      <c r="F805" t="str">
        <f t="array" ref="F805">IF($A805="","",INDEX(Summary!$BC:$BC,$AH805)&amp;"")</f>
        <v/>
      </c>
      <c r="G805" t="e">
        <f t="shared" si="108"/>
        <v>#VALUE!</v>
      </c>
      <c r="H805">
        <f t="shared" si="109"/>
        <v>0</v>
      </c>
      <c r="I805" t="str">
        <f t="array" ref="I805">IF($A805="","",IF(IFERROR(INDEX(Summary!$BA:$BA,$AH805),0)&lt;1,"Under 1 day",IF(INDEX(Summary!$BA:$BA,$AH805)&lt;3,"1-3 days",IF(INDEX(Summary!$BA:$BA,$AH805)&lt;7,"3-7 days","7+ days"))))</f>
        <v>Under 1 day</v>
      </c>
      <c r="J805" t="str">
        <f t="array" ref="J805">IF($A805="","",IF(IFERROR(INDEX(Summary!$AX:$AX,$AH805),0)&lt;0.25,"0-25%",IF(INDEX(Summary!$AX:$AX,$AH805)&lt;0.5,"25-50%",IF(INDEX(Summary!$AX:$AX,$AH805)&lt;0.75,"50-75%","75-100%"))))</f>
        <v>75-100%</v>
      </c>
      <c r="K805" t="str">
        <f t="array" ref="K805">IF($A805="","",INDEX(Summary!$AY:$AY,$AH805)&amp;"")</f>
        <v/>
      </c>
      <c r="L805" s="1">
        <f>IF($A805="","",Summary!$P$2+MOD(ROW()-2,30))</f>
        <v>46250</v>
      </c>
      <c r="M805">
        <f t="shared" si="110"/>
        <v>24</v>
      </c>
      <c r="N805">
        <f t="shared" si="111"/>
        <v>16</v>
      </c>
      <c r="O805" t="str">
        <f t="shared" si="112"/>
        <v>Aug-2026</v>
      </c>
      <c r="P805">
        <f t="shared" ca="1" si="113"/>
        <v>1</v>
      </c>
      <c r="Q805" s="2">
        <f t="array" ref="Q805">IF($A805="",0,IFERROR(INDEX(Summary!$P$3:$AS$67,$AH805-2,$M805),0))</f>
        <v>0</v>
      </c>
      <c r="R805" s="2" t="e">
        <f t="array" ref="R805">IF($A805="",0,ROUND(IFERROR(INDEX(Summary!$O:$O,$AH805),0)/30,0))</f>
        <v>#VALUE!</v>
      </c>
      <c r="S805">
        <f t="shared" si="114"/>
        <v>0</v>
      </c>
      <c r="T805" s="2">
        <f t="array" ref="T805">IF($S805=1,IFERROR(INDEX(Summary!$O:$O,$AH805),0),0)</f>
        <v>0</v>
      </c>
      <c r="U805" s="2">
        <f t="array" ref="U805">IF($S805=1,IFERROR(INDEX(Summary!$AT:$AT,$AH805),0),0)</f>
        <v>0</v>
      </c>
      <c r="V805" s="2">
        <f t="shared" si="115"/>
        <v>0</v>
      </c>
      <c r="W805" s="2">
        <f t="array" ref="W805">IF($S805=1,IFERROR(INDEX(Summary!$AZ:$AZ,$AH805),0),0)</f>
        <v>0</v>
      </c>
      <c r="X805" s="3">
        <f t="array" ref="X805">IF($S805=1,IFERROR(INDEX(Summary!$BA:$BA,$AH805),0),0)</f>
        <v>0</v>
      </c>
      <c r="Y805" s="2">
        <f t="array" ref="Y805">IF($S805=1,IFERROR(INDEX(Summary!$G:$G,$AH805),0),0)</f>
        <v>0</v>
      </c>
      <c r="Z805" s="2">
        <f t="array" ref="Z805">IF($S805=1,IFERROR(INDEX(Summary!$H:$H,$AH805),0),0)</f>
        <v>0</v>
      </c>
      <c r="AA805" s="2">
        <f t="array" ref="AA805">IF($S805=1,IFERROR(INDEX(Summary!$I:$I,$AH805),0),0)</f>
        <v>0</v>
      </c>
      <c r="AB805" s="2">
        <f t="array" ref="AB805">IF($S805=1,IFERROR(INDEX(Summary!$J:$J,$AH805),0),0)</f>
        <v>0</v>
      </c>
      <c r="AC805" s="2">
        <f t="array" ref="AC805">IF($S805=1,IFERROR(INDEX(Summary!$K:$K,$AH805),0),0)</f>
        <v>0</v>
      </c>
      <c r="AD805" s="2">
        <f t="array" ref="AD805">IF($S805=1,IFERROR(INDEX(Summary!$L:$L,$AH805),0),0)</f>
        <v>0</v>
      </c>
      <c r="AE805" s="2">
        <f t="array" ref="AE805">IF($S805=1,IFERROR(INDEX(Summary!$M:$M,$AH805),0),0)</f>
        <v>0</v>
      </c>
      <c r="AF805" s="2">
        <f t="array" ref="AF805">IF($S805=1,IFERROR(INDEX(Summary!$N:$N,$AH805),0),0)</f>
        <v>0</v>
      </c>
      <c r="AG805">
        <f t="array" ref="AG805">IF($A805="","",IFERROR(INDEX(Summary!$BB:$BB,$AH805),0))</f>
        <v>10</v>
      </c>
      <c r="AH805">
        <f t="shared" si="116"/>
        <v>29</v>
      </c>
    </row>
    <row r="806" spans="1:34" hidden="1">
      <c r="A806" t="str">
        <f t="array" ref="A806">IFERROR(INDEX(Summary!$D:$D,$AH806)&amp;"","")</f>
        <v>FG00729</v>
      </c>
      <c r="B806" t="str">
        <f t="array" ref="B806">IF($A806="","",INDEX(Summary!$E:$E,$AH806))</f>
        <v>Khapli Atta (Stoneground) - 250gm</v>
      </c>
      <c r="C806" t="str">
        <f t="array" ref="C806">IF($A806="","",INDEX(Summary!$B:$B,$AH806))</f>
        <v>Atta</v>
      </c>
      <c r="D806" t="str">
        <f t="array" ref="D806">IF($A806="","",INDEX(Summary!$C:$C,$AH806))</f>
        <v>C39</v>
      </c>
      <c r="E806">
        <f t="array" ref="E806">IF($A806="","",INDEX(Summary!$F:$F,$AH806))</f>
        <v>0.25</v>
      </c>
      <c r="F806" t="str">
        <f t="array" ref="F806">IF($A806="","",INDEX(Summary!$BC:$BC,$AH806)&amp;"")</f>
        <v/>
      </c>
      <c r="G806" t="e">
        <f t="shared" si="108"/>
        <v>#VALUE!</v>
      </c>
      <c r="H806">
        <f t="shared" si="109"/>
        <v>0</v>
      </c>
      <c r="I806" t="str">
        <f t="array" ref="I806">IF($A806="","",IF(IFERROR(INDEX(Summary!$BA:$BA,$AH806),0)&lt;1,"Under 1 day",IF(INDEX(Summary!$BA:$BA,$AH806)&lt;3,"1-3 days",IF(INDEX(Summary!$BA:$BA,$AH806)&lt;7,"3-7 days","7+ days"))))</f>
        <v>Under 1 day</v>
      </c>
      <c r="J806" t="str">
        <f t="array" ref="J806">IF($A806="","",IF(IFERROR(INDEX(Summary!$AX:$AX,$AH806),0)&lt;0.25,"0-25%",IF(INDEX(Summary!$AX:$AX,$AH806)&lt;0.5,"25-50%",IF(INDEX(Summary!$AX:$AX,$AH806)&lt;0.75,"50-75%","75-100%"))))</f>
        <v>75-100%</v>
      </c>
      <c r="K806" t="str">
        <f t="array" ref="K806">IF($A806="","",INDEX(Summary!$AY:$AY,$AH806)&amp;"")</f>
        <v/>
      </c>
      <c r="L806" s="1">
        <f>IF($A806="","",Summary!$P$2+MOD(ROW()-2,30))</f>
        <v>46251</v>
      </c>
      <c r="M806">
        <f t="shared" si="110"/>
        <v>25</v>
      </c>
      <c r="N806">
        <f t="shared" si="111"/>
        <v>17</v>
      </c>
      <c r="O806" t="str">
        <f t="shared" si="112"/>
        <v>Aug-2026</v>
      </c>
      <c r="P806">
        <f t="shared" ca="1" si="113"/>
        <v>1</v>
      </c>
      <c r="Q806" s="2">
        <f t="array" ref="Q806">IF($A806="",0,IFERROR(INDEX(Summary!$P$3:$AS$67,$AH806-2,$M806),0))</f>
        <v>0</v>
      </c>
      <c r="R806" s="2" t="e">
        <f t="array" ref="R806">IF($A806="",0,ROUND(IFERROR(INDEX(Summary!$O:$O,$AH806),0)/30,0))</f>
        <v>#VALUE!</v>
      </c>
      <c r="S806">
        <f t="shared" si="114"/>
        <v>0</v>
      </c>
      <c r="T806" s="2">
        <f t="array" ref="T806">IF($S806=1,IFERROR(INDEX(Summary!$O:$O,$AH806),0),0)</f>
        <v>0</v>
      </c>
      <c r="U806" s="2">
        <f t="array" ref="U806">IF($S806=1,IFERROR(INDEX(Summary!$AT:$AT,$AH806),0),0)</f>
        <v>0</v>
      </c>
      <c r="V806" s="2">
        <f t="shared" si="115"/>
        <v>0</v>
      </c>
      <c r="W806" s="2">
        <f t="array" ref="W806">IF($S806=1,IFERROR(INDEX(Summary!$AZ:$AZ,$AH806),0),0)</f>
        <v>0</v>
      </c>
      <c r="X806" s="3">
        <f t="array" ref="X806">IF($S806=1,IFERROR(INDEX(Summary!$BA:$BA,$AH806),0),0)</f>
        <v>0</v>
      </c>
      <c r="Y806" s="2">
        <f t="array" ref="Y806">IF($S806=1,IFERROR(INDEX(Summary!$G:$G,$AH806),0),0)</f>
        <v>0</v>
      </c>
      <c r="Z806" s="2">
        <f t="array" ref="Z806">IF($S806=1,IFERROR(INDEX(Summary!$H:$H,$AH806),0),0)</f>
        <v>0</v>
      </c>
      <c r="AA806" s="2">
        <f t="array" ref="AA806">IF($S806=1,IFERROR(INDEX(Summary!$I:$I,$AH806),0),0)</f>
        <v>0</v>
      </c>
      <c r="AB806" s="2">
        <f t="array" ref="AB806">IF($S806=1,IFERROR(INDEX(Summary!$J:$J,$AH806),0),0)</f>
        <v>0</v>
      </c>
      <c r="AC806" s="2">
        <f t="array" ref="AC806">IF($S806=1,IFERROR(INDEX(Summary!$K:$K,$AH806),0),0)</f>
        <v>0</v>
      </c>
      <c r="AD806" s="2">
        <f t="array" ref="AD806">IF($S806=1,IFERROR(INDEX(Summary!$L:$L,$AH806),0),0)</f>
        <v>0</v>
      </c>
      <c r="AE806" s="2">
        <f t="array" ref="AE806">IF($S806=1,IFERROR(INDEX(Summary!$M:$M,$AH806),0),0)</f>
        <v>0</v>
      </c>
      <c r="AF806" s="2">
        <f t="array" ref="AF806">IF($S806=1,IFERROR(INDEX(Summary!$N:$N,$AH806),0),0)</f>
        <v>0</v>
      </c>
      <c r="AG806">
        <f t="array" ref="AG806">IF($A806="","",IFERROR(INDEX(Summary!$BB:$BB,$AH806),0))</f>
        <v>10</v>
      </c>
      <c r="AH806">
        <f t="shared" si="116"/>
        <v>29</v>
      </c>
    </row>
    <row r="807" spans="1:34" hidden="1">
      <c r="A807" t="str">
        <f t="array" ref="A807">IFERROR(INDEX(Summary!$D:$D,$AH807)&amp;"","")</f>
        <v>FG00729</v>
      </c>
      <c r="B807" t="str">
        <f t="array" ref="B807">IF($A807="","",INDEX(Summary!$E:$E,$AH807))</f>
        <v>Khapli Atta (Stoneground) - 250gm</v>
      </c>
      <c r="C807" t="str">
        <f t="array" ref="C807">IF($A807="","",INDEX(Summary!$B:$B,$AH807))</f>
        <v>Atta</v>
      </c>
      <c r="D807" t="str">
        <f t="array" ref="D807">IF($A807="","",INDEX(Summary!$C:$C,$AH807))</f>
        <v>C39</v>
      </c>
      <c r="E807">
        <f t="array" ref="E807">IF($A807="","",INDEX(Summary!$F:$F,$AH807))</f>
        <v>0.25</v>
      </c>
      <c r="F807" t="str">
        <f t="array" ref="F807">IF($A807="","",INDEX(Summary!$BC:$BC,$AH807)&amp;"")</f>
        <v/>
      </c>
      <c r="G807" t="e">
        <f t="shared" si="108"/>
        <v>#VALUE!</v>
      </c>
      <c r="H807">
        <f t="shared" si="109"/>
        <v>0</v>
      </c>
      <c r="I807" t="str">
        <f t="array" ref="I807">IF($A807="","",IF(IFERROR(INDEX(Summary!$BA:$BA,$AH807),0)&lt;1,"Under 1 day",IF(INDEX(Summary!$BA:$BA,$AH807)&lt;3,"1-3 days",IF(INDEX(Summary!$BA:$BA,$AH807)&lt;7,"3-7 days","7+ days"))))</f>
        <v>Under 1 day</v>
      </c>
      <c r="J807" t="str">
        <f t="array" ref="J807">IF($A807="","",IF(IFERROR(INDEX(Summary!$AX:$AX,$AH807),0)&lt;0.25,"0-25%",IF(INDEX(Summary!$AX:$AX,$AH807)&lt;0.5,"25-50%",IF(INDEX(Summary!$AX:$AX,$AH807)&lt;0.75,"50-75%","75-100%"))))</f>
        <v>75-100%</v>
      </c>
      <c r="K807" t="str">
        <f t="array" ref="K807">IF($A807="","",INDEX(Summary!$AY:$AY,$AH807)&amp;"")</f>
        <v/>
      </c>
      <c r="L807" s="1">
        <f>IF($A807="","",Summary!$P$2+MOD(ROW()-2,30))</f>
        <v>46252</v>
      </c>
      <c r="M807">
        <f t="shared" si="110"/>
        <v>26</v>
      </c>
      <c r="N807">
        <f t="shared" si="111"/>
        <v>18</v>
      </c>
      <c r="O807" t="str">
        <f t="shared" si="112"/>
        <v>Aug-2026</v>
      </c>
      <c r="P807">
        <f t="shared" ca="1" si="113"/>
        <v>1</v>
      </c>
      <c r="Q807" s="2">
        <f t="array" ref="Q807">IF($A807="",0,IFERROR(INDEX(Summary!$P$3:$AS$67,$AH807-2,$M807),0))</f>
        <v>0</v>
      </c>
      <c r="R807" s="2" t="e">
        <f t="array" ref="R807">IF($A807="",0,ROUND(IFERROR(INDEX(Summary!$O:$O,$AH807),0)/30,0))</f>
        <v>#VALUE!</v>
      </c>
      <c r="S807">
        <f t="shared" si="114"/>
        <v>0</v>
      </c>
      <c r="T807" s="2">
        <f t="array" ref="T807">IF($S807=1,IFERROR(INDEX(Summary!$O:$O,$AH807),0),0)</f>
        <v>0</v>
      </c>
      <c r="U807" s="2">
        <f t="array" ref="U807">IF($S807=1,IFERROR(INDEX(Summary!$AT:$AT,$AH807),0),0)</f>
        <v>0</v>
      </c>
      <c r="V807" s="2">
        <f t="shared" si="115"/>
        <v>0</v>
      </c>
      <c r="W807" s="2">
        <f t="array" ref="W807">IF($S807=1,IFERROR(INDEX(Summary!$AZ:$AZ,$AH807),0),0)</f>
        <v>0</v>
      </c>
      <c r="X807" s="3">
        <f t="array" ref="X807">IF($S807=1,IFERROR(INDEX(Summary!$BA:$BA,$AH807),0),0)</f>
        <v>0</v>
      </c>
      <c r="Y807" s="2">
        <f t="array" ref="Y807">IF($S807=1,IFERROR(INDEX(Summary!$G:$G,$AH807),0),0)</f>
        <v>0</v>
      </c>
      <c r="Z807" s="2">
        <f t="array" ref="Z807">IF($S807=1,IFERROR(INDEX(Summary!$H:$H,$AH807),0),0)</f>
        <v>0</v>
      </c>
      <c r="AA807" s="2">
        <f t="array" ref="AA807">IF($S807=1,IFERROR(INDEX(Summary!$I:$I,$AH807),0),0)</f>
        <v>0</v>
      </c>
      <c r="AB807" s="2">
        <f t="array" ref="AB807">IF($S807=1,IFERROR(INDEX(Summary!$J:$J,$AH807),0),0)</f>
        <v>0</v>
      </c>
      <c r="AC807" s="2">
        <f t="array" ref="AC807">IF($S807=1,IFERROR(INDEX(Summary!$K:$K,$AH807),0),0)</f>
        <v>0</v>
      </c>
      <c r="AD807" s="2">
        <f t="array" ref="AD807">IF($S807=1,IFERROR(INDEX(Summary!$L:$L,$AH807),0),0)</f>
        <v>0</v>
      </c>
      <c r="AE807" s="2">
        <f t="array" ref="AE807">IF($S807=1,IFERROR(INDEX(Summary!$M:$M,$AH807),0),0)</f>
        <v>0</v>
      </c>
      <c r="AF807" s="2">
        <f t="array" ref="AF807">IF($S807=1,IFERROR(INDEX(Summary!$N:$N,$AH807),0),0)</f>
        <v>0</v>
      </c>
      <c r="AG807">
        <f t="array" ref="AG807">IF($A807="","",IFERROR(INDEX(Summary!$BB:$BB,$AH807),0))</f>
        <v>10</v>
      </c>
      <c r="AH807">
        <f t="shared" si="116"/>
        <v>29</v>
      </c>
    </row>
    <row r="808" spans="1:34" hidden="1">
      <c r="A808" t="str">
        <f t="array" ref="A808">IFERROR(INDEX(Summary!$D:$D,$AH808)&amp;"","")</f>
        <v>FG00729</v>
      </c>
      <c r="B808" t="str">
        <f t="array" ref="B808">IF($A808="","",INDEX(Summary!$E:$E,$AH808))</f>
        <v>Khapli Atta (Stoneground) - 250gm</v>
      </c>
      <c r="C808" t="str">
        <f t="array" ref="C808">IF($A808="","",INDEX(Summary!$B:$B,$AH808))</f>
        <v>Atta</v>
      </c>
      <c r="D808" t="str">
        <f t="array" ref="D808">IF($A808="","",INDEX(Summary!$C:$C,$AH808))</f>
        <v>C39</v>
      </c>
      <c r="E808">
        <f t="array" ref="E808">IF($A808="","",INDEX(Summary!$F:$F,$AH808))</f>
        <v>0.25</v>
      </c>
      <c r="F808" t="str">
        <f t="array" ref="F808">IF($A808="","",INDEX(Summary!$BC:$BC,$AH808)&amp;"")</f>
        <v/>
      </c>
      <c r="G808" t="e">
        <f t="shared" si="108"/>
        <v>#VALUE!</v>
      </c>
      <c r="H808">
        <f t="shared" si="109"/>
        <v>0</v>
      </c>
      <c r="I808" t="str">
        <f t="array" ref="I808">IF($A808="","",IF(IFERROR(INDEX(Summary!$BA:$BA,$AH808),0)&lt;1,"Under 1 day",IF(INDEX(Summary!$BA:$BA,$AH808)&lt;3,"1-3 days",IF(INDEX(Summary!$BA:$BA,$AH808)&lt;7,"3-7 days","7+ days"))))</f>
        <v>Under 1 day</v>
      </c>
      <c r="J808" t="str">
        <f t="array" ref="J808">IF($A808="","",IF(IFERROR(INDEX(Summary!$AX:$AX,$AH808),0)&lt;0.25,"0-25%",IF(INDEX(Summary!$AX:$AX,$AH808)&lt;0.5,"25-50%",IF(INDEX(Summary!$AX:$AX,$AH808)&lt;0.75,"50-75%","75-100%"))))</f>
        <v>75-100%</v>
      </c>
      <c r="K808" t="str">
        <f t="array" ref="K808">IF($A808="","",INDEX(Summary!$AY:$AY,$AH808)&amp;"")</f>
        <v/>
      </c>
      <c r="L808" s="1">
        <f>IF($A808="","",Summary!$P$2+MOD(ROW()-2,30))</f>
        <v>46253</v>
      </c>
      <c r="M808">
        <f t="shared" si="110"/>
        <v>27</v>
      </c>
      <c r="N808">
        <f t="shared" si="111"/>
        <v>19</v>
      </c>
      <c r="O808" t="str">
        <f t="shared" si="112"/>
        <v>Aug-2026</v>
      </c>
      <c r="P808">
        <f t="shared" ca="1" si="113"/>
        <v>1</v>
      </c>
      <c r="Q808" s="2">
        <f t="array" ref="Q808">IF($A808="",0,IFERROR(INDEX(Summary!$P$3:$AS$67,$AH808-2,$M808),0))</f>
        <v>0</v>
      </c>
      <c r="R808" s="2" t="e">
        <f t="array" ref="R808">IF($A808="",0,ROUND(IFERROR(INDEX(Summary!$O:$O,$AH808),0)/30,0))</f>
        <v>#VALUE!</v>
      </c>
      <c r="S808">
        <f t="shared" si="114"/>
        <v>0</v>
      </c>
      <c r="T808" s="2">
        <f t="array" ref="T808">IF($S808=1,IFERROR(INDEX(Summary!$O:$O,$AH808),0),0)</f>
        <v>0</v>
      </c>
      <c r="U808" s="2">
        <f t="array" ref="U808">IF($S808=1,IFERROR(INDEX(Summary!$AT:$AT,$AH808),0),0)</f>
        <v>0</v>
      </c>
      <c r="V808" s="2">
        <f t="shared" si="115"/>
        <v>0</v>
      </c>
      <c r="W808" s="2">
        <f t="array" ref="W808">IF($S808=1,IFERROR(INDEX(Summary!$AZ:$AZ,$AH808),0),0)</f>
        <v>0</v>
      </c>
      <c r="X808" s="3">
        <f t="array" ref="X808">IF($S808=1,IFERROR(INDEX(Summary!$BA:$BA,$AH808),0),0)</f>
        <v>0</v>
      </c>
      <c r="Y808" s="2">
        <f t="array" ref="Y808">IF($S808=1,IFERROR(INDEX(Summary!$G:$G,$AH808),0),0)</f>
        <v>0</v>
      </c>
      <c r="Z808" s="2">
        <f t="array" ref="Z808">IF($S808=1,IFERROR(INDEX(Summary!$H:$H,$AH808),0),0)</f>
        <v>0</v>
      </c>
      <c r="AA808" s="2">
        <f t="array" ref="AA808">IF($S808=1,IFERROR(INDEX(Summary!$I:$I,$AH808),0),0)</f>
        <v>0</v>
      </c>
      <c r="AB808" s="2">
        <f t="array" ref="AB808">IF($S808=1,IFERROR(INDEX(Summary!$J:$J,$AH808),0),0)</f>
        <v>0</v>
      </c>
      <c r="AC808" s="2">
        <f t="array" ref="AC808">IF($S808=1,IFERROR(INDEX(Summary!$K:$K,$AH808),0),0)</f>
        <v>0</v>
      </c>
      <c r="AD808" s="2">
        <f t="array" ref="AD808">IF($S808=1,IFERROR(INDEX(Summary!$L:$L,$AH808),0),0)</f>
        <v>0</v>
      </c>
      <c r="AE808" s="2">
        <f t="array" ref="AE808">IF($S808=1,IFERROR(INDEX(Summary!$M:$M,$AH808),0),0)</f>
        <v>0</v>
      </c>
      <c r="AF808" s="2">
        <f t="array" ref="AF808">IF($S808=1,IFERROR(INDEX(Summary!$N:$N,$AH808),0),0)</f>
        <v>0</v>
      </c>
      <c r="AG808">
        <f t="array" ref="AG808">IF($A808="","",IFERROR(INDEX(Summary!$BB:$BB,$AH808),0))</f>
        <v>10</v>
      </c>
      <c r="AH808">
        <f t="shared" si="116"/>
        <v>29</v>
      </c>
    </row>
    <row r="809" spans="1:34" hidden="1">
      <c r="A809" t="str">
        <f t="array" ref="A809">IFERROR(INDEX(Summary!$D:$D,$AH809)&amp;"","")</f>
        <v>FG00729</v>
      </c>
      <c r="B809" t="str">
        <f t="array" ref="B809">IF($A809="","",INDEX(Summary!$E:$E,$AH809))</f>
        <v>Khapli Atta (Stoneground) - 250gm</v>
      </c>
      <c r="C809" t="str">
        <f t="array" ref="C809">IF($A809="","",INDEX(Summary!$B:$B,$AH809))</f>
        <v>Atta</v>
      </c>
      <c r="D809" t="str">
        <f t="array" ref="D809">IF($A809="","",INDEX(Summary!$C:$C,$AH809))</f>
        <v>C39</v>
      </c>
      <c r="E809">
        <f t="array" ref="E809">IF($A809="","",INDEX(Summary!$F:$F,$AH809))</f>
        <v>0.25</v>
      </c>
      <c r="F809" t="str">
        <f t="array" ref="F809">IF($A809="","",INDEX(Summary!$BC:$BC,$AH809)&amp;"")</f>
        <v/>
      </c>
      <c r="G809" t="e">
        <f t="shared" si="108"/>
        <v>#VALUE!</v>
      </c>
      <c r="H809">
        <f t="shared" si="109"/>
        <v>0</v>
      </c>
      <c r="I809" t="str">
        <f t="array" ref="I809">IF($A809="","",IF(IFERROR(INDEX(Summary!$BA:$BA,$AH809),0)&lt;1,"Under 1 day",IF(INDEX(Summary!$BA:$BA,$AH809)&lt;3,"1-3 days",IF(INDEX(Summary!$BA:$BA,$AH809)&lt;7,"3-7 days","7+ days"))))</f>
        <v>Under 1 day</v>
      </c>
      <c r="J809" t="str">
        <f t="array" ref="J809">IF($A809="","",IF(IFERROR(INDEX(Summary!$AX:$AX,$AH809),0)&lt;0.25,"0-25%",IF(INDEX(Summary!$AX:$AX,$AH809)&lt;0.5,"25-50%",IF(INDEX(Summary!$AX:$AX,$AH809)&lt;0.75,"50-75%","75-100%"))))</f>
        <v>75-100%</v>
      </c>
      <c r="K809" t="str">
        <f t="array" ref="K809">IF($A809="","",INDEX(Summary!$AY:$AY,$AH809)&amp;"")</f>
        <v/>
      </c>
      <c r="L809" s="1">
        <f>IF($A809="","",Summary!$P$2+MOD(ROW()-2,30))</f>
        <v>46254</v>
      </c>
      <c r="M809">
        <f t="shared" si="110"/>
        <v>28</v>
      </c>
      <c r="N809">
        <f t="shared" si="111"/>
        <v>20</v>
      </c>
      <c r="O809" t="str">
        <f t="shared" si="112"/>
        <v>Aug-2026</v>
      </c>
      <c r="P809">
        <f t="shared" ca="1" si="113"/>
        <v>1</v>
      </c>
      <c r="Q809" s="2">
        <f t="array" ref="Q809">IF($A809="",0,IFERROR(INDEX(Summary!$P$3:$AS$67,$AH809-2,$M809),0))</f>
        <v>0</v>
      </c>
      <c r="R809" s="2" t="e">
        <f t="array" ref="R809">IF($A809="",0,ROUND(IFERROR(INDEX(Summary!$O:$O,$AH809),0)/30,0))</f>
        <v>#VALUE!</v>
      </c>
      <c r="S809">
        <f t="shared" si="114"/>
        <v>0</v>
      </c>
      <c r="T809" s="2">
        <f t="array" ref="T809">IF($S809=1,IFERROR(INDEX(Summary!$O:$O,$AH809),0),0)</f>
        <v>0</v>
      </c>
      <c r="U809" s="2">
        <f t="array" ref="U809">IF($S809=1,IFERROR(INDEX(Summary!$AT:$AT,$AH809),0),0)</f>
        <v>0</v>
      </c>
      <c r="V809" s="2">
        <f t="shared" si="115"/>
        <v>0</v>
      </c>
      <c r="W809" s="2">
        <f t="array" ref="W809">IF($S809=1,IFERROR(INDEX(Summary!$AZ:$AZ,$AH809),0),0)</f>
        <v>0</v>
      </c>
      <c r="X809" s="3">
        <f t="array" ref="X809">IF($S809=1,IFERROR(INDEX(Summary!$BA:$BA,$AH809),0),0)</f>
        <v>0</v>
      </c>
      <c r="Y809" s="2">
        <f t="array" ref="Y809">IF($S809=1,IFERROR(INDEX(Summary!$G:$G,$AH809),0),0)</f>
        <v>0</v>
      </c>
      <c r="Z809" s="2">
        <f t="array" ref="Z809">IF($S809=1,IFERROR(INDEX(Summary!$H:$H,$AH809),0),0)</f>
        <v>0</v>
      </c>
      <c r="AA809" s="2">
        <f t="array" ref="AA809">IF($S809=1,IFERROR(INDEX(Summary!$I:$I,$AH809),0),0)</f>
        <v>0</v>
      </c>
      <c r="AB809" s="2">
        <f t="array" ref="AB809">IF($S809=1,IFERROR(INDEX(Summary!$J:$J,$AH809),0),0)</f>
        <v>0</v>
      </c>
      <c r="AC809" s="2">
        <f t="array" ref="AC809">IF($S809=1,IFERROR(INDEX(Summary!$K:$K,$AH809),0),0)</f>
        <v>0</v>
      </c>
      <c r="AD809" s="2">
        <f t="array" ref="AD809">IF($S809=1,IFERROR(INDEX(Summary!$L:$L,$AH809),0),0)</f>
        <v>0</v>
      </c>
      <c r="AE809" s="2">
        <f t="array" ref="AE809">IF($S809=1,IFERROR(INDEX(Summary!$M:$M,$AH809),0),0)</f>
        <v>0</v>
      </c>
      <c r="AF809" s="2">
        <f t="array" ref="AF809">IF($S809=1,IFERROR(INDEX(Summary!$N:$N,$AH809),0),0)</f>
        <v>0</v>
      </c>
      <c r="AG809">
        <f t="array" ref="AG809">IF($A809="","",IFERROR(INDEX(Summary!$BB:$BB,$AH809),0))</f>
        <v>10</v>
      </c>
      <c r="AH809">
        <f t="shared" si="116"/>
        <v>29</v>
      </c>
    </row>
    <row r="810" spans="1:34" hidden="1">
      <c r="A810" t="str">
        <f t="array" ref="A810">IFERROR(INDEX(Summary!$D:$D,$AH810)&amp;"","")</f>
        <v>FG00729</v>
      </c>
      <c r="B810" t="str">
        <f t="array" ref="B810">IF($A810="","",INDEX(Summary!$E:$E,$AH810))</f>
        <v>Khapli Atta (Stoneground) - 250gm</v>
      </c>
      <c r="C810" t="str">
        <f t="array" ref="C810">IF($A810="","",INDEX(Summary!$B:$B,$AH810))</f>
        <v>Atta</v>
      </c>
      <c r="D810" t="str">
        <f t="array" ref="D810">IF($A810="","",INDEX(Summary!$C:$C,$AH810))</f>
        <v>C39</v>
      </c>
      <c r="E810">
        <f t="array" ref="E810">IF($A810="","",INDEX(Summary!$F:$F,$AH810))</f>
        <v>0.25</v>
      </c>
      <c r="F810" t="str">
        <f t="array" ref="F810">IF($A810="","",INDEX(Summary!$BC:$BC,$AH810)&amp;"")</f>
        <v/>
      </c>
      <c r="G810" t="e">
        <f t="shared" si="108"/>
        <v>#VALUE!</v>
      </c>
      <c r="H810">
        <f t="shared" si="109"/>
        <v>0</v>
      </c>
      <c r="I810" t="str">
        <f t="array" ref="I810">IF($A810="","",IF(IFERROR(INDEX(Summary!$BA:$BA,$AH810),0)&lt;1,"Under 1 day",IF(INDEX(Summary!$BA:$BA,$AH810)&lt;3,"1-3 days",IF(INDEX(Summary!$BA:$BA,$AH810)&lt;7,"3-7 days","7+ days"))))</f>
        <v>Under 1 day</v>
      </c>
      <c r="J810" t="str">
        <f t="array" ref="J810">IF($A810="","",IF(IFERROR(INDEX(Summary!$AX:$AX,$AH810),0)&lt;0.25,"0-25%",IF(INDEX(Summary!$AX:$AX,$AH810)&lt;0.5,"25-50%",IF(INDEX(Summary!$AX:$AX,$AH810)&lt;0.75,"50-75%","75-100%"))))</f>
        <v>75-100%</v>
      </c>
      <c r="K810" t="str">
        <f t="array" ref="K810">IF($A810="","",INDEX(Summary!$AY:$AY,$AH810)&amp;"")</f>
        <v/>
      </c>
      <c r="L810" s="1">
        <f>IF($A810="","",Summary!$P$2+MOD(ROW()-2,30))</f>
        <v>46255</v>
      </c>
      <c r="M810">
        <f t="shared" si="110"/>
        <v>29</v>
      </c>
      <c r="N810">
        <f t="shared" si="111"/>
        <v>21</v>
      </c>
      <c r="O810" t="str">
        <f t="shared" si="112"/>
        <v>Aug-2026</v>
      </c>
      <c r="P810">
        <f t="shared" ca="1" si="113"/>
        <v>1</v>
      </c>
      <c r="Q810" s="2">
        <f t="array" ref="Q810">IF($A810="",0,IFERROR(INDEX(Summary!$P$3:$AS$67,$AH810-2,$M810),0))</f>
        <v>0</v>
      </c>
      <c r="R810" s="2" t="e">
        <f t="array" ref="R810">IF($A810="",0,ROUND(IFERROR(INDEX(Summary!$O:$O,$AH810),0)/30,0))</f>
        <v>#VALUE!</v>
      </c>
      <c r="S810">
        <f t="shared" si="114"/>
        <v>0</v>
      </c>
      <c r="T810" s="2">
        <f t="array" ref="T810">IF($S810=1,IFERROR(INDEX(Summary!$O:$O,$AH810),0),0)</f>
        <v>0</v>
      </c>
      <c r="U810" s="2">
        <f t="array" ref="U810">IF($S810=1,IFERROR(INDEX(Summary!$AT:$AT,$AH810),0),0)</f>
        <v>0</v>
      </c>
      <c r="V810" s="2">
        <f t="shared" si="115"/>
        <v>0</v>
      </c>
      <c r="W810" s="2">
        <f t="array" ref="W810">IF($S810=1,IFERROR(INDEX(Summary!$AZ:$AZ,$AH810),0),0)</f>
        <v>0</v>
      </c>
      <c r="X810" s="3">
        <f t="array" ref="X810">IF($S810=1,IFERROR(INDEX(Summary!$BA:$BA,$AH810),0),0)</f>
        <v>0</v>
      </c>
      <c r="Y810" s="2">
        <f t="array" ref="Y810">IF($S810=1,IFERROR(INDEX(Summary!$G:$G,$AH810),0),0)</f>
        <v>0</v>
      </c>
      <c r="Z810" s="2">
        <f t="array" ref="Z810">IF($S810=1,IFERROR(INDEX(Summary!$H:$H,$AH810),0),0)</f>
        <v>0</v>
      </c>
      <c r="AA810" s="2">
        <f t="array" ref="AA810">IF($S810=1,IFERROR(INDEX(Summary!$I:$I,$AH810),0),0)</f>
        <v>0</v>
      </c>
      <c r="AB810" s="2">
        <f t="array" ref="AB810">IF($S810=1,IFERROR(INDEX(Summary!$J:$J,$AH810),0),0)</f>
        <v>0</v>
      </c>
      <c r="AC810" s="2">
        <f t="array" ref="AC810">IF($S810=1,IFERROR(INDEX(Summary!$K:$K,$AH810),0),0)</f>
        <v>0</v>
      </c>
      <c r="AD810" s="2">
        <f t="array" ref="AD810">IF($S810=1,IFERROR(INDEX(Summary!$L:$L,$AH810),0),0)</f>
        <v>0</v>
      </c>
      <c r="AE810" s="2">
        <f t="array" ref="AE810">IF($S810=1,IFERROR(INDEX(Summary!$M:$M,$AH810),0),0)</f>
        <v>0</v>
      </c>
      <c r="AF810" s="2">
        <f t="array" ref="AF810">IF($S810=1,IFERROR(INDEX(Summary!$N:$N,$AH810),0),0)</f>
        <v>0</v>
      </c>
      <c r="AG810">
        <f t="array" ref="AG810">IF($A810="","",IFERROR(INDEX(Summary!$BB:$BB,$AH810),0))</f>
        <v>10</v>
      </c>
      <c r="AH810">
        <f t="shared" si="116"/>
        <v>29</v>
      </c>
    </row>
    <row r="811" spans="1:34" hidden="1">
      <c r="A811" t="str">
        <f t="array" ref="A811">IFERROR(INDEX(Summary!$D:$D,$AH811)&amp;"","")</f>
        <v>FG00729</v>
      </c>
      <c r="B811" t="str">
        <f t="array" ref="B811">IF($A811="","",INDEX(Summary!$E:$E,$AH811))</f>
        <v>Khapli Atta (Stoneground) - 250gm</v>
      </c>
      <c r="C811" t="str">
        <f t="array" ref="C811">IF($A811="","",INDEX(Summary!$B:$B,$AH811))</f>
        <v>Atta</v>
      </c>
      <c r="D811" t="str">
        <f t="array" ref="D811">IF($A811="","",INDEX(Summary!$C:$C,$AH811))</f>
        <v>C39</v>
      </c>
      <c r="E811">
        <f t="array" ref="E811">IF($A811="","",INDEX(Summary!$F:$F,$AH811))</f>
        <v>0.25</v>
      </c>
      <c r="F811" t="str">
        <f t="array" ref="F811">IF($A811="","",INDEX(Summary!$BC:$BC,$AH811)&amp;"")</f>
        <v/>
      </c>
      <c r="G811" t="e">
        <f t="shared" si="108"/>
        <v>#VALUE!</v>
      </c>
      <c r="H811">
        <f t="shared" si="109"/>
        <v>0</v>
      </c>
      <c r="I811" t="str">
        <f t="array" ref="I811">IF($A811="","",IF(IFERROR(INDEX(Summary!$BA:$BA,$AH811),0)&lt;1,"Under 1 day",IF(INDEX(Summary!$BA:$BA,$AH811)&lt;3,"1-3 days",IF(INDEX(Summary!$BA:$BA,$AH811)&lt;7,"3-7 days","7+ days"))))</f>
        <v>Under 1 day</v>
      </c>
      <c r="J811" t="str">
        <f t="array" ref="J811">IF($A811="","",IF(IFERROR(INDEX(Summary!$AX:$AX,$AH811),0)&lt;0.25,"0-25%",IF(INDEX(Summary!$AX:$AX,$AH811)&lt;0.5,"25-50%",IF(INDEX(Summary!$AX:$AX,$AH811)&lt;0.75,"50-75%","75-100%"))))</f>
        <v>75-100%</v>
      </c>
      <c r="K811" t="str">
        <f t="array" ref="K811">IF($A811="","",INDEX(Summary!$AY:$AY,$AH811)&amp;"")</f>
        <v/>
      </c>
      <c r="L811" s="1">
        <f>IF($A811="","",Summary!$P$2+MOD(ROW()-2,30))</f>
        <v>46256</v>
      </c>
      <c r="M811">
        <f t="shared" si="110"/>
        <v>30</v>
      </c>
      <c r="N811">
        <f t="shared" si="111"/>
        <v>22</v>
      </c>
      <c r="O811" t="str">
        <f t="shared" si="112"/>
        <v>Aug-2026</v>
      </c>
      <c r="P811">
        <f t="shared" ca="1" si="113"/>
        <v>1</v>
      </c>
      <c r="Q811" s="2">
        <f t="array" ref="Q811">IF($A811="",0,IFERROR(INDEX(Summary!$P$3:$AS$67,$AH811-2,$M811),0))</f>
        <v>0</v>
      </c>
      <c r="R811" s="2" t="e">
        <f t="array" ref="R811">IF($A811="",0,ROUND(IFERROR(INDEX(Summary!$O:$O,$AH811),0)/30,0))</f>
        <v>#VALUE!</v>
      </c>
      <c r="S811">
        <f t="shared" si="114"/>
        <v>0</v>
      </c>
      <c r="T811" s="2">
        <f t="array" ref="T811">IF($S811=1,IFERROR(INDEX(Summary!$O:$O,$AH811),0),0)</f>
        <v>0</v>
      </c>
      <c r="U811" s="2">
        <f t="array" ref="U811">IF($S811=1,IFERROR(INDEX(Summary!$AT:$AT,$AH811),0),0)</f>
        <v>0</v>
      </c>
      <c r="V811" s="2">
        <f t="shared" si="115"/>
        <v>0</v>
      </c>
      <c r="W811" s="2">
        <f t="array" ref="W811">IF($S811=1,IFERROR(INDEX(Summary!$AZ:$AZ,$AH811),0),0)</f>
        <v>0</v>
      </c>
      <c r="X811" s="3">
        <f t="array" ref="X811">IF($S811=1,IFERROR(INDEX(Summary!$BA:$BA,$AH811),0),0)</f>
        <v>0</v>
      </c>
      <c r="Y811" s="2">
        <f t="array" ref="Y811">IF($S811=1,IFERROR(INDEX(Summary!$G:$G,$AH811),0),0)</f>
        <v>0</v>
      </c>
      <c r="Z811" s="2">
        <f t="array" ref="Z811">IF($S811=1,IFERROR(INDEX(Summary!$H:$H,$AH811),0),0)</f>
        <v>0</v>
      </c>
      <c r="AA811" s="2">
        <f t="array" ref="AA811">IF($S811=1,IFERROR(INDEX(Summary!$I:$I,$AH811),0),0)</f>
        <v>0</v>
      </c>
      <c r="AB811" s="2">
        <f t="array" ref="AB811">IF($S811=1,IFERROR(INDEX(Summary!$J:$J,$AH811),0),0)</f>
        <v>0</v>
      </c>
      <c r="AC811" s="2">
        <f t="array" ref="AC811">IF($S811=1,IFERROR(INDEX(Summary!$K:$K,$AH811),0),0)</f>
        <v>0</v>
      </c>
      <c r="AD811" s="2">
        <f t="array" ref="AD811">IF($S811=1,IFERROR(INDEX(Summary!$L:$L,$AH811),0),0)</f>
        <v>0</v>
      </c>
      <c r="AE811" s="2">
        <f t="array" ref="AE811">IF($S811=1,IFERROR(INDEX(Summary!$M:$M,$AH811),0),0)</f>
        <v>0</v>
      </c>
      <c r="AF811" s="2">
        <f t="array" ref="AF811">IF($S811=1,IFERROR(INDEX(Summary!$N:$N,$AH811),0),0)</f>
        <v>0</v>
      </c>
      <c r="AG811">
        <f t="array" ref="AG811">IF($A811="","",IFERROR(INDEX(Summary!$BB:$BB,$AH811),0))</f>
        <v>10</v>
      </c>
      <c r="AH811">
        <f t="shared" si="116"/>
        <v>29</v>
      </c>
    </row>
    <row r="812" spans="1:34" hidden="1">
      <c r="A812" t="str">
        <f t="array" ref="A812">IFERROR(INDEX(Summary!$D:$D,$AH812)&amp;"","")</f>
        <v>FG00914</v>
      </c>
      <c r="B812" t="str">
        <f t="array" ref="B812">IF($A812="","",INDEX(Summary!$E:$E,$AH812))</f>
        <v>Jaggery powder (50g)</v>
      </c>
      <c r="C812" t="str">
        <f t="array" ref="C812">IF($A812="","",INDEX(Summary!$B:$B,$AH812))</f>
        <v>Jaggery</v>
      </c>
      <c r="D812" t="str">
        <f t="array" ref="D812">IF($A812="","",INDEX(Summary!$C:$C,$AH812))</f>
        <v>C39</v>
      </c>
      <c r="E812">
        <f t="array" ref="E812">IF($A812="","",INDEX(Summary!$F:$F,$AH812))</f>
        <v>0.05</v>
      </c>
      <c r="F812" t="str">
        <f t="array" ref="F812">IF($A812="","",INDEX(Summary!$BC:$BC,$AH812)&amp;"")</f>
        <v/>
      </c>
      <c r="G812" t="e">
        <f t="shared" si="108"/>
        <v>#VALUE!</v>
      </c>
      <c r="H812">
        <f t="shared" si="109"/>
        <v>0</v>
      </c>
      <c r="I812" t="str">
        <f t="array" ref="I812">IF($A812="","",IF(IFERROR(INDEX(Summary!$BA:$BA,$AH812),0)&lt;1,"Under 1 day",IF(INDEX(Summary!$BA:$BA,$AH812)&lt;3,"1-3 days",IF(INDEX(Summary!$BA:$BA,$AH812)&lt;7,"3-7 days","7+ days"))))</f>
        <v>Under 1 day</v>
      </c>
      <c r="J812" t="str">
        <f t="array" ref="J812">IF($A812="","",IF(IFERROR(INDEX(Summary!$AX:$AX,$AH812),0)&lt;0.25,"0-25%",IF(INDEX(Summary!$AX:$AX,$AH812)&lt;0.5,"25-50%",IF(INDEX(Summary!$AX:$AX,$AH812)&lt;0.75,"50-75%","75-100%"))))</f>
        <v>75-100%</v>
      </c>
      <c r="K812" t="str">
        <f t="array" ref="K812">IF($A812="","",INDEX(Summary!$AY:$AY,$AH812)&amp;"")</f>
        <v/>
      </c>
      <c r="L812" s="1">
        <f>IF($A812="","",Summary!$P$2+MOD(ROW()-2,30))</f>
        <v>46227</v>
      </c>
      <c r="M812">
        <f t="shared" si="110"/>
        <v>1</v>
      </c>
      <c r="N812">
        <f t="shared" si="111"/>
        <v>24</v>
      </c>
      <c r="O812" t="str">
        <f t="shared" si="112"/>
        <v>Jul-2026</v>
      </c>
      <c r="P812">
        <f t="shared" ca="1" si="113"/>
        <v>1</v>
      </c>
      <c r="Q812" s="2">
        <f t="array" ref="Q812">IF($A812="",0,IFERROR(INDEX(Summary!$P$3:$AS$67,$AH812-2,$M812),0))</f>
        <v>0</v>
      </c>
      <c r="R812" s="2">
        <f t="array" ref="R812">IF($A812="",0,ROUND(IFERROR(INDEX(Summary!$O:$O,$AH812),0)/30,0))</f>
        <v>0</v>
      </c>
      <c r="S812">
        <f t="shared" si="114"/>
        <v>1</v>
      </c>
      <c r="T812" s="2">
        <f t="array" ref="T812">IF($S812=1,IFERROR(INDEX(Summary!$O:$O,$AH812),0),0)</f>
        <v>0</v>
      </c>
      <c r="U812" s="2">
        <f t="array" ref="U812">IF($S812=1,IFERROR(INDEX(Summary!$AT:$AT,$AH812),0),0)</f>
        <v>0</v>
      </c>
      <c r="V812" s="2">
        <f t="shared" si="115"/>
        <v>0</v>
      </c>
      <c r="W812" s="2">
        <f t="array" ref="W812">IF($S812=1,IFERROR(INDEX(Summary!$AZ:$AZ,$AH812),0),0)</f>
        <v>596</v>
      </c>
      <c r="X812" s="3">
        <f t="array" ref="X812">IF($S812=1,IFERROR(INDEX(Summary!$BA:$BA,$AH812),0),0)</f>
        <v>0</v>
      </c>
      <c r="Y812" s="2">
        <f t="array" ref="Y812">IF($S812=1,IFERROR(INDEX(Summary!$G:$G,$AH812),0),0)</f>
        <v>0</v>
      </c>
      <c r="Z812" s="2">
        <f t="array" ref="Z812">IF($S812=1,IFERROR(INDEX(Summary!$H:$H,$AH812),0),0)</f>
        <v>0</v>
      </c>
      <c r="AA812" s="2">
        <f t="array" ref="AA812">IF($S812=1,IFERROR(INDEX(Summary!$I:$I,$AH812),0),0)</f>
        <v>0</v>
      </c>
      <c r="AB812" s="2">
        <f t="array" ref="AB812">IF($S812=1,IFERROR(INDEX(Summary!$J:$J,$AH812),0),0)</f>
        <v>0</v>
      </c>
      <c r="AC812" s="2">
        <f t="array" ref="AC812">IF($S812=1,IFERROR(INDEX(Summary!$K:$K,$AH812),0),0)</f>
        <v>0</v>
      </c>
      <c r="AD812" s="2">
        <f t="array" ref="AD812">IF($S812=1,IFERROR(INDEX(Summary!$L:$L,$AH812),0),0)</f>
        <v>0</v>
      </c>
      <c r="AE812" s="2">
        <f t="array" ref="AE812">IF($S812=1,IFERROR(INDEX(Summary!$M:$M,$AH812),0),0)</f>
        <v>0</v>
      </c>
      <c r="AF812" s="2">
        <f t="array" ref="AF812">IF($S812=1,IFERROR(INDEX(Summary!$N:$N,$AH812),0),0)</f>
        <v>0</v>
      </c>
      <c r="AG812">
        <f t="array" ref="AG812">IF($A812="","",IFERROR(INDEX(Summary!$BB:$BB,$AH812),0))</f>
        <v>0</v>
      </c>
      <c r="AH812">
        <f t="shared" si="116"/>
        <v>30</v>
      </c>
    </row>
    <row r="813" spans="1:34" hidden="1">
      <c r="A813" t="str">
        <f t="array" ref="A813">IFERROR(INDEX(Summary!$D:$D,$AH813)&amp;"","")</f>
        <v>FG00914</v>
      </c>
      <c r="B813" t="str">
        <f t="array" ref="B813">IF($A813="","",INDEX(Summary!$E:$E,$AH813))</f>
        <v>Jaggery powder (50g)</v>
      </c>
      <c r="C813" t="str">
        <f t="array" ref="C813">IF($A813="","",INDEX(Summary!$B:$B,$AH813))</f>
        <v>Jaggery</v>
      </c>
      <c r="D813" t="str">
        <f t="array" ref="D813">IF($A813="","",INDEX(Summary!$C:$C,$AH813))</f>
        <v>C39</v>
      </c>
      <c r="E813">
        <f t="array" ref="E813">IF($A813="","",INDEX(Summary!$F:$F,$AH813))</f>
        <v>0.05</v>
      </c>
      <c r="F813" t="str">
        <f t="array" ref="F813">IF($A813="","",INDEX(Summary!$BC:$BC,$AH813)&amp;"")</f>
        <v/>
      </c>
      <c r="G813" t="e">
        <f t="shared" si="108"/>
        <v>#VALUE!</v>
      </c>
      <c r="H813">
        <f t="shared" si="109"/>
        <v>0</v>
      </c>
      <c r="I813" t="str">
        <f t="array" ref="I813">IF($A813="","",IF(IFERROR(INDEX(Summary!$BA:$BA,$AH813),0)&lt;1,"Under 1 day",IF(INDEX(Summary!$BA:$BA,$AH813)&lt;3,"1-3 days",IF(INDEX(Summary!$BA:$BA,$AH813)&lt;7,"3-7 days","7+ days"))))</f>
        <v>Under 1 day</v>
      </c>
      <c r="J813" t="str">
        <f t="array" ref="J813">IF($A813="","",IF(IFERROR(INDEX(Summary!$AX:$AX,$AH813),0)&lt;0.25,"0-25%",IF(INDEX(Summary!$AX:$AX,$AH813)&lt;0.5,"25-50%",IF(INDEX(Summary!$AX:$AX,$AH813)&lt;0.75,"50-75%","75-100%"))))</f>
        <v>75-100%</v>
      </c>
      <c r="K813" t="str">
        <f t="array" ref="K813">IF($A813="","",INDEX(Summary!$AY:$AY,$AH813)&amp;"")</f>
        <v/>
      </c>
      <c r="L813" s="1">
        <f>IF($A813="","",Summary!$P$2+MOD(ROW()-2,30))</f>
        <v>46228</v>
      </c>
      <c r="M813">
        <f t="shared" si="110"/>
        <v>2</v>
      </c>
      <c r="N813">
        <f t="shared" si="111"/>
        <v>25</v>
      </c>
      <c r="O813" t="str">
        <f t="shared" si="112"/>
        <v>Jul-2026</v>
      </c>
      <c r="P813">
        <f t="shared" ca="1" si="113"/>
        <v>1</v>
      </c>
      <c r="Q813" s="2">
        <f t="array" ref="Q813">IF($A813="",0,IFERROR(INDEX(Summary!$P$3:$AS$67,$AH813-2,$M813),0))</f>
        <v>0</v>
      </c>
      <c r="R813" s="2">
        <f t="array" ref="R813">IF($A813="",0,ROUND(IFERROR(INDEX(Summary!$O:$O,$AH813),0)/30,0))</f>
        <v>0</v>
      </c>
      <c r="S813">
        <f t="shared" si="114"/>
        <v>0</v>
      </c>
      <c r="T813" s="2">
        <f t="array" ref="T813">IF($S813=1,IFERROR(INDEX(Summary!$O:$O,$AH813),0),0)</f>
        <v>0</v>
      </c>
      <c r="U813" s="2">
        <f t="array" ref="U813">IF($S813=1,IFERROR(INDEX(Summary!$AT:$AT,$AH813),0),0)</f>
        <v>0</v>
      </c>
      <c r="V813" s="2">
        <f t="shared" si="115"/>
        <v>0</v>
      </c>
      <c r="W813" s="2">
        <f t="array" ref="W813">IF($S813=1,IFERROR(INDEX(Summary!$AZ:$AZ,$AH813),0),0)</f>
        <v>0</v>
      </c>
      <c r="X813" s="3">
        <f t="array" ref="X813">IF($S813=1,IFERROR(INDEX(Summary!$BA:$BA,$AH813),0),0)</f>
        <v>0</v>
      </c>
      <c r="Y813" s="2">
        <f t="array" ref="Y813">IF($S813=1,IFERROR(INDEX(Summary!$G:$G,$AH813),0),0)</f>
        <v>0</v>
      </c>
      <c r="Z813" s="2">
        <f t="array" ref="Z813">IF($S813=1,IFERROR(INDEX(Summary!$H:$H,$AH813),0),0)</f>
        <v>0</v>
      </c>
      <c r="AA813" s="2">
        <f t="array" ref="AA813">IF($S813=1,IFERROR(INDEX(Summary!$I:$I,$AH813),0),0)</f>
        <v>0</v>
      </c>
      <c r="AB813" s="2">
        <f t="array" ref="AB813">IF($S813=1,IFERROR(INDEX(Summary!$J:$J,$AH813),0),0)</f>
        <v>0</v>
      </c>
      <c r="AC813" s="2">
        <f t="array" ref="AC813">IF($S813=1,IFERROR(INDEX(Summary!$K:$K,$AH813),0),0)</f>
        <v>0</v>
      </c>
      <c r="AD813" s="2">
        <f t="array" ref="AD813">IF($S813=1,IFERROR(INDEX(Summary!$L:$L,$AH813),0),0)</f>
        <v>0</v>
      </c>
      <c r="AE813" s="2">
        <f t="array" ref="AE813">IF($S813=1,IFERROR(INDEX(Summary!$M:$M,$AH813),0),0)</f>
        <v>0</v>
      </c>
      <c r="AF813" s="2">
        <f t="array" ref="AF813">IF($S813=1,IFERROR(INDEX(Summary!$N:$N,$AH813),0),0)</f>
        <v>0</v>
      </c>
      <c r="AG813">
        <f t="array" ref="AG813">IF($A813="","",IFERROR(INDEX(Summary!$BB:$BB,$AH813),0))</f>
        <v>0</v>
      </c>
      <c r="AH813">
        <f t="shared" si="116"/>
        <v>30</v>
      </c>
    </row>
    <row r="814" spans="1:34" hidden="1">
      <c r="A814" t="str">
        <f t="array" ref="A814">IFERROR(INDEX(Summary!$D:$D,$AH814)&amp;"","")</f>
        <v>FG00914</v>
      </c>
      <c r="B814" t="str">
        <f t="array" ref="B814">IF($A814="","",INDEX(Summary!$E:$E,$AH814))</f>
        <v>Jaggery powder (50g)</v>
      </c>
      <c r="C814" t="str">
        <f t="array" ref="C814">IF($A814="","",INDEX(Summary!$B:$B,$AH814))</f>
        <v>Jaggery</v>
      </c>
      <c r="D814" t="str">
        <f t="array" ref="D814">IF($A814="","",INDEX(Summary!$C:$C,$AH814))</f>
        <v>C39</v>
      </c>
      <c r="E814">
        <f t="array" ref="E814">IF($A814="","",INDEX(Summary!$F:$F,$AH814))</f>
        <v>0.05</v>
      </c>
      <c r="F814" t="str">
        <f t="array" ref="F814">IF($A814="","",INDEX(Summary!$BC:$BC,$AH814)&amp;"")</f>
        <v/>
      </c>
      <c r="G814" t="e">
        <f t="shared" si="108"/>
        <v>#VALUE!</v>
      </c>
      <c r="H814">
        <f t="shared" si="109"/>
        <v>0</v>
      </c>
      <c r="I814" t="str">
        <f t="array" ref="I814">IF($A814="","",IF(IFERROR(INDEX(Summary!$BA:$BA,$AH814),0)&lt;1,"Under 1 day",IF(INDEX(Summary!$BA:$BA,$AH814)&lt;3,"1-3 days",IF(INDEX(Summary!$BA:$BA,$AH814)&lt;7,"3-7 days","7+ days"))))</f>
        <v>Under 1 day</v>
      </c>
      <c r="J814" t="str">
        <f t="array" ref="J814">IF($A814="","",IF(IFERROR(INDEX(Summary!$AX:$AX,$AH814),0)&lt;0.25,"0-25%",IF(INDEX(Summary!$AX:$AX,$AH814)&lt;0.5,"25-50%",IF(INDEX(Summary!$AX:$AX,$AH814)&lt;0.75,"50-75%","75-100%"))))</f>
        <v>75-100%</v>
      </c>
      <c r="K814" t="str">
        <f t="array" ref="K814">IF($A814="","",INDEX(Summary!$AY:$AY,$AH814)&amp;"")</f>
        <v/>
      </c>
      <c r="L814" s="1">
        <f>IF($A814="","",Summary!$P$2+MOD(ROW()-2,30))</f>
        <v>46229</v>
      </c>
      <c r="M814">
        <f t="shared" si="110"/>
        <v>3</v>
      </c>
      <c r="N814">
        <f t="shared" si="111"/>
        <v>26</v>
      </c>
      <c r="O814" t="str">
        <f t="shared" si="112"/>
        <v>Jul-2026</v>
      </c>
      <c r="P814">
        <f t="shared" ca="1" si="113"/>
        <v>1</v>
      </c>
      <c r="Q814" s="2">
        <f t="array" ref="Q814">IF($A814="",0,IFERROR(INDEX(Summary!$P$3:$AS$67,$AH814-2,$M814),0))</f>
        <v>0</v>
      </c>
      <c r="R814" s="2">
        <f t="array" ref="R814">IF($A814="",0,ROUND(IFERROR(INDEX(Summary!$O:$O,$AH814),0)/30,0))</f>
        <v>0</v>
      </c>
      <c r="S814">
        <f t="shared" si="114"/>
        <v>0</v>
      </c>
      <c r="T814" s="2">
        <f t="array" ref="T814">IF($S814=1,IFERROR(INDEX(Summary!$O:$O,$AH814),0),0)</f>
        <v>0</v>
      </c>
      <c r="U814" s="2">
        <f t="array" ref="U814">IF($S814=1,IFERROR(INDEX(Summary!$AT:$AT,$AH814),0),0)</f>
        <v>0</v>
      </c>
      <c r="V814" s="2">
        <f t="shared" si="115"/>
        <v>0</v>
      </c>
      <c r="W814" s="2">
        <f t="array" ref="W814">IF($S814=1,IFERROR(INDEX(Summary!$AZ:$AZ,$AH814),0),0)</f>
        <v>0</v>
      </c>
      <c r="X814" s="3">
        <f t="array" ref="X814">IF($S814=1,IFERROR(INDEX(Summary!$BA:$BA,$AH814),0),0)</f>
        <v>0</v>
      </c>
      <c r="Y814" s="2">
        <f t="array" ref="Y814">IF($S814=1,IFERROR(INDEX(Summary!$G:$G,$AH814),0),0)</f>
        <v>0</v>
      </c>
      <c r="Z814" s="2">
        <f t="array" ref="Z814">IF($S814=1,IFERROR(INDEX(Summary!$H:$H,$AH814),0),0)</f>
        <v>0</v>
      </c>
      <c r="AA814" s="2">
        <f t="array" ref="AA814">IF($S814=1,IFERROR(INDEX(Summary!$I:$I,$AH814),0),0)</f>
        <v>0</v>
      </c>
      <c r="AB814" s="2">
        <f t="array" ref="AB814">IF($S814=1,IFERROR(INDEX(Summary!$J:$J,$AH814),0),0)</f>
        <v>0</v>
      </c>
      <c r="AC814" s="2">
        <f t="array" ref="AC814">IF($S814=1,IFERROR(INDEX(Summary!$K:$K,$AH814),0),0)</f>
        <v>0</v>
      </c>
      <c r="AD814" s="2">
        <f t="array" ref="AD814">IF($S814=1,IFERROR(INDEX(Summary!$L:$L,$AH814),0),0)</f>
        <v>0</v>
      </c>
      <c r="AE814" s="2">
        <f t="array" ref="AE814">IF($S814=1,IFERROR(INDEX(Summary!$M:$M,$AH814),0),0)</f>
        <v>0</v>
      </c>
      <c r="AF814" s="2">
        <f t="array" ref="AF814">IF($S814=1,IFERROR(INDEX(Summary!$N:$N,$AH814),0),0)</f>
        <v>0</v>
      </c>
      <c r="AG814">
        <f t="array" ref="AG814">IF($A814="","",IFERROR(INDEX(Summary!$BB:$BB,$AH814),0))</f>
        <v>0</v>
      </c>
      <c r="AH814">
        <f t="shared" si="116"/>
        <v>30</v>
      </c>
    </row>
    <row r="815" spans="1:34" hidden="1">
      <c r="A815" t="str">
        <f t="array" ref="A815">IFERROR(INDEX(Summary!$D:$D,$AH815)&amp;"","")</f>
        <v>FG00914</v>
      </c>
      <c r="B815" t="str">
        <f t="array" ref="B815">IF($A815="","",INDEX(Summary!$E:$E,$AH815))</f>
        <v>Jaggery powder (50g)</v>
      </c>
      <c r="C815" t="str">
        <f t="array" ref="C815">IF($A815="","",INDEX(Summary!$B:$B,$AH815))</f>
        <v>Jaggery</v>
      </c>
      <c r="D815" t="str">
        <f t="array" ref="D815">IF($A815="","",INDEX(Summary!$C:$C,$AH815))</f>
        <v>C39</v>
      </c>
      <c r="E815">
        <f t="array" ref="E815">IF($A815="","",INDEX(Summary!$F:$F,$AH815))</f>
        <v>0.05</v>
      </c>
      <c r="F815" t="str">
        <f t="array" ref="F815">IF($A815="","",INDEX(Summary!$BC:$BC,$AH815)&amp;"")</f>
        <v/>
      </c>
      <c r="G815" t="e">
        <f t="shared" si="108"/>
        <v>#VALUE!</v>
      </c>
      <c r="H815">
        <f t="shared" si="109"/>
        <v>0</v>
      </c>
      <c r="I815" t="str">
        <f t="array" ref="I815">IF($A815="","",IF(IFERROR(INDEX(Summary!$BA:$BA,$AH815),0)&lt;1,"Under 1 day",IF(INDEX(Summary!$BA:$BA,$AH815)&lt;3,"1-3 days",IF(INDEX(Summary!$BA:$BA,$AH815)&lt;7,"3-7 days","7+ days"))))</f>
        <v>Under 1 day</v>
      </c>
      <c r="J815" t="str">
        <f t="array" ref="J815">IF($A815="","",IF(IFERROR(INDEX(Summary!$AX:$AX,$AH815),0)&lt;0.25,"0-25%",IF(INDEX(Summary!$AX:$AX,$AH815)&lt;0.5,"25-50%",IF(INDEX(Summary!$AX:$AX,$AH815)&lt;0.75,"50-75%","75-100%"))))</f>
        <v>75-100%</v>
      </c>
      <c r="K815" t="str">
        <f t="array" ref="K815">IF($A815="","",INDEX(Summary!$AY:$AY,$AH815)&amp;"")</f>
        <v/>
      </c>
      <c r="L815" s="1">
        <f>IF($A815="","",Summary!$P$2+MOD(ROW()-2,30))</f>
        <v>46230</v>
      </c>
      <c r="M815">
        <f t="shared" si="110"/>
        <v>4</v>
      </c>
      <c r="N815">
        <f t="shared" si="111"/>
        <v>27</v>
      </c>
      <c r="O815" t="str">
        <f t="shared" si="112"/>
        <v>Jul-2026</v>
      </c>
      <c r="P815">
        <f t="shared" ca="1" si="113"/>
        <v>1</v>
      </c>
      <c r="Q815" s="2">
        <f t="array" ref="Q815">IF($A815="",0,IFERROR(INDEX(Summary!$P$3:$AS$67,$AH815-2,$M815),0))</f>
        <v>0</v>
      </c>
      <c r="R815" s="2">
        <f t="array" ref="R815">IF($A815="",0,ROUND(IFERROR(INDEX(Summary!$O:$O,$AH815),0)/30,0))</f>
        <v>0</v>
      </c>
      <c r="S815">
        <f t="shared" si="114"/>
        <v>0</v>
      </c>
      <c r="T815" s="2">
        <f t="array" ref="T815">IF($S815=1,IFERROR(INDEX(Summary!$O:$O,$AH815),0),0)</f>
        <v>0</v>
      </c>
      <c r="U815" s="2">
        <f t="array" ref="U815">IF($S815=1,IFERROR(INDEX(Summary!$AT:$AT,$AH815),0),0)</f>
        <v>0</v>
      </c>
      <c r="V815" s="2">
        <f t="shared" si="115"/>
        <v>0</v>
      </c>
      <c r="W815" s="2">
        <f t="array" ref="W815">IF($S815=1,IFERROR(INDEX(Summary!$AZ:$AZ,$AH815),0),0)</f>
        <v>0</v>
      </c>
      <c r="X815" s="3">
        <f t="array" ref="X815">IF($S815=1,IFERROR(INDEX(Summary!$BA:$BA,$AH815),0),0)</f>
        <v>0</v>
      </c>
      <c r="Y815" s="2">
        <f t="array" ref="Y815">IF($S815=1,IFERROR(INDEX(Summary!$G:$G,$AH815),0),0)</f>
        <v>0</v>
      </c>
      <c r="Z815" s="2">
        <f t="array" ref="Z815">IF($S815=1,IFERROR(INDEX(Summary!$H:$H,$AH815),0),0)</f>
        <v>0</v>
      </c>
      <c r="AA815" s="2">
        <f t="array" ref="AA815">IF($S815=1,IFERROR(INDEX(Summary!$I:$I,$AH815),0),0)</f>
        <v>0</v>
      </c>
      <c r="AB815" s="2">
        <f t="array" ref="AB815">IF($S815=1,IFERROR(INDEX(Summary!$J:$J,$AH815),0),0)</f>
        <v>0</v>
      </c>
      <c r="AC815" s="2">
        <f t="array" ref="AC815">IF($S815=1,IFERROR(INDEX(Summary!$K:$K,$AH815),0),0)</f>
        <v>0</v>
      </c>
      <c r="AD815" s="2">
        <f t="array" ref="AD815">IF($S815=1,IFERROR(INDEX(Summary!$L:$L,$AH815),0),0)</f>
        <v>0</v>
      </c>
      <c r="AE815" s="2">
        <f t="array" ref="AE815">IF($S815=1,IFERROR(INDEX(Summary!$M:$M,$AH815),0),0)</f>
        <v>0</v>
      </c>
      <c r="AF815" s="2">
        <f t="array" ref="AF815">IF($S815=1,IFERROR(INDEX(Summary!$N:$N,$AH815),0),0)</f>
        <v>0</v>
      </c>
      <c r="AG815">
        <f t="array" ref="AG815">IF($A815="","",IFERROR(INDEX(Summary!$BB:$BB,$AH815),0))</f>
        <v>0</v>
      </c>
      <c r="AH815">
        <f t="shared" si="116"/>
        <v>30</v>
      </c>
    </row>
    <row r="816" spans="1:34" hidden="1">
      <c r="A816" t="str">
        <f t="array" ref="A816">IFERROR(INDEX(Summary!$D:$D,$AH816)&amp;"","")</f>
        <v>FG00914</v>
      </c>
      <c r="B816" t="str">
        <f t="array" ref="B816">IF($A816="","",INDEX(Summary!$E:$E,$AH816))</f>
        <v>Jaggery powder (50g)</v>
      </c>
      <c r="C816" t="str">
        <f t="array" ref="C816">IF($A816="","",INDEX(Summary!$B:$B,$AH816))</f>
        <v>Jaggery</v>
      </c>
      <c r="D816" t="str">
        <f t="array" ref="D816">IF($A816="","",INDEX(Summary!$C:$C,$AH816))</f>
        <v>C39</v>
      </c>
      <c r="E816">
        <f t="array" ref="E816">IF($A816="","",INDEX(Summary!$F:$F,$AH816))</f>
        <v>0.05</v>
      </c>
      <c r="F816" t="str">
        <f t="array" ref="F816">IF($A816="","",INDEX(Summary!$BC:$BC,$AH816)&amp;"")</f>
        <v/>
      </c>
      <c r="G816" t="e">
        <f t="shared" si="108"/>
        <v>#VALUE!</v>
      </c>
      <c r="H816">
        <f t="shared" si="109"/>
        <v>0</v>
      </c>
      <c r="I816" t="str">
        <f t="array" ref="I816">IF($A816="","",IF(IFERROR(INDEX(Summary!$BA:$BA,$AH816),0)&lt;1,"Under 1 day",IF(INDEX(Summary!$BA:$BA,$AH816)&lt;3,"1-3 days",IF(INDEX(Summary!$BA:$BA,$AH816)&lt;7,"3-7 days","7+ days"))))</f>
        <v>Under 1 day</v>
      </c>
      <c r="J816" t="str">
        <f t="array" ref="J816">IF($A816="","",IF(IFERROR(INDEX(Summary!$AX:$AX,$AH816),0)&lt;0.25,"0-25%",IF(INDEX(Summary!$AX:$AX,$AH816)&lt;0.5,"25-50%",IF(INDEX(Summary!$AX:$AX,$AH816)&lt;0.75,"50-75%","75-100%"))))</f>
        <v>75-100%</v>
      </c>
      <c r="K816" t="str">
        <f t="array" ref="K816">IF($A816="","",INDEX(Summary!$AY:$AY,$AH816)&amp;"")</f>
        <v/>
      </c>
      <c r="L816" s="1">
        <f>IF($A816="","",Summary!$P$2+MOD(ROW()-2,30))</f>
        <v>46231</v>
      </c>
      <c r="M816">
        <f t="shared" si="110"/>
        <v>5</v>
      </c>
      <c r="N816">
        <f t="shared" si="111"/>
        <v>28</v>
      </c>
      <c r="O816" t="str">
        <f t="shared" si="112"/>
        <v>Jul-2026</v>
      </c>
      <c r="P816">
        <f t="shared" ca="1" si="113"/>
        <v>1</v>
      </c>
      <c r="Q816" s="2">
        <f t="array" ref="Q816">IF($A816="",0,IFERROR(INDEX(Summary!$P$3:$AS$67,$AH816-2,$M816),0))</f>
        <v>0</v>
      </c>
      <c r="R816" s="2">
        <f t="array" ref="R816">IF($A816="",0,ROUND(IFERROR(INDEX(Summary!$O:$O,$AH816),0)/30,0))</f>
        <v>0</v>
      </c>
      <c r="S816">
        <f t="shared" si="114"/>
        <v>0</v>
      </c>
      <c r="T816" s="2">
        <f t="array" ref="T816">IF($S816=1,IFERROR(INDEX(Summary!$O:$O,$AH816),0),0)</f>
        <v>0</v>
      </c>
      <c r="U816" s="2">
        <f t="array" ref="U816">IF($S816=1,IFERROR(INDEX(Summary!$AT:$AT,$AH816),0),0)</f>
        <v>0</v>
      </c>
      <c r="V816" s="2">
        <f t="shared" si="115"/>
        <v>0</v>
      </c>
      <c r="W816" s="2">
        <f t="array" ref="W816">IF($S816=1,IFERROR(INDEX(Summary!$AZ:$AZ,$AH816),0),0)</f>
        <v>0</v>
      </c>
      <c r="X816" s="3">
        <f t="array" ref="X816">IF($S816=1,IFERROR(INDEX(Summary!$BA:$BA,$AH816),0),0)</f>
        <v>0</v>
      </c>
      <c r="Y816" s="2">
        <f t="array" ref="Y816">IF($S816=1,IFERROR(INDEX(Summary!$G:$G,$AH816),0),0)</f>
        <v>0</v>
      </c>
      <c r="Z816" s="2">
        <f t="array" ref="Z816">IF($S816=1,IFERROR(INDEX(Summary!$H:$H,$AH816),0),0)</f>
        <v>0</v>
      </c>
      <c r="AA816" s="2">
        <f t="array" ref="AA816">IF($S816=1,IFERROR(INDEX(Summary!$I:$I,$AH816),0),0)</f>
        <v>0</v>
      </c>
      <c r="AB816" s="2">
        <f t="array" ref="AB816">IF($S816=1,IFERROR(INDEX(Summary!$J:$J,$AH816),0),0)</f>
        <v>0</v>
      </c>
      <c r="AC816" s="2">
        <f t="array" ref="AC816">IF($S816=1,IFERROR(INDEX(Summary!$K:$K,$AH816),0),0)</f>
        <v>0</v>
      </c>
      <c r="AD816" s="2">
        <f t="array" ref="AD816">IF($S816=1,IFERROR(INDEX(Summary!$L:$L,$AH816),0),0)</f>
        <v>0</v>
      </c>
      <c r="AE816" s="2">
        <f t="array" ref="AE816">IF($S816=1,IFERROR(INDEX(Summary!$M:$M,$AH816),0),0)</f>
        <v>0</v>
      </c>
      <c r="AF816" s="2">
        <f t="array" ref="AF816">IF($S816=1,IFERROR(INDEX(Summary!$N:$N,$AH816),0),0)</f>
        <v>0</v>
      </c>
      <c r="AG816">
        <f t="array" ref="AG816">IF($A816="","",IFERROR(INDEX(Summary!$BB:$BB,$AH816),0))</f>
        <v>0</v>
      </c>
      <c r="AH816">
        <f t="shared" si="116"/>
        <v>30</v>
      </c>
    </row>
    <row r="817" spans="1:34" hidden="1">
      <c r="A817" t="str">
        <f t="array" ref="A817">IFERROR(INDEX(Summary!$D:$D,$AH817)&amp;"","")</f>
        <v>FG00914</v>
      </c>
      <c r="B817" t="str">
        <f t="array" ref="B817">IF($A817="","",INDEX(Summary!$E:$E,$AH817))</f>
        <v>Jaggery powder (50g)</v>
      </c>
      <c r="C817" t="str">
        <f t="array" ref="C817">IF($A817="","",INDEX(Summary!$B:$B,$AH817))</f>
        <v>Jaggery</v>
      </c>
      <c r="D817" t="str">
        <f t="array" ref="D817">IF($A817="","",INDEX(Summary!$C:$C,$AH817))</f>
        <v>C39</v>
      </c>
      <c r="E817">
        <f t="array" ref="E817">IF($A817="","",INDEX(Summary!$F:$F,$AH817))</f>
        <v>0.05</v>
      </c>
      <c r="F817" t="str">
        <f t="array" ref="F817">IF($A817="","",INDEX(Summary!$BC:$BC,$AH817)&amp;"")</f>
        <v/>
      </c>
      <c r="G817" t="e">
        <f t="shared" si="108"/>
        <v>#VALUE!</v>
      </c>
      <c r="H817">
        <f t="shared" si="109"/>
        <v>0</v>
      </c>
      <c r="I817" t="str">
        <f t="array" ref="I817">IF($A817="","",IF(IFERROR(INDEX(Summary!$BA:$BA,$AH817),0)&lt;1,"Under 1 day",IF(INDEX(Summary!$BA:$BA,$AH817)&lt;3,"1-3 days",IF(INDEX(Summary!$BA:$BA,$AH817)&lt;7,"3-7 days","7+ days"))))</f>
        <v>Under 1 day</v>
      </c>
      <c r="J817" t="str">
        <f t="array" ref="J817">IF($A817="","",IF(IFERROR(INDEX(Summary!$AX:$AX,$AH817),0)&lt;0.25,"0-25%",IF(INDEX(Summary!$AX:$AX,$AH817)&lt;0.5,"25-50%",IF(INDEX(Summary!$AX:$AX,$AH817)&lt;0.75,"50-75%","75-100%"))))</f>
        <v>75-100%</v>
      </c>
      <c r="K817" t="str">
        <f t="array" ref="K817">IF($A817="","",INDEX(Summary!$AY:$AY,$AH817)&amp;"")</f>
        <v/>
      </c>
      <c r="L817" s="1">
        <f>IF($A817="","",Summary!$P$2+MOD(ROW()-2,30))</f>
        <v>46232</v>
      </c>
      <c r="M817">
        <f t="shared" si="110"/>
        <v>6</v>
      </c>
      <c r="N817">
        <f t="shared" si="111"/>
        <v>29</v>
      </c>
      <c r="O817" t="str">
        <f t="shared" si="112"/>
        <v>Jul-2026</v>
      </c>
      <c r="P817">
        <f t="shared" ca="1" si="113"/>
        <v>1</v>
      </c>
      <c r="Q817" s="2">
        <f t="array" ref="Q817">IF($A817="",0,IFERROR(INDEX(Summary!$P$3:$AS$67,$AH817-2,$M817),0))</f>
        <v>0</v>
      </c>
      <c r="R817" s="2">
        <f t="array" ref="R817">IF($A817="",0,ROUND(IFERROR(INDEX(Summary!$O:$O,$AH817),0)/30,0))</f>
        <v>0</v>
      </c>
      <c r="S817">
        <f t="shared" si="114"/>
        <v>0</v>
      </c>
      <c r="T817" s="2">
        <f t="array" ref="T817">IF($S817=1,IFERROR(INDEX(Summary!$O:$O,$AH817),0),0)</f>
        <v>0</v>
      </c>
      <c r="U817" s="2">
        <f t="array" ref="U817">IF($S817=1,IFERROR(INDEX(Summary!$AT:$AT,$AH817),0),0)</f>
        <v>0</v>
      </c>
      <c r="V817" s="2">
        <f t="shared" si="115"/>
        <v>0</v>
      </c>
      <c r="W817" s="2">
        <f t="array" ref="W817">IF($S817=1,IFERROR(INDEX(Summary!$AZ:$AZ,$AH817),0),0)</f>
        <v>0</v>
      </c>
      <c r="X817" s="3">
        <f t="array" ref="X817">IF($S817=1,IFERROR(INDEX(Summary!$BA:$BA,$AH817),0),0)</f>
        <v>0</v>
      </c>
      <c r="Y817" s="2">
        <f t="array" ref="Y817">IF($S817=1,IFERROR(INDEX(Summary!$G:$G,$AH817),0),0)</f>
        <v>0</v>
      </c>
      <c r="Z817" s="2">
        <f t="array" ref="Z817">IF($S817=1,IFERROR(INDEX(Summary!$H:$H,$AH817),0),0)</f>
        <v>0</v>
      </c>
      <c r="AA817" s="2">
        <f t="array" ref="AA817">IF($S817=1,IFERROR(INDEX(Summary!$I:$I,$AH817),0),0)</f>
        <v>0</v>
      </c>
      <c r="AB817" s="2">
        <f t="array" ref="AB817">IF($S817=1,IFERROR(INDEX(Summary!$J:$J,$AH817),0),0)</f>
        <v>0</v>
      </c>
      <c r="AC817" s="2">
        <f t="array" ref="AC817">IF($S817=1,IFERROR(INDEX(Summary!$K:$K,$AH817),0),0)</f>
        <v>0</v>
      </c>
      <c r="AD817" s="2">
        <f t="array" ref="AD817">IF($S817=1,IFERROR(INDEX(Summary!$L:$L,$AH817),0),0)</f>
        <v>0</v>
      </c>
      <c r="AE817" s="2">
        <f t="array" ref="AE817">IF($S817=1,IFERROR(INDEX(Summary!$M:$M,$AH817),0),0)</f>
        <v>0</v>
      </c>
      <c r="AF817" s="2">
        <f t="array" ref="AF817">IF($S817=1,IFERROR(INDEX(Summary!$N:$N,$AH817),0),0)</f>
        <v>0</v>
      </c>
      <c r="AG817">
        <f t="array" ref="AG817">IF($A817="","",IFERROR(INDEX(Summary!$BB:$BB,$AH817),0))</f>
        <v>0</v>
      </c>
      <c r="AH817">
        <f t="shared" si="116"/>
        <v>30</v>
      </c>
    </row>
    <row r="818" spans="1:34" hidden="1">
      <c r="A818" t="str">
        <f t="array" ref="A818">IFERROR(INDEX(Summary!$D:$D,$AH818)&amp;"","")</f>
        <v>FG00914</v>
      </c>
      <c r="B818" t="str">
        <f t="array" ref="B818">IF($A818="","",INDEX(Summary!$E:$E,$AH818))</f>
        <v>Jaggery powder (50g)</v>
      </c>
      <c r="C818" t="str">
        <f t="array" ref="C818">IF($A818="","",INDEX(Summary!$B:$B,$AH818))</f>
        <v>Jaggery</v>
      </c>
      <c r="D818" t="str">
        <f t="array" ref="D818">IF($A818="","",INDEX(Summary!$C:$C,$AH818))</f>
        <v>C39</v>
      </c>
      <c r="E818">
        <f t="array" ref="E818">IF($A818="","",INDEX(Summary!$F:$F,$AH818))</f>
        <v>0.05</v>
      </c>
      <c r="F818" t="str">
        <f t="array" ref="F818">IF($A818="","",INDEX(Summary!$BC:$BC,$AH818)&amp;"")</f>
        <v/>
      </c>
      <c r="G818" t="e">
        <f t="shared" si="108"/>
        <v>#VALUE!</v>
      </c>
      <c r="H818">
        <f t="shared" si="109"/>
        <v>0</v>
      </c>
      <c r="I818" t="str">
        <f t="array" ref="I818">IF($A818="","",IF(IFERROR(INDEX(Summary!$BA:$BA,$AH818),0)&lt;1,"Under 1 day",IF(INDEX(Summary!$BA:$BA,$AH818)&lt;3,"1-3 days",IF(INDEX(Summary!$BA:$BA,$AH818)&lt;7,"3-7 days","7+ days"))))</f>
        <v>Under 1 day</v>
      </c>
      <c r="J818" t="str">
        <f t="array" ref="J818">IF($A818="","",IF(IFERROR(INDEX(Summary!$AX:$AX,$AH818),0)&lt;0.25,"0-25%",IF(INDEX(Summary!$AX:$AX,$AH818)&lt;0.5,"25-50%",IF(INDEX(Summary!$AX:$AX,$AH818)&lt;0.75,"50-75%","75-100%"))))</f>
        <v>75-100%</v>
      </c>
      <c r="K818" t="str">
        <f t="array" ref="K818">IF($A818="","",INDEX(Summary!$AY:$AY,$AH818)&amp;"")</f>
        <v/>
      </c>
      <c r="L818" s="1">
        <f>IF($A818="","",Summary!$P$2+MOD(ROW()-2,30))</f>
        <v>46233</v>
      </c>
      <c r="M818">
        <f t="shared" si="110"/>
        <v>7</v>
      </c>
      <c r="N818">
        <f t="shared" si="111"/>
        <v>30</v>
      </c>
      <c r="O818" t="str">
        <f t="shared" si="112"/>
        <v>Jul-2026</v>
      </c>
      <c r="P818">
        <f t="shared" ca="1" si="113"/>
        <v>1</v>
      </c>
      <c r="Q818" s="2">
        <f t="array" ref="Q818">IF($A818="",0,IFERROR(INDEX(Summary!$P$3:$AS$67,$AH818-2,$M818),0))</f>
        <v>0</v>
      </c>
      <c r="R818" s="2">
        <f t="array" ref="R818">IF($A818="",0,ROUND(IFERROR(INDEX(Summary!$O:$O,$AH818),0)/30,0))</f>
        <v>0</v>
      </c>
      <c r="S818">
        <f t="shared" si="114"/>
        <v>0</v>
      </c>
      <c r="T818" s="2">
        <f t="array" ref="T818">IF($S818=1,IFERROR(INDEX(Summary!$O:$O,$AH818),0),0)</f>
        <v>0</v>
      </c>
      <c r="U818" s="2">
        <f t="array" ref="U818">IF($S818=1,IFERROR(INDEX(Summary!$AT:$AT,$AH818),0),0)</f>
        <v>0</v>
      </c>
      <c r="V818" s="2">
        <f t="shared" si="115"/>
        <v>0</v>
      </c>
      <c r="W818" s="2">
        <f t="array" ref="W818">IF($S818=1,IFERROR(INDEX(Summary!$AZ:$AZ,$AH818),0),0)</f>
        <v>0</v>
      </c>
      <c r="X818" s="3">
        <f t="array" ref="X818">IF($S818=1,IFERROR(INDEX(Summary!$BA:$BA,$AH818),0),0)</f>
        <v>0</v>
      </c>
      <c r="Y818" s="2">
        <f t="array" ref="Y818">IF($S818=1,IFERROR(INDEX(Summary!$G:$G,$AH818),0),0)</f>
        <v>0</v>
      </c>
      <c r="Z818" s="2">
        <f t="array" ref="Z818">IF($S818=1,IFERROR(INDEX(Summary!$H:$H,$AH818),0),0)</f>
        <v>0</v>
      </c>
      <c r="AA818" s="2">
        <f t="array" ref="AA818">IF($S818=1,IFERROR(INDEX(Summary!$I:$I,$AH818),0),0)</f>
        <v>0</v>
      </c>
      <c r="AB818" s="2">
        <f t="array" ref="AB818">IF($S818=1,IFERROR(INDEX(Summary!$J:$J,$AH818),0),0)</f>
        <v>0</v>
      </c>
      <c r="AC818" s="2">
        <f t="array" ref="AC818">IF($S818=1,IFERROR(INDEX(Summary!$K:$K,$AH818),0),0)</f>
        <v>0</v>
      </c>
      <c r="AD818" s="2">
        <f t="array" ref="AD818">IF($S818=1,IFERROR(INDEX(Summary!$L:$L,$AH818),0),0)</f>
        <v>0</v>
      </c>
      <c r="AE818" s="2">
        <f t="array" ref="AE818">IF($S818=1,IFERROR(INDEX(Summary!$M:$M,$AH818),0),0)</f>
        <v>0</v>
      </c>
      <c r="AF818" s="2">
        <f t="array" ref="AF818">IF($S818=1,IFERROR(INDEX(Summary!$N:$N,$AH818),0),0)</f>
        <v>0</v>
      </c>
      <c r="AG818">
        <f t="array" ref="AG818">IF($A818="","",IFERROR(INDEX(Summary!$BB:$BB,$AH818),0))</f>
        <v>0</v>
      </c>
      <c r="AH818">
        <f t="shared" si="116"/>
        <v>30</v>
      </c>
    </row>
    <row r="819" spans="1:34" hidden="1">
      <c r="A819" t="str">
        <f t="array" ref="A819">IFERROR(INDEX(Summary!$D:$D,$AH819)&amp;"","")</f>
        <v>FG00914</v>
      </c>
      <c r="B819" t="str">
        <f t="array" ref="B819">IF($A819="","",INDEX(Summary!$E:$E,$AH819))</f>
        <v>Jaggery powder (50g)</v>
      </c>
      <c r="C819" t="str">
        <f t="array" ref="C819">IF($A819="","",INDEX(Summary!$B:$B,$AH819))</f>
        <v>Jaggery</v>
      </c>
      <c r="D819" t="str">
        <f t="array" ref="D819">IF($A819="","",INDEX(Summary!$C:$C,$AH819))</f>
        <v>C39</v>
      </c>
      <c r="E819">
        <f t="array" ref="E819">IF($A819="","",INDEX(Summary!$F:$F,$AH819))</f>
        <v>0.05</v>
      </c>
      <c r="F819" t="str">
        <f t="array" ref="F819">IF($A819="","",INDEX(Summary!$BC:$BC,$AH819)&amp;"")</f>
        <v/>
      </c>
      <c r="G819" t="e">
        <f t="shared" si="108"/>
        <v>#VALUE!</v>
      </c>
      <c r="H819">
        <f t="shared" si="109"/>
        <v>0</v>
      </c>
      <c r="I819" t="str">
        <f t="array" ref="I819">IF($A819="","",IF(IFERROR(INDEX(Summary!$BA:$BA,$AH819),0)&lt;1,"Under 1 day",IF(INDEX(Summary!$BA:$BA,$AH819)&lt;3,"1-3 days",IF(INDEX(Summary!$BA:$BA,$AH819)&lt;7,"3-7 days","7+ days"))))</f>
        <v>Under 1 day</v>
      </c>
      <c r="J819" t="str">
        <f t="array" ref="J819">IF($A819="","",IF(IFERROR(INDEX(Summary!$AX:$AX,$AH819),0)&lt;0.25,"0-25%",IF(INDEX(Summary!$AX:$AX,$AH819)&lt;0.5,"25-50%",IF(INDEX(Summary!$AX:$AX,$AH819)&lt;0.75,"50-75%","75-100%"))))</f>
        <v>75-100%</v>
      </c>
      <c r="K819" t="str">
        <f t="array" ref="K819">IF($A819="","",INDEX(Summary!$AY:$AY,$AH819)&amp;"")</f>
        <v/>
      </c>
      <c r="L819" s="1">
        <f>IF($A819="","",Summary!$P$2+MOD(ROW()-2,30))</f>
        <v>46234</v>
      </c>
      <c r="M819">
        <f t="shared" si="110"/>
        <v>8</v>
      </c>
      <c r="N819">
        <f t="shared" si="111"/>
        <v>31</v>
      </c>
      <c r="O819" t="str">
        <f t="shared" si="112"/>
        <v>Jul-2026</v>
      </c>
      <c r="P819">
        <f t="shared" ca="1" si="113"/>
        <v>1</v>
      </c>
      <c r="Q819" s="2">
        <f t="array" ref="Q819">IF($A819="",0,IFERROR(INDEX(Summary!$P$3:$AS$67,$AH819-2,$M819),0))</f>
        <v>0</v>
      </c>
      <c r="R819" s="2">
        <f t="array" ref="R819">IF($A819="",0,ROUND(IFERROR(INDEX(Summary!$O:$O,$AH819),0)/30,0))</f>
        <v>0</v>
      </c>
      <c r="S819">
        <f t="shared" si="114"/>
        <v>0</v>
      </c>
      <c r="T819" s="2">
        <f t="array" ref="T819">IF($S819=1,IFERROR(INDEX(Summary!$O:$O,$AH819),0),0)</f>
        <v>0</v>
      </c>
      <c r="U819" s="2">
        <f t="array" ref="U819">IF($S819=1,IFERROR(INDEX(Summary!$AT:$AT,$AH819),0),0)</f>
        <v>0</v>
      </c>
      <c r="V819" s="2">
        <f t="shared" si="115"/>
        <v>0</v>
      </c>
      <c r="W819" s="2">
        <f t="array" ref="W819">IF($S819=1,IFERROR(INDEX(Summary!$AZ:$AZ,$AH819),0),0)</f>
        <v>0</v>
      </c>
      <c r="X819" s="3">
        <f t="array" ref="X819">IF($S819=1,IFERROR(INDEX(Summary!$BA:$BA,$AH819),0),0)</f>
        <v>0</v>
      </c>
      <c r="Y819" s="2">
        <f t="array" ref="Y819">IF($S819=1,IFERROR(INDEX(Summary!$G:$G,$AH819),0),0)</f>
        <v>0</v>
      </c>
      <c r="Z819" s="2">
        <f t="array" ref="Z819">IF($S819=1,IFERROR(INDEX(Summary!$H:$H,$AH819),0),0)</f>
        <v>0</v>
      </c>
      <c r="AA819" s="2">
        <f t="array" ref="AA819">IF($S819=1,IFERROR(INDEX(Summary!$I:$I,$AH819),0),0)</f>
        <v>0</v>
      </c>
      <c r="AB819" s="2">
        <f t="array" ref="AB819">IF($S819=1,IFERROR(INDEX(Summary!$J:$J,$AH819),0),0)</f>
        <v>0</v>
      </c>
      <c r="AC819" s="2">
        <f t="array" ref="AC819">IF($S819=1,IFERROR(INDEX(Summary!$K:$K,$AH819),0),0)</f>
        <v>0</v>
      </c>
      <c r="AD819" s="2">
        <f t="array" ref="AD819">IF($S819=1,IFERROR(INDEX(Summary!$L:$L,$AH819),0),0)</f>
        <v>0</v>
      </c>
      <c r="AE819" s="2">
        <f t="array" ref="AE819">IF($S819=1,IFERROR(INDEX(Summary!$M:$M,$AH819),0),0)</f>
        <v>0</v>
      </c>
      <c r="AF819" s="2">
        <f t="array" ref="AF819">IF($S819=1,IFERROR(INDEX(Summary!$N:$N,$AH819),0),0)</f>
        <v>0</v>
      </c>
      <c r="AG819">
        <f t="array" ref="AG819">IF($A819="","",IFERROR(INDEX(Summary!$BB:$BB,$AH819),0))</f>
        <v>0</v>
      </c>
      <c r="AH819">
        <f t="shared" si="116"/>
        <v>30</v>
      </c>
    </row>
    <row r="820" spans="1:34" hidden="1">
      <c r="A820" t="str">
        <f t="array" ref="A820">IFERROR(INDEX(Summary!$D:$D,$AH820)&amp;"","")</f>
        <v>FG00914</v>
      </c>
      <c r="B820" t="str">
        <f t="array" ref="B820">IF($A820="","",INDEX(Summary!$E:$E,$AH820))</f>
        <v>Jaggery powder (50g)</v>
      </c>
      <c r="C820" t="str">
        <f t="array" ref="C820">IF($A820="","",INDEX(Summary!$B:$B,$AH820))</f>
        <v>Jaggery</v>
      </c>
      <c r="D820" t="str">
        <f t="array" ref="D820">IF($A820="","",INDEX(Summary!$C:$C,$AH820))</f>
        <v>C39</v>
      </c>
      <c r="E820">
        <f t="array" ref="E820">IF($A820="","",INDEX(Summary!$F:$F,$AH820))</f>
        <v>0.05</v>
      </c>
      <c r="F820" t="str">
        <f t="array" ref="F820">IF($A820="","",INDEX(Summary!$BC:$BC,$AH820)&amp;"")</f>
        <v/>
      </c>
      <c r="G820" t="e">
        <f t="shared" si="108"/>
        <v>#VALUE!</v>
      </c>
      <c r="H820">
        <f t="shared" si="109"/>
        <v>0</v>
      </c>
      <c r="I820" t="str">
        <f t="array" ref="I820">IF($A820="","",IF(IFERROR(INDEX(Summary!$BA:$BA,$AH820),0)&lt;1,"Under 1 day",IF(INDEX(Summary!$BA:$BA,$AH820)&lt;3,"1-3 days",IF(INDEX(Summary!$BA:$BA,$AH820)&lt;7,"3-7 days","7+ days"))))</f>
        <v>Under 1 day</v>
      </c>
      <c r="J820" t="str">
        <f t="array" ref="J820">IF($A820="","",IF(IFERROR(INDEX(Summary!$AX:$AX,$AH820),0)&lt;0.25,"0-25%",IF(INDEX(Summary!$AX:$AX,$AH820)&lt;0.5,"25-50%",IF(INDEX(Summary!$AX:$AX,$AH820)&lt;0.75,"50-75%","75-100%"))))</f>
        <v>75-100%</v>
      </c>
      <c r="K820" t="str">
        <f t="array" ref="K820">IF($A820="","",INDEX(Summary!$AY:$AY,$AH820)&amp;"")</f>
        <v/>
      </c>
      <c r="L820" s="1">
        <f>IF($A820="","",Summary!$P$2+MOD(ROW()-2,30))</f>
        <v>46235</v>
      </c>
      <c r="M820">
        <f t="shared" si="110"/>
        <v>9</v>
      </c>
      <c r="N820">
        <f t="shared" si="111"/>
        <v>1</v>
      </c>
      <c r="O820" t="str">
        <f t="shared" si="112"/>
        <v>Aug-2026</v>
      </c>
      <c r="P820">
        <f t="shared" ca="1" si="113"/>
        <v>1</v>
      </c>
      <c r="Q820" s="2">
        <f t="array" ref="Q820">IF($A820="",0,IFERROR(INDEX(Summary!$P$3:$AS$67,$AH820-2,$M820),0))</f>
        <v>0</v>
      </c>
      <c r="R820" s="2">
        <f t="array" ref="R820">IF($A820="",0,ROUND(IFERROR(INDEX(Summary!$O:$O,$AH820),0)/30,0))</f>
        <v>0</v>
      </c>
      <c r="S820">
        <f t="shared" si="114"/>
        <v>0</v>
      </c>
      <c r="T820" s="2">
        <f t="array" ref="T820">IF($S820=1,IFERROR(INDEX(Summary!$O:$O,$AH820),0),0)</f>
        <v>0</v>
      </c>
      <c r="U820" s="2">
        <f t="array" ref="U820">IF($S820=1,IFERROR(INDEX(Summary!$AT:$AT,$AH820),0),0)</f>
        <v>0</v>
      </c>
      <c r="V820" s="2">
        <f t="shared" si="115"/>
        <v>0</v>
      </c>
      <c r="W820" s="2">
        <f t="array" ref="W820">IF($S820=1,IFERROR(INDEX(Summary!$AZ:$AZ,$AH820),0),0)</f>
        <v>0</v>
      </c>
      <c r="X820" s="3">
        <f t="array" ref="X820">IF($S820=1,IFERROR(INDEX(Summary!$BA:$BA,$AH820),0),0)</f>
        <v>0</v>
      </c>
      <c r="Y820" s="2">
        <f t="array" ref="Y820">IF($S820=1,IFERROR(INDEX(Summary!$G:$G,$AH820),0),0)</f>
        <v>0</v>
      </c>
      <c r="Z820" s="2">
        <f t="array" ref="Z820">IF($S820=1,IFERROR(INDEX(Summary!$H:$H,$AH820),0),0)</f>
        <v>0</v>
      </c>
      <c r="AA820" s="2">
        <f t="array" ref="AA820">IF($S820=1,IFERROR(INDEX(Summary!$I:$I,$AH820),0),0)</f>
        <v>0</v>
      </c>
      <c r="AB820" s="2">
        <f t="array" ref="AB820">IF($S820=1,IFERROR(INDEX(Summary!$J:$J,$AH820),0),0)</f>
        <v>0</v>
      </c>
      <c r="AC820" s="2">
        <f t="array" ref="AC820">IF($S820=1,IFERROR(INDEX(Summary!$K:$K,$AH820),0),0)</f>
        <v>0</v>
      </c>
      <c r="AD820" s="2">
        <f t="array" ref="AD820">IF($S820=1,IFERROR(INDEX(Summary!$L:$L,$AH820),0),0)</f>
        <v>0</v>
      </c>
      <c r="AE820" s="2">
        <f t="array" ref="AE820">IF($S820=1,IFERROR(INDEX(Summary!$M:$M,$AH820),0),0)</f>
        <v>0</v>
      </c>
      <c r="AF820" s="2">
        <f t="array" ref="AF820">IF($S820=1,IFERROR(INDEX(Summary!$N:$N,$AH820),0),0)</f>
        <v>0</v>
      </c>
      <c r="AG820">
        <f t="array" ref="AG820">IF($A820="","",IFERROR(INDEX(Summary!$BB:$BB,$AH820),0))</f>
        <v>0</v>
      </c>
      <c r="AH820">
        <f t="shared" si="116"/>
        <v>30</v>
      </c>
    </row>
    <row r="821" spans="1:34" hidden="1">
      <c r="A821" t="str">
        <f t="array" ref="A821">IFERROR(INDEX(Summary!$D:$D,$AH821)&amp;"","")</f>
        <v>FG00914</v>
      </c>
      <c r="B821" t="str">
        <f t="array" ref="B821">IF($A821="","",INDEX(Summary!$E:$E,$AH821))</f>
        <v>Jaggery powder (50g)</v>
      </c>
      <c r="C821" t="str">
        <f t="array" ref="C821">IF($A821="","",INDEX(Summary!$B:$B,$AH821))</f>
        <v>Jaggery</v>
      </c>
      <c r="D821" t="str">
        <f t="array" ref="D821">IF($A821="","",INDEX(Summary!$C:$C,$AH821))</f>
        <v>C39</v>
      </c>
      <c r="E821">
        <f t="array" ref="E821">IF($A821="","",INDEX(Summary!$F:$F,$AH821))</f>
        <v>0.05</v>
      </c>
      <c r="F821" t="str">
        <f t="array" ref="F821">IF($A821="","",INDEX(Summary!$BC:$BC,$AH821)&amp;"")</f>
        <v/>
      </c>
      <c r="G821" t="e">
        <f t="shared" si="108"/>
        <v>#VALUE!</v>
      </c>
      <c r="H821">
        <f t="shared" si="109"/>
        <v>0</v>
      </c>
      <c r="I821" t="str">
        <f t="array" ref="I821">IF($A821="","",IF(IFERROR(INDEX(Summary!$BA:$BA,$AH821),0)&lt;1,"Under 1 day",IF(INDEX(Summary!$BA:$BA,$AH821)&lt;3,"1-3 days",IF(INDEX(Summary!$BA:$BA,$AH821)&lt;7,"3-7 days","7+ days"))))</f>
        <v>Under 1 day</v>
      </c>
      <c r="J821" t="str">
        <f t="array" ref="J821">IF($A821="","",IF(IFERROR(INDEX(Summary!$AX:$AX,$AH821),0)&lt;0.25,"0-25%",IF(INDEX(Summary!$AX:$AX,$AH821)&lt;0.5,"25-50%",IF(INDEX(Summary!$AX:$AX,$AH821)&lt;0.75,"50-75%","75-100%"))))</f>
        <v>75-100%</v>
      </c>
      <c r="K821" t="str">
        <f t="array" ref="K821">IF($A821="","",INDEX(Summary!$AY:$AY,$AH821)&amp;"")</f>
        <v/>
      </c>
      <c r="L821" s="1">
        <f>IF($A821="","",Summary!$P$2+MOD(ROW()-2,30))</f>
        <v>46236</v>
      </c>
      <c r="M821">
        <f t="shared" si="110"/>
        <v>10</v>
      </c>
      <c r="N821">
        <f t="shared" si="111"/>
        <v>2</v>
      </c>
      <c r="O821" t="str">
        <f t="shared" si="112"/>
        <v>Aug-2026</v>
      </c>
      <c r="P821">
        <f t="shared" ca="1" si="113"/>
        <v>1</v>
      </c>
      <c r="Q821" s="2">
        <f t="array" ref="Q821">IF($A821="",0,IFERROR(INDEX(Summary!$P$3:$AS$67,$AH821-2,$M821),0))</f>
        <v>0</v>
      </c>
      <c r="R821" s="2">
        <f t="array" ref="R821">IF($A821="",0,ROUND(IFERROR(INDEX(Summary!$O:$O,$AH821),0)/30,0))</f>
        <v>0</v>
      </c>
      <c r="S821">
        <f t="shared" si="114"/>
        <v>0</v>
      </c>
      <c r="T821" s="2">
        <f t="array" ref="T821">IF($S821=1,IFERROR(INDEX(Summary!$O:$O,$AH821),0),0)</f>
        <v>0</v>
      </c>
      <c r="U821" s="2">
        <f t="array" ref="U821">IF($S821=1,IFERROR(INDEX(Summary!$AT:$AT,$AH821),0),0)</f>
        <v>0</v>
      </c>
      <c r="V821" s="2">
        <f t="shared" si="115"/>
        <v>0</v>
      </c>
      <c r="W821" s="2">
        <f t="array" ref="W821">IF($S821=1,IFERROR(INDEX(Summary!$AZ:$AZ,$AH821),0),0)</f>
        <v>0</v>
      </c>
      <c r="X821" s="3">
        <f t="array" ref="X821">IF($S821=1,IFERROR(INDEX(Summary!$BA:$BA,$AH821),0),0)</f>
        <v>0</v>
      </c>
      <c r="Y821" s="2">
        <f t="array" ref="Y821">IF($S821=1,IFERROR(INDEX(Summary!$G:$G,$AH821),0),0)</f>
        <v>0</v>
      </c>
      <c r="Z821" s="2">
        <f t="array" ref="Z821">IF($S821=1,IFERROR(INDEX(Summary!$H:$H,$AH821),0),0)</f>
        <v>0</v>
      </c>
      <c r="AA821" s="2">
        <f t="array" ref="AA821">IF($S821=1,IFERROR(INDEX(Summary!$I:$I,$AH821),0),0)</f>
        <v>0</v>
      </c>
      <c r="AB821" s="2">
        <f t="array" ref="AB821">IF($S821=1,IFERROR(INDEX(Summary!$J:$J,$AH821),0),0)</f>
        <v>0</v>
      </c>
      <c r="AC821" s="2">
        <f t="array" ref="AC821">IF($S821=1,IFERROR(INDEX(Summary!$K:$K,$AH821),0),0)</f>
        <v>0</v>
      </c>
      <c r="AD821" s="2">
        <f t="array" ref="AD821">IF($S821=1,IFERROR(INDEX(Summary!$L:$L,$AH821),0),0)</f>
        <v>0</v>
      </c>
      <c r="AE821" s="2">
        <f t="array" ref="AE821">IF($S821=1,IFERROR(INDEX(Summary!$M:$M,$AH821),0),0)</f>
        <v>0</v>
      </c>
      <c r="AF821" s="2">
        <f t="array" ref="AF821">IF($S821=1,IFERROR(INDEX(Summary!$N:$N,$AH821),0),0)</f>
        <v>0</v>
      </c>
      <c r="AG821">
        <f t="array" ref="AG821">IF($A821="","",IFERROR(INDEX(Summary!$BB:$BB,$AH821),0))</f>
        <v>0</v>
      </c>
      <c r="AH821">
        <f t="shared" si="116"/>
        <v>30</v>
      </c>
    </row>
    <row r="822" spans="1:34" hidden="1">
      <c r="A822" t="str">
        <f t="array" ref="A822">IFERROR(INDEX(Summary!$D:$D,$AH822)&amp;"","")</f>
        <v>FG00914</v>
      </c>
      <c r="B822" t="str">
        <f t="array" ref="B822">IF($A822="","",INDEX(Summary!$E:$E,$AH822))</f>
        <v>Jaggery powder (50g)</v>
      </c>
      <c r="C822" t="str">
        <f t="array" ref="C822">IF($A822="","",INDEX(Summary!$B:$B,$AH822))</f>
        <v>Jaggery</v>
      </c>
      <c r="D822" t="str">
        <f t="array" ref="D822">IF($A822="","",INDEX(Summary!$C:$C,$AH822))</f>
        <v>C39</v>
      </c>
      <c r="E822">
        <f t="array" ref="E822">IF($A822="","",INDEX(Summary!$F:$F,$AH822))</f>
        <v>0.05</v>
      </c>
      <c r="F822" t="str">
        <f t="array" ref="F822">IF($A822="","",INDEX(Summary!$BC:$BC,$AH822)&amp;"")</f>
        <v/>
      </c>
      <c r="G822" t="e">
        <f t="shared" si="108"/>
        <v>#VALUE!</v>
      </c>
      <c r="H822">
        <f t="shared" si="109"/>
        <v>0</v>
      </c>
      <c r="I822" t="str">
        <f t="array" ref="I822">IF($A822="","",IF(IFERROR(INDEX(Summary!$BA:$BA,$AH822),0)&lt;1,"Under 1 day",IF(INDEX(Summary!$BA:$BA,$AH822)&lt;3,"1-3 days",IF(INDEX(Summary!$BA:$BA,$AH822)&lt;7,"3-7 days","7+ days"))))</f>
        <v>Under 1 day</v>
      </c>
      <c r="J822" t="str">
        <f t="array" ref="J822">IF($A822="","",IF(IFERROR(INDEX(Summary!$AX:$AX,$AH822),0)&lt;0.25,"0-25%",IF(INDEX(Summary!$AX:$AX,$AH822)&lt;0.5,"25-50%",IF(INDEX(Summary!$AX:$AX,$AH822)&lt;0.75,"50-75%","75-100%"))))</f>
        <v>75-100%</v>
      </c>
      <c r="K822" t="str">
        <f t="array" ref="K822">IF($A822="","",INDEX(Summary!$AY:$AY,$AH822)&amp;"")</f>
        <v/>
      </c>
      <c r="L822" s="1">
        <f>IF($A822="","",Summary!$P$2+MOD(ROW()-2,30))</f>
        <v>46237</v>
      </c>
      <c r="M822">
        <f t="shared" si="110"/>
        <v>11</v>
      </c>
      <c r="N822">
        <f t="shared" si="111"/>
        <v>3</v>
      </c>
      <c r="O822" t="str">
        <f t="shared" si="112"/>
        <v>Aug-2026</v>
      </c>
      <c r="P822">
        <f t="shared" ca="1" si="113"/>
        <v>1</v>
      </c>
      <c r="Q822" s="2">
        <f t="array" ref="Q822">IF($A822="",0,IFERROR(INDEX(Summary!$P$3:$AS$67,$AH822-2,$M822),0))</f>
        <v>0</v>
      </c>
      <c r="R822" s="2">
        <f t="array" ref="R822">IF($A822="",0,ROUND(IFERROR(INDEX(Summary!$O:$O,$AH822),0)/30,0))</f>
        <v>0</v>
      </c>
      <c r="S822">
        <f t="shared" si="114"/>
        <v>0</v>
      </c>
      <c r="T822" s="2">
        <f t="array" ref="T822">IF($S822=1,IFERROR(INDEX(Summary!$O:$O,$AH822),0),0)</f>
        <v>0</v>
      </c>
      <c r="U822" s="2">
        <f t="array" ref="U822">IF($S822=1,IFERROR(INDEX(Summary!$AT:$AT,$AH822),0),0)</f>
        <v>0</v>
      </c>
      <c r="V822" s="2">
        <f t="shared" si="115"/>
        <v>0</v>
      </c>
      <c r="W822" s="2">
        <f t="array" ref="W822">IF($S822=1,IFERROR(INDEX(Summary!$AZ:$AZ,$AH822),0),0)</f>
        <v>0</v>
      </c>
      <c r="X822" s="3">
        <f t="array" ref="X822">IF($S822=1,IFERROR(INDEX(Summary!$BA:$BA,$AH822),0),0)</f>
        <v>0</v>
      </c>
      <c r="Y822" s="2">
        <f t="array" ref="Y822">IF($S822=1,IFERROR(INDEX(Summary!$G:$G,$AH822),0),0)</f>
        <v>0</v>
      </c>
      <c r="Z822" s="2">
        <f t="array" ref="Z822">IF($S822=1,IFERROR(INDEX(Summary!$H:$H,$AH822),0),0)</f>
        <v>0</v>
      </c>
      <c r="AA822" s="2">
        <f t="array" ref="AA822">IF($S822=1,IFERROR(INDEX(Summary!$I:$I,$AH822),0),0)</f>
        <v>0</v>
      </c>
      <c r="AB822" s="2">
        <f t="array" ref="AB822">IF($S822=1,IFERROR(INDEX(Summary!$J:$J,$AH822),0),0)</f>
        <v>0</v>
      </c>
      <c r="AC822" s="2">
        <f t="array" ref="AC822">IF($S822=1,IFERROR(INDEX(Summary!$K:$K,$AH822),0),0)</f>
        <v>0</v>
      </c>
      <c r="AD822" s="2">
        <f t="array" ref="AD822">IF($S822=1,IFERROR(INDEX(Summary!$L:$L,$AH822),0),0)</f>
        <v>0</v>
      </c>
      <c r="AE822" s="2">
        <f t="array" ref="AE822">IF($S822=1,IFERROR(INDEX(Summary!$M:$M,$AH822),0),0)</f>
        <v>0</v>
      </c>
      <c r="AF822" s="2">
        <f t="array" ref="AF822">IF($S822=1,IFERROR(INDEX(Summary!$N:$N,$AH822),0),0)</f>
        <v>0</v>
      </c>
      <c r="AG822">
        <f t="array" ref="AG822">IF($A822="","",IFERROR(INDEX(Summary!$BB:$BB,$AH822),0))</f>
        <v>0</v>
      </c>
      <c r="AH822">
        <f t="shared" si="116"/>
        <v>30</v>
      </c>
    </row>
    <row r="823" spans="1:34" hidden="1">
      <c r="A823" t="str">
        <f t="array" ref="A823">IFERROR(INDEX(Summary!$D:$D,$AH823)&amp;"","")</f>
        <v>FG00914</v>
      </c>
      <c r="B823" t="str">
        <f t="array" ref="B823">IF($A823="","",INDEX(Summary!$E:$E,$AH823))</f>
        <v>Jaggery powder (50g)</v>
      </c>
      <c r="C823" t="str">
        <f t="array" ref="C823">IF($A823="","",INDEX(Summary!$B:$B,$AH823))</f>
        <v>Jaggery</v>
      </c>
      <c r="D823" t="str">
        <f t="array" ref="D823">IF($A823="","",INDEX(Summary!$C:$C,$AH823))</f>
        <v>C39</v>
      </c>
      <c r="E823">
        <f t="array" ref="E823">IF($A823="","",INDEX(Summary!$F:$F,$AH823))</f>
        <v>0.05</v>
      </c>
      <c r="F823" t="str">
        <f t="array" ref="F823">IF($A823="","",INDEX(Summary!$BC:$BC,$AH823)&amp;"")</f>
        <v/>
      </c>
      <c r="G823" t="e">
        <f t="shared" si="108"/>
        <v>#VALUE!</v>
      </c>
      <c r="H823">
        <f t="shared" si="109"/>
        <v>0</v>
      </c>
      <c r="I823" t="str">
        <f t="array" ref="I823">IF($A823="","",IF(IFERROR(INDEX(Summary!$BA:$BA,$AH823),0)&lt;1,"Under 1 day",IF(INDEX(Summary!$BA:$BA,$AH823)&lt;3,"1-3 days",IF(INDEX(Summary!$BA:$BA,$AH823)&lt;7,"3-7 days","7+ days"))))</f>
        <v>Under 1 day</v>
      </c>
      <c r="J823" t="str">
        <f t="array" ref="J823">IF($A823="","",IF(IFERROR(INDEX(Summary!$AX:$AX,$AH823),0)&lt;0.25,"0-25%",IF(INDEX(Summary!$AX:$AX,$AH823)&lt;0.5,"25-50%",IF(INDEX(Summary!$AX:$AX,$AH823)&lt;0.75,"50-75%","75-100%"))))</f>
        <v>75-100%</v>
      </c>
      <c r="K823" t="str">
        <f t="array" ref="K823">IF($A823="","",INDEX(Summary!$AY:$AY,$AH823)&amp;"")</f>
        <v/>
      </c>
      <c r="L823" s="1">
        <f>IF($A823="","",Summary!$P$2+MOD(ROW()-2,30))</f>
        <v>46238</v>
      </c>
      <c r="M823">
        <f t="shared" si="110"/>
        <v>12</v>
      </c>
      <c r="N823">
        <f t="shared" si="111"/>
        <v>4</v>
      </c>
      <c r="O823" t="str">
        <f t="shared" si="112"/>
        <v>Aug-2026</v>
      </c>
      <c r="P823">
        <f t="shared" ca="1" si="113"/>
        <v>1</v>
      </c>
      <c r="Q823" s="2">
        <f t="array" ref="Q823">IF($A823="",0,IFERROR(INDEX(Summary!$P$3:$AS$67,$AH823-2,$M823),0))</f>
        <v>0</v>
      </c>
      <c r="R823" s="2">
        <f t="array" ref="R823">IF($A823="",0,ROUND(IFERROR(INDEX(Summary!$O:$O,$AH823),0)/30,0))</f>
        <v>0</v>
      </c>
      <c r="S823">
        <f t="shared" si="114"/>
        <v>0</v>
      </c>
      <c r="T823" s="2">
        <f t="array" ref="T823">IF($S823=1,IFERROR(INDEX(Summary!$O:$O,$AH823),0),0)</f>
        <v>0</v>
      </c>
      <c r="U823" s="2">
        <f t="array" ref="U823">IF($S823=1,IFERROR(INDEX(Summary!$AT:$AT,$AH823),0),0)</f>
        <v>0</v>
      </c>
      <c r="V823" s="2">
        <f t="shared" si="115"/>
        <v>0</v>
      </c>
      <c r="W823" s="2">
        <f t="array" ref="W823">IF($S823=1,IFERROR(INDEX(Summary!$AZ:$AZ,$AH823),0),0)</f>
        <v>0</v>
      </c>
      <c r="X823" s="3">
        <f t="array" ref="X823">IF($S823=1,IFERROR(INDEX(Summary!$BA:$BA,$AH823),0),0)</f>
        <v>0</v>
      </c>
      <c r="Y823" s="2">
        <f t="array" ref="Y823">IF($S823=1,IFERROR(INDEX(Summary!$G:$G,$AH823),0),0)</f>
        <v>0</v>
      </c>
      <c r="Z823" s="2">
        <f t="array" ref="Z823">IF($S823=1,IFERROR(INDEX(Summary!$H:$H,$AH823),0),0)</f>
        <v>0</v>
      </c>
      <c r="AA823" s="2">
        <f t="array" ref="AA823">IF($S823=1,IFERROR(INDEX(Summary!$I:$I,$AH823),0),0)</f>
        <v>0</v>
      </c>
      <c r="AB823" s="2">
        <f t="array" ref="AB823">IF($S823=1,IFERROR(INDEX(Summary!$J:$J,$AH823),0),0)</f>
        <v>0</v>
      </c>
      <c r="AC823" s="2">
        <f t="array" ref="AC823">IF($S823=1,IFERROR(INDEX(Summary!$K:$K,$AH823),0),0)</f>
        <v>0</v>
      </c>
      <c r="AD823" s="2">
        <f t="array" ref="AD823">IF($S823=1,IFERROR(INDEX(Summary!$L:$L,$AH823),0),0)</f>
        <v>0</v>
      </c>
      <c r="AE823" s="2">
        <f t="array" ref="AE823">IF($S823=1,IFERROR(INDEX(Summary!$M:$M,$AH823),0),0)</f>
        <v>0</v>
      </c>
      <c r="AF823" s="2">
        <f t="array" ref="AF823">IF($S823=1,IFERROR(INDEX(Summary!$N:$N,$AH823),0),0)</f>
        <v>0</v>
      </c>
      <c r="AG823">
        <f t="array" ref="AG823">IF($A823="","",IFERROR(INDEX(Summary!$BB:$BB,$AH823),0))</f>
        <v>0</v>
      </c>
      <c r="AH823">
        <f t="shared" si="116"/>
        <v>30</v>
      </c>
    </row>
    <row r="824" spans="1:34" hidden="1">
      <c r="A824" t="str">
        <f t="array" ref="A824">IFERROR(INDEX(Summary!$D:$D,$AH824)&amp;"","")</f>
        <v>FG00914</v>
      </c>
      <c r="B824" t="str">
        <f t="array" ref="B824">IF($A824="","",INDEX(Summary!$E:$E,$AH824))</f>
        <v>Jaggery powder (50g)</v>
      </c>
      <c r="C824" t="str">
        <f t="array" ref="C824">IF($A824="","",INDEX(Summary!$B:$B,$AH824))</f>
        <v>Jaggery</v>
      </c>
      <c r="D824" t="str">
        <f t="array" ref="D824">IF($A824="","",INDEX(Summary!$C:$C,$AH824))</f>
        <v>C39</v>
      </c>
      <c r="E824">
        <f t="array" ref="E824">IF($A824="","",INDEX(Summary!$F:$F,$AH824))</f>
        <v>0.05</v>
      </c>
      <c r="F824" t="str">
        <f t="array" ref="F824">IF($A824="","",INDEX(Summary!$BC:$BC,$AH824)&amp;"")</f>
        <v/>
      </c>
      <c r="G824" t="e">
        <f t="shared" si="108"/>
        <v>#VALUE!</v>
      </c>
      <c r="H824">
        <f t="shared" si="109"/>
        <v>0</v>
      </c>
      <c r="I824" t="str">
        <f t="array" ref="I824">IF($A824="","",IF(IFERROR(INDEX(Summary!$BA:$BA,$AH824),0)&lt;1,"Under 1 day",IF(INDEX(Summary!$BA:$BA,$AH824)&lt;3,"1-3 days",IF(INDEX(Summary!$BA:$BA,$AH824)&lt;7,"3-7 days","7+ days"))))</f>
        <v>Under 1 day</v>
      </c>
      <c r="J824" t="str">
        <f t="array" ref="J824">IF($A824="","",IF(IFERROR(INDEX(Summary!$AX:$AX,$AH824),0)&lt;0.25,"0-25%",IF(INDEX(Summary!$AX:$AX,$AH824)&lt;0.5,"25-50%",IF(INDEX(Summary!$AX:$AX,$AH824)&lt;0.75,"50-75%","75-100%"))))</f>
        <v>75-100%</v>
      </c>
      <c r="K824" t="str">
        <f t="array" ref="K824">IF($A824="","",INDEX(Summary!$AY:$AY,$AH824)&amp;"")</f>
        <v/>
      </c>
      <c r="L824" s="1">
        <f>IF($A824="","",Summary!$P$2+MOD(ROW()-2,30))</f>
        <v>46239</v>
      </c>
      <c r="M824">
        <f t="shared" si="110"/>
        <v>13</v>
      </c>
      <c r="N824">
        <f t="shared" si="111"/>
        <v>5</v>
      </c>
      <c r="O824" t="str">
        <f t="shared" si="112"/>
        <v>Aug-2026</v>
      </c>
      <c r="P824">
        <f t="shared" ca="1" si="113"/>
        <v>1</v>
      </c>
      <c r="Q824" s="2">
        <f t="array" ref="Q824">IF($A824="",0,IFERROR(INDEX(Summary!$P$3:$AS$67,$AH824-2,$M824),0))</f>
        <v>0</v>
      </c>
      <c r="R824" s="2">
        <f t="array" ref="R824">IF($A824="",0,ROUND(IFERROR(INDEX(Summary!$O:$O,$AH824),0)/30,0))</f>
        <v>0</v>
      </c>
      <c r="S824">
        <f t="shared" si="114"/>
        <v>0</v>
      </c>
      <c r="T824" s="2">
        <f t="array" ref="T824">IF($S824=1,IFERROR(INDEX(Summary!$O:$O,$AH824),0),0)</f>
        <v>0</v>
      </c>
      <c r="U824" s="2">
        <f t="array" ref="U824">IF($S824=1,IFERROR(INDEX(Summary!$AT:$AT,$AH824),0),0)</f>
        <v>0</v>
      </c>
      <c r="V824" s="2">
        <f t="shared" si="115"/>
        <v>0</v>
      </c>
      <c r="W824" s="2">
        <f t="array" ref="W824">IF($S824=1,IFERROR(INDEX(Summary!$AZ:$AZ,$AH824),0),0)</f>
        <v>0</v>
      </c>
      <c r="X824" s="3">
        <f t="array" ref="X824">IF($S824=1,IFERROR(INDEX(Summary!$BA:$BA,$AH824),0),0)</f>
        <v>0</v>
      </c>
      <c r="Y824" s="2">
        <f t="array" ref="Y824">IF($S824=1,IFERROR(INDEX(Summary!$G:$G,$AH824),0),0)</f>
        <v>0</v>
      </c>
      <c r="Z824" s="2">
        <f t="array" ref="Z824">IF($S824=1,IFERROR(INDEX(Summary!$H:$H,$AH824),0),0)</f>
        <v>0</v>
      </c>
      <c r="AA824" s="2">
        <f t="array" ref="AA824">IF($S824=1,IFERROR(INDEX(Summary!$I:$I,$AH824),0),0)</f>
        <v>0</v>
      </c>
      <c r="AB824" s="2">
        <f t="array" ref="AB824">IF($S824=1,IFERROR(INDEX(Summary!$J:$J,$AH824),0),0)</f>
        <v>0</v>
      </c>
      <c r="AC824" s="2">
        <f t="array" ref="AC824">IF($S824=1,IFERROR(INDEX(Summary!$K:$K,$AH824),0),0)</f>
        <v>0</v>
      </c>
      <c r="AD824" s="2">
        <f t="array" ref="AD824">IF($S824=1,IFERROR(INDEX(Summary!$L:$L,$AH824),0),0)</f>
        <v>0</v>
      </c>
      <c r="AE824" s="2">
        <f t="array" ref="AE824">IF($S824=1,IFERROR(INDEX(Summary!$M:$M,$AH824),0),0)</f>
        <v>0</v>
      </c>
      <c r="AF824" s="2">
        <f t="array" ref="AF824">IF($S824=1,IFERROR(INDEX(Summary!$N:$N,$AH824),0),0)</f>
        <v>0</v>
      </c>
      <c r="AG824">
        <f t="array" ref="AG824">IF($A824="","",IFERROR(INDEX(Summary!$BB:$BB,$AH824),0))</f>
        <v>0</v>
      </c>
      <c r="AH824">
        <f t="shared" si="116"/>
        <v>30</v>
      </c>
    </row>
    <row r="825" spans="1:34" hidden="1">
      <c r="A825" t="str">
        <f t="array" ref="A825">IFERROR(INDEX(Summary!$D:$D,$AH825)&amp;"","")</f>
        <v>FG00914</v>
      </c>
      <c r="B825" t="str">
        <f t="array" ref="B825">IF($A825="","",INDEX(Summary!$E:$E,$AH825))</f>
        <v>Jaggery powder (50g)</v>
      </c>
      <c r="C825" t="str">
        <f t="array" ref="C825">IF($A825="","",INDEX(Summary!$B:$B,$AH825))</f>
        <v>Jaggery</v>
      </c>
      <c r="D825" t="str">
        <f t="array" ref="D825">IF($A825="","",INDEX(Summary!$C:$C,$AH825))</f>
        <v>C39</v>
      </c>
      <c r="E825">
        <f t="array" ref="E825">IF($A825="","",INDEX(Summary!$F:$F,$AH825))</f>
        <v>0.05</v>
      </c>
      <c r="F825" t="str">
        <f t="array" ref="F825">IF($A825="","",INDEX(Summary!$BC:$BC,$AH825)&amp;"")</f>
        <v/>
      </c>
      <c r="G825" t="e">
        <f t="shared" si="108"/>
        <v>#VALUE!</v>
      </c>
      <c r="H825">
        <f t="shared" si="109"/>
        <v>0</v>
      </c>
      <c r="I825" t="str">
        <f t="array" ref="I825">IF($A825="","",IF(IFERROR(INDEX(Summary!$BA:$BA,$AH825),0)&lt;1,"Under 1 day",IF(INDEX(Summary!$BA:$BA,$AH825)&lt;3,"1-3 days",IF(INDEX(Summary!$BA:$BA,$AH825)&lt;7,"3-7 days","7+ days"))))</f>
        <v>Under 1 day</v>
      </c>
      <c r="J825" t="str">
        <f t="array" ref="J825">IF($A825="","",IF(IFERROR(INDEX(Summary!$AX:$AX,$AH825),0)&lt;0.25,"0-25%",IF(INDEX(Summary!$AX:$AX,$AH825)&lt;0.5,"25-50%",IF(INDEX(Summary!$AX:$AX,$AH825)&lt;0.75,"50-75%","75-100%"))))</f>
        <v>75-100%</v>
      </c>
      <c r="K825" t="str">
        <f t="array" ref="K825">IF($A825="","",INDEX(Summary!$AY:$AY,$AH825)&amp;"")</f>
        <v/>
      </c>
      <c r="L825" s="1">
        <f>IF($A825="","",Summary!$P$2+MOD(ROW()-2,30))</f>
        <v>46240</v>
      </c>
      <c r="M825">
        <f t="shared" si="110"/>
        <v>14</v>
      </c>
      <c r="N825">
        <f t="shared" si="111"/>
        <v>6</v>
      </c>
      <c r="O825" t="str">
        <f t="shared" si="112"/>
        <v>Aug-2026</v>
      </c>
      <c r="P825">
        <f t="shared" ca="1" si="113"/>
        <v>1</v>
      </c>
      <c r="Q825" s="2">
        <f t="array" ref="Q825">IF($A825="",0,IFERROR(INDEX(Summary!$P$3:$AS$67,$AH825-2,$M825),0))</f>
        <v>0</v>
      </c>
      <c r="R825" s="2">
        <f t="array" ref="R825">IF($A825="",0,ROUND(IFERROR(INDEX(Summary!$O:$O,$AH825),0)/30,0))</f>
        <v>0</v>
      </c>
      <c r="S825">
        <f t="shared" si="114"/>
        <v>0</v>
      </c>
      <c r="T825" s="2">
        <f t="array" ref="T825">IF($S825=1,IFERROR(INDEX(Summary!$O:$O,$AH825),0),0)</f>
        <v>0</v>
      </c>
      <c r="U825" s="2">
        <f t="array" ref="U825">IF($S825=1,IFERROR(INDEX(Summary!$AT:$AT,$AH825),0),0)</f>
        <v>0</v>
      </c>
      <c r="V825" s="2">
        <f t="shared" si="115"/>
        <v>0</v>
      </c>
      <c r="W825" s="2">
        <f t="array" ref="W825">IF($S825=1,IFERROR(INDEX(Summary!$AZ:$AZ,$AH825),0),0)</f>
        <v>0</v>
      </c>
      <c r="X825" s="3">
        <f t="array" ref="X825">IF($S825=1,IFERROR(INDEX(Summary!$BA:$BA,$AH825),0),0)</f>
        <v>0</v>
      </c>
      <c r="Y825" s="2">
        <f t="array" ref="Y825">IF($S825=1,IFERROR(INDEX(Summary!$G:$G,$AH825),0),0)</f>
        <v>0</v>
      </c>
      <c r="Z825" s="2">
        <f t="array" ref="Z825">IF($S825=1,IFERROR(INDEX(Summary!$H:$H,$AH825),0),0)</f>
        <v>0</v>
      </c>
      <c r="AA825" s="2">
        <f t="array" ref="AA825">IF($S825=1,IFERROR(INDEX(Summary!$I:$I,$AH825),0),0)</f>
        <v>0</v>
      </c>
      <c r="AB825" s="2">
        <f t="array" ref="AB825">IF($S825=1,IFERROR(INDEX(Summary!$J:$J,$AH825),0),0)</f>
        <v>0</v>
      </c>
      <c r="AC825" s="2">
        <f t="array" ref="AC825">IF($S825=1,IFERROR(INDEX(Summary!$K:$K,$AH825),0),0)</f>
        <v>0</v>
      </c>
      <c r="AD825" s="2">
        <f t="array" ref="AD825">IF($S825=1,IFERROR(INDEX(Summary!$L:$L,$AH825),0),0)</f>
        <v>0</v>
      </c>
      <c r="AE825" s="2">
        <f t="array" ref="AE825">IF($S825=1,IFERROR(INDEX(Summary!$M:$M,$AH825),0),0)</f>
        <v>0</v>
      </c>
      <c r="AF825" s="2">
        <f t="array" ref="AF825">IF($S825=1,IFERROR(INDEX(Summary!$N:$N,$AH825),0),0)</f>
        <v>0</v>
      </c>
      <c r="AG825">
        <f t="array" ref="AG825">IF($A825="","",IFERROR(INDEX(Summary!$BB:$BB,$AH825),0))</f>
        <v>0</v>
      </c>
      <c r="AH825">
        <f t="shared" si="116"/>
        <v>30</v>
      </c>
    </row>
    <row r="826" spans="1:34" hidden="1">
      <c r="A826" t="str">
        <f t="array" ref="A826">IFERROR(INDEX(Summary!$D:$D,$AH826)&amp;"","")</f>
        <v>FG00914</v>
      </c>
      <c r="B826" t="str">
        <f t="array" ref="B826">IF($A826="","",INDEX(Summary!$E:$E,$AH826))</f>
        <v>Jaggery powder (50g)</v>
      </c>
      <c r="C826" t="str">
        <f t="array" ref="C826">IF($A826="","",INDEX(Summary!$B:$B,$AH826))</f>
        <v>Jaggery</v>
      </c>
      <c r="D826" t="str">
        <f t="array" ref="D826">IF($A826="","",INDEX(Summary!$C:$C,$AH826))</f>
        <v>C39</v>
      </c>
      <c r="E826">
        <f t="array" ref="E826">IF($A826="","",INDEX(Summary!$F:$F,$AH826))</f>
        <v>0.05</v>
      </c>
      <c r="F826" t="str">
        <f t="array" ref="F826">IF($A826="","",INDEX(Summary!$BC:$BC,$AH826)&amp;"")</f>
        <v/>
      </c>
      <c r="G826" t="e">
        <f t="shared" si="108"/>
        <v>#VALUE!</v>
      </c>
      <c r="H826">
        <f t="shared" si="109"/>
        <v>0</v>
      </c>
      <c r="I826" t="str">
        <f t="array" ref="I826">IF($A826="","",IF(IFERROR(INDEX(Summary!$BA:$BA,$AH826),0)&lt;1,"Under 1 day",IF(INDEX(Summary!$BA:$BA,$AH826)&lt;3,"1-3 days",IF(INDEX(Summary!$BA:$BA,$AH826)&lt;7,"3-7 days","7+ days"))))</f>
        <v>Under 1 day</v>
      </c>
      <c r="J826" t="str">
        <f t="array" ref="J826">IF($A826="","",IF(IFERROR(INDEX(Summary!$AX:$AX,$AH826),0)&lt;0.25,"0-25%",IF(INDEX(Summary!$AX:$AX,$AH826)&lt;0.5,"25-50%",IF(INDEX(Summary!$AX:$AX,$AH826)&lt;0.75,"50-75%","75-100%"))))</f>
        <v>75-100%</v>
      </c>
      <c r="K826" t="str">
        <f t="array" ref="K826">IF($A826="","",INDEX(Summary!$AY:$AY,$AH826)&amp;"")</f>
        <v/>
      </c>
      <c r="L826" s="1">
        <f>IF($A826="","",Summary!$P$2+MOD(ROW()-2,30))</f>
        <v>46241</v>
      </c>
      <c r="M826">
        <f t="shared" si="110"/>
        <v>15</v>
      </c>
      <c r="N826">
        <f t="shared" si="111"/>
        <v>7</v>
      </c>
      <c r="O826" t="str">
        <f t="shared" si="112"/>
        <v>Aug-2026</v>
      </c>
      <c r="P826">
        <f t="shared" ca="1" si="113"/>
        <v>1</v>
      </c>
      <c r="Q826" s="2">
        <f t="array" ref="Q826">IF($A826="",0,IFERROR(INDEX(Summary!$P$3:$AS$67,$AH826-2,$M826),0))</f>
        <v>0</v>
      </c>
      <c r="R826" s="2">
        <f t="array" ref="R826">IF($A826="",0,ROUND(IFERROR(INDEX(Summary!$O:$O,$AH826),0)/30,0))</f>
        <v>0</v>
      </c>
      <c r="S826">
        <f t="shared" si="114"/>
        <v>0</v>
      </c>
      <c r="T826" s="2">
        <f t="array" ref="T826">IF($S826=1,IFERROR(INDEX(Summary!$O:$O,$AH826),0),0)</f>
        <v>0</v>
      </c>
      <c r="U826" s="2">
        <f t="array" ref="U826">IF($S826=1,IFERROR(INDEX(Summary!$AT:$AT,$AH826),0),0)</f>
        <v>0</v>
      </c>
      <c r="V826" s="2">
        <f t="shared" si="115"/>
        <v>0</v>
      </c>
      <c r="W826" s="2">
        <f t="array" ref="W826">IF($S826=1,IFERROR(INDEX(Summary!$AZ:$AZ,$AH826),0),0)</f>
        <v>0</v>
      </c>
      <c r="X826" s="3">
        <f t="array" ref="X826">IF($S826=1,IFERROR(INDEX(Summary!$BA:$BA,$AH826),0),0)</f>
        <v>0</v>
      </c>
      <c r="Y826" s="2">
        <f t="array" ref="Y826">IF($S826=1,IFERROR(INDEX(Summary!$G:$G,$AH826),0),0)</f>
        <v>0</v>
      </c>
      <c r="Z826" s="2">
        <f t="array" ref="Z826">IF($S826=1,IFERROR(INDEX(Summary!$H:$H,$AH826),0),0)</f>
        <v>0</v>
      </c>
      <c r="AA826" s="2">
        <f t="array" ref="AA826">IF($S826=1,IFERROR(INDEX(Summary!$I:$I,$AH826),0),0)</f>
        <v>0</v>
      </c>
      <c r="AB826" s="2">
        <f t="array" ref="AB826">IF($S826=1,IFERROR(INDEX(Summary!$J:$J,$AH826),0),0)</f>
        <v>0</v>
      </c>
      <c r="AC826" s="2">
        <f t="array" ref="AC826">IF($S826=1,IFERROR(INDEX(Summary!$K:$K,$AH826),0),0)</f>
        <v>0</v>
      </c>
      <c r="AD826" s="2">
        <f t="array" ref="AD826">IF($S826=1,IFERROR(INDEX(Summary!$L:$L,$AH826),0),0)</f>
        <v>0</v>
      </c>
      <c r="AE826" s="2">
        <f t="array" ref="AE826">IF($S826=1,IFERROR(INDEX(Summary!$M:$M,$AH826),0),0)</f>
        <v>0</v>
      </c>
      <c r="AF826" s="2">
        <f t="array" ref="AF826">IF($S826=1,IFERROR(INDEX(Summary!$N:$N,$AH826),0),0)</f>
        <v>0</v>
      </c>
      <c r="AG826">
        <f t="array" ref="AG826">IF($A826="","",IFERROR(INDEX(Summary!$BB:$BB,$AH826),0))</f>
        <v>0</v>
      </c>
      <c r="AH826">
        <f t="shared" si="116"/>
        <v>30</v>
      </c>
    </row>
    <row r="827" spans="1:34" hidden="1">
      <c r="A827" t="str">
        <f t="array" ref="A827">IFERROR(INDEX(Summary!$D:$D,$AH827)&amp;"","")</f>
        <v>FG00914</v>
      </c>
      <c r="B827" t="str">
        <f t="array" ref="B827">IF($A827="","",INDEX(Summary!$E:$E,$AH827))</f>
        <v>Jaggery powder (50g)</v>
      </c>
      <c r="C827" t="str">
        <f t="array" ref="C827">IF($A827="","",INDEX(Summary!$B:$B,$AH827))</f>
        <v>Jaggery</v>
      </c>
      <c r="D827" t="str">
        <f t="array" ref="D827">IF($A827="","",INDEX(Summary!$C:$C,$AH827))</f>
        <v>C39</v>
      </c>
      <c r="E827">
        <f t="array" ref="E827">IF($A827="","",INDEX(Summary!$F:$F,$AH827))</f>
        <v>0.05</v>
      </c>
      <c r="F827" t="str">
        <f t="array" ref="F827">IF($A827="","",INDEX(Summary!$BC:$BC,$AH827)&amp;"")</f>
        <v/>
      </c>
      <c r="G827" t="e">
        <f t="shared" si="108"/>
        <v>#VALUE!</v>
      </c>
      <c r="H827">
        <f t="shared" si="109"/>
        <v>0</v>
      </c>
      <c r="I827" t="str">
        <f t="array" ref="I827">IF($A827="","",IF(IFERROR(INDEX(Summary!$BA:$BA,$AH827),0)&lt;1,"Under 1 day",IF(INDEX(Summary!$BA:$BA,$AH827)&lt;3,"1-3 days",IF(INDEX(Summary!$BA:$BA,$AH827)&lt;7,"3-7 days","7+ days"))))</f>
        <v>Under 1 day</v>
      </c>
      <c r="J827" t="str">
        <f t="array" ref="J827">IF($A827="","",IF(IFERROR(INDEX(Summary!$AX:$AX,$AH827),0)&lt;0.25,"0-25%",IF(INDEX(Summary!$AX:$AX,$AH827)&lt;0.5,"25-50%",IF(INDEX(Summary!$AX:$AX,$AH827)&lt;0.75,"50-75%","75-100%"))))</f>
        <v>75-100%</v>
      </c>
      <c r="K827" t="str">
        <f t="array" ref="K827">IF($A827="","",INDEX(Summary!$AY:$AY,$AH827)&amp;"")</f>
        <v/>
      </c>
      <c r="L827" s="1">
        <f>IF($A827="","",Summary!$P$2+MOD(ROW()-2,30))</f>
        <v>46242</v>
      </c>
      <c r="M827">
        <f t="shared" si="110"/>
        <v>16</v>
      </c>
      <c r="N827">
        <f t="shared" si="111"/>
        <v>8</v>
      </c>
      <c r="O827" t="str">
        <f t="shared" si="112"/>
        <v>Aug-2026</v>
      </c>
      <c r="P827">
        <f t="shared" ca="1" si="113"/>
        <v>1</v>
      </c>
      <c r="Q827" s="2">
        <f t="array" ref="Q827">IF($A827="",0,IFERROR(INDEX(Summary!$P$3:$AS$67,$AH827-2,$M827),0))</f>
        <v>0</v>
      </c>
      <c r="R827" s="2">
        <f t="array" ref="R827">IF($A827="",0,ROUND(IFERROR(INDEX(Summary!$O:$O,$AH827),0)/30,0))</f>
        <v>0</v>
      </c>
      <c r="S827">
        <f t="shared" si="114"/>
        <v>0</v>
      </c>
      <c r="T827" s="2">
        <f t="array" ref="T827">IF($S827=1,IFERROR(INDEX(Summary!$O:$O,$AH827),0),0)</f>
        <v>0</v>
      </c>
      <c r="U827" s="2">
        <f t="array" ref="U827">IF($S827=1,IFERROR(INDEX(Summary!$AT:$AT,$AH827),0),0)</f>
        <v>0</v>
      </c>
      <c r="V827" s="2">
        <f t="shared" si="115"/>
        <v>0</v>
      </c>
      <c r="W827" s="2">
        <f t="array" ref="W827">IF($S827=1,IFERROR(INDEX(Summary!$AZ:$AZ,$AH827),0),0)</f>
        <v>0</v>
      </c>
      <c r="X827" s="3">
        <f t="array" ref="X827">IF($S827=1,IFERROR(INDEX(Summary!$BA:$BA,$AH827),0),0)</f>
        <v>0</v>
      </c>
      <c r="Y827" s="2">
        <f t="array" ref="Y827">IF($S827=1,IFERROR(INDEX(Summary!$G:$G,$AH827),0),0)</f>
        <v>0</v>
      </c>
      <c r="Z827" s="2">
        <f t="array" ref="Z827">IF($S827=1,IFERROR(INDEX(Summary!$H:$H,$AH827),0),0)</f>
        <v>0</v>
      </c>
      <c r="AA827" s="2">
        <f t="array" ref="AA827">IF($S827=1,IFERROR(INDEX(Summary!$I:$I,$AH827),0),0)</f>
        <v>0</v>
      </c>
      <c r="AB827" s="2">
        <f t="array" ref="AB827">IF($S827=1,IFERROR(INDEX(Summary!$J:$J,$AH827),0),0)</f>
        <v>0</v>
      </c>
      <c r="AC827" s="2">
        <f t="array" ref="AC827">IF($S827=1,IFERROR(INDEX(Summary!$K:$K,$AH827),0),0)</f>
        <v>0</v>
      </c>
      <c r="AD827" s="2">
        <f t="array" ref="AD827">IF($S827=1,IFERROR(INDEX(Summary!$L:$L,$AH827),0),0)</f>
        <v>0</v>
      </c>
      <c r="AE827" s="2">
        <f t="array" ref="AE827">IF($S827=1,IFERROR(INDEX(Summary!$M:$M,$AH827),0),0)</f>
        <v>0</v>
      </c>
      <c r="AF827" s="2">
        <f t="array" ref="AF827">IF($S827=1,IFERROR(INDEX(Summary!$N:$N,$AH827),0),0)</f>
        <v>0</v>
      </c>
      <c r="AG827">
        <f t="array" ref="AG827">IF($A827="","",IFERROR(INDEX(Summary!$BB:$BB,$AH827),0))</f>
        <v>0</v>
      </c>
      <c r="AH827">
        <f t="shared" si="116"/>
        <v>30</v>
      </c>
    </row>
    <row r="828" spans="1:34" hidden="1">
      <c r="A828" t="str">
        <f t="array" ref="A828">IFERROR(INDEX(Summary!$D:$D,$AH828)&amp;"","")</f>
        <v>FG00914</v>
      </c>
      <c r="B828" t="str">
        <f t="array" ref="B828">IF($A828="","",INDEX(Summary!$E:$E,$AH828))</f>
        <v>Jaggery powder (50g)</v>
      </c>
      <c r="C828" t="str">
        <f t="array" ref="C828">IF($A828="","",INDEX(Summary!$B:$B,$AH828))</f>
        <v>Jaggery</v>
      </c>
      <c r="D828" t="str">
        <f t="array" ref="D828">IF($A828="","",INDEX(Summary!$C:$C,$AH828))</f>
        <v>C39</v>
      </c>
      <c r="E828">
        <f t="array" ref="E828">IF($A828="","",INDEX(Summary!$F:$F,$AH828))</f>
        <v>0.05</v>
      </c>
      <c r="F828" t="str">
        <f t="array" ref="F828">IF($A828="","",INDEX(Summary!$BC:$BC,$AH828)&amp;"")</f>
        <v/>
      </c>
      <c r="G828" t="e">
        <f t="shared" si="108"/>
        <v>#VALUE!</v>
      </c>
      <c r="H828">
        <f t="shared" si="109"/>
        <v>0</v>
      </c>
      <c r="I828" t="str">
        <f t="array" ref="I828">IF($A828="","",IF(IFERROR(INDEX(Summary!$BA:$BA,$AH828),0)&lt;1,"Under 1 day",IF(INDEX(Summary!$BA:$BA,$AH828)&lt;3,"1-3 days",IF(INDEX(Summary!$BA:$BA,$AH828)&lt;7,"3-7 days","7+ days"))))</f>
        <v>Under 1 day</v>
      </c>
      <c r="J828" t="str">
        <f t="array" ref="J828">IF($A828="","",IF(IFERROR(INDEX(Summary!$AX:$AX,$AH828),0)&lt;0.25,"0-25%",IF(INDEX(Summary!$AX:$AX,$AH828)&lt;0.5,"25-50%",IF(INDEX(Summary!$AX:$AX,$AH828)&lt;0.75,"50-75%","75-100%"))))</f>
        <v>75-100%</v>
      </c>
      <c r="K828" t="str">
        <f t="array" ref="K828">IF($A828="","",INDEX(Summary!$AY:$AY,$AH828)&amp;"")</f>
        <v/>
      </c>
      <c r="L828" s="1">
        <f>IF($A828="","",Summary!$P$2+MOD(ROW()-2,30))</f>
        <v>46243</v>
      </c>
      <c r="M828">
        <f t="shared" si="110"/>
        <v>17</v>
      </c>
      <c r="N828">
        <f t="shared" si="111"/>
        <v>9</v>
      </c>
      <c r="O828" t="str">
        <f t="shared" si="112"/>
        <v>Aug-2026</v>
      </c>
      <c r="P828">
        <f t="shared" ca="1" si="113"/>
        <v>1</v>
      </c>
      <c r="Q828" s="2">
        <f t="array" ref="Q828">IF($A828="",0,IFERROR(INDEX(Summary!$P$3:$AS$67,$AH828-2,$M828),0))</f>
        <v>0</v>
      </c>
      <c r="R828" s="2">
        <f t="array" ref="R828">IF($A828="",0,ROUND(IFERROR(INDEX(Summary!$O:$O,$AH828),0)/30,0))</f>
        <v>0</v>
      </c>
      <c r="S828">
        <f t="shared" si="114"/>
        <v>0</v>
      </c>
      <c r="T828" s="2">
        <f t="array" ref="T828">IF($S828=1,IFERROR(INDEX(Summary!$O:$O,$AH828),0),0)</f>
        <v>0</v>
      </c>
      <c r="U828" s="2">
        <f t="array" ref="U828">IF($S828=1,IFERROR(INDEX(Summary!$AT:$AT,$AH828),0),0)</f>
        <v>0</v>
      </c>
      <c r="V828" s="2">
        <f t="shared" si="115"/>
        <v>0</v>
      </c>
      <c r="W828" s="2">
        <f t="array" ref="W828">IF($S828=1,IFERROR(INDEX(Summary!$AZ:$AZ,$AH828),0),0)</f>
        <v>0</v>
      </c>
      <c r="X828" s="3">
        <f t="array" ref="X828">IF($S828=1,IFERROR(INDEX(Summary!$BA:$BA,$AH828),0),0)</f>
        <v>0</v>
      </c>
      <c r="Y828" s="2">
        <f t="array" ref="Y828">IF($S828=1,IFERROR(INDEX(Summary!$G:$G,$AH828),0),0)</f>
        <v>0</v>
      </c>
      <c r="Z828" s="2">
        <f t="array" ref="Z828">IF($S828=1,IFERROR(INDEX(Summary!$H:$H,$AH828),0),0)</f>
        <v>0</v>
      </c>
      <c r="AA828" s="2">
        <f t="array" ref="AA828">IF($S828=1,IFERROR(INDEX(Summary!$I:$I,$AH828),0),0)</f>
        <v>0</v>
      </c>
      <c r="AB828" s="2">
        <f t="array" ref="AB828">IF($S828=1,IFERROR(INDEX(Summary!$J:$J,$AH828),0),0)</f>
        <v>0</v>
      </c>
      <c r="AC828" s="2">
        <f t="array" ref="AC828">IF($S828=1,IFERROR(INDEX(Summary!$K:$K,$AH828),0),0)</f>
        <v>0</v>
      </c>
      <c r="AD828" s="2">
        <f t="array" ref="AD828">IF($S828=1,IFERROR(INDEX(Summary!$L:$L,$AH828),0),0)</f>
        <v>0</v>
      </c>
      <c r="AE828" s="2">
        <f t="array" ref="AE828">IF($S828=1,IFERROR(INDEX(Summary!$M:$M,$AH828),0),0)</f>
        <v>0</v>
      </c>
      <c r="AF828" s="2">
        <f t="array" ref="AF828">IF($S828=1,IFERROR(INDEX(Summary!$N:$N,$AH828),0),0)</f>
        <v>0</v>
      </c>
      <c r="AG828">
        <f t="array" ref="AG828">IF($A828="","",IFERROR(INDEX(Summary!$BB:$BB,$AH828),0))</f>
        <v>0</v>
      </c>
      <c r="AH828">
        <f t="shared" si="116"/>
        <v>30</v>
      </c>
    </row>
    <row r="829" spans="1:34" hidden="1">
      <c r="A829" t="str">
        <f t="array" ref="A829">IFERROR(INDEX(Summary!$D:$D,$AH829)&amp;"","")</f>
        <v>FG00914</v>
      </c>
      <c r="B829" t="str">
        <f t="array" ref="B829">IF($A829="","",INDEX(Summary!$E:$E,$AH829))</f>
        <v>Jaggery powder (50g)</v>
      </c>
      <c r="C829" t="str">
        <f t="array" ref="C829">IF($A829="","",INDEX(Summary!$B:$B,$AH829))</f>
        <v>Jaggery</v>
      </c>
      <c r="D829" t="str">
        <f t="array" ref="D829">IF($A829="","",INDEX(Summary!$C:$C,$AH829))</f>
        <v>C39</v>
      </c>
      <c r="E829">
        <f t="array" ref="E829">IF($A829="","",INDEX(Summary!$F:$F,$AH829))</f>
        <v>0.05</v>
      </c>
      <c r="F829" t="str">
        <f t="array" ref="F829">IF($A829="","",INDEX(Summary!$BC:$BC,$AH829)&amp;"")</f>
        <v/>
      </c>
      <c r="G829" t="e">
        <f t="shared" si="108"/>
        <v>#VALUE!</v>
      </c>
      <c r="H829">
        <f t="shared" si="109"/>
        <v>0</v>
      </c>
      <c r="I829" t="str">
        <f t="array" ref="I829">IF($A829="","",IF(IFERROR(INDEX(Summary!$BA:$BA,$AH829),0)&lt;1,"Under 1 day",IF(INDEX(Summary!$BA:$BA,$AH829)&lt;3,"1-3 days",IF(INDEX(Summary!$BA:$BA,$AH829)&lt;7,"3-7 days","7+ days"))))</f>
        <v>Under 1 day</v>
      </c>
      <c r="J829" t="str">
        <f t="array" ref="J829">IF($A829="","",IF(IFERROR(INDEX(Summary!$AX:$AX,$AH829),0)&lt;0.25,"0-25%",IF(INDEX(Summary!$AX:$AX,$AH829)&lt;0.5,"25-50%",IF(INDEX(Summary!$AX:$AX,$AH829)&lt;0.75,"50-75%","75-100%"))))</f>
        <v>75-100%</v>
      </c>
      <c r="K829" t="str">
        <f t="array" ref="K829">IF($A829="","",INDEX(Summary!$AY:$AY,$AH829)&amp;"")</f>
        <v/>
      </c>
      <c r="L829" s="1">
        <f>IF($A829="","",Summary!$P$2+MOD(ROW()-2,30))</f>
        <v>46244</v>
      </c>
      <c r="M829">
        <f t="shared" si="110"/>
        <v>18</v>
      </c>
      <c r="N829">
        <f t="shared" si="111"/>
        <v>10</v>
      </c>
      <c r="O829" t="str">
        <f t="shared" si="112"/>
        <v>Aug-2026</v>
      </c>
      <c r="P829">
        <f t="shared" ca="1" si="113"/>
        <v>1</v>
      </c>
      <c r="Q829" s="2">
        <f t="array" ref="Q829">IF($A829="",0,IFERROR(INDEX(Summary!$P$3:$AS$67,$AH829-2,$M829),0))</f>
        <v>0</v>
      </c>
      <c r="R829" s="2">
        <f t="array" ref="R829">IF($A829="",0,ROUND(IFERROR(INDEX(Summary!$O:$O,$AH829),0)/30,0))</f>
        <v>0</v>
      </c>
      <c r="S829">
        <f t="shared" si="114"/>
        <v>0</v>
      </c>
      <c r="T829" s="2">
        <f t="array" ref="T829">IF($S829=1,IFERROR(INDEX(Summary!$O:$O,$AH829),0),0)</f>
        <v>0</v>
      </c>
      <c r="U829" s="2">
        <f t="array" ref="U829">IF($S829=1,IFERROR(INDEX(Summary!$AT:$AT,$AH829),0),0)</f>
        <v>0</v>
      </c>
      <c r="V829" s="2">
        <f t="shared" si="115"/>
        <v>0</v>
      </c>
      <c r="W829" s="2">
        <f t="array" ref="W829">IF($S829=1,IFERROR(INDEX(Summary!$AZ:$AZ,$AH829),0),0)</f>
        <v>0</v>
      </c>
      <c r="X829" s="3">
        <f t="array" ref="X829">IF($S829=1,IFERROR(INDEX(Summary!$BA:$BA,$AH829),0),0)</f>
        <v>0</v>
      </c>
      <c r="Y829" s="2">
        <f t="array" ref="Y829">IF($S829=1,IFERROR(INDEX(Summary!$G:$G,$AH829),0),0)</f>
        <v>0</v>
      </c>
      <c r="Z829" s="2">
        <f t="array" ref="Z829">IF($S829=1,IFERROR(INDEX(Summary!$H:$H,$AH829),0),0)</f>
        <v>0</v>
      </c>
      <c r="AA829" s="2">
        <f t="array" ref="AA829">IF($S829=1,IFERROR(INDEX(Summary!$I:$I,$AH829),0),0)</f>
        <v>0</v>
      </c>
      <c r="AB829" s="2">
        <f t="array" ref="AB829">IF($S829=1,IFERROR(INDEX(Summary!$J:$J,$AH829),0),0)</f>
        <v>0</v>
      </c>
      <c r="AC829" s="2">
        <f t="array" ref="AC829">IF($S829=1,IFERROR(INDEX(Summary!$K:$K,$AH829),0),0)</f>
        <v>0</v>
      </c>
      <c r="AD829" s="2">
        <f t="array" ref="AD829">IF($S829=1,IFERROR(INDEX(Summary!$L:$L,$AH829),0),0)</f>
        <v>0</v>
      </c>
      <c r="AE829" s="2">
        <f t="array" ref="AE829">IF($S829=1,IFERROR(INDEX(Summary!$M:$M,$AH829),0),0)</f>
        <v>0</v>
      </c>
      <c r="AF829" s="2">
        <f t="array" ref="AF829">IF($S829=1,IFERROR(INDEX(Summary!$N:$N,$AH829),0),0)</f>
        <v>0</v>
      </c>
      <c r="AG829">
        <f t="array" ref="AG829">IF($A829="","",IFERROR(INDEX(Summary!$BB:$BB,$AH829),0))</f>
        <v>0</v>
      </c>
      <c r="AH829">
        <f t="shared" si="116"/>
        <v>30</v>
      </c>
    </row>
    <row r="830" spans="1:34" hidden="1">
      <c r="A830" t="str">
        <f t="array" ref="A830">IFERROR(INDEX(Summary!$D:$D,$AH830)&amp;"","")</f>
        <v>FG00914</v>
      </c>
      <c r="B830" t="str">
        <f t="array" ref="B830">IF($A830="","",INDEX(Summary!$E:$E,$AH830))</f>
        <v>Jaggery powder (50g)</v>
      </c>
      <c r="C830" t="str">
        <f t="array" ref="C830">IF($A830="","",INDEX(Summary!$B:$B,$AH830))</f>
        <v>Jaggery</v>
      </c>
      <c r="D830" t="str">
        <f t="array" ref="D830">IF($A830="","",INDEX(Summary!$C:$C,$AH830))</f>
        <v>C39</v>
      </c>
      <c r="E830">
        <f t="array" ref="E830">IF($A830="","",INDEX(Summary!$F:$F,$AH830))</f>
        <v>0.05</v>
      </c>
      <c r="F830" t="str">
        <f t="array" ref="F830">IF($A830="","",INDEX(Summary!$BC:$BC,$AH830)&amp;"")</f>
        <v/>
      </c>
      <c r="G830" t="e">
        <f t="shared" si="108"/>
        <v>#VALUE!</v>
      </c>
      <c r="H830">
        <f t="shared" si="109"/>
        <v>0</v>
      </c>
      <c r="I830" t="str">
        <f t="array" ref="I830">IF($A830="","",IF(IFERROR(INDEX(Summary!$BA:$BA,$AH830),0)&lt;1,"Under 1 day",IF(INDEX(Summary!$BA:$BA,$AH830)&lt;3,"1-3 days",IF(INDEX(Summary!$BA:$BA,$AH830)&lt;7,"3-7 days","7+ days"))))</f>
        <v>Under 1 day</v>
      </c>
      <c r="J830" t="str">
        <f t="array" ref="J830">IF($A830="","",IF(IFERROR(INDEX(Summary!$AX:$AX,$AH830),0)&lt;0.25,"0-25%",IF(INDEX(Summary!$AX:$AX,$AH830)&lt;0.5,"25-50%",IF(INDEX(Summary!$AX:$AX,$AH830)&lt;0.75,"50-75%","75-100%"))))</f>
        <v>75-100%</v>
      </c>
      <c r="K830" t="str">
        <f t="array" ref="K830">IF($A830="","",INDEX(Summary!$AY:$AY,$AH830)&amp;"")</f>
        <v/>
      </c>
      <c r="L830" s="1">
        <f>IF($A830="","",Summary!$P$2+MOD(ROW()-2,30))</f>
        <v>46245</v>
      </c>
      <c r="M830">
        <f t="shared" si="110"/>
        <v>19</v>
      </c>
      <c r="N830">
        <f t="shared" si="111"/>
        <v>11</v>
      </c>
      <c r="O830" t="str">
        <f t="shared" si="112"/>
        <v>Aug-2026</v>
      </c>
      <c r="P830">
        <f t="shared" ca="1" si="113"/>
        <v>1</v>
      </c>
      <c r="Q830" s="2">
        <f t="array" ref="Q830">IF($A830="",0,IFERROR(INDEX(Summary!$P$3:$AS$67,$AH830-2,$M830),0))</f>
        <v>0</v>
      </c>
      <c r="R830" s="2">
        <f t="array" ref="R830">IF($A830="",0,ROUND(IFERROR(INDEX(Summary!$O:$O,$AH830),0)/30,0))</f>
        <v>0</v>
      </c>
      <c r="S830">
        <f t="shared" si="114"/>
        <v>0</v>
      </c>
      <c r="T830" s="2">
        <f t="array" ref="T830">IF($S830=1,IFERROR(INDEX(Summary!$O:$O,$AH830),0),0)</f>
        <v>0</v>
      </c>
      <c r="U830" s="2">
        <f t="array" ref="U830">IF($S830=1,IFERROR(INDEX(Summary!$AT:$AT,$AH830),0),0)</f>
        <v>0</v>
      </c>
      <c r="V830" s="2">
        <f t="shared" si="115"/>
        <v>0</v>
      </c>
      <c r="W830" s="2">
        <f t="array" ref="W830">IF($S830=1,IFERROR(INDEX(Summary!$AZ:$AZ,$AH830),0),0)</f>
        <v>0</v>
      </c>
      <c r="X830" s="3">
        <f t="array" ref="X830">IF($S830=1,IFERROR(INDEX(Summary!$BA:$BA,$AH830),0),0)</f>
        <v>0</v>
      </c>
      <c r="Y830" s="2">
        <f t="array" ref="Y830">IF($S830=1,IFERROR(INDEX(Summary!$G:$G,$AH830),0),0)</f>
        <v>0</v>
      </c>
      <c r="Z830" s="2">
        <f t="array" ref="Z830">IF($S830=1,IFERROR(INDEX(Summary!$H:$H,$AH830),0),0)</f>
        <v>0</v>
      </c>
      <c r="AA830" s="2">
        <f t="array" ref="AA830">IF($S830=1,IFERROR(INDEX(Summary!$I:$I,$AH830),0),0)</f>
        <v>0</v>
      </c>
      <c r="AB830" s="2">
        <f t="array" ref="AB830">IF($S830=1,IFERROR(INDEX(Summary!$J:$J,$AH830),0),0)</f>
        <v>0</v>
      </c>
      <c r="AC830" s="2">
        <f t="array" ref="AC830">IF($S830=1,IFERROR(INDEX(Summary!$K:$K,$AH830),0),0)</f>
        <v>0</v>
      </c>
      <c r="AD830" s="2">
        <f t="array" ref="AD830">IF($S830=1,IFERROR(INDEX(Summary!$L:$L,$AH830),0),0)</f>
        <v>0</v>
      </c>
      <c r="AE830" s="2">
        <f t="array" ref="AE830">IF($S830=1,IFERROR(INDEX(Summary!$M:$M,$AH830),0),0)</f>
        <v>0</v>
      </c>
      <c r="AF830" s="2">
        <f t="array" ref="AF830">IF($S830=1,IFERROR(INDEX(Summary!$N:$N,$AH830),0),0)</f>
        <v>0</v>
      </c>
      <c r="AG830">
        <f t="array" ref="AG830">IF($A830="","",IFERROR(INDEX(Summary!$BB:$BB,$AH830),0))</f>
        <v>0</v>
      </c>
      <c r="AH830">
        <f t="shared" si="116"/>
        <v>30</v>
      </c>
    </row>
    <row r="831" spans="1:34" hidden="1">
      <c r="A831" t="str">
        <f t="array" ref="A831">IFERROR(INDEX(Summary!$D:$D,$AH831)&amp;"","")</f>
        <v>FG00914</v>
      </c>
      <c r="B831" t="str">
        <f t="array" ref="B831">IF($A831="","",INDEX(Summary!$E:$E,$AH831))</f>
        <v>Jaggery powder (50g)</v>
      </c>
      <c r="C831" t="str">
        <f t="array" ref="C831">IF($A831="","",INDEX(Summary!$B:$B,$AH831))</f>
        <v>Jaggery</v>
      </c>
      <c r="D831" t="str">
        <f t="array" ref="D831">IF($A831="","",INDEX(Summary!$C:$C,$AH831))</f>
        <v>C39</v>
      </c>
      <c r="E831">
        <f t="array" ref="E831">IF($A831="","",INDEX(Summary!$F:$F,$AH831))</f>
        <v>0.05</v>
      </c>
      <c r="F831" t="str">
        <f t="array" ref="F831">IF($A831="","",INDEX(Summary!$BC:$BC,$AH831)&amp;"")</f>
        <v/>
      </c>
      <c r="G831" t="e">
        <f t="shared" si="108"/>
        <v>#VALUE!</v>
      </c>
      <c r="H831">
        <f t="shared" si="109"/>
        <v>0</v>
      </c>
      <c r="I831" t="str">
        <f t="array" ref="I831">IF($A831="","",IF(IFERROR(INDEX(Summary!$BA:$BA,$AH831),0)&lt;1,"Under 1 day",IF(INDEX(Summary!$BA:$BA,$AH831)&lt;3,"1-3 days",IF(INDEX(Summary!$BA:$BA,$AH831)&lt;7,"3-7 days","7+ days"))))</f>
        <v>Under 1 day</v>
      </c>
      <c r="J831" t="str">
        <f t="array" ref="J831">IF($A831="","",IF(IFERROR(INDEX(Summary!$AX:$AX,$AH831),0)&lt;0.25,"0-25%",IF(INDEX(Summary!$AX:$AX,$AH831)&lt;0.5,"25-50%",IF(INDEX(Summary!$AX:$AX,$AH831)&lt;0.75,"50-75%","75-100%"))))</f>
        <v>75-100%</v>
      </c>
      <c r="K831" t="str">
        <f t="array" ref="K831">IF($A831="","",INDEX(Summary!$AY:$AY,$AH831)&amp;"")</f>
        <v/>
      </c>
      <c r="L831" s="1">
        <f>IF($A831="","",Summary!$P$2+MOD(ROW()-2,30))</f>
        <v>46246</v>
      </c>
      <c r="M831">
        <f t="shared" si="110"/>
        <v>20</v>
      </c>
      <c r="N831">
        <f t="shared" si="111"/>
        <v>12</v>
      </c>
      <c r="O831" t="str">
        <f t="shared" si="112"/>
        <v>Aug-2026</v>
      </c>
      <c r="P831">
        <f t="shared" ca="1" si="113"/>
        <v>1</v>
      </c>
      <c r="Q831" s="2">
        <f t="array" ref="Q831">IF($A831="",0,IFERROR(INDEX(Summary!$P$3:$AS$67,$AH831-2,$M831),0))</f>
        <v>0</v>
      </c>
      <c r="R831" s="2">
        <f t="array" ref="R831">IF($A831="",0,ROUND(IFERROR(INDEX(Summary!$O:$O,$AH831),0)/30,0))</f>
        <v>0</v>
      </c>
      <c r="S831">
        <f t="shared" si="114"/>
        <v>0</v>
      </c>
      <c r="T831" s="2">
        <f t="array" ref="T831">IF($S831=1,IFERROR(INDEX(Summary!$O:$O,$AH831),0),0)</f>
        <v>0</v>
      </c>
      <c r="U831" s="2">
        <f t="array" ref="U831">IF($S831=1,IFERROR(INDEX(Summary!$AT:$AT,$AH831),0),0)</f>
        <v>0</v>
      </c>
      <c r="V831" s="2">
        <f t="shared" si="115"/>
        <v>0</v>
      </c>
      <c r="W831" s="2">
        <f t="array" ref="W831">IF($S831=1,IFERROR(INDEX(Summary!$AZ:$AZ,$AH831),0),0)</f>
        <v>0</v>
      </c>
      <c r="X831" s="3">
        <f t="array" ref="X831">IF($S831=1,IFERROR(INDEX(Summary!$BA:$BA,$AH831),0),0)</f>
        <v>0</v>
      </c>
      <c r="Y831" s="2">
        <f t="array" ref="Y831">IF($S831=1,IFERROR(INDEX(Summary!$G:$G,$AH831),0),0)</f>
        <v>0</v>
      </c>
      <c r="Z831" s="2">
        <f t="array" ref="Z831">IF($S831=1,IFERROR(INDEX(Summary!$H:$H,$AH831),0),0)</f>
        <v>0</v>
      </c>
      <c r="AA831" s="2">
        <f t="array" ref="AA831">IF($S831=1,IFERROR(INDEX(Summary!$I:$I,$AH831),0),0)</f>
        <v>0</v>
      </c>
      <c r="AB831" s="2">
        <f t="array" ref="AB831">IF($S831=1,IFERROR(INDEX(Summary!$J:$J,$AH831),0),0)</f>
        <v>0</v>
      </c>
      <c r="AC831" s="2">
        <f t="array" ref="AC831">IF($S831=1,IFERROR(INDEX(Summary!$K:$K,$AH831),0),0)</f>
        <v>0</v>
      </c>
      <c r="AD831" s="2">
        <f t="array" ref="AD831">IF($S831=1,IFERROR(INDEX(Summary!$L:$L,$AH831),0),0)</f>
        <v>0</v>
      </c>
      <c r="AE831" s="2">
        <f t="array" ref="AE831">IF($S831=1,IFERROR(INDEX(Summary!$M:$M,$AH831),0),0)</f>
        <v>0</v>
      </c>
      <c r="AF831" s="2">
        <f t="array" ref="AF831">IF($S831=1,IFERROR(INDEX(Summary!$N:$N,$AH831),0),0)</f>
        <v>0</v>
      </c>
      <c r="AG831">
        <f t="array" ref="AG831">IF($A831="","",IFERROR(INDEX(Summary!$BB:$BB,$AH831),0))</f>
        <v>0</v>
      </c>
      <c r="AH831">
        <f t="shared" si="116"/>
        <v>30</v>
      </c>
    </row>
    <row r="832" spans="1:34" hidden="1">
      <c r="A832" t="str">
        <f t="array" ref="A832">IFERROR(INDEX(Summary!$D:$D,$AH832)&amp;"","")</f>
        <v>FG00914</v>
      </c>
      <c r="B832" t="str">
        <f t="array" ref="B832">IF($A832="","",INDEX(Summary!$E:$E,$AH832))</f>
        <v>Jaggery powder (50g)</v>
      </c>
      <c r="C832" t="str">
        <f t="array" ref="C832">IF($A832="","",INDEX(Summary!$B:$B,$AH832))</f>
        <v>Jaggery</v>
      </c>
      <c r="D832" t="str">
        <f t="array" ref="D832">IF($A832="","",INDEX(Summary!$C:$C,$AH832))</f>
        <v>C39</v>
      </c>
      <c r="E832">
        <f t="array" ref="E832">IF($A832="","",INDEX(Summary!$F:$F,$AH832))</f>
        <v>0.05</v>
      </c>
      <c r="F832" t="str">
        <f t="array" ref="F832">IF($A832="","",INDEX(Summary!$BC:$BC,$AH832)&amp;"")</f>
        <v/>
      </c>
      <c r="G832" t="e">
        <f t="shared" si="108"/>
        <v>#VALUE!</v>
      </c>
      <c r="H832">
        <f t="shared" si="109"/>
        <v>0</v>
      </c>
      <c r="I832" t="str">
        <f t="array" ref="I832">IF($A832="","",IF(IFERROR(INDEX(Summary!$BA:$BA,$AH832),0)&lt;1,"Under 1 day",IF(INDEX(Summary!$BA:$BA,$AH832)&lt;3,"1-3 days",IF(INDEX(Summary!$BA:$BA,$AH832)&lt;7,"3-7 days","7+ days"))))</f>
        <v>Under 1 day</v>
      </c>
      <c r="J832" t="str">
        <f t="array" ref="J832">IF($A832="","",IF(IFERROR(INDEX(Summary!$AX:$AX,$AH832),0)&lt;0.25,"0-25%",IF(INDEX(Summary!$AX:$AX,$AH832)&lt;0.5,"25-50%",IF(INDEX(Summary!$AX:$AX,$AH832)&lt;0.75,"50-75%","75-100%"))))</f>
        <v>75-100%</v>
      </c>
      <c r="K832" t="str">
        <f t="array" ref="K832">IF($A832="","",INDEX(Summary!$AY:$AY,$AH832)&amp;"")</f>
        <v/>
      </c>
      <c r="L832" s="1">
        <f>IF($A832="","",Summary!$P$2+MOD(ROW()-2,30))</f>
        <v>46247</v>
      </c>
      <c r="M832">
        <f t="shared" si="110"/>
        <v>21</v>
      </c>
      <c r="N832">
        <f t="shared" si="111"/>
        <v>13</v>
      </c>
      <c r="O832" t="str">
        <f t="shared" si="112"/>
        <v>Aug-2026</v>
      </c>
      <c r="P832">
        <f t="shared" ca="1" si="113"/>
        <v>1</v>
      </c>
      <c r="Q832" s="2">
        <f t="array" ref="Q832">IF($A832="",0,IFERROR(INDEX(Summary!$P$3:$AS$67,$AH832-2,$M832),0))</f>
        <v>0</v>
      </c>
      <c r="R832" s="2">
        <f t="array" ref="R832">IF($A832="",0,ROUND(IFERROR(INDEX(Summary!$O:$O,$AH832),0)/30,0))</f>
        <v>0</v>
      </c>
      <c r="S832">
        <f t="shared" si="114"/>
        <v>0</v>
      </c>
      <c r="T832" s="2">
        <f t="array" ref="T832">IF($S832=1,IFERROR(INDEX(Summary!$O:$O,$AH832),0),0)</f>
        <v>0</v>
      </c>
      <c r="U832" s="2">
        <f t="array" ref="U832">IF($S832=1,IFERROR(INDEX(Summary!$AT:$AT,$AH832),0),0)</f>
        <v>0</v>
      </c>
      <c r="V832" s="2">
        <f t="shared" si="115"/>
        <v>0</v>
      </c>
      <c r="W832" s="2">
        <f t="array" ref="W832">IF($S832=1,IFERROR(INDEX(Summary!$AZ:$AZ,$AH832),0),0)</f>
        <v>0</v>
      </c>
      <c r="X832" s="3">
        <f t="array" ref="X832">IF($S832=1,IFERROR(INDEX(Summary!$BA:$BA,$AH832),0),0)</f>
        <v>0</v>
      </c>
      <c r="Y832" s="2">
        <f t="array" ref="Y832">IF($S832=1,IFERROR(INDEX(Summary!$G:$G,$AH832),0),0)</f>
        <v>0</v>
      </c>
      <c r="Z832" s="2">
        <f t="array" ref="Z832">IF($S832=1,IFERROR(INDEX(Summary!$H:$H,$AH832),0),0)</f>
        <v>0</v>
      </c>
      <c r="AA832" s="2">
        <f t="array" ref="AA832">IF($S832=1,IFERROR(INDEX(Summary!$I:$I,$AH832),0),0)</f>
        <v>0</v>
      </c>
      <c r="AB832" s="2">
        <f t="array" ref="AB832">IF($S832=1,IFERROR(INDEX(Summary!$J:$J,$AH832),0),0)</f>
        <v>0</v>
      </c>
      <c r="AC832" s="2">
        <f t="array" ref="AC832">IF($S832=1,IFERROR(INDEX(Summary!$K:$K,$AH832),0),0)</f>
        <v>0</v>
      </c>
      <c r="AD832" s="2">
        <f t="array" ref="AD832">IF($S832=1,IFERROR(INDEX(Summary!$L:$L,$AH832),0),0)</f>
        <v>0</v>
      </c>
      <c r="AE832" s="2">
        <f t="array" ref="AE832">IF($S832=1,IFERROR(INDEX(Summary!$M:$M,$AH832),0),0)</f>
        <v>0</v>
      </c>
      <c r="AF832" s="2">
        <f t="array" ref="AF832">IF($S832=1,IFERROR(INDEX(Summary!$N:$N,$AH832),0),0)</f>
        <v>0</v>
      </c>
      <c r="AG832">
        <f t="array" ref="AG832">IF($A832="","",IFERROR(INDEX(Summary!$BB:$BB,$AH832),0))</f>
        <v>0</v>
      </c>
      <c r="AH832">
        <f t="shared" si="116"/>
        <v>30</v>
      </c>
    </row>
    <row r="833" spans="1:34" hidden="1">
      <c r="A833" t="str">
        <f t="array" ref="A833">IFERROR(INDEX(Summary!$D:$D,$AH833)&amp;"","")</f>
        <v>FG00914</v>
      </c>
      <c r="B833" t="str">
        <f t="array" ref="B833">IF($A833="","",INDEX(Summary!$E:$E,$AH833))</f>
        <v>Jaggery powder (50g)</v>
      </c>
      <c r="C833" t="str">
        <f t="array" ref="C833">IF($A833="","",INDEX(Summary!$B:$B,$AH833))</f>
        <v>Jaggery</v>
      </c>
      <c r="D833" t="str">
        <f t="array" ref="D833">IF($A833="","",INDEX(Summary!$C:$C,$AH833))</f>
        <v>C39</v>
      </c>
      <c r="E833">
        <f t="array" ref="E833">IF($A833="","",INDEX(Summary!$F:$F,$AH833))</f>
        <v>0.05</v>
      </c>
      <c r="F833" t="str">
        <f t="array" ref="F833">IF($A833="","",INDEX(Summary!$BC:$BC,$AH833)&amp;"")</f>
        <v/>
      </c>
      <c r="G833" t="e">
        <f t="shared" si="108"/>
        <v>#VALUE!</v>
      </c>
      <c r="H833">
        <f t="shared" si="109"/>
        <v>0</v>
      </c>
      <c r="I833" t="str">
        <f t="array" ref="I833">IF($A833="","",IF(IFERROR(INDEX(Summary!$BA:$BA,$AH833),0)&lt;1,"Under 1 day",IF(INDEX(Summary!$BA:$BA,$AH833)&lt;3,"1-3 days",IF(INDEX(Summary!$BA:$BA,$AH833)&lt;7,"3-7 days","7+ days"))))</f>
        <v>Under 1 day</v>
      </c>
      <c r="J833" t="str">
        <f t="array" ref="J833">IF($A833="","",IF(IFERROR(INDEX(Summary!$AX:$AX,$AH833),0)&lt;0.25,"0-25%",IF(INDEX(Summary!$AX:$AX,$AH833)&lt;0.5,"25-50%",IF(INDEX(Summary!$AX:$AX,$AH833)&lt;0.75,"50-75%","75-100%"))))</f>
        <v>75-100%</v>
      </c>
      <c r="K833" t="str">
        <f t="array" ref="K833">IF($A833="","",INDEX(Summary!$AY:$AY,$AH833)&amp;"")</f>
        <v/>
      </c>
      <c r="L833" s="1">
        <f>IF($A833="","",Summary!$P$2+MOD(ROW()-2,30))</f>
        <v>46248</v>
      </c>
      <c r="M833">
        <f t="shared" si="110"/>
        <v>22</v>
      </c>
      <c r="N833">
        <f t="shared" si="111"/>
        <v>14</v>
      </c>
      <c r="O833" t="str">
        <f t="shared" si="112"/>
        <v>Aug-2026</v>
      </c>
      <c r="P833">
        <f t="shared" ca="1" si="113"/>
        <v>1</v>
      </c>
      <c r="Q833" s="2">
        <f t="array" ref="Q833">IF($A833="",0,IFERROR(INDEX(Summary!$P$3:$AS$67,$AH833-2,$M833),0))</f>
        <v>0</v>
      </c>
      <c r="R833" s="2">
        <f t="array" ref="R833">IF($A833="",0,ROUND(IFERROR(INDEX(Summary!$O:$O,$AH833),0)/30,0))</f>
        <v>0</v>
      </c>
      <c r="S833">
        <f t="shared" si="114"/>
        <v>0</v>
      </c>
      <c r="T833" s="2">
        <f t="array" ref="T833">IF($S833=1,IFERROR(INDEX(Summary!$O:$O,$AH833),0),0)</f>
        <v>0</v>
      </c>
      <c r="U833" s="2">
        <f t="array" ref="U833">IF($S833=1,IFERROR(INDEX(Summary!$AT:$AT,$AH833),0),0)</f>
        <v>0</v>
      </c>
      <c r="V833" s="2">
        <f t="shared" si="115"/>
        <v>0</v>
      </c>
      <c r="W833" s="2">
        <f t="array" ref="W833">IF($S833=1,IFERROR(INDEX(Summary!$AZ:$AZ,$AH833),0),0)</f>
        <v>0</v>
      </c>
      <c r="X833" s="3">
        <f t="array" ref="X833">IF($S833=1,IFERROR(INDEX(Summary!$BA:$BA,$AH833),0),0)</f>
        <v>0</v>
      </c>
      <c r="Y833" s="2">
        <f t="array" ref="Y833">IF($S833=1,IFERROR(INDEX(Summary!$G:$G,$AH833),0),0)</f>
        <v>0</v>
      </c>
      <c r="Z833" s="2">
        <f t="array" ref="Z833">IF($S833=1,IFERROR(INDEX(Summary!$H:$H,$AH833),0),0)</f>
        <v>0</v>
      </c>
      <c r="AA833" s="2">
        <f t="array" ref="AA833">IF($S833=1,IFERROR(INDEX(Summary!$I:$I,$AH833),0),0)</f>
        <v>0</v>
      </c>
      <c r="AB833" s="2">
        <f t="array" ref="AB833">IF($S833=1,IFERROR(INDEX(Summary!$J:$J,$AH833),0),0)</f>
        <v>0</v>
      </c>
      <c r="AC833" s="2">
        <f t="array" ref="AC833">IF($S833=1,IFERROR(INDEX(Summary!$K:$K,$AH833),0),0)</f>
        <v>0</v>
      </c>
      <c r="AD833" s="2">
        <f t="array" ref="AD833">IF($S833=1,IFERROR(INDEX(Summary!$L:$L,$AH833),0),0)</f>
        <v>0</v>
      </c>
      <c r="AE833" s="2">
        <f t="array" ref="AE833">IF($S833=1,IFERROR(INDEX(Summary!$M:$M,$AH833),0),0)</f>
        <v>0</v>
      </c>
      <c r="AF833" s="2">
        <f t="array" ref="AF833">IF($S833=1,IFERROR(INDEX(Summary!$N:$N,$AH833),0),0)</f>
        <v>0</v>
      </c>
      <c r="AG833">
        <f t="array" ref="AG833">IF($A833="","",IFERROR(INDEX(Summary!$BB:$BB,$AH833),0))</f>
        <v>0</v>
      </c>
      <c r="AH833">
        <f t="shared" si="116"/>
        <v>30</v>
      </c>
    </row>
    <row r="834" spans="1:34" hidden="1">
      <c r="A834" t="str">
        <f t="array" ref="A834">IFERROR(INDEX(Summary!$D:$D,$AH834)&amp;"","")</f>
        <v>FG00914</v>
      </c>
      <c r="B834" t="str">
        <f t="array" ref="B834">IF($A834="","",INDEX(Summary!$E:$E,$AH834))</f>
        <v>Jaggery powder (50g)</v>
      </c>
      <c r="C834" t="str">
        <f t="array" ref="C834">IF($A834="","",INDEX(Summary!$B:$B,$AH834))</f>
        <v>Jaggery</v>
      </c>
      <c r="D834" t="str">
        <f t="array" ref="D834">IF($A834="","",INDEX(Summary!$C:$C,$AH834))</f>
        <v>C39</v>
      </c>
      <c r="E834">
        <f t="array" ref="E834">IF($A834="","",INDEX(Summary!$F:$F,$AH834))</f>
        <v>0.05</v>
      </c>
      <c r="F834" t="str">
        <f t="array" ref="F834">IF($A834="","",INDEX(Summary!$BC:$BC,$AH834)&amp;"")</f>
        <v/>
      </c>
      <c r="G834" t="e">
        <f t="shared" ref="G834:G897" si="117">IF($A834="","",VALUE(LEFT(SUBSTITUTE($F834,"P",""),1)))</f>
        <v>#VALUE!</v>
      </c>
      <c r="H834">
        <f t="shared" ref="H834:H897" si="118">IF($A834="","",IF(LEFT($F834,2)="P1",1,0))</f>
        <v>0</v>
      </c>
      <c r="I834" t="str">
        <f t="array" ref="I834">IF($A834="","",IF(IFERROR(INDEX(Summary!$BA:$BA,$AH834),0)&lt;1,"Under 1 day",IF(INDEX(Summary!$BA:$BA,$AH834)&lt;3,"1-3 days",IF(INDEX(Summary!$BA:$BA,$AH834)&lt;7,"3-7 days","7+ days"))))</f>
        <v>Under 1 day</v>
      </c>
      <c r="J834" t="str">
        <f t="array" ref="J834">IF($A834="","",IF(IFERROR(INDEX(Summary!$AX:$AX,$AH834),0)&lt;0.25,"0-25%",IF(INDEX(Summary!$AX:$AX,$AH834)&lt;0.5,"25-50%",IF(INDEX(Summary!$AX:$AX,$AH834)&lt;0.75,"50-75%","75-100%"))))</f>
        <v>75-100%</v>
      </c>
      <c r="K834" t="str">
        <f t="array" ref="K834">IF($A834="","",INDEX(Summary!$AY:$AY,$AH834)&amp;"")</f>
        <v/>
      </c>
      <c r="L834" s="1">
        <f>IF($A834="","",Summary!$P$2+MOD(ROW()-2,30))</f>
        <v>46249</v>
      </c>
      <c r="M834">
        <f t="shared" ref="M834:M897" si="119">IF($A834="","",MOD(ROW()-2,30)+1)</f>
        <v>23</v>
      </c>
      <c r="N834">
        <f t="shared" ref="N834:N897" si="120">IF($A834="","",DAY($L834))</f>
        <v>15</v>
      </c>
      <c r="O834" t="str">
        <f t="shared" ref="O834:O897" si="121">IF($A834="","",TEXT($L834,"mmm-yyyy"))</f>
        <v>Aug-2026</v>
      </c>
      <c r="P834">
        <f t="shared" ref="P834:P897" ca="1" si="122">IF($A834="","",IF($L834&lt;=TODAY(),1,0))</f>
        <v>1</v>
      </c>
      <c r="Q834" s="2">
        <f t="array" ref="Q834">IF($A834="",0,IFERROR(INDEX(Summary!$P$3:$AS$67,$AH834-2,$M834),0))</f>
        <v>0</v>
      </c>
      <c r="R834" s="2">
        <f t="array" ref="R834">IF($A834="",0,ROUND(IFERROR(INDEX(Summary!$O:$O,$AH834),0)/30,0))</f>
        <v>0</v>
      </c>
      <c r="S834">
        <f t="shared" ref="S834:S897" si="123">IF($A834="",0,IF($M834=1,1,0))</f>
        <v>0</v>
      </c>
      <c r="T834" s="2">
        <f t="array" ref="T834">IF($S834=1,IFERROR(INDEX(Summary!$O:$O,$AH834),0),0)</f>
        <v>0</v>
      </c>
      <c r="U834" s="2">
        <f t="array" ref="U834">IF($S834=1,IFERROR(INDEX(Summary!$AT:$AT,$AH834),0),0)</f>
        <v>0</v>
      </c>
      <c r="V834" s="2">
        <f t="shared" ref="V834:V897" si="124">IF($S834=1,MAX(0,$T834-$U834),0)</f>
        <v>0</v>
      </c>
      <c r="W834" s="2">
        <f t="array" ref="W834">IF($S834=1,IFERROR(INDEX(Summary!$AZ:$AZ,$AH834),0),0)</f>
        <v>0</v>
      </c>
      <c r="X834" s="3">
        <f t="array" ref="X834">IF($S834=1,IFERROR(INDEX(Summary!$BA:$BA,$AH834),0),0)</f>
        <v>0</v>
      </c>
      <c r="Y834" s="2">
        <f t="array" ref="Y834">IF($S834=1,IFERROR(INDEX(Summary!$G:$G,$AH834),0),0)</f>
        <v>0</v>
      </c>
      <c r="Z834" s="2">
        <f t="array" ref="Z834">IF($S834=1,IFERROR(INDEX(Summary!$H:$H,$AH834),0),0)</f>
        <v>0</v>
      </c>
      <c r="AA834" s="2">
        <f t="array" ref="AA834">IF($S834=1,IFERROR(INDEX(Summary!$I:$I,$AH834),0),0)</f>
        <v>0</v>
      </c>
      <c r="AB834" s="2">
        <f t="array" ref="AB834">IF($S834=1,IFERROR(INDEX(Summary!$J:$J,$AH834),0),0)</f>
        <v>0</v>
      </c>
      <c r="AC834" s="2">
        <f t="array" ref="AC834">IF($S834=1,IFERROR(INDEX(Summary!$K:$K,$AH834),0),0)</f>
        <v>0</v>
      </c>
      <c r="AD834" s="2">
        <f t="array" ref="AD834">IF($S834=1,IFERROR(INDEX(Summary!$L:$L,$AH834),0),0)</f>
        <v>0</v>
      </c>
      <c r="AE834" s="2">
        <f t="array" ref="AE834">IF($S834=1,IFERROR(INDEX(Summary!$M:$M,$AH834),0),0)</f>
        <v>0</v>
      </c>
      <c r="AF834" s="2">
        <f t="array" ref="AF834">IF($S834=1,IFERROR(INDEX(Summary!$N:$N,$AH834),0),0)</f>
        <v>0</v>
      </c>
      <c r="AG834">
        <f t="array" ref="AG834">IF($A834="","",IFERROR(INDEX(Summary!$BB:$BB,$AH834),0))</f>
        <v>0</v>
      </c>
      <c r="AH834">
        <f t="shared" ref="AH834:AH897" si="125">INT((ROW()-2)/30)+3</f>
        <v>30</v>
      </c>
    </row>
    <row r="835" spans="1:34" hidden="1">
      <c r="A835" t="str">
        <f t="array" ref="A835">IFERROR(INDEX(Summary!$D:$D,$AH835)&amp;"","")</f>
        <v>FG00914</v>
      </c>
      <c r="B835" t="str">
        <f t="array" ref="B835">IF($A835="","",INDEX(Summary!$E:$E,$AH835))</f>
        <v>Jaggery powder (50g)</v>
      </c>
      <c r="C835" t="str">
        <f t="array" ref="C835">IF($A835="","",INDEX(Summary!$B:$B,$AH835))</f>
        <v>Jaggery</v>
      </c>
      <c r="D835" t="str">
        <f t="array" ref="D835">IF($A835="","",INDEX(Summary!$C:$C,$AH835))</f>
        <v>C39</v>
      </c>
      <c r="E835">
        <f t="array" ref="E835">IF($A835="","",INDEX(Summary!$F:$F,$AH835))</f>
        <v>0.05</v>
      </c>
      <c r="F835" t="str">
        <f t="array" ref="F835">IF($A835="","",INDEX(Summary!$BC:$BC,$AH835)&amp;"")</f>
        <v/>
      </c>
      <c r="G835" t="e">
        <f t="shared" si="117"/>
        <v>#VALUE!</v>
      </c>
      <c r="H835">
        <f t="shared" si="118"/>
        <v>0</v>
      </c>
      <c r="I835" t="str">
        <f t="array" ref="I835">IF($A835="","",IF(IFERROR(INDEX(Summary!$BA:$BA,$AH835),0)&lt;1,"Under 1 day",IF(INDEX(Summary!$BA:$BA,$AH835)&lt;3,"1-3 days",IF(INDEX(Summary!$BA:$BA,$AH835)&lt;7,"3-7 days","7+ days"))))</f>
        <v>Under 1 day</v>
      </c>
      <c r="J835" t="str">
        <f t="array" ref="J835">IF($A835="","",IF(IFERROR(INDEX(Summary!$AX:$AX,$AH835),0)&lt;0.25,"0-25%",IF(INDEX(Summary!$AX:$AX,$AH835)&lt;0.5,"25-50%",IF(INDEX(Summary!$AX:$AX,$AH835)&lt;0.75,"50-75%","75-100%"))))</f>
        <v>75-100%</v>
      </c>
      <c r="K835" t="str">
        <f t="array" ref="K835">IF($A835="","",INDEX(Summary!$AY:$AY,$AH835)&amp;"")</f>
        <v/>
      </c>
      <c r="L835" s="1">
        <f>IF($A835="","",Summary!$P$2+MOD(ROW()-2,30))</f>
        <v>46250</v>
      </c>
      <c r="M835">
        <f t="shared" si="119"/>
        <v>24</v>
      </c>
      <c r="N835">
        <f t="shared" si="120"/>
        <v>16</v>
      </c>
      <c r="O835" t="str">
        <f t="shared" si="121"/>
        <v>Aug-2026</v>
      </c>
      <c r="P835">
        <f t="shared" ca="1" si="122"/>
        <v>1</v>
      </c>
      <c r="Q835" s="2">
        <f t="array" ref="Q835">IF($A835="",0,IFERROR(INDEX(Summary!$P$3:$AS$67,$AH835-2,$M835),0))</f>
        <v>0</v>
      </c>
      <c r="R835" s="2">
        <f t="array" ref="R835">IF($A835="",0,ROUND(IFERROR(INDEX(Summary!$O:$O,$AH835),0)/30,0))</f>
        <v>0</v>
      </c>
      <c r="S835">
        <f t="shared" si="123"/>
        <v>0</v>
      </c>
      <c r="T835" s="2">
        <f t="array" ref="T835">IF($S835=1,IFERROR(INDEX(Summary!$O:$O,$AH835),0),0)</f>
        <v>0</v>
      </c>
      <c r="U835" s="2">
        <f t="array" ref="U835">IF($S835=1,IFERROR(INDEX(Summary!$AT:$AT,$AH835),0),0)</f>
        <v>0</v>
      </c>
      <c r="V835" s="2">
        <f t="shared" si="124"/>
        <v>0</v>
      </c>
      <c r="W835" s="2">
        <f t="array" ref="W835">IF($S835=1,IFERROR(INDEX(Summary!$AZ:$AZ,$AH835),0),0)</f>
        <v>0</v>
      </c>
      <c r="X835" s="3">
        <f t="array" ref="X835">IF($S835=1,IFERROR(INDEX(Summary!$BA:$BA,$AH835),0),0)</f>
        <v>0</v>
      </c>
      <c r="Y835" s="2">
        <f t="array" ref="Y835">IF($S835=1,IFERROR(INDEX(Summary!$G:$G,$AH835),0),0)</f>
        <v>0</v>
      </c>
      <c r="Z835" s="2">
        <f t="array" ref="Z835">IF($S835=1,IFERROR(INDEX(Summary!$H:$H,$AH835),0),0)</f>
        <v>0</v>
      </c>
      <c r="AA835" s="2">
        <f t="array" ref="AA835">IF($S835=1,IFERROR(INDEX(Summary!$I:$I,$AH835),0),0)</f>
        <v>0</v>
      </c>
      <c r="AB835" s="2">
        <f t="array" ref="AB835">IF($S835=1,IFERROR(INDEX(Summary!$J:$J,$AH835),0),0)</f>
        <v>0</v>
      </c>
      <c r="AC835" s="2">
        <f t="array" ref="AC835">IF($S835=1,IFERROR(INDEX(Summary!$K:$K,$AH835),0),0)</f>
        <v>0</v>
      </c>
      <c r="AD835" s="2">
        <f t="array" ref="AD835">IF($S835=1,IFERROR(INDEX(Summary!$L:$L,$AH835),0),0)</f>
        <v>0</v>
      </c>
      <c r="AE835" s="2">
        <f t="array" ref="AE835">IF($S835=1,IFERROR(INDEX(Summary!$M:$M,$AH835),0),0)</f>
        <v>0</v>
      </c>
      <c r="AF835" s="2">
        <f t="array" ref="AF835">IF($S835=1,IFERROR(INDEX(Summary!$N:$N,$AH835),0),0)</f>
        <v>0</v>
      </c>
      <c r="AG835">
        <f t="array" ref="AG835">IF($A835="","",IFERROR(INDEX(Summary!$BB:$BB,$AH835),0))</f>
        <v>0</v>
      </c>
      <c r="AH835">
        <f t="shared" si="125"/>
        <v>30</v>
      </c>
    </row>
    <row r="836" spans="1:34" hidden="1">
      <c r="A836" t="str">
        <f t="array" ref="A836">IFERROR(INDEX(Summary!$D:$D,$AH836)&amp;"","")</f>
        <v>FG00914</v>
      </c>
      <c r="B836" t="str">
        <f t="array" ref="B836">IF($A836="","",INDEX(Summary!$E:$E,$AH836))</f>
        <v>Jaggery powder (50g)</v>
      </c>
      <c r="C836" t="str">
        <f t="array" ref="C836">IF($A836="","",INDEX(Summary!$B:$B,$AH836))</f>
        <v>Jaggery</v>
      </c>
      <c r="D836" t="str">
        <f t="array" ref="D836">IF($A836="","",INDEX(Summary!$C:$C,$AH836))</f>
        <v>C39</v>
      </c>
      <c r="E836">
        <f t="array" ref="E836">IF($A836="","",INDEX(Summary!$F:$F,$AH836))</f>
        <v>0.05</v>
      </c>
      <c r="F836" t="str">
        <f t="array" ref="F836">IF($A836="","",INDEX(Summary!$BC:$BC,$AH836)&amp;"")</f>
        <v/>
      </c>
      <c r="G836" t="e">
        <f t="shared" si="117"/>
        <v>#VALUE!</v>
      </c>
      <c r="H836">
        <f t="shared" si="118"/>
        <v>0</v>
      </c>
      <c r="I836" t="str">
        <f t="array" ref="I836">IF($A836="","",IF(IFERROR(INDEX(Summary!$BA:$BA,$AH836),0)&lt;1,"Under 1 day",IF(INDEX(Summary!$BA:$BA,$AH836)&lt;3,"1-3 days",IF(INDEX(Summary!$BA:$BA,$AH836)&lt;7,"3-7 days","7+ days"))))</f>
        <v>Under 1 day</v>
      </c>
      <c r="J836" t="str">
        <f t="array" ref="J836">IF($A836="","",IF(IFERROR(INDEX(Summary!$AX:$AX,$AH836),0)&lt;0.25,"0-25%",IF(INDEX(Summary!$AX:$AX,$AH836)&lt;0.5,"25-50%",IF(INDEX(Summary!$AX:$AX,$AH836)&lt;0.75,"50-75%","75-100%"))))</f>
        <v>75-100%</v>
      </c>
      <c r="K836" t="str">
        <f t="array" ref="K836">IF($A836="","",INDEX(Summary!$AY:$AY,$AH836)&amp;"")</f>
        <v/>
      </c>
      <c r="L836" s="1">
        <f>IF($A836="","",Summary!$P$2+MOD(ROW()-2,30))</f>
        <v>46251</v>
      </c>
      <c r="M836">
        <f t="shared" si="119"/>
        <v>25</v>
      </c>
      <c r="N836">
        <f t="shared" si="120"/>
        <v>17</v>
      </c>
      <c r="O836" t="str">
        <f t="shared" si="121"/>
        <v>Aug-2026</v>
      </c>
      <c r="P836">
        <f t="shared" ca="1" si="122"/>
        <v>1</v>
      </c>
      <c r="Q836" s="2">
        <f t="array" ref="Q836">IF($A836="",0,IFERROR(INDEX(Summary!$P$3:$AS$67,$AH836-2,$M836),0))</f>
        <v>0</v>
      </c>
      <c r="R836" s="2">
        <f t="array" ref="R836">IF($A836="",0,ROUND(IFERROR(INDEX(Summary!$O:$O,$AH836),0)/30,0))</f>
        <v>0</v>
      </c>
      <c r="S836">
        <f t="shared" si="123"/>
        <v>0</v>
      </c>
      <c r="T836" s="2">
        <f t="array" ref="T836">IF($S836=1,IFERROR(INDEX(Summary!$O:$O,$AH836),0),0)</f>
        <v>0</v>
      </c>
      <c r="U836" s="2">
        <f t="array" ref="U836">IF($S836=1,IFERROR(INDEX(Summary!$AT:$AT,$AH836),0),0)</f>
        <v>0</v>
      </c>
      <c r="V836" s="2">
        <f t="shared" si="124"/>
        <v>0</v>
      </c>
      <c r="W836" s="2">
        <f t="array" ref="W836">IF($S836=1,IFERROR(INDEX(Summary!$AZ:$AZ,$AH836),0),0)</f>
        <v>0</v>
      </c>
      <c r="X836" s="3">
        <f t="array" ref="X836">IF($S836=1,IFERROR(INDEX(Summary!$BA:$BA,$AH836),0),0)</f>
        <v>0</v>
      </c>
      <c r="Y836" s="2">
        <f t="array" ref="Y836">IF($S836=1,IFERROR(INDEX(Summary!$G:$G,$AH836),0),0)</f>
        <v>0</v>
      </c>
      <c r="Z836" s="2">
        <f t="array" ref="Z836">IF($S836=1,IFERROR(INDEX(Summary!$H:$H,$AH836),0),0)</f>
        <v>0</v>
      </c>
      <c r="AA836" s="2">
        <f t="array" ref="AA836">IF($S836=1,IFERROR(INDEX(Summary!$I:$I,$AH836),0),0)</f>
        <v>0</v>
      </c>
      <c r="AB836" s="2">
        <f t="array" ref="AB836">IF($S836=1,IFERROR(INDEX(Summary!$J:$J,$AH836),0),0)</f>
        <v>0</v>
      </c>
      <c r="AC836" s="2">
        <f t="array" ref="AC836">IF($S836=1,IFERROR(INDEX(Summary!$K:$K,$AH836),0),0)</f>
        <v>0</v>
      </c>
      <c r="AD836" s="2">
        <f t="array" ref="AD836">IF($S836=1,IFERROR(INDEX(Summary!$L:$L,$AH836),0),0)</f>
        <v>0</v>
      </c>
      <c r="AE836" s="2">
        <f t="array" ref="AE836">IF($S836=1,IFERROR(INDEX(Summary!$M:$M,$AH836),0),0)</f>
        <v>0</v>
      </c>
      <c r="AF836" s="2">
        <f t="array" ref="AF836">IF($S836=1,IFERROR(INDEX(Summary!$N:$N,$AH836),0),0)</f>
        <v>0</v>
      </c>
      <c r="AG836">
        <f t="array" ref="AG836">IF($A836="","",IFERROR(INDEX(Summary!$BB:$BB,$AH836),0))</f>
        <v>0</v>
      </c>
      <c r="AH836">
        <f t="shared" si="125"/>
        <v>30</v>
      </c>
    </row>
    <row r="837" spans="1:34" hidden="1">
      <c r="A837" t="str">
        <f t="array" ref="A837">IFERROR(INDEX(Summary!$D:$D,$AH837)&amp;"","")</f>
        <v>FG00914</v>
      </c>
      <c r="B837" t="str">
        <f t="array" ref="B837">IF($A837="","",INDEX(Summary!$E:$E,$AH837))</f>
        <v>Jaggery powder (50g)</v>
      </c>
      <c r="C837" t="str">
        <f t="array" ref="C837">IF($A837="","",INDEX(Summary!$B:$B,$AH837))</f>
        <v>Jaggery</v>
      </c>
      <c r="D837" t="str">
        <f t="array" ref="D837">IF($A837="","",INDEX(Summary!$C:$C,$AH837))</f>
        <v>C39</v>
      </c>
      <c r="E837">
        <f t="array" ref="E837">IF($A837="","",INDEX(Summary!$F:$F,$AH837))</f>
        <v>0.05</v>
      </c>
      <c r="F837" t="str">
        <f t="array" ref="F837">IF($A837="","",INDEX(Summary!$BC:$BC,$AH837)&amp;"")</f>
        <v/>
      </c>
      <c r="G837" t="e">
        <f t="shared" si="117"/>
        <v>#VALUE!</v>
      </c>
      <c r="H837">
        <f t="shared" si="118"/>
        <v>0</v>
      </c>
      <c r="I837" t="str">
        <f t="array" ref="I837">IF($A837="","",IF(IFERROR(INDEX(Summary!$BA:$BA,$AH837),0)&lt;1,"Under 1 day",IF(INDEX(Summary!$BA:$BA,$AH837)&lt;3,"1-3 days",IF(INDEX(Summary!$BA:$BA,$AH837)&lt;7,"3-7 days","7+ days"))))</f>
        <v>Under 1 day</v>
      </c>
      <c r="J837" t="str">
        <f t="array" ref="J837">IF($A837="","",IF(IFERROR(INDEX(Summary!$AX:$AX,$AH837),0)&lt;0.25,"0-25%",IF(INDEX(Summary!$AX:$AX,$AH837)&lt;0.5,"25-50%",IF(INDEX(Summary!$AX:$AX,$AH837)&lt;0.75,"50-75%","75-100%"))))</f>
        <v>75-100%</v>
      </c>
      <c r="K837" t="str">
        <f t="array" ref="K837">IF($A837="","",INDEX(Summary!$AY:$AY,$AH837)&amp;"")</f>
        <v/>
      </c>
      <c r="L837" s="1">
        <f>IF($A837="","",Summary!$P$2+MOD(ROW()-2,30))</f>
        <v>46252</v>
      </c>
      <c r="M837">
        <f t="shared" si="119"/>
        <v>26</v>
      </c>
      <c r="N837">
        <f t="shared" si="120"/>
        <v>18</v>
      </c>
      <c r="O837" t="str">
        <f t="shared" si="121"/>
        <v>Aug-2026</v>
      </c>
      <c r="P837">
        <f t="shared" ca="1" si="122"/>
        <v>1</v>
      </c>
      <c r="Q837" s="2">
        <f t="array" ref="Q837">IF($A837="",0,IFERROR(INDEX(Summary!$P$3:$AS$67,$AH837-2,$M837),0))</f>
        <v>0</v>
      </c>
      <c r="R837" s="2">
        <f t="array" ref="R837">IF($A837="",0,ROUND(IFERROR(INDEX(Summary!$O:$O,$AH837),0)/30,0))</f>
        <v>0</v>
      </c>
      <c r="S837">
        <f t="shared" si="123"/>
        <v>0</v>
      </c>
      <c r="T837" s="2">
        <f t="array" ref="T837">IF($S837=1,IFERROR(INDEX(Summary!$O:$O,$AH837),0),0)</f>
        <v>0</v>
      </c>
      <c r="U837" s="2">
        <f t="array" ref="U837">IF($S837=1,IFERROR(INDEX(Summary!$AT:$AT,$AH837),0),0)</f>
        <v>0</v>
      </c>
      <c r="V837" s="2">
        <f t="shared" si="124"/>
        <v>0</v>
      </c>
      <c r="W837" s="2">
        <f t="array" ref="W837">IF($S837=1,IFERROR(INDEX(Summary!$AZ:$AZ,$AH837),0),0)</f>
        <v>0</v>
      </c>
      <c r="X837" s="3">
        <f t="array" ref="X837">IF($S837=1,IFERROR(INDEX(Summary!$BA:$BA,$AH837),0),0)</f>
        <v>0</v>
      </c>
      <c r="Y837" s="2">
        <f t="array" ref="Y837">IF($S837=1,IFERROR(INDEX(Summary!$G:$G,$AH837),0),0)</f>
        <v>0</v>
      </c>
      <c r="Z837" s="2">
        <f t="array" ref="Z837">IF($S837=1,IFERROR(INDEX(Summary!$H:$H,$AH837),0),0)</f>
        <v>0</v>
      </c>
      <c r="AA837" s="2">
        <f t="array" ref="AA837">IF($S837=1,IFERROR(INDEX(Summary!$I:$I,$AH837),0),0)</f>
        <v>0</v>
      </c>
      <c r="AB837" s="2">
        <f t="array" ref="AB837">IF($S837=1,IFERROR(INDEX(Summary!$J:$J,$AH837),0),0)</f>
        <v>0</v>
      </c>
      <c r="AC837" s="2">
        <f t="array" ref="AC837">IF($S837=1,IFERROR(INDEX(Summary!$K:$K,$AH837),0),0)</f>
        <v>0</v>
      </c>
      <c r="AD837" s="2">
        <f t="array" ref="AD837">IF($S837=1,IFERROR(INDEX(Summary!$L:$L,$AH837),0),0)</f>
        <v>0</v>
      </c>
      <c r="AE837" s="2">
        <f t="array" ref="AE837">IF($S837=1,IFERROR(INDEX(Summary!$M:$M,$AH837),0),0)</f>
        <v>0</v>
      </c>
      <c r="AF837" s="2">
        <f t="array" ref="AF837">IF($S837=1,IFERROR(INDEX(Summary!$N:$N,$AH837),0),0)</f>
        <v>0</v>
      </c>
      <c r="AG837">
        <f t="array" ref="AG837">IF($A837="","",IFERROR(INDEX(Summary!$BB:$BB,$AH837),0))</f>
        <v>0</v>
      </c>
      <c r="AH837">
        <f t="shared" si="125"/>
        <v>30</v>
      </c>
    </row>
    <row r="838" spans="1:34" hidden="1">
      <c r="A838" t="str">
        <f t="array" ref="A838">IFERROR(INDEX(Summary!$D:$D,$AH838)&amp;"","")</f>
        <v>FG00914</v>
      </c>
      <c r="B838" t="str">
        <f t="array" ref="B838">IF($A838="","",INDEX(Summary!$E:$E,$AH838))</f>
        <v>Jaggery powder (50g)</v>
      </c>
      <c r="C838" t="str">
        <f t="array" ref="C838">IF($A838="","",INDEX(Summary!$B:$B,$AH838))</f>
        <v>Jaggery</v>
      </c>
      <c r="D838" t="str">
        <f t="array" ref="D838">IF($A838="","",INDEX(Summary!$C:$C,$AH838))</f>
        <v>C39</v>
      </c>
      <c r="E838">
        <f t="array" ref="E838">IF($A838="","",INDEX(Summary!$F:$F,$AH838))</f>
        <v>0.05</v>
      </c>
      <c r="F838" t="str">
        <f t="array" ref="F838">IF($A838="","",INDEX(Summary!$BC:$BC,$AH838)&amp;"")</f>
        <v/>
      </c>
      <c r="G838" t="e">
        <f t="shared" si="117"/>
        <v>#VALUE!</v>
      </c>
      <c r="H838">
        <f t="shared" si="118"/>
        <v>0</v>
      </c>
      <c r="I838" t="str">
        <f t="array" ref="I838">IF($A838="","",IF(IFERROR(INDEX(Summary!$BA:$BA,$AH838),0)&lt;1,"Under 1 day",IF(INDEX(Summary!$BA:$BA,$AH838)&lt;3,"1-3 days",IF(INDEX(Summary!$BA:$BA,$AH838)&lt;7,"3-7 days","7+ days"))))</f>
        <v>Under 1 day</v>
      </c>
      <c r="J838" t="str">
        <f t="array" ref="J838">IF($A838="","",IF(IFERROR(INDEX(Summary!$AX:$AX,$AH838),0)&lt;0.25,"0-25%",IF(INDEX(Summary!$AX:$AX,$AH838)&lt;0.5,"25-50%",IF(INDEX(Summary!$AX:$AX,$AH838)&lt;0.75,"50-75%","75-100%"))))</f>
        <v>75-100%</v>
      </c>
      <c r="K838" t="str">
        <f t="array" ref="K838">IF($A838="","",INDEX(Summary!$AY:$AY,$AH838)&amp;"")</f>
        <v/>
      </c>
      <c r="L838" s="1">
        <f>IF($A838="","",Summary!$P$2+MOD(ROW()-2,30))</f>
        <v>46253</v>
      </c>
      <c r="M838">
        <f t="shared" si="119"/>
        <v>27</v>
      </c>
      <c r="N838">
        <f t="shared" si="120"/>
        <v>19</v>
      </c>
      <c r="O838" t="str">
        <f t="shared" si="121"/>
        <v>Aug-2026</v>
      </c>
      <c r="P838">
        <f t="shared" ca="1" si="122"/>
        <v>1</v>
      </c>
      <c r="Q838" s="2">
        <f t="array" ref="Q838">IF($A838="",0,IFERROR(INDEX(Summary!$P$3:$AS$67,$AH838-2,$M838),0))</f>
        <v>0</v>
      </c>
      <c r="R838" s="2">
        <f t="array" ref="R838">IF($A838="",0,ROUND(IFERROR(INDEX(Summary!$O:$O,$AH838),0)/30,0))</f>
        <v>0</v>
      </c>
      <c r="S838">
        <f t="shared" si="123"/>
        <v>0</v>
      </c>
      <c r="T838" s="2">
        <f t="array" ref="T838">IF($S838=1,IFERROR(INDEX(Summary!$O:$O,$AH838),0),0)</f>
        <v>0</v>
      </c>
      <c r="U838" s="2">
        <f t="array" ref="U838">IF($S838=1,IFERROR(INDEX(Summary!$AT:$AT,$AH838),0),0)</f>
        <v>0</v>
      </c>
      <c r="V838" s="2">
        <f t="shared" si="124"/>
        <v>0</v>
      </c>
      <c r="W838" s="2">
        <f t="array" ref="W838">IF($S838=1,IFERROR(INDEX(Summary!$AZ:$AZ,$AH838),0),0)</f>
        <v>0</v>
      </c>
      <c r="X838" s="3">
        <f t="array" ref="X838">IF($S838=1,IFERROR(INDEX(Summary!$BA:$BA,$AH838),0),0)</f>
        <v>0</v>
      </c>
      <c r="Y838" s="2">
        <f t="array" ref="Y838">IF($S838=1,IFERROR(INDEX(Summary!$G:$G,$AH838),0),0)</f>
        <v>0</v>
      </c>
      <c r="Z838" s="2">
        <f t="array" ref="Z838">IF($S838=1,IFERROR(INDEX(Summary!$H:$H,$AH838),0),0)</f>
        <v>0</v>
      </c>
      <c r="AA838" s="2">
        <f t="array" ref="AA838">IF($S838=1,IFERROR(INDEX(Summary!$I:$I,$AH838),0),0)</f>
        <v>0</v>
      </c>
      <c r="AB838" s="2">
        <f t="array" ref="AB838">IF($S838=1,IFERROR(INDEX(Summary!$J:$J,$AH838),0),0)</f>
        <v>0</v>
      </c>
      <c r="AC838" s="2">
        <f t="array" ref="AC838">IF($S838=1,IFERROR(INDEX(Summary!$K:$K,$AH838),0),0)</f>
        <v>0</v>
      </c>
      <c r="AD838" s="2">
        <f t="array" ref="AD838">IF($S838=1,IFERROR(INDEX(Summary!$L:$L,$AH838),0),0)</f>
        <v>0</v>
      </c>
      <c r="AE838" s="2">
        <f t="array" ref="AE838">IF($S838=1,IFERROR(INDEX(Summary!$M:$M,$AH838),0),0)</f>
        <v>0</v>
      </c>
      <c r="AF838" s="2">
        <f t="array" ref="AF838">IF($S838=1,IFERROR(INDEX(Summary!$N:$N,$AH838),0),0)</f>
        <v>0</v>
      </c>
      <c r="AG838">
        <f t="array" ref="AG838">IF($A838="","",IFERROR(INDEX(Summary!$BB:$BB,$AH838),0))</f>
        <v>0</v>
      </c>
      <c r="AH838">
        <f t="shared" si="125"/>
        <v>30</v>
      </c>
    </row>
    <row r="839" spans="1:34" hidden="1">
      <c r="A839" t="str">
        <f t="array" ref="A839">IFERROR(INDEX(Summary!$D:$D,$AH839)&amp;"","")</f>
        <v>FG00914</v>
      </c>
      <c r="B839" t="str">
        <f t="array" ref="B839">IF($A839="","",INDEX(Summary!$E:$E,$AH839))</f>
        <v>Jaggery powder (50g)</v>
      </c>
      <c r="C839" t="str">
        <f t="array" ref="C839">IF($A839="","",INDEX(Summary!$B:$B,$AH839))</f>
        <v>Jaggery</v>
      </c>
      <c r="D839" t="str">
        <f t="array" ref="D839">IF($A839="","",INDEX(Summary!$C:$C,$AH839))</f>
        <v>C39</v>
      </c>
      <c r="E839">
        <f t="array" ref="E839">IF($A839="","",INDEX(Summary!$F:$F,$AH839))</f>
        <v>0.05</v>
      </c>
      <c r="F839" t="str">
        <f t="array" ref="F839">IF($A839="","",INDEX(Summary!$BC:$BC,$AH839)&amp;"")</f>
        <v/>
      </c>
      <c r="G839" t="e">
        <f t="shared" si="117"/>
        <v>#VALUE!</v>
      </c>
      <c r="H839">
        <f t="shared" si="118"/>
        <v>0</v>
      </c>
      <c r="I839" t="str">
        <f t="array" ref="I839">IF($A839="","",IF(IFERROR(INDEX(Summary!$BA:$BA,$AH839),0)&lt;1,"Under 1 day",IF(INDEX(Summary!$BA:$BA,$AH839)&lt;3,"1-3 days",IF(INDEX(Summary!$BA:$BA,$AH839)&lt;7,"3-7 days","7+ days"))))</f>
        <v>Under 1 day</v>
      </c>
      <c r="J839" t="str">
        <f t="array" ref="J839">IF($A839="","",IF(IFERROR(INDEX(Summary!$AX:$AX,$AH839),0)&lt;0.25,"0-25%",IF(INDEX(Summary!$AX:$AX,$AH839)&lt;0.5,"25-50%",IF(INDEX(Summary!$AX:$AX,$AH839)&lt;0.75,"50-75%","75-100%"))))</f>
        <v>75-100%</v>
      </c>
      <c r="K839" t="str">
        <f t="array" ref="K839">IF($A839="","",INDEX(Summary!$AY:$AY,$AH839)&amp;"")</f>
        <v/>
      </c>
      <c r="L839" s="1">
        <f>IF($A839="","",Summary!$P$2+MOD(ROW()-2,30))</f>
        <v>46254</v>
      </c>
      <c r="M839">
        <f t="shared" si="119"/>
        <v>28</v>
      </c>
      <c r="N839">
        <f t="shared" si="120"/>
        <v>20</v>
      </c>
      <c r="O839" t="str">
        <f t="shared" si="121"/>
        <v>Aug-2026</v>
      </c>
      <c r="P839">
        <f t="shared" ca="1" si="122"/>
        <v>1</v>
      </c>
      <c r="Q839" s="2">
        <f t="array" ref="Q839">IF($A839="",0,IFERROR(INDEX(Summary!$P$3:$AS$67,$AH839-2,$M839),0))</f>
        <v>0</v>
      </c>
      <c r="R839" s="2">
        <f t="array" ref="R839">IF($A839="",0,ROUND(IFERROR(INDEX(Summary!$O:$O,$AH839),0)/30,0))</f>
        <v>0</v>
      </c>
      <c r="S839">
        <f t="shared" si="123"/>
        <v>0</v>
      </c>
      <c r="T839" s="2">
        <f t="array" ref="T839">IF($S839=1,IFERROR(INDEX(Summary!$O:$O,$AH839),0),0)</f>
        <v>0</v>
      </c>
      <c r="U839" s="2">
        <f t="array" ref="U839">IF($S839=1,IFERROR(INDEX(Summary!$AT:$AT,$AH839),0),0)</f>
        <v>0</v>
      </c>
      <c r="V839" s="2">
        <f t="shared" si="124"/>
        <v>0</v>
      </c>
      <c r="W839" s="2">
        <f t="array" ref="W839">IF($S839=1,IFERROR(INDEX(Summary!$AZ:$AZ,$AH839),0),0)</f>
        <v>0</v>
      </c>
      <c r="X839" s="3">
        <f t="array" ref="X839">IF($S839=1,IFERROR(INDEX(Summary!$BA:$BA,$AH839),0),0)</f>
        <v>0</v>
      </c>
      <c r="Y839" s="2">
        <f t="array" ref="Y839">IF($S839=1,IFERROR(INDEX(Summary!$G:$G,$AH839),0),0)</f>
        <v>0</v>
      </c>
      <c r="Z839" s="2">
        <f t="array" ref="Z839">IF($S839=1,IFERROR(INDEX(Summary!$H:$H,$AH839),0),0)</f>
        <v>0</v>
      </c>
      <c r="AA839" s="2">
        <f t="array" ref="AA839">IF($S839=1,IFERROR(INDEX(Summary!$I:$I,$AH839),0),0)</f>
        <v>0</v>
      </c>
      <c r="AB839" s="2">
        <f t="array" ref="AB839">IF($S839=1,IFERROR(INDEX(Summary!$J:$J,$AH839),0),0)</f>
        <v>0</v>
      </c>
      <c r="AC839" s="2">
        <f t="array" ref="AC839">IF($S839=1,IFERROR(INDEX(Summary!$K:$K,$AH839),0),0)</f>
        <v>0</v>
      </c>
      <c r="AD839" s="2">
        <f t="array" ref="AD839">IF($S839=1,IFERROR(INDEX(Summary!$L:$L,$AH839),0),0)</f>
        <v>0</v>
      </c>
      <c r="AE839" s="2">
        <f t="array" ref="AE839">IF($S839=1,IFERROR(INDEX(Summary!$M:$M,$AH839),0),0)</f>
        <v>0</v>
      </c>
      <c r="AF839" s="2">
        <f t="array" ref="AF839">IF($S839=1,IFERROR(INDEX(Summary!$N:$N,$AH839),0),0)</f>
        <v>0</v>
      </c>
      <c r="AG839">
        <f t="array" ref="AG839">IF($A839="","",IFERROR(INDEX(Summary!$BB:$BB,$AH839),0))</f>
        <v>0</v>
      </c>
      <c r="AH839">
        <f t="shared" si="125"/>
        <v>30</v>
      </c>
    </row>
    <row r="840" spans="1:34" hidden="1">
      <c r="A840" t="str">
        <f t="array" ref="A840">IFERROR(INDEX(Summary!$D:$D,$AH840)&amp;"","")</f>
        <v>FG00914</v>
      </c>
      <c r="B840" t="str">
        <f t="array" ref="B840">IF($A840="","",INDEX(Summary!$E:$E,$AH840))</f>
        <v>Jaggery powder (50g)</v>
      </c>
      <c r="C840" t="str">
        <f t="array" ref="C840">IF($A840="","",INDEX(Summary!$B:$B,$AH840))</f>
        <v>Jaggery</v>
      </c>
      <c r="D840" t="str">
        <f t="array" ref="D840">IF($A840="","",INDEX(Summary!$C:$C,$AH840))</f>
        <v>C39</v>
      </c>
      <c r="E840">
        <f t="array" ref="E840">IF($A840="","",INDEX(Summary!$F:$F,$AH840))</f>
        <v>0.05</v>
      </c>
      <c r="F840" t="str">
        <f t="array" ref="F840">IF($A840="","",INDEX(Summary!$BC:$BC,$AH840)&amp;"")</f>
        <v/>
      </c>
      <c r="G840" t="e">
        <f t="shared" si="117"/>
        <v>#VALUE!</v>
      </c>
      <c r="H840">
        <f t="shared" si="118"/>
        <v>0</v>
      </c>
      <c r="I840" t="str">
        <f t="array" ref="I840">IF($A840="","",IF(IFERROR(INDEX(Summary!$BA:$BA,$AH840),0)&lt;1,"Under 1 day",IF(INDEX(Summary!$BA:$BA,$AH840)&lt;3,"1-3 days",IF(INDEX(Summary!$BA:$BA,$AH840)&lt;7,"3-7 days","7+ days"))))</f>
        <v>Under 1 day</v>
      </c>
      <c r="J840" t="str">
        <f t="array" ref="J840">IF($A840="","",IF(IFERROR(INDEX(Summary!$AX:$AX,$AH840),0)&lt;0.25,"0-25%",IF(INDEX(Summary!$AX:$AX,$AH840)&lt;0.5,"25-50%",IF(INDEX(Summary!$AX:$AX,$AH840)&lt;0.75,"50-75%","75-100%"))))</f>
        <v>75-100%</v>
      </c>
      <c r="K840" t="str">
        <f t="array" ref="K840">IF($A840="","",INDEX(Summary!$AY:$AY,$AH840)&amp;"")</f>
        <v/>
      </c>
      <c r="L840" s="1">
        <f>IF($A840="","",Summary!$P$2+MOD(ROW()-2,30))</f>
        <v>46255</v>
      </c>
      <c r="M840">
        <f t="shared" si="119"/>
        <v>29</v>
      </c>
      <c r="N840">
        <f t="shared" si="120"/>
        <v>21</v>
      </c>
      <c r="O840" t="str">
        <f t="shared" si="121"/>
        <v>Aug-2026</v>
      </c>
      <c r="P840">
        <f t="shared" ca="1" si="122"/>
        <v>1</v>
      </c>
      <c r="Q840" s="2">
        <f t="array" ref="Q840">IF($A840="",0,IFERROR(INDEX(Summary!$P$3:$AS$67,$AH840-2,$M840),0))</f>
        <v>0</v>
      </c>
      <c r="R840" s="2">
        <f t="array" ref="R840">IF($A840="",0,ROUND(IFERROR(INDEX(Summary!$O:$O,$AH840),0)/30,0))</f>
        <v>0</v>
      </c>
      <c r="S840">
        <f t="shared" si="123"/>
        <v>0</v>
      </c>
      <c r="T840" s="2">
        <f t="array" ref="T840">IF($S840=1,IFERROR(INDEX(Summary!$O:$O,$AH840),0),0)</f>
        <v>0</v>
      </c>
      <c r="U840" s="2">
        <f t="array" ref="U840">IF($S840=1,IFERROR(INDEX(Summary!$AT:$AT,$AH840),0),0)</f>
        <v>0</v>
      </c>
      <c r="V840" s="2">
        <f t="shared" si="124"/>
        <v>0</v>
      </c>
      <c r="W840" s="2">
        <f t="array" ref="W840">IF($S840=1,IFERROR(INDEX(Summary!$AZ:$AZ,$AH840),0),0)</f>
        <v>0</v>
      </c>
      <c r="X840" s="3">
        <f t="array" ref="X840">IF($S840=1,IFERROR(INDEX(Summary!$BA:$BA,$AH840),0),0)</f>
        <v>0</v>
      </c>
      <c r="Y840" s="2">
        <f t="array" ref="Y840">IF($S840=1,IFERROR(INDEX(Summary!$G:$G,$AH840),0),0)</f>
        <v>0</v>
      </c>
      <c r="Z840" s="2">
        <f t="array" ref="Z840">IF($S840=1,IFERROR(INDEX(Summary!$H:$H,$AH840),0),0)</f>
        <v>0</v>
      </c>
      <c r="AA840" s="2">
        <f t="array" ref="AA840">IF($S840=1,IFERROR(INDEX(Summary!$I:$I,$AH840),0),0)</f>
        <v>0</v>
      </c>
      <c r="AB840" s="2">
        <f t="array" ref="AB840">IF($S840=1,IFERROR(INDEX(Summary!$J:$J,$AH840),0),0)</f>
        <v>0</v>
      </c>
      <c r="AC840" s="2">
        <f t="array" ref="AC840">IF($S840=1,IFERROR(INDEX(Summary!$K:$K,$AH840),0),0)</f>
        <v>0</v>
      </c>
      <c r="AD840" s="2">
        <f t="array" ref="AD840">IF($S840=1,IFERROR(INDEX(Summary!$L:$L,$AH840),0),0)</f>
        <v>0</v>
      </c>
      <c r="AE840" s="2">
        <f t="array" ref="AE840">IF($S840=1,IFERROR(INDEX(Summary!$M:$M,$AH840),0),0)</f>
        <v>0</v>
      </c>
      <c r="AF840" s="2">
        <f t="array" ref="AF840">IF($S840=1,IFERROR(INDEX(Summary!$N:$N,$AH840),0),0)</f>
        <v>0</v>
      </c>
      <c r="AG840">
        <f t="array" ref="AG840">IF($A840="","",IFERROR(INDEX(Summary!$BB:$BB,$AH840),0))</f>
        <v>0</v>
      </c>
      <c r="AH840">
        <f t="shared" si="125"/>
        <v>30</v>
      </c>
    </row>
    <row r="841" spans="1:34" hidden="1">
      <c r="A841" t="str">
        <f t="array" ref="A841">IFERROR(INDEX(Summary!$D:$D,$AH841)&amp;"","")</f>
        <v>FG00914</v>
      </c>
      <c r="B841" t="str">
        <f t="array" ref="B841">IF($A841="","",INDEX(Summary!$E:$E,$AH841))</f>
        <v>Jaggery powder (50g)</v>
      </c>
      <c r="C841" t="str">
        <f t="array" ref="C841">IF($A841="","",INDEX(Summary!$B:$B,$AH841))</f>
        <v>Jaggery</v>
      </c>
      <c r="D841" t="str">
        <f t="array" ref="D841">IF($A841="","",INDEX(Summary!$C:$C,$AH841))</f>
        <v>C39</v>
      </c>
      <c r="E841">
        <f t="array" ref="E841">IF($A841="","",INDEX(Summary!$F:$F,$AH841))</f>
        <v>0.05</v>
      </c>
      <c r="F841" t="str">
        <f t="array" ref="F841">IF($A841="","",INDEX(Summary!$BC:$BC,$AH841)&amp;"")</f>
        <v/>
      </c>
      <c r="G841" t="e">
        <f t="shared" si="117"/>
        <v>#VALUE!</v>
      </c>
      <c r="H841">
        <f t="shared" si="118"/>
        <v>0</v>
      </c>
      <c r="I841" t="str">
        <f t="array" ref="I841">IF($A841="","",IF(IFERROR(INDEX(Summary!$BA:$BA,$AH841),0)&lt;1,"Under 1 day",IF(INDEX(Summary!$BA:$BA,$AH841)&lt;3,"1-3 days",IF(INDEX(Summary!$BA:$BA,$AH841)&lt;7,"3-7 days","7+ days"))))</f>
        <v>Under 1 day</v>
      </c>
      <c r="J841" t="str">
        <f t="array" ref="J841">IF($A841="","",IF(IFERROR(INDEX(Summary!$AX:$AX,$AH841),0)&lt;0.25,"0-25%",IF(INDEX(Summary!$AX:$AX,$AH841)&lt;0.5,"25-50%",IF(INDEX(Summary!$AX:$AX,$AH841)&lt;0.75,"50-75%","75-100%"))))</f>
        <v>75-100%</v>
      </c>
      <c r="K841" t="str">
        <f t="array" ref="K841">IF($A841="","",INDEX(Summary!$AY:$AY,$AH841)&amp;"")</f>
        <v/>
      </c>
      <c r="L841" s="1">
        <f>IF($A841="","",Summary!$P$2+MOD(ROW()-2,30))</f>
        <v>46256</v>
      </c>
      <c r="M841">
        <f t="shared" si="119"/>
        <v>30</v>
      </c>
      <c r="N841">
        <f t="shared" si="120"/>
        <v>22</v>
      </c>
      <c r="O841" t="str">
        <f t="shared" si="121"/>
        <v>Aug-2026</v>
      </c>
      <c r="P841">
        <f t="shared" ca="1" si="122"/>
        <v>1</v>
      </c>
      <c r="Q841" s="2">
        <f t="array" ref="Q841">IF($A841="",0,IFERROR(INDEX(Summary!$P$3:$AS$67,$AH841-2,$M841),0))</f>
        <v>0</v>
      </c>
      <c r="R841" s="2">
        <f t="array" ref="R841">IF($A841="",0,ROUND(IFERROR(INDEX(Summary!$O:$O,$AH841),0)/30,0))</f>
        <v>0</v>
      </c>
      <c r="S841">
        <f t="shared" si="123"/>
        <v>0</v>
      </c>
      <c r="T841" s="2">
        <f t="array" ref="T841">IF($S841=1,IFERROR(INDEX(Summary!$O:$O,$AH841),0),0)</f>
        <v>0</v>
      </c>
      <c r="U841" s="2">
        <f t="array" ref="U841">IF($S841=1,IFERROR(INDEX(Summary!$AT:$AT,$AH841),0),0)</f>
        <v>0</v>
      </c>
      <c r="V841" s="2">
        <f t="shared" si="124"/>
        <v>0</v>
      </c>
      <c r="W841" s="2">
        <f t="array" ref="W841">IF($S841=1,IFERROR(INDEX(Summary!$AZ:$AZ,$AH841),0),0)</f>
        <v>0</v>
      </c>
      <c r="X841" s="3">
        <f t="array" ref="X841">IF($S841=1,IFERROR(INDEX(Summary!$BA:$BA,$AH841),0),0)</f>
        <v>0</v>
      </c>
      <c r="Y841" s="2">
        <f t="array" ref="Y841">IF($S841=1,IFERROR(INDEX(Summary!$G:$G,$AH841),0),0)</f>
        <v>0</v>
      </c>
      <c r="Z841" s="2">
        <f t="array" ref="Z841">IF($S841=1,IFERROR(INDEX(Summary!$H:$H,$AH841),0),0)</f>
        <v>0</v>
      </c>
      <c r="AA841" s="2">
        <f t="array" ref="AA841">IF($S841=1,IFERROR(INDEX(Summary!$I:$I,$AH841),0),0)</f>
        <v>0</v>
      </c>
      <c r="AB841" s="2">
        <f t="array" ref="AB841">IF($S841=1,IFERROR(INDEX(Summary!$J:$J,$AH841),0),0)</f>
        <v>0</v>
      </c>
      <c r="AC841" s="2">
        <f t="array" ref="AC841">IF($S841=1,IFERROR(INDEX(Summary!$K:$K,$AH841),0),0)</f>
        <v>0</v>
      </c>
      <c r="AD841" s="2">
        <f t="array" ref="AD841">IF($S841=1,IFERROR(INDEX(Summary!$L:$L,$AH841),0),0)</f>
        <v>0</v>
      </c>
      <c r="AE841" s="2">
        <f t="array" ref="AE841">IF($S841=1,IFERROR(INDEX(Summary!$M:$M,$AH841),0),0)</f>
        <v>0</v>
      </c>
      <c r="AF841" s="2">
        <f t="array" ref="AF841">IF($S841=1,IFERROR(INDEX(Summary!$N:$N,$AH841),0),0)</f>
        <v>0</v>
      </c>
      <c r="AG841">
        <f t="array" ref="AG841">IF($A841="","",IFERROR(INDEX(Summary!$BB:$BB,$AH841),0))</f>
        <v>0</v>
      </c>
      <c r="AH841">
        <f t="shared" si="125"/>
        <v>30</v>
      </c>
    </row>
    <row r="842" spans="1:34" hidden="1">
      <c r="A842" t="str">
        <f t="array" ref="A842">IFERROR(INDEX(Summary!$D:$D,$AH842)&amp;"","")</f>
        <v>FG00241</v>
      </c>
      <c r="B842" t="str">
        <f t="array" ref="B842">IF($A842="","",INDEX(Summary!$E:$E,$AH842))</f>
        <v>Sugarcane Jaggery Block - 900 gm</v>
      </c>
      <c r="C842" t="str">
        <f t="array" ref="C842">IF($A842="","",INDEX(Summary!$B:$B,$AH842))</f>
        <v>Jaggery</v>
      </c>
      <c r="D842" t="str">
        <f t="array" ref="D842">IF($A842="","",INDEX(Summary!$C:$C,$AH842))</f>
        <v>C39</v>
      </c>
      <c r="E842">
        <f t="array" ref="E842">IF($A842="","",INDEX(Summary!$F:$F,$AH842))</f>
        <v>0.9</v>
      </c>
      <c r="F842" t="str">
        <f t="array" ref="F842">IF($A842="","",INDEX(Summary!$BC:$BC,$AH842)&amp;"")</f>
        <v>P2 – High</v>
      </c>
      <c r="G842">
        <f t="shared" si="117"/>
        <v>2</v>
      </c>
      <c r="H842">
        <f t="shared" si="118"/>
        <v>0</v>
      </c>
      <c r="I842" t="str">
        <f t="array" ref="I842">IF($A842="","",IF(IFERROR(INDEX(Summary!$BA:$BA,$AH842),0)&lt;1,"Under 1 day",IF(INDEX(Summary!$BA:$BA,$AH842)&lt;3,"1-3 days",IF(INDEX(Summary!$BA:$BA,$AH842)&lt;7,"3-7 days","7+ days"))))</f>
        <v>3-7 days</v>
      </c>
      <c r="J842" t="str">
        <f t="array" ref="J842">IF($A842="","",IF(IFERROR(INDEX(Summary!$AX:$AX,$AH842),0)&lt;0.25,"0-25%",IF(INDEX(Summary!$AX:$AX,$AH842)&lt;0.5,"25-50%",IF(INDEX(Summary!$AX:$AX,$AH842)&lt;0.75,"50-75%","75-100%"))))</f>
        <v>75-100%</v>
      </c>
      <c r="K842" t="str">
        <f t="array" ref="K842">IF($A842="","",INDEX(Summary!$AY:$AY,$AH842)&amp;"")</f>
        <v>RM NA</v>
      </c>
      <c r="L842" s="1">
        <f>IF($A842="","",Summary!$P$2+MOD(ROW()-2,30))</f>
        <v>46227</v>
      </c>
      <c r="M842">
        <f t="shared" si="119"/>
        <v>1</v>
      </c>
      <c r="N842">
        <f t="shared" si="120"/>
        <v>24</v>
      </c>
      <c r="O842" t="str">
        <f t="shared" si="121"/>
        <v>Jul-2026</v>
      </c>
      <c r="P842">
        <f t="shared" ca="1" si="122"/>
        <v>1</v>
      </c>
      <c r="Q842" s="2">
        <f t="array" ref="Q842">IF($A842="",0,IFERROR(INDEX(Summary!$P$3:$AS$67,$AH842-2,$M842),0))</f>
        <v>0</v>
      </c>
      <c r="R842" s="2">
        <f t="array" ref="R842">IF($A842="",0,ROUND(IFERROR(INDEX(Summary!$O:$O,$AH842),0)/30,0))</f>
        <v>344</v>
      </c>
      <c r="S842">
        <f t="shared" si="123"/>
        <v>1</v>
      </c>
      <c r="T842" s="2">
        <f t="array" ref="T842">IF($S842=1,IFERROR(INDEX(Summary!$O:$O,$AH842),0),0)</f>
        <v>10310</v>
      </c>
      <c r="U842" s="2">
        <f t="array" ref="U842">IF($S842=1,IFERROR(INDEX(Summary!$AT:$AT,$AH842),0),0)</f>
        <v>12391.5</v>
      </c>
      <c r="V842" s="2">
        <f t="shared" si="124"/>
        <v>0</v>
      </c>
      <c r="W842" s="2">
        <f t="array" ref="W842">IF($S842=1,IFERROR(INDEX(Summary!$AZ:$AZ,$AH842),0),0)</f>
        <v>1994</v>
      </c>
      <c r="X842" s="3">
        <f t="array" ref="X842">IF($S842=1,IFERROR(INDEX(Summary!$BA:$BA,$AH842),0),0)</f>
        <v>5.8021338506304554</v>
      </c>
      <c r="Y842" s="2">
        <f t="array" ref="Y842">IF($S842=1,IFERROR(INDEX(Summary!$G:$G,$AH842),0),0)</f>
        <v>10000</v>
      </c>
      <c r="Z842" s="2">
        <f t="array" ref="Z842">IF($S842=1,IFERROR(INDEX(Summary!$H:$H,$AH842),0),0)</f>
        <v>55</v>
      </c>
      <c r="AA842" s="2">
        <f t="array" ref="AA842">IF($S842=1,IFERROR(INDEX(Summary!$I:$I,$AH842),0),0)</f>
        <v>0</v>
      </c>
      <c r="AB842" s="2">
        <f t="array" ref="AB842">IF($S842=1,IFERROR(INDEX(Summary!$J:$J,$AH842),0),0)</f>
        <v>0</v>
      </c>
      <c r="AC842" s="2">
        <f t="array" ref="AC842">IF($S842=1,IFERROR(INDEX(Summary!$K:$K,$AH842),0),0)</f>
        <v>0</v>
      </c>
      <c r="AD842" s="2">
        <f t="array" ref="AD842">IF($S842=1,IFERROR(INDEX(Summary!$L:$L,$AH842),0),0)</f>
        <v>0</v>
      </c>
      <c r="AE842" s="2">
        <f t="array" ref="AE842">IF($S842=1,IFERROR(INDEX(Summary!$M:$M,$AH842),0),0)</f>
        <v>255</v>
      </c>
      <c r="AF842" s="2">
        <f t="array" ref="AF842">IF($S842=1,IFERROR(INDEX(Summary!$N:$N,$AH842),0),0)</f>
        <v>0</v>
      </c>
      <c r="AG842">
        <f t="array" ref="AG842">IF($A842="","",IFERROR(INDEX(Summary!$BB:$BB,$AH842),0))</f>
        <v>7</v>
      </c>
      <c r="AH842">
        <f t="shared" si="125"/>
        <v>31</v>
      </c>
    </row>
    <row r="843" spans="1:34" hidden="1">
      <c r="A843" t="str">
        <f t="array" ref="A843">IFERROR(INDEX(Summary!$D:$D,$AH843)&amp;"","")</f>
        <v>FG00241</v>
      </c>
      <c r="B843" t="str">
        <f t="array" ref="B843">IF($A843="","",INDEX(Summary!$E:$E,$AH843))</f>
        <v>Sugarcane Jaggery Block - 900 gm</v>
      </c>
      <c r="C843" t="str">
        <f t="array" ref="C843">IF($A843="","",INDEX(Summary!$B:$B,$AH843))</f>
        <v>Jaggery</v>
      </c>
      <c r="D843" t="str">
        <f t="array" ref="D843">IF($A843="","",INDEX(Summary!$C:$C,$AH843))</f>
        <v>C39</v>
      </c>
      <c r="E843">
        <f t="array" ref="E843">IF($A843="","",INDEX(Summary!$F:$F,$AH843))</f>
        <v>0.9</v>
      </c>
      <c r="F843" t="str">
        <f t="array" ref="F843">IF($A843="","",INDEX(Summary!$BC:$BC,$AH843)&amp;"")</f>
        <v>P2 – High</v>
      </c>
      <c r="G843">
        <f t="shared" si="117"/>
        <v>2</v>
      </c>
      <c r="H843">
        <f t="shared" si="118"/>
        <v>0</v>
      </c>
      <c r="I843" t="str">
        <f t="array" ref="I843">IF($A843="","",IF(IFERROR(INDEX(Summary!$BA:$BA,$AH843),0)&lt;1,"Under 1 day",IF(INDEX(Summary!$BA:$BA,$AH843)&lt;3,"1-3 days",IF(INDEX(Summary!$BA:$BA,$AH843)&lt;7,"3-7 days","7+ days"))))</f>
        <v>3-7 days</v>
      </c>
      <c r="J843" t="str">
        <f t="array" ref="J843">IF($A843="","",IF(IFERROR(INDEX(Summary!$AX:$AX,$AH843),0)&lt;0.25,"0-25%",IF(INDEX(Summary!$AX:$AX,$AH843)&lt;0.5,"25-50%",IF(INDEX(Summary!$AX:$AX,$AH843)&lt;0.75,"50-75%","75-100%"))))</f>
        <v>75-100%</v>
      </c>
      <c r="K843" t="str">
        <f t="array" ref="K843">IF($A843="","",INDEX(Summary!$AY:$AY,$AH843)&amp;"")</f>
        <v>RM NA</v>
      </c>
      <c r="L843" s="1">
        <f>IF($A843="","",Summary!$P$2+MOD(ROW()-2,30))</f>
        <v>46228</v>
      </c>
      <c r="M843">
        <f t="shared" si="119"/>
        <v>2</v>
      </c>
      <c r="N843">
        <f t="shared" si="120"/>
        <v>25</v>
      </c>
      <c r="O843" t="str">
        <f t="shared" si="121"/>
        <v>Jul-2026</v>
      </c>
      <c r="P843">
        <f t="shared" ca="1" si="122"/>
        <v>1</v>
      </c>
      <c r="Q843" s="2">
        <f t="array" ref="Q843">IF($A843="",0,IFERROR(INDEX(Summary!$P$3:$AS$67,$AH843-2,$M843),0))</f>
        <v>0</v>
      </c>
      <c r="R843" s="2">
        <f t="array" ref="R843">IF($A843="",0,ROUND(IFERROR(INDEX(Summary!$O:$O,$AH843),0)/30,0))</f>
        <v>344</v>
      </c>
      <c r="S843">
        <f t="shared" si="123"/>
        <v>0</v>
      </c>
      <c r="T843" s="2">
        <f t="array" ref="T843">IF($S843=1,IFERROR(INDEX(Summary!$O:$O,$AH843),0),0)</f>
        <v>0</v>
      </c>
      <c r="U843" s="2">
        <f t="array" ref="U843">IF($S843=1,IFERROR(INDEX(Summary!$AT:$AT,$AH843),0),0)</f>
        <v>0</v>
      </c>
      <c r="V843" s="2">
        <f t="shared" si="124"/>
        <v>0</v>
      </c>
      <c r="W843" s="2">
        <f t="array" ref="W843">IF($S843=1,IFERROR(INDEX(Summary!$AZ:$AZ,$AH843),0),0)</f>
        <v>0</v>
      </c>
      <c r="X843" s="3">
        <f t="array" ref="X843">IF($S843=1,IFERROR(INDEX(Summary!$BA:$BA,$AH843),0),0)</f>
        <v>0</v>
      </c>
      <c r="Y843" s="2">
        <f t="array" ref="Y843">IF($S843=1,IFERROR(INDEX(Summary!$G:$G,$AH843),0),0)</f>
        <v>0</v>
      </c>
      <c r="Z843" s="2">
        <f t="array" ref="Z843">IF($S843=1,IFERROR(INDEX(Summary!$H:$H,$AH843),0),0)</f>
        <v>0</v>
      </c>
      <c r="AA843" s="2">
        <f t="array" ref="AA843">IF($S843=1,IFERROR(INDEX(Summary!$I:$I,$AH843),0),0)</f>
        <v>0</v>
      </c>
      <c r="AB843" s="2">
        <f t="array" ref="AB843">IF($S843=1,IFERROR(INDEX(Summary!$J:$J,$AH843),0),0)</f>
        <v>0</v>
      </c>
      <c r="AC843" s="2">
        <f t="array" ref="AC843">IF($S843=1,IFERROR(INDEX(Summary!$K:$K,$AH843),0),0)</f>
        <v>0</v>
      </c>
      <c r="AD843" s="2">
        <f t="array" ref="AD843">IF($S843=1,IFERROR(INDEX(Summary!$L:$L,$AH843),0),0)</f>
        <v>0</v>
      </c>
      <c r="AE843" s="2">
        <f t="array" ref="AE843">IF($S843=1,IFERROR(INDEX(Summary!$M:$M,$AH843),0),0)</f>
        <v>0</v>
      </c>
      <c r="AF843" s="2">
        <f t="array" ref="AF843">IF($S843=1,IFERROR(INDEX(Summary!$N:$N,$AH843),0),0)</f>
        <v>0</v>
      </c>
      <c r="AG843">
        <f t="array" ref="AG843">IF($A843="","",IFERROR(INDEX(Summary!$BB:$BB,$AH843),0))</f>
        <v>7</v>
      </c>
      <c r="AH843">
        <f t="shared" si="125"/>
        <v>31</v>
      </c>
    </row>
    <row r="844" spans="1:34" hidden="1">
      <c r="A844" t="str">
        <f t="array" ref="A844">IFERROR(INDEX(Summary!$D:$D,$AH844)&amp;"","")</f>
        <v>FG00241</v>
      </c>
      <c r="B844" t="str">
        <f t="array" ref="B844">IF($A844="","",INDEX(Summary!$E:$E,$AH844))</f>
        <v>Sugarcane Jaggery Block - 900 gm</v>
      </c>
      <c r="C844" t="str">
        <f t="array" ref="C844">IF($A844="","",INDEX(Summary!$B:$B,$AH844))</f>
        <v>Jaggery</v>
      </c>
      <c r="D844" t="str">
        <f t="array" ref="D844">IF($A844="","",INDEX(Summary!$C:$C,$AH844))</f>
        <v>C39</v>
      </c>
      <c r="E844">
        <f t="array" ref="E844">IF($A844="","",INDEX(Summary!$F:$F,$AH844))</f>
        <v>0.9</v>
      </c>
      <c r="F844" t="str">
        <f t="array" ref="F844">IF($A844="","",INDEX(Summary!$BC:$BC,$AH844)&amp;"")</f>
        <v>P2 – High</v>
      </c>
      <c r="G844">
        <f t="shared" si="117"/>
        <v>2</v>
      </c>
      <c r="H844">
        <f t="shared" si="118"/>
        <v>0</v>
      </c>
      <c r="I844" t="str">
        <f t="array" ref="I844">IF($A844="","",IF(IFERROR(INDEX(Summary!$BA:$BA,$AH844),0)&lt;1,"Under 1 day",IF(INDEX(Summary!$BA:$BA,$AH844)&lt;3,"1-3 days",IF(INDEX(Summary!$BA:$BA,$AH844)&lt;7,"3-7 days","7+ days"))))</f>
        <v>3-7 days</v>
      </c>
      <c r="J844" t="str">
        <f t="array" ref="J844">IF($A844="","",IF(IFERROR(INDEX(Summary!$AX:$AX,$AH844),0)&lt;0.25,"0-25%",IF(INDEX(Summary!$AX:$AX,$AH844)&lt;0.5,"25-50%",IF(INDEX(Summary!$AX:$AX,$AH844)&lt;0.75,"50-75%","75-100%"))))</f>
        <v>75-100%</v>
      </c>
      <c r="K844" t="str">
        <f t="array" ref="K844">IF($A844="","",INDEX(Summary!$AY:$AY,$AH844)&amp;"")</f>
        <v>RM NA</v>
      </c>
      <c r="L844" s="1">
        <f>IF($A844="","",Summary!$P$2+MOD(ROW()-2,30))</f>
        <v>46229</v>
      </c>
      <c r="M844">
        <f t="shared" si="119"/>
        <v>3</v>
      </c>
      <c r="N844">
        <f t="shared" si="120"/>
        <v>26</v>
      </c>
      <c r="O844" t="str">
        <f t="shared" si="121"/>
        <v>Jul-2026</v>
      </c>
      <c r="P844">
        <f t="shared" ca="1" si="122"/>
        <v>1</v>
      </c>
      <c r="Q844" s="2">
        <f t="array" ref="Q844">IF($A844="",0,IFERROR(INDEX(Summary!$P$3:$AS$67,$AH844-2,$M844),0))</f>
        <v>0</v>
      </c>
      <c r="R844" s="2">
        <f t="array" ref="R844">IF($A844="",0,ROUND(IFERROR(INDEX(Summary!$O:$O,$AH844),0)/30,0))</f>
        <v>344</v>
      </c>
      <c r="S844">
        <f t="shared" si="123"/>
        <v>0</v>
      </c>
      <c r="T844" s="2">
        <f t="array" ref="T844">IF($S844=1,IFERROR(INDEX(Summary!$O:$O,$AH844),0),0)</f>
        <v>0</v>
      </c>
      <c r="U844" s="2">
        <f t="array" ref="U844">IF($S844=1,IFERROR(INDEX(Summary!$AT:$AT,$AH844),0),0)</f>
        <v>0</v>
      </c>
      <c r="V844" s="2">
        <f t="shared" si="124"/>
        <v>0</v>
      </c>
      <c r="W844" s="2">
        <f t="array" ref="W844">IF($S844=1,IFERROR(INDEX(Summary!$AZ:$AZ,$AH844),0),0)</f>
        <v>0</v>
      </c>
      <c r="X844" s="3">
        <f t="array" ref="X844">IF($S844=1,IFERROR(INDEX(Summary!$BA:$BA,$AH844),0),0)</f>
        <v>0</v>
      </c>
      <c r="Y844" s="2">
        <f t="array" ref="Y844">IF($S844=1,IFERROR(INDEX(Summary!$G:$G,$AH844),0),0)</f>
        <v>0</v>
      </c>
      <c r="Z844" s="2">
        <f t="array" ref="Z844">IF($S844=1,IFERROR(INDEX(Summary!$H:$H,$AH844),0),0)</f>
        <v>0</v>
      </c>
      <c r="AA844" s="2">
        <f t="array" ref="AA844">IF($S844=1,IFERROR(INDEX(Summary!$I:$I,$AH844),0),0)</f>
        <v>0</v>
      </c>
      <c r="AB844" s="2">
        <f t="array" ref="AB844">IF($S844=1,IFERROR(INDEX(Summary!$J:$J,$AH844),0),0)</f>
        <v>0</v>
      </c>
      <c r="AC844" s="2">
        <f t="array" ref="AC844">IF($S844=1,IFERROR(INDEX(Summary!$K:$K,$AH844),0),0)</f>
        <v>0</v>
      </c>
      <c r="AD844" s="2">
        <f t="array" ref="AD844">IF($S844=1,IFERROR(INDEX(Summary!$L:$L,$AH844),0),0)</f>
        <v>0</v>
      </c>
      <c r="AE844" s="2">
        <f t="array" ref="AE844">IF($S844=1,IFERROR(INDEX(Summary!$M:$M,$AH844),0),0)</f>
        <v>0</v>
      </c>
      <c r="AF844" s="2">
        <f t="array" ref="AF844">IF($S844=1,IFERROR(INDEX(Summary!$N:$N,$AH844),0),0)</f>
        <v>0</v>
      </c>
      <c r="AG844">
        <f t="array" ref="AG844">IF($A844="","",IFERROR(INDEX(Summary!$BB:$BB,$AH844),0))</f>
        <v>7</v>
      </c>
      <c r="AH844">
        <f t="shared" si="125"/>
        <v>31</v>
      </c>
    </row>
    <row r="845" spans="1:34" hidden="1">
      <c r="A845" t="str">
        <f t="array" ref="A845">IFERROR(INDEX(Summary!$D:$D,$AH845)&amp;"","")</f>
        <v>FG00241</v>
      </c>
      <c r="B845" t="str">
        <f t="array" ref="B845">IF($A845="","",INDEX(Summary!$E:$E,$AH845))</f>
        <v>Sugarcane Jaggery Block - 900 gm</v>
      </c>
      <c r="C845" t="str">
        <f t="array" ref="C845">IF($A845="","",INDEX(Summary!$B:$B,$AH845))</f>
        <v>Jaggery</v>
      </c>
      <c r="D845" t="str">
        <f t="array" ref="D845">IF($A845="","",INDEX(Summary!$C:$C,$AH845))</f>
        <v>C39</v>
      </c>
      <c r="E845">
        <f t="array" ref="E845">IF($A845="","",INDEX(Summary!$F:$F,$AH845))</f>
        <v>0.9</v>
      </c>
      <c r="F845" t="str">
        <f t="array" ref="F845">IF($A845="","",INDEX(Summary!$BC:$BC,$AH845)&amp;"")</f>
        <v>P2 – High</v>
      </c>
      <c r="G845">
        <f t="shared" si="117"/>
        <v>2</v>
      </c>
      <c r="H845">
        <f t="shared" si="118"/>
        <v>0</v>
      </c>
      <c r="I845" t="str">
        <f t="array" ref="I845">IF($A845="","",IF(IFERROR(INDEX(Summary!$BA:$BA,$AH845),0)&lt;1,"Under 1 day",IF(INDEX(Summary!$BA:$BA,$AH845)&lt;3,"1-3 days",IF(INDEX(Summary!$BA:$BA,$AH845)&lt;7,"3-7 days","7+ days"))))</f>
        <v>3-7 days</v>
      </c>
      <c r="J845" t="str">
        <f t="array" ref="J845">IF($A845="","",IF(IFERROR(INDEX(Summary!$AX:$AX,$AH845),0)&lt;0.25,"0-25%",IF(INDEX(Summary!$AX:$AX,$AH845)&lt;0.5,"25-50%",IF(INDEX(Summary!$AX:$AX,$AH845)&lt;0.75,"50-75%","75-100%"))))</f>
        <v>75-100%</v>
      </c>
      <c r="K845" t="str">
        <f t="array" ref="K845">IF($A845="","",INDEX(Summary!$AY:$AY,$AH845)&amp;"")</f>
        <v>RM NA</v>
      </c>
      <c r="L845" s="1">
        <f>IF($A845="","",Summary!$P$2+MOD(ROW()-2,30))</f>
        <v>46230</v>
      </c>
      <c r="M845">
        <f t="shared" si="119"/>
        <v>4</v>
      </c>
      <c r="N845">
        <f t="shared" si="120"/>
        <v>27</v>
      </c>
      <c r="O845" t="str">
        <f t="shared" si="121"/>
        <v>Jul-2026</v>
      </c>
      <c r="P845">
        <f t="shared" ca="1" si="122"/>
        <v>1</v>
      </c>
      <c r="Q845" s="2">
        <f t="array" ref="Q845">IF($A845="",0,IFERROR(INDEX(Summary!$P$3:$AS$67,$AH845-2,$M845),0))</f>
        <v>0</v>
      </c>
      <c r="R845" s="2">
        <f t="array" ref="R845">IF($A845="",0,ROUND(IFERROR(INDEX(Summary!$O:$O,$AH845),0)/30,0))</f>
        <v>344</v>
      </c>
      <c r="S845">
        <f t="shared" si="123"/>
        <v>0</v>
      </c>
      <c r="T845" s="2">
        <f t="array" ref="T845">IF($S845=1,IFERROR(INDEX(Summary!$O:$O,$AH845),0),0)</f>
        <v>0</v>
      </c>
      <c r="U845" s="2">
        <f t="array" ref="U845">IF($S845=1,IFERROR(INDEX(Summary!$AT:$AT,$AH845),0),0)</f>
        <v>0</v>
      </c>
      <c r="V845" s="2">
        <f t="shared" si="124"/>
        <v>0</v>
      </c>
      <c r="W845" s="2">
        <f t="array" ref="W845">IF($S845=1,IFERROR(INDEX(Summary!$AZ:$AZ,$AH845),0),0)</f>
        <v>0</v>
      </c>
      <c r="X845" s="3">
        <f t="array" ref="X845">IF($S845=1,IFERROR(INDEX(Summary!$BA:$BA,$AH845),0),0)</f>
        <v>0</v>
      </c>
      <c r="Y845" s="2">
        <f t="array" ref="Y845">IF($S845=1,IFERROR(INDEX(Summary!$G:$G,$AH845),0),0)</f>
        <v>0</v>
      </c>
      <c r="Z845" s="2">
        <f t="array" ref="Z845">IF($S845=1,IFERROR(INDEX(Summary!$H:$H,$AH845),0),0)</f>
        <v>0</v>
      </c>
      <c r="AA845" s="2">
        <f t="array" ref="AA845">IF($S845=1,IFERROR(INDEX(Summary!$I:$I,$AH845),0),0)</f>
        <v>0</v>
      </c>
      <c r="AB845" s="2">
        <f t="array" ref="AB845">IF($S845=1,IFERROR(INDEX(Summary!$J:$J,$AH845),0),0)</f>
        <v>0</v>
      </c>
      <c r="AC845" s="2">
        <f t="array" ref="AC845">IF($S845=1,IFERROR(INDEX(Summary!$K:$K,$AH845),0),0)</f>
        <v>0</v>
      </c>
      <c r="AD845" s="2">
        <f t="array" ref="AD845">IF($S845=1,IFERROR(INDEX(Summary!$L:$L,$AH845),0),0)</f>
        <v>0</v>
      </c>
      <c r="AE845" s="2">
        <f t="array" ref="AE845">IF($S845=1,IFERROR(INDEX(Summary!$M:$M,$AH845),0),0)</f>
        <v>0</v>
      </c>
      <c r="AF845" s="2">
        <f t="array" ref="AF845">IF($S845=1,IFERROR(INDEX(Summary!$N:$N,$AH845),0),0)</f>
        <v>0</v>
      </c>
      <c r="AG845">
        <f t="array" ref="AG845">IF($A845="","",IFERROR(INDEX(Summary!$BB:$BB,$AH845),0))</f>
        <v>7</v>
      </c>
      <c r="AH845">
        <f t="shared" si="125"/>
        <v>31</v>
      </c>
    </row>
    <row r="846" spans="1:34" hidden="1">
      <c r="A846" t="str">
        <f t="array" ref="A846">IFERROR(INDEX(Summary!$D:$D,$AH846)&amp;"","")</f>
        <v>FG00241</v>
      </c>
      <c r="B846" t="str">
        <f t="array" ref="B846">IF($A846="","",INDEX(Summary!$E:$E,$AH846))</f>
        <v>Sugarcane Jaggery Block - 900 gm</v>
      </c>
      <c r="C846" t="str">
        <f t="array" ref="C846">IF($A846="","",INDEX(Summary!$B:$B,$AH846))</f>
        <v>Jaggery</v>
      </c>
      <c r="D846" t="str">
        <f t="array" ref="D846">IF($A846="","",INDEX(Summary!$C:$C,$AH846))</f>
        <v>C39</v>
      </c>
      <c r="E846">
        <f t="array" ref="E846">IF($A846="","",INDEX(Summary!$F:$F,$AH846))</f>
        <v>0.9</v>
      </c>
      <c r="F846" t="str">
        <f t="array" ref="F846">IF($A846="","",INDEX(Summary!$BC:$BC,$AH846)&amp;"")</f>
        <v>P2 – High</v>
      </c>
      <c r="G846">
        <f t="shared" si="117"/>
        <v>2</v>
      </c>
      <c r="H846">
        <f t="shared" si="118"/>
        <v>0</v>
      </c>
      <c r="I846" t="str">
        <f t="array" ref="I846">IF($A846="","",IF(IFERROR(INDEX(Summary!$BA:$BA,$AH846),0)&lt;1,"Under 1 day",IF(INDEX(Summary!$BA:$BA,$AH846)&lt;3,"1-3 days",IF(INDEX(Summary!$BA:$BA,$AH846)&lt;7,"3-7 days","7+ days"))))</f>
        <v>3-7 days</v>
      </c>
      <c r="J846" t="str">
        <f t="array" ref="J846">IF($A846="","",IF(IFERROR(INDEX(Summary!$AX:$AX,$AH846),0)&lt;0.25,"0-25%",IF(INDEX(Summary!$AX:$AX,$AH846)&lt;0.5,"25-50%",IF(INDEX(Summary!$AX:$AX,$AH846)&lt;0.75,"50-75%","75-100%"))))</f>
        <v>75-100%</v>
      </c>
      <c r="K846" t="str">
        <f t="array" ref="K846">IF($A846="","",INDEX(Summary!$AY:$AY,$AH846)&amp;"")</f>
        <v>RM NA</v>
      </c>
      <c r="L846" s="1">
        <f>IF($A846="","",Summary!$P$2+MOD(ROW()-2,30))</f>
        <v>46231</v>
      </c>
      <c r="M846">
        <f t="shared" si="119"/>
        <v>5</v>
      </c>
      <c r="N846">
        <f t="shared" si="120"/>
        <v>28</v>
      </c>
      <c r="O846" t="str">
        <f t="shared" si="121"/>
        <v>Jul-2026</v>
      </c>
      <c r="P846">
        <f t="shared" ca="1" si="122"/>
        <v>1</v>
      </c>
      <c r="Q846" s="2">
        <f t="array" ref="Q846">IF($A846="",0,IFERROR(INDEX(Summary!$P$3:$AS$67,$AH846-2,$M846),0))</f>
        <v>0</v>
      </c>
      <c r="R846" s="2">
        <f t="array" ref="R846">IF($A846="",0,ROUND(IFERROR(INDEX(Summary!$O:$O,$AH846),0)/30,0))</f>
        <v>344</v>
      </c>
      <c r="S846">
        <f t="shared" si="123"/>
        <v>0</v>
      </c>
      <c r="T846" s="2">
        <f t="array" ref="T846">IF($S846=1,IFERROR(INDEX(Summary!$O:$O,$AH846),0),0)</f>
        <v>0</v>
      </c>
      <c r="U846" s="2">
        <f t="array" ref="U846">IF($S846=1,IFERROR(INDEX(Summary!$AT:$AT,$AH846),0),0)</f>
        <v>0</v>
      </c>
      <c r="V846" s="2">
        <f t="shared" si="124"/>
        <v>0</v>
      </c>
      <c r="W846" s="2">
        <f t="array" ref="W846">IF($S846=1,IFERROR(INDEX(Summary!$AZ:$AZ,$AH846),0),0)</f>
        <v>0</v>
      </c>
      <c r="X846" s="3">
        <f t="array" ref="X846">IF($S846=1,IFERROR(INDEX(Summary!$BA:$BA,$AH846),0),0)</f>
        <v>0</v>
      </c>
      <c r="Y846" s="2">
        <f t="array" ref="Y846">IF($S846=1,IFERROR(INDEX(Summary!$G:$G,$AH846),0),0)</f>
        <v>0</v>
      </c>
      <c r="Z846" s="2">
        <f t="array" ref="Z846">IF($S846=1,IFERROR(INDEX(Summary!$H:$H,$AH846),0),0)</f>
        <v>0</v>
      </c>
      <c r="AA846" s="2">
        <f t="array" ref="AA846">IF($S846=1,IFERROR(INDEX(Summary!$I:$I,$AH846),0),0)</f>
        <v>0</v>
      </c>
      <c r="AB846" s="2">
        <f t="array" ref="AB846">IF($S846=1,IFERROR(INDEX(Summary!$J:$J,$AH846),0),0)</f>
        <v>0</v>
      </c>
      <c r="AC846" s="2">
        <f t="array" ref="AC846">IF($S846=1,IFERROR(INDEX(Summary!$K:$K,$AH846),0),0)</f>
        <v>0</v>
      </c>
      <c r="AD846" s="2">
        <f t="array" ref="AD846">IF($S846=1,IFERROR(INDEX(Summary!$L:$L,$AH846),0),0)</f>
        <v>0</v>
      </c>
      <c r="AE846" s="2">
        <f t="array" ref="AE846">IF($S846=1,IFERROR(INDEX(Summary!$M:$M,$AH846),0),0)</f>
        <v>0</v>
      </c>
      <c r="AF846" s="2">
        <f t="array" ref="AF846">IF($S846=1,IFERROR(INDEX(Summary!$N:$N,$AH846),0),0)</f>
        <v>0</v>
      </c>
      <c r="AG846">
        <f t="array" ref="AG846">IF($A846="","",IFERROR(INDEX(Summary!$BB:$BB,$AH846),0))</f>
        <v>7</v>
      </c>
      <c r="AH846">
        <f t="shared" si="125"/>
        <v>31</v>
      </c>
    </row>
    <row r="847" spans="1:34" hidden="1">
      <c r="A847" t="str">
        <f t="array" ref="A847">IFERROR(INDEX(Summary!$D:$D,$AH847)&amp;"","")</f>
        <v>FG00241</v>
      </c>
      <c r="B847" t="str">
        <f t="array" ref="B847">IF($A847="","",INDEX(Summary!$E:$E,$AH847))</f>
        <v>Sugarcane Jaggery Block - 900 gm</v>
      </c>
      <c r="C847" t="str">
        <f t="array" ref="C847">IF($A847="","",INDEX(Summary!$B:$B,$AH847))</f>
        <v>Jaggery</v>
      </c>
      <c r="D847" t="str">
        <f t="array" ref="D847">IF($A847="","",INDEX(Summary!$C:$C,$AH847))</f>
        <v>C39</v>
      </c>
      <c r="E847">
        <f t="array" ref="E847">IF($A847="","",INDEX(Summary!$F:$F,$AH847))</f>
        <v>0.9</v>
      </c>
      <c r="F847" t="str">
        <f t="array" ref="F847">IF($A847="","",INDEX(Summary!$BC:$BC,$AH847)&amp;"")</f>
        <v>P2 – High</v>
      </c>
      <c r="G847">
        <f t="shared" si="117"/>
        <v>2</v>
      </c>
      <c r="H847">
        <f t="shared" si="118"/>
        <v>0</v>
      </c>
      <c r="I847" t="str">
        <f t="array" ref="I847">IF($A847="","",IF(IFERROR(INDEX(Summary!$BA:$BA,$AH847),0)&lt;1,"Under 1 day",IF(INDEX(Summary!$BA:$BA,$AH847)&lt;3,"1-3 days",IF(INDEX(Summary!$BA:$BA,$AH847)&lt;7,"3-7 days","7+ days"))))</f>
        <v>3-7 days</v>
      </c>
      <c r="J847" t="str">
        <f t="array" ref="J847">IF($A847="","",IF(IFERROR(INDEX(Summary!$AX:$AX,$AH847),0)&lt;0.25,"0-25%",IF(INDEX(Summary!$AX:$AX,$AH847)&lt;0.5,"25-50%",IF(INDEX(Summary!$AX:$AX,$AH847)&lt;0.75,"50-75%","75-100%"))))</f>
        <v>75-100%</v>
      </c>
      <c r="K847" t="str">
        <f t="array" ref="K847">IF($A847="","",INDEX(Summary!$AY:$AY,$AH847)&amp;"")</f>
        <v>RM NA</v>
      </c>
      <c r="L847" s="1">
        <f>IF($A847="","",Summary!$P$2+MOD(ROW()-2,30))</f>
        <v>46232</v>
      </c>
      <c r="M847">
        <f t="shared" si="119"/>
        <v>6</v>
      </c>
      <c r="N847">
        <f t="shared" si="120"/>
        <v>29</v>
      </c>
      <c r="O847" t="str">
        <f t="shared" si="121"/>
        <v>Jul-2026</v>
      </c>
      <c r="P847">
        <f t="shared" ca="1" si="122"/>
        <v>1</v>
      </c>
      <c r="Q847" s="2">
        <f t="array" ref="Q847">IF($A847="",0,IFERROR(INDEX(Summary!$P$3:$AS$67,$AH847-2,$M847),0))</f>
        <v>0</v>
      </c>
      <c r="R847" s="2">
        <f t="array" ref="R847">IF($A847="",0,ROUND(IFERROR(INDEX(Summary!$O:$O,$AH847),0)/30,0))</f>
        <v>344</v>
      </c>
      <c r="S847">
        <f t="shared" si="123"/>
        <v>0</v>
      </c>
      <c r="T847" s="2">
        <f t="array" ref="T847">IF($S847=1,IFERROR(INDEX(Summary!$O:$O,$AH847),0),0)</f>
        <v>0</v>
      </c>
      <c r="U847" s="2">
        <f t="array" ref="U847">IF($S847=1,IFERROR(INDEX(Summary!$AT:$AT,$AH847),0),0)</f>
        <v>0</v>
      </c>
      <c r="V847" s="2">
        <f t="shared" si="124"/>
        <v>0</v>
      </c>
      <c r="W847" s="2">
        <f t="array" ref="W847">IF($S847=1,IFERROR(INDEX(Summary!$AZ:$AZ,$AH847),0),0)</f>
        <v>0</v>
      </c>
      <c r="X847" s="3">
        <f t="array" ref="X847">IF($S847=1,IFERROR(INDEX(Summary!$BA:$BA,$AH847),0),0)</f>
        <v>0</v>
      </c>
      <c r="Y847" s="2">
        <f t="array" ref="Y847">IF($S847=1,IFERROR(INDEX(Summary!$G:$G,$AH847),0),0)</f>
        <v>0</v>
      </c>
      <c r="Z847" s="2">
        <f t="array" ref="Z847">IF($S847=1,IFERROR(INDEX(Summary!$H:$H,$AH847),0),0)</f>
        <v>0</v>
      </c>
      <c r="AA847" s="2">
        <f t="array" ref="AA847">IF($S847=1,IFERROR(INDEX(Summary!$I:$I,$AH847),0),0)</f>
        <v>0</v>
      </c>
      <c r="AB847" s="2">
        <f t="array" ref="AB847">IF($S847=1,IFERROR(INDEX(Summary!$J:$J,$AH847),0),0)</f>
        <v>0</v>
      </c>
      <c r="AC847" s="2">
        <f t="array" ref="AC847">IF($S847=1,IFERROR(INDEX(Summary!$K:$K,$AH847),0),0)</f>
        <v>0</v>
      </c>
      <c r="AD847" s="2">
        <f t="array" ref="AD847">IF($S847=1,IFERROR(INDEX(Summary!$L:$L,$AH847),0),0)</f>
        <v>0</v>
      </c>
      <c r="AE847" s="2">
        <f t="array" ref="AE847">IF($S847=1,IFERROR(INDEX(Summary!$M:$M,$AH847),0),0)</f>
        <v>0</v>
      </c>
      <c r="AF847" s="2">
        <f t="array" ref="AF847">IF($S847=1,IFERROR(INDEX(Summary!$N:$N,$AH847),0),0)</f>
        <v>0</v>
      </c>
      <c r="AG847">
        <f t="array" ref="AG847">IF($A847="","",IFERROR(INDEX(Summary!$BB:$BB,$AH847),0))</f>
        <v>7</v>
      </c>
      <c r="AH847">
        <f t="shared" si="125"/>
        <v>31</v>
      </c>
    </row>
    <row r="848" spans="1:34" hidden="1">
      <c r="A848" t="str">
        <f t="array" ref="A848">IFERROR(INDEX(Summary!$D:$D,$AH848)&amp;"","")</f>
        <v>FG00241</v>
      </c>
      <c r="B848" t="str">
        <f t="array" ref="B848">IF($A848="","",INDEX(Summary!$E:$E,$AH848))</f>
        <v>Sugarcane Jaggery Block - 900 gm</v>
      </c>
      <c r="C848" t="str">
        <f t="array" ref="C848">IF($A848="","",INDEX(Summary!$B:$B,$AH848))</f>
        <v>Jaggery</v>
      </c>
      <c r="D848" t="str">
        <f t="array" ref="D848">IF($A848="","",INDEX(Summary!$C:$C,$AH848))</f>
        <v>C39</v>
      </c>
      <c r="E848">
        <f t="array" ref="E848">IF($A848="","",INDEX(Summary!$F:$F,$AH848))</f>
        <v>0.9</v>
      </c>
      <c r="F848" t="str">
        <f t="array" ref="F848">IF($A848="","",INDEX(Summary!$BC:$BC,$AH848)&amp;"")</f>
        <v>P2 – High</v>
      </c>
      <c r="G848">
        <f t="shared" si="117"/>
        <v>2</v>
      </c>
      <c r="H848">
        <f t="shared" si="118"/>
        <v>0</v>
      </c>
      <c r="I848" t="str">
        <f t="array" ref="I848">IF($A848="","",IF(IFERROR(INDEX(Summary!$BA:$BA,$AH848),0)&lt;1,"Under 1 day",IF(INDEX(Summary!$BA:$BA,$AH848)&lt;3,"1-3 days",IF(INDEX(Summary!$BA:$BA,$AH848)&lt;7,"3-7 days","7+ days"))))</f>
        <v>3-7 days</v>
      </c>
      <c r="J848" t="str">
        <f t="array" ref="J848">IF($A848="","",IF(IFERROR(INDEX(Summary!$AX:$AX,$AH848),0)&lt;0.25,"0-25%",IF(INDEX(Summary!$AX:$AX,$AH848)&lt;0.5,"25-50%",IF(INDEX(Summary!$AX:$AX,$AH848)&lt;0.75,"50-75%","75-100%"))))</f>
        <v>75-100%</v>
      </c>
      <c r="K848" t="str">
        <f t="array" ref="K848">IF($A848="","",INDEX(Summary!$AY:$AY,$AH848)&amp;"")</f>
        <v>RM NA</v>
      </c>
      <c r="L848" s="1">
        <f>IF($A848="","",Summary!$P$2+MOD(ROW()-2,30))</f>
        <v>46233</v>
      </c>
      <c r="M848">
        <f t="shared" si="119"/>
        <v>7</v>
      </c>
      <c r="N848">
        <f t="shared" si="120"/>
        <v>30</v>
      </c>
      <c r="O848" t="str">
        <f t="shared" si="121"/>
        <v>Jul-2026</v>
      </c>
      <c r="P848">
        <f t="shared" ca="1" si="122"/>
        <v>1</v>
      </c>
      <c r="Q848" s="2">
        <f t="array" ref="Q848">IF($A848="",0,IFERROR(INDEX(Summary!$P$3:$AS$67,$AH848-2,$M848),0))</f>
        <v>0</v>
      </c>
      <c r="R848" s="2">
        <f t="array" ref="R848">IF($A848="",0,ROUND(IFERROR(INDEX(Summary!$O:$O,$AH848),0)/30,0))</f>
        <v>344</v>
      </c>
      <c r="S848">
        <f t="shared" si="123"/>
        <v>0</v>
      </c>
      <c r="T848" s="2">
        <f t="array" ref="T848">IF($S848=1,IFERROR(INDEX(Summary!$O:$O,$AH848),0),0)</f>
        <v>0</v>
      </c>
      <c r="U848" s="2">
        <f t="array" ref="U848">IF($S848=1,IFERROR(INDEX(Summary!$AT:$AT,$AH848),0),0)</f>
        <v>0</v>
      </c>
      <c r="V848" s="2">
        <f t="shared" si="124"/>
        <v>0</v>
      </c>
      <c r="W848" s="2">
        <f t="array" ref="W848">IF($S848=1,IFERROR(INDEX(Summary!$AZ:$AZ,$AH848),0),0)</f>
        <v>0</v>
      </c>
      <c r="X848" s="3">
        <f t="array" ref="X848">IF($S848=1,IFERROR(INDEX(Summary!$BA:$BA,$AH848),0),0)</f>
        <v>0</v>
      </c>
      <c r="Y848" s="2">
        <f t="array" ref="Y848">IF($S848=1,IFERROR(INDEX(Summary!$G:$G,$AH848),0),0)</f>
        <v>0</v>
      </c>
      <c r="Z848" s="2">
        <f t="array" ref="Z848">IF($S848=1,IFERROR(INDEX(Summary!$H:$H,$AH848),0),0)</f>
        <v>0</v>
      </c>
      <c r="AA848" s="2">
        <f t="array" ref="AA848">IF($S848=1,IFERROR(INDEX(Summary!$I:$I,$AH848),0),0)</f>
        <v>0</v>
      </c>
      <c r="AB848" s="2">
        <f t="array" ref="AB848">IF($S848=1,IFERROR(INDEX(Summary!$J:$J,$AH848),0),0)</f>
        <v>0</v>
      </c>
      <c r="AC848" s="2">
        <f t="array" ref="AC848">IF($S848=1,IFERROR(INDEX(Summary!$K:$K,$AH848),0),0)</f>
        <v>0</v>
      </c>
      <c r="AD848" s="2">
        <f t="array" ref="AD848">IF($S848=1,IFERROR(INDEX(Summary!$L:$L,$AH848),0),0)</f>
        <v>0</v>
      </c>
      <c r="AE848" s="2">
        <f t="array" ref="AE848">IF($S848=1,IFERROR(INDEX(Summary!$M:$M,$AH848),0),0)</f>
        <v>0</v>
      </c>
      <c r="AF848" s="2">
        <f t="array" ref="AF848">IF($S848=1,IFERROR(INDEX(Summary!$N:$N,$AH848),0),0)</f>
        <v>0</v>
      </c>
      <c r="AG848">
        <f t="array" ref="AG848">IF($A848="","",IFERROR(INDEX(Summary!$BB:$BB,$AH848),0))</f>
        <v>7</v>
      </c>
      <c r="AH848">
        <f t="shared" si="125"/>
        <v>31</v>
      </c>
    </row>
    <row r="849" spans="1:34" hidden="1">
      <c r="A849" t="str">
        <f t="array" ref="A849">IFERROR(INDEX(Summary!$D:$D,$AH849)&amp;"","")</f>
        <v>FG00241</v>
      </c>
      <c r="B849" t="str">
        <f t="array" ref="B849">IF($A849="","",INDEX(Summary!$E:$E,$AH849))</f>
        <v>Sugarcane Jaggery Block - 900 gm</v>
      </c>
      <c r="C849" t="str">
        <f t="array" ref="C849">IF($A849="","",INDEX(Summary!$B:$B,$AH849))</f>
        <v>Jaggery</v>
      </c>
      <c r="D849" t="str">
        <f t="array" ref="D849">IF($A849="","",INDEX(Summary!$C:$C,$AH849))</f>
        <v>C39</v>
      </c>
      <c r="E849">
        <f t="array" ref="E849">IF($A849="","",INDEX(Summary!$F:$F,$AH849))</f>
        <v>0.9</v>
      </c>
      <c r="F849" t="str">
        <f t="array" ref="F849">IF($A849="","",INDEX(Summary!$BC:$BC,$AH849)&amp;"")</f>
        <v>P2 – High</v>
      </c>
      <c r="G849">
        <f t="shared" si="117"/>
        <v>2</v>
      </c>
      <c r="H849">
        <f t="shared" si="118"/>
        <v>0</v>
      </c>
      <c r="I849" t="str">
        <f t="array" ref="I849">IF($A849="","",IF(IFERROR(INDEX(Summary!$BA:$BA,$AH849),0)&lt;1,"Under 1 day",IF(INDEX(Summary!$BA:$BA,$AH849)&lt;3,"1-3 days",IF(INDEX(Summary!$BA:$BA,$AH849)&lt;7,"3-7 days","7+ days"))))</f>
        <v>3-7 days</v>
      </c>
      <c r="J849" t="str">
        <f t="array" ref="J849">IF($A849="","",IF(IFERROR(INDEX(Summary!$AX:$AX,$AH849),0)&lt;0.25,"0-25%",IF(INDEX(Summary!$AX:$AX,$AH849)&lt;0.5,"25-50%",IF(INDEX(Summary!$AX:$AX,$AH849)&lt;0.75,"50-75%","75-100%"))))</f>
        <v>75-100%</v>
      </c>
      <c r="K849" t="str">
        <f t="array" ref="K849">IF($A849="","",INDEX(Summary!$AY:$AY,$AH849)&amp;"")</f>
        <v>RM NA</v>
      </c>
      <c r="L849" s="1">
        <f>IF($A849="","",Summary!$P$2+MOD(ROW()-2,30))</f>
        <v>46234</v>
      </c>
      <c r="M849">
        <f t="shared" si="119"/>
        <v>8</v>
      </c>
      <c r="N849">
        <f t="shared" si="120"/>
        <v>31</v>
      </c>
      <c r="O849" t="str">
        <f t="shared" si="121"/>
        <v>Jul-2026</v>
      </c>
      <c r="P849">
        <f t="shared" ca="1" si="122"/>
        <v>1</v>
      </c>
      <c r="Q849" s="2">
        <f t="array" ref="Q849">IF($A849="",0,IFERROR(INDEX(Summary!$P$3:$AS$67,$AH849-2,$M849),0))</f>
        <v>1500</v>
      </c>
      <c r="R849" s="2">
        <f t="array" ref="R849">IF($A849="",0,ROUND(IFERROR(INDEX(Summary!$O:$O,$AH849),0)/30,0))</f>
        <v>344</v>
      </c>
      <c r="S849">
        <f t="shared" si="123"/>
        <v>0</v>
      </c>
      <c r="T849" s="2">
        <f t="array" ref="T849">IF($S849=1,IFERROR(INDEX(Summary!$O:$O,$AH849),0),0)</f>
        <v>0</v>
      </c>
      <c r="U849" s="2">
        <f t="array" ref="U849">IF($S849=1,IFERROR(INDEX(Summary!$AT:$AT,$AH849),0),0)</f>
        <v>0</v>
      </c>
      <c r="V849" s="2">
        <f t="shared" si="124"/>
        <v>0</v>
      </c>
      <c r="W849" s="2">
        <f t="array" ref="W849">IF($S849=1,IFERROR(INDEX(Summary!$AZ:$AZ,$AH849),0),0)</f>
        <v>0</v>
      </c>
      <c r="X849" s="3">
        <f t="array" ref="X849">IF($S849=1,IFERROR(INDEX(Summary!$BA:$BA,$AH849),0),0)</f>
        <v>0</v>
      </c>
      <c r="Y849" s="2">
        <f t="array" ref="Y849">IF($S849=1,IFERROR(INDEX(Summary!$G:$G,$AH849),0),0)</f>
        <v>0</v>
      </c>
      <c r="Z849" s="2">
        <f t="array" ref="Z849">IF($S849=1,IFERROR(INDEX(Summary!$H:$H,$AH849),0),0)</f>
        <v>0</v>
      </c>
      <c r="AA849" s="2">
        <f t="array" ref="AA849">IF($S849=1,IFERROR(INDEX(Summary!$I:$I,$AH849),0),0)</f>
        <v>0</v>
      </c>
      <c r="AB849" s="2">
        <f t="array" ref="AB849">IF($S849=1,IFERROR(INDEX(Summary!$J:$J,$AH849),0),0)</f>
        <v>0</v>
      </c>
      <c r="AC849" s="2">
        <f t="array" ref="AC849">IF($S849=1,IFERROR(INDEX(Summary!$K:$K,$AH849),0),0)</f>
        <v>0</v>
      </c>
      <c r="AD849" s="2">
        <f t="array" ref="AD849">IF($S849=1,IFERROR(INDEX(Summary!$L:$L,$AH849),0),0)</f>
        <v>0</v>
      </c>
      <c r="AE849" s="2">
        <f t="array" ref="AE849">IF($S849=1,IFERROR(INDEX(Summary!$M:$M,$AH849),0),0)</f>
        <v>0</v>
      </c>
      <c r="AF849" s="2">
        <f t="array" ref="AF849">IF($S849=1,IFERROR(INDEX(Summary!$N:$N,$AH849),0),0)</f>
        <v>0</v>
      </c>
      <c r="AG849">
        <f t="array" ref="AG849">IF($A849="","",IFERROR(INDEX(Summary!$BB:$BB,$AH849),0))</f>
        <v>7</v>
      </c>
      <c r="AH849">
        <f t="shared" si="125"/>
        <v>31</v>
      </c>
    </row>
    <row r="850" spans="1:34" hidden="1">
      <c r="A850" t="str">
        <f t="array" ref="A850">IFERROR(INDEX(Summary!$D:$D,$AH850)&amp;"","")</f>
        <v>FG00241</v>
      </c>
      <c r="B850" t="str">
        <f t="array" ref="B850">IF($A850="","",INDEX(Summary!$E:$E,$AH850))</f>
        <v>Sugarcane Jaggery Block - 900 gm</v>
      </c>
      <c r="C850" t="str">
        <f t="array" ref="C850">IF($A850="","",INDEX(Summary!$B:$B,$AH850))</f>
        <v>Jaggery</v>
      </c>
      <c r="D850" t="str">
        <f t="array" ref="D850">IF($A850="","",INDEX(Summary!$C:$C,$AH850))</f>
        <v>C39</v>
      </c>
      <c r="E850">
        <f t="array" ref="E850">IF($A850="","",INDEX(Summary!$F:$F,$AH850))</f>
        <v>0.9</v>
      </c>
      <c r="F850" t="str">
        <f t="array" ref="F850">IF($A850="","",INDEX(Summary!$BC:$BC,$AH850)&amp;"")</f>
        <v>P2 – High</v>
      </c>
      <c r="G850">
        <f t="shared" si="117"/>
        <v>2</v>
      </c>
      <c r="H850">
        <f t="shared" si="118"/>
        <v>0</v>
      </c>
      <c r="I850" t="str">
        <f t="array" ref="I850">IF($A850="","",IF(IFERROR(INDEX(Summary!$BA:$BA,$AH850),0)&lt;1,"Under 1 day",IF(INDEX(Summary!$BA:$BA,$AH850)&lt;3,"1-3 days",IF(INDEX(Summary!$BA:$BA,$AH850)&lt;7,"3-7 days","7+ days"))))</f>
        <v>3-7 days</v>
      </c>
      <c r="J850" t="str">
        <f t="array" ref="J850">IF($A850="","",IF(IFERROR(INDEX(Summary!$AX:$AX,$AH850),0)&lt;0.25,"0-25%",IF(INDEX(Summary!$AX:$AX,$AH850)&lt;0.5,"25-50%",IF(INDEX(Summary!$AX:$AX,$AH850)&lt;0.75,"50-75%","75-100%"))))</f>
        <v>75-100%</v>
      </c>
      <c r="K850" t="str">
        <f t="array" ref="K850">IF($A850="","",INDEX(Summary!$AY:$AY,$AH850)&amp;"")</f>
        <v>RM NA</v>
      </c>
      <c r="L850" s="1">
        <f>IF($A850="","",Summary!$P$2+MOD(ROW()-2,30))</f>
        <v>46235</v>
      </c>
      <c r="M850">
        <f t="shared" si="119"/>
        <v>9</v>
      </c>
      <c r="N850">
        <f t="shared" si="120"/>
        <v>1</v>
      </c>
      <c r="O850" t="str">
        <f t="shared" si="121"/>
        <v>Aug-2026</v>
      </c>
      <c r="P850">
        <f t="shared" ca="1" si="122"/>
        <v>1</v>
      </c>
      <c r="Q850" s="2">
        <f t="array" ref="Q850">IF($A850="",0,IFERROR(INDEX(Summary!$P$3:$AS$67,$AH850-2,$M850),0))</f>
        <v>0</v>
      </c>
      <c r="R850" s="2">
        <f t="array" ref="R850">IF($A850="",0,ROUND(IFERROR(INDEX(Summary!$O:$O,$AH850),0)/30,0))</f>
        <v>344</v>
      </c>
      <c r="S850">
        <f t="shared" si="123"/>
        <v>0</v>
      </c>
      <c r="T850" s="2">
        <f t="array" ref="T850">IF($S850=1,IFERROR(INDEX(Summary!$O:$O,$AH850),0),0)</f>
        <v>0</v>
      </c>
      <c r="U850" s="2">
        <f t="array" ref="U850">IF($S850=1,IFERROR(INDEX(Summary!$AT:$AT,$AH850),0),0)</f>
        <v>0</v>
      </c>
      <c r="V850" s="2">
        <f t="shared" si="124"/>
        <v>0</v>
      </c>
      <c r="W850" s="2">
        <f t="array" ref="W850">IF($S850=1,IFERROR(INDEX(Summary!$AZ:$AZ,$AH850),0),0)</f>
        <v>0</v>
      </c>
      <c r="X850" s="3">
        <f t="array" ref="X850">IF($S850=1,IFERROR(INDEX(Summary!$BA:$BA,$AH850),0),0)</f>
        <v>0</v>
      </c>
      <c r="Y850" s="2">
        <f t="array" ref="Y850">IF($S850=1,IFERROR(INDEX(Summary!$G:$G,$AH850),0),0)</f>
        <v>0</v>
      </c>
      <c r="Z850" s="2">
        <f t="array" ref="Z850">IF($S850=1,IFERROR(INDEX(Summary!$H:$H,$AH850),0),0)</f>
        <v>0</v>
      </c>
      <c r="AA850" s="2">
        <f t="array" ref="AA850">IF($S850=1,IFERROR(INDEX(Summary!$I:$I,$AH850),0),0)</f>
        <v>0</v>
      </c>
      <c r="AB850" s="2">
        <f t="array" ref="AB850">IF($S850=1,IFERROR(INDEX(Summary!$J:$J,$AH850),0),0)</f>
        <v>0</v>
      </c>
      <c r="AC850" s="2">
        <f t="array" ref="AC850">IF($S850=1,IFERROR(INDEX(Summary!$K:$K,$AH850),0),0)</f>
        <v>0</v>
      </c>
      <c r="AD850" s="2">
        <f t="array" ref="AD850">IF($S850=1,IFERROR(INDEX(Summary!$L:$L,$AH850),0),0)</f>
        <v>0</v>
      </c>
      <c r="AE850" s="2">
        <f t="array" ref="AE850">IF($S850=1,IFERROR(INDEX(Summary!$M:$M,$AH850),0),0)</f>
        <v>0</v>
      </c>
      <c r="AF850" s="2">
        <f t="array" ref="AF850">IF($S850=1,IFERROR(INDEX(Summary!$N:$N,$AH850),0),0)</f>
        <v>0</v>
      </c>
      <c r="AG850">
        <f t="array" ref="AG850">IF($A850="","",IFERROR(INDEX(Summary!$BB:$BB,$AH850),0))</f>
        <v>7</v>
      </c>
      <c r="AH850">
        <f t="shared" si="125"/>
        <v>31</v>
      </c>
    </row>
    <row r="851" spans="1:34" hidden="1">
      <c r="A851" t="str">
        <f t="array" ref="A851">IFERROR(INDEX(Summary!$D:$D,$AH851)&amp;"","")</f>
        <v>FG00241</v>
      </c>
      <c r="B851" t="str">
        <f t="array" ref="B851">IF($A851="","",INDEX(Summary!$E:$E,$AH851))</f>
        <v>Sugarcane Jaggery Block - 900 gm</v>
      </c>
      <c r="C851" t="str">
        <f t="array" ref="C851">IF($A851="","",INDEX(Summary!$B:$B,$AH851))</f>
        <v>Jaggery</v>
      </c>
      <c r="D851" t="str">
        <f t="array" ref="D851">IF($A851="","",INDEX(Summary!$C:$C,$AH851))</f>
        <v>C39</v>
      </c>
      <c r="E851">
        <f t="array" ref="E851">IF($A851="","",INDEX(Summary!$F:$F,$AH851))</f>
        <v>0.9</v>
      </c>
      <c r="F851" t="str">
        <f t="array" ref="F851">IF($A851="","",INDEX(Summary!$BC:$BC,$AH851)&amp;"")</f>
        <v>P2 – High</v>
      </c>
      <c r="G851">
        <f t="shared" si="117"/>
        <v>2</v>
      </c>
      <c r="H851">
        <f t="shared" si="118"/>
        <v>0</v>
      </c>
      <c r="I851" t="str">
        <f t="array" ref="I851">IF($A851="","",IF(IFERROR(INDEX(Summary!$BA:$BA,$AH851),0)&lt;1,"Under 1 day",IF(INDEX(Summary!$BA:$BA,$AH851)&lt;3,"1-3 days",IF(INDEX(Summary!$BA:$BA,$AH851)&lt;7,"3-7 days","7+ days"))))</f>
        <v>3-7 days</v>
      </c>
      <c r="J851" t="str">
        <f t="array" ref="J851">IF($A851="","",IF(IFERROR(INDEX(Summary!$AX:$AX,$AH851),0)&lt;0.25,"0-25%",IF(INDEX(Summary!$AX:$AX,$AH851)&lt;0.5,"25-50%",IF(INDEX(Summary!$AX:$AX,$AH851)&lt;0.75,"50-75%","75-100%"))))</f>
        <v>75-100%</v>
      </c>
      <c r="K851" t="str">
        <f t="array" ref="K851">IF($A851="","",INDEX(Summary!$AY:$AY,$AH851)&amp;"")</f>
        <v>RM NA</v>
      </c>
      <c r="L851" s="1">
        <f>IF($A851="","",Summary!$P$2+MOD(ROW()-2,30))</f>
        <v>46236</v>
      </c>
      <c r="M851">
        <f t="shared" si="119"/>
        <v>10</v>
      </c>
      <c r="N851">
        <f t="shared" si="120"/>
        <v>2</v>
      </c>
      <c r="O851" t="str">
        <f t="shared" si="121"/>
        <v>Aug-2026</v>
      </c>
      <c r="P851">
        <f t="shared" ca="1" si="122"/>
        <v>1</v>
      </c>
      <c r="Q851" s="2">
        <f t="array" ref="Q851">IF($A851="",0,IFERROR(INDEX(Summary!$P$3:$AS$67,$AH851-2,$M851),0))</f>
        <v>0</v>
      </c>
      <c r="R851" s="2">
        <f t="array" ref="R851">IF($A851="",0,ROUND(IFERROR(INDEX(Summary!$O:$O,$AH851),0)/30,0))</f>
        <v>344</v>
      </c>
      <c r="S851">
        <f t="shared" si="123"/>
        <v>0</v>
      </c>
      <c r="T851" s="2">
        <f t="array" ref="T851">IF($S851=1,IFERROR(INDEX(Summary!$O:$O,$AH851),0),0)</f>
        <v>0</v>
      </c>
      <c r="U851" s="2">
        <f t="array" ref="U851">IF($S851=1,IFERROR(INDEX(Summary!$AT:$AT,$AH851),0),0)</f>
        <v>0</v>
      </c>
      <c r="V851" s="2">
        <f t="shared" si="124"/>
        <v>0</v>
      </c>
      <c r="W851" s="2">
        <f t="array" ref="W851">IF($S851=1,IFERROR(INDEX(Summary!$AZ:$AZ,$AH851),0),0)</f>
        <v>0</v>
      </c>
      <c r="X851" s="3">
        <f t="array" ref="X851">IF($S851=1,IFERROR(INDEX(Summary!$BA:$BA,$AH851),0),0)</f>
        <v>0</v>
      </c>
      <c r="Y851" s="2">
        <f t="array" ref="Y851">IF($S851=1,IFERROR(INDEX(Summary!$G:$G,$AH851),0),0)</f>
        <v>0</v>
      </c>
      <c r="Z851" s="2">
        <f t="array" ref="Z851">IF($S851=1,IFERROR(INDEX(Summary!$H:$H,$AH851),0),0)</f>
        <v>0</v>
      </c>
      <c r="AA851" s="2">
        <f t="array" ref="AA851">IF($S851=1,IFERROR(INDEX(Summary!$I:$I,$AH851),0),0)</f>
        <v>0</v>
      </c>
      <c r="AB851" s="2">
        <f t="array" ref="AB851">IF($S851=1,IFERROR(INDEX(Summary!$J:$J,$AH851),0),0)</f>
        <v>0</v>
      </c>
      <c r="AC851" s="2">
        <f t="array" ref="AC851">IF($S851=1,IFERROR(INDEX(Summary!$K:$K,$AH851),0),0)</f>
        <v>0</v>
      </c>
      <c r="AD851" s="2">
        <f t="array" ref="AD851">IF($S851=1,IFERROR(INDEX(Summary!$L:$L,$AH851),0),0)</f>
        <v>0</v>
      </c>
      <c r="AE851" s="2">
        <f t="array" ref="AE851">IF($S851=1,IFERROR(INDEX(Summary!$M:$M,$AH851),0),0)</f>
        <v>0</v>
      </c>
      <c r="AF851" s="2">
        <f t="array" ref="AF851">IF($S851=1,IFERROR(INDEX(Summary!$N:$N,$AH851),0),0)</f>
        <v>0</v>
      </c>
      <c r="AG851">
        <f t="array" ref="AG851">IF($A851="","",IFERROR(INDEX(Summary!$BB:$BB,$AH851),0))</f>
        <v>7</v>
      </c>
      <c r="AH851">
        <f t="shared" si="125"/>
        <v>31</v>
      </c>
    </row>
    <row r="852" spans="1:34" hidden="1">
      <c r="A852" t="str">
        <f t="array" ref="A852">IFERROR(INDEX(Summary!$D:$D,$AH852)&amp;"","")</f>
        <v>FG00241</v>
      </c>
      <c r="B852" t="str">
        <f t="array" ref="B852">IF($A852="","",INDEX(Summary!$E:$E,$AH852))</f>
        <v>Sugarcane Jaggery Block - 900 gm</v>
      </c>
      <c r="C852" t="str">
        <f t="array" ref="C852">IF($A852="","",INDEX(Summary!$B:$B,$AH852))</f>
        <v>Jaggery</v>
      </c>
      <c r="D852" t="str">
        <f t="array" ref="D852">IF($A852="","",INDEX(Summary!$C:$C,$AH852))</f>
        <v>C39</v>
      </c>
      <c r="E852">
        <f t="array" ref="E852">IF($A852="","",INDEX(Summary!$F:$F,$AH852))</f>
        <v>0.9</v>
      </c>
      <c r="F852" t="str">
        <f t="array" ref="F852">IF($A852="","",INDEX(Summary!$BC:$BC,$AH852)&amp;"")</f>
        <v>P2 – High</v>
      </c>
      <c r="G852">
        <f t="shared" si="117"/>
        <v>2</v>
      </c>
      <c r="H852">
        <f t="shared" si="118"/>
        <v>0</v>
      </c>
      <c r="I852" t="str">
        <f t="array" ref="I852">IF($A852="","",IF(IFERROR(INDEX(Summary!$BA:$BA,$AH852),0)&lt;1,"Under 1 day",IF(INDEX(Summary!$BA:$BA,$AH852)&lt;3,"1-3 days",IF(INDEX(Summary!$BA:$BA,$AH852)&lt;7,"3-7 days","7+ days"))))</f>
        <v>3-7 days</v>
      </c>
      <c r="J852" t="str">
        <f t="array" ref="J852">IF($A852="","",IF(IFERROR(INDEX(Summary!$AX:$AX,$AH852),0)&lt;0.25,"0-25%",IF(INDEX(Summary!$AX:$AX,$AH852)&lt;0.5,"25-50%",IF(INDEX(Summary!$AX:$AX,$AH852)&lt;0.75,"50-75%","75-100%"))))</f>
        <v>75-100%</v>
      </c>
      <c r="K852" t="str">
        <f t="array" ref="K852">IF($A852="","",INDEX(Summary!$AY:$AY,$AH852)&amp;"")</f>
        <v>RM NA</v>
      </c>
      <c r="L852" s="1">
        <f>IF($A852="","",Summary!$P$2+MOD(ROW()-2,30))</f>
        <v>46237</v>
      </c>
      <c r="M852">
        <f t="shared" si="119"/>
        <v>11</v>
      </c>
      <c r="N852">
        <f t="shared" si="120"/>
        <v>3</v>
      </c>
      <c r="O852" t="str">
        <f t="shared" si="121"/>
        <v>Aug-2026</v>
      </c>
      <c r="P852">
        <f t="shared" ca="1" si="122"/>
        <v>1</v>
      </c>
      <c r="Q852" s="2">
        <f t="array" ref="Q852">IF($A852="",0,IFERROR(INDEX(Summary!$P$3:$AS$67,$AH852-2,$M852),0))</f>
        <v>1860</v>
      </c>
      <c r="R852" s="2">
        <f t="array" ref="R852">IF($A852="",0,ROUND(IFERROR(INDEX(Summary!$O:$O,$AH852),0)/30,0))</f>
        <v>344</v>
      </c>
      <c r="S852">
        <f t="shared" si="123"/>
        <v>0</v>
      </c>
      <c r="T852" s="2">
        <f t="array" ref="T852">IF($S852=1,IFERROR(INDEX(Summary!$O:$O,$AH852),0),0)</f>
        <v>0</v>
      </c>
      <c r="U852" s="2">
        <f t="array" ref="U852">IF($S852=1,IFERROR(INDEX(Summary!$AT:$AT,$AH852),0),0)</f>
        <v>0</v>
      </c>
      <c r="V852" s="2">
        <f t="shared" si="124"/>
        <v>0</v>
      </c>
      <c r="W852" s="2">
        <f t="array" ref="W852">IF($S852=1,IFERROR(INDEX(Summary!$AZ:$AZ,$AH852),0),0)</f>
        <v>0</v>
      </c>
      <c r="X852" s="3">
        <f t="array" ref="X852">IF($S852=1,IFERROR(INDEX(Summary!$BA:$BA,$AH852),0),0)</f>
        <v>0</v>
      </c>
      <c r="Y852" s="2">
        <f t="array" ref="Y852">IF($S852=1,IFERROR(INDEX(Summary!$G:$G,$AH852),0),0)</f>
        <v>0</v>
      </c>
      <c r="Z852" s="2">
        <f t="array" ref="Z852">IF($S852=1,IFERROR(INDEX(Summary!$H:$H,$AH852),0),0)</f>
        <v>0</v>
      </c>
      <c r="AA852" s="2">
        <f t="array" ref="AA852">IF($S852=1,IFERROR(INDEX(Summary!$I:$I,$AH852),0),0)</f>
        <v>0</v>
      </c>
      <c r="AB852" s="2">
        <f t="array" ref="AB852">IF($S852=1,IFERROR(INDEX(Summary!$J:$J,$AH852),0),0)</f>
        <v>0</v>
      </c>
      <c r="AC852" s="2">
        <f t="array" ref="AC852">IF($S852=1,IFERROR(INDEX(Summary!$K:$K,$AH852),0),0)</f>
        <v>0</v>
      </c>
      <c r="AD852" s="2">
        <f t="array" ref="AD852">IF($S852=1,IFERROR(INDEX(Summary!$L:$L,$AH852),0),0)</f>
        <v>0</v>
      </c>
      <c r="AE852" s="2">
        <f t="array" ref="AE852">IF($S852=1,IFERROR(INDEX(Summary!$M:$M,$AH852),0),0)</f>
        <v>0</v>
      </c>
      <c r="AF852" s="2">
        <f t="array" ref="AF852">IF($S852=1,IFERROR(INDEX(Summary!$N:$N,$AH852),0),0)</f>
        <v>0</v>
      </c>
      <c r="AG852">
        <f t="array" ref="AG852">IF($A852="","",IFERROR(INDEX(Summary!$BB:$BB,$AH852),0))</f>
        <v>7</v>
      </c>
      <c r="AH852">
        <f t="shared" si="125"/>
        <v>31</v>
      </c>
    </row>
    <row r="853" spans="1:34" hidden="1">
      <c r="A853" t="str">
        <f t="array" ref="A853">IFERROR(INDEX(Summary!$D:$D,$AH853)&amp;"","")</f>
        <v>FG00241</v>
      </c>
      <c r="B853" t="str">
        <f t="array" ref="B853">IF($A853="","",INDEX(Summary!$E:$E,$AH853))</f>
        <v>Sugarcane Jaggery Block - 900 gm</v>
      </c>
      <c r="C853" t="str">
        <f t="array" ref="C853">IF($A853="","",INDEX(Summary!$B:$B,$AH853))</f>
        <v>Jaggery</v>
      </c>
      <c r="D853" t="str">
        <f t="array" ref="D853">IF($A853="","",INDEX(Summary!$C:$C,$AH853))</f>
        <v>C39</v>
      </c>
      <c r="E853">
        <f t="array" ref="E853">IF($A853="","",INDEX(Summary!$F:$F,$AH853))</f>
        <v>0.9</v>
      </c>
      <c r="F853" t="str">
        <f t="array" ref="F853">IF($A853="","",INDEX(Summary!$BC:$BC,$AH853)&amp;"")</f>
        <v>P2 – High</v>
      </c>
      <c r="G853">
        <f t="shared" si="117"/>
        <v>2</v>
      </c>
      <c r="H853">
        <f t="shared" si="118"/>
        <v>0</v>
      </c>
      <c r="I853" t="str">
        <f t="array" ref="I853">IF($A853="","",IF(IFERROR(INDEX(Summary!$BA:$BA,$AH853),0)&lt;1,"Under 1 day",IF(INDEX(Summary!$BA:$BA,$AH853)&lt;3,"1-3 days",IF(INDEX(Summary!$BA:$BA,$AH853)&lt;7,"3-7 days","7+ days"))))</f>
        <v>3-7 days</v>
      </c>
      <c r="J853" t="str">
        <f t="array" ref="J853">IF($A853="","",IF(IFERROR(INDEX(Summary!$AX:$AX,$AH853),0)&lt;0.25,"0-25%",IF(INDEX(Summary!$AX:$AX,$AH853)&lt;0.5,"25-50%",IF(INDEX(Summary!$AX:$AX,$AH853)&lt;0.75,"50-75%","75-100%"))))</f>
        <v>75-100%</v>
      </c>
      <c r="K853" t="str">
        <f t="array" ref="K853">IF($A853="","",INDEX(Summary!$AY:$AY,$AH853)&amp;"")</f>
        <v>RM NA</v>
      </c>
      <c r="L853" s="1">
        <f>IF($A853="","",Summary!$P$2+MOD(ROW()-2,30))</f>
        <v>46238</v>
      </c>
      <c r="M853">
        <f t="shared" si="119"/>
        <v>12</v>
      </c>
      <c r="N853">
        <f t="shared" si="120"/>
        <v>4</v>
      </c>
      <c r="O853" t="str">
        <f t="shared" si="121"/>
        <v>Aug-2026</v>
      </c>
      <c r="P853">
        <f t="shared" ca="1" si="122"/>
        <v>1</v>
      </c>
      <c r="Q853" s="2">
        <f t="array" ref="Q853">IF($A853="",0,IFERROR(INDEX(Summary!$P$3:$AS$67,$AH853-2,$M853),0))</f>
        <v>1103</v>
      </c>
      <c r="R853" s="2">
        <f t="array" ref="R853">IF($A853="",0,ROUND(IFERROR(INDEX(Summary!$O:$O,$AH853),0)/30,0))</f>
        <v>344</v>
      </c>
      <c r="S853">
        <f t="shared" si="123"/>
        <v>0</v>
      </c>
      <c r="T853" s="2">
        <f t="array" ref="T853">IF($S853=1,IFERROR(INDEX(Summary!$O:$O,$AH853),0),0)</f>
        <v>0</v>
      </c>
      <c r="U853" s="2">
        <f t="array" ref="U853">IF($S853=1,IFERROR(INDEX(Summary!$AT:$AT,$AH853),0),0)</f>
        <v>0</v>
      </c>
      <c r="V853" s="2">
        <f t="shared" si="124"/>
        <v>0</v>
      </c>
      <c r="W853" s="2">
        <f t="array" ref="W853">IF($S853=1,IFERROR(INDEX(Summary!$AZ:$AZ,$AH853),0),0)</f>
        <v>0</v>
      </c>
      <c r="X853" s="3">
        <f t="array" ref="X853">IF($S853=1,IFERROR(INDEX(Summary!$BA:$BA,$AH853),0),0)</f>
        <v>0</v>
      </c>
      <c r="Y853" s="2">
        <f t="array" ref="Y853">IF($S853=1,IFERROR(INDEX(Summary!$G:$G,$AH853),0),0)</f>
        <v>0</v>
      </c>
      <c r="Z853" s="2">
        <f t="array" ref="Z853">IF($S853=1,IFERROR(INDEX(Summary!$H:$H,$AH853),0),0)</f>
        <v>0</v>
      </c>
      <c r="AA853" s="2">
        <f t="array" ref="AA853">IF($S853=1,IFERROR(INDEX(Summary!$I:$I,$AH853),0),0)</f>
        <v>0</v>
      </c>
      <c r="AB853" s="2">
        <f t="array" ref="AB853">IF($S853=1,IFERROR(INDEX(Summary!$J:$J,$AH853),0),0)</f>
        <v>0</v>
      </c>
      <c r="AC853" s="2">
        <f t="array" ref="AC853">IF($S853=1,IFERROR(INDEX(Summary!$K:$K,$AH853),0),0)</f>
        <v>0</v>
      </c>
      <c r="AD853" s="2">
        <f t="array" ref="AD853">IF($S853=1,IFERROR(INDEX(Summary!$L:$L,$AH853),0),0)</f>
        <v>0</v>
      </c>
      <c r="AE853" s="2">
        <f t="array" ref="AE853">IF($S853=1,IFERROR(INDEX(Summary!$M:$M,$AH853),0),0)</f>
        <v>0</v>
      </c>
      <c r="AF853" s="2">
        <f t="array" ref="AF853">IF($S853=1,IFERROR(INDEX(Summary!$N:$N,$AH853),0),0)</f>
        <v>0</v>
      </c>
      <c r="AG853">
        <f t="array" ref="AG853">IF($A853="","",IFERROR(INDEX(Summary!$BB:$BB,$AH853),0))</f>
        <v>7</v>
      </c>
      <c r="AH853">
        <f t="shared" si="125"/>
        <v>31</v>
      </c>
    </row>
    <row r="854" spans="1:34" hidden="1">
      <c r="A854" t="str">
        <f t="array" ref="A854">IFERROR(INDEX(Summary!$D:$D,$AH854)&amp;"","")</f>
        <v>FG00241</v>
      </c>
      <c r="B854" t="str">
        <f t="array" ref="B854">IF($A854="","",INDEX(Summary!$E:$E,$AH854))</f>
        <v>Sugarcane Jaggery Block - 900 gm</v>
      </c>
      <c r="C854" t="str">
        <f t="array" ref="C854">IF($A854="","",INDEX(Summary!$B:$B,$AH854))</f>
        <v>Jaggery</v>
      </c>
      <c r="D854" t="str">
        <f t="array" ref="D854">IF($A854="","",INDEX(Summary!$C:$C,$AH854))</f>
        <v>C39</v>
      </c>
      <c r="E854">
        <f t="array" ref="E854">IF($A854="","",INDEX(Summary!$F:$F,$AH854))</f>
        <v>0.9</v>
      </c>
      <c r="F854" t="str">
        <f t="array" ref="F854">IF($A854="","",INDEX(Summary!$BC:$BC,$AH854)&amp;"")</f>
        <v>P2 – High</v>
      </c>
      <c r="G854">
        <f t="shared" si="117"/>
        <v>2</v>
      </c>
      <c r="H854">
        <f t="shared" si="118"/>
        <v>0</v>
      </c>
      <c r="I854" t="str">
        <f t="array" ref="I854">IF($A854="","",IF(IFERROR(INDEX(Summary!$BA:$BA,$AH854),0)&lt;1,"Under 1 day",IF(INDEX(Summary!$BA:$BA,$AH854)&lt;3,"1-3 days",IF(INDEX(Summary!$BA:$BA,$AH854)&lt;7,"3-7 days","7+ days"))))</f>
        <v>3-7 days</v>
      </c>
      <c r="J854" t="str">
        <f t="array" ref="J854">IF($A854="","",IF(IFERROR(INDEX(Summary!$AX:$AX,$AH854),0)&lt;0.25,"0-25%",IF(INDEX(Summary!$AX:$AX,$AH854)&lt;0.5,"25-50%",IF(INDEX(Summary!$AX:$AX,$AH854)&lt;0.75,"50-75%","75-100%"))))</f>
        <v>75-100%</v>
      </c>
      <c r="K854" t="str">
        <f t="array" ref="K854">IF($A854="","",INDEX(Summary!$AY:$AY,$AH854)&amp;"")</f>
        <v>RM NA</v>
      </c>
      <c r="L854" s="1">
        <f>IF($A854="","",Summary!$P$2+MOD(ROW()-2,30))</f>
        <v>46239</v>
      </c>
      <c r="M854">
        <f t="shared" si="119"/>
        <v>13</v>
      </c>
      <c r="N854">
        <f t="shared" si="120"/>
        <v>5</v>
      </c>
      <c r="O854" t="str">
        <f t="shared" si="121"/>
        <v>Aug-2026</v>
      </c>
      <c r="P854">
        <f t="shared" ca="1" si="122"/>
        <v>1</v>
      </c>
      <c r="Q854" s="2">
        <f t="array" ref="Q854">IF($A854="",0,IFERROR(INDEX(Summary!$P$3:$AS$67,$AH854-2,$M854),0))</f>
        <v>0</v>
      </c>
      <c r="R854" s="2">
        <f t="array" ref="R854">IF($A854="",0,ROUND(IFERROR(INDEX(Summary!$O:$O,$AH854),0)/30,0))</f>
        <v>344</v>
      </c>
      <c r="S854">
        <f t="shared" si="123"/>
        <v>0</v>
      </c>
      <c r="T854" s="2">
        <f t="array" ref="T854">IF($S854=1,IFERROR(INDEX(Summary!$O:$O,$AH854),0),0)</f>
        <v>0</v>
      </c>
      <c r="U854" s="2">
        <f t="array" ref="U854">IF($S854=1,IFERROR(INDEX(Summary!$AT:$AT,$AH854),0),0)</f>
        <v>0</v>
      </c>
      <c r="V854" s="2">
        <f t="shared" si="124"/>
        <v>0</v>
      </c>
      <c r="W854" s="2">
        <f t="array" ref="W854">IF($S854=1,IFERROR(INDEX(Summary!$AZ:$AZ,$AH854),0),0)</f>
        <v>0</v>
      </c>
      <c r="X854" s="3">
        <f t="array" ref="X854">IF($S854=1,IFERROR(INDEX(Summary!$BA:$BA,$AH854),0),0)</f>
        <v>0</v>
      </c>
      <c r="Y854" s="2">
        <f t="array" ref="Y854">IF($S854=1,IFERROR(INDEX(Summary!$G:$G,$AH854),0),0)</f>
        <v>0</v>
      </c>
      <c r="Z854" s="2">
        <f t="array" ref="Z854">IF($S854=1,IFERROR(INDEX(Summary!$H:$H,$AH854),0),0)</f>
        <v>0</v>
      </c>
      <c r="AA854" s="2">
        <f t="array" ref="AA854">IF($S854=1,IFERROR(INDEX(Summary!$I:$I,$AH854),0),0)</f>
        <v>0</v>
      </c>
      <c r="AB854" s="2">
        <f t="array" ref="AB854">IF($S854=1,IFERROR(INDEX(Summary!$J:$J,$AH854),0),0)</f>
        <v>0</v>
      </c>
      <c r="AC854" s="2">
        <f t="array" ref="AC854">IF($S854=1,IFERROR(INDEX(Summary!$K:$K,$AH854),0),0)</f>
        <v>0</v>
      </c>
      <c r="AD854" s="2">
        <f t="array" ref="AD854">IF($S854=1,IFERROR(INDEX(Summary!$L:$L,$AH854),0),0)</f>
        <v>0</v>
      </c>
      <c r="AE854" s="2">
        <f t="array" ref="AE854">IF($S854=1,IFERROR(INDEX(Summary!$M:$M,$AH854),0),0)</f>
        <v>0</v>
      </c>
      <c r="AF854" s="2">
        <f t="array" ref="AF854">IF($S854=1,IFERROR(INDEX(Summary!$N:$N,$AH854),0),0)</f>
        <v>0</v>
      </c>
      <c r="AG854">
        <f t="array" ref="AG854">IF($A854="","",IFERROR(INDEX(Summary!$BB:$BB,$AH854),0))</f>
        <v>7</v>
      </c>
      <c r="AH854">
        <f t="shared" si="125"/>
        <v>31</v>
      </c>
    </row>
    <row r="855" spans="1:34" hidden="1">
      <c r="A855" t="str">
        <f t="array" ref="A855">IFERROR(INDEX(Summary!$D:$D,$AH855)&amp;"","")</f>
        <v>FG00241</v>
      </c>
      <c r="B855" t="str">
        <f t="array" ref="B855">IF($A855="","",INDEX(Summary!$E:$E,$AH855))</f>
        <v>Sugarcane Jaggery Block - 900 gm</v>
      </c>
      <c r="C855" t="str">
        <f t="array" ref="C855">IF($A855="","",INDEX(Summary!$B:$B,$AH855))</f>
        <v>Jaggery</v>
      </c>
      <c r="D855" t="str">
        <f t="array" ref="D855">IF($A855="","",INDEX(Summary!$C:$C,$AH855))</f>
        <v>C39</v>
      </c>
      <c r="E855">
        <f t="array" ref="E855">IF($A855="","",INDEX(Summary!$F:$F,$AH855))</f>
        <v>0.9</v>
      </c>
      <c r="F855" t="str">
        <f t="array" ref="F855">IF($A855="","",INDEX(Summary!$BC:$BC,$AH855)&amp;"")</f>
        <v>P2 – High</v>
      </c>
      <c r="G855">
        <f t="shared" si="117"/>
        <v>2</v>
      </c>
      <c r="H855">
        <f t="shared" si="118"/>
        <v>0</v>
      </c>
      <c r="I855" t="str">
        <f t="array" ref="I855">IF($A855="","",IF(IFERROR(INDEX(Summary!$BA:$BA,$AH855),0)&lt;1,"Under 1 day",IF(INDEX(Summary!$BA:$BA,$AH855)&lt;3,"1-3 days",IF(INDEX(Summary!$BA:$BA,$AH855)&lt;7,"3-7 days","7+ days"))))</f>
        <v>3-7 days</v>
      </c>
      <c r="J855" t="str">
        <f t="array" ref="J855">IF($A855="","",IF(IFERROR(INDEX(Summary!$AX:$AX,$AH855),0)&lt;0.25,"0-25%",IF(INDEX(Summary!$AX:$AX,$AH855)&lt;0.5,"25-50%",IF(INDEX(Summary!$AX:$AX,$AH855)&lt;0.75,"50-75%","75-100%"))))</f>
        <v>75-100%</v>
      </c>
      <c r="K855" t="str">
        <f t="array" ref="K855">IF($A855="","",INDEX(Summary!$AY:$AY,$AH855)&amp;"")</f>
        <v>RM NA</v>
      </c>
      <c r="L855" s="1">
        <f>IF($A855="","",Summary!$P$2+MOD(ROW()-2,30))</f>
        <v>46240</v>
      </c>
      <c r="M855">
        <f t="shared" si="119"/>
        <v>14</v>
      </c>
      <c r="N855">
        <f t="shared" si="120"/>
        <v>6</v>
      </c>
      <c r="O855" t="str">
        <f t="shared" si="121"/>
        <v>Aug-2026</v>
      </c>
      <c r="P855">
        <f t="shared" ca="1" si="122"/>
        <v>1</v>
      </c>
      <c r="Q855" s="2">
        <f t="array" ref="Q855">IF($A855="",0,IFERROR(INDEX(Summary!$P$3:$AS$67,$AH855-2,$M855),0))</f>
        <v>1046</v>
      </c>
      <c r="R855" s="2">
        <f t="array" ref="R855">IF($A855="",0,ROUND(IFERROR(INDEX(Summary!$O:$O,$AH855),0)/30,0))</f>
        <v>344</v>
      </c>
      <c r="S855">
        <f t="shared" si="123"/>
        <v>0</v>
      </c>
      <c r="T855" s="2">
        <f t="array" ref="T855">IF($S855=1,IFERROR(INDEX(Summary!$O:$O,$AH855),0),0)</f>
        <v>0</v>
      </c>
      <c r="U855" s="2">
        <f t="array" ref="U855">IF($S855=1,IFERROR(INDEX(Summary!$AT:$AT,$AH855),0),0)</f>
        <v>0</v>
      </c>
      <c r="V855" s="2">
        <f t="shared" si="124"/>
        <v>0</v>
      </c>
      <c r="W855" s="2">
        <f t="array" ref="W855">IF($S855=1,IFERROR(INDEX(Summary!$AZ:$AZ,$AH855),0),0)</f>
        <v>0</v>
      </c>
      <c r="X855" s="3">
        <f t="array" ref="X855">IF($S855=1,IFERROR(INDEX(Summary!$BA:$BA,$AH855),0),0)</f>
        <v>0</v>
      </c>
      <c r="Y855" s="2">
        <f t="array" ref="Y855">IF($S855=1,IFERROR(INDEX(Summary!$G:$G,$AH855),0),0)</f>
        <v>0</v>
      </c>
      <c r="Z855" s="2">
        <f t="array" ref="Z855">IF($S855=1,IFERROR(INDEX(Summary!$H:$H,$AH855),0),0)</f>
        <v>0</v>
      </c>
      <c r="AA855" s="2">
        <f t="array" ref="AA855">IF($S855=1,IFERROR(INDEX(Summary!$I:$I,$AH855),0),0)</f>
        <v>0</v>
      </c>
      <c r="AB855" s="2">
        <f t="array" ref="AB855">IF($S855=1,IFERROR(INDEX(Summary!$J:$J,$AH855),0),0)</f>
        <v>0</v>
      </c>
      <c r="AC855" s="2">
        <f t="array" ref="AC855">IF($S855=1,IFERROR(INDEX(Summary!$K:$K,$AH855),0),0)</f>
        <v>0</v>
      </c>
      <c r="AD855" s="2">
        <f t="array" ref="AD855">IF($S855=1,IFERROR(INDEX(Summary!$L:$L,$AH855),0),0)</f>
        <v>0</v>
      </c>
      <c r="AE855" s="2">
        <f t="array" ref="AE855">IF($S855=1,IFERROR(INDEX(Summary!$M:$M,$AH855),0),0)</f>
        <v>0</v>
      </c>
      <c r="AF855" s="2">
        <f t="array" ref="AF855">IF($S855=1,IFERROR(INDEX(Summary!$N:$N,$AH855),0),0)</f>
        <v>0</v>
      </c>
      <c r="AG855">
        <f t="array" ref="AG855">IF($A855="","",IFERROR(INDEX(Summary!$BB:$BB,$AH855),0))</f>
        <v>7</v>
      </c>
      <c r="AH855">
        <f t="shared" si="125"/>
        <v>31</v>
      </c>
    </row>
    <row r="856" spans="1:34" hidden="1">
      <c r="A856" t="str">
        <f t="array" ref="A856">IFERROR(INDEX(Summary!$D:$D,$AH856)&amp;"","")</f>
        <v>FG00241</v>
      </c>
      <c r="B856" t="str">
        <f t="array" ref="B856">IF($A856="","",INDEX(Summary!$E:$E,$AH856))</f>
        <v>Sugarcane Jaggery Block - 900 gm</v>
      </c>
      <c r="C856" t="str">
        <f t="array" ref="C856">IF($A856="","",INDEX(Summary!$B:$B,$AH856))</f>
        <v>Jaggery</v>
      </c>
      <c r="D856" t="str">
        <f t="array" ref="D856">IF($A856="","",INDEX(Summary!$C:$C,$AH856))</f>
        <v>C39</v>
      </c>
      <c r="E856">
        <f t="array" ref="E856">IF($A856="","",INDEX(Summary!$F:$F,$AH856))</f>
        <v>0.9</v>
      </c>
      <c r="F856" t="str">
        <f t="array" ref="F856">IF($A856="","",INDEX(Summary!$BC:$BC,$AH856)&amp;"")</f>
        <v>P2 – High</v>
      </c>
      <c r="G856">
        <f t="shared" si="117"/>
        <v>2</v>
      </c>
      <c r="H856">
        <f t="shared" si="118"/>
        <v>0</v>
      </c>
      <c r="I856" t="str">
        <f t="array" ref="I856">IF($A856="","",IF(IFERROR(INDEX(Summary!$BA:$BA,$AH856),0)&lt;1,"Under 1 day",IF(INDEX(Summary!$BA:$BA,$AH856)&lt;3,"1-3 days",IF(INDEX(Summary!$BA:$BA,$AH856)&lt;7,"3-7 days","7+ days"))))</f>
        <v>3-7 days</v>
      </c>
      <c r="J856" t="str">
        <f t="array" ref="J856">IF($A856="","",IF(IFERROR(INDEX(Summary!$AX:$AX,$AH856),0)&lt;0.25,"0-25%",IF(INDEX(Summary!$AX:$AX,$AH856)&lt;0.5,"25-50%",IF(INDEX(Summary!$AX:$AX,$AH856)&lt;0.75,"50-75%","75-100%"))))</f>
        <v>75-100%</v>
      </c>
      <c r="K856" t="str">
        <f t="array" ref="K856">IF($A856="","",INDEX(Summary!$AY:$AY,$AH856)&amp;"")</f>
        <v>RM NA</v>
      </c>
      <c r="L856" s="1">
        <f>IF($A856="","",Summary!$P$2+MOD(ROW()-2,30))</f>
        <v>46241</v>
      </c>
      <c r="M856">
        <f t="shared" si="119"/>
        <v>15</v>
      </c>
      <c r="N856">
        <f t="shared" si="120"/>
        <v>7</v>
      </c>
      <c r="O856" t="str">
        <f t="shared" si="121"/>
        <v>Aug-2026</v>
      </c>
      <c r="P856">
        <f t="shared" ca="1" si="122"/>
        <v>1</v>
      </c>
      <c r="Q856" s="2">
        <f t="array" ref="Q856">IF($A856="",0,IFERROR(INDEX(Summary!$P$3:$AS$67,$AH856-2,$M856),0))</f>
        <v>0</v>
      </c>
      <c r="R856" s="2">
        <f t="array" ref="R856">IF($A856="",0,ROUND(IFERROR(INDEX(Summary!$O:$O,$AH856),0)/30,0))</f>
        <v>344</v>
      </c>
      <c r="S856">
        <f t="shared" si="123"/>
        <v>0</v>
      </c>
      <c r="T856" s="2">
        <f t="array" ref="T856">IF($S856=1,IFERROR(INDEX(Summary!$O:$O,$AH856),0),0)</f>
        <v>0</v>
      </c>
      <c r="U856" s="2">
        <f t="array" ref="U856">IF($S856=1,IFERROR(INDEX(Summary!$AT:$AT,$AH856),0),0)</f>
        <v>0</v>
      </c>
      <c r="V856" s="2">
        <f t="shared" si="124"/>
        <v>0</v>
      </c>
      <c r="W856" s="2">
        <f t="array" ref="W856">IF($S856=1,IFERROR(INDEX(Summary!$AZ:$AZ,$AH856),0),0)</f>
        <v>0</v>
      </c>
      <c r="X856" s="3">
        <f t="array" ref="X856">IF($S856=1,IFERROR(INDEX(Summary!$BA:$BA,$AH856),0),0)</f>
        <v>0</v>
      </c>
      <c r="Y856" s="2">
        <f t="array" ref="Y856">IF($S856=1,IFERROR(INDEX(Summary!$G:$G,$AH856),0),0)</f>
        <v>0</v>
      </c>
      <c r="Z856" s="2">
        <f t="array" ref="Z856">IF($S856=1,IFERROR(INDEX(Summary!$H:$H,$AH856),0),0)</f>
        <v>0</v>
      </c>
      <c r="AA856" s="2">
        <f t="array" ref="AA856">IF($S856=1,IFERROR(INDEX(Summary!$I:$I,$AH856),0),0)</f>
        <v>0</v>
      </c>
      <c r="AB856" s="2">
        <f t="array" ref="AB856">IF($S856=1,IFERROR(INDEX(Summary!$J:$J,$AH856),0),0)</f>
        <v>0</v>
      </c>
      <c r="AC856" s="2">
        <f t="array" ref="AC856">IF($S856=1,IFERROR(INDEX(Summary!$K:$K,$AH856),0),0)</f>
        <v>0</v>
      </c>
      <c r="AD856" s="2">
        <f t="array" ref="AD856">IF($S856=1,IFERROR(INDEX(Summary!$L:$L,$AH856),0),0)</f>
        <v>0</v>
      </c>
      <c r="AE856" s="2">
        <f t="array" ref="AE856">IF($S856=1,IFERROR(INDEX(Summary!$M:$M,$AH856),0),0)</f>
        <v>0</v>
      </c>
      <c r="AF856" s="2">
        <f t="array" ref="AF856">IF($S856=1,IFERROR(INDEX(Summary!$N:$N,$AH856),0),0)</f>
        <v>0</v>
      </c>
      <c r="AG856">
        <f t="array" ref="AG856">IF($A856="","",IFERROR(INDEX(Summary!$BB:$BB,$AH856),0))</f>
        <v>7</v>
      </c>
      <c r="AH856">
        <f t="shared" si="125"/>
        <v>31</v>
      </c>
    </row>
    <row r="857" spans="1:34" hidden="1">
      <c r="A857" t="str">
        <f t="array" ref="A857">IFERROR(INDEX(Summary!$D:$D,$AH857)&amp;"","")</f>
        <v>FG00241</v>
      </c>
      <c r="B857" t="str">
        <f t="array" ref="B857">IF($A857="","",INDEX(Summary!$E:$E,$AH857))</f>
        <v>Sugarcane Jaggery Block - 900 gm</v>
      </c>
      <c r="C857" t="str">
        <f t="array" ref="C857">IF($A857="","",INDEX(Summary!$B:$B,$AH857))</f>
        <v>Jaggery</v>
      </c>
      <c r="D857" t="str">
        <f t="array" ref="D857">IF($A857="","",INDEX(Summary!$C:$C,$AH857))</f>
        <v>C39</v>
      </c>
      <c r="E857">
        <f t="array" ref="E857">IF($A857="","",INDEX(Summary!$F:$F,$AH857))</f>
        <v>0.9</v>
      </c>
      <c r="F857" t="str">
        <f t="array" ref="F857">IF($A857="","",INDEX(Summary!$BC:$BC,$AH857)&amp;"")</f>
        <v>P2 – High</v>
      </c>
      <c r="G857">
        <f t="shared" si="117"/>
        <v>2</v>
      </c>
      <c r="H857">
        <f t="shared" si="118"/>
        <v>0</v>
      </c>
      <c r="I857" t="str">
        <f t="array" ref="I857">IF($A857="","",IF(IFERROR(INDEX(Summary!$BA:$BA,$AH857),0)&lt;1,"Under 1 day",IF(INDEX(Summary!$BA:$BA,$AH857)&lt;3,"1-3 days",IF(INDEX(Summary!$BA:$BA,$AH857)&lt;7,"3-7 days","7+ days"))))</f>
        <v>3-7 days</v>
      </c>
      <c r="J857" t="str">
        <f t="array" ref="J857">IF($A857="","",IF(IFERROR(INDEX(Summary!$AX:$AX,$AH857),0)&lt;0.25,"0-25%",IF(INDEX(Summary!$AX:$AX,$AH857)&lt;0.5,"25-50%",IF(INDEX(Summary!$AX:$AX,$AH857)&lt;0.75,"50-75%","75-100%"))))</f>
        <v>75-100%</v>
      </c>
      <c r="K857" t="str">
        <f t="array" ref="K857">IF($A857="","",INDEX(Summary!$AY:$AY,$AH857)&amp;"")</f>
        <v>RM NA</v>
      </c>
      <c r="L857" s="1">
        <f>IF($A857="","",Summary!$P$2+MOD(ROW()-2,30))</f>
        <v>46242</v>
      </c>
      <c r="M857">
        <f t="shared" si="119"/>
        <v>16</v>
      </c>
      <c r="N857">
        <f t="shared" si="120"/>
        <v>8</v>
      </c>
      <c r="O857" t="str">
        <f t="shared" si="121"/>
        <v>Aug-2026</v>
      </c>
      <c r="P857">
        <f t="shared" ca="1" si="122"/>
        <v>1</v>
      </c>
      <c r="Q857" s="2">
        <f t="array" ref="Q857">IF($A857="",0,IFERROR(INDEX(Summary!$P$3:$AS$67,$AH857-2,$M857),0))</f>
        <v>80</v>
      </c>
      <c r="R857" s="2">
        <f t="array" ref="R857">IF($A857="",0,ROUND(IFERROR(INDEX(Summary!$O:$O,$AH857),0)/30,0))</f>
        <v>344</v>
      </c>
      <c r="S857">
        <f t="shared" si="123"/>
        <v>0</v>
      </c>
      <c r="T857" s="2">
        <f t="array" ref="T857">IF($S857=1,IFERROR(INDEX(Summary!$O:$O,$AH857),0),0)</f>
        <v>0</v>
      </c>
      <c r="U857" s="2">
        <f t="array" ref="U857">IF($S857=1,IFERROR(INDEX(Summary!$AT:$AT,$AH857),0),0)</f>
        <v>0</v>
      </c>
      <c r="V857" s="2">
        <f t="shared" si="124"/>
        <v>0</v>
      </c>
      <c r="W857" s="2">
        <f t="array" ref="W857">IF($S857=1,IFERROR(INDEX(Summary!$AZ:$AZ,$AH857),0),0)</f>
        <v>0</v>
      </c>
      <c r="X857" s="3">
        <f t="array" ref="X857">IF($S857=1,IFERROR(INDEX(Summary!$BA:$BA,$AH857),0),0)</f>
        <v>0</v>
      </c>
      <c r="Y857" s="2">
        <f t="array" ref="Y857">IF($S857=1,IFERROR(INDEX(Summary!$G:$G,$AH857),0),0)</f>
        <v>0</v>
      </c>
      <c r="Z857" s="2">
        <f t="array" ref="Z857">IF($S857=1,IFERROR(INDEX(Summary!$H:$H,$AH857),0),0)</f>
        <v>0</v>
      </c>
      <c r="AA857" s="2">
        <f t="array" ref="AA857">IF($S857=1,IFERROR(INDEX(Summary!$I:$I,$AH857),0),0)</f>
        <v>0</v>
      </c>
      <c r="AB857" s="2">
        <f t="array" ref="AB857">IF($S857=1,IFERROR(INDEX(Summary!$J:$J,$AH857),0),0)</f>
        <v>0</v>
      </c>
      <c r="AC857" s="2">
        <f t="array" ref="AC857">IF($S857=1,IFERROR(INDEX(Summary!$K:$K,$AH857),0),0)</f>
        <v>0</v>
      </c>
      <c r="AD857" s="2">
        <f t="array" ref="AD857">IF($S857=1,IFERROR(INDEX(Summary!$L:$L,$AH857),0),0)</f>
        <v>0</v>
      </c>
      <c r="AE857" s="2">
        <f t="array" ref="AE857">IF($S857=1,IFERROR(INDEX(Summary!$M:$M,$AH857),0),0)</f>
        <v>0</v>
      </c>
      <c r="AF857" s="2">
        <f t="array" ref="AF857">IF($S857=1,IFERROR(INDEX(Summary!$N:$N,$AH857),0),0)</f>
        <v>0</v>
      </c>
      <c r="AG857">
        <f t="array" ref="AG857">IF($A857="","",IFERROR(INDEX(Summary!$BB:$BB,$AH857),0))</f>
        <v>7</v>
      </c>
      <c r="AH857">
        <f t="shared" si="125"/>
        <v>31</v>
      </c>
    </row>
    <row r="858" spans="1:34" hidden="1">
      <c r="A858" t="str">
        <f t="array" ref="A858">IFERROR(INDEX(Summary!$D:$D,$AH858)&amp;"","")</f>
        <v>FG00241</v>
      </c>
      <c r="B858" t="str">
        <f t="array" ref="B858">IF($A858="","",INDEX(Summary!$E:$E,$AH858))</f>
        <v>Sugarcane Jaggery Block - 900 gm</v>
      </c>
      <c r="C858" t="str">
        <f t="array" ref="C858">IF($A858="","",INDEX(Summary!$B:$B,$AH858))</f>
        <v>Jaggery</v>
      </c>
      <c r="D858" t="str">
        <f t="array" ref="D858">IF($A858="","",INDEX(Summary!$C:$C,$AH858))</f>
        <v>C39</v>
      </c>
      <c r="E858">
        <f t="array" ref="E858">IF($A858="","",INDEX(Summary!$F:$F,$AH858))</f>
        <v>0.9</v>
      </c>
      <c r="F858" t="str">
        <f t="array" ref="F858">IF($A858="","",INDEX(Summary!$BC:$BC,$AH858)&amp;"")</f>
        <v>P2 – High</v>
      </c>
      <c r="G858">
        <f t="shared" si="117"/>
        <v>2</v>
      </c>
      <c r="H858">
        <f t="shared" si="118"/>
        <v>0</v>
      </c>
      <c r="I858" t="str">
        <f t="array" ref="I858">IF($A858="","",IF(IFERROR(INDEX(Summary!$BA:$BA,$AH858),0)&lt;1,"Under 1 day",IF(INDEX(Summary!$BA:$BA,$AH858)&lt;3,"1-3 days",IF(INDEX(Summary!$BA:$BA,$AH858)&lt;7,"3-7 days","7+ days"))))</f>
        <v>3-7 days</v>
      </c>
      <c r="J858" t="str">
        <f t="array" ref="J858">IF($A858="","",IF(IFERROR(INDEX(Summary!$AX:$AX,$AH858),0)&lt;0.25,"0-25%",IF(INDEX(Summary!$AX:$AX,$AH858)&lt;0.5,"25-50%",IF(INDEX(Summary!$AX:$AX,$AH858)&lt;0.75,"50-75%","75-100%"))))</f>
        <v>75-100%</v>
      </c>
      <c r="K858" t="str">
        <f t="array" ref="K858">IF($A858="","",INDEX(Summary!$AY:$AY,$AH858)&amp;"")</f>
        <v>RM NA</v>
      </c>
      <c r="L858" s="1">
        <f>IF($A858="","",Summary!$P$2+MOD(ROW()-2,30))</f>
        <v>46243</v>
      </c>
      <c r="M858">
        <f t="shared" si="119"/>
        <v>17</v>
      </c>
      <c r="N858">
        <f t="shared" si="120"/>
        <v>9</v>
      </c>
      <c r="O858" t="str">
        <f t="shared" si="121"/>
        <v>Aug-2026</v>
      </c>
      <c r="P858">
        <f t="shared" ca="1" si="122"/>
        <v>1</v>
      </c>
      <c r="Q858" s="2">
        <f t="array" ref="Q858">IF($A858="",0,IFERROR(INDEX(Summary!$P$3:$AS$67,$AH858-2,$M858),0))</f>
        <v>246</v>
      </c>
      <c r="R858" s="2">
        <f t="array" ref="R858">IF($A858="",0,ROUND(IFERROR(INDEX(Summary!$O:$O,$AH858),0)/30,0))</f>
        <v>344</v>
      </c>
      <c r="S858">
        <f t="shared" si="123"/>
        <v>0</v>
      </c>
      <c r="T858" s="2">
        <f t="array" ref="T858">IF($S858=1,IFERROR(INDEX(Summary!$O:$O,$AH858),0),0)</f>
        <v>0</v>
      </c>
      <c r="U858" s="2">
        <f t="array" ref="U858">IF($S858=1,IFERROR(INDEX(Summary!$AT:$AT,$AH858),0),0)</f>
        <v>0</v>
      </c>
      <c r="V858" s="2">
        <f t="shared" si="124"/>
        <v>0</v>
      </c>
      <c r="W858" s="2">
        <f t="array" ref="W858">IF($S858=1,IFERROR(INDEX(Summary!$AZ:$AZ,$AH858),0),0)</f>
        <v>0</v>
      </c>
      <c r="X858" s="3">
        <f t="array" ref="X858">IF($S858=1,IFERROR(INDEX(Summary!$BA:$BA,$AH858),0),0)</f>
        <v>0</v>
      </c>
      <c r="Y858" s="2">
        <f t="array" ref="Y858">IF($S858=1,IFERROR(INDEX(Summary!$G:$G,$AH858),0),0)</f>
        <v>0</v>
      </c>
      <c r="Z858" s="2">
        <f t="array" ref="Z858">IF($S858=1,IFERROR(INDEX(Summary!$H:$H,$AH858),0),0)</f>
        <v>0</v>
      </c>
      <c r="AA858" s="2">
        <f t="array" ref="AA858">IF($S858=1,IFERROR(INDEX(Summary!$I:$I,$AH858),0),0)</f>
        <v>0</v>
      </c>
      <c r="AB858" s="2">
        <f t="array" ref="AB858">IF($S858=1,IFERROR(INDEX(Summary!$J:$J,$AH858),0),0)</f>
        <v>0</v>
      </c>
      <c r="AC858" s="2">
        <f t="array" ref="AC858">IF($S858=1,IFERROR(INDEX(Summary!$K:$K,$AH858),0),0)</f>
        <v>0</v>
      </c>
      <c r="AD858" s="2">
        <f t="array" ref="AD858">IF($S858=1,IFERROR(INDEX(Summary!$L:$L,$AH858),0),0)</f>
        <v>0</v>
      </c>
      <c r="AE858" s="2">
        <f t="array" ref="AE858">IF($S858=1,IFERROR(INDEX(Summary!$M:$M,$AH858),0),0)</f>
        <v>0</v>
      </c>
      <c r="AF858" s="2">
        <f t="array" ref="AF858">IF($S858=1,IFERROR(INDEX(Summary!$N:$N,$AH858),0),0)</f>
        <v>0</v>
      </c>
      <c r="AG858">
        <f t="array" ref="AG858">IF($A858="","",IFERROR(INDEX(Summary!$BB:$BB,$AH858),0))</f>
        <v>7</v>
      </c>
      <c r="AH858">
        <f t="shared" si="125"/>
        <v>31</v>
      </c>
    </row>
    <row r="859" spans="1:34" hidden="1">
      <c r="A859" t="str">
        <f t="array" ref="A859">IFERROR(INDEX(Summary!$D:$D,$AH859)&amp;"","")</f>
        <v>FG00241</v>
      </c>
      <c r="B859" t="str">
        <f t="array" ref="B859">IF($A859="","",INDEX(Summary!$E:$E,$AH859))</f>
        <v>Sugarcane Jaggery Block - 900 gm</v>
      </c>
      <c r="C859" t="str">
        <f t="array" ref="C859">IF($A859="","",INDEX(Summary!$B:$B,$AH859))</f>
        <v>Jaggery</v>
      </c>
      <c r="D859" t="str">
        <f t="array" ref="D859">IF($A859="","",INDEX(Summary!$C:$C,$AH859))</f>
        <v>C39</v>
      </c>
      <c r="E859">
        <f t="array" ref="E859">IF($A859="","",INDEX(Summary!$F:$F,$AH859))</f>
        <v>0.9</v>
      </c>
      <c r="F859" t="str">
        <f t="array" ref="F859">IF($A859="","",INDEX(Summary!$BC:$BC,$AH859)&amp;"")</f>
        <v>P2 – High</v>
      </c>
      <c r="G859">
        <f t="shared" si="117"/>
        <v>2</v>
      </c>
      <c r="H859">
        <f t="shared" si="118"/>
        <v>0</v>
      </c>
      <c r="I859" t="str">
        <f t="array" ref="I859">IF($A859="","",IF(IFERROR(INDEX(Summary!$BA:$BA,$AH859),0)&lt;1,"Under 1 day",IF(INDEX(Summary!$BA:$BA,$AH859)&lt;3,"1-3 days",IF(INDEX(Summary!$BA:$BA,$AH859)&lt;7,"3-7 days","7+ days"))))</f>
        <v>3-7 days</v>
      </c>
      <c r="J859" t="str">
        <f t="array" ref="J859">IF($A859="","",IF(IFERROR(INDEX(Summary!$AX:$AX,$AH859),0)&lt;0.25,"0-25%",IF(INDEX(Summary!$AX:$AX,$AH859)&lt;0.5,"25-50%",IF(INDEX(Summary!$AX:$AX,$AH859)&lt;0.75,"50-75%","75-100%"))))</f>
        <v>75-100%</v>
      </c>
      <c r="K859" t="str">
        <f t="array" ref="K859">IF($A859="","",INDEX(Summary!$AY:$AY,$AH859)&amp;"")</f>
        <v>RM NA</v>
      </c>
      <c r="L859" s="1">
        <f>IF($A859="","",Summary!$P$2+MOD(ROW()-2,30))</f>
        <v>46244</v>
      </c>
      <c r="M859">
        <f t="shared" si="119"/>
        <v>18</v>
      </c>
      <c r="N859">
        <f t="shared" si="120"/>
        <v>10</v>
      </c>
      <c r="O859" t="str">
        <f t="shared" si="121"/>
        <v>Aug-2026</v>
      </c>
      <c r="P859">
        <f t="shared" ca="1" si="122"/>
        <v>1</v>
      </c>
      <c r="Q859" s="2">
        <f t="array" ref="Q859">IF($A859="",0,IFERROR(INDEX(Summary!$P$3:$AS$67,$AH859-2,$M859),0))</f>
        <v>1440</v>
      </c>
      <c r="R859" s="2">
        <f t="array" ref="R859">IF($A859="",0,ROUND(IFERROR(INDEX(Summary!$O:$O,$AH859),0)/30,0))</f>
        <v>344</v>
      </c>
      <c r="S859">
        <f t="shared" si="123"/>
        <v>0</v>
      </c>
      <c r="T859" s="2">
        <f t="array" ref="T859">IF($S859=1,IFERROR(INDEX(Summary!$O:$O,$AH859),0),0)</f>
        <v>0</v>
      </c>
      <c r="U859" s="2">
        <f t="array" ref="U859">IF($S859=1,IFERROR(INDEX(Summary!$AT:$AT,$AH859),0),0)</f>
        <v>0</v>
      </c>
      <c r="V859" s="2">
        <f t="shared" si="124"/>
        <v>0</v>
      </c>
      <c r="W859" s="2">
        <f t="array" ref="W859">IF($S859=1,IFERROR(INDEX(Summary!$AZ:$AZ,$AH859),0),0)</f>
        <v>0</v>
      </c>
      <c r="X859" s="3">
        <f t="array" ref="X859">IF($S859=1,IFERROR(INDEX(Summary!$BA:$BA,$AH859),0),0)</f>
        <v>0</v>
      </c>
      <c r="Y859" s="2">
        <f t="array" ref="Y859">IF($S859=1,IFERROR(INDEX(Summary!$G:$G,$AH859),0),0)</f>
        <v>0</v>
      </c>
      <c r="Z859" s="2">
        <f t="array" ref="Z859">IF($S859=1,IFERROR(INDEX(Summary!$H:$H,$AH859),0),0)</f>
        <v>0</v>
      </c>
      <c r="AA859" s="2">
        <f t="array" ref="AA859">IF($S859=1,IFERROR(INDEX(Summary!$I:$I,$AH859),0),0)</f>
        <v>0</v>
      </c>
      <c r="AB859" s="2">
        <f t="array" ref="AB859">IF($S859=1,IFERROR(INDEX(Summary!$J:$J,$AH859),0),0)</f>
        <v>0</v>
      </c>
      <c r="AC859" s="2">
        <f t="array" ref="AC859">IF($S859=1,IFERROR(INDEX(Summary!$K:$K,$AH859),0),0)</f>
        <v>0</v>
      </c>
      <c r="AD859" s="2">
        <f t="array" ref="AD859">IF($S859=1,IFERROR(INDEX(Summary!$L:$L,$AH859),0),0)</f>
        <v>0</v>
      </c>
      <c r="AE859" s="2">
        <f t="array" ref="AE859">IF($S859=1,IFERROR(INDEX(Summary!$M:$M,$AH859),0),0)</f>
        <v>0</v>
      </c>
      <c r="AF859" s="2">
        <f t="array" ref="AF859">IF($S859=1,IFERROR(INDEX(Summary!$N:$N,$AH859),0),0)</f>
        <v>0</v>
      </c>
      <c r="AG859">
        <f t="array" ref="AG859">IF($A859="","",IFERROR(INDEX(Summary!$BB:$BB,$AH859),0))</f>
        <v>7</v>
      </c>
      <c r="AH859">
        <f t="shared" si="125"/>
        <v>31</v>
      </c>
    </row>
    <row r="860" spans="1:34" hidden="1">
      <c r="A860" t="str">
        <f t="array" ref="A860">IFERROR(INDEX(Summary!$D:$D,$AH860)&amp;"","")</f>
        <v>FG00241</v>
      </c>
      <c r="B860" t="str">
        <f t="array" ref="B860">IF($A860="","",INDEX(Summary!$E:$E,$AH860))</f>
        <v>Sugarcane Jaggery Block - 900 gm</v>
      </c>
      <c r="C860" t="str">
        <f t="array" ref="C860">IF($A860="","",INDEX(Summary!$B:$B,$AH860))</f>
        <v>Jaggery</v>
      </c>
      <c r="D860" t="str">
        <f t="array" ref="D860">IF($A860="","",INDEX(Summary!$C:$C,$AH860))</f>
        <v>C39</v>
      </c>
      <c r="E860">
        <f t="array" ref="E860">IF($A860="","",INDEX(Summary!$F:$F,$AH860))</f>
        <v>0.9</v>
      </c>
      <c r="F860" t="str">
        <f t="array" ref="F860">IF($A860="","",INDEX(Summary!$BC:$BC,$AH860)&amp;"")</f>
        <v>P2 – High</v>
      </c>
      <c r="G860">
        <f t="shared" si="117"/>
        <v>2</v>
      </c>
      <c r="H860">
        <f t="shared" si="118"/>
        <v>0</v>
      </c>
      <c r="I860" t="str">
        <f t="array" ref="I860">IF($A860="","",IF(IFERROR(INDEX(Summary!$BA:$BA,$AH860),0)&lt;1,"Under 1 day",IF(INDEX(Summary!$BA:$BA,$AH860)&lt;3,"1-3 days",IF(INDEX(Summary!$BA:$BA,$AH860)&lt;7,"3-7 days","7+ days"))))</f>
        <v>3-7 days</v>
      </c>
      <c r="J860" t="str">
        <f t="array" ref="J860">IF($A860="","",IF(IFERROR(INDEX(Summary!$AX:$AX,$AH860),0)&lt;0.25,"0-25%",IF(INDEX(Summary!$AX:$AX,$AH860)&lt;0.5,"25-50%",IF(INDEX(Summary!$AX:$AX,$AH860)&lt;0.75,"50-75%","75-100%"))))</f>
        <v>75-100%</v>
      </c>
      <c r="K860" t="str">
        <f t="array" ref="K860">IF($A860="","",INDEX(Summary!$AY:$AY,$AH860)&amp;"")</f>
        <v>RM NA</v>
      </c>
      <c r="L860" s="1">
        <f>IF($A860="","",Summary!$P$2+MOD(ROW()-2,30))</f>
        <v>46245</v>
      </c>
      <c r="M860">
        <f t="shared" si="119"/>
        <v>19</v>
      </c>
      <c r="N860">
        <f t="shared" si="120"/>
        <v>11</v>
      </c>
      <c r="O860" t="str">
        <f t="shared" si="121"/>
        <v>Aug-2026</v>
      </c>
      <c r="P860">
        <f t="shared" ca="1" si="122"/>
        <v>1</v>
      </c>
      <c r="Q860" s="2">
        <f t="array" ref="Q860">IF($A860="",0,IFERROR(INDEX(Summary!$P$3:$AS$67,$AH860-2,$M860),0))</f>
        <v>1166</v>
      </c>
      <c r="R860" s="2">
        <f t="array" ref="R860">IF($A860="",0,ROUND(IFERROR(INDEX(Summary!$O:$O,$AH860),0)/30,0))</f>
        <v>344</v>
      </c>
      <c r="S860">
        <f t="shared" si="123"/>
        <v>0</v>
      </c>
      <c r="T860" s="2">
        <f t="array" ref="T860">IF($S860=1,IFERROR(INDEX(Summary!$O:$O,$AH860),0),0)</f>
        <v>0</v>
      </c>
      <c r="U860" s="2">
        <f t="array" ref="U860">IF($S860=1,IFERROR(INDEX(Summary!$AT:$AT,$AH860),0),0)</f>
        <v>0</v>
      </c>
      <c r="V860" s="2">
        <f t="shared" si="124"/>
        <v>0</v>
      </c>
      <c r="W860" s="2">
        <f t="array" ref="W860">IF($S860=1,IFERROR(INDEX(Summary!$AZ:$AZ,$AH860),0),0)</f>
        <v>0</v>
      </c>
      <c r="X860" s="3">
        <f t="array" ref="X860">IF($S860=1,IFERROR(INDEX(Summary!$BA:$BA,$AH860),0),0)</f>
        <v>0</v>
      </c>
      <c r="Y860" s="2">
        <f t="array" ref="Y860">IF($S860=1,IFERROR(INDEX(Summary!$G:$G,$AH860),0),0)</f>
        <v>0</v>
      </c>
      <c r="Z860" s="2">
        <f t="array" ref="Z860">IF($S860=1,IFERROR(INDEX(Summary!$H:$H,$AH860),0),0)</f>
        <v>0</v>
      </c>
      <c r="AA860" s="2">
        <f t="array" ref="AA860">IF($S860=1,IFERROR(INDEX(Summary!$I:$I,$AH860),0),0)</f>
        <v>0</v>
      </c>
      <c r="AB860" s="2">
        <f t="array" ref="AB860">IF($S860=1,IFERROR(INDEX(Summary!$J:$J,$AH860),0),0)</f>
        <v>0</v>
      </c>
      <c r="AC860" s="2">
        <f t="array" ref="AC860">IF($S860=1,IFERROR(INDEX(Summary!$K:$K,$AH860),0),0)</f>
        <v>0</v>
      </c>
      <c r="AD860" s="2">
        <f t="array" ref="AD860">IF($S860=1,IFERROR(INDEX(Summary!$L:$L,$AH860),0),0)</f>
        <v>0</v>
      </c>
      <c r="AE860" s="2">
        <f t="array" ref="AE860">IF($S860=1,IFERROR(INDEX(Summary!$M:$M,$AH860),0),0)</f>
        <v>0</v>
      </c>
      <c r="AF860" s="2">
        <f t="array" ref="AF860">IF($S860=1,IFERROR(INDEX(Summary!$N:$N,$AH860),0),0)</f>
        <v>0</v>
      </c>
      <c r="AG860">
        <f t="array" ref="AG860">IF($A860="","",IFERROR(INDEX(Summary!$BB:$BB,$AH860),0))</f>
        <v>7</v>
      </c>
      <c r="AH860">
        <f t="shared" si="125"/>
        <v>31</v>
      </c>
    </row>
    <row r="861" spans="1:34" hidden="1">
      <c r="A861" t="str">
        <f t="array" ref="A861">IFERROR(INDEX(Summary!$D:$D,$AH861)&amp;"","")</f>
        <v>FG00241</v>
      </c>
      <c r="B861" t="str">
        <f t="array" ref="B861">IF($A861="","",INDEX(Summary!$E:$E,$AH861))</f>
        <v>Sugarcane Jaggery Block - 900 gm</v>
      </c>
      <c r="C861" t="str">
        <f t="array" ref="C861">IF($A861="","",INDEX(Summary!$B:$B,$AH861))</f>
        <v>Jaggery</v>
      </c>
      <c r="D861" t="str">
        <f t="array" ref="D861">IF($A861="","",INDEX(Summary!$C:$C,$AH861))</f>
        <v>C39</v>
      </c>
      <c r="E861">
        <f t="array" ref="E861">IF($A861="","",INDEX(Summary!$F:$F,$AH861))</f>
        <v>0.9</v>
      </c>
      <c r="F861" t="str">
        <f t="array" ref="F861">IF($A861="","",INDEX(Summary!$BC:$BC,$AH861)&amp;"")</f>
        <v>P2 – High</v>
      </c>
      <c r="G861">
        <f t="shared" si="117"/>
        <v>2</v>
      </c>
      <c r="H861">
        <f t="shared" si="118"/>
        <v>0</v>
      </c>
      <c r="I861" t="str">
        <f t="array" ref="I861">IF($A861="","",IF(IFERROR(INDEX(Summary!$BA:$BA,$AH861),0)&lt;1,"Under 1 day",IF(INDEX(Summary!$BA:$BA,$AH861)&lt;3,"1-3 days",IF(INDEX(Summary!$BA:$BA,$AH861)&lt;7,"3-7 days","7+ days"))))</f>
        <v>3-7 days</v>
      </c>
      <c r="J861" t="str">
        <f t="array" ref="J861">IF($A861="","",IF(IFERROR(INDEX(Summary!$AX:$AX,$AH861),0)&lt;0.25,"0-25%",IF(INDEX(Summary!$AX:$AX,$AH861)&lt;0.5,"25-50%",IF(INDEX(Summary!$AX:$AX,$AH861)&lt;0.75,"50-75%","75-100%"))))</f>
        <v>75-100%</v>
      </c>
      <c r="K861" t="str">
        <f t="array" ref="K861">IF($A861="","",INDEX(Summary!$AY:$AY,$AH861)&amp;"")</f>
        <v>RM NA</v>
      </c>
      <c r="L861" s="1">
        <f>IF($A861="","",Summary!$P$2+MOD(ROW()-2,30))</f>
        <v>46246</v>
      </c>
      <c r="M861">
        <f t="shared" si="119"/>
        <v>20</v>
      </c>
      <c r="N861">
        <f t="shared" si="120"/>
        <v>12</v>
      </c>
      <c r="O861" t="str">
        <f t="shared" si="121"/>
        <v>Aug-2026</v>
      </c>
      <c r="P861">
        <f t="shared" ca="1" si="122"/>
        <v>1</v>
      </c>
      <c r="Q861" s="2">
        <f t="array" ref="Q861">IF($A861="",0,IFERROR(INDEX(Summary!$P$3:$AS$67,$AH861-2,$M861),0))</f>
        <v>229.5</v>
      </c>
      <c r="R861" s="2">
        <f t="array" ref="R861">IF($A861="",0,ROUND(IFERROR(INDEX(Summary!$O:$O,$AH861),0)/30,0))</f>
        <v>344</v>
      </c>
      <c r="S861">
        <f t="shared" si="123"/>
        <v>0</v>
      </c>
      <c r="T861" s="2">
        <f t="array" ref="T861">IF($S861=1,IFERROR(INDEX(Summary!$O:$O,$AH861),0),0)</f>
        <v>0</v>
      </c>
      <c r="U861" s="2">
        <f t="array" ref="U861">IF($S861=1,IFERROR(INDEX(Summary!$AT:$AT,$AH861),0),0)</f>
        <v>0</v>
      </c>
      <c r="V861" s="2">
        <f t="shared" si="124"/>
        <v>0</v>
      </c>
      <c r="W861" s="2">
        <f t="array" ref="W861">IF($S861=1,IFERROR(INDEX(Summary!$AZ:$AZ,$AH861),0),0)</f>
        <v>0</v>
      </c>
      <c r="X861" s="3">
        <f t="array" ref="X861">IF($S861=1,IFERROR(INDEX(Summary!$BA:$BA,$AH861),0),0)</f>
        <v>0</v>
      </c>
      <c r="Y861" s="2">
        <f t="array" ref="Y861">IF($S861=1,IFERROR(INDEX(Summary!$G:$G,$AH861),0),0)</f>
        <v>0</v>
      </c>
      <c r="Z861" s="2">
        <f t="array" ref="Z861">IF($S861=1,IFERROR(INDEX(Summary!$H:$H,$AH861),0),0)</f>
        <v>0</v>
      </c>
      <c r="AA861" s="2">
        <f t="array" ref="AA861">IF($S861=1,IFERROR(INDEX(Summary!$I:$I,$AH861),0),0)</f>
        <v>0</v>
      </c>
      <c r="AB861" s="2">
        <f t="array" ref="AB861">IF($S861=1,IFERROR(INDEX(Summary!$J:$J,$AH861),0),0)</f>
        <v>0</v>
      </c>
      <c r="AC861" s="2">
        <f t="array" ref="AC861">IF($S861=1,IFERROR(INDEX(Summary!$K:$K,$AH861),0),0)</f>
        <v>0</v>
      </c>
      <c r="AD861" s="2">
        <f t="array" ref="AD861">IF($S861=1,IFERROR(INDEX(Summary!$L:$L,$AH861),0),0)</f>
        <v>0</v>
      </c>
      <c r="AE861" s="2">
        <f t="array" ref="AE861">IF($S861=1,IFERROR(INDEX(Summary!$M:$M,$AH861),0),0)</f>
        <v>0</v>
      </c>
      <c r="AF861" s="2">
        <f t="array" ref="AF861">IF($S861=1,IFERROR(INDEX(Summary!$N:$N,$AH861),0),0)</f>
        <v>0</v>
      </c>
      <c r="AG861">
        <f t="array" ref="AG861">IF($A861="","",IFERROR(INDEX(Summary!$BB:$BB,$AH861),0))</f>
        <v>7</v>
      </c>
      <c r="AH861">
        <f t="shared" si="125"/>
        <v>31</v>
      </c>
    </row>
    <row r="862" spans="1:34" hidden="1">
      <c r="A862" t="str">
        <f t="array" ref="A862">IFERROR(INDEX(Summary!$D:$D,$AH862)&amp;"","")</f>
        <v>FG00241</v>
      </c>
      <c r="B862" t="str">
        <f t="array" ref="B862">IF($A862="","",INDEX(Summary!$E:$E,$AH862))</f>
        <v>Sugarcane Jaggery Block - 900 gm</v>
      </c>
      <c r="C862" t="str">
        <f t="array" ref="C862">IF($A862="","",INDEX(Summary!$B:$B,$AH862))</f>
        <v>Jaggery</v>
      </c>
      <c r="D862" t="str">
        <f t="array" ref="D862">IF($A862="","",INDEX(Summary!$C:$C,$AH862))</f>
        <v>C39</v>
      </c>
      <c r="E862">
        <f t="array" ref="E862">IF($A862="","",INDEX(Summary!$F:$F,$AH862))</f>
        <v>0.9</v>
      </c>
      <c r="F862" t="str">
        <f t="array" ref="F862">IF($A862="","",INDEX(Summary!$BC:$BC,$AH862)&amp;"")</f>
        <v>P2 – High</v>
      </c>
      <c r="G862">
        <f t="shared" si="117"/>
        <v>2</v>
      </c>
      <c r="H862">
        <f t="shared" si="118"/>
        <v>0</v>
      </c>
      <c r="I862" t="str">
        <f t="array" ref="I862">IF($A862="","",IF(IFERROR(INDEX(Summary!$BA:$BA,$AH862),0)&lt;1,"Under 1 day",IF(INDEX(Summary!$BA:$BA,$AH862)&lt;3,"1-3 days",IF(INDEX(Summary!$BA:$BA,$AH862)&lt;7,"3-7 days","7+ days"))))</f>
        <v>3-7 days</v>
      </c>
      <c r="J862" t="str">
        <f t="array" ref="J862">IF($A862="","",IF(IFERROR(INDEX(Summary!$AX:$AX,$AH862),0)&lt;0.25,"0-25%",IF(INDEX(Summary!$AX:$AX,$AH862)&lt;0.5,"25-50%",IF(INDEX(Summary!$AX:$AX,$AH862)&lt;0.75,"50-75%","75-100%"))))</f>
        <v>75-100%</v>
      </c>
      <c r="K862" t="str">
        <f t="array" ref="K862">IF($A862="","",INDEX(Summary!$AY:$AY,$AH862)&amp;"")</f>
        <v>RM NA</v>
      </c>
      <c r="L862" s="1">
        <f>IF($A862="","",Summary!$P$2+MOD(ROW()-2,30))</f>
        <v>46247</v>
      </c>
      <c r="M862">
        <f t="shared" si="119"/>
        <v>21</v>
      </c>
      <c r="N862">
        <f t="shared" si="120"/>
        <v>13</v>
      </c>
      <c r="O862" t="str">
        <f t="shared" si="121"/>
        <v>Aug-2026</v>
      </c>
      <c r="P862">
        <f t="shared" ca="1" si="122"/>
        <v>1</v>
      </c>
      <c r="Q862" s="2">
        <f t="array" ref="Q862">IF($A862="",0,IFERROR(INDEX(Summary!$P$3:$AS$67,$AH862-2,$M862),0))</f>
        <v>5</v>
      </c>
      <c r="R862" s="2">
        <f t="array" ref="R862">IF($A862="",0,ROUND(IFERROR(INDEX(Summary!$O:$O,$AH862),0)/30,0))</f>
        <v>344</v>
      </c>
      <c r="S862">
        <f t="shared" si="123"/>
        <v>0</v>
      </c>
      <c r="T862" s="2">
        <f t="array" ref="T862">IF($S862=1,IFERROR(INDEX(Summary!$O:$O,$AH862),0),0)</f>
        <v>0</v>
      </c>
      <c r="U862" s="2">
        <f t="array" ref="U862">IF($S862=1,IFERROR(INDEX(Summary!$AT:$AT,$AH862),0),0)</f>
        <v>0</v>
      </c>
      <c r="V862" s="2">
        <f t="shared" si="124"/>
        <v>0</v>
      </c>
      <c r="W862" s="2">
        <f t="array" ref="W862">IF($S862=1,IFERROR(INDEX(Summary!$AZ:$AZ,$AH862),0),0)</f>
        <v>0</v>
      </c>
      <c r="X862" s="3">
        <f t="array" ref="X862">IF($S862=1,IFERROR(INDEX(Summary!$BA:$BA,$AH862),0),0)</f>
        <v>0</v>
      </c>
      <c r="Y862" s="2">
        <f t="array" ref="Y862">IF($S862=1,IFERROR(INDEX(Summary!$G:$G,$AH862),0),0)</f>
        <v>0</v>
      </c>
      <c r="Z862" s="2">
        <f t="array" ref="Z862">IF($S862=1,IFERROR(INDEX(Summary!$H:$H,$AH862),0),0)</f>
        <v>0</v>
      </c>
      <c r="AA862" s="2">
        <f t="array" ref="AA862">IF($S862=1,IFERROR(INDEX(Summary!$I:$I,$AH862),0),0)</f>
        <v>0</v>
      </c>
      <c r="AB862" s="2">
        <f t="array" ref="AB862">IF($S862=1,IFERROR(INDEX(Summary!$J:$J,$AH862),0),0)</f>
        <v>0</v>
      </c>
      <c r="AC862" s="2">
        <f t="array" ref="AC862">IF($S862=1,IFERROR(INDEX(Summary!$K:$K,$AH862),0),0)</f>
        <v>0</v>
      </c>
      <c r="AD862" s="2">
        <f t="array" ref="AD862">IF($S862=1,IFERROR(INDEX(Summary!$L:$L,$AH862),0),0)</f>
        <v>0</v>
      </c>
      <c r="AE862" s="2">
        <f t="array" ref="AE862">IF($S862=1,IFERROR(INDEX(Summary!$M:$M,$AH862),0),0)</f>
        <v>0</v>
      </c>
      <c r="AF862" s="2">
        <f t="array" ref="AF862">IF($S862=1,IFERROR(INDEX(Summary!$N:$N,$AH862),0),0)</f>
        <v>0</v>
      </c>
      <c r="AG862">
        <f t="array" ref="AG862">IF($A862="","",IFERROR(INDEX(Summary!$BB:$BB,$AH862),0))</f>
        <v>7</v>
      </c>
      <c r="AH862">
        <f t="shared" si="125"/>
        <v>31</v>
      </c>
    </row>
    <row r="863" spans="1:34" hidden="1">
      <c r="A863" t="str">
        <f t="array" ref="A863">IFERROR(INDEX(Summary!$D:$D,$AH863)&amp;"","")</f>
        <v>FG00241</v>
      </c>
      <c r="B863" t="str">
        <f t="array" ref="B863">IF($A863="","",INDEX(Summary!$E:$E,$AH863))</f>
        <v>Sugarcane Jaggery Block - 900 gm</v>
      </c>
      <c r="C863" t="str">
        <f t="array" ref="C863">IF($A863="","",INDEX(Summary!$B:$B,$AH863))</f>
        <v>Jaggery</v>
      </c>
      <c r="D863" t="str">
        <f t="array" ref="D863">IF($A863="","",INDEX(Summary!$C:$C,$AH863))</f>
        <v>C39</v>
      </c>
      <c r="E863">
        <f t="array" ref="E863">IF($A863="","",INDEX(Summary!$F:$F,$AH863))</f>
        <v>0.9</v>
      </c>
      <c r="F863" t="str">
        <f t="array" ref="F863">IF($A863="","",INDEX(Summary!$BC:$BC,$AH863)&amp;"")</f>
        <v>P2 – High</v>
      </c>
      <c r="G863">
        <f t="shared" si="117"/>
        <v>2</v>
      </c>
      <c r="H863">
        <f t="shared" si="118"/>
        <v>0</v>
      </c>
      <c r="I863" t="str">
        <f t="array" ref="I863">IF($A863="","",IF(IFERROR(INDEX(Summary!$BA:$BA,$AH863),0)&lt;1,"Under 1 day",IF(INDEX(Summary!$BA:$BA,$AH863)&lt;3,"1-3 days",IF(INDEX(Summary!$BA:$BA,$AH863)&lt;7,"3-7 days","7+ days"))))</f>
        <v>3-7 days</v>
      </c>
      <c r="J863" t="str">
        <f t="array" ref="J863">IF($A863="","",IF(IFERROR(INDEX(Summary!$AX:$AX,$AH863),0)&lt;0.25,"0-25%",IF(INDEX(Summary!$AX:$AX,$AH863)&lt;0.5,"25-50%",IF(INDEX(Summary!$AX:$AX,$AH863)&lt;0.75,"50-75%","75-100%"))))</f>
        <v>75-100%</v>
      </c>
      <c r="K863" t="str">
        <f t="array" ref="K863">IF($A863="","",INDEX(Summary!$AY:$AY,$AH863)&amp;"")</f>
        <v>RM NA</v>
      </c>
      <c r="L863" s="1">
        <f>IF($A863="","",Summary!$P$2+MOD(ROW()-2,30))</f>
        <v>46248</v>
      </c>
      <c r="M863">
        <f t="shared" si="119"/>
        <v>22</v>
      </c>
      <c r="N863">
        <f t="shared" si="120"/>
        <v>14</v>
      </c>
      <c r="O863" t="str">
        <f t="shared" si="121"/>
        <v>Aug-2026</v>
      </c>
      <c r="P863">
        <f t="shared" ca="1" si="122"/>
        <v>1</v>
      </c>
      <c r="Q863" s="2">
        <f t="array" ref="Q863">IF($A863="",0,IFERROR(INDEX(Summary!$P$3:$AS$67,$AH863-2,$M863),0))</f>
        <v>0</v>
      </c>
      <c r="R863" s="2">
        <f t="array" ref="R863">IF($A863="",0,ROUND(IFERROR(INDEX(Summary!$O:$O,$AH863),0)/30,0))</f>
        <v>344</v>
      </c>
      <c r="S863">
        <f t="shared" si="123"/>
        <v>0</v>
      </c>
      <c r="T863" s="2">
        <f t="array" ref="T863">IF($S863=1,IFERROR(INDEX(Summary!$O:$O,$AH863),0),0)</f>
        <v>0</v>
      </c>
      <c r="U863" s="2">
        <f t="array" ref="U863">IF($S863=1,IFERROR(INDEX(Summary!$AT:$AT,$AH863),0),0)</f>
        <v>0</v>
      </c>
      <c r="V863" s="2">
        <f t="shared" si="124"/>
        <v>0</v>
      </c>
      <c r="W863" s="2">
        <f t="array" ref="W863">IF($S863=1,IFERROR(INDEX(Summary!$AZ:$AZ,$AH863),0),0)</f>
        <v>0</v>
      </c>
      <c r="X863" s="3">
        <f t="array" ref="X863">IF($S863=1,IFERROR(INDEX(Summary!$BA:$BA,$AH863),0),0)</f>
        <v>0</v>
      </c>
      <c r="Y863" s="2">
        <f t="array" ref="Y863">IF($S863=1,IFERROR(INDEX(Summary!$G:$G,$AH863),0),0)</f>
        <v>0</v>
      </c>
      <c r="Z863" s="2">
        <f t="array" ref="Z863">IF($S863=1,IFERROR(INDEX(Summary!$H:$H,$AH863),0),0)</f>
        <v>0</v>
      </c>
      <c r="AA863" s="2">
        <f t="array" ref="AA863">IF($S863=1,IFERROR(INDEX(Summary!$I:$I,$AH863),0),0)</f>
        <v>0</v>
      </c>
      <c r="AB863" s="2">
        <f t="array" ref="AB863">IF($S863=1,IFERROR(INDEX(Summary!$J:$J,$AH863),0),0)</f>
        <v>0</v>
      </c>
      <c r="AC863" s="2">
        <f t="array" ref="AC863">IF($S863=1,IFERROR(INDEX(Summary!$K:$K,$AH863),0),0)</f>
        <v>0</v>
      </c>
      <c r="AD863" s="2">
        <f t="array" ref="AD863">IF($S863=1,IFERROR(INDEX(Summary!$L:$L,$AH863),0),0)</f>
        <v>0</v>
      </c>
      <c r="AE863" s="2">
        <f t="array" ref="AE863">IF($S863=1,IFERROR(INDEX(Summary!$M:$M,$AH863),0),0)</f>
        <v>0</v>
      </c>
      <c r="AF863" s="2">
        <f t="array" ref="AF863">IF($S863=1,IFERROR(INDEX(Summary!$N:$N,$AH863),0),0)</f>
        <v>0</v>
      </c>
      <c r="AG863">
        <f t="array" ref="AG863">IF($A863="","",IFERROR(INDEX(Summary!$BB:$BB,$AH863),0))</f>
        <v>7</v>
      </c>
      <c r="AH863">
        <f t="shared" si="125"/>
        <v>31</v>
      </c>
    </row>
    <row r="864" spans="1:34" hidden="1">
      <c r="A864" t="str">
        <f t="array" ref="A864">IFERROR(INDEX(Summary!$D:$D,$AH864)&amp;"","")</f>
        <v>FG00241</v>
      </c>
      <c r="B864" t="str">
        <f t="array" ref="B864">IF($A864="","",INDEX(Summary!$E:$E,$AH864))</f>
        <v>Sugarcane Jaggery Block - 900 gm</v>
      </c>
      <c r="C864" t="str">
        <f t="array" ref="C864">IF($A864="","",INDEX(Summary!$B:$B,$AH864))</f>
        <v>Jaggery</v>
      </c>
      <c r="D864" t="str">
        <f t="array" ref="D864">IF($A864="","",INDEX(Summary!$C:$C,$AH864))</f>
        <v>C39</v>
      </c>
      <c r="E864">
        <f t="array" ref="E864">IF($A864="","",INDEX(Summary!$F:$F,$AH864))</f>
        <v>0.9</v>
      </c>
      <c r="F864" t="str">
        <f t="array" ref="F864">IF($A864="","",INDEX(Summary!$BC:$BC,$AH864)&amp;"")</f>
        <v>P2 – High</v>
      </c>
      <c r="G864">
        <f t="shared" si="117"/>
        <v>2</v>
      </c>
      <c r="H864">
        <f t="shared" si="118"/>
        <v>0</v>
      </c>
      <c r="I864" t="str">
        <f t="array" ref="I864">IF($A864="","",IF(IFERROR(INDEX(Summary!$BA:$BA,$AH864),0)&lt;1,"Under 1 day",IF(INDEX(Summary!$BA:$BA,$AH864)&lt;3,"1-3 days",IF(INDEX(Summary!$BA:$BA,$AH864)&lt;7,"3-7 days","7+ days"))))</f>
        <v>3-7 days</v>
      </c>
      <c r="J864" t="str">
        <f t="array" ref="J864">IF($A864="","",IF(IFERROR(INDEX(Summary!$AX:$AX,$AH864),0)&lt;0.25,"0-25%",IF(INDEX(Summary!$AX:$AX,$AH864)&lt;0.5,"25-50%",IF(INDEX(Summary!$AX:$AX,$AH864)&lt;0.75,"50-75%","75-100%"))))</f>
        <v>75-100%</v>
      </c>
      <c r="K864" t="str">
        <f t="array" ref="K864">IF($A864="","",INDEX(Summary!$AY:$AY,$AH864)&amp;"")</f>
        <v>RM NA</v>
      </c>
      <c r="L864" s="1">
        <f>IF($A864="","",Summary!$P$2+MOD(ROW()-2,30))</f>
        <v>46249</v>
      </c>
      <c r="M864">
        <f t="shared" si="119"/>
        <v>23</v>
      </c>
      <c r="N864">
        <f t="shared" si="120"/>
        <v>15</v>
      </c>
      <c r="O864" t="str">
        <f t="shared" si="121"/>
        <v>Aug-2026</v>
      </c>
      <c r="P864">
        <f t="shared" ca="1" si="122"/>
        <v>1</v>
      </c>
      <c r="Q864" s="2">
        <f t="array" ref="Q864">IF($A864="",0,IFERROR(INDEX(Summary!$P$3:$AS$67,$AH864-2,$M864),0))</f>
        <v>0</v>
      </c>
      <c r="R864" s="2">
        <f t="array" ref="R864">IF($A864="",0,ROUND(IFERROR(INDEX(Summary!$O:$O,$AH864),0)/30,0))</f>
        <v>344</v>
      </c>
      <c r="S864">
        <f t="shared" si="123"/>
        <v>0</v>
      </c>
      <c r="T864" s="2">
        <f t="array" ref="T864">IF($S864=1,IFERROR(INDEX(Summary!$O:$O,$AH864),0),0)</f>
        <v>0</v>
      </c>
      <c r="U864" s="2">
        <f t="array" ref="U864">IF($S864=1,IFERROR(INDEX(Summary!$AT:$AT,$AH864),0),0)</f>
        <v>0</v>
      </c>
      <c r="V864" s="2">
        <f t="shared" si="124"/>
        <v>0</v>
      </c>
      <c r="W864" s="2">
        <f t="array" ref="W864">IF($S864=1,IFERROR(INDEX(Summary!$AZ:$AZ,$AH864),0),0)</f>
        <v>0</v>
      </c>
      <c r="X864" s="3">
        <f t="array" ref="X864">IF($S864=1,IFERROR(INDEX(Summary!$BA:$BA,$AH864),0),0)</f>
        <v>0</v>
      </c>
      <c r="Y864" s="2">
        <f t="array" ref="Y864">IF($S864=1,IFERROR(INDEX(Summary!$G:$G,$AH864),0),0)</f>
        <v>0</v>
      </c>
      <c r="Z864" s="2">
        <f t="array" ref="Z864">IF($S864=1,IFERROR(INDEX(Summary!$H:$H,$AH864),0),0)</f>
        <v>0</v>
      </c>
      <c r="AA864" s="2">
        <f t="array" ref="AA864">IF($S864=1,IFERROR(INDEX(Summary!$I:$I,$AH864),0),0)</f>
        <v>0</v>
      </c>
      <c r="AB864" s="2">
        <f t="array" ref="AB864">IF($S864=1,IFERROR(INDEX(Summary!$J:$J,$AH864),0),0)</f>
        <v>0</v>
      </c>
      <c r="AC864" s="2">
        <f t="array" ref="AC864">IF($S864=1,IFERROR(INDEX(Summary!$K:$K,$AH864),0),0)</f>
        <v>0</v>
      </c>
      <c r="AD864" s="2">
        <f t="array" ref="AD864">IF($S864=1,IFERROR(INDEX(Summary!$L:$L,$AH864),0),0)</f>
        <v>0</v>
      </c>
      <c r="AE864" s="2">
        <f t="array" ref="AE864">IF($S864=1,IFERROR(INDEX(Summary!$M:$M,$AH864),0),0)</f>
        <v>0</v>
      </c>
      <c r="AF864" s="2">
        <f t="array" ref="AF864">IF($S864=1,IFERROR(INDEX(Summary!$N:$N,$AH864),0),0)</f>
        <v>0</v>
      </c>
      <c r="AG864">
        <f t="array" ref="AG864">IF($A864="","",IFERROR(INDEX(Summary!$BB:$BB,$AH864),0))</f>
        <v>7</v>
      </c>
      <c r="AH864">
        <f t="shared" si="125"/>
        <v>31</v>
      </c>
    </row>
    <row r="865" spans="1:34" hidden="1">
      <c r="A865" t="str">
        <f t="array" ref="A865">IFERROR(INDEX(Summary!$D:$D,$AH865)&amp;"","")</f>
        <v>FG00241</v>
      </c>
      <c r="B865" t="str">
        <f t="array" ref="B865">IF($A865="","",INDEX(Summary!$E:$E,$AH865))</f>
        <v>Sugarcane Jaggery Block - 900 gm</v>
      </c>
      <c r="C865" t="str">
        <f t="array" ref="C865">IF($A865="","",INDEX(Summary!$B:$B,$AH865))</f>
        <v>Jaggery</v>
      </c>
      <c r="D865" t="str">
        <f t="array" ref="D865">IF($A865="","",INDEX(Summary!$C:$C,$AH865))</f>
        <v>C39</v>
      </c>
      <c r="E865">
        <f t="array" ref="E865">IF($A865="","",INDEX(Summary!$F:$F,$AH865))</f>
        <v>0.9</v>
      </c>
      <c r="F865" t="str">
        <f t="array" ref="F865">IF($A865="","",INDEX(Summary!$BC:$BC,$AH865)&amp;"")</f>
        <v>P2 – High</v>
      </c>
      <c r="G865">
        <f t="shared" si="117"/>
        <v>2</v>
      </c>
      <c r="H865">
        <f t="shared" si="118"/>
        <v>0</v>
      </c>
      <c r="I865" t="str">
        <f t="array" ref="I865">IF($A865="","",IF(IFERROR(INDEX(Summary!$BA:$BA,$AH865),0)&lt;1,"Under 1 day",IF(INDEX(Summary!$BA:$BA,$AH865)&lt;3,"1-3 days",IF(INDEX(Summary!$BA:$BA,$AH865)&lt;7,"3-7 days","7+ days"))))</f>
        <v>3-7 days</v>
      </c>
      <c r="J865" t="str">
        <f t="array" ref="J865">IF($A865="","",IF(IFERROR(INDEX(Summary!$AX:$AX,$AH865),0)&lt;0.25,"0-25%",IF(INDEX(Summary!$AX:$AX,$AH865)&lt;0.5,"25-50%",IF(INDEX(Summary!$AX:$AX,$AH865)&lt;0.75,"50-75%","75-100%"))))</f>
        <v>75-100%</v>
      </c>
      <c r="K865" t="str">
        <f t="array" ref="K865">IF($A865="","",INDEX(Summary!$AY:$AY,$AH865)&amp;"")</f>
        <v>RM NA</v>
      </c>
      <c r="L865" s="1">
        <f>IF($A865="","",Summary!$P$2+MOD(ROW()-2,30))</f>
        <v>46250</v>
      </c>
      <c r="M865">
        <f t="shared" si="119"/>
        <v>24</v>
      </c>
      <c r="N865">
        <f t="shared" si="120"/>
        <v>16</v>
      </c>
      <c r="O865" t="str">
        <f t="shared" si="121"/>
        <v>Aug-2026</v>
      </c>
      <c r="P865">
        <f t="shared" ca="1" si="122"/>
        <v>1</v>
      </c>
      <c r="Q865" s="2">
        <f t="array" ref="Q865">IF($A865="",0,IFERROR(INDEX(Summary!$P$3:$AS$67,$AH865-2,$M865),0))</f>
        <v>256</v>
      </c>
      <c r="R865" s="2">
        <f t="array" ref="R865">IF($A865="",0,ROUND(IFERROR(INDEX(Summary!$O:$O,$AH865),0)/30,0))</f>
        <v>344</v>
      </c>
      <c r="S865">
        <f t="shared" si="123"/>
        <v>0</v>
      </c>
      <c r="T865" s="2">
        <f t="array" ref="T865">IF($S865=1,IFERROR(INDEX(Summary!$O:$O,$AH865),0),0)</f>
        <v>0</v>
      </c>
      <c r="U865" s="2">
        <f t="array" ref="U865">IF($S865=1,IFERROR(INDEX(Summary!$AT:$AT,$AH865),0),0)</f>
        <v>0</v>
      </c>
      <c r="V865" s="2">
        <f t="shared" si="124"/>
        <v>0</v>
      </c>
      <c r="W865" s="2">
        <f t="array" ref="W865">IF($S865=1,IFERROR(INDEX(Summary!$AZ:$AZ,$AH865),0),0)</f>
        <v>0</v>
      </c>
      <c r="X865" s="3">
        <f t="array" ref="X865">IF($S865=1,IFERROR(INDEX(Summary!$BA:$BA,$AH865),0),0)</f>
        <v>0</v>
      </c>
      <c r="Y865" s="2">
        <f t="array" ref="Y865">IF($S865=1,IFERROR(INDEX(Summary!$G:$G,$AH865),0),0)</f>
        <v>0</v>
      </c>
      <c r="Z865" s="2">
        <f t="array" ref="Z865">IF($S865=1,IFERROR(INDEX(Summary!$H:$H,$AH865),0),0)</f>
        <v>0</v>
      </c>
      <c r="AA865" s="2">
        <f t="array" ref="AA865">IF($S865=1,IFERROR(INDEX(Summary!$I:$I,$AH865),0),0)</f>
        <v>0</v>
      </c>
      <c r="AB865" s="2">
        <f t="array" ref="AB865">IF($S865=1,IFERROR(INDEX(Summary!$J:$J,$AH865),0),0)</f>
        <v>0</v>
      </c>
      <c r="AC865" s="2">
        <f t="array" ref="AC865">IF($S865=1,IFERROR(INDEX(Summary!$K:$K,$AH865),0),0)</f>
        <v>0</v>
      </c>
      <c r="AD865" s="2">
        <f t="array" ref="AD865">IF($S865=1,IFERROR(INDEX(Summary!$L:$L,$AH865),0),0)</f>
        <v>0</v>
      </c>
      <c r="AE865" s="2">
        <f t="array" ref="AE865">IF($S865=1,IFERROR(INDEX(Summary!$M:$M,$AH865),0),0)</f>
        <v>0</v>
      </c>
      <c r="AF865" s="2">
        <f t="array" ref="AF865">IF($S865=1,IFERROR(INDEX(Summary!$N:$N,$AH865),0),0)</f>
        <v>0</v>
      </c>
      <c r="AG865">
        <f t="array" ref="AG865">IF($A865="","",IFERROR(INDEX(Summary!$BB:$BB,$AH865),0))</f>
        <v>7</v>
      </c>
      <c r="AH865">
        <f t="shared" si="125"/>
        <v>31</v>
      </c>
    </row>
    <row r="866" spans="1:34" hidden="1">
      <c r="A866" t="str">
        <f t="array" ref="A866">IFERROR(INDEX(Summary!$D:$D,$AH866)&amp;"","")</f>
        <v>FG00241</v>
      </c>
      <c r="B866" t="str">
        <f t="array" ref="B866">IF($A866="","",INDEX(Summary!$E:$E,$AH866))</f>
        <v>Sugarcane Jaggery Block - 900 gm</v>
      </c>
      <c r="C866" t="str">
        <f t="array" ref="C866">IF($A866="","",INDEX(Summary!$B:$B,$AH866))</f>
        <v>Jaggery</v>
      </c>
      <c r="D866" t="str">
        <f t="array" ref="D866">IF($A866="","",INDEX(Summary!$C:$C,$AH866))</f>
        <v>C39</v>
      </c>
      <c r="E866">
        <f t="array" ref="E866">IF($A866="","",INDEX(Summary!$F:$F,$AH866))</f>
        <v>0.9</v>
      </c>
      <c r="F866" t="str">
        <f t="array" ref="F866">IF($A866="","",INDEX(Summary!$BC:$BC,$AH866)&amp;"")</f>
        <v>P2 – High</v>
      </c>
      <c r="G866">
        <f t="shared" si="117"/>
        <v>2</v>
      </c>
      <c r="H866">
        <f t="shared" si="118"/>
        <v>0</v>
      </c>
      <c r="I866" t="str">
        <f t="array" ref="I866">IF($A866="","",IF(IFERROR(INDEX(Summary!$BA:$BA,$AH866),0)&lt;1,"Under 1 day",IF(INDEX(Summary!$BA:$BA,$AH866)&lt;3,"1-3 days",IF(INDEX(Summary!$BA:$BA,$AH866)&lt;7,"3-7 days","7+ days"))))</f>
        <v>3-7 days</v>
      </c>
      <c r="J866" t="str">
        <f t="array" ref="J866">IF($A866="","",IF(IFERROR(INDEX(Summary!$AX:$AX,$AH866),0)&lt;0.25,"0-25%",IF(INDEX(Summary!$AX:$AX,$AH866)&lt;0.5,"25-50%",IF(INDEX(Summary!$AX:$AX,$AH866)&lt;0.75,"50-75%","75-100%"))))</f>
        <v>75-100%</v>
      </c>
      <c r="K866" t="str">
        <f t="array" ref="K866">IF($A866="","",INDEX(Summary!$AY:$AY,$AH866)&amp;"")</f>
        <v>RM NA</v>
      </c>
      <c r="L866" s="1">
        <f>IF($A866="","",Summary!$P$2+MOD(ROW()-2,30))</f>
        <v>46251</v>
      </c>
      <c r="M866">
        <f t="shared" si="119"/>
        <v>25</v>
      </c>
      <c r="N866">
        <f t="shared" si="120"/>
        <v>17</v>
      </c>
      <c r="O866" t="str">
        <f t="shared" si="121"/>
        <v>Aug-2026</v>
      </c>
      <c r="P866">
        <f t="shared" ca="1" si="122"/>
        <v>1</v>
      </c>
      <c r="Q866" s="2">
        <f t="array" ref="Q866">IF($A866="",0,IFERROR(INDEX(Summary!$P$3:$AS$67,$AH866-2,$M866),0))</f>
        <v>0</v>
      </c>
      <c r="R866" s="2">
        <f t="array" ref="R866">IF($A866="",0,ROUND(IFERROR(INDEX(Summary!$O:$O,$AH866),0)/30,0))</f>
        <v>344</v>
      </c>
      <c r="S866">
        <f t="shared" si="123"/>
        <v>0</v>
      </c>
      <c r="T866" s="2">
        <f t="array" ref="T866">IF($S866=1,IFERROR(INDEX(Summary!$O:$O,$AH866),0),0)</f>
        <v>0</v>
      </c>
      <c r="U866" s="2">
        <f t="array" ref="U866">IF($S866=1,IFERROR(INDEX(Summary!$AT:$AT,$AH866),0),0)</f>
        <v>0</v>
      </c>
      <c r="V866" s="2">
        <f t="shared" si="124"/>
        <v>0</v>
      </c>
      <c r="W866" s="2">
        <f t="array" ref="W866">IF($S866=1,IFERROR(INDEX(Summary!$AZ:$AZ,$AH866),0),0)</f>
        <v>0</v>
      </c>
      <c r="X866" s="3">
        <f t="array" ref="X866">IF($S866=1,IFERROR(INDEX(Summary!$BA:$BA,$AH866),0),0)</f>
        <v>0</v>
      </c>
      <c r="Y866" s="2">
        <f t="array" ref="Y866">IF($S866=1,IFERROR(INDEX(Summary!$G:$G,$AH866),0),0)</f>
        <v>0</v>
      </c>
      <c r="Z866" s="2">
        <f t="array" ref="Z866">IF($S866=1,IFERROR(INDEX(Summary!$H:$H,$AH866),0),0)</f>
        <v>0</v>
      </c>
      <c r="AA866" s="2">
        <f t="array" ref="AA866">IF($S866=1,IFERROR(INDEX(Summary!$I:$I,$AH866),0),0)</f>
        <v>0</v>
      </c>
      <c r="AB866" s="2">
        <f t="array" ref="AB866">IF($S866=1,IFERROR(INDEX(Summary!$J:$J,$AH866),0),0)</f>
        <v>0</v>
      </c>
      <c r="AC866" s="2">
        <f t="array" ref="AC866">IF($S866=1,IFERROR(INDEX(Summary!$K:$K,$AH866),0),0)</f>
        <v>0</v>
      </c>
      <c r="AD866" s="2">
        <f t="array" ref="AD866">IF($S866=1,IFERROR(INDEX(Summary!$L:$L,$AH866),0),0)</f>
        <v>0</v>
      </c>
      <c r="AE866" s="2">
        <f t="array" ref="AE866">IF($S866=1,IFERROR(INDEX(Summary!$M:$M,$AH866),0),0)</f>
        <v>0</v>
      </c>
      <c r="AF866" s="2">
        <f t="array" ref="AF866">IF($S866=1,IFERROR(INDEX(Summary!$N:$N,$AH866),0),0)</f>
        <v>0</v>
      </c>
      <c r="AG866">
        <f t="array" ref="AG866">IF($A866="","",IFERROR(INDEX(Summary!$BB:$BB,$AH866),0))</f>
        <v>7</v>
      </c>
      <c r="AH866">
        <f t="shared" si="125"/>
        <v>31</v>
      </c>
    </row>
    <row r="867" spans="1:34" hidden="1">
      <c r="A867" t="str">
        <f t="array" ref="A867">IFERROR(INDEX(Summary!$D:$D,$AH867)&amp;"","")</f>
        <v>FG00241</v>
      </c>
      <c r="B867" t="str">
        <f t="array" ref="B867">IF($A867="","",INDEX(Summary!$E:$E,$AH867))</f>
        <v>Sugarcane Jaggery Block - 900 gm</v>
      </c>
      <c r="C867" t="str">
        <f t="array" ref="C867">IF($A867="","",INDEX(Summary!$B:$B,$AH867))</f>
        <v>Jaggery</v>
      </c>
      <c r="D867" t="str">
        <f t="array" ref="D867">IF($A867="","",INDEX(Summary!$C:$C,$AH867))</f>
        <v>C39</v>
      </c>
      <c r="E867">
        <f t="array" ref="E867">IF($A867="","",INDEX(Summary!$F:$F,$AH867))</f>
        <v>0.9</v>
      </c>
      <c r="F867" t="str">
        <f t="array" ref="F867">IF($A867="","",INDEX(Summary!$BC:$BC,$AH867)&amp;"")</f>
        <v>P2 – High</v>
      </c>
      <c r="G867">
        <f t="shared" si="117"/>
        <v>2</v>
      </c>
      <c r="H867">
        <f t="shared" si="118"/>
        <v>0</v>
      </c>
      <c r="I867" t="str">
        <f t="array" ref="I867">IF($A867="","",IF(IFERROR(INDEX(Summary!$BA:$BA,$AH867),0)&lt;1,"Under 1 day",IF(INDEX(Summary!$BA:$BA,$AH867)&lt;3,"1-3 days",IF(INDEX(Summary!$BA:$BA,$AH867)&lt;7,"3-7 days","7+ days"))))</f>
        <v>3-7 days</v>
      </c>
      <c r="J867" t="str">
        <f t="array" ref="J867">IF($A867="","",IF(IFERROR(INDEX(Summary!$AX:$AX,$AH867),0)&lt;0.25,"0-25%",IF(INDEX(Summary!$AX:$AX,$AH867)&lt;0.5,"25-50%",IF(INDEX(Summary!$AX:$AX,$AH867)&lt;0.75,"50-75%","75-100%"))))</f>
        <v>75-100%</v>
      </c>
      <c r="K867" t="str">
        <f t="array" ref="K867">IF($A867="","",INDEX(Summary!$AY:$AY,$AH867)&amp;"")</f>
        <v>RM NA</v>
      </c>
      <c r="L867" s="1">
        <f>IF($A867="","",Summary!$P$2+MOD(ROW()-2,30))</f>
        <v>46252</v>
      </c>
      <c r="M867">
        <f t="shared" si="119"/>
        <v>26</v>
      </c>
      <c r="N867">
        <f t="shared" si="120"/>
        <v>18</v>
      </c>
      <c r="O867" t="str">
        <f t="shared" si="121"/>
        <v>Aug-2026</v>
      </c>
      <c r="P867">
        <f t="shared" ca="1" si="122"/>
        <v>1</v>
      </c>
      <c r="Q867" s="2">
        <f t="array" ref="Q867">IF($A867="",0,IFERROR(INDEX(Summary!$P$3:$AS$67,$AH867-2,$M867),0))</f>
        <v>0</v>
      </c>
      <c r="R867" s="2">
        <f t="array" ref="R867">IF($A867="",0,ROUND(IFERROR(INDEX(Summary!$O:$O,$AH867),0)/30,0))</f>
        <v>344</v>
      </c>
      <c r="S867">
        <f t="shared" si="123"/>
        <v>0</v>
      </c>
      <c r="T867" s="2">
        <f t="array" ref="T867">IF($S867=1,IFERROR(INDEX(Summary!$O:$O,$AH867),0),0)</f>
        <v>0</v>
      </c>
      <c r="U867" s="2">
        <f t="array" ref="U867">IF($S867=1,IFERROR(INDEX(Summary!$AT:$AT,$AH867),0),0)</f>
        <v>0</v>
      </c>
      <c r="V867" s="2">
        <f t="shared" si="124"/>
        <v>0</v>
      </c>
      <c r="W867" s="2">
        <f t="array" ref="W867">IF($S867=1,IFERROR(INDEX(Summary!$AZ:$AZ,$AH867),0),0)</f>
        <v>0</v>
      </c>
      <c r="X867" s="3">
        <f t="array" ref="X867">IF($S867=1,IFERROR(INDEX(Summary!$BA:$BA,$AH867),0),0)</f>
        <v>0</v>
      </c>
      <c r="Y867" s="2">
        <f t="array" ref="Y867">IF($S867=1,IFERROR(INDEX(Summary!$G:$G,$AH867),0),0)</f>
        <v>0</v>
      </c>
      <c r="Z867" s="2">
        <f t="array" ref="Z867">IF($S867=1,IFERROR(INDEX(Summary!$H:$H,$AH867),0),0)</f>
        <v>0</v>
      </c>
      <c r="AA867" s="2">
        <f t="array" ref="AA867">IF($S867=1,IFERROR(INDEX(Summary!$I:$I,$AH867),0),0)</f>
        <v>0</v>
      </c>
      <c r="AB867" s="2">
        <f t="array" ref="AB867">IF($S867=1,IFERROR(INDEX(Summary!$J:$J,$AH867),0),0)</f>
        <v>0</v>
      </c>
      <c r="AC867" s="2">
        <f t="array" ref="AC867">IF($S867=1,IFERROR(INDEX(Summary!$K:$K,$AH867),0),0)</f>
        <v>0</v>
      </c>
      <c r="AD867" s="2">
        <f t="array" ref="AD867">IF($S867=1,IFERROR(INDEX(Summary!$L:$L,$AH867),0),0)</f>
        <v>0</v>
      </c>
      <c r="AE867" s="2">
        <f t="array" ref="AE867">IF($S867=1,IFERROR(INDEX(Summary!$M:$M,$AH867),0),0)</f>
        <v>0</v>
      </c>
      <c r="AF867" s="2">
        <f t="array" ref="AF867">IF($S867=1,IFERROR(INDEX(Summary!$N:$N,$AH867),0),0)</f>
        <v>0</v>
      </c>
      <c r="AG867">
        <f t="array" ref="AG867">IF($A867="","",IFERROR(INDEX(Summary!$BB:$BB,$AH867),0))</f>
        <v>7</v>
      </c>
      <c r="AH867">
        <f t="shared" si="125"/>
        <v>31</v>
      </c>
    </row>
    <row r="868" spans="1:34" hidden="1">
      <c r="A868" t="str">
        <f t="array" ref="A868">IFERROR(INDEX(Summary!$D:$D,$AH868)&amp;"","")</f>
        <v>FG00241</v>
      </c>
      <c r="B868" t="str">
        <f t="array" ref="B868">IF($A868="","",INDEX(Summary!$E:$E,$AH868))</f>
        <v>Sugarcane Jaggery Block - 900 gm</v>
      </c>
      <c r="C868" t="str">
        <f t="array" ref="C868">IF($A868="","",INDEX(Summary!$B:$B,$AH868))</f>
        <v>Jaggery</v>
      </c>
      <c r="D868" t="str">
        <f t="array" ref="D868">IF($A868="","",INDEX(Summary!$C:$C,$AH868))</f>
        <v>C39</v>
      </c>
      <c r="E868">
        <f t="array" ref="E868">IF($A868="","",INDEX(Summary!$F:$F,$AH868))</f>
        <v>0.9</v>
      </c>
      <c r="F868" t="str">
        <f t="array" ref="F868">IF($A868="","",INDEX(Summary!$BC:$BC,$AH868)&amp;"")</f>
        <v>P2 – High</v>
      </c>
      <c r="G868">
        <f t="shared" si="117"/>
        <v>2</v>
      </c>
      <c r="H868">
        <f t="shared" si="118"/>
        <v>0</v>
      </c>
      <c r="I868" t="str">
        <f t="array" ref="I868">IF($A868="","",IF(IFERROR(INDEX(Summary!$BA:$BA,$AH868),0)&lt;1,"Under 1 day",IF(INDEX(Summary!$BA:$BA,$AH868)&lt;3,"1-3 days",IF(INDEX(Summary!$BA:$BA,$AH868)&lt;7,"3-7 days","7+ days"))))</f>
        <v>3-7 days</v>
      </c>
      <c r="J868" t="str">
        <f t="array" ref="J868">IF($A868="","",IF(IFERROR(INDEX(Summary!$AX:$AX,$AH868),0)&lt;0.25,"0-25%",IF(INDEX(Summary!$AX:$AX,$AH868)&lt;0.5,"25-50%",IF(INDEX(Summary!$AX:$AX,$AH868)&lt;0.75,"50-75%","75-100%"))))</f>
        <v>75-100%</v>
      </c>
      <c r="K868" t="str">
        <f t="array" ref="K868">IF($A868="","",INDEX(Summary!$AY:$AY,$AH868)&amp;"")</f>
        <v>RM NA</v>
      </c>
      <c r="L868" s="1">
        <f>IF($A868="","",Summary!$P$2+MOD(ROW()-2,30))</f>
        <v>46253</v>
      </c>
      <c r="M868">
        <f t="shared" si="119"/>
        <v>27</v>
      </c>
      <c r="N868">
        <f t="shared" si="120"/>
        <v>19</v>
      </c>
      <c r="O868" t="str">
        <f t="shared" si="121"/>
        <v>Aug-2026</v>
      </c>
      <c r="P868">
        <f t="shared" ca="1" si="122"/>
        <v>1</v>
      </c>
      <c r="Q868" s="2">
        <f t="array" ref="Q868">IF($A868="",0,IFERROR(INDEX(Summary!$P$3:$AS$67,$AH868-2,$M868),0))</f>
        <v>0</v>
      </c>
      <c r="R868" s="2">
        <f t="array" ref="R868">IF($A868="",0,ROUND(IFERROR(INDEX(Summary!$O:$O,$AH868),0)/30,0))</f>
        <v>344</v>
      </c>
      <c r="S868">
        <f t="shared" si="123"/>
        <v>0</v>
      </c>
      <c r="T868" s="2">
        <f t="array" ref="T868">IF($S868=1,IFERROR(INDEX(Summary!$O:$O,$AH868),0),0)</f>
        <v>0</v>
      </c>
      <c r="U868" s="2">
        <f t="array" ref="U868">IF($S868=1,IFERROR(INDEX(Summary!$AT:$AT,$AH868),0),0)</f>
        <v>0</v>
      </c>
      <c r="V868" s="2">
        <f t="shared" si="124"/>
        <v>0</v>
      </c>
      <c r="W868" s="2">
        <f t="array" ref="W868">IF($S868=1,IFERROR(INDEX(Summary!$AZ:$AZ,$AH868),0),0)</f>
        <v>0</v>
      </c>
      <c r="X868" s="3">
        <f t="array" ref="X868">IF($S868=1,IFERROR(INDEX(Summary!$BA:$BA,$AH868),0),0)</f>
        <v>0</v>
      </c>
      <c r="Y868" s="2">
        <f t="array" ref="Y868">IF($S868=1,IFERROR(INDEX(Summary!$G:$G,$AH868),0),0)</f>
        <v>0</v>
      </c>
      <c r="Z868" s="2">
        <f t="array" ref="Z868">IF($S868=1,IFERROR(INDEX(Summary!$H:$H,$AH868),0),0)</f>
        <v>0</v>
      </c>
      <c r="AA868" s="2">
        <f t="array" ref="AA868">IF($S868=1,IFERROR(INDEX(Summary!$I:$I,$AH868),0),0)</f>
        <v>0</v>
      </c>
      <c r="AB868" s="2">
        <f t="array" ref="AB868">IF($S868=1,IFERROR(INDEX(Summary!$J:$J,$AH868),0),0)</f>
        <v>0</v>
      </c>
      <c r="AC868" s="2">
        <f t="array" ref="AC868">IF($S868=1,IFERROR(INDEX(Summary!$K:$K,$AH868),0),0)</f>
        <v>0</v>
      </c>
      <c r="AD868" s="2">
        <f t="array" ref="AD868">IF($S868=1,IFERROR(INDEX(Summary!$L:$L,$AH868),0),0)</f>
        <v>0</v>
      </c>
      <c r="AE868" s="2">
        <f t="array" ref="AE868">IF($S868=1,IFERROR(INDEX(Summary!$M:$M,$AH868),0),0)</f>
        <v>0</v>
      </c>
      <c r="AF868" s="2">
        <f t="array" ref="AF868">IF($S868=1,IFERROR(INDEX(Summary!$N:$N,$AH868),0),0)</f>
        <v>0</v>
      </c>
      <c r="AG868">
        <f t="array" ref="AG868">IF($A868="","",IFERROR(INDEX(Summary!$BB:$BB,$AH868),0))</f>
        <v>7</v>
      </c>
      <c r="AH868">
        <f t="shared" si="125"/>
        <v>31</v>
      </c>
    </row>
    <row r="869" spans="1:34" hidden="1">
      <c r="A869" t="str">
        <f t="array" ref="A869">IFERROR(INDEX(Summary!$D:$D,$AH869)&amp;"","")</f>
        <v>FG00241</v>
      </c>
      <c r="B869" t="str">
        <f t="array" ref="B869">IF($A869="","",INDEX(Summary!$E:$E,$AH869))</f>
        <v>Sugarcane Jaggery Block - 900 gm</v>
      </c>
      <c r="C869" t="str">
        <f t="array" ref="C869">IF($A869="","",INDEX(Summary!$B:$B,$AH869))</f>
        <v>Jaggery</v>
      </c>
      <c r="D869" t="str">
        <f t="array" ref="D869">IF($A869="","",INDEX(Summary!$C:$C,$AH869))</f>
        <v>C39</v>
      </c>
      <c r="E869">
        <f t="array" ref="E869">IF($A869="","",INDEX(Summary!$F:$F,$AH869))</f>
        <v>0.9</v>
      </c>
      <c r="F869" t="str">
        <f t="array" ref="F869">IF($A869="","",INDEX(Summary!$BC:$BC,$AH869)&amp;"")</f>
        <v>P2 – High</v>
      </c>
      <c r="G869">
        <f t="shared" si="117"/>
        <v>2</v>
      </c>
      <c r="H869">
        <f t="shared" si="118"/>
        <v>0</v>
      </c>
      <c r="I869" t="str">
        <f t="array" ref="I869">IF($A869="","",IF(IFERROR(INDEX(Summary!$BA:$BA,$AH869),0)&lt;1,"Under 1 day",IF(INDEX(Summary!$BA:$BA,$AH869)&lt;3,"1-3 days",IF(INDEX(Summary!$BA:$BA,$AH869)&lt;7,"3-7 days","7+ days"))))</f>
        <v>3-7 days</v>
      </c>
      <c r="J869" t="str">
        <f t="array" ref="J869">IF($A869="","",IF(IFERROR(INDEX(Summary!$AX:$AX,$AH869),0)&lt;0.25,"0-25%",IF(INDEX(Summary!$AX:$AX,$AH869)&lt;0.5,"25-50%",IF(INDEX(Summary!$AX:$AX,$AH869)&lt;0.75,"50-75%","75-100%"))))</f>
        <v>75-100%</v>
      </c>
      <c r="K869" t="str">
        <f t="array" ref="K869">IF($A869="","",INDEX(Summary!$AY:$AY,$AH869)&amp;"")</f>
        <v>RM NA</v>
      </c>
      <c r="L869" s="1">
        <f>IF($A869="","",Summary!$P$2+MOD(ROW()-2,30))</f>
        <v>46254</v>
      </c>
      <c r="M869">
        <f t="shared" si="119"/>
        <v>28</v>
      </c>
      <c r="N869">
        <f t="shared" si="120"/>
        <v>20</v>
      </c>
      <c r="O869" t="str">
        <f t="shared" si="121"/>
        <v>Aug-2026</v>
      </c>
      <c r="P869">
        <f t="shared" ca="1" si="122"/>
        <v>1</v>
      </c>
      <c r="Q869" s="2">
        <f t="array" ref="Q869">IF($A869="",0,IFERROR(INDEX(Summary!$P$3:$AS$67,$AH869-2,$M869),0))</f>
        <v>1600</v>
      </c>
      <c r="R869" s="2">
        <f t="array" ref="R869">IF($A869="",0,ROUND(IFERROR(INDEX(Summary!$O:$O,$AH869),0)/30,0))</f>
        <v>344</v>
      </c>
      <c r="S869">
        <f t="shared" si="123"/>
        <v>0</v>
      </c>
      <c r="T869" s="2">
        <f t="array" ref="T869">IF($S869=1,IFERROR(INDEX(Summary!$O:$O,$AH869),0),0)</f>
        <v>0</v>
      </c>
      <c r="U869" s="2">
        <f t="array" ref="U869">IF($S869=1,IFERROR(INDEX(Summary!$AT:$AT,$AH869),0),0)</f>
        <v>0</v>
      </c>
      <c r="V869" s="2">
        <f t="shared" si="124"/>
        <v>0</v>
      </c>
      <c r="W869" s="2">
        <f t="array" ref="W869">IF($S869=1,IFERROR(INDEX(Summary!$AZ:$AZ,$AH869),0),0)</f>
        <v>0</v>
      </c>
      <c r="X869" s="3">
        <f t="array" ref="X869">IF($S869=1,IFERROR(INDEX(Summary!$BA:$BA,$AH869),0),0)</f>
        <v>0</v>
      </c>
      <c r="Y869" s="2">
        <f t="array" ref="Y869">IF($S869=1,IFERROR(INDEX(Summary!$G:$G,$AH869),0),0)</f>
        <v>0</v>
      </c>
      <c r="Z869" s="2">
        <f t="array" ref="Z869">IF($S869=1,IFERROR(INDEX(Summary!$H:$H,$AH869),0),0)</f>
        <v>0</v>
      </c>
      <c r="AA869" s="2">
        <f t="array" ref="AA869">IF($S869=1,IFERROR(INDEX(Summary!$I:$I,$AH869),0),0)</f>
        <v>0</v>
      </c>
      <c r="AB869" s="2">
        <f t="array" ref="AB869">IF($S869=1,IFERROR(INDEX(Summary!$J:$J,$AH869),0),0)</f>
        <v>0</v>
      </c>
      <c r="AC869" s="2">
        <f t="array" ref="AC869">IF($S869=1,IFERROR(INDEX(Summary!$K:$K,$AH869),0),0)</f>
        <v>0</v>
      </c>
      <c r="AD869" s="2">
        <f t="array" ref="AD869">IF($S869=1,IFERROR(INDEX(Summary!$L:$L,$AH869),0),0)</f>
        <v>0</v>
      </c>
      <c r="AE869" s="2">
        <f t="array" ref="AE869">IF($S869=1,IFERROR(INDEX(Summary!$M:$M,$AH869),0),0)</f>
        <v>0</v>
      </c>
      <c r="AF869" s="2">
        <f t="array" ref="AF869">IF($S869=1,IFERROR(INDEX(Summary!$N:$N,$AH869),0),0)</f>
        <v>0</v>
      </c>
      <c r="AG869">
        <f t="array" ref="AG869">IF($A869="","",IFERROR(INDEX(Summary!$BB:$BB,$AH869),0))</f>
        <v>7</v>
      </c>
      <c r="AH869">
        <f t="shared" si="125"/>
        <v>31</v>
      </c>
    </row>
    <row r="870" spans="1:34" hidden="1">
      <c r="A870" t="str">
        <f t="array" ref="A870">IFERROR(INDEX(Summary!$D:$D,$AH870)&amp;"","")</f>
        <v>FG00241</v>
      </c>
      <c r="B870" t="str">
        <f t="array" ref="B870">IF($A870="","",INDEX(Summary!$E:$E,$AH870))</f>
        <v>Sugarcane Jaggery Block - 900 gm</v>
      </c>
      <c r="C870" t="str">
        <f t="array" ref="C870">IF($A870="","",INDEX(Summary!$B:$B,$AH870))</f>
        <v>Jaggery</v>
      </c>
      <c r="D870" t="str">
        <f t="array" ref="D870">IF($A870="","",INDEX(Summary!$C:$C,$AH870))</f>
        <v>C39</v>
      </c>
      <c r="E870">
        <f t="array" ref="E870">IF($A870="","",INDEX(Summary!$F:$F,$AH870))</f>
        <v>0.9</v>
      </c>
      <c r="F870" t="str">
        <f t="array" ref="F870">IF($A870="","",INDEX(Summary!$BC:$BC,$AH870)&amp;"")</f>
        <v>P2 – High</v>
      </c>
      <c r="G870">
        <f t="shared" si="117"/>
        <v>2</v>
      </c>
      <c r="H870">
        <f t="shared" si="118"/>
        <v>0</v>
      </c>
      <c r="I870" t="str">
        <f t="array" ref="I870">IF($A870="","",IF(IFERROR(INDEX(Summary!$BA:$BA,$AH870),0)&lt;1,"Under 1 day",IF(INDEX(Summary!$BA:$BA,$AH870)&lt;3,"1-3 days",IF(INDEX(Summary!$BA:$BA,$AH870)&lt;7,"3-7 days","7+ days"))))</f>
        <v>3-7 days</v>
      </c>
      <c r="J870" t="str">
        <f t="array" ref="J870">IF($A870="","",IF(IFERROR(INDEX(Summary!$AX:$AX,$AH870),0)&lt;0.25,"0-25%",IF(INDEX(Summary!$AX:$AX,$AH870)&lt;0.5,"25-50%",IF(INDEX(Summary!$AX:$AX,$AH870)&lt;0.75,"50-75%","75-100%"))))</f>
        <v>75-100%</v>
      </c>
      <c r="K870" t="str">
        <f t="array" ref="K870">IF($A870="","",INDEX(Summary!$AY:$AY,$AH870)&amp;"")</f>
        <v>RM NA</v>
      </c>
      <c r="L870" s="1">
        <f>IF($A870="","",Summary!$P$2+MOD(ROW()-2,30))</f>
        <v>46255</v>
      </c>
      <c r="M870">
        <f t="shared" si="119"/>
        <v>29</v>
      </c>
      <c r="N870">
        <f t="shared" si="120"/>
        <v>21</v>
      </c>
      <c r="O870" t="str">
        <f t="shared" si="121"/>
        <v>Aug-2026</v>
      </c>
      <c r="P870">
        <f t="shared" ca="1" si="122"/>
        <v>1</v>
      </c>
      <c r="Q870" s="2">
        <f t="array" ref="Q870">IF($A870="",0,IFERROR(INDEX(Summary!$P$3:$AS$67,$AH870-2,$M870),0))</f>
        <v>830</v>
      </c>
      <c r="R870" s="2">
        <f t="array" ref="R870">IF($A870="",0,ROUND(IFERROR(INDEX(Summary!$O:$O,$AH870),0)/30,0))</f>
        <v>344</v>
      </c>
      <c r="S870">
        <f t="shared" si="123"/>
        <v>0</v>
      </c>
      <c r="T870" s="2">
        <f t="array" ref="T870">IF($S870=1,IFERROR(INDEX(Summary!$O:$O,$AH870),0),0)</f>
        <v>0</v>
      </c>
      <c r="U870" s="2">
        <f t="array" ref="U870">IF($S870=1,IFERROR(INDEX(Summary!$AT:$AT,$AH870),0),0)</f>
        <v>0</v>
      </c>
      <c r="V870" s="2">
        <f t="shared" si="124"/>
        <v>0</v>
      </c>
      <c r="W870" s="2">
        <f t="array" ref="W870">IF($S870=1,IFERROR(INDEX(Summary!$AZ:$AZ,$AH870),0),0)</f>
        <v>0</v>
      </c>
      <c r="X870" s="3">
        <f t="array" ref="X870">IF($S870=1,IFERROR(INDEX(Summary!$BA:$BA,$AH870),0),0)</f>
        <v>0</v>
      </c>
      <c r="Y870" s="2">
        <f t="array" ref="Y870">IF($S870=1,IFERROR(INDEX(Summary!$G:$G,$AH870),0),0)</f>
        <v>0</v>
      </c>
      <c r="Z870" s="2">
        <f t="array" ref="Z870">IF($S870=1,IFERROR(INDEX(Summary!$H:$H,$AH870),0),0)</f>
        <v>0</v>
      </c>
      <c r="AA870" s="2">
        <f t="array" ref="AA870">IF($S870=1,IFERROR(INDEX(Summary!$I:$I,$AH870),0),0)</f>
        <v>0</v>
      </c>
      <c r="AB870" s="2">
        <f t="array" ref="AB870">IF($S870=1,IFERROR(INDEX(Summary!$J:$J,$AH870),0),0)</f>
        <v>0</v>
      </c>
      <c r="AC870" s="2">
        <f t="array" ref="AC870">IF($S870=1,IFERROR(INDEX(Summary!$K:$K,$AH870),0),0)</f>
        <v>0</v>
      </c>
      <c r="AD870" s="2">
        <f t="array" ref="AD870">IF($S870=1,IFERROR(INDEX(Summary!$L:$L,$AH870),0),0)</f>
        <v>0</v>
      </c>
      <c r="AE870" s="2">
        <f t="array" ref="AE870">IF($S870=1,IFERROR(INDEX(Summary!$M:$M,$AH870),0),0)</f>
        <v>0</v>
      </c>
      <c r="AF870" s="2">
        <f t="array" ref="AF870">IF($S870=1,IFERROR(INDEX(Summary!$N:$N,$AH870),0),0)</f>
        <v>0</v>
      </c>
      <c r="AG870">
        <f t="array" ref="AG870">IF($A870="","",IFERROR(INDEX(Summary!$BB:$BB,$AH870),0))</f>
        <v>7</v>
      </c>
      <c r="AH870">
        <f t="shared" si="125"/>
        <v>31</v>
      </c>
    </row>
    <row r="871" spans="1:34" hidden="1">
      <c r="A871" t="str">
        <f t="array" ref="A871">IFERROR(INDEX(Summary!$D:$D,$AH871)&amp;"","")</f>
        <v>FG00241</v>
      </c>
      <c r="B871" t="str">
        <f t="array" ref="B871">IF($A871="","",INDEX(Summary!$E:$E,$AH871))</f>
        <v>Sugarcane Jaggery Block - 900 gm</v>
      </c>
      <c r="C871" t="str">
        <f t="array" ref="C871">IF($A871="","",INDEX(Summary!$B:$B,$AH871))</f>
        <v>Jaggery</v>
      </c>
      <c r="D871" t="str">
        <f t="array" ref="D871">IF($A871="","",INDEX(Summary!$C:$C,$AH871))</f>
        <v>C39</v>
      </c>
      <c r="E871">
        <f t="array" ref="E871">IF($A871="","",INDEX(Summary!$F:$F,$AH871))</f>
        <v>0.9</v>
      </c>
      <c r="F871" t="str">
        <f t="array" ref="F871">IF($A871="","",INDEX(Summary!$BC:$BC,$AH871)&amp;"")</f>
        <v>P2 – High</v>
      </c>
      <c r="G871">
        <f t="shared" si="117"/>
        <v>2</v>
      </c>
      <c r="H871">
        <f t="shared" si="118"/>
        <v>0</v>
      </c>
      <c r="I871" t="str">
        <f t="array" ref="I871">IF($A871="","",IF(IFERROR(INDEX(Summary!$BA:$BA,$AH871),0)&lt;1,"Under 1 day",IF(INDEX(Summary!$BA:$BA,$AH871)&lt;3,"1-3 days",IF(INDEX(Summary!$BA:$BA,$AH871)&lt;7,"3-7 days","7+ days"))))</f>
        <v>3-7 days</v>
      </c>
      <c r="J871" t="str">
        <f t="array" ref="J871">IF($A871="","",IF(IFERROR(INDEX(Summary!$AX:$AX,$AH871),0)&lt;0.25,"0-25%",IF(INDEX(Summary!$AX:$AX,$AH871)&lt;0.5,"25-50%",IF(INDEX(Summary!$AX:$AX,$AH871)&lt;0.75,"50-75%","75-100%"))))</f>
        <v>75-100%</v>
      </c>
      <c r="K871" t="str">
        <f t="array" ref="K871">IF($A871="","",INDEX(Summary!$AY:$AY,$AH871)&amp;"")</f>
        <v>RM NA</v>
      </c>
      <c r="L871" s="1">
        <f>IF($A871="","",Summary!$P$2+MOD(ROW()-2,30))</f>
        <v>46256</v>
      </c>
      <c r="M871">
        <f t="shared" si="119"/>
        <v>30</v>
      </c>
      <c r="N871">
        <f t="shared" si="120"/>
        <v>22</v>
      </c>
      <c r="O871" t="str">
        <f t="shared" si="121"/>
        <v>Aug-2026</v>
      </c>
      <c r="P871">
        <f t="shared" ca="1" si="122"/>
        <v>1</v>
      </c>
      <c r="Q871" s="2">
        <f t="array" ref="Q871">IF($A871="",0,IFERROR(INDEX(Summary!$P$3:$AS$67,$AH871-2,$M871),0))</f>
        <v>1030</v>
      </c>
      <c r="R871" s="2">
        <f t="array" ref="R871">IF($A871="",0,ROUND(IFERROR(INDEX(Summary!$O:$O,$AH871),0)/30,0))</f>
        <v>344</v>
      </c>
      <c r="S871">
        <f t="shared" si="123"/>
        <v>0</v>
      </c>
      <c r="T871" s="2">
        <f t="array" ref="T871">IF($S871=1,IFERROR(INDEX(Summary!$O:$O,$AH871),0),0)</f>
        <v>0</v>
      </c>
      <c r="U871" s="2">
        <f t="array" ref="U871">IF($S871=1,IFERROR(INDEX(Summary!$AT:$AT,$AH871),0),0)</f>
        <v>0</v>
      </c>
      <c r="V871" s="2">
        <f t="shared" si="124"/>
        <v>0</v>
      </c>
      <c r="W871" s="2">
        <f t="array" ref="W871">IF($S871=1,IFERROR(INDEX(Summary!$AZ:$AZ,$AH871),0),0)</f>
        <v>0</v>
      </c>
      <c r="X871" s="3">
        <f t="array" ref="X871">IF($S871=1,IFERROR(INDEX(Summary!$BA:$BA,$AH871),0),0)</f>
        <v>0</v>
      </c>
      <c r="Y871" s="2">
        <f t="array" ref="Y871">IF($S871=1,IFERROR(INDEX(Summary!$G:$G,$AH871),0),0)</f>
        <v>0</v>
      </c>
      <c r="Z871" s="2">
        <f t="array" ref="Z871">IF($S871=1,IFERROR(INDEX(Summary!$H:$H,$AH871),0),0)</f>
        <v>0</v>
      </c>
      <c r="AA871" s="2">
        <f t="array" ref="AA871">IF($S871=1,IFERROR(INDEX(Summary!$I:$I,$AH871),0),0)</f>
        <v>0</v>
      </c>
      <c r="AB871" s="2">
        <f t="array" ref="AB871">IF($S871=1,IFERROR(INDEX(Summary!$J:$J,$AH871),0),0)</f>
        <v>0</v>
      </c>
      <c r="AC871" s="2">
        <f t="array" ref="AC871">IF($S871=1,IFERROR(INDEX(Summary!$K:$K,$AH871),0),0)</f>
        <v>0</v>
      </c>
      <c r="AD871" s="2">
        <f t="array" ref="AD871">IF($S871=1,IFERROR(INDEX(Summary!$L:$L,$AH871),0),0)</f>
        <v>0</v>
      </c>
      <c r="AE871" s="2">
        <f t="array" ref="AE871">IF($S871=1,IFERROR(INDEX(Summary!$M:$M,$AH871),0),0)</f>
        <v>0</v>
      </c>
      <c r="AF871" s="2">
        <f t="array" ref="AF871">IF($S871=1,IFERROR(INDEX(Summary!$N:$N,$AH871),0),0)</f>
        <v>0</v>
      </c>
      <c r="AG871">
        <f t="array" ref="AG871">IF($A871="","",IFERROR(INDEX(Summary!$BB:$BB,$AH871),0))</f>
        <v>7</v>
      </c>
      <c r="AH871">
        <f t="shared" si="125"/>
        <v>31</v>
      </c>
    </row>
    <row r="872" spans="1:34" hidden="1">
      <c r="A872" t="str">
        <f t="array" ref="A872">IFERROR(INDEX(Summary!$D:$D,$AH872)&amp;"","")</f>
        <v>FG00616</v>
      </c>
      <c r="B872" t="str">
        <f t="array" ref="B872">IF($A872="","",INDEX(Summary!$E:$E,$AH872))</f>
        <v>Sugarcane Jaggery Powder - 2kg</v>
      </c>
      <c r="C872" t="str">
        <f t="array" ref="C872">IF($A872="","",INDEX(Summary!$B:$B,$AH872))</f>
        <v>Jaggery</v>
      </c>
      <c r="D872" t="str">
        <f t="array" ref="D872">IF($A872="","",INDEX(Summary!$C:$C,$AH872))</f>
        <v>C39</v>
      </c>
      <c r="E872">
        <f t="array" ref="E872">IF($A872="","",INDEX(Summary!$F:$F,$AH872))</f>
        <v>2</v>
      </c>
      <c r="F872" t="str">
        <f t="array" ref="F872">IF($A872="","",INDEX(Summary!$BC:$BC,$AH872)&amp;"")</f>
        <v>P1 – Critical</v>
      </c>
      <c r="G872">
        <f t="shared" si="117"/>
        <v>1</v>
      </c>
      <c r="H872">
        <f t="shared" si="118"/>
        <v>1</v>
      </c>
      <c r="I872" t="str">
        <f t="array" ref="I872">IF($A872="","",IF(IFERROR(INDEX(Summary!$BA:$BA,$AH872),0)&lt;1,"Under 1 day",IF(INDEX(Summary!$BA:$BA,$AH872)&lt;3,"1-3 days",IF(INDEX(Summary!$BA:$BA,$AH872)&lt;7,"3-7 days","7+ days"))))</f>
        <v>1-3 days</v>
      </c>
      <c r="J872" t="str">
        <f t="array" ref="J872">IF($A872="","",IF(IFERROR(INDEX(Summary!$AX:$AX,$AH872),0)&lt;0.25,"0-25%",IF(INDEX(Summary!$AX:$AX,$AH872)&lt;0.5,"25-50%",IF(INDEX(Summary!$AX:$AX,$AH872)&lt;0.75,"50-75%","75-100%"))))</f>
        <v>75-100%</v>
      </c>
      <c r="K872" t="str">
        <f t="array" ref="K872">IF($A872="","",INDEX(Summary!$AY:$AY,$AH872)&amp;"")</f>
        <v>Done</v>
      </c>
      <c r="L872" s="1">
        <f>IF($A872="","",Summary!$P$2+MOD(ROW()-2,30))</f>
        <v>46227</v>
      </c>
      <c r="M872">
        <f t="shared" si="119"/>
        <v>1</v>
      </c>
      <c r="N872">
        <f t="shared" si="120"/>
        <v>24</v>
      </c>
      <c r="O872" t="str">
        <f t="shared" si="121"/>
        <v>Jul-2026</v>
      </c>
      <c r="P872">
        <f t="shared" ca="1" si="122"/>
        <v>1</v>
      </c>
      <c r="Q872" s="2">
        <f t="array" ref="Q872">IF($A872="",0,IFERROR(INDEX(Summary!$P$3:$AS$67,$AH872-2,$M872),0))</f>
        <v>0</v>
      </c>
      <c r="R872" s="2">
        <f t="array" ref="R872">IF($A872="",0,ROUND(IFERROR(INDEX(Summary!$O:$O,$AH872),0)/30,0))</f>
        <v>56</v>
      </c>
      <c r="S872">
        <f t="shared" si="123"/>
        <v>1</v>
      </c>
      <c r="T872" s="2">
        <f t="array" ref="T872">IF($S872=1,IFERROR(INDEX(Summary!$O:$O,$AH872),0),0)</f>
        <v>1685</v>
      </c>
      <c r="U872" s="2">
        <f t="array" ref="U872">IF($S872=1,IFERROR(INDEX(Summary!$AT:$AT,$AH872),0),0)</f>
        <v>1464</v>
      </c>
      <c r="V872" s="2">
        <f t="shared" si="124"/>
        <v>221</v>
      </c>
      <c r="W872" s="2">
        <f t="array" ref="W872">IF($S872=1,IFERROR(INDEX(Summary!$AZ:$AZ,$AH872),0),0)</f>
        <v>107</v>
      </c>
      <c r="X872" s="3">
        <f t="array" ref="X872">IF($S872=1,IFERROR(INDEX(Summary!$BA:$BA,$AH872),0),0)</f>
        <v>1.9050445103857567</v>
      </c>
      <c r="Y872" s="2">
        <f t="array" ref="Y872">IF($S872=1,IFERROR(INDEX(Summary!$G:$G,$AH872),0),0)</f>
        <v>1080</v>
      </c>
      <c r="Z872" s="2">
        <f t="array" ref="Z872">IF($S872=1,IFERROR(INDEX(Summary!$H:$H,$AH872),0),0)</f>
        <v>0</v>
      </c>
      <c r="AA872" s="2">
        <f t="array" ref="AA872">IF($S872=1,IFERROR(INDEX(Summary!$I:$I,$AH872),0),0)</f>
        <v>0</v>
      </c>
      <c r="AB872" s="2">
        <f t="array" ref="AB872">IF($S872=1,IFERROR(INDEX(Summary!$J:$J,$AH872),0),0)</f>
        <v>0</v>
      </c>
      <c r="AC872" s="2">
        <f t="array" ref="AC872">IF($S872=1,IFERROR(INDEX(Summary!$K:$K,$AH872),0),0)</f>
        <v>0</v>
      </c>
      <c r="AD872" s="2">
        <f t="array" ref="AD872">IF($S872=1,IFERROR(INDEX(Summary!$L:$L,$AH872),0),0)</f>
        <v>0</v>
      </c>
      <c r="AE872" s="2">
        <f t="array" ref="AE872">IF($S872=1,IFERROR(INDEX(Summary!$M:$M,$AH872),0),0)</f>
        <v>605</v>
      </c>
      <c r="AF872" s="2">
        <f t="array" ref="AF872">IF($S872=1,IFERROR(INDEX(Summary!$N:$N,$AH872),0),0)</f>
        <v>0</v>
      </c>
      <c r="AG872">
        <f t="array" ref="AG872">IF($A872="","",IFERROR(INDEX(Summary!$BB:$BB,$AH872),0))</f>
        <v>10</v>
      </c>
      <c r="AH872">
        <f t="shared" si="125"/>
        <v>32</v>
      </c>
    </row>
    <row r="873" spans="1:34" hidden="1">
      <c r="A873" t="str">
        <f t="array" ref="A873">IFERROR(INDEX(Summary!$D:$D,$AH873)&amp;"","")</f>
        <v>FG00616</v>
      </c>
      <c r="B873" t="str">
        <f t="array" ref="B873">IF($A873="","",INDEX(Summary!$E:$E,$AH873))</f>
        <v>Sugarcane Jaggery Powder - 2kg</v>
      </c>
      <c r="C873" t="str">
        <f t="array" ref="C873">IF($A873="","",INDEX(Summary!$B:$B,$AH873))</f>
        <v>Jaggery</v>
      </c>
      <c r="D873" t="str">
        <f t="array" ref="D873">IF($A873="","",INDEX(Summary!$C:$C,$AH873))</f>
        <v>C39</v>
      </c>
      <c r="E873">
        <f t="array" ref="E873">IF($A873="","",INDEX(Summary!$F:$F,$AH873))</f>
        <v>2</v>
      </c>
      <c r="F873" t="str">
        <f t="array" ref="F873">IF($A873="","",INDEX(Summary!$BC:$BC,$AH873)&amp;"")</f>
        <v>P1 – Critical</v>
      </c>
      <c r="G873">
        <f t="shared" si="117"/>
        <v>1</v>
      </c>
      <c r="H873">
        <f t="shared" si="118"/>
        <v>1</v>
      </c>
      <c r="I873" t="str">
        <f t="array" ref="I873">IF($A873="","",IF(IFERROR(INDEX(Summary!$BA:$BA,$AH873),0)&lt;1,"Under 1 day",IF(INDEX(Summary!$BA:$BA,$AH873)&lt;3,"1-3 days",IF(INDEX(Summary!$BA:$BA,$AH873)&lt;7,"3-7 days","7+ days"))))</f>
        <v>1-3 days</v>
      </c>
      <c r="J873" t="str">
        <f t="array" ref="J873">IF($A873="","",IF(IFERROR(INDEX(Summary!$AX:$AX,$AH873),0)&lt;0.25,"0-25%",IF(INDEX(Summary!$AX:$AX,$AH873)&lt;0.5,"25-50%",IF(INDEX(Summary!$AX:$AX,$AH873)&lt;0.75,"50-75%","75-100%"))))</f>
        <v>75-100%</v>
      </c>
      <c r="K873" t="str">
        <f t="array" ref="K873">IF($A873="","",INDEX(Summary!$AY:$AY,$AH873)&amp;"")</f>
        <v>Done</v>
      </c>
      <c r="L873" s="1">
        <f>IF($A873="","",Summary!$P$2+MOD(ROW()-2,30))</f>
        <v>46228</v>
      </c>
      <c r="M873">
        <f t="shared" si="119"/>
        <v>2</v>
      </c>
      <c r="N873">
        <f t="shared" si="120"/>
        <v>25</v>
      </c>
      <c r="O873" t="str">
        <f t="shared" si="121"/>
        <v>Jul-2026</v>
      </c>
      <c r="P873">
        <f t="shared" ca="1" si="122"/>
        <v>1</v>
      </c>
      <c r="Q873" s="2">
        <f t="array" ref="Q873">IF($A873="",0,IFERROR(INDEX(Summary!$P$3:$AS$67,$AH873-2,$M873),0))</f>
        <v>0</v>
      </c>
      <c r="R873" s="2">
        <f t="array" ref="R873">IF($A873="",0,ROUND(IFERROR(INDEX(Summary!$O:$O,$AH873),0)/30,0))</f>
        <v>56</v>
      </c>
      <c r="S873">
        <f t="shared" si="123"/>
        <v>0</v>
      </c>
      <c r="T873" s="2">
        <f t="array" ref="T873">IF($S873=1,IFERROR(INDEX(Summary!$O:$O,$AH873),0),0)</f>
        <v>0</v>
      </c>
      <c r="U873" s="2">
        <f t="array" ref="U873">IF($S873=1,IFERROR(INDEX(Summary!$AT:$AT,$AH873),0),0)</f>
        <v>0</v>
      </c>
      <c r="V873" s="2">
        <f t="shared" si="124"/>
        <v>0</v>
      </c>
      <c r="W873" s="2">
        <f t="array" ref="W873">IF($S873=1,IFERROR(INDEX(Summary!$AZ:$AZ,$AH873),0),0)</f>
        <v>0</v>
      </c>
      <c r="X873" s="3">
        <f t="array" ref="X873">IF($S873=1,IFERROR(INDEX(Summary!$BA:$BA,$AH873),0),0)</f>
        <v>0</v>
      </c>
      <c r="Y873" s="2">
        <f t="array" ref="Y873">IF($S873=1,IFERROR(INDEX(Summary!$G:$G,$AH873),0),0)</f>
        <v>0</v>
      </c>
      <c r="Z873" s="2">
        <f t="array" ref="Z873">IF($S873=1,IFERROR(INDEX(Summary!$H:$H,$AH873),0),0)</f>
        <v>0</v>
      </c>
      <c r="AA873" s="2">
        <f t="array" ref="AA873">IF($S873=1,IFERROR(INDEX(Summary!$I:$I,$AH873),0),0)</f>
        <v>0</v>
      </c>
      <c r="AB873" s="2">
        <f t="array" ref="AB873">IF($S873=1,IFERROR(INDEX(Summary!$J:$J,$AH873),0),0)</f>
        <v>0</v>
      </c>
      <c r="AC873" s="2">
        <f t="array" ref="AC873">IF($S873=1,IFERROR(INDEX(Summary!$K:$K,$AH873),0),0)</f>
        <v>0</v>
      </c>
      <c r="AD873" s="2">
        <f t="array" ref="AD873">IF($S873=1,IFERROR(INDEX(Summary!$L:$L,$AH873),0),0)</f>
        <v>0</v>
      </c>
      <c r="AE873" s="2">
        <f t="array" ref="AE873">IF($S873=1,IFERROR(INDEX(Summary!$M:$M,$AH873),0),0)</f>
        <v>0</v>
      </c>
      <c r="AF873" s="2">
        <f t="array" ref="AF873">IF($S873=1,IFERROR(INDEX(Summary!$N:$N,$AH873),0),0)</f>
        <v>0</v>
      </c>
      <c r="AG873">
        <f t="array" ref="AG873">IF($A873="","",IFERROR(INDEX(Summary!$BB:$BB,$AH873),0))</f>
        <v>10</v>
      </c>
      <c r="AH873">
        <f t="shared" si="125"/>
        <v>32</v>
      </c>
    </row>
    <row r="874" spans="1:34" hidden="1">
      <c r="A874" t="str">
        <f t="array" ref="A874">IFERROR(INDEX(Summary!$D:$D,$AH874)&amp;"","")</f>
        <v>FG00616</v>
      </c>
      <c r="B874" t="str">
        <f t="array" ref="B874">IF($A874="","",INDEX(Summary!$E:$E,$AH874))</f>
        <v>Sugarcane Jaggery Powder - 2kg</v>
      </c>
      <c r="C874" t="str">
        <f t="array" ref="C874">IF($A874="","",INDEX(Summary!$B:$B,$AH874))</f>
        <v>Jaggery</v>
      </c>
      <c r="D874" t="str">
        <f t="array" ref="D874">IF($A874="","",INDEX(Summary!$C:$C,$AH874))</f>
        <v>C39</v>
      </c>
      <c r="E874">
        <f t="array" ref="E874">IF($A874="","",INDEX(Summary!$F:$F,$AH874))</f>
        <v>2</v>
      </c>
      <c r="F874" t="str">
        <f t="array" ref="F874">IF($A874="","",INDEX(Summary!$BC:$BC,$AH874)&amp;"")</f>
        <v>P1 – Critical</v>
      </c>
      <c r="G874">
        <f t="shared" si="117"/>
        <v>1</v>
      </c>
      <c r="H874">
        <f t="shared" si="118"/>
        <v>1</v>
      </c>
      <c r="I874" t="str">
        <f t="array" ref="I874">IF($A874="","",IF(IFERROR(INDEX(Summary!$BA:$BA,$AH874),0)&lt;1,"Under 1 day",IF(INDEX(Summary!$BA:$BA,$AH874)&lt;3,"1-3 days",IF(INDEX(Summary!$BA:$BA,$AH874)&lt;7,"3-7 days","7+ days"))))</f>
        <v>1-3 days</v>
      </c>
      <c r="J874" t="str">
        <f t="array" ref="J874">IF($A874="","",IF(IFERROR(INDEX(Summary!$AX:$AX,$AH874),0)&lt;0.25,"0-25%",IF(INDEX(Summary!$AX:$AX,$AH874)&lt;0.5,"25-50%",IF(INDEX(Summary!$AX:$AX,$AH874)&lt;0.75,"50-75%","75-100%"))))</f>
        <v>75-100%</v>
      </c>
      <c r="K874" t="str">
        <f t="array" ref="K874">IF($A874="","",INDEX(Summary!$AY:$AY,$AH874)&amp;"")</f>
        <v>Done</v>
      </c>
      <c r="L874" s="1">
        <f>IF($A874="","",Summary!$P$2+MOD(ROW()-2,30))</f>
        <v>46229</v>
      </c>
      <c r="M874">
        <f t="shared" si="119"/>
        <v>3</v>
      </c>
      <c r="N874">
        <f t="shared" si="120"/>
        <v>26</v>
      </c>
      <c r="O874" t="str">
        <f t="shared" si="121"/>
        <v>Jul-2026</v>
      </c>
      <c r="P874">
        <f t="shared" ca="1" si="122"/>
        <v>1</v>
      </c>
      <c r="Q874" s="2">
        <f t="array" ref="Q874">IF($A874="",0,IFERROR(INDEX(Summary!$P$3:$AS$67,$AH874-2,$M874),0))</f>
        <v>0</v>
      </c>
      <c r="R874" s="2">
        <f t="array" ref="R874">IF($A874="",0,ROUND(IFERROR(INDEX(Summary!$O:$O,$AH874),0)/30,0))</f>
        <v>56</v>
      </c>
      <c r="S874">
        <f t="shared" si="123"/>
        <v>0</v>
      </c>
      <c r="T874" s="2">
        <f t="array" ref="T874">IF($S874=1,IFERROR(INDEX(Summary!$O:$O,$AH874),0),0)</f>
        <v>0</v>
      </c>
      <c r="U874" s="2">
        <f t="array" ref="U874">IF($S874=1,IFERROR(INDEX(Summary!$AT:$AT,$AH874),0),0)</f>
        <v>0</v>
      </c>
      <c r="V874" s="2">
        <f t="shared" si="124"/>
        <v>0</v>
      </c>
      <c r="W874" s="2">
        <f t="array" ref="W874">IF($S874=1,IFERROR(INDEX(Summary!$AZ:$AZ,$AH874),0),0)</f>
        <v>0</v>
      </c>
      <c r="X874" s="3">
        <f t="array" ref="X874">IF($S874=1,IFERROR(INDEX(Summary!$BA:$BA,$AH874),0),0)</f>
        <v>0</v>
      </c>
      <c r="Y874" s="2">
        <f t="array" ref="Y874">IF($S874=1,IFERROR(INDEX(Summary!$G:$G,$AH874),0),0)</f>
        <v>0</v>
      </c>
      <c r="Z874" s="2">
        <f t="array" ref="Z874">IF($S874=1,IFERROR(INDEX(Summary!$H:$H,$AH874),0),0)</f>
        <v>0</v>
      </c>
      <c r="AA874" s="2">
        <f t="array" ref="AA874">IF($S874=1,IFERROR(INDEX(Summary!$I:$I,$AH874),0),0)</f>
        <v>0</v>
      </c>
      <c r="AB874" s="2">
        <f t="array" ref="AB874">IF($S874=1,IFERROR(INDEX(Summary!$J:$J,$AH874),0),0)</f>
        <v>0</v>
      </c>
      <c r="AC874" s="2">
        <f t="array" ref="AC874">IF($S874=1,IFERROR(INDEX(Summary!$K:$K,$AH874),0),0)</f>
        <v>0</v>
      </c>
      <c r="AD874" s="2">
        <f t="array" ref="AD874">IF($S874=1,IFERROR(INDEX(Summary!$L:$L,$AH874),0),0)</f>
        <v>0</v>
      </c>
      <c r="AE874" s="2">
        <f t="array" ref="AE874">IF($S874=1,IFERROR(INDEX(Summary!$M:$M,$AH874),0),0)</f>
        <v>0</v>
      </c>
      <c r="AF874" s="2">
        <f t="array" ref="AF874">IF($S874=1,IFERROR(INDEX(Summary!$N:$N,$AH874),0),0)</f>
        <v>0</v>
      </c>
      <c r="AG874">
        <f t="array" ref="AG874">IF($A874="","",IFERROR(INDEX(Summary!$BB:$BB,$AH874),0))</f>
        <v>10</v>
      </c>
      <c r="AH874">
        <f t="shared" si="125"/>
        <v>32</v>
      </c>
    </row>
    <row r="875" spans="1:34" hidden="1">
      <c r="A875" t="str">
        <f t="array" ref="A875">IFERROR(INDEX(Summary!$D:$D,$AH875)&amp;"","")</f>
        <v>FG00616</v>
      </c>
      <c r="B875" t="str">
        <f t="array" ref="B875">IF($A875="","",INDEX(Summary!$E:$E,$AH875))</f>
        <v>Sugarcane Jaggery Powder - 2kg</v>
      </c>
      <c r="C875" t="str">
        <f t="array" ref="C875">IF($A875="","",INDEX(Summary!$B:$B,$AH875))</f>
        <v>Jaggery</v>
      </c>
      <c r="D875" t="str">
        <f t="array" ref="D875">IF($A875="","",INDEX(Summary!$C:$C,$AH875))</f>
        <v>C39</v>
      </c>
      <c r="E875">
        <f t="array" ref="E875">IF($A875="","",INDEX(Summary!$F:$F,$AH875))</f>
        <v>2</v>
      </c>
      <c r="F875" t="str">
        <f t="array" ref="F875">IF($A875="","",INDEX(Summary!$BC:$BC,$AH875)&amp;"")</f>
        <v>P1 – Critical</v>
      </c>
      <c r="G875">
        <f t="shared" si="117"/>
        <v>1</v>
      </c>
      <c r="H875">
        <f t="shared" si="118"/>
        <v>1</v>
      </c>
      <c r="I875" t="str">
        <f t="array" ref="I875">IF($A875="","",IF(IFERROR(INDEX(Summary!$BA:$BA,$AH875),0)&lt;1,"Under 1 day",IF(INDEX(Summary!$BA:$BA,$AH875)&lt;3,"1-3 days",IF(INDEX(Summary!$BA:$BA,$AH875)&lt;7,"3-7 days","7+ days"))))</f>
        <v>1-3 days</v>
      </c>
      <c r="J875" t="str">
        <f t="array" ref="J875">IF($A875="","",IF(IFERROR(INDEX(Summary!$AX:$AX,$AH875),0)&lt;0.25,"0-25%",IF(INDEX(Summary!$AX:$AX,$AH875)&lt;0.5,"25-50%",IF(INDEX(Summary!$AX:$AX,$AH875)&lt;0.75,"50-75%","75-100%"))))</f>
        <v>75-100%</v>
      </c>
      <c r="K875" t="str">
        <f t="array" ref="K875">IF($A875="","",INDEX(Summary!$AY:$AY,$AH875)&amp;"")</f>
        <v>Done</v>
      </c>
      <c r="L875" s="1">
        <f>IF($A875="","",Summary!$P$2+MOD(ROW()-2,30))</f>
        <v>46230</v>
      </c>
      <c r="M875">
        <f t="shared" si="119"/>
        <v>4</v>
      </c>
      <c r="N875">
        <f t="shared" si="120"/>
        <v>27</v>
      </c>
      <c r="O875" t="str">
        <f t="shared" si="121"/>
        <v>Jul-2026</v>
      </c>
      <c r="P875">
        <f t="shared" ca="1" si="122"/>
        <v>1</v>
      </c>
      <c r="Q875" s="2">
        <f t="array" ref="Q875">IF($A875="",0,IFERROR(INDEX(Summary!$P$3:$AS$67,$AH875-2,$M875),0))</f>
        <v>1080</v>
      </c>
      <c r="R875" s="2">
        <f t="array" ref="R875">IF($A875="",0,ROUND(IFERROR(INDEX(Summary!$O:$O,$AH875),0)/30,0))</f>
        <v>56</v>
      </c>
      <c r="S875">
        <f t="shared" si="123"/>
        <v>0</v>
      </c>
      <c r="T875" s="2">
        <f t="array" ref="T875">IF($S875=1,IFERROR(INDEX(Summary!$O:$O,$AH875),0),0)</f>
        <v>0</v>
      </c>
      <c r="U875" s="2">
        <f t="array" ref="U875">IF($S875=1,IFERROR(INDEX(Summary!$AT:$AT,$AH875),0),0)</f>
        <v>0</v>
      </c>
      <c r="V875" s="2">
        <f t="shared" si="124"/>
        <v>0</v>
      </c>
      <c r="W875" s="2">
        <f t="array" ref="W875">IF($S875=1,IFERROR(INDEX(Summary!$AZ:$AZ,$AH875),0),0)</f>
        <v>0</v>
      </c>
      <c r="X875" s="3">
        <f t="array" ref="X875">IF($S875=1,IFERROR(INDEX(Summary!$BA:$BA,$AH875),0),0)</f>
        <v>0</v>
      </c>
      <c r="Y875" s="2">
        <f t="array" ref="Y875">IF($S875=1,IFERROR(INDEX(Summary!$G:$G,$AH875),0),0)</f>
        <v>0</v>
      </c>
      <c r="Z875" s="2">
        <f t="array" ref="Z875">IF($S875=1,IFERROR(INDEX(Summary!$H:$H,$AH875),0),0)</f>
        <v>0</v>
      </c>
      <c r="AA875" s="2">
        <f t="array" ref="AA875">IF($S875=1,IFERROR(INDEX(Summary!$I:$I,$AH875),0),0)</f>
        <v>0</v>
      </c>
      <c r="AB875" s="2">
        <f t="array" ref="AB875">IF($S875=1,IFERROR(INDEX(Summary!$J:$J,$AH875),0),0)</f>
        <v>0</v>
      </c>
      <c r="AC875" s="2">
        <f t="array" ref="AC875">IF($S875=1,IFERROR(INDEX(Summary!$K:$K,$AH875),0),0)</f>
        <v>0</v>
      </c>
      <c r="AD875" s="2">
        <f t="array" ref="AD875">IF($S875=1,IFERROR(INDEX(Summary!$L:$L,$AH875),0),0)</f>
        <v>0</v>
      </c>
      <c r="AE875" s="2">
        <f t="array" ref="AE875">IF($S875=1,IFERROR(INDEX(Summary!$M:$M,$AH875),0),0)</f>
        <v>0</v>
      </c>
      <c r="AF875" s="2">
        <f t="array" ref="AF875">IF($S875=1,IFERROR(INDEX(Summary!$N:$N,$AH875),0),0)</f>
        <v>0</v>
      </c>
      <c r="AG875">
        <f t="array" ref="AG875">IF($A875="","",IFERROR(INDEX(Summary!$BB:$BB,$AH875),0))</f>
        <v>10</v>
      </c>
      <c r="AH875">
        <f t="shared" si="125"/>
        <v>32</v>
      </c>
    </row>
    <row r="876" spans="1:34" hidden="1">
      <c r="A876" t="str">
        <f t="array" ref="A876">IFERROR(INDEX(Summary!$D:$D,$AH876)&amp;"","")</f>
        <v>FG00616</v>
      </c>
      <c r="B876" t="str">
        <f t="array" ref="B876">IF($A876="","",INDEX(Summary!$E:$E,$AH876))</f>
        <v>Sugarcane Jaggery Powder - 2kg</v>
      </c>
      <c r="C876" t="str">
        <f t="array" ref="C876">IF($A876="","",INDEX(Summary!$B:$B,$AH876))</f>
        <v>Jaggery</v>
      </c>
      <c r="D876" t="str">
        <f t="array" ref="D876">IF($A876="","",INDEX(Summary!$C:$C,$AH876))</f>
        <v>C39</v>
      </c>
      <c r="E876">
        <f t="array" ref="E876">IF($A876="","",INDEX(Summary!$F:$F,$AH876))</f>
        <v>2</v>
      </c>
      <c r="F876" t="str">
        <f t="array" ref="F876">IF($A876="","",INDEX(Summary!$BC:$BC,$AH876)&amp;"")</f>
        <v>P1 – Critical</v>
      </c>
      <c r="G876">
        <f t="shared" si="117"/>
        <v>1</v>
      </c>
      <c r="H876">
        <f t="shared" si="118"/>
        <v>1</v>
      </c>
      <c r="I876" t="str">
        <f t="array" ref="I876">IF($A876="","",IF(IFERROR(INDEX(Summary!$BA:$BA,$AH876),0)&lt;1,"Under 1 day",IF(INDEX(Summary!$BA:$BA,$AH876)&lt;3,"1-3 days",IF(INDEX(Summary!$BA:$BA,$AH876)&lt;7,"3-7 days","7+ days"))))</f>
        <v>1-3 days</v>
      </c>
      <c r="J876" t="str">
        <f t="array" ref="J876">IF($A876="","",IF(IFERROR(INDEX(Summary!$AX:$AX,$AH876),0)&lt;0.25,"0-25%",IF(INDEX(Summary!$AX:$AX,$AH876)&lt;0.5,"25-50%",IF(INDEX(Summary!$AX:$AX,$AH876)&lt;0.75,"50-75%","75-100%"))))</f>
        <v>75-100%</v>
      </c>
      <c r="K876" t="str">
        <f t="array" ref="K876">IF($A876="","",INDEX(Summary!$AY:$AY,$AH876)&amp;"")</f>
        <v>Done</v>
      </c>
      <c r="L876" s="1">
        <f>IF($A876="","",Summary!$P$2+MOD(ROW()-2,30))</f>
        <v>46231</v>
      </c>
      <c r="M876">
        <f t="shared" si="119"/>
        <v>5</v>
      </c>
      <c r="N876">
        <f t="shared" si="120"/>
        <v>28</v>
      </c>
      <c r="O876" t="str">
        <f t="shared" si="121"/>
        <v>Jul-2026</v>
      </c>
      <c r="P876">
        <f t="shared" ca="1" si="122"/>
        <v>1</v>
      </c>
      <c r="Q876" s="2">
        <f t="array" ref="Q876">IF($A876="",0,IFERROR(INDEX(Summary!$P$3:$AS$67,$AH876-2,$M876),0))</f>
        <v>0</v>
      </c>
      <c r="R876" s="2">
        <f t="array" ref="R876">IF($A876="",0,ROUND(IFERROR(INDEX(Summary!$O:$O,$AH876),0)/30,0))</f>
        <v>56</v>
      </c>
      <c r="S876">
        <f t="shared" si="123"/>
        <v>0</v>
      </c>
      <c r="T876" s="2">
        <f t="array" ref="T876">IF($S876=1,IFERROR(INDEX(Summary!$O:$O,$AH876),0),0)</f>
        <v>0</v>
      </c>
      <c r="U876" s="2">
        <f t="array" ref="U876">IF($S876=1,IFERROR(INDEX(Summary!$AT:$AT,$AH876),0),0)</f>
        <v>0</v>
      </c>
      <c r="V876" s="2">
        <f t="shared" si="124"/>
        <v>0</v>
      </c>
      <c r="W876" s="2">
        <f t="array" ref="W876">IF($S876=1,IFERROR(INDEX(Summary!$AZ:$AZ,$AH876),0),0)</f>
        <v>0</v>
      </c>
      <c r="X876" s="3">
        <f t="array" ref="X876">IF($S876=1,IFERROR(INDEX(Summary!$BA:$BA,$AH876),0),0)</f>
        <v>0</v>
      </c>
      <c r="Y876" s="2">
        <f t="array" ref="Y876">IF($S876=1,IFERROR(INDEX(Summary!$G:$G,$AH876),0),0)</f>
        <v>0</v>
      </c>
      <c r="Z876" s="2">
        <f t="array" ref="Z876">IF($S876=1,IFERROR(INDEX(Summary!$H:$H,$AH876),0),0)</f>
        <v>0</v>
      </c>
      <c r="AA876" s="2">
        <f t="array" ref="AA876">IF($S876=1,IFERROR(INDEX(Summary!$I:$I,$AH876),0),0)</f>
        <v>0</v>
      </c>
      <c r="AB876" s="2">
        <f t="array" ref="AB876">IF($S876=1,IFERROR(INDEX(Summary!$J:$J,$AH876),0),0)</f>
        <v>0</v>
      </c>
      <c r="AC876" s="2">
        <f t="array" ref="AC876">IF($S876=1,IFERROR(INDEX(Summary!$K:$K,$AH876),0),0)</f>
        <v>0</v>
      </c>
      <c r="AD876" s="2">
        <f t="array" ref="AD876">IF($S876=1,IFERROR(INDEX(Summary!$L:$L,$AH876),0),0)</f>
        <v>0</v>
      </c>
      <c r="AE876" s="2">
        <f t="array" ref="AE876">IF($S876=1,IFERROR(INDEX(Summary!$M:$M,$AH876),0),0)</f>
        <v>0</v>
      </c>
      <c r="AF876" s="2">
        <f t="array" ref="AF876">IF($S876=1,IFERROR(INDEX(Summary!$N:$N,$AH876),0),0)</f>
        <v>0</v>
      </c>
      <c r="AG876">
        <f t="array" ref="AG876">IF($A876="","",IFERROR(INDEX(Summary!$BB:$BB,$AH876),0))</f>
        <v>10</v>
      </c>
      <c r="AH876">
        <f t="shared" si="125"/>
        <v>32</v>
      </c>
    </row>
    <row r="877" spans="1:34" hidden="1">
      <c r="A877" t="str">
        <f t="array" ref="A877">IFERROR(INDEX(Summary!$D:$D,$AH877)&amp;"","")</f>
        <v>FG00616</v>
      </c>
      <c r="B877" t="str">
        <f t="array" ref="B877">IF($A877="","",INDEX(Summary!$E:$E,$AH877))</f>
        <v>Sugarcane Jaggery Powder - 2kg</v>
      </c>
      <c r="C877" t="str">
        <f t="array" ref="C877">IF($A877="","",INDEX(Summary!$B:$B,$AH877))</f>
        <v>Jaggery</v>
      </c>
      <c r="D877" t="str">
        <f t="array" ref="D877">IF($A877="","",INDEX(Summary!$C:$C,$AH877))</f>
        <v>C39</v>
      </c>
      <c r="E877">
        <f t="array" ref="E877">IF($A877="","",INDEX(Summary!$F:$F,$AH877))</f>
        <v>2</v>
      </c>
      <c r="F877" t="str">
        <f t="array" ref="F877">IF($A877="","",INDEX(Summary!$BC:$BC,$AH877)&amp;"")</f>
        <v>P1 – Critical</v>
      </c>
      <c r="G877">
        <f t="shared" si="117"/>
        <v>1</v>
      </c>
      <c r="H877">
        <f t="shared" si="118"/>
        <v>1</v>
      </c>
      <c r="I877" t="str">
        <f t="array" ref="I877">IF($A877="","",IF(IFERROR(INDEX(Summary!$BA:$BA,$AH877),0)&lt;1,"Under 1 day",IF(INDEX(Summary!$BA:$BA,$AH877)&lt;3,"1-3 days",IF(INDEX(Summary!$BA:$BA,$AH877)&lt;7,"3-7 days","7+ days"))))</f>
        <v>1-3 days</v>
      </c>
      <c r="J877" t="str">
        <f t="array" ref="J877">IF($A877="","",IF(IFERROR(INDEX(Summary!$AX:$AX,$AH877),0)&lt;0.25,"0-25%",IF(INDEX(Summary!$AX:$AX,$AH877)&lt;0.5,"25-50%",IF(INDEX(Summary!$AX:$AX,$AH877)&lt;0.75,"50-75%","75-100%"))))</f>
        <v>75-100%</v>
      </c>
      <c r="K877" t="str">
        <f t="array" ref="K877">IF($A877="","",INDEX(Summary!$AY:$AY,$AH877)&amp;"")</f>
        <v>Done</v>
      </c>
      <c r="L877" s="1">
        <f>IF($A877="","",Summary!$P$2+MOD(ROW()-2,30))</f>
        <v>46232</v>
      </c>
      <c r="M877">
        <f t="shared" si="119"/>
        <v>6</v>
      </c>
      <c r="N877">
        <f t="shared" si="120"/>
        <v>29</v>
      </c>
      <c r="O877" t="str">
        <f t="shared" si="121"/>
        <v>Jul-2026</v>
      </c>
      <c r="P877">
        <f t="shared" ca="1" si="122"/>
        <v>1</v>
      </c>
      <c r="Q877" s="2">
        <f t="array" ref="Q877">IF($A877="",0,IFERROR(INDEX(Summary!$P$3:$AS$67,$AH877-2,$M877),0))</f>
        <v>0</v>
      </c>
      <c r="R877" s="2">
        <f t="array" ref="R877">IF($A877="",0,ROUND(IFERROR(INDEX(Summary!$O:$O,$AH877),0)/30,0))</f>
        <v>56</v>
      </c>
      <c r="S877">
        <f t="shared" si="123"/>
        <v>0</v>
      </c>
      <c r="T877" s="2">
        <f t="array" ref="T877">IF($S877=1,IFERROR(INDEX(Summary!$O:$O,$AH877),0),0)</f>
        <v>0</v>
      </c>
      <c r="U877" s="2">
        <f t="array" ref="U877">IF($S877=1,IFERROR(INDEX(Summary!$AT:$AT,$AH877),0),0)</f>
        <v>0</v>
      </c>
      <c r="V877" s="2">
        <f t="shared" si="124"/>
        <v>0</v>
      </c>
      <c r="W877" s="2">
        <f t="array" ref="W877">IF($S877=1,IFERROR(INDEX(Summary!$AZ:$AZ,$AH877),0),0)</f>
        <v>0</v>
      </c>
      <c r="X877" s="3">
        <f t="array" ref="X877">IF($S877=1,IFERROR(INDEX(Summary!$BA:$BA,$AH877),0),0)</f>
        <v>0</v>
      </c>
      <c r="Y877" s="2">
        <f t="array" ref="Y877">IF($S877=1,IFERROR(INDEX(Summary!$G:$G,$AH877),0),0)</f>
        <v>0</v>
      </c>
      <c r="Z877" s="2">
        <f t="array" ref="Z877">IF($S877=1,IFERROR(INDEX(Summary!$H:$H,$AH877),0),0)</f>
        <v>0</v>
      </c>
      <c r="AA877" s="2">
        <f t="array" ref="AA877">IF($S877=1,IFERROR(INDEX(Summary!$I:$I,$AH877),0),0)</f>
        <v>0</v>
      </c>
      <c r="AB877" s="2">
        <f t="array" ref="AB877">IF($S877=1,IFERROR(INDEX(Summary!$J:$J,$AH877),0),0)</f>
        <v>0</v>
      </c>
      <c r="AC877" s="2">
        <f t="array" ref="AC877">IF($S877=1,IFERROR(INDEX(Summary!$K:$K,$AH877),0),0)</f>
        <v>0</v>
      </c>
      <c r="AD877" s="2">
        <f t="array" ref="AD877">IF($S877=1,IFERROR(INDEX(Summary!$L:$L,$AH877),0),0)</f>
        <v>0</v>
      </c>
      <c r="AE877" s="2">
        <f t="array" ref="AE877">IF($S877=1,IFERROR(INDEX(Summary!$M:$M,$AH877),0),0)</f>
        <v>0</v>
      </c>
      <c r="AF877" s="2">
        <f t="array" ref="AF877">IF($S877=1,IFERROR(INDEX(Summary!$N:$N,$AH877),0),0)</f>
        <v>0</v>
      </c>
      <c r="AG877">
        <f t="array" ref="AG877">IF($A877="","",IFERROR(INDEX(Summary!$BB:$BB,$AH877),0))</f>
        <v>10</v>
      </c>
      <c r="AH877">
        <f t="shared" si="125"/>
        <v>32</v>
      </c>
    </row>
    <row r="878" spans="1:34" hidden="1">
      <c r="A878" t="str">
        <f t="array" ref="A878">IFERROR(INDEX(Summary!$D:$D,$AH878)&amp;"","")</f>
        <v>FG00616</v>
      </c>
      <c r="B878" t="str">
        <f t="array" ref="B878">IF($A878="","",INDEX(Summary!$E:$E,$AH878))</f>
        <v>Sugarcane Jaggery Powder - 2kg</v>
      </c>
      <c r="C878" t="str">
        <f t="array" ref="C878">IF($A878="","",INDEX(Summary!$B:$B,$AH878))</f>
        <v>Jaggery</v>
      </c>
      <c r="D878" t="str">
        <f t="array" ref="D878">IF($A878="","",INDEX(Summary!$C:$C,$AH878))</f>
        <v>C39</v>
      </c>
      <c r="E878">
        <f t="array" ref="E878">IF($A878="","",INDEX(Summary!$F:$F,$AH878))</f>
        <v>2</v>
      </c>
      <c r="F878" t="str">
        <f t="array" ref="F878">IF($A878="","",INDEX(Summary!$BC:$BC,$AH878)&amp;"")</f>
        <v>P1 – Critical</v>
      </c>
      <c r="G878">
        <f t="shared" si="117"/>
        <v>1</v>
      </c>
      <c r="H878">
        <f t="shared" si="118"/>
        <v>1</v>
      </c>
      <c r="I878" t="str">
        <f t="array" ref="I878">IF($A878="","",IF(IFERROR(INDEX(Summary!$BA:$BA,$AH878),0)&lt;1,"Under 1 day",IF(INDEX(Summary!$BA:$BA,$AH878)&lt;3,"1-3 days",IF(INDEX(Summary!$BA:$BA,$AH878)&lt;7,"3-7 days","7+ days"))))</f>
        <v>1-3 days</v>
      </c>
      <c r="J878" t="str">
        <f t="array" ref="J878">IF($A878="","",IF(IFERROR(INDEX(Summary!$AX:$AX,$AH878),0)&lt;0.25,"0-25%",IF(INDEX(Summary!$AX:$AX,$AH878)&lt;0.5,"25-50%",IF(INDEX(Summary!$AX:$AX,$AH878)&lt;0.75,"50-75%","75-100%"))))</f>
        <v>75-100%</v>
      </c>
      <c r="K878" t="str">
        <f t="array" ref="K878">IF($A878="","",INDEX(Summary!$AY:$AY,$AH878)&amp;"")</f>
        <v>Done</v>
      </c>
      <c r="L878" s="1">
        <f>IF($A878="","",Summary!$P$2+MOD(ROW()-2,30))</f>
        <v>46233</v>
      </c>
      <c r="M878">
        <f t="shared" si="119"/>
        <v>7</v>
      </c>
      <c r="N878">
        <f t="shared" si="120"/>
        <v>30</v>
      </c>
      <c r="O878" t="str">
        <f t="shared" si="121"/>
        <v>Jul-2026</v>
      </c>
      <c r="P878">
        <f t="shared" ca="1" si="122"/>
        <v>1</v>
      </c>
      <c r="Q878" s="2">
        <f t="array" ref="Q878">IF($A878="",0,IFERROR(INDEX(Summary!$P$3:$AS$67,$AH878-2,$M878),0))</f>
        <v>0</v>
      </c>
      <c r="R878" s="2">
        <f t="array" ref="R878">IF($A878="",0,ROUND(IFERROR(INDEX(Summary!$O:$O,$AH878),0)/30,0))</f>
        <v>56</v>
      </c>
      <c r="S878">
        <f t="shared" si="123"/>
        <v>0</v>
      </c>
      <c r="T878" s="2">
        <f t="array" ref="T878">IF($S878=1,IFERROR(INDEX(Summary!$O:$O,$AH878),0),0)</f>
        <v>0</v>
      </c>
      <c r="U878" s="2">
        <f t="array" ref="U878">IF($S878=1,IFERROR(INDEX(Summary!$AT:$AT,$AH878),0),0)</f>
        <v>0</v>
      </c>
      <c r="V878" s="2">
        <f t="shared" si="124"/>
        <v>0</v>
      </c>
      <c r="W878" s="2">
        <f t="array" ref="W878">IF($S878=1,IFERROR(INDEX(Summary!$AZ:$AZ,$AH878),0),0)</f>
        <v>0</v>
      </c>
      <c r="X878" s="3">
        <f t="array" ref="X878">IF($S878=1,IFERROR(INDEX(Summary!$BA:$BA,$AH878),0),0)</f>
        <v>0</v>
      </c>
      <c r="Y878" s="2">
        <f t="array" ref="Y878">IF($S878=1,IFERROR(INDEX(Summary!$G:$G,$AH878),0),0)</f>
        <v>0</v>
      </c>
      <c r="Z878" s="2">
        <f t="array" ref="Z878">IF($S878=1,IFERROR(INDEX(Summary!$H:$H,$AH878),0),0)</f>
        <v>0</v>
      </c>
      <c r="AA878" s="2">
        <f t="array" ref="AA878">IF($S878=1,IFERROR(INDEX(Summary!$I:$I,$AH878),0),0)</f>
        <v>0</v>
      </c>
      <c r="AB878" s="2">
        <f t="array" ref="AB878">IF($S878=1,IFERROR(INDEX(Summary!$J:$J,$AH878),0),0)</f>
        <v>0</v>
      </c>
      <c r="AC878" s="2">
        <f t="array" ref="AC878">IF($S878=1,IFERROR(INDEX(Summary!$K:$K,$AH878),0),0)</f>
        <v>0</v>
      </c>
      <c r="AD878" s="2">
        <f t="array" ref="AD878">IF($S878=1,IFERROR(INDEX(Summary!$L:$L,$AH878),0),0)</f>
        <v>0</v>
      </c>
      <c r="AE878" s="2">
        <f t="array" ref="AE878">IF($S878=1,IFERROR(INDEX(Summary!$M:$M,$AH878),0),0)</f>
        <v>0</v>
      </c>
      <c r="AF878" s="2">
        <f t="array" ref="AF878">IF($S878=1,IFERROR(INDEX(Summary!$N:$N,$AH878),0),0)</f>
        <v>0</v>
      </c>
      <c r="AG878">
        <f t="array" ref="AG878">IF($A878="","",IFERROR(INDEX(Summary!$BB:$BB,$AH878),0))</f>
        <v>10</v>
      </c>
      <c r="AH878">
        <f t="shared" si="125"/>
        <v>32</v>
      </c>
    </row>
    <row r="879" spans="1:34" hidden="1">
      <c r="A879" t="str">
        <f t="array" ref="A879">IFERROR(INDEX(Summary!$D:$D,$AH879)&amp;"","")</f>
        <v>FG00616</v>
      </c>
      <c r="B879" t="str">
        <f t="array" ref="B879">IF($A879="","",INDEX(Summary!$E:$E,$AH879))</f>
        <v>Sugarcane Jaggery Powder - 2kg</v>
      </c>
      <c r="C879" t="str">
        <f t="array" ref="C879">IF($A879="","",INDEX(Summary!$B:$B,$AH879))</f>
        <v>Jaggery</v>
      </c>
      <c r="D879" t="str">
        <f t="array" ref="D879">IF($A879="","",INDEX(Summary!$C:$C,$AH879))</f>
        <v>C39</v>
      </c>
      <c r="E879">
        <f t="array" ref="E879">IF($A879="","",INDEX(Summary!$F:$F,$AH879))</f>
        <v>2</v>
      </c>
      <c r="F879" t="str">
        <f t="array" ref="F879">IF($A879="","",INDEX(Summary!$BC:$BC,$AH879)&amp;"")</f>
        <v>P1 – Critical</v>
      </c>
      <c r="G879">
        <f t="shared" si="117"/>
        <v>1</v>
      </c>
      <c r="H879">
        <f t="shared" si="118"/>
        <v>1</v>
      </c>
      <c r="I879" t="str">
        <f t="array" ref="I879">IF($A879="","",IF(IFERROR(INDEX(Summary!$BA:$BA,$AH879),0)&lt;1,"Under 1 day",IF(INDEX(Summary!$BA:$BA,$AH879)&lt;3,"1-3 days",IF(INDEX(Summary!$BA:$BA,$AH879)&lt;7,"3-7 days","7+ days"))))</f>
        <v>1-3 days</v>
      </c>
      <c r="J879" t="str">
        <f t="array" ref="J879">IF($A879="","",IF(IFERROR(INDEX(Summary!$AX:$AX,$AH879),0)&lt;0.25,"0-25%",IF(INDEX(Summary!$AX:$AX,$AH879)&lt;0.5,"25-50%",IF(INDEX(Summary!$AX:$AX,$AH879)&lt;0.75,"50-75%","75-100%"))))</f>
        <v>75-100%</v>
      </c>
      <c r="K879" t="str">
        <f t="array" ref="K879">IF($A879="","",INDEX(Summary!$AY:$AY,$AH879)&amp;"")</f>
        <v>Done</v>
      </c>
      <c r="L879" s="1">
        <f>IF($A879="","",Summary!$P$2+MOD(ROW()-2,30))</f>
        <v>46234</v>
      </c>
      <c r="M879">
        <f t="shared" si="119"/>
        <v>8</v>
      </c>
      <c r="N879">
        <f t="shared" si="120"/>
        <v>31</v>
      </c>
      <c r="O879" t="str">
        <f t="shared" si="121"/>
        <v>Jul-2026</v>
      </c>
      <c r="P879">
        <f t="shared" ca="1" si="122"/>
        <v>1</v>
      </c>
      <c r="Q879" s="2">
        <f t="array" ref="Q879">IF($A879="",0,IFERROR(INDEX(Summary!$P$3:$AS$67,$AH879-2,$M879),0))</f>
        <v>0</v>
      </c>
      <c r="R879" s="2">
        <f t="array" ref="R879">IF($A879="",0,ROUND(IFERROR(INDEX(Summary!$O:$O,$AH879),0)/30,0))</f>
        <v>56</v>
      </c>
      <c r="S879">
        <f t="shared" si="123"/>
        <v>0</v>
      </c>
      <c r="T879" s="2">
        <f t="array" ref="T879">IF($S879=1,IFERROR(INDEX(Summary!$O:$O,$AH879),0),0)</f>
        <v>0</v>
      </c>
      <c r="U879" s="2">
        <f t="array" ref="U879">IF($S879=1,IFERROR(INDEX(Summary!$AT:$AT,$AH879),0),0)</f>
        <v>0</v>
      </c>
      <c r="V879" s="2">
        <f t="shared" si="124"/>
        <v>0</v>
      </c>
      <c r="W879" s="2">
        <f t="array" ref="W879">IF($S879=1,IFERROR(INDEX(Summary!$AZ:$AZ,$AH879),0),0)</f>
        <v>0</v>
      </c>
      <c r="X879" s="3">
        <f t="array" ref="X879">IF($S879=1,IFERROR(INDEX(Summary!$BA:$BA,$AH879),0),0)</f>
        <v>0</v>
      </c>
      <c r="Y879" s="2">
        <f t="array" ref="Y879">IF($S879=1,IFERROR(INDEX(Summary!$G:$G,$AH879),0),0)</f>
        <v>0</v>
      </c>
      <c r="Z879" s="2">
        <f t="array" ref="Z879">IF($S879=1,IFERROR(INDEX(Summary!$H:$H,$AH879),0),0)</f>
        <v>0</v>
      </c>
      <c r="AA879" s="2">
        <f t="array" ref="AA879">IF($S879=1,IFERROR(INDEX(Summary!$I:$I,$AH879),0),0)</f>
        <v>0</v>
      </c>
      <c r="AB879" s="2">
        <f t="array" ref="AB879">IF($S879=1,IFERROR(INDEX(Summary!$J:$J,$AH879),0),0)</f>
        <v>0</v>
      </c>
      <c r="AC879" s="2">
        <f t="array" ref="AC879">IF($S879=1,IFERROR(INDEX(Summary!$K:$K,$AH879),0),0)</f>
        <v>0</v>
      </c>
      <c r="AD879" s="2">
        <f t="array" ref="AD879">IF($S879=1,IFERROR(INDEX(Summary!$L:$L,$AH879),0),0)</f>
        <v>0</v>
      </c>
      <c r="AE879" s="2">
        <f t="array" ref="AE879">IF($S879=1,IFERROR(INDEX(Summary!$M:$M,$AH879),0),0)</f>
        <v>0</v>
      </c>
      <c r="AF879" s="2">
        <f t="array" ref="AF879">IF($S879=1,IFERROR(INDEX(Summary!$N:$N,$AH879),0),0)</f>
        <v>0</v>
      </c>
      <c r="AG879">
        <f t="array" ref="AG879">IF($A879="","",IFERROR(INDEX(Summary!$BB:$BB,$AH879),0))</f>
        <v>10</v>
      </c>
      <c r="AH879">
        <f t="shared" si="125"/>
        <v>32</v>
      </c>
    </row>
    <row r="880" spans="1:34" hidden="1">
      <c r="A880" t="str">
        <f t="array" ref="A880">IFERROR(INDEX(Summary!$D:$D,$AH880)&amp;"","")</f>
        <v>FG00616</v>
      </c>
      <c r="B880" t="str">
        <f t="array" ref="B880">IF($A880="","",INDEX(Summary!$E:$E,$AH880))</f>
        <v>Sugarcane Jaggery Powder - 2kg</v>
      </c>
      <c r="C880" t="str">
        <f t="array" ref="C880">IF($A880="","",INDEX(Summary!$B:$B,$AH880))</f>
        <v>Jaggery</v>
      </c>
      <c r="D880" t="str">
        <f t="array" ref="D880">IF($A880="","",INDEX(Summary!$C:$C,$AH880))</f>
        <v>C39</v>
      </c>
      <c r="E880">
        <f t="array" ref="E880">IF($A880="","",INDEX(Summary!$F:$F,$AH880))</f>
        <v>2</v>
      </c>
      <c r="F880" t="str">
        <f t="array" ref="F880">IF($A880="","",INDEX(Summary!$BC:$BC,$AH880)&amp;"")</f>
        <v>P1 – Critical</v>
      </c>
      <c r="G880">
        <f t="shared" si="117"/>
        <v>1</v>
      </c>
      <c r="H880">
        <f t="shared" si="118"/>
        <v>1</v>
      </c>
      <c r="I880" t="str">
        <f t="array" ref="I880">IF($A880="","",IF(IFERROR(INDEX(Summary!$BA:$BA,$AH880),0)&lt;1,"Under 1 day",IF(INDEX(Summary!$BA:$BA,$AH880)&lt;3,"1-3 days",IF(INDEX(Summary!$BA:$BA,$AH880)&lt;7,"3-7 days","7+ days"))))</f>
        <v>1-3 days</v>
      </c>
      <c r="J880" t="str">
        <f t="array" ref="J880">IF($A880="","",IF(IFERROR(INDEX(Summary!$AX:$AX,$AH880),0)&lt;0.25,"0-25%",IF(INDEX(Summary!$AX:$AX,$AH880)&lt;0.5,"25-50%",IF(INDEX(Summary!$AX:$AX,$AH880)&lt;0.75,"50-75%","75-100%"))))</f>
        <v>75-100%</v>
      </c>
      <c r="K880" t="str">
        <f t="array" ref="K880">IF($A880="","",INDEX(Summary!$AY:$AY,$AH880)&amp;"")</f>
        <v>Done</v>
      </c>
      <c r="L880" s="1">
        <f>IF($A880="","",Summary!$P$2+MOD(ROW()-2,30))</f>
        <v>46235</v>
      </c>
      <c r="M880">
        <f t="shared" si="119"/>
        <v>9</v>
      </c>
      <c r="N880">
        <f t="shared" si="120"/>
        <v>1</v>
      </c>
      <c r="O880" t="str">
        <f t="shared" si="121"/>
        <v>Aug-2026</v>
      </c>
      <c r="P880">
        <f t="shared" ca="1" si="122"/>
        <v>1</v>
      </c>
      <c r="Q880" s="2">
        <f t="array" ref="Q880">IF($A880="",0,IFERROR(INDEX(Summary!$P$3:$AS$67,$AH880-2,$M880),0))</f>
        <v>0</v>
      </c>
      <c r="R880" s="2">
        <f t="array" ref="R880">IF($A880="",0,ROUND(IFERROR(INDEX(Summary!$O:$O,$AH880),0)/30,0))</f>
        <v>56</v>
      </c>
      <c r="S880">
        <f t="shared" si="123"/>
        <v>0</v>
      </c>
      <c r="T880" s="2">
        <f t="array" ref="T880">IF($S880=1,IFERROR(INDEX(Summary!$O:$O,$AH880),0),0)</f>
        <v>0</v>
      </c>
      <c r="U880" s="2">
        <f t="array" ref="U880">IF($S880=1,IFERROR(INDEX(Summary!$AT:$AT,$AH880),0),0)</f>
        <v>0</v>
      </c>
      <c r="V880" s="2">
        <f t="shared" si="124"/>
        <v>0</v>
      </c>
      <c r="W880" s="2">
        <f t="array" ref="W880">IF($S880=1,IFERROR(INDEX(Summary!$AZ:$AZ,$AH880),0),0)</f>
        <v>0</v>
      </c>
      <c r="X880" s="3">
        <f t="array" ref="X880">IF($S880=1,IFERROR(INDEX(Summary!$BA:$BA,$AH880),0),0)</f>
        <v>0</v>
      </c>
      <c r="Y880" s="2">
        <f t="array" ref="Y880">IF($S880=1,IFERROR(INDEX(Summary!$G:$G,$AH880),0),0)</f>
        <v>0</v>
      </c>
      <c r="Z880" s="2">
        <f t="array" ref="Z880">IF($S880=1,IFERROR(INDEX(Summary!$H:$H,$AH880),0),0)</f>
        <v>0</v>
      </c>
      <c r="AA880" s="2">
        <f t="array" ref="AA880">IF($S880=1,IFERROR(INDEX(Summary!$I:$I,$AH880),0),0)</f>
        <v>0</v>
      </c>
      <c r="AB880" s="2">
        <f t="array" ref="AB880">IF($S880=1,IFERROR(INDEX(Summary!$J:$J,$AH880),0),0)</f>
        <v>0</v>
      </c>
      <c r="AC880" s="2">
        <f t="array" ref="AC880">IF($S880=1,IFERROR(INDEX(Summary!$K:$K,$AH880),0),0)</f>
        <v>0</v>
      </c>
      <c r="AD880" s="2">
        <f t="array" ref="AD880">IF($S880=1,IFERROR(INDEX(Summary!$L:$L,$AH880),0),0)</f>
        <v>0</v>
      </c>
      <c r="AE880" s="2">
        <f t="array" ref="AE880">IF($S880=1,IFERROR(INDEX(Summary!$M:$M,$AH880),0),0)</f>
        <v>0</v>
      </c>
      <c r="AF880" s="2">
        <f t="array" ref="AF880">IF($S880=1,IFERROR(INDEX(Summary!$N:$N,$AH880),0),0)</f>
        <v>0</v>
      </c>
      <c r="AG880">
        <f t="array" ref="AG880">IF($A880="","",IFERROR(INDEX(Summary!$BB:$BB,$AH880),0))</f>
        <v>10</v>
      </c>
      <c r="AH880">
        <f t="shared" si="125"/>
        <v>32</v>
      </c>
    </row>
    <row r="881" spans="1:34" hidden="1">
      <c r="A881" t="str">
        <f t="array" ref="A881">IFERROR(INDEX(Summary!$D:$D,$AH881)&amp;"","")</f>
        <v>FG00616</v>
      </c>
      <c r="B881" t="str">
        <f t="array" ref="B881">IF($A881="","",INDEX(Summary!$E:$E,$AH881))</f>
        <v>Sugarcane Jaggery Powder - 2kg</v>
      </c>
      <c r="C881" t="str">
        <f t="array" ref="C881">IF($A881="","",INDEX(Summary!$B:$B,$AH881))</f>
        <v>Jaggery</v>
      </c>
      <c r="D881" t="str">
        <f t="array" ref="D881">IF($A881="","",INDEX(Summary!$C:$C,$AH881))</f>
        <v>C39</v>
      </c>
      <c r="E881">
        <f t="array" ref="E881">IF($A881="","",INDEX(Summary!$F:$F,$AH881))</f>
        <v>2</v>
      </c>
      <c r="F881" t="str">
        <f t="array" ref="F881">IF($A881="","",INDEX(Summary!$BC:$BC,$AH881)&amp;"")</f>
        <v>P1 – Critical</v>
      </c>
      <c r="G881">
        <f t="shared" si="117"/>
        <v>1</v>
      </c>
      <c r="H881">
        <f t="shared" si="118"/>
        <v>1</v>
      </c>
      <c r="I881" t="str">
        <f t="array" ref="I881">IF($A881="","",IF(IFERROR(INDEX(Summary!$BA:$BA,$AH881),0)&lt;1,"Under 1 day",IF(INDEX(Summary!$BA:$BA,$AH881)&lt;3,"1-3 days",IF(INDEX(Summary!$BA:$BA,$AH881)&lt;7,"3-7 days","7+ days"))))</f>
        <v>1-3 days</v>
      </c>
      <c r="J881" t="str">
        <f t="array" ref="J881">IF($A881="","",IF(IFERROR(INDEX(Summary!$AX:$AX,$AH881),0)&lt;0.25,"0-25%",IF(INDEX(Summary!$AX:$AX,$AH881)&lt;0.5,"25-50%",IF(INDEX(Summary!$AX:$AX,$AH881)&lt;0.75,"50-75%","75-100%"))))</f>
        <v>75-100%</v>
      </c>
      <c r="K881" t="str">
        <f t="array" ref="K881">IF($A881="","",INDEX(Summary!$AY:$AY,$AH881)&amp;"")</f>
        <v>Done</v>
      </c>
      <c r="L881" s="1">
        <f>IF($A881="","",Summary!$P$2+MOD(ROW()-2,30))</f>
        <v>46236</v>
      </c>
      <c r="M881">
        <f t="shared" si="119"/>
        <v>10</v>
      </c>
      <c r="N881">
        <f t="shared" si="120"/>
        <v>2</v>
      </c>
      <c r="O881" t="str">
        <f t="shared" si="121"/>
        <v>Aug-2026</v>
      </c>
      <c r="P881">
        <f t="shared" ca="1" si="122"/>
        <v>1</v>
      </c>
      <c r="Q881" s="2">
        <f t="array" ref="Q881">IF($A881="",0,IFERROR(INDEX(Summary!$P$3:$AS$67,$AH881-2,$M881),0))</f>
        <v>0</v>
      </c>
      <c r="R881" s="2">
        <f t="array" ref="R881">IF($A881="",0,ROUND(IFERROR(INDEX(Summary!$O:$O,$AH881),0)/30,0))</f>
        <v>56</v>
      </c>
      <c r="S881">
        <f t="shared" si="123"/>
        <v>0</v>
      </c>
      <c r="T881" s="2">
        <f t="array" ref="T881">IF($S881=1,IFERROR(INDEX(Summary!$O:$O,$AH881),0),0)</f>
        <v>0</v>
      </c>
      <c r="U881" s="2">
        <f t="array" ref="U881">IF($S881=1,IFERROR(INDEX(Summary!$AT:$AT,$AH881),0),0)</f>
        <v>0</v>
      </c>
      <c r="V881" s="2">
        <f t="shared" si="124"/>
        <v>0</v>
      </c>
      <c r="W881" s="2">
        <f t="array" ref="W881">IF($S881=1,IFERROR(INDEX(Summary!$AZ:$AZ,$AH881),0),0)</f>
        <v>0</v>
      </c>
      <c r="X881" s="3">
        <f t="array" ref="X881">IF($S881=1,IFERROR(INDEX(Summary!$BA:$BA,$AH881),0),0)</f>
        <v>0</v>
      </c>
      <c r="Y881" s="2">
        <f t="array" ref="Y881">IF($S881=1,IFERROR(INDEX(Summary!$G:$G,$AH881),0),0)</f>
        <v>0</v>
      </c>
      <c r="Z881" s="2">
        <f t="array" ref="Z881">IF($S881=1,IFERROR(INDEX(Summary!$H:$H,$AH881),0),0)</f>
        <v>0</v>
      </c>
      <c r="AA881" s="2">
        <f t="array" ref="AA881">IF($S881=1,IFERROR(INDEX(Summary!$I:$I,$AH881),0),0)</f>
        <v>0</v>
      </c>
      <c r="AB881" s="2">
        <f t="array" ref="AB881">IF($S881=1,IFERROR(INDEX(Summary!$J:$J,$AH881),0),0)</f>
        <v>0</v>
      </c>
      <c r="AC881" s="2">
        <f t="array" ref="AC881">IF($S881=1,IFERROR(INDEX(Summary!$K:$K,$AH881),0),0)</f>
        <v>0</v>
      </c>
      <c r="AD881" s="2">
        <f t="array" ref="AD881">IF($S881=1,IFERROR(INDEX(Summary!$L:$L,$AH881),0),0)</f>
        <v>0</v>
      </c>
      <c r="AE881" s="2">
        <f t="array" ref="AE881">IF($S881=1,IFERROR(INDEX(Summary!$M:$M,$AH881),0),0)</f>
        <v>0</v>
      </c>
      <c r="AF881" s="2">
        <f t="array" ref="AF881">IF($S881=1,IFERROR(INDEX(Summary!$N:$N,$AH881),0),0)</f>
        <v>0</v>
      </c>
      <c r="AG881">
        <f t="array" ref="AG881">IF($A881="","",IFERROR(INDEX(Summary!$BB:$BB,$AH881),0))</f>
        <v>10</v>
      </c>
      <c r="AH881">
        <f t="shared" si="125"/>
        <v>32</v>
      </c>
    </row>
    <row r="882" spans="1:34" hidden="1">
      <c r="A882" t="str">
        <f t="array" ref="A882">IFERROR(INDEX(Summary!$D:$D,$AH882)&amp;"","")</f>
        <v>FG00616</v>
      </c>
      <c r="B882" t="str">
        <f t="array" ref="B882">IF($A882="","",INDEX(Summary!$E:$E,$AH882))</f>
        <v>Sugarcane Jaggery Powder - 2kg</v>
      </c>
      <c r="C882" t="str">
        <f t="array" ref="C882">IF($A882="","",INDEX(Summary!$B:$B,$AH882))</f>
        <v>Jaggery</v>
      </c>
      <c r="D882" t="str">
        <f t="array" ref="D882">IF($A882="","",INDEX(Summary!$C:$C,$AH882))</f>
        <v>C39</v>
      </c>
      <c r="E882">
        <f t="array" ref="E882">IF($A882="","",INDEX(Summary!$F:$F,$AH882))</f>
        <v>2</v>
      </c>
      <c r="F882" t="str">
        <f t="array" ref="F882">IF($A882="","",INDEX(Summary!$BC:$BC,$AH882)&amp;"")</f>
        <v>P1 – Critical</v>
      </c>
      <c r="G882">
        <f t="shared" si="117"/>
        <v>1</v>
      </c>
      <c r="H882">
        <f t="shared" si="118"/>
        <v>1</v>
      </c>
      <c r="I882" t="str">
        <f t="array" ref="I882">IF($A882="","",IF(IFERROR(INDEX(Summary!$BA:$BA,$AH882),0)&lt;1,"Under 1 day",IF(INDEX(Summary!$BA:$BA,$AH882)&lt;3,"1-3 days",IF(INDEX(Summary!$BA:$BA,$AH882)&lt;7,"3-7 days","7+ days"))))</f>
        <v>1-3 days</v>
      </c>
      <c r="J882" t="str">
        <f t="array" ref="J882">IF($A882="","",IF(IFERROR(INDEX(Summary!$AX:$AX,$AH882),0)&lt;0.25,"0-25%",IF(INDEX(Summary!$AX:$AX,$AH882)&lt;0.5,"25-50%",IF(INDEX(Summary!$AX:$AX,$AH882)&lt;0.75,"50-75%","75-100%"))))</f>
        <v>75-100%</v>
      </c>
      <c r="K882" t="str">
        <f t="array" ref="K882">IF($A882="","",INDEX(Summary!$AY:$AY,$AH882)&amp;"")</f>
        <v>Done</v>
      </c>
      <c r="L882" s="1">
        <f>IF($A882="","",Summary!$P$2+MOD(ROW()-2,30))</f>
        <v>46237</v>
      </c>
      <c r="M882">
        <f t="shared" si="119"/>
        <v>11</v>
      </c>
      <c r="N882">
        <f t="shared" si="120"/>
        <v>3</v>
      </c>
      <c r="O882" t="str">
        <f t="shared" si="121"/>
        <v>Aug-2026</v>
      </c>
      <c r="P882">
        <f t="shared" ca="1" si="122"/>
        <v>1</v>
      </c>
      <c r="Q882" s="2">
        <f t="array" ref="Q882">IF($A882="",0,IFERROR(INDEX(Summary!$P$3:$AS$67,$AH882-2,$M882),0))</f>
        <v>0</v>
      </c>
      <c r="R882" s="2">
        <f t="array" ref="R882">IF($A882="",0,ROUND(IFERROR(INDEX(Summary!$O:$O,$AH882),0)/30,0))</f>
        <v>56</v>
      </c>
      <c r="S882">
        <f t="shared" si="123"/>
        <v>0</v>
      </c>
      <c r="T882" s="2">
        <f t="array" ref="T882">IF($S882=1,IFERROR(INDEX(Summary!$O:$O,$AH882),0),0)</f>
        <v>0</v>
      </c>
      <c r="U882" s="2">
        <f t="array" ref="U882">IF($S882=1,IFERROR(INDEX(Summary!$AT:$AT,$AH882),0),0)</f>
        <v>0</v>
      </c>
      <c r="V882" s="2">
        <f t="shared" si="124"/>
        <v>0</v>
      </c>
      <c r="W882" s="2">
        <f t="array" ref="W882">IF($S882=1,IFERROR(INDEX(Summary!$AZ:$AZ,$AH882),0),0)</f>
        <v>0</v>
      </c>
      <c r="X882" s="3">
        <f t="array" ref="X882">IF($S882=1,IFERROR(INDEX(Summary!$BA:$BA,$AH882),0),0)</f>
        <v>0</v>
      </c>
      <c r="Y882" s="2">
        <f t="array" ref="Y882">IF($S882=1,IFERROR(INDEX(Summary!$G:$G,$AH882),0),0)</f>
        <v>0</v>
      </c>
      <c r="Z882" s="2">
        <f t="array" ref="Z882">IF($S882=1,IFERROR(INDEX(Summary!$H:$H,$AH882),0),0)</f>
        <v>0</v>
      </c>
      <c r="AA882" s="2">
        <f t="array" ref="AA882">IF($S882=1,IFERROR(INDEX(Summary!$I:$I,$AH882),0),0)</f>
        <v>0</v>
      </c>
      <c r="AB882" s="2">
        <f t="array" ref="AB882">IF($S882=1,IFERROR(INDEX(Summary!$J:$J,$AH882),0),0)</f>
        <v>0</v>
      </c>
      <c r="AC882" s="2">
        <f t="array" ref="AC882">IF($S882=1,IFERROR(INDEX(Summary!$K:$K,$AH882),0),0)</f>
        <v>0</v>
      </c>
      <c r="AD882" s="2">
        <f t="array" ref="AD882">IF($S882=1,IFERROR(INDEX(Summary!$L:$L,$AH882),0),0)</f>
        <v>0</v>
      </c>
      <c r="AE882" s="2">
        <f t="array" ref="AE882">IF($S882=1,IFERROR(INDEX(Summary!$M:$M,$AH882),0),0)</f>
        <v>0</v>
      </c>
      <c r="AF882" s="2">
        <f t="array" ref="AF882">IF($S882=1,IFERROR(INDEX(Summary!$N:$N,$AH882),0),0)</f>
        <v>0</v>
      </c>
      <c r="AG882">
        <f t="array" ref="AG882">IF($A882="","",IFERROR(INDEX(Summary!$BB:$BB,$AH882),0))</f>
        <v>10</v>
      </c>
      <c r="AH882">
        <f t="shared" si="125"/>
        <v>32</v>
      </c>
    </row>
    <row r="883" spans="1:34" hidden="1">
      <c r="A883" t="str">
        <f t="array" ref="A883">IFERROR(INDEX(Summary!$D:$D,$AH883)&amp;"","")</f>
        <v>FG00616</v>
      </c>
      <c r="B883" t="str">
        <f t="array" ref="B883">IF($A883="","",INDEX(Summary!$E:$E,$AH883))</f>
        <v>Sugarcane Jaggery Powder - 2kg</v>
      </c>
      <c r="C883" t="str">
        <f t="array" ref="C883">IF($A883="","",INDEX(Summary!$B:$B,$AH883))</f>
        <v>Jaggery</v>
      </c>
      <c r="D883" t="str">
        <f t="array" ref="D883">IF($A883="","",INDEX(Summary!$C:$C,$AH883))</f>
        <v>C39</v>
      </c>
      <c r="E883">
        <f t="array" ref="E883">IF($A883="","",INDEX(Summary!$F:$F,$AH883))</f>
        <v>2</v>
      </c>
      <c r="F883" t="str">
        <f t="array" ref="F883">IF($A883="","",INDEX(Summary!$BC:$BC,$AH883)&amp;"")</f>
        <v>P1 – Critical</v>
      </c>
      <c r="G883">
        <f t="shared" si="117"/>
        <v>1</v>
      </c>
      <c r="H883">
        <f t="shared" si="118"/>
        <v>1</v>
      </c>
      <c r="I883" t="str">
        <f t="array" ref="I883">IF($A883="","",IF(IFERROR(INDEX(Summary!$BA:$BA,$AH883),0)&lt;1,"Under 1 day",IF(INDEX(Summary!$BA:$BA,$AH883)&lt;3,"1-3 days",IF(INDEX(Summary!$BA:$BA,$AH883)&lt;7,"3-7 days","7+ days"))))</f>
        <v>1-3 days</v>
      </c>
      <c r="J883" t="str">
        <f t="array" ref="J883">IF($A883="","",IF(IFERROR(INDEX(Summary!$AX:$AX,$AH883),0)&lt;0.25,"0-25%",IF(INDEX(Summary!$AX:$AX,$AH883)&lt;0.5,"25-50%",IF(INDEX(Summary!$AX:$AX,$AH883)&lt;0.75,"50-75%","75-100%"))))</f>
        <v>75-100%</v>
      </c>
      <c r="K883" t="str">
        <f t="array" ref="K883">IF($A883="","",INDEX(Summary!$AY:$AY,$AH883)&amp;"")</f>
        <v>Done</v>
      </c>
      <c r="L883" s="1">
        <f>IF($A883="","",Summary!$P$2+MOD(ROW()-2,30))</f>
        <v>46238</v>
      </c>
      <c r="M883">
        <f t="shared" si="119"/>
        <v>12</v>
      </c>
      <c r="N883">
        <f t="shared" si="120"/>
        <v>4</v>
      </c>
      <c r="O883" t="str">
        <f t="shared" si="121"/>
        <v>Aug-2026</v>
      </c>
      <c r="P883">
        <f t="shared" ca="1" si="122"/>
        <v>1</v>
      </c>
      <c r="Q883" s="2">
        <f t="array" ref="Q883">IF($A883="",0,IFERROR(INDEX(Summary!$P$3:$AS$67,$AH883-2,$M883),0))</f>
        <v>0</v>
      </c>
      <c r="R883" s="2">
        <f t="array" ref="R883">IF($A883="",0,ROUND(IFERROR(INDEX(Summary!$O:$O,$AH883),0)/30,0))</f>
        <v>56</v>
      </c>
      <c r="S883">
        <f t="shared" si="123"/>
        <v>0</v>
      </c>
      <c r="T883" s="2">
        <f t="array" ref="T883">IF($S883=1,IFERROR(INDEX(Summary!$O:$O,$AH883),0),0)</f>
        <v>0</v>
      </c>
      <c r="U883" s="2">
        <f t="array" ref="U883">IF($S883=1,IFERROR(INDEX(Summary!$AT:$AT,$AH883),0),0)</f>
        <v>0</v>
      </c>
      <c r="V883" s="2">
        <f t="shared" si="124"/>
        <v>0</v>
      </c>
      <c r="W883" s="2">
        <f t="array" ref="W883">IF($S883=1,IFERROR(INDEX(Summary!$AZ:$AZ,$AH883),0),0)</f>
        <v>0</v>
      </c>
      <c r="X883" s="3">
        <f t="array" ref="X883">IF($S883=1,IFERROR(INDEX(Summary!$BA:$BA,$AH883),0),0)</f>
        <v>0</v>
      </c>
      <c r="Y883" s="2">
        <f t="array" ref="Y883">IF($S883=1,IFERROR(INDEX(Summary!$G:$G,$AH883),0),0)</f>
        <v>0</v>
      </c>
      <c r="Z883" s="2">
        <f t="array" ref="Z883">IF($S883=1,IFERROR(INDEX(Summary!$H:$H,$AH883),0),0)</f>
        <v>0</v>
      </c>
      <c r="AA883" s="2">
        <f t="array" ref="AA883">IF($S883=1,IFERROR(INDEX(Summary!$I:$I,$AH883),0),0)</f>
        <v>0</v>
      </c>
      <c r="AB883" s="2">
        <f t="array" ref="AB883">IF($S883=1,IFERROR(INDEX(Summary!$J:$J,$AH883),0),0)</f>
        <v>0</v>
      </c>
      <c r="AC883" s="2">
        <f t="array" ref="AC883">IF($S883=1,IFERROR(INDEX(Summary!$K:$K,$AH883),0),0)</f>
        <v>0</v>
      </c>
      <c r="AD883" s="2">
        <f t="array" ref="AD883">IF($S883=1,IFERROR(INDEX(Summary!$L:$L,$AH883),0),0)</f>
        <v>0</v>
      </c>
      <c r="AE883" s="2">
        <f t="array" ref="AE883">IF($S883=1,IFERROR(INDEX(Summary!$M:$M,$AH883),0),0)</f>
        <v>0</v>
      </c>
      <c r="AF883" s="2">
        <f t="array" ref="AF883">IF($S883=1,IFERROR(INDEX(Summary!$N:$N,$AH883),0),0)</f>
        <v>0</v>
      </c>
      <c r="AG883">
        <f t="array" ref="AG883">IF($A883="","",IFERROR(INDEX(Summary!$BB:$BB,$AH883),0))</f>
        <v>10</v>
      </c>
      <c r="AH883">
        <f t="shared" si="125"/>
        <v>32</v>
      </c>
    </row>
    <row r="884" spans="1:34" hidden="1">
      <c r="A884" t="str">
        <f t="array" ref="A884">IFERROR(INDEX(Summary!$D:$D,$AH884)&amp;"","")</f>
        <v>FG00616</v>
      </c>
      <c r="B884" t="str">
        <f t="array" ref="B884">IF($A884="","",INDEX(Summary!$E:$E,$AH884))</f>
        <v>Sugarcane Jaggery Powder - 2kg</v>
      </c>
      <c r="C884" t="str">
        <f t="array" ref="C884">IF($A884="","",INDEX(Summary!$B:$B,$AH884))</f>
        <v>Jaggery</v>
      </c>
      <c r="D884" t="str">
        <f t="array" ref="D884">IF($A884="","",INDEX(Summary!$C:$C,$AH884))</f>
        <v>C39</v>
      </c>
      <c r="E884">
        <f t="array" ref="E884">IF($A884="","",INDEX(Summary!$F:$F,$AH884))</f>
        <v>2</v>
      </c>
      <c r="F884" t="str">
        <f t="array" ref="F884">IF($A884="","",INDEX(Summary!$BC:$BC,$AH884)&amp;"")</f>
        <v>P1 – Critical</v>
      </c>
      <c r="G884">
        <f t="shared" si="117"/>
        <v>1</v>
      </c>
      <c r="H884">
        <f t="shared" si="118"/>
        <v>1</v>
      </c>
      <c r="I884" t="str">
        <f t="array" ref="I884">IF($A884="","",IF(IFERROR(INDEX(Summary!$BA:$BA,$AH884),0)&lt;1,"Under 1 day",IF(INDEX(Summary!$BA:$BA,$AH884)&lt;3,"1-3 days",IF(INDEX(Summary!$BA:$BA,$AH884)&lt;7,"3-7 days","7+ days"))))</f>
        <v>1-3 days</v>
      </c>
      <c r="J884" t="str">
        <f t="array" ref="J884">IF($A884="","",IF(IFERROR(INDEX(Summary!$AX:$AX,$AH884),0)&lt;0.25,"0-25%",IF(INDEX(Summary!$AX:$AX,$AH884)&lt;0.5,"25-50%",IF(INDEX(Summary!$AX:$AX,$AH884)&lt;0.75,"50-75%","75-100%"))))</f>
        <v>75-100%</v>
      </c>
      <c r="K884" t="str">
        <f t="array" ref="K884">IF($A884="","",INDEX(Summary!$AY:$AY,$AH884)&amp;"")</f>
        <v>Done</v>
      </c>
      <c r="L884" s="1">
        <f>IF($A884="","",Summary!$P$2+MOD(ROW()-2,30))</f>
        <v>46239</v>
      </c>
      <c r="M884">
        <f t="shared" si="119"/>
        <v>13</v>
      </c>
      <c r="N884">
        <f t="shared" si="120"/>
        <v>5</v>
      </c>
      <c r="O884" t="str">
        <f t="shared" si="121"/>
        <v>Aug-2026</v>
      </c>
      <c r="P884">
        <f t="shared" ca="1" si="122"/>
        <v>1</v>
      </c>
      <c r="Q884" s="2">
        <f t="array" ref="Q884">IF($A884="",0,IFERROR(INDEX(Summary!$P$3:$AS$67,$AH884-2,$M884),0))</f>
        <v>0</v>
      </c>
      <c r="R884" s="2">
        <f t="array" ref="R884">IF($A884="",0,ROUND(IFERROR(INDEX(Summary!$O:$O,$AH884),0)/30,0))</f>
        <v>56</v>
      </c>
      <c r="S884">
        <f t="shared" si="123"/>
        <v>0</v>
      </c>
      <c r="T884" s="2">
        <f t="array" ref="T884">IF($S884=1,IFERROR(INDEX(Summary!$O:$O,$AH884),0),0)</f>
        <v>0</v>
      </c>
      <c r="U884" s="2">
        <f t="array" ref="U884">IF($S884=1,IFERROR(INDEX(Summary!$AT:$AT,$AH884),0),0)</f>
        <v>0</v>
      </c>
      <c r="V884" s="2">
        <f t="shared" si="124"/>
        <v>0</v>
      </c>
      <c r="W884" s="2">
        <f t="array" ref="W884">IF($S884=1,IFERROR(INDEX(Summary!$AZ:$AZ,$AH884),0),0)</f>
        <v>0</v>
      </c>
      <c r="X884" s="3">
        <f t="array" ref="X884">IF($S884=1,IFERROR(INDEX(Summary!$BA:$BA,$AH884),0),0)</f>
        <v>0</v>
      </c>
      <c r="Y884" s="2">
        <f t="array" ref="Y884">IF($S884=1,IFERROR(INDEX(Summary!$G:$G,$AH884),0),0)</f>
        <v>0</v>
      </c>
      <c r="Z884" s="2">
        <f t="array" ref="Z884">IF($S884=1,IFERROR(INDEX(Summary!$H:$H,$AH884),0),0)</f>
        <v>0</v>
      </c>
      <c r="AA884" s="2">
        <f t="array" ref="AA884">IF($S884=1,IFERROR(INDEX(Summary!$I:$I,$AH884),0),0)</f>
        <v>0</v>
      </c>
      <c r="AB884" s="2">
        <f t="array" ref="AB884">IF($S884=1,IFERROR(INDEX(Summary!$J:$J,$AH884),0),0)</f>
        <v>0</v>
      </c>
      <c r="AC884" s="2">
        <f t="array" ref="AC884">IF($S884=1,IFERROR(INDEX(Summary!$K:$K,$AH884),0),0)</f>
        <v>0</v>
      </c>
      <c r="AD884" s="2">
        <f t="array" ref="AD884">IF($S884=1,IFERROR(INDEX(Summary!$L:$L,$AH884),0),0)</f>
        <v>0</v>
      </c>
      <c r="AE884" s="2">
        <f t="array" ref="AE884">IF($S884=1,IFERROR(INDEX(Summary!$M:$M,$AH884),0),0)</f>
        <v>0</v>
      </c>
      <c r="AF884" s="2">
        <f t="array" ref="AF884">IF($S884=1,IFERROR(INDEX(Summary!$N:$N,$AH884),0),0)</f>
        <v>0</v>
      </c>
      <c r="AG884">
        <f t="array" ref="AG884">IF($A884="","",IFERROR(INDEX(Summary!$BB:$BB,$AH884),0))</f>
        <v>10</v>
      </c>
      <c r="AH884">
        <f t="shared" si="125"/>
        <v>32</v>
      </c>
    </row>
    <row r="885" spans="1:34" hidden="1">
      <c r="A885" t="str">
        <f t="array" ref="A885">IFERROR(INDEX(Summary!$D:$D,$AH885)&amp;"","")</f>
        <v>FG00616</v>
      </c>
      <c r="B885" t="str">
        <f t="array" ref="B885">IF($A885="","",INDEX(Summary!$E:$E,$AH885))</f>
        <v>Sugarcane Jaggery Powder - 2kg</v>
      </c>
      <c r="C885" t="str">
        <f t="array" ref="C885">IF($A885="","",INDEX(Summary!$B:$B,$AH885))</f>
        <v>Jaggery</v>
      </c>
      <c r="D885" t="str">
        <f t="array" ref="D885">IF($A885="","",INDEX(Summary!$C:$C,$AH885))</f>
        <v>C39</v>
      </c>
      <c r="E885">
        <f t="array" ref="E885">IF($A885="","",INDEX(Summary!$F:$F,$AH885))</f>
        <v>2</v>
      </c>
      <c r="F885" t="str">
        <f t="array" ref="F885">IF($A885="","",INDEX(Summary!$BC:$BC,$AH885)&amp;"")</f>
        <v>P1 – Critical</v>
      </c>
      <c r="G885">
        <f t="shared" si="117"/>
        <v>1</v>
      </c>
      <c r="H885">
        <f t="shared" si="118"/>
        <v>1</v>
      </c>
      <c r="I885" t="str">
        <f t="array" ref="I885">IF($A885="","",IF(IFERROR(INDEX(Summary!$BA:$BA,$AH885),0)&lt;1,"Under 1 day",IF(INDEX(Summary!$BA:$BA,$AH885)&lt;3,"1-3 days",IF(INDEX(Summary!$BA:$BA,$AH885)&lt;7,"3-7 days","7+ days"))))</f>
        <v>1-3 days</v>
      </c>
      <c r="J885" t="str">
        <f t="array" ref="J885">IF($A885="","",IF(IFERROR(INDEX(Summary!$AX:$AX,$AH885),0)&lt;0.25,"0-25%",IF(INDEX(Summary!$AX:$AX,$AH885)&lt;0.5,"25-50%",IF(INDEX(Summary!$AX:$AX,$AH885)&lt;0.75,"50-75%","75-100%"))))</f>
        <v>75-100%</v>
      </c>
      <c r="K885" t="str">
        <f t="array" ref="K885">IF($A885="","",INDEX(Summary!$AY:$AY,$AH885)&amp;"")</f>
        <v>Done</v>
      </c>
      <c r="L885" s="1">
        <f>IF($A885="","",Summary!$P$2+MOD(ROW()-2,30))</f>
        <v>46240</v>
      </c>
      <c r="M885">
        <f t="shared" si="119"/>
        <v>14</v>
      </c>
      <c r="N885">
        <f t="shared" si="120"/>
        <v>6</v>
      </c>
      <c r="O885" t="str">
        <f t="shared" si="121"/>
        <v>Aug-2026</v>
      </c>
      <c r="P885">
        <f t="shared" ca="1" si="122"/>
        <v>1</v>
      </c>
      <c r="Q885" s="2">
        <f t="array" ref="Q885">IF($A885="",0,IFERROR(INDEX(Summary!$P$3:$AS$67,$AH885-2,$M885),0))</f>
        <v>0</v>
      </c>
      <c r="R885" s="2">
        <f t="array" ref="R885">IF($A885="",0,ROUND(IFERROR(INDEX(Summary!$O:$O,$AH885),0)/30,0))</f>
        <v>56</v>
      </c>
      <c r="S885">
        <f t="shared" si="123"/>
        <v>0</v>
      </c>
      <c r="T885" s="2">
        <f t="array" ref="T885">IF($S885=1,IFERROR(INDEX(Summary!$O:$O,$AH885),0),0)</f>
        <v>0</v>
      </c>
      <c r="U885" s="2">
        <f t="array" ref="U885">IF($S885=1,IFERROR(INDEX(Summary!$AT:$AT,$AH885),0),0)</f>
        <v>0</v>
      </c>
      <c r="V885" s="2">
        <f t="shared" si="124"/>
        <v>0</v>
      </c>
      <c r="W885" s="2">
        <f t="array" ref="W885">IF($S885=1,IFERROR(INDEX(Summary!$AZ:$AZ,$AH885),0),0)</f>
        <v>0</v>
      </c>
      <c r="X885" s="3">
        <f t="array" ref="X885">IF($S885=1,IFERROR(INDEX(Summary!$BA:$BA,$AH885),0),0)</f>
        <v>0</v>
      </c>
      <c r="Y885" s="2">
        <f t="array" ref="Y885">IF($S885=1,IFERROR(INDEX(Summary!$G:$G,$AH885),0),0)</f>
        <v>0</v>
      </c>
      <c r="Z885" s="2">
        <f t="array" ref="Z885">IF($S885=1,IFERROR(INDEX(Summary!$H:$H,$AH885),0),0)</f>
        <v>0</v>
      </c>
      <c r="AA885" s="2">
        <f t="array" ref="AA885">IF($S885=1,IFERROR(INDEX(Summary!$I:$I,$AH885),0),0)</f>
        <v>0</v>
      </c>
      <c r="AB885" s="2">
        <f t="array" ref="AB885">IF($S885=1,IFERROR(INDEX(Summary!$J:$J,$AH885),0),0)</f>
        <v>0</v>
      </c>
      <c r="AC885" s="2">
        <f t="array" ref="AC885">IF($S885=1,IFERROR(INDEX(Summary!$K:$K,$AH885),0),0)</f>
        <v>0</v>
      </c>
      <c r="AD885" s="2">
        <f t="array" ref="AD885">IF($S885=1,IFERROR(INDEX(Summary!$L:$L,$AH885),0),0)</f>
        <v>0</v>
      </c>
      <c r="AE885" s="2">
        <f t="array" ref="AE885">IF($S885=1,IFERROR(INDEX(Summary!$M:$M,$AH885),0),0)</f>
        <v>0</v>
      </c>
      <c r="AF885" s="2">
        <f t="array" ref="AF885">IF($S885=1,IFERROR(INDEX(Summary!$N:$N,$AH885),0),0)</f>
        <v>0</v>
      </c>
      <c r="AG885">
        <f t="array" ref="AG885">IF($A885="","",IFERROR(INDEX(Summary!$BB:$BB,$AH885),0))</f>
        <v>10</v>
      </c>
      <c r="AH885">
        <f t="shared" si="125"/>
        <v>32</v>
      </c>
    </row>
    <row r="886" spans="1:34" hidden="1">
      <c r="A886" t="str">
        <f t="array" ref="A886">IFERROR(INDEX(Summary!$D:$D,$AH886)&amp;"","")</f>
        <v>FG00616</v>
      </c>
      <c r="B886" t="str">
        <f t="array" ref="B886">IF($A886="","",INDEX(Summary!$E:$E,$AH886))</f>
        <v>Sugarcane Jaggery Powder - 2kg</v>
      </c>
      <c r="C886" t="str">
        <f t="array" ref="C886">IF($A886="","",INDEX(Summary!$B:$B,$AH886))</f>
        <v>Jaggery</v>
      </c>
      <c r="D886" t="str">
        <f t="array" ref="D886">IF($A886="","",INDEX(Summary!$C:$C,$AH886))</f>
        <v>C39</v>
      </c>
      <c r="E886">
        <f t="array" ref="E886">IF($A886="","",INDEX(Summary!$F:$F,$AH886))</f>
        <v>2</v>
      </c>
      <c r="F886" t="str">
        <f t="array" ref="F886">IF($A886="","",INDEX(Summary!$BC:$BC,$AH886)&amp;"")</f>
        <v>P1 – Critical</v>
      </c>
      <c r="G886">
        <f t="shared" si="117"/>
        <v>1</v>
      </c>
      <c r="H886">
        <f t="shared" si="118"/>
        <v>1</v>
      </c>
      <c r="I886" t="str">
        <f t="array" ref="I886">IF($A886="","",IF(IFERROR(INDEX(Summary!$BA:$BA,$AH886),0)&lt;1,"Under 1 day",IF(INDEX(Summary!$BA:$BA,$AH886)&lt;3,"1-3 days",IF(INDEX(Summary!$BA:$BA,$AH886)&lt;7,"3-7 days","7+ days"))))</f>
        <v>1-3 days</v>
      </c>
      <c r="J886" t="str">
        <f t="array" ref="J886">IF($A886="","",IF(IFERROR(INDEX(Summary!$AX:$AX,$AH886),0)&lt;0.25,"0-25%",IF(INDEX(Summary!$AX:$AX,$AH886)&lt;0.5,"25-50%",IF(INDEX(Summary!$AX:$AX,$AH886)&lt;0.75,"50-75%","75-100%"))))</f>
        <v>75-100%</v>
      </c>
      <c r="K886" t="str">
        <f t="array" ref="K886">IF($A886="","",INDEX(Summary!$AY:$AY,$AH886)&amp;"")</f>
        <v>Done</v>
      </c>
      <c r="L886" s="1">
        <f>IF($A886="","",Summary!$P$2+MOD(ROW()-2,30))</f>
        <v>46241</v>
      </c>
      <c r="M886">
        <f t="shared" si="119"/>
        <v>15</v>
      </c>
      <c r="N886">
        <f t="shared" si="120"/>
        <v>7</v>
      </c>
      <c r="O886" t="str">
        <f t="shared" si="121"/>
        <v>Aug-2026</v>
      </c>
      <c r="P886">
        <f t="shared" ca="1" si="122"/>
        <v>1</v>
      </c>
      <c r="Q886" s="2">
        <f t="array" ref="Q886">IF($A886="",0,IFERROR(INDEX(Summary!$P$3:$AS$67,$AH886-2,$M886),0))</f>
        <v>0</v>
      </c>
      <c r="R886" s="2">
        <f t="array" ref="R886">IF($A886="",0,ROUND(IFERROR(INDEX(Summary!$O:$O,$AH886),0)/30,0))</f>
        <v>56</v>
      </c>
      <c r="S886">
        <f t="shared" si="123"/>
        <v>0</v>
      </c>
      <c r="T886" s="2">
        <f t="array" ref="T886">IF($S886=1,IFERROR(INDEX(Summary!$O:$O,$AH886),0),0)</f>
        <v>0</v>
      </c>
      <c r="U886" s="2">
        <f t="array" ref="U886">IF($S886=1,IFERROR(INDEX(Summary!$AT:$AT,$AH886),0),0)</f>
        <v>0</v>
      </c>
      <c r="V886" s="2">
        <f t="shared" si="124"/>
        <v>0</v>
      </c>
      <c r="W886" s="2">
        <f t="array" ref="W886">IF($S886=1,IFERROR(INDEX(Summary!$AZ:$AZ,$AH886),0),0)</f>
        <v>0</v>
      </c>
      <c r="X886" s="3">
        <f t="array" ref="X886">IF($S886=1,IFERROR(INDEX(Summary!$BA:$BA,$AH886),0),0)</f>
        <v>0</v>
      </c>
      <c r="Y886" s="2">
        <f t="array" ref="Y886">IF($S886=1,IFERROR(INDEX(Summary!$G:$G,$AH886),0),0)</f>
        <v>0</v>
      </c>
      <c r="Z886" s="2">
        <f t="array" ref="Z886">IF($S886=1,IFERROR(INDEX(Summary!$H:$H,$AH886),0),0)</f>
        <v>0</v>
      </c>
      <c r="AA886" s="2">
        <f t="array" ref="AA886">IF($S886=1,IFERROR(INDEX(Summary!$I:$I,$AH886),0),0)</f>
        <v>0</v>
      </c>
      <c r="AB886" s="2">
        <f t="array" ref="AB886">IF($S886=1,IFERROR(INDEX(Summary!$J:$J,$AH886),0),0)</f>
        <v>0</v>
      </c>
      <c r="AC886" s="2">
        <f t="array" ref="AC886">IF($S886=1,IFERROR(INDEX(Summary!$K:$K,$AH886),0),0)</f>
        <v>0</v>
      </c>
      <c r="AD886" s="2">
        <f t="array" ref="AD886">IF($S886=1,IFERROR(INDEX(Summary!$L:$L,$AH886),0),0)</f>
        <v>0</v>
      </c>
      <c r="AE886" s="2">
        <f t="array" ref="AE886">IF($S886=1,IFERROR(INDEX(Summary!$M:$M,$AH886),0),0)</f>
        <v>0</v>
      </c>
      <c r="AF886" s="2">
        <f t="array" ref="AF886">IF($S886=1,IFERROR(INDEX(Summary!$N:$N,$AH886),0),0)</f>
        <v>0</v>
      </c>
      <c r="AG886">
        <f t="array" ref="AG886">IF($A886="","",IFERROR(INDEX(Summary!$BB:$BB,$AH886),0))</f>
        <v>10</v>
      </c>
      <c r="AH886">
        <f t="shared" si="125"/>
        <v>32</v>
      </c>
    </row>
    <row r="887" spans="1:34" hidden="1">
      <c r="A887" t="str">
        <f t="array" ref="A887">IFERROR(INDEX(Summary!$D:$D,$AH887)&amp;"","")</f>
        <v>FG00616</v>
      </c>
      <c r="B887" t="str">
        <f t="array" ref="B887">IF($A887="","",INDEX(Summary!$E:$E,$AH887))</f>
        <v>Sugarcane Jaggery Powder - 2kg</v>
      </c>
      <c r="C887" t="str">
        <f t="array" ref="C887">IF($A887="","",INDEX(Summary!$B:$B,$AH887))</f>
        <v>Jaggery</v>
      </c>
      <c r="D887" t="str">
        <f t="array" ref="D887">IF($A887="","",INDEX(Summary!$C:$C,$AH887))</f>
        <v>C39</v>
      </c>
      <c r="E887">
        <f t="array" ref="E887">IF($A887="","",INDEX(Summary!$F:$F,$AH887))</f>
        <v>2</v>
      </c>
      <c r="F887" t="str">
        <f t="array" ref="F887">IF($A887="","",INDEX(Summary!$BC:$BC,$AH887)&amp;"")</f>
        <v>P1 – Critical</v>
      </c>
      <c r="G887">
        <f t="shared" si="117"/>
        <v>1</v>
      </c>
      <c r="H887">
        <f t="shared" si="118"/>
        <v>1</v>
      </c>
      <c r="I887" t="str">
        <f t="array" ref="I887">IF($A887="","",IF(IFERROR(INDEX(Summary!$BA:$BA,$AH887),0)&lt;1,"Under 1 day",IF(INDEX(Summary!$BA:$BA,$AH887)&lt;3,"1-3 days",IF(INDEX(Summary!$BA:$BA,$AH887)&lt;7,"3-7 days","7+ days"))))</f>
        <v>1-3 days</v>
      </c>
      <c r="J887" t="str">
        <f t="array" ref="J887">IF($A887="","",IF(IFERROR(INDEX(Summary!$AX:$AX,$AH887),0)&lt;0.25,"0-25%",IF(INDEX(Summary!$AX:$AX,$AH887)&lt;0.5,"25-50%",IF(INDEX(Summary!$AX:$AX,$AH887)&lt;0.75,"50-75%","75-100%"))))</f>
        <v>75-100%</v>
      </c>
      <c r="K887" t="str">
        <f t="array" ref="K887">IF($A887="","",INDEX(Summary!$AY:$AY,$AH887)&amp;"")</f>
        <v>Done</v>
      </c>
      <c r="L887" s="1">
        <f>IF($A887="","",Summary!$P$2+MOD(ROW()-2,30))</f>
        <v>46242</v>
      </c>
      <c r="M887">
        <f t="shared" si="119"/>
        <v>16</v>
      </c>
      <c r="N887">
        <f t="shared" si="120"/>
        <v>8</v>
      </c>
      <c r="O887" t="str">
        <f t="shared" si="121"/>
        <v>Aug-2026</v>
      </c>
      <c r="P887">
        <f t="shared" ca="1" si="122"/>
        <v>1</v>
      </c>
      <c r="Q887" s="2">
        <f t="array" ref="Q887">IF($A887="",0,IFERROR(INDEX(Summary!$P$3:$AS$67,$AH887-2,$M887),0))</f>
        <v>0</v>
      </c>
      <c r="R887" s="2">
        <f t="array" ref="R887">IF($A887="",0,ROUND(IFERROR(INDEX(Summary!$O:$O,$AH887),0)/30,0))</f>
        <v>56</v>
      </c>
      <c r="S887">
        <f t="shared" si="123"/>
        <v>0</v>
      </c>
      <c r="T887" s="2">
        <f t="array" ref="T887">IF($S887=1,IFERROR(INDEX(Summary!$O:$O,$AH887),0),0)</f>
        <v>0</v>
      </c>
      <c r="U887" s="2">
        <f t="array" ref="U887">IF($S887=1,IFERROR(INDEX(Summary!$AT:$AT,$AH887),0),0)</f>
        <v>0</v>
      </c>
      <c r="V887" s="2">
        <f t="shared" si="124"/>
        <v>0</v>
      </c>
      <c r="W887" s="2">
        <f t="array" ref="W887">IF($S887=1,IFERROR(INDEX(Summary!$AZ:$AZ,$AH887),0),0)</f>
        <v>0</v>
      </c>
      <c r="X887" s="3">
        <f t="array" ref="X887">IF($S887=1,IFERROR(INDEX(Summary!$BA:$BA,$AH887),0),0)</f>
        <v>0</v>
      </c>
      <c r="Y887" s="2">
        <f t="array" ref="Y887">IF($S887=1,IFERROR(INDEX(Summary!$G:$G,$AH887),0),0)</f>
        <v>0</v>
      </c>
      <c r="Z887" s="2">
        <f t="array" ref="Z887">IF($S887=1,IFERROR(INDEX(Summary!$H:$H,$AH887),0),0)</f>
        <v>0</v>
      </c>
      <c r="AA887" s="2">
        <f t="array" ref="AA887">IF($S887=1,IFERROR(INDEX(Summary!$I:$I,$AH887),0),0)</f>
        <v>0</v>
      </c>
      <c r="AB887" s="2">
        <f t="array" ref="AB887">IF($S887=1,IFERROR(INDEX(Summary!$J:$J,$AH887),0),0)</f>
        <v>0</v>
      </c>
      <c r="AC887" s="2">
        <f t="array" ref="AC887">IF($S887=1,IFERROR(INDEX(Summary!$K:$K,$AH887),0),0)</f>
        <v>0</v>
      </c>
      <c r="AD887" s="2">
        <f t="array" ref="AD887">IF($S887=1,IFERROR(INDEX(Summary!$L:$L,$AH887),0),0)</f>
        <v>0</v>
      </c>
      <c r="AE887" s="2">
        <f t="array" ref="AE887">IF($S887=1,IFERROR(INDEX(Summary!$M:$M,$AH887),0),0)</f>
        <v>0</v>
      </c>
      <c r="AF887" s="2">
        <f t="array" ref="AF887">IF($S887=1,IFERROR(INDEX(Summary!$N:$N,$AH887),0),0)</f>
        <v>0</v>
      </c>
      <c r="AG887">
        <f t="array" ref="AG887">IF($A887="","",IFERROR(INDEX(Summary!$BB:$BB,$AH887),0))</f>
        <v>10</v>
      </c>
      <c r="AH887">
        <f t="shared" si="125"/>
        <v>32</v>
      </c>
    </row>
    <row r="888" spans="1:34" hidden="1">
      <c r="A888" t="str">
        <f t="array" ref="A888">IFERROR(INDEX(Summary!$D:$D,$AH888)&amp;"","")</f>
        <v>FG00616</v>
      </c>
      <c r="B888" t="str">
        <f t="array" ref="B888">IF($A888="","",INDEX(Summary!$E:$E,$AH888))</f>
        <v>Sugarcane Jaggery Powder - 2kg</v>
      </c>
      <c r="C888" t="str">
        <f t="array" ref="C888">IF($A888="","",INDEX(Summary!$B:$B,$AH888))</f>
        <v>Jaggery</v>
      </c>
      <c r="D888" t="str">
        <f t="array" ref="D888">IF($A888="","",INDEX(Summary!$C:$C,$AH888))</f>
        <v>C39</v>
      </c>
      <c r="E888">
        <f t="array" ref="E888">IF($A888="","",INDEX(Summary!$F:$F,$AH888))</f>
        <v>2</v>
      </c>
      <c r="F888" t="str">
        <f t="array" ref="F888">IF($A888="","",INDEX(Summary!$BC:$BC,$AH888)&amp;"")</f>
        <v>P1 – Critical</v>
      </c>
      <c r="G888">
        <f t="shared" si="117"/>
        <v>1</v>
      </c>
      <c r="H888">
        <f t="shared" si="118"/>
        <v>1</v>
      </c>
      <c r="I888" t="str">
        <f t="array" ref="I888">IF($A888="","",IF(IFERROR(INDEX(Summary!$BA:$BA,$AH888),0)&lt;1,"Under 1 day",IF(INDEX(Summary!$BA:$BA,$AH888)&lt;3,"1-3 days",IF(INDEX(Summary!$BA:$BA,$AH888)&lt;7,"3-7 days","7+ days"))))</f>
        <v>1-3 days</v>
      </c>
      <c r="J888" t="str">
        <f t="array" ref="J888">IF($A888="","",IF(IFERROR(INDEX(Summary!$AX:$AX,$AH888),0)&lt;0.25,"0-25%",IF(INDEX(Summary!$AX:$AX,$AH888)&lt;0.5,"25-50%",IF(INDEX(Summary!$AX:$AX,$AH888)&lt;0.75,"50-75%","75-100%"))))</f>
        <v>75-100%</v>
      </c>
      <c r="K888" t="str">
        <f t="array" ref="K888">IF($A888="","",INDEX(Summary!$AY:$AY,$AH888)&amp;"")</f>
        <v>Done</v>
      </c>
      <c r="L888" s="1">
        <f>IF($A888="","",Summary!$P$2+MOD(ROW()-2,30))</f>
        <v>46243</v>
      </c>
      <c r="M888">
        <f t="shared" si="119"/>
        <v>17</v>
      </c>
      <c r="N888">
        <f t="shared" si="120"/>
        <v>9</v>
      </c>
      <c r="O888" t="str">
        <f t="shared" si="121"/>
        <v>Aug-2026</v>
      </c>
      <c r="P888">
        <f t="shared" ca="1" si="122"/>
        <v>1</v>
      </c>
      <c r="Q888" s="2">
        <f t="array" ref="Q888">IF($A888="",0,IFERROR(INDEX(Summary!$P$3:$AS$67,$AH888-2,$M888),0))</f>
        <v>0</v>
      </c>
      <c r="R888" s="2">
        <f t="array" ref="R888">IF($A888="",0,ROUND(IFERROR(INDEX(Summary!$O:$O,$AH888),0)/30,0))</f>
        <v>56</v>
      </c>
      <c r="S888">
        <f t="shared" si="123"/>
        <v>0</v>
      </c>
      <c r="T888" s="2">
        <f t="array" ref="T888">IF($S888=1,IFERROR(INDEX(Summary!$O:$O,$AH888),0),0)</f>
        <v>0</v>
      </c>
      <c r="U888" s="2">
        <f t="array" ref="U888">IF($S888=1,IFERROR(INDEX(Summary!$AT:$AT,$AH888),0),0)</f>
        <v>0</v>
      </c>
      <c r="V888" s="2">
        <f t="shared" si="124"/>
        <v>0</v>
      </c>
      <c r="W888" s="2">
        <f t="array" ref="W888">IF($S888=1,IFERROR(INDEX(Summary!$AZ:$AZ,$AH888),0),0)</f>
        <v>0</v>
      </c>
      <c r="X888" s="3">
        <f t="array" ref="X888">IF($S888=1,IFERROR(INDEX(Summary!$BA:$BA,$AH888),0),0)</f>
        <v>0</v>
      </c>
      <c r="Y888" s="2">
        <f t="array" ref="Y888">IF($S888=1,IFERROR(INDEX(Summary!$G:$G,$AH888),0),0)</f>
        <v>0</v>
      </c>
      <c r="Z888" s="2">
        <f t="array" ref="Z888">IF($S888=1,IFERROR(INDEX(Summary!$H:$H,$AH888),0),0)</f>
        <v>0</v>
      </c>
      <c r="AA888" s="2">
        <f t="array" ref="AA888">IF($S888=1,IFERROR(INDEX(Summary!$I:$I,$AH888),0),0)</f>
        <v>0</v>
      </c>
      <c r="AB888" s="2">
        <f t="array" ref="AB888">IF($S888=1,IFERROR(INDEX(Summary!$J:$J,$AH888),0),0)</f>
        <v>0</v>
      </c>
      <c r="AC888" s="2">
        <f t="array" ref="AC888">IF($S888=1,IFERROR(INDEX(Summary!$K:$K,$AH888),0),0)</f>
        <v>0</v>
      </c>
      <c r="AD888" s="2">
        <f t="array" ref="AD888">IF($S888=1,IFERROR(INDEX(Summary!$L:$L,$AH888),0),0)</f>
        <v>0</v>
      </c>
      <c r="AE888" s="2">
        <f t="array" ref="AE888">IF($S888=1,IFERROR(INDEX(Summary!$M:$M,$AH888),0),0)</f>
        <v>0</v>
      </c>
      <c r="AF888" s="2">
        <f t="array" ref="AF888">IF($S888=1,IFERROR(INDEX(Summary!$N:$N,$AH888),0),0)</f>
        <v>0</v>
      </c>
      <c r="AG888">
        <f t="array" ref="AG888">IF($A888="","",IFERROR(INDEX(Summary!$BB:$BB,$AH888),0))</f>
        <v>10</v>
      </c>
      <c r="AH888">
        <f t="shared" si="125"/>
        <v>32</v>
      </c>
    </row>
    <row r="889" spans="1:34" hidden="1">
      <c r="A889" t="str">
        <f t="array" ref="A889">IFERROR(INDEX(Summary!$D:$D,$AH889)&amp;"","")</f>
        <v>FG00616</v>
      </c>
      <c r="B889" t="str">
        <f t="array" ref="B889">IF($A889="","",INDEX(Summary!$E:$E,$AH889))</f>
        <v>Sugarcane Jaggery Powder - 2kg</v>
      </c>
      <c r="C889" t="str">
        <f t="array" ref="C889">IF($A889="","",INDEX(Summary!$B:$B,$AH889))</f>
        <v>Jaggery</v>
      </c>
      <c r="D889" t="str">
        <f t="array" ref="D889">IF($A889="","",INDEX(Summary!$C:$C,$AH889))</f>
        <v>C39</v>
      </c>
      <c r="E889">
        <f t="array" ref="E889">IF($A889="","",INDEX(Summary!$F:$F,$AH889))</f>
        <v>2</v>
      </c>
      <c r="F889" t="str">
        <f t="array" ref="F889">IF($A889="","",INDEX(Summary!$BC:$BC,$AH889)&amp;"")</f>
        <v>P1 – Critical</v>
      </c>
      <c r="G889">
        <f t="shared" si="117"/>
        <v>1</v>
      </c>
      <c r="H889">
        <f t="shared" si="118"/>
        <v>1</v>
      </c>
      <c r="I889" t="str">
        <f t="array" ref="I889">IF($A889="","",IF(IFERROR(INDEX(Summary!$BA:$BA,$AH889),0)&lt;1,"Under 1 day",IF(INDEX(Summary!$BA:$BA,$AH889)&lt;3,"1-3 days",IF(INDEX(Summary!$BA:$BA,$AH889)&lt;7,"3-7 days","7+ days"))))</f>
        <v>1-3 days</v>
      </c>
      <c r="J889" t="str">
        <f t="array" ref="J889">IF($A889="","",IF(IFERROR(INDEX(Summary!$AX:$AX,$AH889),0)&lt;0.25,"0-25%",IF(INDEX(Summary!$AX:$AX,$AH889)&lt;0.5,"25-50%",IF(INDEX(Summary!$AX:$AX,$AH889)&lt;0.75,"50-75%","75-100%"))))</f>
        <v>75-100%</v>
      </c>
      <c r="K889" t="str">
        <f t="array" ref="K889">IF($A889="","",INDEX(Summary!$AY:$AY,$AH889)&amp;"")</f>
        <v>Done</v>
      </c>
      <c r="L889" s="1">
        <f>IF($A889="","",Summary!$P$2+MOD(ROW()-2,30))</f>
        <v>46244</v>
      </c>
      <c r="M889">
        <f t="shared" si="119"/>
        <v>18</v>
      </c>
      <c r="N889">
        <f t="shared" si="120"/>
        <v>10</v>
      </c>
      <c r="O889" t="str">
        <f t="shared" si="121"/>
        <v>Aug-2026</v>
      </c>
      <c r="P889">
        <f t="shared" ca="1" si="122"/>
        <v>1</v>
      </c>
      <c r="Q889" s="2">
        <f t="array" ref="Q889">IF($A889="",0,IFERROR(INDEX(Summary!$P$3:$AS$67,$AH889-2,$M889),0))</f>
        <v>0</v>
      </c>
      <c r="R889" s="2">
        <f t="array" ref="R889">IF($A889="",0,ROUND(IFERROR(INDEX(Summary!$O:$O,$AH889),0)/30,0))</f>
        <v>56</v>
      </c>
      <c r="S889">
        <f t="shared" si="123"/>
        <v>0</v>
      </c>
      <c r="T889" s="2">
        <f t="array" ref="T889">IF($S889=1,IFERROR(INDEX(Summary!$O:$O,$AH889),0),0)</f>
        <v>0</v>
      </c>
      <c r="U889" s="2">
        <f t="array" ref="U889">IF($S889=1,IFERROR(INDEX(Summary!$AT:$AT,$AH889),0),0)</f>
        <v>0</v>
      </c>
      <c r="V889" s="2">
        <f t="shared" si="124"/>
        <v>0</v>
      </c>
      <c r="W889" s="2">
        <f t="array" ref="W889">IF($S889=1,IFERROR(INDEX(Summary!$AZ:$AZ,$AH889),0),0)</f>
        <v>0</v>
      </c>
      <c r="X889" s="3">
        <f t="array" ref="X889">IF($S889=1,IFERROR(INDEX(Summary!$BA:$BA,$AH889),0),0)</f>
        <v>0</v>
      </c>
      <c r="Y889" s="2">
        <f t="array" ref="Y889">IF($S889=1,IFERROR(INDEX(Summary!$G:$G,$AH889),0),0)</f>
        <v>0</v>
      </c>
      <c r="Z889" s="2">
        <f t="array" ref="Z889">IF($S889=1,IFERROR(INDEX(Summary!$H:$H,$AH889),0),0)</f>
        <v>0</v>
      </c>
      <c r="AA889" s="2">
        <f t="array" ref="AA889">IF($S889=1,IFERROR(INDEX(Summary!$I:$I,$AH889),0),0)</f>
        <v>0</v>
      </c>
      <c r="AB889" s="2">
        <f t="array" ref="AB889">IF($S889=1,IFERROR(INDEX(Summary!$J:$J,$AH889),0),0)</f>
        <v>0</v>
      </c>
      <c r="AC889" s="2">
        <f t="array" ref="AC889">IF($S889=1,IFERROR(INDEX(Summary!$K:$K,$AH889),0),0)</f>
        <v>0</v>
      </c>
      <c r="AD889" s="2">
        <f t="array" ref="AD889">IF($S889=1,IFERROR(INDEX(Summary!$L:$L,$AH889),0),0)</f>
        <v>0</v>
      </c>
      <c r="AE889" s="2">
        <f t="array" ref="AE889">IF($S889=1,IFERROR(INDEX(Summary!$M:$M,$AH889),0),0)</f>
        <v>0</v>
      </c>
      <c r="AF889" s="2">
        <f t="array" ref="AF889">IF($S889=1,IFERROR(INDEX(Summary!$N:$N,$AH889),0),0)</f>
        <v>0</v>
      </c>
      <c r="AG889">
        <f t="array" ref="AG889">IF($A889="","",IFERROR(INDEX(Summary!$BB:$BB,$AH889),0))</f>
        <v>10</v>
      </c>
      <c r="AH889">
        <f t="shared" si="125"/>
        <v>32</v>
      </c>
    </row>
    <row r="890" spans="1:34" hidden="1">
      <c r="A890" t="str">
        <f t="array" ref="A890">IFERROR(INDEX(Summary!$D:$D,$AH890)&amp;"","")</f>
        <v>FG00616</v>
      </c>
      <c r="B890" t="str">
        <f t="array" ref="B890">IF($A890="","",INDEX(Summary!$E:$E,$AH890))</f>
        <v>Sugarcane Jaggery Powder - 2kg</v>
      </c>
      <c r="C890" t="str">
        <f t="array" ref="C890">IF($A890="","",INDEX(Summary!$B:$B,$AH890))</f>
        <v>Jaggery</v>
      </c>
      <c r="D890" t="str">
        <f t="array" ref="D890">IF($A890="","",INDEX(Summary!$C:$C,$AH890))</f>
        <v>C39</v>
      </c>
      <c r="E890">
        <f t="array" ref="E890">IF($A890="","",INDEX(Summary!$F:$F,$AH890))</f>
        <v>2</v>
      </c>
      <c r="F890" t="str">
        <f t="array" ref="F890">IF($A890="","",INDEX(Summary!$BC:$BC,$AH890)&amp;"")</f>
        <v>P1 – Critical</v>
      </c>
      <c r="G890">
        <f t="shared" si="117"/>
        <v>1</v>
      </c>
      <c r="H890">
        <f t="shared" si="118"/>
        <v>1</v>
      </c>
      <c r="I890" t="str">
        <f t="array" ref="I890">IF($A890="","",IF(IFERROR(INDEX(Summary!$BA:$BA,$AH890),0)&lt;1,"Under 1 day",IF(INDEX(Summary!$BA:$BA,$AH890)&lt;3,"1-3 days",IF(INDEX(Summary!$BA:$BA,$AH890)&lt;7,"3-7 days","7+ days"))))</f>
        <v>1-3 days</v>
      </c>
      <c r="J890" t="str">
        <f t="array" ref="J890">IF($A890="","",IF(IFERROR(INDEX(Summary!$AX:$AX,$AH890),0)&lt;0.25,"0-25%",IF(INDEX(Summary!$AX:$AX,$AH890)&lt;0.5,"25-50%",IF(INDEX(Summary!$AX:$AX,$AH890)&lt;0.75,"50-75%","75-100%"))))</f>
        <v>75-100%</v>
      </c>
      <c r="K890" t="str">
        <f t="array" ref="K890">IF($A890="","",INDEX(Summary!$AY:$AY,$AH890)&amp;"")</f>
        <v>Done</v>
      </c>
      <c r="L890" s="1">
        <f>IF($A890="","",Summary!$P$2+MOD(ROW()-2,30))</f>
        <v>46245</v>
      </c>
      <c r="M890">
        <f t="shared" si="119"/>
        <v>19</v>
      </c>
      <c r="N890">
        <f t="shared" si="120"/>
        <v>11</v>
      </c>
      <c r="O890" t="str">
        <f t="shared" si="121"/>
        <v>Aug-2026</v>
      </c>
      <c r="P890">
        <f t="shared" ca="1" si="122"/>
        <v>1</v>
      </c>
      <c r="Q890" s="2">
        <f t="array" ref="Q890">IF($A890="",0,IFERROR(INDEX(Summary!$P$3:$AS$67,$AH890-2,$M890),0))</f>
        <v>0</v>
      </c>
      <c r="R890" s="2">
        <f t="array" ref="R890">IF($A890="",0,ROUND(IFERROR(INDEX(Summary!$O:$O,$AH890),0)/30,0))</f>
        <v>56</v>
      </c>
      <c r="S890">
        <f t="shared" si="123"/>
        <v>0</v>
      </c>
      <c r="T890" s="2">
        <f t="array" ref="T890">IF($S890=1,IFERROR(INDEX(Summary!$O:$O,$AH890),0),0)</f>
        <v>0</v>
      </c>
      <c r="U890" s="2">
        <f t="array" ref="U890">IF($S890=1,IFERROR(INDEX(Summary!$AT:$AT,$AH890),0),0)</f>
        <v>0</v>
      </c>
      <c r="V890" s="2">
        <f t="shared" si="124"/>
        <v>0</v>
      </c>
      <c r="W890" s="2">
        <f t="array" ref="W890">IF($S890=1,IFERROR(INDEX(Summary!$AZ:$AZ,$AH890),0),0)</f>
        <v>0</v>
      </c>
      <c r="X890" s="3">
        <f t="array" ref="X890">IF($S890=1,IFERROR(INDEX(Summary!$BA:$BA,$AH890),0),0)</f>
        <v>0</v>
      </c>
      <c r="Y890" s="2">
        <f t="array" ref="Y890">IF($S890=1,IFERROR(INDEX(Summary!$G:$G,$AH890),0),0)</f>
        <v>0</v>
      </c>
      <c r="Z890" s="2">
        <f t="array" ref="Z890">IF($S890=1,IFERROR(INDEX(Summary!$H:$H,$AH890),0),0)</f>
        <v>0</v>
      </c>
      <c r="AA890" s="2">
        <f t="array" ref="AA890">IF($S890=1,IFERROR(INDEX(Summary!$I:$I,$AH890),0),0)</f>
        <v>0</v>
      </c>
      <c r="AB890" s="2">
        <f t="array" ref="AB890">IF($S890=1,IFERROR(INDEX(Summary!$J:$J,$AH890),0),0)</f>
        <v>0</v>
      </c>
      <c r="AC890" s="2">
        <f t="array" ref="AC890">IF($S890=1,IFERROR(INDEX(Summary!$K:$K,$AH890),0),0)</f>
        <v>0</v>
      </c>
      <c r="AD890" s="2">
        <f t="array" ref="AD890">IF($S890=1,IFERROR(INDEX(Summary!$L:$L,$AH890),0),0)</f>
        <v>0</v>
      </c>
      <c r="AE890" s="2">
        <f t="array" ref="AE890">IF($S890=1,IFERROR(INDEX(Summary!$M:$M,$AH890),0),0)</f>
        <v>0</v>
      </c>
      <c r="AF890" s="2">
        <f t="array" ref="AF890">IF($S890=1,IFERROR(INDEX(Summary!$N:$N,$AH890),0),0)</f>
        <v>0</v>
      </c>
      <c r="AG890">
        <f t="array" ref="AG890">IF($A890="","",IFERROR(INDEX(Summary!$BB:$BB,$AH890),0))</f>
        <v>10</v>
      </c>
      <c r="AH890">
        <f t="shared" si="125"/>
        <v>32</v>
      </c>
    </row>
    <row r="891" spans="1:34" hidden="1">
      <c r="A891" t="str">
        <f t="array" ref="A891">IFERROR(INDEX(Summary!$D:$D,$AH891)&amp;"","")</f>
        <v>FG00616</v>
      </c>
      <c r="B891" t="str">
        <f t="array" ref="B891">IF($A891="","",INDEX(Summary!$E:$E,$AH891))</f>
        <v>Sugarcane Jaggery Powder - 2kg</v>
      </c>
      <c r="C891" t="str">
        <f t="array" ref="C891">IF($A891="","",INDEX(Summary!$B:$B,$AH891))</f>
        <v>Jaggery</v>
      </c>
      <c r="D891" t="str">
        <f t="array" ref="D891">IF($A891="","",INDEX(Summary!$C:$C,$AH891))</f>
        <v>C39</v>
      </c>
      <c r="E891">
        <f t="array" ref="E891">IF($A891="","",INDEX(Summary!$F:$F,$AH891))</f>
        <v>2</v>
      </c>
      <c r="F891" t="str">
        <f t="array" ref="F891">IF($A891="","",INDEX(Summary!$BC:$BC,$AH891)&amp;"")</f>
        <v>P1 – Critical</v>
      </c>
      <c r="G891">
        <f t="shared" si="117"/>
        <v>1</v>
      </c>
      <c r="H891">
        <f t="shared" si="118"/>
        <v>1</v>
      </c>
      <c r="I891" t="str">
        <f t="array" ref="I891">IF($A891="","",IF(IFERROR(INDEX(Summary!$BA:$BA,$AH891),0)&lt;1,"Under 1 day",IF(INDEX(Summary!$BA:$BA,$AH891)&lt;3,"1-3 days",IF(INDEX(Summary!$BA:$BA,$AH891)&lt;7,"3-7 days","7+ days"))))</f>
        <v>1-3 days</v>
      </c>
      <c r="J891" t="str">
        <f t="array" ref="J891">IF($A891="","",IF(IFERROR(INDEX(Summary!$AX:$AX,$AH891),0)&lt;0.25,"0-25%",IF(INDEX(Summary!$AX:$AX,$AH891)&lt;0.5,"25-50%",IF(INDEX(Summary!$AX:$AX,$AH891)&lt;0.75,"50-75%","75-100%"))))</f>
        <v>75-100%</v>
      </c>
      <c r="K891" t="str">
        <f t="array" ref="K891">IF($A891="","",INDEX(Summary!$AY:$AY,$AH891)&amp;"")</f>
        <v>Done</v>
      </c>
      <c r="L891" s="1">
        <f>IF($A891="","",Summary!$P$2+MOD(ROW()-2,30))</f>
        <v>46246</v>
      </c>
      <c r="M891">
        <f t="shared" si="119"/>
        <v>20</v>
      </c>
      <c r="N891">
        <f t="shared" si="120"/>
        <v>12</v>
      </c>
      <c r="O891" t="str">
        <f t="shared" si="121"/>
        <v>Aug-2026</v>
      </c>
      <c r="P891">
        <f t="shared" ca="1" si="122"/>
        <v>1</v>
      </c>
      <c r="Q891" s="2">
        <f t="array" ref="Q891">IF($A891="",0,IFERROR(INDEX(Summary!$P$3:$AS$67,$AH891-2,$M891),0))</f>
        <v>0</v>
      </c>
      <c r="R891" s="2">
        <f t="array" ref="R891">IF($A891="",0,ROUND(IFERROR(INDEX(Summary!$O:$O,$AH891),0)/30,0))</f>
        <v>56</v>
      </c>
      <c r="S891">
        <f t="shared" si="123"/>
        <v>0</v>
      </c>
      <c r="T891" s="2">
        <f t="array" ref="T891">IF($S891=1,IFERROR(INDEX(Summary!$O:$O,$AH891),0),0)</f>
        <v>0</v>
      </c>
      <c r="U891" s="2">
        <f t="array" ref="U891">IF($S891=1,IFERROR(INDEX(Summary!$AT:$AT,$AH891),0),0)</f>
        <v>0</v>
      </c>
      <c r="V891" s="2">
        <f t="shared" si="124"/>
        <v>0</v>
      </c>
      <c r="W891" s="2">
        <f t="array" ref="W891">IF($S891=1,IFERROR(INDEX(Summary!$AZ:$AZ,$AH891),0),0)</f>
        <v>0</v>
      </c>
      <c r="X891" s="3">
        <f t="array" ref="X891">IF($S891=1,IFERROR(INDEX(Summary!$BA:$BA,$AH891),0),0)</f>
        <v>0</v>
      </c>
      <c r="Y891" s="2">
        <f t="array" ref="Y891">IF($S891=1,IFERROR(INDEX(Summary!$G:$G,$AH891),0),0)</f>
        <v>0</v>
      </c>
      <c r="Z891" s="2">
        <f t="array" ref="Z891">IF($S891=1,IFERROR(INDEX(Summary!$H:$H,$AH891),0),0)</f>
        <v>0</v>
      </c>
      <c r="AA891" s="2">
        <f t="array" ref="AA891">IF($S891=1,IFERROR(INDEX(Summary!$I:$I,$AH891),0),0)</f>
        <v>0</v>
      </c>
      <c r="AB891" s="2">
        <f t="array" ref="AB891">IF($S891=1,IFERROR(INDEX(Summary!$J:$J,$AH891),0),0)</f>
        <v>0</v>
      </c>
      <c r="AC891" s="2">
        <f t="array" ref="AC891">IF($S891=1,IFERROR(INDEX(Summary!$K:$K,$AH891),0),0)</f>
        <v>0</v>
      </c>
      <c r="AD891" s="2">
        <f t="array" ref="AD891">IF($S891=1,IFERROR(INDEX(Summary!$L:$L,$AH891),0),0)</f>
        <v>0</v>
      </c>
      <c r="AE891" s="2">
        <f t="array" ref="AE891">IF($S891=1,IFERROR(INDEX(Summary!$M:$M,$AH891),0),0)</f>
        <v>0</v>
      </c>
      <c r="AF891" s="2">
        <f t="array" ref="AF891">IF($S891=1,IFERROR(INDEX(Summary!$N:$N,$AH891),0),0)</f>
        <v>0</v>
      </c>
      <c r="AG891">
        <f t="array" ref="AG891">IF($A891="","",IFERROR(INDEX(Summary!$BB:$BB,$AH891),0))</f>
        <v>10</v>
      </c>
      <c r="AH891">
        <f t="shared" si="125"/>
        <v>32</v>
      </c>
    </row>
    <row r="892" spans="1:34" hidden="1">
      <c r="A892" t="str">
        <f t="array" ref="A892">IFERROR(INDEX(Summary!$D:$D,$AH892)&amp;"","")</f>
        <v>FG00616</v>
      </c>
      <c r="B892" t="str">
        <f t="array" ref="B892">IF($A892="","",INDEX(Summary!$E:$E,$AH892))</f>
        <v>Sugarcane Jaggery Powder - 2kg</v>
      </c>
      <c r="C892" t="str">
        <f t="array" ref="C892">IF($A892="","",INDEX(Summary!$B:$B,$AH892))</f>
        <v>Jaggery</v>
      </c>
      <c r="D892" t="str">
        <f t="array" ref="D892">IF($A892="","",INDEX(Summary!$C:$C,$AH892))</f>
        <v>C39</v>
      </c>
      <c r="E892">
        <f t="array" ref="E892">IF($A892="","",INDEX(Summary!$F:$F,$AH892))</f>
        <v>2</v>
      </c>
      <c r="F892" t="str">
        <f t="array" ref="F892">IF($A892="","",INDEX(Summary!$BC:$BC,$AH892)&amp;"")</f>
        <v>P1 – Critical</v>
      </c>
      <c r="G892">
        <f t="shared" si="117"/>
        <v>1</v>
      </c>
      <c r="H892">
        <f t="shared" si="118"/>
        <v>1</v>
      </c>
      <c r="I892" t="str">
        <f t="array" ref="I892">IF($A892="","",IF(IFERROR(INDEX(Summary!$BA:$BA,$AH892),0)&lt;1,"Under 1 day",IF(INDEX(Summary!$BA:$BA,$AH892)&lt;3,"1-3 days",IF(INDEX(Summary!$BA:$BA,$AH892)&lt;7,"3-7 days","7+ days"))))</f>
        <v>1-3 days</v>
      </c>
      <c r="J892" t="str">
        <f t="array" ref="J892">IF($A892="","",IF(IFERROR(INDEX(Summary!$AX:$AX,$AH892),0)&lt;0.25,"0-25%",IF(INDEX(Summary!$AX:$AX,$AH892)&lt;0.5,"25-50%",IF(INDEX(Summary!$AX:$AX,$AH892)&lt;0.75,"50-75%","75-100%"))))</f>
        <v>75-100%</v>
      </c>
      <c r="K892" t="str">
        <f t="array" ref="K892">IF($A892="","",INDEX(Summary!$AY:$AY,$AH892)&amp;"")</f>
        <v>Done</v>
      </c>
      <c r="L892" s="1">
        <f>IF($A892="","",Summary!$P$2+MOD(ROW()-2,30))</f>
        <v>46247</v>
      </c>
      <c r="M892">
        <f t="shared" si="119"/>
        <v>21</v>
      </c>
      <c r="N892">
        <f t="shared" si="120"/>
        <v>13</v>
      </c>
      <c r="O892" t="str">
        <f t="shared" si="121"/>
        <v>Aug-2026</v>
      </c>
      <c r="P892">
        <f t="shared" ca="1" si="122"/>
        <v>1</v>
      </c>
      <c r="Q892" s="2">
        <f t="array" ref="Q892">IF($A892="",0,IFERROR(INDEX(Summary!$P$3:$AS$67,$AH892-2,$M892),0))</f>
        <v>0</v>
      </c>
      <c r="R892" s="2">
        <f t="array" ref="R892">IF($A892="",0,ROUND(IFERROR(INDEX(Summary!$O:$O,$AH892),0)/30,0))</f>
        <v>56</v>
      </c>
      <c r="S892">
        <f t="shared" si="123"/>
        <v>0</v>
      </c>
      <c r="T892" s="2">
        <f t="array" ref="T892">IF($S892=1,IFERROR(INDEX(Summary!$O:$O,$AH892),0),0)</f>
        <v>0</v>
      </c>
      <c r="U892" s="2">
        <f t="array" ref="U892">IF($S892=1,IFERROR(INDEX(Summary!$AT:$AT,$AH892),0),0)</f>
        <v>0</v>
      </c>
      <c r="V892" s="2">
        <f t="shared" si="124"/>
        <v>0</v>
      </c>
      <c r="W892" s="2">
        <f t="array" ref="W892">IF($S892=1,IFERROR(INDEX(Summary!$AZ:$AZ,$AH892),0),0)</f>
        <v>0</v>
      </c>
      <c r="X892" s="3">
        <f t="array" ref="X892">IF($S892=1,IFERROR(INDEX(Summary!$BA:$BA,$AH892),0),0)</f>
        <v>0</v>
      </c>
      <c r="Y892" s="2">
        <f t="array" ref="Y892">IF($S892=1,IFERROR(INDEX(Summary!$G:$G,$AH892),0),0)</f>
        <v>0</v>
      </c>
      <c r="Z892" s="2">
        <f t="array" ref="Z892">IF($S892=1,IFERROR(INDEX(Summary!$H:$H,$AH892),0),0)</f>
        <v>0</v>
      </c>
      <c r="AA892" s="2">
        <f t="array" ref="AA892">IF($S892=1,IFERROR(INDEX(Summary!$I:$I,$AH892),0),0)</f>
        <v>0</v>
      </c>
      <c r="AB892" s="2">
        <f t="array" ref="AB892">IF($S892=1,IFERROR(INDEX(Summary!$J:$J,$AH892),0),0)</f>
        <v>0</v>
      </c>
      <c r="AC892" s="2">
        <f t="array" ref="AC892">IF($S892=1,IFERROR(INDEX(Summary!$K:$K,$AH892),0),0)</f>
        <v>0</v>
      </c>
      <c r="AD892" s="2">
        <f t="array" ref="AD892">IF($S892=1,IFERROR(INDEX(Summary!$L:$L,$AH892),0),0)</f>
        <v>0</v>
      </c>
      <c r="AE892" s="2">
        <f t="array" ref="AE892">IF($S892=1,IFERROR(INDEX(Summary!$M:$M,$AH892),0),0)</f>
        <v>0</v>
      </c>
      <c r="AF892" s="2">
        <f t="array" ref="AF892">IF($S892=1,IFERROR(INDEX(Summary!$N:$N,$AH892),0),0)</f>
        <v>0</v>
      </c>
      <c r="AG892">
        <f t="array" ref="AG892">IF($A892="","",IFERROR(INDEX(Summary!$BB:$BB,$AH892),0))</f>
        <v>10</v>
      </c>
      <c r="AH892">
        <f t="shared" si="125"/>
        <v>32</v>
      </c>
    </row>
    <row r="893" spans="1:34" hidden="1">
      <c r="A893" t="str">
        <f t="array" ref="A893">IFERROR(INDEX(Summary!$D:$D,$AH893)&amp;"","")</f>
        <v>FG00616</v>
      </c>
      <c r="B893" t="str">
        <f t="array" ref="B893">IF($A893="","",INDEX(Summary!$E:$E,$AH893))</f>
        <v>Sugarcane Jaggery Powder - 2kg</v>
      </c>
      <c r="C893" t="str">
        <f t="array" ref="C893">IF($A893="","",INDEX(Summary!$B:$B,$AH893))</f>
        <v>Jaggery</v>
      </c>
      <c r="D893" t="str">
        <f t="array" ref="D893">IF($A893="","",INDEX(Summary!$C:$C,$AH893))</f>
        <v>C39</v>
      </c>
      <c r="E893">
        <f t="array" ref="E893">IF($A893="","",INDEX(Summary!$F:$F,$AH893))</f>
        <v>2</v>
      </c>
      <c r="F893" t="str">
        <f t="array" ref="F893">IF($A893="","",INDEX(Summary!$BC:$BC,$AH893)&amp;"")</f>
        <v>P1 – Critical</v>
      </c>
      <c r="G893">
        <f t="shared" si="117"/>
        <v>1</v>
      </c>
      <c r="H893">
        <f t="shared" si="118"/>
        <v>1</v>
      </c>
      <c r="I893" t="str">
        <f t="array" ref="I893">IF($A893="","",IF(IFERROR(INDEX(Summary!$BA:$BA,$AH893),0)&lt;1,"Under 1 day",IF(INDEX(Summary!$BA:$BA,$AH893)&lt;3,"1-3 days",IF(INDEX(Summary!$BA:$BA,$AH893)&lt;7,"3-7 days","7+ days"))))</f>
        <v>1-3 days</v>
      </c>
      <c r="J893" t="str">
        <f t="array" ref="J893">IF($A893="","",IF(IFERROR(INDEX(Summary!$AX:$AX,$AH893),0)&lt;0.25,"0-25%",IF(INDEX(Summary!$AX:$AX,$AH893)&lt;0.5,"25-50%",IF(INDEX(Summary!$AX:$AX,$AH893)&lt;0.75,"50-75%","75-100%"))))</f>
        <v>75-100%</v>
      </c>
      <c r="K893" t="str">
        <f t="array" ref="K893">IF($A893="","",INDEX(Summary!$AY:$AY,$AH893)&amp;"")</f>
        <v>Done</v>
      </c>
      <c r="L893" s="1">
        <f>IF($A893="","",Summary!$P$2+MOD(ROW()-2,30))</f>
        <v>46248</v>
      </c>
      <c r="M893">
        <f t="shared" si="119"/>
        <v>22</v>
      </c>
      <c r="N893">
        <f t="shared" si="120"/>
        <v>14</v>
      </c>
      <c r="O893" t="str">
        <f t="shared" si="121"/>
        <v>Aug-2026</v>
      </c>
      <c r="P893">
        <f t="shared" ca="1" si="122"/>
        <v>1</v>
      </c>
      <c r="Q893" s="2">
        <f t="array" ref="Q893">IF($A893="",0,IFERROR(INDEX(Summary!$P$3:$AS$67,$AH893-2,$M893),0))</f>
        <v>0</v>
      </c>
      <c r="R893" s="2">
        <f t="array" ref="R893">IF($A893="",0,ROUND(IFERROR(INDEX(Summary!$O:$O,$AH893),0)/30,0))</f>
        <v>56</v>
      </c>
      <c r="S893">
        <f t="shared" si="123"/>
        <v>0</v>
      </c>
      <c r="T893" s="2">
        <f t="array" ref="T893">IF($S893=1,IFERROR(INDEX(Summary!$O:$O,$AH893),0),0)</f>
        <v>0</v>
      </c>
      <c r="U893" s="2">
        <f t="array" ref="U893">IF($S893=1,IFERROR(INDEX(Summary!$AT:$AT,$AH893),0),0)</f>
        <v>0</v>
      </c>
      <c r="V893" s="2">
        <f t="shared" si="124"/>
        <v>0</v>
      </c>
      <c r="W893" s="2">
        <f t="array" ref="W893">IF($S893=1,IFERROR(INDEX(Summary!$AZ:$AZ,$AH893),0),0)</f>
        <v>0</v>
      </c>
      <c r="X893" s="3">
        <f t="array" ref="X893">IF($S893=1,IFERROR(INDEX(Summary!$BA:$BA,$AH893),0),0)</f>
        <v>0</v>
      </c>
      <c r="Y893" s="2">
        <f t="array" ref="Y893">IF($S893=1,IFERROR(INDEX(Summary!$G:$G,$AH893),0),0)</f>
        <v>0</v>
      </c>
      <c r="Z893" s="2">
        <f t="array" ref="Z893">IF($S893=1,IFERROR(INDEX(Summary!$H:$H,$AH893),0),0)</f>
        <v>0</v>
      </c>
      <c r="AA893" s="2">
        <f t="array" ref="AA893">IF($S893=1,IFERROR(INDEX(Summary!$I:$I,$AH893),0),0)</f>
        <v>0</v>
      </c>
      <c r="AB893" s="2">
        <f t="array" ref="AB893">IF($S893=1,IFERROR(INDEX(Summary!$J:$J,$AH893),0),0)</f>
        <v>0</v>
      </c>
      <c r="AC893" s="2">
        <f t="array" ref="AC893">IF($S893=1,IFERROR(INDEX(Summary!$K:$K,$AH893),0),0)</f>
        <v>0</v>
      </c>
      <c r="AD893" s="2">
        <f t="array" ref="AD893">IF($S893=1,IFERROR(INDEX(Summary!$L:$L,$AH893),0),0)</f>
        <v>0</v>
      </c>
      <c r="AE893" s="2">
        <f t="array" ref="AE893">IF($S893=1,IFERROR(INDEX(Summary!$M:$M,$AH893),0),0)</f>
        <v>0</v>
      </c>
      <c r="AF893" s="2">
        <f t="array" ref="AF893">IF($S893=1,IFERROR(INDEX(Summary!$N:$N,$AH893),0),0)</f>
        <v>0</v>
      </c>
      <c r="AG893">
        <f t="array" ref="AG893">IF($A893="","",IFERROR(INDEX(Summary!$BB:$BB,$AH893),0))</f>
        <v>10</v>
      </c>
      <c r="AH893">
        <f t="shared" si="125"/>
        <v>32</v>
      </c>
    </row>
    <row r="894" spans="1:34" hidden="1">
      <c r="A894" t="str">
        <f t="array" ref="A894">IFERROR(INDEX(Summary!$D:$D,$AH894)&amp;"","")</f>
        <v>FG00616</v>
      </c>
      <c r="B894" t="str">
        <f t="array" ref="B894">IF($A894="","",INDEX(Summary!$E:$E,$AH894))</f>
        <v>Sugarcane Jaggery Powder - 2kg</v>
      </c>
      <c r="C894" t="str">
        <f t="array" ref="C894">IF($A894="","",INDEX(Summary!$B:$B,$AH894))</f>
        <v>Jaggery</v>
      </c>
      <c r="D894" t="str">
        <f t="array" ref="D894">IF($A894="","",INDEX(Summary!$C:$C,$AH894))</f>
        <v>C39</v>
      </c>
      <c r="E894">
        <f t="array" ref="E894">IF($A894="","",INDEX(Summary!$F:$F,$AH894))</f>
        <v>2</v>
      </c>
      <c r="F894" t="str">
        <f t="array" ref="F894">IF($A894="","",INDEX(Summary!$BC:$BC,$AH894)&amp;"")</f>
        <v>P1 – Critical</v>
      </c>
      <c r="G894">
        <f t="shared" si="117"/>
        <v>1</v>
      </c>
      <c r="H894">
        <f t="shared" si="118"/>
        <v>1</v>
      </c>
      <c r="I894" t="str">
        <f t="array" ref="I894">IF($A894="","",IF(IFERROR(INDEX(Summary!$BA:$BA,$AH894),0)&lt;1,"Under 1 day",IF(INDEX(Summary!$BA:$BA,$AH894)&lt;3,"1-3 days",IF(INDEX(Summary!$BA:$BA,$AH894)&lt;7,"3-7 days","7+ days"))))</f>
        <v>1-3 days</v>
      </c>
      <c r="J894" t="str">
        <f t="array" ref="J894">IF($A894="","",IF(IFERROR(INDEX(Summary!$AX:$AX,$AH894),0)&lt;0.25,"0-25%",IF(INDEX(Summary!$AX:$AX,$AH894)&lt;0.5,"25-50%",IF(INDEX(Summary!$AX:$AX,$AH894)&lt;0.75,"50-75%","75-100%"))))</f>
        <v>75-100%</v>
      </c>
      <c r="K894" t="str">
        <f t="array" ref="K894">IF($A894="","",INDEX(Summary!$AY:$AY,$AH894)&amp;"")</f>
        <v>Done</v>
      </c>
      <c r="L894" s="1">
        <f>IF($A894="","",Summary!$P$2+MOD(ROW()-2,30))</f>
        <v>46249</v>
      </c>
      <c r="M894">
        <f t="shared" si="119"/>
        <v>23</v>
      </c>
      <c r="N894">
        <f t="shared" si="120"/>
        <v>15</v>
      </c>
      <c r="O894" t="str">
        <f t="shared" si="121"/>
        <v>Aug-2026</v>
      </c>
      <c r="P894">
        <f t="shared" ca="1" si="122"/>
        <v>1</v>
      </c>
      <c r="Q894" s="2">
        <f t="array" ref="Q894">IF($A894="",0,IFERROR(INDEX(Summary!$P$3:$AS$67,$AH894-2,$M894),0))</f>
        <v>0</v>
      </c>
      <c r="R894" s="2">
        <f t="array" ref="R894">IF($A894="",0,ROUND(IFERROR(INDEX(Summary!$O:$O,$AH894),0)/30,0))</f>
        <v>56</v>
      </c>
      <c r="S894">
        <f t="shared" si="123"/>
        <v>0</v>
      </c>
      <c r="T894" s="2">
        <f t="array" ref="T894">IF($S894=1,IFERROR(INDEX(Summary!$O:$O,$AH894),0),0)</f>
        <v>0</v>
      </c>
      <c r="U894" s="2">
        <f t="array" ref="U894">IF($S894=1,IFERROR(INDEX(Summary!$AT:$AT,$AH894),0),0)</f>
        <v>0</v>
      </c>
      <c r="V894" s="2">
        <f t="shared" si="124"/>
        <v>0</v>
      </c>
      <c r="W894" s="2">
        <f t="array" ref="W894">IF($S894=1,IFERROR(INDEX(Summary!$AZ:$AZ,$AH894),0),0)</f>
        <v>0</v>
      </c>
      <c r="X894" s="3">
        <f t="array" ref="X894">IF($S894=1,IFERROR(INDEX(Summary!$BA:$BA,$AH894),0),0)</f>
        <v>0</v>
      </c>
      <c r="Y894" s="2">
        <f t="array" ref="Y894">IF($S894=1,IFERROR(INDEX(Summary!$G:$G,$AH894),0),0)</f>
        <v>0</v>
      </c>
      <c r="Z894" s="2">
        <f t="array" ref="Z894">IF($S894=1,IFERROR(INDEX(Summary!$H:$H,$AH894),0),0)</f>
        <v>0</v>
      </c>
      <c r="AA894" s="2">
        <f t="array" ref="AA894">IF($S894=1,IFERROR(INDEX(Summary!$I:$I,$AH894),0),0)</f>
        <v>0</v>
      </c>
      <c r="AB894" s="2">
        <f t="array" ref="AB894">IF($S894=1,IFERROR(INDEX(Summary!$J:$J,$AH894),0),0)</f>
        <v>0</v>
      </c>
      <c r="AC894" s="2">
        <f t="array" ref="AC894">IF($S894=1,IFERROR(INDEX(Summary!$K:$K,$AH894),0),0)</f>
        <v>0</v>
      </c>
      <c r="AD894" s="2">
        <f t="array" ref="AD894">IF($S894=1,IFERROR(INDEX(Summary!$L:$L,$AH894),0),0)</f>
        <v>0</v>
      </c>
      <c r="AE894" s="2">
        <f t="array" ref="AE894">IF($S894=1,IFERROR(INDEX(Summary!$M:$M,$AH894),0),0)</f>
        <v>0</v>
      </c>
      <c r="AF894" s="2">
        <f t="array" ref="AF894">IF($S894=1,IFERROR(INDEX(Summary!$N:$N,$AH894),0),0)</f>
        <v>0</v>
      </c>
      <c r="AG894">
        <f t="array" ref="AG894">IF($A894="","",IFERROR(INDEX(Summary!$BB:$BB,$AH894),0))</f>
        <v>10</v>
      </c>
      <c r="AH894">
        <f t="shared" si="125"/>
        <v>32</v>
      </c>
    </row>
    <row r="895" spans="1:34" hidden="1">
      <c r="A895" t="str">
        <f t="array" ref="A895">IFERROR(INDEX(Summary!$D:$D,$AH895)&amp;"","")</f>
        <v>FG00616</v>
      </c>
      <c r="B895" t="str">
        <f t="array" ref="B895">IF($A895="","",INDEX(Summary!$E:$E,$AH895))</f>
        <v>Sugarcane Jaggery Powder - 2kg</v>
      </c>
      <c r="C895" t="str">
        <f t="array" ref="C895">IF($A895="","",INDEX(Summary!$B:$B,$AH895))</f>
        <v>Jaggery</v>
      </c>
      <c r="D895" t="str">
        <f t="array" ref="D895">IF($A895="","",INDEX(Summary!$C:$C,$AH895))</f>
        <v>C39</v>
      </c>
      <c r="E895">
        <f t="array" ref="E895">IF($A895="","",INDEX(Summary!$F:$F,$AH895))</f>
        <v>2</v>
      </c>
      <c r="F895" t="str">
        <f t="array" ref="F895">IF($A895="","",INDEX(Summary!$BC:$BC,$AH895)&amp;"")</f>
        <v>P1 – Critical</v>
      </c>
      <c r="G895">
        <f t="shared" si="117"/>
        <v>1</v>
      </c>
      <c r="H895">
        <f t="shared" si="118"/>
        <v>1</v>
      </c>
      <c r="I895" t="str">
        <f t="array" ref="I895">IF($A895="","",IF(IFERROR(INDEX(Summary!$BA:$BA,$AH895),0)&lt;1,"Under 1 day",IF(INDEX(Summary!$BA:$BA,$AH895)&lt;3,"1-3 days",IF(INDEX(Summary!$BA:$BA,$AH895)&lt;7,"3-7 days","7+ days"))))</f>
        <v>1-3 days</v>
      </c>
      <c r="J895" t="str">
        <f t="array" ref="J895">IF($A895="","",IF(IFERROR(INDEX(Summary!$AX:$AX,$AH895),0)&lt;0.25,"0-25%",IF(INDEX(Summary!$AX:$AX,$AH895)&lt;0.5,"25-50%",IF(INDEX(Summary!$AX:$AX,$AH895)&lt;0.75,"50-75%","75-100%"))))</f>
        <v>75-100%</v>
      </c>
      <c r="K895" t="str">
        <f t="array" ref="K895">IF($A895="","",INDEX(Summary!$AY:$AY,$AH895)&amp;"")</f>
        <v>Done</v>
      </c>
      <c r="L895" s="1">
        <f>IF($A895="","",Summary!$P$2+MOD(ROW()-2,30))</f>
        <v>46250</v>
      </c>
      <c r="M895">
        <f t="shared" si="119"/>
        <v>24</v>
      </c>
      <c r="N895">
        <f t="shared" si="120"/>
        <v>16</v>
      </c>
      <c r="O895" t="str">
        <f t="shared" si="121"/>
        <v>Aug-2026</v>
      </c>
      <c r="P895">
        <f t="shared" ca="1" si="122"/>
        <v>1</v>
      </c>
      <c r="Q895" s="2">
        <f t="array" ref="Q895">IF($A895="",0,IFERROR(INDEX(Summary!$P$3:$AS$67,$AH895-2,$M895),0))</f>
        <v>0</v>
      </c>
      <c r="R895" s="2">
        <f t="array" ref="R895">IF($A895="",0,ROUND(IFERROR(INDEX(Summary!$O:$O,$AH895),0)/30,0))</f>
        <v>56</v>
      </c>
      <c r="S895">
        <f t="shared" si="123"/>
        <v>0</v>
      </c>
      <c r="T895" s="2">
        <f t="array" ref="T895">IF($S895=1,IFERROR(INDEX(Summary!$O:$O,$AH895),0),0)</f>
        <v>0</v>
      </c>
      <c r="U895" s="2">
        <f t="array" ref="U895">IF($S895=1,IFERROR(INDEX(Summary!$AT:$AT,$AH895),0),0)</f>
        <v>0</v>
      </c>
      <c r="V895" s="2">
        <f t="shared" si="124"/>
        <v>0</v>
      </c>
      <c r="W895" s="2">
        <f t="array" ref="W895">IF($S895=1,IFERROR(INDEX(Summary!$AZ:$AZ,$AH895),0),0)</f>
        <v>0</v>
      </c>
      <c r="X895" s="3">
        <f t="array" ref="X895">IF($S895=1,IFERROR(INDEX(Summary!$BA:$BA,$AH895),0),0)</f>
        <v>0</v>
      </c>
      <c r="Y895" s="2">
        <f t="array" ref="Y895">IF($S895=1,IFERROR(INDEX(Summary!$G:$G,$AH895),0),0)</f>
        <v>0</v>
      </c>
      <c r="Z895" s="2">
        <f t="array" ref="Z895">IF($S895=1,IFERROR(INDEX(Summary!$H:$H,$AH895),0),0)</f>
        <v>0</v>
      </c>
      <c r="AA895" s="2">
        <f t="array" ref="AA895">IF($S895=1,IFERROR(INDEX(Summary!$I:$I,$AH895),0),0)</f>
        <v>0</v>
      </c>
      <c r="AB895" s="2">
        <f t="array" ref="AB895">IF($S895=1,IFERROR(INDEX(Summary!$J:$J,$AH895),0),0)</f>
        <v>0</v>
      </c>
      <c r="AC895" s="2">
        <f t="array" ref="AC895">IF($S895=1,IFERROR(INDEX(Summary!$K:$K,$AH895),0),0)</f>
        <v>0</v>
      </c>
      <c r="AD895" s="2">
        <f t="array" ref="AD895">IF($S895=1,IFERROR(INDEX(Summary!$L:$L,$AH895),0),0)</f>
        <v>0</v>
      </c>
      <c r="AE895" s="2">
        <f t="array" ref="AE895">IF($S895=1,IFERROR(INDEX(Summary!$M:$M,$AH895),0),0)</f>
        <v>0</v>
      </c>
      <c r="AF895" s="2">
        <f t="array" ref="AF895">IF($S895=1,IFERROR(INDEX(Summary!$N:$N,$AH895),0),0)</f>
        <v>0</v>
      </c>
      <c r="AG895">
        <f t="array" ref="AG895">IF($A895="","",IFERROR(INDEX(Summary!$BB:$BB,$AH895),0))</f>
        <v>10</v>
      </c>
      <c r="AH895">
        <f t="shared" si="125"/>
        <v>32</v>
      </c>
    </row>
    <row r="896" spans="1:34" hidden="1">
      <c r="A896" t="str">
        <f t="array" ref="A896">IFERROR(INDEX(Summary!$D:$D,$AH896)&amp;"","")</f>
        <v>FG00616</v>
      </c>
      <c r="B896" t="str">
        <f t="array" ref="B896">IF($A896="","",INDEX(Summary!$E:$E,$AH896))</f>
        <v>Sugarcane Jaggery Powder - 2kg</v>
      </c>
      <c r="C896" t="str">
        <f t="array" ref="C896">IF($A896="","",INDEX(Summary!$B:$B,$AH896))</f>
        <v>Jaggery</v>
      </c>
      <c r="D896" t="str">
        <f t="array" ref="D896">IF($A896="","",INDEX(Summary!$C:$C,$AH896))</f>
        <v>C39</v>
      </c>
      <c r="E896">
        <f t="array" ref="E896">IF($A896="","",INDEX(Summary!$F:$F,$AH896))</f>
        <v>2</v>
      </c>
      <c r="F896" t="str">
        <f t="array" ref="F896">IF($A896="","",INDEX(Summary!$BC:$BC,$AH896)&amp;"")</f>
        <v>P1 – Critical</v>
      </c>
      <c r="G896">
        <f t="shared" si="117"/>
        <v>1</v>
      </c>
      <c r="H896">
        <f t="shared" si="118"/>
        <v>1</v>
      </c>
      <c r="I896" t="str">
        <f t="array" ref="I896">IF($A896="","",IF(IFERROR(INDEX(Summary!$BA:$BA,$AH896),0)&lt;1,"Under 1 day",IF(INDEX(Summary!$BA:$BA,$AH896)&lt;3,"1-3 days",IF(INDEX(Summary!$BA:$BA,$AH896)&lt;7,"3-7 days","7+ days"))))</f>
        <v>1-3 days</v>
      </c>
      <c r="J896" t="str">
        <f t="array" ref="J896">IF($A896="","",IF(IFERROR(INDEX(Summary!$AX:$AX,$AH896),0)&lt;0.25,"0-25%",IF(INDEX(Summary!$AX:$AX,$AH896)&lt;0.5,"25-50%",IF(INDEX(Summary!$AX:$AX,$AH896)&lt;0.75,"50-75%","75-100%"))))</f>
        <v>75-100%</v>
      </c>
      <c r="K896" t="str">
        <f t="array" ref="K896">IF($A896="","",INDEX(Summary!$AY:$AY,$AH896)&amp;"")</f>
        <v>Done</v>
      </c>
      <c r="L896" s="1">
        <f>IF($A896="","",Summary!$P$2+MOD(ROW()-2,30))</f>
        <v>46251</v>
      </c>
      <c r="M896">
        <f t="shared" si="119"/>
        <v>25</v>
      </c>
      <c r="N896">
        <f t="shared" si="120"/>
        <v>17</v>
      </c>
      <c r="O896" t="str">
        <f t="shared" si="121"/>
        <v>Aug-2026</v>
      </c>
      <c r="P896">
        <f t="shared" ca="1" si="122"/>
        <v>1</v>
      </c>
      <c r="Q896" s="2">
        <f t="array" ref="Q896">IF($A896="",0,IFERROR(INDEX(Summary!$P$3:$AS$67,$AH896-2,$M896),0))</f>
        <v>0</v>
      </c>
      <c r="R896" s="2">
        <f t="array" ref="R896">IF($A896="",0,ROUND(IFERROR(INDEX(Summary!$O:$O,$AH896),0)/30,0))</f>
        <v>56</v>
      </c>
      <c r="S896">
        <f t="shared" si="123"/>
        <v>0</v>
      </c>
      <c r="T896" s="2">
        <f t="array" ref="T896">IF($S896=1,IFERROR(INDEX(Summary!$O:$O,$AH896),0),0)</f>
        <v>0</v>
      </c>
      <c r="U896" s="2">
        <f t="array" ref="U896">IF($S896=1,IFERROR(INDEX(Summary!$AT:$AT,$AH896),0),0)</f>
        <v>0</v>
      </c>
      <c r="V896" s="2">
        <f t="shared" si="124"/>
        <v>0</v>
      </c>
      <c r="W896" s="2">
        <f t="array" ref="W896">IF($S896=1,IFERROR(INDEX(Summary!$AZ:$AZ,$AH896),0),0)</f>
        <v>0</v>
      </c>
      <c r="X896" s="3">
        <f t="array" ref="X896">IF($S896=1,IFERROR(INDEX(Summary!$BA:$BA,$AH896),0),0)</f>
        <v>0</v>
      </c>
      <c r="Y896" s="2">
        <f t="array" ref="Y896">IF($S896=1,IFERROR(INDEX(Summary!$G:$G,$AH896),0),0)</f>
        <v>0</v>
      </c>
      <c r="Z896" s="2">
        <f t="array" ref="Z896">IF($S896=1,IFERROR(INDEX(Summary!$H:$H,$AH896),0),0)</f>
        <v>0</v>
      </c>
      <c r="AA896" s="2">
        <f t="array" ref="AA896">IF($S896=1,IFERROR(INDEX(Summary!$I:$I,$AH896),0),0)</f>
        <v>0</v>
      </c>
      <c r="AB896" s="2">
        <f t="array" ref="AB896">IF($S896=1,IFERROR(INDEX(Summary!$J:$J,$AH896),0),0)</f>
        <v>0</v>
      </c>
      <c r="AC896" s="2">
        <f t="array" ref="AC896">IF($S896=1,IFERROR(INDEX(Summary!$K:$K,$AH896),0),0)</f>
        <v>0</v>
      </c>
      <c r="AD896" s="2">
        <f t="array" ref="AD896">IF($S896=1,IFERROR(INDEX(Summary!$L:$L,$AH896),0),0)</f>
        <v>0</v>
      </c>
      <c r="AE896" s="2">
        <f t="array" ref="AE896">IF($S896=1,IFERROR(INDEX(Summary!$M:$M,$AH896),0),0)</f>
        <v>0</v>
      </c>
      <c r="AF896" s="2">
        <f t="array" ref="AF896">IF($S896=1,IFERROR(INDEX(Summary!$N:$N,$AH896),0),0)</f>
        <v>0</v>
      </c>
      <c r="AG896">
        <f t="array" ref="AG896">IF($A896="","",IFERROR(INDEX(Summary!$BB:$BB,$AH896),0))</f>
        <v>10</v>
      </c>
      <c r="AH896">
        <f t="shared" si="125"/>
        <v>32</v>
      </c>
    </row>
    <row r="897" spans="1:34" hidden="1">
      <c r="A897" t="str">
        <f t="array" ref="A897">IFERROR(INDEX(Summary!$D:$D,$AH897)&amp;"","")</f>
        <v>FG00616</v>
      </c>
      <c r="B897" t="str">
        <f t="array" ref="B897">IF($A897="","",INDEX(Summary!$E:$E,$AH897))</f>
        <v>Sugarcane Jaggery Powder - 2kg</v>
      </c>
      <c r="C897" t="str">
        <f t="array" ref="C897">IF($A897="","",INDEX(Summary!$B:$B,$AH897))</f>
        <v>Jaggery</v>
      </c>
      <c r="D897" t="str">
        <f t="array" ref="D897">IF($A897="","",INDEX(Summary!$C:$C,$AH897))</f>
        <v>C39</v>
      </c>
      <c r="E897">
        <f t="array" ref="E897">IF($A897="","",INDEX(Summary!$F:$F,$AH897))</f>
        <v>2</v>
      </c>
      <c r="F897" t="str">
        <f t="array" ref="F897">IF($A897="","",INDEX(Summary!$BC:$BC,$AH897)&amp;"")</f>
        <v>P1 – Critical</v>
      </c>
      <c r="G897">
        <f t="shared" si="117"/>
        <v>1</v>
      </c>
      <c r="H897">
        <f t="shared" si="118"/>
        <v>1</v>
      </c>
      <c r="I897" t="str">
        <f t="array" ref="I897">IF($A897="","",IF(IFERROR(INDEX(Summary!$BA:$BA,$AH897),0)&lt;1,"Under 1 day",IF(INDEX(Summary!$BA:$BA,$AH897)&lt;3,"1-3 days",IF(INDEX(Summary!$BA:$BA,$AH897)&lt;7,"3-7 days","7+ days"))))</f>
        <v>1-3 days</v>
      </c>
      <c r="J897" t="str">
        <f t="array" ref="J897">IF($A897="","",IF(IFERROR(INDEX(Summary!$AX:$AX,$AH897),0)&lt;0.25,"0-25%",IF(INDEX(Summary!$AX:$AX,$AH897)&lt;0.5,"25-50%",IF(INDEX(Summary!$AX:$AX,$AH897)&lt;0.75,"50-75%","75-100%"))))</f>
        <v>75-100%</v>
      </c>
      <c r="K897" t="str">
        <f t="array" ref="K897">IF($A897="","",INDEX(Summary!$AY:$AY,$AH897)&amp;"")</f>
        <v>Done</v>
      </c>
      <c r="L897" s="1">
        <f>IF($A897="","",Summary!$P$2+MOD(ROW()-2,30))</f>
        <v>46252</v>
      </c>
      <c r="M897">
        <f t="shared" si="119"/>
        <v>26</v>
      </c>
      <c r="N897">
        <f t="shared" si="120"/>
        <v>18</v>
      </c>
      <c r="O897" t="str">
        <f t="shared" si="121"/>
        <v>Aug-2026</v>
      </c>
      <c r="P897">
        <f t="shared" ca="1" si="122"/>
        <v>1</v>
      </c>
      <c r="Q897" s="2">
        <f t="array" ref="Q897">IF($A897="",0,IFERROR(INDEX(Summary!$P$3:$AS$67,$AH897-2,$M897),0))</f>
        <v>0</v>
      </c>
      <c r="R897" s="2">
        <f t="array" ref="R897">IF($A897="",0,ROUND(IFERROR(INDEX(Summary!$O:$O,$AH897),0)/30,0))</f>
        <v>56</v>
      </c>
      <c r="S897">
        <f t="shared" si="123"/>
        <v>0</v>
      </c>
      <c r="T897" s="2">
        <f t="array" ref="T897">IF($S897=1,IFERROR(INDEX(Summary!$O:$O,$AH897),0),0)</f>
        <v>0</v>
      </c>
      <c r="U897" s="2">
        <f t="array" ref="U897">IF($S897=1,IFERROR(INDEX(Summary!$AT:$AT,$AH897),0),0)</f>
        <v>0</v>
      </c>
      <c r="V897" s="2">
        <f t="shared" si="124"/>
        <v>0</v>
      </c>
      <c r="W897" s="2">
        <f t="array" ref="W897">IF($S897=1,IFERROR(INDEX(Summary!$AZ:$AZ,$AH897),0),0)</f>
        <v>0</v>
      </c>
      <c r="X897" s="3">
        <f t="array" ref="X897">IF($S897=1,IFERROR(INDEX(Summary!$BA:$BA,$AH897),0),0)</f>
        <v>0</v>
      </c>
      <c r="Y897" s="2">
        <f t="array" ref="Y897">IF($S897=1,IFERROR(INDEX(Summary!$G:$G,$AH897),0),0)</f>
        <v>0</v>
      </c>
      <c r="Z897" s="2">
        <f t="array" ref="Z897">IF($S897=1,IFERROR(INDEX(Summary!$H:$H,$AH897),0),0)</f>
        <v>0</v>
      </c>
      <c r="AA897" s="2">
        <f t="array" ref="AA897">IF($S897=1,IFERROR(INDEX(Summary!$I:$I,$AH897),0),0)</f>
        <v>0</v>
      </c>
      <c r="AB897" s="2">
        <f t="array" ref="AB897">IF($S897=1,IFERROR(INDEX(Summary!$J:$J,$AH897),0),0)</f>
        <v>0</v>
      </c>
      <c r="AC897" s="2">
        <f t="array" ref="AC897">IF($S897=1,IFERROR(INDEX(Summary!$K:$K,$AH897),0),0)</f>
        <v>0</v>
      </c>
      <c r="AD897" s="2">
        <f t="array" ref="AD897">IF($S897=1,IFERROR(INDEX(Summary!$L:$L,$AH897),0),0)</f>
        <v>0</v>
      </c>
      <c r="AE897" s="2">
        <f t="array" ref="AE897">IF($S897=1,IFERROR(INDEX(Summary!$M:$M,$AH897),0),0)</f>
        <v>0</v>
      </c>
      <c r="AF897" s="2">
        <f t="array" ref="AF897">IF($S897=1,IFERROR(INDEX(Summary!$N:$N,$AH897),0),0)</f>
        <v>0</v>
      </c>
      <c r="AG897">
        <f t="array" ref="AG897">IF($A897="","",IFERROR(INDEX(Summary!$BB:$BB,$AH897),0))</f>
        <v>10</v>
      </c>
      <c r="AH897">
        <f t="shared" si="125"/>
        <v>32</v>
      </c>
    </row>
    <row r="898" spans="1:34" hidden="1">
      <c r="A898" t="str">
        <f t="array" ref="A898">IFERROR(INDEX(Summary!$D:$D,$AH898)&amp;"","")</f>
        <v>FG00616</v>
      </c>
      <c r="B898" t="str">
        <f t="array" ref="B898">IF($A898="","",INDEX(Summary!$E:$E,$AH898))</f>
        <v>Sugarcane Jaggery Powder - 2kg</v>
      </c>
      <c r="C898" t="str">
        <f t="array" ref="C898">IF($A898="","",INDEX(Summary!$B:$B,$AH898))</f>
        <v>Jaggery</v>
      </c>
      <c r="D898" t="str">
        <f t="array" ref="D898">IF($A898="","",INDEX(Summary!$C:$C,$AH898))</f>
        <v>C39</v>
      </c>
      <c r="E898">
        <f t="array" ref="E898">IF($A898="","",INDEX(Summary!$F:$F,$AH898))</f>
        <v>2</v>
      </c>
      <c r="F898" t="str">
        <f t="array" ref="F898">IF($A898="","",INDEX(Summary!$BC:$BC,$AH898)&amp;"")</f>
        <v>P1 – Critical</v>
      </c>
      <c r="G898">
        <f t="shared" ref="G898:G961" si="126">IF($A898="","",VALUE(LEFT(SUBSTITUTE($F898,"P",""),1)))</f>
        <v>1</v>
      </c>
      <c r="H898">
        <f t="shared" ref="H898:H961" si="127">IF($A898="","",IF(LEFT($F898,2)="P1",1,0))</f>
        <v>1</v>
      </c>
      <c r="I898" t="str">
        <f t="array" ref="I898">IF($A898="","",IF(IFERROR(INDEX(Summary!$BA:$BA,$AH898),0)&lt;1,"Under 1 day",IF(INDEX(Summary!$BA:$BA,$AH898)&lt;3,"1-3 days",IF(INDEX(Summary!$BA:$BA,$AH898)&lt;7,"3-7 days","7+ days"))))</f>
        <v>1-3 days</v>
      </c>
      <c r="J898" t="str">
        <f t="array" ref="J898">IF($A898="","",IF(IFERROR(INDEX(Summary!$AX:$AX,$AH898),0)&lt;0.25,"0-25%",IF(INDEX(Summary!$AX:$AX,$AH898)&lt;0.5,"25-50%",IF(INDEX(Summary!$AX:$AX,$AH898)&lt;0.75,"50-75%","75-100%"))))</f>
        <v>75-100%</v>
      </c>
      <c r="K898" t="str">
        <f t="array" ref="K898">IF($A898="","",INDEX(Summary!$AY:$AY,$AH898)&amp;"")</f>
        <v>Done</v>
      </c>
      <c r="L898" s="1">
        <f>IF($A898="","",Summary!$P$2+MOD(ROW()-2,30))</f>
        <v>46253</v>
      </c>
      <c r="M898">
        <f t="shared" ref="M898:M961" si="128">IF($A898="","",MOD(ROW()-2,30)+1)</f>
        <v>27</v>
      </c>
      <c r="N898">
        <f t="shared" ref="N898:N961" si="129">IF($A898="","",DAY($L898))</f>
        <v>19</v>
      </c>
      <c r="O898" t="str">
        <f t="shared" ref="O898:O961" si="130">IF($A898="","",TEXT($L898,"mmm-yyyy"))</f>
        <v>Aug-2026</v>
      </c>
      <c r="P898">
        <f t="shared" ref="P898:P961" ca="1" si="131">IF($A898="","",IF($L898&lt;=TODAY(),1,0))</f>
        <v>1</v>
      </c>
      <c r="Q898" s="2">
        <f t="array" ref="Q898">IF($A898="",0,IFERROR(INDEX(Summary!$P$3:$AS$67,$AH898-2,$M898),0))</f>
        <v>0</v>
      </c>
      <c r="R898" s="2">
        <f t="array" ref="R898">IF($A898="",0,ROUND(IFERROR(INDEX(Summary!$O:$O,$AH898),0)/30,0))</f>
        <v>56</v>
      </c>
      <c r="S898">
        <f t="shared" ref="S898:S961" si="132">IF($A898="",0,IF($M898=1,1,0))</f>
        <v>0</v>
      </c>
      <c r="T898" s="2">
        <f t="array" ref="T898">IF($S898=1,IFERROR(INDEX(Summary!$O:$O,$AH898),0),0)</f>
        <v>0</v>
      </c>
      <c r="U898" s="2">
        <f t="array" ref="U898">IF($S898=1,IFERROR(INDEX(Summary!$AT:$AT,$AH898),0),0)</f>
        <v>0</v>
      </c>
      <c r="V898" s="2">
        <f t="shared" ref="V898:V961" si="133">IF($S898=1,MAX(0,$T898-$U898),0)</f>
        <v>0</v>
      </c>
      <c r="W898" s="2">
        <f t="array" ref="W898">IF($S898=1,IFERROR(INDEX(Summary!$AZ:$AZ,$AH898),0),0)</f>
        <v>0</v>
      </c>
      <c r="X898" s="3">
        <f t="array" ref="X898">IF($S898=1,IFERROR(INDEX(Summary!$BA:$BA,$AH898),0),0)</f>
        <v>0</v>
      </c>
      <c r="Y898" s="2">
        <f t="array" ref="Y898">IF($S898=1,IFERROR(INDEX(Summary!$G:$G,$AH898),0),0)</f>
        <v>0</v>
      </c>
      <c r="Z898" s="2">
        <f t="array" ref="Z898">IF($S898=1,IFERROR(INDEX(Summary!$H:$H,$AH898),0),0)</f>
        <v>0</v>
      </c>
      <c r="AA898" s="2">
        <f t="array" ref="AA898">IF($S898=1,IFERROR(INDEX(Summary!$I:$I,$AH898),0),0)</f>
        <v>0</v>
      </c>
      <c r="AB898" s="2">
        <f t="array" ref="AB898">IF($S898=1,IFERROR(INDEX(Summary!$J:$J,$AH898),0),0)</f>
        <v>0</v>
      </c>
      <c r="AC898" s="2">
        <f t="array" ref="AC898">IF($S898=1,IFERROR(INDEX(Summary!$K:$K,$AH898),0),0)</f>
        <v>0</v>
      </c>
      <c r="AD898" s="2">
        <f t="array" ref="AD898">IF($S898=1,IFERROR(INDEX(Summary!$L:$L,$AH898),0),0)</f>
        <v>0</v>
      </c>
      <c r="AE898" s="2">
        <f t="array" ref="AE898">IF($S898=1,IFERROR(INDEX(Summary!$M:$M,$AH898),0),0)</f>
        <v>0</v>
      </c>
      <c r="AF898" s="2">
        <f t="array" ref="AF898">IF($S898=1,IFERROR(INDEX(Summary!$N:$N,$AH898),0),0)</f>
        <v>0</v>
      </c>
      <c r="AG898">
        <f t="array" ref="AG898">IF($A898="","",IFERROR(INDEX(Summary!$BB:$BB,$AH898),0))</f>
        <v>10</v>
      </c>
      <c r="AH898">
        <f t="shared" ref="AH898:AH961" si="134">INT((ROW()-2)/30)+3</f>
        <v>32</v>
      </c>
    </row>
    <row r="899" spans="1:34" hidden="1">
      <c r="A899" t="str">
        <f t="array" ref="A899">IFERROR(INDEX(Summary!$D:$D,$AH899)&amp;"","")</f>
        <v>FG00616</v>
      </c>
      <c r="B899" t="str">
        <f t="array" ref="B899">IF($A899="","",INDEX(Summary!$E:$E,$AH899))</f>
        <v>Sugarcane Jaggery Powder - 2kg</v>
      </c>
      <c r="C899" t="str">
        <f t="array" ref="C899">IF($A899="","",INDEX(Summary!$B:$B,$AH899))</f>
        <v>Jaggery</v>
      </c>
      <c r="D899" t="str">
        <f t="array" ref="D899">IF($A899="","",INDEX(Summary!$C:$C,$AH899))</f>
        <v>C39</v>
      </c>
      <c r="E899">
        <f t="array" ref="E899">IF($A899="","",INDEX(Summary!$F:$F,$AH899))</f>
        <v>2</v>
      </c>
      <c r="F899" t="str">
        <f t="array" ref="F899">IF($A899="","",INDEX(Summary!$BC:$BC,$AH899)&amp;"")</f>
        <v>P1 – Critical</v>
      </c>
      <c r="G899">
        <f t="shared" si="126"/>
        <v>1</v>
      </c>
      <c r="H899">
        <f t="shared" si="127"/>
        <v>1</v>
      </c>
      <c r="I899" t="str">
        <f t="array" ref="I899">IF($A899="","",IF(IFERROR(INDEX(Summary!$BA:$BA,$AH899),0)&lt;1,"Under 1 day",IF(INDEX(Summary!$BA:$BA,$AH899)&lt;3,"1-3 days",IF(INDEX(Summary!$BA:$BA,$AH899)&lt;7,"3-7 days","7+ days"))))</f>
        <v>1-3 days</v>
      </c>
      <c r="J899" t="str">
        <f t="array" ref="J899">IF($A899="","",IF(IFERROR(INDEX(Summary!$AX:$AX,$AH899),0)&lt;0.25,"0-25%",IF(INDEX(Summary!$AX:$AX,$AH899)&lt;0.5,"25-50%",IF(INDEX(Summary!$AX:$AX,$AH899)&lt;0.75,"50-75%","75-100%"))))</f>
        <v>75-100%</v>
      </c>
      <c r="K899" t="str">
        <f t="array" ref="K899">IF($A899="","",INDEX(Summary!$AY:$AY,$AH899)&amp;"")</f>
        <v>Done</v>
      </c>
      <c r="L899" s="1">
        <f>IF($A899="","",Summary!$P$2+MOD(ROW()-2,30))</f>
        <v>46254</v>
      </c>
      <c r="M899">
        <f t="shared" si="128"/>
        <v>28</v>
      </c>
      <c r="N899">
        <f t="shared" si="129"/>
        <v>20</v>
      </c>
      <c r="O899" t="str">
        <f t="shared" si="130"/>
        <v>Aug-2026</v>
      </c>
      <c r="P899">
        <f t="shared" ca="1" si="131"/>
        <v>1</v>
      </c>
      <c r="Q899" s="2">
        <f t="array" ref="Q899">IF($A899="",0,IFERROR(INDEX(Summary!$P$3:$AS$67,$AH899-2,$M899),0))</f>
        <v>384</v>
      </c>
      <c r="R899" s="2">
        <f t="array" ref="R899">IF($A899="",0,ROUND(IFERROR(INDEX(Summary!$O:$O,$AH899),0)/30,0))</f>
        <v>56</v>
      </c>
      <c r="S899">
        <f t="shared" si="132"/>
        <v>0</v>
      </c>
      <c r="T899" s="2">
        <f t="array" ref="T899">IF($S899=1,IFERROR(INDEX(Summary!$O:$O,$AH899),0),0)</f>
        <v>0</v>
      </c>
      <c r="U899" s="2">
        <f t="array" ref="U899">IF($S899=1,IFERROR(INDEX(Summary!$AT:$AT,$AH899),0),0)</f>
        <v>0</v>
      </c>
      <c r="V899" s="2">
        <f t="shared" si="133"/>
        <v>0</v>
      </c>
      <c r="W899" s="2">
        <f t="array" ref="W899">IF($S899=1,IFERROR(INDEX(Summary!$AZ:$AZ,$AH899),0),0)</f>
        <v>0</v>
      </c>
      <c r="X899" s="3">
        <f t="array" ref="X899">IF($S899=1,IFERROR(INDEX(Summary!$BA:$BA,$AH899),0),0)</f>
        <v>0</v>
      </c>
      <c r="Y899" s="2">
        <f t="array" ref="Y899">IF($S899=1,IFERROR(INDEX(Summary!$G:$G,$AH899),0),0)</f>
        <v>0</v>
      </c>
      <c r="Z899" s="2">
        <f t="array" ref="Z899">IF($S899=1,IFERROR(INDEX(Summary!$H:$H,$AH899),0),0)</f>
        <v>0</v>
      </c>
      <c r="AA899" s="2">
        <f t="array" ref="AA899">IF($S899=1,IFERROR(INDEX(Summary!$I:$I,$AH899),0),0)</f>
        <v>0</v>
      </c>
      <c r="AB899" s="2">
        <f t="array" ref="AB899">IF($S899=1,IFERROR(INDEX(Summary!$J:$J,$AH899),0),0)</f>
        <v>0</v>
      </c>
      <c r="AC899" s="2">
        <f t="array" ref="AC899">IF($S899=1,IFERROR(INDEX(Summary!$K:$K,$AH899),0),0)</f>
        <v>0</v>
      </c>
      <c r="AD899" s="2">
        <f t="array" ref="AD899">IF($S899=1,IFERROR(INDEX(Summary!$L:$L,$AH899),0),0)</f>
        <v>0</v>
      </c>
      <c r="AE899" s="2">
        <f t="array" ref="AE899">IF($S899=1,IFERROR(INDEX(Summary!$M:$M,$AH899),0),0)</f>
        <v>0</v>
      </c>
      <c r="AF899" s="2">
        <f t="array" ref="AF899">IF($S899=1,IFERROR(INDEX(Summary!$N:$N,$AH899),0),0)</f>
        <v>0</v>
      </c>
      <c r="AG899">
        <f t="array" ref="AG899">IF($A899="","",IFERROR(INDEX(Summary!$BB:$BB,$AH899),0))</f>
        <v>10</v>
      </c>
      <c r="AH899">
        <f t="shared" si="134"/>
        <v>32</v>
      </c>
    </row>
    <row r="900" spans="1:34" hidden="1">
      <c r="A900" t="str">
        <f t="array" ref="A900">IFERROR(INDEX(Summary!$D:$D,$AH900)&amp;"","")</f>
        <v>FG00616</v>
      </c>
      <c r="B900" t="str">
        <f t="array" ref="B900">IF($A900="","",INDEX(Summary!$E:$E,$AH900))</f>
        <v>Sugarcane Jaggery Powder - 2kg</v>
      </c>
      <c r="C900" t="str">
        <f t="array" ref="C900">IF($A900="","",INDEX(Summary!$B:$B,$AH900))</f>
        <v>Jaggery</v>
      </c>
      <c r="D900" t="str">
        <f t="array" ref="D900">IF($A900="","",INDEX(Summary!$C:$C,$AH900))</f>
        <v>C39</v>
      </c>
      <c r="E900">
        <f t="array" ref="E900">IF($A900="","",INDEX(Summary!$F:$F,$AH900))</f>
        <v>2</v>
      </c>
      <c r="F900" t="str">
        <f t="array" ref="F900">IF($A900="","",INDEX(Summary!$BC:$BC,$AH900)&amp;"")</f>
        <v>P1 – Critical</v>
      </c>
      <c r="G900">
        <f t="shared" si="126"/>
        <v>1</v>
      </c>
      <c r="H900">
        <f t="shared" si="127"/>
        <v>1</v>
      </c>
      <c r="I900" t="str">
        <f t="array" ref="I900">IF($A900="","",IF(IFERROR(INDEX(Summary!$BA:$BA,$AH900),0)&lt;1,"Under 1 day",IF(INDEX(Summary!$BA:$BA,$AH900)&lt;3,"1-3 days",IF(INDEX(Summary!$BA:$BA,$AH900)&lt;7,"3-7 days","7+ days"))))</f>
        <v>1-3 days</v>
      </c>
      <c r="J900" t="str">
        <f t="array" ref="J900">IF($A900="","",IF(IFERROR(INDEX(Summary!$AX:$AX,$AH900),0)&lt;0.25,"0-25%",IF(INDEX(Summary!$AX:$AX,$AH900)&lt;0.5,"25-50%",IF(INDEX(Summary!$AX:$AX,$AH900)&lt;0.75,"50-75%","75-100%"))))</f>
        <v>75-100%</v>
      </c>
      <c r="K900" t="str">
        <f t="array" ref="K900">IF($A900="","",INDEX(Summary!$AY:$AY,$AH900)&amp;"")</f>
        <v>Done</v>
      </c>
      <c r="L900" s="1">
        <f>IF($A900="","",Summary!$P$2+MOD(ROW()-2,30))</f>
        <v>46255</v>
      </c>
      <c r="M900">
        <f t="shared" si="128"/>
        <v>29</v>
      </c>
      <c r="N900">
        <f t="shared" si="129"/>
        <v>21</v>
      </c>
      <c r="O900" t="str">
        <f t="shared" si="130"/>
        <v>Aug-2026</v>
      </c>
      <c r="P900">
        <f t="shared" ca="1" si="131"/>
        <v>1</v>
      </c>
      <c r="Q900" s="2">
        <f t="array" ref="Q900">IF($A900="",0,IFERROR(INDEX(Summary!$P$3:$AS$67,$AH900-2,$M900),0))</f>
        <v>0</v>
      </c>
      <c r="R900" s="2">
        <f t="array" ref="R900">IF($A900="",0,ROUND(IFERROR(INDEX(Summary!$O:$O,$AH900),0)/30,0))</f>
        <v>56</v>
      </c>
      <c r="S900">
        <f t="shared" si="132"/>
        <v>0</v>
      </c>
      <c r="T900" s="2">
        <f t="array" ref="T900">IF($S900=1,IFERROR(INDEX(Summary!$O:$O,$AH900),0),0)</f>
        <v>0</v>
      </c>
      <c r="U900" s="2">
        <f t="array" ref="U900">IF($S900=1,IFERROR(INDEX(Summary!$AT:$AT,$AH900),0),0)</f>
        <v>0</v>
      </c>
      <c r="V900" s="2">
        <f t="shared" si="133"/>
        <v>0</v>
      </c>
      <c r="W900" s="2">
        <f t="array" ref="W900">IF($S900=1,IFERROR(INDEX(Summary!$AZ:$AZ,$AH900),0),0)</f>
        <v>0</v>
      </c>
      <c r="X900" s="3">
        <f t="array" ref="X900">IF($S900=1,IFERROR(INDEX(Summary!$BA:$BA,$AH900),0),0)</f>
        <v>0</v>
      </c>
      <c r="Y900" s="2">
        <f t="array" ref="Y900">IF($S900=1,IFERROR(INDEX(Summary!$G:$G,$AH900),0),0)</f>
        <v>0</v>
      </c>
      <c r="Z900" s="2">
        <f t="array" ref="Z900">IF($S900=1,IFERROR(INDEX(Summary!$H:$H,$AH900),0),0)</f>
        <v>0</v>
      </c>
      <c r="AA900" s="2">
        <f t="array" ref="AA900">IF($S900=1,IFERROR(INDEX(Summary!$I:$I,$AH900),0),0)</f>
        <v>0</v>
      </c>
      <c r="AB900" s="2">
        <f t="array" ref="AB900">IF($S900=1,IFERROR(INDEX(Summary!$J:$J,$AH900),0),0)</f>
        <v>0</v>
      </c>
      <c r="AC900" s="2">
        <f t="array" ref="AC900">IF($S900=1,IFERROR(INDEX(Summary!$K:$K,$AH900),0),0)</f>
        <v>0</v>
      </c>
      <c r="AD900" s="2">
        <f t="array" ref="AD900">IF($S900=1,IFERROR(INDEX(Summary!$L:$L,$AH900),0),0)</f>
        <v>0</v>
      </c>
      <c r="AE900" s="2">
        <f t="array" ref="AE900">IF($S900=1,IFERROR(INDEX(Summary!$M:$M,$AH900),0),0)</f>
        <v>0</v>
      </c>
      <c r="AF900" s="2">
        <f t="array" ref="AF900">IF($S900=1,IFERROR(INDEX(Summary!$N:$N,$AH900),0),0)</f>
        <v>0</v>
      </c>
      <c r="AG900">
        <f t="array" ref="AG900">IF($A900="","",IFERROR(INDEX(Summary!$BB:$BB,$AH900),0))</f>
        <v>10</v>
      </c>
      <c r="AH900">
        <f t="shared" si="134"/>
        <v>32</v>
      </c>
    </row>
    <row r="901" spans="1:34" hidden="1">
      <c r="A901" t="str">
        <f t="array" ref="A901">IFERROR(INDEX(Summary!$D:$D,$AH901)&amp;"","")</f>
        <v>FG00616</v>
      </c>
      <c r="B901" t="str">
        <f t="array" ref="B901">IF($A901="","",INDEX(Summary!$E:$E,$AH901))</f>
        <v>Sugarcane Jaggery Powder - 2kg</v>
      </c>
      <c r="C901" t="str">
        <f t="array" ref="C901">IF($A901="","",INDEX(Summary!$B:$B,$AH901))</f>
        <v>Jaggery</v>
      </c>
      <c r="D901" t="str">
        <f t="array" ref="D901">IF($A901="","",INDEX(Summary!$C:$C,$AH901))</f>
        <v>C39</v>
      </c>
      <c r="E901">
        <f t="array" ref="E901">IF($A901="","",INDEX(Summary!$F:$F,$AH901))</f>
        <v>2</v>
      </c>
      <c r="F901" t="str">
        <f t="array" ref="F901">IF($A901="","",INDEX(Summary!$BC:$BC,$AH901)&amp;"")</f>
        <v>P1 – Critical</v>
      </c>
      <c r="G901">
        <f t="shared" si="126"/>
        <v>1</v>
      </c>
      <c r="H901">
        <f t="shared" si="127"/>
        <v>1</v>
      </c>
      <c r="I901" t="str">
        <f t="array" ref="I901">IF($A901="","",IF(IFERROR(INDEX(Summary!$BA:$BA,$AH901),0)&lt;1,"Under 1 day",IF(INDEX(Summary!$BA:$BA,$AH901)&lt;3,"1-3 days",IF(INDEX(Summary!$BA:$BA,$AH901)&lt;7,"3-7 days","7+ days"))))</f>
        <v>1-3 days</v>
      </c>
      <c r="J901" t="str">
        <f t="array" ref="J901">IF($A901="","",IF(IFERROR(INDEX(Summary!$AX:$AX,$AH901),0)&lt;0.25,"0-25%",IF(INDEX(Summary!$AX:$AX,$AH901)&lt;0.5,"25-50%",IF(INDEX(Summary!$AX:$AX,$AH901)&lt;0.75,"50-75%","75-100%"))))</f>
        <v>75-100%</v>
      </c>
      <c r="K901" t="str">
        <f t="array" ref="K901">IF($A901="","",INDEX(Summary!$AY:$AY,$AH901)&amp;"")</f>
        <v>Done</v>
      </c>
      <c r="L901" s="1">
        <f>IF($A901="","",Summary!$P$2+MOD(ROW()-2,30))</f>
        <v>46256</v>
      </c>
      <c r="M901">
        <f t="shared" si="128"/>
        <v>30</v>
      </c>
      <c r="N901">
        <f t="shared" si="129"/>
        <v>22</v>
      </c>
      <c r="O901" t="str">
        <f t="shared" si="130"/>
        <v>Aug-2026</v>
      </c>
      <c r="P901">
        <f t="shared" ca="1" si="131"/>
        <v>1</v>
      </c>
      <c r="Q901" s="2">
        <f t="array" ref="Q901">IF($A901="",0,IFERROR(INDEX(Summary!$P$3:$AS$67,$AH901-2,$M901),0))</f>
        <v>0</v>
      </c>
      <c r="R901" s="2">
        <f t="array" ref="R901">IF($A901="",0,ROUND(IFERROR(INDEX(Summary!$O:$O,$AH901),0)/30,0))</f>
        <v>56</v>
      </c>
      <c r="S901">
        <f t="shared" si="132"/>
        <v>0</v>
      </c>
      <c r="T901" s="2">
        <f t="array" ref="T901">IF($S901=1,IFERROR(INDEX(Summary!$O:$O,$AH901),0),0)</f>
        <v>0</v>
      </c>
      <c r="U901" s="2">
        <f t="array" ref="U901">IF($S901=1,IFERROR(INDEX(Summary!$AT:$AT,$AH901),0),0)</f>
        <v>0</v>
      </c>
      <c r="V901" s="2">
        <f t="shared" si="133"/>
        <v>0</v>
      </c>
      <c r="W901" s="2">
        <f t="array" ref="W901">IF($S901=1,IFERROR(INDEX(Summary!$AZ:$AZ,$AH901),0),0)</f>
        <v>0</v>
      </c>
      <c r="X901" s="3">
        <f t="array" ref="X901">IF($S901=1,IFERROR(INDEX(Summary!$BA:$BA,$AH901),0),0)</f>
        <v>0</v>
      </c>
      <c r="Y901" s="2">
        <f t="array" ref="Y901">IF($S901=1,IFERROR(INDEX(Summary!$G:$G,$AH901),0),0)</f>
        <v>0</v>
      </c>
      <c r="Z901" s="2">
        <f t="array" ref="Z901">IF($S901=1,IFERROR(INDEX(Summary!$H:$H,$AH901),0),0)</f>
        <v>0</v>
      </c>
      <c r="AA901" s="2">
        <f t="array" ref="AA901">IF($S901=1,IFERROR(INDEX(Summary!$I:$I,$AH901),0),0)</f>
        <v>0</v>
      </c>
      <c r="AB901" s="2">
        <f t="array" ref="AB901">IF($S901=1,IFERROR(INDEX(Summary!$J:$J,$AH901),0),0)</f>
        <v>0</v>
      </c>
      <c r="AC901" s="2">
        <f t="array" ref="AC901">IF($S901=1,IFERROR(INDEX(Summary!$K:$K,$AH901),0),0)</f>
        <v>0</v>
      </c>
      <c r="AD901" s="2">
        <f t="array" ref="AD901">IF($S901=1,IFERROR(INDEX(Summary!$L:$L,$AH901),0),0)</f>
        <v>0</v>
      </c>
      <c r="AE901" s="2">
        <f t="array" ref="AE901">IF($S901=1,IFERROR(INDEX(Summary!$M:$M,$AH901),0),0)</f>
        <v>0</v>
      </c>
      <c r="AF901" s="2">
        <f t="array" ref="AF901">IF($S901=1,IFERROR(INDEX(Summary!$N:$N,$AH901),0),0)</f>
        <v>0</v>
      </c>
      <c r="AG901">
        <f t="array" ref="AG901">IF($A901="","",IFERROR(INDEX(Summary!$BB:$BB,$AH901),0))</f>
        <v>10</v>
      </c>
      <c r="AH901">
        <f t="shared" si="134"/>
        <v>32</v>
      </c>
    </row>
    <row r="902" spans="1:34" hidden="1">
      <c r="A902" t="str">
        <f t="array" ref="A902">IFERROR(INDEX(Summary!$D:$D,$AH902)&amp;"","")</f>
        <v>FG00242</v>
      </c>
      <c r="B902" t="str">
        <f t="array" ref="B902">IF($A902="","",INDEX(Summary!$E:$E,$AH902))</f>
        <v>Sugarcane Jaggery Powder - 500 gm</v>
      </c>
      <c r="C902" t="str">
        <f t="array" ref="C902">IF($A902="","",INDEX(Summary!$B:$B,$AH902))</f>
        <v>Jaggery</v>
      </c>
      <c r="D902" t="str">
        <f t="array" ref="D902">IF($A902="","",INDEX(Summary!$C:$C,$AH902))</f>
        <v>C39</v>
      </c>
      <c r="E902">
        <f t="array" ref="E902">IF($A902="","",INDEX(Summary!$F:$F,$AH902))</f>
        <v>0.5</v>
      </c>
      <c r="F902" t="str">
        <f t="array" ref="F902">IF($A902="","",INDEX(Summary!$BC:$BC,$AH902)&amp;"")</f>
        <v>P3 – Normal</v>
      </c>
      <c r="G902">
        <f t="shared" si="126"/>
        <v>3</v>
      </c>
      <c r="H902">
        <f t="shared" si="127"/>
        <v>0</v>
      </c>
      <c r="I902" t="str">
        <f t="array" ref="I902">IF($A902="","",IF(IFERROR(INDEX(Summary!$BA:$BA,$AH902),0)&lt;1,"Under 1 day",IF(INDEX(Summary!$BA:$BA,$AH902)&lt;3,"1-3 days",IF(INDEX(Summary!$BA:$BA,$AH902)&lt;7,"3-7 days","7+ days"))))</f>
        <v>7+ days</v>
      </c>
      <c r="J902" t="str">
        <f t="array" ref="J902">IF($A902="","",IF(IFERROR(INDEX(Summary!$AX:$AX,$AH902),0)&lt;0.25,"0-25%",IF(INDEX(Summary!$AX:$AX,$AH902)&lt;0.5,"25-50%",IF(INDEX(Summary!$AX:$AX,$AH902)&lt;0.75,"50-75%","75-100%"))))</f>
        <v>75-100%</v>
      </c>
      <c r="K902" t="str">
        <f t="array" ref="K902">IF($A902="","",INDEX(Summary!$AY:$AY,$AH902)&amp;"")</f>
        <v>Done</v>
      </c>
      <c r="L902" s="1">
        <f>IF($A902="","",Summary!$P$2+MOD(ROW()-2,30))</f>
        <v>46227</v>
      </c>
      <c r="M902">
        <f t="shared" si="128"/>
        <v>1</v>
      </c>
      <c r="N902">
        <f t="shared" si="129"/>
        <v>24</v>
      </c>
      <c r="O902" t="str">
        <f t="shared" si="130"/>
        <v>Jul-2026</v>
      </c>
      <c r="P902">
        <f t="shared" ca="1" si="131"/>
        <v>1</v>
      </c>
      <c r="Q902" s="2">
        <f t="array" ref="Q902">IF($A902="",0,IFERROR(INDEX(Summary!$P$3:$AS$67,$AH902-2,$M902),0))</f>
        <v>0</v>
      </c>
      <c r="R902" s="2">
        <f t="array" ref="R902">IF($A902="",0,ROUND(IFERROR(INDEX(Summary!$O:$O,$AH902),0)/30,0))</f>
        <v>476</v>
      </c>
      <c r="S902">
        <f t="shared" si="132"/>
        <v>1</v>
      </c>
      <c r="T902" s="2">
        <f t="array" ref="T902">IF($S902=1,IFERROR(INDEX(Summary!$O:$O,$AH902),0),0)</f>
        <v>14291</v>
      </c>
      <c r="U902" s="2">
        <f t="array" ref="U902">IF($S902=1,IFERROR(INDEX(Summary!$AT:$AT,$AH902),0),0)</f>
        <v>19726</v>
      </c>
      <c r="V902" s="2">
        <f t="shared" si="133"/>
        <v>0</v>
      </c>
      <c r="W902" s="2">
        <f t="array" ref="W902">IF($S902=1,IFERROR(INDEX(Summary!$AZ:$AZ,$AH902),0),0)</f>
        <v>4803</v>
      </c>
      <c r="X902" s="3">
        <f t="array" ref="X902">IF($S902=1,IFERROR(INDEX(Summary!$BA:$BA,$AH902),0),0)</f>
        <v>10.082569449303758</v>
      </c>
      <c r="Y902" s="2">
        <f t="array" ref="Y902">IF($S902=1,IFERROR(INDEX(Summary!$G:$G,$AH902),0),0)</f>
        <v>13000</v>
      </c>
      <c r="Z902" s="2">
        <f t="array" ref="Z902">IF($S902=1,IFERROR(INDEX(Summary!$H:$H,$AH902),0),0)</f>
        <v>0</v>
      </c>
      <c r="AA902" s="2">
        <f t="array" ref="AA902">IF($S902=1,IFERROR(INDEX(Summary!$I:$I,$AH902),0),0)</f>
        <v>0</v>
      </c>
      <c r="AB902" s="2">
        <f t="array" ref="AB902">IF($S902=1,IFERROR(INDEX(Summary!$J:$J,$AH902),0),0)</f>
        <v>0</v>
      </c>
      <c r="AC902" s="2">
        <f t="array" ref="AC902">IF($S902=1,IFERROR(INDEX(Summary!$K:$K,$AH902),0),0)</f>
        <v>0</v>
      </c>
      <c r="AD902" s="2">
        <f t="array" ref="AD902">IF($S902=1,IFERROR(INDEX(Summary!$L:$L,$AH902),0),0)</f>
        <v>0</v>
      </c>
      <c r="AE902" s="2">
        <f t="array" ref="AE902">IF($S902=1,IFERROR(INDEX(Summary!$M:$M,$AH902),0),0)</f>
        <v>1291</v>
      </c>
      <c r="AF902" s="2">
        <f t="array" ref="AF902">IF($S902=1,IFERROR(INDEX(Summary!$N:$N,$AH902),0),0)</f>
        <v>0</v>
      </c>
      <c r="AG902">
        <f t="array" ref="AG902">IF($A902="","",IFERROR(INDEX(Summary!$BB:$BB,$AH902),0))</f>
        <v>5</v>
      </c>
      <c r="AH902">
        <f t="shared" si="134"/>
        <v>33</v>
      </c>
    </row>
    <row r="903" spans="1:34" hidden="1">
      <c r="A903" t="str">
        <f t="array" ref="A903">IFERROR(INDEX(Summary!$D:$D,$AH903)&amp;"","")</f>
        <v>FG00242</v>
      </c>
      <c r="B903" t="str">
        <f t="array" ref="B903">IF($A903="","",INDEX(Summary!$E:$E,$AH903))</f>
        <v>Sugarcane Jaggery Powder - 500 gm</v>
      </c>
      <c r="C903" t="str">
        <f t="array" ref="C903">IF($A903="","",INDEX(Summary!$B:$B,$AH903))</f>
        <v>Jaggery</v>
      </c>
      <c r="D903" t="str">
        <f t="array" ref="D903">IF($A903="","",INDEX(Summary!$C:$C,$AH903))</f>
        <v>C39</v>
      </c>
      <c r="E903">
        <f t="array" ref="E903">IF($A903="","",INDEX(Summary!$F:$F,$AH903))</f>
        <v>0.5</v>
      </c>
      <c r="F903" t="str">
        <f t="array" ref="F903">IF($A903="","",INDEX(Summary!$BC:$BC,$AH903)&amp;"")</f>
        <v>P3 – Normal</v>
      </c>
      <c r="G903">
        <f t="shared" si="126"/>
        <v>3</v>
      </c>
      <c r="H903">
        <f t="shared" si="127"/>
        <v>0</v>
      </c>
      <c r="I903" t="str">
        <f t="array" ref="I903">IF($A903="","",IF(IFERROR(INDEX(Summary!$BA:$BA,$AH903),0)&lt;1,"Under 1 day",IF(INDEX(Summary!$BA:$BA,$AH903)&lt;3,"1-3 days",IF(INDEX(Summary!$BA:$BA,$AH903)&lt;7,"3-7 days","7+ days"))))</f>
        <v>7+ days</v>
      </c>
      <c r="J903" t="str">
        <f t="array" ref="J903">IF($A903="","",IF(IFERROR(INDEX(Summary!$AX:$AX,$AH903),0)&lt;0.25,"0-25%",IF(INDEX(Summary!$AX:$AX,$AH903)&lt;0.5,"25-50%",IF(INDEX(Summary!$AX:$AX,$AH903)&lt;0.75,"50-75%","75-100%"))))</f>
        <v>75-100%</v>
      </c>
      <c r="K903" t="str">
        <f t="array" ref="K903">IF($A903="","",INDEX(Summary!$AY:$AY,$AH903)&amp;"")</f>
        <v>Done</v>
      </c>
      <c r="L903" s="1">
        <f>IF($A903="","",Summary!$P$2+MOD(ROW()-2,30))</f>
        <v>46228</v>
      </c>
      <c r="M903">
        <f t="shared" si="128"/>
        <v>2</v>
      </c>
      <c r="N903">
        <f t="shared" si="129"/>
        <v>25</v>
      </c>
      <c r="O903" t="str">
        <f t="shared" si="130"/>
        <v>Jul-2026</v>
      </c>
      <c r="P903">
        <f t="shared" ca="1" si="131"/>
        <v>1</v>
      </c>
      <c r="Q903" s="2">
        <f t="array" ref="Q903">IF($A903="",0,IFERROR(INDEX(Summary!$P$3:$AS$67,$AH903-2,$M903),0))</f>
        <v>1546</v>
      </c>
      <c r="R903" s="2">
        <f t="array" ref="R903">IF($A903="",0,ROUND(IFERROR(INDEX(Summary!$O:$O,$AH903),0)/30,0))</f>
        <v>476</v>
      </c>
      <c r="S903">
        <f t="shared" si="132"/>
        <v>0</v>
      </c>
      <c r="T903" s="2">
        <f t="array" ref="T903">IF($S903=1,IFERROR(INDEX(Summary!$O:$O,$AH903),0),0)</f>
        <v>0</v>
      </c>
      <c r="U903" s="2">
        <f t="array" ref="U903">IF($S903=1,IFERROR(INDEX(Summary!$AT:$AT,$AH903),0),0)</f>
        <v>0</v>
      </c>
      <c r="V903" s="2">
        <f t="shared" si="133"/>
        <v>0</v>
      </c>
      <c r="W903" s="2">
        <f t="array" ref="W903">IF($S903=1,IFERROR(INDEX(Summary!$AZ:$AZ,$AH903),0),0)</f>
        <v>0</v>
      </c>
      <c r="X903" s="3">
        <f t="array" ref="X903">IF($S903=1,IFERROR(INDEX(Summary!$BA:$BA,$AH903),0),0)</f>
        <v>0</v>
      </c>
      <c r="Y903" s="2">
        <f t="array" ref="Y903">IF($S903=1,IFERROR(INDEX(Summary!$G:$G,$AH903),0),0)</f>
        <v>0</v>
      </c>
      <c r="Z903" s="2">
        <f t="array" ref="Z903">IF($S903=1,IFERROR(INDEX(Summary!$H:$H,$AH903),0),0)</f>
        <v>0</v>
      </c>
      <c r="AA903" s="2">
        <f t="array" ref="AA903">IF($S903=1,IFERROR(INDEX(Summary!$I:$I,$AH903),0),0)</f>
        <v>0</v>
      </c>
      <c r="AB903" s="2">
        <f t="array" ref="AB903">IF($S903=1,IFERROR(INDEX(Summary!$J:$J,$AH903),0),0)</f>
        <v>0</v>
      </c>
      <c r="AC903" s="2">
        <f t="array" ref="AC903">IF($S903=1,IFERROR(INDEX(Summary!$K:$K,$AH903),0),0)</f>
        <v>0</v>
      </c>
      <c r="AD903" s="2">
        <f t="array" ref="AD903">IF($S903=1,IFERROR(INDEX(Summary!$L:$L,$AH903),0),0)</f>
        <v>0</v>
      </c>
      <c r="AE903" s="2">
        <f t="array" ref="AE903">IF($S903=1,IFERROR(INDEX(Summary!$M:$M,$AH903),0),0)</f>
        <v>0</v>
      </c>
      <c r="AF903" s="2">
        <f t="array" ref="AF903">IF($S903=1,IFERROR(INDEX(Summary!$N:$N,$AH903),0),0)</f>
        <v>0</v>
      </c>
      <c r="AG903">
        <f t="array" ref="AG903">IF($A903="","",IFERROR(INDEX(Summary!$BB:$BB,$AH903),0))</f>
        <v>5</v>
      </c>
      <c r="AH903">
        <f t="shared" si="134"/>
        <v>33</v>
      </c>
    </row>
    <row r="904" spans="1:34" hidden="1">
      <c r="A904" t="str">
        <f t="array" ref="A904">IFERROR(INDEX(Summary!$D:$D,$AH904)&amp;"","")</f>
        <v>FG00242</v>
      </c>
      <c r="B904" t="str">
        <f t="array" ref="B904">IF($A904="","",INDEX(Summary!$E:$E,$AH904))</f>
        <v>Sugarcane Jaggery Powder - 500 gm</v>
      </c>
      <c r="C904" t="str">
        <f t="array" ref="C904">IF($A904="","",INDEX(Summary!$B:$B,$AH904))</f>
        <v>Jaggery</v>
      </c>
      <c r="D904" t="str">
        <f t="array" ref="D904">IF($A904="","",INDEX(Summary!$C:$C,$AH904))</f>
        <v>C39</v>
      </c>
      <c r="E904">
        <f t="array" ref="E904">IF($A904="","",INDEX(Summary!$F:$F,$AH904))</f>
        <v>0.5</v>
      </c>
      <c r="F904" t="str">
        <f t="array" ref="F904">IF($A904="","",INDEX(Summary!$BC:$BC,$AH904)&amp;"")</f>
        <v>P3 – Normal</v>
      </c>
      <c r="G904">
        <f t="shared" si="126"/>
        <v>3</v>
      </c>
      <c r="H904">
        <f t="shared" si="127"/>
        <v>0</v>
      </c>
      <c r="I904" t="str">
        <f t="array" ref="I904">IF($A904="","",IF(IFERROR(INDEX(Summary!$BA:$BA,$AH904),0)&lt;1,"Under 1 day",IF(INDEX(Summary!$BA:$BA,$AH904)&lt;3,"1-3 days",IF(INDEX(Summary!$BA:$BA,$AH904)&lt;7,"3-7 days","7+ days"))))</f>
        <v>7+ days</v>
      </c>
      <c r="J904" t="str">
        <f t="array" ref="J904">IF($A904="","",IF(IFERROR(INDEX(Summary!$AX:$AX,$AH904),0)&lt;0.25,"0-25%",IF(INDEX(Summary!$AX:$AX,$AH904)&lt;0.5,"25-50%",IF(INDEX(Summary!$AX:$AX,$AH904)&lt;0.75,"50-75%","75-100%"))))</f>
        <v>75-100%</v>
      </c>
      <c r="K904" t="str">
        <f t="array" ref="K904">IF($A904="","",INDEX(Summary!$AY:$AY,$AH904)&amp;"")</f>
        <v>Done</v>
      </c>
      <c r="L904" s="1">
        <f>IF($A904="","",Summary!$P$2+MOD(ROW()-2,30))</f>
        <v>46229</v>
      </c>
      <c r="M904">
        <f t="shared" si="128"/>
        <v>3</v>
      </c>
      <c r="N904">
        <f t="shared" si="129"/>
        <v>26</v>
      </c>
      <c r="O904" t="str">
        <f t="shared" si="130"/>
        <v>Jul-2026</v>
      </c>
      <c r="P904">
        <f t="shared" ca="1" si="131"/>
        <v>1</v>
      </c>
      <c r="Q904" s="2">
        <f t="array" ref="Q904">IF($A904="",0,IFERROR(INDEX(Summary!$P$3:$AS$67,$AH904-2,$M904),0))</f>
        <v>0</v>
      </c>
      <c r="R904" s="2">
        <f t="array" ref="R904">IF($A904="",0,ROUND(IFERROR(INDEX(Summary!$O:$O,$AH904),0)/30,0))</f>
        <v>476</v>
      </c>
      <c r="S904">
        <f t="shared" si="132"/>
        <v>0</v>
      </c>
      <c r="T904" s="2">
        <f t="array" ref="T904">IF($S904=1,IFERROR(INDEX(Summary!$O:$O,$AH904),0),0)</f>
        <v>0</v>
      </c>
      <c r="U904" s="2">
        <f t="array" ref="U904">IF($S904=1,IFERROR(INDEX(Summary!$AT:$AT,$AH904),0),0)</f>
        <v>0</v>
      </c>
      <c r="V904" s="2">
        <f t="shared" si="133"/>
        <v>0</v>
      </c>
      <c r="W904" s="2">
        <f t="array" ref="W904">IF($S904=1,IFERROR(INDEX(Summary!$AZ:$AZ,$AH904),0),0)</f>
        <v>0</v>
      </c>
      <c r="X904" s="3">
        <f t="array" ref="X904">IF($S904=1,IFERROR(INDEX(Summary!$BA:$BA,$AH904),0),0)</f>
        <v>0</v>
      </c>
      <c r="Y904" s="2">
        <f t="array" ref="Y904">IF($S904=1,IFERROR(INDEX(Summary!$G:$G,$AH904),0),0)</f>
        <v>0</v>
      </c>
      <c r="Z904" s="2">
        <f t="array" ref="Z904">IF($S904=1,IFERROR(INDEX(Summary!$H:$H,$AH904),0),0)</f>
        <v>0</v>
      </c>
      <c r="AA904" s="2">
        <f t="array" ref="AA904">IF($S904=1,IFERROR(INDEX(Summary!$I:$I,$AH904),0),0)</f>
        <v>0</v>
      </c>
      <c r="AB904" s="2">
        <f t="array" ref="AB904">IF($S904=1,IFERROR(INDEX(Summary!$J:$J,$AH904),0),0)</f>
        <v>0</v>
      </c>
      <c r="AC904" s="2">
        <f t="array" ref="AC904">IF($S904=1,IFERROR(INDEX(Summary!$K:$K,$AH904),0),0)</f>
        <v>0</v>
      </c>
      <c r="AD904" s="2">
        <f t="array" ref="AD904">IF($S904=1,IFERROR(INDEX(Summary!$L:$L,$AH904),0),0)</f>
        <v>0</v>
      </c>
      <c r="AE904" s="2">
        <f t="array" ref="AE904">IF($S904=1,IFERROR(INDEX(Summary!$M:$M,$AH904),0),0)</f>
        <v>0</v>
      </c>
      <c r="AF904" s="2">
        <f t="array" ref="AF904">IF($S904=1,IFERROR(INDEX(Summary!$N:$N,$AH904),0),0)</f>
        <v>0</v>
      </c>
      <c r="AG904">
        <f t="array" ref="AG904">IF($A904="","",IFERROR(INDEX(Summary!$BB:$BB,$AH904),0))</f>
        <v>5</v>
      </c>
      <c r="AH904">
        <f t="shared" si="134"/>
        <v>33</v>
      </c>
    </row>
    <row r="905" spans="1:34" hidden="1">
      <c r="A905" t="str">
        <f t="array" ref="A905">IFERROR(INDEX(Summary!$D:$D,$AH905)&amp;"","")</f>
        <v>FG00242</v>
      </c>
      <c r="B905" t="str">
        <f t="array" ref="B905">IF($A905="","",INDEX(Summary!$E:$E,$AH905))</f>
        <v>Sugarcane Jaggery Powder - 500 gm</v>
      </c>
      <c r="C905" t="str">
        <f t="array" ref="C905">IF($A905="","",INDEX(Summary!$B:$B,$AH905))</f>
        <v>Jaggery</v>
      </c>
      <c r="D905" t="str">
        <f t="array" ref="D905">IF($A905="","",INDEX(Summary!$C:$C,$AH905))</f>
        <v>C39</v>
      </c>
      <c r="E905">
        <f t="array" ref="E905">IF($A905="","",INDEX(Summary!$F:$F,$AH905))</f>
        <v>0.5</v>
      </c>
      <c r="F905" t="str">
        <f t="array" ref="F905">IF($A905="","",INDEX(Summary!$BC:$BC,$AH905)&amp;"")</f>
        <v>P3 – Normal</v>
      </c>
      <c r="G905">
        <f t="shared" si="126"/>
        <v>3</v>
      </c>
      <c r="H905">
        <f t="shared" si="127"/>
        <v>0</v>
      </c>
      <c r="I905" t="str">
        <f t="array" ref="I905">IF($A905="","",IF(IFERROR(INDEX(Summary!$BA:$BA,$AH905),0)&lt;1,"Under 1 day",IF(INDEX(Summary!$BA:$BA,$AH905)&lt;3,"1-3 days",IF(INDEX(Summary!$BA:$BA,$AH905)&lt;7,"3-7 days","7+ days"))))</f>
        <v>7+ days</v>
      </c>
      <c r="J905" t="str">
        <f t="array" ref="J905">IF($A905="","",IF(IFERROR(INDEX(Summary!$AX:$AX,$AH905),0)&lt;0.25,"0-25%",IF(INDEX(Summary!$AX:$AX,$AH905)&lt;0.5,"25-50%",IF(INDEX(Summary!$AX:$AX,$AH905)&lt;0.75,"50-75%","75-100%"))))</f>
        <v>75-100%</v>
      </c>
      <c r="K905" t="str">
        <f t="array" ref="K905">IF($A905="","",INDEX(Summary!$AY:$AY,$AH905)&amp;"")</f>
        <v>Done</v>
      </c>
      <c r="L905" s="1">
        <f>IF($A905="","",Summary!$P$2+MOD(ROW()-2,30))</f>
        <v>46230</v>
      </c>
      <c r="M905">
        <f t="shared" si="128"/>
        <v>4</v>
      </c>
      <c r="N905">
        <f t="shared" si="129"/>
        <v>27</v>
      </c>
      <c r="O905" t="str">
        <f t="shared" si="130"/>
        <v>Jul-2026</v>
      </c>
      <c r="P905">
        <f t="shared" ca="1" si="131"/>
        <v>1</v>
      </c>
      <c r="Q905" s="2">
        <f t="array" ref="Q905">IF($A905="",0,IFERROR(INDEX(Summary!$P$3:$AS$67,$AH905-2,$M905),0))</f>
        <v>1435</v>
      </c>
      <c r="R905" s="2">
        <f t="array" ref="R905">IF($A905="",0,ROUND(IFERROR(INDEX(Summary!$O:$O,$AH905),0)/30,0))</f>
        <v>476</v>
      </c>
      <c r="S905">
        <f t="shared" si="132"/>
        <v>0</v>
      </c>
      <c r="T905" s="2">
        <f t="array" ref="T905">IF($S905=1,IFERROR(INDEX(Summary!$O:$O,$AH905),0),0)</f>
        <v>0</v>
      </c>
      <c r="U905" s="2">
        <f t="array" ref="U905">IF($S905=1,IFERROR(INDEX(Summary!$AT:$AT,$AH905),0),0)</f>
        <v>0</v>
      </c>
      <c r="V905" s="2">
        <f t="shared" si="133"/>
        <v>0</v>
      </c>
      <c r="W905" s="2">
        <f t="array" ref="W905">IF($S905=1,IFERROR(INDEX(Summary!$AZ:$AZ,$AH905),0),0)</f>
        <v>0</v>
      </c>
      <c r="X905" s="3">
        <f t="array" ref="X905">IF($S905=1,IFERROR(INDEX(Summary!$BA:$BA,$AH905),0),0)</f>
        <v>0</v>
      </c>
      <c r="Y905" s="2">
        <f t="array" ref="Y905">IF($S905=1,IFERROR(INDEX(Summary!$G:$G,$AH905),0),0)</f>
        <v>0</v>
      </c>
      <c r="Z905" s="2">
        <f t="array" ref="Z905">IF($S905=1,IFERROR(INDEX(Summary!$H:$H,$AH905),0),0)</f>
        <v>0</v>
      </c>
      <c r="AA905" s="2">
        <f t="array" ref="AA905">IF($S905=1,IFERROR(INDEX(Summary!$I:$I,$AH905),0),0)</f>
        <v>0</v>
      </c>
      <c r="AB905" s="2">
        <f t="array" ref="AB905">IF($S905=1,IFERROR(INDEX(Summary!$J:$J,$AH905),0),0)</f>
        <v>0</v>
      </c>
      <c r="AC905" s="2">
        <f t="array" ref="AC905">IF($S905=1,IFERROR(INDEX(Summary!$K:$K,$AH905),0),0)</f>
        <v>0</v>
      </c>
      <c r="AD905" s="2">
        <f t="array" ref="AD905">IF($S905=1,IFERROR(INDEX(Summary!$L:$L,$AH905),0),0)</f>
        <v>0</v>
      </c>
      <c r="AE905" s="2">
        <f t="array" ref="AE905">IF($S905=1,IFERROR(INDEX(Summary!$M:$M,$AH905),0),0)</f>
        <v>0</v>
      </c>
      <c r="AF905" s="2">
        <f t="array" ref="AF905">IF($S905=1,IFERROR(INDEX(Summary!$N:$N,$AH905),0),0)</f>
        <v>0</v>
      </c>
      <c r="AG905">
        <f t="array" ref="AG905">IF($A905="","",IFERROR(INDEX(Summary!$BB:$BB,$AH905),0))</f>
        <v>5</v>
      </c>
      <c r="AH905">
        <f t="shared" si="134"/>
        <v>33</v>
      </c>
    </row>
    <row r="906" spans="1:34" hidden="1">
      <c r="A906" t="str">
        <f t="array" ref="A906">IFERROR(INDEX(Summary!$D:$D,$AH906)&amp;"","")</f>
        <v>FG00242</v>
      </c>
      <c r="B906" t="str">
        <f t="array" ref="B906">IF($A906="","",INDEX(Summary!$E:$E,$AH906))</f>
        <v>Sugarcane Jaggery Powder - 500 gm</v>
      </c>
      <c r="C906" t="str">
        <f t="array" ref="C906">IF($A906="","",INDEX(Summary!$B:$B,$AH906))</f>
        <v>Jaggery</v>
      </c>
      <c r="D906" t="str">
        <f t="array" ref="D906">IF($A906="","",INDEX(Summary!$C:$C,$AH906))</f>
        <v>C39</v>
      </c>
      <c r="E906">
        <f t="array" ref="E906">IF($A906="","",INDEX(Summary!$F:$F,$AH906))</f>
        <v>0.5</v>
      </c>
      <c r="F906" t="str">
        <f t="array" ref="F906">IF($A906="","",INDEX(Summary!$BC:$BC,$AH906)&amp;"")</f>
        <v>P3 – Normal</v>
      </c>
      <c r="G906">
        <f t="shared" si="126"/>
        <v>3</v>
      </c>
      <c r="H906">
        <f t="shared" si="127"/>
        <v>0</v>
      </c>
      <c r="I906" t="str">
        <f t="array" ref="I906">IF($A906="","",IF(IFERROR(INDEX(Summary!$BA:$BA,$AH906),0)&lt;1,"Under 1 day",IF(INDEX(Summary!$BA:$BA,$AH906)&lt;3,"1-3 days",IF(INDEX(Summary!$BA:$BA,$AH906)&lt;7,"3-7 days","7+ days"))))</f>
        <v>7+ days</v>
      </c>
      <c r="J906" t="str">
        <f t="array" ref="J906">IF($A906="","",IF(IFERROR(INDEX(Summary!$AX:$AX,$AH906),0)&lt;0.25,"0-25%",IF(INDEX(Summary!$AX:$AX,$AH906)&lt;0.5,"25-50%",IF(INDEX(Summary!$AX:$AX,$AH906)&lt;0.75,"50-75%","75-100%"))))</f>
        <v>75-100%</v>
      </c>
      <c r="K906" t="str">
        <f t="array" ref="K906">IF($A906="","",INDEX(Summary!$AY:$AY,$AH906)&amp;"")</f>
        <v>Done</v>
      </c>
      <c r="L906" s="1">
        <f>IF($A906="","",Summary!$P$2+MOD(ROW()-2,30))</f>
        <v>46231</v>
      </c>
      <c r="M906">
        <f t="shared" si="128"/>
        <v>5</v>
      </c>
      <c r="N906">
        <f t="shared" si="129"/>
        <v>28</v>
      </c>
      <c r="O906" t="str">
        <f t="shared" si="130"/>
        <v>Jul-2026</v>
      </c>
      <c r="P906">
        <f t="shared" ca="1" si="131"/>
        <v>1</v>
      </c>
      <c r="Q906" s="2">
        <f t="array" ref="Q906">IF($A906="",0,IFERROR(INDEX(Summary!$P$3:$AS$67,$AH906-2,$M906),0))</f>
        <v>6020</v>
      </c>
      <c r="R906" s="2">
        <f t="array" ref="R906">IF($A906="",0,ROUND(IFERROR(INDEX(Summary!$O:$O,$AH906),0)/30,0))</f>
        <v>476</v>
      </c>
      <c r="S906">
        <f t="shared" si="132"/>
        <v>0</v>
      </c>
      <c r="T906" s="2">
        <f t="array" ref="T906">IF($S906=1,IFERROR(INDEX(Summary!$O:$O,$AH906),0),0)</f>
        <v>0</v>
      </c>
      <c r="U906" s="2">
        <f t="array" ref="U906">IF($S906=1,IFERROR(INDEX(Summary!$AT:$AT,$AH906),0),0)</f>
        <v>0</v>
      </c>
      <c r="V906" s="2">
        <f t="shared" si="133"/>
        <v>0</v>
      </c>
      <c r="W906" s="2">
        <f t="array" ref="W906">IF($S906=1,IFERROR(INDEX(Summary!$AZ:$AZ,$AH906),0),0)</f>
        <v>0</v>
      </c>
      <c r="X906" s="3">
        <f t="array" ref="X906">IF($S906=1,IFERROR(INDEX(Summary!$BA:$BA,$AH906),0),0)</f>
        <v>0</v>
      </c>
      <c r="Y906" s="2">
        <f t="array" ref="Y906">IF($S906=1,IFERROR(INDEX(Summary!$G:$G,$AH906),0),0)</f>
        <v>0</v>
      </c>
      <c r="Z906" s="2">
        <f t="array" ref="Z906">IF($S906=1,IFERROR(INDEX(Summary!$H:$H,$AH906),0),0)</f>
        <v>0</v>
      </c>
      <c r="AA906" s="2">
        <f t="array" ref="AA906">IF($S906=1,IFERROR(INDEX(Summary!$I:$I,$AH906),0),0)</f>
        <v>0</v>
      </c>
      <c r="AB906" s="2">
        <f t="array" ref="AB906">IF($S906=1,IFERROR(INDEX(Summary!$J:$J,$AH906),0),0)</f>
        <v>0</v>
      </c>
      <c r="AC906" s="2">
        <f t="array" ref="AC906">IF($S906=1,IFERROR(INDEX(Summary!$K:$K,$AH906),0),0)</f>
        <v>0</v>
      </c>
      <c r="AD906" s="2">
        <f t="array" ref="AD906">IF($S906=1,IFERROR(INDEX(Summary!$L:$L,$AH906),0),0)</f>
        <v>0</v>
      </c>
      <c r="AE906" s="2">
        <f t="array" ref="AE906">IF($S906=1,IFERROR(INDEX(Summary!$M:$M,$AH906),0),0)</f>
        <v>0</v>
      </c>
      <c r="AF906" s="2">
        <f t="array" ref="AF906">IF($S906=1,IFERROR(INDEX(Summary!$N:$N,$AH906),0),0)</f>
        <v>0</v>
      </c>
      <c r="AG906">
        <f t="array" ref="AG906">IF($A906="","",IFERROR(INDEX(Summary!$BB:$BB,$AH906),0))</f>
        <v>5</v>
      </c>
      <c r="AH906">
        <f t="shared" si="134"/>
        <v>33</v>
      </c>
    </row>
    <row r="907" spans="1:34" hidden="1">
      <c r="A907" t="str">
        <f t="array" ref="A907">IFERROR(INDEX(Summary!$D:$D,$AH907)&amp;"","")</f>
        <v>FG00242</v>
      </c>
      <c r="B907" t="str">
        <f t="array" ref="B907">IF($A907="","",INDEX(Summary!$E:$E,$AH907))</f>
        <v>Sugarcane Jaggery Powder - 500 gm</v>
      </c>
      <c r="C907" t="str">
        <f t="array" ref="C907">IF($A907="","",INDEX(Summary!$B:$B,$AH907))</f>
        <v>Jaggery</v>
      </c>
      <c r="D907" t="str">
        <f t="array" ref="D907">IF($A907="","",INDEX(Summary!$C:$C,$AH907))</f>
        <v>C39</v>
      </c>
      <c r="E907">
        <f t="array" ref="E907">IF($A907="","",INDEX(Summary!$F:$F,$AH907))</f>
        <v>0.5</v>
      </c>
      <c r="F907" t="str">
        <f t="array" ref="F907">IF($A907="","",INDEX(Summary!$BC:$BC,$AH907)&amp;"")</f>
        <v>P3 – Normal</v>
      </c>
      <c r="G907">
        <f t="shared" si="126"/>
        <v>3</v>
      </c>
      <c r="H907">
        <f t="shared" si="127"/>
        <v>0</v>
      </c>
      <c r="I907" t="str">
        <f t="array" ref="I907">IF($A907="","",IF(IFERROR(INDEX(Summary!$BA:$BA,$AH907),0)&lt;1,"Under 1 day",IF(INDEX(Summary!$BA:$BA,$AH907)&lt;3,"1-3 days",IF(INDEX(Summary!$BA:$BA,$AH907)&lt;7,"3-7 days","7+ days"))))</f>
        <v>7+ days</v>
      </c>
      <c r="J907" t="str">
        <f t="array" ref="J907">IF($A907="","",IF(IFERROR(INDEX(Summary!$AX:$AX,$AH907),0)&lt;0.25,"0-25%",IF(INDEX(Summary!$AX:$AX,$AH907)&lt;0.5,"25-50%",IF(INDEX(Summary!$AX:$AX,$AH907)&lt;0.75,"50-75%","75-100%"))))</f>
        <v>75-100%</v>
      </c>
      <c r="K907" t="str">
        <f t="array" ref="K907">IF($A907="","",INDEX(Summary!$AY:$AY,$AH907)&amp;"")</f>
        <v>Done</v>
      </c>
      <c r="L907" s="1">
        <f>IF($A907="","",Summary!$P$2+MOD(ROW()-2,30))</f>
        <v>46232</v>
      </c>
      <c r="M907">
        <f t="shared" si="128"/>
        <v>6</v>
      </c>
      <c r="N907">
        <f t="shared" si="129"/>
        <v>29</v>
      </c>
      <c r="O907" t="str">
        <f t="shared" si="130"/>
        <v>Jul-2026</v>
      </c>
      <c r="P907">
        <f t="shared" ca="1" si="131"/>
        <v>1</v>
      </c>
      <c r="Q907" s="2">
        <f t="array" ref="Q907">IF($A907="",0,IFERROR(INDEX(Summary!$P$3:$AS$67,$AH907-2,$M907),0))</f>
        <v>1581</v>
      </c>
      <c r="R907" s="2">
        <f t="array" ref="R907">IF($A907="",0,ROUND(IFERROR(INDEX(Summary!$O:$O,$AH907),0)/30,0))</f>
        <v>476</v>
      </c>
      <c r="S907">
        <f t="shared" si="132"/>
        <v>0</v>
      </c>
      <c r="T907" s="2">
        <f t="array" ref="T907">IF($S907=1,IFERROR(INDEX(Summary!$O:$O,$AH907),0),0)</f>
        <v>0</v>
      </c>
      <c r="U907" s="2">
        <f t="array" ref="U907">IF($S907=1,IFERROR(INDEX(Summary!$AT:$AT,$AH907),0),0)</f>
        <v>0</v>
      </c>
      <c r="V907" s="2">
        <f t="shared" si="133"/>
        <v>0</v>
      </c>
      <c r="W907" s="2">
        <f t="array" ref="W907">IF($S907=1,IFERROR(INDEX(Summary!$AZ:$AZ,$AH907),0),0)</f>
        <v>0</v>
      </c>
      <c r="X907" s="3">
        <f t="array" ref="X907">IF($S907=1,IFERROR(INDEX(Summary!$BA:$BA,$AH907),0),0)</f>
        <v>0</v>
      </c>
      <c r="Y907" s="2">
        <f t="array" ref="Y907">IF($S907=1,IFERROR(INDEX(Summary!$G:$G,$AH907),0),0)</f>
        <v>0</v>
      </c>
      <c r="Z907" s="2">
        <f t="array" ref="Z907">IF($S907=1,IFERROR(INDEX(Summary!$H:$H,$AH907),0),0)</f>
        <v>0</v>
      </c>
      <c r="AA907" s="2">
        <f t="array" ref="AA907">IF($S907=1,IFERROR(INDEX(Summary!$I:$I,$AH907),0),0)</f>
        <v>0</v>
      </c>
      <c r="AB907" s="2">
        <f t="array" ref="AB907">IF($S907=1,IFERROR(INDEX(Summary!$J:$J,$AH907),0),0)</f>
        <v>0</v>
      </c>
      <c r="AC907" s="2">
        <f t="array" ref="AC907">IF($S907=1,IFERROR(INDEX(Summary!$K:$K,$AH907),0),0)</f>
        <v>0</v>
      </c>
      <c r="AD907" s="2">
        <f t="array" ref="AD907">IF($S907=1,IFERROR(INDEX(Summary!$L:$L,$AH907),0),0)</f>
        <v>0</v>
      </c>
      <c r="AE907" s="2">
        <f t="array" ref="AE907">IF($S907=1,IFERROR(INDEX(Summary!$M:$M,$AH907),0),0)</f>
        <v>0</v>
      </c>
      <c r="AF907" s="2">
        <f t="array" ref="AF907">IF($S907=1,IFERROR(INDEX(Summary!$N:$N,$AH907),0),0)</f>
        <v>0</v>
      </c>
      <c r="AG907">
        <f t="array" ref="AG907">IF($A907="","",IFERROR(INDEX(Summary!$BB:$BB,$AH907),0))</f>
        <v>5</v>
      </c>
      <c r="AH907">
        <f t="shared" si="134"/>
        <v>33</v>
      </c>
    </row>
    <row r="908" spans="1:34" hidden="1">
      <c r="A908" t="str">
        <f t="array" ref="A908">IFERROR(INDEX(Summary!$D:$D,$AH908)&amp;"","")</f>
        <v>FG00242</v>
      </c>
      <c r="B908" t="str">
        <f t="array" ref="B908">IF($A908="","",INDEX(Summary!$E:$E,$AH908))</f>
        <v>Sugarcane Jaggery Powder - 500 gm</v>
      </c>
      <c r="C908" t="str">
        <f t="array" ref="C908">IF($A908="","",INDEX(Summary!$B:$B,$AH908))</f>
        <v>Jaggery</v>
      </c>
      <c r="D908" t="str">
        <f t="array" ref="D908">IF($A908="","",INDEX(Summary!$C:$C,$AH908))</f>
        <v>C39</v>
      </c>
      <c r="E908">
        <f t="array" ref="E908">IF($A908="","",INDEX(Summary!$F:$F,$AH908))</f>
        <v>0.5</v>
      </c>
      <c r="F908" t="str">
        <f t="array" ref="F908">IF($A908="","",INDEX(Summary!$BC:$BC,$AH908)&amp;"")</f>
        <v>P3 – Normal</v>
      </c>
      <c r="G908">
        <f t="shared" si="126"/>
        <v>3</v>
      </c>
      <c r="H908">
        <f t="shared" si="127"/>
        <v>0</v>
      </c>
      <c r="I908" t="str">
        <f t="array" ref="I908">IF($A908="","",IF(IFERROR(INDEX(Summary!$BA:$BA,$AH908),0)&lt;1,"Under 1 day",IF(INDEX(Summary!$BA:$BA,$AH908)&lt;3,"1-3 days",IF(INDEX(Summary!$BA:$BA,$AH908)&lt;7,"3-7 days","7+ days"))))</f>
        <v>7+ days</v>
      </c>
      <c r="J908" t="str">
        <f t="array" ref="J908">IF($A908="","",IF(IFERROR(INDEX(Summary!$AX:$AX,$AH908),0)&lt;0.25,"0-25%",IF(INDEX(Summary!$AX:$AX,$AH908)&lt;0.5,"25-50%",IF(INDEX(Summary!$AX:$AX,$AH908)&lt;0.75,"50-75%","75-100%"))))</f>
        <v>75-100%</v>
      </c>
      <c r="K908" t="str">
        <f t="array" ref="K908">IF($A908="","",INDEX(Summary!$AY:$AY,$AH908)&amp;"")</f>
        <v>Done</v>
      </c>
      <c r="L908" s="1">
        <f>IF($A908="","",Summary!$P$2+MOD(ROW()-2,30))</f>
        <v>46233</v>
      </c>
      <c r="M908">
        <f t="shared" si="128"/>
        <v>7</v>
      </c>
      <c r="N908">
        <f t="shared" si="129"/>
        <v>30</v>
      </c>
      <c r="O908" t="str">
        <f t="shared" si="130"/>
        <v>Jul-2026</v>
      </c>
      <c r="P908">
        <f t="shared" ca="1" si="131"/>
        <v>1</v>
      </c>
      <c r="Q908" s="2">
        <f t="array" ref="Q908">IF($A908="",0,IFERROR(INDEX(Summary!$P$3:$AS$67,$AH908-2,$M908),0))</f>
        <v>0</v>
      </c>
      <c r="R908" s="2">
        <f t="array" ref="R908">IF($A908="",0,ROUND(IFERROR(INDEX(Summary!$O:$O,$AH908),0)/30,0))</f>
        <v>476</v>
      </c>
      <c r="S908">
        <f t="shared" si="132"/>
        <v>0</v>
      </c>
      <c r="T908" s="2">
        <f t="array" ref="T908">IF($S908=1,IFERROR(INDEX(Summary!$O:$O,$AH908),0),0)</f>
        <v>0</v>
      </c>
      <c r="U908" s="2">
        <f t="array" ref="U908">IF($S908=1,IFERROR(INDEX(Summary!$AT:$AT,$AH908),0),0)</f>
        <v>0</v>
      </c>
      <c r="V908" s="2">
        <f t="shared" si="133"/>
        <v>0</v>
      </c>
      <c r="W908" s="2">
        <f t="array" ref="W908">IF($S908=1,IFERROR(INDEX(Summary!$AZ:$AZ,$AH908),0),0)</f>
        <v>0</v>
      </c>
      <c r="X908" s="3">
        <f t="array" ref="X908">IF($S908=1,IFERROR(INDEX(Summary!$BA:$BA,$AH908),0),0)</f>
        <v>0</v>
      </c>
      <c r="Y908" s="2">
        <f t="array" ref="Y908">IF($S908=1,IFERROR(INDEX(Summary!$G:$G,$AH908),0),0)</f>
        <v>0</v>
      </c>
      <c r="Z908" s="2">
        <f t="array" ref="Z908">IF($S908=1,IFERROR(INDEX(Summary!$H:$H,$AH908),0),0)</f>
        <v>0</v>
      </c>
      <c r="AA908" s="2">
        <f t="array" ref="AA908">IF($S908=1,IFERROR(INDEX(Summary!$I:$I,$AH908),0),0)</f>
        <v>0</v>
      </c>
      <c r="AB908" s="2">
        <f t="array" ref="AB908">IF($S908=1,IFERROR(INDEX(Summary!$J:$J,$AH908),0),0)</f>
        <v>0</v>
      </c>
      <c r="AC908" s="2">
        <f t="array" ref="AC908">IF($S908=1,IFERROR(INDEX(Summary!$K:$K,$AH908),0),0)</f>
        <v>0</v>
      </c>
      <c r="AD908" s="2">
        <f t="array" ref="AD908">IF($S908=1,IFERROR(INDEX(Summary!$L:$L,$AH908),0),0)</f>
        <v>0</v>
      </c>
      <c r="AE908" s="2">
        <f t="array" ref="AE908">IF($S908=1,IFERROR(INDEX(Summary!$M:$M,$AH908),0),0)</f>
        <v>0</v>
      </c>
      <c r="AF908" s="2">
        <f t="array" ref="AF908">IF($S908=1,IFERROR(INDEX(Summary!$N:$N,$AH908),0),0)</f>
        <v>0</v>
      </c>
      <c r="AG908">
        <f t="array" ref="AG908">IF($A908="","",IFERROR(INDEX(Summary!$BB:$BB,$AH908),0))</f>
        <v>5</v>
      </c>
      <c r="AH908">
        <f t="shared" si="134"/>
        <v>33</v>
      </c>
    </row>
    <row r="909" spans="1:34" hidden="1">
      <c r="A909" t="str">
        <f t="array" ref="A909">IFERROR(INDEX(Summary!$D:$D,$AH909)&amp;"","")</f>
        <v>FG00242</v>
      </c>
      <c r="B909" t="str">
        <f t="array" ref="B909">IF($A909="","",INDEX(Summary!$E:$E,$AH909))</f>
        <v>Sugarcane Jaggery Powder - 500 gm</v>
      </c>
      <c r="C909" t="str">
        <f t="array" ref="C909">IF($A909="","",INDEX(Summary!$B:$B,$AH909))</f>
        <v>Jaggery</v>
      </c>
      <c r="D909" t="str">
        <f t="array" ref="D909">IF($A909="","",INDEX(Summary!$C:$C,$AH909))</f>
        <v>C39</v>
      </c>
      <c r="E909">
        <f t="array" ref="E909">IF($A909="","",INDEX(Summary!$F:$F,$AH909))</f>
        <v>0.5</v>
      </c>
      <c r="F909" t="str">
        <f t="array" ref="F909">IF($A909="","",INDEX(Summary!$BC:$BC,$AH909)&amp;"")</f>
        <v>P3 – Normal</v>
      </c>
      <c r="G909">
        <f t="shared" si="126"/>
        <v>3</v>
      </c>
      <c r="H909">
        <f t="shared" si="127"/>
        <v>0</v>
      </c>
      <c r="I909" t="str">
        <f t="array" ref="I909">IF($A909="","",IF(IFERROR(INDEX(Summary!$BA:$BA,$AH909),0)&lt;1,"Under 1 day",IF(INDEX(Summary!$BA:$BA,$AH909)&lt;3,"1-3 days",IF(INDEX(Summary!$BA:$BA,$AH909)&lt;7,"3-7 days","7+ days"))))</f>
        <v>7+ days</v>
      </c>
      <c r="J909" t="str">
        <f t="array" ref="J909">IF($A909="","",IF(IFERROR(INDEX(Summary!$AX:$AX,$AH909),0)&lt;0.25,"0-25%",IF(INDEX(Summary!$AX:$AX,$AH909)&lt;0.5,"25-50%",IF(INDEX(Summary!$AX:$AX,$AH909)&lt;0.75,"50-75%","75-100%"))))</f>
        <v>75-100%</v>
      </c>
      <c r="K909" t="str">
        <f t="array" ref="K909">IF($A909="","",INDEX(Summary!$AY:$AY,$AH909)&amp;"")</f>
        <v>Done</v>
      </c>
      <c r="L909" s="1">
        <f>IF($A909="","",Summary!$P$2+MOD(ROW()-2,30))</f>
        <v>46234</v>
      </c>
      <c r="M909">
        <f t="shared" si="128"/>
        <v>8</v>
      </c>
      <c r="N909">
        <f t="shared" si="129"/>
        <v>31</v>
      </c>
      <c r="O909" t="str">
        <f t="shared" si="130"/>
        <v>Jul-2026</v>
      </c>
      <c r="P909">
        <f t="shared" ca="1" si="131"/>
        <v>1</v>
      </c>
      <c r="Q909" s="2">
        <f t="array" ref="Q909">IF($A909="",0,IFERROR(INDEX(Summary!$P$3:$AS$67,$AH909-2,$M909),0))</f>
        <v>0</v>
      </c>
      <c r="R909" s="2">
        <f t="array" ref="R909">IF($A909="",0,ROUND(IFERROR(INDEX(Summary!$O:$O,$AH909),0)/30,0))</f>
        <v>476</v>
      </c>
      <c r="S909">
        <f t="shared" si="132"/>
        <v>0</v>
      </c>
      <c r="T909" s="2">
        <f t="array" ref="T909">IF($S909=1,IFERROR(INDEX(Summary!$O:$O,$AH909),0),0)</f>
        <v>0</v>
      </c>
      <c r="U909" s="2">
        <f t="array" ref="U909">IF($S909=1,IFERROR(INDEX(Summary!$AT:$AT,$AH909),0),0)</f>
        <v>0</v>
      </c>
      <c r="V909" s="2">
        <f t="shared" si="133"/>
        <v>0</v>
      </c>
      <c r="W909" s="2">
        <f t="array" ref="W909">IF($S909=1,IFERROR(INDEX(Summary!$AZ:$AZ,$AH909),0),0)</f>
        <v>0</v>
      </c>
      <c r="X909" s="3">
        <f t="array" ref="X909">IF($S909=1,IFERROR(INDEX(Summary!$BA:$BA,$AH909),0),0)</f>
        <v>0</v>
      </c>
      <c r="Y909" s="2">
        <f t="array" ref="Y909">IF($S909=1,IFERROR(INDEX(Summary!$G:$G,$AH909),0),0)</f>
        <v>0</v>
      </c>
      <c r="Z909" s="2">
        <f t="array" ref="Z909">IF($S909=1,IFERROR(INDEX(Summary!$H:$H,$AH909),0),0)</f>
        <v>0</v>
      </c>
      <c r="AA909" s="2">
        <f t="array" ref="AA909">IF($S909=1,IFERROR(INDEX(Summary!$I:$I,$AH909),0),0)</f>
        <v>0</v>
      </c>
      <c r="AB909" s="2">
        <f t="array" ref="AB909">IF($S909=1,IFERROR(INDEX(Summary!$J:$J,$AH909),0),0)</f>
        <v>0</v>
      </c>
      <c r="AC909" s="2">
        <f t="array" ref="AC909">IF($S909=1,IFERROR(INDEX(Summary!$K:$K,$AH909),0),0)</f>
        <v>0</v>
      </c>
      <c r="AD909" s="2">
        <f t="array" ref="AD909">IF($S909=1,IFERROR(INDEX(Summary!$L:$L,$AH909),0),0)</f>
        <v>0</v>
      </c>
      <c r="AE909" s="2">
        <f t="array" ref="AE909">IF($S909=1,IFERROR(INDEX(Summary!$M:$M,$AH909),0),0)</f>
        <v>0</v>
      </c>
      <c r="AF909" s="2">
        <f t="array" ref="AF909">IF($S909=1,IFERROR(INDEX(Summary!$N:$N,$AH909),0),0)</f>
        <v>0</v>
      </c>
      <c r="AG909">
        <f t="array" ref="AG909">IF($A909="","",IFERROR(INDEX(Summary!$BB:$BB,$AH909),0))</f>
        <v>5</v>
      </c>
      <c r="AH909">
        <f t="shared" si="134"/>
        <v>33</v>
      </c>
    </row>
    <row r="910" spans="1:34" hidden="1">
      <c r="A910" t="str">
        <f t="array" ref="A910">IFERROR(INDEX(Summary!$D:$D,$AH910)&amp;"","")</f>
        <v>FG00242</v>
      </c>
      <c r="B910" t="str">
        <f t="array" ref="B910">IF($A910="","",INDEX(Summary!$E:$E,$AH910))</f>
        <v>Sugarcane Jaggery Powder - 500 gm</v>
      </c>
      <c r="C910" t="str">
        <f t="array" ref="C910">IF($A910="","",INDEX(Summary!$B:$B,$AH910))</f>
        <v>Jaggery</v>
      </c>
      <c r="D910" t="str">
        <f t="array" ref="D910">IF($A910="","",INDEX(Summary!$C:$C,$AH910))</f>
        <v>C39</v>
      </c>
      <c r="E910">
        <f t="array" ref="E910">IF($A910="","",INDEX(Summary!$F:$F,$AH910))</f>
        <v>0.5</v>
      </c>
      <c r="F910" t="str">
        <f t="array" ref="F910">IF($A910="","",INDEX(Summary!$BC:$BC,$AH910)&amp;"")</f>
        <v>P3 – Normal</v>
      </c>
      <c r="G910">
        <f t="shared" si="126"/>
        <v>3</v>
      </c>
      <c r="H910">
        <f t="shared" si="127"/>
        <v>0</v>
      </c>
      <c r="I910" t="str">
        <f t="array" ref="I910">IF($A910="","",IF(IFERROR(INDEX(Summary!$BA:$BA,$AH910),0)&lt;1,"Under 1 day",IF(INDEX(Summary!$BA:$BA,$AH910)&lt;3,"1-3 days",IF(INDEX(Summary!$BA:$BA,$AH910)&lt;7,"3-7 days","7+ days"))))</f>
        <v>7+ days</v>
      </c>
      <c r="J910" t="str">
        <f t="array" ref="J910">IF($A910="","",IF(IFERROR(INDEX(Summary!$AX:$AX,$AH910),0)&lt;0.25,"0-25%",IF(INDEX(Summary!$AX:$AX,$AH910)&lt;0.5,"25-50%",IF(INDEX(Summary!$AX:$AX,$AH910)&lt;0.75,"50-75%","75-100%"))))</f>
        <v>75-100%</v>
      </c>
      <c r="K910" t="str">
        <f t="array" ref="K910">IF($A910="","",INDEX(Summary!$AY:$AY,$AH910)&amp;"")</f>
        <v>Done</v>
      </c>
      <c r="L910" s="1">
        <f>IF($A910="","",Summary!$P$2+MOD(ROW()-2,30))</f>
        <v>46235</v>
      </c>
      <c r="M910">
        <f t="shared" si="128"/>
        <v>9</v>
      </c>
      <c r="N910">
        <f t="shared" si="129"/>
        <v>1</v>
      </c>
      <c r="O910" t="str">
        <f t="shared" si="130"/>
        <v>Aug-2026</v>
      </c>
      <c r="P910">
        <f t="shared" ca="1" si="131"/>
        <v>1</v>
      </c>
      <c r="Q910" s="2">
        <f t="array" ref="Q910">IF($A910="",0,IFERROR(INDEX(Summary!$P$3:$AS$67,$AH910-2,$M910),0))</f>
        <v>0</v>
      </c>
      <c r="R910" s="2">
        <f t="array" ref="R910">IF($A910="",0,ROUND(IFERROR(INDEX(Summary!$O:$O,$AH910),0)/30,0))</f>
        <v>476</v>
      </c>
      <c r="S910">
        <f t="shared" si="132"/>
        <v>0</v>
      </c>
      <c r="T910" s="2">
        <f t="array" ref="T910">IF($S910=1,IFERROR(INDEX(Summary!$O:$O,$AH910),0),0)</f>
        <v>0</v>
      </c>
      <c r="U910" s="2">
        <f t="array" ref="U910">IF($S910=1,IFERROR(INDEX(Summary!$AT:$AT,$AH910),0),0)</f>
        <v>0</v>
      </c>
      <c r="V910" s="2">
        <f t="shared" si="133"/>
        <v>0</v>
      </c>
      <c r="W910" s="2">
        <f t="array" ref="W910">IF($S910=1,IFERROR(INDEX(Summary!$AZ:$AZ,$AH910),0),0)</f>
        <v>0</v>
      </c>
      <c r="X910" s="3">
        <f t="array" ref="X910">IF($S910=1,IFERROR(INDEX(Summary!$BA:$BA,$AH910),0),0)</f>
        <v>0</v>
      </c>
      <c r="Y910" s="2">
        <f t="array" ref="Y910">IF($S910=1,IFERROR(INDEX(Summary!$G:$G,$AH910),0),0)</f>
        <v>0</v>
      </c>
      <c r="Z910" s="2">
        <f t="array" ref="Z910">IF($S910=1,IFERROR(INDEX(Summary!$H:$H,$AH910),0),0)</f>
        <v>0</v>
      </c>
      <c r="AA910" s="2">
        <f t="array" ref="AA910">IF($S910=1,IFERROR(INDEX(Summary!$I:$I,$AH910),0),0)</f>
        <v>0</v>
      </c>
      <c r="AB910" s="2">
        <f t="array" ref="AB910">IF($S910=1,IFERROR(INDEX(Summary!$J:$J,$AH910),0),0)</f>
        <v>0</v>
      </c>
      <c r="AC910" s="2">
        <f t="array" ref="AC910">IF($S910=1,IFERROR(INDEX(Summary!$K:$K,$AH910),0),0)</f>
        <v>0</v>
      </c>
      <c r="AD910" s="2">
        <f t="array" ref="AD910">IF($S910=1,IFERROR(INDEX(Summary!$L:$L,$AH910),0),0)</f>
        <v>0</v>
      </c>
      <c r="AE910" s="2">
        <f t="array" ref="AE910">IF($S910=1,IFERROR(INDEX(Summary!$M:$M,$AH910),0),0)</f>
        <v>0</v>
      </c>
      <c r="AF910" s="2">
        <f t="array" ref="AF910">IF($S910=1,IFERROR(INDEX(Summary!$N:$N,$AH910),0),0)</f>
        <v>0</v>
      </c>
      <c r="AG910">
        <f t="array" ref="AG910">IF($A910="","",IFERROR(INDEX(Summary!$BB:$BB,$AH910),0))</f>
        <v>5</v>
      </c>
      <c r="AH910">
        <f t="shared" si="134"/>
        <v>33</v>
      </c>
    </row>
    <row r="911" spans="1:34" hidden="1">
      <c r="A911" t="str">
        <f t="array" ref="A911">IFERROR(INDEX(Summary!$D:$D,$AH911)&amp;"","")</f>
        <v>FG00242</v>
      </c>
      <c r="B911" t="str">
        <f t="array" ref="B911">IF($A911="","",INDEX(Summary!$E:$E,$AH911))</f>
        <v>Sugarcane Jaggery Powder - 500 gm</v>
      </c>
      <c r="C911" t="str">
        <f t="array" ref="C911">IF($A911="","",INDEX(Summary!$B:$B,$AH911))</f>
        <v>Jaggery</v>
      </c>
      <c r="D911" t="str">
        <f t="array" ref="D911">IF($A911="","",INDEX(Summary!$C:$C,$AH911))</f>
        <v>C39</v>
      </c>
      <c r="E911">
        <f t="array" ref="E911">IF($A911="","",INDEX(Summary!$F:$F,$AH911))</f>
        <v>0.5</v>
      </c>
      <c r="F911" t="str">
        <f t="array" ref="F911">IF($A911="","",INDEX(Summary!$BC:$BC,$AH911)&amp;"")</f>
        <v>P3 – Normal</v>
      </c>
      <c r="G911">
        <f t="shared" si="126"/>
        <v>3</v>
      </c>
      <c r="H911">
        <f t="shared" si="127"/>
        <v>0</v>
      </c>
      <c r="I911" t="str">
        <f t="array" ref="I911">IF($A911="","",IF(IFERROR(INDEX(Summary!$BA:$BA,$AH911),0)&lt;1,"Under 1 day",IF(INDEX(Summary!$BA:$BA,$AH911)&lt;3,"1-3 days",IF(INDEX(Summary!$BA:$BA,$AH911)&lt;7,"3-7 days","7+ days"))))</f>
        <v>7+ days</v>
      </c>
      <c r="J911" t="str">
        <f t="array" ref="J911">IF($A911="","",IF(IFERROR(INDEX(Summary!$AX:$AX,$AH911),0)&lt;0.25,"0-25%",IF(INDEX(Summary!$AX:$AX,$AH911)&lt;0.5,"25-50%",IF(INDEX(Summary!$AX:$AX,$AH911)&lt;0.75,"50-75%","75-100%"))))</f>
        <v>75-100%</v>
      </c>
      <c r="K911" t="str">
        <f t="array" ref="K911">IF($A911="","",INDEX(Summary!$AY:$AY,$AH911)&amp;"")</f>
        <v>Done</v>
      </c>
      <c r="L911" s="1">
        <f>IF($A911="","",Summary!$P$2+MOD(ROW()-2,30))</f>
        <v>46236</v>
      </c>
      <c r="M911">
        <f t="shared" si="128"/>
        <v>10</v>
      </c>
      <c r="N911">
        <f t="shared" si="129"/>
        <v>2</v>
      </c>
      <c r="O911" t="str">
        <f t="shared" si="130"/>
        <v>Aug-2026</v>
      </c>
      <c r="P911">
        <f t="shared" ca="1" si="131"/>
        <v>1</v>
      </c>
      <c r="Q911" s="2">
        <f t="array" ref="Q911">IF($A911="",0,IFERROR(INDEX(Summary!$P$3:$AS$67,$AH911-2,$M911),0))</f>
        <v>0</v>
      </c>
      <c r="R911" s="2">
        <f t="array" ref="R911">IF($A911="",0,ROUND(IFERROR(INDEX(Summary!$O:$O,$AH911),0)/30,0))</f>
        <v>476</v>
      </c>
      <c r="S911">
        <f t="shared" si="132"/>
        <v>0</v>
      </c>
      <c r="T911" s="2">
        <f t="array" ref="T911">IF($S911=1,IFERROR(INDEX(Summary!$O:$O,$AH911),0),0)</f>
        <v>0</v>
      </c>
      <c r="U911" s="2">
        <f t="array" ref="U911">IF($S911=1,IFERROR(INDEX(Summary!$AT:$AT,$AH911),0),0)</f>
        <v>0</v>
      </c>
      <c r="V911" s="2">
        <f t="shared" si="133"/>
        <v>0</v>
      </c>
      <c r="W911" s="2">
        <f t="array" ref="W911">IF($S911=1,IFERROR(INDEX(Summary!$AZ:$AZ,$AH911),0),0)</f>
        <v>0</v>
      </c>
      <c r="X911" s="3">
        <f t="array" ref="X911">IF($S911=1,IFERROR(INDEX(Summary!$BA:$BA,$AH911),0),0)</f>
        <v>0</v>
      </c>
      <c r="Y911" s="2">
        <f t="array" ref="Y911">IF($S911=1,IFERROR(INDEX(Summary!$G:$G,$AH911),0),0)</f>
        <v>0</v>
      </c>
      <c r="Z911" s="2">
        <f t="array" ref="Z911">IF($S911=1,IFERROR(INDEX(Summary!$H:$H,$AH911),0),0)</f>
        <v>0</v>
      </c>
      <c r="AA911" s="2">
        <f t="array" ref="AA911">IF($S911=1,IFERROR(INDEX(Summary!$I:$I,$AH911),0),0)</f>
        <v>0</v>
      </c>
      <c r="AB911" s="2">
        <f t="array" ref="AB911">IF($S911=1,IFERROR(INDEX(Summary!$J:$J,$AH911),0),0)</f>
        <v>0</v>
      </c>
      <c r="AC911" s="2">
        <f t="array" ref="AC911">IF($S911=1,IFERROR(INDEX(Summary!$K:$K,$AH911),0),0)</f>
        <v>0</v>
      </c>
      <c r="AD911" s="2">
        <f t="array" ref="AD911">IF($S911=1,IFERROR(INDEX(Summary!$L:$L,$AH911),0),0)</f>
        <v>0</v>
      </c>
      <c r="AE911" s="2">
        <f t="array" ref="AE911">IF($S911=1,IFERROR(INDEX(Summary!$M:$M,$AH911),0),0)</f>
        <v>0</v>
      </c>
      <c r="AF911" s="2">
        <f t="array" ref="AF911">IF($S911=1,IFERROR(INDEX(Summary!$N:$N,$AH911),0),0)</f>
        <v>0</v>
      </c>
      <c r="AG911">
        <f t="array" ref="AG911">IF($A911="","",IFERROR(INDEX(Summary!$BB:$BB,$AH911),0))</f>
        <v>5</v>
      </c>
      <c r="AH911">
        <f t="shared" si="134"/>
        <v>33</v>
      </c>
    </row>
    <row r="912" spans="1:34" hidden="1">
      <c r="A912" t="str">
        <f t="array" ref="A912">IFERROR(INDEX(Summary!$D:$D,$AH912)&amp;"","")</f>
        <v>FG00242</v>
      </c>
      <c r="B912" t="str">
        <f t="array" ref="B912">IF($A912="","",INDEX(Summary!$E:$E,$AH912))</f>
        <v>Sugarcane Jaggery Powder - 500 gm</v>
      </c>
      <c r="C912" t="str">
        <f t="array" ref="C912">IF($A912="","",INDEX(Summary!$B:$B,$AH912))</f>
        <v>Jaggery</v>
      </c>
      <c r="D912" t="str">
        <f t="array" ref="D912">IF($A912="","",INDEX(Summary!$C:$C,$AH912))</f>
        <v>C39</v>
      </c>
      <c r="E912">
        <f t="array" ref="E912">IF($A912="","",INDEX(Summary!$F:$F,$AH912))</f>
        <v>0.5</v>
      </c>
      <c r="F912" t="str">
        <f t="array" ref="F912">IF($A912="","",INDEX(Summary!$BC:$BC,$AH912)&amp;"")</f>
        <v>P3 – Normal</v>
      </c>
      <c r="G912">
        <f t="shared" si="126"/>
        <v>3</v>
      </c>
      <c r="H912">
        <f t="shared" si="127"/>
        <v>0</v>
      </c>
      <c r="I912" t="str">
        <f t="array" ref="I912">IF($A912="","",IF(IFERROR(INDEX(Summary!$BA:$BA,$AH912),0)&lt;1,"Under 1 day",IF(INDEX(Summary!$BA:$BA,$AH912)&lt;3,"1-3 days",IF(INDEX(Summary!$BA:$BA,$AH912)&lt;7,"3-7 days","7+ days"))))</f>
        <v>7+ days</v>
      </c>
      <c r="J912" t="str">
        <f t="array" ref="J912">IF($A912="","",IF(IFERROR(INDEX(Summary!$AX:$AX,$AH912),0)&lt;0.25,"0-25%",IF(INDEX(Summary!$AX:$AX,$AH912)&lt;0.5,"25-50%",IF(INDEX(Summary!$AX:$AX,$AH912)&lt;0.75,"50-75%","75-100%"))))</f>
        <v>75-100%</v>
      </c>
      <c r="K912" t="str">
        <f t="array" ref="K912">IF($A912="","",INDEX(Summary!$AY:$AY,$AH912)&amp;"")</f>
        <v>Done</v>
      </c>
      <c r="L912" s="1">
        <f>IF($A912="","",Summary!$P$2+MOD(ROW()-2,30))</f>
        <v>46237</v>
      </c>
      <c r="M912">
        <f t="shared" si="128"/>
        <v>11</v>
      </c>
      <c r="N912">
        <f t="shared" si="129"/>
        <v>3</v>
      </c>
      <c r="O912" t="str">
        <f t="shared" si="130"/>
        <v>Aug-2026</v>
      </c>
      <c r="P912">
        <f t="shared" ca="1" si="131"/>
        <v>1</v>
      </c>
      <c r="Q912" s="2">
        <f t="array" ref="Q912">IF($A912="",0,IFERROR(INDEX(Summary!$P$3:$AS$67,$AH912-2,$M912),0))</f>
        <v>0</v>
      </c>
      <c r="R912" s="2">
        <f t="array" ref="R912">IF($A912="",0,ROUND(IFERROR(INDEX(Summary!$O:$O,$AH912),0)/30,0))</f>
        <v>476</v>
      </c>
      <c r="S912">
        <f t="shared" si="132"/>
        <v>0</v>
      </c>
      <c r="T912" s="2">
        <f t="array" ref="T912">IF($S912=1,IFERROR(INDEX(Summary!$O:$O,$AH912),0),0)</f>
        <v>0</v>
      </c>
      <c r="U912" s="2">
        <f t="array" ref="U912">IF($S912=1,IFERROR(INDEX(Summary!$AT:$AT,$AH912),0),0)</f>
        <v>0</v>
      </c>
      <c r="V912" s="2">
        <f t="shared" si="133"/>
        <v>0</v>
      </c>
      <c r="W912" s="2">
        <f t="array" ref="W912">IF($S912=1,IFERROR(INDEX(Summary!$AZ:$AZ,$AH912),0),0)</f>
        <v>0</v>
      </c>
      <c r="X912" s="3">
        <f t="array" ref="X912">IF($S912=1,IFERROR(INDEX(Summary!$BA:$BA,$AH912),0),0)</f>
        <v>0</v>
      </c>
      <c r="Y912" s="2">
        <f t="array" ref="Y912">IF($S912=1,IFERROR(INDEX(Summary!$G:$G,$AH912),0),0)</f>
        <v>0</v>
      </c>
      <c r="Z912" s="2">
        <f t="array" ref="Z912">IF($S912=1,IFERROR(INDEX(Summary!$H:$H,$AH912),0),0)</f>
        <v>0</v>
      </c>
      <c r="AA912" s="2">
        <f t="array" ref="AA912">IF($S912=1,IFERROR(INDEX(Summary!$I:$I,$AH912),0),0)</f>
        <v>0</v>
      </c>
      <c r="AB912" s="2">
        <f t="array" ref="AB912">IF($S912=1,IFERROR(INDEX(Summary!$J:$J,$AH912),0),0)</f>
        <v>0</v>
      </c>
      <c r="AC912" s="2">
        <f t="array" ref="AC912">IF($S912=1,IFERROR(INDEX(Summary!$K:$K,$AH912),0),0)</f>
        <v>0</v>
      </c>
      <c r="AD912" s="2">
        <f t="array" ref="AD912">IF($S912=1,IFERROR(INDEX(Summary!$L:$L,$AH912),0),0)</f>
        <v>0</v>
      </c>
      <c r="AE912" s="2">
        <f t="array" ref="AE912">IF($S912=1,IFERROR(INDEX(Summary!$M:$M,$AH912),0),0)</f>
        <v>0</v>
      </c>
      <c r="AF912" s="2">
        <f t="array" ref="AF912">IF($S912=1,IFERROR(INDEX(Summary!$N:$N,$AH912),0),0)</f>
        <v>0</v>
      </c>
      <c r="AG912">
        <f t="array" ref="AG912">IF($A912="","",IFERROR(INDEX(Summary!$BB:$BB,$AH912),0))</f>
        <v>5</v>
      </c>
      <c r="AH912">
        <f t="shared" si="134"/>
        <v>33</v>
      </c>
    </row>
    <row r="913" spans="1:34" hidden="1">
      <c r="A913" t="str">
        <f t="array" ref="A913">IFERROR(INDEX(Summary!$D:$D,$AH913)&amp;"","")</f>
        <v>FG00242</v>
      </c>
      <c r="B913" t="str">
        <f t="array" ref="B913">IF($A913="","",INDEX(Summary!$E:$E,$AH913))</f>
        <v>Sugarcane Jaggery Powder - 500 gm</v>
      </c>
      <c r="C913" t="str">
        <f t="array" ref="C913">IF($A913="","",INDEX(Summary!$B:$B,$AH913))</f>
        <v>Jaggery</v>
      </c>
      <c r="D913" t="str">
        <f t="array" ref="D913">IF($A913="","",INDEX(Summary!$C:$C,$AH913))</f>
        <v>C39</v>
      </c>
      <c r="E913">
        <f t="array" ref="E913">IF($A913="","",INDEX(Summary!$F:$F,$AH913))</f>
        <v>0.5</v>
      </c>
      <c r="F913" t="str">
        <f t="array" ref="F913">IF($A913="","",INDEX(Summary!$BC:$BC,$AH913)&amp;"")</f>
        <v>P3 – Normal</v>
      </c>
      <c r="G913">
        <f t="shared" si="126"/>
        <v>3</v>
      </c>
      <c r="H913">
        <f t="shared" si="127"/>
        <v>0</v>
      </c>
      <c r="I913" t="str">
        <f t="array" ref="I913">IF($A913="","",IF(IFERROR(INDEX(Summary!$BA:$BA,$AH913),0)&lt;1,"Under 1 day",IF(INDEX(Summary!$BA:$BA,$AH913)&lt;3,"1-3 days",IF(INDEX(Summary!$BA:$BA,$AH913)&lt;7,"3-7 days","7+ days"))))</f>
        <v>7+ days</v>
      </c>
      <c r="J913" t="str">
        <f t="array" ref="J913">IF($A913="","",IF(IFERROR(INDEX(Summary!$AX:$AX,$AH913),0)&lt;0.25,"0-25%",IF(INDEX(Summary!$AX:$AX,$AH913)&lt;0.5,"25-50%",IF(INDEX(Summary!$AX:$AX,$AH913)&lt;0.75,"50-75%","75-100%"))))</f>
        <v>75-100%</v>
      </c>
      <c r="K913" t="str">
        <f t="array" ref="K913">IF($A913="","",INDEX(Summary!$AY:$AY,$AH913)&amp;"")</f>
        <v>Done</v>
      </c>
      <c r="L913" s="1">
        <f>IF($A913="","",Summary!$P$2+MOD(ROW()-2,30))</f>
        <v>46238</v>
      </c>
      <c r="M913">
        <f t="shared" si="128"/>
        <v>12</v>
      </c>
      <c r="N913">
        <f t="shared" si="129"/>
        <v>4</v>
      </c>
      <c r="O913" t="str">
        <f t="shared" si="130"/>
        <v>Aug-2026</v>
      </c>
      <c r="P913">
        <f t="shared" ca="1" si="131"/>
        <v>1</v>
      </c>
      <c r="Q913" s="2">
        <f t="array" ref="Q913">IF($A913="",0,IFERROR(INDEX(Summary!$P$3:$AS$67,$AH913-2,$M913),0))</f>
        <v>0</v>
      </c>
      <c r="R913" s="2">
        <f t="array" ref="R913">IF($A913="",0,ROUND(IFERROR(INDEX(Summary!$O:$O,$AH913),0)/30,0))</f>
        <v>476</v>
      </c>
      <c r="S913">
        <f t="shared" si="132"/>
        <v>0</v>
      </c>
      <c r="T913" s="2">
        <f t="array" ref="T913">IF($S913=1,IFERROR(INDEX(Summary!$O:$O,$AH913),0),0)</f>
        <v>0</v>
      </c>
      <c r="U913" s="2">
        <f t="array" ref="U913">IF($S913=1,IFERROR(INDEX(Summary!$AT:$AT,$AH913),0),0)</f>
        <v>0</v>
      </c>
      <c r="V913" s="2">
        <f t="shared" si="133"/>
        <v>0</v>
      </c>
      <c r="W913" s="2">
        <f t="array" ref="W913">IF($S913=1,IFERROR(INDEX(Summary!$AZ:$AZ,$AH913),0),0)</f>
        <v>0</v>
      </c>
      <c r="X913" s="3">
        <f t="array" ref="X913">IF($S913=1,IFERROR(INDEX(Summary!$BA:$BA,$AH913),0),0)</f>
        <v>0</v>
      </c>
      <c r="Y913" s="2">
        <f t="array" ref="Y913">IF($S913=1,IFERROR(INDEX(Summary!$G:$G,$AH913),0),0)</f>
        <v>0</v>
      </c>
      <c r="Z913" s="2">
        <f t="array" ref="Z913">IF($S913=1,IFERROR(INDEX(Summary!$H:$H,$AH913),0),0)</f>
        <v>0</v>
      </c>
      <c r="AA913" s="2">
        <f t="array" ref="AA913">IF($S913=1,IFERROR(INDEX(Summary!$I:$I,$AH913),0),0)</f>
        <v>0</v>
      </c>
      <c r="AB913" s="2">
        <f t="array" ref="AB913">IF($S913=1,IFERROR(INDEX(Summary!$J:$J,$AH913),0),0)</f>
        <v>0</v>
      </c>
      <c r="AC913" s="2">
        <f t="array" ref="AC913">IF($S913=1,IFERROR(INDEX(Summary!$K:$K,$AH913),0),0)</f>
        <v>0</v>
      </c>
      <c r="AD913" s="2">
        <f t="array" ref="AD913">IF($S913=1,IFERROR(INDEX(Summary!$L:$L,$AH913),0),0)</f>
        <v>0</v>
      </c>
      <c r="AE913" s="2">
        <f t="array" ref="AE913">IF($S913=1,IFERROR(INDEX(Summary!$M:$M,$AH913),0),0)</f>
        <v>0</v>
      </c>
      <c r="AF913" s="2">
        <f t="array" ref="AF913">IF($S913=1,IFERROR(INDEX(Summary!$N:$N,$AH913),0),0)</f>
        <v>0</v>
      </c>
      <c r="AG913">
        <f t="array" ref="AG913">IF($A913="","",IFERROR(INDEX(Summary!$BB:$BB,$AH913),0))</f>
        <v>5</v>
      </c>
      <c r="AH913">
        <f t="shared" si="134"/>
        <v>33</v>
      </c>
    </row>
    <row r="914" spans="1:34" hidden="1">
      <c r="A914" t="str">
        <f t="array" ref="A914">IFERROR(INDEX(Summary!$D:$D,$AH914)&amp;"","")</f>
        <v>FG00242</v>
      </c>
      <c r="B914" t="str">
        <f t="array" ref="B914">IF($A914="","",INDEX(Summary!$E:$E,$AH914))</f>
        <v>Sugarcane Jaggery Powder - 500 gm</v>
      </c>
      <c r="C914" t="str">
        <f t="array" ref="C914">IF($A914="","",INDEX(Summary!$B:$B,$AH914))</f>
        <v>Jaggery</v>
      </c>
      <c r="D914" t="str">
        <f t="array" ref="D914">IF($A914="","",INDEX(Summary!$C:$C,$AH914))</f>
        <v>C39</v>
      </c>
      <c r="E914">
        <f t="array" ref="E914">IF($A914="","",INDEX(Summary!$F:$F,$AH914))</f>
        <v>0.5</v>
      </c>
      <c r="F914" t="str">
        <f t="array" ref="F914">IF($A914="","",INDEX(Summary!$BC:$BC,$AH914)&amp;"")</f>
        <v>P3 – Normal</v>
      </c>
      <c r="G914">
        <f t="shared" si="126"/>
        <v>3</v>
      </c>
      <c r="H914">
        <f t="shared" si="127"/>
        <v>0</v>
      </c>
      <c r="I914" t="str">
        <f t="array" ref="I914">IF($A914="","",IF(IFERROR(INDEX(Summary!$BA:$BA,$AH914),0)&lt;1,"Under 1 day",IF(INDEX(Summary!$BA:$BA,$AH914)&lt;3,"1-3 days",IF(INDEX(Summary!$BA:$BA,$AH914)&lt;7,"3-7 days","7+ days"))))</f>
        <v>7+ days</v>
      </c>
      <c r="J914" t="str">
        <f t="array" ref="J914">IF($A914="","",IF(IFERROR(INDEX(Summary!$AX:$AX,$AH914),0)&lt;0.25,"0-25%",IF(INDEX(Summary!$AX:$AX,$AH914)&lt;0.5,"25-50%",IF(INDEX(Summary!$AX:$AX,$AH914)&lt;0.75,"50-75%","75-100%"))))</f>
        <v>75-100%</v>
      </c>
      <c r="K914" t="str">
        <f t="array" ref="K914">IF($A914="","",INDEX(Summary!$AY:$AY,$AH914)&amp;"")</f>
        <v>Done</v>
      </c>
      <c r="L914" s="1">
        <f>IF($A914="","",Summary!$P$2+MOD(ROW()-2,30))</f>
        <v>46239</v>
      </c>
      <c r="M914">
        <f t="shared" si="128"/>
        <v>13</v>
      </c>
      <c r="N914">
        <f t="shared" si="129"/>
        <v>5</v>
      </c>
      <c r="O914" t="str">
        <f t="shared" si="130"/>
        <v>Aug-2026</v>
      </c>
      <c r="P914">
        <f t="shared" ca="1" si="131"/>
        <v>1</v>
      </c>
      <c r="Q914" s="2">
        <f t="array" ref="Q914">IF($A914="",0,IFERROR(INDEX(Summary!$P$3:$AS$67,$AH914-2,$M914),0))</f>
        <v>0</v>
      </c>
      <c r="R914" s="2">
        <f t="array" ref="R914">IF($A914="",0,ROUND(IFERROR(INDEX(Summary!$O:$O,$AH914),0)/30,0))</f>
        <v>476</v>
      </c>
      <c r="S914">
        <f t="shared" si="132"/>
        <v>0</v>
      </c>
      <c r="T914" s="2">
        <f t="array" ref="T914">IF($S914=1,IFERROR(INDEX(Summary!$O:$O,$AH914),0),0)</f>
        <v>0</v>
      </c>
      <c r="U914" s="2">
        <f t="array" ref="U914">IF($S914=1,IFERROR(INDEX(Summary!$AT:$AT,$AH914),0),0)</f>
        <v>0</v>
      </c>
      <c r="V914" s="2">
        <f t="shared" si="133"/>
        <v>0</v>
      </c>
      <c r="W914" s="2">
        <f t="array" ref="W914">IF($S914=1,IFERROR(INDEX(Summary!$AZ:$AZ,$AH914),0),0)</f>
        <v>0</v>
      </c>
      <c r="X914" s="3">
        <f t="array" ref="X914">IF($S914=1,IFERROR(INDEX(Summary!$BA:$BA,$AH914),0),0)</f>
        <v>0</v>
      </c>
      <c r="Y914" s="2">
        <f t="array" ref="Y914">IF($S914=1,IFERROR(INDEX(Summary!$G:$G,$AH914),0),0)</f>
        <v>0</v>
      </c>
      <c r="Z914" s="2">
        <f t="array" ref="Z914">IF($S914=1,IFERROR(INDEX(Summary!$H:$H,$AH914),0),0)</f>
        <v>0</v>
      </c>
      <c r="AA914" s="2">
        <f t="array" ref="AA914">IF($S914=1,IFERROR(INDEX(Summary!$I:$I,$AH914),0),0)</f>
        <v>0</v>
      </c>
      <c r="AB914" s="2">
        <f t="array" ref="AB914">IF($S914=1,IFERROR(INDEX(Summary!$J:$J,$AH914),0),0)</f>
        <v>0</v>
      </c>
      <c r="AC914" s="2">
        <f t="array" ref="AC914">IF($S914=1,IFERROR(INDEX(Summary!$K:$K,$AH914),0),0)</f>
        <v>0</v>
      </c>
      <c r="AD914" s="2">
        <f t="array" ref="AD914">IF($S914=1,IFERROR(INDEX(Summary!$L:$L,$AH914),0),0)</f>
        <v>0</v>
      </c>
      <c r="AE914" s="2">
        <f t="array" ref="AE914">IF($S914=1,IFERROR(INDEX(Summary!$M:$M,$AH914),0),0)</f>
        <v>0</v>
      </c>
      <c r="AF914" s="2">
        <f t="array" ref="AF914">IF($S914=1,IFERROR(INDEX(Summary!$N:$N,$AH914),0),0)</f>
        <v>0</v>
      </c>
      <c r="AG914">
        <f t="array" ref="AG914">IF($A914="","",IFERROR(INDEX(Summary!$BB:$BB,$AH914),0))</f>
        <v>5</v>
      </c>
      <c r="AH914">
        <f t="shared" si="134"/>
        <v>33</v>
      </c>
    </row>
    <row r="915" spans="1:34" hidden="1">
      <c r="A915" t="str">
        <f t="array" ref="A915">IFERROR(INDEX(Summary!$D:$D,$AH915)&amp;"","")</f>
        <v>FG00242</v>
      </c>
      <c r="B915" t="str">
        <f t="array" ref="B915">IF($A915="","",INDEX(Summary!$E:$E,$AH915))</f>
        <v>Sugarcane Jaggery Powder - 500 gm</v>
      </c>
      <c r="C915" t="str">
        <f t="array" ref="C915">IF($A915="","",INDEX(Summary!$B:$B,$AH915))</f>
        <v>Jaggery</v>
      </c>
      <c r="D915" t="str">
        <f t="array" ref="D915">IF($A915="","",INDEX(Summary!$C:$C,$AH915))</f>
        <v>C39</v>
      </c>
      <c r="E915">
        <f t="array" ref="E915">IF($A915="","",INDEX(Summary!$F:$F,$AH915))</f>
        <v>0.5</v>
      </c>
      <c r="F915" t="str">
        <f t="array" ref="F915">IF($A915="","",INDEX(Summary!$BC:$BC,$AH915)&amp;"")</f>
        <v>P3 – Normal</v>
      </c>
      <c r="G915">
        <f t="shared" si="126"/>
        <v>3</v>
      </c>
      <c r="H915">
        <f t="shared" si="127"/>
        <v>0</v>
      </c>
      <c r="I915" t="str">
        <f t="array" ref="I915">IF($A915="","",IF(IFERROR(INDEX(Summary!$BA:$BA,$AH915),0)&lt;1,"Under 1 day",IF(INDEX(Summary!$BA:$BA,$AH915)&lt;3,"1-3 days",IF(INDEX(Summary!$BA:$BA,$AH915)&lt;7,"3-7 days","7+ days"))))</f>
        <v>7+ days</v>
      </c>
      <c r="J915" t="str">
        <f t="array" ref="J915">IF($A915="","",IF(IFERROR(INDEX(Summary!$AX:$AX,$AH915),0)&lt;0.25,"0-25%",IF(INDEX(Summary!$AX:$AX,$AH915)&lt;0.5,"25-50%",IF(INDEX(Summary!$AX:$AX,$AH915)&lt;0.75,"50-75%","75-100%"))))</f>
        <v>75-100%</v>
      </c>
      <c r="K915" t="str">
        <f t="array" ref="K915">IF($A915="","",INDEX(Summary!$AY:$AY,$AH915)&amp;"")</f>
        <v>Done</v>
      </c>
      <c r="L915" s="1">
        <f>IF($A915="","",Summary!$P$2+MOD(ROW()-2,30))</f>
        <v>46240</v>
      </c>
      <c r="M915">
        <f t="shared" si="128"/>
        <v>14</v>
      </c>
      <c r="N915">
        <f t="shared" si="129"/>
        <v>6</v>
      </c>
      <c r="O915" t="str">
        <f t="shared" si="130"/>
        <v>Aug-2026</v>
      </c>
      <c r="P915">
        <f t="shared" ca="1" si="131"/>
        <v>1</v>
      </c>
      <c r="Q915" s="2">
        <f t="array" ref="Q915">IF($A915="",0,IFERROR(INDEX(Summary!$P$3:$AS$67,$AH915-2,$M915),0))</f>
        <v>0</v>
      </c>
      <c r="R915" s="2">
        <f t="array" ref="R915">IF($A915="",0,ROUND(IFERROR(INDEX(Summary!$O:$O,$AH915),0)/30,0))</f>
        <v>476</v>
      </c>
      <c r="S915">
        <f t="shared" si="132"/>
        <v>0</v>
      </c>
      <c r="T915" s="2">
        <f t="array" ref="T915">IF($S915=1,IFERROR(INDEX(Summary!$O:$O,$AH915),0),0)</f>
        <v>0</v>
      </c>
      <c r="U915" s="2">
        <f t="array" ref="U915">IF($S915=1,IFERROR(INDEX(Summary!$AT:$AT,$AH915),0),0)</f>
        <v>0</v>
      </c>
      <c r="V915" s="2">
        <f t="shared" si="133"/>
        <v>0</v>
      </c>
      <c r="W915" s="2">
        <f t="array" ref="W915">IF($S915=1,IFERROR(INDEX(Summary!$AZ:$AZ,$AH915),0),0)</f>
        <v>0</v>
      </c>
      <c r="X915" s="3">
        <f t="array" ref="X915">IF($S915=1,IFERROR(INDEX(Summary!$BA:$BA,$AH915),0),0)</f>
        <v>0</v>
      </c>
      <c r="Y915" s="2">
        <f t="array" ref="Y915">IF($S915=1,IFERROR(INDEX(Summary!$G:$G,$AH915),0),0)</f>
        <v>0</v>
      </c>
      <c r="Z915" s="2">
        <f t="array" ref="Z915">IF($S915=1,IFERROR(INDEX(Summary!$H:$H,$AH915),0),0)</f>
        <v>0</v>
      </c>
      <c r="AA915" s="2">
        <f t="array" ref="AA915">IF($S915=1,IFERROR(INDEX(Summary!$I:$I,$AH915),0),0)</f>
        <v>0</v>
      </c>
      <c r="AB915" s="2">
        <f t="array" ref="AB915">IF($S915=1,IFERROR(INDEX(Summary!$J:$J,$AH915),0),0)</f>
        <v>0</v>
      </c>
      <c r="AC915" s="2">
        <f t="array" ref="AC915">IF($S915=1,IFERROR(INDEX(Summary!$K:$K,$AH915),0),0)</f>
        <v>0</v>
      </c>
      <c r="AD915" s="2">
        <f t="array" ref="AD915">IF($S915=1,IFERROR(INDEX(Summary!$L:$L,$AH915),0),0)</f>
        <v>0</v>
      </c>
      <c r="AE915" s="2">
        <f t="array" ref="AE915">IF($S915=1,IFERROR(INDEX(Summary!$M:$M,$AH915),0),0)</f>
        <v>0</v>
      </c>
      <c r="AF915" s="2">
        <f t="array" ref="AF915">IF($S915=1,IFERROR(INDEX(Summary!$N:$N,$AH915),0),0)</f>
        <v>0</v>
      </c>
      <c r="AG915">
        <f t="array" ref="AG915">IF($A915="","",IFERROR(INDEX(Summary!$BB:$BB,$AH915),0))</f>
        <v>5</v>
      </c>
      <c r="AH915">
        <f t="shared" si="134"/>
        <v>33</v>
      </c>
    </row>
    <row r="916" spans="1:34" hidden="1">
      <c r="A916" t="str">
        <f t="array" ref="A916">IFERROR(INDEX(Summary!$D:$D,$AH916)&amp;"","")</f>
        <v>FG00242</v>
      </c>
      <c r="B916" t="str">
        <f t="array" ref="B916">IF($A916="","",INDEX(Summary!$E:$E,$AH916))</f>
        <v>Sugarcane Jaggery Powder - 500 gm</v>
      </c>
      <c r="C916" t="str">
        <f t="array" ref="C916">IF($A916="","",INDEX(Summary!$B:$B,$AH916))</f>
        <v>Jaggery</v>
      </c>
      <c r="D916" t="str">
        <f t="array" ref="D916">IF($A916="","",INDEX(Summary!$C:$C,$AH916))</f>
        <v>C39</v>
      </c>
      <c r="E916">
        <f t="array" ref="E916">IF($A916="","",INDEX(Summary!$F:$F,$AH916))</f>
        <v>0.5</v>
      </c>
      <c r="F916" t="str">
        <f t="array" ref="F916">IF($A916="","",INDEX(Summary!$BC:$BC,$AH916)&amp;"")</f>
        <v>P3 – Normal</v>
      </c>
      <c r="G916">
        <f t="shared" si="126"/>
        <v>3</v>
      </c>
      <c r="H916">
        <f t="shared" si="127"/>
        <v>0</v>
      </c>
      <c r="I916" t="str">
        <f t="array" ref="I916">IF($A916="","",IF(IFERROR(INDEX(Summary!$BA:$BA,$AH916),0)&lt;1,"Under 1 day",IF(INDEX(Summary!$BA:$BA,$AH916)&lt;3,"1-3 days",IF(INDEX(Summary!$BA:$BA,$AH916)&lt;7,"3-7 days","7+ days"))))</f>
        <v>7+ days</v>
      </c>
      <c r="J916" t="str">
        <f t="array" ref="J916">IF($A916="","",IF(IFERROR(INDEX(Summary!$AX:$AX,$AH916),0)&lt;0.25,"0-25%",IF(INDEX(Summary!$AX:$AX,$AH916)&lt;0.5,"25-50%",IF(INDEX(Summary!$AX:$AX,$AH916)&lt;0.75,"50-75%","75-100%"))))</f>
        <v>75-100%</v>
      </c>
      <c r="K916" t="str">
        <f t="array" ref="K916">IF($A916="","",INDEX(Summary!$AY:$AY,$AH916)&amp;"")</f>
        <v>Done</v>
      </c>
      <c r="L916" s="1">
        <f>IF($A916="","",Summary!$P$2+MOD(ROW()-2,30))</f>
        <v>46241</v>
      </c>
      <c r="M916">
        <f t="shared" si="128"/>
        <v>15</v>
      </c>
      <c r="N916">
        <f t="shared" si="129"/>
        <v>7</v>
      </c>
      <c r="O916" t="str">
        <f t="shared" si="130"/>
        <v>Aug-2026</v>
      </c>
      <c r="P916">
        <f t="shared" ca="1" si="131"/>
        <v>1</v>
      </c>
      <c r="Q916" s="2">
        <f t="array" ref="Q916">IF($A916="",0,IFERROR(INDEX(Summary!$P$3:$AS$67,$AH916-2,$M916),0))</f>
        <v>0</v>
      </c>
      <c r="R916" s="2">
        <f t="array" ref="R916">IF($A916="",0,ROUND(IFERROR(INDEX(Summary!$O:$O,$AH916),0)/30,0))</f>
        <v>476</v>
      </c>
      <c r="S916">
        <f t="shared" si="132"/>
        <v>0</v>
      </c>
      <c r="T916" s="2">
        <f t="array" ref="T916">IF($S916=1,IFERROR(INDEX(Summary!$O:$O,$AH916),0),0)</f>
        <v>0</v>
      </c>
      <c r="U916" s="2">
        <f t="array" ref="U916">IF($S916=1,IFERROR(INDEX(Summary!$AT:$AT,$AH916),0),0)</f>
        <v>0</v>
      </c>
      <c r="V916" s="2">
        <f t="shared" si="133"/>
        <v>0</v>
      </c>
      <c r="W916" s="2">
        <f t="array" ref="W916">IF($S916=1,IFERROR(INDEX(Summary!$AZ:$AZ,$AH916),0),0)</f>
        <v>0</v>
      </c>
      <c r="X916" s="3">
        <f t="array" ref="X916">IF($S916=1,IFERROR(INDEX(Summary!$BA:$BA,$AH916),0),0)</f>
        <v>0</v>
      </c>
      <c r="Y916" s="2">
        <f t="array" ref="Y916">IF($S916=1,IFERROR(INDEX(Summary!$G:$G,$AH916),0),0)</f>
        <v>0</v>
      </c>
      <c r="Z916" s="2">
        <f t="array" ref="Z916">IF($S916=1,IFERROR(INDEX(Summary!$H:$H,$AH916),0),0)</f>
        <v>0</v>
      </c>
      <c r="AA916" s="2">
        <f t="array" ref="AA916">IF($S916=1,IFERROR(INDEX(Summary!$I:$I,$AH916),0),0)</f>
        <v>0</v>
      </c>
      <c r="AB916" s="2">
        <f t="array" ref="AB916">IF($S916=1,IFERROR(INDEX(Summary!$J:$J,$AH916),0),0)</f>
        <v>0</v>
      </c>
      <c r="AC916" s="2">
        <f t="array" ref="AC916">IF($S916=1,IFERROR(INDEX(Summary!$K:$K,$AH916),0),0)</f>
        <v>0</v>
      </c>
      <c r="AD916" s="2">
        <f t="array" ref="AD916">IF($S916=1,IFERROR(INDEX(Summary!$L:$L,$AH916),0),0)</f>
        <v>0</v>
      </c>
      <c r="AE916" s="2">
        <f t="array" ref="AE916">IF($S916=1,IFERROR(INDEX(Summary!$M:$M,$AH916),0),0)</f>
        <v>0</v>
      </c>
      <c r="AF916" s="2">
        <f t="array" ref="AF916">IF($S916=1,IFERROR(INDEX(Summary!$N:$N,$AH916),0),0)</f>
        <v>0</v>
      </c>
      <c r="AG916">
        <f t="array" ref="AG916">IF($A916="","",IFERROR(INDEX(Summary!$BB:$BB,$AH916),0))</f>
        <v>5</v>
      </c>
      <c r="AH916">
        <f t="shared" si="134"/>
        <v>33</v>
      </c>
    </row>
    <row r="917" spans="1:34" hidden="1">
      <c r="A917" t="str">
        <f t="array" ref="A917">IFERROR(INDEX(Summary!$D:$D,$AH917)&amp;"","")</f>
        <v>FG00242</v>
      </c>
      <c r="B917" t="str">
        <f t="array" ref="B917">IF($A917="","",INDEX(Summary!$E:$E,$AH917))</f>
        <v>Sugarcane Jaggery Powder - 500 gm</v>
      </c>
      <c r="C917" t="str">
        <f t="array" ref="C917">IF($A917="","",INDEX(Summary!$B:$B,$AH917))</f>
        <v>Jaggery</v>
      </c>
      <c r="D917" t="str">
        <f t="array" ref="D917">IF($A917="","",INDEX(Summary!$C:$C,$AH917))</f>
        <v>C39</v>
      </c>
      <c r="E917">
        <f t="array" ref="E917">IF($A917="","",INDEX(Summary!$F:$F,$AH917))</f>
        <v>0.5</v>
      </c>
      <c r="F917" t="str">
        <f t="array" ref="F917">IF($A917="","",INDEX(Summary!$BC:$BC,$AH917)&amp;"")</f>
        <v>P3 – Normal</v>
      </c>
      <c r="G917">
        <f t="shared" si="126"/>
        <v>3</v>
      </c>
      <c r="H917">
        <f t="shared" si="127"/>
        <v>0</v>
      </c>
      <c r="I917" t="str">
        <f t="array" ref="I917">IF($A917="","",IF(IFERROR(INDEX(Summary!$BA:$BA,$AH917),0)&lt;1,"Under 1 day",IF(INDEX(Summary!$BA:$BA,$AH917)&lt;3,"1-3 days",IF(INDEX(Summary!$BA:$BA,$AH917)&lt;7,"3-7 days","7+ days"))))</f>
        <v>7+ days</v>
      </c>
      <c r="J917" t="str">
        <f t="array" ref="J917">IF($A917="","",IF(IFERROR(INDEX(Summary!$AX:$AX,$AH917),0)&lt;0.25,"0-25%",IF(INDEX(Summary!$AX:$AX,$AH917)&lt;0.5,"25-50%",IF(INDEX(Summary!$AX:$AX,$AH917)&lt;0.75,"50-75%","75-100%"))))</f>
        <v>75-100%</v>
      </c>
      <c r="K917" t="str">
        <f t="array" ref="K917">IF($A917="","",INDEX(Summary!$AY:$AY,$AH917)&amp;"")</f>
        <v>Done</v>
      </c>
      <c r="L917" s="1">
        <f>IF($A917="","",Summary!$P$2+MOD(ROW()-2,30))</f>
        <v>46242</v>
      </c>
      <c r="M917">
        <f t="shared" si="128"/>
        <v>16</v>
      </c>
      <c r="N917">
        <f t="shared" si="129"/>
        <v>8</v>
      </c>
      <c r="O917" t="str">
        <f t="shared" si="130"/>
        <v>Aug-2026</v>
      </c>
      <c r="P917">
        <f t="shared" ca="1" si="131"/>
        <v>1</v>
      </c>
      <c r="Q917" s="2">
        <f t="array" ref="Q917">IF($A917="",0,IFERROR(INDEX(Summary!$P$3:$AS$67,$AH917-2,$M917),0))</f>
        <v>0</v>
      </c>
      <c r="R917" s="2">
        <f t="array" ref="R917">IF($A917="",0,ROUND(IFERROR(INDEX(Summary!$O:$O,$AH917),0)/30,0))</f>
        <v>476</v>
      </c>
      <c r="S917">
        <f t="shared" si="132"/>
        <v>0</v>
      </c>
      <c r="T917" s="2">
        <f t="array" ref="T917">IF($S917=1,IFERROR(INDEX(Summary!$O:$O,$AH917),0),0)</f>
        <v>0</v>
      </c>
      <c r="U917" s="2">
        <f t="array" ref="U917">IF($S917=1,IFERROR(INDEX(Summary!$AT:$AT,$AH917),0),0)</f>
        <v>0</v>
      </c>
      <c r="V917" s="2">
        <f t="shared" si="133"/>
        <v>0</v>
      </c>
      <c r="W917" s="2">
        <f t="array" ref="W917">IF($S917=1,IFERROR(INDEX(Summary!$AZ:$AZ,$AH917),0),0)</f>
        <v>0</v>
      </c>
      <c r="X917" s="3">
        <f t="array" ref="X917">IF($S917=1,IFERROR(INDEX(Summary!$BA:$BA,$AH917),0),0)</f>
        <v>0</v>
      </c>
      <c r="Y917" s="2">
        <f t="array" ref="Y917">IF($S917=1,IFERROR(INDEX(Summary!$G:$G,$AH917),0),0)</f>
        <v>0</v>
      </c>
      <c r="Z917" s="2">
        <f t="array" ref="Z917">IF($S917=1,IFERROR(INDEX(Summary!$H:$H,$AH917),0),0)</f>
        <v>0</v>
      </c>
      <c r="AA917" s="2">
        <f t="array" ref="AA917">IF($S917=1,IFERROR(INDEX(Summary!$I:$I,$AH917),0),0)</f>
        <v>0</v>
      </c>
      <c r="AB917" s="2">
        <f t="array" ref="AB917">IF($S917=1,IFERROR(INDEX(Summary!$J:$J,$AH917),0),0)</f>
        <v>0</v>
      </c>
      <c r="AC917" s="2">
        <f t="array" ref="AC917">IF($S917=1,IFERROR(INDEX(Summary!$K:$K,$AH917),0),0)</f>
        <v>0</v>
      </c>
      <c r="AD917" s="2">
        <f t="array" ref="AD917">IF($S917=1,IFERROR(INDEX(Summary!$L:$L,$AH917),0),0)</f>
        <v>0</v>
      </c>
      <c r="AE917" s="2">
        <f t="array" ref="AE917">IF($S917=1,IFERROR(INDEX(Summary!$M:$M,$AH917),0),0)</f>
        <v>0</v>
      </c>
      <c r="AF917" s="2">
        <f t="array" ref="AF917">IF($S917=1,IFERROR(INDEX(Summary!$N:$N,$AH917),0),0)</f>
        <v>0</v>
      </c>
      <c r="AG917">
        <f t="array" ref="AG917">IF($A917="","",IFERROR(INDEX(Summary!$BB:$BB,$AH917),0))</f>
        <v>5</v>
      </c>
      <c r="AH917">
        <f t="shared" si="134"/>
        <v>33</v>
      </c>
    </row>
    <row r="918" spans="1:34" hidden="1">
      <c r="A918" t="str">
        <f t="array" ref="A918">IFERROR(INDEX(Summary!$D:$D,$AH918)&amp;"","")</f>
        <v>FG00242</v>
      </c>
      <c r="B918" t="str">
        <f t="array" ref="B918">IF($A918="","",INDEX(Summary!$E:$E,$AH918))</f>
        <v>Sugarcane Jaggery Powder - 500 gm</v>
      </c>
      <c r="C918" t="str">
        <f t="array" ref="C918">IF($A918="","",INDEX(Summary!$B:$B,$AH918))</f>
        <v>Jaggery</v>
      </c>
      <c r="D918" t="str">
        <f t="array" ref="D918">IF($A918="","",INDEX(Summary!$C:$C,$AH918))</f>
        <v>C39</v>
      </c>
      <c r="E918">
        <f t="array" ref="E918">IF($A918="","",INDEX(Summary!$F:$F,$AH918))</f>
        <v>0.5</v>
      </c>
      <c r="F918" t="str">
        <f t="array" ref="F918">IF($A918="","",INDEX(Summary!$BC:$BC,$AH918)&amp;"")</f>
        <v>P3 – Normal</v>
      </c>
      <c r="G918">
        <f t="shared" si="126"/>
        <v>3</v>
      </c>
      <c r="H918">
        <f t="shared" si="127"/>
        <v>0</v>
      </c>
      <c r="I918" t="str">
        <f t="array" ref="I918">IF($A918="","",IF(IFERROR(INDEX(Summary!$BA:$BA,$AH918),0)&lt;1,"Under 1 day",IF(INDEX(Summary!$BA:$BA,$AH918)&lt;3,"1-3 days",IF(INDEX(Summary!$BA:$BA,$AH918)&lt;7,"3-7 days","7+ days"))))</f>
        <v>7+ days</v>
      </c>
      <c r="J918" t="str">
        <f t="array" ref="J918">IF($A918="","",IF(IFERROR(INDEX(Summary!$AX:$AX,$AH918),0)&lt;0.25,"0-25%",IF(INDEX(Summary!$AX:$AX,$AH918)&lt;0.5,"25-50%",IF(INDEX(Summary!$AX:$AX,$AH918)&lt;0.75,"50-75%","75-100%"))))</f>
        <v>75-100%</v>
      </c>
      <c r="K918" t="str">
        <f t="array" ref="K918">IF($A918="","",INDEX(Summary!$AY:$AY,$AH918)&amp;"")</f>
        <v>Done</v>
      </c>
      <c r="L918" s="1">
        <f>IF($A918="","",Summary!$P$2+MOD(ROW()-2,30))</f>
        <v>46243</v>
      </c>
      <c r="M918">
        <f t="shared" si="128"/>
        <v>17</v>
      </c>
      <c r="N918">
        <f t="shared" si="129"/>
        <v>9</v>
      </c>
      <c r="O918" t="str">
        <f t="shared" si="130"/>
        <v>Aug-2026</v>
      </c>
      <c r="P918">
        <f t="shared" ca="1" si="131"/>
        <v>1</v>
      </c>
      <c r="Q918" s="2">
        <f t="array" ref="Q918">IF($A918="",0,IFERROR(INDEX(Summary!$P$3:$AS$67,$AH918-2,$M918),0))</f>
        <v>0</v>
      </c>
      <c r="R918" s="2">
        <f t="array" ref="R918">IF($A918="",0,ROUND(IFERROR(INDEX(Summary!$O:$O,$AH918),0)/30,0))</f>
        <v>476</v>
      </c>
      <c r="S918">
        <f t="shared" si="132"/>
        <v>0</v>
      </c>
      <c r="T918" s="2">
        <f t="array" ref="T918">IF($S918=1,IFERROR(INDEX(Summary!$O:$O,$AH918),0),0)</f>
        <v>0</v>
      </c>
      <c r="U918" s="2">
        <f t="array" ref="U918">IF($S918=1,IFERROR(INDEX(Summary!$AT:$AT,$AH918),0),0)</f>
        <v>0</v>
      </c>
      <c r="V918" s="2">
        <f t="shared" si="133"/>
        <v>0</v>
      </c>
      <c r="W918" s="2">
        <f t="array" ref="W918">IF($S918=1,IFERROR(INDEX(Summary!$AZ:$AZ,$AH918),0),0)</f>
        <v>0</v>
      </c>
      <c r="X918" s="3">
        <f t="array" ref="X918">IF($S918=1,IFERROR(INDEX(Summary!$BA:$BA,$AH918),0),0)</f>
        <v>0</v>
      </c>
      <c r="Y918" s="2">
        <f t="array" ref="Y918">IF($S918=1,IFERROR(INDEX(Summary!$G:$G,$AH918),0),0)</f>
        <v>0</v>
      </c>
      <c r="Z918" s="2">
        <f t="array" ref="Z918">IF($S918=1,IFERROR(INDEX(Summary!$H:$H,$AH918),0),0)</f>
        <v>0</v>
      </c>
      <c r="AA918" s="2">
        <f t="array" ref="AA918">IF($S918=1,IFERROR(INDEX(Summary!$I:$I,$AH918),0),0)</f>
        <v>0</v>
      </c>
      <c r="AB918" s="2">
        <f t="array" ref="AB918">IF($S918=1,IFERROR(INDEX(Summary!$J:$J,$AH918),0),0)</f>
        <v>0</v>
      </c>
      <c r="AC918" s="2">
        <f t="array" ref="AC918">IF($S918=1,IFERROR(INDEX(Summary!$K:$K,$AH918),0),0)</f>
        <v>0</v>
      </c>
      <c r="AD918" s="2">
        <f t="array" ref="AD918">IF($S918=1,IFERROR(INDEX(Summary!$L:$L,$AH918),0),0)</f>
        <v>0</v>
      </c>
      <c r="AE918" s="2">
        <f t="array" ref="AE918">IF($S918=1,IFERROR(INDEX(Summary!$M:$M,$AH918),0),0)</f>
        <v>0</v>
      </c>
      <c r="AF918" s="2">
        <f t="array" ref="AF918">IF($S918=1,IFERROR(INDEX(Summary!$N:$N,$AH918),0),0)</f>
        <v>0</v>
      </c>
      <c r="AG918">
        <f t="array" ref="AG918">IF($A918="","",IFERROR(INDEX(Summary!$BB:$BB,$AH918),0))</f>
        <v>5</v>
      </c>
      <c r="AH918">
        <f t="shared" si="134"/>
        <v>33</v>
      </c>
    </row>
    <row r="919" spans="1:34" hidden="1">
      <c r="A919" t="str">
        <f t="array" ref="A919">IFERROR(INDEX(Summary!$D:$D,$AH919)&amp;"","")</f>
        <v>FG00242</v>
      </c>
      <c r="B919" t="str">
        <f t="array" ref="B919">IF($A919="","",INDEX(Summary!$E:$E,$AH919))</f>
        <v>Sugarcane Jaggery Powder - 500 gm</v>
      </c>
      <c r="C919" t="str">
        <f t="array" ref="C919">IF($A919="","",INDEX(Summary!$B:$B,$AH919))</f>
        <v>Jaggery</v>
      </c>
      <c r="D919" t="str">
        <f t="array" ref="D919">IF($A919="","",INDEX(Summary!$C:$C,$AH919))</f>
        <v>C39</v>
      </c>
      <c r="E919">
        <f t="array" ref="E919">IF($A919="","",INDEX(Summary!$F:$F,$AH919))</f>
        <v>0.5</v>
      </c>
      <c r="F919" t="str">
        <f t="array" ref="F919">IF($A919="","",INDEX(Summary!$BC:$BC,$AH919)&amp;"")</f>
        <v>P3 – Normal</v>
      </c>
      <c r="G919">
        <f t="shared" si="126"/>
        <v>3</v>
      </c>
      <c r="H919">
        <f t="shared" si="127"/>
        <v>0</v>
      </c>
      <c r="I919" t="str">
        <f t="array" ref="I919">IF($A919="","",IF(IFERROR(INDEX(Summary!$BA:$BA,$AH919),0)&lt;1,"Under 1 day",IF(INDEX(Summary!$BA:$BA,$AH919)&lt;3,"1-3 days",IF(INDEX(Summary!$BA:$BA,$AH919)&lt;7,"3-7 days","7+ days"))))</f>
        <v>7+ days</v>
      </c>
      <c r="J919" t="str">
        <f t="array" ref="J919">IF($A919="","",IF(IFERROR(INDEX(Summary!$AX:$AX,$AH919),0)&lt;0.25,"0-25%",IF(INDEX(Summary!$AX:$AX,$AH919)&lt;0.5,"25-50%",IF(INDEX(Summary!$AX:$AX,$AH919)&lt;0.75,"50-75%","75-100%"))))</f>
        <v>75-100%</v>
      </c>
      <c r="K919" t="str">
        <f t="array" ref="K919">IF($A919="","",INDEX(Summary!$AY:$AY,$AH919)&amp;"")</f>
        <v>Done</v>
      </c>
      <c r="L919" s="1">
        <f>IF($A919="","",Summary!$P$2+MOD(ROW()-2,30))</f>
        <v>46244</v>
      </c>
      <c r="M919">
        <f t="shared" si="128"/>
        <v>18</v>
      </c>
      <c r="N919">
        <f t="shared" si="129"/>
        <v>10</v>
      </c>
      <c r="O919" t="str">
        <f t="shared" si="130"/>
        <v>Aug-2026</v>
      </c>
      <c r="P919">
        <f t="shared" ca="1" si="131"/>
        <v>1</v>
      </c>
      <c r="Q919" s="2">
        <f t="array" ref="Q919">IF($A919="",0,IFERROR(INDEX(Summary!$P$3:$AS$67,$AH919-2,$M919),0))</f>
        <v>0</v>
      </c>
      <c r="R919" s="2">
        <f t="array" ref="R919">IF($A919="",0,ROUND(IFERROR(INDEX(Summary!$O:$O,$AH919),0)/30,0))</f>
        <v>476</v>
      </c>
      <c r="S919">
        <f t="shared" si="132"/>
        <v>0</v>
      </c>
      <c r="T919" s="2">
        <f t="array" ref="T919">IF($S919=1,IFERROR(INDEX(Summary!$O:$O,$AH919),0),0)</f>
        <v>0</v>
      </c>
      <c r="U919" s="2">
        <f t="array" ref="U919">IF($S919=1,IFERROR(INDEX(Summary!$AT:$AT,$AH919),0),0)</f>
        <v>0</v>
      </c>
      <c r="V919" s="2">
        <f t="shared" si="133"/>
        <v>0</v>
      </c>
      <c r="W919" s="2">
        <f t="array" ref="W919">IF($S919=1,IFERROR(INDEX(Summary!$AZ:$AZ,$AH919),0),0)</f>
        <v>0</v>
      </c>
      <c r="X919" s="3">
        <f t="array" ref="X919">IF($S919=1,IFERROR(INDEX(Summary!$BA:$BA,$AH919),0),0)</f>
        <v>0</v>
      </c>
      <c r="Y919" s="2">
        <f t="array" ref="Y919">IF($S919=1,IFERROR(INDEX(Summary!$G:$G,$AH919),0),0)</f>
        <v>0</v>
      </c>
      <c r="Z919" s="2">
        <f t="array" ref="Z919">IF($S919=1,IFERROR(INDEX(Summary!$H:$H,$AH919),0),0)</f>
        <v>0</v>
      </c>
      <c r="AA919" s="2">
        <f t="array" ref="AA919">IF($S919=1,IFERROR(INDEX(Summary!$I:$I,$AH919),0),0)</f>
        <v>0</v>
      </c>
      <c r="AB919" s="2">
        <f t="array" ref="AB919">IF($S919=1,IFERROR(INDEX(Summary!$J:$J,$AH919),0),0)</f>
        <v>0</v>
      </c>
      <c r="AC919" s="2">
        <f t="array" ref="AC919">IF($S919=1,IFERROR(INDEX(Summary!$K:$K,$AH919),0),0)</f>
        <v>0</v>
      </c>
      <c r="AD919" s="2">
        <f t="array" ref="AD919">IF($S919=1,IFERROR(INDEX(Summary!$L:$L,$AH919),0),0)</f>
        <v>0</v>
      </c>
      <c r="AE919" s="2">
        <f t="array" ref="AE919">IF($S919=1,IFERROR(INDEX(Summary!$M:$M,$AH919),0),0)</f>
        <v>0</v>
      </c>
      <c r="AF919" s="2">
        <f t="array" ref="AF919">IF($S919=1,IFERROR(INDEX(Summary!$N:$N,$AH919),0),0)</f>
        <v>0</v>
      </c>
      <c r="AG919">
        <f t="array" ref="AG919">IF($A919="","",IFERROR(INDEX(Summary!$BB:$BB,$AH919),0))</f>
        <v>5</v>
      </c>
      <c r="AH919">
        <f t="shared" si="134"/>
        <v>33</v>
      </c>
    </row>
    <row r="920" spans="1:34" hidden="1">
      <c r="A920" t="str">
        <f t="array" ref="A920">IFERROR(INDEX(Summary!$D:$D,$AH920)&amp;"","")</f>
        <v>FG00242</v>
      </c>
      <c r="B920" t="str">
        <f t="array" ref="B920">IF($A920="","",INDEX(Summary!$E:$E,$AH920))</f>
        <v>Sugarcane Jaggery Powder - 500 gm</v>
      </c>
      <c r="C920" t="str">
        <f t="array" ref="C920">IF($A920="","",INDEX(Summary!$B:$B,$AH920))</f>
        <v>Jaggery</v>
      </c>
      <c r="D920" t="str">
        <f t="array" ref="D920">IF($A920="","",INDEX(Summary!$C:$C,$AH920))</f>
        <v>C39</v>
      </c>
      <c r="E920">
        <f t="array" ref="E920">IF($A920="","",INDEX(Summary!$F:$F,$AH920))</f>
        <v>0.5</v>
      </c>
      <c r="F920" t="str">
        <f t="array" ref="F920">IF($A920="","",INDEX(Summary!$BC:$BC,$AH920)&amp;"")</f>
        <v>P3 – Normal</v>
      </c>
      <c r="G920">
        <f t="shared" si="126"/>
        <v>3</v>
      </c>
      <c r="H920">
        <f t="shared" si="127"/>
        <v>0</v>
      </c>
      <c r="I920" t="str">
        <f t="array" ref="I920">IF($A920="","",IF(IFERROR(INDEX(Summary!$BA:$BA,$AH920),0)&lt;1,"Under 1 day",IF(INDEX(Summary!$BA:$BA,$AH920)&lt;3,"1-3 days",IF(INDEX(Summary!$BA:$BA,$AH920)&lt;7,"3-7 days","7+ days"))))</f>
        <v>7+ days</v>
      </c>
      <c r="J920" t="str">
        <f t="array" ref="J920">IF($A920="","",IF(IFERROR(INDEX(Summary!$AX:$AX,$AH920),0)&lt;0.25,"0-25%",IF(INDEX(Summary!$AX:$AX,$AH920)&lt;0.5,"25-50%",IF(INDEX(Summary!$AX:$AX,$AH920)&lt;0.75,"50-75%","75-100%"))))</f>
        <v>75-100%</v>
      </c>
      <c r="K920" t="str">
        <f t="array" ref="K920">IF($A920="","",INDEX(Summary!$AY:$AY,$AH920)&amp;"")</f>
        <v>Done</v>
      </c>
      <c r="L920" s="1">
        <f>IF($A920="","",Summary!$P$2+MOD(ROW()-2,30))</f>
        <v>46245</v>
      </c>
      <c r="M920">
        <f t="shared" si="128"/>
        <v>19</v>
      </c>
      <c r="N920">
        <f t="shared" si="129"/>
        <v>11</v>
      </c>
      <c r="O920" t="str">
        <f t="shared" si="130"/>
        <v>Aug-2026</v>
      </c>
      <c r="P920">
        <f t="shared" ca="1" si="131"/>
        <v>1</v>
      </c>
      <c r="Q920" s="2">
        <f t="array" ref="Q920">IF($A920="",0,IFERROR(INDEX(Summary!$P$3:$AS$67,$AH920-2,$M920),0))</f>
        <v>820</v>
      </c>
      <c r="R920" s="2">
        <f t="array" ref="R920">IF($A920="",0,ROUND(IFERROR(INDEX(Summary!$O:$O,$AH920),0)/30,0))</f>
        <v>476</v>
      </c>
      <c r="S920">
        <f t="shared" si="132"/>
        <v>0</v>
      </c>
      <c r="T920" s="2">
        <f t="array" ref="T920">IF($S920=1,IFERROR(INDEX(Summary!$O:$O,$AH920),0),0)</f>
        <v>0</v>
      </c>
      <c r="U920" s="2">
        <f t="array" ref="U920">IF($S920=1,IFERROR(INDEX(Summary!$AT:$AT,$AH920),0),0)</f>
        <v>0</v>
      </c>
      <c r="V920" s="2">
        <f t="shared" si="133"/>
        <v>0</v>
      </c>
      <c r="W920" s="2">
        <f t="array" ref="W920">IF($S920=1,IFERROR(INDEX(Summary!$AZ:$AZ,$AH920),0),0)</f>
        <v>0</v>
      </c>
      <c r="X920" s="3">
        <f t="array" ref="X920">IF($S920=1,IFERROR(INDEX(Summary!$BA:$BA,$AH920),0),0)</f>
        <v>0</v>
      </c>
      <c r="Y920" s="2">
        <f t="array" ref="Y920">IF($S920=1,IFERROR(INDEX(Summary!$G:$G,$AH920),0),0)</f>
        <v>0</v>
      </c>
      <c r="Z920" s="2">
        <f t="array" ref="Z920">IF($S920=1,IFERROR(INDEX(Summary!$H:$H,$AH920),0),0)</f>
        <v>0</v>
      </c>
      <c r="AA920" s="2">
        <f t="array" ref="AA920">IF($S920=1,IFERROR(INDEX(Summary!$I:$I,$AH920),0),0)</f>
        <v>0</v>
      </c>
      <c r="AB920" s="2">
        <f t="array" ref="AB920">IF($S920=1,IFERROR(INDEX(Summary!$J:$J,$AH920),0),0)</f>
        <v>0</v>
      </c>
      <c r="AC920" s="2">
        <f t="array" ref="AC920">IF($S920=1,IFERROR(INDEX(Summary!$K:$K,$AH920),0),0)</f>
        <v>0</v>
      </c>
      <c r="AD920" s="2">
        <f t="array" ref="AD920">IF($S920=1,IFERROR(INDEX(Summary!$L:$L,$AH920),0),0)</f>
        <v>0</v>
      </c>
      <c r="AE920" s="2">
        <f t="array" ref="AE920">IF($S920=1,IFERROR(INDEX(Summary!$M:$M,$AH920),0),0)</f>
        <v>0</v>
      </c>
      <c r="AF920" s="2">
        <f t="array" ref="AF920">IF($S920=1,IFERROR(INDEX(Summary!$N:$N,$AH920),0),0)</f>
        <v>0</v>
      </c>
      <c r="AG920">
        <f t="array" ref="AG920">IF($A920="","",IFERROR(INDEX(Summary!$BB:$BB,$AH920),0))</f>
        <v>5</v>
      </c>
      <c r="AH920">
        <f t="shared" si="134"/>
        <v>33</v>
      </c>
    </row>
    <row r="921" spans="1:34" hidden="1">
      <c r="A921" t="str">
        <f t="array" ref="A921">IFERROR(INDEX(Summary!$D:$D,$AH921)&amp;"","")</f>
        <v>FG00242</v>
      </c>
      <c r="B921" t="str">
        <f t="array" ref="B921">IF($A921="","",INDEX(Summary!$E:$E,$AH921))</f>
        <v>Sugarcane Jaggery Powder - 500 gm</v>
      </c>
      <c r="C921" t="str">
        <f t="array" ref="C921">IF($A921="","",INDEX(Summary!$B:$B,$AH921))</f>
        <v>Jaggery</v>
      </c>
      <c r="D921" t="str">
        <f t="array" ref="D921">IF($A921="","",INDEX(Summary!$C:$C,$AH921))</f>
        <v>C39</v>
      </c>
      <c r="E921">
        <f t="array" ref="E921">IF($A921="","",INDEX(Summary!$F:$F,$AH921))</f>
        <v>0.5</v>
      </c>
      <c r="F921" t="str">
        <f t="array" ref="F921">IF($A921="","",INDEX(Summary!$BC:$BC,$AH921)&amp;"")</f>
        <v>P3 – Normal</v>
      </c>
      <c r="G921">
        <f t="shared" si="126"/>
        <v>3</v>
      </c>
      <c r="H921">
        <f t="shared" si="127"/>
        <v>0</v>
      </c>
      <c r="I921" t="str">
        <f t="array" ref="I921">IF($A921="","",IF(IFERROR(INDEX(Summary!$BA:$BA,$AH921),0)&lt;1,"Under 1 day",IF(INDEX(Summary!$BA:$BA,$AH921)&lt;3,"1-3 days",IF(INDEX(Summary!$BA:$BA,$AH921)&lt;7,"3-7 days","7+ days"))))</f>
        <v>7+ days</v>
      </c>
      <c r="J921" t="str">
        <f t="array" ref="J921">IF($A921="","",IF(IFERROR(INDEX(Summary!$AX:$AX,$AH921),0)&lt;0.25,"0-25%",IF(INDEX(Summary!$AX:$AX,$AH921)&lt;0.5,"25-50%",IF(INDEX(Summary!$AX:$AX,$AH921)&lt;0.75,"50-75%","75-100%"))))</f>
        <v>75-100%</v>
      </c>
      <c r="K921" t="str">
        <f t="array" ref="K921">IF($A921="","",INDEX(Summary!$AY:$AY,$AH921)&amp;"")</f>
        <v>Done</v>
      </c>
      <c r="L921" s="1">
        <f>IF($A921="","",Summary!$P$2+MOD(ROW()-2,30))</f>
        <v>46246</v>
      </c>
      <c r="M921">
        <f t="shared" si="128"/>
        <v>20</v>
      </c>
      <c r="N921">
        <f t="shared" si="129"/>
        <v>12</v>
      </c>
      <c r="O921" t="str">
        <f t="shared" si="130"/>
        <v>Aug-2026</v>
      </c>
      <c r="P921">
        <f t="shared" ca="1" si="131"/>
        <v>1</v>
      </c>
      <c r="Q921" s="2">
        <f t="array" ref="Q921">IF($A921="",0,IFERROR(INDEX(Summary!$P$3:$AS$67,$AH921-2,$M921),0))</f>
        <v>410</v>
      </c>
      <c r="R921" s="2">
        <f t="array" ref="R921">IF($A921="",0,ROUND(IFERROR(INDEX(Summary!$O:$O,$AH921),0)/30,0))</f>
        <v>476</v>
      </c>
      <c r="S921">
        <f t="shared" si="132"/>
        <v>0</v>
      </c>
      <c r="T921" s="2">
        <f t="array" ref="T921">IF($S921=1,IFERROR(INDEX(Summary!$O:$O,$AH921),0),0)</f>
        <v>0</v>
      </c>
      <c r="U921" s="2">
        <f t="array" ref="U921">IF($S921=1,IFERROR(INDEX(Summary!$AT:$AT,$AH921),0),0)</f>
        <v>0</v>
      </c>
      <c r="V921" s="2">
        <f t="shared" si="133"/>
        <v>0</v>
      </c>
      <c r="W921" s="2">
        <f t="array" ref="W921">IF($S921=1,IFERROR(INDEX(Summary!$AZ:$AZ,$AH921),0),0)</f>
        <v>0</v>
      </c>
      <c r="X921" s="3">
        <f t="array" ref="X921">IF($S921=1,IFERROR(INDEX(Summary!$BA:$BA,$AH921),0),0)</f>
        <v>0</v>
      </c>
      <c r="Y921" s="2">
        <f t="array" ref="Y921">IF($S921=1,IFERROR(INDEX(Summary!$G:$G,$AH921),0),0)</f>
        <v>0</v>
      </c>
      <c r="Z921" s="2">
        <f t="array" ref="Z921">IF($S921=1,IFERROR(INDEX(Summary!$H:$H,$AH921),0),0)</f>
        <v>0</v>
      </c>
      <c r="AA921" s="2">
        <f t="array" ref="AA921">IF($S921=1,IFERROR(INDEX(Summary!$I:$I,$AH921),0),0)</f>
        <v>0</v>
      </c>
      <c r="AB921" s="2">
        <f t="array" ref="AB921">IF($S921=1,IFERROR(INDEX(Summary!$J:$J,$AH921),0),0)</f>
        <v>0</v>
      </c>
      <c r="AC921" s="2">
        <f t="array" ref="AC921">IF($S921=1,IFERROR(INDEX(Summary!$K:$K,$AH921),0),0)</f>
        <v>0</v>
      </c>
      <c r="AD921" s="2">
        <f t="array" ref="AD921">IF($S921=1,IFERROR(INDEX(Summary!$L:$L,$AH921),0),0)</f>
        <v>0</v>
      </c>
      <c r="AE921" s="2">
        <f t="array" ref="AE921">IF($S921=1,IFERROR(INDEX(Summary!$M:$M,$AH921),0),0)</f>
        <v>0</v>
      </c>
      <c r="AF921" s="2">
        <f t="array" ref="AF921">IF($S921=1,IFERROR(INDEX(Summary!$N:$N,$AH921),0),0)</f>
        <v>0</v>
      </c>
      <c r="AG921">
        <f t="array" ref="AG921">IF($A921="","",IFERROR(INDEX(Summary!$BB:$BB,$AH921),0))</f>
        <v>5</v>
      </c>
      <c r="AH921">
        <f t="shared" si="134"/>
        <v>33</v>
      </c>
    </row>
    <row r="922" spans="1:34" hidden="1">
      <c r="A922" t="str">
        <f t="array" ref="A922">IFERROR(INDEX(Summary!$D:$D,$AH922)&amp;"","")</f>
        <v>FG00242</v>
      </c>
      <c r="B922" t="str">
        <f t="array" ref="B922">IF($A922="","",INDEX(Summary!$E:$E,$AH922))</f>
        <v>Sugarcane Jaggery Powder - 500 gm</v>
      </c>
      <c r="C922" t="str">
        <f t="array" ref="C922">IF($A922="","",INDEX(Summary!$B:$B,$AH922))</f>
        <v>Jaggery</v>
      </c>
      <c r="D922" t="str">
        <f t="array" ref="D922">IF($A922="","",INDEX(Summary!$C:$C,$AH922))</f>
        <v>C39</v>
      </c>
      <c r="E922">
        <f t="array" ref="E922">IF($A922="","",INDEX(Summary!$F:$F,$AH922))</f>
        <v>0.5</v>
      </c>
      <c r="F922" t="str">
        <f t="array" ref="F922">IF($A922="","",INDEX(Summary!$BC:$BC,$AH922)&amp;"")</f>
        <v>P3 – Normal</v>
      </c>
      <c r="G922">
        <f t="shared" si="126"/>
        <v>3</v>
      </c>
      <c r="H922">
        <f t="shared" si="127"/>
        <v>0</v>
      </c>
      <c r="I922" t="str">
        <f t="array" ref="I922">IF($A922="","",IF(IFERROR(INDEX(Summary!$BA:$BA,$AH922),0)&lt;1,"Under 1 day",IF(INDEX(Summary!$BA:$BA,$AH922)&lt;3,"1-3 days",IF(INDEX(Summary!$BA:$BA,$AH922)&lt;7,"3-7 days","7+ days"))))</f>
        <v>7+ days</v>
      </c>
      <c r="J922" t="str">
        <f t="array" ref="J922">IF($A922="","",IF(IFERROR(INDEX(Summary!$AX:$AX,$AH922),0)&lt;0.25,"0-25%",IF(INDEX(Summary!$AX:$AX,$AH922)&lt;0.5,"25-50%",IF(INDEX(Summary!$AX:$AX,$AH922)&lt;0.75,"50-75%","75-100%"))))</f>
        <v>75-100%</v>
      </c>
      <c r="K922" t="str">
        <f t="array" ref="K922">IF($A922="","",INDEX(Summary!$AY:$AY,$AH922)&amp;"")</f>
        <v>Done</v>
      </c>
      <c r="L922" s="1">
        <f>IF($A922="","",Summary!$P$2+MOD(ROW()-2,30))</f>
        <v>46247</v>
      </c>
      <c r="M922">
        <f t="shared" si="128"/>
        <v>21</v>
      </c>
      <c r="N922">
        <f t="shared" si="129"/>
        <v>13</v>
      </c>
      <c r="O922" t="str">
        <f t="shared" si="130"/>
        <v>Aug-2026</v>
      </c>
      <c r="P922">
        <f t="shared" ca="1" si="131"/>
        <v>1</v>
      </c>
      <c r="Q922" s="2">
        <f t="array" ref="Q922">IF($A922="",0,IFERROR(INDEX(Summary!$P$3:$AS$67,$AH922-2,$M922),0))</f>
        <v>6</v>
      </c>
      <c r="R922" s="2">
        <f t="array" ref="R922">IF($A922="",0,ROUND(IFERROR(INDEX(Summary!$O:$O,$AH922),0)/30,0))</f>
        <v>476</v>
      </c>
      <c r="S922">
        <f t="shared" si="132"/>
        <v>0</v>
      </c>
      <c r="T922" s="2">
        <f t="array" ref="T922">IF($S922=1,IFERROR(INDEX(Summary!$O:$O,$AH922),0),0)</f>
        <v>0</v>
      </c>
      <c r="U922" s="2">
        <f t="array" ref="U922">IF($S922=1,IFERROR(INDEX(Summary!$AT:$AT,$AH922),0),0)</f>
        <v>0</v>
      </c>
      <c r="V922" s="2">
        <f t="shared" si="133"/>
        <v>0</v>
      </c>
      <c r="W922" s="2">
        <f t="array" ref="W922">IF($S922=1,IFERROR(INDEX(Summary!$AZ:$AZ,$AH922),0),0)</f>
        <v>0</v>
      </c>
      <c r="X922" s="3">
        <f t="array" ref="X922">IF($S922=1,IFERROR(INDEX(Summary!$BA:$BA,$AH922),0),0)</f>
        <v>0</v>
      </c>
      <c r="Y922" s="2">
        <f t="array" ref="Y922">IF($S922=1,IFERROR(INDEX(Summary!$G:$G,$AH922),0),0)</f>
        <v>0</v>
      </c>
      <c r="Z922" s="2">
        <f t="array" ref="Z922">IF($S922=1,IFERROR(INDEX(Summary!$H:$H,$AH922),0),0)</f>
        <v>0</v>
      </c>
      <c r="AA922" s="2">
        <f t="array" ref="AA922">IF($S922=1,IFERROR(INDEX(Summary!$I:$I,$AH922),0),0)</f>
        <v>0</v>
      </c>
      <c r="AB922" s="2">
        <f t="array" ref="AB922">IF($S922=1,IFERROR(INDEX(Summary!$J:$J,$AH922),0),0)</f>
        <v>0</v>
      </c>
      <c r="AC922" s="2">
        <f t="array" ref="AC922">IF($S922=1,IFERROR(INDEX(Summary!$K:$K,$AH922),0),0)</f>
        <v>0</v>
      </c>
      <c r="AD922" s="2">
        <f t="array" ref="AD922">IF($S922=1,IFERROR(INDEX(Summary!$L:$L,$AH922),0),0)</f>
        <v>0</v>
      </c>
      <c r="AE922" s="2">
        <f t="array" ref="AE922">IF($S922=1,IFERROR(INDEX(Summary!$M:$M,$AH922),0),0)</f>
        <v>0</v>
      </c>
      <c r="AF922" s="2">
        <f t="array" ref="AF922">IF($S922=1,IFERROR(INDEX(Summary!$N:$N,$AH922),0),0)</f>
        <v>0</v>
      </c>
      <c r="AG922">
        <f t="array" ref="AG922">IF($A922="","",IFERROR(INDEX(Summary!$BB:$BB,$AH922),0))</f>
        <v>5</v>
      </c>
      <c r="AH922">
        <f t="shared" si="134"/>
        <v>33</v>
      </c>
    </row>
    <row r="923" spans="1:34" hidden="1">
      <c r="A923" t="str">
        <f t="array" ref="A923">IFERROR(INDEX(Summary!$D:$D,$AH923)&amp;"","")</f>
        <v>FG00242</v>
      </c>
      <c r="B923" t="str">
        <f t="array" ref="B923">IF($A923="","",INDEX(Summary!$E:$E,$AH923))</f>
        <v>Sugarcane Jaggery Powder - 500 gm</v>
      </c>
      <c r="C923" t="str">
        <f t="array" ref="C923">IF($A923="","",INDEX(Summary!$B:$B,$AH923))</f>
        <v>Jaggery</v>
      </c>
      <c r="D923" t="str">
        <f t="array" ref="D923">IF($A923="","",INDEX(Summary!$C:$C,$AH923))</f>
        <v>C39</v>
      </c>
      <c r="E923">
        <f t="array" ref="E923">IF($A923="","",INDEX(Summary!$F:$F,$AH923))</f>
        <v>0.5</v>
      </c>
      <c r="F923" t="str">
        <f t="array" ref="F923">IF($A923="","",INDEX(Summary!$BC:$BC,$AH923)&amp;"")</f>
        <v>P3 – Normal</v>
      </c>
      <c r="G923">
        <f t="shared" si="126"/>
        <v>3</v>
      </c>
      <c r="H923">
        <f t="shared" si="127"/>
        <v>0</v>
      </c>
      <c r="I923" t="str">
        <f t="array" ref="I923">IF($A923="","",IF(IFERROR(INDEX(Summary!$BA:$BA,$AH923),0)&lt;1,"Under 1 day",IF(INDEX(Summary!$BA:$BA,$AH923)&lt;3,"1-3 days",IF(INDEX(Summary!$BA:$BA,$AH923)&lt;7,"3-7 days","7+ days"))))</f>
        <v>7+ days</v>
      </c>
      <c r="J923" t="str">
        <f t="array" ref="J923">IF($A923="","",IF(IFERROR(INDEX(Summary!$AX:$AX,$AH923),0)&lt;0.25,"0-25%",IF(INDEX(Summary!$AX:$AX,$AH923)&lt;0.5,"25-50%",IF(INDEX(Summary!$AX:$AX,$AH923)&lt;0.75,"50-75%","75-100%"))))</f>
        <v>75-100%</v>
      </c>
      <c r="K923" t="str">
        <f t="array" ref="K923">IF($A923="","",INDEX(Summary!$AY:$AY,$AH923)&amp;"")</f>
        <v>Done</v>
      </c>
      <c r="L923" s="1">
        <f>IF($A923="","",Summary!$P$2+MOD(ROW()-2,30))</f>
        <v>46248</v>
      </c>
      <c r="M923">
        <f t="shared" si="128"/>
        <v>22</v>
      </c>
      <c r="N923">
        <f t="shared" si="129"/>
        <v>14</v>
      </c>
      <c r="O923" t="str">
        <f t="shared" si="130"/>
        <v>Aug-2026</v>
      </c>
      <c r="P923">
        <f t="shared" ca="1" si="131"/>
        <v>1</v>
      </c>
      <c r="Q923" s="2">
        <f t="array" ref="Q923">IF($A923="",0,IFERROR(INDEX(Summary!$P$3:$AS$67,$AH923-2,$M923),0))</f>
        <v>0</v>
      </c>
      <c r="R923" s="2">
        <f t="array" ref="R923">IF($A923="",0,ROUND(IFERROR(INDEX(Summary!$O:$O,$AH923),0)/30,0))</f>
        <v>476</v>
      </c>
      <c r="S923">
        <f t="shared" si="132"/>
        <v>0</v>
      </c>
      <c r="T923" s="2">
        <f t="array" ref="T923">IF($S923=1,IFERROR(INDEX(Summary!$O:$O,$AH923),0),0)</f>
        <v>0</v>
      </c>
      <c r="U923" s="2">
        <f t="array" ref="U923">IF($S923=1,IFERROR(INDEX(Summary!$AT:$AT,$AH923),0),0)</f>
        <v>0</v>
      </c>
      <c r="V923" s="2">
        <f t="shared" si="133"/>
        <v>0</v>
      </c>
      <c r="W923" s="2">
        <f t="array" ref="W923">IF($S923=1,IFERROR(INDEX(Summary!$AZ:$AZ,$AH923),0),0)</f>
        <v>0</v>
      </c>
      <c r="X923" s="3">
        <f t="array" ref="X923">IF($S923=1,IFERROR(INDEX(Summary!$BA:$BA,$AH923),0),0)</f>
        <v>0</v>
      </c>
      <c r="Y923" s="2">
        <f t="array" ref="Y923">IF($S923=1,IFERROR(INDEX(Summary!$G:$G,$AH923),0),0)</f>
        <v>0</v>
      </c>
      <c r="Z923" s="2">
        <f t="array" ref="Z923">IF($S923=1,IFERROR(INDEX(Summary!$H:$H,$AH923),0),0)</f>
        <v>0</v>
      </c>
      <c r="AA923" s="2">
        <f t="array" ref="AA923">IF($S923=1,IFERROR(INDEX(Summary!$I:$I,$AH923),0),0)</f>
        <v>0</v>
      </c>
      <c r="AB923" s="2">
        <f t="array" ref="AB923">IF($S923=1,IFERROR(INDEX(Summary!$J:$J,$AH923),0),0)</f>
        <v>0</v>
      </c>
      <c r="AC923" s="2">
        <f t="array" ref="AC923">IF($S923=1,IFERROR(INDEX(Summary!$K:$K,$AH923),0),0)</f>
        <v>0</v>
      </c>
      <c r="AD923" s="2">
        <f t="array" ref="AD923">IF($S923=1,IFERROR(INDEX(Summary!$L:$L,$AH923),0),0)</f>
        <v>0</v>
      </c>
      <c r="AE923" s="2">
        <f t="array" ref="AE923">IF($S923=1,IFERROR(INDEX(Summary!$M:$M,$AH923),0),0)</f>
        <v>0</v>
      </c>
      <c r="AF923" s="2">
        <f t="array" ref="AF923">IF($S923=1,IFERROR(INDEX(Summary!$N:$N,$AH923),0),0)</f>
        <v>0</v>
      </c>
      <c r="AG923">
        <f t="array" ref="AG923">IF($A923="","",IFERROR(INDEX(Summary!$BB:$BB,$AH923),0))</f>
        <v>5</v>
      </c>
      <c r="AH923">
        <f t="shared" si="134"/>
        <v>33</v>
      </c>
    </row>
    <row r="924" spans="1:34" hidden="1">
      <c r="A924" t="str">
        <f t="array" ref="A924">IFERROR(INDEX(Summary!$D:$D,$AH924)&amp;"","")</f>
        <v>FG00242</v>
      </c>
      <c r="B924" t="str">
        <f t="array" ref="B924">IF($A924="","",INDEX(Summary!$E:$E,$AH924))</f>
        <v>Sugarcane Jaggery Powder - 500 gm</v>
      </c>
      <c r="C924" t="str">
        <f t="array" ref="C924">IF($A924="","",INDEX(Summary!$B:$B,$AH924))</f>
        <v>Jaggery</v>
      </c>
      <c r="D924" t="str">
        <f t="array" ref="D924">IF($A924="","",INDEX(Summary!$C:$C,$AH924))</f>
        <v>C39</v>
      </c>
      <c r="E924">
        <f t="array" ref="E924">IF($A924="","",INDEX(Summary!$F:$F,$AH924))</f>
        <v>0.5</v>
      </c>
      <c r="F924" t="str">
        <f t="array" ref="F924">IF($A924="","",INDEX(Summary!$BC:$BC,$AH924)&amp;"")</f>
        <v>P3 – Normal</v>
      </c>
      <c r="G924">
        <f t="shared" si="126"/>
        <v>3</v>
      </c>
      <c r="H924">
        <f t="shared" si="127"/>
        <v>0</v>
      </c>
      <c r="I924" t="str">
        <f t="array" ref="I924">IF($A924="","",IF(IFERROR(INDEX(Summary!$BA:$BA,$AH924),0)&lt;1,"Under 1 day",IF(INDEX(Summary!$BA:$BA,$AH924)&lt;3,"1-3 days",IF(INDEX(Summary!$BA:$BA,$AH924)&lt;7,"3-7 days","7+ days"))))</f>
        <v>7+ days</v>
      </c>
      <c r="J924" t="str">
        <f t="array" ref="J924">IF($A924="","",IF(IFERROR(INDEX(Summary!$AX:$AX,$AH924),0)&lt;0.25,"0-25%",IF(INDEX(Summary!$AX:$AX,$AH924)&lt;0.5,"25-50%",IF(INDEX(Summary!$AX:$AX,$AH924)&lt;0.75,"50-75%","75-100%"))))</f>
        <v>75-100%</v>
      </c>
      <c r="K924" t="str">
        <f t="array" ref="K924">IF($A924="","",INDEX(Summary!$AY:$AY,$AH924)&amp;"")</f>
        <v>Done</v>
      </c>
      <c r="L924" s="1">
        <f>IF($A924="","",Summary!$P$2+MOD(ROW()-2,30))</f>
        <v>46249</v>
      </c>
      <c r="M924">
        <f t="shared" si="128"/>
        <v>23</v>
      </c>
      <c r="N924">
        <f t="shared" si="129"/>
        <v>15</v>
      </c>
      <c r="O924" t="str">
        <f t="shared" si="130"/>
        <v>Aug-2026</v>
      </c>
      <c r="P924">
        <f t="shared" ca="1" si="131"/>
        <v>1</v>
      </c>
      <c r="Q924" s="2">
        <f t="array" ref="Q924">IF($A924="",0,IFERROR(INDEX(Summary!$P$3:$AS$67,$AH924-2,$M924),0))</f>
        <v>0</v>
      </c>
      <c r="R924" s="2">
        <f t="array" ref="R924">IF($A924="",0,ROUND(IFERROR(INDEX(Summary!$O:$O,$AH924),0)/30,0))</f>
        <v>476</v>
      </c>
      <c r="S924">
        <f t="shared" si="132"/>
        <v>0</v>
      </c>
      <c r="T924" s="2">
        <f t="array" ref="T924">IF($S924=1,IFERROR(INDEX(Summary!$O:$O,$AH924),0),0)</f>
        <v>0</v>
      </c>
      <c r="U924" s="2">
        <f t="array" ref="U924">IF($S924=1,IFERROR(INDEX(Summary!$AT:$AT,$AH924),0),0)</f>
        <v>0</v>
      </c>
      <c r="V924" s="2">
        <f t="shared" si="133"/>
        <v>0</v>
      </c>
      <c r="W924" s="2">
        <f t="array" ref="W924">IF($S924=1,IFERROR(INDEX(Summary!$AZ:$AZ,$AH924),0),0)</f>
        <v>0</v>
      </c>
      <c r="X924" s="3">
        <f t="array" ref="X924">IF($S924=1,IFERROR(INDEX(Summary!$BA:$BA,$AH924),0),0)</f>
        <v>0</v>
      </c>
      <c r="Y924" s="2">
        <f t="array" ref="Y924">IF($S924=1,IFERROR(INDEX(Summary!$G:$G,$AH924),0),0)</f>
        <v>0</v>
      </c>
      <c r="Z924" s="2">
        <f t="array" ref="Z924">IF($S924=1,IFERROR(INDEX(Summary!$H:$H,$AH924),0),0)</f>
        <v>0</v>
      </c>
      <c r="AA924" s="2">
        <f t="array" ref="AA924">IF($S924=1,IFERROR(INDEX(Summary!$I:$I,$AH924),0),0)</f>
        <v>0</v>
      </c>
      <c r="AB924" s="2">
        <f t="array" ref="AB924">IF($S924=1,IFERROR(INDEX(Summary!$J:$J,$AH924),0),0)</f>
        <v>0</v>
      </c>
      <c r="AC924" s="2">
        <f t="array" ref="AC924">IF($S924=1,IFERROR(INDEX(Summary!$K:$K,$AH924),0),0)</f>
        <v>0</v>
      </c>
      <c r="AD924" s="2">
        <f t="array" ref="AD924">IF($S924=1,IFERROR(INDEX(Summary!$L:$L,$AH924),0),0)</f>
        <v>0</v>
      </c>
      <c r="AE924" s="2">
        <f t="array" ref="AE924">IF($S924=1,IFERROR(INDEX(Summary!$M:$M,$AH924),0),0)</f>
        <v>0</v>
      </c>
      <c r="AF924" s="2">
        <f t="array" ref="AF924">IF($S924=1,IFERROR(INDEX(Summary!$N:$N,$AH924),0),0)</f>
        <v>0</v>
      </c>
      <c r="AG924">
        <f t="array" ref="AG924">IF($A924="","",IFERROR(INDEX(Summary!$BB:$BB,$AH924),0))</f>
        <v>5</v>
      </c>
      <c r="AH924">
        <f t="shared" si="134"/>
        <v>33</v>
      </c>
    </row>
    <row r="925" spans="1:34" hidden="1">
      <c r="A925" t="str">
        <f t="array" ref="A925">IFERROR(INDEX(Summary!$D:$D,$AH925)&amp;"","")</f>
        <v>FG00242</v>
      </c>
      <c r="B925" t="str">
        <f t="array" ref="B925">IF($A925="","",INDEX(Summary!$E:$E,$AH925))</f>
        <v>Sugarcane Jaggery Powder - 500 gm</v>
      </c>
      <c r="C925" t="str">
        <f t="array" ref="C925">IF($A925="","",INDEX(Summary!$B:$B,$AH925))</f>
        <v>Jaggery</v>
      </c>
      <c r="D925" t="str">
        <f t="array" ref="D925">IF($A925="","",INDEX(Summary!$C:$C,$AH925))</f>
        <v>C39</v>
      </c>
      <c r="E925">
        <f t="array" ref="E925">IF($A925="","",INDEX(Summary!$F:$F,$AH925))</f>
        <v>0.5</v>
      </c>
      <c r="F925" t="str">
        <f t="array" ref="F925">IF($A925="","",INDEX(Summary!$BC:$BC,$AH925)&amp;"")</f>
        <v>P3 – Normal</v>
      </c>
      <c r="G925">
        <f t="shared" si="126"/>
        <v>3</v>
      </c>
      <c r="H925">
        <f t="shared" si="127"/>
        <v>0</v>
      </c>
      <c r="I925" t="str">
        <f t="array" ref="I925">IF($A925="","",IF(IFERROR(INDEX(Summary!$BA:$BA,$AH925),0)&lt;1,"Under 1 day",IF(INDEX(Summary!$BA:$BA,$AH925)&lt;3,"1-3 days",IF(INDEX(Summary!$BA:$BA,$AH925)&lt;7,"3-7 days","7+ days"))))</f>
        <v>7+ days</v>
      </c>
      <c r="J925" t="str">
        <f t="array" ref="J925">IF($A925="","",IF(IFERROR(INDEX(Summary!$AX:$AX,$AH925),0)&lt;0.25,"0-25%",IF(INDEX(Summary!$AX:$AX,$AH925)&lt;0.5,"25-50%",IF(INDEX(Summary!$AX:$AX,$AH925)&lt;0.75,"50-75%","75-100%"))))</f>
        <v>75-100%</v>
      </c>
      <c r="K925" t="str">
        <f t="array" ref="K925">IF($A925="","",INDEX(Summary!$AY:$AY,$AH925)&amp;"")</f>
        <v>Done</v>
      </c>
      <c r="L925" s="1">
        <f>IF($A925="","",Summary!$P$2+MOD(ROW()-2,30))</f>
        <v>46250</v>
      </c>
      <c r="M925">
        <f t="shared" si="128"/>
        <v>24</v>
      </c>
      <c r="N925">
        <f t="shared" si="129"/>
        <v>16</v>
      </c>
      <c r="O925" t="str">
        <f t="shared" si="130"/>
        <v>Aug-2026</v>
      </c>
      <c r="P925">
        <f t="shared" ca="1" si="131"/>
        <v>1</v>
      </c>
      <c r="Q925" s="2">
        <f t="array" ref="Q925">IF($A925="",0,IFERROR(INDEX(Summary!$P$3:$AS$67,$AH925-2,$M925),0))</f>
        <v>0</v>
      </c>
      <c r="R925" s="2">
        <f t="array" ref="R925">IF($A925="",0,ROUND(IFERROR(INDEX(Summary!$O:$O,$AH925),0)/30,0))</f>
        <v>476</v>
      </c>
      <c r="S925">
        <f t="shared" si="132"/>
        <v>0</v>
      </c>
      <c r="T925" s="2">
        <f t="array" ref="T925">IF($S925=1,IFERROR(INDEX(Summary!$O:$O,$AH925),0),0)</f>
        <v>0</v>
      </c>
      <c r="U925" s="2">
        <f t="array" ref="U925">IF($S925=1,IFERROR(INDEX(Summary!$AT:$AT,$AH925),0),0)</f>
        <v>0</v>
      </c>
      <c r="V925" s="2">
        <f t="shared" si="133"/>
        <v>0</v>
      </c>
      <c r="W925" s="2">
        <f t="array" ref="W925">IF($S925=1,IFERROR(INDEX(Summary!$AZ:$AZ,$AH925),0),0)</f>
        <v>0</v>
      </c>
      <c r="X925" s="3">
        <f t="array" ref="X925">IF($S925=1,IFERROR(INDEX(Summary!$BA:$BA,$AH925),0),0)</f>
        <v>0</v>
      </c>
      <c r="Y925" s="2">
        <f t="array" ref="Y925">IF($S925=1,IFERROR(INDEX(Summary!$G:$G,$AH925),0),0)</f>
        <v>0</v>
      </c>
      <c r="Z925" s="2">
        <f t="array" ref="Z925">IF($S925=1,IFERROR(INDEX(Summary!$H:$H,$AH925),0),0)</f>
        <v>0</v>
      </c>
      <c r="AA925" s="2">
        <f t="array" ref="AA925">IF($S925=1,IFERROR(INDEX(Summary!$I:$I,$AH925),0),0)</f>
        <v>0</v>
      </c>
      <c r="AB925" s="2">
        <f t="array" ref="AB925">IF($S925=1,IFERROR(INDEX(Summary!$J:$J,$AH925),0),0)</f>
        <v>0</v>
      </c>
      <c r="AC925" s="2">
        <f t="array" ref="AC925">IF($S925=1,IFERROR(INDEX(Summary!$K:$K,$AH925),0),0)</f>
        <v>0</v>
      </c>
      <c r="AD925" s="2">
        <f t="array" ref="AD925">IF($S925=1,IFERROR(INDEX(Summary!$L:$L,$AH925),0),0)</f>
        <v>0</v>
      </c>
      <c r="AE925" s="2">
        <f t="array" ref="AE925">IF($S925=1,IFERROR(INDEX(Summary!$M:$M,$AH925),0),0)</f>
        <v>0</v>
      </c>
      <c r="AF925" s="2">
        <f t="array" ref="AF925">IF($S925=1,IFERROR(INDEX(Summary!$N:$N,$AH925),0),0)</f>
        <v>0</v>
      </c>
      <c r="AG925">
        <f t="array" ref="AG925">IF($A925="","",IFERROR(INDEX(Summary!$BB:$BB,$AH925),0))</f>
        <v>5</v>
      </c>
      <c r="AH925">
        <f t="shared" si="134"/>
        <v>33</v>
      </c>
    </row>
    <row r="926" spans="1:34" hidden="1">
      <c r="A926" t="str">
        <f t="array" ref="A926">IFERROR(INDEX(Summary!$D:$D,$AH926)&amp;"","")</f>
        <v>FG00242</v>
      </c>
      <c r="B926" t="str">
        <f t="array" ref="B926">IF($A926="","",INDEX(Summary!$E:$E,$AH926))</f>
        <v>Sugarcane Jaggery Powder - 500 gm</v>
      </c>
      <c r="C926" t="str">
        <f t="array" ref="C926">IF($A926="","",INDEX(Summary!$B:$B,$AH926))</f>
        <v>Jaggery</v>
      </c>
      <c r="D926" t="str">
        <f t="array" ref="D926">IF($A926="","",INDEX(Summary!$C:$C,$AH926))</f>
        <v>C39</v>
      </c>
      <c r="E926">
        <f t="array" ref="E926">IF($A926="","",INDEX(Summary!$F:$F,$AH926))</f>
        <v>0.5</v>
      </c>
      <c r="F926" t="str">
        <f t="array" ref="F926">IF($A926="","",INDEX(Summary!$BC:$BC,$AH926)&amp;"")</f>
        <v>P3 – Normal</v>
      </c>
      <c r="G926">
        <f t="shared" si="126"/>
        <v>3</v>
      </c>
      <c r="H926">
        <f t="shared" si="127"/>
        <v>0</v>
      </c>
      <c r="I926" t="str">
        <f t="array" ref="I926">IF($A926="","",IF(IFERROR(INDEX(Summary!$BA:$BA,$AH926),0)&lt;1,"Under 1 day",IF(INDEX(Summary!$BA:$BA,$AH926)&lt;3,"1-3 days",IF(INDEX(Summary!$BA:$BA,$AH926)&lt;7,"3-7 days","7+ days"))))</f>
        <v>7+ days</v>
      </c>
      <c r="J926" t="str">
        <f t="array" ref="J926">IF($A926="","",IF(IFERROR(INDEX(Summary!$AX:$AX,$AH926),0)&lt;0.25,"0-25%",IF(INDEX(Summary!$AX:$AX,$AH926)&lt;0.5,"25-50%",IF(INDEX(Summary!$AX:$AX,$AH926)&lt;0.75,"50-75%","75-100%"))))</f>
        <v>75-100%</v>
      </c>
      <c r="K926" t="str">
        <f t="array" ref="K926">IF($A926="","",INDEX(Summary!$AY:$AY,$AH926)&amp;"")</f>
        <v>Done</v>
      </c>
      <c r="L926" s="1">
        <f>IF($A926="","",Summary!$P$2+MOD(ROW()-2,30))</f>
        <v>46251</v>
      </c>
      <c r="M926">
        <f t="shared" si="128"/>
        <v>25</v>
      </c>
      <c r="N926">
        <f t="shared" si="129"/>
        <v>17</v>
      </c>
      <c r="O926" t="str">
        <f t="shared" si="130"/>
        <v>Aug-2026</v>
      </c>
      <c r="P926">
        <f t="shared" ca="1" si="131"/>
        <v>1</v>
      </c>
      <c r="Q926" s="2">
        <f t="array" ref="Q926">IF($A926="",0,IFERROR(INDEX(Summary!$P$3:$AS$67,$AH926-2,$M926),0))</f>
        <v>638</v>
      </c>
      <c r="R926" s="2">
        <f t="array" ref="R926">IF($A926="",0,ROUND(IFERROR(INDEX(Summary!$O:$O,$AH926),0)/30,0))</f>
        <v>476</v>
      </c>
      <c r="S926">
        <f t="shared" si="132"/>
        <v>0</v>
      </c>
      <c r="T926" s="2">
        <f t="array" ref="T926">IF($S926=1,IFERROR(INDEX(Summary!$O:$O,$AH926),0),0)</f>
        <v>0</v>
      </c>
      <c r="U926" s="2">
        <f t="array" ref="U926">IF($S926=1,IFERROR(INDEX(Summary!$AT:$AT,$AH926),0),0)</f>
        <v>0</v>
      </c>
      <c r="V926" s="2">
        <f t="shared" si="133"/>
        <v>0</v>
      </c>
      <c r="W926" s="2">
        <f t="array" ref="W926">IF($S926=1,IFERROR(INDEX(Summary!$AZ:$AZ,$AH926),0),0)</f>
        <v>0</v>
      </c>
      <c r="X926" s="3">
        <f t="array" ref="X926">IF($S926=1,IFERROR(INDEX(Summary!$BA:$BA,$AH926),0),0)</f>
        <v>0</v>
      </c>
      <c r="Y926" s="2">
        <f t="array" ref="Y926">IF($S926=1,IFERROR(INDEX(Summary!$G:$G,$AH926),0),0)</f>
        <v>0</v>
      </c>
      <c r="Z926" s="2">
        <f t="array" ref="Z926">IF($S926=1,IFERROR(INDEX(Summary!$H:$H,$AH926),0),0)</f>
        <v>0</v>
      </c>
      <c r="AA926" s="2">
        <f t="array" ref="AA926">IF($S926=1,IFERROR(INDEX(Summary!$I:$I,$AH926),0),0)</f>
        <v>0</v>
      </c>
      <c r="AB926" s="2">
        <f t="array" ref="AB926">IF($S926=1,IFERROR(INDEX(Summary!$J:$J,$AH926),0),0)</f>
        <v>0</v>
      </c>
      <c r="AC926" s="2">
        <f t="array" ref="AC926">IF($S926=1,IFERROR(INDEX(Summary!$K:$K,$AH926),0),0)</f>
        <v>0</v>
      </c>
      <c r="AD926" s="2">
        <f t="array" ref="AD926">IF($S926=1,IFERROR(INDEX(Summary!$L:$L,$AH926),0),0)</f>
        <v>0</v>
      </c>
      <c r="AE926" s="2">
        <f t="array" ref="AE926">IF($S926=1,IFERROR(INDEX(Summary!$M:$M,$AH926),0),0)</f>
        <v>0</v>
      </c>
      <c r="AF926" s="2">
        <f t="array" ref="AF926">IF($S926=1,IFERROR(INDEX(Summary!$N:$N,$AH926),0),0)</f>
        <v>0</v>
      </c>
      <c r="AG926">
        <f t="array" ref="AG926">IF($A926="","",IFERROR(INDEX(Summary!$BB:$BB,$AH926),0))</f>
        <v>5</v>
      </c>
      <c r="AH926">
        <f t="shared" si="134"/>
        <v>33</v>
      </c>
    </row>
    <row r="927" spans="1:34" hidden="1">
      <c r="A927" t="str">
        <f t="array" ref="A927">IFERROR(INDEX(Summary!$D:$D,$AH927)&amp;"","")</f>
        <v>FG00242</v>
      </c>
      <c r="B927" t="str">
        <f t="array" ref="B927">IF($A927="","",INDEX(Summary!$E:$E,$AH927))</f>
        <v>Sugarcane Jaggery Powder - 500 gm</v>
      </c>
      <c r="C927" t="str">
        <f t="array" ref="C927">IF($A927="","",INDEX(Summary!$B:$B,$AH927))</f>
        <v>Jaggery</v>
      </c>
      <c r="D927" t="str">
        <f t="array" ref="D927">IF($A927="","",INDEX(Summary!$C:$C,$AH927))</f>
        <v>C39</v>
      </c>
      <c r="E927">
        <f t="array" ref="E927">IF($A927="","",INDEX(Summary!$F:$F,$AH927))</f>
        <v>0.5</v>
      </c>
      <c r="F927" t="str">
        <f t="array" ref="F927">IF($A927="","",INDEX(Summary!$BC:$BC,$AH927)&amp;"")</f>
        <v>P3 – Normal</v>
      </c>
      <c r="G927">
        <f t="shared" si="126"/>
        <v>3</v>
      </c>
      <c r="H927">
        <f t="shared" si="127"/>
        <v>0</v>
      </c>
      <c r="I927" t="str">
        <f t="array" ref="I927">IF($A927="","",IF(IFERROR(INDEX(Summary!$BA:$BA,$AH927),0)&lt;1,"Under 1 day",IF(INDEX(Summary!$BA:$BA,$AH927)&lt;3,"1-3 days",IF(INDEX(Summary!$BA:$BA,$AH927)&lt;7,"3-7 days","7+ days"))))</f>
        <v>7+ days</v>
      </c>
      <c r="J927" t="str">
        <f t="array" ref="J927">IF($A927="","",IF(IFERROR(INDEX(Summary!$AX:$AX,$AH927),0)&lt;0.25,"0-25%",IF(INDEX(Summary!$AX:$AX,$AH927)&lt;0.5,"25-50%",IF(INDEX(Summary!$AX:$AX,$AH927)&lt;0.75,"50-75%","75-100%"))))</f>
        <v>75-100%</v>
      </c>
      <c r="K927" t="str">
        <f t="array" ref="K927">IF($A927="","",INDEX(Summary!$AY:$AY,$AH927)&amp;"")</f>
        <v>Done</v>
      </c>
      <c r="L927" s="1">
        <f>IF($A927="","",Summary!$P$2+MOD(ROW()-2,30))</f>
        <v>46252</v>
      </c>
      <c r="M927">
        <f t="shared" si="128"/>
        <v>26</v>
      </c>
      <c r="N927">
        <f t="shared" si="129"/>
        <v>18</v>
      </c>
      <c r="O927" t="str">
        <f t="shared" si="130"/>
        <v>Aug-2026</v>
      </c>
      <c r="P927">
        <f t="shared" ca="1" si="131"/>
        <v>1</v>
      </c>
      <c r="Q927" s="2">
        <f t="array" ref="Q927">IF($A927="",0,IFERROR(INDEX(Summary!$P$3:$AS$67,$AH927-2,$M927),0))</f>
        <v>3010</v>
      </c>
      <c r="R927" s="2">
        <f t="array" ref="R927">IF($A927="",0,ROUND(IFERROR(INDEX(Summary!$O:$O,$AH927),0)/30,0))</f>
        <v>476</v>
      </c>
      <c r="S927">
        <f t="shared" si="132"/>
        <v>0</v>
      </c>
      <c r="T927" s="2">
        <f t="array" ref="T927">IF($S927=1,IFERROR(INDEX(Summary!$O:$O,$AH927),0),0)</f>
        <v>0</v>
      </c>
      <c r="U927" s="2">
        <f t="array" ref="U927">IF($S927=1,IFERROR(INDEX(Summary!$AT:$AT,$AH927),0),0)</f>
        <v>0</v>
      </c>
      <c r="V927" s="2">
        <f t="shared" si="133"/>
        <v>0</v>
      </c>
      <c r="W927" s="2">
        <f t="array" ref="W927">IF($S927=1,IFERROR(INDEX(Summary!$AZ:$AZ,$AH927),0),0)</f>
        <v>0</v>
      </c>
      <c r="X927" s="3">
        <f t="array" ref="X927">IF($S927=1,IFERROR(INDEX(Summary!$BA:$BA,$AH927),0),0)</f>
        <v>0</v>
      </c>
      <c r="Y927" s="2">
        <f t="array" ref="Y927">IF($S927=1,IFERROR(INDEX(Summary!$G:$G,$AH927),0),0)</f>
        <v>0</v>
      </c>
      <c r="Z927" s="2">
        <f t="array" ref="Z927">IF($S927=1,IFERROR(INDEX(Summary!$H:$H,$AH927),0),0)</f>
        <v>0</v>
      </c>
      <c r="AA927" s="2">
        <f t="array" ref="AA927">IF($S927=1,IFERROR(INDEX(Summary!$I:$I,$AH927),0),0)</f>
        <v>0</v>
      </c>
      <c r="AB927" s="2">
        <f t="array" ref="AB927">IF($S927=1,IFERROR(INDEX(Summary!$J:$J,$AH927),0),0)</f>
        <v>0</v>
      </c>
      <c r="AC927" s="2">
        <f t="array" ref="AC927">IF($S927=1,IFERROR(INDEX(Summary!$K:$K,$AH927),0),0)</f>
        <v>0</v>
      </c>
      <c r="AD927" s="2">
        <f t="array" ref="AD927">IF($S927=1,IFERROR(INDEX(Summary!$L:$L,$AH927),0),0)</f>
        <v>0</v>
      </c>
      <c r="AE927" s="2">
        <f t="array" ref="AE927">IF($S927=1,IFERROR(INDEX(Summary!$M:$M,$AH927),0),0)</f>
        <v>0</v>
      </c>
      <c r="AF927" s="2">
        <f t="array" ref="AF927">IF($S927=1,IFERROR(INDEX(Summary!$N:$N,$AH927),0),0)</f>
        <v>0</v>
      </c>
      <c r="AG927">
        <f t="array" ref="AG927">IF($A927="","",IFERROR(INDEX(Summary!$BB:$BB,$AH927),0))</f>
        <v>5</v>
      </c>
      <c r="AH927">
        <f t="shared" si="134"/>
        <v>33</v>
      </c>
    </row>
    <row r="928" spans="1:34" hidden="1">
      <c r="A928" t="str">
        <f t="array" ref="A928">IFERROR(INDEX(Summary!$D:$D,$AH928)&amp;"","")</f>
        <v>FG00242</v>
      </c>
      <c r="B928" t="str">
        <f t="array" ref="B928">IF($A928="","",INDEX(Summary!$E:$E,$AH928))</f>
        <v>Sugarcane Jaggery Powder - 500 gm</v>
      </c>
      <c r="C928" t="str">
        <f t="array" ref="C928">IF($A928="","",INDEX(Summary!$B:$B,$AH928))</f>
        <v>Jaggery</v>
      </c>
      <c r="D928" t="str">
        <f t="array" ref="D928">IF($A928="","",INDEX(Summary!$C:$C,$AH928))</f>
        <v>C39</v>
      </c>
      <c r="E928">
        <f t="array" ref="E928">IF($A928="","",INDEX(Summary!$F:$F,$AH928))</f>
        <v>0.5</v>
      </c>
      <c r="F928" t="str">
        <f t="array" ref="F928">IF($A928="","",INDEX(Summary!$BC:$BC,$AH928)&amp;"")</f>
        <v>P3 – Normal</v>
      </c>
      <c r="G928">
        <f t="shared" si="126"/>
        <v>3</v>
      </c>
      <c r="H928">
        <f t="shared" si="127"/>
        <v>0</v>
      </c>
      <c r="I928" t="str">
        <f t="array" ref="I928">IF($A928="","",IF(IFERROR(INDEX(Summary!$BA:$BA,$AH928),0)&lt;1,"Under 1 day",IF(INDEX(Summary!$BA:$BA,$AH928)&lt;3,"1-3 days",IF(INDEX(Summary!$BA:$BA,$AH928)&lt;7,"3-7 days","7+ days"))))</f>
        <v>7+ days</v>
      </c>
      <c r="J928" t="str">
        <f t="array" ref="J928">IF($A928="","",IF(IFERROR(INDEX(Summary!$AX:$AX,$AH928),0)&lt;0.25,"0-25%",IF(INDEX(Summary!$AX:$AX,$AH928)&lt;0.5,"25-50%",IF(INDEX(Summary!$AX:$AX,$AH928)&lt;0.75,"50-75%","75-100%"))))</f>
        <v>75-100%</v>
      </c>
      <c r="K928" t="str">
        <f t="array" ref="K928">IF($A928="","",INDEX(Summary!$AY:$AY,$AH928)&amp;"")</f>
        <v>Done</v>
      </c>
      <c r="L928" s="1">
        <f>IF($A928="","",Summary!$P$2+MOD(ROW()-2,30))</f>
        <v>46253</v>
      </c>
      <c r="M928">
        <f t="shared" si="128"/>
        <v>27</v>
      </c>
      <c r="N928">
        <f t="shared" si="129"/>
        <v>19</v>
      </c>
      <c r="O928" t="str">
        <f t="shared" si="130"/>
        <v>Aug-2026</v>
      </c>
      <c r="P928">
        <f t="shared" ca="1" si="131"/>
        <v>1</v>
      </c>
      <c r="Q928" s="2">
        <f t="array" ref="Q928">IF($A928="",0,IFERROR(INDEX(Summary!$P$3:$AS$67,$AH928-2,$M928),0))</f>
        <v>2745</v>
      </c>
      <c r="R928" s="2">
        <f t="array" ref="R928">IF($A928="",0,ROUND(IFERROR(INDEX(Summary!$O:$O,$AH928),0)/30,0))</f>
        <v>476</v>
      </c>
      <c r="S928">
        <f t="shared" si="132"/>
        <v>0</v>
      </c>
      <c r="T928" s="2">
        <f t="array" ref="T928">IF($S928=1,IFERROR(INDEX(Summary!$O:$O,$AH928),0),0)</f>
        <v>0</v>
      </c>
      <c r="U928" s="2">
        <f t="array" ref="U928">IF($S928=1,IFERROR(INDEX(Summary!$AT:$AT,$AH928),0),0)</f>
        <v>0</v>
      </c>
      <c r="V928" s="2">
        <f t="shared" si="133"/>
        <v>0</v>
      </c>
      <c r="W928" s="2">
        <f t="array" ref="W928">IF($S928=1,IFERROR(INDEX(Summary!$AZ:$AZ,$AH928),0),0)</f>
        <v>0</v>
      </c>
      <c r="X928" s="3">
        <f t="array" ref="X928">IF($S928=1,IFERROR(INDEX(Summary!$BA:$BA,$AH928),0),0)</f>
        <v>0</v>
      </c>
      <c r="Y928" s="2">
        <f t="array" ref="Y928">IF($S928=1,IFERROR(INDEX(Summary!$G:$G,$AH928),0),0)</f>
        <v>0</v>
      </c>
      <c r="Z928" s="2">
        <f t="array" ref="Z928">IF($S928=1,IFERROR(INDEX(Summary!$H:$H,$AH928),0),0)</f>
        <v>0</v>
      </c>
      <c r="AA928" s="2">
        <f t="array" ref="AA928">IF($S928=1,IFERROR(INDEX(Summary!$I:$I,$AH928),0),0)</f>
        <v>0</v>
      </c>
      <c r="AB928" s="2">
        <f t="array" ref="AB928">IF($S928=1,IFERROR(INDEX(Summary!$J:$J,$AH928),0),0)</f>
        <v>0</v>
      </c>
      <c r="AC928" s="2">
        <f t="array" ref="AC928">IF($S928=1,IFERROR(INDEX(Summary!$K:$K,$AH928),0),0)</f>
        <v>0</v>
      </c>
      <c r="AD928" s="2">
        <f t="array" ref="AD928">IF($S928=1,IFERROR(INDEX(Summary!$L:$L,$AH928),0),0)</f>
        <v>0</v>
      </c>
      <c r="AE928" s="2">
        <f t="array" ref="AE928">IF($S928=1,IFERROR(INDEX(Summary!$M:$M,$AH928),0),0)</f>
        <v>0</v>
      </c>
      <c r="AF928" s="2">
        <f t="array" ref="AF928">IF($S928=1,IFERROR(INDEX(Summary!$N:$N,$AH928),0),0)</f>
        <v>0</v>
      </c>
      <c r="AG928">
        <f t="array" ref="AG928">IF($A928="","",IFERROR(INDEX(Summary!$BB:$BB,$AH928),0))</f>
        <v>5</v>
      </c>
      <c r="AH928">
        <f t="shared" si="134"/>
        <v>33</v>
      </c>
    </row>
    <row r="929" spans="1:34" hidden="1">
      <c r="A929" t="str">
        <f t="array" ref="A929">IFERROR(INDEX(Summary!$D:$D,$AH929)&amp;"","")</f>
        <v>FG00242</v>
      </c>
      <c r="B929" t="str">
        <f t="array" ref="B929">IF($A929="","",INDEX(Summary!$E:$E,$AH929))</f>
        <v>Sugarcane Jaggery Powder - 500 gm</v>
      </c>
      <c r="C929" t="str">
        <f t="array" ref="C929">IF($A929="","",INDEX(Summary!$B:$B,$AH929))</f>
        <v>Jaggery</v>
      </c>
      <c r="D929" t="str">
        <f t="array" ref="D929">IF($A929="","",INDEX(Summary!$C:$C,$AH929))</f>
        <v>C39</v>
      </c>
      <c r="E929">
        <f t="array" ref="E929">IF($A929="","",INDEX(Summary!$F:$F,$AH929))</f>
        <v>0.5</v>
      </c>
      <c r="F929" t="str">
        <f t="array" ref="F929">IF($A929="","",INDEX(Summary!$BC:$BC,$AH929)&amp;"")</f>
        <v>P3 – Normal</v>
      </c>
      <c r="G929">
        <f t="shared" si="126"/>
        <v>3</v>
      </c>
      <c r="H929">
        <f t="shared" si="127"/>
        <v>0</v>
      </c>
      <c r="I929" t="str">
        <f t="array" ref="I929">IF($A929="","",IF(IFERROR(INDEX(Summary!$BA:$BA,$AH929),0)&lt;1,"Under 1 day",IF(INDEX(Summary!$BA:$BA,$AH929)&lt;3,"1-3 days",IF(INDEX(Summary!$BA:$BA,$AH929)&lt;7,"3-7 days","7+ days"))))</f>
        <v>7+ days</v>
      </c>
      <c r="J929" t="str">
        <f t="array" ref="J929">IF($A929="","",IF(IFERROR(INDEX(Summary!$AX:$AX,$AH929),0)&lt;0.25,"0-25%",IF(INDEX(Summary!$AX:$AX,$AH929)&lt;0.5,"25-50%",IF(INDEX(Summary!$AX:$AX,$AH929)&lt;0.75,"50-75%","75-100%"))))</f>
        <v>75-100%</v>
      </c>
      <c r="K929" t="str">
        <f t="array" ref="K929">IF($A929="","",INDEX(Summary!$AY:$AY,$AH929)&amp;"")</f>
        <v>Done</v>
      </c>
      <c r="L929" s="1">
        <f>IF($A929="","",Summary!$P$2+MOD(ROW()-2,30))</f>
        <v>46254</v>
      </c>
      <c r="M929">
        <f t="shared" si="128"/>
        <v>28</v>
      </c>
      <c r="N929">
        <f t="shared" si="129"/>
        <v>20</v>
      </c>
      <c r="O929" t="str">
        <f t="shared" si="130"/>
        <v>Aug-2026</v>
      </c>
      <c r="P929">
        <f t="shared" ca="1" si="131"/>
        <v>1</v>
      </c>
      <c r="Q929" s="2">
        <f t="array" ref="Q929">IF($A929="",0,IFERROR(INDEX(Summary!$P$3:$AS$67,$AH929-2,$M929),0))</f>
        <v>1515</v>
      </c>
      <c r="R929" s="2">
        <f t="array" ref="R929">IF($A929="",0,ROUND(IFERROR(INDEX(Summary!$O:$O,$AH929),0)/30,0))</f>
        <v>476</v>
      </c>
      <c r="S929">
        <f t="shared" si="132"/>
        <v>0</v>
      </c>
      <c r="T929" s="2">
        <f t="array" ref="T929">IF($S929=1,IFERROR(INDEX(Summary!$O:$O,$AH929),0),0)</f>
        <v>0</v>
      </c>
      <c r="U929" s="2">
        <f t="array" ref="U929">IF($S929=1,IFERROR(INDEX(Summary!$AT:$AT,$AH929),0),0)</f>
        <v>0</v>
      </c>
      <c r="V929" s="2">
        <f t="shared" si="133"/>
        <v>0</v>
      </c>
      <c r="W929" s="2">
        <f t="array" ref="W929">IF($S929=1,IFERROR(INDEX(Summary!$AZ:$AZ,$AH929),0),0)</f>
        <v>0</v>
      </c>
      <c r="X929" s="3">
        <f t="array" ref="X929">IF($S929=1,IFERROR(INDEX(Summary!$BA:$BA,$AH929),0),0)</f>
        <v>0</v>
      </c>
      <c r="Y929" s="2">
        <f t="array" ref="Y929">IF($S929=1,IFERROR(INDEX(Summary!$G:$G,$AH929),0),0)</f>
        <v>0</v>
      </c>
      <c r="Z929" s="2">
        <f t="array" ref="Z929">IF($S929=1,IFERROR(INDEX(Summary!$H:$H,$AH929),0),0)</f>
        <v>0</v>
      </c>
      <c r="AA929" s="2">
        <f t="array" ref="AA929">IF($S929=1,IFERROR(INDEX(Summary!$I:$I,$AH929),0),0)</f>
        <v>0</v>
      </c>
      <c r="AB929" s="2">
        <f t="array" ref="AB929">IF($S929=1,IFERROR(INDEX(Summary!$J:$J,$AH929),0),0)</f>
        <v>0</v>
      </c>
      <c r="AC929" s="2">
        <f t="array" ref="AC929">IF($S929=1,IFERROR(INDEX(Summary!$K:$K,$AH929),0),0)</f>
        <v>0</v>
      </c>
      <c r="AD929" s="2">
        <f t="array" ref="AD929">IF($S929=1,IFERROR(INDEX(Summary!$L:$L,$AH929),0),0)</f>
        <v>0</v>
      </c>
      <c r="AE929" s="2">
        <f t="array" ref="AE929">IF($S929=1,IFERROR(INDEX(Summary!$M:$M,$AH929),0),0)</f>
        <v>0</v>
      </c>
      <c r="AF929" s="2">
        <f t="array" ref="AF929">IF($S929=1,IFERROR(INDEX(Summary!$N:$N,$AH929),0),0)</f>
        <v>0</v>
      </c>
      <c r="AG929">
        <f t="array" ref="AG929">IF($A929="","",IFERROR(INDEX(Summary!$BB:$BB,$AH929),0))</f>
        <v>5</v>
      </c>
      <c r="AH929">
        <f t="shared" si="134"/>
        <v>33</v>
      </c>
    </row>
    <row r="930" spans="1:34" hidden="1">
      <c r="A930" t="str">
        <f t="array" ref="A930">IFERROR(INDEX(Summary!$D:$D,$AH930)&amp;"","")</f>
        <v>FG00242</v>
      </c>
      <c r="B930" t="str">
        <f t="array" ref="B930">IF($A930="","",INDEX(Summary!$E:$E,$AH930))</f>
        <v>Sugarcane Jaggery Powder - 500 gm</v>
      </c>
      <c r="C930" t="str">
        <f t="array" ref="C930">IF($A930="","",INDEX(Summary!$B:$B,$AH930))</f>
        <v>Jaggery</v>
      </c>
      <c r="D930" t="str">
        <f t="array" ref="D930">IF($A930="","",INDEX(Summary!$C:$C,$AH930))</f>
        <v>C39</v>
      </c>
      <c r="E930">
        <f t="array" ref="E930">IF($A930="","",INDEX(Summary!$F:$F,$AH930))</f>
        <v>0.5</v>
      </c>
      <c r="F930" t="str">
        <f t="array" ref="F930">IF($A930="","",INDEX(Summary!$BC:$BC,$AH930)&amp;"")</f>
        <v>P3 – Normal</v>
      </c>
      <c r="G930">
        <f t="shared" si="126"/>
        <v>3</v>
      </c>
      <c r="H930">
        <f t="shared" si="127"/>
        <v>0</v>
      </c>
      <c r="I930" t="str">
        <f t="array" ref="I930">IF($A930="","",IF(IFERROR(INDEX(Summary!$BA:$BA,$AH930),0)&lt;1,"Under 1 day",IF(INDEX(Summary!$BA:$BA,$AH930)&lt;3,"1-3 days",IF(INDEX(Summary!$BA:$BA,$AH930)&lt;7,"3-7 days","7+ days"))))</f>
        <v>7+ days</v>
      </c>
      <c r="J930" t="str">
        <f t="array" ref="J930">IF($A930="","",IF(IFERROR(INDEX(Summary!$AX:$AX,$AH930),0)&lt;0.25,"0-25%",IF(INDEX(Summary!$AX:$AX,$AH930)&lt;0.5,"25-50%",IF(INDEX(Summary!$AX:$AX,$AH930)&lt;0.75,"50-75%","75-100%"))))</f>
        <v>75-100%</v>
      </c>
      <c r="K930" t="str">
        <f t="array" ref="K930">IF($A930="","",INDEX(Summary!$AY:$AY,$AH930)&amp;"")</f>
        <v>Done</v>
      </c>
      <c r="L930" s="1">
        <f>IF($A930="","",Summary!$P$2+MOD(ROW()-2,30))</f>
        <v>46255</v>
      </c>
      <c r="M930">
        <f t="shared" si="128"/>
        <v>29</v>
      </c>
      <c r="N930">
        <f t="shared" si="129"/>
        <v>21</v>
      </c>
      <c r="O930" t="str">
        <f t="shared" si="130"/>
        <v>Aug-2026</v>
      </c>
      <c r="P930">
        <f t="shared" ca="1" si="131"/>
        <v>1</v>
      </c>
      <c r="Q930" s="2">
        <f t="array" ref="Q930">IF($A930="",0,IFERROR(INDEX(Summary!$P$3:$AS$67,$AH930-2,$M930),0))</f>
        <v>0</v>
      </c>
      <c r="R930" s="2">
        <f t="array" ref="R930">IF($A930="",0,ROUND(IFERROR(INDEX(Summary!$O:$O,$AH930),0)/30,0))</f>
        <v>476</v>
      </c>
      <c r="S930">
        <f t="shared" si="132"/>
        <v>0</v>
      </c>
      <c r="T930" s="2">
        <f t="array" ref="T930">IF($S930=1,IFERROR(INDEX(Summary!$O:$O,$AH930),0),0)</f>
        <v>0</v>
      </c>
      <c r="U930" s="2">
        <f t="array" ref="U930">IF($S930=1,IFERROR(INDEX(Summary!$AT:$AT,$AH930),0),0)</f>
        <v>0</v>
      </c>
      <c r="V930" s="2">
        <f t="shared" si="133"/>
        <v>0</v>
      </c>
      <c r="W930" s="2">
        <f t="array" ref="W930">IF($S930=1,IFERROR(INDEX(Summary!$AZ:$AZ,$AH930),0),0)</f>
        <v>0</v>
      </c>
      <c r="X930" s="3">
        <f t="array" ref="X930">IF($S930=1,IFERROR(INDEX(Summary!$BA:$BA,$AH930),0),0)</f>
        <v>0</v>
      </c>
      <c r="Y930" s="2">
        <f t="array" ref="Y930">IF($S930=1,IFERROR(INDEX(Summary!$G:$G,$AH930),0),0)</f>
        <v>0</v>
      </c>
      <c r="Z930" s="2">
        <f t="array" ref="Z930">IF($S930=1,IFERROR(INDEX(Summary!$H:$H,$AH930),0),0)</f>
        <v>0</v>
      </c>
      <c r="AA930" s="2">
        <f t="array" ref="AA930">IF($S930=1,IFERROR(INDEX(Summary!$I:$I,$AH930),0),0)</f>
        <v>0</v>
      </c>
      <c r="AB930" s="2">
        <f t="array" ref="AB930">IF($S930=1,IFERROR(INDEX(Summary!$J:$J,$AH930),0),0)</f>
        <v>0</v>
      </c>
      <c r="AC930" s="2">
        <f t="array" ref="AC930">IF($S930=1,IFERROR(INDEX(Summary!$K:$K,$AH930),0),0)</f>
        <v>0</v>
      </c>
      <c r="AD930" s="2">
        <f t="array" ref="AD930">IF($S930=1,IFERROR(INDEX(Summary!$L:$L,$AH930),0),0)</f>
        <v>0</v>
      </c>
      <c r="AE930" s="2">
        <f t="array" ref="AE930">IF($S930=1,IFERROR(INDEX(Summary!$M:$M,$AH930),0),0)</f>
        <v>0</v>
      </c>
      <c r="AF930" s="2">
        <f t="array" ref="AF930">IF($S930=1,IFERROR(INDEX(Summary!$N:$N,$AH930),0),0)</f>
        <v>0</v>
      </c>
      <c r="AG930">
        <f t="array" ref="AG930">IF($A930="","",IFERROR(INDEX(Summary!$BB:$BB,$AH930),0))</f>
        <v>5</v>
      </c>
      <c r="AH930">
        <f t="shared" si="134"/>
        <v>33</v>
      </c>
    </row>
    <row r="931" spans="1:34" hidden="1">
      <c r="A931" t="str">
        <f t="array" ref="A931">IFERROR(INDEX(Summary!$D:$D,$AH931)&amp;"","")</f>
        <v>FG00242</v>
      </c>
      <c r="B931" t="str">
        <f t="array" ref="B931">IF($A931="","",INDEX(Summary!$E:$E,$AH931))</f>
        <v>Sugarcane Jaggery Powder - 500 gm</v>
      </c>
      <c r="C931" t="str">
        <f t="array" ref="C931">IF($A931="","",INDEX(Summary!$B:$B,$AH931))</f>
        <v>Jaggery</v>
      </c>
      <c r="D931" t="str">
        <f t="array" ref="D931">IF($A931="","",INDEX(Summary!$C:$C,$AH931))</f>
        <v>C39</v>
      </c>
      <c r="E931">
        <f t="array" ref="E931">IF($A931="","",INDEX(Summary!$F:$F,$AH931))</f>
        <v>0.5</v>
      </c>
      <c r="F931" t="str">
        <f t="array" ref="F931">IF($A931="","",INDEX(Summary!$BC:$BC,$AH931)&amp;"")</f>
        <v>P3 – Normal</v>
      </c>
      <c r="G931">
        <f t="shared" si="126"/>
        <v>3</v>
      </c>
      <c r="H931">
        <f t="shared" si="127"/>
        <v>0</v>
      </c>
      <c r="I931" t="str">
        <f t="array" ref="I931">IF($A931="","",IF(IFERROR(INDEX(Summary!$BA:$BA,$AH931),0)&lt;1,"Under 1 day",IF(INDEX(Summary!$BA:$BA,$AH931)&lt;3,"1-3 days",IF(INDEX(Summary!$BA:$BA,$AH931)&lt;7,"3-7 days","7+ days"))))</f>
        <v>7+ days</v>
      </c>
      <c r="J931" t="str">
        <f t="array" ref="J931">IF($A931="","",IF(IFERROR(INDEX(Summary!$AX:$AX,$AH931),0)&lt;0.25,"0-25%",IF(INDEX(Summary!$AX:$AX,$AH931)&lt;0.5,"25-50%",IF(INDEX(Summary!$AX:$AX,$AH931)&lt;0.75,"50-75%","75-100%"))))</f>
        <v>75-100%</v>
      </c>
      <c r="K931" t="str">
        <f t="array" ref="K931">IF($A931="","",INDEX(Summary!$AY:$AY,$AH931)&amp;"")</f>
        <v>Done</v>
      </c>
      <c r="L931" s="1">
        <f>IF($A931="","",Summary!$P$2+MOD(ROW()-2,30))</f>
        <v>46256</v>
      </c>
      <c r="M931">
        <f t="shared" si="128"/>
        <v>30</v>
      </c>
      <c r="N931">
        <f t="shared" si="129"/>
        <v>22</v>
      </c>
      <c r="O931" t="str">
        <f t="shared" si="130"/>
        <v>Aug-2026</v>
      </c>
      <c r="P931">
        <f t="shared" ca="1" si="131"/>
        <v>1</v>
      </c>
      <c r="Q931" s="2">
        <f t="array" ref="Q931">IF($A931="",0,IFERROR(INDEX(Summary!$P$3:$AS$67,$AH931-2,$M931),0))</f>
        <v>0</v>
      </c>
      <c r="R931" s="2">
        <f t="array" ref="R931">IF($A931="",0,ROUND(IFERROR(INDEX(Summary!$O:$O,$AH931),0)/30,0))</f>
        <v>476</v>
      </c>
      <c r="S931">
        <f t="shared" si="132"/>
        <v>0</v>
      </c>
      <c r="T931" s="2">
        <f t="array" ref="T931">IF($S931=1,IFERROR(INDEX(Summary!$O:$O,$AH931),0),0)</f>
        <v>0</v>
      </c>
      <c r="U931" s="2">
        <f t="array" ref="U931">IF($S931=1,IFERROR(INDEX(Summary!$AT:$AT,$AH931),0),0)</f>
        <v>0</v>
      </c>
      <c r="V931" s="2">
        <f t="shared" si="133"/>
        <v>0</v>
      </c>
      <c r="W931" s="2">
        <f t="array" ref="W931">IF($S931=1,IFERROR(INDEX(Summary!$AZ:$AZ,$AH931),0),0)</f>
        <v>0</v>
      </c>
      <c r="X931" s="3">
        <f t="array" ref="X931">IF($S931=1,IFERROR(INDEX(Summary!$BA:$BA,$AH931),0),0)</f>
        <v>0</v>
      </c>
      <c r="Y931" s="2">
        <f t="array" ref="Y931">IF($S931=1,IFERROR(INDEX(Summary!$G:$G,$AH931),0),0)</f>
        <v>0</v>
      </c>
      <c r="Z931" s="2">
        <f t="array" ref="Z931">IF($S931=1,IFERROR(INDEX(Summary!$H:$H,$AH931),0),0)</f>
        <v>0</v>
      </c>
      <c r="AA931" s="2">
        <f t="array" ref="AA931">IF($S931=1,IFERROR(INDEX(Summary!$I:$I,$AH931),0),0)</f>
        <v>0</v>
      </c>
      <c r="AB931" s="2">
        <f t="array" ref="AB931">IF($S931=1,IFERROR(INDEX(Summary!$J:$J,$AH931),0),0)</f>
        <v>0</v>
      </c>
      <c r="AC931" s="2">
        <f t="array" ref="AC931">IF($S931=1,IFERROR(INDEX(Summary!$K:$K,$AH931),0),0)</f>
        <v>0</v>
      </c>
      <c r="AD931" s="2">
        <f t="array" ref="AD931">IF($S931=1,IFERROR(INDEX(Summary!$L:$L,$AH931),0),0)</f>
        <v>0</v>
      </c>
      <c r="AE931" s="2">
        <f t="array" ref="AE931">IF($S931=1,IFERROR(INDEX(Summary!$M:$M,$AH931),0),0)</f>
        <v>0</v>
      </c>
      <c r="AF931" s="2">
        <f t="array" ref="AF931">IF($S931=1,IFERROR(INDEX(Summary!$N:$N,$AH931),0),0)</f>
        <v>0</v>
      </c>
      <c r="AG931">
        <f t="array" ref="AG931">IF($A931="","",IFERROR(INDEX(Summary!$BB:$BB,$AH931),0))</f>
        <v>5</v>
      </c>
      <c r="AH931">
        <f t="shared" si="134"/>
        <v>33</v>
      </c>
    </row>
    <row r="932" spans="1:34" hidden="1">
      <c r="A932" t="str">
        <f t="array" ref="A932">IFERROR(INDEX(Summary!$D:$D,$AH932)&amp;"","")</f>
        <v>FG00167</v>
      </c>
      <c r="B932" t="str">
        <f t="array" ref="B932">IF($A932="","",INDEX(Summary!$E:$E,$AH932))</f>
        <v>Moringa Powder - 100 gm</v>
      </c>
      <c r="C932" t="str">
        <f t="array" ref="C932">IF($A932="","",INDEX(Summary!$B:$B,$AH932))</f>
        <v>Jaggery</v>
      </c>
      <c r="D932" t="str">
        <f t="array" ref="D932">IF($A932="","",INDEX(Summary!$C:$C,$AH932))</f>
        <v>C39</v>
      </c>
      <c r="E932">
        <f t="array" ref="E932">IF($A932="","",INDEX(Summary!$F:$F,$AH932))</f>
        <v>0.1</v>
      </c>
      <c r="F932" t="str">
        <f t="array" ref="F932">IF($A932="","",INDEX(Summary!$BC:$BC,$AH932)&amp;"")</f>
        <v>P2 – High</v>
      </c>
      <c r="G932">
        <f t="shared" si="126"/>
        <v>2</v>
      </c>
      <c r="H932">
        <f t="shared" si="127"/>
        <v>0</v>
      </c>
      <c r="I932" t="str">
        <f t="array" ref="I932">IF($A932="","",IF(IFERROR(INDEX(Summary!$BA:$BA,$AH932),0)&lt;1,"Under 1 day",IF(INDEX(Summary!$BA:$BA,$AH932)&lt;3,"1-3 days",IF(INDEX(Summary!$BA:$BA,$AH932)&lt;7,"3-7 days","7+ days"))))</f>
        <v>3-7 days</v>
      </c>
      <c r="J932" t="str">
        <f t="array" ref="J932">IF($A932="","",IF(IFERROR(INDEX(Summary!$AX:$AX,$AH932),0)&lt;0.25,"0-25%",IF(INDEX(Summary!$AX:$AX,$AH932)&lt;0.5,"25-50%",IF(INDEX(Summary!$AX:$AX,$AH932)&lt;0.75,"50-75%","75-100%"))))</f>
        <v>25-50%</v>
      </c>
      <c r="K932" t="str">
        <f t="array" ref="K932">IF($A932="","",INDEX(Summary!$AY:$AY,$AH932)&amp;"")</f>
        <v>WIP</v>
      </c>
      <c r="L932" s="1">
        <f>IF($A932="","",Summary!$P$2+MOD(ROW()-2,30))</f>
        <v>46227</v>
      </c>
      <c r="M932">
        <f t="shared" si="128"/>
        <v>1</v>
      </c>
      <c r="N932">
        <f t="shared" si="129"/>
        <v>24</v>
      </c>
      <c r="O932" t="str">
        <f t="shared" si="130"/>
        <v>Jul-2026</v>
      </c>
      <c r="P932">
        <f t="shared" ca="1" si="131"/>
        <v>1</v>
      </c>
      <c r="Q932" s="2">
        <f t="array" ref="Q932">IF($A932="",0,IFERROR(INDEX(Summary!$P$3:$AS$67,$AH932-2,$M932),0))</f>
        <v>0</v>
      </c>
      <c r="R932" s="2">
        <f t="array" ref="R932">IF($A932="",0,ROUND(IFERROR(INDEX(Summary!$O:$O,$AH932),0)/30,0))</f>
        <v>320</v>
      </c>
      <c r="S932">
        <f t="shared" si="132"/>
        <v>1</v>
      </c>
      <c r="T932" s="2">
        <f t="array" ref="T932">IF($S932=1,IFERROR(INDEX(Summary!$O:$O,$AH932),0),0)</f>
        <v>9613</v>
      </c>
      <c r="U932" s="2">
        <f t="array" ref="U932">IF($S932=1,IFERROR(INDEX(Summary!$AT:$AT,$AH932),0),0)</f>
        <v>3858</v>
      </c>
      <c r="V932" s="2">
        <f t="shared" si="133"/>
        <v>5755</v>
      </c>
      <c r="W932" s="2">
        <f t="array" ref="W932">IF($S932=1,IFERROR(INDEX(Summary!$AZ:$AZ,$AH932),0),0)</f>
        <v>1822</v>
      </c>
      <c r="X932" s="3">
        <f t="array" ref="X932">IF($S932=1,IFERROR(INDEX(Summary!$BA:$BA,$AH932),0),0)</f>
        <v>5.686050140434828</v>
      </c>
      <c r="Y932" s="2">
        <f t="array" ref="Y932">IF($S932=1,IFERROR(INDEX(Summary!$G:$G,$AH932),0),0)</f>
        <v>8832</v>
      </c>
      <c r="Z932" s="2">
        <f t="array" ref="Z932">IF($S932=1,IFERROR(INDEX(Summary!$H:$H,$AH932),0),0)</f>
        <v>0</v>
      </c>
      <c r="AA932" s="2">
        <f t="array" ref="AA932">IF($S932=1,IFERROR(INDEX(Summary!$I:$I,$AH932),0),0)</f>
        <v>0</v>
      </c>
      <c r="AB932" s="2">
        <f t="array" ref="AB932">IF($S932=1,IFERROR(INDEX(Summary!$J:$J,$AH932),0),0)</f>
        <v>0</v>
      </c>
      <c r="AC932" s="2">
        <f t="array" ref="AC932">IF($S932=1,IFERROR(INDEX(Summary!$K:$K,$AH932),0),0)</f>
        <v>365</v>
      </c>
      <c r="AD932" s="2">
        <f t="array" ref="AD932">IF($S932=1,IFERROR(INDEX(Summary!$L:$L,$AH932),0),0)</f>
        <v>0</v>
      </c>
      <c r="AE932" s="2">
        <f t="array" ref="AE932">IF($S932=1,IFERROR(INDEX(Summary!$M:$M,$AH932),0),0)</f>
        <v>416</v>
      </c>
      <c r="AF932" s="2">
        <f t="array" ref="AF932">IF($S932=1,IFERROR(INDEX(Summary!$N:$N,$AH932),0),0)</f>
        <v>0</v>
      </c>
      <c r="AG932">
        <f t="array" ref="AG932">IF($A932="","",IFERROR(INDEX(Summary!$BB:$BB,$AH932),0))</f>
        <v>7</v>
      </c>
      <c r="AH932">
        <f t="shared" si="134"/>
        <v>34</v>
      </c>
    </row>
    <row r="933" spans="1:34" hidden="1">
      <c r="A933" t="str">
        <f t="array" ref="A933">IFERROR(INDEX(Summary!$D:$D,$AH933)&amp;"","")</f>
        <v>FG00167</v>
      </c>
      <c r="B933" t="str">
        <f t="array" ref="B933">IF($A933="","",INDEX(Summary!$E:$E,$AH933))</f>
        <v>Moringa Powder - 100 gm</v>
      </c>
      <c r="C933" t="str">
        <f t="array" ref="C933">IF($A933="","",INDEX(Summary!$B:$B,$AH933))</f>
        <v>Jaggery</v>
      </c>
      <c r="D933" t="str">
        <f t="array" ref="D933">IF($A933="","",INDEX(Summary!$C:$C,$AH933))</f>
        <v>C39</v>
      </c>
      <c r="E933">
        <f t="array" ref="E933">IF($A933="","",INDEX(Summary!$F:$F,$AH933))</f>
        <v>0.1</v>
      </c>
      <c r="F933" t="str">
        <f t="array" ref="F933">IF($A933="","",INDEX(Summary!$BC:$BC,$AH933)&amp;"")</f>
        <v>P2 – High</v>
      </c>
      <c r="G933">
        <f t="shared" si="126"/>
        <v>2</v>
      </c>
      <c r="H933">
        <f t="shared" si="127"/>
        <v>0</v>
      </c>
      <c r="I933" t="str">
        <f t="array" ref="I933">IF($A933="","",IF(IFERROR(INDEX(Summary!$BA:$BA,$AH933),0)&lt;1,"Under 1 day",IF(INDEX(Summary!$BA:$BA,$AH933)&lt;3,"1-3 days",IF(INDEX(Summary!$BA:$BA,$AH933)&lt;7,"3-7 days","7+ days"))))</f>
        <v>3-7 days</v>
      </c>
      <c r="J933" t="str">
        <f t="array" ref="J933">IF($A933="","",IF(IFERROR(INDEX(Summary!$AX:$AX,$AH933),0)&lt;0.25,"0-25%",IF(INDEX(Summary!$AX:$AX,$AH933)&lt;0.5,"25-50%",IF(INDEX(Summary!$AX:$AX,$AH933)&lt;0.75,"50-75%","75-100%"))))</f>
        <v>25-50%</v>
      </c>
      <c r="K933" t="str">
        <f t="array" ref="K933">IF($A933="","",INDEX(Summary!$AY:$AY,$AH933)&amp;"")</f>
        <v>WIP</v>
      </c>
      <c r="L933" s="1">
        <f>IF($A933="","",Summary!$P$2+MOD(ROW()-2,30))</f>
        <v>46228</v>
      </c>
      <c r="M933">
        <f t="shared" si="128"/>
        <v>2</v>
      </c>
      <c r="N933">
        <f t="shared" si="129"/>
        <v>25</v>
      </c>
      <c r="O933" t="str">
        <f t="shared" si="130"/>
        <v>Jul-2026</v>
      </c>
      <c r="P933">
        <f t="shared" ca="1" si="131"/>
        <v>1</v>
      </c>
      <c r="Q933" s="2">
        <f t="array" ref="Q933">IF($A933="",0,IFERROR(INDEX(Summary!$P$3:$AS$67,$AH933-2,$M933),0))</f>
        <v>0</v>
      </c>
      <c r="R933" s="2">
        <f t="array" ref="R933">IF($A933="",0,ROUND(IFERROR(INDEX(Summary!$O:$O,$AH933),0)/30,0))</f>
        <v>320</v>
      </c>
      <c r="S933">
        <f t="shared" si="132"/>
        <v>0</v>
      </c>
      <c r="T933" s="2">
        <f t="array" ref="T933">IF($S933=1,IFERROR(INDEX(Summary!$O:$O,$AH933),0),0)</f>
        <v>0</v>
      </c>
      <c r="U933" s="2">
        <f t="array" ref="U933">IF($S933=1,IFERROR(INDEX(Summary!$AT:$AT,$AH933),0),0)</f>
        <v>0</v>
      </c>
      <c r="V933" s="2">
        <f t="shared" si="133"/>
        <v>0</v>
      </c>
      <c r="W933" s="2">
        <f t="array" ref="W933">IF($S933=1,IFERROR(INDEX(Summary!$AZ:$AZ,$AH933),0),0)</f>
        <v>0</v>
      </c>
      <c r="X933" s="3">
        <f t="array" ref="X933">IF($S933=1,IFERROR(INDEX(Summary!$BA:$BA,$AH933),0),0)</f>
        <v>0</v>
      </c>
      <c r="Y933" s="2">
        <f t="array" ref="Y933">IF($S933=1,IFERROR(INDEX(Summary!$G:$G,$AH933),0),0)</f>
        <v>0</v>
      </c>
      <c r="Z933" s="2">
        <f t="array" ref="Z933">IF($S933=1,IFERROR(INDEX(Summary!$H:$H,$AH933),0),0)</f>
        <v>0</v>
      </c>
      <c r="AA933" s="2">
        <f t="array" ref="AA933">IF($S933=1,IFERROR(INDEX(Summary!$I:$I,$AH933),0),0)</f>
        <v>0</v>
      </c>
      <c r="AB933" s="2">
        <f t="array" ref="AB933">IF($S933=1,IFERROR(INDEX(Summary!$J:$J,$AH933),0),0)</f>
        <v>0</v>
      </c>
      <c r="AC933" s="2">
        <f t="array" ref="AC933">IF($S933=1,IFERROR(INDEX(Summary!$K:$K,$AH933),0),0)</f>
        <v>0</v>
      </c>
      <c r="AD933" s="2">
        <f t="array" ref="AD933">IF($S933=1,IFERROR(INDEX(Summary!$L:$L,$AH933),0),0)</f>
        <v>0</v>
      </c>
      <c r="AE933" s="2">
        <f t="array" ref="AE933">IF($S933=1,IFERROR(INDEX(Summary!$M:$M,$AH933),0),0)</f>
        <v>0</v>
      </c>
      <c r="AF933" s="2">
        <f t="array" ref="AF933">IF($S933=1,IFERROR(INDEX(Summary!$N:$N,$AH933),0),0)</f>
        <v>0</v>
      </c>
      <c r="AG933">
        <f t="array" ref="AG933">IF($A933="","",IFERROR(INDEX(Summary!$BB:$BB,$AH933),0))</f>
        <v>7</v>
      </c>
      <c r="AH933">
        <f t="shared" si="134"/>
        <v>34</v>
      </c>
    </row>
    <row r="934" spans="1:34" hidden="1">
      <c r="A934" t="str">
        <f t="array" ref="A934">IFERROR(INDEX(Summary!$D:$D,$AH934)&amp;"","")</f>
        <v>FG00167</v>
      </c>
      <c r="B934" t="str">
        <f t="array" ref="B934">IF($A934="","",INDEX(Summary!$E:$E,$AH934))</f>
        <v>Moringa Powder - 100 gm</v>
      </c>
      <c r="C934" t="str">
        <f t="array" ref="C934">IF($A934="","",INDEX(Summary!$B:$B,$AH934))</f>
        <v>Jaggery</v>
      </c>
      <c r="D934" t="str">
        <f t="array" ref="D934">IF($A934="","",INDEX(Summary!$C:$C,$AH934))</f>
        <v>C39</v>
      </c>
      <c r="E934">
        <f t="array" ref="E934">IF($A934="","",INDEX(Summary!$F:$F,$AH934))</f>
        <v>0.1</v>
      </c>
      <c r="F934" t="str">
        <f t="array" ref="F934">IF($A934="","",INDEX(Summary!$BC:$BC,$AH934)&amp;"")</f>
        <v>P2 – High</v>
      </c>
      <c r="G934">
        <f t="shared" si="126"/>
        <v>2</v>
      </c>
      <c r="H934">
        <f t="shared" si="127"/>
        <v>0</v>
      </c>
      <c r="I934" t="str">
        <f t="array" ref="I934">IF($A934="","",IF(IFERROR(INDEX(Summary!$BA:$BA,$AH934),0)&lt;1,"Under 1 day",IF(INDEX(Summary!$BA:$BA,$AH934)&lt;3,"1-3 days",IF(INDEX(Summary!$BA:$BA,$AH934)&lt;7,"3-7 days","7+ days"))))</f>
        <v>3-7 days</v>
      </c>
      <c r="J934" t="str">
        <f t="array" ref="J934">IF($A934="","",IF(IFERROR(INDEX(Summary!$AX:$AX,$AH934),0)&lt;0.25,"0-25%",IF(INDEX(Summary!$AX:$AX,$AH934)&lt;0.5,"25-50%",IF(INDEX(Summary!$AX:$AX,$AH934)&lt;0.75,"50-75%","75-100%"))))</f>
        <v>25-50%</v>
      </c>
      <c r="K934" t="str">
        <f t="array" ref="K934">IF($A934="","",INDEX(Summary!$AY:$AY,$AH934)&amp;"")</f>
        <v>WIP</v>
      </c>
      <c r="L934" s="1">
        <f>IF($A934="","",Summary!$P$2+MOD(ROW()-2,30))</f>
        <v>46229</v>
      </c>
      <c r="M934">
        <f t="shared" si="128"/>
        <v>3</v>
      </c>
      <c r="N934">
        <f t="shared" si="129"/>
        <v>26</v>
      </c>
      <c r="O934" t="str">
        <f t="shared" si="130"/>
        <v>Jul-2026</v>
      </c>
      <c r="P934">
        <f t="shared" ca="1" si="131"/>
        <v>1</v>
      </c>
      <c r="Q934" s="2">
        <f t="array" ref="Q934">IF($A934="",0,IFERROR(INDEX(Summary!$P$3:$AS$67,$AH934-2,$M934),0))</f>
        <v>0</v>
      </c>
      <c r="R934" s="2">
        <f t="array" ref="R934">IF($A934="",0,ROUND(IFERROR(INDEX(Summary!$O:$O,$AH934),0)/30,0))</f>
        <v>320</v>
      </c>
      <c r="S934">
        <f t="shared" si="132"/>
        <v>0</v>
      </c>
      <c r="T934" s="2">
        <f t="array" ref="T934">IF($S934=1,IFERROR(INDEX(Summary!$O:$O,$AH934),0),0)</f>
        <v>0</v>
      </c>
      <c r="U934" s="2">
        <f t="array" ref="U934">IF($S934=1,IFERROR(INDEX(Summary!$AT:$AT,$AH934),0),0)</f>
        <v>0</v>
      </c>
      <c r="V934" s="2">
        <f t="shared" si="133"/>
        <v>0</v>
      </c>
      <c r="W934" s="2">
        <f t="array" ref="W934">IF($S934=1,IFERROR(INDEX(Summary!$AZ:$AZ,$AH934),0),0)</f>
        <v>0</v>
      </c>
      <c r="X934" s="3">
        <f t="array" ref="X934">IF($S934=1,IFERROR(INDEX(Summary!$BA:$BA,$AH934),0),0)</f>
        <v>0</v>
      </c>
      <c r="Y934" s="2">
        <f t="array" ref="Y934">IF($S934=1,IFERROR(INDEX(Summary!$G:$G,$AH934),0),0)</f>
        <v>0</v>
      </c>
      <c r="Z934" s="2">
        <f t="array" ref="Z934">IF($S934=1,IFERROR(INDEX(Summary!$H:$H,$AH934),0),0)</f>
        <v>0</v>
      </c>
      <c r="AA934" s="2">
        <f t="array" ref="AA934">IF($S934=1,IFERROR(INDEX(Summary!$I:$I,$AH934),0),0)</f>
        <v>0</v>
      </c>
      <c r="AB934" s="2">
        <f t="array" ref="AB934">IF($S934=1,IFERROR(INDEX(Summary!$J:$J,$AH934),0),0)</f>
        <v>0</v>
      </c>
      <c r="AC934" s="2">
        <f t="array" ref="AC934">IF($S934=1,IFERROR(INDEX(Summary!$K:$K,$AH934),0),0)</f>
        <v>0</v>
      </c>
      <c r="AD934" s="2">
        <f t="array" ref="AD934">IF($S934=1,IFERROR(INDEX(Summary!$L:$L,$AH934),0),0)</f>
        <v>0</v>
      </c>
      <c r="AE934" s="2">
        <f t="array" ref="AE934">IF($S934=1,IFERROR(INDEX(Summary!$M:$M,$AH934),0),0)</f>
        <v>0</v>
      </c>
      <c r="AF934" s="2">
        <f t="array" ref="AF934">IF($S934=1,IFERROR(INDEX(Summary!$N:$N,$AH934),0),0)</f>
        <v>0</v>
      </c>
      <c r="AG934">
        <f t="array" ref="AG934">IF($A934="","",IFERROR(INDEX(Summary!$BB:$BB,$AH934),0))</f>
        <v>7</v>
      </c>
      <c r="AH934">
        <f t="shared" si="134"/>
        <v>34</v>
      </c>
    </row>
    <row r="935" spans="1:34" hidden="1">
      <c r="A935" t="str">
        <f t="array" ref="A935">IFERROR(INDEX(Summary!$D:$D,$AH935)&amp;"","")</f>
        <v>FG00167</v>
      </c>
      <c r="B935" t="str">
        <f t="array" ref="B935">IF($A935="","",INDEX(Summary!$E:$E,$AH935))</f>
        <v>Moringa Powder - 100 gm</v>
      </c>
      <c r="C935" t="str">
        <f t="array" ref="C935">IF($A935="","",INDEX(Summary!$B:$B,$AH935))</f>
        <v>Jaggery</v>
      </c>
      <c r="D935" t="str">
        <f t="array" ref="D935">IF($A935="","",INDEX(Summary!$C:$C,$AH935))</f>
        <v>C39</v>
      </c>
      <c r="E935">
        <f t="array" ref="E935">IF($A935="","",INDEX(Summary!$F:$F,$AH935))</f>
        <v>0.1</v>
      </c>
      <c r="F935" t="str">
        <f t="array" ref="F935">IF($A935="","",INDEX(Summary!$BC:$BC,$AH935)&amp;"")</f>
        <v>P2 – High</v>
      </c>
      <c r="G935">
        <f t="shared" si="126"/>
        <v>2</v>
      </c>
      <c r="H935">
        <f t="shared" si="127"/>
        <v>0</v>
      </c>
      <c r="I935" t="str">
        <f t="array" ref="I935">IF($A935="","",IF(IFERROR(INDEX(Summary!$BA:$BA,$AH935),0)&lt;1,"Under 1 day",IF(INDEX(Summary!$BA:$BA,$AH935)&lt;3,"1-3 days",IF(INDEX(Summary!$BA:$BA,$AH935)&lt;7,"3-7 days","7+ days"))))</f>
        <v>3-7 days</v>
      </c>
      <c r="J935" t="str">
        <f t="array" ref="J935">IF($A935="","",IF(IFERROR(INDEX(Summary!$AX:$AX,$AH935),0)&lt;0.25,"0-25%",IF(INDEX(Summary!$AX:$AX,$AH935)&lt;0.5,"25-50%",IF(INDEX(Summary!$AX:$AX,$AH935)&lt;0.75,"50-75%","75-100%"))))</f>
        <v>25-50%</v>
      </c>
      <c r="K935" t="str">
        <f t="array" ref="K935">IF($A935="","",INDEX(Summary!$AY:$AY,$AH935)&amp;"")</f>
        <v>WIP</v>
      </c>
      <c r="L935" s="1">
        <f>IF($A935="","",Summary!$P$2+MOD(ROW()-2,30))</f>
        <v>46230</v>
      </c>
      <c r="M935">
        <f t="shared" si="128"/>
        <v>4</v>
      </c>
      <c r="N935">
        <f t="shared" si="129"/>
        <v>27</v>
      </c>
      <c r="O935" t="str">
        <f t="shared" si="130"/>
        <v>Jul-2026</v>
      </c>
      <c r="P935">
        <f t="shared" ca="1" si="131"/>
        <v>1</v>
      </c>
      <c r="Q935" s="2">
        <f t="array" ref="Q935">IF($A935="",0,IFERROR(INDEX(Summary!$P$3:$AS$67,$AH935-2,$M935),0))</f>
        <v>0</v>
      </c>
      <c r="R935" s="2">
        <f t="array" ref="R935">IF($A935="",0,ROUND(IFERROR(INDEX(Summary!$O:$O,$AH935),0)/30,0))</f>
        <v>320</v>
      </c>
      <c r="S935">
        <f t="shared" si="132"/>
        <v>0</v>
      </c>
      <c r="T935" s="2">
        <f t="array" ref="T935">IF($S935=1,IFERROR(INDEX(Summary!$O:$O,$AH935),0),0)</f>
        <v>0</v>
      </c>
      <c r="U935" s="2">
        <f t="array" ref="U935">IF($S935=1,IFERROR(INDEX(Summary!$AT:$AT,$AH935),0),0)</f>
        <v>0</v>
      </c>
      <c r="V935" s="2">
        <f t="shared" si="133"/>
        <v>0</v>
      </c>
      <c r="W935" s="2">
        <f t="array" ref="W935">IF($S935=1,IFERROR(INDEX(Summary!$AZ:$AZ,$AH935),0),0)</f>
        <v>0</v>
      </c>
      <c r="X935" s="3">
        <f t="array" ref="X935">IF($S935=1,IFERROR(INDEX(Summary!$BA:$BA,$AH935),0),0)</f>
        <v>0</v>
      </c>
      <c r="Y935" s="2">
        <f t="array" ref="Y935">IF($S935=1,IFERROR(INDEX(Summary!$G:$G,$AH935),0),0)</f>
        <v>0</v>
      </c>
      <c r="Z935" s="2">
        <f t="array" ref="Z935">IF($S935=1,IFERROR(INDEX(Summary!$H:$H,$AH935),0),0)</f>
        <v>0</v>
      </c>
      <c r="AA935" s="2">
        <f t="array" ref="AA935">IF($S935=1,IFERROR(INDEX(Summary!$I:$I,$AH935),0),0)</f>
        <v>0</v>
      </c>
      <c r="AB935" s="2">
        <f t="array" ref="AB935">IF($S935=1,IFERROR(INDEX(Summary!$J:$J,$AH935),0),0)</f>
        <v>0</v>
      </c>
      <c r="AC935" s="2">
        <f t="array" ref="AC935">IF($S935=1,IFERROR(INDEX(Summary!$K:$K,$AH935),0),0)</f>
        <v>0</v>
      </c>
      <c r="AD935" s="2">
        <f t="array" ref="AD935">IF($S935=1,IFERROR(INDEX(Summary!$L:$L,$AH935),0),0)</f>
        <v>0</v>
      </c>
      <c r="AE935" s="2">
        <f t="array" ref="AE935">IF($S935=1,IFERROR(INDEX(Summary!$M:$M,$AH935),0),0)</f>
        <v>0</v>
      </c>
      <c r="AF935" s="2">
        <f t="array" ref="AF935">IF($S935=1,IFERROR(INDEX(Summary!$N:$N,$AH935),0),0)</f>
        <v>0</v>
      </c>
      <c r="AG935">
        <f t="array" ref="AG935">IF($A935="","",IFERROR(INDEX(Summary!$BB:$BB,$AH935),0))</f>
        <v>7</v>
      </c>
      <c r="AH935">
        <f t="shared" si="134"/>
        <v>34</v>
      </c>
    </row>
    <row r="936" spans="1:34" hidden="1">
      <c r="A936" t="str">
        <f t="array" ref="A936">IFERROR(INDEX(Summary!$D:$D,$AH936)&amp;"","")</f>
        <v>FG00167</v>
      </c>
      <c r="B936" t="str">
        <f t="array" ref="B936">IF($A936="","",INDEX(Summary!$E:$E,$AH936))</f>
        <v>Moringa Powder - 100 gm</v>
      </c>
      <c r="C936" t="str">
        <f t="array" ref="C936">IF($A936="","",INDEX(Summary!$B:$B,$AH936))</f>
        <v>Jaggery</v>
      </c>
      <c r="D936" t="str">
        <f t="array" ref="D936">IF($A936="","",INDEX(Summary!$C:$C,$AH936))</f>
        <v>C39</v>
      </c>
      <c r="E936">
        <f t="array" ref="E936">IF($A936="","",INDEX(Summary!$F:$F,$AH936))</f>
        <v>0.1</v>
      </c>
      <c r="F936" t="str">
        <f t="array" ref="F936">IF($A936="","",INDEX(Summary!$BC:$BC,$AH936)&amp;"")</f>
        <v>P2 – High</v>
      </c>
      <c r="G936">
        <f t="shared" si="126"/>
        <v>2</v>
      </c>
      <c r="H936">
        <f t="shared" si="127"/>
        <v>0</v>
      </c>
      <c r="I936" t="str">
        <f t="array" ref="I936">IF($A936="","",IF(IFERROR(INDEX(Summary!$BA:$BA,$AH936),0)&lt;1,"Under 1 day",IF(INDEX(Summary!$BA:$BA,$AH936)&lt;3,"1-3 days",IF(INDEX(Summary!$BA:$BA,$AH936)&lt;7,"3-7 days","7+ days"))))</f>
        <v>3-7 days</v>
      </c>
      <c r="J936" t="str">
        <f t="array" ref="J936">IF($A936="","",IF(IFERROR(INDEX(Summary!$AX:$AX,$AH936),0)&lt;0.25,"0-25%",IF(INDEX(Summary!$AX:$AX,$AH936)&lt;0.5,"25-50%",IF(INDEX(Summary!$AX:$AX,$AH936)&lt;0.75,"50-75%","75-100%"))))</f>
        <v>25-50%</v>
      </c>
      <c r="K936" t="str">
        <f t="array" ref="K936">IF($A936="","",INDEX(Summary!$AY:$AY,$AH936)&amp;"")</f>
        <v>WIP</v>
      </c>
      <c r="L936" s="1">
        <f>IF($A936="","",Summary!$P$2+MOD(ROW()-2,30))</f>
        <v>46231</v>
      </c>
      <c r="M936">
        <f t="shared" si="128"/>
        <v>5</v>
      </c>
      <c r="N936">
        <f t="shared" si="129"/>
        <v>28</v>
      </c>
      <c r="O936" t="str">
        <f t="shared" si="130"/>
        <v>Jul-2026</v>
      </c>
      <c r="P936">
        <f t="shared" ca="1" si="131"/>
        <v>1</v>
      </c>
      <c r="Q936" s="2">
        <f t="array" ref="Q936">IF($A936="",0,IFERROR(INDEX(Summary!$P$3:$AS$67,$AH936-2,$M936),0))</f>
        <v>0</v>
      </c>
      <c r="R936" s="2">
        <f t="array" ref="R936">IF($A936="",0,ROUND(IFERROR(INDEX(Summary!$O:$O,$AH936),0)/30,0))</f>
        <v>320</v>
      </c>
      <c r="S936">
        <f t="shared" si="132"/>
        <v>0</v>
      </c>
      <c r="T936" s="2">
        <f t="array" ref="T936">IF($S936=1,IFERROR(INDEX(Summary!$O:$O,$AH936),0),0)</f>
        <v>0</v>
      </c>
      <c r="U936" s="2">
        <f t="array" ref="U936">IF($S936=1,IFERROR(INDEX(Summary!$AT:$AT,$AH936),0),0)</f>
        <v>0</v>
      </c>
      <c r="V936" s="2">
        <f t="shared" si="133"/>
        <v>0</v>
      </c>
      <c r="W936" s="2">
        <f t="array" ref="W936">IF($S936=1,IFERROR(INDEX(Summary!$AZ:$AZ,$AH936),0),0)</f>
        <v>0</v>
      </c>
      <c r="X936" s="3">
        <f t="array" ref="X936">IF($S936=1,IFERROR(INDEX(Summary!$BA:$BA,$AH936),0),0)</f>
        <v>0</v>
      </c>
      <c r="Y936" s="2">
        <f t="array" ref="Y936">IF($S936=1,IFERROR(INDEX(Summary!$G:$G,$AH936),0),0)</f>
        <v>0</v>
      </c>
      <c r="Z936" s="2">
        <f t="array" ref="Z936">IF($S936=1,IFERROR(INDEX(Summary!$H:$H,$AH936),0),0)</f>
        <v>0</v>
      </c>
      <c r="AA936" s="2">
        <f t="array" ref="AA936">IF($S936=1,IFERROR(INDEX(Summary!$I:$I,$AH936),0),0)</f>
        <v>0</v>
      </c>
      <c r="AB936" s="2">
        <f t="array" ref="AB936">IF($S936=1,IFERROR(INDEX(Summary!$J:$J,$AH936),0),0)</f>
        <v>0</v>
      </c>
      <c r="AC936" s="2">
        <f t="array" ref="AC936">IF($S936=1,IFERROR(INDEX(Summary!$K:$K,$AH936),0),0)</f>
        <v>0</v>
      </c>
      <c r="AD936" s="2">
        <f t="array" ref="AD936">IF($S936=1,IFERROR(INDEX(Summary!$L:$L,$AH936),0),0)</f>
        <v>0</v>
      </c>
      <c r="AE936" s="2">
        <f t="array" ref="AE936">IF($S936=1,IFERROR(INDEX(Summary!$M:$M,$AH936),0),0)</f>
        <v>0</v>
      </c>
      <c r="AF936" s="2">
        <f t="array" ref="AF936">IF($S936=1,IFERROR(INDEX(Summary!$N:$N,$AH936),0),0)</f>
        <v>0</v>
      </c>
      <c r="AG936">
        <f t="array" ref="AG936">IF($A936="","",IFERROR(INDEX(Summary!$BB:$BB,$AH936),0))</f>
        <v>7</v>
      </c>
      <c r="AH936">
        <f t="shared" si="134"/>
        <v>34</v>
      </c>
    </row>
    <row r="937" spans="1:34" hidden="1">
      <c r="A937" t="str">
        <f t="array" ref="A937">IFERROR(INDEX(Summary!$D:$D,$AH937)&amp;"","")</f>
        <v>FG00167</v>
      </c>
      <c r="B937" t="str">
        <f t="array" ref="B937">IF($A937="","",INDEX(Summary!$E:$E,$AH937))</f>
        <v>Moringa Powder - 100 gm</v>
      </c>
      <c r="C937" t="str">
        <f t="array" ref="C937">IF($A937="","",INDEX(Summary!$B:$B,$AH937))</f>
        <v>Jaggery</v>
      </c>
      <c r="D937" t="str">
        <f t="array" ref="D937">IF($A937="","",INDEX(Summary!$C:$C,$AH937))</f>
        <v>C39</v>
      </c>
      <c r="E937">
        <f t="array" ref="E937">IF($A937="","",INDEX(Summary!$F:$F,$AH937))</f>
        <v>0.1</v>
      </c>
      <c r="F937" t="str">
        <f t="array" ref="F937">IF($A937="","",INDEX(Summary!$BC:$BC,$AH937)&amp;"")</f>
        <v>P2 – High</v>
      </c>
      <c r="G937">
        <f t="shared" si="126"/>
        <v>2</v>
      </c>
      <c r="H937">
        <f t="shared" si="127"/>
        <v>0</v>
      </c>
      <c r="I937" t="str">
        <f t="array" ref="I937">IF($A937="","",IF(IFERROR(INDEX(Summary!$BA:$BA,$AH937),0)&lt;1,"Under 1 day",IF(INDEX(Summary!$BA:$BA,$AH937)&lt;3,"1-3 days",IF(INDEX(Summary!$BA:$BA,$AH937)&lt;7,"3-7 days","7+ days"))))</f>
        <v>3-7 days</v>
      </c>
      <c r="J937" t="str">
        <f t="array" ref="J937">IF($A937="","",IF(IFERROR(INDEX(Summary!$AX:$AX,$AH937),0)&lt;0.25,"0-25%",IF(INDEX(Summary!$AX:$AX,$AH937)&lt;0.5,"25-50%",IF(INDEX(Summary!$AX:$AX,$AH937)&lt;0.75,"50-75%","75-100%"))))</f>
        <v>25-50%</v>
      </c>
      <c r="K937" t="str">
        <f t="array" ref="K937">IF($A937="","",INDEX(Summary!$AY:$AY,$AH937)&amp;"")</f>
        <v>WIP</v>
      </c>
      <c r="L937" s="1">
        <f>IF($A937="","",Summary!$P$2+MOD(ROW()-2,30))</f>
        <v>46232</v>
      </c>
      <c r="M937">
        <f t="shared" si="128"/>
        <v>6</v>
      </c>
      <c r="N937">
        <f t="shared" si="129"/>
        <v>29</v>
      </c>
      <c r="O937" t="str">
        <f t="shared" si="130"/>
        <v>Jul-2026</v>
      </c>
      <c r="P937">
        <f t="shared" ca="1" si="131"/>
        <v>1</v>
      </c>
      <c r="Q937" s="2">
        <f t="array" ref="Q937">IF($A937="",0,IFERROR(INDEX(Summary!$P$3:$AS$67,$AH937-2,$M937),0))</f>
        <v>0</v>
      </c>
      <c r="R937" s="2">
        <f t="array" ref="R937">IF($A937="",0,ROUND(IFERROR(INDEX(Summary!$O:$O,$AH937),0)/30,0))</f>
        <v>320</v>
      </c>
      <c r="S937">
        <f t="shared" si="132"/>
        <v>0</v>
      </c>
      <c r="T937" s="2">
        <f t="array" ref="T937">IF($S937=1,IFERROR(INDEX(Summary!$O:$O,$AH937),0),0)</f>
        <v>0</v>
      </c>
      <c r="U937" s="2">
        <f t="array" ref="U937">IF($S937=1,IFERROR(INDEX(Summary!$AT:$AT,$AH937),0),0)</f>
        <v>0</v>
      </c>
      <c r="V937" s="2">
        <f t="shared" si="133"/>
        <v>0</v>
      </c>
      <c r="W937" s="2">
        <f t="array" ref="W937">IF($S937=1,IFERROR(INDEX(Summary!$AZ:$AZ,$AH937),0),0)</f>
        <v>0</v>
      </c>
      <c r="X937" s="3">
        <f t="array" ref="X937">IF($S937=1,IFERROR(INDEX(Summary!$BA:$BA,$AH937),0),0)</f>
        <v>0</v>
      </c>
      <c r="Y937" s="2">
        <f t="array" ref="Y937">IF($S937=1,IFERROR(INDEX(Summary!$G:$G,$AH937),0),0)</f>
        <v>0</v>
      </c>
      <c r="Z937" s="2">
        <f t="array" ref="Z937">IF($S937=1,IFERROR(INDEX(Summary!$H:$H,$AH937),0),0)</f>
        <v>0</v>
      </c>
      <c r="AA937" s="2">
        <f t="array" ref="AA937">IF($S937=1,IFERROR(INDEX(Summary!$I:$I,$AH937),0),0)</f>
        <v>0</v>
      </c>
      <c r="AB937" s="2">
        <f t="array" ref="AB937">IF($S937=1,IFERROR(INDEX(Summary!$J:$J,$AH937),0),0)</f>
        <v>0</v>
      </c>
      <c r="AC937" s="2">
        <f t="array" ref="AC937">IF($S937=1,IFERROR(INDEX(Summary!$K:$K,$AH937),0),0)</f>
        <v>0</v>
      </c>
      <c r="AD937" s="2">
        <f t="array" ref="AD937">IF($S937=1,IFERROR(INDEX(Summary!$L:$L,$AH937),0),0)</f>
        <v>0</v>
      </c>
      <c r="AE937" s="2">
        <f t="array" ref="AE937">IF($S937=1,IFERROR(INDEX(Summary!$M:$M,$AH937),0),0)</f>
        <v>0</v>
      </c>
      <c r="AF937" s="2">
        <f t="array" ref="AF937">IF($S937=1,IFERROR(INDEX(Summary!$N:$N,$AH937),0),0)</f>
        <v>0</v>
      </c>
      <c r="AG937">
        <f t="array" ref="AG937">IF($A937="","",IFERROR(INDEX(Summary!$BB:$BB,$AH937),0))</f>
        <v>7</v>
      </c>
      <c r="AH937">
        <f t="shared" si="134"/>
        <v>34</v>
      </c>
    </row>
    <row r="938" spans="1:34" hidden="1">
      <c r="A938" t="str">
        <f t="array" ref="A938">IFERROR(INDEX(Summary!$D:$D,$AH938)&amp;"","")</f>
        <v>FG00167</v>
      </c>
      <c r="B938" t="str">
        <f t="array" ref="B938">IF($A938="","",INDEX(Summary!$E:$E,$AH938))</f>
        <v>Moringa Powder - 100 gm</v>
      </c>
      <c r="C938" t="str">
        <f t="array" ref="C938">IF($A938="","",INDEX(Summary!$B:$B,$AH938))</f>
        <v>Jaggery</v>
      </c>
      <c r="D938" t="str">
        <f t="array" ref="D938">IF($A938="","",INDEX(Summary!$C:$C,$AH938))</f>
        <v>C39</v>
      </c>
      <c r="E938">
        <f t="array" ref="E938">IF($A938="","",INDEX(Summary!$F:$F,$AH938))</f>
        <v>0.1</v>
      </c>
      <c r="F938" t="str">
        <f t="array" ref="F938">IF($A938="","",INDEX(Summary!$BC:$BC,$AH938)&amp;"")</f>
        <v>P2 – High</v>
      </c>
      <c r="G938">
        <f t="shared" si="126"/>
        <v>2</v>
      </c>
      <c r="H938">
        <f t="shared" si="127"/>
        <v>0</v>
      </c>
      <c r="I938" t="str">
        <f t="array" ref="I938">IF($A938="","",IF(IFERROR(INDEX(Summary!$BA:$BA,$AH938),0)&lt;1,"Under 1 day",IF(INDEX(Summary!$BA:$BA,$AH938)&lt;3,"1-3 days",IF(INDEX(Summary!$BA:$BA,$AH938)&lt;7,"3-7 days","7+ days"))))</f>
        <v>3-7 days</v>
      </c>
      <c r="J938" t="str">
        <f t="array" ref="J938">IF($A938="","",IF(IFERROR(INDEX(Summary!$AX:$AX,$AH938),0)&lt;0.25,"0-25%",IF(INDEX(Summary!$AX:$AX,$AH938)&lt;0.5,"25-50%",IF(INDEX(Summary!$AX:$AX,$AH938)&lt;0.75,"50-75%","75-100%"))))</f>
        <v>25-50%</v>
      </c>
      <c r="K938" t="str">
        <f t="array" ref="K938">IF($A938="","",INDEX(Summary!$AY:$AY,$AH938)&amp;"")</f>
        <v>WIP</v>
      </c>
      <c r="L938" s="1">
        <f>IF($A938="","",Summary!$P$2+MOD(ROW()-2,30))</f>
        <v>46233</v>
      </c>
      <c r="M938">
        <f t="shared" si="128"/>
        <v>7</v>
      </c>
      <c r="N938">
        <f t="shared" si="129"/>
        <v>30</v>
      </c>
      <c r="O938" t="str">
        <f t="shared" si="130"/>
        <v>Jul-2026</v>
      </c>
      <c r="P938">
        <f t="shared" ca="1" si="131"/>
        <v>1</v>
      </c>
      <c r="Q938" s="2">
        <f t="array" ref="Q938">IF($A938="",0,IFERROR(INDEX(Summary!$P$3:$AS$67,$AH938-2,$M938),0))</f>
        <v>0</v>
      </c>
      <c r="R938" s="2">
        <f t="array" ref="R938">IF($A938="",0,ROUND(IFERROR(INDEX(Summary!$O:$O,$AH938),0)/30,0))</f>
        <v>320</v>
      </c>
      <c r="S938">
        <f t="shared" si="132"/>
        <v>0</v>
      </c>
      <c r="T938" s="2">
        <f t="array" ref="T938">IF($S938=1,IFERROR(INDEX(Summary!$O:$O,$AH938),0),0)</f>
        <v>0</v>
      </c>
      <c r="U938" s="2">
        <f t="array" ref="U938">IF($S938=1,IFERROR(INDEX(Summary!$AT:$AT,$AH938),0),0)</f>
        <v>0</v>
      </c>
      <c r="V938" s="2">
        <f t="shared" si="133"/>
        <v>0</v>
      </c>
      <c r="W938" s="2">
        <f t="array" ref="W938">IF($S938=1,IFERROR(INDEX(Summary!$AZ:$AZ,$AH938),0),0)</f>
        <v>0</v>
      </c>
      <c r="X938" s="3">
        <f t="array" ref="X938">IF($S938=1,IFERROR(INDEX(Summary!$BA:$BA,$AH938),0),0)</f>
        <v>0</v>
      </c>
      <c r="Y938" s="2">
        <f t="array" ref="Y938">IF($S938=1,IFERROR(INDEX(Summary!$G:$G,$AH938),0),0)</f>
        <v>0</v>
      </c>
      <c r="Z938" s="2">
        <f t="array" ref="Z938">IF($S938=1,IFERROR(INDEX(Summary!$H:$H,$AH938),0),0)</f>
        <v>0</v>
      </c>
      <c r="AA938" s="2">
        <f t="array" ref="AA938">IF($S938=1,IFERROR(INDEX(Summary!$I:$I,$AH938),0),0)</f>
        <v>0</v>
      </c>
      <c r="AB938" s="2">
        <f t="array" ref="AB938">IF($S938=1,IFERROR(INDEX(Summary!$J:$J,$AH938),0),0)</f>
        <v>0</v>
      </c>
      <c r="AC938" s="2">
        <f t="array" ref="AC938">IF($S938=1,IFERROR(INDEX(Summary!$K:$K,$AH938),0),0)</f>
        <v>0</v>
      </c>
      <c r="AD938" s="2">
        <f t="array" ref="AD938">IF($S938=1,IFERROR(INDEX(Summary!$L:$L,$AH938),0),0)</f>
        <v>0</v>
      </c>
      <c r="AE938" s="2">
        <f t="array" ref="AE938">IF($S938=1,IFERROR(INDEX(Summary!$M:$M,$AH938),0),0)</f>
        <v>0</v>
      </c>
      <c r="AF938" s="2">
        <f t="array" ref="AF938">IF($S938=1,IFERROR(INDEX(Summary!$N:$N,$AH938),0),0)</f>
        <v>0</v>
      </c>
      <c r="AG938">
        <f t="array" ref="AG938">IF($A938="","",IFERROR(INDEX(Summary!$BB:$BB,$AH938),0))</f>
        <v>7</v>
      </c>
      <c r="AH938">
        <f t="shared" si="134"/>
        <v>34</v>
      </c>
    </row>
    <row r="939" spans="1:34" hidden="1">
      <c r="A939" t="str">
        <f t="array" ref="A939">IFERROR(INDEX(Summary!$D:$D,$AH939)&amp;"","")</f>
        <v>FG00167</v>
      </c>
      <c r="B939" t="str">
        <f t="array" ref="B939">IF($A939="","",INDEX(Summary!$E:$E,$AH939))</f>
        <v>Moringa Powder - 100 gm</v>
      </c>
      <c r="C939" t="str">
        <f t="array" ref="C939">IF($A939="","",INDEX(Summary!$B:$B,$AH939))</f>
        <v>Jaggery</v>
      </c>
      <c r="D939" t="str">
        <f t="array" ref="D939">IF($A939="","",INDEX(Summary!$C:$C,$AH939))</f>
        <v>C39</v>
      </c>
      <c r="E939">
        <f t="array" ref="E939">IF($A939="","",INDEX(Summary!$F:$F,$AH939))</f>
        <v>0.1</v>
      </c>
      <c r="F939" t="str">
        <f t="array" ref="F939">IF($A939="","",INDEX(Summary!$BC:$BC,$AH939)&amp;"")</f>
        <v>P2 – High</v>
      </c>
      <c r="G939">
        <f t="shared" si="126"/>
        <v>2</v>
      </c>
      <c r="H939">
        <f t="shared" si="127"/>
        <v>0</v>
      </c>
      <c r="I939" t="str">
        <f t="array" ref="I939">IF($A939="","",IF(IFERROR(INDEX(Summary!$BA:$BA,$AH939),0)&lt;1,"Under 1 day",IF(INDEX(Summary!$BA:$BA,$AH939)&lt;3,"1-3 days",IF(INDEX(Summary!$BA:$BA,$AH939)&lt;7,"3-7 days","7+ days"))))</f>
        <v>3-7 days</v>
      </c>
      <c r="J939" t="str">
        <f t="array" ref="J939">IF($A939="","",IF(IFERROR(INDEX(Summary!$AX:$AX,$AH939),0)&lt;0.25,"0-25%",IF(INDEX(Summary!$AX:$AX,$AH939)&lt;0.5,"25-50%",IF(INDEX(Summary!$AX:$AX,$AH939)&lt;0.75,"50-75%","75-100%"))))</f>
        <v>25-50%</v>
      </c>
      <c r="K939" t="str">
        <f t="array" ref="K939">IF($A939="","",INDEX(Summary!$AY:$AY,$AH939)&amp;"")</f>
        <v>WIP</v>
      </c>
      <c r="L939" s="1">
        <f>IF($A939="","",Summary!$P$2+MOD(ROW()-2,30))</f>
        <v>46234</v>
      </c>
      <c r="M939">
        <f t="shared" si="128"/>
        <v>8</v>
      </c>
      <c r="N939">
        <f t="shared" si="129"/>
        <v>31</v>
      </c>
      <c r="O939" t="str">
        <f t="shared" si="130"/>
        <v>Jul-2026</v>
      </c>
      <c r="P939">
        <f t="shared" ca="1" si="131"/>
        <v>1</v>
      </c>
      <c r="Q939" s="2">
        <f t="array" ref="Q939">IF($A939="",0,IFERROR(INDEX(Summary!$P$3:$AS$67,$AH939-2,$M939),0))</f>
        <v>0</v>
      </c>
      <c r="R939" s="2">
        <f t="array" ref="R939">IF($A939="",0,ROUND(IFERROR(INDEX(Summary!$O:$O,$AH939),0)/30,0))</f>
        <v>320</v>
      </c>
      <c r="S939">
        <f t="shared" si="132"/>
        <v>0</v>
      </c>
      <c r="T939" s="2">
        <f t="array" ref="T939">IF($S939=1,IFERROR(INDEX(Summary!$O:$O,$AH939),0),0)</f>
        <v>0</v>
      </c>
      <c r="U939" s="2">
        <f t="array" ref="U939">IF($S939=1,IFERROR(INDEX(Summary!$AT:$AT,$AH939),0),0)</f>
        <v>0</v>
      </c>
      <c r="V939" s="2">
        <f t="shared" si="133"/>
        <v>0</v>
      </c>
      <c r="W939" s="2">
        <f t="array" ref="W939">IF($S939=1,IFERROR(INDEX(Summary!$AZ:$AZ,$AH939),0),0)</f>
        <v>0</v>
      </c>
      <c r="X939" s="3">
        <f t="array" ref="X939">IF($S939=1,IFERROR(INDEX(Summary!$BA:$BA,$AH939),0),0)</f>
        <v>0</v>
      </c>
      <c r="Y939" s="2">
        <f t="array" ref="Y939">IF($S939=1,IFERROR(INDEX(Summary!$G:$G,$AH939),0),0)</f>
        <v>0</v>
      </c>
      <c r="Z939" s="2">
        <f t="array" ref="Z939">IF($S939=1,IFERROR(INDEX(Summary!$H:$H,$AH939),0),0)</f>
        <v>0</v>
      </c>
      <c r="AA939" s="2">
        <f t="array" ref="AA939">IF($S939=1,IFERROR(INDEX(Summary!$I:$I,$AH939),0),0)</f>
        <v>0</v>
      </c>
      <c r="AB939" s="2">
        <f t="array" ref="AB939">IF($S939=1,IFERROR(INDEX(Summary!$J:$J,$AH939),0),0)</f>
        <v>0</v>
      </c>
      <c r="AC939" s="2">
        <f t="array" ref="AC939">IF($S939=1,IFERROR(INDEX(Summary!$K:$K,$AH939),0),0)</f>
        <v>0</v>
      </c>
      <c r="AD939" s="2">
        <f t="array" ref="AD939">IF($S939=1,IFERROR(INDEX(Summary!$L:$L,$AH939),0),0)</f>
        <v>0</v>
      </c>
      <c r="AE939" s="2">
        <f t="array" ref="AE939">IF($S939=1,IFERROR(INDEX(Summary!$M:$M,$AH939),0),0)</f>
        <v>0</v>
      </c>
      <c r="AF939" s="2">
        <f t="array" ref="AF939">IF($S939=1,IFERROR(INDEX(Summary!$N:$N,$AH939),0),0)</f>
        <v>0</v>
      </c>
      <c r="AG939">
        <f t="array" ref="AG939">IF($A939="","",IFERROR(INDEX(Summary!$BB:$BB,$AH939),0))</f>
        <v>7</v>
      </c>
      <c r="AH939">
        <f t="shared" si="134"/>
        <v>34</v>
      </c>
    </row>
    <row r="940" spans="1:34" hidden="1">
      <c r="A940" t="str">
        <f t="array" ref="A940">IFERROR(INDEX(Summary!$D:$D,$AH940)&amp;"","")</f>
        <v>FG00167</v>
      </c>
      <c r="B940" t="str">
        <f t="array" ref="B940">IF($A940="","",INDEX(Summary!$E:$E,$AH940))</f>
        <v>Moringa Powder - 100 gm</v>
      </c>
      <c r="C940" t="str">
        <f t="array" ref="C940">IF($A940="","",INDEX(Summary!$B:$B,$AH940))</f>
        <v>Jaggery</v>
      </c>
      <c r="D940" t="str">
        <f t="array" ref="D940">IF($A940="","",INDEX(Summary!$C:$C,$AH940))</f>
        <v>C39</v>
      </c>
      <c r="E940">
        <f t="array" ref="E940">IF($A940="","",INDEX(Summary!$F:$F,$AH940))</f>
        <v>0.1</v>
      </c>
      <c r="F940" t="str">
        <f t="array" ref="F940">IF($A940="","",INDEX(Summary!$BC:$BC,$AH940)&amp;"")</f>
        <v>P2 – High</v>
      </c>
      <c r="G940">
        <f t="shared" si="126"/>
        <v>2</v>
      </c>
      <c r="H940">
        <f t="shared" si="127"/>
        <v>0</v>
      </c>
      <c r="I940" t="str">
        <f t="array" ref="I940">IF($A940="","",IF(IFERROR(INDEX(Summary!$BA:$BA,$AH940),0)&lt;1,"Under 1 day",IF(INDEX(Summary!$BA:$BA,$AH940)&lt;3,"1-3 days",IF(INDEX(Summary!$BA:$BA,$AH940)&lt;7,"3-7 days","7+ days"))))</f>
        <v>3-7 days</v>
      </c>
      <c r="J940" t="str">
        <f t="array" ref="J940">IF($A940="","",IF(IFERROR(INDEX(Summary!$AX:$AX,$AH940),0)&lt;0.25,"0-25%",IF(INDEX(Summary!$AX:$AX,$AH940)&lt;0.5,"25-50%",IF(INDEX(Summary!$AX:$AX,$AH940)&lt;0.75,"50-75%","75-100%"))))</f>
        <v>25-50%</v>
      </c>
      <c r="K940" t="str">
        <f t="array" ref="K940">IF($A940="","",INDEX(Summary!$AY:$AY,$AH940)&amp;"")</f>
        <v>WIP</v>
      </c>
      <c r="L940" s="1">
        <f>IF($A940="","",Summary!$P$2+MOD(ROW()-2,30))</f>
        <v>46235</v>
      </c>
      <c r="M940">
        <f t="shared" si="128"/>
        <v>9</v>
      </c>
      <c r="N940">
        <f t="shared" si="129"/>
        <v>1</v>
      </c>
      <c r="O940" t="str">
        <f t="shared" si="130"/>
        <v>Aug-2026</v>
      </c>
      <c r="P940">
        <f t="shared" ca="1" si="131"/>
        <v>1</v>
      </c>
      <c r="Q940" s="2">
        <f t="array" ref="Q940">IF($A940="",0,IFERROR(INDEX(Summary!$P$3:$AS$67,$AH940-2,$M940),0))</f>
        <v>0</v>
      </c>
      <c r="R940" s="2">
        <f t="array" ref="R940">IF($A940="",0,ROUND(IFERROR(INDEX(Summary!$O:$O,$AH940),0)/30,0))</f>
        <v>320</v>
      </c>
      <c r="S940">
        <f t="shared" si="132"/>
        <v>0</v>
      </c>
      <c r="T940" s="2">
        <f t="array" ref="T940">IF($S940=1,IFERROR(INDEX(Summary!$O:$O,$AH940),0),0)</f>
        <v>0</v>
      </c>
      <c r="U940" s="2">
        <f t="array" ref="U940">IF($S940=1,IFERROR(INDEX(Summary!$AT:$AT,$AH940),0),0)</f>
        <v>0</v>
      </c>
      <c r="V940" s="2">
        <f t="shared" si="133"/>
        <v>0</v>
      </c>
      <c r="W940" s="2">
        <f t="array" ref="W940">IF($S940=1,IFERROR(INDEX(Summary!$AZ:$AZ,$AH940),0),0)</f>
        <v>0</v>
      </c>
      <c r="X940" s="3">
        <f t="array" ref="X940">IF($S940=1,IFERROR(INDEX(Summary!$BA:$BA,$AH940),0),0)</f>
        <v>0</v>
      </c>
      <c r="Y940" s="2">
        <f t="array" ref="Y940">IF($S940=1,IFERROR(INDEX(Summary!$G:$G,$AH940),0),0)</f>
        <v>0</v>
      </c>
      <c r="Z940" s="2">
        <f t="array" ref="Z940">IF($S940=1,IFERROR(INDEX(Summary!$H:$H,$AH940),0),0)</f>
        <v>0</v>
      </c>
      <c r="AA940" s="2">
        <f t="array" ref="AA940">IF($S940=1,IFERROR(INDEX(Summary!$I:$I,$AH940),0),0)</f>
        <v>0</v>
      </c>
      <c r="AB940" s="2">
        <f t="array" ref="AB940">IF($S940=1,IFERROR(INDEX(Summary!$J:$J,$AH940),0),0)</f>
        <v>0</v>
      </c>
      <c r="AC940" s="2">
        <f t="array" ref="AC940">IF($S940=1,IFERROR(INDEX(Summary!$K:$K,$AH940),0),0)</f>
        <v>0</v>
      </c>
      <c r="AD940" s="2">
        <f t="array" ref="AD940">IF($S940=1,IFERROR(INDEX(Summary!$L:$L,$AH940),0),0)</f>
        <v>0</v>
      </c>
      <c r="AE940" s="2">
        <f t="array" ref="AE940">IF($S940=1,IFERROR(INDEX(Summary!$M:$M,$AH940),0),0)</f>
        <v>0</v>
      </c>
      <c r="AF940" s="2">
        <f t="array" ref="AF940">IF($S940=1,IFERROR(INDEX(Summary!$N:$N,$AH940),0),0)</f>
        <v>0</v>
      </c>
      <c r="AG940">
        <f t="array" ref="AG940">IF($A940="","",IFERROR(INDEX(Summary!$BB:$BB,$AH940),0))</f>
        <v>7</v>
      </c>
      <c r="AH940">
        <f t="shared" si="134"/>
        <v>34</v>
      </c>
    </row>
    <row r="941" spans="1:34" hidden="1">
      <c r="A941" t="str">
        <f t="array" ref="A941">IFERROR(INDEX(Summary!$D:$D,$AH941)&amp;"","")</f>
        <v>FG00167</v>
      </c>
      <c r="B941" t="str">
        <f t="array" ref="B941">IF($A941="","",INDEX(Summary!$E:$E,$AH941))</f>
        <v>Moringa Powder - 100 gm</v>
      </c>
      <c r="C941" t="str">
        <f t="array" ref="C941">IF($A941="","",INDEX(Summary!$B:$B,$AH941))</f>
        <v>Jaggery</v>
      </c>
      <c r="D941" t="str">
        <f t="array" ref="D941">IF($A941="","",INDEX(Summary!$C:$C,$AH941))</f>
        <v>C39</v>
      </c>
      <c r="E941">
        <f t="array" ref="E941">IF($A941="","",INDEX(Summary!$F:$F,$AH941))</f>
        <v>0.1</v>
      </c>
      <c r="F941" t="str">
        <f t="array" ref="F941">IF($A941="","",INDEX(Summary!$BC:$BC,$AH941)&amp;"")</f>
        <v>P2 – High</v>
      </c>
      <c r="G941">
        <f t="shared" si="126"/>
        <v>2</v>
      </c>
      <c r="H941">
        <f t="shared" si="127"/>
        <v>0</v>
      </c>
      <c r="I941" t="str">
        <f t="array" ref="I941">IF($A941="","",IF(IFERROR(INDEX(Summary!$BA:$BA,$AH941),0)&lt;1,"Under 1 day",IF(INDEX(Summary!$BA:$BA,$AH941)&lt;3,"1-3 days",IF(INDEX(Summary!$BA:$BA,$AH941)&lt;7,"3-7 days","7+ days"))))</f>
        <v>3-7 days</v>
      </c>
      <c r="J941" t="str">
        <f t="array" ref="J941">IF($A941="","",IF(IFERROR(INDEX(Summary!$AX:$AX,$AH941),0)&lt;0.25,"0-25%",IF(INDEX(Summary!$AX:$AX,$AH941)&lt;0.5,"25-50%",IF(INDEX(Summary!$AX:$AX,$AH941)&lt;0.75,"50-75%","75-100%"))))</f>
        <v>25-50%</v>
      </c>
      <c r="K941" t="str">
        <f t="array" ref="K941">IF($A941="","",INDEX(Summary!$AY:$AY,$AH941)&amp;"")</f>
        <v>WIP</v>
      </c>
      <c r="L941" s="1">
        <f>IF($A941="","",Summary!$P$2+MOD(ROW()-2,30))</f>
        <v>46236</v>
      </c>
      <c r="M941">
        <f t="shared" si="128"/>
        <v>10</v>
      </c>
      <c r="N941">
        <f t="shared" si="129"/>
        <v>2</v>
      </c>
      <c r="O941" t="str">
        <f t="shared" si="130"/>
        <v>Aug-2026</v>
      </c>
      <c r="P941">
        <f t="shared" ca="1" si="131"/>
        <v>1</v>
      </c>
      <c r="Q941" s="2">
        <f t="array" ref="Q941">IF($A941="",0,IFERROR(INDEX(Summary!$P$3:$AS$67,$AH941-2,$M941),0))</f>
        <v>0</v>
      </c>
      <c r="R941" s="2">
        <f t="array" ref="R941">IF($A941="",0,ROUND(IFERROR(INDEX(Summary!$O:$O,$AH941),0)/30,0))</f>
        <v>320</v>
      </c>
      <c r="S941">
        <f t="shared" si="132"/>
        <v>0</v>
      </c>
      <c r="T941" s="2">
        <f t="array" ref="T941">IF($S941=1,IFERROR(INDEX(Summary!$O:$O,$AH941),0),0)</f>
        <v>0</v>
      </c>
      <c r="U941" s="2">
        <f t="array" ref="U941">IF($S941=1,IFERROR(INDEX(Summary!$AT:$AT,$AH941),0),0)</f>
        <v>0</v>
      </c>
      <c r="V941" s="2">
        <f t="shared" si="133"/>
        <v>0</v>
      </c>
      <c r="W941" s="2">
        <f t="array" ref="W941">IF($S941=1,IFERROR(INDEX(Summary!$AZ:$AZ,$AH941),0),0)</f>
        <v>0</v>
      </c>
      <c r="X941" s="3">
        <f t="array" ref="X941">IF($S941=1,IFERROR(INDEX(Summary!$BA:$BA,$AH941),0),0)</f>
        <v>0</v>
      </c>
      <c r="Y941" s="2">
        <f t="array" ref="Y941">IF($S941=1,IFERROR(INDEX(Summary!$G:$G,$AH941),0),0)</f>
        <v>0</v>
      </c>
      <c r="Z941" s="2">
        <f t="array" ref="Z941">IF($S941=1,IFERROR(INDEX(Summary!$H:$H,$AH941),0),0)</f>
        <v>0</v>
      </c>
      <c r="AA941" s="2">
        <f t="array" ref="AA941">IF($S941=1,IFERROR(INDEX(Summary!$I:$I,$AH941),0),0)</f>
        <v>0</v>
      </c>
      <c r="AB941" s="2">
        <f t="array" ref="AB941">IF($S941=1,IFERROR(INDEX(Summary!$J:$J,$AH941),0),0)</f>
        <v>0</v>
      </c>
      <c r="AC941" s="2">
        <f t="array" ref="AC941">IF($S941=1,IFERROR(INDEX(Summary!$K:$K,$AH941),0),0)</f>
        <v>0</v>
      </c>
      <c r="AD941" s="2">
        <f t="array" ref="AD941">IF($S941=1,IFERROR(INDEX(Summary!$L:$L,$AH941),0),0)</f>
        <v>0</v>
      </c>
      <c r="AE941" s="2">
        <f t="array" ref="AE941">IF($S941=1,IFERROR(INDEX(Summary!$M:$M,$AH941),0),0)</f>
        <v>0</v>
      </c>
      <c r="AF941" s="2">
        <f t="array" ref="AF941">IF($S941=1,IFERROR(INDEX(Summary!$N:$N,$AH941),0),0)</f>
        <v>0</v>
      </c>
      <c r="AG941">
        <f t="array" ref="AG941">IF($A941="","",IFERROR(INDEX(Summary!$BB:$BB,$AH941),0))</f>
        <v>7</v>
      </c>
      <c r="AH941">
        <f t="shared" si="134"/>
        <v>34</v>
      </c>
    </row>
    <row r="942" spans="1:34" hidden="1">
      <c r="A942" t="str">
        <f t="array" ref="A942">IFERROR(INDEX(Summary!$D:$D,$AH942)&amp;"","")</f>
        <v>FG00167</v>
      </c>
      <c r="B942" t="str">
        <f t="array" ref="B942">IF($A942="","",INDEX(Summary!$E:$E,$AH942))</f>
        <v>Moringa Powder - 100 gm</v>
      </c>
      <c r="C942" t="str">
        <f t="array" ref="C942">IF($A942="","",INDEX(Summary!$B:$B,$AH942))</f>
        <v>Jaggery</v>
      </c>
      <c r="D942" t="str">
        <f t="array" ref="D942">IF($A942="","",INDEX(Summary!$C:$C,$AH942))</f>
        <v>C39</v>
      </c>
      <c r="E942">
        <f t="array" ref="E942">IF($A942="","",INDEX(Summary!$F:$F,$AH942))</f>
        <v>0.1</v>
      </c>
      <c r="F942" t="str">
        <f t="array" ref="F942">IF($A942="","",INDEX(Summary!$BC:$BC,$AH942)&amp;"")</f>
        <v>P2 – High</v>
      </c>
      <c r="G942">
        <f t="shared" si="126"/>
        <v>2</v>
      </c>
      <c r="H942">
        <f t="shared" si="127"/>
        <v>0</v>
      </c>
      <c r="I942" t="str">
        <f t="array" ref="I942">IF($A942="","",IF(IFERROR(INDEX(Summary!$BA:$BA,$AH942),0)&lt;1,"Under 1 day",IF(INDEX(Summary!$BA:$BA,$AH942)&lt;3,"1-3 days",IF(INDEX(Summary!$BA:$BA,$AH942)&lt;7,"3-7 days","7+ days"))))</f>
        <v>3-7 days</v>
      </c>
      <c r="J942" t="str">
        <f t="array" ref="J942">IF($A942="","",IF(IFERROR(INDEX(Summary!$AX:$AX,$AH942),0)&lt;0.25,"0-25%",IF(INDEX(Summary!$AX:$AX,$AH942)&lt;0.5,"25-50%",IF(INDEX(Summary!$AX:$AX,$AH942)&lt;0.75,"50-75%","75-100%"))))</f>
        <v>25-50%</v>
      </c>
      <c r="K942" t="str">
        <f t="array" ref="K942">IF($A942="","",INDEX(Summary!$AY:$AY,$AH942)&amp;"")</f>
        <v>WIP</v>
      </c>
      <c r="L942" s="1">
        <f>IF($A942="","",Summary!$P$2+MOD(ROW()-2,30))</f>
        <v>46237</v>
      </c>
      <c r="M942">
        <f t="shared" si="128"/>
        <v>11</v>
      </c>
      <c r="N942">
        <f t="shared" si="129"/>
        <v>3</v>
      </c>
      <c r="O942" t="str">
        <f t="shared" si="130"/>
        <v>Aug-2026</v>
      </c>
      <c r="P942">
        <f t="shared" ca="1" si="131"/>
        <v>1</v>
      </c>
      <c r="Q942" s="2">
        <f t="array" ref="Q942">IF($A942="",0,IFERROR(INDEX(Summary!$P$3:$AS$67,$AH942-2,$M942),0))</f>
        <v>1020</v>
      </c>
      <c r="R942" s="2">
        <f t="array" ref="R942">IF($A942="",0,ROUND(IFERROR(INDEX(Summary!$O:$O,$AH942),0)/30,0))</f>
        <v>320</v>
      </c>
      <c r="S942">
        <f t="shared" si="132"/>
        <v>0</v>
      </c>
      <c r="T942" s="2">
        <f t="array" ref="T942">IF($S942=1,IFERROR(INDEX(Summary!$O:$O,$AH942),0),0)</f>
        <v>0</v>
      </c>
      <c r="U942" s="2">
        <f t="array" ref="U942">IF($S942=1,IFERROR(INDEX(Summary!$AT:$AT,$AH942),0),0)</f>
        <v>0</v>
      </c>
      <c r="V942" s="2">
        <f t="shared" si="133"/>
        <v>0</v>
      </c>
      <c r="W942" s="2">
        <f t="array" ref="W942">IF($S942=1,IFERROR(INDEX(Summary!$AZ:$AZ,$AH942),0),0)</f>
        <v>0</v>
      </c>
      <c r="X942" s="3">
        <f t="array" ref="X942">IF($S942=1,IFERROR(INDEX(Summary!$BA:$BA,$AH942),0),0)</f>
        <v>0</v>
      </c>
      <c r="Y942" s="2">
        <f t="array" ref="Y942">IF($S942=1,IFERROR(INDEX(Summary!$G:$G,$AH942),0),0)</f>
        <v>0</v>
      </c>
      <c r="Z942" s="2">
        <f t="array" ref="Z942">IF($S942=1,IFERROR(INDEX(Summary!$H:$H,$AH942),0),0)</f>
        <v>0</v>
      </c>
      <c r="AA942" s="2">
        <f t="array" ref="AA942">IF($S942=1,IFERROR(INDEX(Summary!$I:$I,$AH942),0),0)</f>
        <v>0</v>
      </c>
      <c r="AB942" s="2">
        <f t="array" ref="AB942">IF($S942=1,IFERROR(INDEX(Summary!$J:$J,$AH942),0),0)</f>
        <v>0</v>
      </c>
      <c r="AC942" s="2">
        <f t="array" ref="AC942">IF($S942=1,IFERROR(INDEX(Summary!$K:$K,$AH942),0),0)</f>
        <v>0</v>
      </c>
      <c r="AD942" s="2">
        <f t="array" ref="AD942">IF($S942=1,IFERROR(INDEX(Summary!$L:$L,$AH942),0),0)</f>
        <v>0</v>
      </c>
      <c r="AE942" s="2">
        <f t="array" ref="AE942">IF($S942=1,IFERROR(INDEX(Summary!$M:$M,$AH942),0),0)</f>
        <v>0</v>
      </c>
      <c r="AF942" s="2">
        <f t="array" ref="AF942">IF($S942=1,IFERROR(INDEX(Summary!$N:$N,$AH942),0),0)</f>
        <v>0</v>
      </c>
      <c r="AG942">
        <f t="array" ref="AG942">IF($A942="","",IFERROR(INDEX(Summary!$BB:$BB,$AH942),0))</f>
        <v>7</v>
      </c>
      <c r="AH942">
        <f t="shared" si="134"/>
        <v>34</v>
      </c>
    </row>
    <row r="943" spans="1:34" hidden="1">
      <c r="A943" t="str">
        <f t="array" ref="A943">IFERROR(INDEX(Summary!$D:$D,$AH943)&amp;"","")</f>
        <v>FG00167</v>
      </c>
      <c r="B943" t="str">
        <f t="array" ref="B943">IF($A943="","",INDEX(Summary!$E:$E,$AH943))</f>
        <v>Moringa Powder - 100 gm</v>
      </c>
      <c r="C943" t="str">
        <f t="array" ref="C943">IF($A943="","",INDEX(Summary!$B:$B,$AH943))</f>
        <v>Jaggery</v>
      </c>
      <c r="D943" t="str">
        <f t="array" ref="D943">IF($A943="","",INDEX(Summary!$C:$C,$AH943))</f>
        <v>C39</v>
      </c>
      <c r="E943">
        <f t="array" ref="E943">IF($A943="","",INDEX(Summary!$F:$F,$AH943))</f>
        <v>0.1</v>
      </c>
      <c r="F943" t="str">
        <f t="array" ref="F943">IF($A943="","",INDEX(Summary!$BC:$BC,$AH943)&amp;"")</f>
        <v>P2 – High</v>
      </c>
      <c r="G943">
        <f t="shared" si="126"/>
        <v>2</v>
      </c>
      <c r="H943">
        <f t="shared" si="127"/>
        <v>0</v>
      </c>
      <c r="I943" t="str">
        <f t="array" ref="I943">IF($A943="","",IF(IFERROR(INDEX(Summary!$BA:$BA,$AH943),0)&lt;1,"Under 1 day",IF(INDEX(Summary!$BA:$BA,$AH943)&lt;3,"1-3 days",IF(INDEX(Summary!$BA:$BA,$AH943)&lt;7,"3-7 days","7+ days"))))</f>
        <v>3-7 days</v>
      </c>
      <c r="J943" t="str">
        <f t="array" ref="J943">IF($A943="","",IF(IFERROR(INDEX(Summary!$AX:$AX,$AH943),0)&lt;0.25,"0-25%",IF(INDEX(Summary!$AX:$AX,$AH943)&lt;0.5,"25-50%",IF(INDEX(Summary!$AX:$AX,$AH943)&lt;0.75,"50-75%","75-100%"))))</f>
        <v>25-50%</v>
      </c>
      <c r="K943" t="str">
        <f t="array" ref="K943">IF($A943="","",INDEX(Summary!$AY:$AY,$AH943)&amp;"")</f>
        <v>WIP</v>
      </c>
      <c r="L943" s="1">
        <f>IF($A943="","",Summary!$P$2+MOD(ROW()-2,30))</f>
        <v>46238</v>
      </c>
      <c r="M943">
        <f t="shared" si="128"/>
        <v>12</v>
      </c>
      <c r="N943">
        <f t="shared" si="129"/>
        <v>4</v>
      </c>
      <c r="O943" t="str">
        <f t="shared" si="130"/>
        <v>Aug-2026</v>
      </c>
      <c r="P943">
        <f t="shared" ca="1" si="131"/>
        <v>1</v>
      </c>
      <c r="Q943" s="2">
        <f t="array" ref="Q943">IF($A943="",0,IFERROR(INDEX(Summary!$P$3:$AS$67,$AH943-2,$M943),0))</f>
        <v>880</v>
      </c>
      <c r="R943" s="2">
        <f t="array" ref="R943">IF($A943="",0,ROUND(IFERROR(INDEX(Summary!$O:$O,$AH943),0)/30,0))</f>
        <v>320</v>
      </c>
      <c r="S943">
        <f t="shared" si="132"/>
        <v>0</v>
      </c>
      <c r="T943" s="2">
        <f t="array" ref="T943">IF($S943=1,IFERROR(INDEX(Summary!$O:$O,$AH943),0),0)</f>
        <v>0</v>
      </c>
      <c r="U943" s="2">
        <f t="array" ref="U943">IF($S943=1,IFERROR(INDEX(Summary!$AT:$AT,$AH943),0),0)</f>
        <v>0</v>
      </c>
      <c r="V943" s="2">
        <f t="shared" si="133"/>
        <v>0</v>
      </c>
      <c r="W943" s="2">
        <f t="array" ref="W943">IF($S943=1,IFERROR(INDEX(Summary!$AZ:$AZ,$AH943),0),0)</f>
        <v>0</v>
      </c>
      <c r="X943" s="3">
        <f t="array" ref="X943">IF($S943=1,IFERROR(INDEX(Summary!$BA:$BA,$AH943),0),0)</f>
        <v>0</v>
      </c>
      <c r="Y943" s="2">
        <f t="array" ref="Y943">IF($S943=1,IFERROR(INDEX(Summary!$G:$G,$AH943),0),0)</f>
        <v>0</v>
      </c>
      <c r="Z943" s="2">
        <f t="array" ref="Z943">IF($S943=1,IFERROR(INDEX(Summary!$H:$H,$AH943),0),0)</f>
        <v>0</v>
      </c>
      <c r="AA943" s="2">
        <f t="array" ref="AA943">IF($S943=1,IFERROR(INDEX(Summary!$I:$I,$AH943),0),0)</f>
        <v>0</v>
      </c>
      <c r="AB943" s="2">
        <f t="array" ref="AB943">IF($S943=1,IFERROR(INDEX(Summary!$J:$J,$AH943),0),0)</f>
        <v>0</v>
      </c>
      <c r="AC943" s="2">
        <f t="array" ref="AC943">IF($S943=1,IFERROR(INDEX(Summary!$K:$K,$AH943),0),0)</f>
        <v>0</v>
      </c>
      <c r="AD943" s="2">
        <f t="array" ref="AD943">IF($S943=1,IFERROR(INDEX(Summary!$L:$L,$AH943),0),0)</f>
        <v>0</v>
      </c>
      <c r="AE943" s="2">
        <f t="array" ref="AE943">IF($S943=1,IFERROR(INDEX(Summary!$M:$M,$AH943),0),0)</f>
        <v>0</v>
      </c>
      <c r="AF943" s="2">
        <f t="array" ref="AF943">IF($S943=1,IFERROR(INDEX(Summary!$N:$N,$AH943),0),0)</f>
        <v>0</v>
      </c>
      <c r="AG943">
        <f t="array" ref="AG943">IF($A943="","",IFERROR(INDEX(Summary!$BB:$BB,$AH943),0))</f>
        <v>7</v>
      </c>
      <c r="AH943">
        <f t="shared" si="134"/>
        <v>34</v>
      </c>
    </row>
    <row r="944" spans="1:34" hidden="1">
      <c r="A944" t="str">
        <f t="array" ref="A944">IFERROR(INDEX(Summary!$D:$D,$AH944)&amp;"","")</f>
        <v>FG00167</v>
      </c>
      <c r="B944" t="str">
        <f t="array" ref="B944">IF($A944="","",INDEX(Summary!$E:$E,$AH944))</f>
        <v>Moringa Powder - 100 gm</v>
      </c>
      <c r="C944" t="str">
        <f t="array" ref="C944">IF($A944="","",INDEX(Summary!$B:$B,$AH944))</f>
        <v>Jaggery</v>
      </c>
      <c r="D944" t="str">
        <f t="array" ref="D944">IF($A944="","",INDEX(Summary!$C:$C,$AH944))</f>
        <v>C39</v>
      </c>
      <c r="E944">
        <f t="array" ref="E944">IF($A944="","",INDEX(Summary!$F:$F,$AH944))</f>
        <v>0.1</v>
      </c>
      <c r="F944" t="str">
        <f t="array" ref="F944">IF($A944="","",INDEX(Summary!$BC:$BC,$AH944)&amp;"")</f>
        <v>P2 – High</v>
      </c>
      <c r="G944">
        <f t="shared" si="126"/>
        <v>2</v>
      </c>
      <c r="H944">
        <f t="shared" si="127"/>
        <v>0</v>
      </c>
      <c r="I944" t="str">
        <f t="array" ref="I944">IF($A944="","",IF(IFERROR(INDEX(Summary!$BA:$BA,$AH944),0)&lt;1,"Under 1 day",IF(INDEX(Summary!$BA:$BA,$AH944)&lt;3,"1-3 days",IF(INDEX(Summary!$BA:$BA,$AH944)&lt;7,"3-7 days","7+ days"))))</f>
        <v>3-7 days</v>
      </c>
      <c r="J944" t="str">
        <f t="array" ref="J944">IF($A944="","",IF(IFERROR(INDEX(Summary!$AX:$AX,$AH944),0)&lt;0.25,"0-25%",IF(INDEX(Summary!$AX:$AX,$AH944)&lt;0.5,"25-50%",IF(INDEX(Summary!$AX:$AX,$AH944)&lt;0.75,"50-75%","75-100%"))))</f>
        <v>25-50%</v>
      </c>
      <c r="K944" t="str">
        <f t="array" ref="K944">IF($A944="","",INDEX(Summary!$AY:$AY,$AH944)&amp;"")</f>
        <v>WIP</v>
      </c>
      <c r="L944" s="1">
        <f>IF($A944="","",Summary!$P$2+MOD(ROW()-2,30))</f>
        <v>46239</v>
      </c>
      <c r="M944">
        <f t="shared" si="128"/>
        <v>13</v>
      </c>
      <c r="N944">
        <f t="shared" si="129"/>
        <v>5</v>
      </c>
      <c r="O944" t="str">
        <f t="shared" si="130"/>
        <v>Aug-2026</v>
      </c>
      <c r="P944">
        <f t="shared" ca="1" si="131"/>
        <v>1</v>
      </c>
      <c r="Q944" s="2">
        <f t="array" ref="Q944">IF($A944="",0,IFERROR(INDEX(Summary!$P$3:$AS$67,$AH944-2,$M944),0))</f>
        <v>0</v>
      </c>
      <c r="R944" s="2">
        <f t="array" ref="R944">IF($A944="",0,ROUND(IFERROR(INDEX(Summary!$O:$O,$AH944),0)/30,0))</f>
        <v>320</v>
      </c>
      <c r="S944">
        <f t="shared" si="132"/>
        <v>0</v>
      </c>
      <c r="T944" s="2">
        <f t="array" ref="T944">IF($S944=1,IFERROR(INDEX(Summary!$O:$O,$AH944),0),0)</f>
        <v>0</v>
      </c>
      <c r="U944" s="2">
        <f t="array" ref="U944">IF($S944=1,IFERROR(INDEX(Summary!$AT:$AT,$AH944),0),0)</f>
        <v>0</v>
      </c>
      <c r="V944" s="2">
        <f t="shared" si="133"/>
        <v>0</v>
      </c>
      <c r="W944" s="2">
        <f t="array" ref="W944">IF($S944=1,IFERROR(INDEX(Summary!$AZ:$AZ,$AH944),0),0)</f>
        <v>0</v>
      </c>
      <c r="X944" s="3">
        <f t="array" ref="X944">IF($S944=1,IFERROR(INDEX(Summary!$BA:$BA,$AH944),0),0)</f>
        <v>0</v>
      </c>
      <c r="Y944" s="2">
        <f t="array" ref="Y944">IF($S944=1,IFERROR(INDEX(Summary!$G:$G,$AH944),0),0)</f>
        <v>0</v>
      </c>
      <c r="Z944" s="2">
        <f t="array" ref="Z944">IF($S944=1,IFERROR(INDEX(Summary!$H:$H,$AH944),0),0)</f>
        <v>0</v>
      </c>
      <c r="AA944" s="2">
        <f t="array" ref="AA944">IF($S944=1,IFERROR(INDEX(Summary!$I:$I,$AH944),0),0)</f>
        <v>0</v>
      </c>
      <c r="AB944" s="2">
        <f t="array" ref="AB944">IF($S944=1,IFERROR(INDEX(Summary!$J:$J,$AH944),0),0)</f>
        <v>0</v>
      </c>
      <c r="AC944" s="2">
        <f t="array" ref="AC944">IF($S944=1,IFERROR(INDEX(Summary!$K:$K,$AH944),0),0)</f>
        <v>0</v>
      </c>
      <c r="AD944" s="2">
        <f t="array" ref="AD944">IF($S944=1,IFERROR(INDEX(Summary!$L:$L,$AH944),0),0)</f>
        <v>0</v>
      </c>
      <c r="AE944" s="2">
        <f t="array" ref="AE944">IF($S944=1,IFERROR(INDEX(Summary!$M:$M,$AH944),0),0)</f>
        <v>0</v>
      </c>
      <c r="AF944" s="2">
        <f t="array" ref="AF944">IF($S944=1,IFERROR(INDEX(Summary!$N:$N,$AH944),0),0)</f>
        <v>0</v>
      </c>
      <c r="AG944">
        <f t="array" ref="AG944">IF($A944="","",IFERROR(INDEX(Summary!$BB:$BB,$AH944),0))</f>
        <v>7</v>
      </c>
      <c r="AH944">
        <f t="shared" si="134"/>
        <v>34</v>
      </c>
    </row>
    <row r="945" spans="1:34" hidden="1">
      <c r="A945" t="str">
        <f t="array" ref="A945">IFERROR(INDEX(Summary!$D:$D,$AH945)&amp;"","")</f>
        <v>FG00167</v>
      </c>
      <c r="B945" t="str">
        <f t="array" ref="B945">IF($A945="","",INDEX(Summary!$E:$E,$AH945))</f>
        <v>Moringa Powder - 100 gm</v>
      </c>
      <c r="C945" t="str">
        <f t="array" ref="C945">IF($A945="","",INDEX(Summary!$B:$B,$AH945))</f>
        <v>Jaggery</v>
      </c>
      <c r="D945" t="str">
        <f t="array" ref="D945">IF($A945="","",INDEX(Summary!$C:$C,$AH945))</f>
        <v>C39</v>
      </c>
      <c r="E945">
        <f t="array" ref="E945">IF($A945="","",INDEX(Summary!$F:$F,$AH945))</f>
        <v>0.1</v>
      </c>
      <c r="F945" t="str">
        <f t="array" ref="F945">IF($A945="","",INDEX(Summary!$BC:$BC,$AH945)&amp;"")</f>
        <v>P2 – High</v>
      </c>
      <c r="G945">
        <f t="shared" si="126"/>
        <v>2</v>
      </c>
      <c r="H945">
        <f t="shared" si="127"/>
        <v>0</v>
      </c>
      <c r="I945" t="str">
        <f t="array" ref="I945">IF($A945="","",IF(IFERROR(INDEX(Summary!$BA:$BA,$AH945),0)&lt;1,"Under 1 day",IF(INDEX(Summary!$BA:$BA,$AH945)&lt;3,"1-3 days",IF(INDEX(Summary!$BA:$BA,$AH945)&lt;7,"3-7 days","7+ days"))))</f>
        <v>3-7 days</v>
      </c>
      <c r="J945" t="str">
        <f t="array" ref="J945">IF($A945="","",IF(IFERROR(INDEX(Summary!$AX:$AX,$AH945),0)&lt;0.25,"0-25%",IF(INDEX(Summary!$AX:$AX,$AH945)&lt;0.5,"25-50%",IF(INDEX(Summary!$AX:$AX,$AH945)&lt;0.75,"50-75%","75-100%"))))</f>
        <v>25-50%</v>
      </c>
      <c r="K945" t="str">
        <f t="array" ref="K945">IF($A945="","",INDEX(Summary!$AY:$AY,$AH945)&amp;"")</f>
        <v>WIP</v>
      </c>
      <c r="L945" s="1">
        <f>IF($A945="","",Summary!$P$2+MOD(ROW()-2,30))</f>
        <v>46240</v>
      </c>
      <c r="M945">
        <f t="shared" si="128"/>
        <v>14</v>
      </c>
      <c r="N945">
        <f t="shared" si="129"/>
        <v>6</v>
      </c>
      <c r="O945" t="str">
        <f t="shared" si="130"/>
        <v>Aug-2026</v>
      </c>
      <c r="P945">
        <f t="shared" ca="1" si="131"/>
        <v>1</v>
      </c>
      <c r="Q945" s="2">
        <f t="array" ref="Q945">IF($A945="",0,IFERROR(INDEX(Summary!$P$3:$AS$67,$AH945-2,$M945),0))</f>
        <v>0</v>
      </c>
      <c r="R945" s="2">
        <f t="array" ref="R945">IF($A945="",0,ROUND(IFERROR(INDEX(Summary!$O:$O,$AH945),0)/30,0))</f>
        <v>320</v>
      </c>
      <c r="S945">
        <f t="shared" si="132"/>
        <v>0</v>
      </c>
      <c r="T945" s="2">
        <f t="array" ref="T945">IF($S945=1,IFERROR(INDEX(Summary!$O:$O,$AH945),0),0)</f>
        <v>0</v>
      </c>
      <c r="U945" s="2">
        <f t="array" ref="U945">IF($S945=1,IFERROR(INDEX(Summary!$AT:$AT,$AH945),0),0)</f>
        <v>0</v>
      </c>
      <c r="V945" s="2">
        <f t="shared" si="133"/>
        <v>0</v>
      </c>
      <c r="W945" s="2">
        <f t="array" ref="W945">IF($S945=1,IFERROR(INDEX(Summary!$AZ:$AZ,$AH945),0),0)</f>
        <v>0</v>
      </c>
      <c r="X945" s="3">
        <f t="array" ref="X945">IF($S945=1,IFERROR(INDEX(Summary!$BA:$BA,$AH945),0),0)</f>
        <v>0</v>
      </c>
      <c r="Y945" s="2">
        <f t="array" ref="Y945">IF($S945=1,IFERROR(INDEX(Summary!$G:$G,$AH945),0),0)</f>
        <v>0</v>
      </c>
      <c r="Z945" s="2">
        <f t="array" ref="Z945">IF($S945=1,IFERROR(INDEX(Summary!$H:$H,$AH945),0),0)</f>
        <v>0</v>
      </c>
      <c r="AA945" s="2">
        <f t="array" ref="AA945">IF($S945=1,IFERROR(INDEX(Summary!$I:$I,$AH945),0),0)</f>
        <v>0</v>
      </c>
      <c r="AB945" s="2">
        <f t="array" ref="AB945">IF($S945=1,IFERROR(INDEX(Summary!$J:$J,$AH945),0),0)</f>
        <v>0</v>
      </c>
      <c r="AC945" s="2">
        <f t="array" ref="AC945">IF($S945=1,IFERROR(INDEX(Summary!$K:$K,$AH945),0),0)</f>
        <v>0</v>
      </c>
      <c r="AD945" s="2">
        <f t="array" ref="AD945">IF($S945=1,IFERROR(INDEX(Summary!$L:$L,$AH945),0),0)</f>
        <v>0</v>
      </c>
      <c r="AE945" s="2">
        <f t="array" ref="AE945">IF($S945=1,IFERROR(INDEX(Summary!$M:$M,$AH945),0),0)</f>
        <v>0</v>
      </c>
      <c r="AF945" s="2">
        <f t="array" ref="AF945">IF($S945=1,IFERROR(INDEX(Summary!$N:$N,$AH945),0),0)</f>
        <v>0</v>
      </c>
      <c r="AG945">
        <f t="array" ref="AG945">IF($A945="","",IFERROR(INDEX(Summary!$BB:$BB,$AH945),0))</f>
        <v>7</v>
      </c>
      <c r="AH945">
        <f t="shared" si="134"/>
        <v>34</v>
      </c>
    </row>
    <row r="946" spans="1:34" hidden="1">
      <c r="A946" t="str">
        <f t="array" ref="A946">IFERROR(INDEX(Summary!$D:$D,$AH946)&amp;"","")</f>
        <v>FG00167</v>
      </c>
      <c r="B946" t="str">
        <f t="array" ref="B946">IF($A946="","",INDEX(Summary!$E:$E,$AH946))</f>
        <v>Moringa Powder - 100 gm</v>
      </c>
      <c r="C946" t="str">
        <f t="array" ref="C946">IF($A946="","",INDEX(Summary!$B:$B,$AH946))</f>
        <v>Jaggery</v>
      </c>
      <c r="D946" t="str">
        <f t="array" ref="D946">IF($A946="","",INDEX(Summary!$C:$C,$AH946))</f>
        <v>C39</v>
      </c>
      <c r="E946">
        <f t="array" ref="E946">IF($A946="","",INDEX(Summary!$F:$F,$AH946))</f>
        <v>0.1</v>
      </c>
      <c r="F946" t="str">
        <f t="array" ref="F946">IF($A946="","",INDEX(Summary!$BC:$BC,$AH946)&amp;"")</f>
        <v>P2 – High</v>
      </c>
      <c r="G946">
        <f t="shared" si="126"/>
        <v>2</v>
      </c>
      <c r="H946">
        <f t="shared" si="127"/>
        <v>0</v>
      </c>
      <c r="I946" t="str">
        <f t="array" ref="I946">IF($A946="","",IF(IFERROR(INDEX(Summary!$BA:$BA,$AH946),0)&lt;1,"Under 1 day",IF(INDEX(Summary!$BA:$BA,$AH946)&lt;3,"1-3 days",IF(INDEX(Summary!$BA:$BA,$AH946)&lt;7,"3-7 days","7+ days"))))</f>
        <v>3-7 days</v>
      </c>
      <c r="J946" t="str">
        <f t="array" ref="J946">IF($A946="","",IF(IFERROR(INDEX(Summary!$AX:$AX,$AH946),0)&lt;0.25,"0-25%",IF(INDEX(Summary!$AX:$AX,$AH946)&lt;0.5,"25-50%",IF(INDEX(Summary!$AX:$AX,$AH946)&lt;0.75,"50-75%","75-100%"))))</f>
        <v>25-50%</v>
      </c>
      <c r="K946" t="str">
        <f t="array" ref="K946">IF($A946="","",INDEX(Summary!$AY:$AY,$AH946)&amp;"")</f>
        <v>WIP</v>
      </c>
      <c r="L946" s="1">
        <f>IF($A946="","",Summary!$P$2+MOD(ROW()-2,30))</f>
        <v>46241</v>
      </c>
      <c r="M946">
        <f t="shared" si="128"/>
        <v>15</v>
      </c>
      <c r="N946">
        <f t="shared" si="129"/>
        <v>7</v>
      </c>
      <c r="O946" t="str">
        <f t="shared" si="130"/>
        <v>Aug-2026</v>
      </c>
      <c r="P946">
        <f t="shared" ca="1" si="131"/>
        <v>1</v>
      </c>
      <c r="Q946" s="2">
        <f t="array" ref="Q946">IF($A946="",0,IFERROR(INDEX(Summary!$P$3:$AS$67,$AH946-2,$M946),0))</f>
        <v>0</v>
      </c>
      <c r="R946" s="2">
        <f t="array" ref="R946">IF($A946="",0,ROUND(IFERROR(INDEX(Summary!$O:$O,$AH946),0)/30,0))</f>
        <v>320</v>
      </c>
      <c r="S946">
        <f t="shared" si="132"/>
        <v>0</v>
      </c>
      <c r="T946" s="2">
        <f t="array" ref="T946">IF($S946=1,IFERROR(INDEX(Summary!$O:$O,$AH946),0),0)</f>
        <v>0</v>
      </c>
      <c r="U946" s="2">
        <f t="array" ref="U946">IF($S946=1,IFERROR(INDEX(Summary!$AT:$AT,$AH946),0),0)</f>
        <v>0</v>
      </c>
      <c r="V946" s="2">
        <f t="shared" si="133"/>
        <v>0</v>
      </c>
      <c r="W946" s="2">
        <f t="array" ref="W946">IF($S946=1,IFERROR(INDEX(Summary!$AZ:$AZ,$AH946),0),0)</f>
        <v>0</v>
      </c>
      <c r="X946" s="3">
        <f t="array" ref="X946">IF($S946=1,IFERROR(INDEX(Summary!$BA:$BA,$AH946),0),0)</f>
        <v>0</v>
      </c>
      <c r="Y946" s="2">
        <f t="array" ref="Y946">IF($S946=1,IFERROR(INDEX(Summary!$G:$G,$AH946),0),0)</f>
        <v>0</v>
      </c>
      <c r="Z946" s="2">
        <f t="array" ref="Z946">IF($S946=1,IFERROR(INDEX(Summary!$H:$H,$AH946),0),0)</f>
        <v>0</v>
      </c>
      <c r="AA946" s="2">
        <f t="array" ref="AA946">IF($S946=1,IFERROR(INDEX(Summary!$I:$I,$AH946),0),0)</f>
        <v>0</v>
      </c>
      <c r="AB946" s="2">
        <f t="array" ref="AB946">IF($S946=1,IFERROR(INDEX(Summary!$J:$J,$AH946),0),0)</f>
        <v>0</v>
      </c>
      <c r="AC946" s="2">
        <f t="array" ref="AC946">IF($S946=1,IFERROR(INDEX(Summary!$K:$K,$AH946),0),0)</f>
        <v>0</v>
      </c>
      <c r="AD946" s="2">
        <f t="array" ref="AD946">IF($S946=1,IFERROR(INDEX(Summary!$L:$L,$AH946),0),0)</f>
        <v>0</v>
      </c>
      <c r="AE946" s="2">
        <f t="array" ref="AE946">IF($S946=1,IFERROR(INDEX(Summary!$M:$M,$AH946),0),0)</f>
        <v>0</v>
      </c>
      <c r="AF946" s="2">
        <f t="array" ref="AF946">IF($S946=1,IFERROR(INDEX(Summary!$N:$N,$AH946),0),0)</f>
        <v>0</v>
      </c>
      <c r="AG946">
        <f t="array" ref="AG946">IF($A946="","",IFERROR(INDEX(Summary!$BB:$BB,$AH946),0))</f>
        <v>7</v>
      </c>
      <c r="AH946">
        <f t="shared" si="134"/>
        <v>34</v>
      </c>
    </row>
    <row r="947" spans="1:34" hidden="1">
      <c r="A947" t="str">
        <f t="array" ref="A947">IFERROR(INDEX(Summary!$D:$D,$AH947)&amp;"","")</f>
        <v>FG00167</v>
      </c>
      <c r="B947" t="str">
        <f t="array" ref="B947">IF($A947="","",INDEX(Summary!$E:$E,$AH947))</f>
        <v>Moringa Powder - 100 gm</v>
      </c>
      <c r="C947" t="str">
        <f t="array" ref="C947">IF($A947="","",INDEX(Summary!$B:$B,$AH947))</f>
        <v>Jaggery</v>
      </c>
      <c r="D947" t="str">
        <f t="array" ref="D947">IF($A947="","",INDEX(Summary!$C:$C,$AH947))</f>
        <v>C39</v>
      </c>
      <c r="E947">
        <f t="array" ref="E947">IF($A947="","",INDEX(Summary!$F:$F,$AH947))</f>
        <v>0.1</v>
      </c>
      <c r="F947" t="str">
        <f t="array" ref="F947">IF($A947="","",INDEX(Summary!$BC:$BC,$AH947)&amp;"")</f>
        <v>P2 – High</v>
      </c>
      <c r="G947">
        <f t="shared" si="126"/>
        <v>2</v>
      </c>
      <c r="H947">
        <f t="shared" si="127"/>
        <v>0</v>
      </c>
      <c r="I947" t="str">
        <f t="array" ref="I947">IF($A947="","",IF(IFERROR(INDEX(Summary!$BA:$BA,$AH947),0)&lt;1,"Under 1 day",IF(INDEX(Summary!$BA:$BA,$AH947)&lt;3,"1-3 days",IF(INDEX(Summary!$BA:$BA,$AH947)&lt;7,"3-7 days","7+ days"))))</f>
        <v>3-7 days</v>
      </c>
      <c r="J947" t="str">
        <f t="array" ref="J947">IF($A947="","",IF(IFERROR(INDEX(Summary!$AX:$AX,$AH947),0)&lt;0.25,"0-25%",IF(INDEX(Summary!$AX:$AX,$AH947)&lt;0.5,"25-50%",IF(INDEX(Summary!$AX:$AX,$AH947)&lt;0.75,"50-75%","75-100%"))))</f>
        <v>25-50%</v>
      </c>
      <c r="K947" t="str">
        <f t="array" ref="K947">IF($A947="","",INDEX(Summary!$AY:$AY,$AH947)&amp;"")</f>
        <v>WIP</v>
      </c>
      <c r="L947" s="1">
        <f>IF($A947="","",Summary!$P$2+MOD(ROW()-2,30))</f>
        <v>46242</v>
      </c>
      <c r="M947">
        <f t="shared" si="128"/>
        <v>16</v>
      </c>
      <c r="N947">
        <f t="shared" si="129"/>
        <v>8</v>
      </c>
      <c r="O947" t="str">
        <f t="shared" si="130"/>
        <v>Aug-2026</v>
      </c>
      <c r="P947">
        <f t="shared" ca="1" si="131"/>
        <v>1</v>
      </c>
      <c r="Q947" s="2">
        <f t="array" ref="Q947">IF($A947="",0,IFERROR(INDEX(Summary!$P$3:$AS$67,$AH947-2,$M947),0))</f>
        <v>0</v>
      </c>
      <c r="R947" s="2">
        <f t="array" ref="R947">IF($A947="",0,ROUND(IFERROR(INDEX(Summary!$O:$O,$AH947),0)/30,0))</f>
        <v>320</v>
      </c>
      <c r="S947">
        <f t="shared" si="132"/>
        <v>0</v>
      </c>
      <c r="T947" s="2">
        <f t="array" ref="T947">IF($S947=1,IFERROR(INDEX(Summary!$O:$O,$AH947),0),0)</f>
        <v>0</v>
      </c>
      <c r="U947" s="2">
        <f t="array" ref="U947">IF($S947=1,IFERROR(INDEX(Summary!$AT:$AT,$AH947),0),0)</f>
        <v>0</v>
      </c>
      <c r="V947" s="2">
        <f t="shared" si="133"/>
        <v>0</v>
      </c>
      <c r="W947" s="2">
        <f t="array" ref="W947">IF($S947=1,IFERROR(INDEX(Summary!$AZ:$AZ,$AH947),0),0)</f>
        <v>0</v>
      </c>
      <c r="X947" s="3">
        <f t="array" ref="X947">IF($S947=1,IFERROR(INDEX(Summary!$BA:$BA,$AH947),0),0)</f>
        <v>0</v>
      </c>
      <c r="Y947" s="2">
        <f t="array" ref="Y947">IF($S947=1,IFERROR(INDEX(Summary!$G:$G,$AH947),0),0)</f>
        <v>0</v>
      </c>
      <c r="Z947" s="2">
        <f t="array" ref="Z947">IF($S947=1,IFERROR(INDEX(Summary!$H:$H,$AH947),0),0)</f>
        <v>0</v>
      </c>
      <c r="AA947" s="2">
        <f t="array" ref="AA947">IF($S947=1,IFERROR(INDEX(Summary!$I:$I,$AH947),0),0)</f>
        <v>0</v>
      </c>
      <c r="AB947" s="2">
        <f t="array" ref="AB947">IF($S947=1,IFERROR(INDEX(Summary!$J:$J,$AH947),0),0)</f>
        <v>0</v>
      </c>
      <c r="AC947" s="2">
        <f t="array" ref="AC947">IF($S947=1,IFERROR(INDEX(Summary!$K:$K,$AH947),0),0)</f>
        <v>0</v>
      </c>
      <c r="AD947" s="2">
        <f t="array" ref="AD947">IF($S947=1,IFERROR(INDEX(Summary!$L:$L,$AH947),0),0)</f>
        <v>0</v>
      </c>
      <c r="AE947" s="2">
        <f t="array" ref="AE947">IF($S947=1,IFERROR(INDEX(Summary!$M:$M,$AH947),0),0)</f>
        <v>0</v>
      </c>
      <c r="AF947" s="2">
        <f t="array" ref="AF947">IF($S947=1,IFERROR(INDEX(Summary!$N:$N,$AH947),0),0)</f>
        <v>0</v>
      </c>
      <c r="AG947">
        <f t="array" ref="AG947">IF($A947="","",IFERROR(INDEX(Summary!$BB:$BB,$AH947),0))</f>
        <v>7</v>
      </c>
      <c r="AH947">
        <f t="shared" si="134"/>
        <v>34</v>
      </c>
    </row>
    <row r="948" spans="1:34" hidden="1">
      <c r="A948" t="str">
        <f t="array" ref="A948">IFERROR(INDEX(Summary!$D:$D,$AH948)&amp;"","")</f>
        <v>FG00167</v>
      </c>
      <c r="B948" t="str">
        <f t="array" ref="B948">IF($A948="","",INDEX(Summary!$E:$E,$AH948))</f>
        <v>Moringa Powder - 100 gm</v>
      </c>
      <c r="C948" t="str">
        <f t="array" ref="C948">IF($A948="","",INDEX(Summary!$B:$B,$AH948))</f>
        <v>Jaggery</v>
      </c>
      <c r="D948" t="str">
        <f t="array" ref="D948">IF($A948="","",INDEX(Summary!$C:$C,$AH948))</f>
        <v>C39</v>
      </c>
      <c r="E948">
        <f t="array" ref="E948">IF($A948="","",INDEX(Summary!$F:$F,$AH948))</f>
        <v>0.1</v>
      </c>
      <c r="F948" t="str">
        <f t="array" ref="F948">IF($A948="","",INDEX(Summary!$BC:$BC,$AH948)&amp;"")</f>
        <v>P2 – High</v>
      </c>
      <c r="G948">
        <f t="shared" si="126"/>
        <v>2</v>
      </c>
      <c r="H948">
        <f t="shared" si="127"/>
        <v>0</v>
      </c>
      <c r="I948" t="str">
        <f t="array" ref="I948">IF($A948="","",IF(IFERROR(INDEX(Summary!$BA:$BA,$AH948),0)&lt;1,"Under 1 day",IF(INDEX(Summary!$BA:$BA,$AH948)&lt;3,"1-3 days",IF(INDEX(Summary!$BA:$BA,$AH948)&lt;7,"3-7 days","7+ days"))))</f>
        <v>3-7 days</v>
      </c>
      <c r="J948" t="str">
        <f t="array" ref="J948">IF($A948="","",IF(IFERROR(INDEX(Summary!$AX:$AX,$AH948),0)&lt;0.25,"0-25%",IF(INDEX(Summary!$AX:$AX,$AH948)&lt;0.5,"25-50%",IF(INDEX(Summary!$AX:$AX,$AH948)&lt;0.75,"50-75%","75-100%"))))</f>
        <v>25-50%</v>
      </c>
      <c r="K948" t="str">
        <f t="array" ref="K948">IF($A948="","",INDEX(Summary!$AY:$AY,$AH948)&amp;"")</f>
        <v>WIP</v>
      </c>
      <c r="L948" s="1">
        <f>IF($A948="","",Summary!$P$2+MOD(ROW()-2,30))</f>
        <v>46243</v>
      </c>
      <c r="M948">
        <f t="shared" si="128"/>
        <v>17</v>
      </c>
      <c r="N948">
        <f t="shared" si="129"/>
        <v>9</v>
      </c>
      <c r="O948" t="str">
        <f t="shared" si="130"/>
        <v>Aug-2026</v>
      </c>
      <c r="P948">
        <f t="shared" ca="1" si="131"/>
        <v>1</v>
      </c>
      <c r="Q948" s="2">
        <f t="array" ref="Q948">IF($A948="",0,IFERROR(INDEX(Summary!$P$3:$AS$67,$AH948-2,$M948),0))</f>
        <v>0</v>
      </c>
      <c r="R948" s="2">
        <f t="array" ref="R948">IF($A948="",0,ROUND(IFERROR(INDEX(Summary!$O:$O,$AH948),0)/30,0))</f>
        <v>320</v>
      </c>
      <c r="S948">
        <f t="shared" si="132"/>
        <v>0</v>
      </c>
      <c r="T948" s="2">
        <f t="array" ref="T948">IF($S948=1,IFERROR(INDEX(Summary!$O:$O,$AH948),0),0)</f>
        <v>0</v>
      </c>
      <c r="U948" s="2">
        <f t="array" ref="U948">IF($S948=1,IFERROR(INDEX(Summary!$AT:$AT,$AH948),0),0)</f>
        <v>0</v>
      </c>
      <c r="V948" s="2">
        <f t="shared" si="133"/>
        <v>0</v>
      </c>
      <c r="W948" s="2">
        <f t="array" ref="W948">IF($S948=1,IFERROR(INDEX(Summary!$AZ:$AZ,$AH948),0),0)</f>
        <v>0</v>
      </c>
      <c r="X948" s="3">
        <f t="array" ref="X948">IF($S948=1,IFERROR(INDEX(Summary!$BA:$BA,$AH948),0),0)</f>
        <v>0</v>
      </c>
      <c r="Y948" s="2">
        <f t="array" ref="Y948">IF($S948=1,IFERROR(INDEX(Summary!$G:$G,$AH948),0),0)</f>
        <v>0</v>
      </c>
      <c r="Z948" s="2">
        <f t="array" ref="Z948">IF($S948=1,IFERROR(INDEX(Summary!$H:$H,$AH948),0),0)</f>
        <v>0</v>
      </c>
      <c r="AA948" s="2">
        <f t="array" ref="AA948">IF($S948=1,IFERROR(INDEX(Summary!$I:$I,$AH948),0),0)</f>
        <v>0</v>
      </c>
      <c r="AB948" s="2">
        <f t="array" ref="AB948">IF($S948=1,IFERROR(INDEX(Summary!$J:$J,$AH948),0),0)</f>
        <v>0</v>
      </c>
      <c r="AC948" s="2">
        <f t="array" ref="AC948">IF($S948=1,IFERROR(INDEX(Summary!$K:$K,$AH948),0),0)</f>
        <v>0</v>
      </c>
      <c r="AD948" s="2">
        <f t="array" ref="AD948">IF($S948=1,IFERROR(INDEX(Summary!$L:$L,$AH948),0),0)</f>
        <v>0</v>
      </c>
      <c r="AE948" s="2">
        <f t="array" ref="AE948">IF($S948=1,IFERROR(INDEX(Summary!$M:$M,$AH948),0),0)</f>
        <v>0</v>
      </c>
      <c r="AF948" s="2">
        <f t="array" ref="AF948">IF($S948=1,IFERROR(INDEX(Summary!$N:$N,$AH948),0),0)</f>
        <v>0</v>
      </c>
      <c r="AG948">
        <f t="array" ref="AG948">IF($A948="","",IFERROR(INDEX(Summary!$BB:$BB,$AH948),0))</f>
        <v>7</v>
      </c>
      <c r="AH948">
        <f t="shared" si="134"/>
        <v>34</v>
      </c>
    </row>
    <row r="949" spans="1:34" hidden="1">
      <c r="A949" t="str">
        <f t="array" ref="A949">IFERROR(INDEX(Summary!$D:$D,$AH949)&amp;"","")</f>
        <v>FG00167</v>
      </c>
      <c r="B949" t="str">
        <f t="array" ref="B949">IF($A949="","",INDEX(Summary!$E:$E,$AH949))</f>
        <v>Moringa Powder - 100 gm</v>
      </c>
      <c r="C949" t="str">
        <f t="array" ref="C949">IF($A949="","",INDEX(Summary!$B:$B,$AH949))</f>
        <v>Jaggery</v>
      </c>
      <c r="D949" t="str">
        <f t="array" ref="D949">IF($A949="","",INDEX(Summary!$C:$C,$AH949))</f>
        <v>C39</v>
      </c>
      <c r="E949">
        <f t="array" ref="E949">IF($A949="","",INDEX(Summary!$F:$F,$AH949))</f>
        <v>0.1</v>
      </c>
      <c r="F949" t="str">
        <f t="array" ref="F949">IF($A949="","",INDEX(Summary!$BC:$BC,$AH949)&amp;"")</f>
        <v>P2 – High</v>
      </c>
      <c r="G949">
        <f t="shared" si="126"/>
        <v>2</v>
      </c>
      <c r="H949">
        <f t="shared" si="127"/>
        <v>0</v>
      </c>
      <c r="I949" t="str">
        <f t="array" ref="I949">IF($A949="","",IF(IFERROR(INDEX(Summary!$BA:$BA,$AH949),0)&lt;1,"Under 1 day",IF(INDEX(Summary!$BA:$BA,$AH949)&lt;3,"1-3 days",IF(INDEX(Summary!$BA:$BA,$AH949)&lt;7,"3-7 days","7+ days"))))</f>
        <v>3-7 days</v>
      </c>
      <c r="J949" t="str">
        <f t="array" ref="J949">IF($A949="","",IF(IFERROR(INDEX(Summary!$AX:$AX,$AH949),0)&lt;0.25,"0-25%",IF(INDEX(Summary!$AX:$AX,$AH949)&lt;0.5,"25-50%",IF(INDEX(Summary!$AX:$AX,$AH949)&lt;0.75,"50-75%","75-100%"))))</f>
        <v>25-50%</v>
      </c>
      <c r="K949" t="str">
        <f t="array" ref="K949">IF($A949="","",INDEX(Summary!$AY:$AY,$AH949)&amp;"")</f>
        <v>WIP</v>
      </c>
      <c r="L949" s="1">
        <f>IF($A949="","",Summary!$P$2+MOD(ROW()-2,30))</f>
        <v>46244</v>
      </c>
      <c r="M949">
        <f t="shared" si="128"/>
        <v>18</v>
      </c>
      <c r="N949">
        <f t="shared" si="129"/>
        <v>10</v>
      </c>
      <c r="O949" t="str">
        <f t="shared" si="130"/>
        <v>Aug-2026</v>
      </c>
      <c r="P949">
        <f t="shared" ca="1" si="131"/>
        <v>1</v>
      </c>
      <c r="Q949" s="2">
        <f t="array" ref="Q949">IF($A949="",0,IFERROR(INDEX(Summary!$P$3:$AS$67,$AH949-2,$M949),0))</f>
        <v>0</v>
      </c>
      <c r="R949" s="2">
        <f t="array" ref="R949">IF($A949="",0,ROUND(IFERROR(INDEX(Summary!$O:$O,$AH949),0)/30,0))</f>
        <v>320</v>
      </c>
      <c r="S949">
        <f t="shared" si="132"/>
        <v>0</v>
      </c>
      <c r="T949" s="2">
        <f t="array" ref="T949">IF($S949=1,IFERROR(INDEX(Summary!$O:$O,$AH949),0),0)</f>
        <v>0</v>
      </c>
      <c r="U949" s="2">
        <f t="array" ref="U949">IF($S949=1,IFERROR(INDEX(Summary!$AT:$AT,$AH949),0),0)</f>
        <v>0</v>
      </c>
      <c r="V949" s="2">
        <f t="shared" si="133"/>
        <v>0</v>
      </c>
      <c r="W949" s="2">
        <f t="array" ref="W949">IF($S949=1,IFERROR(INDEX(Summary!$AZ:$AZ,$AH949),0),0)</f>
        <v>0</v>
      </c>
      <c r="X949" s="3">
        <f t="array" ref="X949">IF($S949=1,IFERROR(INDEX(Summary!$BA:$BA,$AH949),0),0)</f>
        <v>0</v>
      </c>
      <c r="Y949" s="2">
        <f t="array" ref="Y949">IF($S949=1,IFERROR(INDEX(Summary!$G:$G,$AH949),0),0)</f>
        <v>0</v>
      </c>
      <c r="Z949" s="2">
        <f t="array" ref="Z949">IF($S949=1,IFERROR(INDEX(Summary!$H:$H,$AH949),0),0)</f>
        <v>0</v>
      </c>
      <c r="AA949" s="2">
        <f t="array" ref="AA949">IF($S949=1,IFERROR(INDEX(Summary!$I:$I,$AH949),0),0)</f>
        <v>0</v>
      </c>
      <c r="AB949" s="2">
        <f t="array" ref="AB949">IF($S949=1,IFERROR(INDEX(Summary!$J:$J,$AH949),0),0)</f>
        <v>0</v>
      </c>
      <c r="AC949" s="2">
        <f t="array" ref="AC949">IF($S949=1,IFERROR(INDEX(Summary!$K:$K,$AH949),0),0)</f>
        <v>0</v>
      </c>
      <c r="AD949" s="2">
        <f t="array" ref="AD949">IF($S949=1,IFERROR(INDEX(Summary!$L:$L,$AH949),0),0)</f>
        <v>0</v>
      </c>
      <c r="AE949" s="2">
        <f t="array" ref="AE949">IF($S949=1,IFERROR(INDEX(Summary!$M:$M,$AH949),0),0)</f>
        <v>0</v>
      </c>
      <c r="AF949" s="2">
        <f t="array" ref="AF949">IF($S949=1,IFERROR(INDEX(Summary!$N:$N,$AH949),0),0)</f>
        <v>0</v>
      </c>
      <c r="AG949">
        <f t="array" ref="AG949">IF($A949="","",IFERROR(INDEX(Summary!$BB:$BB,$AH949),0))</f>
        <v>7</v>
      </c>
      <c r="AH949">
        <f t="shared" si="134"/>
        <v>34</v>
      </c>
    </row>
    <row r="950" spans="1:34" hidden="1">
      <c r="A950" t="str">
        <f t="array" ref="A950">IFERROR(INDEX(Summary!$D:$D,$AH950)&amp;"","")</f>
        <v>FG00167</v>
      </c>
      <c r="B950" t="str">
        <f t="array" ref="B950">IF($A950="","",INDEX(Summary!$E:$E,$AH950))</f>
        <v>Moringa Powder - 100 gm</v>
      </c>
      <c r="C950" t="str">
        <f t="array" ref="C950">IF($A950="","",INDEX(Summary!$B:$B,$AH950))</f>
        <v>Jaggery</v>
      </c>
      <c r="D950" t="str">
        <f t="array" ref="D950">IF($A950="","",INDEX(Summary!$C:$C,$AH950))</f>
        <v>C39</v>
      </c>
      <c r="E950">
        <f t="array" ref="E950">IF($A950="","",INDEX(Summary!$F:$F,$AH950))</f>
        <v>0.1</v>
      </c>
      <c r="F950" t="str">
        <f t="array" ref="F950">IF($A950="","",INDEX(Summary!$BC:$BC,$AH950)&amp;"")</f>
        <v>P2 – High</v>
      </c>
      <c r="G950">
        <f t="shared" si="126"/>
        <v>2</v>
      </c>
      <c r="H950">
        <f t="shared" si="127"/>
        <v>0</v>
      </c>
      <c r="I950" t="str">
        <f t="array" ref="I950">IF($A950="","",IF(IFERROR(INDEX(Summary!$BA:$BA,$AH950),0)&lt;1,"Under 1 day",IF(INDEX(Summary!$BA:$BA,$AH950)&lt;3,"1-3 days",IF(INDEX(Summary!$BA:$BA,$AH950)&lt;7,"3-7 days","7+ days"))))</f>
        <v>3-7 days</v>
      </c>
      <c r="J950" t="str">
        <f t="array" ref="J950">IF($A950="","",IF(IFERROR(INDEX(Summary!$AX:$AX,$AH950),0)&lt;0.25,"0-25%",IF(INDEX(Summary!$AX:$AX,$AH950)&lt;0.5,"25-50%",IF(INDEX(Summary!$AX:$AX,$AH950)&lt;0.75,"50-75%","75-100%"))))</f>
        <v>25-50%</v>
      </c>
      <c r="K950" t="str">
        <f t="array" ref="K950">IF($A950="","",INDEX(Summary!$AY:$AY,$AH950)&amp;"")</f>
        <v>WIP</v>
      </c>
      <c r="L950" s="1">
        <f>IF($A950="","",Summary!$P$2+MOD(ROW()-2,30))</f>
        <v>46245</v>
      </c>
      <c r="M950">
        <f t="shared" si="128"/>
        <v>19</v>
      </c>
      <c r="N950">
        <f t="shared" si="129"/>
        <v>11</v>
      </c>
      <c r="O950" t="str">
        <f t="shared" si="130"/>
        <v>Aug-2026</v>
      </c>
      <c r="P950">
        <f t="shared" ca="1" si="131"/>
        <v>1</v>
      </c>
      <c r="Q950" s="2">
        <f t="array" ref="Q950">IF($A950="",0,IFERROR(INDEX(Summary!$P$3:$AS$67,$AH950-2,$M950),0))</f>
        <v>520</v>
      </c>
      <c r="R950" s="2">
        <f t="array" ref="R950">IF($A950="",0,ROUND(IFERROR(INDEX(Summary!$O:$O,$AH950),0)/30,0))</f>
        <v>320</v>
      </c>
      <c r="S950">
        <f t="shared" si="132"/>
        <v>0</v>
      </c>
      <c r="T950" s="2">
        <f t="array" ref="T950">IF($S950=1,IFERROR(INDEX(Summary!$O:$O,$AH950),0),0)</f>
        <v>0</v>
      </c>
      <c r="U950" s="2">
        <f t="array" ref="U950">IF($S950=1,IFERROR(INDEX(Summary!$AT:$AT,$AH950),0),0)</f>
        <v>0</v>
      </c>
      <c r="V950" s="2">
        <f t="shared" si="133"/>
        <v>0</v>
      </c>
      <c r="W950" s="2">
        <f t="array" ref="W950">IF($S950=1,IFERROR(INDEX(Summary!$AZ:$AZ,$AH950),0),0)</f>
        <v>0</v>
      </c>
      <c r="X950" s="3">
        <f t="array" ref="X950">IF($S950=1,IFERROR(INDEX(Summary!$BA:$BA,$AH950),0),0)</f>
        <v>0</v>
      </c>
      <c r="Y950" s="2">
        <f t="array" ref="Y950">IF($S950=1,IFERROR(INDEX(Summary!$G:$G,$AH950),0),0)</f>
        <v>0</v>
      </c>
      <c r="Z950" s="2">
        <f t="array" ref="Z950">IF($S950=1,IFERROR(INDEX(Summary!$H:$H,$AH950),0),0)</f>
        <v>0</v>
      </c>
      <c r="AA950" s="2">
        <f t="array" ref="AA950">IF($S950=1,IFERROR(INDEX(Summary!$I:$I,$AH950),0),0)</f>
        <v>0</v>
      </c>
      <c r="AB950" s="2">
        <f t="array" ref="AB950">IF($S950=1,IFERROR(INDEX(Summary!$J:$J,$AH950),0),0)</f>
        <v>0</v>
      </c>
      <c r="AC950" s="2">
        <f t="array" ref="AC950">IF($S950=1,IFERROR(INDEX(Summary!$K:$K,$AH950),0),0)</f>
        <v>0</v>
      </c>
      <c r="AD950" s="2">
        <f t="array" ref="AD950">IF($S950=1,IFERROR(INDEX(Summary!$L:$L,$AH950),0),0)</f>
        <v>0</v>
      </c>
      <c r="AE950" s="2">
        <f t="array" ref="AE950">IF($S950=1,IFERROR(INDEX(Summary!$M:$M,$AH950),0),0)</f>
        <v>0</v>
      </c>
      <c r="AF950" s="2">
        <f t="array" ref="AF950">IF($S950=1,IFERROR(INDEX(Summary!$N:$N,$AH950),0),0)</f>
        <v>0</v>
      </c>
      <c r="AG950">
        <f t="array" ref="AG950">IF($A950="","",IFERROR(INDEX(Summary!$BB:$BB,$AH950),0))</f>
        <v>7</v>
      </c>
      <c r="AH950">
        <f t="shared" si="134"/>
        <v>34</v>
      </c>
    </row>
    <row r="951" spans="1:34" hidden="1">
      <c r="A951" t="str">
        <f t="array" ref="A951">IFERROR(INDEX(Summary!$D:$D,$AH951)&amp;"","")</f>
        <v>FG00167</v>
      </c>
      <c r="B951" t="str">
        <f t="array" ref="B951">IF($A951="","",INDEX(Summary!$E:$E,$AH951))</f>
        <v>Moringa Powder - 100 gm</v>
      </c>
      <c r="C951" t="str">
        <f t="array" ref="C951">IF($A951="","",INDEX(Summary!$B:$B,$AH951))</f>
        <v>Jaggery</v>
      </c>
      <c r="D951" t="str">
        <f t="array" ref="D951">IF($A951="","",INDEX(Summary!$C:$C,$AH951))</f>
        <v>C39</v>
      </c>
      <c r="E951">
        <f t="array" ref="E951">IF($A951="","",INDEX(Summary!$F:$F,$AH951))</f>
        <v>0.1</v>
      </c>
      <c r="F951" t="str">
        <f t="array" ref="F951">IF($A951="","",INDEX(Summary!$BC:$BC,$AH951)&amp;"")</f>
        <v>P2 – High</v>
      </c>
      <c r="G951">
        <f t="shared" si="126"/>
        <v>2</v>
      </c>
      <c r="H951">
        <f t="shared" si="127"/>
        <v>0</v>
      </c>
      <c r="I951" t="str">
        <f t="array" ref="I951">IF($A951="","",IF(IFERROR(INDEX(Summary!$BA:$BA,$AH951),0)&lt;1,"Under 1 day",IF(INDEX(Summary!$BA:$BA,$AH951)&lt;3,"1-3 days",IF(INDEX(Summary!$BA:$BA,$AH951)&lt;7,"3-7 days","7+ days"))))</f>
        <v>3-7 days</v>
      </c>
      <c r="J951" t="str">
        <f t="array" ref="J951">IF($A951="","",IF(IFERROR(INDEX(Summary!$AX:$AX,$AH951),0)&lt;0.25,"0-25%",IF(INDEX(Summary!$AX:$AX,$AH951)&lt;0.5,"25-50%",IF(INDEX(Summary!$AX:$AX,$AH951)&lt;0.75,"50-75%","75-100%"))))</f>
        <v>25-50%</v>
      </c>
      <c r="K951" t="str">
        <f t="array" ref="K951">IF($A951="","",INDEX(Summary!$AY:$AY,$AH951)&amp;"")</f>
        <v>WIP</v>
      </c>
      <c r="L951" s="1">
        <f>IF($A951="","",Summary!$P$2+MOD(ROW()-2,30))</f>
        <v>46246</v>
      </c>
      <c r="M951">
        <f t="shared" si="128"/>
        <v>20</v>
      </c>
      <c r="N951">
        <f t="shared" si="129"/>
        <v>12</v>
      </c>
      <c r="O951" t="str">
        <f t="shared" si="130"/>
        <v>Aug-2026</v>
      </c>
      <c r="P951">
        <f t="shared" ca="1" si="131"/>
        <v>1</v>
      </c>
      <c r="Q951" s="2">
        <f t="array" ref="Q951">IF($A951="",0,IFERROR(INDEX(Summary!$P$3:$AS$67,$AH951-2,$M951),0))</f>
        <v>115</v>
      </c>
      <c r="R951" s="2">
        <f t="array" ref="R951">IF($A951="",0,ROUND(IFERROR(INDEX(Summary!$O:$O,$AH951),0)/30,0))</f>
        <v>320</v>
      </c>
      <c r="S951">
        <f t="shared" si="132"/>
        <v>0</v>
      </c>
      <c r="T951" s="2">
        <f t="array" ref="T951">IF($S951=1,IFERROR(INDEX(Summary!$O:$O,$AH951),0),0)</f>
        <v>0</v>
      </c>
      <c r="U951" s="2">
        <f t="array" ref="U951">IF($S951=1,IFERROR(INDEX(Summary!$AT:$AT,$AH951),0),0)</f>
        <v>0</v>
      </c>
      <c r="V951" s="2">
        <f t="shared" si="133"/>
        <v>0</v>
      </c>
      <c r="W951" s="2">
        <f t="array" ref="W951">IF($S951=1,IFERROR(INDEX(Summary!$AZ:$AZ,$AH951),0),0)</f>
        <v>0</v>
      </c>
      <c r="X951" s="3">
        <f t="array" ref="X951">IF($S951=1,IFERROR(INDEX(Summary!$BA:$BA,$AH951),0),0)</f>
        <v>0</v>
      </c>
      <c r="Y951" s="2">
        <f t="array" ref="Y951">IF($S951=1,IFERROR(INDEX(Summary!$G:$G,$AH951),0),0)</f>
        <v>0</v>
      </c>
      <c r="Z951" s="2">
        <f t="array" ref="Z951">IF($S951=1,IFERROR(INDEX(Summary!$H:$H,$AH951),0),0)</f>
        <v>0</v>
      </c>
      <c r="AA951" s="2">
        <f t="array" ref="AA951">IF($S951=1,IFERROR(INDEX(Summary!$I:$I,$AH951),0),0)</f>
        <v>0</v>
      </c>
      <c r="AB951" s="2">
        <f t="array" ref="AB951">IF($S951=1,IFERROR(INDEX(Summary!$J:$J,$AH951),0),0)</f>
        <v>0</v>
      </c>
      <c r="AC951" s="2">
        <f t="array" ref="AC951">IF($S951=1,IFERROR(INDEX(Summary!$K:$K,$AH951),0),0)</f>
        <v>0</v>
      </c>
      <c r="AD951" s="2">
        <f t="array" ref="AD951">IF($S951=1,IFERROR(INDEX(Summary!$L:$L,$AH951),0),0)</f>
        <v>0</v>
      </c>
      <c r="AE951" s="2">
        <f t="array" ref="AE951">IF($S951=1,IFERROR(INDEX(Summary!$M:$M,$AH951),0),0)</f>
        <v>0</v>
      </c>
      <c r="AF951" s="2">
        <f t="array" ref="AF951">IF($S951=1,IFERROR(INDEX(Summary!$N:$N,$AH951),0),0)</f>
        <v>0</v>
      </c>
      <c r="AG951">
        <f t="array" ref="AG951">IF($A951="","",IFERROR(INDEX(Summary!$BB:$BB,$AH951),0))</f>
        <v>7</v>
      </c>
      <c r="AH951">
        <f t="shared" si="134"/>
        <v>34</v>
      </c>
    </row>
    <row r="952" spans="1:34" hidden="1">
      <c r="A952" t="str">
        <f t="array" ref="A952">IFERROR(INDEX(Summary!$D:$D,$AH952)&amp;"","")</f>
        <v>FG00167</v>
      </c>
      <c r="B952" t="str">
        <f t="array" ref="B952">IF($A952="","",INDEX(Summary!$E:$E,$AH952))</f>
        <v>Moringa Powder - 100 gm</v>
      </c>
      <c r="C952" t="str">
        <f t="array" ref="C952">IF($A952="","",INDEX(Summary!$B:$B,$AH952))</f>
        <v>Jaggery</v>
      </c>
      <c r="D952" t="str">
        <f t="array" ref="D952">IF($A952="","",INDEX(Summary!$C:$C,$AH952))</f>
        <v>C39</v>
      </c>
      <c r="E952">
        <f t="array" ref="E952">IF($A952="","",INDEX(Summary!$F:$F,$AH952))</f>
        <v>0.1</v>
      </c>
      <c r="F952" t="str">
        <f t="array" ref="F952">IF($A952="","",INDEX(Summary!$BC:$BC,$AH952)&amp;"")</f>
        <v>P2 – High</v>
      </c>
      <c r="G952">
        <f t="shared" si="126"/>
        <v>2</v>
      </c>
      <c r="H952">
        <f t="shared" si="127"/>
        <v>0</v>
      </c>
      <c r="I952" t="str">
        <f t="array" ref="I952">IF($A952="","",IF(IFERROR(INDEX(Summary!$BA:$BA,$AH952),0)&lt;1,"Under 1 day",IF(INDEX(Summary!$BA:$BA,$AH952)&lt;3,"1-3 days",IF(INDEX(Summary!$BA:$BA,$AH952)&lt;7,"3-7 days","7+ days"))))</f>
        <v>3-7 days</v>
      </c>
      <c r="J952" t="str">
        <f t="array" ref="J952">IF($A952="","",IF(IFERROR(INDEX(Summary!$AX:$AX,$AH952),0)&lt;0.25,"0-25%",IF(INDEX(Summary!$AX:$AX,$AH952)&lt;0.5,"25-50%",IF(INDEX(Summary!$AX:$AX,$AH952)&lt;0.75,"50-75%","75-100%"))))</f>
        <v>25-50%</v>
      </c>
      <c r="K952" t="str">
        <f t="array" ref="K952">IF($A952="","",INDEX(Summary!$AY:$AY,$AH952)&amp;"")</f>
        <v>WIP</v>
      </c>
      <c r="L952" s="1">
        <f>IF($A952="","",Summary!$P$2+MOD(ROW()-2,30))</f>
        <v>46247</v>
      </c>
      <c r="M952">
        <f t="shared" si="128"/>
        <v>21</v>
      </c>
      <c r="N952">
        <f t="shared" si="129"/>
        <v>13</v>
      </c>
      <c r="O952" t="str">
        <f t="shared" si="130"/>
        <v>Aug-2026</v>
      </c>
      <c r="P952">
        <f t="shared" ca="1" si="131"/>
        <v>1</v>
      </c>
      <c r="Q952" s="2">
        <f t="array" ref="Q952">IF($A952="",0,IFERROR(INDEX(Summary!$P$3:$AS$67,$AH952-2,$M952),0))</f>
        <v>122</v>
      </c>
      <c r="R952" s="2">
        <f t="array" ref="R952">IF($A952="",0,ROUND(IFERROR(INDEX(Summary!$O:$O,$AH952),0)/30,0))</f>
        <v>320</v>
      </c>
      <c r="S952">
        <f t="shared" si="132"/>
        <v>0</v>
      </c>
      <c r="T952" s="2">
        <f t="array" ref="T952">IF($S952=1,IFERROR(INDEX(Summary!$O:$O,$AH952),0),0)</f>
        <v>0</v>
      </c>
      <c r="U952" s="2">
        <f t="array" ref="U952">IF($S952=1,IFERROR(INDEX(Summary!$AT:$AT,$AH952),0),0)</f>
        <v>0</v>
      </c>
      <c r="V952" s="2">
        <f t="shared" si="133"/>
        <v>0</v>
      </c>
      <c r="W952" s="2">
        <f t="array" ref="W952">IF($S952=1,IFERROR(INDEX(Summary!$AZ:$AZ,$AH952),0),0)</f>
        <v>0</v>
      </c>
      <c r="X952" s="3">
        <f t="array" ref="X952">IF($S952=1,IFERROR(INDEX(Summary!$BA:$BA,$AH952),0),0)</f>
        <v>0</v>
      </c>
      <c r="Y952" s="2">
        <f t="array" ref="Y952">IF($S952=1,IFERROR(INDEX(Summary!$G:$G,$AH952),0),0)</f>
        <v>0</v>
      </c>
      <c r="Z952" s="2">
        <f t="array" ref="Z952">IF($S952=1,IFERROR(INDEX(Summary!$H:$H,$AH952),0),0)</f>
        <v>0</v>
      </c>
      <c r="AA952" s="2">
        <f t="array" ref="AA952">IF($S952=1,IFERROR(INDEX(Summary!$I:$I,$AH952),0),0)</f>
        <v>0</v>
      </c>
      <c r="AB952" s="2">
        <f t="array" ref="AB952">IF($S952=1,IFERROR(INDEX(Summary!$J:$J,$AH952),0),0)</f>
        <v>0</v>
      </c>
      <c r="AC952" s="2">
        <f t="array" ref="AC952">IF($S952=1,IFERROR(INDEX(Summary!$K:$K,$AH952),0),0)</f>
        <v>0</v>
      </c>
      <c r="AD952" s="2">
        <f t="array" ref="AD952">IF($S952=1,IFERROR(INDEX(Summary!$L:$L,$AH952),0),0)</f>
        <v>0</v>
      </c>
      <c r="AE952" s="2">
        <f t="array" ref="AE952">IF($S952=1,IFERROR(INDEX(Summary!$M:$M,$AH952),0),0)</f>
        <v>0</v>
      </c>
      <c r="AF952" s="2">
        <f t="array" ref="AF952">IF($S952=1,IFERROR(INDEX(Summary!$N:$N,$AH952),0),0)</f>
        <v>0</v>
      </c>
      <c r="AG952">
        <f t="array" ref="AG952">IF($A952="","",IFERROR(INDEX(Summary!$BB:$BB,$AH952),0))</f>
        <v>7</v>
      </c>
      <c r="AH952">
        <f t="shared" si="134"/>
        <v>34</v>
      </c>
    </row>
    <row r="953" spans="1:34" hidden="1">
      <c r="A953" t="str">
        <f t="array" ref="A953">IFERROR(INDEX(Summary!$D:$D,$AH953)&amp;"","")</f>
        <v>FG00167</v>
      </c>
      <c r="B953" t="str">
        <f t="array" ref="B953">IF($A953="","",INDEX(Summary!$E:$E,$AH953))</f>
        <v>Moringa Powder - 100 gm</v>
      </c>
      <c r="C953" t="str">
        <f t="array" ref="C953">IF($A953="","",INDEX(Summary!$B:$B,$AH953))</f>
        <v>Jaggery</v>
      </c>
      <c r="D953" t="str">
        <f t="array" ref="D953">IF($A953="","",INDEX(Summary!$C:$C,$AH953))</f>
        <v>C39</v>
      </c>
      <c r="E953">
        <f t="array" ref="E953">IF($A953="","",INDEX(Summary!$F:$F,$AH953))</f>
        <v>0.1</v>
      </c>
      <c r="F953" t="str">
        <f t="array" ref="F953">IF($A953="","",INDEX(Summary!$BC:$BC,$AH953)&amp;"")</f>
        <v>P2 – High</v>
      </c>
      <c r="G953">
        <f t="shared" si="126"/>
        <v>2</v>
      </c>
      <c r="H953">
        <f t="shared" si="127"/>
        <v>0</v>
      </c>
      <c r="I953" t="str">
        <f t="array" ref="I953">IF($A953="","",IF(IFERROR(INDEX(Summary!$BA:$BA,$AH953),0)&lt;1,"Under 1 day",IF(INDEX(Summary!$BA:$BA,$AH953)&lt;3,"1-3 days",IF(INDEX(Summary!$BA:$BA,$AH953)&lt;7,"3-7 days","7+ days"))))</f>
        <v>3-7 days</v>
      </c>
      <c r="J953" t="str">
        <f t="array" ref="J953">IF($A953="","",IF(IFERROR(INDEX(Summary!$AX:$AX,$AH953),0)&lt;0.25,"0-25%",IF(INDEX(Summary!$AX:$AX,$AH953)&lt;0.5,"25-50%",IF(INDEX(Summary!$AX:$AX,$AH953)&lt;0.75,"50-75%","75-100%"))))</f>
        <v>25-50%</v>
      </c>
      <c r="K953" t="str">
        <f t="array" ref="K953">IF($A953="","",INDEX(Summary!$AY:$AY,$AH953)&amp;"")</f>
        <v>WIP</v>
      </c>
      <c r="L953" s="1">
        <f>IF($A953="","",Summary!$P$2+MOD(ROW()-2,30))</f>
        <v>46248</v>
      </c>
      <c r="M953">
        <f t="shared" si="128"/>
        <v>22</v>
      </c>
      <c r="N953">
        <f t="shared" si="129"/>
        <v>14</v>
      </c>
      <c r="O953" t="str">
        <f t="shared" si="130"/>
        <v>Aug-2026</v>
      </c>
      <c r="P953">
        <f t="shared" ca="1" si="131"/>
        <v>1</v>
      </c>
      <c r="Q953" s="2">
        <f t="array" ref="Q953">IF($A953="",0,IFERROR(INDEX(Summary!$P$3:$AS$67,$AH953-2,$M953),0))</f>
        <v>0</v>
      </c>
      <c r="R953" s="2">
        <f t="array" ref="R953">IF($A953="",0,ROUND(IFERROR(INDEX(Summary!$O:$O,$AH953),0)/30,0))</f>
        <v>320</v>
      </c>
      <c r="S953">
        <f t="shared" si="132"/>
        <v>0</v>
      </c>
      <c r="T953" s="2">
        <f t="array" ref="T953">IF($S953=1,IFERROR(INDEX(Summary!$O:$O,$AH953),0),0)</f>
        <v>0</v>
      </c>
      <c r="U953" s="2">
        <f t="array" ref="U953">IF($S953=1,IFERROR(INDEX(Summary!$AT:$AT,$AH953),0),0)</f>
        <v>0</v>
      </c>
      <c r="V953" s="2">
        <f t="shared" si="133"/>
        <v>0</v>
      </c>
      <c r="W953" s="2">
        <f t="array" ref="W953">IF($S953=1,IFERROR(INDEX(Summary!$AZ:$AZ,$AH953),0),0)</f>
        <v>0</v>
      </c>
      <c r="X953" s="3">
        <f t="array" ref="X953">IF($S953=1,IFERROR(INDEX(Summary!$BA:$BA,$AH953),0),0)</f>
        <v>0</v>
      </c>
      <c r="Y953" s="2">
        <f t="array" ref="Y953">IF($S953=1,IFERROR(INDEX(Summary!$G:$G,$AH953),0),0)</f>
        <v>0</v>
      </c>
      <c r="Z953" s="2">
        <f t="array" ref="Z953">IF($S953=1,IFERROR(INDEX(Summary!$H:$H,$AH953),0),0)</f>
        <v>0</v>
      </c>
      <c r="AA953" s="2">
        <f t="array" ref="AA953">IF($S953=1,IFERROR(INDEX(Summary!$I:$I,$AH953),0),0)</f>
        <v>0</v>
      </c>
      <c r="AB953" s="2">
        <f t="array" ref="AB953">IF($S953=1,IFERROR(INDEX(Summary!$J:$J,$AH953),0),0)</f>
        <v>0</v>
      </c>
      <c r="AC953" s="2">
        <f t="array" ref="AC953">IF($S953=1,IFERROR(INDEX(Summary!$K:$K,$AH953),0),0)</f>
        <v>0</v>
      </c>
      <c r="AD953" s="2">
        <f t="array" ref="AD953">IF($S953=1,IFERROR(INDEX(Summary!$L:$L,$AH953),0),0)</f>
        <v>0</v>
      </c>
      <c r="AE953" s="2">
        <f t="array" ref="AE953">IF($S953=1,IFERROR(INDEX(Summary!$M:$M,$AH953),0),0)</f>
        <v>0</v>
      </c>
      <c r="AF953" s="2">
        <f t="array" ref="AF953">IF($S953=1,IFERROR(INDEX(Summary!$N:$N,$AH953),0),0)</f>
        <v>0</v>
      </c>
      <c r="AG953">
        <f t="array" ref="AG953">IF($A953="","",IFERROR(INDEX(Summary!$BB:$BB,$AH953),0))</f>
        <v>7</v>
      </c>
      <c r="AH953">
        <f t="shared" si="134"/>
        <v>34</v>
      </c>
    </row>
    <row r="954" spans="1:34" hidden="1">
      <c r="A954" t="str">
        <f t="array" ref="A954">IFERROR(INDEX(Summary!$D:$D,$AH954)&amp;"","")</f>
        <v>FG00167</v>
      </c>
      <c r="B954" t="str">
        <f t="array" ref="B954">IF($A954="","",INDEX(Summary!$E:$E,$AH954))</f>
        <v>Moringa Powder - 100 gm</v>
      </c>
      <c r="C954" t="str">
        <f t="array" ref="C954">IF($A954="","",INDEX(Summary!$B:$B,$AH954))</f>
        <v>Jaggery</v>
      </c>
      <c r="D954" t="str">
        <f t="array" ref="D954">IF($A954="","",INDEX(Summary!$C:$C,$AH954))</f>
        <v>C39</v>
      </c>
      <c r="E954">
        <f t="array" ref="E954">IF($A954="","",INDEX(Summary!$F:$F,$AH954))</f>
        <v>0.1</v>
      </c>
      <c r="F954" t="str">
        <f t="array" ref="F954">IF($A954="","",INDEX(Summary!$BC:$BC,$AH954)&amp;"")</f>
        <v>P2 – High</v>
      </c>
      <c r="G954">
        <f t="shared" si="126"/>
        <v>2</v>
      </c>
      <c r="H954">
        <f t="shared" si="127"/>
        <v>0</v>
      </c>
      <c r="I954" t="str">
        <f t="array" ref="I954">IF($A954="","",IF(IFERROR(INDEX(Summary!$BA:$BA,$AH954),0)&lt;1,"Under 1 day",IF(INDEX(Summary!$BA:$BA,$AH954)&lt;3,"1-3 days",IF(INDEX(Summary!$BA:$BA,$AH954)&lt;7,"3-7 days","7+ days"))))</f>
        <v>3-7 days</v>
      </c>
      <c r="J954" t="str">
        <f t="array" ref="J954">IF($A954="","",IF(IFERROR(INDEX(Summary!$AX:$AX,$AH954),0)&lt;0.25,"0-25%",IF(INDEX(Summary!$AX:$AX,$AH954)&lt;0.5,"25-50%",IF(INDEX(Summary!$AX:$AX,$AH954)&lt;0.75,"50-75%","75-100%"))))</f>
        <v>25-50%</v>
      </c>
      <c r="K954" t="str">
        <f t="array" ref="K954">IF($A954="","",INDEX(Summary!$AY:$AY,$AH954)&amp;"")</f>
        <v>WIP</v>
      </c>
      <c r="L954" s="1">
        <f>IF($A954="","",Summary!$P$2+MOD(ROW()-2,30))</f>
        <v>46249</v>
      </c>
      <c r="M954">
        <f t="shared" si="128"/>
        <v>23</v>
      </c>
      <c r="N954">
        <f t="shared" si="129"/>
        <v>15</v>
      </c>
      <c r="O954" t="str">
        <f t="shared" si="130"/>
        <v>Aug-2026</v>
      </c>
      <c r="P954">
        <f t="shared" ca="1" si="131"/>
        <v>1</v>
      </c>
      <c r="Q954" s="2">
        <f t="array" ref="Q954">IF($A954="",0,IFERROR(INDEX(Summary!$P$3:$AS$67,$AH954-2,$M954),0))</f>
        <v>0</v>
      </c>
      <c r="R954" s="2">
        <f t="array" ref="R954">IF($A954="",0,ROUND(IFERROR(INDEX(Summary!$O:$O,$AH954),0)/30,0))</f>
        <v>320</v>
      </c>
      <c r="S954">
        <f t="shared" si="132"/>
        <v>0</v>
      </c>
      <c r="T954" s="2">
        <f t="array" ref="T954">IF($S954=1,IFERROR(INDEX(Summary!$O:$O,$AH954),0),0)</f>
        <v>0</v>
      </c>
      <c r="U954" s="2">
        <f t="array" ref="U954">IF($S954=1,IFERROR(INDEX(Summary!$AT:$AT,$AH954),0),0)</f>
        <v>0</v>
      </c>
      <c r="V954" s="2">
        <f t="shared" si="133"/>
        <v>0</v>
      </c>
      <c r="W954" s="2">
        <f t="array" ref="W954">IF($S954=1,IFERROR(INDEX(Summary!$AZ:$AZ,$AH954),0),0)</f>
        <v>0</v>
      </c>
      <c r="X954" s="3">
        <f t="array" ref="X954">IF($S954=1,IFERROR(INDEX(Summary!$BA:$BA,$AH954),0),0)</f>
        <v>0</v>
      </c>
      <c r="Y954" s="2">
        <f t="array" ref="Y954">IF($S954=1,IFERROR(INDEX(Summary!$G:$G,$AH954),0),0)</f>
        <v>0</v>
      </c>
      <c r="Z954" s="2">
        <f t="array" ref="Z954">IF($S954=1,IFERROR(INDEX(Summary!$H:$H,$AH954),0),0)</f>
        <v>0</v>
      </c>
      <c r="AA954" s="2">
        <f t="array" ref="AA954">IF($S954=1,IFERROR(INDEX(Summary!$I:$I,$AH954),0),0)</f>
        <v>0</v>
      </c>
      <c r="AB954" s="2">
        <f t="array" ref="AB954">IF($S954=1,IFERROR(INDEX(Summary!$J:$J,$AH954),0),0)</f>
        <v>0</v>
      </c>
      <c r="AC954" s="2">
        <f t="array" ref="AC954">IF($S954=1,IFERROR(INDEX(Summary!$K:$K,$AH954),0),0)</f>
        <v>0</v>
      </c>
      <c r="AD954" s="2">
        <f t="array" ref="AD954">IF($S954=1,IFERROR(INDEX(Summary!$L:$L,$AH954),0),0)</f>
        <v>0</v>
      </c>
      <c r="AE954" s="2">
        <f t="array" ref="AE954">IF($S954=1,IFERROR(INDEX(Summary!$M:$M,$AH954),0),0)</f>
        <v>0</v>
      </c>
      <c r="AF954" s="2">
        <f t="array" ref="AF954">IF($S954=1,IFERROR(INDEX(Summary!$N:$N,$AH954),0),0)</f>
        <v>0</v>
      </c>
      <c r="AG954">
        <f t="array" ref="AG954">IF($A954="","",IFERROR(INDEX(Summary!$BB:$BB,$AH954),0))</f>
        <v>7</v>
      </c>
      <c r="AH954">
        <f t="shared" si="134"/>
        <v>34</v>
      </c>
    </row>
    <row r="955" spans="1:34" hidden="1">
      <c r="A955" t="str">
        <f t="array" ref="A955">IFERROR(INDEX(Summary!$D:$D,$AH955)&amp;"","")</f>
        <v>FG00167</v>
      </c>
      <c r="B955" t="str">
        <f t="array" ref="B955">IF($A955="","",INDEX(Summary!$E:$E,$AH955))</f>
        <v>Moringa Powder - 100 gm</v>
      </c>
      <c r="C955" t="str">
        <f t="array" ref="C955">IF($A955="","",INDEX(Summary!$B:$B,$AH955))</f>
        <v>Jaggery</v>
      </c>
      <c r="D955" t="str">
        <f t="array" ref="D955">IF($A955="","",INDEX(Summary!$C:$C,$AH955))</f>
        <v>C39</v>
      </c>
      <c r="E955">
        <f t="array" ref="E955">IF($A955="","",INDEX(Summary!$F:$F,$AH955))</f>
        <v>0.1</v>
      </c>
      <c r="F955" t="str">
        <f t="array" ref="F955">IF($A955="","",INDEX(Summary!$BC:$BC,$AH955)&amp;"")</f>
        <v>P2 – High</v>
      </c>
      <c r="G955">
        <f t="shared" si="126"/>
        <v>2</v>
      </c>
      <c r="H955">
        <f t="shared" si="127"/>
        <v>0</v>
      </c>
      <c r="I955" t="str">
        <f t="array" ref="I955">IF($A955="","",IF(IFERROR(INDEX(Summary!$BA:$BA,$AH955),0)&lt;1,"Under 1 day",IF(INDEX(Summary!$BA:$BA,$AH955)&lt;3,"1-3 days",IF(INDEX(Summary!$BA:$BA,$AH955)&lt;7,"3-7 days","7+ days"))))</f>
        <v>3-7 days</v>
      </c>
      <c r="J955" t="str">
        <f t="array" ref="J955">IF($A955="","",IF(IFERROR(INDEX(Summary!$AX:$AX,$AH955),0)&lt;0.25,"0-25%",IF(INDEX(Summary!$AX:$AX,$AH955)&lt;0.5,"25-50%",IF(INDEX(Summary!$AX:$AX,$AH955)&lt;0.75,"50-75%","75-100%"))))</f>
        <v>25-50%</v>
      </c>
      <c r="K955" t="str">
        <f t="array" ref="K955">IF($A955="","",INDEX(Summary!$AY:$AY,$AH955)&amp;"")</f>
        <v>WIP</v>
      </c>
      <c r="L955" s="1">
        <f>IF($A955="","",Summary!$P$2+MOD(ROW()-2,30))</f>
        <v>46250</v>
      </c>
      <c r="M955">
        <f t="shared" si="128"/>
        <v>24</v>
      </c>
      <c r="N955">
        <f t="shared" si="129"/>
        <v>16</v>
      </c>
      <c r="O955" t="str">
        <f t="shared" si="130"/>
        <v>Aug-2026</v>
      </c>
      <c r="P955">
        <f t="shared" ca="1" si="131"/>
        <v>1</v>
      </c>
      <c r="Q955" s="2">
        <f t="array" ref="Q955">IF($A955="",0,IFERROR(INDEX(Summary!$P$3:$AS$67,$AH955-2,$M955),0))</f>
        <v>0</v>
      </c>
      <c r="R955" s="2">
        <f t="array" ref="R955">IF($A955="",0,ROUND(IFERROR(INDEX(Summary!$O:$O,$AH955),0)/30,0))</f>
        <v>320</v>
      </c>
      <c r="S955">
        <f t="shared" si="132"/>
        <v>0</v>
      </c>
      <c r="T955" s="2">
        <f t="array" ref="T955">IF($S955=1,IFERROR(INDEX(Summary!$O:$O,$AH955),0),0)</f>
        <v>0</v>
      </c>
      <c r="U955" s="2">
        <f t="array" ref="U955">IF($S955=1,IFERROR(INDEX(Summary!$AT:$AT,$AH955),0),0)</f>
        <v>0</v>
      </c>
      <c r="V955" s="2">
        <f t="shared" si="133"/>
        <v>0</v>
      </c>
      <c r="W955" s="2">
        <f t="array" ref="W955">IF($S955=1,IFERROR(INDEX(Summary!$AZ:$AZ,$AH955),0),0)</f>
        <v>0</v>
      </c>
      <c r="X955" s="3">
        <f t="array" ref="X955">IF($S955=1,IFERROR(INDEX(Summary!$BA:$BA,$AH955),0),0)</f>
        <v>0</v>
      </c>
      <c r="Y955" s="2">
        <f t="array" ref="Y955">IF($S955=1,IFERROR(INDEX(Summary!$G:$G,$AH955),0),0)</f>
        <v>0</v>
      </c>
      <c r="Z955" s="2">
        <f t="array" ref="Z955">IF($S955=1,IFERROR(INDEX(Summary!$H:$H,$AH955),0),0)</f>
        <v>0</v>
      </c>
      <c r="AA955" s="2">
        <f t="array" ref="AA955">IF($S955=1,IFERROR(INDEX(Summary!$I:$I,$AH955),0),0)</f>
        <v>0</v>
      </c>
      <c r="AB955" s="2">
        <f t="array" ref="AB955">IF($S955=1,IFERROR(INDEX(Summary!$J:$J,$AH955),0),0)</f>
        <v>0</v>
      </c>
      <c r="AC955" s="2">
        <f t="array" ref="AC955">IF($S955=1,IFERROR(INDEX(Summary!$K:$K,$AH955),0),0)</f>
        <v>0</v>
      </c>
      <c r="AD955" s="2">
        <f t="array" ref="AD955">IF($S955=1,IFERROR(INDEX(Summary!$L:$L,$AH955),0),0)</f>
        <v>0</v>
      </c>
      <c r="AE955" s="2">
        <f t="array" ref="AE955">IF($S955=1,IFERROR(INDEX(Summary!$M:$M,$AH955),0),0)</f>
        <v>0</v>
      </c>
      <c r="AF955" s="2">
        <f t="array" ref="AF955">IF($S955=1,IFERROR(INDEX(Summary!$N:$N,$AH955),0),0)</f>
        <v>0</v>
      </c>
      <c r="AG955">
        <f t="array" ref="AG955">IF($A955="","",IFERROR(INDEX(Summary!$BB:$BB,$AH955),0))</f>
        <v>7</v>
      </c>
      <c r="AH955">
        <f t="shared" si="134"/>
        <v>34</v>
      </c>
    </row>
    <row r="956" spans="1:34" hidden="1">
      <c r="A956" t="str">
        <f t="array" ref="A956">IFERROR(INDEX(Summary!$D:$D,$AH956)&amp;"","")</f>
        <v>FG00167</v>
      </c>
      <c r="B956" t="str">
        <f t="array" ref="B956">IF($A956="","",INDEX(Summary!$E:$E,$AH956))</f>
        <v>Moringa Powder - 100 gm</v>
      </c>
      <c r="C956" t="str">
        <f t="array" ref="C956">IF($A956="","",INDEX(Summary!$B:$B,$AH956))</f>
        <v>Jaggery</v>
      </c>
      <c r="D956" t="str">
        <f t="array" ref="D956">IF($A956="","",INDEX(Summary!$C:$C,$AH956))</f>
        <v>C39</v>
      </c>
      <c r="E956">
        <f t="array" ref="E956">IF($A956="","",INDEX(Summary!$F:$F,$AH956))</f>
        <v>0.1</v>
      </c>
      <c r="F956" t="str">
        <f t="array" ref="F956">IF($A956="","",INDEX(Summary!$BC:$BC,$AH956)&amp;"")</f>
        <v>P2 – High</v>
      </c>
      <c r="G956">
        <f t="shared" si="126"/>
        <v>2</v>
      </c>
      <c r="H956">
        <f t="shared" si="127"/>
        <v>0</v>
      </c>
      <c r="I956" t="str">
        <f t="array" ref="I956">IF($A956="","",IF(IFERROR(INDEX(Summary!$BA:$BA,$AH956),0)&lt;1,"Under 1 day",IF(INDEX(Summary!$BA:$BA,$AH956)&lt;3,"1-3 days",IF(INDEX(Summary!$BA:$BA,$AH956)&lt;7,"3-7 days","7+ days"))))</f>
        <v>3-7 days</v>
      </c>
      <c r="J956" t="str">
        <f t="array" ref="J956">IF($A956="","",IF(IFERROR(INDEX(Summary!$AX:$AX,$AH956),0)&lt;0.25,"0-25%",IF(INDEX(Summary!$AX:$AX,$AH956)&lt;0.5,"25-50%",IF(INDEX(Summary!$AX:$AX,$AH956)&lt;0.75,"50-75%","75-100%"))))</f>
        <v>25-50%</v>
      </c>
      <c r="K956" t="str">
        <f t="array" ref="K956">IF($A956="","",INDEX(Summary!$AY:$AY,$AH956)&amp;"")</f>
        <v>WIP</v>
      </c>
      <c r="L956" s="1">
        <f>IF($A956="","",Summary!$P$2+MOD(ROW()-2,30))</f>
        <v>46251</v>
      </c>
      <c r="M956">
        <f t="shared" si="128"/>
        <v>25</v>
      </c>
      <c r="N956">
        <f t="shared" si="129"/>
        <v>17</v>
      </c>
      <c r="O956" t="str">
        <f t="shared" si="130"/>
        <v>Aug-2026</v>
      </c>
      <c r="P956">
        <f t="shared" ca="1" si="131"/>
        <v>1</v>
      </c>
      <c r="Q956" s="2">
        <f t="array" ref="Q956">IF($A956="",0,IFERROR(INDEX(Summary!$P$3:$AS$67,$AH956-2,$M956),0))</f>
        <v>416</v>
      </c>
      <c r="R956" s="2">
        <f t="array" ref="R956">IF($A956="",0,ROUND(IFERROR(INDEX(Summary!$O:$O,$AH956),0)/30,0))</f>
        <v>320</v>
      </c>
      <c r="S956">
        <f t="shared" si="132"/>
        <v>0</v>
      </c>
      <c r="T956" s="2">
        <f t="array" ref="T956">IF($S956=1,IFERROR(INDEX(Summary!$O:$O,$AH956),0),0)</f>
        <v>0</v>
      </c>
      <c r="U956" s="2">
        <f t="array" ref="U956">IF($S956=1,IFERROR(INDEX(Summary!$AT:$AT,$AH956),0),0)</f>
        <v>0</v>
      </c>
      <c r="V956" s="2">
        <f t="shared" si="133"/>
        <v>0</v>
      </c>
      <c r="W956" s="2">
        <f t="array" ref="W956">IF($S956=1,IFERROR(INDEX(Summary!$AZ:$AZ,$AH956),0),0)</f>
        <v>0</v>
      </c>
      <c r="X956" s="3">
        <f t="array" ref="X956">IF($S956=1,IFERROR(INDEX(Summary!$BA:$BA,$AH956),0),0)</f>
        <v>0</v>
      </c>
      <c r="Y956" s="2">
        <f t="array" ref="Y956">IF($S956=1,IFERROR(INDEX(Summary!$G:$G,$AH956),0),0)</f>
        <v>0</v>
      </c>
      <c r="Z956" s="2">
        <f t="array" ref="Z956">IF($S956=1,IFERROR(INDEX(Summary!$H:$H,$AH956),0),0)</f>
        <v>0</v>
      </c>
      <c r="AA956" s="2">
        <f t="array" ref="AA956">IF($S956=1,IFERROR(INDEX(Summary!$I:$I,$AH956),0),0)</f>
        <v>0</v>
      </c>
      <c r="AB956" s="2">
        <f t="array" ref="AB956">IF($S956=1,IFERROR(INDEX(Summary!$J:$J,$AH956),0),0)</f>
        <v>0</v>
      </c>
      <c r="AC956" s="2">
        <f t="array" ref="AC956">IF($S956=1,IFERROR(INDEX(Summary!$K:$K,$AH956),0),0)</f>
        <v>0</v>
      </c>
      <c r="AD956" s="2">
        <f t="array" ref="AD956">IF($S956=1,IFERROR(INDEX(Summary!$L:$L,$AH956),0),0)</f>
        <v>0</v>
      </c>
      <c r="AE956" s="2">
        <f t="array" ref="AE956">IF($S956=1,IFERROR(INDEX(Summary!$M:$M,$AH956),0),0)</f>
        <v>0</v>
      </c>
      <c r="AF956" s="2">
        <f t="array" ref="AF956">IF($S956=1,IFERROR(INDEX(Summary!$N:$N,$AH956),0),0)</f>
        <v>0</v>
      </c>
      <c r="AG956">
        <f t="array" ref="AG956">IF($A956="","",IFERROR(INDEX(Summary!$BB:$BB,$AH956),0))</f>
        <v>7</v>
      </c>
      <c r="AH956">
        <f t="shared" si="134"/>
        <v>34</v>
      </c>
    </row>
    <row r="957" spans="1:34" hidden="1">
      <c r="A957" t="str">
        <f t="array" ref="A957">IFERROR(INDEX(Summary!$D:$D,$AH957)&amp;"","")</f>
        <v>FG00167</v>
      </c>
      <c r="B957" t="str">
        <f t="array" ref="B957">IF($A957="","",INDEX(Summary!$E:$E,$AH957))</f>
        <v>Moringa Powder - 100 gm</v>
      </c>
      <c r="C957" t="str">
        <f t="array" ref="C957">IF($A957="","",INDEX(Summary!$B:$B,$AH957))</f>
        <v>Jaggery</v>
      </c>
      <c r="D957" t="str">
        <f t="array" ref="D957">IF($A957="","",INDEX(Summary!$C:$C,$AH957))</f>
        <v>C39</v>
      </c>
      <c r="E957">
        <f t="array" ref="E957">IF($A957="","",INDEX(Summary!$F:$F,$AH957))</f>
        <v>0.1</v>
      </c>
      <c r="F957" t="str">
        <f t="array" ref="F957">IF($A957="","",INDEX(Summary!$BC:$BC,$AH957)&amp;"")</f>
        <v>P2 – High</v>
      </c>
      <c r="G957">
        <f t="shared" si="126"/>
        <v>2</v>
      </c>
      <c r="H957">
        <f t="shared" si="127"/>
        <v>0</v>
      </c>
      <c r="I957" t="str">
        <f t="array" ref="I957">IF($A957="","",IF(IFERROR(INDEX(Summary!$BA:$BA,$AH957),0)&lt;1,"Under 1 day",IF(INDEX(Summary!$BA:$BA,$AH957)&lt;3,"1-3 days",IF(INDEX(Summary!$BA:$BA,$AH957)&lt;7,"3-7 days","7+ days"))))</f>
        <v>3-7 days</v>
      </c>
      <c r="J957" t="str">
        <f t="array" ref="J957">IF($A957="","",IF(IFERROR(INDEX(Summary!$AX:$AX,$AH957),0)&lt;0.25,"0-25%",IF(INDEX(Summary!$AX:$AX,$AH957)&lt;0.5,"25-50%",IF(INDEX(Summary!$AX:$AX,$AH957)&lt;0.75,"50-75%","75-100%"))))</f>
        <v>25-50%</v>
      </c>
      <c r="K957" t="str">
        <f t="array" ref="K957">IF($A957="","",INDEX(Summary!$AY:$AY,$AH957)&amp;"")</f>
        <v>WIP</v>
      </c>
      <c r="L957" s="1">
        <f>IF($A957="","",Summary!$P$2+MOD(ROW()-2,30))</f>
        <v>46252</v>
      </c>
      <c r="M957">
        <f t="shared" si="128"/>
        <v>26</v>
      </c>
      <c r="N957">
        <f t="shared" si="129"/>
        <v>18</v>
      </c>
      <c r="O957" t="str">
        <f t="shared" si="130"/>
        <v>Aug-2026</v>
      </c>
      <c r="P957">
        <f t="shared" ca="1" si="131"/>
        <v>1</v>
      </c>
      <c r="Q957" s="2">
        <f t="array" ref="Q957">IF($A957="",0,IFERROR(INDEX(Summary!$P$3:$AS$67,$AH957-2,$M957),0))</f>
        <v>0</v>
      </c>
      <c r="R957" s="2">
        <f t="array" ref="R957">IF($A957="",0,ROUND(IFERROR(INDEX(Summary!$O:$O,$AH957),0)/30,0))</f>
        <v>320</v>
      </c>
      <c r="S957">
        <f t="shared" si="132"/>
        <v>0</v>
      </c>
      <c r="T957" s="2">
        <f t="array" ref="T957">IF($S957=1,IFERROR(INDEX(Summary!$O:$O,$AH957),0),0)</f>
        <v>0</v>
      </c>
      <c r="U957" s="2">
        <f t="array" ref="U957">IF($S957=1,IFERROR(INDEX(Summary!$AT:$AT,$AH957),0),0)</f>
        <v>0</v>
      </c>
      <c r="V957" s="2">
        <f t="shared" si="133"/>
        <v>0</v>
      </c>
      <c r="W957" s="2">
        <f t="array" ref="W957">IF($S957=1,IFERROR(INDEX(Summary!$AZ:$AZ,$AH957),0),0)</f>
        <v>0</v>
      </c>
      <c r="X957" s="3">
        <f t="array" ref="X957">IF($S957=1,IFERROR(INDEX(Summary!$BA:$BA,$AH957),0),0)</f>
        <v>0</v>
      </c>
      <c r="Y957" s="2">
        <f t="array" ref="Y957">IF($S957=1,IFERROR(INDEX(Summary!$G:$G,$AH957),0),0)</f>
        <v>0</v>
      </c>
      <c r="Z957" s="2">
        <f t="array" ref="Z957">IF($S957=1,IFERROR(INDEX(Summary!$H:$H,$AH957),0),0)</f>
        <v>0</v>
      </c>
      <c r="AA957" s="2">
        <f t="array" ref="AA957">IF($S957=1,IFERROR(INDEX(Summary!$I:$I,$AH957),0),0)</f>
        <v>0</v>
      </c>
      <c r="AB957" s="2">
        <f t="array" ref="AB957">IF($S957=1,IFERROR(INDEX(Summary!$J:$J,$AH957),0),0)</f>
        <v>0</v>
      </c>
      <c r="AC957" s="2">
        <f t="array" ref="AC957">IF($S957=1,IFERROR(INDEX(Summary!$K:$K,$AH957),0),0)</f>
        <v>0</v>
      </c>
      <c r="AD957" s="2">
        <f t="array" ref="AD957">IF($S957=1,IFERROR(INDEX(Summary!$L:$L,$AH957),0),0)</f>
        <v>0</v>
      </c>
      <c r="AE957" s="2">
        <f t="array" ref="AE957">IF($S957=1,IFERROR(INDEX(Summary!$M:$M,$AH957),0),0)</f>
        <v>0</v>
      </c>
      <c r="AF957" s="2">
        <f t="array" ref="AF957">IF($S957=1,IFERROR(INDEX(Summary!$N:$N,$AH957),0),0)</f>
        <v>0</v>
      </c>
      <c r="AG957">
        <f t="array" ref="AG957">IF($A957="","",IFERROR(INDEX(Summary!$BB:$BB,$AH957),0))</f>
        <v>7</v>
      </c>
      <c r="AH957">
        <f t="shared" si="134"/>
        <v>34</v>
      </c>
    </row>
    <row r="958" spans="1:34" hidden="1">
      <c r="A958" t="str">
        <f t="array" ref="A958">IFERROR(INDEX(Summary!$D:$D,$AH958)&amp;"","")</f>
        <v>FG00167</v>
      </c>
      <c r="B958" t="str">
        <f t="array" ref="B958">IF($A958="","",INDEX(Summary!$E:$E,$AH958))</f>
        <v>Moringa Powder - 100 gm</v>
      </c>
      <c r="C958" t="str">
        <f t="array" ref="C958">IF($A958="","",INDEX(Summary!$B:$B,$AH958))</f>
        <v>Jaggery</v>
      </c>
      <c r="D958" t="str">
        <f t="array" ref="D958">IF($A958="","",INDEX(Summary!$C:$C,$AH958))</f>
        <v>C39</v>
      </c>
      <c r="E958">
        <f t="array" ref="E958">IF($A958="","",INDEX(Summary!$F:$F,$AH958))</f>
        <v>0.1</v>
      </c>
      <c r="F958" t="str">
        <f t="array" ref="F958">IF($A958="","",INDEX(Summary!$BC:$BC,$AH958)&amp;"")</f>
        <v>P2 – High</v>
      </c>
      <c r="G958">
        <f t="shared" si="126"/>
        <v>2</v>
      </c>
      <c r="H958">
        <f t="shared" si="127"/>
        <v>0</v>
      </c>
      <c r="I958" t="str">
        <f t="array" ref="I958">IF($A958="","",IF(IFERROR(INDEX(Summary!$BA:$BA,$AH958),0)&lt;1,"Under 1 day",IF(INDEX(Summary!$BA:$BA,$AH958)&lt;3,"1-3 days",IF(INDEX(Summary!$BA:$BA,$AH958)&lt;7,"3-7 days","7+ days"))))</f>
        <v>3-7 days</v>
      </c>
      <c r="J958" t="str">
        <f t="array" ref="J958">IF($A958="","",IF(IFERROR(INDEX(Summary!$AX:$AX,$AH958),0)&lt;0.25,"0-25%",IF(INDEX(Summary!$AX:$AX,$AH958)&lt;0.5,"25-50%",IF(INDEX(Summary!$AX:$AX,$AH958)&lt;0.75,"50-75%","75-100%"))))</f>
        <v>25-50%</v>
      </c>
      <c r="K958" t="str">
        <f t="array" ref="K958">IF($A958="","",INDEX(Summary!$AY:$AY,$AH958)&amp;"")</f>
        <v>WIP</v>
      </c>
      <c r="L958" s="1">
        <f>IF($A958="","",Summary!$P$2+MOD(ROW()-2,30))</f>
        <v>46253</v>
      </c>
      <c r="M958">
        <f t="shared" si="128"/>
        <v>27</v>
      </c>
      <c r="N958">
        <f t="shared" si="129"/>
        <v>19</v>
      </c>
      <c r="O958" t="str">
        <f t="shared" si="130"/>
        <v>Aug-2026</v>
      </c>
      <c r="P958">
        <f t="shared" ca="1" si="131"/>
        <v>1</v>
      </c>
      <c r="Q958" s="2">
        <f t="array" ref="Q958">IF($A958="",0,IFERROR(INDEX(Summary!$P$3:$AS$67,$AH958-2,$M958),0))</f>
        <v>0</v>
      </c>
      <c r="R958" s="2">
        <f t="array" ref="R958">IF($A958="",0,ROUND(IFERROR(INDEX(Summary!$O:$O,$AH958),0)/30,0))</f>
        <v>320</v>
      </c>
      <c r="S958">
        <f t="shared" si="132"/>
        <v>0</v>
      </c>
      <c r="T958" s="2">
        <f t="array" ref="T958">IF($S958=1,IFERROR(INDEX(Summary!$O:$O,$AH958),0),0)</f>
        <v>0</v>
      </c>
      <c r="U958" s="2">
        <f t="array" ref="U958">IF($S958=1,IFERROR(INDEX(Summary!$AT:$AT,$AH958),0),0)</f>
        <v>0</v>
      </c>
      <c r="V958" s="2">
        <f t="shared" si="133"/>
        <v>0</v>
      </c>
      <c r="W958" s="2">
        <f t="array" ref="W958">IF($S958=1,IFERROR(INDEX(Summary!$AZ:$AZ,$AH958),0),0)</f>
        <v>0</v>
      </c>
      <c r="X958" s="3">
        <f t="array" ref="X958">IF($S958=1,IFERROR(INDEX(Summary!$BA:$BA,$AH958),0),0)</f>
        <v>0</v>
      </c>
      <c r="Y958" s="2">
        <f t="array" ref="Y958">IF($S958=1,IFERROR(INDEX(Summary!$G:$G,$AH958),0),0)</f>
        <v>0</v>
      </c>
      <c r="Z958" s="2">
        <f t="array" ref="Z958">IF($S958=1,IFERROR(INDEX(Summary!$H:$H,$AH958),0),0)</f>
        <v>0</v>
      </c>
      <c r="AA958" s="2">
        <f t="array" ref="AA958">IF($S958=1,IFERROR(INDEX(Summary!$I:$I,$AH958),0),0)</f>
        <v>0</v>
      </c>
      <c r="AB958" s="2">
        <f t="array" ref="AB958">IF($S958=1,IFERROR(INDEX(Summary!$J:$J,$AH958),0),0)</f>
        <v>0</v>
      </c>
      <c r="AC958" s="2">
        <f t="array" ref="AC958">IF($S958=1,IFERROR(INDEX(Summary!$K:$K,$AH958),0),0)</f>
        <v>0</v>
      </c>
      <c r="AD958" s="2">
        <f t="array" ref="AD958">IF($S958=1,IFERROR(INDEX(Summary!$L:$L,$AH958),0),0)</f>
        <v>0</v>
      </c>
      <c r="AE958" s="2">
        <f t="array" ref="AE958">IF($S958=1,IFERROR(INDEX(Summary!$M:$M,$AH958),0),0)</f>
        <v>0</v>
      </c>
      <c r="AF958" s="2">
        <f t="array" ref="AF958">IF($S958=1,IFERROR(INDEX(Summary!$N:$N,$AH958),0),0)</f>
        <v>0</v>
      </c>
      <c r="AG958">
        <f t="array" ref="AG958">IF($A958="","",IFERROR(INDEX(Summary!$BB:$BB,$AH958),0))</f>
        <v>7</v>
      </c>
      <c r="AH958">
        <f t="shared" si="134"/>
        <v>34</v>
      </c>
    </row>
    <row r="959" spans="1:34" hidden="1">
      <c r="A959" t="str">
        <f t="array" ref="A959">IFERROR(INDEX(Summary!$D:$D,$AH959)&amp;"","")</f>
        <v>FG00167</v>
      </c>
      <c r="B959" t="str">
        <f t="array" ref="B959">IF($A959="","",INDEX(Summary!$E:$E,$AH959))</f>
        <v>Moringa Powder - 100 gm</v>
      </c>
      <c r="C959" t="str">
        <f t="array" ref="C959">IF($A959="","",INDEX(Summary!$B:$B,$AH959))</f>
        <v>Jaggery</v>
      </c>
      <c r="D959" t="str">
        <f t="array" ref="D959">IF($A959="","",INDEX(Summary!$C:$C,$AH959))</f>
        <v>C39</v>
      </c>
      <c r="E959">
        <f t="array" ref="E959">IF($A959="","",INDEX(Summary!$F:$F,$AH959))</f>
        <v>0.1</v>
      </c>
      <c r="F959" t="str">
        <f t="array" ref="F959">IF($A959="","",INDEX(Summary!$BC:$BC,$AH959)&amp;"")</f>
        <v>P2 – High</v>
      </c>
      <c r="G959">
        <f t="shared" si="126"/>
        <v>2</v>
      </c>
      <c r="H959">
        <f t="shared" si="127"/>
        <v>0</v>
      </c>
      <c r="I959" t="str">
        <f t="array" ref="I959">IF($A959="","",IF(IFERROR(INDEX(Summary!$BA:$BA,$AH959),0)&lt;1,"Under 1 day",IF(INDEX(Summary!$BA:$BA,$AH959)&lt;3,"1-3 days",IF(INDEX(Summary!$BA:$BA,$AH959)&lt;7,"3-7 days","7+ days"))))</f>
        <v>3-7 days</v>
      </c>
      <c r="J959" t="str">
        <f t="array" ref="J959">IF($A959="","",IF(IFERROR(INDEX(Summary!$AX:$AX,$AH959),0)&lt;0.25,"0-25%",IF(INDEX(Summary!$AX:$AX,$AH959)&lt;0.5,"25-50%",IF(INDEX(Summary!$AX:$AX,$AH959)&lt;0.75,"50-75%","75-100%"))))</f>
        <v>25-50%</v>
      </c>
      <c r="K959" t="str">
        <f t="array" ref="K959">IF($A959="","",INDEX(Summary!$AY:$AY,$AH959)&amp;"")</f>
        <v>WIP</v>
      </c>
      <c r="L959" s="1">
        <f>IF($A959="","",Summary!$P$2+MOD(ROW()-2,30))</f>
        <v>46254</v>
      </c>
      <c r="M959">
        <f t="shared" si="128"/>
        <v>28</v>
      </c>
      <c r="N959">
        <f t="shared" si="129"/>
        <v>20</v>
      </c>
      <c r="O959" t="str">
        <f t="shared" si="130"/>
        <v>Aug-2026</v>
      </c>
      <c r="P959">
        <f t="shared" ca="1" si="131"/>
        <v>1</v>
      </c>
      <c r="Q959" s="2">
        <f t="array" ref="Q959">IF($A959="",0,IFERROR(INDEX(Summary!$P$3:$AS$67,$AH959-2,$M959),0))</f>
        <v>735</v>
      </c>
      <c r="R959" s="2">
        <f t="array" ref="R959">IF($A959="",0,ROUND(IFERROR(INDEX(Summary!$O:$O,$AH959),0)/30,0))</f>
        <v>320</v>
      </c>
      <c r="S959">
        <f t="shared" si="132"/>
        <v>0</v>
      </c>
      <c r="T959" s="2">
        <f t="array" ref="T959">IF($S959=1,IFERROR(INDEX(Summary!$O:$O,$AH959),0),0)</f>
        <v>0</v>
      </c>
      <c r="U959" s="2">
        <f t="array" ref="U959">IF($S959=1,IFERROR(INDEX(Summary!$AT:$AT,$AH959),0),0)</f>
        <v>0</v>
      </c>
      <c r="V959" s="2">
        <f t="shared" si="133"/>
        <v>0</v>
      </c>
      <c r="W959" s="2">
        <f t="array" ref="W959">IF($S959=1,IFERROR(INDEX(Summary!$AZ:$AZ,$AH959),0),0)</f>
        <v>0</v>
      </c>
      <c r="X959" s="3">
        <f t="array" ref="X959">IF($S959=1,IFERROR(INDEX(Summary!$BA:$BA,$AH959),0),0)</f>
        <v>0</v>
      </c>
      <c r="Y959" s="2">
        <f t="array" ref="Y959">IF($S959=1,IFERROR(INDEX(Summary!$G:$G,$AH959),0),0)</f>
        <v>0</v>
      </c>
      <c r="Z959" s="2">
        <f t="array" ref="Z959">IF($S959=1,IFERROR(INDEX(Summary!$H:$H,$AH959),0),0)</f>
        <v>0</v>
      </c>
      <c r="AA959" s="2">
        <f t="array" ref="AA959">IF($S959=1,IFERROR(INDEX(Summary!$I:$I,$AH959),0),0)</f>
        <v>0</v>
      </c>
      <c r="AB959" s="2">
        <f t="array" ref="AB959">IF($S959=1,IFERROR(INDEX(Summary!$J:$J,$AH959),0),0)</f>
        <v>0</v>
      </c>
      <c r="AC959" s="2">
        <f t="array" ref="AC959">IF($S959=1,IFERROR(INDEX(Summary!$K:$K,$AH959),0),0)</f>
        <v>0</v>
      </c>
      <c r="AD959" s="2">
        <f t="array" ref="AD959">IF($S959=1,IFERROR(INDEX(Summary!$L:$L,$AH959),0),0)</f>
        <v>0</v>
      </c>
      <c r="AE959" s="2">
        <f t="array" ref="AE959">IF($S959=1,IFERROR(INDEX(Summary!$M:$M,$AH959),0),0)</f>
        <v>0</v>
      </c>
      <c r="AF959" s="2">
        <f t="array" ref="AF959">IF($S959=1,IFERROR(INDEX(Summary!$N:$N,$AH959),0),0)</f>
        <v>0</v>
      </c>
      <c r="AG959">
        <f t="array" ref="AG959">IF($A959="","",IFERROR(INDEX(Summary!$BB:$BB,$AH959),0))</f>
        <v>7</v>
      </c>
      <c r="AH959">
        <f t="shared" si="134"/>
        <v>34</v>
      </c>
    </row>
    <row r="960" spans="1:34" hidden="1">
      <c r="A960" t="str">
        <f t="array" ref="A960">IFERROR(INDEX(Summary!$D:$D,$AH960)&amp;"","")</f>
        <v>FG00167</v>
      </c>
      <c r="B960" t="str">
        <f t="array" ref="B960">IF($A960="","",INDEX(Summary!$E:$E,$AH960))</f>
        <v>Moringa Powder - 100 gm</v>
      </c>
      <c r="C960" t="str">
        <f t="array" ref="C960">IF($A960="","",INDEX(Summary!$B:$B,$AH960))</f>
        <v>Jaggery</v>
      </c>
      <c r="D960" t="str">
        <f t="array" ref="D960">IF($A960="","",INDEX(Summary!$C:$C,$AH960))</f>
        <v>C39</v>
      </c>
      <c r="E960">
        <f t="array" ref="E960">IF($A960="","",INDEX(Summary!$F:$F,$AH960))</f>
        <v>0.1</v>
      </c>
      <c r="F960" t="str">
        <f t="array" ref="F960">IF($A960="","",INDEX(Summary!$BC:$BC,$AH960)&amp;"")</f>
        <v>P2 – High</v>
      </c>
      <c r="G960">
        <f t="shared" si="126"/>
        <v>2</v>
      </c>
      <c r="H960">
        <f t="shared" si="127"/>
        <v>0</v>
      </c>
      <c r="I960" t="str">
        <f t="array" ref="I960">IF($A960="","",IF(IFERROR(INDEX(Summary!$BA:$BA,$AH960),0)&lt;1,"Under 1 day",IF(INDEX(Summary!$BA:$BA,$AH960)&lt;3,"1-3 days",IF(INDEX(Summary!$BA:$BA,$AH960)&lt;7,"3-7 days","7+ days"))))</f>
        <v>3-7 days</v>
      </c>
      <c r="J960" t="str">
        <f t="array" ref="J960">IF($A960="","",IF(IFERROR(INDEX(Summary!$AX:$AX,$AH960),0)&lt;0.25,"0-25%",IF(INDEX(Summary!$AX:$AX,$AH960)&lt;0.5,"25-50%",IF(INDEX(Summary!$AX:$AX,$AH960)&lt;0.75,"50-75%","75-100%"))))</f>
        <v>25-50%</v>
      </c>
      <c r="K960" t="str">
        <f t="array" ref="K960">IF($A960="","",INDEX(Summary!$AY:$AY,$AH960)&amp;"")</f>
        <v>WIP</v>
      </c>
      <c r="L960" s="1">
        <f>IF($A960="","",Summary!$P$2+MOD(ROW()-2,30))</f>
        <v>46255</v>
      </c>
      <c r="M960">
        <f t="shared" si="128"/>
        <v>29</v>
      </c>
      <c r="N960">
        <f t="shared" si="129"/>
        <v>21</v>
      </c>
      <c r="O960" t="str">
        <f t="shared" si="130"/>
        <v>Aug-2026</v>
      </c>
      <c r="P960">
        <f t="shared" ca="1" si="131"/>
        <v>1</v>
      </c>
      <c r="Q960" s="2">
        <f t="array" ref="Q960">IF($A960="",0,IFERROR(INDEX(Summary!$P$3:$AS$67,$AH960-2,$M960),0))</f>
        <v>0</v>
      </c>
      <c r="R960" s="2">
        <f t="array" ref="R960">IF($A960="",0,ROUND(IFERROR(INDEX(Summary!$O:$O,$AH960),0)/30,0))</f>
        <v>320</v>
      </c>
      <c r="S960">
        <f t="shared" si="132"/>
        <v>0</v>
      </c>
      <c r="T960" s="2">
        <f t="array" ref="T960">IF($S960=1,IFERROR(INDEX(Summary!$O:$O,$AH960),0),0)</f>
        <v>0</v>
      </c>
      <c r="U960" s="2">
        <f t="array" ref="U960">IF($S960=1,IFERROR(INDEX(Summary!$AT:$AT,$AH960),0),0)</f>
        <v>0</v>
      </c>
      <c r="V960" s="2">
        <f t="shared" si="133"/>
        <v>0</v>
      </c>
      <c r="W960" s="2">
        <f t="array" ref="W960">IF($S960=1,IFERROR(INDEX(Summary!$AZ:$AZ,$AH960),0),0)</f>
        <v>0</v>
      </c>
      <c r="X960" s="3">
        <f t="array" ref="X960">IF($S960=1,IFERROR(INDEX(Summary!$BA:$BA,$AH960),0),0)</f>
        <v>0</v>
      </c>
      <c r="Y960" s="2">
        <f t="array" ref="Y960">IF($S960=1,IFERROR(INDEX(Summary!$G:$G,$AH960),0),0)</f>
        <v>0</v>
      </c>
      <c r="Z960" s="2">
        <f t="array" ref="Z960">IF($S960=1,IFERROR(INDEX(Summary!$H:$H,$AH960),0),0)</f>
        <v>0</v>
      </c>
      <c r="AA960" s="2">
        <f t="array" ref="AA960">IF($S960=1,IFERROR(INDEX(Summary!$I:$I,$AH960),0),0)</f>
        <v>0</v>
      </c>
      <c r="AB960" s="2">
        <f t="array" ref="AB960">IF($S960=1,IFERROR(INDEX(Summary!$J:$J,$AH960),0),0)</f>
        <v>0</v>
      </c>
      <c r="AC960" s="2">
        <f t="array" ref="AC960">IF($S960=1,IFERROR(INDEX(Summary!$K:$K,$AH960),0),0)</f>
        <v>0</v>
      </c>
      <c r="AD960" s="2">
        <f t="array" ref="AD960">IF($S960=1,IFERROR(INDEX(Summary!$L:$L,$AH960),0),0)</f>
        <v>0</v>
      </c>
      <c r="AE960" s="2">
        <f t="array" ref="AE960">IF($S960=1,IFERROR(INDEX(Summary!$M:$M,$AH960),0),0)</f>
        <v>0</v>
      </c>
      <c r="AF960" s="2">
        <f t="array" ref="AF960">IF($S960=1,IFERROR(INDEX(Summary!$N:$N,$AH960),0),0)</f>
        <v>0</v>
      </c>
      <c r="AG960">
        <f t="array" ref="AG960">IF($A960="","",IFERROR(INDEX(Summary!$BB:$BB,$AH960),0))</f>
        <v>7</v>
      </c>
      <c r="AH960">
        <f t="shared" si="134"/>
        <v>34</v>
      </c>
    </row>
    <row r="961" spans="1:34" hidden="1">
      <c r="A961" t="str">
        <f t="array" ref="A961">IFERROR(INDEX(Summary!$D:$D,$AH961)&amp;"","")</f>
        <v>FG00167</v>
      </c>
      <c r="B961" t="str">
        <f t="array" ref="B961">IF($A961="","",INDEX(Summary!$E:$E,$AH961))</f>
        <v>Moringa Powder - 100 gm</v>
      </c>
      <c r="C961" t="str">
        <f t="array" ref="C961">IF($A961="","",INDEX(Summary!$B:$B,$AH961))</f>
        <v>Jaggery</v>
      </c>
      <c r="D961" t="str">
        <f t="array" ref="D961">IF($A961="","",INDEX(Summary!$C:$C,$AH961))</f>
        <v>C39</v>
      </c>
      <c r="E961">
        <f t="array" ref="E961">IF($A961="","",INDEX(Summary!$F:$F,$AH961))</f>
        <v>0.1</v>
      </c>
      <c r="F961" t="str">
        <f t="array" ref="F961">IF($A961="","",INDEX(Summary!$BC:$BC,$AH961)&amp;"")</f>
        <v>P2 – High</v>
      </c>
      <c r="G961">
        <f t="shared" si="126"/>
        <v>2</v>
      </c>
      <c r="H961">
        <f t="shared" si="127"/>
        <v>0</v>
      </c>
      <c r="I961" t="str">
        <f t="array" ref="I961">IF($A961="","",IF(IFERROR(INDEX(Summary!$BA:$BA,$AH961),0)&lt;1,"Under 1 day",IF(INDEX(Summary!$BA:$BA,$AH961)&lt;3,"1-3 days",IF(INDEX(Summary!$BA:$BA,$AH961)&lt;7,"3-7 days","7+ days"))))</f>
        <v>3-7 days</v>
      </c>
      <c r="J961" t="str">
        <f t="array" ref="J961">IF($A961="","",IF(IFERROR(INDEX(Summary!$AX:$AX,$AH961),0)&lt;0.25,"0-25%",IF(INDEX(Summary!$AX:$AX,$AH961)&lt;0.5,"25-50%",IF(INDEX(Summary!$AX:$AX,$AH961)&lt;0.75,"50-75%","75-100%"))))</f>
        <v>25-50%</v>
      </c>
      <c r="K961" t="str">
        <f t="array" ref="K961">IF($A961="","",INDEX(Summary!$AY:$AY,$AH961)&amp;"")</f>
        <v>WIP</v>
      </c>
      <c r="L961" s="1">
        <f>IF($A961="","",Summary!$P$2+MOD(ROW()-2,30))</f>
        <v>46256</v>
      </c>
      <c r="M961">
        <f t="shared" si="128"/>
        <v>30</v>
      </c>
      <c r="N961">
        <f t="shared" si="129"/>
        <v>22</v>
      </c>
      <c r="O961" t="str">
        <f t="shared" si="130"/>
        <v>Aug-2026</v>
      </c>
      <c r="P961">
        <f t="shared" ca="1" si="131"/>
        <v>1</v>
      </c>
      <c r="Q961" s="2">
        <f t="array" ref="Q961">IF($A961="",0,IFERROR(INDEX(Summary!$P$3:$AS$67,$AH961-2,$M961),0))</f>
        <v>50</v>
      </c>
      <c r="R961" s="2">
        <f t="array" ref="R961">IF($A961="",0,ROUND(IFERROR(INDEX(Summary!$O:$O,$AH961),0)/30,0))</f>
        <v>320</v>
      </c>
      <c r="S961">
        <f t="shared" si="132"/>
        <v>0</v>
      </c>
      <c r="T961" s="2">
        <f t="array" ref="T961">IF($S961=1,IFERROR(INDEX(Summary!$O:$O,$AH961),0),0)</f>
        <v>0</v>
      </c>
      <c r="U961" s="2">
        <f t="array" ref="U961">IF($S961=1,IFERROR(INDEX(Summary!$AT:$AT,$AH961),0),0)</f>
        <v>0</v>
      </c>
      <c r="V961" s="2">
        <f t="shared" si="133"/>
        <v>0</v>
      </c>
      <c r="W961" s="2">
        <f t="array" ref="W961">IF($S961=1,IFERROR(INDEX(Summary!$AZ:$AZ,$AH961),0),0)</f>
        <v>0</v>
      </c>
      <c r="X961" s="3">
        <f t="array" ref="X961">IF($S961=1,IFERROR(INDEX(Summary!$BA:$BA,$AH961),0),0)</f>
        <v>0</v>
      </c>
      <c r="Y961" s="2">
        <f t="array" ref="Y961">IF($S961=1,IFERROR(INDEX(Summary!$G:$G,$AH961),0),0)</f>
        <v>0</v>
      </c>
      <c r="Z961" s="2">
        <f t="array" ref="Z961">IF($S961=1,IFERROR(INDEX(Summary!$H:$H,$AH961),0),0)</f>
        <v>0</v>
      </c>
      <c r="AA961" s="2">
        <f t="array" ref="AA961">IF($S961=1,IFERROR(INDEX(Summary!$I:$I,$AH961),0),0)</f>
        <v>0</v>
      </c>
      <c r="AB961" s="2">
        <f t="array" ref="AB961">IF($S961=1,IFERROR(INDEX(Summary!$J:$J,$AH961),0),0)</f>
        <v>0</v>
      </c>
      <c r="AC961" s="2">
        <f t="array" ref="AC961">IF($S961=1,IFERROR(INDEX(Summary!$K:$K,$AH961),0),0)</f>
        <v>0</v>
      </c>
      <c r="AD961" s="2">
        <f t="array" ref="AD961">IF($S961=1,IFERROR(INDEX(Summary!$L:$L,$AH961),0),0)</f>
        <v>0</v>
      </c>
      <c r="AE961" s="2">
        <f t="array" ref="AE961">IF($S961=1,IFERROR(INDEX(Summary!$M:$M,$AH961),0),0)</f>
        <v>0</v>
      </c>
      <c r="AF961" s="2">
        <f t="array" ref="AF961">IF($S961=1,IFERROR(INDEX(Summary!$N:$N,$AH961),0),0)</f>
        <v>0</v>
      </c>
      <c r="AG961">
        <f t="array" ref="AG961">IF($A961="","",IFERROR(INDEX(Summary!$BB:$BB,$AH961),0))</f>
        <v>7</v>
      </c>
      <c r="AH961">
        <f t="shared" si="134"/>
        <v>34</v>
      </c>
    </row>
    <row r="962" spans="1:34">
      <c r="A962" t="str">
        <f t="array" ref="A962">IFERROR(INDEX(Summary!$D:$D,$AH962)&amp;"","")</f>
        <v>FG00050</v>
      </c>
      <c r="B962" t="str">
        <f t="array" ref="B962">IF($A962="","",INDEX(Summary!$E:$E,$AH962))</f>
        <v>Coconut Sap Sugar - 300gm</v>
      </c>
      <c r="C962" t="str">
        <f t="array" ref="C962">IF($A962="","",INDEX(Summary!$B:$B,$AH962))</f>
        <v>Jaggery</v>
      </c>
      <c r="D962" t="str">
        <f t="array" ref="D962">IF($A962="","",INDEX(Summary!$C:$C,$AH962))</f>
        <v>C39</v>
      </c>
      <c r="E962">
        <f t="array" ref="E962">IF($A962="","",INDEX(Summary!$F:$F,$AH962))</f>
        <v>0.3</v>
      </c>
      <c r="F962" t="str">
        <f t="array" ref="F962">IF($A962="","",INDEX(Summary!$BC:$BC,$AH962)&amp;"")</f>
        <v>P3 – Normal</v>
      </c>
      <c r="G962">
        <f t="shared" ref="G962:G1025" si="135">IF($A962="","",VALUE(LEFT(SUBSTITUTE($F962,"P",""),1)))</f>
        <v>3</v>
      </c>
      <c r="H962">
        <f t="shared" ref="H962:H1025" si="136">IF($A962="","",IF(LEFT($F962,2)="P1",1,0))</f>
        <v>0</v>
      </c>
      <c r="I962" t="str">
        <f t="array" ref="I962">IF($A962="","",IF(IFERROR(INDEX(Summary!$BA:$BA,$AH962),0)&lt;1,"Under 1 day",IF(INDEX(Summary!$BA:$BA,$AH962)&lt;3,"1-3 days",IF(INDEX(Summary!$BA:$BA,$AH962)&lt;7,"3-7 days","7+ days"))))</f>
        <v>Under 1 day</v>
      </c>
      <c r="J962" t="str">
        <f t="array" ref="J962">IF($A962="","",IF(IFERROR(INDEX(Summary!$AX:$AX,$AH962),0)&lt;0.25,"0-25%",IF(INDEX(Summary!$AX:$AX,$AH962)&lt;0.5,"25-50%",IF(INDEX(Summary!$AX:$AX,$AH962)&lt;0.75,"50-75%","75-100%"))))</f>
        <v>75-100%</v>
      </c>
      <c r="K962" t="str">
        <f t="array" ref="K962">IF($A962="","",INDEX(Summary!$AY:$AY,$AH962)&amp;"")</f>
        <v>Done</v>
      </c>
      <c r="L962" s="1">
        <f>IF($A962="","",Summary!$P$2+MOD(ROW()-2,30))</f>
        <v>46227</v>
      </c>
      <c r="M962">
        <f t="shared" ref="M962:M1025" si="137">IF($A962="","",MOD(ROW()-2,30)+1)</f>
        <v>1</v>
      </c>
      <c r="N962">
        <f t="shared" ref="N962:N1025" si="138">IF($A962="","",DAY($L962))</f>
        <v>24</v>
      </c>
      <c r="O962" t="str">
        <f t="shared" ref="O962:O1025" si="139">IF($A962="","",TEXT($L962,"mmm-yyyy"))</f>
        <v>Jul-2026</v>
      </c>
      <c r="P962">
        <f t="shared" ref="P962:P1025" ca="1" si="140">IF($A962="","",IF($L962&lt;=TODAY(),1,0))</f>
        <v>1</v>
      </c>
      <c r="Q962" s="2">
        <f t="array" ref="Q962">IF($A962="",0,IFERROR(INDEX(Summary!$P$3:$AS$67,$AH962-2,$M962),0))</f>
        <v>0</v>
      </c>
      <c r="R962" s="2" t="e">
        <f t="array" ref="R962">IF($A962="",0,ROUND(IFERROR(INDEX(Summary!$O:$O,$AH962),0)/30,0))</f>
        <v>#VALUE!</v>
      </c>
      <c r="S962">
        <f t="shared" ref="S962:S1025" si="141">IF($A962="",0,IF($M962=1,1,0))</f>
        <v>1</v>
      </c>
      <c r="T962" s="2" t="str">
        <f t="array" ref="T962">IF($S962=1,IFERROR(INDEX(Summary!$O:$O,$AH962),0),0)</f>
        <v/>
      </c>
      <c r="U962" s="2">
        <f t="array" ref="U962">IF($S962=1,IFERROR(INDEX(Summary!$AT:$AT,$AH962),0),0)</f>
        <v>1290.5</v>
      </c>
      <c r="V962" s="2" t="e">
        <f t="shared" ref="V962:V1025" si="142">IF($S962=1,MAX(0,$T962-$U962),0)</f>
        <v>#VALUE!</v>
      </c>
      <c r="W962" s="2">
        <f t="array" ref="W962">IF($S962=1,IFERROR(INDEX(Summary!$AZ:$AZ,$AH962),0),0)</f>
        <v>420</v>
      </c>
      <c r="X962" s="3">
        <f t="array" ref="X962">IF($S962=1,IFERROR(INDEX(Summary!$BA:$BA,$AH962),0),0)</f>
        <v>0</v>
      </c>
      <c r="Y962" s="2">
        <f t="array" ref="Y962">IF($S962=1,IFERROR(INDEX(Summary!$G:$G,$AH962),0),0)</f>
        <v>564</v>
      </c>
      <c r="Z962" s="2">
        <f t="array" ref="Z962">IF($S962=1,IFERROR(INDEX(Summary!$H:$H,$AH962),0),0)</f>
        <v>0</v>
      </c>
      <c r="AA962" s="2">
        <f t="array" ref="AA962">IF($S962=1,IFERROR(INDEX(Summary!$I:$I,$AH962),0),0)</f>
        <v>0</v>
      </c>
      <c r="AB962" s="2">
        <f t="array" ref="AB962">IF($S962=1,IFERROR(INDEX(Summary!$J:$J,$AH962),0),0)</f>
        <v>0</v>
      </c>
      <c r="AC962" s="2">
        <f t="array" ref="AC962">IF($S962=1,IFERROR(INDEX(Summary!$K:$K,$AH962),0),0)</f>
        <v>0</v>
      </c>
      <c r="AD962" s="2">
        <f t="array" ref="AD962">IF($S962=1,IFERROR(INDEX(Summary!$L:$L,$AH962),0),0)</f>
        <v>0</v>
      </c>
      <c r="AE962" s="2">
        <f t="array" ref="AE962">IF($S962=1,IFERROR(INDEX(Summary!$M:$M,$AH962),0),0)</f>
        <v>636</v>
      </c>
      <c r="AF962" s="2" t="str">
        <f t="array" ref="AF962">IF($S962=1,IFERROR(INDEX(Summary!$N:$N,$AH962),0),0)</f>
        <v/>
      </c>
      <c r="AG962">
        <f t="array" ref="AG962">IF($A962="","",IFERROR(INDEX(Summary!$BB:$BB,$AH962),0))</f>
        <v>10</v>
      </c>
      <c r="AH962">
        <f t="shared" ref="AH962:AH1025" si="143">INT((ROW()-2)/30)+3</f>
        <v>35</v>
      </c>
    </row>
    <row r="963" spans="1:34" hidden="1">
      <c r="A963" t="str">
        <f t="array" ref="A963">IFERROR(INDEX(Summary!$D:$D,$AH963)&amp;"","")</f>
        <v>FG00050</v>
      </c>
      <c r="B963" t="str">
        <f t="array" ref="B963">IF($A963="","",INDEX(Summary!$E:$E,$AH963))</f>
        <v>Coconut Sap Sugar - 300gm</v>
      </c>
      <c r="C963" t="str">
        <f t="array" ref="C963">IF($A963="","",INDEX(Summary!$B:$B,$AH963))</f>
        <v>Jaggery</v>
      </c>
      <c r="D963" t="str">
        <f t="array" ref="D963">IF($A963="","",INDEX(Summary!$C:$C,$AH963))</f>
        <v>C39</v>
      </c>
      <c r="E963">
        <f t="array" ref="E963">IF($A963="","",INDEX(Summary!$F:$F,$AH963))</f>
        <v>0.3</v>
      </c>
      <c r="F963" t="str">
        <f t="array" ref="F963">IF($A963="","",INDEX(Summary!$BC:$BC,$AH963)&amp;"")</f>
        <v>P3 – Normal</v>
      </c>
      <c r="G963">
        <f t="shared" si="135"/>
        <v>3</v>
      </c>
      <c r="H963">
        <f t="shared" si="136"/>
        <v>0</v>
      </c>
      <c r="I963" t="str">
        <f t="array" ref="I963">IF($A963="","",IF(IFERROR(INDEX(Summary!$BA:$BA,$AH963),0)&lt;1,"Under 1 day",IF(INDEX(Summary!$BA:$BA,$AH963)&lt;3,"1-3 days",IF(INDEX(Summary!$BA:$BA,$AH963)&lt;7,"3-7 days","7+ days"))))</f>
        <v>Under 1 day</v>
      </c>
      <c r="J963" t="str">
        <f t="array" ref="J963">IF($A963="","",IF(IFERROR(INDEX(Summary!$AX:$AX,$AH963),0)&lt;0.25,"0-25%",IF(INDEX(Summary!$AX:$AX,$AH963)&lt;0.5,"25-50%",IF(INDEX(Summary!$AX:$AX,$AH963)&lt;0.75,"50-75%","75-100%"))))</f>
        <v>75-100%</v>
      </c>
      <c r="K963" t="str">
        <f t="array" ref="K963">IF($A963="","",INDEX(Summary!$AY:$AY,$AH963)&amp;"")</f>
        <v>Done</v>
      </c>
      <c r="L963" s="1">
        <f>IF($A963="","",Summary!$P$2+MOD(ROW()-2,30))</f>
        <v>46228</v>
      </c>
      <c r="M963">
        <f t="shared" si="137"/>
        <v>2</v>
      </c>
      <c r="N963">
        <f t="shared" si="138"/>
        <v>25</v>
      </c>
      <c r="O963" t="str">
        <f t="shared" si="139"/>
        <v>Jul-2026</v>
      </c>
      <c r="P963">
        <f t="shared" ca="1" si="140"/>
        <v>1</v>
      </c>
      <c r="Q963" s="2">
        <f t="array" ref="Q963">IF($A963="",0,IFERROR(INDEX(Summary!$P$3:$AS$67,$AH963-2,$M963),0))</f>
        <v>0</v>
      </c>
      <c r="R963" s="2" t="e">
        <f t="array" ref="R963">IF($A963="",0,ROUND(IFERROR(INDEX(Summary!$O:$O,$AH963),0)/30,0))</f>
        <v>#VALUE!</v>
      </c>
      <c r="S963">
        <f t="shared" si="141"/>
        <v>0</v>
      </c>
      <c r="T963" s="2">
        <f t="array" ref="T963">IF($S963=1,IFERROR(INDEX(Summary!$O:$O,$AH963),0),0)</f>
        <v>0</v>
      </c>
      <c r="U963" s="2">
        <f t="array" ref="U963">IF($S963=1,IFERROR(INDEX(Summary!$AT:$AT,$AH963),0),0)</f>
        <v>0</v>
      </c>
      <c r="V963" s="2">
        <f t="shared" si="142"/>
        <v>0</v>
      </c>
      <c r="W963" s="2">
        <f t="array" ref="W963">IF($S963=1,IFERROR(INDEX(Summary!$AZ:$AZ,$AH963),0),0)</f>
        <v>0</v>
      </c>
      <c r="X963" s="3">
        <f t="array" ref="X963">IF($S963=1,IFERROR(INDEX(Summary!$BA:$BA,$AH963),0),0)</f>
        <v>0</v>
      </c>
      <c r="Y963" s="2">
        <f t="array" ref="Y963">IF($S963=1,IFERROR(INDEX(Summary!$G:$G,$AH963),0),0)</f>
        <v>0</v>
      </c>
      <c r="Z963" s="2">
        <f t="array" ref="Z963">IF($S963=1,IFERROR(INDEX(Summary!$H:$H,$AH963),0),0)</f>
        <v>0</v>
      </c>
      <c r="AA963" s="2">
        <f t="array" ref="AA963">IF($S963=1,IFERROR(INDEX(Summary!$I:$I,$AH963),0),0)</f>
        <v>0</v>
      </c>
      <c r="AB963" s="2">
        <f t="array" ref="AB963">IF($S963=1,IFERROR(INDEX(Summary!$J:$J,$AH963),0),0)</f>
        <v>0</v>
      </c>
      <c r="AC963" s="2">
        <f t="array" ref="AC963">IF($S963=1,IFERROR(INDEX(Summary!$K:$K,$AH963),0),0)</f>
        <v>0</v>
      </c>
      <c r="AD963" s="2">
        <f t="array" ref="AD963">IF($S963=1,IFERROR(INDEX(Summary!$L:$L,$AH963),0),0)</f>
        <v>0</v>
      </c>
      <c r="AE963" s="2">
        <f t="array" ref="AE963">IF($S963=1,IFERROR(INDEX(Summary!$M:$M,$AH963),0),0)</f>
        <v>0</v>
      </c>
      <c r="AF963" s="2">
        <f t="array" ref="AF963">IF($S963=1,IFERROR(INDEX(Summary!$N:$N,$AH963),0),0)</f>
        <v>0</v>
      </c>
      <c r="AG963">
        <f t="array" ref="AG963">IF($A963="","",IFERROR(INDEX(Summary!$BB:$BB,$AH963),0))</f>
        <v>10</v>
      </c>
      <c r="AH963">
        <f t="shared" si="143"/>
        <v>35</v>
      </c>
    </row>
    <row r="964" spans="1:34" hidden="1">
      <c r="A964" t="str">
        <f t="array" ref="A964">IFERROR(INDEX(Summary!$D:$D,$AH964)&amp;"","")</f>
        <v>FG00050</v>
      </c>
      <c r="B964" t="str">
        <f t="array" ref="B964">IF($A964="","",INDEX(Summary!$E:$E,$AH964))</f>
        <v>Coconut Sap Sugar - 300gm</v>
      </c>
      <c r="C964" t="str">
        <f t="array" ref="C964">IF($A964="","",INDEX(Summary!$B:$B,$AH964))</f>
        <v>Jaggery</v>
      </c>
      <c r="D964" t="str">
        <f t="array" ref="D964">IF($A964="","",INDEX(Summary!$C:$C,$AH964))</f>
        <v>C39</v>
      </c>
      <c r="E964">
        <f t="array" ref="E964">IF($A964="","",INDEX(Summary!$F:$F,$AH964))</f>
        <v>0.3</v>
      </c>
      <c r="F964" t="str">
        <f t="array" ref="F964">IF($A964="","",INDEX(Summary!$BC:$BC,$AH964)&amp;"")</f>
        <v>P3 – Normal</v>
      </c>
      <c r="G964">
        <f t="shared" si="135"/>
        <v>3</v>
      </c>
      <c r="H964">
        <f t="shared" si="136"/>
        <v>0</v>
      </c>
      <c r="I964" t="str">
        <f t="array" ref="I964">IF($A964="","",IF(IFERROR(INDEX(Summary!$BA:$BA,$AH964),0)&lt;1,"Under 1 day",IF(INDEX(Summary!$BA:$BA,$AH964)&lt;3,"1-3 days",IF(INDEX(Summary!$BA:$BA,$AH964)&lt;7,"3-7 days","7+ days"))))</f>
        <v>Under 1 day</v>
      </c>
      <c r="J964" t="str">
        <f t="array" ref="J964">IF($A964="","",IF(IFERROR(INDEX(Summary!$AX:$AX,$AH964),0)&lt;0.25,"0-25%",IF(INDEX(Summary!$AX:$AX,$AH964)&lt;0.5,"25-50%",IF(INDEX(Summary!$AX:$AX,$AH964)&lt;0.75,"50-75%","75-100%"))))</f>
        <v>75-100%</v>
      </c>
      <c r="K964" t="str">
        <f t="array" ref="K964">IF($A964="","",INDEX(Summary!$AY:$AY,$AH964)&amp;"")</f>
        <v>Done</v>
      </c>
      <c r="L964" s="1">
        <f>IF($A964="","",Summary!$P$2+MOD(ROW()-2,30))</f>
        <v>46229</v>
      </c>
      <c r="M964">
        <f t="shared" si="137"/>
        <v>3</v>
      </c>
      <c r="N964">
        <f t="shared" si="138"/>
        <v>26</v>
      </c>
      <c r="O964" t="str">
        <f t="shared" si="139"/>
        <v>Jul-2026</v>
      </c>
      <c r="P964">
        <f t="shared" ca="1" si="140"/>
        <v>1</v>
      </c>
      <c r="Q964" s="2">
        <f t="array" ref="Q964">IF($A964="",0,IFERROR(INDEX(Summary!$P$3:$AS$67,$AH964-2,$M964),0))</f>
        <v>0</v>
      </c>
      <c r="R964" s="2" t="e">
        <f t="array" ref="R964">IF($A964="",0,ROUND(IFERROR(INDEX(Summary!$O:$O,$AH964),0)/30,0))</f>
        <v>#VALUE!</v>
      </c>
      <c r="S964">
        <f t="shared" si="141"/>
        <v>0</v>
      </c>
      <c r="T964" s="2">
        <f t="array" ref="T964">IF($S964=1,IFERROR(INDEX(Summary!$O:$O,$AH964),0),0)</f>
        <v>0</v>
      </c>
      <c r="U964" s="2">
        <f t="array" ref="U964">IF($S964=1,IFERROR(INDEX(Summary!$AT:$AT,$AH964),0),0)</f>
        <v>0</v>
      </c>
      <c r="V964" s="2">
        <f t="shared" si="142"/>
        <v>0</v>
      </c>
      <c r="W964" s="2">
        <f t="array" ref="W964">IF($S964=1,IFERROR(INDEX(Summary!$AZ:$AZ,$AH964),0),0)</f>
        <v>0</v>
      </c>
      <c r="X964" s="3">
        <f t="array" ref="X964">IF($S964=1,IFERROR(INDEX(Summary!$BA:$BA,$AH964),0),0)</f>
        <v>0</v>
      </c>
      <c r="Y964" s="2">
        <f t="array" ref="Y964">IF($S964=1,IFERROR(INDEX(Summary!$G:$G,$AH964),0),0)</f>
        <v>0</v>
      </c>
      <c r="Z964" s="2">
        <f t="array" ref="Z964">IF($S964=1,IFERROR(INDEX(Summary!$H:$H,$AH964),0),0)</f>
        <v>0</v>
      </c>
      <c r="AA964" s="2">
        <f t="array" ref="AA964">IF($S964=1,IFERROR(INDEX(Summary!$I:$I,$AH964),0),0)</f>
        <v>0</v>
      </c>
      <c r="AB964" s="2">
        <f t="array" ref="AB964">IF($S964=1,IFERROR(INDEX(Summary!$J:$J,$AH964),0),0)</f>
        <v>0</v>
      </c>
      <c r="AC964" s="2">
        <f t="array" ref="AC964">IF($S964=1,IFERROR(INDEX(Summary!$K:$K,$AH964),0),0)</f>
        <v>0</v>
      </c>
      <c r="AD964" s="2">
        <f t="array" ref="AD964">IF($S964=1,IFERROR(INDEX(Summary!$L:$L,$AH964),0),0)</f>
        <v>0</v>
      </c>
      <c r="AE964" s="2">
        <f t="array" ref="AE964">IF($S964=1,IFERROR(INDEX(Summary!$M:$M,$AH964),0),0)</f>
        <v>0</v>
      </c>
      <c r="AF964" s="2">
        <f t="array" ref="AF964">IF($S964=1,IFERROR(INDEX(Summary!$N:$N,$AH964),0),0)</f>
        <v>0</v>
      </c>
      <c r="AG964">
        <f t="array" ref="AG964">IF($A964="","",IFERROR(INDEX(Summary!$BB:$BB,$AH964),0))</f>
        <v>10</v>
      </c>
      <c r="AH964">
        <f t="shared" si="143"/>
        <v>35</v>
      </c>
    </row>
    <row r="965" spans="1:34" hidden="1">
      <c r="A965" t="str">
        <f t="array" ref="A965">IFERROR(INDEX(Summary!$D:$D,$AH965)&amp;"","")</f>
        <v>FG00050</v>
      </c>
      <c r="B965" t="str">
        <f t="array" ref="B965">IF($A965="","",INDEX(Summary!$E:$E,$AH965))</f>
        <v>Coconut Sap Sugar - 300gm</v>
      </c>
      <c r="C965" t="str">
        <f t="array" ref="C965">IF($A965="","",INDEX(Summary!$B:$B,$AH965))</f>
        <v>Jaggery</v>
      </c>
      <c r="D965" t="str">
        <f t="array" ref="D965">IF($A965="","",INDEX(Summary!$C:$C,$AH965))</f>
        <v>C39</v>
      </c>
      <c r="E965">
        <f t="array" ref="E965">IF($A965="","",INDEX(Summary!$F:$F,$AH965))</f>
        <v>0.3</v>
      </c>
      <c r="F965" t="str">
        <f t="array" ref="F965">IF($A965="","",INDEX(Summary!$BC:$BC,$AH965)&amp;"")</f>
        <v>P3 – Normal</v>
      </c>
      <c r="G965">
        <f t="shared" si="135"/>
        <v>3</v>
      </c>
      <c r="H965">
        <f t="shared" si="136"/>
        <v>0</v>
      </c>
      <c r="I965" t="str">
        <f t="array" ref="I965">IF($A965="","",IF(IFERROR(INDEX(Summary!$BA:$BA,$AH965),0)&lt;1,"Under 1 day",IF(INDEX(Summary!$BA:$BA,$AH965)&lt;3,"1-3 days",IF(INDEX(Summary!$BA:$BA,$AH965)&lt;7,"3-7 days","7+ days"))))</f>
        <v>Under 1 day</v>
      </c>
      <c r="J965" t="str">
        <f t="array" ref="J965">IF($A965="","",IF(IFERROR(INDEX(Summary!$AX:$AX,$AH965),0)&lt;0.25,"0-25%",IF(INDEX(Summary!$AX:$AX,$AH965)&lt;0.5,"25-50%",IF(INDEX(Summary!$AX:$AX,$AH965)&lt;0.75,"50-75%","75-100%"))))</f>
        <v>75-100%</v>
      </c>
      <c r="K965" t="str">
        <f t="array" ref="K965">IF($A965="","",INDEX(Summary!$AY:$AY,$AH965)&amp;"")</f>
        <v>Done</v>
      </c>
      <c r="L965" s="1">
        <f>IF($A965="","",Summary!$P$2+MOD(ROW()-2,30))</f>
        <v>46230</v>
      </c>
      <c r="M965">
        <f t="shared" si="137"/>
        <v>4</v>
      </c>
      <c r="N965">
        <f t="shared" si="138"/>
        <v>27</v>
      </c>
      <c r="O965" t="str">
        <f t="shared" si="139"/>
        <v>Jul-2026</v>
      </c>
      <c r="P965">
        <f t="shared" ca="1" si="140"/>
        <v>1</v>
      </c>
      <c r="Q965" s="2">
        <f t="array" ref="Q965">IF($A965="",0,IFERROR(INDEX(Summary!$P$3:$AS$67,$AH965-2,$M965),0))</f>
        <v>0</v>
      </c>
      <c r="R965" s="2" t="e">
        <f t="array" ref="R965">IF($A965="",0,ROUND(IFERROR(INDEX(Summary!$O:$O,$AH965),0)/30,0))</f>
        <v>#VALUE!</v>
      </c>
      <c r="S965">
        <f t="shared" si="141"/>
        <v>0</v>
      </c>
      <c r="T965" s="2">
        <f t="array" ref="T965">IF($S965=1,IFERROR(INDEX(Summary!$O:$O,$AH965),0),0)</f>
        <v>0</v>
      </c>
      <c r="U965" s="2">
        <f t="array" ref="U965">IF($S965=1,IFERROR(INDEX(Summary!$AT:$AT,$AH965),0),0)</f>
        <v>0</v>
      </c>
      <c r="V965" s="2">
        <f t="shared" si="142"/>
        <v>0</v>
      </c>
      <c r="W965" s="2">
        <f t="array" ref="W965">IF($S965=1,IFERROR(INDEX(Summary!$AZ:$AZ,$AH965),0),0)</f>
        <v>0</v>
      </c>
      <c r="X965" s="3">
        <f t="array" ref="X965">IF($S965=1,IFERROR(INDEX(Summary!$BA:$BA,$AH965),0),0)</f>
        <v>0</v>
      </c>
      <c r="Y965" s="2">
        <f t="array" ref="Y965">IF($S965=1,IFERROR(INDEX(Summary!$G:$G,$AH965),0),0)</f>
        <v>0</v>
      </c>
      <c r="Z965" s="2">
        <f t="array" ref="Z965">IF($S965=1,IFERROR(INDEX(Summary!$H:$H,$AH965),0),0)</f>
        <v>0</v>
      </c>
      <c r="AA965" s="2">
        <f t="array" ref="AA965">IF($S965=1,IFERROR(INDEX(Summary!$I:$I,$AH965),0),0)</f>
        <v>0</v>
      </c>
      <c r="AB965" s="2">
        <f t="array" ref="AB965">IF($S965=1,IFERROR(INDEX(Summary!$J:$J,$AH965),0),0)</f>
        <v>0</v>
      </c>
      <c r="AC965" s="2">
        <f t="array" ref="AC965">IF($S965=1,IFERROR(INDEX(Summary!$K:$K,$AH965),0),0)</f>
        <v>0</v>
      </c>
      <c r="AD965" s="2">
        <f t="array" ref="AD965">IF($S965=1,IFERROR(INDEX(Summary!$L:$L,$AH965),0),0)</f>
        <v>0</v>
      </c>
      <c r="AE965" s="2">
        <f t="array" ref="AE965">IF($S965=1,IFERROR(INDEX(Summary!$M:$M,$AH965),0),0)</f>
        <v>0</v>
      </c>
      <c r="AF965" s="2">
        <f t="array" ref="AF965">IF($S965=1,IFERROR(INDEX(Summary!$N:$N,$AH965),0),0)</f>
        <v>0</v>
      </c>
      <c r="AG965">
        <f t="array" ref="AG965">IF($A965="","",IFERROR(INDEX(Summary!$BB:$BB,$AH965),0))</f>
        <v>10</v>
      </c>
      <c r="AH965">
        <f t="shared" si="143"/>
        <v>35</v>
      </c>
    </row>
    <row r="966" spans="1:34" hidden="1">
      <c r="A966" t="str">
        <f t="array" ref="A966">IFERROR(INDEX(Summary!$D:$D,$AH966)&amp;"","")</f>
        <v>FG00050</v>
      </c>
      <c r="B966" t="str">
        <f t="array" ref="B966">IF($A966="","",INDEX(Summary!$E:$E,$AH966))</f>
        <v>Coconut Sap Sugar - 300gm</v>
      </c>
      <c r="C966" t="str">
        <f t="array" ref="C966">IF($A966="","",INDEX(Summary!$B:$B,$AH966))</f>
        <v>Jaggery</v>
      </c>
      <c r="D966" t="str">
        <f t="array" ref="D966">IF($A966="","",INDEX(Summary!$C:$C,$AH966))</f>
        <v>C39</v>
      </c>
      <c r="E966">
        <f t="array" ref="E966">IF($A966="","",INDEX(Summary!$F:$F,$AH966))</f>
        <v>0.3</v>
      </c>
      <c r="F966" t="str">
        <f t="array" ref="F966">IF($A966="","",INDEX(Summary!$BC:$BC,$AH966)&amp;"")</f>
        <v>P3 – Normal</v>
      </c>
      <c r="G966">
        <f t="shared" si="135"/>
        <v>3</v>
      </c>
      <c r="H966">
        <f t="shared" si="136"/>
        <v>0</v>
      </c>
      <c r="I966" t="str">
        <f t="array" ref="I966">IF($A966="","",IF(IFERROR(INDEX(Summary!$BA:$BA,$AH966),0)&lt;1,"Under 1 day",IF(INDEX(Summary!$BA:$BA,$AH966)&lt;3,"1-3 days",IF(INDEX(Summary!$BA:$BA,$AH966)&lt;7,"3-7 days","7+ days"))))</f>
        <v>Under 1 day</v>
      </c>
      <c r="J966" t="str">
        <f t="array" ref="J966">IF($A966="","",IF(IFERROR(INDEX(Summary!$AX:$AX,$AH966),0)&lt;0.25,"0-25%",IF(INDEX(Summary!$AX:$AX,$AH966)&lt;0.5,"25-50%",IF(INDEX(Summary!$AX:$AX,$AH966)&lt;0.75,"50-75%","75-100%"))))</f>
        <v>75-100%</v>
      </c>
      <c r="K966" t="str">
        <f t="array" ref="K966">IF($A966="","",INDEX(Summary!$AY:$AY,$AH966)&amp;"")</f>
        <v>Done</v>
      </c>
      <c r="L966" s="1">
        <f>IF($A966="","",Summary!$P$2+MOD(ROW()-2,30))</f>
        <v>46231</v>
      </c>
      <c r="M966">
        <f t="shared" si="137"/>
        <v>5</v>
      </c>
      <c r="N966">
        <f t="shared" si="138"/>
        <v>28</v>
      </c>
      <c r="O966" t="str">
        <f t="shared" si="139"/>
        <v>Jul-2026</v>
      </c>
      <c r="P966">
        <f t="shared" ca="1" si="140"/>
        <v>1</v>
      </c>
      <c r="Q966" s="2">
        <f t="array" ref="Q966">IF($A966="",0,IFERROR(INDEX(Summary!$P$3:$AS$67,$AH966-2,$M966),0))</f>
        <v>500</v>
      </c>
      <c r="R966" s="2" t="e">
        <f t="array" ref="R966">IF($A966="",0,ROUND(IFERROR(INDEX(Summary!$O:$O,$AH966),0)/30,0))</f>
        <v>#VALUE!</v>
      </c>
      <c r="S966">
        <f t="shared" si="141"/>
        <v>0</v>
      </c>
      <c r="T966" s="2">
        <f t="array" ref="T966">IF($S966=1,IFERROR(INDEX(Summary!$O:$O,$AH966),0),0)</f>
        <v>0</v>
      </c>
      <c r="U966" s="2">
        <f t="array" ref="U966">IF($S966=1,IFERROR(INDEX(Summary!$AT:$AT,$AH966),0),0)</f>
        <v>0</v>
      </c>
      <c r="V966" s="2">
        <f t="shared" si="142"/>
        <v>0</v>
      </c>
      <c r="W966" s="2">
        <f t="array" ref="W966">IF($S966=1,IFERROR(INDEX(Summary!$AZ:$AZ,$AH966),0),0)</f>
        <v>0</v>
      </c>
      <c r="X966" s="3">
        <f t="array" ref="X966">IF($S966=1,IFERROR(INDEX(Summary!$BA:$BA,$AH966),0),0)</f>
        <v>0</v>
      </c>
      <c r="Y966" s="2">
        <f t="array" ref="Y966">IF($S966=1,IFERROR(INDEX(Summary!$G:$G,$AH966),0),0)</f>
        <v>0</v>
      </c>
      <c r="Z966" s="2">
        <f t="array" ref="Z966">IF($S966=1,IFERROR(INDEX(Summary!$H:$H,$AH966),0),0)</f>
        <v>0</v>
      </c>
      <c r="AA966" s="2">
        <f t="array" ref="AA966">IF($S966=1,IFERROR(INDEX(Summary!$I:$I,$AH966),0),0)</f>
        <v>0</v>
      </c>
      <c r="AB966" s="2">
        <f t="array" ref="AB966">IF($S966=1,IFERROR(INDEX(Summary!$J:$J,$AH966),0),0)</f>
        <v>0</v>
      </c>
      <c r="AC966" s="2">
        <f t="array" ref="AC966">IF($S966=1,IFERROR(INDEX(Summary!$K:$K,$AH966),0),0)</f>
        <v>0</v>
      </c>
      <c r="AD966" s="2">
        <f t="array" ref="AD966">IF($S966=1,IFERROR(INDEX(Summary!$L:$L,$AH966),0),0)</f>
        <v>0</v>
      </c>
      <c r="AE966" s="2">
        <f t="array" ref="AE966">IF($S966=1,IFERROR(INDEX(Summary!$M:$M,$AH966),0),0)</f>
        <v>0</v>
      </c>
      <c r="AF966" s="2">
        <f t="array" ref="AF966">IF($S966=1,IFERROR(INDEX(Summary!$N:$N,$AH966),0),0)</f>
        <v>0</v>
      </c>
      <c r="AG966">
        <f t="array" ref="AG966">IF($A966="","",IFERROR(INDEX(Summary!$BB:$BB,$AH966),0))</f>
        <v>10</v>
      </c>
      <c r="AH966">
        <f t="shared" si="143"/>
        <v>35</v>
      </c>
    </row>
    <row r="967" spans="1:34" hidden="1">
      <c r="A967" t="str">
        <f t="array" ref="A967">IFERROR(INDEX(Summary!$D:$D,$AH967)&amp;"","")</f>
        <v>FG00050</v>
      </c>
      <c r="B967" t="str">
        <f t="array" ref="B967">IF($A967="","",INDEX(Summary!$E:$E,$AH967))</f>
        <v>Coconut Sap Sugar - 300gm</v>
      </c>
      <c r="C967" t="str">
        <f t="array" ref="C967">IF($A967="","",INDEX(Summary!$B:$B,$AH967))</f>
        <v>Jaggery</v>
      </c>
      <c r="D967" t="str">
        <f t="array" ref="D967">IF($A967="","",INDEX(Summary!$C:$C,$AH967))</f>
        <v>C39</v>
      </c>
      <c r="E967">
        <f t="array" ref="E967">IF($A967="","",INDEX(Summary!$F:$F,$AH967))</f>
        <v>0.3</v>
      </c>
      <c r="F967" t="str">
        <f t="array" ref="F967">IF($A967="","",INDEX(Summary!$BC:$BC,$AH967)&amp;"")</f>
        <v>P3 – Normal</v>
      </c>
      <c r="G967">
        <f t="shared" si="135"/>
        <v>3</v>
      </c>
      <c r="H967">
        <f t="shared" si="136"/>
        <v>0</v>
      </c>
      <c r="I967" t="str">
        <f t="array" ref="I967">IF($A967="","",IF(IFERROR(INDEX(Summary!$BA:$BA,$AH967),0)&lt;1,"Under 1 day",IF(INDEX(Summary!$BA:$BA,$AH967)&lt;3,"1-3 days",IF(INDEX(Summary!$BA:$BA,$AH967)&lt;7,"3-7 days","7+ days"))))</f>
        <v>Under 1 day</v>
      </c>
      <c r="J967" t="str">
        <f t="array" ref="J967">IF($A967="","",IF(IFERROR(INDEX(Summary!$AX:$AX,$AH967),0)&lt;0.25,"0-25%",IF(INDEX(Summary!$AX:$AX,$AH967)&lt;0.5,"25-50%",IF(INDEX(Summary!$AX:$AX,$AH967)&lt;0.75,"50-75%","75-100%"))))</f>
        <v>75-100%</v>
      </c>
      <c r="K967" t="str">
        <f t="array" ref="K967">IF($A967="","",INDEX(Summary!$AY:$AY,$AH967)&amp;"")</f>
        <v>Done</v>
      </c>
      <c r="L967" s="1">
        <f>IF($A967="","",Summary!$P$2+MOD(ROW()-2,30))</f>
        <v>46232</v>
      </c>
      <c r="M967">
        <f t="shared" si="137"/>
        <v>6</v>
      </c>
      <c r="N967">
        <f t="shared" si="138"/>
        <v>29</v>
      </c>
      <c r="O967" t="str">
        <f t="shared" si="139"/>
        <v>Jul-2026</v>
      </c>
      <c r="P967">
        <f t="shared" ca="1" si="140"/>
        <v>1</v>
      </c>
      <c r="Q967" s="2">
        <f t="array" ref="Q967">IF($A967="",0,IFERROR(INDEX(Summary!$P$3:$AS$67,$AH967-2,$M967),0))</f>
        <v>0</v>
      </c>
      <c r="R967" s="2" t="e">
        <f t="array" ref="R967">IF($A967="",0,ROUND(IFERROR(INDEX(Summary!$O:$O,$AH967),0)/30,0))</f>
        <v>#VALUE!</v>
      </c>
      <c r="S967">
        <f t="shared" si="141"/>
        <v>0</v>
      </c>
      <c r="T967" s="2">
        <f t="array" ref="T967">IF($S967=1,IFERROR(INDEX(Summary!$O:$O,$AH967),0),0)</f>
        <v>0</v>
      </c>
      <c r="U967" s="2">
        <f t="array" ref="U967">IF($S967=1,IFERROR(INDEX(Summary!$AT:$AT,$AH967),0),0)</f>
        <v>0</v>
      </c>
      <c r="V967" s="2">
        <f t="shared" si="142"/>
        <v>0</v>
      </c>
      <c r="W967" s="2">
        <f t="array" ref="W967">IF($S967=1,IFERROR(INDEX(Summary!$AZ:$AZ,$AH967),0),0)</f>
        <v>0</v>
      </c>
      <c r="X967" s="3">
        <f t="array" ref="X967">IF($S967=1,IFERROR(INDEX(Summary!$BA:$BA,$AH967),0),0)</f>
        <v>0</v>
      </c>
      <c r="Y967" s="2">
        <f t="array" ref="Y967">IF($S967=1,IFERROR(INDEX(Summary!$G:$G,$AH967),0),0)</f>
        <v>0</v>
      </c>
      <c r="Z967" s="2">
        <f t="array" ref="Z967">IF($S967=1,IFERROR(INDEX(Summary!$H:$H,$AH967),0),0)</f>
        <v>0</v>
      </c>
      <c r="AA967" s="2">
        <f t="array" ref="AA967">IF($S967=1,IFERROR(INDEX(Summary!$I:$I,$AH967),0),0)</f>
        <v>0</v>
      </c>
      <c r="AB967" s="2">
        <f t="array" ref="AB967">IF($S967=1,IFERROR(INDEX(Summary!$J:$J,$AH967),0),0)</f>
        <v>0</v>
      </c>
      <c r="AC967" s="2">
        <f t="array" ref="AC967">IF($S967=1,IFERROR(INDEX(Summary!$K:$K,$AH967),0),0)</f>
        <v>0</v>
      </c>
      <c r="AD967" s="2">
        <f t="array" ref="AD967">IF($S967=1,IFERROR(INDEX(Summary!$L:$L,$AH967),0),0)</f>
        <v>0</v>
      </c>
      <c r="AE967" s="2">
        <f t="array" ref="AE967">IF($S967=1,IFERROR(INDEX(Summary!$M:$M,$AH967),0),0)</f>
        <v>0</v>
      </c>
      <c r="AF967" s="2">
        <f t="array" ref="AF967">IF($S967=1,IFERROR(INDEX(Summary!$N:$N,$AH967),0),0)</f>
        <v>0</v>
      </c>
      <c r="AG967">
        <f t="array" ref="AG967">IF($A967="","",IFERROR(INDEX(Summary!$BB:$BB,$AH967),0))</f>
        <v>10</v>
      </c>
      <c r="AH967">
        <f t="shared" si="143"/>
        <v>35</v>
      </c>
    </row>
    <row r="968" spans="1:34" hidden="1">
      <c r="A968" t="str">
        <f t="array" ref="A968">IFERROR(INDEX(Summary!$D:$D,$AH968)&amp;"","")</f>
        <v>FG00050</v>
      </c>
      <c r="B968" t="str">
        <f t="array" ref="B968">IF($A968="","",INDEX(Summary!$E:$E,$AH968))</f>
        <v>Coconut Sap Sugar - 300gm</v>
      </c>
      <c r="C968" t="str">
        <f t="array" ref="C968">IF($A968="","",INDEX(Summary!$B:$B,$AH968))</f>
        <v>Jaggery</v>
      </c>
      <c r="D968" t="str">
        <f t="array" ref="D968">IF($A968="","",INDEX(Summary!$C:$C,$AH968))</f>
        <v>C39</v>
      </c>
      <c r="E968">
        <f t="array" ref="E968">IF($A968="","",INDEX(Summary!$F:$F,$AH968))</f>
        <v>0.3</v>
      </c>
      <c r="F968" t="str">
        <f t="array" ref="F968">IF($A968="","",INDEX(Summary!$BC:$BC,$AH968)&amp;"")</f>
        <v>P3 – Normal</v>
      </c>
      <c r="G968">
        <f t="shared" si="135"/>
        <v>3</v>
      </c>
      <c r="H968">
        <f t="shared" si="136"/>
        <v>0</v>
      </c>
      <c r="I968" t="str">
        <f t="array" ref="I968">IF($A968="","",IF(IFERROR(INDEX(Summary!$BA:$BA,$AH968),0)&lt;1,"Under 1 day",IF(INDEX(Summary!$BA:$BA,$AH968)&lt;3,"1-3 days",IF(INDEX(Summary!$BA:$BA,$AH968)&lt;7,"3-7 days","7+ days"))))</f>
        <v>Under 1 day</v>
      </c>
      <c r="J968" t="str">
        <f t="array" ref="J968">IF($A968="","",IF(IFERROR(INDEX(Summary!$AX:$AX,$AH968),0)&lt;0.25,"0-25%",IF(INDEX(Summary!$AX:$AX,$AH968)&lt;0.5,"25-50%",IF(INDEX(Summary!$AX:$AX,$AH968)&lt;0.75,"50-75%","75-100%"))))</f>
        <v>75-100%</v>
      </c>
      <c r="K968" t="str">
        <f t="array" ref="K968">IF($A968="","",INDEX(Summary!$AY:$AY,$AH968)&amp;"")</f>
        <v>Done</v>
      </c>
      <c r="L968" s="1">
        <f>IF($A968="","",Summary!$P$2+MOD(ROW()-2,30))</f>
        <v>46233</v>
      </c>
      <c r="M968">
        <f t="shared" si="137"/>
        <v>7</v>
      </c>
      <c r="N968">
        <f t="shared" si="138"/>
        <v>30</v>
      </c>
      <c r="O968" t="str">
        <f t="shared" si="139"/>
        <v>Jul-2026</v>
      </c>
      <c r="P968">
        <f t="shared" ca="1" si="140"/>
        <v>1</v>
      </c>
      <c r="Q968" s="2">
        <f t="array" ref="Q968">IF($A968="",0,IFERROR(INDEX(Summary!$P$3:$AS$67,$AH968-2,$M968),0))</f>
        <v>0</v>
      </c>
      <c r="R968" s="2" t="e">
        <f t="array" ref="R968">IF($A968="",0,ROUND(IFERROR(INDEX(Summary!$O:$O,$AH968),0)/30,0))</f>
        <v>#VALUE!</v>
      </c>
      <c r="S968">
        <f t="shared" si="141"/>
        <v>0</v>
      </c>
      <c r="T968" s="2">
        <f t="array" ref="T968">IF($S968=1,IFERROR(INDEX(Summary!$O:$O,$AH968),0),0)</f>
        <v>0</v>
      </c>
      <c r="U968" s="2">
        <f t="array" ref="U968">IF($S968=1,IFERROR(INDEX(Summary!$AT:$AT,$AH968),0),0)</f>
        <v>0</v>
      </c>
      <c r="V968" s="2">
        <f t="shared" si="142"/>
        <v>0</v>
      </c>
      <c r="W968" s="2">
        <f t="array" ref="W968">IF($S968=1,IFERROR(INDEX(Summary!$AZ:$AZ,$AH968),0),0)</f>
        <v>0</v>
      </c>
      <c r="X968" s="3">
        <f t="array" ref="X968">IF($S968=1,IFERROR(INDEX(Summary!$BA:$BA,$AH968),0),0)</f>
        <v>0</v>
      </c>
      <c r="Y968" s="2">
        <f t="array" ref="Y968">IF($S968=1,IFERROR(INDEX(Summary!$G:$G,$AH968),0),0)</f>
        <v>0</v>
      </c>
      <c r="Z968" s="2">
        <f t="array" ref="Z968">IF($S968=1,IFERROR(INDEX(Summary!$H:$H,$AH968),0),0)</f>
        <v>0</v>
      </c>
      <c r="AA968" s="2">
        <f t="array" ref="AA968">IF($S968=1,IFERROR(INDEX(Summary!$I:$I,$AH968),0),0)</f>
        <v>0</v>
      </c>
      <c r="AB968" s="2">
        <f t="array" ref="AB968">IF($S968=1,IFERROR(INDEX(Summary!$J:$J,$AH968),0),0)</f>
        <v>0</v>
      </c>
      <c r="AC968" s="2">
        <f t="array" ref="AC968">IF($S968=1,IFERROR(INDEX(Summary!$K:$K,$AH968),0),0)</f>
        <v>0</v>
      </c>
      <c r="AD968" s="2">
        <f t="array" ref="AD968">IF($S968=1,IFERROR(INDEX(Summary!$L:$L,$AH968),0),0)</f>
        <v>0</v>
      </c>
      <c r="AE968" s="2">
        <f t="array" ref="AE968">IF($S968=1,IFERROR(INDEX(Summary!$M:$M,$AH968),0),0)</f>
        <v>0</v>
      </c>
      <c r="AF968" s="2">
        <f t="array" ref="AF968">IF($S968=1,IFERROR(INDEX(Summary!$N:$N,$AH968),0),0)</f>
        <v>0</v>
      </c>
      <c r="AG968">
        <f t="array" ref="AG968">IF($A968="","",IFERROR(INDEX(Summary!$BB:$BB,$AH968),0))</f>
        <v>10</v>
      </c>
      <c r="AH968">
        <f t="shared" si="143"/>
        <v>35</v>
      </c>
    </row>
    <row r="969" spans="1:34" hidden="1">
      <c r="A969" t="str">
        <f t="array" ref="A969">IFERROR(INDEX(Summary!$D:$D,$AH969)&amp;"","")</f>
        <v>FG00050</v>
      </c>
      <c r="B969" t="str">
        <f t="array" ref="B969">IF($A969="","",INDEX(Summary!$E:$E,$AH969))</f>
        <v>Coconut Sap Sugar - 300gm</v>
      </c>
      <c r="C969" t="str">
        <f t="array" ref="C969">IF($A969="","",INDEX(Summary!$B:$B,$AH969))</f>
        <v>Jaggery</v>
      </c>
      <c r="D969" t="str">
        <f t="array" ref="D969">IF($A969="","",INDEX(Summary!$C:$C,$AH969))</f>
        <v>C39</v>
      </c>
      <c r="E969">
        <f t="array" ref="E969">IF($A969="","",INDEX(Summary!$F:$F,$AH969))</f>
        <v>0.3</v>
      </c>
      <c r="F969" t="str">
        <f t="array" ref="F969">IF($A969="","",INDEX(Summary!$BC:$BC,$AH969)&amp;"")</f>
        <v>P3 – Normal</v>
      </c>
      <c r="G969">
        <f t="shared" si="135"/>
        <v>3</v>
      </c>
      <c r="H969">
        <f t="shared" si="136"/>
        <v>0</v>
      </c>
      <c r="I969" t="str">
        <f t="array" ref="I969">IF($A969="","",IF(IFERROR(INDEX(Summary!$BA:$BA,$AH969),0)&lt;1,"Under 1 day",IF(INDEX(Summary!$BA:$BA,$AH969)&lt;3,"1-3 days",IF(INDEX(Summary!$BA:$BA,$AH969)&lt;7,"3-7 days","7+ days"))))</f>
        <v>Under 1 day</v>
      </c>
      <c r="J969" t="str">
        <f t="array" ref="J969">IF($A969="","",IF(IFERROR(INDEX(Summary!$AX:$AX,$AH969),0)&lt;0.25,"0-25%",IF(INDEX(Summary!$AX:$AX,$AH969)&lt;0.5,"25-50%",IF(INDEX(Summary!$AX:$AX,$AH969)&lt;0.75,"50-75%","75-100%"))))</f>
        <v>75-100%</v>
      </c>
      <c r="K969" t="str">
        <f t="array" ref="K969">IF($A969="","",INDEX(Summary!$AY:$AY,$AH969)&amp;"")</f>
        <v>Done</v>
      </c>
      <c r="L969" s="1">
        <f>IF($A969="","",Summary!$P$2+MOD(ROW()-2,30))</f>
        <v>46234</v>
      </c>
      <c r="M969">
        <f t="shared" si="137"/>
        <v>8</v>
      </c>
      <c r="N969">
        <f t="shared" si="138"/>
        <v>31</v>
      </c>
      <c r="O969" t="str">
        <f t="shared" si="139"/>
        <v>Jul-2026</v>
      </c>
      <c r="P969">
        <f t="shared" ca="1" si="140"/>
        <v>1</v>
      </c>
      <c r="Q969" s="2">
        <f t="array" ref="Q969">IF($A969="",0,IFERROR(INDEX(Summary!$P$3:$AS$67,$AH969-2,$M969),0))</f>
        <v>0</v>
      </c>
      <c r="R969" s="2" t="e">
        <f t="array" ref="R969">IF($A969="",0,ROUND(IFERROR(INDEX(Summary!$O:$O,$AH969),0)/30,0))</f>
        <v>#VALUE!</v>
      </c>
      <c r="S969">
        <f t="shared" si="141"/>
        <v>0</v>
      </c>
      <c r="T969" s="2">
        <f t="array" ref="T969">IF($S969=1,IFERROR(INDEX(Summary!$O:$O,$AH969),0),0)</f>
        <v>0</v>
      </c>
      <c r="U969" s="2">
        <f t="array" ref="U969">IF($S969=1,IFERROR(INDEX(Summary!$AT:$AT,$AH969),0),0)</f>
        <v>0</v>
      </c>
      <c r="V969" s="2">
        <f t="shared" si="142"/>
        <v>0</v>
      </c>
      <c r="W969" s="2">
        <f t="array" ref="W969">IF($S969=1,IFERROR(INDEX(Summary!$AZ:$AZ,$AH969),0),0)</f>
        <v>0</v>
      </c>
      <c r="X969" s="3">
        <f t="array" ref="X969">IF($S969=1,IFERROR(INDEX(Summary!$BA:$BA,$AH969),0),0)</f>
        <v>0</v>
      </c>
      <c r="Y969" s="2">
        <f t="array" ref="Y969">IF($S969=1,IFERROR(INDEX(Summary!$G:$G,$AH969),0),0)</f>
        <v>0</v>
      </c>
      <c r="Z969" s="2">
        <f t="array" ref="Z969">IF($S969=1,IFERROR(INDEX(Summary!$H:$H,$AH969),0),0)</f>
        <v>0</v>
      </c>
      <c r="AA969" s="2">
        <f t="array" ref="AA969">IF($S969=1,IFERROR(INDEX(Summary!$I:$I,$AH969),0),0)</f>
        <v>0</v>
      </c>
      <c r="AB969" s="2">
        <f t="array" ref="AB969">IF($S969=1,IFERROR(INDEX(Summary!$J:$J,$AH969),0),0)</f>
        <v>0</v>
      </c>
      <c r="AC969" s="2">
        <f t="array" ref="AC969">IF($S969=1,IFERROR(INDEX(Summary!$K:$K,$AH969),0),0)</f>
        <v>0</v>
      </c>
      <c r="AD969" s="2">
        <f t="array" ref="AD969">IF($S969=1,IFERROR(INDEX(Summary!$L:$L,$AH969),0),0)</f>
        <v>0</v>
      </c>
      <c r="AE969" s="2">
        <f t="array" ref="AE969">IF($S969=1,IFERROR(INDEX(Summary!$M:$M,$AH969),0),0)</f>
        <v>0</v>
      </c>
      <c r="AF969" s="2">
        <f t="array" ref="AF969">IF($S969=1,IFERROR(INDEX(Summary!$N:$N,$AH969),0),0)</f>
        <v>0</v>
      </c>
      <c r="AG969">
        <f t="array" ref="AG969">IF($A969="","",IFERROR(INDEX(Summary!$BB:$BB,$AH969),0))</f>
        <v>10</v>
      </c>
      <c r="AH969">
        <f t="shared" si="143"/>
        <v>35</v>
      </c>
    </row>
    <row r="970" spans="1:34" hidden="1">
      <c r="A970" t="str">
        <f t="array" ref="A970">IFERROR(INDEX(Summary!$D:$D,$AH970)&amp;"","")</f>
        <v>FG00050</v>
      </c>
      <c r="B970" t="str">
        <f t="array" ref="B970">IF($A970="","",INDEX(Summary!$E:$E,$AH970))</f>
        <v>Coconut Sap Sugar - 300gm</v>
      </c>
      <c r="C970" t="str">
        <f t="array" ref="C970">IF($A970="","",INDEX(Summary!$B:$B,$AH970))</f>
        <v>Jaggery</v>
      </c>
      <c r="D970" t="str">
        <f t="array" ref="D970">IF($A970="","",INDEX(Summary!$C:$C,$AH970))</f>
        <v>C39</v>
      </c>
      <c r="E970">
        <f t="array" ref="E970">IF($A970="","",INDEX(Summary!$F:$F,$AH970))</f>
        <v>0.3</v>
      </c>
      <c r="F970" t="str">
        <f t="array" ref="F970">IF($A970="","",INDEX(Summary!$BC:$BC,$AH970)&amp;"")</f>
        <v>P3 – Normal</v>
      </c>
      <c r="G970">
        <f t="shared" si="135"/>
        <v>3</v>
      </c>
      <c r="H970">
        <f t="shared" si="136"/>
        <v>0</v>
      </c>
      <c r="I970" t="str">
        <f t="array" ref="I970">IF($A970="","",IF(IFERROR(INDEX(Summary!$BA:$BA,$AH970),0)&lt;1,"Under 1 day",IF(INDEX(Summary!$BA:$BA,$AH970)&lt;3,"1-3 days",IF(INDEX(Summary!$BA:$BA,$AH970)&lt;7,"3-7 days","7+ days"))))</f>
        <v>Under 1 day</v>
      </c>
      <c r="J970" t="str">
        <f t="array" ref="J970">IF($A970="","",IF(IFERROR(INDEX(Summary!$AX:$AX,$AH970),0)&lt;0.25,"0-25%",IF(INDEX(Summary!$AX:$AX,$AH970)&lt;0.5,"25-50%",IF(INDEX(Summary!$AX:$AX,$AH970)&lt;0.75,"50-75%","75-100%"))))</f>
        <v>75-100%</v>
      </c>
      <c r="K970" t="str">
        <f t="array" ref="K970">IF($A970="","",INDEX(Summary!$AY:$AY,$AH970)&amp;"")</f>
        <v>Done</v>
      </c>
      <c r="L970" s="1">
        <f>IF($A970="","",Summary!$P$2+MOD(ROW()-2,30))</f>
        <v>46235</v>
      </c>
      <c r="M970">
        <f t="shared" si="137"/>
        <v>9</v>
      </c>
      <c r="N970">
        <f t="shared" si="138"/>
        <v>1</v>
      </c>
      <c r="O970" t="str">
        <f t="shared" si="139"/>
        <v>Aug-2026</v>
      </c>
      <c r="P970">
        <f t="shared" ca="1" si="140"/>
        <v>1</v>
      </c>
      <c r="Q970" s="2">
        <f t="array" ref="Q970">IF($A970="",0,IFERROR(INDEX(Summary!$P$3:$AS$67,$AH970-2,$M970),0))</f>
        <v>0</v>
      </c>
      <c r="R970" s="2" t="e">
        <f t="array" ref="R970">IF($A970="",0,ROUND(IFERROR(INDEX(Summary!$O:$O,$AH970),0)/30,0))</f>
        <v>#VALUE!</v>
      </c>
      <c r="S970">
        <f t="shared" si="141"/>
        <v>0</v>
      </c>
      <c r="T970" s="2">
        <f t="array" ref="T970">IF($S970=1,IFERROR(INDEX(Summary!$O:$O,$AH970),0),0)</f>
        <v>0</v>
      </c>
      <c r="U970" s="2">
        <f t="array" ref="U970">IF($S970=1,IFERROR(INDEX(Summary!$AT:$AT,$AH970),0),0)</f>
        <v>0</v>
      </c>
      <c r="V970" s="2">
        <f t="shared" si="142"/>
        <v>0</v>
      </c>
      <c r="W970" s="2">
        <f t="array" ref="W970">IF($S970=1,IFERROR(INDEX(Summary!$AZ:$AZ,$AH970),0),0)</f>
        <v>0</v>
      </c>
      <c r="X970" s="3">
        <f t="array" ref="X970">IF($S970=1,IFERROR(INDEX(Summary!$BA:$BA,$AH970),0),0)</f>
        <v>0</v>
      </c>
      <c r="Y970" s="2">
        <f t="array" ref="Y970">IF($S970=1,IFERROR(INDEX(Summary!$G:$G,$AH970),0),0)</f>
        <v>0</v>
      </c>
      <c r="Z970" s="2">
        <f t="array" ref="Z970">IF($S970=1,IFERROR(INDEX(Summary!$H:$H,$AH970),0),0)</f>
        <v>0</v>
      </c>
      <c r="AA970" s="2">
        <f t="array" ref="AA970">IF($S970=1,IFERROR(INDEX(Summary!$I:$I,$AH970),0),0)</f>
        <v>0</v>
      </c>
      <c r="AB970" s="2">
        <f t="array" ref="AB970">IF($S970=1,IFERROR(INDEX(Summary!$J:$J,$AH970),0),0)</f>
        <v>0</v>
      </c>
      <c r="AC970" s="2">
        <f t="array" ref="AC970">IF($S970=1,IFERROR(INDEX(Summary!$K:$K,$AH970),0),0)</f>
        <v>0</v>
      </c>
      <c r="AD970" s="2">
        <f t="array" ref="AD970">IF($S970=1,IFERROR(INDEX(Summary!$L:$L,$AH970),0),0)</f>
        <v>0</v>
      </c>
      <c r="AE970" s="2">
        <f t="array" ref="AE970">IF($S970=1,IFERROR(INDEX(Summary!$M:$M,$AH970),0),0)</f>
        <v>0</v>
      </c>
      <c r="AF970" s="2">
        <f t="array" ref="AF970">IF($S970=1,IFERROR(INDEX(Summary!$N:$N,$AH970),0),0)</f>
        <v>0</v>
      </c>
      <c r="AG970">
        <f t="array" ref="AG970">IF($A970="","",IFERROR(INDEX(Summary!$BB:$BB,$AH970),0))</f>
        <v>10</v>
      </c>
      <c r="AH970">
        <f t="shared" si="143"/>
        <v>35</v>
      </c>
    </row>
    <row r="971" spans="1:34" hidden="1">
      <c r="A971" t="str">
        <f t="array" ref="A971">IFERROR(INDEX(Summary!$D:$D,$AH971)&amp;"","")</f>
        <v>FG00050</v>
      </c>
      <c r="B971" t="str">
        <f t="array" ref="B971">IF($A971="","",INDEX(Summary!$E:$E,$AH971))</f>
        <v>Coconut Sap Sugar - 300gm</v>
      </c>
      <c r="C971" t="str">
        <f t="array" ref="C971">IF($A971="","",INDEX(Summary!$B:$B,$AH971))</f>
        <v>Jaggery</v>
      </c>
      <c r="D971" t="str">
        <f t="array" ref="D971">IF($A971="","",INDEX(Summary!$C:$C,$AH971))</f>
        <v>C39</v>
      </c>
      <c r="E971">
        <f t="array" ref="E971">IF($A971="","",INDEX(Summary!$F:$F,$AH971))</f>
        <v>0.3</v>
      </c>
      <c r="F971" t="str">
        <f t="array" ref="F971">IF($A971="","",INDEX(Summary!$BC:$BC,$AH971)&amp;"")</f>
        <v>P3 – Normal</v>
      </c>
      <c r="G971">
        <f t="shared" si="135"/>
        <v>3</v>
      </c>
      <c r="H971">
        <f t="shared" si="136"/>
        <v>0</v>
      </c>
      <c r="I971" t="str">
        <f t="array" ref="I971">IF($A971="","",IF(IFERROR(INDEX(Summary!$BA:$BA,$AH971),0)&lt;1,"Under 1 day",IF(INDEX(Summary!$BA:$BA,$AH971)&lt;3,"1-3 days",IF(INDEX(Summary!$BA:$BA,$AH971)&lt;7,"3-7 days","7+ days"))))</f>
        <v>Under 1 day</v>
      </c>
      <c r="J971" t="str">
        <f t="array" ref="J971">IF($A971="","",IF(IFERROR(INDEX(Summary!$AX:$AX,$AH971),0)&lt;0.25,"0-25%",IF(INDEX(Summary!$AX:$AX,$AH971)&lt;0.5,"25-50%",IF(INDEX(Summary!$AX:$AX,$AH971)&lt;0.75,"50-75%","75-100%"))))</f>
        <v>75-100%</v>
      </c>
      <c r="K971" t="str">
        <f t="array" ref="K971">IF($A971="","",INDEX(Summary!$AY:$AY,$AH971)&amp;"")</f>
        <v>Done</v>
      </c>
      <c r="L971" s="1">
        <f>IF($A971="","",Summary!$P$2+MOD(ROW()-2,30))</f>
        <v>46236</v>
      </c>
      <c r="M971">
        <f t="shared" si="137"/>
        <v>10</v>
      </c>
      <c r="N971">
        <f t="shared" si="138"/>
        <v>2</v>
      </c>
      <c r="O971" t="str">
        <f t="shared" si="139"/>
        <v>Aug-2026</v>
      </c>
      <c r="P971">
        <f t="shared" ca="1" si="140"/>
        <v>1</v>
      </c>
      <c r="Q971" s="2">
        <f t="array" ref="Q971">IF($A971="",0,IFERROR(INDEX(Summary!$P$3:$AS$67,$AH971-2,$M971),0))</f>
        <v>64</v>
      </c>
      <c r="R971" s="2" t="e">
        <f t="array" ref="R971">IF($A971="",0,ROUND(IFERROR(INDEX(Summary!$O:$O,$AH971),0)/30,0))</f>
        <v>#VALUE!</v>
      </c>
      <c r="S971">
        <f t="shared" si="141"/>
        <v>0</v>
      </c>
      <c r="T971" s="2">
        <f t="array" ref="T971">IF($S971=1,IFERROR(INDEX(Summary!$O:$O,$AH971),0),0)</f>
        <v>0</v>
      </c>
      <c r="U971" s="2">
        <f t="array" ref="U971">IF($S971=1,IFERROR(INDEX(Summary!$AT:$AT,$AH971),0),0)</f>
        <v>0</v>
      </c>
      <c r="V971" s="2">
        <f t="shared" si="142"/>
        <v>0</v>
      </c>
      <c r="W971" s="2">
        <f t="array" ref="W971">IF($S971=1,IFERROR(INDEX(Summary!$AZ:$AZ,$AH971),0),0)</f>
        <v>0</v>
      </c>
      <c r="X971" s="3">
        <f t="array" ref="X971">IF($S971=1,IFERROR(INDEX(Summary!$BA:$BA,$AH971),0),0)</f>
        <v>0</v>
      </c>
      <c r="Y971" s="2">
        <f t="array" ref="Y971">IF($S971=1,IFERROR(INDEX(Summary!$G:$G,$AH971),0),0)</f>
        <v>0</v>
      </c>
      <c r="Z971" s="2">
        <f t="array" ref="Z971">IF($S971=1,IFERROR(INDEX(Summary!$H:$H,$AH971),0),0)</f>
        <v>0</v>
      </c>
      <c r="AA971" s="2">
        <f t="array" ref="AA971">IF($S971=1,IFERROR(INDEX(Summary!$I:$I,$AH971),0),0)</f>
        <v>0</v>
      </c>
      <c r="AB971" s="2">
        <f t="array" ref="AB971">IF($S971=1,IFERROR(INDEX(Summary!$J:$J,$AH971),0),0)</f>
        <v>0</v>
      </c>
      <c r="AC971" s="2">
        <f t="array" ref="AC971">IF($S971=1,IFERROR(INDEX(Summary!$K:$K,$AH971),0),0)</f>
        <v>0</v>
      </c>
      <c r="AD971" s="2">
        <f t="array" ref="AD971">IF($S971=1,IFERROR(INDEX(Summary!$L:$L,$AH971),0),0)</f>
        <v>0</v>
      </c>
      <c r="AE971" s="2">
        <f t="array" ref="AE971">IF($S971=1,IFERROR(INDEX(Summary!$M:$M,$AH971),0),0)</f>
        <v>0</v>
      </c>
      <c r="AF971" s="2">
        <f t="array" ref="AF971">IF($S971=1,IFERROR(INDEX(Summary!$N:$N,$AH971),0),0)</f>
        <v>0</v>
      </c>
      <c r="AG971">
        <f t="array" ref="AG971">IF($A971="","",IFERROR(INDEX(Summary!$BB:$BB,$AH971),0))</f>
        <v>10</v>
      </c>
      <c r="AH971">
        <f t="shared" si="143"/>
        <v>35</v>
      </c>
    </row>
    <row r="972" spans="1:34" hidden="1">
      <c r="A972" t="str">
        <f t="array" ref="A972">IFERROR(INDEX(Summary!$D:$D,$AH972)&amp;"","")</f>
        <v>FG00050</v>
      </c>
      <c r="B972" t="str">
        <f t="array" ref="B972">IF($A972="","",INDEX(Summary!$E:$E,$AH972))</f>
        <v>Coconut Sap Sugar - 300gm</v>
      </c>
      <c r="C972" t="str">
        <f t="array" ref="C972">IF($A972="","",INDEX(Summary!$B:$B,$AH972))</f>
        <v>Jaggery</v>
      </c>
      <c r="D972" t="str">
        <f t="array" ref="D972">IF($A972="","",INDEX(Summary!$C:$C,$AH972))</f>
        <v>C39</v>
      </c>
      <c r="E972">
        <f t="array" ref="E972">IF($A972="","",INDEX(Summary!$F:$F,$AH972))</f>
        <v>0.3</v>
      </c>
      <c r="F972" t="str">
        <f t="array" ref="F972">IF($A972="","",INDEX(Summary!$BC:$BC,$AH972)&amp;"")</f>
        <v>P3 – Normal</v>
      </c>
      <c r="G972">
        <f t="shared" si="135"/>
        <v>3</v>
      </c>
      <c r="H972">
        <f t="shared" si="136"/>
        <v>0</v>
      </c>
      <c r="I972" t="str">
        <f t="array" ref="I972">IF($A972="","",IF(IFERROR(INDEX(Summary!$BA:$BA,$AH972),0)&lt;1,"Under 1 day",IF(INDEX(Summary!$BA:$BA,$AH972)&lt;3,"1-3 days",IF(INDEX(Summary!$BA:$BA,$AH972)&lt;7,"3-7 days","7+ days"))))</f>
        <v>Under 1 day</v>
      </c>
      <c r="J972" t="str">
        <f t="array" ref="J972">IF($A972="","",IF(IFERROR(INDEX(Summary!$AX:$AX,$AH972),0)&lt;0.25,"0-25%",IF(INDEX(Summary!$AX:$AX,$AH972)&lt;0.5,"25-50%",IF(INDEX(Summary!$AX:$AX,$AH972)&lt;0.75,"50-75%","75-100%"))))</f>
        <v>75-100%</v>
      </c>
      <c r="K972" t="str">
        <f t="array" ref="K972">IF($A972="","",INDEX(Summary!$AY:$AY,$AH972)&amp;"")</f>
        <v>Done</v>
      </c>
      <c r="L972" s="1">
        <f>IF($A972="","",Summary!$P$2+MOD(ROW()-2,30))</f>
        <v>46237</v>
      </c>
      <c r="M972">
        <f t="shared" si="137"/>
        <v>11</v>
      </c>
      <c r="N972">
        <f t="shared" si="138"/>
        <v>3</v>
      </c>
      <c r="O972" t="str">
        <f t="shared" si="139"/>
        <v>Aug-2026</v>
      </c>
      <c r="P972">
        <f t="shared" ca="1" si="140"/>
        <v>1</v>
      </c>
      <c r="Q972" s="2">
        <f t="array" ref="Q972">IF($A972="",0,IFERROR(INDEX(Summary!$P$3:$AS$67,$AH972-2,$M972),0))</f>
        <v>0</v>
      </c>
      <c r="R972" s="2" t="e">
        <f t="array" ref="R972">IF($A972="",0,ROUND(IFERROR(INDEX(Summary!$O:$O,$AH972),0)/30,0))</f>
        <v>#VALUE!</v>
      </c>
      <c r="S972">
        <f t="shared" si="141"/>
        <v>0</v>
      </c>
      <c r="T972" s="2">
        <f t="array" ref="T972">IF($S972=1,IFERROR(INDEX(Summary!$O:$O,$AH972),0),0)</f>
        <v>0</v>
      </c>
      <c r="U972" s="2">
        <f t="array" ref="U972">IF($S972=1,IFERROR(INDEX(Summary!$AT:$AT,$AH972),0),0)</f>
        <v>0</v>
      </c>
      <c r="V972" s="2">
        <f t="shared" si="142"/>
        <v>0</v>
      </c>
      <c r="W972" s="2">
        <f t="array" ref="W972">IF($S972=1,IFERROR(INDEX(Summary!$AZ:$AZ,$AH972),0),0)</f>
        <v>0</v>
      </c>
      <c r="X972" s="3">
        <f t="array" ref="X972">IF($S972=1,IFERROR(INDEX(Summary!$BA:$BA,$AH972),0),0)</f>
        <v>0</v>
      </c>
      <c r="Y972" s="2">
        <f t="array" ref="Y972">IF($S972=1,IFERROR(INDEX(Summary!$G:$G,$AH972),0),0)</f>
        <v>0</v>
      </c>
      <c r="Z972" s="2">
        <f t="array" ref="Z972">IF($S972=1,IFERROR(INDEX(Summary!$H:$H,$AH972),0),0)</f>
        <v>0</v>
      </c>
      <c r="AA972" s="2">
        <f t="array" ref="AA972">IF($S972=1,IFERROR(INDEX(Summary!$I:$I,$AH972),0),0)</f>
        <v>0</v>
      </c>
      <c r="AB972" s="2">
        <f t="array" ref="AB972">IF($S972=1,IFERROR(INDEX(Summary!$J:$J,$AH972),0),0)</f>
        <v>0</v>
      </c>
      <c r="AC972" s="2">
        <f t="array" ref="AC972">IF($S972=1,IFERROR(INDEX(Summary!$K:$K,$AH972),0),0)</f>
        <v>0</v>
      </c>
      <c r="AD972" s="2">
        <f t="array" ref="AD972">IF($S972=1,IFERROR(INDEX(Summary!$L:$L,$AH972),0),0)</f>
        <v>0</v>
      </c>
      <c r="AE972" s="2">
        <f t="array" ref="AE972">IF($S972=1,IFERROR(INDEX(Summary!$M:$M,$AH972),0),0)</f>
        <v>0</v>
      </c>
      <c r="AF972" s="2">
        <f t="array" ref="AF972">IF($S972=1,IFERROR(INDEX(Summary!$N:$N,$AH972),0),0)</f>
        <v>0</v>
      </c>
      <c r="AG972">
        <f t="array" ref="AG972">IF($A972="","",IFERROR(INDEX(Summary!$BB:$BB,$AH972),0))</f>
        <v>10</v>
      </c>
      <c r="AH972">
        <f t="shared" si="143"/>
        <v>35</v>
      </c>
    </row>
    <row r="973" spans="1:34" hidden="1">
      <c r="A973" t="str">
        <f t="array" ref="A973">IFERROR(INDEX(Summary!$D:$D,$AH973)&amp;"","")</f>
        <v>FG00050</v>
      </c>
      <c r="B973" t="str">
        <f t="array" ref="B973">IF($A973="","",INDEX(Summary!$E:$E,$AH973))</f>
        <v>Coconut Sap Sugar - 300gm</v>
      </c>
      <c r="C973" t="str">
        <f t="array" ref="C973">IF($A973="","",INDEX(Summary!$B:$B,$AH973))</f>
        <v>Jaggery</v>
      </c>
      <c r="D973" t="str">
        <f t="array" ref="D973">IF($A973="","",INDEX(Summary!$C:$C,$AH973))</f>
        <v>C39</v>
      </c>
      <c r="E973">
        <f t="array" ref="E973">IF($A973="","",INDEX(Summary!$F:$F,$AH973))</f>
        <v>0.3</v>
      </c>
      <c r="F973" t="str">
        <f t="array" ref="F973">IF($A973="","",INDEX(Summary!$BC:$BC,$AH973)&amp;"")</f>
        <v>P3 – Normal</v>
      </c>
      <c r="G973">
        <f t="shared" si="135"/>
        <v>3</v>
      </c>
      <c r="H973">
        <f t="shared" si="136"/>
        <v>0</v>
      </c>
      <c r="I973" t="str">
        <f t="array" ref="I973">IF($A973="","",IF(IFERROR(INDEX(Summary!$BA:$BA,$AH973),0)&lt;1,"Under 1 day",IF(INDEX(Summary!$BA:$BA,$AH973)&lt;3,"1-3 days",IF(INDEX(Summary!$BA:$BA,$AH973)&lt;7,"3-7 days","7+ days"))))</f>
        <v>Under 1 day</v>
      </c>
      <c r="J973" t="str">
        <f t="array" ref="J973">IF($A973="","",IF(IFERROR(INDEX(Summary!$AX:$AX,$AH973),0)&lt;0.25,"0-25%",IF(INDEX(Summary!$AX:$AX,$AH973)&lt;0.5,"25-50%",IF(INDEX(Summary!$AX:$AX,$AH973)&lt;0.75,"50-75%","75-100%"))))</f>
        <v>75-100%</v>
      </c>
      <c r="K973" t="str">
        <f t="array" ref="K973">IF($A973="","",INDEX(Summary!$AY:$AY,$AH973)&amp;"")</f>
        <v>Done</v>
      </c>
      <c r="L973" s="1">
        <f>IF($A973="","",Summary!$P$2+MOD(ROW()-2,30))</f>
        <v>46238</v>
      </c>
      <c r="M973">
        <f t="shared" si="137"/>
        <v>12</v>
      </c>
      <c r="N973">
        <f t="shared" si="138"/>
        <v>4</v>
      </c>
      <c r="O973" t="str">
        <f t="shared" si="139"/>
        <v>Aug-2026</v>
      </c>
      <c r="P973">
        <f t="shared" ca="1" si="140"/>
        <v>1</v>
      </c>
      <c r="Q973" s="2">
        <f t="array" ref="Q973">IF($A973="",0,IFERROR(INDEX(Summary!$P$3:$AS$67,$AH973-2,$M973),0))</f>
        <v>0</v>
      </c>
      <c r="R973" s="2" t="e">
        <f t="array" ref="R973">IF($A973="",0,ROUND(IFERROR(INDEX(Summary!$O:$O,$AH973),0)/30,0))</f>
        <v>#VALUE!</v>
      </c>
      <c r="S973">
        <f t="shared" si="141"/>
        <v>0</v>
      </c>
      <c r="T973" s="2">
        <f t="array" ref="T973">IF($S973=1,IFERROR(INDEX(Summary!$O:$O,$AH973),0),0)</f>
        <v>0</v>
      </c>
      <c r="U973" s="2">
        <f t="array" ref="U973">IF($S973=1,IFERROR(INDEX(Summary!$AT:$AT,$AH973),0),0)</f>
        <v>0</v>
      </c>
      <c r="V973" s="2">
        <f t="shared" si="142"/>
        <v>0</v>
      </c>
      <c r="W973" s="2">
        <f t="array" ref="W973">IF($S973=1,IFERROR(INDEX(Summary!$AZ:$AZ,$AH973),0),0)</f>
        <v>0</v>
      </c>
      <c r="X973" s="3">
        <f t="array" ref="X973">IF($S973=1,IFERROR(INDEX(Summary!$BA:$BA,$AH973),0),0)</f>
        <v>0</v>
      </c>
      <c r="Y973" s="2">
        <f t="array" ref="Y973">IF($S973=1,IFERROR(INDEX(Summary!$G:$G,$AH973),0),0)</f>
        <v>0</v>
      </c>
      <c r="Z973" s="2">
        <f t="array" ref="Z973">IF($S973=1,IFERROR(INDEX(Summary!$H:$H,$AH973),0),0)</f>
        <v>0</v>
      </c>
      <c r="AA973" s="2">
        <f t="array" ref="AA973">IF($S973=1,IFERROR(INDEX(Summary!$I:$I,$AH973),0),0)</f>
        <v>0</v>
      </c>
      <c r="AB973" s="2">
        <f t="array" ref="AB973">IF($S973=1,IFERROR(INDEX(Summary!$J:$J,$AH973),0),0)</f>
        <v>0</v>
      </c>
      <c r="AC973" s="2">
        <f t="array" ref="AC973">IF($S973=1,IFERROR(INDEX(Summary!$K:$K,$AH973),0),0)</f>
        <v>0</v>
      </c>
      <c r="AD973" s="2">
        <f t="array" ref="AD973">IF($S973=1,IFERROR(INDEX(Summary!$L:$L,$AH973),0),0)</f>
        <v>0</v>
      </c>
      <c r="AE973" s="2">
        <f t="array" ref="AE973">IF($S973=1,IFERROR(INDEX(Summary!$M:$M,$AH973),0),0)</f>
        <v>0</v>
      </c>
      <c r="AF973" s="2">
        <f t="array" ref="AF973">IF($S973=1,IFERROR(INDEX(Summary!$N:$N,$AH973),0),0)</f>
        <v>0</v>
      </c>
      <c r="AG973">
        <f t="array" ref="AG973">IF($A973="","",IFERROR(INDEX(Summary!$BB:$BB,$AH973),0))</f>
        <v>10</v>
      </c>
      <c r="AH973">
        <f t="shared" si="143"/>
        <v>35</v>
      </c>
    </row>
    <row r="974" spans="1:34" hidden="1">
      <c r="A974" t="str">
        <f t="array" ref="A974">IFERROR(INDEX(Summary!$D:$D,$AH974)&amp;"","")</f>
        <v>FG00050</v>
      </c>
      <c r="B974" t="str">
        <f t="array" ref="B974">IF($A974="","",INDEX(Summary!$E:$E,$AH974))</f>
        <v>Coconut Sap Sugar - 300gm</v>
      </c>
      <c r="C974" t="str">
        <f t="array" ref="C974">IF($A974="","",INDEX(Summary!$B:$B,$AH974))</f>
        <v>Jaggery</v>
      </c>
      <c r="D974" t="str">
        <f t="array" ref="D974">IF($A974="","",INDEX(Summary!$C:$C,$AH974))</f>
        <v>C39</v>
      </c>
      <c r="E974">
        <f t="array" ref="E974">IF($A974="","",INDEX(Summary!$F:$F,$AH974))</f>
        <v>0.3</v>
      </c>
      <c r="F974" t="str">
        <f t="array" ref="F974">IF($A974="","",INDEX(Summary!$BC:$BC,$AH974)&amp;"")</f>
        <v>P3 – Normal</v>
      </c>
      <c r="G974">
        <f t="shared" si="135"/>
        <v>3</v>
      </c>
      <c r="H974">
        <f t="shared" si="136"/>
        <v>0</v>
      </c>
      <c r="I974" t="str">
        <f t="array" ref="I974">IF($A974="","",IF(IFERROR(INDEX(Summary!$BA:$BA,$AH974),0)&lt;1,"Under 1 day",IF(INDEX(Summary!$BA:$BA,$AH974)&lt;3,"1-3 days",IF(INDEX(Summary!$BA:$BA,$AH974)&lt;7,"3-7 days","7+ days"))))</f>
        <v>Under 1 day</v>
      </c>
      <c r="J974" t="str">
        <f t="array" ref="J974">IF($A974="","",IF(IFERROR(INDEX(Summary!$AX:$AX,$AH974),0)&lt;0.25,"0-25%",IF(INDEX(Summary!$AX:$AX,$AH974)&lt;0.5,"25-50%",IF(INDEX(Summary!$AX:$AX,$AH974)&lt;0.75,"50-75%","75-100%"))))</f>
        <v>75-100%</v>
      </c>
      <c r="K974" t="str">
        <f t="array" ref="K974">IF($A974="","",INDEX(Summary!$AY:$AY,$AH974)&amp;"")</f>
        <v>Done</v>
      </c>
      <c r="L974" s="1">
        <f>IF($A974="","",Summary!$P$2+MOD(ROW()-2,30))</f>
        <v>46239</v>
      </c>
      <c r="M974">
        <f t="shared" si="137"/>
        <v>13</v>
      </c>
      <c r="N974">
        <f t="shared" si="138"/>
        <v>5</v>
      </c>
      <c r="O974" t="str">
        <f t="shared" si="139"/>
        <v>Aug-2026</v>
      </c>
      <c r="P974">
        <f t="shared" ca="1" si="140"/>
        <v>1</v>
      </c>
      <c r="Q974" s="2">
        <f t="array" ref="Q974">IF($A974="",0,IFERROR(INDEX(Summary!$P$3:$AS$67,$AH974-2,$M974),0))</f>
        <v>0</v>
      </c>
      <c r="R974" s="2" t="e">
        <f t="array" ref="R974">IF($A974="",0,ROUND(IFERROR(INDEX(Summary!$O:$O,$AH974),0)/30,0))</f>
        <v>#VALUE!</v>
      </c>
      <c r="S974">
        <f t="shared" si="141"/>
        <v>0</v>
      </c>
      <c r="T974" s="2">
        <f t="array" ref="T974">IF($S974=1,IFERROR(INDEX(Summary!$O:$O,$AH974),0),0)</f>
        <v>0</v>
      </c>
      <c r="U974" s="2">
        <f t="array" ref="U974">IF($S974=1,IFERROR(INDEX(Summary!$AT:$AT,$AH974),0),0)</f>
        <v>0</v>
      </c>
      <c r="V974" s="2">
        <f t="shared" si="142"/>
        <v>0</v>
      </c>
      <c r="W974" s="2">
        <f t="array" ref="W974">IF($S974=1,IFERROR(INDEX(Summary!$AZ:$AZ,$AH974),0),0)</f>
        <v>0</v>
      </c>
      <c r="X974" s="3">
        <f t="array" ref="X974">IF($S974=1,IFERROR(INDEX(Summary!$BA:$BA,$AH974),0),0)</f>
        <v>0</v>
      </c>
      <c r="Y974" s="2">
        <f t="array" ref="Y974">IF($S974=1,IFERROR(INDEX(Summary!$G:$G,$AH974),0),0)</f>
        <v>0</v>
      </c>
      <c r="Z974" s="2">
        <f t="array" ref="Z974">IF($S974=1,IFERROR(INDEX(Summary!$H:$H,$AH974),0),0)</f>
        <v>0</v>
      </c>
      <c r="AA974" s="2">
        <f t="array" ref="AA974">IF($S974=1,IFERROR(INDEX(Summary!$I:$I,$AH974),0),0)</f>
        <v>0</v>
      </c>
      <c r="AB974" s="2">
        <f t="array" ref="AB974">IF($S974=1,IFERROR(INDEX(Summary!$J:$J,$AH974),0),0)</f>
        <v>0</v>
      </c>
      <c r="AC974" s="2">
        <f t="array" ref="AC974">IF($S974=1,IFERROR(INDEX(Summary!$K:$K,$AH974),0),0)</f>
        <v>0</v>
      </c>
      <c r="AD974" s="2">
        <f t="array" ref="AD974">IF($S974=1,IFERROR(INDEX(Summary!$L:$L,$AH974),0),0)</f>
        <v>0</v>
      </c>
      <c r="AE974" s="2">
        <f t="array" ref="AE974">IF($S974=1,IFERROR(INDEX(Summary!$M:$M,$AH974),0),0)</f>
        <v>0</v>
      </c>
      <c r="AF974" s="2">
        <f t="array" ref="AF974">IF($S974=1,IFERROR(INDEX(Summary!$N:$N,$AH974),0),0)</f>
        <v>0</v>
      </c>
      <c r="AG974">
        <f t="array" ref="AG974">IF($A974="","",IFERROR(INDEX(Summary!$BB:$BB,$AH974),0))</f>
        <v>10</v>
      </c>
      <c r="AH974">
        <f t="shared" si="143"/>
        <v>35</v>
      </c>
    </row>
    <row r="975" spans="1:34" hidden="1">
      <c r="A975" t="str">
        <f t="array" ref="A975">IFERROR(INDEX(Summary!$D:$D,$AH975)&amp;"","")</f>
        <v>FG00050</v>
      </c>
      <c r="B975" t="str">
        <f t="array" ref="B975">IF($A975="","",INDEX(Summary!$E:$E,$AH975))</f>
        <v>Coconut Sap Sugar - 300gm</v>
      </c>
      <c r="C975" t="str">
        <f t="array" ref="C975">IF($A975="","",INDEX(Summary!$B:$B,$AH975))</f>
        <v>Jaggery</v>
      </c>
      <c r="D975" t="str">
        <f t="array" ref="D975">IF($A975="","",INDEX(Summary!$C:$C,$AH975))</f>
        <v>C39</v>
      </c>
      <c r="E975">
        <f t="array" ref="E975">IF($A975="","",INDEX(Summary!$F:$F,$AH975))</f>
        <v>0.3</v>
      </c>
      <c r="F975" t="str">
        <f t="array" ref="F975">IF($A975="","",INDEX(Summary!$BC:$BC,$AH975)&amp;"")</f>
        <v>P3 – Normal</v>
      </c>
      <c r="G975">
        <f t="shared" si="135"/>
        <v>3</v>
      </c>
      <c r="H975">
        <f t="shared" si="136"/>
        <v>0</v>
      </c>
      <c r="I975" t="str">
        <f t="array" ref="I975">IF($A975="","",IF(IFERROR(INDEX(Summary!$BA:$BA,$AH975),0)&lt;1,"Under 1 day",IF(INDEX(Summary!$BA:$BA,$AH975)&lt;3,"1-3 days",IF(INDEX(Summary!$BA:$BA,$AH975)&lt;7,"3-7 days","7+ days"))))</f>
        <v>Under 1 day</v>
      </c>
      <c r="J975" t="str">
        <f t="array" ref="J975">IF($A975="","",IF(IFERROR(INDEX(Summary!$AX:$AX,$AH975),0)&lt;0.25,"0-25%",IF(INDEX(Summary!$AX:$AX,$AH975)&lt;0.5,"25-50%",IF(INDEX(Summary!$AX:$AX,$AH975)&lt;0.75,"50-75%","75-100%"))))</f>
        <v>75-100%</v>
      </c>
      <c r="K975" t="str">
        <f t="array" ref="K975">IF($A975="","",INDEX(Summary!$AY:$AY,$AH975)&amp;"")</f>
        <v>Done</v>
      </c>
      <c r="L975" s="1">
        <f>IF($A975="","",Summary!$P$2+MOD(ROW()-2,30))</f>
        <v>46240</v>
      </c>
      <c r="M975">
        <f t="shared" si="137"/>
        <v>14</v>
      </c>
      <c r="N975">
        <f t="shared" si="138"/>
        <v>6</v>
      </c>
      <c r="O975" t="str">
        <f t="shared" si="139"/>
        <v>Aug-2026</v>
      </c>
      <c r="P975">
        <f t="shared" ca="1" si="140"/>
        <v>1</v>
      </c>
      <c r="Q975" s="2">
        <f t="array" ref="Q975">IF($A975="",0,IFERROR(INDEX(Summary!$P$3:$AS$67,$AH975-2,$M975),0))</f>
        <v>0</v>
      </c>
      <c r="R975" s="2" t="e">
        <f t="array" ref="R975">IF($A975="",0,ROUND(IFERROR(INDEX(Summary!$O:$O,$AH975),0)/30,0))</f>
        <v>#VALUE!</v>
      </c>
      <c r="S975">
        <f t="shared" si="141"/>
        <v>0</v>
      </c>
      <c r="T975" s="2">
        <f t="array" ref="T975">IF($S975=1,IFERROR(INDEX(Summary!$O:$O,$AH975),0),0)</f>
        <v>0</v>
      </c>
      <c r="U975" s="2">
        <f t="array" ref="U975">IF($S975=1,IFERROR(INDEX(Summary!$AT:$AT,$AH975),0),0)</f>
        <v>0</v>
      </c>
      <c r="V975" s="2">
        <f t="shared" si="142"/>
        <v>0</v>
      </c>
      <c r="W975" s="2">
        <f t="array" ref="W975">IF($S975=1,IFERROR(INDEX(Summary!$AZ:$AZ,$AH975),0),0)</f>
        <v>0</v>
      </c>
      <c r="X975" s="3">
        <f t="array" ref="X975">IF($S975=1,IFERROR(INDEX(Summary!$BA:$BA,$AH975),0),0)</f>
        <v>0</v>
      </c>
      <c r="Y975" s="2">
        <f t="array" ref="Y975">IF($S975=1,IFERROR(INDEX(Summary!$G:$G,$AH975),0),0)</f>
        <v>0</v>
      </c>
      <c r="Z975" s="2">
        <f t="array" ref="Z975">IF($S975=1,IFERROR(INDEX(Summary!$H:$H,$AH975),0),0)</f>
        <v>0</v>
      </c>
      <c r="AA975" s="2">
        <f t="array" ref="AA975">IF($S975=1,IFERROR(INDEX(Summary!$I:$I,$AH975),0),0)</f>
        <v>0</v>
      </c>
      <c r="AB975" s="2">
        <f t="array" ref="AB975">IF($S975=1,IFERROR(INDEX(Summary!$J:$J,$AH975),0),0)</f>
        <v>0</v>
      </c>
      <c r="AC975" s="2">
        <f t="array" ref="AC975">IF($S975=1,IFERROR(INDEX(Summary!$K:$K,$AH975),0),0)</f>
        <v>0</v>
      </c>
      <c r="AD975" s="2">
        <f t="array" ref="AD975">IF($S975=1,IFERROR(INDEX(Summary!$L:$L,$AH975),0),0)</f>
        <v>0</v>
      </c>
      <c r="AE975" s="2">
        <f t="array" ref="AE975">IF($S975=1,IFERROR(INDEX(Summary!$M:$M,$AH975),0),0)</f>
        <v>0</v>
      </c>
      <c r="AF975" s="2">
        <f t="array" ref="AF975">IF($S975=1,IFERROR(INDEX(Summary!$N:$N,$AH975),0),0)</f>
        <v>0</v>
      </c>
      <c r="AG975">
        <f t="array" ref="AG975">IF($A975="","",IFERROR(INDEX(Summary!$BB:$BB,$AH975),0))</f>
        <v>10</v>
      </c>
      <c r="AH975">
        <f t="shared" si="143"/>
        <v>35</v>
      </c>
    </row>
    <row r="976" spans="1:34" hidden="1">
      <c r="A976" t="str">
        <f t="array" ref="A976">IFERROR(INDEX(Summary!$D:$D,$AH976)&amp;"","")</f>
        <v>FG00050</v>
      </c>
      <c r="B976" t="str">
        <f t="array" ref="B976">IF($A976="","",INDEX(Summary!$E:$E,$AH976))</f>
        <v>Coconut Sap Sugar - 300gm</v>
      </c>
      <c r="C976" t="str">
        <f t="array" ref="C976">IF($A976="","",INDEX(Summary!$B:$B,$AH976))</f>
        <v>Jaggery</v>
      </c>
      <c r="D976" t="str">
        <f t="array" ref="D976">IF($A976="","",INDEX(Summary!$C:$C,$AH976))</f>
        <v>C39</v>
      </c>
      <c r="E976">
        <f t="array" ref="E976">IF($A976="","",INDEX(Summary!$F:$F,$AH976))</f>
        <v>0.3</v>
      </c>
      <c r="F976" t="str">
        <f t="array" ref="F976">IF($A976="","",INDEX(Summary!$BC:$BC,$AH976)&amp;"")</f>
        <v>P3 – Normal</v>
      </c>
      <c r="G976">
        <f t="shared" si="135"/>
        <v>3</v>
      </c>
      <c r="H976">
        <f t="shared" si="136"/>
        <v>0</v>
      </c>
      <c r="I976" t="str">
        <f t="array" ref="I976">IF($A976="","",IF(IFERROR(INDEX(Summary!$BA:$BA,$AH976),0)&lt;1,"Under 1 day",IF(INDEX(Summary!$BA:$BA,$AH976)&lt;3,"1-3 days",IF(INDEX(Summary!$BA:$BA,$AH976)&lt;7,"3-7 days","7+ days"))))</f>
        <v>Under 1 day</v>
      </c>
      <c r="J976" t="str">
        <f t="array" ref="J976">IF($A976="","",IF(IFERROR(INDEX(Summary!$AX:$AX,$AH976),0)&lt;0.25,"0-25%",IF(INDEX(Summary!$AX:$AX,$AH976)&lt;0.5,"25-50%",IF(INDEX(Summary!$AX:$AX,$AH976)&lt;0.75,"50-75%","75-100%"))))</f>
        <v>75-100%</v>
      </c>
      <c r="K976" t="str">
        <f t="array" ref="K976">IF($A976="","",INDEX(Summary!$AY:$AY,$AH976)&amp;"")</f>
        <v>Done</v>
      </c>
      <c r="L976" s="1">
        <f>IF($A976="","",Summary!$P$2+MOD(ROW()-2,30))</f>
        <v>46241</v>
      </c>
      <c r="M976">
        <f t="shared" si="137"/>
        <v>15</v>
      </c>
      <c r="N976">
        <f t="shared" si="138"/>
        <v>7</v>
      </c>
      <c r="O976" t="str">
        <f t="shared" si="139"/>
        <v>Aug-2026</v>
      </c>
      <c r="P976">
        <f t="shared" ca="1" si="140"/>
        <v>1</v>
      </c>
      <c r="Q976" s="2">
        <f t="array" ref="Q976">IF($A976="",0,IFERROR(INDEX(Summary!$P$3:$AS$67,$AH976-2,$M976),0))</f>
        <v>0</v>
      </c>
      <c r="R976" s="2" t="e">
        <f t="array" ref="R976">IF($A976="",0,ROUND(IFERROR(INDEX(Summary!$O:$O,$AH976),0)/30,0))</f>
        <v>#VALUE!</v>
      </c>
      <c r="S976">
        <f t="shared" si="141"/>
        <v>0</v>
      </c>
      <c r="T976" s="2">
        <f t="array" ref="T976">IF($S976=1,IFERROR(INDEX(Summary!$O:$O,$AH976),0),0)</f>
        <v>0</v>
      </c>
      <c r="U976" s="2">
        <f t="array" ref="U976">IF($S976=1,IFERROR(INDEX(Summary!$AT:$AT,$AH976),0),0)</f>
        <v>0</v>
      </c>
      <c r="V976" s="2">
        <f t="shared" si="142"/>
        <v>0</v>
      </c>
      <c r="W976" s="2">
        <f t="array" ref="W976">IF($S976=1,IFERROR(INDEX(Summary!$AZ:$AZ,$AH976),0),0)</f>
        <v>0</v>
      </c>
      <c r="X976" s="3">
        <f t="array" ref="X976">IF($S976=1,IFERROR(INDEX(Summary!$BA:$BA,$AH976),0),0)</f>
        <v>0</v>
      </c>
      <c r="Y976" s="2">
        <f t="array" ref="Y976">IF($S976=1,IFERROR(INDEX(Summary!$G:$G,$AH976),0),0)</f>
        <v>0</v>
      </c>
      <c r="Z976" s="2">
        <f t="array" ref="Z976">IF($S976=1,IFERROR(INDEX(Summary!$H:$H,$AH976),0),0)</f>
        <v>0</v>
      </c>
      <c r="AA976" s="2">
        <f t="array" ref="AA976">IF($S976=1,IFERROR(INDEX(Summary!$I:$I,$AH976),0),0)</f>
        <v>0</v>
      </c>
      <c r="AB976" s="2">
        <f t="array" ref="AB976">IF($S976=1,IFERROR(INDEX(Summary!$J:$J,$AH976),0),0)</f>
        <v>0</v>
      </c>
      <c r="AC976" s="2">
        <f t="array" ref="AC976">IF($S976=1,IFERROR(INDEX(Summary!$K:$K,$AH976),0),0)</f>
        <v>0</v>
      </c>
      <c r="AD976" s="2">
        <f t="array" ref="AD976">IF($S976=1,IFERROR(INDEX(Summary!$L:$L,$AH976),0),0)</f>
        <v>0</v>
      </c>
      <c r="AE976" s="2">
        <f t="array" ref="AE976">IF($S976=1,IFERROR(INDEX(Summary!$M:$M,$AH976),0),0)</f>
        <v>0</v>
      </c>
      <c r="AF976" s="2">
        <f t="array" ref="AF976">IF($S976=1,IFERROR(INDEX(Summary!$N:$N,$AH976),0),0)</f>
        <v>0</v>
      </c>
      <c r="AG976">
        <f t="array" ref="AG976">IF($A976="","",IFERROR(INDEX(Summary!$BB:$BB,$AH976),0))</f>
        <v>10</v>
      </c>
      <c r="AH976">
        <f t="shared" si="143"/>
        <v>35</v>
      </c>
    </row>
    <row r="977" spans="1:34" hidden="1">
      <c r="A977" t="str">
        <f t="array" ref="A977">IFERROR(INDEX(Summary!$D:$D,$AH977)&amp;"","")</f>
        <v>FG00050</v>
      </c>
      <c r="B977" t="str">
        <f t="array" ref="B977">IF($A977="","",INDEX(Summary!$E:$E,$AH977))</f>
        <v>Coconut Sap Sugar - 300gm</v>
      </c>
      <c r="C977" t="str">
        <f t="array" ref="C977">IF($A977="","",INDEX(Summary!$B:$B,$AH977))</f>
        <v>Jaggery</v>
      </c>
      <c r="D977" t="str">
        <f t="array" ref="D977">IF($A977="","",INDEX(Summary!$C:$C,$AH977))</f>
        <v>C39</v>
      </c>
      <c r="E977">
        <f t="array" ref="E977">IF($A977="","",INDEX(Summary!$F:$F,$AH977))</f>
        <v>0.3</v>
      </c>
      <c r="F977" t="str">
        <f t="array" ref="F977">IF($A977="","",INDEX(Summary!$BC:$BC,$AH977)&amp;"")</f>
        <v>P3 – Normal</v>
      </c>
      <c r="G977">
        <f t="shared" si="135"/>
        <v>3</v>
      </c>
      <c r="H977">
        <f t="shared" si="136"/>
        <v>0</v>
      </c>
      <c r="I977" t="str">
        <f t="array" ref="I977">IF($A977="","",IF(IFERROR(INDEX(Summary!$BA:$BA,$AH977),0)&lt;1,"Under 1 day",IF(INDEX(Summary!$BA:$BA,$AH977)&lt;3,"1-3 days",IF(INDEX(Summary!$BA:$BA,$AH977)&lt;7,"3-7 days","7+ days"))))</f>
        <v>Under 1 day</v>
      </c>
      <c r="J977" t="str">
        <f t="array" ref="J977">IF($A977="","",IF(IFERROR(INDEX(Summary!$AX:$AX,$AH977),0)&lt;0.25,"0-25%",IF(INDEX(Summary!$AX:$AX,$AH977)&lt;0.5,"25-50%",IF(INDEX(Summary!$AX:$AX,$AH977)&lt;0.75,"50-75%","75-100%"))))</f>
        <v>75-100%</v>
      </c>
      <c r="K977" t="str">
        <f t="array" ref="K977">IF($A977="","",INDEX(Summary!$AY:$AY,$AH977)&amp;"")</f>
        <v>Done</v>
      </c>
      <c r="L977" s="1">
        <f>IF($A977="","",Summary!$P$2+MOD(ROW()-2,30))</f>
        <v>46242</v>
      </c>
      <c r="M977">
        <f t="shared" si="137"/>
        <v>16</v>
      </c>
      <c r="N977">
        <f t="shared" si="138"/>
        <v>8</v>
      </c>
      <c r="O977" t="str">
        <f t="shared" si="139"/>
        <v>Aug-2026</v>
      </c>
      <c r="P977">
        <f t="shared" ca="1" si="140"/>
        <v>1</v>
      </c>
      <c r="Q977" s="2">
        <f t="array" ref="Q977">IF($A977="",0,IFERROR(INDEX(Summary!$P$3:$AS$67,$AH977-2,$M977),0))</f>
        <v>0</v>
      </c>
      <c r="R977" s="2" t="e">
        <f t="array" ref="R977">IF($A977="",0,ROUND(IFERROR(INDEX(Summary!$O:$O,$AH977),0)/30,0))</f>
        <v>#VALUE!</v>
      </c>
      <c r="S977">
        <f t="shared" si="141"/>
        <v>0</v>
      </c>
      <c r="T977" s="2">
        <f t="array" ref="T977">IF($S977=1,IFERROR(INDEX(Summary!$O:$O,$AH977),0),0)</f>
        <v>0</v>
      </c>
      <c r="U977" s="2">
        <f t="array" ref="U977">IF($S977=1,IFERROR(INDEX(Summary!$AT:$AT,$AH977),0),0)</f>
        <v>0</v>
      </c>
      <c r="V977" s="2">
        <f t="shared" si="142"/>
        <v>0</v>
      </c>
      <c r="W977" s="2">
        <f t="array" ref="W977">IF($S977=1,IFERROR(INDEX(Summary!$AZ:$AZ,$AH977),0),0)</f>
        <v>0</v>
      </c>
      <c r="X977" s="3">
        <f t="array" ref="X977">IF($S977=1,IFERROR(INDEX(Summary!$BA:$BA,$AH977),0),0)</f>
        <v>0</v>
      </c>
      <c r="Y977" s="2">
        <f t="array" ref="Y977">IF($S977=1,IFERROR(INDEX(Summary!$G:$G,$AH977),0),0)</f>
        <v>0</v>
      </c>
      <c r="Z977" s="2">
        <f t="array" ref="Z977">IF($S977=1,IFERROR(INDEX(Summary!$H:$H,$AH977),0),0)</f>
        <v>0</v>
      </c>
      <c r="AA977" s="2">
        <f t="array" ref="AA977">IF($S977=1,IFERROR(INDEX(Summary!$I:$I,$AH977),0),0)</f>
        <v>0</v>
      </c>
      <c r="AB977" s="2">
        <f t="array" ref="AB977">IF($S977=1,IFERROR(INDEX(Summary!$J:$J,$AH977),0),0)</f>
        <v>0</v>
      </c>
      <c r="AC977" s="2">
        <f t="array" ref="AC977">IF($S977=1,IFERROR(INDEX(Summary!$K:$K,$AH977),0),0)</f>
        <v>0</v>
      </c>
      <c r="AD977" s="2">
        <f t="array" ref="AD977">IF($S977=1,IFERROR(INDEX(Summary!$L:$L,$AH977),0),0)</f>
        <v>0</v>
      </c>
      <c r="AE977" s="2">
        <f t="array" ref="AE977">IF($S977=1,IFERROR(INDEX(Summary!$M:$M,$AH977),0),0)</f>
        <v>0</v>
      </c>
      <c r="AF977" s="2">
        <f t="array" ref="AF977">IF($S977=1,IFERROR(INDEX(Summary!$N:$N,$AH977),0),0)</f>
        <v>0</v>
      </c>
      <c r="AG977">
        <f t="array" ref="AG977">IF($A977="","",IFERROR(INDEX(Summary!$BB:$BB,$AH977),0))</f>
        <v>10</v>
      </c>
      <c r="AH977">
        <f t="shared" si="143"/>
        <v>35</v>
      </c>
    </row>
    <row r="978" spans="1:34" hidden="1">
      <c r="A978" t="str">
        <f t="array" ref="A978">IFERROR(INDEX(Summary!$D:$D,$AH978)&amp;"","")</f>
        <v>FG00050</v>
      </c>
      <c r="B978" t="str">
        <f t="array" ref="B978">IF($A978="","",INDEX(Summary!$E:$E,$AH978))</f>
        <v>Coconut Sap Sugar - 300gm</v>
      </c>
      <c r="C978" t="str">
        <f t="array" ref="C978">IF($A978="","",INDEX(Summary!$B:$B,$AH978))</f>
        <v>Jaggery</v>
      </c>
      <c r="D978" t="str">
        <f t="array" ref="D978">IF($A978="","",INDEX(Summary!$C:$C,$AH978))</f>
        <v>C39</v>
      </c>
      <c r="E978">
        <f t="array" ref="E978">IF($A978="","",INDEX(Summary!$F:$F,$AH978))</f>
        <v>0.3</v>
      </c>
      <c r="F978" t="str">
        <f t="array" ref="F978">IF($A978="","",INDEX(Summary!$BC:$BC,$AH978)&amp;"")</f>
        <v>P3 – Normal</v>
      </c>
      <c r="G978">
        <f t="shared" si="135"/>
        <v>3</v>
      </c>
      <c r="H978">
        <f t="shared" si="136"/>
        <v>0</v>
      </c>
      <c r="I978" t="str">
        <f t="array" ref="I978">IF($A978="","",IF(IFERROR(INDEX(Summary!$BA:$BA,$AH978),0)&lt;1,"Under 1 day",IF(INDEX(Summary!$BA:$BA,$AH978)&lt;3,"1-3 days",IF(INDEX(Summary!$BA:$BA,$AH978)&lt;7,"3-7 days","7+ days"))))</f>
        <v>Under 1 day</v>
      </c>
      <c r="J978" t="str">
        <f t="array" ref="J978">IF($A978="","",IF(IFERROR(INDEX(Summary!$AX:$AX,$AH978),0)&lt;0.25,"0-25%",IF(INDEX(Summary!$AX:$AX,$AH978)&lt;0.5,"25-50%",IF(INDEX(Summary!$AX:$AX,$AH978)&lt;0.75,"50-75%","75-100%"))))</f>
        <v>75-100%</v>
      </c>
      <c r="K978" t="str">
        <f t="array" ref="K978">IF($A978="","",INDEX(Summary!$AY:$AY,$AH978)&amp;"")</f>
        <v>Done</v>
      </c>
      <c r="L978" s="1">
        <f>IF($A978="","",Summary!$P$2+MOD(ROW()-2,30))</f>
        <v>46243</v>
      </c>
      <c r="M978">
        <f t="shared" si="137"/>
        <v>17</v>
      </c>
      <c r="N978">
        <f t="shared" si="138"/>
        <v>9</v>
      </c>
      <c r="O978" t="str">
        <f t="shared" si="139"/>
        <v>Aug-2026</v>
      </c>
      <c r="P978">
        <f t="shared" ca="1" si="140"/>
        <v>1</v>
      </c>
      <c r="Q978" s="2">
        <f t="array" ref="Q978">IF($A978="",0,IFERROR(INDEX(Summary!$P$3:$AS$67,$AH978-2,$M978),0))</f>
        <v>0</v>
      </c>
      <c r="R978" s="2" t="e">
        <f t="array" ref="R978">IF($A978="",0,ROUND(IFERROR(INDEX(Summary!$O:$O,$AH978),0)/30,0))</f>
        <v>#VALUE!</v>
      </c>
      <c r="S978">
        <f t="shared" si="141"/>
        <v>0</v>
      </c>
      <c r="T978" s="2">
        <f t="array" ref="T978">IF($S978=1,IFERROR(INDEX(Summary!$O:$O,$AH978),0),0)</f>
        <v>0</v>
      </c>
      <c r="U978" s="2">
        <f t="array" ref="U978">IF($S978=1,IFERROR(INDEX(Summary!$AT:$AT,$AH978),0),0)</f>
        <v>0</v>
      </c>
      <c r="V978" s="2">
        <f t="shared" si="142"/>
        <v>0</v>
      </c>
      <c r="W978" s="2">
        <f t="array" ref="W978">IF($S978=1,IFERROR(INDEX(Summary!$AZ:$AZ,$AH978),0),0)</f>
        <v>0</v>
      </c>
      <c r="X978" s="3">
        <f t="array" ref="X978">IF($S978=1,IFERROR(INDEX(Summary!$BA:$BA,$AH978),0),0)</f>
        <v>0</v>
      </c>
      <c r="Y978" s="2">
        <f t="array" ref="Y978">IF($S978=1,IFERROR(INDEX(Summary!$G:$G,$AH978),0),0)</f>
        <v>0</v>
      </c>
      <c r="Z978" s="2">
        <f t="array" ref="Z978">IF($S978=1,IFERROR(INDEX(Summary!$H:$H,$AH978),0),0)</f>
        <v>0</v>
      </c>
      <c r="AA978" s="2">
        <f t="array" ref="AA978">IF($S978=1,IFERROR(INDEX(Summary!$I:$I,$AH978),0),0)</f>
        <v>0</v>
      </c>
      <c r="AB978" s="2">
        <f t="array" ref="AB978">IF($S978=1,IFERROR(INDEX(Summary!$J:$J,$AH978),0),0)</f>
        <v>0</v>
      </c>
      <c r="AC978" s="2">
        <f t="array" ref="AC978">IF($S978=1,IFERROR(INDEX(Summary!$K:$K,$AH978),0),0)</f>
        <v>0</v>
      </c>
      <c r="AD978" s="2">
        <f t="array" ref="AD978">IF($S978=1,IFERROR(INDEX(Summary!$L:$L,$AH978),0),0)</f>
        <v>0</v>
      </c>
      <c r="AE978" s="2">
        <f t="array" ref="AE978">IF($S978=1,IFERROR(INDEX(Summary!$M:$M,$AH978),0),0)</f>
        <v>0</v>
      </c>
      <c r="AF978" s="2">
        <f t="array" ref="AF978">IF($S978=1,IFERROR(INDEX(Summary!$N:$N,$AH978),0),0)</f>
        <v>0</v>
      </c>
      <c r="AG978">
        <f t="array" ref="AG978">IF($A978="","",IFERROR(INDEX(Summary!$BB:$BB,$AH978),0))</f>
        <v>10</v>
      </c>
      <c r="AH978">
        <f t="shared" si="143"/>
        <v>35</v>
      </c>
    </row>
    <row r="979" spans="1:34" hidden="1">
      <c r="A979" t="str">
        <f t="array" ref="A979">IFERROR(INDEX(Summary!$D:$D,$AH979)&amp;"","")</f>
        <v>FG00050</v>
      </c>
      <c r="B979" t="str">
        <f t="array" ref="B979">IF($A979="","",INDEX(Summary!$E:$E,$AH979))</f>
        <v>Coconut Sap Sugar - 300gm</v>
      </c>
      <c r="C979" t="str">
        <f t="array" ref="C979">IF($A979="","",INDEX(Summary!$B:$B,$AH979))</f>
        <v>Jaggery</v>
      </c>
      <c r="D979" t="str">
        <f t="array" ref="D979">IF($A979="","",INDEX(Summary!$C:$C,$AH979))</f>
        <v>C39</v>
      </c>
      <c r="E979">
        <f t="array" ref="E979">IF($A979="","",INDEX(Summary!$F:$F,$AH979))</f>
        <v>0.3</v>
      </c>
      <c r="F979" t="str">
        <f t="array" ref="F979">IF($A979="","",INDEX(Summary!$BC:$BC,$AH979)&amp;"")</f>
        <v>P3 – Normal</v>
      </c>
      <c r="G979">
        <f t="shared" si="135"/>
        <v>3</v>
      </c>
      <c r="H979">
        <f t="shared" si="136"/>
        <v>0</v>
      </c>
      <c r="I979" t="str">
        <f t="array" ref="I979">IF($A979="","",IF(IFERROR(INDEX(Summary!$BA:$BA,$AH979),0)&lt;1,"Under 1 day",IF(INDEX(Summary!$BA:$BA,$AH979)&lt;3,"1-3 days",IF(INDEX(Summary!$BA:$BA,$AH979)&lt;7,"3-7 days","7+ days"))))</f>
        <v>Under 1 day</v>
      </c>
      <c r="J979" t="str">
        <f t="array" ref="J979">IF($A979="","",IF(IFERROR(INDEX(Summary!$AX:$AX,$AH979),0)&lt;0.25,"0-25%",IF(INDEX(Summary!$AX:$AX,$AH979)&lt;0.5,"25-50%",IF(INDEX(Summary!$AX:$AX,$AH979)&lt;0.75,"50-75%","75-100%"))))</f>
        <v>75-100%</v>
      </c>
      <c r="K979" t="str">
        <f t="array" ref="K979">IF($A979="","",INDEX(Summary!$AY:$AY,$AH979)&amp;"")</f>
        <v>Done</v>
      </c>
      <c r="L979" s="1">
        <f>IF($A979="","",Summary!$P$2+MOD(ROW()-2,30))</f>
        <v>46244</v>
      </c>
      <c r="M979">
        <f t="shared" si="137"/>
        <v>18</v>
      </c>
      <c r="N979">
        <f t="shared" si="138"/>
        <v>10</v>
      </c>
      <c r="O979" t="str">
        <f t="shared" si="139"/>
        <v>Aug-2026</v>
      </c>
      <c r="P979">
        <f t="shared" ca="1" si="140"/>
        <v>1</v>
      </c>
      <c r="Q979" s="2">
        <f t="array" ref="Q979">IF($A979="",0,IFERROR(INDEX(Summary!$P$3:$AS$67,$AH979-2,$M979),0))</f>
        <v>0</v>
      </c>
      <c r="R979" s="2" t="e">
        <f t="array" ref="R979">IF($A979="",0,ROUND(IFERROR(INDEX(Summary!$O:$O,$AH979),0)/30,0))</f>
        <v>#VALUE!</v>
      </c>
      <c r="S979">
        <f t="shared" si="141"/>
        <v>0</v>
      </c>
      <c r="T979" s="2">
        <f t="array" ref="T979">IF($S979=1,IFERROR(INDEX(Summary!$O:$O,$AH979),0),0)</f>
        <v>0</v>
      </c>
      <c r="U979" s="2">
        <f t="array" ref="U979">IF($S979=1,IFERROR(INDEX(Summary!$AT:$AT,$AH979),0),0)</f>
        <v>0</v>
      </c>
      <c r="V979" s="2">
        <f t="shared" si="142"/>
        <v>0</v>
      </c>
      <c r="W979" s="2">
        <f t="array" ref="W979">IF($S979=1,IFERROR(INDEX(Summary!$AZ:$AZ,$AH979),0),0)</f>
        <v>0</v>
      </c>
      <c r="X979" s="3">
        <f t="array" ref="X979">IF($S979=1,IFERROR(INDEX(Summary!$BA:$BA,$AH979),0),0)</f>
        <v>0</v>
      </c>
      <c r="Y979" s="2">
        <f t="array" ref="Y979">IF($S979=1,IFERROR(INDEX(Summary!$G:$G,$AH979),0),0)</f>
        <v>0</v>
      </c>
      <c r="Z979" s="2">
        <f t="array" ref="Z979">IF($S979=1,IFERROR(INDEX(Summary!$H:$H,$AH979),0),0)</f>
        <v>0</v>
      </c>
      <c r="AA979" s="2">
        <f t="array" ref="AA979">IF($S979=1,IFERROR(INDEX(Summary!$I:$I,$AH979),0),0)</f>
        <v>0</v>
      </c>
      <c r="AB979" s="2">
        <f t="array" ref="AB979">IF($S979=1,IFERROR(INDEX(Summary!$J:$J,$AH979),0),0)</f>
        <v>0</v>
      </c>
      <c r="AC979" s="2">
        <f t="array" ref="AC979">IF($S979=1,IFERROR(INDEX(Summary!$K:$K,$AH979),0),0)</f>
        <v>0</v>
      </c>
      <c r="AD979" s="2">
        <f t="array" ref="AD979">IF($S979=1,IFERROR(INDEX(Summary!$L:$L,$AH979),0),0)</f>
        <v>0</v>
      </c>
      <c r="AE979" s="2">
        <f t="array" ref="AE979">IF($S979=1,IFERROR(INDEX(Summary!$M:$M,$AH979),0),0)</f>
        <v>0</v>
      </c>
      <c r="AF979" s="2">
        <f t="array" ref="AF979">IF($S979=1,IFERROR(INDEX(Summary!$N:$N,$AH979),0),0)</f>
        <v>0</v>
      </c>
      <c r="AG979">
        <f t="array" ref="AG979">IF($A979="","",IFERROR(INDEX(Summary!$BB:$BB,$AH979),0))</f>
        <v>10</v>
      </c>
      <c r="AH979">
        <f t="shared" si="143"/>
        <v>35</v>
      </c>
    </row>
    <row r="980" spans="1:34" hidden="1">
      <c r="A980" t="str">
        <f t="array" ref="A980">IFERROR(INDEX(Summary!$D:$D,$AH980)&amp;"","")</f>
        <v>FG00050</v>
      </c>
      <c r="B980" t="str">
        <f t="array" ref="B980">IF($A980="","",INDEX(Summary!$E:$E,$AH980))</f>
        <v>Coconut Sap Sugar - 300gm</v>
      </c>
      <c r="C980" t="str">
        <f t="array" ref="C980">IF($A980="","",INDEX(Summary!$B:$B,$AH980))</f>
        <v>Jaggery</v>
      </c>
      <c r="D980" t="str">
        <f t="array" ref="D980">IF($A980="","",INDEX(Summary!$C:$C,$AH980))</f>
        <v>C39</v>
      </c>
      <c r="E980">
        <f t="array" ref="E980">IF($A980="","",INDEX(Summary!$F:$F,$AH980))</f>
        <v>0.3</v>
      </c>
      <c r="F980" t="str">
        <f t="array" ref="F980">IF($A980="","",INDEX(Summary!$BC:$BC,$AH980)&amp;"")</f>
        <v>P3 – Normal</v>
      </c>
      <c r="G980">
        <f t="shared" si="135"/>
        <v>3</v>
      </c>
      <c r="H980">
        <f t="shared" si="136"/>
        <v>0</v>
      </c>
      <c r="I980" t="str">
        <f t="array" ref="I980">IF($A980="","",IF(IFERROR(INDEX(Summary!$BA:$BA,$AH980),0)&lt;1,"Under 1 day",IF(INDEX(Summary!$BA:$BA,$AH980)&lt;3,"1-3 days",IF(INDEX(Summary!$BA:$BA,$AH980)&lt;7,"3-7 days","7+ days"))))</f>
        <v>Under 1 day</v>
      </c>
      <c r="J980" t="str">
        <f t="array" ref="J980">IF($A980="","",IF(IFERROR(INDEX(Summary!$AX:$AX,$AH980),0)&lt;0.25,"0-25%",IF(INDEX(Summary!$AX:$AX,$AH980)&lt;0.5,"25-50%",IF(INDEX(Summary!$AX:$AX,$AH980)&lt;0.75,"50-75%","75-100%"))))</f>
        <v>75-100%</v>
      </c>
      <c r="K980" t="str">
        <f t="array" ref="K980">IF($A980="","",INDEX(Summary!$AY:$AY,$AH980)&amp;"")</f>
        <v>Done</v>
      </c>
      <c r="L980" s="1">
        <f>IF($A980="","",Summary!$P$2+MOD(ROW()-2,30))</f>
        <v>46245</v>
      </c>
      <c r="M980">
        <f t="shared" si="137"/>
        <v>19</v>
      </c>
      <c r="N980">
        <f t="shared" si="138"/>
        <v>11</v>
      </c>
      <c r="O980" t="str">
        <f t="shared" si="139"/>
        <v>Aug-2026</v>
      </c>
      <c r="P980">
        <f t="shared" ca="1" si="140"/>
        <v>1</v>
      </c>
      <c r="Q980" s="2">
        <f t="array" ref="Q980">IF($A980="",0,IFERROR(INDEX(Summary!$P$3:$AS$67,$AH980-2,$M980),0))</f>
        <v>65</v>
      </c>
      <c r="R980" s="2" t="e">
        <f t="array" ref="R980">IF($A980="",0,ROUND(IFERROR(INDEX(Summary!$O:$O,$AH980),0)/30,0))</f>
        <v>#VALUE!</v>
      </c>
      <c r="S980">
        <f t="shared" si="141"/>
        <v>0</v>
      </c>
      <c r="T980" s="2">
        <f t="array" ref="T980">IF($S980=1,IFERROR(INDEX(Summary!$O:$O,$AH980),0),0)</f>
        <v>0</v>
      </c>
      <c r="U980" s="2">
        <f t="array" ref="U980">IF($S980=1,IFERROR(INDEX(Summary!$AT:$AT,$AH980),0),0)</f>
        <v>0</v>
      </c>
      <c r="V980" s="2">
        <f t="shared" si="142"/>
        <v>0</v>
      </c>
      <c r="W980" s="2">
        <f t="array" ref="W980">IF($S980=1,IFERROR(INDEX(Summary!$AZ:$AZ,$AH980),0),0)</f>
        <v>0</v>
      </c>
      <c r="X980" s="3">
        <f t="array" ref="X980">IF($S980=1,IFERROR(INDEX(Summary!$BA:$BA,$AH980),0),0)</f>
        <v>0</v>
      </c>
      <c r="Y980" s="2">
        <f t="array" ref="Y980">IF($S980=1,IFERROR(INDEX(Summary!$G:$G,$AH980),0),0)</f>
        <v>0</v>
      </c>
      <c r="Z980" s="2">
        <f t="array" ref="Z980">IF($S980=1,IFERROR(INDEX(Summary!$H:$H,$AH980),0),0)</f>
        <v>0</v>
      </c>
      <c r="AA980" s="2">
        <f t="array" ref="AA980">IF($S980=1,IFERROR(INDEX(Summary!$I:$I,$AH980),0),0)</f>
        <v>0</v>
      </c>
      <c r="AB980" s="2">
        <f t="array" ref="AB980">IF($S980=1,IFERROR(INDEX(Summary!$J:$J,$AH980),0),0)</f>
        <v>0</v>
      </c>
      <c r="AC980" s="2">
        <f t="array" ref="AC980">IF($S980=1,IFERROR(INDEX(Summary!$K:$K,$AH980),0),0)</f>
        <v>0</v>
      </c>
      <c r="AD980" s="2">
        <f t="array" ref="AD980">IF($S980=1,IFERROR(INDEX(Summary!$L:$L,$AH980),0),0)</f>
        <v>0</v>
      </c>
      <c r="AE980" s="2">
        <f t="array" ref="AE980">IF($S980=1,IFERROR(INDEX(Summary!$M:$M,$AH980),0),0)</f>
        <v>0</v>
      </c>
      <c r="AF980" s="2">
        <f t="array" ref="AF980">IF($S980=1,IFERROR(INDEX(Summary!$N:$N,$AH980),0),0)</f>
        <v>0</v>
      </c>
      <c r="AG980">
        <f t="array" ref="AG980">IF($A980="","",IFERROR(INDEX(Summary!$BB:$BB,$AH980),0))</f>
        <v>10</v>
      </c>
      <c r="AH980">
        <f t="shared" si="143"/>
        <v>35</v>
      </c>
    </row>
    <row r="981" spans="1:34" hidden="1">
      <c r="A981" t="str">
        <f t="array" ref="A981">IFERROR(INDEX(Summary!$D:$D,$AH981)&amp;"","")</f>
        <v>FG00050</v>
      </c>
      <c r="B981" t="str">
        <f t="array" ref="B981">IF($A981="","",INDEX(Summary!$E:$E,$AH981))</f>
        <v>Coconut Sap Sugar - 300gm</v>
      </c>
      <c r="C981" t="str">
        <f t="array" ref="C981">IF($A981="","",INDEX(Summary!$B:$B,$AH981))</f>
        <v>Jaggery</v>
      </c>
      <c r="D981" t="str">
        <f t="array" ref="D981">IF($A981="","",INDEX(Summary!$C:$C,$AH981))</f>
        <v>C39</v>
      </c>
      <c r="E981">
        <f t="array" ref="E981">IF($A981="","",INDEX(Summary!$F:$F,$AH981))</f>
        <v>0.3</v>
      </c>
      <c r="F981" t="str">
        <f t="array" ref="F981">IF($A981="","",INDEX(Summary!$BC:$BC,$AH981)&amp;"")</f>
        <v>P3 – Normal</v>
      </c>
      <c r="G981">
        <f t="shared" si="135"/>
        <v>3</v>
      </c>
      <c r="H981">
        <f t="shared" si="136"/>
        <v>0</v>
      </c>
      <c r="I981" t="str">
        <f t="array" ref="I981">IF($A981="","",IF(IFERROR(INDEX(Summary!$BA:$BA,$AH981),0)&lt;1,"Under 1 day",IF(INDEX(Summary!$BA:$BA,$AH981)&lt;3,"1-3 days",IF(INDEX(Summary!$BA:$BA,$AH981)&lt;7,"3-7 days","7+ days"))))</f>
        <v>Under 1 day</v>
      </c>
      <c r="J981" t="str">
        <f t="array" ref="J981">IF($A981="","",IF(IFERROR(INDEX(Summary!$AX:$AX,$AH981),0)&lt;0.25,"0-25%",IF(INDEX(Summary!$AX:$AX,$AH981)&lt;0.5,"25-50%",IF(INDEX(Summary!$AX:$AX,$AH981)&lt;0.75,"50-75%","75-100%"))))</f>
        <v>75-100%</v>
      </c>
      <c r="K981" t="str">
        <f t="array" ref="K981">IF($A981="","",INDEX(Summary!$AY:$AY,$AH981)&amp;"")</f>
        <v>Done</v>
      </c>
      <c r="L981" s="1">
        <f>IF($A981="","",Summary!$P$2+MOD(ROW()-2,30))</f>
        <v>46246</v>
      </c>
      <c r="M981">
        <f t="shared" si="137"/>
        <v>20</v>
      </c>
      <c r="N981">
        <f t="shared" si="138"/>
        <v>12</v>
      </c>
      <c r="O981" t="str">
        <f t="shared" si="139"/>
        <v>Aug-2026</v>
      </c>
      <c r="P981">
        <f t="shared" ca="1" si="140"/>
        <v>1</v>
      </c>
      <c r="Q981" s="2">
        <f t="array" ref="Q981">IF($A981="",0,IFERROR(INDEX(Summary!$P$3:$AS$67,$AH981-2,$M981),0))</f>
        <v>19.5</v>
      </c>
      <c r="R981" s="2" t="e">
        <f t="array" ref="R981">IF($A981="",0,ROUND(IFERROR(INDEX(Summary!$O:$O,$AH981),0)/30,0))</f>
        <v>#VALUE!</v>
      </c>
      <c r="S981">
        <f t="shared" si="141"/>
        <v>0</v>
      </c>
      <c r="T981" s="2">
        <f t="array" ref="T981">IF($S981=1,IFERROR(INDEX(Summary!$O:$O,$AH981),0),0)</f>
        <v>0</v>
      </c>
      <c r="U981" s="2">
        <f t="array" ref="U981">IF($S981=1,IFERROR(INDEX(Summary!$AT:$AT,$AH981),0),0)</f>
        <v>0</v>
      </c>
      <c r="V981" s="2">
        <f t="shared" si="142"/>
        <v>0</v>
      </c>
      <c r="W981" s="2">
        <f t="array" ref="W981">IF($S981=1,IFERROR(INDEX(Summary!$AZ:$AZ,$AH981),0),0)</f>
        <v>0</v>
      </c>
      <c r="X981" s="3">
        <f t="array" ref="X981">IF($S981=1,IFERROR(INDEX(Summary!$BA:$BA,$AH981),0),0)</f>
        <v>0</v>
      </c>
      <c r="Y981" s="2">
        <f t="array" ref="Y981">IF($S981=1,IFERROR(INDEX(Summary!$G:$G,$AH981),0),0)</f>
        <v>0</v>
      </c>
      <c r="Z981" s="2">
        <f t="array" ref="Z981">IF($S981=1,IFERROR(INDEX(Summary!$H:$H,$AH981),0),0)</f>
        <v>0</v>
      </c>
      <c r="AA981" s="2">
        <f t="array" ref="AA981">IF($S981=1,IFERROR(INDEX(Summary!$I:$I,$AH981),0),0)</f>
        <v>0</v>
      </c>
      <c r="AB981" s="2">
        <f t="array" ref="AB981">IF($S981=1,IFERROR(INDEX(Summary!$J:$J,$AH981),0),0)</f>
        <v>0</v>
      </c>
      <c r="AC981" s="2">
        <f t="array" ref="AC981">IF($S981=1,IFERROR(INDEX(Summary!$K:$K,$AH981),0),0)</f>
        <v>0</v>
      </c>
      <c r="AD981" s="2">
        <f t="array" ref="AD981">IF($S981=1,IFERROR(INDEX(Summary!$L:$L,$AH981),0),0)</f>
        <v>0</v>
      </c>
      <c r="AE981" s="2">
        <f t="array" ref="AE981">IF($S981=1,IFERROR(INDEX(Summary!$M:$M,$AH981),0),0)</f>
        <v>0</v>
      </c>
      <c r="AF981" s="2">
        <f t="array" ref="AF981">IF($S981=1,IFERROR(INDEX(Summary!$N:$N,$AH981),0),0)</f>
        <v>0</v>
      </c>
      <c r="AG981">
        <f t="array" ref="AG981">IF($A981="","",IFERROR(INDEX(Summary!$BB:$BB,$AH981),0))</f>
        <v>10</v>
      </c>
      <c r="AH981">
        <f t="shared" si="143"/>
        <v>35</v>
      </c>
    </row>
    <row r="982" spans="1:34" hidden="1">
      <c r="A982" t="str">
        <f t="array" ref="A982">IFERROR(INDEX(Summary!$D:$D,$AH982)&amp;"","")</f>
        <v>FG00050</v>
      </c>
      <c r="B982" t="str">
        <f t="array" ref="B982">IF($A982="","",INDEX(Summary!$E:$E,$AH982))</f>
        <v>Coconut Sap Sugar - 300gm</v>
      </c>
      <c r="C982" t="str">
        <f t="array" ref="C982">IF($A982="","",INDEX(Summary!$B:$B,$AH982))</f>
        <v>Jaggery</v>
      </c>
      <c r="D982" t="str">
        <f t="array" ref="D982">IF($A982="","",INDEX(Summary!$C:$C,$AH982))</f>
        <v>C39</v>
      </c>
      <c r="E982">
        <f t="array" ref="E982">IF($A982="","",INDEX(Summary!$F:$F,$AH982))</f>
        <v>0.3</v>
      </c>
      <c r="F982" t="str">
        <f t="array" ref="F982">IF($A982="","",INDEX(Summary!$BC:$BC,$AH982)&amp;"")</f>
        <v>P3 – Normal</v>
      </c>
      <c r="G982">
        <f t="shared" si="135"/>
        <v>3</v>
      </c>
      <c r="H982">
        <f t="shared" si="136"/>
        <v>0</v>
      </c>
      <c r="I982" t="str">
        <f t="array" ref="I982">IF($A982="","",IF(IFERROR(INDEX(Summary!$BA:$BA,$AH982),0)&lt;1,"Under 1 day",IF(INDEX(Summary!$BA:$BA,$AH982)&lt;3,"1-3 days",IF(INDEX(Summary!$BA:$BA,$AH982)&lt;7,"3-7 days","7+ days"))))</f>
        <v>Under 1 day</v>
      </c>
      <c r="J982" t="str">
        <f t="array" ref="J982">IF($A982="","",IF(IFERROR(INDEX(Summary!$AX:$AX,$AH982),0)&lt;0.25,"0-25%",IF(INDEX(Summary!$AX:$AX,$AH982)&lt;0.5,"25-50%",IF(INDEX(Summary!$AX:$AX,$AH982)&lt;0.75,"50-75%","75-100%"))))</f>
        <v>75-100%</v>
      </c>
      <c r="K982" t="str">
        <f t="array" ref="K982">IF($A982="","",INDEX(Summary!$AY:$AY,$AH982)&amp;"")</f>
        <v>Done</v>
      </c>
      <c r="L982" s="1">
        <f>IF($A982="","",Summary!$P$2+MOD(ROW()-2,30))</f>
        <v>46247</v>
      </c>
      <c r="M982">
        <f t="shared" si="137"/>
        <v>21</v>
      </c>
      <c r="N982">
        <f t="shared" si="138"/>
        <v>13</v>
      </c>
      <c r="O982" t="str">
        <f t="shared" si="139"/>
        <v>Aug-2026</v>
      </c>
      <c r="P982">
        <f t="shared" ca="1" si="140"/>
        <v>1</v>
      </c>
      <c r="Q982" s="2">
        <f t="array" ref="Q982">IF($A982="",0,IFERROR(INDEX(Summary!$P$3:$AS$67,$AH982-2,$M982),0))</f>
        <v>5</v>
      </c>
      <c r="R982" s="2" t="e">
        <f t="array" ref="R982">IF($A982="",0,ROUND(IFERROR(INDEX(Summary!$O:$O,$AH982),0)/30,0))</f>
        <v>#VALUE!</v>
      </c>
      <c r="S982">
        <f t="shared" si="141"/>
        <v>0</v>
      </c>
      <c r="T982" s="2">
        <f t="array" ref="T982">IF($S982=1,IFERROR(INDEX(Summary!$O:$O,$AH982),0),0)</f>
        <v>0</v>
      </c>
      <c r="U982" s="2">
        <f t="array" ref="U982">IF($S982=1,IFERROR(INDEX(Summary!$AT:$AT,$AH982),0),0)</f>
        <v>0</v>
      </c>
      <c r="V982" s="2">
        <f t="shared" si="142"/>
        <v>0</v>
      </c>
      <c r="W982" s="2">
        <f t="array" ref="W982">IF($S982=1,IFERROR(INDEX(Summary!$AZ:$AZ,$AH982),0),0)</f>
        <v>0</v>
      </c>
      <c r="X982" s="3">
        <f t="array" ref="X982">IF($S982=1,IFERROR(INDEX(Summary!$BA:$BA,$AH982),0),0)</f>
        <v>0</v>
      </c>
      <c r="Y982" s="2">
        <f t="array" ref="Y982">IF($S982=1,IFERROR(INDEX(Summary!$G:$G,$AH982),0),0)</f>
        <v>0</v>
      </c>
      <c r="Z982" s="2">
        <f t="array" ref="Z982">IF($S982=1,IFERROR(INDEX(Summary!$H:$H,$AH982),0),0)</f>
        <v>0</v>
      </c>
      <c r="AA982" s="2">
        <f t="array" ref="AA982">IF($S982=1,IFERROR(INDEX(Summary!$I:$I,$AH982),0),0)</f>
        <v>0</v>
      </c>
      <c r="AB982" s="2">
        <f t="array" ref="AB982">IF($S982=1,IFERROR(INDEX(Summary!$J:$J,$AH982),0),0)</f>
        <v>0</v>
      </c>
      <c r="AC982" s="2">
        <f t="array" ref="AC982">IF($S982=1,IFERROR(INDEX(Summary!$K:$K,$AH982),0),0)</f>
        <v>0</v>
      </c>
      <c r="AD982" s="2">
        <f t="array" ref="AD982">IF($S982=1,IFERROR(INDEX(Summary!$L:$L,$AH982),0),0)</f>
        <v>0</v>
      </c>
      <c r="AE982" s="2">
        <f t="array" ref="AE982">IF($S982=1,IFERROR(INDEX(Summary!$M:$M,$AH982),0),0)</f>
        <v>0</v>
      </c>
      <c r="AF982" s="2">
        <f t="array" ref="AF982">IF($S982=1,IFERROR(INDEX(Summary!$N:$N,$AH982),0),0)</f>
        <v>0</v>
      </c>
      <c r="AG982">
        <f t="array" ref="AG982">IF($A982="","",IFERROR(INDEX(Summary!$BB:$BB,$AH982),0))</f>
        <v>10</v>
      </c>
      <c r="AH982">
        <f t="shared" si="143"/>
        <v>35</v>
      </c>
    </row>
    <row r="983" spans="1:34" hidden="1">
      <c r="A983" t="str">
        <f t="array" ref="A983">IFERROR(INDEX(Summary!$D:$D,$AH983)&amp;"","")</f>
        <v>FG00050</v>
      </c>
      <c r="B983" t="str">
        <f t="array" ref="B983">IF($A983="","",INDEX(Summary!$E:$E,$AH983))</f>
        <v>Coconut Sap Sugar - 300gm</v>
      </c>
      <c r="C983" t="str">
        <f t="array" ref="C983">IF($A983="","",INDEX(Summary!$B:$B,$AH983))</f>
        <v>Jaggery</v>
      </c>
      <c r="D983" t="str">
        <f t="array" ref="D983">IF($A983="","",INDEX(Summary!$C:$C,$AH983))</f>
        <v>C39</v>
      </c>
      <c r="E983">
        <f t="array" ref="E983">IF($A983="","",INDEX(Summary!$F:$F,$AH983))</f>
        <v>0.3</v>
      </c>
      <c r="F983" t="str">
        <f t="array" ref="F983">IF($A983="","",INDEX(Summary!$BC:$BC,$AH983)&amp;"")</f>
        <v>P3 – Normal</v>
      </c>
      <c r="G983">
        <f t="shared" si="135"/>
        <v>3</v>
      </c>
      <c r="H983">
        <f t="shared" si="136"/>
        <v>0</v>
      </c>
      <c r="I983" t="str">
        <f t="array" ref="I983">IF($A983="","",IF(IFERROR(INDEX(Summary!$BA:$BA,$AH983),0)&lt;1,"Under 1 day",IF(INDEX(Summary!$BA:$BA,$AH983)&lt;3,"1-3 days",IF(INDEX(Summary!$BA:$BA,$AH983)&lt;7,"3-7 days","7+ days"))))</f>
        <v>Under 1 day</v>
      </c>
      <c r="J983" t="str">
        <f t="array" ref="J983">IF($A983="","",IF(IFERROR(INDEX(Summary!$AX:$AX,$AH983),0)&lt;0.25,"0-25%",IF(INDEX(Summary!$AX:$AX,$AH983)&lt;0.5,"25-50%",IF(INDEX(Summary!$AX:$AX,$AH983)&lt;0.75,"50-75%","75-100%"))))</f>
        <v>75-100%</v>
      </c>
      <c r="K983" t="str">
        <f t="array" ref="K983">IF($A983="","",INDEX(Summary!$AY:$AY,$AH983)&amp;"")</f>
        <v>Done</v>
      </c>
      <c r="L983" s="1">
        <f>IF($A983="","",Summary!$P$2+MOD(ROW()-2,30))</f>
        <v>46248</v>
      </c>
      <c r="M983">
        <f t="shared" si="137"/>
        <v>22</v>
      </c>
      <c r="N983">
        <f t="shared" si="138"/>
        <v>14</v>
      </c>
      <c r="O983" t="str">
        <f t="shared" si="139"/>
        <v>Aug-2026</v>
      </c>
      <c r="P983">
        <f t="shared" ca="1" si="140"/>
        <v>1</v>
      </c>
      <c r="Q983" s="2">
        <f t="array" ref="Q983">IF($A983="",0,IFERROR(INDEX(Summary!$P$3:$AS$67,$AH983-2,$M983),0))</f>
        <v>0</v>
      </c>
      <c r="R983" s="2" t="e">
        <f t="array" ref="R983">IF($A983="",0,ROUND(IFERROR(INDEX(Summary!$O:$O,$AH983),0)/30,0))</f>
        <v>#VALUE!</v>
      </c>
      <c r="S983">
        <f t="shared" si="141"/>
        <v>0</v>
      </c>
      <c r="T983" s="2">
        <f t="array" ref="T983">IF($S983=1,IFERROR(INDEX(Summary!$O:$O,$AH983),0),0)</f>
        <v>0</v>
      </c>
      <c r="U983" s="2">
        <f t="array" ref="U983">IF($S983=1,IFERROR(INDEX(Summary!$AT:$AT,$AH983),0),0)</f>
        <v>0</v>
      </c>
      <c r="V983" s="2">
        <f t="shared" si="142"/>
        <v>0</v>
      </c>
      <c r="W983" s="2">
        <f t="array" ref="W983">IF($S983=1,IFERROR(INDEX(Summary!$AZ:$AZ,$AH983),0),0)</f>
        <v>0</v>
      </c>
      <c r="X983" s="3">
        <f t="array" ref="X983">IF($S983=1,IFERROR(INDEX(Summary!$BA:$BA,$AH983),0),0)</f>
        <v>0</v>
      </c>
      <c r="Y983" s="2">
        <f t="array" ref="Y983">IF($S983=1,IFERROR(INDEX(Summary!$G:$G,$AH983),0),0)</f>
        <v>0</v>
      </c>
      <c r="Z983" s="2">
        <f t="array" ref="Z983">IF($S983=1,IFERROR(INDEX(Summary!$H:$H,$AH983),0),0)</f>
        <v>0</v>
      </c>
      <c r="AA983" s="2">
        <f t="array" ref="AA983">IF($S983=1,IFERROR(INDEX(Summary!$I:$I,$AH983),0),0)</f>
        <v>0</v>
      </c>
      <c r="AB983" s="2">
        <f t="array" ref="AB983">IF($S983=1,IFERROR(INDEX(Summary!$J:$J,$AH983),0),0)</f>
        <v>0</v>
      </c>
      <c r="AC983" s="2">
        <f t="array" ref="AC983">IF($S983=1,IFERROR(INDEX(Summary!$K:$K,$AH983),0),0)</f>
        <v>0</v>
      </c>
      <c r="AD983" s="2">
        <f t="array" ref="AD983">IF($S983=1,IFERROR(INDEX(Summary!$L:$L,$AH983),0),0)</f>
        <v>0</v>
      </c>
      <c r="AE983" s="2">
        <f t="array" ref="AE983">IF($S983=1,IFERROR(INDEX(Summary!$M:$M,$AH983),0),0)</f>
        <v>0</v>
      </c>
      <c r="AF983" s="2">
        <f t="array" ref="AF983">IF($S983=1,IFERROR(INDEX(Summary!$N:$N,$AH983),0),0)</f>
        <v>0</v>
      </c>
      <c r="AG983">
        <f t="array" ref="AG983">IF($A983="","",IFERROR(INDEX(Summary!$BB:$BB,$AH983),0))</f>
        <v>10</v>
      </c>
      <c r="AH983">
        <f t="shared" si="143"/>
        <v>35</v>
      </c>
    </row>
    <row r="984" spans="1:34" hidden="1">
      <c r="A984" t="str">
        <f t="array" ref="A984">IFERROR(INDEX(Summary!$D:$D,$AH984)&amp;"","")</f>
        <v>FG00050</v>
      </c>
      <c r="B984" t="str">
        <f t="array" ref="B984">IF($A984="","",INDEX(Summary!$E:$E,$AH984))</f>
        <v>Coconut Sap Sugar - 300gm</v>
      </c>
      <c r="C984" t="str">
        <f t="array" ref="C984">IF($A984="","",INDEX(Summary!$B:$B,$AH984))</f>
        <v>Jaggery</v>
      </c>
      <c r="D984" t="str">
        <f t="array" ref="D984">IF($A984="","",INDEX(Summary!$C:$C,$AH984))</f>
        <v>C39</v>
      </c>
      <c r="E984">
        <f t="array" ref="E984">IF($A984="","",INDEX(Summary!$F:$F,$AH984))</f>
        <v>0.3</v>
      </c>
      <c r="F984" t="str">
        <f t="array" ref="F984">IF($A984="","",INDEX(Summary!$BC:$BC,$AH984)&amp;"")</f>
        <v>P3 – Normal</v>
      </c>
      <c r="G984">
        <f t="shared" si="135"/>
        <v>3</v>
      </c>
      <c r="H984">
        <f t="shared" si="136"/>
        <v>0</v>
      </c>
      <c r="I984" t="str">
        <f t="array" ref="I984">IF($A984="","",IF(IFERROR(INDEX(Summary!$BA:$BA,$AH984),0)&lt;1,"Under 1 day",IF(INDEX(Summary!$BA:$BA,$AH984)&lt;3,"1-3 days",IF(INDEX(Summary!$BA:$BA,$AH984)&lt;7,"3-7 days","7+ days"))))</f>
        <v>Under 1 day</v>
      </c>
      <c r="J984" t="str">
        <f t="array" ref="J984">IF($A984="","",IF(IFERROR(INDEX(Summary!$AX:$AX,$AH984),0)&lt;0.25,"0-25%",IF(INDEX(Summary!$AX:$AX,$AH984)&lt;0.5,"25-50%",IF(INDEX(Summary!$AX:$AX,$AH984)&lt;0.75,"50-75%","75-100%"))))</f>
        <v>75-100%</v>
      </c>
      <c r="K984" t="str">
        <f t="array" ref="K984">IF($A984="","",INDEX(Summary!$AY:$AY,$AH984)&amp;"")</f>
        <v>Done</v>
      </c>
      <c r="L984" s="1">
        <f>IF($A984="","",Summary!$P$2+MOD(ROW()-2,30))</f>
        <v>46249</v>
      </c>
      <c r="M984">
        <f t="shared" si="137"/>
        <v>23</v>
      </c>
      <c r="N984">
        <f t="shared" si="138"/>
        <v>15</v>
      </c>
      <c r="O984" t="str">
        <f t="shared" si="139"/>
        <v>Aug-2026</v>
      </c>
      <c r="P984">
        <f t="shared" ca="1" si="140"/>
        <v>1</v>
      </c>
      <c r="Q984" s="2">
        <f t="array" ref="Q984">IF($A984="",0,IFERROR(INDEX(Summary!$P$3:$AS$67,$AH984-2,$M984),0))</f>
        <v>0</v>
      </c>
      <c r="R984" s="2" t="e">
        <f t="array" ref="R984">IF($A984="",0,ROUND(IFERROR(INDEX(Summary!$O:$O,$AH984),0)/30,0))</f>
        <v>#VALUE!</v>
      </c>
      <c r="S984">
        <f t="shared" si="141"/>
        <v>0</v>
      </c>
      <c r="T984" s="2">
        <f t="array" ref="T984">IF($S984=1,IFERROR(INDEX(Summary!$O:$O,$AH984),0),0)</f>
        <v>0</v>
      </c>
      <c r="U984" s="2">
        <f t="array" ref="U984">IF($S984=1,IFERROR(INDEX(Summary!$AT:$AT,$AH984),0),0)</f>
        <v>0</v>
      </c>
      <c r="V984" s="2">
        <f t="shared" si="142"/>
        <v>0</v>
      </c>
      <c r="W984" s="2">
        <f t="array" ref="W984">IF($S984=1,IFERROR(INDEX(Summary!$AZ:$AZ,$AH984),0),0)</f>
        <v>0</v>
      </c>
      <c r="X984" s="3">
        <f t="array" ref="X984">IF($S984=1,IFERROR(INDEX(Summary!$BA:$BA,$AH984),0),0)</f>
        <v>0</v>
      </c>
      <c r="Y984" s="2">
        <f t="array" ref="Y984">IF($S984=1,IFERROR(INDEX(Summary!$G:$G,$AH984),0),0)</f>
        <v>0</v>
      </c>
      <c r="Z984" s="2">
        <f t="array" ref="Z984">IF($S984=1,IFERROR(INDEX(Summary!$H:$H,$AH984),0),0)</f>
        <v>0</v>
      </c>
      <c r="AA984" s="2">
        <f t="array" ref="AA984">IF($S984=1,IFERROR(INDEX(Summary!$I:$I,$AH984),0),0)</f>
        <v>0</v>
      </c>
      <c r="AB984" s="2">
        <f t="array" ref="AB984">IF($S984=1,IFERROR(INDEX(Summary!$J:$J,$AH984),0),0)</f>
        <v>0</v>
      </c>
      <c r="AC984" s="2">
        <f t="array" ref="AC984">IF($S984=1,IFERROR(INDEX(Summary!$K:$K,$AH984),0),0)</f>
        <v>0</v>
      </c>
      <c r="AD984" s="2">
        <f t="array" ref="AD984">IF($S984=1,IFERROR(INDEX(Summary!$L:$L,$AH984),0),0)</f>
        <v>0</v>
      </c>
      <c r="AE984" s="2">
        <f t="array" ref="AE984">IF($S984=1,IFERROR(INDEX(Summary!$M:$M,$AH984),0),0)</f>
        <v>0</v>
      </c>
      <c r="AF984" s="2">
        <f t="array" ref="AF984">IF($S984=1,IFERROR(INDEX(Summary!$N:$N,$AH984),0),0)</f>
        <v>0</v>
      </c>
      <c r="AG984">
        <f t="array" ref="AG984">IF($A984="","",IFERROR(INDEX(Summary!$BB:$BB,$AH984),0))</f>
        <v>10</v>
      </c>
      <c r="AH984">
        <f t="shared" si="143"/>
        <v>35</v>
      </c>
    </row>
    <row r="985" spans="1:34" hidden="1">
      <c r="A985" t="str">
        <f t="array" ref="A985">IFERROR(INDEX(Summary!$D:$D,$AH985)&amp;"","")</f>
        <v>FG00050</v>
      </c>
      <c r="B985" t="str">
        <f t="array" ref="B985">IF($A985="","",INDEX(Summary!$E:$E,$AH985))</f>
        <v>Coconut Sap Sugar - 300gm</v>
      </c>
      <c r="C985" t="str">
        <f t="array" ref="C985">IF($A985="","",INDEX(Summary!$B:$B,$AH985))</f>
        <v>Jaggery</v>
      </c>
      <c r="D985" t="str">
        <f t="array" ref="D985">IF($A985="","",INDEX(Summary!$C:$C,$AH985))</f>
        <v>C39</v>
      </c>
      <c r="E985">
        <f t="array" ref="E985">IF($A985="","",INDEX(Summary!$F:$F,$AH985))</f>
        <v>0.3</v>
      </c>
      <c r="F985" t="str">
        <f t="array" ref="F985">IF($A985="","",INDEX(Summary!$BC:$BC,$AH985)&amp;"")</f>
        <v>P3 – Normal</v>
      </c>
      <c r="G985">
        <f t="shared" si="135"/>
        <v>3</v>
      </c>
      <c r="H985">
        <f t="shared" si="136"/>
        <v>0</v>
      </c>
      <c r="I985" t="str">
        <f t="array" ref="I985">IF($A985="","",IF(IFERROR(INDEX(Summary!$BA:$BA,$AH985),0)&lt;1,"Under 1 day",IF(INDEX(Summary!$BA:$BA,$AH985)&lt;3,"1-3 days",IF(INDEX(Summary!$BA:$BA,$AH985)&lt;7,"3-7 days","7+ days"))))</f>
        <v>Under 1 day</v>
      </c>
      <c r="J985" t="str">
        <f t="array" ref="J985">IF($A985="","",IF(IFERROR(INDEX(Summary!$AX:$AX,$AH985),0)&lt;0.25,"0-25%",IF(INDEX(Summary!$AX:$AX,$AH985)&lt;0.5,"25-50%",IF(INDEX(Summary!$AX:$AX,$AH985)&lt;0.75,"50-75%","75-100%"))))</f>
        <v>75-100%</v>
      </c>
      <c r="K985" t="str">
        <f t="array" ref="K985">IF($A985="","",INDEX(Summary!$AY:$AY,$AH985)&amp;"")</f>
        <v>Done</v>
      </c>
      <c r="L985" s="1">
        <f>IF($A985="","",Summary!$P$2+MOD(ROW()-2,30))</f>
        <v>46250</v>
      </c>
      <c r="M985">
        <f t="shared" si="137"/>
        <v>24</v>
      </c>
      <c r="N985">
        <f t="shared" si="138"/>
        <v>16</v>
      </c>
      <c r="O985" t="str">
        <f t="shared" si="139"/>
        <v>Aug-2026</v>
      </c>
      <c r="P985">
        <f t="shared" ca="1" si="140"/>
        <v>1</v>
      </c>
      <c r="Q985" s="2">
        <f t="array" ref="Q985">IF($A985="",0,IFERROR(INDEX(Summary!$P$3:$AS$67,$AH985-2,$M985),0))</f>
        <v>637</v>
      </c>
      <c r="R985" s="2" t="e">
        <f t="array" ref="R985">IF($A985="",0,ROUND(IFERROR(INDEX(Summary!$O:$O,$AH985),0)/30,0))</f>
        <v>#VALUE!</v>
      </c>
      <c r="S985">
        <f t="shared" si="141"/>
        <v>0</v>
      </c>
      <c r="T985" s="2">
        <f t="array" ref="T985">IF($S985=1,IFERROR(INDEX(Summary!$O:$O,$AH985),0),0)</f>
        <v>0</v>
      </c>
      <c r="U985" s="2">
        <f t="array" ref="U985">IF($S985=1,IFERROR(INDEX(Summary!$AT:$AT,$AH985),0),0)</f>
        <v>0</v>
      </c>
      <c r="V985" s="2">
        <f t="shared" si="142"/>
        <v>0</v>
      </c>
      <c r="W985" s="2">
        <f t="array" ref="W985">IF($S985=1,IFERROR(INDEX(Summary!$AZ:$AZ,$AH985),0),0)</f>
        <v>0</v>
      </c>
      <c r="X985" s="3">
        <f t="array" ref="X985">IF($S985=1,IFERROR(INDEX(Summary!$BA:$BA,$AH985),0),0)</f>
        <v>0</v>
      </c>
      <c r="Y985" s="2">
        <f t="array" ref="Y985">IF($S985=1,IFERROR(INDEX(Summary!$G:$G,$AH985),0),0)</f>
        <v>0</v>
      </c>
      <c r="Z985" s="2">
        <f t="array" ref="Z985">IF($S985=1,IFERROR(INDEX(Summary!$H:$H,$AH985),0),0)</f>
        <v>0</v>
      </c>
      <c r="AA985" s="2">
        <f t="array" ref="AA985">IF($S985=1,IFERROR(INDEX(Summary!$I:$I,$AH985),0),0)</f>
        <v>0</v>
      </c>
      <c r="AB985" s="2">
        <f t="array" ref="AB985">IF($S985=1,IFERROR(INDEX(Summary!$J:$J,$AH985),0),0)</f>
        <v>0</v>
      </c>
      <c r="AC985" s="2">
        <f t="array" ref="AC985">IF($S985=1,IFERROR(INDEX(Summary!$K:$K,$AH985),0),0)</f>
        <v>0</v>
      </c>
      <c r="AD985" s="2">
        <f t="array" ref="AD985">IF($S985=1,IFERROR(INDEX(Summary!$L:$L,$AH985),0),0)</f>
        <v>0</v>
      </c>
      <c r="AE985" s="2">
        <f t="array" ref="AE985">IF($S985=1,IFERROR(INDEX(Summary!$M:$M,$AH985),0),0)</f>
        <v>0</v>
      </c>
      <c r="AF985" s="2">
        <f t="array" ref="AF985">IF($S985=1,IFERROR(INDEX(Summary!$N:$N,$AH985),0),0)</f>
        <v>0</v>
      </c>
      <c r="AG985">
        <f t="array" ref="AG985">IF($A985="","",IFERROR(INDEX(Summary!$BB:$BB,$AH985),0))</f>
        <v>10</v>
      </c>
      <c r="AH985">
        <f t="shared" si="143"/>
        <v>35</v>
      </c>
    </row>
    <row r="986" spans="1:34" hidden="1">
      <c r="A986" t="str">
        <f t="array" ref="A986">IFERROR(INDEX(Summary!$D:$D,$AH986)&amp;"","")</f>
        <v>FG00050</v>
      </c>
      <c r="B986" t="str">
        <f t="array" ref="B986">IF($A986="","",INDEX(Summary!$E:$E,$AH986))</f>
        <v>Coconut Sap Sugar - 300gm</v>
      </c>
      <c r="C986" t="str">
        <f t="array" ref="C986">IF($A986="","",INDEX(Summary!$B:$B,$AH986))</f>
        <v>Jaggery</v>
      </c>
      <c r="D986" t="str">
        <f t="array" ref="D986">IF($A986="","",INDEX(Summary!$C:$C,$AH986))</f>
        <v>C39</v>
      </c>
      <c r="E986">
        <f t="array" ref="E986">IF($A986="","",INDEX(Summary!$F:$F,$AH986))</f>
        <v>0.3</v>
      </c>
      <c r="F986" t="str">
        <f t="array" ref="F986">IF($A986="","",INDEX(Summary!$BC:$BC,$AH986)&amp;"")</f>
        <v>P3 – Normal</v>
      </c>
      <c r="G986">
        <f t="shared" si="135"/>
        <v>3</v>
      </c>
      <c r="H986">
        <f t="shared" si="136"/>
        <v>0</v>
      </c>
      <c r="I986" t="str">
        <f t="array" ref="I986">IF($A986="","",IF(IFERROR(INDEX(Summary!$BA:$BA,$AH986),0)&lt;1,"Under 1 day",IF(INDEX(Summary!$BA:$BA,$AH986)&lt;3,"1-3 days",IF(INDEX(Summary!$BA:$BA,$AH986)&lt;7,"3-7 days","7+ days"))))</f>
        <v>Under 1 day</v>
      </c>
      <c r="J986" t="str">
        <f t="array" ref="J986">IF($A986="","",IF(IFERROR(INDEX(Summary!$AX:$AX,$AH986),0)&lt;0.25,"0-25%",IF(INDEX(Summary!$AX:$AX,$AH986)&lt;0.5,"25-50%",IF(INDEX(Summary!$AX:$AX,$AH986)&lt;0.75,"50-75%","75-100%"))))</f>
        <v>75-100%</v>
      </c>
      <c r="K986" t="str">
        <f t="array" ref="K986">IF($A986="","",INDEX(Summary!$AY:$AY,$AH986)&amp;"")</f>
        <v>Done</v>
      </c>
      <c r="L986" s="1">
        <f>IF($A986="","",Summary!$P$2+MOD(ROW()-2,30))</f>
        <v>46251</v>
      </c>
      <c r="M986">
        <f t="shared" si="137"/>
        <v>25</v>
      </c>
      <c r="N986">
        <f t="shared" si="138"/>
        <v>17</v>
      </c>
      <c r="O986" t="str">
        <f t="shared" si="139"/>
        <v>Aug-2026</v>
      </c>
      <c r="P986">
        <f t="shared" ca="1" si="140"/>
        <v>1</v>
      </c>
      <c r="Q986" s="2">
        <f t="array" ref="Q986">IF($A986="",0,IFERROR(INDEX(Summary!$P$3:$AS$67,$AH986-2,$M986),0))</f>
        <v>0</v>
      </c>
      <c r="R986" s="2" t="e">
        <f t="array" ref="R986">IF($A986="",0,ROUND(IFERROR(INDEX(Summary!$O:$O,$AH986),0)/30,0))</f>
        <v>#VALUE!</v>
      </c>
      <c r="S986">
        <f t="shared" si="141"/>
        <v>0</v>
      </c>
      <c r="T986" s="2">
        <f t="array" ref="T986">IF($S986=1,IFERROR(INDEX(Summary!$O:$O,$AH986),0),0)</f>
        <v>0</v>
      </c>
      <c r="U986" s="2">
        <f t="array" ref="U986">IF($S986=1,IFERROR(INDEX(Summary!$AT:$AT,$AH986),0),0)</f>
        <v>0</v>
      </c>
      <c r="V986" s="2">
        <f t="shared" si="142"/>
        <v>0</v>
      </c>
      <c r="W986" s="2">
        <f t="array" ref="W986">IF($S986=1,IFERROR(INDEX(Summary!$AZ:$AZ,$AH986),0),0)</f>
        <v>0</v>
      </c>
      <c r="X986" s="3">
        <f t="array" ref="X986">IF($S986=1,IFERROR(INDEX(Summary!$BA:$BA,$AH986),0),0)</f>
        <v>0</v>
      </c>
      <c r="Y986" s="2">
        <f t="array" ref="Y986">IF($S986=1,IFERROR(INDEX(Summary!$G:$G,$AH986),0),0)</f>
        <v>0</v>
      </c>
      <c r="Z986" s="2">
        <f t="array" ref="Z986">IF($S986=1,IFERROR(INDEX(Summary!$H:$H,$AH986),0),0)</f>
        <v>0</v>
      </c>
      <c r="AA986" s="2">
        <f t="array" ref="AA986">IF($S986=1,IFERROR(INDEX(Summary!$I:$I,$AH986),0),0)</f>
        <v>0</v>
      </c>
      <c r="AB986" s="2">
        <f t="array" ref="AB986">IF($S986=1,IFERROR(INDEX(Summary!$J:$J,$AH986),0),0)</f>
        <v>0</v>
      </c>
      <c r="AC986" s="2">
        <f t="array" ref="AC986">IF($S986=1,IFERROR(INDEX(Summary!$K:$K,$AH986),0),0)</f>
        <v>0</v>
      </c>
      <c r="AD986" s="2">
        <f t="array" ref="AD986">IF($S986=1,IFERROR(INDEX(Summary!$L:$L,$AH986),0),0)</f>
        <v>0</v>
      </c>
      <c r="AE986" s="2">
        <f t="array" ref="AE986">IF($S986=1,IFERROR(INDEX(Summary!$M:$M,$AH986),0),0)</f>
        <v>0</v>
      </c>
      <c r="AF986" s="2">
        <f t="array" ref="AF986">IF($S986=1,IFERROR(INDEX(Summary!$N:$N,$AH986),0),0)</f>
        <v>0</v>
      </c>
      <c r="AG986">
        <f t="array" ref="AG986">IF($A986="","",IFERROR(INDEX(Summary!$BB:$BB,$AH986),0))</f>
        <v>10</v>
      </c>
      <c r="AH986">
        <f t="shared" si="143"/>
        <v>35</v>
      </c>
    </row>
    <row r="987" spans="1:34" hidden="1">
      <c r="A987" t="str">
        <f t="array" ref="A987">IFERROR(INDEX(Summary!$D:$D,$AH987)&amp;"","")</f>
        <v>FG00050</v>
      </c>
      <c r="B987" t="str">
        <f t="array" ref="B987">IF($A987="","",INDEX(Summary!$E:$E,$AH987))</f>
        <v>Coconut Sap Sugar - 300gm</v>
      </c>
      <c r="C987" t="str">
        <f t="array" ref="C987">IF($A987="","",INDEX(Summary!$B:$B,$AH987))</f>
        <v>Jaggery</v>
      </c>
      <c r="D987" t="str">
        <f t="array" ref="D987">IF($A987="","",INDEX(Summary!$C:$C,$AH987))</f>
        <v>C39</v>
      </c>
      <c r="E987">
        <f t="array" ref="E987">IF($A987="","",INDEX(Summary!$F:$F,$AH987))</f>
        <v>0.3</v>
      </c>
      <c r="F987" t="str">
        <f t="array" ref="F987">IF($A987="","",INDEX(Summary!$BC:$BC,$AH987)&amp;"")</f>
        <v>P3 – Normal</v>
      </c>
      <c r="G987">
        <f t="shared" si="135"/>
        <v>3</v>
      </c>
      <c r="H987">
        <f t="shared" si="136"/>
        <v>0</v>
      </c>
      <c r="I987" t="str">
        <f t="array" ref="I987">IF($A987="","",IF(IFERROR(INDEX(Summary!$BA:$BA,$AH987),0)&lt;1,"Under 1 day",IF(INDEX(Summary!$BA:$BA,$AH987)&lt;3,"1-3 days",IF(INDEX(Summary!$BA:$BA,$AH987)&lt;7,"3-7 days","7+ days"))))</f>
        <v>Under 1 day</v>
      </c>
      <c r="J987" t="str">
        <f t="array" ref="J987">IF($A987="","",IF(IFERROR(INDEX(Summary!$AX:$AX,$AH987),0)&lt;0.25,"0-25%",IF(INDEX(Summary!$AX:$AX,$AH987)&lt;0.5,"25-50%",IF(INDEX(Summary!$AX:$AX,$AH987)&lt;0.75,"50-75%","75-100%"))))</f>
        <v>75-100%</v>
      </c>
      <c r="K987" t="str">
        <f t="array" ref="K987">IF($A987="","",INDEX(Summary!$AY:$AY,$AH987)&amp;"")</f>
        <v>Done</v>
      </c>
      <c r="L987" s="1">
        <f>IF($A987="","",Summary!$P$2+MOD(ROW()-2,30))</f>
        <v>46252</v>
      </c>
      <c r="M987">
        <f t="shared" si="137"/>
        <v>26</v>
      </c>
      <c r="N987">
        <f t="shared" si="138"/>
        <v>18</v>
      </c>
      <c r="O987" t="str">
        <f t="shared" si="139"/>
        <v>Aug-2026</v>
      </c>
      <c r="P987">
        <f t="shared" ca="1" si="140"/>
        <v>1</v>
      </c>
      <c r="Q987" s="2">
        <f t="array" ref="Q987">IF($A987="",0,IFERROR(INDEX(Summary!$P$3:$AS$67,$AH987-2,$M987),0))</f>
        <v>0</v>
      </c>
      <c r="R987" s="2" t="e">
        <f t="array" ref="R987">IF($A987="",0,ROUND(IFERROR(INDEX(Summary!$O:$O,$AH987),0)/30,0))</f>
        <v>#VALUE!</v>
      </c>
      <c r="S987">
        <f t="shared" si="141"/>
        <v>0</v>
      </c>
      <c r="T987" s="2">
        <f t="array" ref="T987">IF($S987=1,IFERROR(INDEX(Summary!$O:$O,$AH987),0),0)</f>
        <v>0</v>
      </c>
      <c r="U987" s="2">
        <f t="array" ref="U987">IF($S987=1,IFERROR(INDEX(Summary!$AT:$AT,$AH987),0),0)</f>
        <v>0</v>
      </c>
      <c r="V987" s="2">
        <f t="shared" si="142"/>
        <v>0</v>
      </c>
      <c r="W987" s="2">
        <f t="array" ref="W987">IF($S987=1,IFERROR(INDEX(Summary!$AZ:$AZ,$AH987),0),0)</f>
        <v>0</v>
      </c>
      <c r="X987" s="3">
        <f t="array" ref="X987">IF($S987=1,IFERROR(INDEX(Summary!$BA:$BA,$AH987),0),0)</f>
        <v>0</v>
      </c>
      <c r="Y987" s="2">
        <f t="array" ref="Y987">IF($S987=1,IFERROR(INDEX(Summary!$G:$G,$AH987),0),0)</f>
        <v>0</v>
      </c>
      <c r="Z987" s="2">
        <f t="array" ref="Z987">IF($S987=1,IFERROR(INDEX(Summary!$H:$H,$AH987),0),0)</f>
        <v>0</v>
      </c>
      <c r="AA987" s="2">
        <f t="array" ref="AA987">IF($S987=1,IFERROR(INDEX(Summary!$I:$I,$AH987),0),0)</f>
        <v>0</v>
      </c>
      <c r="AB987" s="2">
        <f t="array" ref="AB987">IF($S987=1,IFERROR(INDEX(Summary!$J:$J,$AH987),0),0)</f>
        <v>0</v>
      </c>
      <c r="AC987" s="2">
        <f t="array" ref="AC987">IF($S987=1,IFERROR(INDEX(Summary!$K:$K,$AH987),0),0)</f>
        <v>0</v>
      </c>
      <c r="AD987" s="2">
        <f t="array" ref="AD987">IF($S987=1,IFERROR(INDEX(Summary!$L:$L,$AH987),0),0)</f>
        <v>0</v>
      </c>
      <c r="AE987" s="2">
        <f t="array" ref="AE987">IF($S987=1,IFERROR(INDEX(Summary!$M:$M,$AH987),0),0)</f>
        <v>0</v>
      </c>
      <c r="AF987" s="2">
        <f t="array" ref="AF987">IF($S987=1,IFERROR(INDEX(Summary!$N:$N,$AH987),0),0)</f>
        <v>0</v>
      </c>
      <c r="AG987">
        <f t="array" ref="AG987">IF($A987="","",IFERROR(INDEX(Summary!$BB:$BB,$AH987),0))</f>
        <v>10</v>
      </c>
      <c r="AH987">
        <f t="shared" si="143"/>
        <v>35</v>
      </c>
    </row>
    <row r="988" spans="1:34" hidden="1">
      <c r="A988" t="str">
        <f t="array" ref="A988">IFERROR(INDEX(Summary!$D:$D,$AH988)&amp;"","")</f>
        <v>FG00050</v>
      </c>
      <c r="B988" t="str">
        <f t="array" ref="B988">IF($A988="","",INDEX(Summary!$E:$E,$AH988))</f>
        <v>Coconut Sap Sugar - 300gm</v>
      </c>
      <c r="C988" t="str">
        <f t="array" ref="C988">IF($A988="","",INDEX(Summary!$B:$B,$AH988))</f>
        <v>Jaggery</v>
      </c>
      <c r="D988" t="str">
        <f t="array" ref="D988">IF($A988="","",INDEX(Summary!$C:$C,$AH988))</f>
        <v>C39</v>
      </c>
      <c r="E988">
        <f t="array" ref="E988">IF($A988="","",INDEX(Summary!$F:$F,$AH988))</f>
        <v>0.3</v>
      </c>
      <c r="F988" t="str">
        <f t="array" ref="F988">IF($A988="","",INDEX(Summary!$BC:$BC,$AH988)&amp;"")</f>
        <v>P3 – Normal</v>
      </c>
      <c r="G988">
        <f t="shared" si="135"/>
        <v>3</v>
      </c>
      <c r="H988">
        <f t="shared" si="136"/>
        <v>0</v>
      </c>
      <c r="I988" t="str">
        <f t="array" ref="I988">IF($A988="","",IF(IFERROR(INDEX(Summary!$BA:$BA,$AH988),0)&lt;1,"Under 1 day",IF(INDEX(Summary!$BA:$BA,$AH988)&lt;3,"1-3 days",IF(INDEX(Summary!$BA:$BA,$AH988)&lt;7,"3-7 days","7+ days"))))</f>
        <v>Under 1 day</v>
      </c>
      <c r="J988" t="str">
        <f t="array" ref="J988">IF($A988="","",IF(IFERROR(INDEX(Summary!$AX:$AX,$AH988),0)&lt;0.25,"0-25%",IF(INDEX(Summary!$AX:$AX,$AH988)&lt;0.5,"25-50%",IF(INDEX(Summary!$AX:$AX,$AH988)&lt;0.75,"50-75%","75-100%"))))</f>
        <v>75-100%</v>
      </c>
      <c r="K988" t="str">
        <f t="array" ref="K988">IF($A988="","",INDEX(Summary!$AY:$AY,$AH988)&amp;"")</f>
        <v>Done</v>
      </c>
      <c r="L988" s="1">
        <f>IF($A988="","",Summary!$P$2+MOD(ROW()-2,30))</f>
        <v>46253</v>
      </c>
      <c r="M988">
        <f t="shared" si="137"/>
        <v>27</v>
      </c>
      <c r="N988">
        <f t="shared" si="138"/>
        <v>19</v>
      </c>
      <c r="O988" t="str">
        <f t="shared" si="139"/>
        <v>Aug-2026</v>
      </c>
      <c r="P988">
        <f t="shared" ca="1" si="140"/>
        <v>1</v>
      </c>
      <c r="Q988" s="2">
        <f t="array" ref="Q988">IF($A988="",0,IFERROR(INDEX(Summary!$P$3:$AS$67,$AH988-2,$M988),0))</f>
        <v>0</v>
      </c>
      <c r="R988" s="2" t="e">
        <f t="array" ref="R988">IF($A988="",0,ROUND(IFERROR(INDEX(Summary!$O:$O,$AH988),0)/30,0))</f>
        <v>#VALUE!</v>
      </c>
      <c r="S988">
        <f t="shared" si="141"/>
        <v>0</v>
      </c>
      <c r="T988" s="2">
        <f t="array" ref="T988">IF($S988=1,IFERROR(INDEX(Summary!$O:$O,$AH988),0),0)</f>
        <v>0</v>
      </c>
      <c r="U988" s="2">
        <f t="array" ref="U988">IF($S988=1,IFERROR(INDEX(Summary!$AT:$AT,$AH988),0),0)</f>
        <v>0</v>
      </c>
      <c r="V988" s="2">
        <f t="shared" si="142"/>
        <v>0</v>
      </c>
      <c r="W988" s="2">
        <f t="array" ref="W988">IF($S988=1,IFERROR(INDEX(Summary!$AZ:$AZ,$AH988),0),0)</f>
        <v>0</v>
      </c>
      <c r="X988" s="3">
        <f t="array" ref="X988">IF($S988=1,IFERROR(INDEX(Summary!$BA:$BA,$AH988),0),0)</f>
        <v>0</v>
      </c>
      <c r="Y988" s="2">
        <f t="array" ref="Y988">IF($S988=1,IFERROR(INDEX(Summary!$G:$G,$AH988),0),0)</f>
        <v>0</v>
      </c>
      <c r="Z988" s="2">
        <f t="array" ref="Z988">IF($S988=1,IFERROR(INDEX(Summary!$H:$H,$AH988),0),0)</f>
        <v>0</v>
      </c>
      <c r="AA988" s="2">
        <f t="array" ref="AA988">IF($S988=1,IFERROR(INDEX(Summary!$I:$I,$AH988),0),0)</f>
        <v>0</v>
      </c>
      <c r="AB988" s="2">
        <f t="array" ref="AB988">IF($S988=1,IFERROR(INDEX(Summary!$J:$J,$AH988),0),0)</f>
        <v>0</v>
      </c>
      <c r="AC988" s="2">
        <f t="array" ref="AC988">IF($S988=1,IFERROR(INDEX(Summary!$K:$K,$AH988),0),0)</f>
        <v>0</v>
      </c>
      <c r="AD988" s="2">
        <f t="array" ref="AD988">IF($S988=1,IFERROR(INDEX(Summary!$L:$L,$AH988),0),0)</f>
        <v>0</v>
      </c>
      <c r="AE988" s="2">
        <f t="array" ref="AE988">IF($S988=1,IFERROR(INDEX(Summary!$M:$M,$AH988),0),0)</f>
        <v>0</v>
      </c>
      <c r="AF988" s="2">
        <f t="array" ref="AF988">IF($S988=1,IFERROR(INDEX(Summary!$N:$N,$AH988),0),0)</f>
        <v>0</v>
      </c>
      <c r="AG988">
        <f t="array" ref="AG988">IF($A988="","",IFERROR(INDEX(Summary!$BB:$BB,$AH988),0))</f>
        <v>10</v>
      </c>
      <c r="AH988">
        <f t="shared" si="143"/>
        <v>35</v>
      </c>
    </row>
    <row r="989" spans="1:34" hidden="1">
      <c r="A989" t="str">
        <f t="array" ref="A989">IFERROR(INDEX(Summary!$D:$D,$AH989)&amp;"","")</f>
        <v>FG00050</v>
      </c>
      <c r="B989" t="str">
        <f t="array" ref="B989">IF($A989="","",INDEX(Summary!$E:$E,$AH989))</f>
        <v>Coconut Sap Sugar - 300gm</v>
      </c>
      <c r="C989" t="str">
        <f t="array" ref="C989">IF($A989="","",INDEX(Summary!$B:$B,$AH989))</f>
        <v>Jaggery</v>
      </c>
      <c r="D989" t="str">
        <f t="array" ref="D989">IF($A989="","",INDEX(Summary!$C:$C,$AH989))</f>
        <v>C39</v>
      </c>
      <c r="E989">
        <f t="array" ref="E989">IF($A989="","",INDEX(Summary!$F:$F,$AH989))</f>
        <v>0.3</v>
      </c>
      <c r="F989" t="str">
        <f t="array" ref="F989">IF($A989="","",INDEX(Summary!$BC:$BC,$AH989)&amp;"")</f>
        <v>P3 – Normal</v>
      </c>
      <c r="G989">
        <f t="shared" si="135"/>
        <v>3</v>
      </c>
      <c r="H989">
        <f t="shared" si="136"/>
        <v>0</v>
      </c>
      <c r="I989" t="str">
        <f t="array" ref="I989">IF($A989="","",IF(IFERROR(INDEX(Summary!$BA:$BA,$AH989),0)&lt;1,"Under 1 day",IF(INDEX(Summary!$BA:$BA,$AH989)&lt;3,"1-3 days",IF(INDEX(Summary!$BA:$BA,$AH989)&lt;7,"3-7 days","7+ days"))))</f>
        <v>Under 1 day</v>
      </c>
      <c r="J989" t="str">
        <f t="array" ref="J989">IF($A989="","",IF(IFERROR(INDEX(Summary!$AX:$AX,$AH989),0)&lt;0.25,"0-25%",IF(INDEX(Summary!$AX:$AX,$AH989)&lt;0.5,"25-50%",IF(INDEX(Summary!$AX:$AX,$AH989)&lt;0.75,"50-75%","75-100%"))))</f>
        <v>75-100%</v>
      </c>
      <c r="K989" t="str">
        <f t="array" ref="K989">IF($A989="","",INDEX(Summary!$AY:$AY,$AH989)&amp;"")</f>
        <v>Done</v>
      </c>
      <c r="L989" s="1">
        <f>IF($A989="","",Summary!$P$2+MOD(ROW()-2,30))</f>
        <v>46254</v>
      </c>
      <c r="M989">
        <f t="shared" si="137"/>
        <v>28</v>
      </c>
      <c r="N989">
        <f t="shared" si="138"/>
        <v>20</v>
      </c>
      <c r="O989" t="str">
        <f t="shared" si="139"/>
        <v>Aug-2026</v>
      </c>
      <c r="P989">
        <f t="shared" ca="1" si="140"/>
        <v>1</v>
      </c>
      <c r="Q989" s="2">
        <f t="array" ref="Q989">IF($A989="",0,IFERROR(INDEX(Summary!$P$3:$AS$67,$AH989-2,$M989),0))</f>
        <v>0</v>
      </c>
      <c r="R989" s="2" t="e">
        <f t="array" ref="R989">IF($A989="",0,ROUND(IFERROR(INDEX(Summary!$O:$O,$AH989),0)/30,0))</f>
        <v>#VALUE!</v>
      </c>
      <c r="S989">
        <f t="shared" si="141"/>
        <v>0</v>
      </c>
      <c r="T989" s="2">
        <f t="array" ref="T989">IF($S989=1,IFERROR(INDEX(Summary!$O:$O,$AH989),0),0)</f>
        <v>0</v>
      </c>
      <c r="U989" s="2">
        <f t="array" ref="U989">IF($S989=1,IFERROR(INDEX(Summary!$AT:$AT,$AH989),0),0)</f>
        <v>0</v>
      </c>
      <c r="V989" s="2">
        <f t="shared" si="142"/>
        <v>0</v>
      </c>
      <c r="W989" s="2">
        <f t="array" ref="W989">IF($S989=1,IFERROR(INDEX(Summary!$AZ:$AZ,$AH989),0),0)</f>
        <v>0</v>
      </c>
      <c r="X989" s="3">
        <f t="array" ref="X989">IF($S989=1,IFERROR(INDEX(Summary!$BA:$BA,$AH989),0),0)</f>
        <v>0</v>
      </c>
      <c r="Y989" s="2">
        <f t="array" ref="Y989">IF($S989=1,IFERROR(INDEX(Summary!$G:$G,$AH989),0),0)</f>
        <v>0</v>
      </c>
      <c r="Z989" s="2">
        <f t="array" ref="Z989">IF($S989=1,IFERROR(INDEX(Summary!$H:$H,$AH989),0),0)</f>
        <v>0</v>
      </c>
      <c r="AA989" s="2">
        <f t="array" ref="AA989">IF($S989=1,IFERROR(INDEX(Summary!$I:$I,$AH989),0),0)</f>
        <v>0</v>
      </c>
      <c r="AB989" s="2">
        <f t="array" ref="AB989">IF($S989=1,IFERROR(INDEX(Summary!$J:$J,$AH989),0),0)</f>
        <v>0</v>
      </c>
      <c r="AC989" s="2">
        <f t="array" ref="AC989">IF($S989=1,IFERROR(INDEX(Summary!$K:$K,$AH989),0),0)</f>
        <v>0</v>
      </c>
      <c r="AD989" s="2">
        <f t="array" ref="AD989">IF($S989=1,IFERROR(INDEX(Summary!$L:$L,$AH989),0),0)</f>
        <v>0</v>
      </c>
      <c r="AE989" s="2">
        <f t="array" ref="AE989">IF($S989=1,IFERROR(INDEX(Summary!$M:$M,$AH989),0),0)</f>
        <v>0</v>
      </c>
      <c r="AF989" s="2">
        <f t="array" ref="AF989">IF($S989=1,IFERROR(INDEX(Summary!$N:$N,$AH989),0),0)</f>
        <v>0</v>
      </c>
      <c r="AG989">
        <f t="array" ref="AG989">IF($A989="","",IFERROR(INDEX(Summary!$BB:$BB,$AH989),0))</f>
        <v>10</v>
      </c>
      <c r="AH989">
        <f t="shared" si="143"/>
        <v>35</v>
      </c>
    </row>
    <row r="990" spans="1:34" hidden="1">
      <c r="A990" t="str">
        <f t="array" ref="A990">IFERROR(INDEX(Summary!$D:$D,$AH990)&amp;"","")</f>
        <v>FG00050</v>
      </c>
      <c r="B990" t="str">
        <f t="array" ref="B990">IF($A990="","",INDEX(Summary!$E:$E,$AH990))</f>
        <v>Coconut Sap Sugar - 300gm</v>
      </c>
      <c r="C990" t="str">
        <f t="array" ref="C990">IF($A990="","",INDEX(Summary!$B:$B,$AH990))</f>
        <v>Jaggery</v>
      </c>
      <c r="D990" t="str">
        <f t="array" ref="D990">IF($A990="","",INDEX(Summary!$C:$C,$AH990))</f>
        <v>C39</v>
      </c>
      <c r="E990">
        <f t="array" ref="E990">IF($A990="","",INDEX(Summary!$F:$F,$AH990))</f>
        <v>0.3</v>
      </c>
      <c r="F990" t="str">
        <f t="array" ref="F990">IF($A990="","",INDEX(Summary!$BC:$BC,$AH990)&amp;"")</f>
        <v>P3 – Normal</v>
      </c>
      <c r="G990">
        <f t="shared" si="135"/>
        <v>3</v>
      </c>
      <c r="H990">
        <f t="shared" si="136"/>
        <v>0</v>
      </c>
      <c r="I990" t="str">
        <f t="array" ref="I990">IF($A990="","",IF(IFERROR(INDEX(Summary!$BA:$BA,$AH990),0)&lt;1,"Under 1 day",IF(INDEX(Summary!$BA:$BA,$AH990)&lt;3,"1-3 days",IF(INDEX(Summary!$BA:$BA,$AH990)&lt;7,"3-7 days","7+ days"))))</f>
        <v>Under 1 day</v>
      </c>
      <c r="J990" t="str">
        <f t="array" ref="J990">IF($A990="","",IF(IFERROR(INDEX(Summary!$AX:$AX,$AH990),0)&lt;0.25,"0-25%",IF(INDEX(Summary!$AX:$AX,$AH990)&lt;0.5,"25-50%",IF(INDEX(Summary!$AX:$AX,$AH990)&lt;0.75,"50-75%","75-100%"))))</f>
        <v>75-100%</v>
      </c>
      <c r="K990" t="str">
        <f t="array" ref="K990">IF($A990="","",INDEX(Summary!$AY:$AY,$AH990)&amp;"")</f>
        <v>Done</v>
      </c>
      <c r="L990" s="1">
        <f>IF($A990="","",Summary!$P$2+MOD(ROW()-2,30))</f>
        <v>46255</v>
      </c>
      <c r="M990">
        <f t="shared" si="137"/>
        <v>29</v>
      </c>
      <c r="N990">
        <f t="shared" si="138"/>
        <v>21</v>
      </c>
      <c r="O990" t="str">
        <f t="shared" si="139"/>
        <v>Aug-2026</v>
      </c>
      <c r="P990">
        <f t="shared" ca="1" si="140"/>
        <v>1</v>
      </c>
      <c r="Q990" s="2">
        <f t="array" ref="Q990">IF($A990="",0,IFERROR(INDEX(Summary!$P$3:$AS$67,$AH990-2,$M990),0))</f>
        <v>0</v>
      </c>
      <c r="R990" s="2" t="e">
        <f t="array" ref="R990">IF($A990="",0,ROUND(IFERROR(INDEX(Summary!$O:$O,$AH990),0)/30,0))</f>
        <v>#VALUE!</v>
      </c>
      <c r="S990">
        <f t="shared" si="141"/>
        <v>0</v>
      </c>
      <c r="T990" s="2">
        <f t="array" ref="T990">IF($S990=1,IFERROR(INDEX(Summary!$O:$O,$AH990),0),0)</f>
        <v>0</v>
      </c>
      <c r="U990" s="2">
        <f t="array" ref="U990">IF($S990=1,IFERROR(INDEX(Summary!$AT:$AT,$AH990),0),0)</f>
        <v>0</v>
      </c>
      <c r="V990" s="2">
        <f t="shared" si="142"/>
        <v>0</v>
      </c>
      <c r="W990" s="2">
        <f t="array" ref="W990">IF($S990=1,IFERROR(INDEX(Summary!$AZ:$AZ,$AH990),0),0)</f>
        <v>0</v>
      </c>
      <c r="X990" s="3">
        <f t="array" ref="X990">IF($S990=1,IFERROR(INDEX(Summary!$BA:$BA,$AH990),0),0)</f>
        <v>0</v>
      </c>
      <c r="Y990" s="2">
        <f t="array" ref="Y990">IF($S990=1,IFERROR(INDEX(Summary!$G:$G,$AH990),0),0)</f>
        <v>0</v>
      </c>
      <c r="Z990" s="2">
        <f t="array" ref="Z990">IF($S990=1,IFERROR(INDEX(Summary!$H:$H,$AH990),0),0)</f>
        <v>0</v>
      </c>
      <c r="AA990" s="2">
        <f t="array" ref="AA990">IF($S990=1,IFERROR(INDEX(Summary!$I:$I,$AH990),0),0)</f>
        <v>0</v>
      </c>
      <c r="AB990" s="2">
        <f t="array" ref="AB990">IF($S990=1,IFERROR(INDEX(Summary!$J:$J,$AH990),0),0)</f>
        <v>0</v>
      </c>
      <c r="AC990" s="2">
        <f t="array" ref="AC990">IF($S990=1,IFERROR(INDEX(Summary!$K:$K,$AH990),0),0)</f>
        <v>0</v>
      </c>
      <c r="AD990" s="2">
        <f t="array" ref="AD990">IF($S990=1,IFERROR(INDEX(Summary!$L:$L,$AH990),0),0)</f>
        <v>0</v>
      </c>
      <c r="AE990" s="2">
        <f t="array" ref="AE990">IF($S990=1,IFERROR(INDEX(Summary!$M:$M,$AH990),0),0)</f>
        <v>0</v>
      </c>
      <c r="AF990" s="2">
        <f t="array" ref="AF990">IF($S990=1,IFERROR(INDEX(Summary!$N:$N,$AH990),0),0)</f>
        <v>0</v>
      </c>
      <c r="AG990">
        <f t="array" ref="AG990">IF($A990="","",IFERROR(INDEX(Summary!$BB:$BB,$AH990),0))</f>
        <v>10</v>
      </c>
      <c r="AH990">
        <f t="shared" si="143"/>
        <v>35</v>
      </c>
    </row>
    <row r="991" spans="1:34" hidden="1">
      <c r="A991" t="str">
        <f t="array" ref="A991">IFERROR(INDEX(Summary!$D:$D,$AH991)&amp;"","")</f>
        <v>FG00050</v>
      </c>
      <c r="B991" t="str">
        <f t="array" ref="B991">IF($A991="","",INDEX(Summary!$E:$E,$AH991))</f>
        <v>Coconut Sap Sugar - 300gm</v>
      </c>
      <c r="C991" t="str">
        <f t="array" ref="C991">IF($A991="","",INDEX(Summary!$B:$B,$AH991))</f>
        <v>Jaggery</v>
      </c>
      <c r="D991" t="str">
        <f t="array" ref="D991">IF($A991="","",INDEX(Summary!$C:$C,$AH991))</f>
        <v>C39</v>
      </c>
      <c r="E991">
        <f t="array" ref="E991">IF($A991="","",INDEX(Summary!$F:$F,$AH991))</f>
        <v>0.3</v>
      </c>
      <c r="F991" t="str">
        <f t="array" ref="F991">IF($A991="","",INDEX(Summary!$BC:$BC,$AH991)&amp;"")</f>
        <v>P3 – Normal</v>
      </c>
      <c r="G991">
        <f t="shared" si="135"/>
        <v>3</v>
      </c>
      <c r="H991">
        <f t="shared" si="136"/>
        <v>0</v>
      </c>
      <c r="I991" t="str">
        <f t="array" ref="I991">IF($A991="","",IF(IFERROR(INDEX(Summary!$BA:$BA,$AH991),0)&lt;1,"Under 1 day",IF(INDEX(Summary!$BA:$BA,$AH991)&lt;3,"1-3 days",IF(INDEX(Summary!$BA:$BA,$AH991)&lt;7,"3-7 days","7+ days"))))</f>
        <v>Under 1 day</v>
      </c>
      <c r="J991" t="str">
        <f t="array" ref="J991">IF($A991="","",IF(IFERROR(INDEX(Summary!$AX:$AX,$AH991),0)&lt;0.25,"0-25%",IF(INDEX(Summary!$AX:$AX,$AH991)&lt;0.5,"25-50%",IF(INDEX(Summary!$AX:$AX,$AH991)&lt;0.75,"50-75%","75-100%"))))</f>
        <v>75-100%</v>
      </c>
      <c r="K991" t="str">
        <f t="array" ref="K991">IF($A991="","",INDEX(Summary!$AY:$AY,$AH991)&amp;"")</f>
        <v>Done</v>
      </c>
      <c r="L991" s="1">
        <f>IF($A991="","",Summary!$P$2+MOD(ROW()-2,30))</f>
        <v>46256</v>
      </c>
      <c r="M991">
        <f t="shared" si="137"/>
        <v>30</v>
      </c>
      <c r="N991">
        <f t="shared" si="138"/>
        <v>22</v>
      </c>
      <c r="O991" t="str">
        <f t="shared" si="139"/>
        <v>Aug-2026</v>
      </c>
      <c r="P991">
        <f t="shared" ca="1" si="140"/>
        <v>1</v>
      </c>
      <c r="Q991" s="2">
        <f t="array" ref="Q991">IF($A991="",0,IFERROR(INDEX(Summary!$P$3:$AS$67,$AH991-2,$M991),0))</f>
        <v>0</v>
      </c>
      <c r="R991" s="2" t="e">
        <f t="array" ref="R991">IF($A991="",0,ROUND(IFERROR(INDEX(Summary!$O:$O,$AH991),0)/30,0))</f>
        <v>#VALUE!</v>
      </c>
      <c r="S991">
        <f t="shared" si="141"/>
        <v>0</v>
      </c>
      <c r="T991" s="2">
        <f t="array" ref="T991">IF($S991=1,IFERROR(INDEX(Summary!$O:$O,$AH991),0),0)</f>
        <v>0</v>
      </c>
      <c r="U991" s="2">
        <f t="array" ref="U991">IF($S991=1,IFERROR(INDEX(Summary!$AT:$AT,$AH991),0),0)</f>
        <v>0</v>
      </c>
      <c r="V991" s="2">
        <f t="shared" si="142"/>
        <v>0</v>
      </c>
      <c r="W991" s="2">
        <f t="array" ref="W991">IF($S991=1,IFERROR(INDEX(Summary!$AZ:$AZ,$AH991),0),0)</f>
        <v>0</v>
      </c>
      <c r="X991" s="3">
        <f t="array" ref="X991">IF($S991=1,IFERROR(INDEX(Summary!$BA:$BA,$AH991),0),0)</f>
        <v>0</v>
      </c>
      <c r="Y991" s="2">
        <f t="array" ref="Y991">IF($S991=1,IFERROR(INDEX(Summary!$G:$G,$AH991),0),0)</f>
        <v>0</v>
      </c>
      <c r="Z991" s="2">
        <f t="array" ref="Z991">IF($S991=1,IFERROR(INDEX(Summary!$H:$H,$AH991),0),0)</f>
        <v>0</v>
      </c>
      <c r="AA991" s="2">
        <f t="array" ref="AA991">IF($S991=1,IFERROR(INDEX(Summary!$I:$I,$AH991),0),0)</f>
        <v>0</v>
      </c>
      <c r="AB991" s="2">
        <f t="array" ref="AB991">IF($S991=1,IFERROR(INDEX(Summary!$J:$J,$AH991),0),0)</f>
        <v>0</v>
      </c>
      <c r="AC991" s="2">
        <f t="array" ref="AC991">IF($S991=1,IFERROR(INDEX(Summary!$K:$K,$AH991),0),0)</f>
        <v>0</v>
      </c>
      <c r="AD991" s="2">
        <f t="array" ref="AD991">IF($S991=1,IFERROR(INDEX(Summary!$L:$L,$AH991),0),0)</f>
        <v>0</v>
      </c>
      <c r="AE991" s="2">
        <f t="array" ref="AE991">IF($S991=1,IFERROR(INDEX(Summary!$M:$M,$AH991),0),0)</f>
        <v>0</v>
      </c>
      <c r="AF991" s="2">
        <f t="array" ref="AF991">IF($S991=1,IFERROR(INDEX(Summary!$N:$N,$AH991),0),0)</f>
        <v>0</v>
      </c>
      <c r="AG991">
        <f t="array" ref="AG991">IF($A991="","",IFERROR(INDEX(Summary!$BB:$BB,$AH991),0))</f>
        <v>10</v>
      </c>
      <c r="AH991">
        <f t="shared" si="143"/>
        <v>35</v>
      </c>
    </row>
    <row r="992" spans="1:34">
      <c r="A992" t="str">
        <f t="array" ref="A992">IFERROR(INDEX(Summary!$D:$D,$AH992)&amp;"","")</f>
        <v>FG00220</v>
      </c>
      <c r="B992" t="str">
        <f t="array" ref="B992">IF($A992="","",INDEX(Summary!$E:$E,$AH992))</f>
        <v>Selam Haldi - 100 gm</v>
      </c>
      <c r="C992" t="str">
        <f t="array" ref="C992">IF($A992="","",INDEX(Summary!$B:$B,$AH992))</f>
        <v>Jaggery</v>
      </c>
      <c r="D992" t="str">
        <f t="array" ref="D992">IF($A992="","",INDEX(Summary!$C:$C,$AH992))</f>
        <v>C39</v>
      </c>
      <c r="E992">
        <f t="array" ref="E992">IF($A992="","",INDEX(Summary!$F:$F,$AH992))</f>
        <v>0.1</v>
      </c>
      <c r="F992" t="str">
        <f t="array" ref="F992">IF($A992="","",INDEX(Summary!$BC:$BC,$AH992)&amp;"")</f>
        <v>P3 – Normal</v>
      </c>
      <c r="G992">
        <f t="shared" si="135"/>
        <v>3</v>
      </c>
      <c r="H992">
        <f t="shared" si="136"/>
        <v>0</v>
      </c>
      <c r="I992" t="str">
        <f t="array" ref="I992">IF($A992="","",IF(IFERROR(INDEX(Summary!$BA:$BA,$AH992),0)&lt;1,"Under 1 day",IF(INDEX(Summary!$BA:$BA,$AH992)&lt;3,"1-3 days",IF(INDEX(Summary!$BA:$BA,$AH992)&lt;7,"3-7 days","7+ days"))))</f>
        <v>Under 1 day</v>
      </c>
      <c r="J992" t="str">
        <f t="array" ref="J992">IF($A992="","",IF(IFERROR(INDEX(Summary!$AX:$AX,$AH992),0)&lt;0.25,"0-25%",IF(INDEX(Summary!$AX:$AX,$AH992)&lt;0.5,"25-50%",IF(INDEX(Summary!$AX:$AX,$AH992)&lt;0.75,"50-75%","75-100%"))))</f>
        <v>75-100%</v>
      </c>
      <c r="K992" t="str">
        <f t="array" ref="K992">IF($A992="","",INDEX(Summary!$AY:$AY,$AH992)&amp;"")</f>
        <v>Done</v>
      </c>
      <c r="L992" s="1">
        <f>IF($A992="","",Summary!$P$2+MOD(ROW()-2,30))</f>
        <v>46227</v>
      </c>
      <c r="M992">
        <f t="shared" si="137"/>
        <v>1</v>
      </c>
      <c r="N992">
        <f t="shared" si="138"/>
        <v>24</v>
      </c>
      <c r="O992" t="str">
        <f t="shared" si="139"/>
        <v>Jul-2026</v>
      </c>
      <c r="P992">
        <f t="shared" ca="1" si="140"/>
        <v>1</v>
      </c>
      <c r="Q992" s="2">
        <f t="array" ref="Q992">IF($A992="",0,IFERROR(INDEX(Summary!$P$3:$AS$67,$AH992-2,$M992),0))</f>
        <v>0</v>
      </c>
      <c r="R992" s="2" t="e">
        <f t="array" ref="R992">IF($A992="",0,ROUND(IFERROR(INDEX(Summary!$O:$O,$AH992),0)/30,0))</f>
        <v>#VALUE!</v>
      </c>
      <c r="S992">
        <f t="shared" si="141"/>
        <v>1</v>
      </c>
      <c r="T992" s="2" t="str">
        <f t="array" ref="T992">IF($S992=1,IFERROR(INDEX(Summary!$O:$O,$AH992),0),0)</f>
        <v/>
      </c>
      <c r="U992" s="2">
        <f t="array" ref="U992">IF($S992=1,IFERROR(INDEX(Summary!$AT:$AT,$AH992),0),0)</f>
        <v>3977.5</v>
      </c>
      <c r="V992" s="2" t="e">
        <f t="shared" si="142"/>
        <v>#VALUE!</v>
      </c>
      <c r="W992" s="2">
        <f t="array" ref="W992">IF($S992=1,IFERROR(INDEX(Summary!$AZ:$AZ,$AH992),0),0)</f>
        <v>2419</v>
      </c>
      <c r="X992" s="3">
        <f t="array" ref="X992">IF($S992=1,IFERROR(INDEX(Summary!$BA:$BA,$AH992),0),0)</f>
        <v>0</v>
      </c>
      <c r="Y992" s="2">
        <f t="array" ref="Y992">IF($S992=1,IFERROR(INDEX(Summary!$G:$G,$AH992),0),0)</f>
        <v>3868</v>
      </c>
      <c r="Z992" s="2">
        <f t="array" ref="Z992">IF($S992=1,IFERROR(INDEX(Summary!$H:$H,$AH992),0),0)</f>
        <v>0</v>
      </c>
      <c r="AA992" s="2">
        <f t="array" ref="AA992">IF($S992=1,IFERROR(INDEX(Summary!$I:$I,$AH992),0),0)</f>
        <v>0</v>
      </c>
      <c r="AB992" s="2">
        <f t="array" ref="AB992">IF($S992=1,IFERROR(INDEX(Summary!$J:$J,$AH992),0),0)</f>
        <v>0</v>
      </c>
      <c r="AC992" s="2">
        <f t="array" ref="AC992">IF($S992=1,IFERROR(INDEX(Summary!$K:$K,$AH992),0),0)</f>
        <v>0</v>
      </c>
      <c r="AD992" s="2">
        <f t="array" ref="AD992">IF($S992=1,IFERROR(INDEX(Summary!$L:$L,$AH992),0),0)</f>
        <v>0</v>
      </c>
      <c r="AE992" s="2">
        <f t="array" ref="AE992">IF($S992=1,IFERROR(INDEX(Summary!$M:$M,$AH992),0),0)</f>
        <v>0</v>
      </c>
      <c r="AF992" s="2" t="str">
        <f t="array" ref="AF992">IF($S992=1,IFERROR(INDEX(Summary!$N:$N,$AH992),0),0)</f>
        <v/>
      </c>
      <c r="AG992">
        <f t="array" ref="AG992">IF($A992="","",IFERROR(INDEX(Summary!$BB:$BB,$AH992),0))</f>
        <v>10</v>
      </c>
      <c r="AH992">
        <f t="shared" si="143"/>
        <v>36</v>
      </c>
    </row>
    <row r="993" spans="1:34" hidden="1">
      <c r="A993" t="str">
        <f t="array" ref="A993">IFERROR(INDEX(Summary!$D:$D,$AH993)&amp;"","")</f>
        <v>FG00220</v>
      </c>
      <c r="B993" t="str">
        <f t="array" ref="B993">IF($A993="","",INDEX(Summary!$E:$E,$AH993))</f>
        <v>Selam Haldi - 100 gm</v>
      </c>
      <c r="C993" t="str">
        <f t="array" ref="C993">IF($A993="","",INDEX(Summary!$B:$B,$AH993))</f>
        <v>Jaggery</v>
      </c>
      <c r="D993" t="str">
        <f t="array" ref="D993">IF($A993="","",INDEX(Summary!$C:$C,$AH993))</f>
        <v>C39</v>
      </c>
      <c r="E993">
        <f t="array" ref="E993">IF($A993="","",INDEX(Summary!$F:$F,$AH993))</f>
        <v>0.1</v>
      </c>
      <c r="F993" t="str">
        <f t="array" ref="F993">IF($A993="","",INDEX(Summary!$BC:$BC,$AH993)&amp;"")</f>
        <v>P3 – Normal</v>
      </c>
      <c r="G993">
        <f t="shared" si="135"/>
        <v>3</v>
      </c>
      <c r="H993">
        <f t="shared" si="136"/>
        <v>0</v>
      </c>
      <c r="I993" t="str">
        <f t="array" ref="I993">IF($A993="","",IF(IFERROR(INDEX(Summary!$BA:$BA,$AH993),0)&lt;1,"Under 1 day",IF(INDEX(Summary!$BA:$BA,$AH993)&lt;3,"1-3 days",IF(INDEX(Summary!$BA:$BA,$AH993)&lt;7,"3-7 days","7+ days"))))</f>
        <v>Under 1 day</v>
      </c>
      <c r="J993" t="str">
        <f t="array" ref="J993">IF($A993="","",IF(IFERROR(INDEX(Summary!$AX:$AX,$AH993),0)&lt;0.25,"0-25%",IF(INDEX(Summary!$AX:$AX,$AH993)&lt;0.5,"25-50%",IF(INDEX(Summary!$AX:$AX,$AH993)&lt;0.75,"50-75%","75-100%"))))</f>
        <v>75-100%</v>
      </c>
      <c r="K993" t="str">
        <f t="array" ref="K993">IF($A993="","",INDEX(Summary!$AY:$AY,$AH993)&amp;"")</f>
        <v>Done</v>
      </c>
      <c r="L993" s="1">
        <f>IF($A993="","",Summary!$P$2+MOD(ROW()-2,30))</f>
        <v>46228</v>
      </c>
      <c r="M993">
        <f t="shared" si="137"/>
        <v>2</v>
      </c>
      <c r="N993">
        <f t="shared" si="138"/>
        <v>25</v>
      </c>
      <c r="O993" t="str">
        <f t="shared" si="139"/>
        <v>Jul-2026</v>
      </c>
      <c r="P993">
        <f t="shared" ca="1" si="140"/>
        <v>1</v>
      </c>
      <c r="Q993" s="2">
        <f t="array" ref="Q993">IF($A993="",0,IFERROR(INDEX(Summary!$P$3:$AS$67,$AH993-2,$M993),0))</f>
        <v>0</v>
      </c>
      <c r="R993" s="2" t="e">
        <f t="array" ref="R993">IF($A993="",0,ROUND(IFERROR(INDEX(Summary!$O:$O,$AH993),0)/30,0))</f>
        <v>#VALUE!</v>
      </c>
      <c r="S993">
        <f t="shared" si="141"/>
        <v>0</v>
      </c>
      <c r="T993" s="2">
        <f t="array" ref="T993">IF($S993=1,IFERROR(INDEX(Summary!$O:$O,$AH993),0),0)</f>
        <v>0</v>
      </c>
      <c r="U993" s="2">
        <f t="array" ref="U993">IF($S993=1,IFERROR(INDEX(Summary!$AT:$AT,$AH993),0),0)</f>
        <v>0</v>
      </c>
      <c r="V993" s="2">
        <f t="shared" si="142"/>
        <v>0</v>
      </c>
      <c r="W993" s="2">
        <f t="array" ref="W993">IF($S993=1,IFERROR(INDEX(Summary!$AZ:$AZ,$AH993),0),0)</f>
        <v>0</v>
      </c>
      <c r="X993" s="3">
        <f t="array" ref="X993">IF($S993=1,IFERROR(INDEX(Summary!$BA:$BA,$AH993),0),0)</f>
        <v>0</v>
      </c>
      <c r="Y993" s="2">
        <f t="array" ref="Y993">IF($S993=1,IFERROR(INDEX(Summary!$G:$G,$AH993),0),0)</f>
        <v>0</v>
      </c>
      <c r="Z993" s="2">
        <f t="array" ref="Z993">IF($S993=1,IFERROR(INDEX(Summary!$H:$H,$AH993),0),0)</f>
        <v>0</v>
      </c>
      <c r="AA993" s="2">
        <f t="array" ref="AA993">IF($S993=1,IFERROR(INDEX(Summary!$I:$I,$AH993),0),0)</f>
        <v>0</v>
      </c>
      <c r="AB993" s="2">
        <f t="array" ref="AB993">IF($S993=1,IFERROR(INDEX(Summary!$J:$J,$AH993),0),0)</f>
        <v>0</v>
      </c>
      <c r="AC993" s="2">
        <f t="array" ref="AC993">IF($S993=1,IFERROR(INDEX(Summary!$K:$K,$AH993),0),0)</f>
        <v>0</v>
      </c>
      <c r="AD993" s="2">
        <f t="array" ref="AD993">IF($S993=1,IFERROR(INDEX(Summary!$L:$L,$AH993),0),0)</f>
        <v>0</v>
      </c>
      <c r="AE993" s="2">
        <f t="array" ref="AE993">IF($S993=1,IFERROR(INDEX(Summary!$M:$M,$AH993),0),0)</f>
        <v>0</v>
      </c>
      <c r="AF993" s="2">
        <f t="array" ref="AF993">IF($S993=1,IFERROR(INDEX(Summary!$N:$N,$AH993),0),0)</f>
        <v>0</v>
      </c>
      <c r="AG993">
        <f t="array" ref="AG993">IF($A993="","",IFERROR(INDEX(Summary!$BB:$BB,$AH993),0))</f>
        <v>10</v>
      </c>
      <c r="AH993">
        <f t="shared" si="143"/>
        <v>36</v>
      </c>
    </row>
    <row r="994" spans="1:34" hidden="1">
      <c r="A994" t="str">
        <f t="array" ref="A994">IFERROR(INDEX(Summary!$D:$D,$AH994)&amp;"","")</f>
        <v>FG00220</v>
      </c>
      <c r="B994" t="str">
        <f t="array" ref="B994">IF($A994="","",INDEX(Summary!$E:$E,$AH994))</f>
        <v>Selam Haldi - 100 gm</v>
      </c>
      <c r="C994" t="str">
        <f t="array" ref="C994">IF($A994="","",INDEX(Summary!$B:$B,$AH994))</f>
        <v>Jaggery</v>
      </c>
      <c r="D994" t="str">
        <f t="array" ref="D994">IF($A994="","",INDEX(Summary!$C:$C,$AH994))</f>
        <v>C39</v>
      </c>
      <c r="E994">
        <f t="array" ref="E994">IF($A994="","",INDEX(Summary!$F:$F,$AH994))</f>
        <v>0.1</v>
      </c>
      <c r="F994" t="str">
        <f t="array" ref="F994">IF($A994="","",INDEX(Summary!$BC:$BC,$AH994)&amp;"")</f>
        <v>P3 – Normal</v>
      </c>
      <c r="G994">
        <f t="shared" si="135"/>
        <v>3</v>
      </c>
      <c r="H994">
        <f t="shared" si="136"/>
        <v>0</v>
      </c>
      <c r="I994" t="str">
        <f t="array" ref="I994">IF($A994="","",IF(IFERROR(INDEX(Summary!$BA:$BA,$AH994),0)&lt;1,"Under 1 day",IF(INDEX(Summary!$BA:$BA,$AH994)&lt;3,"1-3 days",IF(INDEX(Summary!$BA:$BA,$AH994)&lt;7,"3-7 days","7+ days"))))</f>
        <v>Under 1 day</v>
      </c>
      <c r="J994" t="str">
        <f t="array" ref="J994">IF($A994="","",IF(IFERROR(INDEX(Summary!$AX:$AX,$AH994),0)&lt;0.25,"0-25%",IF(INDEX(Summary!$AX:$AX,$AH994)&lt;0.5,"25-50%",IF(INDEX(Summary!$AX:$AX,$AH994)&lt;0.75,"50-75%","75-100%"))))</f>
        <v>75-100%</v>
      </c>
      <c r="K994" t="str">
        <f t="array" ref="K994">IF($A994="","",INDEX(Summary!$AY:$AY,$AH994)&amp;"")</f>
        <v>Done</v>
      </c>
      <c r="L994" s="1">
        <f>IF($A994="","",Summary!$P$2+MOD(ROW()-2,30))</f>
        <v>46229</v>
      </c>
      <c r="M994">
        <f t="shared" si="137"/>
        <v>3</v>
      </c>
      <c r="N994">
        <f t="shared" si="138"/>
        <v>26</v>
      </c>
      <c r="O994" t="str">
        <f t="shared" si="139"/>
        <v>Jul-2026</v>
      </c>
      <c r="P994">
        <f t="shared" ca="1" si="140"/>
        <v>1</v>
      </c>
      <c r="Q994" s="2">
        <f t="array" ref="Q994">IF($A994="",0,IFERROR(INDEX(Summary!$P$3:$AS$67,$AH994-2,$M994),0))</f>
        <v>0</v>
      </c>
      <c r="R994" s="2" t="e">
        <f t="array" ref="R994">IF($A994="",0,ROUND(IFERROR(INDEX(Summary!$O:$O,$AH994),0)/30,0))</f>
        <v>#VALUE!</v>
      </c>
      <c r="S994">
        <f t="shared" si="141"/>
        <v>0</v>
      </c>
      <c r="T994" s="2">
        <f t="array" ref="T994">IF($S994=1,IFERROR(INDEX(Summary!$O:$O,$AH994),0),0)</f>
        <v>0</v>
      </c>
      <c r="U994" s="2">
        <f t="array" ref="U994">IF($S994=1,IFERROR(INDEX(Summary!$AT:$AT,$AH994),0),0)</f>
        <v>0</v>
      </c>
      <c r="V994" s="2">
        <f t="shared" si="142"/>
        <v>0</v>
      </c>
      <c r="W994" s="2">
        <f t="array" ref="W994">IF($S994=1,IFERROR(INDEX(Summary!$AZ:$AZ,$AH994),0),0)</f>
        <v>0</v>
      </c>
      <c r="X994" s="3">
        <f t="array" ref="X994">IF($S994=1,IFERROR(INDEX(Summary!$BA:$BA,$AH994),0),0)</f>
        <v>0</v>
      </c>
      <c r="Y994" s="2">
        <f t="array" ref="Y994">IF($S994=1,IFERROR(INDEX(Summary!$G:$G,$AH994),0),0)</f>
        <v>0</v>
      </c>
      <c r="Z994" s="2">
        <f t="array" ref="Z994">IF($S994=1,IFERROR(INDEX(Summary!$H:$H,$AH994),0),0)</f>
        <v>0</v>
      </c>
      <c r="AA994" s="2">
        <f t="array" ref="AA994">IF($S994=1,IFERROR(INDEX(Summary!$I:$I,$AH994),0),0)</f>
        <v>0</v>
      </c>
      <c r="AB994" s="2">
        <f t="array" ref="AB994">IF($S994=1,IFERROR(INDEX(Summary!$J:$J,$AH994),0),0)</f>
        <v>0</v>
      </c>
      <c r="AC994" s="2">
        <f t="array" ref="AC994">IF($S994=1,IFERROR(INDEX(Summary!$K:$K,$AH994),0),0)</f>
        <v>0</v>
      </c>
      <c r="AD994" s="2">
        <f t="array" ref="AD994">IF($S994=1,IFERROR(INDEX(Summary!$L:$L,$AH994),0),0)</f>
        <v>0</v>
      </c>
      <c r="AE994" s="2">
        <f t="array" ref="AE994">IF($S994=1,IFERROR(INDEX(Summary!$M:$M,$AH994),0),0)</f>
        <v>0</v>
      </c>
      <c r="AF994" s="2">
        <f t="array" ref="AF994">IF($S994=1,IFERROR(INDEX(Summary!$N:$N,$AH994),0),0)</f>
        <v>0</v>
      </c>
      <c r="AG994">
        <f t="array" ref="AG994">IF($A994="","",IFERROR(INDEX(Summary!$BB:$BB,$AH994),0))</f>
        <v>10</v>
      </c>
      <c r="AH994">
        <f t="shared" si="143"/>
        <v>36</v>
      </c>
    </row>
    <row r="995" spans="1:34" hidden="1">
      <c r="A995" t="str">
        <f t="array" ref="A995">IFERROR(INDEX(Summary!$D:$D,$AH995)&amp;"","")</f>
        <v>FG00220</v>
      </c>
      <c r="B995" t="str">
        <f t="array" ref="B995">IF($A995="","",INDEX(Summary!$E:$E,$AH995))</f>
        <v>Selam Haldi - 100 gm</v>
      </c>
      <c r="C995" t="str">
        <f t="array" ref="C995">IF($A995="","",INDEX(Summary!$B:$B,$AH995))</f>
        <v>Jaggery</v>
      </c>
      <c r="D995" t="str">
        <f t="array" ref="D995">IF($A995="","",INDEX(Summary!$C:$C,$AH995))</f>
        <v>C39</v>
      </c>
      <c r="E995">
        <f t="array" ref="E995">IF($A995="","",INDEX(Summary!$F:$F,$AH995))</f>
        <v>0.1</v>
      </c>
      <c r="F995" t="str">
        <f t="array" ref="F995">IF($A995="","",INDEX(Summary!$BC:$BC,$AH995)&amp;"")</f>
        <v>P3 – Normal</v>
      </c>
      <c r="G995">
        <f t="shared" si="135"/>
        <v>3</v>
      </c>
      <c r="H995">
        <f t="shared" si="136"/>
        <v>0</v>
      </c>
      <c r="I995" t="str">
        <f t="array" ref="I995">IF($A995="","",IF(IFERROR(INDEX(Summary!$BA:$BA,$AH995),0)&lt;1,"Under 1 day",IF(INDEX(Summary!$BA:$BA,$AH995)&lt;3,"1-3 days",IF(INDEX(Summary!$BA:$BA,$AH995)&lt;7,"3-7 days","7+ days"))))</f>
        <v>Under 1 day</v>
      </c>
      <c r="J995" t="str">
        <f t="array" ref="J995">IF($A995="","",IF(IFERROR(INDEX(Summary!$AX:$AX,$AH995),0)&lt;0.25,"0-25%",IF(INDEX(Summary!$AX:$AX,$AH995)&lt;0.5,"25-50%",IF(INDEX(Summary!$AX:$AX,$AH995)&lt;0.75,"50-75%","75-100%"))))</f>
        <v>75-100%</v>
      </c>
      <c r="K995" t="str">
        <f t="array" ref="K995">IF($A995="","",INDEX(Summary!$AY:$AY,$AH995)&amp;"")</f>
        <v>Done</v>
      </c>
      <c r="L995" s="1">
        <f>IF($A995="","",Summary!$P$2+MOD(ROW()-2,30))</f>
        <v>46230</v>
      </c>
      <c r="M995">
        <f t="shared" si="137"/>
        <v>4</v>
      </c>
      <c r="N995">
        <f t="shared" si="138"/>
        <v>27</v>
      </c>
      <c r="O995" t="str">
        <f t="shared" si="139"/>
        <v>Jul-2026</v>
      </c>
      <c r="P995">
        <f t="shared" ca="1" si="140"/>
        <v>1</v>
      </c>
      <c r="Q995" s="2">
        <f t="array" ref="Q995">IF($A995="",0,IFERROR(INDEX(Summary!$P$3:$AS$67,$AH995-2,$M995),0))</f>
        <v>0</v>
      </c>
      <c r="R995" s="2" t="e">
        <f t="array" ref="R995">IF($A995="",0,ROUND(IFERROR(INDEX(Summary!$O:$O,$AH995),0)/30,0))</f>
        <v>#VALUE!</v>
      </c>
      <c r="S995">
        <f t="shared" si="141"/>
        <v>0</v>
      </c>
      <c r="T995" s="2">
        <f t="array" ref="T995">IF($S995=1,IFERROR(INDEX(Summary!$O:$O,$AH995),0),0)</f>
        <v>0</v>
      </c>
      <c r="U995" s="2">
        <f t="array" ref="U995">IF($S995=1,IFERROR(INDEX(Summary!$AT:$AT,$AH995),0),0)</f>
        <v>0</v>
      </c>
      <c r="V995" s="2">
        <f t="shared" si="142"/>
        <v>0</v>
      </c>
      <c r="W995" s="2">
        <f t="array" ref="W995">IF($S995=1,IFERROR(INDEX(Summary!$AZ:$AZ,$AH995),0),0)</f>
        <v>0</v>
      </c>
      <c r="X995" s="3">
        <f t="array" ref="X995">IF($S995=1,IFERROR(INDEX(Summary!$BA:$BA,$AH995),0),0)</f>
        <v>0</v>
      </c>
      <c r="Y995" s="2">
        <f t="array" ref="Y995">IF($S995=1,IFERROR(INDEX(Summary!$G:$G,$AH995),0),0)</f>
        <v>0</v>
      </c>
      <c r="Z995" s="2">
        <f t="array" ref="Z995">IF($S995=1,IFERROR(INDEX(Summary!$H:$H,$AH995),0),0)</f>
        <v>0</v>
      </c>
      <c r="AA995" s="2">
        <f t="array" ref="AA995">IF($S995=1,IFERROR(INDEX(Summary!$I:$I,$AH995),0),0)</f>
        <v>0</v>
      </c>
      <c r="AB995" s="2">
        <f t="array" ref="AB995">IF($S995=1,IFERROR(INDEX(Summary!$J:$J,$AH995),0),0)</f>
        <v>0</v>
      </c>
      <c r="AC995" s="2">
        <f t="array" ref="AC995">IF($S995=1,IFERROR(INDEX(Summary!$K:$K,$AH995),0),0)</f>
        <v>0</v>
      </c>
      <c r="AD995" s="2">
        <f t="array" ref="AD995">IF($S995=1,IFERROR(INDEX(Summary!$L:$L,$AH995),0),0)</f>
        <v>0</v>
      </c>
      <c r="AE995" s="2">
        <f t="array" ref="AE995">IF($S995=1,IFERROR(INDEX(Summary!$M:$M,$AH995),0),0)</f>
        <v>0</v>
      </c>
      <c r="AF995" s="2">
        <f t="array" ref="AF995">IF($S995=1,IFERROR(INDEX(Summary!$N:$N,$AH995),0),0)</f>
        <v>0</v>
      </c>
      <c r="AG995">
        <f t="array" ref="AG995">IF($A995="","",IFERROR(INDEX(Summary!$BB:$BB,$AH995),0))</f>
        <v>10</v>
      </c>
      <c r="AH995">
        <f t="shared" si="143"/>
        <v>36</v>
      </c>
    </row>
    <row r="996" spans="1:34" hidden="1">
      <c r="A996" t="str">
        <f t="array" ref="A996">IFERROR(INDEX(Summary!$D:$D,$AH996)&amp;"","")</f>
        <v>FG00220</v>
      </c>
      <c r="B996" t="str">
        <f t="array" ref="B996">IF($A996="","",INDEX(Summary!$E:$E,$AH996))</f>
        <v>Selam Haldi - 100 gm</v>
      </c>
      <c r="C996" t="str">
        <f t="array" ref="C996">IF($A996="","",INDEX(Summary!$B:$B,$AH996))</f>
        <v>Jaggery</v>
      </c>
      <c r="D996" t="str">
        <f t="array" ref="D996">IF($A996="","",INDEX(Summary!$C:$C,$AH996))</f>
        <v>C39</v>
      </c>
      <c r="E996">
        <f t="array" ref="E996">IF($A996="","",INDEX(Summary!$F:$F,$AH996))</f>
        <v>0.1</v>
      </c>
      <c r="F996" t="str">
        <f t="array" ref="F996">IF($A996="","",INDEX(Summary!$BC:$BC,$AH996)&amp;"")</f>
        <v>P3 – Normal</v>
      </c>
      <c r="G996">
        <f t="shared" si="135"/>
        <v>3</v>
      </c>
      <c r="H996">
        <f t="shared" si="136"/>
        <v>0</v>
      </c>
      <c r="I996" t="str">
        <f t="array" ref="I996">IF($A996="","",IF(IFERROR(INDEX(Summary!$BA:$BA,$AH996),0)&lt;1,"Under 1 day",IF(INDEX(Summary!$BA:$BA,$AH996)&lt;3,"1-3 days",IF(INDEX(Summary!$BA:$BA,$AH996)&lt;7,"3-7 days","7+ days"))))</f>
        <v>Under 1 day</v>
      </c>
      <c r="J996" t="str">
        <f t="array" ref="J996">IF($A996="","",IF(IFERROR(INDEX(Summary!$AX:$AX,$AH996),0)&lt;0.25,"0-25%",IF(INDEX(Summary!$AX:$AX,$AH996)&lt;0.5,"25-50%",IF(INDEX(Summary!$AX:$AX,$AH996)&lt;0.75,"50-75%","75-100%"))))</f>
        <v>75-100%</v>
      </c>
      <c r="K996" t="str">
        <f t="array" ref="K996">IF($A996="","",INDEX(Summary!$AY:$AY,$AH996)&amp;"")</f>
        <v>Done</v>
      </c>
      <c r="L996" s="1">
        <f>IF($A996="","",Summary!$P$2+MOD(ROW()-2,30))</f>
        <v>46231</v>
      </c>
      <c r="M996">
        <f t="shared" si="137"/>
        <v>5</v>
      </c>
      <c r="N996">
        <f t="shared" si="138"/>
        <v>28</v>
      </c>
      <c r="O996" t="str">
        <f t="shared" si="139"/>
        <v>Jul-2026</v>
      </c>
      <c r="P996">
        <f t="shared" ca="1" si="140"/>
        <v>1</v>
      </c>
      <c r="Q996" s="2">
        <f t="array" ref="Q996">IF($A996="",0,IFERROR(INDEX(Summary!$P$3:$AS$67,$AH996-2,$M996),0))</f>
        <v>0</v>
      </c>
      <c r="R996" s="2" t="e">
        <f t="array" ref="R996">IF($A996="",0,ROUND(IFERROR(INDEX(Summary!$O:$O,$AH996),0)/30,0))</f>
        <v>#VALUE!</v>
      </c>
      <c r="S996">
        <f t="shared" si="141"/>
        <v>0</v>
      </c>
      <c r="T996" s="2">
        <f t="array" ref="T996">IF($S996=1,IFERROR(INDEX(Summary!$O:$O,$AH996),0),0)</f>
        <v>0</v>
      </c>
      <c r="U996" s="2">
        <f t="array" ref="U996">IF($S996=1,IFERROR(INDEX(Summary!$AT:$AT,$AH996),0),0)</f>
        <v>0</v>
      </c>
      <c r="V996" s="2">
        <f t="shared" si="142"/>
        <v>0</v>
      </c>
      <c r="W996" s="2">
        <f t="array" ref="W996">IF($S996=1,IFERROR(INDEX(Summary!$AZ:$AZ,$AH996),0),0)</f>
        <v>0</v>
      </c>
      <c r="X996" s="3">
        <f t="array" ref="X996">IF($S996=1,IFERROR(INDEX(Summary!$BA:$BA,$AH996),0),0)</f>
        <v>0</v>
      </c>
      <c r="Y996" s="2">
        <f t="array" ref="Y996">IF($S996=1,IFERROR(INDEX(Summary!$G:$G,$AH996),0),0)</f>
        <v>0</v>
      </c>
      <c r="Z996" s="2">
        <f t="array" ref="Z996">IF($S996=1,IFERROR(INDEX(Summary!$H:$H,$AH996),0),0)</f>
        <v>0</v>
      </c>
      <c r="AA996" s="2">
        <f t="array" ref="AA996">IF($S996=1,IFERROR(INDEX(Summary!$I:$I,$AH996),0),0)</f>
        <v>0</v>
      </c>
      <c r="AB996" s="2">
        <f t="array" ref="AB996">IF($S996=1,IFERROR(INDEX(Summary!$J:$J,$AH996),0),0)</f>
        <v>0</v>
      </c>
      <c r="AC996" s="2">
        <f t="array" ref="AC996">IF($S996=1,IFERROR(INDEX(Summary!$K:$K,$AH996),0),0)</f>
        <v>0</v>
      </c>
      <c r="AD996" s="2">
        <f t="array" ref="AD996">IF($S996=1,IFERROR(INDEX(Summary!$L:$L,$AH996),0),0)</f>
        <v>0</v>
      </c>
      <c r="AE996" s="2">
        <f t="array" ref="AE996">IF($S996=1,IFERROR(INDEX(Summary!$M:$M,$AH996),0),0)</f>
        <v>0</v>
      </c>
      <c r="AF996" s="2">
        <f t="array" ref="AF996">IF($S996=1,IFERROR(INDEX(Summary!$N:$N,$AH996),0),0)</f>
        <v>0</v>
      </c>
      <c r="AG996">
        <f t="array" ref="AG996">IF($A996="","",IFERROR(INDEX(Summary!$BB:$BB,$AH996),0))</f>
        <v>10</v>
      </c>
      <c r="AH996">
        <f t="shared" si="143"/>
        <v>36</v>
      </c>
    </row>
    <row r="997" spans="1:34" hidden="1">
      <c r="A997" t="str">
        <f t="array" ref="A997">IFERROR(INDEX(Summary!$D:$D,$AH997)&amp;"","")</f>
        <v>FG00220</v>
      </c>
      <c r="B997" t="str">
        <f t="array" ref="B997">IF($A997="","",INDEX(Summary!$E:$E,$AH997))</f>
        <v>Selam Haldi - 100 gm</v>
      </c>
      <c r="C997" t="str">
        <f t="array" ref="C997">IF($A997="","",INDEX(Summary!$B:$B,$AH997))</f>
        <v>Jaggery</v>
      </c>
      <c r="D997" t="str">
        <f t="array" ref="D997">IF($A997="","",INDEX(Summary!$C:$C,$AH997))</f>
        <v>C39</v>
      </c>
      <c r="E997">
        <f t="array" ref="E997">IF($A997="","",INDEX(Summary!$F:$F,$AH997))</f>
        <v>0.1</v>
      </c>
      <c r="F997" t="str">
        <f t="array" ref="F997">IF($A997="","",INDEX(Summary!$BC:$BC,$AH997)&amp;"")</f>
        <v>P3 – Normal</v>
      </c>
      <c r="G997">
        <f t="shared" si="135"/>
        <v>3</v>
      </c>
      <c r="H997">
        <f t="shared" si="136"/>
        <v>0</v>
      </c>
      <c r="I997" t="str">
        <f t="array" ref="I997">IF($A997="","",IF(IFERROR(INDEX(Summary!$BA:$BA,$AH997),0)&lt;1,"Under 1 day",IF(INDEX(Summary!$BA:$BA,$AH997)&lt;3,"1-3 days",IF(INDEX(Summary!$BA:$BA,$AH997)&lt;7,"3-7 days","7+ days"))))</f>
        <v>Under 1 day</v>
      </c>
      <c r="J997" t="str">
        <f t="array" ref="J997">IF($A997="","",IF(IFERROR(INDEX(Summary!$AX:$AX,$AH997),0)&lt;0.25,"0-25%",IF(INDEX(Summary!$AX:$AX,$AH997)&lt;0.5,"25-50%",IF(INDEX(Summary!$AX:$AX,$AH997)&lt;0.75,"50-75%","75-100%"))))</f>
        <v>75-100%</v>
      </c>
      <c r="K997" t="str">
        <f t="array" ref="K997">IF($A997="","",INDEX(Summary!$AY:$AY,$AH997)&amp;"")</f>
        <v>Done</v>
      </c>
      <c r="L997" s="1">
        <f>IF($A997="","",Summary!$P$2+MOD(ROW()-2,30))</f>
        <v>46232</v>
      </c>
      <c r="M997">
        <f t="shared" si="137"/>
        <v>6</v>
      </c>
      <c r="N997">
        <f t="shared" si="138"/>
        <v>29</v>
      </c>
      <c r="O997" t="str">
        <f t="shared" si="139"/>
        <v>Jul-2026</v>
      </c>
      <c r="P997">
        <f t="shared" ca="1" si="140"/>
        <v>1</v>
      </c>
      <c r="Q997" s="2">
        <f t="array" ref="Q997">IF($A997="",0,IFERROR(INDEX(Summary!$P$3:$AS$67,$AH997-2,$M997),0))</f>
        <v>1437</v>
      </c>
      <c r="R997" s="2" t="e">
        <f t="array" ref="R997">IF($A997="",0,ROUND(IFERROR(INDEX(Summary!$O:$O,$AH997),0)/30,0))</f>
        <v>#VALUE!</v>
      </c>
      <c r="S997">
        <f t="shared" si="141"/>
        <v>0</v>
      </c>
      <c r="T997" s="2">
        <f t="array" ref="T997">IF($S997=1,IFERROR(INDEX(Summary!$O:$O,$AH997),0),0)</f>
        <v>0</v>
      </c>
      <c r="U997" s="2">
        <f t="array" ref="U997">IF($S997=1,IFERROR(INDEX(Summary!$AT:$AT,$AH997),0),0)</f>
        <v>0</v>
      </c>
      <c r="V997" s="2">
        <f t="shared" si="142"/>
        <v>0</v>
      </c>
      <c r="W997" s="2">
        <f t="array" ref="W997">IF($S997=1,IFERROR(INDEX(Summary!$AZ:$AZ,$AH997),0),0)</f>
        <v>0</v>
      </c>
      <c r="X997" s="3">
        <f t="array" ref="X997">IF($S997=1,IFERROR(INDEX(Summary!$BA:$BA,$AH997),0),0)</f>
        <v>0</v>
      </c>
      <c r="Y997" s="2">
        <f t="array" ref="Y997">IF($S997=1,IFERROR(INDEX(Summary!$G:$G,$AH997),0),0)</f>
        <v>0</v>
      </c>
      <c r="Z997" s="2">
        <f t="array" ref="Z997">IF($S997=1,IFERROR(INDEX(Summary!$H:$H,$AH997),0),0)</f>
        <v>0</v>
      </c>
      <c r="AA997" s="2">
        <f t="array" ref="AA997">IF($S997=1,IFERROR(INDEX(Summary!$I:$I,$AH997),0),0)</f>
        <v>0</v>
      </c>
      <c r="AB997" s="2">
        <f t="array" ref="AB997">IF($S997=1,IFERROR(INDEX(Summary!$J:$J,$AH997),0),0)</f>
        <v>0</v>
      </c>
      <c r="AC997" s="2">
        <f t="array" ref="AC997">IF($S997=1,IFERROR(INDEX(Summary!$K:$K,$AH997),0),0)</f>
        <v>0</v>
      </c>
      <c r="AD997" s="2">
        <f t="array" ref="AD997">IF($S997=1,IFERROR(INDEX(Summary!$L:$L,$AH997),0),0)</f>
        <v>0</v>
      </c>
      <c r="AE997" s="2">
        <f t="array" ref="AE997">IF($S997=1,IFERROR(INDEX(Summary!$M:$M,$AH997),0),0)</f>
        <v>0</v>
      </c>
      <c r="AF997" s="2">
        <f t="array" ref="AF997">IF($S997=1,IFERROR(INDEX(Summary!$N:$N,$AH997),0),0)</f>
        <v>0</v>
      </c>
      <c r="AG997">
        <f t="array" ref="AG997">IF($A997="","",IFERROR(INDEX(Summary!$BB:$BB,$AH997),0))</f>
        <v>10</v>
      </c>
      <c r="AH997">
        <f t="shared" si="143"/>
        <v>36</v>
      </c>
    </row>
    <row r="998" spans="1:34" hidden="1">
      <c r="A998" t="str">
        <f t="array" ref="A998">IFERROR(INDEX(Summary!$D:$D,$AH998)&amp;"","")</f>
        <v>FG00220</v>
      </c>
      <c r="B998" t="str">
        <f t="array" ref="B998">IF($A998="","",INDEX(Summary!$E:$E,$AH998))</f>
        <v>Selam Haldi - 100 gm</v>
      </c>
      <c r="C998" t="str">
        <f t="array" ref="C998">IF($A998="","",INDEX(Summary!$B:$B,$AH998))</f>
        <v>Jaggery</v>
      </c>
      <c r="D998" t="str">
        <f t="array" ref="D998">IF($A998="","",INDEX(Summary!$C:$C,$AH998))</f>
        <v>C39</v>
      </c>
      <c r="E998">
        <f t="array" ref="E998">IF($A998="","",INDEX(Summary!$F:$F,$AH998))</f>
        <v>0.1</v>
      </c>
      <c r="F998" t="str">
        <f t="array" ref="F998">IF($A998="","",INDEX(Summary!$BC:$BC,$AH998)&amp;"")</f>
        <v>P3 – Normal</v>
      </c>
      <c r="G998">
        <f t="shared" si="135"/>
        <v>3</v>
      </c>
      <c r="H998">
        <f t="shared" si="136"/>
        <v>0</v>
      </c>
      <c r="I998" t="str">
        <f t="array" ref="I998">IF($A998="","",IF(IFERROR(INDEX(Summary!$BA:$BA,$AH998),0)&lt;1,"Under 1 day",IF(INDEX(Summary!$BA:$BA,$AH998)&lt;3,"1-3 days",IF(INDEX(Summary!$BA:$BA,$AH998)&lt;7,"3-7 days","7+ days"))))</f>
        <v>Under 1 day</v>
      </c>
      <c r="J998" t="str">
        <f t="array" ref="J998">IF($A998="","",IF(IFERROR(INDEX(Summary!$AX:$AX,$AH998),0)&lt;0.25,"0-25%",IF(INDEX(Summary!$AX:$AX,$AH998)&lt;0.5,"25-50%",IF(INDEX(Summary!$AX:$AX,$AH998)&lt;0.75,"50-75%","75-100%"))))</f>
        <v>75-100%</v>
      </c>
      <c r="K998" t="str">
        <f t="array" ref="K998">IF($A998="","",INDEX(Summary!$AY:$AY,$AH998)&amp;"")</f>
        <v>Done</v>
      </c>
      <c r="L998" s="1">
        <f>IF($A998="","",Summary!$P$2+MOD(ROW()-2,30))</f>
        <v>46233</v>
      </c>
      <c r="M998">
        <f t="shared" si="137"/>
        <v>7</v>
      </c>
      <c r="N998">
        <f t="shared" si="138"/>
        <v>30</v>
      </c>
      <c r="O998" t="str">
        <f t="shared" si="139"/>
        <v>Jul-2026</v>
      </c>
      <c r="P998">
        <f t="shared" ca="1" si="140"/>
        <v>1</v>
      </c>
      <c r="Q998" s="2">
        <f t="array" ref="Q998">IF($A998="",0,IFERROR(INDEX(Summary!$P$3:$AS$67,$AH998-2,$M998),0))</f>
        <v>1593</v>
      </c>
      <c r="R998" s="2" t="e">
        <f t="array" ref="R998">IF($A998="",0,ROUND(IFERROR(INDEX(Summary!$O:$O,$AH998),0)/30,0))</f>
        <v>#VALUE!</v>
      </c>
      <c r="S998">
        <f t="shared" si="141"/>
        <v>0</v>
      </c>
      <c r="T998" s="2">
        <f t="array" ref="T998">IF($S998=1,IFERROR(INDEX(Summary!$O:$O,$AH998),0),0)</f>
        <v>0</v>
      </c>
      <c r="U998" s="2">
        <f t="array" ref="U998">IF($S998=1,IFERROR(INDEX(Summary!$AT:$AT,$AH998),0),0)</f>
        <v>0</v>
      </c>
      <c r="V998" s="2">
        <f t="shared" si="142"/>
        <v>0</v>
      </c>
      <c r="W998" s="2">
        <f t="array" ref="W998">IF($S998=1,IFERROR(INDEX(Summary!$AZ:$AZ,$AH998),0),0)</f>
        <v>0</v>
      </c>
      <c r="X998" s="3">
        <f t="array" ref="X998">IF($S998=1,IFERROR(INDEX(Summary!$BA:$BA,$AH998),0),0)</f>
        <v>0</v>
      </c>
      <c r="Y998" s="2">
        <f t="array" ref="Y998">IF($S998=1,IFERROR(INDEX(Summary!$G:$G,$AH998),0),0)</f>
        <v>0</v>
      </c>
      <c r="Z998" s="2">
        <f t="array" ref="Z998">IF($S998=1,IFERROR(INDEX(Summary!$H:$H,$AH998),0),0)</f>
        <v>0</v>
      </c>
      <c r="AA998" s="2">
        <f t="array" ref="AA998">IF($S998=1,IFERROR(INDEX(Summary!$I:$I,$AH998),0),0)</f>
        <v>0</v>
      </c>
      <c r="AB998" s="2">
        <f t="array" ref="AB998">IF($S998=1,IFERROR(INDEX(Summary!$J:$J,$AH998),0),0)</f>
        <v>0</v>
      </c>
      <c r="AC998" s="2">
        <f t="array" ref="AC998">IF($S998=1,IFERROR(INDEX(Summary!$K:$K,$AH998),0),0)</f>
        <v>0</v>
      </c>
      <c r="AD998" s="2">
        <f t="array" ref="AD998">IF($S998=1,IFERROR(INDEX(Summary!$L:$L,$AH998),0),0)</f>
        <v>0</v>
      </c>
      <c r="AE998" s="2">
        <f t="array" ref="AE998">IF($S998=1,IFERROR(INDEX(Summary!$M:$M,$AH998),0),0)</f>
        <v>0</v>
      </c>
      <c r="AF998" s="2">
        <f t="array" ref="AF998">IF($S998=1,IFERROR(INDEX(Summary!$N:$N,$AH998),0),0)</f>
        <v>0</v>
      </c>
      <c r="AG998">
        <f t="array" ref="AG998">IF($A998="","",IFERROR(INDEX(Summary!$BB:$BB,$AH998),0))</f>
        <v>10</v>
      </c>
      <c r="AH998">
        <f t="shared" si="143"/>
        <v>36</v>
      </c>
    </row>
    <row r="999" spans="1:34" hidden="1">
      <c r="A999" t="str">
        <f t="array" ref="A999">IFERROR(INDEX(Summary!$D:$D,$AH999)&amp;"","")</f>
        <v>FG00220</v>
      </c>
      <c r="B999" t="str">
        <f t="array" ref="B999">IF($A999="","",INDEX(Summary!$E:$E,$AH999))</f>
        <v>Selam Haldi - 100 gm</v>
      </c>
      <c r="C999" t="str">
        <f t="array" ref="C999">IF($A999="","",INDEX(Summary!$B:$B,$AH999))</f>
        <v>Jaggery</v>
      </c>
      <c r="D999" t="str">
        <f t="array" ref="D999">IF($A999="","",INDEX(Summary!$C:$C,$AH999))</f>
        <v>C39</v>
      </c>
      <c r="E999">
        <f t="array" ref="E999">IF($A999="","",INDEX(Summary!$F:$F,$AH999))</f>
        <v>0.1</v>
      </c>
      <c r="F999" t="str">
        <f t="array" ref="F999">IF($A999="","",INDEX(Summary!$BC:$BC,$AH999)&amp;"")</f>
        <v>P3 – Normal</v>
      </c>
      <c r="G999">
        <f t="shared" si="135"/>
        <v>3</v>
      </c>
      <c r="H999">
        <f t="shared" si="136"/>
        <v>0</v>
      </c>
      <c r="I999" t="str">
        <f t="array" ref="I999">IF($A999="","",IF(IFERROR(INDEX(Summary!$BA:$BA,$AH999),0)&lt;1,"Under 1 day",IF(INDEX(Summary!$BA:$BA,$AH999)&lt;3,"1-3 days",IF(INDEX(Summary!$BA:$BA,$AH999)&lt;7,"3-7 days","7+ days"))))</f>
        <v>Under 1 day</v>
      </c>
      <c r="J999" t="str">
        <f t="array" ref="J999">IF($A999="","",IF(IFERROR(INDEX(Summary!$AX:$AX,$AH999),0)&lt;0.25,"0-25%",IF(INDEX(Summary!$AX:$AX,$AH999)&lt;0.5,"25-50%",IF(INDEX(Summary!$AX:$AX,$AH999)&lt;0.75,"50-75%","75-100%"))))</f>
        <v>75-100%</v>
      </c>
      <c r="K999" t="str">
        <f t="array" ref="K999">IF($A999="","",INDEX(Summary!$AY:$AY,$AH999)&amp;"")</f>
        <v>Done</v>
      </c>
      <c r="L999" s="1">
        <f>IF($A999="","",Summary!$P$2+MOD(ROW()-2,30))</f>
        <v>46234</v>
      </c>
      <c r="M999">
        <f t="shared" si="137"/>
        <v>8</v>
      </c>
      <c r="N999">
        <f t="shared" si="138"/>
        <v>31</v>
      </c>
      <c r="O999" t="str">
        <f t="shared" si="139"/>
        <v>Jul-2026</v>
      </c>
      <c r="P999">
        <f t="shared" ca="1" si="140"/>
        <v>1</v>
      </c>
      <c r="Q999" s="2">
        <f t="array" ref="Q999">IF($A999="",0,IFERROR(INDEX(Summary!$P$3:$AS$67,$AH999-2,$M999),0))</f>
        <v>838</v>
      </c>
      <c r="R999" s="2" t="e">
        <f t="array" ref="R999">IF($A999="",0,ROUND(IFERROR(INDEX(Summary!$O:$O,$AH999),0)/30,0))</f>
        <v>#VALUE!</v>
      </c>
      <c r="S999">
        <f t="shared" si="141"/>
        <v>0</v>
      </c>
      <c r="T999" s="2">
        <f t="array" ref="T999">IF($S999=1,IFERROR(INDEX(Summary!$O:$O,$AH999),0),0)</f>
        <v>0</v>
      </c>
      <c r="U999" s="2">
        <f t="array" ref="U999">IF($S999=1,IFERROR(INDEX(Summary!$AT:$AT,$AH999),0),0)</f>
        <v>0</v>
      </c>
      <c r="V999" s="2">
        <f t="shared" si="142"/>
        <v>0</v>
      </c>
      <c r="W999" s="2">
        <f t="array" ref="W999">IF($S999=1,IFERROR(INDEX(Summary!$AZ:$AZ,$AH999),0),0)</f>
        <v>0</v>
      </c>
      <c r="X999" s="3">
        <f t="array" ref="X999">IF($S999=1,IFERROR(INDEX(Summary!$BA:$BA,$AH999),0),0)</f>
        <v>0</v>
      </c>
      <c r="Y999" s="2">
        <f t="array" ref="Y999">IF($S999=1,IFERROR(INDEX(Summary!$G:$G,$AH999),0),0)</f>
        <v>0</v>
      </c>
      <c r="Z999" s="2">
        <f t="array" ref="Z999">IF($S999=1,IFERROR(INDEX(Summary!$H:$H,$AH999),0),0)</f>
        <v>0</v>
      </c>
      <c r="AA999" s="2">
        <f t="array" ref="AA999">IF($S999=1,IFERROR(INDEX(Summary!$I:$I,$AH999),0),0)</f>
        <v>0</v>
      </c>
      <c r="AB999" s="2">
        <f t="array" ref="AB999">IF($S999=1,IFERROR(INDEX(Summary!$J:$J,$AH999),0),0)</f>
        <v>0</v>
      </c>
      <c r="AC999" s="2">
        <f t="array" ref="AC999">IF($S999=1,IFERROR(INDEX(Summary!$K:$K,$AH999),0),0)</f>
        <v>0</v>
      </c>
      <c r="AD999" s="2">
        <f t="array" ref="AD999">IF($S999=1,IFERROR(INDEX(Summary!$L:$L,$AH999),0),0)</f>
        <v>0</v>
      </c>
      <c r="AE999" s="2">
        <f t="array" ref="AE999">IF($S999=1,IFERROR(INDEX(Summary!$M:$M,$AH999),0),0)</f>
        <v>0</v>
      </c>
      <c r="AF999" s="2">
        <f t="array" ref="AF999">IF($S999=1,IFERROR(INDEX(Summary!$N:$N,$AH999),0),0)</f>
        <v>0</v>
      </c>
      <c r="AG999">
        <f t="array" ref="AG999">IF($A999="","",IFERROR(INDEX(Summary!$BB:$BB,$AH999),0))</f>
        <v>10</v>
      </c>
      <c r="AH999">
        <f t="shared" si="143"/>
        <v>36</v>
      </c>
    </row>
    <row r="1000" spans="1:34" hidden="1">
      <c r="A1000" t="str">
        <f t="array" ref="A1000">IFERROR(INDEX(Summary!$D:$D,$AH1000)&amp;"","")</f>
        <v>FG00220</v>
      </c>
      <c r="B1000" t="str">
        <f t="array" ref="B1000">IF($A1000="","",INDEX(Summary!$E:$E,$AH1000))</f>
        <v>Selam Haldi - 100 gm</v>
      </c>
      <c r="C1000" t="str">
        <f t="array" ref="C1000">IF($A1000="","",INDEX(Summary!$B:$B,$AH1000))</f>
        <v>Jaggery</v>
      </c>
      <c r="D1000" t="str">
        <f t="array" ref="D1000">IF($A1000="","",INDEX(Summary!$C:$C,$AH1000))</f>
        <v>C39</v>
      </c>
      <c r="E1000">
        <f t="array" ref="E1000">IF($A1000="","",INDEX(Summary!$F:$F,$AH1000))</f>
        <v>0.1</v>
      </c>
      <c r="F1000" t="str">
        <f t="array" ref="F1000">IF($A1000="","",INDEX(Summary!$BC:$BC,$AH1000)&amp;"")</f>
        <v>P3 – Normal</v>
      </c>
      <c r="G1000">
        <f t="shared" si="135"/>
        <v>3</v>
      </c>
      <c r="H1000">
        <f t="shared" si="136"/>
        <v>0</v>
      </c>
      <c r="I1000" t="str">
        <f t="array" ref="I1000">IF($A1000="","",IF(IFERROR(INDEX(Summary!$BA:$BA,$AH1000),0)&lt;1,"Under 1 day",IF(INDEX(Summary!$BA:$BA,$AH1000)&lt;3,"1-3 days",IF(INDEX(Summary!$BA:$BA,$AH1000)&lt;7,"3-7 days","7+ days"))))</f>
        <v>Under 1 day</v>
      </c>
      <c r="J1000" t="str">
        <f t="array" ref="J1000">IF($A1000="","",IF(IFERROR(INDEX(Summary!$AX:$AX,$AH1000),0)&lt;0.25,"0-25%",IF(INDEX(Summary!$AX:$AX,$AH1000)&lt;0.5,"25-50%",IF(INDEX(Summary!$AX:$AX,$AH1000)&lt;0.75,"50-75%","75-100%"))))</f>
        <v>75-100%</v>
      </c>
      <c r="K1000" t="str">
        <f t="array" ref="K1000">IF($A1000="","",INDEX(Summary!$AY:$AY,$AH1000)&amp;"")</f>
        <v>Done</v>
      </c>
      <c r="L1000" s="1">
        <f>IF($A1000="","",Summary!$P$2+MOD(ROW()-2,30))</f>
        <v>46235</v>
      </c>
      <c r="M1000">
        <f t="shared" si="137"/>
        <v>9</v>
      </c>
      <c r="N1000">
        <f t="shared" si="138"/>
        <v>1</v>
      </c>
      <c r="O1000" t="str">
        <f t="shared" si="139"/>
        <v>Aug-2026</v>
      </c>
      <c r="P1000">
        <f t="shared" ca="1" si="140"/>
        <v>1</v>
      </c>
      <c r="Q1000" s="2">
        <f t="array" ref="Q1000">IF($A1000="",0,IFERROR(INDEX(Summary!$P$3:$AS$67,$AH1000-2,$M1000),0))</f>
        <v>0</v>
      </c>
      <c r="R1000" s="2" t="e">
        <f t="array" ref="R1000">IF($A1000="",0,ROUND(IFERROR(INDEX(Summary!$O:$O,$AH1000),0)/30,0))</f>
        <v>#VALUE!</v>
      </c>
      <c r="S1000">
        <f t="shared" si="141"/>
        <v>0</v>
      </c>
      <c r="T1000" s="2">
        <f t="array" ref="T1000">IF($S1000=1,IFERROR(INDEX(Summary!$O:$O,$AH1000),0),0)</f>
        <v>0</v>
      </c>
      <c r="U1000" s="2">
        <f t="array" ref="U1000">IF($S1000=1,IFERROR(INDEX(Summary!$AT:$AT,$AH1000),0),0)</f>
        <v>0</v>
      </c>
      <c r="V1000" s="2">
        <f t="shared" si="142"/>
        <v>0</v>
      </c>
      <c r="W1000" s="2">
        <f t="array" ref="W1000">IF($S1000=1,IFERROR(INDEX(Summary!$AZ:$AZ,$AH1000),0),0)</f>
        <v>0</v>
      </c>
      <c r="X1000" s="3">
        <f t="array" ref="X1000">IF($S1000=1,IFERROR(INDEX(Summary!$BA:$BA,$AH1000),0),0)</f>
        <v>0</v>
      </c>
      <c r="Y1000" s="2">
        <f t="array" ref="Y1000">IF($S1000=1,IFERROR(INDEX(Summary!$G:$G,$AH1000),0),0)</f>
        <v>0</v>
      </c>
      <c r="Z1000" s="2">
        <f t="array" ref="Z1000">IF($S1000=1,IFERROR(INDEX(Summary!$H:$H,$AH1000),0),0)</f>
        <v>0</v>
      </c>
      <c r="AA1000" s="2">
        <f t="array" ref="AA1000">IF($S1000=1,IFERROR(INDEX(Summary!$I:$I,$AH1000),0),0)</f>
        <v>0</v>
      </c>
      <c r="AB1000" s="2">
        <f t="array" ref="AB1000">IF($S1000=1,IFERROR(INDEX(Summary!$J:$J,$AH1000),0),0)</f>
        <v>0</v>
      </c>
      <c r="AC1000" s="2">
        <f t="array" ref="AC1000">IF($S1000=1,IFERROR(INDEX(Summary!$K:$K,$AH1000),0),0)</f>
        <v>0</v>
      </c>
      <c r="AD1000" s="2">
        <f t="array" ref="AD1000">IF($S1000=1,IFERROR(INDEX(Summary!$L:$L,$AH1000),0),0)</f>
        <v>0</v>
      </c>
      <c r="AE1000" s="2">
        <f t="array" ref="AE1000">IF($S1000=1,IFERROR(INDEX(Summary!$M:$M,$AH1000),0),0)</f>
        <v>0</v>
      </c>
      <c r="AF1000" s="2">
        <f t="array" ref="AF1000">IF($S1000=1,IFERROR(INDEX(Summary!$N:$N,$AH1000),0),0)</f>
        <v>0</v>
      </c>
      <c r="AG1000">
        <f t="array" ref="AG1000">IF($A1000="","",IFERROR(INDEX(Summary!$BB:$BB,$AH1000),0))</f>
        <v>10</v>
      </c>
      <c r="AH1000">
        <f t="shared" si="143"/>
        <v>36</v>
      </c>
    </row>
    <row r="1001" spans="1:34" hidden="1">
      <c r="A1001" t="str">
        <f t="array" ref="A1001">IFERROR(INDEX(Summary!$D:$D,$AH1001)&amp;"","")</f>
        <v>FG00220</v>
      </c>
      <c r="B1001" t="str">
        <f t="array" ref="B1001">IF($A1001="","",INDEX(Summary!$E:$E,$AH1001))</f>
        <v>Selam Haldi - 100 gm</v>
      </c>
      <c r="C1001" t="str">
        <f t="array" ref="C1001">IF($A1001="","",INDEX(Summary!$B:$B,$AH1001))</f>
        <v>Jaggery</v>
      </c>
      <c r="D1001" t="str">
        <f t="array" ref="D1001">IF($A1001="","",INDEX(Summary!$C:$C,$AH1001))</f>
        <v>C39</v>
      </c>
      <c r="E1001">
        <f t="array" ref="E1001">IF($A1001="","",INDEX(Summary!$F:$F,$AH1001))</f>
        <v>0.1</v>
      </c>
      <c r="F1001" t="str">
        <f t="array" ref="F1001">IF($A1001="","",INDEX(Summary!$BC:$BC,$AH1001)&amp;"")</f>
        <v>P3 – Normal</v>
      </c>
      <c r="G1001">
        <f t="shared" si="135"/>
        <v>3</v>
      </c>
      <c r="H1001">
        <f t="shared" si="136"/>
        <v>0</v>
      </c>
      <c r="I1001" t="str">
        <f t="array" ref="I1001">IF($A1001="","",IF(IFERROR(INDEX(Summary!$BA:$BA,$AH1001),0)&lt;1,"Under 1 day",IF(INDEX(Summary!$BA:$BA,$AH1001)&lt;3,"1-3 days",IF(INDEX(Summary!$BA:$BA,$AH1001)&lt;7,"3-7 days","7+ days"))))</f>
        <v>Under 1 day</v>
      </c>
      <c r="J1001" t="str">
        <f t="array" ref="J1001">IF($A1001="","",IF(IFERROR(INDEX(Summary!$AX:$AX,$AH1001),0)&lt;0.25,"0-25%",IF(INDEX(Summary!$AX:$AX,$AH1001)&lt;0.5,"25-50%",IF(INDEX(Summary!$AX:$AX,$AH1001)&lt;0.75,"50-75%","75-100%"))))</f>
        <v>75-100%</v>
      </c>
      <c r="K1001" t="str">
        <f t="array" ref="K1001">IF($A1001="","",INDEX(Summary!$AY:$AY,$AH1001)&amp;"")</f>
        <v>Done</v>
      </c>
      <c r="L1001" s="1">
        <f>IF($A1001="","",Summary!$P$2+MOD(ROW()-2,30))</f>
        <v>46236</v>
      </c>
      <c r="M1001">
        <f t="shared" si="137"/>
        <v>10</v>
      </c>
      <c r="N1001">
        <f t="shared" si="138"/>
        <v>2</v>
      </c>
      <c r="O1001" t="str">
        <f t="shared" si="139"/>
        <v>Aug-2026</v>
      </c>
      <c r="P1001">
        <f t="shared" ca="1" si="140"/>
        <v>1</v>
      </c>
      <c r="Q1001" s="2">
        <f t="array" ref="Q1001">IF($A1001="",0,IFERROR(INDEX(Summary!$P$3:$AS$67,$AH1001-2,$M1001),0))</f>
        <v>0</v>
      </c>
      <c r="R1001" s="2" t="e">
        <f t="array" ref="R1001">IF($A1001="",0,ROUND(IFERROR(INDEX(Summary!$O:$O,$AH1001),0)/30,0))</f>
        <v>#VALUE!</v>
      </c>
      <c r="S1001">
        <f t="shared" si="141"/>
        <v>0</v>
      </c>
      <c r="T1001" s="2">
        <f t="array" ref="T1001">IF($S1001=1,IFERROR(INDEX(Summary!$O:$O,$AH1001),0),0)</f>
        <v>0</v>
      </c>
      <c r="U1001" s="2">
        <f t="array" ref="U1001">IF($S1001=1,IFERROR(INDEX(Summary!$AT:$AT,$AH1001),0),0)</f>
        <v>0</v>
      </c>
      <c r="V1001" s="2">
        <f t="shared" si="142"/>
        <v>0</v>
      </c>
      <c r="W1001" s="2">
        <f t="array" ref="W1001">IF($S1001=1,IFERROR(INDEX(Summary!$AZ:$AZ,$AH1001),0),0)</f>
        <v>0</v>
      </c>
      <c r="X1001" s="3">
        <f t="array" ref="X1001">IF($S1001=1,IFERROR(INDEX(Summary!$BA:$BA,$AH1001),0),0)</f>
        <v>0</v>
      </c>
      <c r="Y1001" s="2">
        <f t="array" ref="Y1001">IF($S1001=1,IFERROR(INDEX(Summary!$G:$G,$AH1001),0),0)</f>
        <v>0</v>
      </c>
      <c r="Z1001" s="2">
        <f t="array" ref="Z1001">IF($S1001=1,IFERROR(INDEX(Summary!$H:$H,$AH1001),0),0)</f>
        <v>0</v>
      </c>
      <c r="AA1001" s="2">
        <f t="array" ref="AA1001">IF($S1001=1,IFERROR(INDEX(Summary!$I:$I,$AH1001),0),0)</f>
        <v>0</v>
      </c>
      <c r="AB1001" s="2">
        <f t="array" ref="AB1001">IF($S1001=1,IFERROR(INDEX(Summary!$J:$J,$AH1001),0),0)</f>
        <v>0</v>
      </c>
      <c r="AC1001" s="2">
        <f t="array" ref="AC1001">IF($S1001=1,IFERROR(INDEX(Summary!$K:$K,$AH1001),0),0)</f>
        <v>0</v>
      </c>
      <c r="AD1001" s="2">
        <f t="array" ref="AD1001">IF($S1001=1,IFERROR(INDEX(Summary!$L:$L,$AH1001),0),0)</f>
        <v>0</v>
      </c>
      <c r="AE1001" s="2">
        <f t="array" ref="AE1001">IF($S1001=1,IFERROR(INDEX(Summary!$M:$M,$AH1001),0),0)</f>
        <v>0</v>
      </c>
      <c r="AF1001" s="2">
        <f t="array" ref="AF1001">IF($S1001=1,IFERROR(INDEX(Summary!$N:$N,$AH1001),0),0)</f>
        <v>0</v>
      </c>
      <c r="AG1001">
        <f t="array" ref="AG1001">IF($A1001="","",IFERROR(INDEX(Summary!$BB:$BB,$AH1001),0))</f>
        <v>10</v>
      </c>
      <c r="AH1001">
        <f t="shared" si="143"/>
        <v>36</v>
      </c>
    </row>
    <row r="1002" spans="1:34" hidden="1">
      <c r="A1002" t="str">
        <f t="array" ref="A1002">IFERROR(INDEX(Summary!$D:$D,$AH1002)&amp;"","")</f>
        <v>FG00220</v>
      </c>
      <c r="B1002" t="str">
        <f t="array" ref="B1002">IF($A1002="","",INDEX(Summary!$E:$E,$AH1002))</f>
        <v>Selam Haldi - 100 gm</v>
      </c>
      <c r="C1002" t="str">
        <f t="array" ref="C1002">IF($A1002="","",INDEX(Summary!$B:$B,$AH1002))</f>
        <v>Jaggery</v>
      </c>
      <c r="D1002" t="str">
        <f t="array" ref="D1002">IF($A1002="","",INDEX(Summary!$C:$C,$AH1002))</f>
        <v>C39</v>
      </c>
      <c r="E1002">
        <f t="array" ref="E1002">IF($A1002="","",INDEX(Summary!$F:$F,$AH1002))</f>
        <v>0.1</v>
      </c>
      <c r="F1002" t="str">
        <f t="array" ref="F1002">IF($A1002="","",INDEX(Summary!$BC:$BC,$AH1002)&amp;"")</f>
        <v>P3 – Normal</v>
      </c>
      <c r="G1002">
        <f t="shared" si="135"/>
        <v>3</v>
      </c>
      <c r="H1002">
        <f t="shared" si="136"/>
        <v>0</v>
      </c>
      <c r="I1002" t="str">
        <f t="array" ref="I1002">IF($A1002="","",IF(IFERROR(INDEX(Summary!$BA:$BA,$AH1002),0)&lt;1,"Under 1 day",IF(INDEX(Summary!$BA:$BA,$AH1002)&lt;3,"1-3 days",IF(INDEX(Summary!$BA:$BA,$AH1002)&lt;7,"3-7 days","7+ days"))))</f>
        <v>Under 1 day</v>
      </c>
      <c r="J1002" t="str">
        <f t="array" ref="J1002">IF($A1002="","",IF(IFERROR(INDEX(Summary!$AX:$AX,$AH1002),0)&lt;0.25,"0-25%",IF(INDEX(Summary!$AX:$AX,$AH1002)&lt;0.5,"25-50%",IF(INDEX(Summary!$AX:$AX,$AH1002)&lt;0.75,"50-75%","75-100%"))))</f>
        <v>75-100%</v>
      </c>
      <c r="K1002" t="str">
        <f t="array" ref="K1002">IF($A1002="","",INDEX(Summary!$AY:$AY,$AH1002)&amp;"")</f>
        <v>Done</v>
      </c>
      <c r="L1002" s="1">
        <f>IF($A1002="","",Summary!$P$2+MOD(ROW()-2,30))</f>
        <v>46237</v>
      </c>
      <c r="M1002">
        <f t="shared" si="137"/>
        <v>11</v>
      </c>
      <c r="N1002">
        <f t="shared" si="138"/>
        <v>3</v>
      </c>
      <c r="O1002" t="str">
        <f t="shared" si="139"/>
        <v>Aug-2026</v>
      </c>
      <c r="P1002">
        <f t="shared" ca="1" si="140"/>
        <v>1</v>
      </c>
      <c r="Q1002" s="2">
        <f t="array" ref="Q1002">IF($A1002="",0,IFERROR(INDEX(Summary!$P$3:$AS$67,$AH1002-2,$M1002),0))</f>
        <v>0</v>
      </c>
      <c r="R1002" s="2" t="e">
        <f t="array" ref="R1002">IF($A1002="",0,ROUND(IFERROR(INDEX(Summary!$O:$O,$AH1002),0)/30,0))</f>
        <v>#VALUE!</v>
      </c>
      <c r="S1002">
        <f t="shared" si="141"/>
        <v>0</v>
      </c>
      <c r="T1002" s="2">
        <f t="array" ref="T1002">IF($S1002=1,IFERROR(INDEX(Summary!$O:$O,$AH1002),0),0)</f>
        <v>0</v>
      </c>
      <c r="U1002" s="2">
        <f t="array" ref="U1002">IF($S1002=1,IFERROR(INDEX(Summary!$AT:$AT,$AH1002),0),0)</f>
        <v>0</v>
      </c>
      <c r="V1002" s="2">
        <f t="shared" si="142"/>
        <v>0</v>
      </c>
      <c r="W1002" s="2">
        <f t="array" ref="W1002">IF($S1002=1,IFERROR(INDEX(Summary!$AZ:$AZ,$AH1002),0),0)</f>
        <v>0</v>
      </c>
      <c r="X1002" s="3">
        <f t="array" ref="X1002">IF($S1002=1,IFERROR(INDEX(Summary!$BA:$BA,$AH1002),0),0)</f>
        <v>0</v>
      </c>
      <c r="Y1002" s="2">
        <f t="array" ref="Y1002">IF($S1002=1,IFERROR(INDEX(Summary!$G:$G,$AH1002),0),0)</f>
        <v>0</v>
      </c>
      <c r="Z1002" s="2">
        <f t="array" ref="Z1002">IF($S1002=1,IFERROR(INDEX(Summary!$H:$H,$AH1002),0),0)</f>
        <v>0</v>
      </c>
      <c r="AA1002" s="2">
        <f t="array" ref="AA1002">IF($S1002=1,IFERROR(INDEX(Summary!$I:$I,$AH1002),0),0)</f>
        <v>0</v>
      </c>
      <c r="AB1002" s="2">
        <f t="array" ref="AB1002">IF($S1002=1,IFERROR(INDEX(Summary!$J:$J,$AH1002),0),0)</f>
        <v>0</v>
      </c>
      <c r="AC1002" s="2">
        <f t="array" ref="AC1002">IF($S1002=1,IFERROR(INDEX(Summary!$K:$K,$AH1002),0),0)</f>
        <v>0</v>
      </c>
      <c r="AD1002" s="2">
        <f t="array" ref="AD1002">IF($S1002=1,IFERROR(INDEX(Summary!$L:$L,$AH1002),0),0)</f>
        <v>0</v>
      </c>
      <c r="AE1002" s="2">
        <f t="array" ref="AE1002">IF($S1002=1,IFERROR(INDEX(Summary!$M:$M,$AH1002),0),0)</f>
        <v>0</v>
      </c>
      <c r="AF1002" s="2">
        <f t="array" ref="AF1002">IF($S1002=1,IFERROR(INDEX(Summary!$N:$N,$AH1002),0),0)</f>
        <v>0</v>
      </c>
      <c r="AG1002">
        <f t="array" ref="AG1002">IF($A1002="","",IFERROR(INDEX(Summary!$BB:$BB,$AH1002),0))</f>
        <v>10</v>
      </c>
      <c r="AH1002">
        <f t="shared" si="143"/>
        <v>36</v>
      </c>
    </row>
    <row r="1003" spans="1:34" hidden="1">
      <c r="A1003" t="str">
        <f t="array" ref="A1003">IFERROR(INDEX(Summary!$D:$D,$AH1003)&amp;"","")</f>
        <v>FG00220</v>
      </c>
      <c r="B1003" t="str">
        <f t="array" ref="B1003">IF($A1003="","",INDEX(Summary!$E:$E,$AH1003))</f>
        <v>Selam Haldi - 100 gm</v>
      </c>
      <c r="C1003" t="str">
        <f t="array" ref="C1003">IF($A1003="","",INDEX(Summary!$B:$B,$AH1003))</f>
        <v>Jaggery</v>
      </c>
      <c r="D1003" t="str">
        <f t="array" ref="D1003">IF($A1003="","",INDEX(Summary!$C:$C,$AH1003))</f>
        <v>C39</v>
      </c>
      <c r="E1003">
        <f t="array" ref="E1003">IF($A1003="","",INDEX(Summary!$F:$F,$AH1003))</f>
        <v>0.1</v>
      </c>
      <c r="F1003" t="str">
        <f t="array" ref="F1003">IF($A1003="","",INDEX(Summary!$BC:$BC,$AH1003)&amp;"")</f>
        <v>P3 – Normal</v>
      </c>
      <c r="G1003">
        <f t="shared" si="135"/>
        <v>3</v>
      </c>
      <c r="H1003">
        <f t="shared" si="136"/>
        <v>0</v>
      </c>
      <c r="I1003" t="str">
        <f t="array" ref="I1003">IF($A1003="","",IF(IFERROR(INDEX(Summary!$BA:$BA,$AH1003),0)&lt;1,"Under 1 day",IF(INDEX(Summary!$BA:$BA,$AH1003)&lt;3,"1-3 days",IF(INDEX(Summary!$BA:$BA,$AH1003)&lt;7,"3-7 days","7+ days"))))</f>
        <v>Under 1 day</v>
      </c>
      <c r="J1003" t="str">
        <f t="array" ref="J1003">IF($A1003="","",IF(IFERROR(INDEX(Summary!$AX:$AX,$AH1003),0)&lt;0.25,"0-25%",IF(INDEX(Summary!$AX:$AX,$AH1003)&lt;0.5,"25-50%",IF(INDEX(Summary!$AX:$AX,$AH1003)&lt;0.75,"50-75%","75-100%"))))</f>
        <v>75-100%</v>
      </c>
      <c r="K1003" t="str">
        <f t="array" ref="K1003">IF($A1003="","",INDEX(Summary!$AY:$AY,$AH1003)&amp;"")</f>
        <v>Done</v>
      </c>
      <c r="L1003" s="1">
        <f>IF($A1003="","",Summary!$P$2+MOD(ROW()-2,30))</f>
        <v>46238</v>
      </c>
      <c r="M1003">
        <f t="shared" si="137"/>
        <v>12</v>
      </c>
      <c r="N1003">
        <f t="shared" si="138"/>
        <v>4</v>
      </c>
      <c r="O1003" t="str">
        <f t="shared" si="139"/>
        <v>Aug-2026</v>
      </c>
      <c r="P1003">
        <f t="shared" ca="1" si="140"/>
        <v>1</v>
      </c>
      <c r="Q1003" s="2">
        <f t="array" ref="Q1003">IF($A1003="",0,IFERROR(INDEX(Summary!$P$3:$AS$67,$AH1003-2,$M1003),0))</f>
        <v>0</v>
      </c>
      <c r="R1003" s="2" t="e">
        <f t="array" ref="R1003">IF($A1003="",0,ROUND(IFERROR(INDEX(Summary!$O:$O,$AH1003),0)/30,0))</f>
        <v>#VALUE!</v>
      </c>
      <c r="S1003">
        <f t="shared" si="141"/>
        <v>0</v>
      </c>
      <c r="T1003" s="2">
        <f t="array" ref="T1003">IF($S1003=1,IFERROR(INDEX(Summary!$O:$O,$AH1003),0),0)</f>
        <v>0</v>
      </c>
      <c r="U1003" s="2">
        <f t="array" ref="U1003">IF($S1003=1,IFERROR(INDEX(Summary!$AT:$AT,$AH1003),0),0)</f>
        <v>0</v>
      </c>
      <c r="V1003" s="2">
        <f t="shared" si="142"/>
        <v>0</v>
      </c>
      <c r="W1003" s="2">
        <f t="array" ref="W1003">IF($S1003=1,IFERROR(INDEX(Summary!$AZ:$AZ,$AH1003),0),0)</f>
        <v>0</v>
      </c>
      <c r="X1003" s="3">
        <f t="array" ref="X1003">IF($S1003=1,IFERROR(INDEX(Summary!$BA:$BA,$AH1003),0),0)</f>
        <v>0</v>
      </c>
      <c r="Y1003" s="2">
        <f t="array" ref="Y1003">IF($S1003=1,IFERROR(INDEX(Summary!$G:$G,$AH1003),0),0)</f>
        <v>0</v>
      </c>
      <c r="Z1003" s="2">
        <f t="array" ref="Z1003">IF($S1003=1,IFERROR(INDEX(Summary!$H:$H,$AH1003),0),0)</f>
        <v>0</v>
      </c>
      <c r="AA1003" s="2">
        <f t="array" ref="AA1003">IF($S1003=1,IFERROR(INDEX(Summary!$I:$I,$AH1003),0),0)</f>
        <v>0</v>
      </c>
      <c r="AB1003" s="2">
        <f t="array" ref="AB1003">IF($S1003=1,IFERROR(INDEX(Summary!$J:$J,$AH1003),0),0)</f>
        <v>0</v>
      </c>
      <c r="AC1003" s="2">
        <f t="array" ref="AC1003">IF($S1003=1,IFERROR(INDEX(Summary!$K:$K,$AH1003),0),0)</f>
        <v>0</v>
      </c>
      <c r="AD1003" s="2">
        <f t="array" ref="AD1003">IF($S1003=1,IFERROR(INDEX(Summary!$L:$L,$AH1003),0),0)</f>
        <v>0</v>
      </c>
      <c r="AE1003" s="2">
        <f t="array" ref="AE1003">IF($S1003=1,IFERROR(INDEX(Summary!$M:$M,$AH1003),0),0)</f>
        <v>0</v>
      </c>
      <c r="AF1003" s="2">
        <f t="array" ref="AF1003">IF($S1003=1,IFERROR(INDEX(Summary!$N:$N,$AH1003),0),0)</f>
        <v>0</v>
      </c>
      <c r="AG1003">
        <f t="array" ref="AG1003">IF($A1003="","",IFERROR(INDEX(Summary!$BB:$BB,$AH1003),0))</f>
        <v>10</v>
      </c>
      <c r="AH1003">
        <f t="shared" si="143"/>
        <v>36</v>
      </c>
    </row>
    <row r="1004" spans="1:34" hidden="1">
      <c r="A1004" t="str">
        <f t="array" ref="A1004">IFERROR(INDEX(Summary!$D:$D,$AH1004)&amp;"","")</f>
        <v>FG00220</v>
      </c>
      <c r="B1004" t="str">
        <f t="array" ref="B1004">IF($A1004="","",INDEX(Summary!$E:$E,$AH1004))</f>
        <v>Selam Haldi - 100 gm</v>
      </c>
      <c r="C1004" t="str">
        <f t="array" ref="C1004">IF($A1004="","",INDEX(Summary!$B:$B,$AH1004))</f>
        <v>Jaggery</v>
      </c>
      <c r="D1004" t="str">
        <f t="array" ref="D1004">IF($A1004="","",INDEX(Summary!$C:$C,$AH1004))</f>
        <v>C39</v>
      </c>
      <c r="E1004">
        <f t="array" ref="E1004">IF($A1004="","",INDEX(Summary!$F:$F,$AH1004))</f>
        <v>0.1</v>
      </c>
      <c r="F1004" t="str">
        <f t="array" ref="F1004">IF($A1004="","",INDEX(Summary!$BC:$BC,$AH1004)&amp;"")</f>
        <v>P3 – Normal</v>
      </c>
      <c r="G1004">
        <f t="shared" si="135"/>
        <v>3</v>
      </c>
      <c r="H1004">
        <f t="shared" si="136"/>
        <v>0</v>
      </c>
      <c r="I1004" t="str">
        <f t="array" ref="I1004">IF($A1004="","",IF(IFERROR(INDEX(Summary!$BA:$BA,$AH1004),0)&lt;1,"Under 1 day",IF(INDEX(Summary!$BA:$BA,$AH1004)&lt;3,"1-3 days",IF(INDEX(Summary!$BA:$BA,$AH1004)&lt;7,"3-7 days","7+ days"))))</f>
        <v>Under 1 day</v>
      </c>
      <c r="J1004" t="str">
        <f t="array" ref="J1004">IF($A1004="","",IF(IFERROR(INDEX(Summary!$AX:$AX,$AH1004),0)&lt;0.25,"0-25%",IF(INDEX(Summary!$AX:$AX,$AH1004)&lt;0.5,"25-50%",IF(INDEX(Summary!$AX:$AX,$AH1004)&lt;0.75,"50-75%","75-100%"))))</f>
        <v>75-100%</v>
      </c>
      <c r="K1004" t="str">
        <f t="array" ref="K1004">IF($A1004="","",INDEX(Summary!$AY:$AY,$AH1004)&amp;"")</f>
        <v>Done</v>
      </c>
      <c r="L1004" s="1">
        <f>IF($A1004="","",Summary!$P$2+MOD(ROW()-2,30))</f>
        <v>46239</v>
      </c>
      <c r="M1004">
        <f t="shared" si="137"/>
        <v>13</v>
      </c>
      <c r="N1004">
        <f t="shared" si="138"/>
        <v>5</v>
      </c>
      <c r="O1004" t="str">
        <f t="shared" si="139"/>
        <v>Aug-2026</v>
      </c>
      <c r="P1004">
        <f t="shared" ca="1" si="140"/>
        <v>1</v>
      </c>
      <c r="Q1004" s="2">
        <f t="array" ref="Q1004">IF($A1004="",0,IFERROR(INDEX(Summary!$P$3:$AS$67,$AH1004-2,$M1004),0))</f>
        <v>0</v>
      </c>
      <c r="R1004" s="2" t="e">
        <f t="array" ref="R1004">IF($A1004="",0,ROUND(IFERROR(INDEX(Summary!$O:$O,$AH1004),0)/30,0))</f>
        <v>#VALUE!</v>
      </c>
      <c r="S1004">
        <f t="shared" si="141"/>
        <v>0</v>
      </c>
      <c r="T1004" s="2">
        <f t="array" ref="T1004">IF($S1004=1,IFERROR(INDEX(Summary!$O:$O,$AH1004),0),0)</f>
        <v>0</v>
      </c>
      <c r="U1004" s="2">
        <f t="array" ref="U1004">IF($S1004=1,IFERROR(INDEX(Summary!$AT:$AT,$AH1004),0),0)</f>
        <v>0</v>
      </c>
      <c r="V1004" s="2">
        <f t="shared" si="142"/>
        <v>0</v>
      </c>
      <c r="W1004" s="2">
        <f t="array" ref="W1004">IF($S1004=1,IFERROR(INDEX(Summary!$AZ:$AZ,$AH1004),0),0)</f>
        <v>0</v>
      </c>
      <c r="X1004" s="3">
        <f t="array" ref="X1004">IF($S1004=1,IFERROR(INDEX(Summary!$BA:$BA,$AH1004),0),0)</f>
        <v>0</v>
      </c>
      <c r="Y1004" s="2">
        <f t="array" ref="Y1004">IF($S1004=1,IFERROR(INDEX(Summary!$G:$G,$AH1004),0),0)</f>
        <v>0</v>
      </c>
      <c r="Z1004" s="2">
        <f t="array" ref="Z1004">IF($S1004=1,IFERROR(INDEX(Summary!$H:$H,$AH1004),0),0)</f>
        <v>0</v>
      </c>
      <c r="AA1004" s="2">
        <f t="array" ref="AA1004">IF($S1004=1,IFERROR(INDEX(Summary!$I:$I,$AH1004),0),0)</f>
        <v>0</v>
      </c>
      <c r="AB1004" s="2">
        <f t="array" ref="AB1004">IF($S1004=1,IFERROR(INDEX(Summary!$J:$J,$AH1004),0),0)</f>
        <v>0</v>
      </c>
      <c r="AC1004" s="2">
        <f t="array" ref="AC1004">IF($S1004=1,IFERROR(INDEX(Summary!$K:$K,$AH1004),0),0)</f>
        <v>0</v>
      </c>
      <c r="AD1004" s="2">
        <f t="array" ref="AD1004">IF($S1004=1,IFERROR(INDEX(Summary!$L:$L,$AH1004),0),0)</f>
        <v>0</v>
      </c>
      <c r="AE1004" s="2">
        <f t="array" ref="AE1004">IF($S1004=1,IFERROR(INDEX(Summary!$M:$M,$AH1004),0),0)</f>
        <v>0</v>
      </c>
      <c r="AF1004" s="2">
        <f t="array" ref="AF1004">IF($S1004=1,IFERROR(INDEX(Summary!$N:$N,$AH1004),0),0)</f>
        <v>0</v>
      </c>
      <c r="AG1004">
        <f t="array" ref="AG1004">IF($A1004="","",IFERROR(INDEX(Summary!$BB:$BB,$AH1004),0))</f>
        <v>10</v>
      </c>
      <c r="AH1004">
        <f t="shared" si="143"/>
        <v>36</v>
      </c>
    </row>
    <row r="1005" spans="1:34" hidden="1">
      <c r="A1005" t="str">
        <f t="array" ref="A1005">IFERROR(INDEX(Summary!$D:$D,$AH1005)&amp;"","")</f>
        <v>FG00220</v>
      </c>
      <c r="B1005" t="str">
        <f t="array" ref="B1005">IF($A1005="","",INDEX(Summary!$E:$E,$AH1005))</f>
        <v>Selam Haldi - 100 gm</v>
      </c>
      <c r="C1005" t="str">
        <f t="array" ref="C1005">IF($A1005="","",INDEX(Summary!$B:$B,$AH1005))</f>
        <v>Jaggery</v>
      </c>
      <c r="D1005" t="str">
        <f t="array" ref="D1005">IF($A1005="","",INDEX(Summary!$C:$C,$AH1005))</f>
        <v>C39</v>
      </c>
      <c r="E1005">
        <f t="array" ref="E1005">IF($A1005="","",INDEX(Summary!$F:$F,$AH1005))</f>
        <v>0.1</v>
      </c>
      <c r="F1005" t="str">
        <f t="array" ref="F1005">IF($A1005="","",INDEX(Summary!$BC:$BC,$AH1005)&amp;"")</f>
        <v>P3 – Normal</v>
      </c>
      <c r="G1005">
        <f t="shared" si="135"/>
        <v>3</v>
      </c>
      <c r="H1005">
        <f t="shared" si="136"/>
        <v>0</v>
      </c>
      <c r="I1005" t="str">
        <f t="array" ref="I1005">IF($A1005="","",IF(IFERROR(INDEX(Summary!$BA:$BA,$AH1005),0)&lt;1,"Under 1 day",IF(INDEX(Summary!$BA:$BA,$AH1005)&lt;3,"1-3 days",IF(INDEX(Summary!$BA:$BA,$AH1005)&lt;7,"3-7 days","7+ days"))))</f>
        <v>Under 1 day</v>
      </c>
      <c r="J1005" t="str">
        <f t="array" ref="J1005">IF($A1005="","",IF(IFERROR(INDEX(Summary!$AX:$AX,$AH1005),0)&lt;0.25,"0-25%",IF(INDEX(Summary!$AX:$AX,$AH1005)&lt;0.5,"25-50%",IF(INDEX(Summary!$AX:$AX,$AH1005)&lt;0.75,"50-75%","75-100%"))))</f>
        <v>75-100%</v>
      </c>
      <c r="K1005" t="str">
        <f t="array" ref="K1005">IF($A1005="","",INDEX(Summary!$AY:$AY,$AH1005)&amp;"")</f>
        <v>Done</v>
      </c>
      <c r="L1005" s="1">
        <f>IF($A1005="","",Summary!$P$2+MOD(ROW()-2,30))</f>
        <v>46240</v>
      </c>
      <c r="M1005">
        <f t="shared" si="137"/>
        <v>14</v>
      </c>
      <c r="N1005">
        <f t="shared" si="138"/>
        <v>6</v>
      </c>
      <c r="O1005" t="str">
        <f t="shared" si="139"/>
        <v>Aug-2026</v>
      </c>
      <c r="P1005">
        <f t="shared" ca="1" si="140"/>
        <v>1</v>
      </c>
      <c r="Q1005" s="2">
        <f t="array" ref="Q1005">IF($A1005="",0,IFERROR(INDEX(Summary!$P$3:$AS$67,$AH1005-2,$M1005),0))</f>
        <v>0</v>
      </c>
      <c r="R1005" s="2" t="e">
        <f t="array" ref="R1005">IF($A1005="",0,ROUND(IFERROR(INDEX(Summary!$O:$O,$AH1005),0)/30,0))</f>
        <v>#VALUE!</v>
      </c>
      <c r="S1005">
        <f t="shared" si="141"/>
        <v>0</v>
      </c>
      <c r="T1005" s="2">
        <f t="array" ref="T1005">IF($S1005=1,IFERROR(INDEX(Summary!$O:$O,$AH1005),0),0)</f>
        <v>0</v>
      </c>
      <c r="U1005" s="2">
        <f t="array" ref="U1005">IF($S1005=1,IFERROR(INDEX(Summary!$AT:$AT,$AH1005),0),0)</f>
        <v>0</v>
      </c>
      <c r="V1005" s="2">
        <f t="shared" si="142"/>
        <v>0</v>
      </c>
      <c r="W1005" s="2">
        <f t="array" ref="W1005">IF($S1005=1,IFERROR(INDEX(Summary!$AZ:$AZ,$AH1005),0),0)</f>
        <v>0</v>
      </c>
      <c r="X1005" s="3">
        <f t="array" ref="X1005">IF($S1005=1,IFERROR(INDEX(Summary!$BA:$BA,$AH1005),0),0)</f>
        <v>0</v>
      </c>
      <c r="Y1005" s="2">
        <f t="array" ref="Y1005">IF($S1005=1,IFERROR(INDEX(Summary!$G:$G,$AH1005),0),0)</f>
        <v>0</v>
      </c>
      <c r="Z1005" s="2">
        <f t="array" ref="Z1005">IF($S1005=1,IFERROR(INDEX(Summary!$H:$H,$AH1005),0),0)</f>
        <v>0</v>
      </c>
      <c r="AA1005" s="2">
        <f t="array" ref="AA1005">IF($S1005=1,IFERROR(INDEX(Summary!$I:$I,$AH1005),0),0)</f>
        <v>0</v>
      </c>
      <c r="AB1005" s="2">
        <f t="array" ref="AB1005">IF($S1005=1,IFERROR(INDEX(Summary!$J:$J,$AH1005),0),0)</f>
        <v>0</v>
      </c>
      <c r="AC1005" s="2">
        <f t="array" ref="AC1005">IF($S1005=1,IFERROR(INDEX(Summary!$K:$K,$AH1005),0),0)</f>
        <v>0</v>
      </c>
      <c r="AD1005" s="2">
        <f t="array" ref="AD1005">IF($S1005=1,IFERROR(INDEX(Summary!$L:$L,$AH1005),0),0)</f>
        <v>0</v>
      </c>
      <c r="AE1005" s="2">
        <f t="array" ref="AE1005">IF($S1005=1,IFERROR(INDEX(Summary!$M:$M,$AH1005),0),0)</f>
        <v>0</v>
      </c>
      <c r="AF1005" s="2">
        <f t="array" ref="AF1005">IF($S1005=1,IFERROR(INDEX(Summary!$N:$N,$AH1005),0),0)</f>
        <v>0</v>
      </c>
      <c r="AG1005">
        <f t="array" ref="AG1005">IF($A1005="","",IFERROR(INDEX(Summary!$BB:$BB,$AH1005),0))</f>
        <v>10</v>
      </c>
      <c r="AH1005">
        <f t="shared" si="143"/>
        <v>36</v>
      </c>
    </row>
    <row r="1006" spans="1:34" hidden="1">
      <c r="A1006" t="str">
        <f t="array" ref="A1006">IFERROR(INDEX(Summary!$D:$D,$AH1006)&amp;"","")</f>
        <v>FG00220</v>
      </c>
      <c r="B1006" t="str">
        <f t="array" ref="B1006">IF($A1006="","",INDEX(Summary!$E:$E,$AH1006))</f>
        <v>Selam Haldi - 100 gm</v>
      </c>
      <c r="C1006" t="str">
        <f t="array" ref="C1006">IF($A1006="","",INDEX(Summary!$B:$B,$AH1006))</f>
        <v>Jaggery</v>
      </c>
      <c r="D1006" t="str">
        <f t="array" ref="D1006">IF($A1006="","",INDEX(Summary!$C:$C,$AH1006))</f>
        <v>C39</v>
      </c>
      <c r="E1006">
        <f t="array" ref="E1006">IF($A1006="","",INDEX(Summary!$F:$F,$AH1006))</f>
        <v>0.1</v>
      </c>
      <c r="F1006" t="str">
        <f t="array" ref="F1006">IF($A1006="","",INDEX(Summary!$BC:$BC,$AH1006)&amp;"")</f>
        <v>P3 – Normal</v>
      </c>
      <c r="G1006">
        <f t="shared" si="135"/>
        <v>3</v>
      </c>
      <c r="H1006">
        <f t="shared" si="136"/>
        <v>0</v>
      </c>
      <c r="I1006" t="str">
        <f t="array" ref="I1006">IF($A1006="","",IF(IFERROR(INDEX(Summary!$BA:$BA,$AH1006),0)&lt;1,"Under 1 day",IF(INDEX(Summary!$BA:$BA,$AH1006)&lt;3,"1-3 days",IF(INDEX(Summary!$BA:$BA,$AH1006)&lt;7,"3-7 days","7+ days"))))</f>
        <v>Under 1 day</v>
      </c>
      <c r="J1006" t="str">
        <f t="array" ref="J1006">IF($A1006="","",IF(IFERROR(INDEX(Summary!$AX:$AX,$AH1006),0)&lt;0.25,"0-25%",IF(INDEX(Summary!$AX:$AX,$AH1006)&lt;0.5,"25-50%",IF(INDEX(Summary!$AX:$AX,$AH1006)&lt;0.75,"50-75%","75-100%"))))</f>
        <v>75-100%</v>
      </c>
      <c r="K1006" t="str">
        <f t="array" ref="K1006">IF($A1006="","",INDEX(Summary!$AY:$AY,$AH1006)&amp;"")</f>
        <v>Done</v>
      </c>
      <c r="L1006" s="1">
        <f>IF($A1006="","",Summary!$P$2+MOD(ROW()-2,30))</f>
        <v>46241</v>
      </c>
      <c r="M1006">
        <f t="shared" si="137"/>
        <v>15</v>
      </c>
      <c r="N1006">
        <f t="shared" si="138"/>
        <v>7</v>
      </c>
      <c r="O1006" t="str">
        <f t="shared" si="139"/>
        <v>Aug-2026</v>
      </c>
      <c r="P1006">
        <f t="shared" ca="1" si="140"/>
        <v>1</v>
      </c>
      <c r="Q1006" s="2">
        <f t="array" ref="Q1006">IF($A1006="",0,IFERROR(INDEX(Summary!$P$3:$AS$67,$AH1006-2,$M1006),0))</f>
        <v>0</v>
      </c>
      <c r="R1006" s="2" t="e">
        <f t="array" ref="R1006">IF($A1006="",0,ROUND(IFERROR(INDEX(Summary!$O:$O,$AH1006),0)/30,0))</f>
        <v>#VALUE!</v>
      </c>
      <c r="S1006">
        <f t="shared" si="141"/>
        <v>0</v>
      </c>
      <c r="T1006" s="2">
        <f t="array" ref="T1006">IF($S1006=1,IFERROR(INDEX(Summary!$O:$O,$AH1006),0),0)</f>
        <v>0</v>
      </c>
      <c r="U1006" s="2">
        <f t="array" ref="U1006">IF($S1006=1,IFERROR(INDEX(Summary!$AT:$AT,$AH1006),0),0)</f>
        <v>0</v>
      </c>
      <c r="V1006" s="2">
        <f t="shared" si="142"/>
        <v>0</v>
      </c>
      <c r="W1006" s="2">
        <f t="array" ref="W1006">IF($S1006=1,IFERROR(INDEX(Summary!$AZ:$AZ,$AH1006),0),0)</f>
        <v>0</v>
      </c>
      <c r="X1006" s="3">
        <f t="array" ref="X1006">IF($S1006=1,IFERROR(INDEX(Summary!$BA:$BA,$AH1006),0),0)</f>
        <v>0</v>
      </c>
      <c r="Y1006" s="2">
        <f t="array" ref="Y1006">IF($S1006=1,IFERROR(INDEX(Summary!$G:$G,$AH1006),0),0)</f>
        <v>0</v>
      </c>
      <c r="Z1006" s="2">
        <f t="array" ref="Z1006">IF($S1006=1,IFERROR(INDEX(Summary!$H:$H,$AH1006),0),0)</f>
        <v>0</v>
      </c>
      <c r="AA1006" s="2">
        <f t="array" ref="AA1006">IF($S1006=1,IFERROR(INDEX(Summary!$I:$I,$AH1006),0),0)</f>
        <v>0</v>
      </c>
      <c r="AB1006" s="2">
        <f t="array" ref="AB1006">IF($S1006=1,IFERROR(INDEX(Summary!$J:$J,$AH1006),0),0)</f>
        <v>0</v>
      </c>
      <c r="AC1006" s="2">
        <f t="array" ref="AC1006">IF($S1006=1,IFERROR(INDEX(Summary!$K:$K,$AH1006),0),0)</f>
        <v>0</v>
      </c>
      <c r="AD1006" s="2">
        <f t="array" ref="AD1006">IF($S1006=1,IFERROR(INDEX(Summary!$L:$L,$AH1006),0),0)</f>
        <v>0</v>
      </c>
      <c r="AE1006" s="2">
        <f t="array" ref="AE1006">IF($S1006=1,IFERROR(INDEX(Summary!$M:$M,$AH1006),0),0)</f>
        <v>0</v>
      </c>
      <c r="AF1006" s="2">
        <f t="array" ref="AF1006">IF($S1006=1,IFERROR(INDEX(Summary!$N:$N,$AH1006),0),0)</f>
        <v>0</v>
      </c>
      <c r="AG1006">
        <f t="array" ref="AG1006">IF($A1006="","",IFERROR(INDEX(Summary!$BB:$BB,$AH1006),0))</f>
        <v>10</v>
      </c>
      <c r="AH1006">
        <f t="shared" si="143"/>
        <v>36</v>
      </c>
    </row>
    <row r="1007" spans="1:34" hidden="1">
      <c r="A1007" t="str">
        <f t="array" ref="A1007">IFERROR(INDEX(Summary!$D:$D,$AH1007)&amp;"","")</f>
        <v>FG00220</v>
      </c>
      <c r="B1007" t="str">
        <f t="array" ref="B1007">IF($A1007="","",INDEX(Summary!$E:$E,$AH1007))</f>
        <v>Selam Haldi - 100 gm</v>
      </c>
      <c r="C1007" t="str">
        <f t="array" ref="C1007">IF($A1007="","",INDEX(Summary!$B:$B,$AH1007))</f>
        <v>Jaggery</v>
      </c>
      <c r="D1007" t="str">
        <f t="array" ref="D1007">IF($A1007="","",INDEX(Summary!$C:$C,$AH1007))</f>
        <v>C39</v>
      </c>
      <c r="E1007">
        <f t="array" ref="E1007">IF($A1007="","",INDEX(Summary!$F:$F,$AH1007))</f>
        <v>0.1</v>
      </c>
      <c r="F1007" t="str">
        <f t="array" ref="F1007">IF($A1007="","",INDEX(Summary!$BC:$BC,$AH1007)&amp;"")</f>
        <v>P3 – Normal</v>
      </c>
      <c r="G1007">
        <f t="shared" si="135"/>
        <v>3</v>
      </c>
      <c r="H1007">
        <f t="shared" si="136"/>
        <v>0</v>
      </c>
      <c r="I1007" t="str">
        <f t="array" ref="I1007">IF($A1007="","",IF(IFERROR(INDEX(Summary!$BA:$BA,$AH1007),0)&lt;1,"Under 1 day",IF(INDEX(Summary!$BA:$BA,$AH1007)&lt;3,"1-3 days",IF(INDEX(Summary!$BA:$BA,$AH1007)&lt;7,"3-7 days","7+ days"))))</f>
        <v>Under 1 day</v>
      </c>
      <c r="J1007" t="str">
        <f t="array" ref="J1007">IF($A1007="","",IF(IFERROR(INDEX(Summary!$AX:$AX,$AH1007),0)&lt;0.25,"0-25%",IF(INDEX(Summary!$AX:$AX,$AH1007)&lt;0.5,"25-50%",IF(INDEX(Summary!$AX:$AX,$AH1007)&lt;0.75,"50-75%","75-100%"))))</f>
        <v>75-100%</v>
      </c>
      <c r="K1007" t="str">
        <f t="array" ref="K1007">IF($A1007="","",INDEX(Summary!$AY:$AY,$AH1007)&amp;"")</f>
        <v>Done</v>
      </c>
      <c r="L1007" s="1">
        <f>IF($A1007="","",Summary!$P$2+MOD(ROW()-2,30))</f>
        <v>46242</v>
      </c>
      <c r="M1007">
        <f t="shared" si="137"/>
        <v>16</v>
      </c>
      <c r="N1007">
        <f t="shared" si="138"/>
        <v>8</v>
      </c>
      <c r="O1007" t="str">
        <f t="shared" si="139"/>
        <v>Aug-2026</v>
      </c>
      <c r="P1007">
        <f t="shared" ca="1" si="140"/>
        <v>1</v>
      </c>
      <c r="Q1007" s="2">
        <f t="array" ref="Q1007">IF($A1007="",0,IFERROR(INDEX(Summary!$P$3:$AS$67,$AH1007-2,$M1007),0))</f>
        <v>0</v>
      </c>
      <c r="R1007" s="2" t="e">
        <f t="array" ref="R1007">IF($A1007="",0,ROUND(IFERROR(INDEX(Summary!$O:$O,$AH1007),0)/30,0))</f>
        <v>#VALUE!</v>
      </c>
      <c r="S1007">
        <f t="shared" si="141"/>
        <v>0</v>
      </c>
      <c r="T1007" s="2">
        <f t="array" ref="T1007">IF($S1007=1,IFERROR(INDEX(Summary!$O:$O,$AH1007),0),0)</f>
        <v>0</v>
      </c>
      <c r="U1007" s="2">
        <f t="array" ref="U1007">IF($S1007=1,IFERROR(INDEX(Summary!$AT:$AT,$AH1007),0),0)</f>
        <v>0</v>
      </c>
      <c r="V1007" s="2">
        <f t="shared" si="142"/>
        <v>0</v>
      </c>
      <c r="W1007" s="2">
        <f t="array" ref="W1007">IF($S1007=1,IFERROR(INDEX(Summary!$AZ:$AZ,$AH1007),0),0)</f>
        <v>0</v>
      </c>
      <c r="X1007" s="3">
        <f t="array" ref="X1007">IF($S1007=1,IFERROR(INDEX(Summary!$BA:$BA,$AH1007),0),0)</f>
        <v>0</v>
      </c>
      <c r="Y1007" s="2">
        <f t="array" ref="Y1007">IF($S1007=1,IFERROR(INDEX(Summary!$G:$G,$AH1007),0),0)</f>
        <v>0</v>
      </c>
      <c r="Z1007" s="2">
        <f t="array" ref="Z1007">IF($S1007=1,IFERROR(INDEX(Summary!$H:$H,$AH1007),0),0)</f>
        <v>0</v>
      </c>
      <c r="AA1007" s="2">
        <f t="array" ref="AA1007">IF($S1007=1,IFERROR(INDEX(Summary!$I:$I,$AH1007),0),0)</f>
        <v>0</v>
      </c>
      <c r="AB1007" s="2">
        <f t="array" ref="AB1007">IF($S1007=1,IFERROR(INDEX(Summary!$J:$J,$AH1007),0),0)</f>
        <v>0</v>
      </c>
      <c r="AC1007" s="2">
        <f t="array" ref="AC1007">IF($S1007=1,IFERROR(INDEX(Summary!$K:$K,$AH1007),0),0)</f>
        <v>0</v>
      </c>
      <c r="AD1007" s="2">
        <f t="array" ref="AD1007">IF($S1007=1,IFERROR(INDEX(Summary!$L:$L,$AH1007),0),0)</f>
        <v>0</v>
      </c>
      <c r="AE1007" s="2">
        <f t="array" ref="AE1007">IF($S1007=1,IFERROR(INDEX(Summary!$M:$M,$AH1007),0),0)</f>
        <v>0</v>
      </c>
      <c r="AF1007" s="2">
        <f t="array" ref="AF1007">IF($S1007=1,IFERROR(INDEX(Summary!$N:$N,$AH1007),0),0)</f>
        <v>0</v>
      </c>
      <c r="AG1007">
        <f t="array" ref="AG1007">IF($A1007="","",IFERROR(INDEX(Summary!$BB:$BB,$AH1007),0))</f>
        <v>10</v>
      </c>
      <c r="AH1007">
        <f t="shared" si="143"/>
        <v>36</v>
      </c>
    </row>
    <row r="1008" spans="1:34" hidden="1">
      <c r="A1008" t="str">
        <f t="array" ref="A1008">IFERROR(INDEX(Summary!$D:$D,$AH1008)&amp;"","")</f>
        <v>FG00220</v>
      </c>
      <c r="B1008" t="str">
        <f t="array" ref="B1008">IF($A1008="","",INDEX(Summary!$E:$E,$AH1008))</f>
        <v>Selam Haldi - 100 gm</v>
      </c>
      <c r="C1008" t="str">
        <f t="array" ref="C1008">IF($A1008="","",INDEX(Summary!$B:$B,$AH1008))</f>
        <v>Jaggery</v>
      </c>
      <c r="D1008" t="str">
        <f t="array" ref="D1008">IF($A1008="","",INDEX(Summary!$C:$C,$AH1008))</f>
        <v>C39</v>
      </c>
      <c r="E1008">
        <f t="array" ref="E1008">IF($A1008="","",INDEX(Summary!$F:$F,$AH1008))</f>
        <v>0.1</v>
      </c>
      <c r="F1008" t="str">
        <f t="array" ref="F1008">IF($A1008="","",INDEX(Summary!$BC:$BC,$AH1008)&amp;"")</f>
        <v>P3 – Normal</v>
      </c>
      <c r="G1008">
        <f t="shared" si="135"/>
        <v>3</v>
      </c>
      <c r="H1008">
        <f t="shared" si="136"/>
        <v>0</v>
      </c>
      <c r="I1008" t="str">
        <f t="array" ref="I1008">IF($A1008="","",IF(IFERROR(INDEX(Summary!$BA:$BA,$AH1008),0)&lt;1,"Under 1 day",IF(INDEX(Summary!$BA:$BA,$AH1008)&lt;3,"1-3 days",IF(INDEX(Summary!$BA:$BA,$AH1008)&lt;7,"3-7 days","7+ days"))))</f>
        <v>Under 1 day</v>
      </c>
      <c r="J1008" t="str">
        <f t="array" ref="J1008">IF($A1008="","",IF(IFERROR(INDEX(Summary!$AX:$AX,$AH1008),0)&lt;0.25,"0-25%",IF(INDEX(Summary!$AX:$AX,$AH1008)&lt;0.5,"25-50%",IF(INDEX(Summary!$AX:$AX,$AH1008)&lt;0.75,"50-75%","75-100%"))))</f>
        <v>75-100%</v>
      </c>
      <c r="K1008" t="str">
        <f t="array" ref="K1008">IF($A1008="","",INDEX(Summary!$AY:$AY,$AH1008)&amp;"")</f>
        <v>Done</v>
      </c>
      <c r="L1008" s="1">
        <f>IF($A1008="","",Summary!$P$2+MOD(ROW()-2,30))</f>
        <v>46243</v>
      </c>
      <c r="M1008">
        <f t="shared" si="137"/>
        <v>17</v>
      </c>
      <c r="N1008">
        <f t="shared" si="138"/>
        <v>9</v>
      </c>
      <c r="O1008" t="str">
        <f t="shared" si="139"/>
        <v>Aug-2026</v>
      </c>
      <c r="P1008">
        <f t="shared" ca="1" si="140"/>
        <v>1</v>
      </c>
      <c r="Q1008" s="2">
        <f t="array" ref="Q1008">IF($A1008="",0,IFERROR(INDEX(Summary!$P$3:$AS$67,$AH1008-2,$M1008),0))</f>
        <v>0</v>
      </c>
      <c r="R1008" s="2" t="e">
        <f t="array" ref="R1008">IF($A1008="",0,ROUND(IFERROR(INDEX(Summary!$O:$O,$AH1008),0)/30,0))</f>
        <v>#VALUE!</v>
      </c>
      <c r="S1008">
        <f t="shared" si="141"/>
        <v>0</v>
      </c>
      <c r="T1008" s="2">
        <f t="array" ref="T1008">IF($S1008=1,IFERROR(INDEX(Summary!$O:$O,$AH1008),0),0)</f>
        <v>0</v>
      </c>
      <c r="U1008" s="2">
        <f t="array" ref="U1008">IF($S1008=1,IFERROR(INDEX(Summary!$AT:$AT,$AH1008),0),0)</f>
        <v>0</v>
      </c>
      <c r="V1008" s="2">
        <f t="shared" si="142"/>
        <v>0</v>
      </c>
      <c r="W1008" s="2">
        <f t="array" ref="W1008">IF($S1008=1,IFERROR(INDEX(Summary!$AZ:$AZ,$AH1008),0),0)</f>
        <v>0</v>
      </c>
      <c r="X1008" s="3">
        <f t="array" ref="X1008">IF($S1008=1,IFERROR(INDEX(Summary!$BA:$BA,$AH1008),0),0)</f>
        <v>0</v>
      </c>
      <c r="Y1008" s="2">
        <f t="array" ref="Y1008">IF($S1008=1,IFERROR(INDEX(Summary!$G:$G,$AH1008),0),0)</f>
        <v>0</v>
      </c>
      <c r="Z1008" s="2">
        <f t="array" ref="Z1008">IF($S1008=1,IFERROR(INDEX(Summary!$H:$H,$AH1008),0),0)</f>
        <v>0</v>
      </c>
      <c r="AA1008" s="2">
        <f t="array" ref="AA1008">IF($S1008=1,IFERROR(INDEX(Summary!$I:$I,$AH1008),0),0)</f>
        <v>0</v>
      </c>
      <c r="AB1008" s="2">
        <f t="array" ref="AB1008">IF($S1008=1,IFERROR(INDEX(Summary!$J:$J,$AH1008),0),0)</f>
        <v>0</v>
      </c>
      <c r="AC1008" s="2">
        <f t="array" ref="AC1008">IF($S1008=1,IFERROR(INDEX(Summary!$K:$K,$AH1008),0),0)</f>
        <v>0</v>
      </c>
      <c r="AD1008" s="2">
        <f t="array" ref="AD1008">IF($S1008=1,IFERROR(INDEX(Summary!$L:$L,$AH1008),0),0)</f>
        <v>0</v>
      </c>
      <c r="AE1008" s="2">
        <f t="array" ref="AE1008">IF($S1008=1,IFERROR(INDEX(Summary!$M:$M,$AH1008),0),0)</f>
        <v>0</v>
      </c>
      <c r="AF1008" s="2">
        <f t="array" ref="AF1008">IF($S1008=1,IFERROR(INDEX(Summary!$N:$N,$AH1008),0),0)</f>
        <v>0</v>
      </c>
      <c r="AG1008">
        <f t="array" ref="AG1008">IF($A1008="","",IFERROR(INDEX(Summary!$BB:$BB,$AH1008),0))</f>
        <v>10</v>
      </c>
      <c r="AH1008">
        <f t="shared" si="143"/>
        <v>36</v>
      </c>
    </row>
    <row r="1009" spans="1:34" hidden="1">
      <c r="A1009" t="str">
        <f t="array" ref="A1009">IFERROR(INDEX(Summary!$D:$D,$AH1009)&amp;"","")</f>
        <v>FG00220</v>
      </c>
      <c r="B1009" t="str">
        <f t="array" ref="B1009">IF($A1009="","",INDEX(Summary!$E:$E,$AH1009))</f>
        <v>Selam Haldi - 100 gm</v>
      </c>
      <c r="C1009" t="str">
        <f t="array" ref="C1009">IF($A1009="","",INDEX(Summary!$B:$B,$AH1009))</f>
        <v>Jaggery</v>
      </c>
      <c r="D1009" t="str">
        <f t="array" ref="D1009">IF($A1009="","",INDEX(Summary!$C:$C,$AH1009))</f>
        <v>C39</v>
      </c>
      <c r="E1009">
        <f t="array" ref="E1009">IF($A1009="","",INDEX(Summary!$F:$F,$AH1009))</f>
        <v>0.1</v>
      </c>
      <c r="F1009" t="str">
        <f t="array" ref="F1009">IF($A1009="","",INDEX(Summary!$BC:$BC,$AH1009)&amp;"")</f>
        <v>P3 – Normal</v>
      </c>
      <c r="G1009">
        <f t="shared" si="135"/>
        <v>3</v>
      </c>
      <c r="H1009">
        <f t="shared" si="136"/>
        <v>0</v>
      </c>
      <c r="I1009" t="str">
        <f t="array" ref="I1009">IF($A1009="","",IF(IFERROR(INDEX(Summary!$BA:$BA,$AH1009),0)&lt;1,"Under 1 day",IF(INDEX(Summary!$BA:$BA,$AH1009)&lt;3,"1-3 days",IF(INDEX(Summary!$BA:$BA,$AH1009)&lt;7,"3-7 days","7+ days"))))</f>
        <v>Under 1 day</v>
      </c>
      <c r="J1009" t="str">
        <f t="array" ref="J1009">IF($A1009="","",IF(IFERROR(INDEX(Summary!$AX:$AX,$AH1009),0)&lt;0.25,"0-25%",IF(INDEX(Summary!$AX:$AX,$AH1009)&lt;0.5,"25-50%",IF(INDEX(Summary!$AX:$AX,$AH1009)&lt;0.75,"50-75%","75-100%"))))</f>
        <v>75-100%</v>
      </c>
      <c r="K1009" t="str">
        <f t="array" ref="K1009">IF($A1009="","",INDEX(Summary!$AY:$AY,$AH1009)&amp;"")</f>
        <v>Done</v>
      </c>
      <c r="L1009" s="1">
        <f>IF($A1009="","",Summary!$P$2+MOD(ROW()-2,30))</f>
        <v>46244</v>
      </c>
      <c r="M1009">
        <f t="shared" si="137"/>
        <v>18</v>
      </c>
      <c r="N1009">
        <f t="shared" si="138"/>
        <v>10</v>
      </c>
      <c r="O1009" t="str">
        <f t="shared" si="139"/>
        <v>Aug-2026</v>
      </c>
      <c r="P1009">
        <f t="shared" ca="1" si="140"/>
        <v>1</v>
      </c>
      <c r="Q1009" s="2">
        <f t="array" ref="Q1009">IF($A1009="",0,IFERROR(INDEX(Summary!$P$3:$AS$67,$AH1009-2,$M1009),0))</f>
        <v>0</v>
      </c>
      <c r="R1009" s="2" t="e">
        <f t="array" ref="R1009">IF($A1009="",0,ROUND(IFERROR(INDEX(Summary!$O:$O,$AH1009),0)/30,0))</f>
        <v>#VALUE!</v>
      </c>
      <c r="S1009">
        <f t="shared" si="141"/>
        <v>0</v>
      </c>
      <c r="T1009" s="2">
        <f t="array" ref="T1009">IF($S1009=1,IFERROR(INDEX(Summary!$O:$O,$AH1009),0),0)</f>
        <v>0</v>
      </c>
      <c r="U1009" s="2">
        <f t="array" ref="U1009">IF($S1009=1,IFERROR(INDEX(Summary!$AT:$AT,$AH1009),0),0)</f>
        <v>0</v>
      </c>
      <c r="V1009" s="2">
        <f t="shared" si="142"/>
        <v>0</v>
      </c>
      <c r="W1009" s="2">
        <f t="array" ref="W1009">IF($S1009=1,IFERROR(INDEX(Summary!$AZ:$AZ,$AH1009),0),0)</f>
        <v>0</v>
      </c>
      <c r="X1009" s="3">
        <f t="array" ref="X1009">IF($S1009=1,IFERROR(INDEX(Summary!$BA:$BA,$AH1009),0),0)</f>
        <v>0</v>
      </c>
      <c r="Y1009" s="2">
        <f t="array" ref="Y1009">IF($S1009=1,IFERROR(INDEX(Summary!$G:$G,$AH1009),0),0)</f>
        <v>0</v>
      </c>
      <c r="Z1009" s="2">
        <f t="array" ref="Z1009">IF($S1009=1,IFERROR(INDEX(Summary!$H:$H,$AH1009),0),0)</f>
        <v>0</v>
      </c>
      <c r="AA1009" s="2">
        <f t="array" ref="AA1009">IF($S1009=1,IFERROR(INDEX(Summary!$I:$I,$AH1009),0),0)</f>
        <v>0</v>
      </c>
      <c r="AB1009" s="2">
        <f t="array" ref="AB1009">IF($S1009=1,IFERROR(INDEX(Summary!$J:$J,$AH1009),0),0)</f>
        <v>0</v>
      </c>
      <c r="AC1009" s="2">
        <f t="array" ref="AC1009">IF($S1009=1,IFERROR(INDEX(Summary!$K:$K,$AH1009),0),0)</f>
        <v>0</v>
      </c>
      <c r="AD1009" s="2">
        <f t="array" ref="AD1009">IF($S1009=1,IFERROR(INDEX(Summary!$L:$L,$AH1009),0),0)</f>
        <v>0</v>
      </c>
      <c r="AE1009" s="2">
        <f t="array" ref="AE1009">IF($S1009=1,IFERROR(INDEX(Summary!$M:$M,$AH1009),0),0)</f>
        <v>0</v>
      </c>
      <c r="AF1009" s="2">
        <f t="array" ref="AF1009">IF($S1009=1,IFERROR(INDEX(Summary!$N:$N,$AH1009),0),0)</f>
        <v>0</v>
      </c>
      <c r="AG1009">
        <f t="array" ref="AG1009">IF($A1009="","",IFERROR(INDEX(Summary!$BB:$BB,$AH1009),0))</f>
        <v>10</v>
      </c>
      <c r="AH1009">
        <f t="shared" si="143"/>
        <v>36</v>
      </c>
    </row>
    <row r="1010" spans="1:34" hidden="1">
      <c r="A1010" t="str">
        <f t="array" ref="A1010">IFERROR(INDEX(Summary!$D:$D,$AH1010)&amp;"","")</f>
        <v>FG00220</v>
      </c>
      <c r="B1010" t="str">
        <f t="array" ref="B1010">IF($A1010="","",INDEX(Summary!$E:$E,$AH1010))</f>
        <v>Selam Haldi - 100 gm</v>
      </c>
      <c r="C1010" t="str">
        <f t="array" ref="C1010">IF($A1010="","",INDEX(Summary!$B:$B,$AH1010))</f>
        <v>Jaggery</v>
      </c>
      <c r="D1010" t="str">
        <f t="array" ref="D1010">IF($A1010="","",INDEX(Summary!$C:$C,$AH1010))</f>
        <v>C39</v>
      </c>
      <c r="E1010">
        <f t="array" ref="E1010">IF($A1010="","",INDEX(Summary!$F:$F,$AH1010))</f>
        <v>0.1</v>
      </c>
      <c r="F1010" t="str">
        <f t="array" ref="F1010">IF($A1010="","",INDEX(Summary!$BC:$BC,$AH1010)&amp;"")</f>
        <v>P3 – Normal</v>
      </c>
      <c r="G1010">
        <f t="shared" si="135"/>
        <v>3</v>
      </c>
      <c r="H1010">
        <f t="shared" si="136"/>
        <v>0</v>
      </c>
      <c r="I1010" t="str">
        <f t="array" ref="I1010">IF($A1010="","",IF(IFERROR(INDEX(Summary!$BA:$BA,$AH1010),0)&lt;1,"Under 1 day",IF(INDEX(Summary!$BA:$BA,$AH1010)&lt;3,"1-3 days",IF(INDEX(Summary!$BA:$BA,$AH1010)&lt;7,"3-7 days","7+ days"))))</f>
        <v>Under 1 day</v>
      </c>
      <c r="J1010" t="str">
        <f t="array" ref="J1010">IF($A1010="","",IF(IFERROR(INDEX(Summary!$AX:$AX,$AH1010),0)&lt;0.25,"0-25%",IF(INDEX(Summary!$AX:$AX,$AH1010)&lt;0.5,"25-50%",IF(INDEX(Summary!$AX:$AX,$AH1010)&lt;0.75,"50-75%","75-100%"))))</f>
        <v>75-100%</v>
      </c>
      <c r="K1010" t="str">
        <f t="array" ref="K1010">IF($A1010="","",INDEX(Summary!$AY:$AY,$AH1010)&amp;"")</f>
        <v>Done</v>
      </c>
      <c r="L1010" s="1">
        <f>IF($A1010="","",Summary!$P$2+MOD(ROW()-2,30))</f>
        <v>46245</v>
      </c>
      <c r="M1010">
        <f t="shared" si="137"/>
        <v>19</v>
      </c>
      <c r="N1010">
        <f t="shared" si="138"/>
        <v>11</v>
      </c>
      <c r="O1010" t="str">
        <f t="shared" si="139"/>
        <v>Aug-2026</v>
      </c>
      <c r="P1010">
        <f t="shared" ca="1" si="140"/>
        <v>1</v>
      </c>
      <c r="Q1010" s="2">
        <f t="array" ref="Q1010">IF($A1010="",0,IFERROR(INDEX(Summary!$P$3:$AS$67,$AH1010-2,$M1010),0))</f>
        <v>95</v>
      </c>
      <c r="R1010" s="2" t="e">
        <f t="array" ref="R1010">IF($A1010="",0,ROUND(IFERROR(INDEX(Summary!$O:$O,$AH1010),0)/30,0))</f>
        <v>#VALUE!</v>
      </c>
      <c r="S1010">
        <f t="shared" si="141"/>
        <v>0</v>
      </c>
      <c r="T1010" s="2">
        <f t="array" ref="T1010">IF($S1010=1,IFERROR(INDEX(Summary!$O:$O,$AH1010),0),0)</f>
        <v>0</v>
      </c>
      <c r="U1010" s="2">
        <f t="array" ref="U1010">IF($S1010=1,IFERROR(INDEX(Summary!$AT:$AT,$AH1010),0),0)</f>
        <v>0</v>
      </c>
      <c r="V1010" s="2">
        <f t="shared" si="142"/>
        <v>0</v>
      </c>
      <c r="W1010" s="2">
        <f t="array" ref="W1010">IF($S1010=1,IFERROR(INDEX(Summary!$AZ:$AZ,$AH1010),0),0)</f>
        <v>0</v>
      </c>
      <c r="X1010" s="3">
        <f t="array" ref="X1010">IF($S1010=1,IFERROR(INDEX(Summary!$BA:$BA,$AH1010),0),0)</f>
        <v>0</v>
      </c>
      <c r="Y1010" s="2">
        <f t="array" ref="Y1010">IF($S1010=1,IFERROR(INDEX(Summary!$G:$G,$AH1010),0),0)</f>
        <v>0</v>
      </c>
      <c r="Z1010" s="2">
        <f t="array" ref="Z1010">IF($S1010=1,IFERROR(INDEX(Summary!$H:$H,$AH1010),0),0)</f>
        <v>0</v>
      </c>
      <c r="AA1010" s="2">
        <f t="array" ref="AA1010">IF($S1010=1,IFERROR(INDEX(Summary!$I:$I,$AH1010),0),0)</f>
        <v>0</v>
      </c>
      <c r="AB1010" s="2">
        <f t="array" ref="AB1010">IF($S1010=1,IFERROR(INDEX(Summary!$J:$J,$AH1010),0),0)</f>
        <v>0</v>
      </c>
      <c r="AC1010" s="2">
        <f t="array" ref="AC1010">IF($S1010=1,IFERROR(INDEX(Summary!$K:$K,$AH1010),0),0)</f>
        <v>0</v>
      </c>
      <c r="AD1010" s="2">
        <f t="array" ref="AD1010">IF($S1010=1,IFERROR(INDEX(Summary!$L:$L,$AH1010),0),0)</f>
        <v>0</v>
      </c>
      <c r="AE1010" s="2">
        <f t="array" ref="AE1010">IF($S1010=1,IFERROR(INDEX(Summary!$M:$M,$AH1010),0),0)</f>
        <v>0</v>
      </c>
      <c r="AF1010" s="2">
        <f t="array" ref="AF1010">IF($S1010=1,IFERROR(INDEX(Summary!$N:$N,$AH1010),0),0)</f>
        <v>0</v>
      </c>
      <c r="AG1010">
        <f t="array" ref="AG1010">IF($A1010="","",IFERROR(INDEX(Summary!$BB:$BB,$AH1010),0))</f>
        <v>10</v>
      </c>
      <c r="AH1010">
        <f t="shared" si="143"/>
        <v>36</v>
      </c>
    </row>
    <row r="1011" spans="1:34" hidden="1">
      <c r="A1011" t="str">
        <f t="array" ref="A1011">IFERROR(INDEX(Summary!$D:$D,$AH1011)&amp;"","")</f>
        <v>FG00220</v>
      </c>
      <c r="B1011" t="str">
        <f t="array" ref="B1011">IF($A1011="","",INDEX(Summary!$E:$E,$AH1011))</f>
        <v>Selam Haldi - 100 gm</v>
      </c>
      <c r="C1011" t="str">
        <f t="array" ref="C1011">IF($A1011="","",INDEX(Summary!$B:$B,$AH1011))</f>
        <v>Jaggery</v>
      </c>
      <c r="D1011" t="str">
        <f t="array" ref="D1011">IF($A1011="","",INDEX(Summary!$C:$C,$AH1011))</f>
        <v>C39</v>
      </c>
      <c r="E1011">
        <f t="array" ref="E1011">IF($A1011="","",INDEX(Summary!$F:$F,$AH1011))</f>
        <v>0.1</v>
      </c>
      <c r="F1011" t="str">
        <f t="array" ref="F1011">IF($A1011="","",INDEX(Summary!$BC:$BC,$AH1011)&amp;"")</f>
        <v>P3 – Normal</v>
      </c>
      <c r="G1011">
        <f t="shared" si="135"/>
        <v>3</v>
      </c>
      <c r="H1011">
        <f t="shared" si="136"/>
        <v>0</v>
      </c>
      <c r="I1011" t="str">
        <f t="array" ref="I1011">IF($A1011="","",IF(IFERROR(INDEX(Summary!$BA:$BA,$AH1011),0)&lt;1,"Under 1 day",IF(INDEX(Summary!$BA:$BA,$AH1011)&lt;3,"1-3 days",IF(INDEX(Summary!$BA:$BA,$AH1011)&lt;7,"3-7 days","7+ days"))))</f>
        <v>Under 1 day</v>
      </c>
      <c r="J1011" t="str">
        <f t="array" ref="J1011">IF($A1011="","",IF(IFERROR(INDEX(Summary!$AX:$AX,$AH1011),0)&lt;0.25,"0-25%",IF(INDEX(Summary!$AX:$AX,$AH1011)&lt;0.5,"25-50%",IF(INDEX(Summary!$AX:$AX,$AH1011)&lt;0.75,"50-75%","75-100%"))))</f>
        <v>75-100%</v>
      </c>
      <c r="K1011" t="str">
        <f t="array" ref="K1011">IF($A1011="","",INDEX(Summary!$AY:$AY,$AH1011)&amp;"")</f>
        <v>Done</v>
      </c>
      <c r="L1011" s="1">
        <f>IF($A1011="","",Summary!$P$2+MOD(ROW()-2,30))</f>
        <v>46246</v>
      </c>
      <c r="M1011">
        <f t="shared" si="137"/>
        <v>20</v>
      </c>
      <c r="N1011">
        <f t="shared" si="138"/>
        <v>12</v>
      </c>
      <c r="O1011" t="str">
        <f t="shared" si="139"/>
        <v>Aug-2026</v>
      </c>
      <c r="P1011">
        <f t="shared" ca="1" si="140"/>
        <v>1</v>
      </c>
      <c r="Q1011" s="2">
        <f t="array" ref="Q1011">IF($A1011="",0,IFERROR(INDEX(Summary!$P$3:$AS$67,$AH1011-2,$M1011),0))</f>
        <v>9.5</v>
      </c>
      <c r="R1011" s="2" t="e">
        <f t="array" ref="R1011">IF($A1011="",0,ROUND(IFERROR(INDEX(Summary!$O:$O,$AH1011),0)/30,0))</f>
        <v>#VALUE!</v>
      </c>
      <c r="S1011">
        <f t="shared" si="141"/>
        <v>0</v>
      </c>
      <c r="T1011" s="2">
        <f t="array" ref="T1011">IF($S1011=1,IFERROR(INDEX(Summary!$O:$O,$AH1011),0),0)</f>
        <v>0</v>
      </c>
      <c r="U1011" s="2">
        <f t="array" ref="U1011">IF($S1011=1,IFERROR(INDEX(Summary!$AT:$AT,$AH1011),0),0)</f>
        <v>0</v>
      </c>
      <c r="V1011" s="2">
        <f t="shared" si="142"/>
        <v>0</v>
      </c>
      <c r="W1011" s="2">
        <f t="array" ref="W1011">IF($S1011=1,IFERROR(INDEX(Summary!$AZ:$AZ,$AH1011),0),0)</f>
        <v>0</v>
      </c>
      <c r="X1011" s="3">
        <f t="array" ref="X1011">IF($S1011=1,IFERROR(INDEX(Summary!$BA:$BA,$AH1011),0),0)</f>
        <v>0</v>
      </c>
      <c r="Y1011" s="2">
        <f t="array" ref="Y1011">IF($S1011=1,IFERROR(INDEX(Summary!$G:$G,$AH1011),0),0)</f>
        <v>0</v>
      </c>
      <c r="Z1011" s="2">
        <f t="array" ref="Z1011">IF($S1011=1,IFERROR(INDEX(Summary!$H:$H,$AH1011),0),0)</f>
        <v>0</v>
      </c>
      <c r="AA1011" s="2">
        <f t="array" ref="AA1011">IF($S1011=1,IFERROR(INDEX(Summary!$I:$I,$AH1011),0),0)</f>
        <v>0</v>
      </c>
      <c r="AB1011" s="2">
        <f t="array" ref="AB1011">IF($S1011=1,IFERROR(INDEX(Summary!$J:$J,$AH1011),0),0)</f>
        <v>0</v>
      </c>
      <c r="AC1011" s="2">
        <f t="array" ref="AC1011">IF($S1011=1,IFERROR(INDEX(Summary!$K:$K,$AH1011),0),0)</f>
        <v>0</v>
      </c>
      <c r="AD1011" s="2">
        <f t="array" ref="AD1011">IF($S1011=1,IFERROR(INDEX(Summary!$L:$L,$AH1011),0),0)</f>
        <v>0</v>
      </c>
      <c r="AE1011" s="2">
        <f t="array" ref="AE1011">IF($S1011=1,IFERROR(INDEX(Summary!$M:$M,$AH1011),0),0)</f>
        <v>0</v>
      </c>
      <c r="AF1011" s="2">
        <f t="array" ref="AF1011">IF($S1011=1,IFERROR(INDEX(Summary!$N:$N,$AH1011),0),0)</f>
        <v>0</v>
      </c>
      <c r="AG1011">
        <f t="array" ref="AG1011">IF($A1011="","",IFERROR(INDEX(Summary!$BB:$BB,$AH1011),0))</f>
        <v>10</v>
      </c>
      <c r="AH1011">
        <f t="shared" si="143"/>
        <v>36</v>
      </c>
    </row>
    <row r="1012" spans="1:34" hidden="1">
      <c r="A1012" t="str">
        <f t="array" ref="A1012">IFERROR(INDEX(Summary!$D:$D,$AH1012)&amp;"","")</f>
        <v>FG00220</v>
      </c>
      <c r="B1012" t="str">
        <f t="array" ref="B1012">IF($A1012="","",INDEX(Summary!$E:$E,$AH1012))</f>
        <v>Selam Haldi - 100 gm</v>
      </c>
      <c r="C1012" t="str">
        <f t="array" ref="C1012">IF($A1012="","",INDEX(Summary!$B:$B,$AH1012))</f>
        <v>Jaggery</v>
      </c>
      <c r="D1012" t="str">
        <f t="array" ref="D1012">IF($A1012="","",INDEX(Summary!$C:$C,$AH1012))</f>
        <v>C39</v>
      </c>
      <c r="E1012">
        <f t="array" ref="E1012">IF($A1012="","",INDEX(Summary!$F:$F,$AH1012))</f>
        <v>0.1</v>
      </c>
      <c r="F1012" t="str">
        <f t="array" ref="F1012">IF($A1012="","",INDEX(Summary!$BC:$BC,$AH1012)&amp;"")</f>
        <v>P3 – Normal</v>
      </c>
      <c r="G1012">
        <f t="shared" si="135"/>
        <v>3</v>
      </c>
      <c r="H1012">
        <f t="shared" si="136"/>
        <v>0</v>
      </c>
      <c r="I1012" t="str">
        <f t="array" ref="I1012">IF($A1012="","",IF(IFERROR(INDEX(Summary!$BA:$BA,$AH1012),0)&lt;1,"Under 1 day",IF(INDEX(Summary!$BA:$BA,$AH1012)&lt;3,"1-3 days",IF(INDEX(Summary!$BA:$BA,$AH1012)&lt;7,"3-7 days","7+ days"))))</f>
        <v>Under 1 day</v>
      </c>
      <c r="J1012" t="str">
        <f t="array" ref="J1012">IF($A1012="","",IF(IFERROR(INDEX(Summary!$AX:$AX,$AH1012),0)&lt;0.25,"0-25%",IF(INDEX(Summary!$AX:$AX,$AH1012)&lt;0.5,"25-50%",IF(INDEX(Summary!$AX:$AX,$AH1012)&lt;0.75,"50-75%","75-100%"))))</f>
        <v>75-100%</v>
      </c>
      <c r="K1012" t="str">
        <f t="array" ref="K1012">IF($A1012="","",INDEX(Summary!$AY:$AY,$AH1012)&amp;"")</f>
        <v>Done</v>
      </c>
      <c r="L1012" s="1">
        <f>IF($A1012="","",Summary!$P$2+MOD(ROW()-2,30))</f>
        <v>46247</v>
      </c>
      <c r="M1012">
        <f t="shared" si="137"/>
        <v>21</v>
      </c>
      <c r="N1012">
        <f t="shared" si="138"/>
        <v>13</v>
      </c>
      <c r="O1012" t="str">
        <f t="shared" si="139"/>
        <v>Aug-2026</v>
      </c>
      <c r="P1012">
        <f t="shared" ca="1" si="140"/>
        <v>1</v>
      </c>
      <c r="Q1012" s="2">
        <f t="array" ref="Q1012">IF($A1012="",0,IFERROR(INDEX(Summary!$P$3:$AS$67,$AH1012-2,$M1012),0))</f>
        <v>5</v>
      </c>
      <c r="R1012" s="2" t="e">
        <f t="array" ref="R1012">IF($A1012="",0,ROUND(IFERROR(INDEX(Summary!$O:$O,$AH1012),0)/30,0))</f>
        <v>#VALUE!</v>
      </c>
      <c r="S1012">
        <f t="shared" si="141"/>
        <v>0</v>
      </c>
      <c r="T1012" s="2">
        <f t="array" ref="T1012">IF($S1012=1,IFERROR(INDEX(Summary!$O:$O,$AH1012),0),0)</f>
        <v>0</v>
      </c>
      <c r="U1012" s="2">
        <f t="array" ref="U1012">IF($S1012=1,IFERROR(INDEX(Summary!$AT:$AT,$AH1012),0),0)</f>
        <v>0</v>
      </c>
      <c r="V1012" s="2">
        <f t="shared" si="142"/>
        <v>0</v>
      </c>
      <c r="W1012" s="2">
        <f t="array" ref="W1012">IF($S1012=1,IFERROR(INDEX(Summary!$AZ:$AZ,$AH1012),0),0)</f>
        <v>0</v>
      </c>
      <c r="X1012" s="3">
        <f t="array" ref="X1012">IF($S1012=1,IFERROR(INDEX(Summary!$BA:$BA,$AH1012),0),0)</f>
        <v>0</v>
      </c>
      <c r="Y1012" s="2">
        <f t="array" ref="Y1012">IF($S1012=1,IFERROR(INDEX(Summary!$G:$G,$AH1012),0),0)</f>
        <v>0</v>
      </c>
      <c r="Z1012" s="2">
        <f t="array" ref="Z1012">IF($S1012=1,IFERROR(INDEX(Summary!$H:$H,$AH1012),0),0)</f>
        <v>0</v>
      </c>
      <c r="AA1012" s="2">
        <f t="array" ref="AA1012">IF($S1012=1,IFERROR(INDEX(Summary!$I:$I,$AH1012),0),0)</f>
        <v>0</v>
      </c>
      <c r="AB1012" s="2">
        <f t="array" ref="AB1012">IF($S1012=1,IFERROR(INDEX(Summary!$J:$J,$AH1012),0),0)</f>
        <v>0</v>
      </c>
      <c r="AC1012" s="2">
        <f t="array" ref="AC1012">IF($S1012=1,IFERROR(INDEX(Summary!$K:$K,$AH1012),0),0)</f>
        <v>0</v>
      </c>
      <c r="AD1012" s="2">
        <f t="array" ref="AD1012">IF($S1012=1,IFERROR(INDEX(Summary!$L:$L,$AH1012),0),0)</f>
        <v>0</v>
      </c>
      <c r="AE1012" s="2">
        <f t="array" ref="AE1012">IF($S1012=1,IFERROR(INDEX(Summary!$M:$M,$AH1012),0),0)</f>
        <v>0</v>
      </c>
      <c r="AF1012" s="2">
        <f t="array" ref="AF1012">IF($S1012=1,IFERROR(INDEX(Summary!$N:$N,$AH1012),0),0)</f>
        <v>0</v>
      </c>
      <c r="AG1012">
        <f t="array" ref="AG1012">IF($A1012="","",IFERROR(INDEX(Summary!$BB:$BB,$AH1012),0))</f>
        <v>10</v>
      </c>
      <c r="AH1012">
        <f t="shared" si="143"/>
        <v>36</v>
      </c>
    </row>
    <row r="1013" spans="1:34" hidden="1">
      <c r="A1013" t="str">
        <f t="array" ref="A1013">IFERROR(INDEX(Summary!$D:$D,$AH1013)&amp;"","")</f>
        <v>FG00220</v>
      </c>
      <c r="B1013" t="str">
        <f t="array" ref="B1013">IF($A1013="","",INDEX(Summary!$E:$E,$AH1013))</f>
        <v>Selam Haldi - 100 gm</v>
      </c>
      <c r="C1013" t="str">
        <f t="array" ref="C1013">IF($A1013="","",INDEX(Summary!$B:$B,$AH1013))</f>
        <v>Jaggery</v>
      </c>
      <c r="D1013" t="str">
        <f t="array" ref="D1013">IF($A1013="","",INDEX(Summary!$C:$C,$AH1013))</f>
        <v>C39</v>
      </c>
      <c r="E1013">
        <f t="array" ref="E1013">IF($A1013="","",INDEX(Summary!$F:$F,$AH1013))</f>
        <v>0.1</v>
      </c>
      <c r="F1013" t="str">
        <f t="array" ref="F1013">IF($A1013="","",INDEX(Summary!$BC:$BC,$AH1013)&amp;"")</f>
        <v>P3 – Normal</v>
      </c>
      <c r="G1013">
        <f t="shared" si="135"/>
        <v>3</v>
      </c>
      <c r="H1013">
        <f t="shared" si="136"/>
        <v>0</v>
      </c>
      <c r="I1013" t="str">
        <f t="array" ref="I1013">IF($A1013="","",IF(IFERROR(INDEX(Summary!$BA:$BA,$AH1013),0)&lt;1,"Under 1 day",IF(INDEX(Summary!$BA:$BA,$AH1013)&lt;3,"1-3 days",IF(INDEX(Summary!$BA:$BA,$AH1013)&lt;7,"3-7 days","7+ days"))))</f>
        <v>Under 1 day</v>
      </c>
      <c r="J1013" t="str">
        <f t="array" ref="J1013">IF($A1013="","",IF(IFERROR(INDEX(Summary!$AX:$AX,$AH1013),0)&lt;0.25,"0-25%",IF(INDEX(Summary!$AX:$AX,$AH1013)&lt;0.5,"25-50%",IF(INDEX(Summary!$AX:$AX,$AH1013)&lt;0.75,"50-75%","75-100%"))))</f>
        <v>75-100%</v>
      </c>
      <c r="K1013" t="str">
        <f t="array" ref="K1013">IF($A1013="","",INDEX(Summary!$AY:$AY,$AH1013)&amp;"")</f>
        <v>Done</v>
      </c>
      <c r="L1013" s="1">
        <f>IF($A1013="","",Summary!$P$2+MOD(ROW()-2,30))</f>
        <v>46248</v>
      </c>
      <c r="M1013">
        <f t="shared" si="137"/>
        <v>22</v>
      </c>
      <c r="N1013">
        <f t="shared" si="138"/>
        <v>14</v>
      </c>
      <c r="O1013" t="str">
        <f t="shared" si="139"/>
        <v>Aug-2026</v>
      </c>
      <c r="P1013">
        <f t="shared" ca="1" si="140"/>
        <v>1</v>
      </c>
      <c r="Q1013" s="2">
        <f t="array" ref="Q1013">IF($A1013="",0,IFERROR(INDEX(Summary!$P$3:$AS$67,$AH1013-2,$M1013),0))</f>
        <v>0</v>
      </c>
      <c r="R1013" s="2" t="e">
        <f t="array" ref="R1013">IF($A1013="",0,ROUND(IFERROR(INDEX(Summary!$O:$O,$AH1013),0)/30,0))</f>
        <v>#VALUE!</v>
      </c>
      <c r="S1013">
        <f t="shared" si="141"/>
        <v>0</v>
      </c>
      <c r="T1013" s="2">
        <f t="array" ref="T1013">IF($S1013=1,IFERROR(INDEX(Summary!$O:$O,$AH1013),0),0)</f>
        <v>0</v>
      </c>
      <c r="U1013" s="2">
        <f t="array" ref="U1013">IF($S1013=1,IFERROR(INDEX(Summary!$AT:$AT,$AH1013),0),0)</f>
        <v>0</v>
      </c>
      <c r="V1013" s="2">
        <f t="shared" si="142"/>
        <v>0</v>
      </c>
      <c r="W1013" s="2">
        <f t="array" ref="W1013">IF($S1013=1,IFERROR(INDEX(Summary!$AZ:$AZ,$AH1013),0),0)</f>
        <v>0</v>
      </c>
      <c r="X1013" s="3">
        <f t="array" ref="X1013">IF($S1013=1,IFERROR(INDEX(Summary!$BA:$BA,$AH1013),0),0)</f>
        <v>0</v>
      </c>
      <c r="Y1013" s="2">
        <f t="array" ref="Y1013">IF($S1013=1,IFERROR(INDEX(Summary!$G:$G,$AH1013),0),0)</f>
        <v>0</v>
      </c>
      <c r="Z1013" s="2">
        <f t="array" ref="Z1013">IF($S1013=1,IFERROR(INDEX(Summary!$H:$H,$AH1013),0),0)</f>
        <v>0</v>
      </c>
      <c r="AA1013" s="2">
        <f t="array" ref="AA1013">IF($S1013=1,IFERROR(INDEX(Summary!$I:$I,$AH1013),0),0)</f>
        <v>0</v>
      </c>
      <c r="AB1013" s="2">
        <f t="array" ref="AB1013">IF($S1013=1,IFERROR(INDEX(Summary!$J:$J,$AH1013),0),0)</f>
        <v>0</v>
      </c>
      <c r="AC1013" s="2">
        <f t="array" ref="AC1013">IF($S1013=1,IFERROR(INDEX(Summary!$K:$K,$AH1013),0),0)</f>
        <v>0</v>
      </c>
      <c r="AD1013" s="2">
        <f t="array" ref="AD1013">IF($S1013=1,IFERROR(INDEX(Summary!$L:$L,$AH1013),0),0)</f>
        <v>0</v>
      </c>
      <c r="AE1013" s="2">
        <f t="array" ref="AE1013">IF($S1013=1,IFERROR(INDEX(Summary!$M:$M,$AH1013),0),0)</f>
        <v>0</v>
      </c>
      <c r="AF1013" s="2">
        <f t="array" ref="AF1013">IF($S1013=1,IFERROR(INDEX(Summary!$N:$N,$AH1013),0),0)</f>
        <v>0</v>
      </c>
      <c r="AG1013">
        <f t="array" ref="AG1013">IF($A1013="","",IFERROR(INDEX(Summary!$BB:$BB,$AH1013),0))</f>
        <v>10</v>
      </c>
      <c r="AH1013">
        <f t="shared" si="143"/>
        <v>36</v>
      </c>
    </row>
    <row r="1014" spans="1:34" hidden="1">
      <c r="A1014" t="str">
        <f t="array" ref="A1014">IFERROR(INDEX(Summary!$D:$D,$AH1014)&amp;"","")</f>
        <v>FG00220</v>
      </c>
      <c r="B1014" t="str">
        <f t="array" ref="B1014">IF($A1014="","",INDEX(Summary!$E:$E,$AH1014))</f>
        <v>Selam Haldi - 100 gm</v>
      </c>
      <c r="C1014" t="str">
        <f t="array" ref="C1014">IF($A1014="","",INDEX(Summary!$B:$B,$AH1014))</f>
        <v>Jaggery</v>
      </c>
      <c r="D1014" t="str">
        <f t="array" ref="D1014">IF($A1014="","",INDEX(Summary!$C:$C,$AH1014))</f>
        <v>C39</v>
      </c>
      <c r="E1014">
        <f t="array" ref="E1014">IF($A1014="","",INDEX(Summary!$F:$F,$AH1014))</f>
        <v>0.1</v>
      </c>
      <c r="F1014" t="str">
        <f t="array" ref="F1014">IF($A1014="","",INDEX(Summary!$BC:$BC,$AH1014)&amp;"")</f>
        <v>P3 – Normal</v>
      </c>
      <c r="G1014">
        <f t="shared" si="135"/>
        <v>3</v>
      </c>
      <c r="H1014">
        <f t="shared" si="136"/>
        <v>0</v>
      </c>
      <c r="I1014" t="str">
        <f t="array" ref="I1014">IF($A1014="","",IF(IFERROR(INDEX(Summary!$BA:$BA,$AH1014),0)&lt;1,"Under 1 day",IF(INDEX(Summary!$BA:$BA,$AH1014)&lt;3,"1-3 days",IF(INDEX(Summary!$BA:$BA,$AH1014)&lt;7,"3-7 days","7+ days"))))</f>
        <v>Under 1 day</v>
      </c>
      <c r="J1014" t="str">
        <f t="array" ref="J1014">IF($A1014="","",IF(IFERROR(INDEX(Summary!$AX:$AX,$AH1014),0)&lt;0.25,"0-25%",IF(INDEX(Summary!$AX:$AX,$AH1014)&lt;0.5,"25-50%",IF(INDEX(Summary!$AX:$AX,$AH1014)&lt;0.75,"50-75%","75-100%"))))</f>
        <v>75-100%</v>
      </c>
      <c r="K1014" t="str">
        <f t="array" ref="K1014">IF($A1014="","",INDEX(Summary!$AY:$AY,$AH1014)&amp;"")</f>
        <v>Done</v>
      </c>
      <c r="L1014" s="1">
        <f>IF($A1014="","",Summary!$P$2+MOD(ROW()-2,30))</f>
        <v>46249</v>
      </c>
      <c r="M1014">
        <f t="shared" si="137"/>
        <v>23</v>
      </c>
      <c r="N1014">
        <f t="shared" si="138"/>
        <v>15</v>
      </c>
      <c r="O1014" t="str">
        <f t="shared" si="139"/>
        <v>Aug-2026</v>
      </c>
      <c r="P1014">
        <f t="shared" ca="1" si="140"/>
        <v>1</v>
      </c>
      <c r="Q1014" s="2">
        <f t="array" ref="Q1014">IF($A1014="",0,IFERROR(INDEX(Summary!$P$3:$AS$67,$AH1014-2,$M1014),0))</f>
        <v>0</v>
      </c>
      <c r="R1014" s="2" t="e">
        <f t="array" ref="R1014">IF($A1014="",0,ROUND(IFERROR(INDEX(Summary!$O:$O,$AH1014),0)/30,0))</f>
        <v>#VALUE!</v>
      </c>
      <c r="S1014">
        <f t="shared" si="141"/>
        <v>0</v>
      </c>
      <c r="T1014" s="2">
        <f t="array" ref="T1014">IF($S1014=1,IFERROR(INDEX(Summary!$O:$O,$AH1014),0),0)</f>
        <v>0</v>
      </c>
      <c r="U1014" s="2">
        <f t="array" ref="U1014">IF($S1014=1,IFERROR(INDEX(Summary!$AT:$AT,$AH1014),0),0)</f>
        <v>0</v>
      </c>
      <c r="V1014" s="2">
        <f t="shared" si="142"/>
        <v>0</v>
      </c>
      <c r="W1014" s="2">
        <f t="array" ref="W1014">IF($S1014=1,IFERROR(INDEX(Summary!$AZ:$AZ,$AH1014),0),0)</f>
        <v>0</v>
      </c>
      <c r="X1014" s="3">
        <f t="array" ref="X1014">IF($S1014=1,IFERROR(INDEX(Summary!$BA:$BA,$AH1014),0),0)</f>
        <v>0</v>
      </c>
      <c r="Y1014" s="2">
        <f t="array" ref="Y1014">IF($S1014=1,IFERROR(INDEX(Summary!$G:$G,$AH1014),0),0)</f>
        <v>0</v>
      </c>
      <c r="Z1014" s="2">
        <f t="array" ref="Z1014">IF($S1014=1,IFERROR(INDEX(Summary!$H:$H,$AH1014),0),0)</f>
        <v>0</v>
      </c>
      <c r="AA1014" s="2">
        <f t="array" ref="AA1014">IF($S1014=1,IFERROR(INDEX(Summary!$I:$I,$AH1014),0),0)</f>
        <v>0</v>
      </c>
      <c r="AB1014" s="2">
        <f t="array" ref="AB1014">IF($S1014=1,IFERROR(INDEX(Summary!$J:$J,$AH1014),0),0)</f>
        <v>0</v>
      </c>
      <c r="AC1014" s="2">
        <f t="array" ref="AC1014">IF($S1014=1,IFERROR(INDEX(Summary!$K:$K,$AH1014),0),0)</f>
        <v>0</v>
      </c>
      <c r="AD1014" s="2">
        <f t="array" ref="AD1014">IF($S1014=1,IFERROR(INDEX(Summary!$L:$L,$AH1014),0),0)</f>
        <v>0</v>
      </c>
      <c r="AE1014" s="2">
        <f t="array" ref="AE1014">IF($S1014=1,IFERROR(INDEX(Summary!$M:$M,$AH1014),0),0)</f>
        <v>0</v>
      </c>
      <c r="AF1014" s="2">
        <f t="array" ref="AF1014">IF($S1014=1,IFERROR(INDEX(Summary!$N:$N,$AH1014),0),0)</f>
        <v>0</v>
      </c>
      <c r="AG1014">
        <f t="array" ref="AG1014">IF($A1014="","",IFERROR(INDEX(Summary!$BB:$BB,$AH1014),0))</f>
        <v>10</v>
      </c>
      <c r="AH1014">
        <f t="shared" si="143"/>
        <v>36</v>
      </c>
    </row>
    <row r="1015" spans="1:34" hidden="1">
      <c r="A1015" t="str">
        <f t="array" ref="A1015">IFERROR(INDEX(Summary!$D:$D,$AH1015)&amp;"","")</f>
        <v>FG00220</v>
      </c>
      <c r="B1015" t="str">
        <f t="array" ref="B1015">IF($A1015="","",INDEX(Summary!$E:$E,$AH1015))</f>
        <v>Selam Haldi - 100 gm</v>
      </c>
      <c r="C1015" t="str">
        <f t="array" ref="C1015">IF($A1015="","",INDEX(Summary!$B:$B,$AH1015))</f>
        <v>Jaggery</v>
      </c>
      <c r="D1015" t="str">
        <f t="array" ref="D1015">IF($A1015="","",INDEX(Summary!$C:$C,$AH1015))</f>
        <v>C39</v>
      </c>
      <c r="E1015">
        <f t="array" ref="E1015">IF($A1015="","",INDEX(Summary!$F:$F,$AH1015))</f>
        <v>0.1</v>
      </c>
      <c r="F1015" t="str">
        <f t="array" ref="F1015">IF($A1015="","",INDEX(Summary!$BC:$BC,$AH1015)&amp;"")</f>
        <v>P3 – Normal</v>
      </c>
      <c r="G1015">
        <f t="shared" si="135"/>
        <v>3</v>
      </c>
      <c r="H1015">
        <f t="shared" si="136"/>
        <v>0</v>
      </c>
      <c r="I1015" t="str">
        <f t="array" ref="I1015">IF($A1015="","",IF(IFERROR(INDEX(Summary!$BA:$BA,$AH1015),0)&lt;1,"Under 1 day",IF(INDEX(Summary!$BA:$BA,$AH1015)&lt;3,"1-3 days",IF(INDEX(Summary!$BA:$BA,$AH1015)&lt;7,"3-7 days","7+ days"))))</f>
        <v>Under 1 day</v>
      </c>
      <c r="J1015" t="str">
        <f t="array" ref="J1015">IF($A1015="","",IF(IFERROR(INDEX(Summary!$AX:$AX,$AH1015),0)&lt;0.25,"0-25%",IF(INDEX(Summary!$AX:$AX,$AH1015)&lt;0.5,"25-50%",IF(INDEX(Summary!$AX:$AX,$AH1015)&lt;0.75,"50-75%","75-100%"))))</f>
        <v>75-100%</v>
      </c>
      <c r="K1015" t="str">
        <f t="array" ref="K1015">IF($A1015="","",INDEX(Summary!$AY:$AY,$AH1015)&amp;"")</f>
        <v>Done</v>
      </c>
      <c r="L1015" s="1">
        <f>IF($A1015="","",Summary!$P$2+MOD(ROW()-2,30))</f>
        <v>46250</v>
      </c>
      <c r="M1015">
        <f t="shared" si="137"/>
        <v>24</v>
      </c>
      <c r="N1015">
        <f t="shared" si="138"/>
        <v>16</v>
      </c>
      <c r="O1015" t="str">
        <f t="shared" si="139"/>
        <v>Aug-2026</v>
      </c>
      <c r="P1015">
        <f t="shared" ca="1" si="140"/>
        <v>1</v>
      </c>
      <c r="Q1015" s="2">
        <f t="array" ref="Q1015">IF($A1015="",0,IFERROR(INDEX(Summary!$P$3:$AS$67,$AH1015-2,$M1015),0))</f>
        <v>0</v>
      </c>
      <c r="R1015" s="2" t="e">
        <f t="array" ref="R1015">IF($A1015="",0,ROUND(IFERROR(INDEX(Summary!$O:$O,$AH1015),0)/30,0))</f>
        <v>#VALUE!</v>
      </c>
      <c r="S1015">
        <f t="shared" si="141"/>
        <v>0</v>
      </c>
      <c r="T1015" s="2">
        <f t="array" ref="T1015">IF($S1015=1,IFERROR(INDEX(Summary!$O:$O,$AH1015),0),0)</f>
        <v>0</v>
      </c>
      <c r="U1015" s="2">
        <f t="array" ref="U1015">IF($S1015=1,IFERROR(INDEX(Summary!$AT:$AT,$AH1015),0),0)</f>
        <v>0</v>
      </c>
      <c r="V1015" s="2">
        <f t="shared" si="142"/>
        <v>0</v>
      </c>
      <c r="W1015" s="2">
        <f t="array" ref="W1015">IF($S1015=1,IFERROR(INDEX(Summary!$AZ:$AZ,$AH1015),0),0)</f>
        <v>0</v>
      </c>
      <c r="X1015" s="3">
        <f t="array" ref="X1015">IF($S1015=1,IFERROR(INDEX(Summary!$BA:$BA,$AH1015),0),0)</f>
        <v>0</v>
      </c>
      <c r="Y1015" s="2">
        <f t="array" ref="Y1015">IF($S1015=1,IFERROR(INDEX(Summary!$G:$G,$AH1015),0),0)</f>
        <v>0</v>
      </c>
      <c r="Z1015" s="2">
        <f t="array" ref="Z1015">IF($S1015=1,IFERROR(INDEX(Summary!$H:$H,$AH1015),0),0)</f>
        <v>0</v>
      </c>
      <c r="AA1015" s="2">
        <f t="array" ref="AA1015">IF($S1015=1,IFERROR(INDEX(Summary!$I:$I,$AH1015),0),0)</f>
        <v>0</v>
      </c>
      <c r="AB1015" s="2">
        <f t="array" ref="AB1015">IF($S1015=1,IFERROR(INDEX(Summary!$J:$J,$AH1015),0),0)</f>
        <v>0</v>
      </c>
      <c r="AC1015" s="2">
        <f t="array" ref="AC1015">IF($S1015=1,IFERROR(INDEX(Summary!$K:$K,$AH1015),0),0)</f>
        <v>0</v>
      </c>
      <c r="AD1015" s="2">
        <f t="array" ref="AD1015">IF($S1015=1,IFERROR(INDEX(Summary!$L:$L,$AH1015),0),0)</f>
        <v>0</v>
      </c>
      <c r="AE1015" s="2">
        <f t="array" ref="AE1015">IF($S1015=1,IFERROR(INDEX(Summary!$M:$M,$AH1015),0),0)</f>
        <v>0</v>
      </c>
      <c r="AF1015" s="2">
        <f t="array" ref="AF1015">IF($S1015=1,IFERROR(INDEX(Summary!$N:$N,$AH1015),0),0)</f>
        <v>0</v>
      </c>
      <c r="AG1015">
        <f t="array" ref="AG1015">IF($A1015="","",IFERROR(INDEX(Summary!$BB:$BB,$AH1015),0))</f>
        <v>10</v>
      </c>
      <c r="AH1015">
        <f t="shared" si="143"/>
        <v>36</v>
      </c>
    </row>
    <row r="1016" spans="1:34" hidden="1">
      <c r="A1016" t="str">
        <f t="array" ref="A1016">IFERROR(INDEX(Summary!$D:$D,$AH1016)&amp;"","")</f>
        <v>FG00220</v>
      </c>
      <c r="B1016" t="str">
        <f t="array" ref="B1016">IF($A1016="","",INDEX(Summary!$E:$E,$AH1016))</f>
        <v>Selam Haldi - 100 gm</v>
      </c>
      <c r="C1016" t="str">
        <f t="array" ref="C1016">IF($A1016="","",INDEX(Summary!$B:$B,$AH1016))</f>
        <v>Jaggery</v>
      </c>
      <c r="D1016" t="str">
        <f t="array" ref="D1016">IF($A1016="","",INDEX(Summary!$C:$C,$AH1016))</f>
        <v>C39</v>
      </c>
      <c r="E1016">
        <f t="array" ref="E1016">IF($A1016="","",INDEX(Summary!$F:$F,$AH1016))</f>
        <v>0.1</v>
      </c>
      <c r="F1016" t="str">
        <f t="array" ref="F1016">IF($A1016="","",INDEX(Summary!$BC:$BC,$AH1016)&amp;"")</f>
        <v>P3 – Normal</v>
      </c>
      <c r="G1016">
        <f t="shared" si="135"/>
        <v>3</v>
      </c>
      <c r="H1016">
        <f t="shared" si="136"/>
        <v>0</v>
      </c>
      <c r="I1016" t="str">
        <f t="array" ref="I1016">IF($A1016="","",IF(IFERROR(INDEX(Summary!$BA:$BA,$AH1016),0)&lt;1,"Under 1 day",IF(INDEX(Summary!$BA:$BA,$AH1016)&lt;3,"1-3 days",IF(INDEX(Summary!$BA:$BA,$AH1016)&lt;7,"3-7 days","7+ days"))))</f>
        <v>Under 1 day</v>
      </c>
      <c r="J1016" t="str">
        <f t="array" ref="J1016">IF($A1016="","",IF(IFERROR(INDEX(Summary!$AX:$AX,$AH1016),0)&lt;0.25,"0-25%",IF(INDEX(Summary!$AX:$AX,$AH1016)&lt;0.5,"25-50%",IF(INDEX(Summary!$AX:$AX,$AH1016)&lt;0.75,"50-75%","75-100%"))))</f>
        <v>75-100%</v>
      </c>
      <c r="K1016" t="str">
        <f t="array" ref="K1016">IF($A1016="","",INDEX(Summary!$AY:$AY,$AH1016)&amp;"")</f>
        <v>Done</v>
      </c>
      <c r="L1016" s="1">
        <f>IF($A1016="","",Summary!$P$2+MOD(ROW()-2,30))</f>
        <v>46251</v>
      </c>
      <c r="M1016">
        <f t="shared" si="137"/>
        <v>25</v>
      </c>
      <c r="N1016">
        <f t="shared" si="138"/>
        <v>17</v>
      </c>
      <c r="O1016" t="str">
        <f t="shared" si="139"/>
        <v>Aug-2026</v>
      </c>
      <c r="P1016">
        <f t="shared" ca="1" si="140"/>
        <v>1</v>
      </c>
      <c r="Q1016" s="2">
        <f t="array" ref="Q1016">IF($A1016="",0,IFERROR(INDEX(Summary!$P$3:$AS$67,$AH1016-2,$M1016),0))</f>
        <v>0</v>
      </c>
      <c r="R1016" s="2" t="e">
        <f t="array" ref="R1016">IF($A1016="",0,ROUND(IFERROR(INDEX(Summary!$O:$O,$AH1016),0)/30,0))</f>
        <v>#VALUE!</v>
      </c>
      <c r="S1016">
        <f t="shared" si="141"/>
        <v>0</v>
      </c>
      <c r="T1016" s="2">
        <f t="array" ref="T1016">IF($S1016=1,IFERROR(INDEX(Summary!$O:$O,$AH1016),0),0)</f>
        <v>0</v>
      </c>
      <c r="U1016" s="2">
        <f t="array" ref="U1016">IF($S1016=1,IFERROR(INDEX(Summary!$AT:$AT,$AH1016),0),0)</f>
        <v>0</v>
      </c>
      <c r="V1016" s="2">
        <f t="shared" si="142"/>
        <v>0</v>
      </c>
      <c r="W1016" s="2">
        <f t="array" ref="W1016">IF($S1016=1,IFERROR(INDEX(Summary!$AZ:$AZ,$AH1016),0),0)</f>
        <v>0</v>
      </c>
      <c r="X1016" s="3">
        <f t="array" ref="X1016">IF($S1016=1,IFERROR(INDEX(Summary!$BA:$BA,$AH1016),0),0)</f>
        <v>0</v>
      </c>
      <c r="Y1016" s="2">
        <f t="array" ref="Y1016">IF($S1016=1,IFERROR(INDEX(Summary!$G:$G,$AH1016),0),0)</f>
        <v>0</v>
      </c>
      <c r="Z1016" s="2">
        <f t="array" ref="Z1016">IF($S1016=1,IFERROR(INDEX(Summary!$H:$H,$AH1016),0),0)</f>
        <v>0</v>
      </c>
      <c r="AA1016" s="2">
        <f t="array" ref="AA1016">IF($S1016=1,IFERROR(INDEX(Summary!$I:$I,$AH1016),0),0)</f>
        <v>0</v>
      </c>
      <c r="AB1016" s="2">
        <f t="array" ref="AB1016">IF($S1016=1,IFERROR(INDEX(Summary!$J:$J,$AH1016),0),0)</f>
        <v>0</v>
      </c>
      <c r="AC1016" s="2">
        <f t="array" ref="AC1016">IF($S1016=1,IFERROR(INDEX(Summary!$K:$K,$AH1016),0),0)</f>
        <v>0</v>
      </c>
      <c r="AD1016" s="2">
        <f t="array" ref="AD1016">IF($S1016=1,IFERROR(INDEX(Summary!$L:$L,$AH1016),0),0)</f>
        <v>0</v>
      </c>
      <c r="AE1016" s="2">
        <f t="array" ref="AE1016">IF($S1016=1,IFERROR(INDEX(Summary!$M:$M,$AH1016),0),0)</f>
        <v>0</v>
      </c>
      <c r="AF1016" s="2">
        <f t="array" ref="AF1016">IF($S1016=1,IFERROR(INDEX(Summary!$N:$N,$AH1016),0),0)</f>
        <v>0</v>
      </c>
      <c r="AG1016">
        <f t="array" ref="AG1016">IF($A1016="","",IFERROR(INDEX(Summary!$BB:$BB,$AH1016),0))</f>
        <v>10</v>
      </c>
      <c r="AH1016">
        <f t="shared" si="143"/>
        <v>36</v>
      </c>
    </row>
    <row r="1017" spans="1:34" hidden="1">
      <c r="A1017" t="str">
        <f t="array" ref="A1017">IFERROR(INDEX(Summary!$D:$D,$AH1017)&amp;"","")</f>
        <v>FG00220</v>
      </c>
      <c r="B1017" t="str">
        <f t="array" ref="B1017">IF($A1017="","",INDEX(Summary!$E:$E,$AH1017))</f>
        <v>Selam Haldi - 100 gm</v>
      </c>
      <c r="C1017" t="str">
        <f t="array" ref="C1017">IF($A1017="","",INDEX(Summary!$B:$B,$AH1017))</f>
        <v>Jaggery</v>
      </c>
      <c r="D1017" t="str">
        <f t="array" ref="D1017">IF($A1017="","",INDEX(Summary!$C:$C,$AH1017))</f>
        <v>C39</v>
      </c>
      <c r="E1017">
        <f t="array" ref="E1017">IF($A1017="","",INDEX(Summary!$F:$F,$AH1017))</f>
        <v>0.1</v>
      </c>
      <c r="F1017" t="str">
        <f t="array" ref="F1017">IF($A1017="","",INDEX(Summary!$BC:$BC,$AH1017)&amp;"")</f>
        <v>P3 – Normal</v>
      </c>
      <c r="G1017">
        <f t="shared" si="135"/>
        <v>3</v>
      </c>
      <c r="H1017">
        <f t="shared" si="136"/>
        <v>0</v>
      </c>
      <c r="I1017" t="str">
        <f t="array" ref="I1017">IF($A1017="","",IF(IFERROR(INDEX(Summary!$BA:$BA,$AH1017),0)&lt;1,"Under 1 day",IF(INDEX(Summary!$BA:$BA,$AH1017)&lt;3,"1-3 days",IF(INDEX(Summary!$BA:$BA,$AH1017)&lt;7,"3-7 days","7+ days"))))</f>
        <v>Under 1 day</v>
      </c>
      <c r="J1017" t="str">
        <f t="array" ref="J1017">IF($A1017="","",IF(IFERROR(INDEX(Summary!$AX:$AX,$AH1017),0)&lt;0.25,"0-25%",IF(INDEX(Summary!$AX:$AX,$AH1017)&lt;0.5,"25-50%",IF(INDEX(Summary!$AX:$AX,$AH1017)&lt;0.75,"50-75%","75-100%"))))</f>
        <v>75-100%</v>
      </c>
      <c r="K1017" t="str">
        <f t="array" ref="K1017">IF($A1017="","",INDEX(Summary!$AY:$AY,$AH1017)&amp;"")</f>
        <v>Done</v>
      </c>
      <c r="L1017" s="1">
        <f>IF($A1017="","",Summary!$P$2+MOD(ROW()-2,30))</f>
        <v>46252</v>
      </c>
      <c r="M1017">
        <f t="shared" si="137"/>
        <v>26</v>
      </c>
      <c r="N1017">
        <f t="shared" si="138"/>
        <v>18</v>
      </c>
      <c r="O1017" t="str">
        <f t="shared" si="139"/>
        <v>Aug-2026</v>
      </c>
      <c r="P1017">
        <f t="shared" ca="1" si="140"/>
        <v>1</v>
      </c>
      <c r="Q1017" s="2">
        <f t="array" ref="Q1017">IF($A1017="",0,IFERROR(INDEX(Summary!$P$3:$AS$67,$AH1017-2,$M1017),0))</f>
        <v>0</v>
      </c>
      <c r="R1017" s="2" t="e">
        <f t="array" ref="R1017">IF($A1017="",0,ROUND(IFERROR(INDEX(Summary!$O:$O,$AH1017),0)/30,0))</f>
        <v>#VALUE!</v>
      </c>
      <c r="S1017">
        <f t="shared" si="141"/>
        <v>0</v>
      </c>
      <c r="T1017" s="2">
        <f t="array" ref="T1017">IF($S1017=1,IFERROR(INDEX(Summary!$O:$O,$AH1017),0),0)</f>
        <v>0</v>
      </c>
      <c r="U1017" s="2">
        <f t="array" ref="U1017">IF($S1017=1,IFERROR(INDEX(Summary!$AT:$AT,$AH1017),0),0)</f>
        <v>0</v>
      </c>
      <c r="V1017" s="2">
        <f t="shared" si="142"/>
        <v>0</v>
      </c>
      <c r="W1017" s="2">
        <f t="array" ref="W1017">IF($S1017=1,IFERROR(INDEX(Summary!$AZ:$AZ,$AH1017),0),0)</f>
        <v>0</v>
      </c>
      <c r="X1017" s="3">
        <f t="array" ref="X1017">IF($S1017=1,IFERROR(INDEX(Summary!$BA:$BA,$AH1017),0),0)</f>
        <v>0</v>
      </c>
      <c r="Y1017" s="2">
        <f t="array" ref="Y1017">IF($S1017=1,IFERROR(INDEX(Summary!$G:$G,$AH1017),0),0)</f>
        <v>0</v>
      </c>
      <c r="Z1017" s="2">
        <f t="array" ref="Z1017">IF($S1017=1,IFERROR(INDEX(Summary!$H:$H,$AH1017),0),0)</f>
        <v>0</v>
      </c>
      <c r="AA1017" s="2">
        <f t="array" ref="AA1017">IF($S1017=1,IFERROR(INDEX(Summary!$I:$I,$AH1017),0),0)</f>
        <v>0</v>
      </c>
      <c r="AB1017" s="2">
        <f t="array" ref="AB1017">IF($S1017=1,IFERROR(INDEX(Summary!$J:$J,$AH1017),0),0)</f>
        <v>0</v>
      </c>
      <c r="AC1017" s="2">
        <f t="array" ref="AC1017">IF($S1017=1,IFERROR(INDEX(Summary!$K:$K,$AH1017),0),0)</f>
        <v>0</v>
      </c>
      <c r="AD1017" s="2">
        <f t="array" ref="AD1017">IF($S1017=1,IFERROR(INDEX(Summary!$L:$L,$AH1017),0),0)</f>
        <v>0</v>
      </c>
      <c r="AE1017" s="2">
        <f t="array" ref="AE1017">IF($S1017=1,IFERROR(INDEX(Summary!$M:$M,$AH1017),0),0)</f>
        <v>0</v>
      </c>
      <c r="AF1017" s="2">
        <f t="array" ref="AF1017">IF($S1017=1,IFERROR(INDEX(Summary!$N:$N,$AH1017),0),0)</f>
        <v>0</v>
      </c>
      <c r="AG1017">
        <f t="array" ref="AG1017">IF($A1017="","",IFERROR(INDEX(Summary!$BB:$BB,$AH1017),0))</f>
        <v>10</v>
      </c>
      <c r="AH1017">
        <f t="shared" si="143"/>
        <v>36</v>
      </c>
    </row>
    <row r="1018" spans="1:34" hidden="1">
      <c r="A1018" t="str">
        <f t="array" ref="A1018">IFERROR(INDEX(Summary!$D:$D,$AH1018)&amp;"","")</f>
        <v>FG00220</v>
      </c>
      <c r="B1018" t="str">
        <f t="array" ref="B1018">IF($A1018="","",INDEX(Summary!$E:$E,$AH1018))</f>
        <v>Selam Haldi - 100 gm</v>
      </c>
      <c r="C1018" t="str">
        <f t="array" ref="C1018">IF($A1018="","",INDEX(Summary!$B:$B,$AH1018))</f>
        <v>Jaggery</v>
      </c>
      <c r="D1018" t="str">
        <f t="array" ref="D1018">IF($A1018="","",INDEX(Summary!$C:$C,$AH1018))</f>
        <v>C39</v>
      </c>
      <c r="E1018">
        <f t="array" ref="E1018">IF($A1018="","",INDEX(Summary!$F:$F,$AH1018))</f>
        <v>0.1</v>
      </c>
      <c r="F1018" t="str">
        <f t="array" ref="F1018">IF($A1018="","",INDEX(Summary!$BC:$BC,$AH1018)&amp;"")</f>
        <v>P3 – Normal</v>
      </c>
      <c r="G1018">
        <f t="shared" si="135"/>
        <v>3</v>
      </c>
      <c r="H1018">
        <f t="shared" si="136"/>
        <v>0</v>
      </c>
      <c r="I1018" t="str">
        <f t="array" ref="I1018">IF($A1018="","",IF(IFERROR(INDEX(Summary!$BA:$BA,$AH1018),0)&lt;1,"Under 1 day",IF(INDEX(Summary!$BA:$BA,$AH1018)&lt;3,"1-3 days",IF(INDEX(Summary!$BA:$BA,$AH1018)&lt;7,"3-7 days","7+ days"))))</f>
        <v>Under 1 day</v>
      </c>
      <c r="J1018" t="str">
        <f t="array" ref="J1018">IF($A1018="","",IF(IFERROR(INDEX(Summary!$AX:$AX,$AH1018),0)&lt;0.25,"0-25%",IF(INDEX(Summary!$AX:$AX,$AH1018)&lt;0.5,"25-50%",IF(INDEX(Summary!$AX:$AX,$AH1018)&lt;0.75,"50-75%","75-100%"))))</f>
        <v>75-100%</v>
      </c>
      <c r="K1018" t="str">
        <f t="array" ref="K1018">IF($A1018="","",INDEX(Summary!$AY:$AY,$AH1018)&amp;"")</f>
        <v>Done</v>
      </c>
      <c r="L1018" s="1">
        <f>IF($A1018="","",Summary!$P$2+MOD(ROW()-2,30))</f>
        <v>46253</v>
      </c>
      <c r="M1018">
        <f t="shared" si="137"/>
        <v>27</v>
      </c>
      <c r="N1018">
        <f t="shared" si="138"/>
        <v>19</v>
      </c>
      <c r="O1018" t="str">
        <f t="shared" si="139"/>
        <v>Aug-2026</v>
      </c>
      <c r="P1018">
        <f t="shared" ca="1" si="140"/>
        <v>1</v>
      </c>
      <c r="Q1018" s="2">
        <f t="array" ref="Q1018">IF($A1018="",0,IFERROR(INDEX(Summary!$P$3:$AS$67,$AH1018-2,$M1018),0))</f>
        <v>0</v>
      </c>
      <c r="R1018" s="2" t="e">
        <f t="array" ref="R1018">IF($A1018="",0,ROUND(IFERROR(INDEX(Summary!$O:$O,$AH1018),0)/30,0))</f>
        <v>#VALUE!</v>
      </c>
      <c r="S1018">
        <f t="shared" si="141"/>
        <v>0</v>
      </c>
      <c r="T1018" s="2">
        <f t="array" ref="T1018">IF($S1018=1,IFERROR(INDEX(Summary!$O:$O,$AH1018),0),0)</f>
        <v>0</v>
      </c>
      <c r="U1018" s="2">
        <f t="array" ref="U1018">IF($S1018=1,IFERROR(INDEX(Summary!$AT:$AT,$AH1018),0),0)</f>
        <v>0</v>
      </c>
      <c r="V1018" s="2">
        <f t="shared" si="142"/>
        <v>0</v>
      </c>
      <c r="W1018" s="2">
        <f t="array" ref="W1018">IF($S1018=1,IFERROR(INDEX(Summary!$AZ:$AZ,$AH1018),0),0)</f>
        <v>0</v>
      </c>
      <c r="X1018" s="3">
        <f t="array" ref="X1018">IF($S1018=1,IFERROR(INDEX(Summary!$BA:$BA,$AH1018),0),0)</f>
        <v>0</v>
      </c>
      <c r="Y1018" s="2">
        <f t="array" ref="Y1018">IF($S1018=1,IFERROR(INDEX(Summary!$G:$G,$AH1018),0),0)</f>
        <v>0</v>
      </c>
      <c r="Z1018" s="2">
        <f t="array" ref="Z1018">IF($S1018=1,IFERROR(INDEX(Summary!$H:$H,$AH1018),0),0)</f>
        <v>0</v>
      </c>
      <c r="AA1018" s="2">
        <f t="array" ref="AA1018">IF($S1018=1,IFERROR(INDEX(Summary!$I:$I,$AH1018),0),0)</f>
        <v>0</v>
      </c>
      <c r="AB1018" s="2">
        <f t="array" ref="AB1018">IF($S1018=1,IFERROR(INDEX(Summary!$J:$J,$AH1018),0),0)</f>
        <v>0</v>
      </c>
      <c r="AC1018" s="2">
        <f t="array" ref="AC1018">IF($S1018=1,IFERROR(INDEX(Summary!$K:$K,$AH1018),0),0)</f>
        <v>0</v>
      </c>
      <c r="AD1018" s="2">
        <f t="array" ref="AD1018">IF($S1018=1,IFERROR(INDEX(Summary!$L:$L,$AH1018),0),0)</f>
        <v>0</v>
      </c>
      <c r="AE1018" s="2">
        <f t="array" ref="AE1018">IF($S1018=1,IFERROR(INDEX(Summary!$M:$M,$AH1018),0),0)</f>
        <v>0</v>
      </c>
      <c r="AF1018" s="2">
        <f t="array" ref="AF1018">IF($S1018=1,IFERROR(INDEX(Summary!$N:$N,$AH1018),0),0)</f>
        <v>0</v>
      </c>
      <c r="AG1018">
        <f t="array" ref="AG1018">IF($A1018="","",IFERROR(INDEX(Summary!$BB:$BB,$AH1018),0))</f>
        <v>10</v>
      </c>
      <c r="AH1018">
        <f t="shared" si="143"/>
        <v>36</v>
      </c>
    </row>
    <row r="1019" spans="1:34" hidden="1">
      <c r="A1019" t="str">
        <f t="array" ref="A1019">IFERROR(INDEX(Summary!$D:$D,$AH1019)&amp;"","")</f>
        <v>FG00220</v>
      </c>
      <c r="B1019" t="str">
        <f t="array" ref="B1019">IF($A1019="","",INDEX(Summary!$E:$E,$AH1019))</f>
        <v>Selam Haldi - 100 gm</v>
      </c>
      <c r="C1019" t="str">
        <f t="array" ref="C1019">IF($A1019="","",INDEX(Summary!$B:$B,$AH1019))</f>
        <v>Jaggery</v>
      </c>
      <c r="D1019" t="str">
        <f t="array" ref="D1019">IF($A1019="","",INDEX(Summary!$C:$C,$AH1019))</f>
        <v>C39</v>
      </c>
      <c r="E1019">
        <f t="array" ref="E1019">IF($A1019="","",INDEX(Summary!$F:$F,$AH1019))</f>
        <v>0.1</v>
      </c>
      <c r="F1019" t="str">
        <f t="array" ref="F1019">IF($A1019="","",INDEX(Summary!$BC:$BC,$AH1019)&amp;"")</f>
        <v>P3 – Normal</v>
      </c>
      <c r="G1019">
        <f t="shared" si="135"/>
        <v>3</v>
      </c>
      <c r="H1019">
        <f t="shared" si="136"/>
        <v>0</v>
      </c>
      <c r="I1019" t="str">
        <f t="array" ref="I1019">IF($A1019="","",IF(IFERROR(INDEX(Summary!$BA:$BA,$AH1019),0)&lt;1,"Under 1 day",IF(INDEX(Summary!$BA:$BA,$AH1019)&lt;3,"1-3 days",IF(INDEX(Summary!$BA:$BA,$AH1019)&lt;7,"3-7 days","7+ days"))))</f>
        <v>Under 1 day</v>
      </c>
      <c r="J1019" t="str">
        <f t="array" ref="J1019">IF($A1019="","",IF(IFERROR(INDEX(Summary!$AX:$AX,$AH1019),0)&lt;0.25,"0-25%",IF(INDEX(Summary!$AX:$AX,$AH1019)&lt;0.5,"25-50%",IF(INDEX(Summary!$AX:$AX,$AH1019)&lt;0.75,"50-75%","75-100%"))))</f>
        <v>75-100%</v>
      </c>
      <c r="K1019" t="str">
        <f t="array" ref="K1019">IF($A1019="","",INDEX(Summary!$AY:$AY,$AH1019)&amp;"")</f>
        <v>Done</v>
      </c>
      <c r="L1019" s="1">
        <f>IF($A1019="","",Summary!$P$2+MOD(ROW()-2,30))</f>
        <v>46254</v>
      </c>
      <c r="M1019">
        <f t="shared" si="137"/>
        <v>28</v>
      </c>
      <c r="N1019">
        <f t="shared" si="138"/>
        <v>20</v>
      </c>
      <c r="O1019" t="str">
        <f t="shared" si="139"/>
        <v>Aug-2026</v>
      </c>
      <c r="P1019">
        <f t="shared" ca="1" si="140"/>
        <v>1</v>
      </c>
      <c r="Q1019" s="2">
        <f t="array" ref="Q1019">IF($A1019="",0,IFERROR(INDEX(Summary!$P$3:$AS$67,$AH1019-2,$M1019),0))</f>
        <v>0</v>
      </c>
      <c r="R1019" s="2" t="e">
        <f t="array" ref="R1019">IF($A1019="",0,ROUND(IFERROR(INDEX(Summary!$O:$O,$AH1019),0)/30,0))</f>
        <v>#VALUE!</v>
      </c>
      <c r="S1019">
        <f t="shared" si="141"/>
        <v>0</v>
      </c>
      <c r="T1019" s="2">
        <f t="array" ref="T1019">IF($S1019=1,IFERROR(INDEX(Summary!$O:$O,$AH1019),0),0)</f>
        <v>0</v>
      </c>
      <c r="U1019" s="2">
        <f t="array" ref="U1019">IF($S1019=1,IFERROR(INDEX(Summary!$AT:$AT,$AH1019),0),0)</f>
        <v>0</v>
      </c>
      <c r="V1019" s="2">
        <f t="shared" si="142"/>
        <v>0</v>
      </c>
      <c r="W1019" s="2">
        <f t="array" ref="W1019">IF($S1019=1,IFERROR(INDEX(Summary!$AZ:$AZ,$AH1019),0),0)</f>
        <v>0</v>
      </c>
      <c r="X1019" s="3">
        <f t="array" ref="X1019">IF($S1019=1,IFERROR(INDEX(Summary!$BA:$BA,$AH1019),0),0)</f>
        <v>0</v>
      </c>
      <c r="Y1019" s="2">
        <f t="array" ref="Y1019">IF($S1019=1,IFERROR(INDEX(Summary!$G:$G,$AH1019),0),0)</f>
        <v>0</v>
      </c>
      <c r="Z1019" s="2">
        <f t="array" ref="Z1019">IF($S1019=1,IFERROR(INDEX(Summary!$H:$H,$AH1019),0),0)</f>
        <v>0</v>
      </c>
      <c r="AA1019" s="2">
        <f t="array" ref="AA1019">IF($S1019=1,IFERROR(INDEX(Summary!$I:$I,$AH1019),0),0)</f>
        <v>0</v>
      </c>
      <c r="AB1019" s="2">
        <f t="array" ref="AB1019">IF($S1019=1,IFERROR(INDEX(Summary!$J:$J,$AH1019),0),0)</f>
        <v>0</v>
      </c>
      <c r="AC1019" s="2">
        <f t="array" ref="AC1019">IF($S1019=1,IFERROR(INDEX(Summary!$K:$K,$AH1019),0),0)</f>
        <v>0</v>
      </c>
      <c r="AD1019" s="2">
        <f t="array" ref="AD1019">IF($S1019=1,IFERROR(INDEX(Summary!$L:$L,$AH1019),0),0)</f>
        <v>0</v>
      </c>
      <c r="AE1019" s="2">
        <f t="array" ref="AE1019">IF($S1019=1,IFERROR(INDEX(Summary!$M:$M,$AH1019),0),0)</f>
        <v>0</v>
      </c>
      <c r="AF1019" s="2">
        <f t="array" ref="AF1019">IF($S1019=1,IFERROR(INDEX(Summary!$N:$N,$AH1019),0),0)</f>
        <v>0</v>
      </c>
      <c r="AG1019">
        <f t="array" ref="AG1019">IF($A1019="","",IFERROR(INDEX(Summary!$BB:$BB,$AH1019),0))</f>
        <v>10</v>
      </c>
      <c r="AH1019">
        <f t="shared" si="143"/>
        <v>36</v>
      </c>
    </row>
    <row r="1020" spans="1:34" hidden="1">
      <c r="A1020" t="str">
        <f t="array" ref="A1020">IFERROR(INDEX(Summary!$D:$D,$AH1020)&amp;"","")</f>
        <v>FG00220</v>
      </c>
      <c r="B1020" t="str">
        <f t="array" ref="B1020">IF($A1020="","",INDEX(Summary!$E:$E,$AH1020))</f>
        <v>Selam Haldi - 100 gm</v>
      </c>
      <c r="C1020" t="str">
        <f t="array" ref="C1020">IF($A1020="","",INDEX(Summary!$B:$B,$AH1020))</f>
        <v>Jaggery</v>
      </c>
      <c r="D1020" t="str">
        <f t="array" ref="D1020">IF($A1020="","",INDEX(Summary!$C:$C,$AH1020))</f>
        <v>C39</v>
      </c>
      <c r="E1020">
        <f t="array" ref="E1020">IF($A1020="","",INDEX(Summary!$F:$F,$AH1020))</f>
        <v>0.1</v>
      </c>
      <c r="F1020" t="str">
        <f t="array" ref="F1020">IF($A1020="","",INDEX(Summary!$BC:$BC,$AH1020)&amp;"")</f>
        <v>P3 – Normal</v>
      </c>
      <c r="G1020">
        <f t="shared" si="135"/>
        <v>3</v>
      </c>
      <c r="H1020">
        <f t="shared" si="136"/>
        <v>0</v>
      </c>
      <c r="I1020" t="str">
        <f t="array" ref="I1020">IF($A1020="","",IF(IFERROR(INDEX(Summary!$BA:$BA,$AH1020),0)&lt;1,"Under 1 day",IF(INDEX(Summary!$BA:$BA,$AH1020)&lt;3,"1-3 days",IF(INDEX(Summary!$BA:$BA,$AH1020)&lt;7,"3-7 days","7+ days"))))</f>
        <v>Under 1 day</v>
      </c>
      <c r="J1020" t="str">
        <f t="array" ref="J1020">IF($A1020="","",IF(IFERROR(INDEX(Summary!$AX:$AX,$AH1020),0)&lt;0.25,"0-25%",IF(INDEX(Summary!$AX:$AX,$AH1020)&lt;0.5,"25-50%",IF(INDEX(Summary!$AX:$AX,$AH1020)&lt;0.75,"50-75%","75-100%"))))</f>
        <v>75-100%</v>
      </c>
      <c r="K1020" t="str">
        <f t="array" ref="K1020">IF($A1020="","",INDEX(Summary!$AY:$AY,$AH1020)&amp;"")</f>
        <v>Done</v>
      </c>
      <c r="L1020" s="1">
        <f>IF($A1020="","",Summary!$P$2+MOD(ROW()-2,30))</f>
        <v>46255</v>
      </c>
      <c r="M1020">
        <f t="shared" si="137"/>
        <v>29</v>
      </c>
      <c r="N1020">
        <f t="shared" si="138"/>
        <v>21</v>
      </c>
      <c r="O1020" t="str">
        <f t="shared" si="139"/>
        <v>Aug-2026</v>
      </c>
      <c r="P1020">
        <f t="shared" ca="1" si="140"/>
        <v>1</v>
      </c>
      <c r="Q1020" s="2">
        <f t="array" ref="Q1020">IF($A1020="",0,IFERROR(INDEX(Summary!$P$3:$AS$67,$AH1020-2,$M1020),0))</f>
        <v>0</v>
      </c>
      <c r="R1020" s="2" t="e">
        <f t="array" ref="R1020">IF($A1020="",0,ROUND(IFERROR(INDEX(Summary!$O:$O,$AH1020),0)/30,0))</f>
        <v>#VALUE!</v>
      </c>
      <c r="S1020">
        <f t="shared" si="141"/>
        <v>0</v>
      </c>
      <c r="T1020" s="2">
        <f t="array" ref="T1020">IF($S1020=1,IFERROR(INDEX(Summary!$O:$O,$AH1020),0),0)</f>
        <v>0</v>
      </c>
      <c r="U1020" s="2">
        <f t="array" ref="U1020">IF($S1020=1,IFERROR(INDEX(Summary!$AT:$AT,$AH1020),0),0)</f>
        <v>0</v>
      </c>
      <c r="V1020" s="2">
        <f t="shared" si="142"/>
        <v>0</v>
      </c>
      <c r="W1020" s="2">
        <f t="array" ref="W1020">IF($S1020=1,IFERROR(INDEX(Summary!$AZ:$AZ,$AH1020),0),0)</f>
        <v>0</v>
      </c>
      <c r="X1020" s="3">
        <f t="array" ref="X1020">IF($S1020=1,IFERROR(INDEX(Summary!$BA:$BA,$AH1020),0),0)</f>
        <v>0</v>
      </c>
      <c r="Y1020" s="2">
        <f t="array" ref="Y1020">IF($S1020=1,IFERROR(INDEX(Summary!$G:$G,$AH1020),0),0)</f>
        <v>0</v>
      </c>
      <c r="Z1020" s="2">
        <f t="array" ref="Z1020">IF($S1020=1,IFERROR(INDEX(Summary!$H:$H,$AH1020),0),0)</f>
        <v>0</v>
      </c>
      <c r="AA1020" s="2">
        <f t="array" ref="AA1020">IF($S1020=1,IFERROR(INDEX(Summary!$I:$I,$AH1020),0),0)</f>
        <v>0</v>
      </c>
      <c r="AB1020" s="2">
        <f t="array" ref="AB1020">IF($S1020=1,IFERROR(INDEX(Summary!$J:$J,$AH1020),0),0)</f>
        <v>0</v>
      </c>
      <c r="AC1020" s="2">
        <f t="array" ref="AC1020">IF($S1020=1,IFERROR(INDEX(Summary!$K:$K,$AH1020),0),0)</f>
        <v>0</v>
      </c>
      <c r="AD1020" s="2">
        <f t="array" ref="AD1020">IF($S1020=1,IFERROR(INDEX(Summary!$L:$L,$AH1020),0),0)</f>
        <v>0</v>
      </c>
      <c r="AE1020" s="2">
        <f t="array" ref="AE1020">IF($S1020=1,IFERROR(INDEX(Summary!$M:$M,$AH1020),0),0)</f>
        <v>0</v>
      </c>
      <c r="AF1020" s="2">
        <f t="array" ref="AF1020">IF($S1020=1,IFERROR(INDEX(Summary!$N:$N,$AH1020),0),0)</f>
        <v>0</v>
      </c>
      <c r="AG1020">
        <f t="array" ref="AG1020">IF($A1020="","",IFERROR(INDEX(Summary!$BB:$BB,$AH1020),0))</f>
        <v>10</v>
      </c>
      <c r="AH1020">
        <f t="shared" si="143"/>
        <v>36</v>
      </c>
    </row>
    <row r="1021" spans="1:34" hidden="1">
      <c r="A1021" t="str">
        <f t="array" ref="A1021">IFERROR(INDEX(Summary!$D:$D,$AH1021)&amp;"","")</f>
        <v>FG00220</v>
      </c>
      <c r="B1021" t="str">
        <f t="array" ref="B1021">IF($A1021="","",INDEX(Summary!$E:$E,$AH1021))</f>
        <v>Selam Haldi - 100 gm</v>
      </c>
      <c r="C1021" t="str">
        <f t="array" ref="C1021">IF($A1021="","",INDEX(Summary!$B:$B,$AH1021))</f>
        <v>Jaggery</v>
      </c>
      <c r="D1021" t="str">
        <f t="array" ref="D1021">IF($A1021="","",INDEX(Summary!$C:$C,$AH1021))</f>
        <v>C39</v>
      </c>
      <c r="E1021">
        <f t="array" ref="E1021">IF($A1021="","",INDEX(Summary!$F:$F,$AH1021))</f>
        <v>0.1</v>
      </c>
      <c r="F1021" t="str">
        <f t="array" ref="F1021">IF($A1021="","",INDEX(Summary!$BC:$BC,$AH1021)&amp;"")</f>
        <v>P3 – Normal</v>
      </c>
      <c r="G1021">
        <f t="shared" si="135"/>
        <v>3</v>
      </c>
      <c r="H1021">
        <f t="shared" si="136"/>
        <v>0</v>
      </c>
      <c r="I1021" t="str">
        <f t="array" ref="I1021">IF($A1021="","",IF(IFERROR(INDEX(Summary!$BA:$BA,$AH1021),0)&lt;1,"Under 1 day",IF(INDEX(Summary!$BA:$BA,$AH1021)&lt;3,"1-3 days",IF(INDEX(Summary!$BA:$BA,$AH1021)&lt;7,"3-7 days","7+ days"))))</f>
        <v>Under 1 day</v>
      </c>
      <c r="J1021" t="str">
        <f t="array" ref="J1021">IF($A1021="","",IF(IFERROR(INDEX(Summary!$AX:$AX,$AH1021),0)&lt;0.25,"0-25%",IF(INDEX(Summary!$AX:$AX,$AH1021)&lt;0.5,"25-50%",IF(INDEX(Summary!$AX:$AX,$AH1021)&lt;0.75,"50-75%","75-100%"))))</f>
        <v>75-100%</v>
      </c>
      <c r="K1021" t="str">
        <f t="array" ref="K1021">IF($A1021="","",INDEX(Summary!$AY:$AY,$AH1021)&amp;"")</f>
        <v>Done</v>
      </c>
      <c r="L1021" s="1">
        <f>IF($A1021="","",Summary!$P$2+MOD(ROW()-2,30))</f>
        <v>46256</v>
      </c>
      <c r="M1021">
        <f t="shared" si="137"/>
        <v>30</v>
      </c>
      <c r="N1021">
        <f t="shared" si="138"/>
        <v>22</v>
      </c>
      <c r="O1021" t="str">
        <f t="shared" si="139"/>
        <v>Aug-2026</v>
      </c>
      <c r="P1021">
        <f t="shared" ca="1" si="140"/>
        <v>1</v>
      </c>
      <c r="Q1021" s="2">
        <f t="array" ref="Q1021">IF($A1021="",0,IFERROR(INDEX(Summary!$P$3:$AS$67,$AH1021-2,$M1021),0))</f>
        <v>0</v>
      </c>
      <c r="R1021" s="2" t="e">
        <f t="array" ref="R1021">IF($A1021="",0,ROUND(IFERROR(INDEX(Summary!$O:$O,$AH1021),0)/30,0))</f>
        <v>#VALUE!</v>
      </c>
      <c r="S1021">
        <f t="shared" si="141"/>
        <v>0</v>
      </c>
      <c r="T1021" s="2">
        <f t="array" ref="T1021">IF($S1021=1,IFERROR(INDEX(Summary!$O:$O,$AH1021),0),0)</f>
        <v>0</v>
      </c>
      <c r="U1021" s="2">
        <f t="array" ref="U1021">IF($S1021=1,IFERROR(INDEX(Summary!$AT:$AT,$AH1021),0),0)</f>
        <v>0</v>
      </c>
      <c r="V1021" s="2">
        <f t="shared" si="142"/>
        <v>0</v>
      </c>
      <c r="W1021" s="2">
        <f t="array" ref="W1021">IF($S1021=1,IFERROR(INDEX(Summary!$AZ:$AZ,$AH1021),0),0)</f>
        <v>0</v>
      </c>
      <c r="X1021" s="3">
        <f t="array" ref="X1021">IF($S1021=1,IFERROR(INDEX(Summary!$BA:$BA,$AH1021),0),0)</f>
        <v>0</v>
      </c>
      <c r="Y1021" s="2">
        <f t="array" ref="Y1021">IF($S1021=1,IFERROR(INDEX(Summary!$G:$G,$AH1021),0),0)</f>
        <v>0</v>
      </c>
      <c r="Z1021" s="2">
        <f t="array" ref="Z1021">IF($S1021=1,IFERROR(INDEX(Summary!$H:$H,$AH1021),0),0)</f>
        <v>0</v>
      </c>
      <c r="AA1021" s="2">
        <f t="array" ref="AA1021">IF($S1021=1,IFERROR(INDEX(Summary!$I:$I,$AH1021),0),0)</f>
        <v>0</v>
      </c>
      <c r="AB1021" s="2">
        <f t="array" ref="AB1021">IF($S1021=1,IFERROR(INDEX(Summary!$J:$J,$AH1021),0),0)</f>
        <v>0</v>
      </c>
      <c r="AC1021" s="2">
        <f t="array" ref="AC1021">IF($S1021=1,IFERROR(INDEX(Summary!$K:$K,$AH1021),0),0)</f>
        <v>0</v>
      </c>
      <c r="AD1021" s="2">
        <f t="array" ref="AD1021">IF($S1021=1,IFERROR(INDEX(Summary!$L:$L,$AH1021),0),0)</f>
        <v>0</v>
      </c>
      <c r="AE1021" s="2">
        <f t="array" ref="AE1021">IF($S1021=1,IFERROR(INDEX(Summary!$M:$M,$AH1021),0),0)</f>
        <v>0</v>
      </c>
      <c r="AF1021" s="2">
        <f t="array" ref="AF1021">IF($S1021=1,IFERROR(INDEX(Summary!$N:$N,$AH1021),0),0)</f>
        <v>0</v>
      </c>
      <c r="AG1021">
        <f t="array" ref="AG1021">IF($A1021="","",IFERROR(INDEX(Summary!$BB:$BB,$AH1021),0))</f>
        <v>10</v>
      </c>
      <c r="AH1021">
        <f t="shared" si="143"/>
        <v>36</v>
      </c>
    </row>
    <row r="1022" spans="1:34" hidden="1">
      <c r="A1022" t="str">
        <f t="array" ref="A1022">IFERROR(INDEX(Summary!$D:$D,$AH1022)&amp;"","")</f>
        <v>FG00231</v>
      </c>
      <c r="B1022" t="str">
        <f t="array" ref="B1022">IF($A1022="","",INDEX(Summary!$E:$E,$AH1022))</f>
        <v>Lakadong Turmeric Powder 150g</v>
      </c>
      <c r="C1022" t="str">
        <f t="array" ref="C1022">IF($A1022="","",INDEX(Summary!$B:$B,$AH1022))</f>
        <v>Jaggery</v>
      </c>
      <c r="D1022" t="str">
        <f t="array" ref="D1022">IF($A1022="","",INDEX(Summary!$C:$C,$AH1022))</f>
        <v>C39</v>
      </c>
      <c r="E1022">
        <f t="array" ref="E1022">IF($A1022="","",INDEX(Summary!$F:$F,$AH1022))</f>
        <v>0.15</v>
      </c>
      <c r="F1022" t="str">
        <f t="array" ref="F1022">IF($A1022="","",INDEX(Summary!$BC:$BC,$AH1022)&amp;"")</f>
        <v>P3 – Normal</v>
      </c>
      <c r="G1022">
        <f t="shared" si="135"/>
        <v>3</v>
      </c>
      <c r="H1022">
        <f t="shared" si="136"/>
        <v>0</v>
      </c>
      <c r="I1022" t="str">
        <f t="array" ref="I1022">IF($A1022="","",IF(IFERROR(INDEX(Summary!$BA:$BA,$AH1022),0)&lt;1,"Under 1 day",IF(INDEX(Summary!$BA:$BA,$AH1022)&lt;3,"1-3 days",IF(INDEX(Summary!$BA:$BA,$AH1022)&lt;7,"3-7 days","7+ days"))))</f>
        <v>Under 1 day</v>
      </c>
      <c r="J1022" t="str">
        <f t="array" ref="J1022">IF($A1022="","",IF(IFERROR(INDEX(Summary!$AX:$AX,$AH1022),0)&lt;0.25,"0-25%",IF(INDEX(Summary!$AX:$AX,$AH1022)&lt;0.5,"25-50%",IF(INDEX(Summary!$AX:$AX,$AH1022)&lt;0.75,"50-75%","75-100%"))))</f>
        <v>75-100%</v>
      </c>
      <c r="K1022" t="str">
        <f t="array" ref="K1022">IF($A1022="","",INDEX(Summary!$AY:$AY,$AH1022)&amp;"")</f>
        <v xml:space="preserve">PM ISSUE </v>
      </c>
      <c r="L1022" s="1">
        <f>IF($A1022="","",Summary!$P$2+MOD(ROW()-2,30))</f>
        <v>46227</v>
      </c>
      <c r="M1022">
        <f t="shared" si="137"/>
        <v>1</v>
      </c>
      <c r="N1022">
        <f t="shared" si="138"/>
        <v>24</v>
      </c>
      <c r="O1022" t="str">
        <f t="shared" si="139"/>
        <v>Jul-2026</v>
      </c>
      <c r="P1022">
        <f t="shared" ca="1" si="140"/>
        <v>1</v>
      </c>
      <c r="Q1022" s="2">
        <f t="array" ref="Q1022">IF($A1022="",0,IFERROR(INDEX(Summary!$P$3:$AS$67,$AH1022-2,$M1022),0))</f>
        <v>0</v>
      </c>
      <c r="R1022" s="2" t="e">
        <f t="array" ref="R1022">IF($A1022="",0,ROUND(IFERROR(INDEX(Summary!$O:$O,$AH1022),0)/30,0))</f>
        <v>#VALUE!</v>
      </c>
      <c r="S1022">
        <f t="shared" si="141"/>
        <v>1</v>
      </c>
      <c r="T1022" s="2" t="str">
        <f t="array" ref="T1022">IF($S1022=1,IFERROR(INDEX(Summary!$O:$O,$AH1022),0),0)</f>
        <v/>
      </c>
      <c r="U1022" s="2">
        <f t="array" ref="U1022">IF($S1022=1,IFERROR(INDEX(Summary!$AT:$AT,$AH1022),0),0)</f>
        <v>79.75</v>
      </c>
      <c r="V1022" s="2" t="e">
        <f t="shared" si="142"/>
        <v>#VALUE!</v>
      </c>
      <c r="W1022" s="2">
        <f t="array" ref="W1022">IF($S1022=1,IFERROR(INDEX(Summary!$AZ:$AZ,$AH1022),0),0)</f>
        <v>546</v>
      </c>
      <c r="X1022" s="3">
        <f t="array" ref="X1022">IF($S1022=1,IFERROR(INDEX(Summary!$BA:$BA,$AH1022),0),0)</f>
        <v>0</v>
      </c>
      <c r="Y1022" s="2">
        <f t="array" ref="Y1022">IF($S1022=1,IFERROR(INDEX(Summary!$G:$G,$AH1022),0),0)</f>
        <v>0</v>
      </c>
      <c r="Z1022" s="2">
        <f t="array" ref="Z1022">IF($S1022=1,IFERROR(INDEX(Summary!$H:$H,$AH1022),0),0)</f>
        <v>0</v>
      </c>
      <c r="AA1022" s="2">
        <f t="array" ref="AA1022">IF($S1022=1,IFERROR(INDEX(Summary!$I:$I,$AH1022),0),0)</f>
        <v>0</v>
      </c>
      <c r="AB1022" s="2">
        <f t="array" ref="AB1022">IF($S1022=1,IFERROR(INDEX(Summary!$J:$J,$AH1022),0),0)</f>
        <v>0</v>
      </c>
      <c r="AC1022" s="2">
        <f t="array" ref="AC1022">IF($S1022=1,IFERROR(INDEX(Summary!$K:$K,$AH1022),0),0)</f>
        <v>0</v>
      </c>
      <c r="AD1022" s="2">
        <f t="array" ref="AD1022">IF($S1022=1,IFERROR(INDEX(Summary!$L:$L,$AH1022),0),0)</f>
        <v>610</v>
      </c>
      <c r="AE1022" s="2">
        <f t="array" ref="AE1022">IF($S1022=1,IFERROR(INDEX(Summary!$M:$M,$AH1022),0),0)</f>
        <v>0</v>
      </c>
      <c r="AF1022" s="2" t="str">
        <f t="array" ref="AF1022">IF($S1022=1,IFERROR(INDEX(Summary!$N:$N,$AH1022),0),0)</f>
        <v/>
      </c>
      <c r="AG1022">
        <f t="array" ref="AG1022">IF($A1022="","",IFERROR(INDEX(Summary!$BB:$BB,$AH1022),0))</f>
        <v>10</v>
      </c>
      <c r="AH1022">
        <f t="shared" si="143"/>
        <v>37</v>
      </c>
    </row>
    <row r="1023" spans="1:34" hidden="1">
      <c r="A1023" t="str">
        <f t="array" ref="A1023">IFERROR(INDEX(Summary!$D:$D,$AH1023)&amp;"","")</f>
        <v>FG00231</v>
      </c>
      <c r="B1023" t="str">
        <f t="array" ref="B1023">IF($A1023="","",INDEX(Summary!$E:$E,$AH1023))</f>
        <v>Lakadong Turmeric Powder 150g</v>
      </c>
      <c r="C1023" t="str">
        <f t="array" ref="C1023">IF($A1023="","",INDEX(Summary!$B:$B,$AH1023))</f>
        <v>Jaggery</v>
      </c>
      <c r="D1023" t="str">
        <f t="array" ref="D1023">IF($A1023="","",INDEX(Summary!$C:$C,$AH1023))</f>
        <v>C39</v>
      </c>
      <c r="E1023">
        <f t="array" ref="E1023">IF($A1023="","",INDEX(Summary!$F:$F,$AH1023))</f>
        <v>0.15</v>
      </c>
      <c r="F1023" t="str">
        <f t="array" ref="F1023">IF($A1023="","",INDEX(Summary!$BC:$BC,$AH1023)&amp;"")</f>
        <v>P3 – Normal</v>
      </c>
      <c r="G1023">
        <f t="shared" si="135"/>
        <v>3</v>
      </c>
      <c r="H1023">
        <f t="shared" si="136"/>
        <v>0</v>
      </c>
      <c r="I1023" t="str">
        <f t="array" ref="I1023">IF($A1023="","",IF(IFERROR(INDEX(Summary!$BA:$BA,$AH1023),0)&lt;1,"Under 1 day",IF(INDEX(Summary!$BA:$BA,$AH1023)&lt;3,"1-3 days",IF(INDEX(Summary!$BA:$BA,$AH1023)&lt;7,"3-7 days","7+ days"))))</f>
        <v>Under 1 day</v>
      </c>
      <c r="J1023" t="str">
        <f t="array" ref="J1023">IF($A1023="","",IF(IFERROR(INDEX(Summary!$AX:$AX,$AH1023),0)&lt;0.25,"0-25%",IF(INDEX(Summary!$AX:$AX,$AH1023)&lt;0.5,"25-50%",IF(INDEX(Summary!$AX:$AX,$AH1023)&lt;0.75,"50-75%","75-100%"))))</f>
        <v>75-100%</v>
      </c>
      <c r="K1023" t="str">
        <f t="array" ref="K1023">IF($A1023="","",INDEX(Summary!$AY:$AY,$AH1023)&amp;"")</f>
        <v xml:space="preserve">PM ISSUE </v>
      </c>
      <c r="L1023" s="1">
        <f>IF($A1023="","",Summary!$P$2+MOD(ROW()-2,30))</f>
        <v>46228</v>
      </c>
      <c r="M1023">
        <f t="shared" si="137"/>
        <v>2</v>
      </c>
      <c r="N1023">
        <f t="shared" si="138"/>
        <v>25</v>
      </c>
      <c r="O1023" t="str">
        <f t="shared" si="139"/>
        <v>Jul-2026</v>
      </c>
      <c r="P1023">
        <f t="shared" ca="1" si="140"/>
        <v>1</v>
      </c>
      <c r="Q1023" s="2">
        <f t="array" ref="Q1023">IF($A1023="",0,IFERROR(INDEX(Summary!$P$3:$AS$67,$AH1023-2,$M1023),0))</f>
        <v>0</v>
      </c>
      <c r="R1023" s="2" t="e">
        <f t="array" ref="R1023">IF($A1023="",0,ROUND(IFERROR(INDEX(Summary!$O:$O,$AH1023),0)/30,0))</f>
        <v>#VALUE!</v>
      </c>
      <c r="S1023">
        <f t="shared" si="141"/>
        <v>0</v>
      </c>
      <c r="T1023" s="2">
        <f t="array" ref="T1023">IF($S1023=1,IFERROR(INDEX(Summary!$O:$O,$AH1023),0),0)</f>
        <v>0</v>
      </c>
      <c r="U1023" s="2">
        <f t="array" ref="U1023">IF($S1023=1,IFERROR(INDEX(Summary!$AT:$AT,$AH1023),0),0)</f>
        <v>0</v>
      </c>
      <c r="V1023" s="2">
        <f t="shared" si="142"/>
        <v>0</v>
      </c>
      <c r="W1023" s="2">
        <f t="array" ref="W1023">IF($S1023=1,IFERROR(INDEX(Summary!$AZ:$AZ,$AH1023),0),0)</f>
        <v>0</v>
      </c>
      <c r="X1023" s="3">
        <f t="array" ref="X1023">IF($S1023=1,IFERROR(INDEX(Summary!$BA:$BA,$AH1023),0),0)</f>
        <v>0</v>
      </c>
      <c r="Y1023" s="2">
        <f t="array" ref="Y1023">IF($S1023=1,IFERROR(INDEX(Summary!$G:$G,$AH1023),0),0)</f>
        <v>0</v>
      </c>
      <c r="Z1023" s="2">
        <f t="array" ref="Z1023">IF($S1023=1,IFERROR(INDEX(Summary!$H:$H,$AH1023),0),0)</f>
        <v>0</v>
      </c>
      <c r="AA1023" s="2">
        <f t="array" ref="AA1023">IF($S1023=1,IFERROR(INDEX(Summary!$I:$I,$AH1023),0),0)</f>
        <v>0</v>
      </c>
      <c r="AB1023" s="2">
        <f t="array" ref="AB1023">IF($S1023=1,IFERROR(INDEX(Summary!$J:$J,$AH1023),0),0)</f>
        <v>0</v>
      </c>
      <c r="AC1023" s="2">
        <f t="array" ref="AC1023">IF($S1023=1,IFERROR(INDEX(Summary!$K:$K,$AH1023),0),0)</f>
        <v>0</v>
      </c>
      <c r="AD1023" s="2">
        <f t="array" ref="AD1023">IF($S1023=1,IFERROR(INDEX(Summary!$L:$L,$AH1023),0),0)</f>
        <v>0</v>
      </c>
      <c r="AE1023" s="2">
        <f t="array" ref="AE1023">IF($S1023=1,IFERROR(INDEX(Summary!$M:$M,$AH1023),0),0)</f>
        <v>0</v>
      </c>
      <c r="AF1023" s="2">
        <f t="array" ref="AF1023">IF($S1023=1,IFERROR(INDEX(Summary!$N:$N,$AH1023),0),0)</f>
        <v>0</v>
      </c>
      <c r="AG1023">
        <f t="array" ref="AG1023">IF($A1023="","",IFERROR(INDEX(Summary!$BB:$BB,$AH1023),0))</f>
        <v>10</v>
      </c>
      <c r="AH1023">
        <f t="shared" si="143"/>
        <v>37</v>
      </c>
    </row>
    <row r="1024" spans="1:34" hidden="1">
      <c r="A1024" t="str">
        <f t="array" ref="A1024">IFERROR(INDEX(Summary!$D:$D,$AH1024)&amp;"","")</f>
        <v>FG00231</v>
      </c>
      <c r="B1024" t="str">
        <f t="array" ref="B1024">IF($A1024="","",INDEX(Summary!$E:$E,$AH1024))</f>
        <v>Lakadong Turmeric Powder 150g</v>
      </c>
      <c r="C1024" t="str">
        <f t="array" ref="C1024">IF($A1024="","",INDEX(Summary!$B:$B,$AH1024))</f>
        <v>Jaggery</v>
      </c>
      <c r="D1024" t="str">
        <f t="array" ref="D1024">IF($A1024="","",INDEX(Summary!$C:$C,$AH1024))</f>
        <v>C39</v>
      </c>
      <c r="E1024">
        <f t="array" ref="E1024">IF($A1024="","",INDEX(Summary!$F:$F,$AH1024))</f>
        <v>0.15</v>
      </c>
      <c r="F1024" t="str">
        <f t="array" ref="F1024">IF($A1024="","",INDEX(Summary!$BC:$BC,$AH1024)&amp;"")</f>
        <v>P3 – Normal</v>
      </c>
      <c r="G1024">
        <f t="shared" si="135"/>
        <v>3</v>
      </c>
      <c r="H1024">
        <f t="shared" si="136"/>
        <v>0</v>
      </c>
      <c r="I1024" t="str">
        <f t="array" ref="I1024">IF($A1024="","",IF(IFERROR(INDEX(Summary!$BA:$BA,$AH1024),0)&lt;1,"Under 1 day",IF(INDEX(Summary!$BA:$BA,$AH1024)&lt;3,"1-3 days",IF(INDEX(Summary!$BA:$BA,$AH1024)&lt;7,"3-7 days","7+ days"))))</f>
        <v>Under 1 day</v>
      </c>
      <c r="J1024" t="str">
        <f t="array" ref="J1024">IF($A1024="","",IF(IFERROR(INDEX(Summary!$AX:$AX,$AH1024),0)&lt;0.25,"0-25%",IF(INDEX(Summary!$AX:$AX,$AH1024)&lt;0.5,"25-50%",IF(INDEX(Summary!$AX:$AX,$AH1024)&lt;0.75,"50-75%","75-100%"))))</f>
        <v>75-100%</v>
      </c>
      <c r="K1024" t="str">
        <f t="array" ref="K1024">IF($A1024="","",INDEX(Summary!$AY:$AY,$AH1024)&amp;"")</f>
        <v xml:space="preserve">PM ISSUE </v>
      </c>
      <c r="L1024" s="1">
        <f>IF($A1024="","",Summary!$P$2+MOD(ROW()-2,30))</f>
        <v>46229</v>
      </c>
      <c r="M1024">
        <f t="shared" si="137"/>
        <v>3</v>
      </c>
      <c r="N1024">
        <f t="shared" si="138"/>
        <v>26</v>
      </c>
      <c r="O1024" t="str">
        <f t="shared" si="139"/>
        <v>Jul-2026</v>
      </c>
      <c r="P1024">
        <f t="shared" ca="1" si="140"/>
        <v>1</v>
      </c>
      <c r="Q1024" s="2">
        <f t="array" ref="Q1024">IF($A1024="",0,IFERROR(INDEX(Summary!$P$3:$AS$67,$AH1024-2,$M1024),0))</f>
        <v>0</v>
      </c>
      <c r="R1024" s="2" t="e">
        <f t="array" ref="R1024">IF($A1024="",0,ROUND(IFERROR(INDEX(Summary!$O:$O,$AH1024),0)/30,0))</f>
        <v>#VALUE!</v>
      </c>
      <c r="S1024">
        <f t="shared" si="141"/>
        <v>0</v>
      </c>
      <c r="T1024" s="2">
        <f t="array" ref="T1024">IF($S1024=1,IFERROR(INDEX(Summary!$O:$O,$AH1024),0),0)</f>
        <v>0</v>
      </c>
      <c r="U1024" s="2">
        <f t="array" ref="U1024">IF($S1024=1,IFERROR(INDEX(Summary!$AT:$AT,$AH1024),0),0)</f>
        <v>0</v>
      </c>
      <c r="V1024" s="2">
        <f t="shared" si="142"/>
        <v>0</v>
      </c>
      <c r="W1024" s="2">
        <f t="array" ref="W1024">IF($S1024=1,IFERROR(INDEX(Summary!$AZ:$AZ,$AH1024),0),0)</f>
        <v>0</v>
      </c>
      <c r="X1024" s="3">
        <f t="array" ref="X1024">IF($S1024=1,IFERROR(INDEX(Summary!$BA:$BA,$AH1024),0),0)</f>
        <v>0</v>
      </c>
      <c r="Y1024" s="2">
        <f t="array" ref="Y1024">IF($S1024=1,IFERROR(INDEX(Summary!$G:$G,$AH1024),0),0)</f>
        <v>0</v>
      </c>
      <c r="Z1024" s="2">
        <f t="array" ref="Z1024">IF($S1024=1,IFERROR(INDEX(Summary!$H:$H,$AH1024),0),0)</f>
        <v>0</v>
      </c>
      <c r="AA1024" s="2">
        <f t="array" ref="AA1024">IF($S1024=1,IFERROR(INDEX(Summary!$I:$I,$AH1024),0),0)</f>
        <v>0</v>
      </c>
      <c r="AB1024" s="2">
        <f t="array" ref="AB1024">IF($S1024=1,IFERROR(INDEX(Summary!$J:$J,$AH1024),0),0)</f>
        <v>0</v>
      </c>
      <c r="AC1024" s="2">
        <f t="array" ref="AC1024">IF($S1024=1,IFERROR(INDEX(Summary!$K:$K,$AH1024),0),0)</f>
        <v>0</v>
      </c>
      <c r="AD1024" s="2">
        <f t="array" ref="AD1024">IF($S1024=1,IFERROR(INDEX(Summary!$L:$L,$AH1024),0),0)</f>
        <v>0</v>
      </c>
      <c r="AE1024" s="2">
        <f t="array" ref="AE1024">IF($S1024=1,IFERROR(INDEX(Summary!$M:$M,$AH1024),0),0)</f>
        <v>0</v>
      </c>
      <c r="AF1024" s="2">
        <f t="array" ref="AF1024">IF($S1024=1,IFERROR(INDEX(Summary!$N:$N,$AH1024),0),0)</f>
        <v>0</v>
      </c>
      <c r="AG1024">
        <f t="array" ref="AG1024">IF($A1024="","",IFERROR(INDEX(Summary!$BB:$BB,$AH1024),0))</f>
        <v>10</v>
      </c>
      <c r="AH1024">
        <f t="shared" si="143"/>
        <v>37</v>
      </c>
    </row>
    <row r="1025" spans="1:34" hidden="1">
      <c r="A1025" t="str">
        <f t="array" ref="A1025">IFERROR(INDEX(Summary!$D:$D,$AH1025)&amp;"","")</f>
        <v>FG00231</v>
      </c>
      <c r="B1025" t="str">
        <f t="array" ref="B1025">IF($A1025="","",INDEX(Summary!$E:$E,$AH1025))</f>
        <v>Lakadong Turmeric Powder 150g</v>
      </c>
      <c r="C1025" t="str">
        <f t="array" ref="C1025">IF($A1025="","",INDEX(Summary!$B:$B,$AH1025))</f>
        <v>Jaggery</v>
      </c>
      <c r="D1025" t="str">
        <f t="array" ref="D1025">IF($A1025="","",INDEX(Summary!$C:$C,$AH1025))</f>
        <v>C39</v>
      </c>
      <c r="E1025">
        <f t="array" ref="E1025">IF($A1025="","",INDEX(Summary!$F:$F,$AH1025))</f>
        <v>0.15</v>
      </c>
      <c r="F1025" t="str">
        <f t="array" ref="F1025">IF($A1025="","",INDEX(Summary!$BC:$BC,$AH1025)&amp;"")</f>
        <v>P3 – Normal</v>
      </c>
      <c r="G1025">
        <f t="shared" si="135"/>
        <v>3</v>
      </c>
      <c r="H1025">
        <f t="shared" si="136"/>
        <v>0</v>
      </c>
      <c r="I1025" t="str">
        <f t="array" ref="I1025">IF($A1025="","",IF(IFERROR(INDEX(Summary!$BA:$BA,$AH1025),0)&lt;1,"Under 1 day",IF(INDEX(Summary!$BA:$BA,$AH1025)&lt;3,"1-3 days",IF(INDEX(Summary!$BA:$BA,$AH1025)&lt;7,"3-7 days","7+ days"))))</f>
        <v>Under 1 day</v>
      </c>
      <c r="J1025" t="str">
        <f t="array" ref="J1025">IF($A1025="","",IF(IFERROR(INDEX(Summary!$AX:$AX,$AH1025),0)&lt;0.25,"0-25%",IF(INDEX(Summary!$AX:$AX,$AH1025)&lt;0.5,"25-50%",IF(INDEX(Summary!$AX:$AX,$AH1025)&lt;0.75,"50-75%","75-100%"))))</f>
        <v>75-100%</v>
      </c>
      <c r="K1025" t="str">
        <f t="array" ref="K1025">IF($A1025="","",INDEX(Summary!$AY:$AY,$AH1025)&amp;"")</f>
        <v xml:space="preserve">PM ISSUE </v>
      </c>
      <c r="L1025" s="1">
        <f>IF($A1025="","",Summary!$P$2+MOD(ROW()-2,30))</f>
        <v>46230</v>
      </c>
      <c r="M1025">
        <f t="shared" si="137"/>
        <v>4</v>
      </c>
      <c r="N1025">
        <f t="shared" si="138"/>
        <v>27</v>
      </c>
      <c r="O1025" t="str">
        <f t="shared" si="139"/>
        <v>Jul-2026</v>
      </c>
      <c r="P1025">
        <f t="shared" ca="1" si="140"/>
        <v>1</v>
      </c>
      <c r="Q1025" s="2">
        <f t="array" ref="Q1025">IF($A1025="",0,IFERROR(INDEX(Summary!$P$3:$AS$67,$AH1025-2,$M1025),0))</f>
        <v>0</v>
      </c>
      <c r="R1025" s="2" t="e">
        <f t="array" ref="R1025">IF($A1025="",0,ROUND(IFERROR(INDEX(Summary!$O:$O,$AH1025),0)/30,0))</f>
        <v>#VALUE!</v>
      </c>
      <c r="S1025">
        <f t="shared" si="141"/>
        <v>0</v>
      </c>
      <c r="T1025" s="2">
        <f t="array" ref="T1025">IF($S1025=1,IFERROR(INDEX(Summary!$O:$O,$AH1025),0),0)</f>
        <v>0</v>
      </c>
      <c r="U1025" s="2">
        <f t="array" ref="U1025">IF($S1025=1,IFERROR(INDEX(Summary!$AT:$AT,$AH1025),0),0)</f>
        <v>0</v>
      </c>
      <c r="V1025" s="2">
        <f t="shared" si="142"/>
        <v>0</v>
      </c>
      <c r="W1025" s="2">
        <f t="array" ref="W1025">IF($S1025=1,IFERROR(INDEX(Summary!$AZ:$AZ,$AH1025),0),0)</f>
        <v>0</v>
      </c>
      <c r="X1025" s="3">
        <f t="array" ref="X1025">IF($S1025=1,IFERROR(INDEX(Summary!$BA:$BA,$AH1025),0),0)</f>
        <v>0</v>
      </c>
      <c r="Y1025" s="2">
        <f t="array" ref="Y1025">IF($S1025=1,IFERROR(INDEX(Summary!$G:$G,$AH1025),0),0)</f>
        <v>0</v>
      </c>
      <c r="Z1025" s="2">
        <f t="array" ref="Z1025">IF($S1025=1,IFERROR(INDEX(Summary!$H:$H,$AH1025),0),0)</f>
        <v>0</v>
      </c>
      <c r="AA1025" s="2">
        <f t="array" ref="AA1025">IF($S1025=1,IFERROR(INDEX(Summary!$I:$I,$AH1025),0),0)</f>
        <v>0</v>
      </c>
      <c r="AB1025" s="2">
        <f t="array" ref="AB1025">IF($S1025=1,IFERROR(INDEX(Summary!$J:$J,$AH1025),0),0)</f>
        <v>0</v>
      </c>
      <c r="AC1025" s="2">
        <f t="array" ref="AC1025">IF($S1025=1,IFERROR(INDEX(Summary!$K:$K,$AH1025),0),0)</f>
        <v>0</v>
      </c>
      <c r="AD1025" s="2">
        <f t="array" ref="AD1025">IF($S1025=1,IFERROR(INDEX(Summary!$L:$L,$AH1025),0),0)</f>
        <v>0</v>
      </c>
      <c r="AE1025" s="2">
        <f t="array" ref="AE1025">IF($S1025=1,IFERROR(INDEX(Summary!$M:$M,$AH1025),0),0)</f>
        <v>0</v>
      </c>
      <c r="AF1025" s="2">
        <f t="array" ref="AF1025">IF($S1025=1,IFERROR(INDEX(Summary!$N:$N,$AH1025),0),0)</f>
        <v>0</v>
      </c>
      <c r="AG1025">
        <f t="array" ref="AG1025">IF($A1025="","",IFERROR(INDEX(Summary!$BB:$BB,$AH1025),0))</f>
        <v>10</v>
      </c>
      <c r="AH1025">
        <f t="shared" si="143"/>
        <v>37</v>
      </c>
    </row>
    <row r="1026" spans="1:34" hidden="1">
      <c r="A1026" t="str">
        <f t="array" ref="A1026">IFERROR(INDEX(Summary!$D:$D,$AH1026)&amp;"","")</f>
        <v>FG00231</v>
      </c>
      <c r="B1026" t="str">
        <f t="array" ref="B1026">IF($A1026="","",INDEX(Summary!$E:$E,$AH1026))</f>
        <v>Lakadong Turmeric Powder 150g</v>
      </c>
      <c r="C1026" t="str">
        <f t="array" ref="C1026">IF($A1026="","",INDEX(Summary!$B:$B,$AH1026))</f>
        <v>Jaggery</v>
      </c>
      <c r="D1026" t="str">
        <f t="array" ref="D1026">IF($A1026="","",INDEX(Summary!$C:$C,$AH1026))</f>
        <v>C39</v>
      </c>
      <c r="E1026">
        <f t="array" ref="E1026">IF($A1026="","",INDEX(Summary!$F:$F,$AH1026))</f>
        <v>0.15</v>
      </c>
      <c r="F1026" t="str">
        <f t="array" ref="F1026">IF($A1026="","",INDEX(Summary!$BC:$BC,$AH1026)&amp;"")</f>
        <v>P3 – Normal</v>
      </c>
      <c r="G1026">
        <f t="shared" ref="G1026:G1089" si="144">IF($A1026="","",VALUE(LEFT(SUBSTITUTE($F1026,"P",""),1)))</f>
        <v>3</v>
      </c>
      <c r="H1026">
        <f t="shared" ref="H1026:H1089" si="145">IF($A1026="","",IF(LEFT($F1026,2)="P1",1,0))</f>
        <v>0</v>
      </c>
      <c r="I1026" t="str">
        <f t="array" ref="I1026">IF($A1026="","",IF(IFERROR(INDEX(Summary!$BA:$BA,$AH1026),0)&lt;1,"Under 1 day",IF(INDEX(Summary!$BA:$BA,$AH1026)&lt;3,"1-3 days",IF(INDEX(Summary!$BA:$BA,$AH1026)&lt;7,"3-7 days","7+ days"))))</f>
        <v>Under 1 day</v>
      </c>
      <c r="J1026" t="str">
        <f t="array" ref="J1026">IF($A1026="","",IF(IFERROR(INDEX(Summary!$AX:$AX,$AH1026),0)&lt;0.25,"0-25%",IF(INDEX(Summary!$AX:$AX,$AH1026)&lt;0.5,"25-50%",IF(INDEX(Summary!$AX:$AX,$AH1026)&lt;0.75,"50-75%","75-100%"))))</f>
        <v>75-100%</v>
      </c>
      <c r="K1026" t="str">
        <f t="array" ref="K1026">IF($A1026="","",INDEX(Summary!$AY:$AY,$AH1026)&amp;"")</f>
        <v xml:space="preserve">PM ISSUE </v>
      </c>
      <c r="L1026" s="1">
        <f>IF($A1026="","",Summary!$P$2+MOD(ROW()-2,30))</f>
        <v>46231</v>
      </c>
      <c r="M1026">
        <f t="shared" ref="M1026:M1089" si="146">IF($A1026="","",MOD(ROW()-2,30)+1)</f>
        <v>5</v>
      </c>
      <c r="N1026">
        <f t="shared" ref="N1026:N1089" si="147">IF($A1026="","",DAY($L1026))</f>
        <v>28</v>
      </c>
      <c r="O1026" t="str">
        <f t="shared" ref="O1026:O1089" si="148">IF($A1026="","",TEXT($L1026,"mmm-yyyy"))</f>
        <v>Jul-2026</v>
      </c>
      <c r="P1026">
        <f t="shared" ref="P1026:P1089" ca="1" si="149">IF($A1026="","",IF($L1026&lt;=TODAY(),1,0))</f>
        <v>1</v>
      </c>
      <c r="Q1026" s="2">
        <f t="array" ref="Q1026">IF($A1026="",0,IFERROR(INDEX(Summary!$P$3:$AS$67,$AH1026-2,$M1026),0))</f>
        <v>0</v>
      </c>
      <c r="R1026" s="2" t="e">
        <f t="array" ref="R1026">IF($A1026="",0,ROUND(IFERROR(INDEX(Summary!$O:$O,$AH1026),0)/30,0))</f>
        <v>#VALUE!</v>
      </c>
      <c r="S1026">
        <f t="shared" ref="S1026:S1089" si="150">IF($A1026="",0,IF($M1026=1,1,0))</f>
        <v>0</v>
      </c>
      <c r="T1026" s="2">
        <f t="array" ref="T1026">IF($S1026=1,IFERROR(INDEX(Summary!$O:$O,$AH1026),0),0)</f>
        <v>0</v>
      </c>
      <c r="U1026" s="2">
        <f t="array" ref="U1026">IF($S1026=1,IFERROR(INDEX(Summary!$AT:$AT,$AH1026),0),0)</f>
        <v>0</v>
      </c>
      <c r="V1026" s="2">
        <f t="shared" ref="V1026:V1089" si="151">IF($S1026=1,MAX(0,$T1026-$U1026),0)</f>
        <v>0</v>
      </c>
      <c r="W1026" s="2">
        <f t="array" ref="W1026">IF($S1026=1,IFERROR(INDEX(Summary!$AZ:$AZ,$AH1026),0),0)</f>
        <v>0</v>
      </c>
      <c r="X1026" s="3">
        <f t="array" ref="X1026">IF($S1026=1,IFERROR(INDEX(Summary!$BA:$BA,$AH1026),0),0)</f>
        <v>0</v>
      </c>
      <c r="Y1026" s="2">
        <f t="array" ref="Y1026">IF($S1026=1,IFERROR(INDEX(Summary!$G:$G,$AH1026),0),0)</f>
        <v>0</v>
      </c>
      <c r="Z1026" s="2">
        <f t="array" ref="Z1026">IF($S1026=1,IFERROR(INDEX(Summary!$H:$H,$AH1026),0),0)</f>
        <v>0</v>
      </c>
      <c r="AA1026" s="2">
        <f t="array" ref="AA1026">IF($S1026=1,IFERROR(INDEX(Summary!$I:$I,$AH1026),0),0)</f>
        <v>0</v>
      </c>
      <c r="AB1026" s="2">
        <f t="array" ref="AB1026">IF($S1026=1,IFERROR(INDEX(Summary!$J:$J,$AH1026),0),0)</f>
        <v>0</v>
      </c>
      <c r="AC1026" s="2">
        <f t="array" ref="AC1026">IF($S1026=1,IFERROR(INDEX(Summary!$K:$K,$AH1026),0),0)</f>
        <v>0</v>
      </c>
      <c r="AD1026" s="2">
        <f t="array" ref="AD1026">IF($S1026=1,IFERROR(INDEX(Summary!$L:$L,$AH1026),0),0)</f>
        <v>0</v>
      </c>
      <c r="AE1026" s="2">
        <f t="array" ref="AE1026">IF($S1026=1,IFERROR(INDEX(Summary!$M:$M,$AH1026),0),0)</f>
        <v>0</v>
      </c>
      <c r="AF1026" s="2">
        <f t="array" ref="AF1026">IF($S1026=1,IFERROR(INDEX(Summary!$N:$N,$AH1026),0),0)</f>
        <v>0</v>
      </c>
      <c r="AG1026">
        <f t="array" ref="AG1026">IF($A1026="","",IFERROR(INDEX(Summary!$BB:$BB,$AH1026),0))</f>
        <v>10</v>
      </c>
      <c r="AH1026">
        <f t="shared" ref="AH1026:AH1089" si="152">INT((ROW()-2)/30)+3</f>
        <v>37</v>
      </c>
    </row>
    <row r="1027" spans="1:34" hidden="1">
      <c r="A1027" t="str">
        <f t="array" ref="A1027">IFERROR(INDEX(Summary!$D:$D,$AH1027)&amp;"","")</f>
        <v>FG00231</v>
      </c>
      <c r="B1027" t="str">
        <f t="array" ref="B1027">IF($A1027="","",INDEX(Summary!$E:$E,$AH1027))</f>
        <v>Lakadong Turmeric Powder 150g</v>
      </c>
      <c r="C1027" t="str">
        <f t="array" ref="C1027">IF($A1027="","",INDEX(Summary!$B:$B,$AH1027))</f>
        <v>Jaggery</v>
      </c>
      <c r="D1027" t="str">
        <f t="array" ref="D1027">IF($A1027="","",INDEX(Summary!$C:$C,$AH1027))</f>
        <v>C39</v>
      </c>
      <c r="E1027">
        <f t="array" ref="E1027">IF($A1027="","",INDEX(Summary!$F:$F,$AH1027))</f>
        <v>0.15</v>
      </c>
      <c r="F1027" t="str">
        <f t="array" ref="F1027">IF($A1027="","",INDEX(Summary!$BC:$BC,$AH1027)&amp;"")</f>
        <v>P3 – Normal</v>
      </c>
      <c r="G1027">
        <f t="shared" si="144"/>
        <v>3</v>
      </c>
      <c r="H1027">
        <f t="shared" si="145"/>
        <v>0</v>
      </c>
      <c r="I1027" t="str">
        <f t="array" ref="I1027">IF($A1027="","",IF(IFERROR(INDEX(Summary!$BA:$BA,$AH1027),0)&lt;1,"Under 1 day",IF(INDEX(Summary!$BA:$BA,$AH1027)&lt;3,"1-3 days",IF(INDEX(Summary!$BA:$BA,$AH1027)&lt;7,"3-7 days","7+ days"))))</f>
        <v>Under 1 day</v>
      </c>
      <c r="J1027" t="str">
        <f t="array" ref="J1027">IF($A1027="","",IF(IFERROR(INDEX(Summary!$AX:$AX,$AH1027),0)&lt;0.25,"0-25%",IF(INDEX(Summary!$AX:$AX,$AH1027)&lt;0.5,"25-50%",IF(INDEX(Summary!$AX:$AX,$AH1027)&lt;0.75,"50-75%","75-100%"))))</f>
        <v>75-100%</v>
      </c>
      <c r="K1027" t="str">
        <f t="array" ref="K1027">IF($A1027="","",INDEX(Summary!$AY:$AY,$AH1027)&amp;"")</f>
        <v xml:space="preserve">PM ISSUE </v>
      </c>
      <c r="L1027" s="1">
        <f>IF($A1027="","",Summary!$P$2+MOD(ROW()-2,30))</f>
        <v>46232</v>
      </c>
      <c r="M1027">
        <f t="shared" si="146"/>
        <v>6</v>
      </c>
      <c r="N1027">
        <f t="shared" si="147"/>
        <v>29</v>
      </c>
      <c r="O1027" t="str">
        <f t="shared" si="148"/>
        <v>Jul-2026</v>
      </c>
      <c r="P1027">
        <f t="shared" ca="1" si="149"/>
        <v>1</v>
      </c>
      <c r="Q1027" s="2">
        <f t="array" ref="Q1027">IF($A1027="",0,IFERROR(INDEX(Summary!$P$3:$AS$67,$AH1027-2,$M1027),0))</f>
        <v>0</v>
      </c>
      <c r="R1027" s="2" t="e">
        <f t="array" ref="R1027">IF($A1027="",0,ROUND(IFERROR(INDEX(Summary!$O:$O,$AH1027),0)/30,0))</f>
        <v>#VALUE!</v>
      </c>
      <c r="S1027">
        <f t="shared" si="150"/>
        <v>0</v>
      </c>
      <c r="T1027" s="2">
        <f t="array" ref="T1027">IF($S1027=1,IFERROR(INDEX(Summary!$O:$O,$AH1027),0),0)</f>
        <v>0</v>
      </c>
      <c r="U1027" s="2">
        <f t="array" ref="U1027">IF($S1027=1,IFERROR(INDEX(Summary!$AT:$AT,$AH1027),0),0)</f>
        <v>0</v>
      </c>
      <c r="V1027" s="2">
        <f t="shared" si="151"/>
        <v>0</v>
      </c>
      <c r="W1027" s="2">
        <f t="array" ref="W1027">IF($S1027=1,IFERROR(INDEX(Summary!$AZ:$AZ,$AH1027),0),0)</f>
        <v>0</v>
      </c>
      <c r="X1027" s="3">
        <f t="array" ref="X1027">IF($S1027=1,IFERROR(INDEX(Summary!$BA:$BA,$AH1027),0),0)</f>
        <v>0</v>
      </c>
      <c r="Y1027" s="2">
        <f t="array" ref="Y1027">IF($S1027=1,IFERROR(INDEX(Summary!$G:$G,$AH1027),0),0)</f>
        <v>0</v>
      </c>
      <c r="Z1027" s="2">
        <f t="array" ref="Z1027">IF($S1027=1,IFERROR(INDEX(Summary!$H:$H,$AH1027),0),0)</f>
        <v>0</v>
      </c>
      <c r="AA1027" s="2">
        <f t="array" ref="AA1027">IF($S1027=1,IFERROR(INDEX(Summary!$I:$I,$AH1027),0),0)</f>
        <v>0</v>
      </c>
      <c r="AB1027" s="2">
        <f t="array" ref="AB1027">IF($S1027=1,IFERROR(INDEX(Summary!$J:$J,$AH1027),0),0)</f>
        <v>0</v>
      </c>
      <c r="AC1027" s="2">
        <f t="array" ref="AC1027">IF($S1027=1,IFERROR(INDEX(Summary!$K:$K,$AH1027),0),0)</f>
        <v>0</v>
      </c>
      <c r="AD1027" s="2">
        <f t="array" ref="AD1027">IF($S1027=1,IFERROR(INDEX(Summary!$L:$L,$AH1027),0),0)</f>
        <v>0</v>
      </c>
      <c r="AE1027" s="2">
        <f t="array" ref="AE1027">IF($S1027=1,IFERROR(INDEX(Summary!$M:$M,$AH1027),0),0)</f>
        <v>0</v>
      </c>
      <c r="AF1027" s="2">
        <f t="array" ref="AF1027">IF($S1027=1,IFERROR(INDEX(Summary!$N:$N,$AH1027),0),0)</f>
        <v>0</v>
      </c>
      <c r="AG1027">
        <f t="array" ref="AG1027">IF($A1027="","",IFERROR(INDEX(Summary!$BB:$BB,$AH1027),0))</f>
        <v>10</v>
      </c>
      <c r="AH1027">
        <f t="shared" si="152"/>
        <v>37</v>
      </c>
    </row>
    <row r="1028" spans="1:34" hidden="1">
      <c r="A1028" t="str">
        <f t="array" ref="A1028">IFERROR(INDEX(Summary!$D:$D,$AH1028)&amp;"","")</f>
        <v>FG00231</v>
      </c>
      <c r="B1028" t="str">
        <f t="array" ref="B1028">IF($A1028="","",INDEX(Summary!$E:$E,$AH1028))</f>
        <v>Lakadong Turmeric Powder 150g</v>
      </c>
      <c r="C1028" t="str">
        <f t="array" ref="C1028">IF($A1028="","",INDEX(Summary!$B:$B,$AH1028))</f>
        <v>Jaggery</v>
      </c>
      <c r="D1028" t="str">
        <f t="array" ref="D1028">IF($A1028="","",INDEX(Summary!$C:$C,$AH1028))</f>
        <v>C39</v>
      </c>
      <c r="E1028">
        <f t="array" ref="E1028">IF($A1028="","",INDEX(Summary!$F:$F,$AH1028))</f>
        <v>0.15</v>
      </c>
      <c r="F1028" t="str">
        <f t="array" ref="F1028">IF($A1028="","",INDEX(Summary!$BC:$BC,$AH1028)&amp;"")</f>
        <v>P3 – Normal</v>
      </c>
      <c r="G1028">
        <f t="shared" si="144"/>
        <v>3</v>
      </c>
      <c r="H1028">
        <f t="shared" si="145"/>
        <v>0</v>
      </c>
      <c r="I1028" t="str">
        <f t="array" ref="I1028">IF($A1028="","",IF(IFERROR(INDEX(Summary!$BA:$BA,$AH1028),0)&lt;1,"Under 1 day",IF(INDEX(Summary!$BA:$BA,$AH1028)&lt;3,"1-3 days",IF(INDEX(Summary!$BA:$BA,$AH1028)&lt;7,"3-7 days","7+ days"))))</f>
        <v>Under 1 day</v>
      </c>
      <c r="J1028" t="str">
        <f t="array" ref="J1028">IF($A1028="","",IF(IFERROR(INDEX(Summary!$AX:$AX,$AH1028),0)&lt;0.25,"0-25%",IF(INDEX(Summary!$AX:$AX,$AH1028)&lt;0.5,"25-50%",IF(INDEX(Summary!$AX:$AX,$AH1028)&lt;0.75,"50-75%","75-100%"))))</f>
        <v>75-100%</v>
      </c>
      <c r="K1028" t="str">
        <f t="array" ref="K1028">IF($A1028="","",INDEX(Summary!$AY:$AY,$AH1028)&amp;"")</f>
        <v xml:space="preserve">PM ISSUE </v>
      </c>
      <c r="L1028" s="1">
        <f>IF($A1028="","",Summary!$P$2+MOD(ROW()-2,30))</f>
        <v>46233</v>
      </c>
      <c r="M1028">
        <f t="shared" si="146"/>
        <v>7</v>
      </c>
      <c r="N1028">
        <f t="shared" si="147"/>
        <v>30</v>
      </c>
      <c r="O1028" t="str">
        <f t="shared" si="148"/>
        <v>Jul-2026</v>
      </c>
      <c r="P1028">
        <f t="shared" ca="1" si="149"/>
        <v>1</v>
      </c>
      <c r="Q1028" s="2">
        <f t="array" ref="Q1028">IF($A1028="",0,IFERROR(INDEX(Summary!$P$3:$AS$67,$AH1028-2,$M1028),0))</f>
        <v>0</v>
      </c>
      <c r="R1028" s="2" t="e">
        <f t="array" ref="R1028">IF($A1028="",0,ROUND(IFERROR(INDEX(Summary!$O:$O,$AH1028),0)/30,0))</f>
        <v>#VALUE!</v>
      </c>
      <c r="S1028">
        <f t="shared" si="150"/>
        <v>0</v>
      </c>
      <c r="T1028" s="2">
        <f t="array" ref="T1028">IF($S1028=1,IFERROR(INDEX(Summary!$O:$O,$AH1028),0),0)</f>
        <v>0</v>
      </c>
      <c r="U1028" s="2">
        <f t="array" ref="U1028">IF($S1028=1,IFERROR(INDEX(Summary!$AT:$AT,$AH1028),0),0)</f>
        <v>0</v>
      </c>
      <c r="V1028" s="2">
        <f t="shared" si="151"/>
        <v>0</v>
      </c>
      <c r="W1028" s="2">
        <f t="array" ref="W1028">IF($S1028=1,IFERROR(INDEX(Summary!$AZ:$AZ,$AH1028),0),0)</f>
        <v>0</v>
      </c>
      <c r="X1028" s="3">
        <f t="array" ref="X1028">IF($S1028=1,IFERROR(INDEX(Summary!$BA:$BA,$AH1028),0),0)</f>
        <v>0</v>
      </c>
      <c r="Y1028" s="2">
        <f t="array" ref="Y1028">IF($S1028=1,IFERROR(INDEX(Summary!$G:$G,$AH1028),0),0)</f>
        <v>0</v>
      </c>
      <c r="Z1028" s="2">
        <f t="array" ref="Z1028">IF($S1028=1,IFERROR(INDEX(Summary!$H:$H,$AH1028),0),0)</f>
        <v>0</v>
      </c>
      <c r="AA1028" s="2">
        <f t="array" ref="AA1028">IF($S1028=1,IFERROR(INDEX(Summary!$I:$I,$AH1028),0),0)</f>
        <v>0</v>
      </c>
      <c r="AB1028" s="2">
        <f t="array" ref="AB1028">IF($S1028=1,IFERROR(INDEX(Summary!$J:$J,$AH1028),0),0)</f>
        <v>0</v>
      </c>
      <c r="AC1028" s="2">
        <f t="array" ref="AC1028">IF($S1028=1,IFERROR(INDEX(Summary!$K:$K,$AH1028),0),0)</f>
        <v>0</v>
      </c>
      <c r="AD1028" s="2">
        <f t="array" ref="AD1028">IF($S1028=1,IFERROR(INDEX(Summary!$L:$L,$AH1028),0),0)</f>
        <v>0</v>
      </c>
      <c r="AE1028" s="2">
        <f t="array" ref="AE1028">IF($S1028=1,IFERROR(INDEX(Summary!$M:$M,$AH1028),0),0)</f>
        <v>0</v>
      </c>
      <c r="AF1028" s="2">
        <f t="array" ref="AF1028">IF($S1028=1,IFERROR(INDEX(Summary!$N:$N,$AH1028),0),0)</f>
        <v>0</v>
      </c>
      <c r="AG1028">
        <f t="array" ref="AG1028">IF($A1028="","",IFERROR(INDEX(Summary!$BB:$BB,$AH1028),0))</f>
        <v>10</v>
      </c>
      <c r="AH1028">
        <f t="shared" si="152"/>
        <v>37</v>
      </c>
    </row>
    <row r="1029" spans="1:34" hidden="1">
      <c r="A1029" t="str">
        <f t="array" ref="A1029">IFERROR(INDEX(Summary!$D:$D,$AH1029)&amp;"","")</f>
        <v>FG00231</v>
      </c>
      <c r="B1029" t="str">
        <f t="array" ref="B1029">IF($A1029="","",INDEX(Summary!$E:$E,$AH1029))</f>
        <v>Lakadong Turmeric Powder 150g</v>
      </c>
      <c r="C1029" t="str">
        <f t="array" ref="C1029">IF($A1029="","",INDEX(Summary!$B:$B,$AH1029))</f>
        <v>Jaggery</v>
      </c>
      <c r="D1029" t="str">
        <f t="array" ref="D1029">IF($A1029="","",INDEX(Summary!$C:$C,$AH1029))</f>
        <v>C39</v>
      </c>
      <c r="E1029">
        <f t="array" ref="E1029">IF($A1029="","",INDEX(Summary!$F:$F,$AH1029))</f>
        <v>0.15</v>
      </c>
      <c r="F1029" t="str">
        <f t="array" ref="F1029">IF($A1029="","",INDEX(Summary!$BC:$BC,$AH1029)&amp;"")</f>
        <v>P3 – Normal</v>
      </c>
      <c r="G1029">
        <f t="shared" si="144"/>
        <v>3</v>
      </c>
      <c r="H1029">
        <f t="shared" si="145"/>
        <v>0</v>
      </c>
      <c r="I1029" t="str">
        <f t="array" ref="I1029">IF($A1029="","",IF(IFERROR(INDEX(Summary!$BA:$BA,$AH1029),0)&lt;1,"Under 1 day",IF(INDEX(Summary!$BA:$BA,$AH1029)&lt;3,"1-3 days",IF(INDEX(Summary!$BA:$BA,$AH1029)&lt;7,"3-7 days","7+ days"))))</f>
        <v>Under 1 day</v>
      </c>
      <c r="J1029" t="str">
        <f t="array" ref="J1029">IF($A1029="","",IF(IFERROR(INDEX(Summary!$AX:$AX,$AH1029),0)&lt;0.25,"0-25%",IF(INDEX(Summary!$AX:$AX,$AH1029)&lt;0.5,"25-50%",IF(INDEX(Summary!$AX:$AX,$AH1029)&lt;0.75,"50-75%","75-100%"))))</f>
        <v>75-100%</v>
      </c>
      <c r="K1029" t="str">
        <f t="array" ref="K1029">IF($A1029="","",INDEX(Summary!$AY:$AY,$AH1029)&amp;"")</f>
        <v xml:space="preserve">PM ISSUE </v>
      </c>
      <c r="L1029" s="1">
        <f>IF($A1029="","",Summary!$P$2+MOD(ROW()-2,30))</f>
        <v>46234</v>
      </c>
      <c r="M1029">
        <f t="shared" si="146"/>
        <v>8</v>
      </c>
      <c r="N1029">
        <f t="shared" si="147"/>
        <v>31</v>
      </c>
      <c r="O1029" t="str">
        <f t="shared" si="148"/>
        <v>Jul-2026</v>
      </c>
      <c r="P1029">
        <f t="shared" ca="1" si="149"/>
        <v>1</v>
      </c>
      <c r="Q1029" s="2">
        <f t="array" ref="Q1029">IF($A1029="",0,IFERROR(INDEX(Summary!$P$3:$AS$67,$AH1029-2,$M1029),0))</f>
        <v>0</v>
      </c>
      <c r="R1029" s="2" t="e">
        <f t="array" ref="R1029">IF($A1029="",0,ROUND(IFERROR(INDEX(Summary!$O:$O,$AH1029),0)/30,0))</f>
        <v>#VALUE!</v>
      </c>
      <c r="S1029">
        <f t="shared" si="150"/>
        <v>0</v>
      </c>
      <c r="T1029" s="2">
        <f t="array" ref="T1029">IF($S1029=1,IFERROR(INDEX(Summary!$O:$O,$AH1029),0),0)</f>
        <v>0</v>
      </c>
      <c r="U1029" s="2">
        <f t="array" ref="U1029">IF($S1029=1,IFERROR(INDEX(Summary!$AT:$AT,$AH1029),0),0)</f>
        <v>0</v>
      </c>
      <c r="V1029" s="2">
        <f t="shared" si="151"/>
        <v>0</v>
      </c>
      <c r="W1029" s="2">
        <f t="array" ref="W1029">IF($S1029=1,IFERROR(INDEX(Summary!$AZ:$AZ,$AH1029),0),0)</f>
        <v>0</v>
      </c>
      <c r="X1029" s="3">
        <f t="array" ref="X1029">IF($S1029=1,IFERROR(INDEX(Summary!$BA:$BA,$AH1029),0),0)</f>
        <v>0</v>
      </c>
      <c r="Y1029" s="2">
        <f t="array" ref="Y1029">IF($S1029=1,IFERROR(INDEX(Summary!$G:$G,$AH1029),0),0)</f>
        <v>0</v>
      </c>
      <c r="Z1029" s="2">
        <f t="array" ref="Z1029">IF($S1029=1,IFERROR(INDEX(Summary!$H:$H,$AH1029),0),0)</f>
        <v>0</v>
      </c>
      <c r="AA1029" s="2">
        <f t="array" ref="AA1029">IF($S1029=1,IFERROR(INDEX(Summary!$I:$I,$AH1029),0),0)</f>
        <v>0</v>
      </c>
      <c r="AB1029" s="2">
        <f t="array" ref="AB1029">IF($S1029=1,IFERROR(INDEX(Summary!$J:$J,$AH1029),0),0)</f>
        <v>0</v>
      </c>
      <c r="AC1029" s="2">
        <f t="array" ref="AC1029">IF($S1029=1,IFERROR(INDEX(Summary!$K:$K,$AH1029),0),0)</f>
        <v>0</v>
      </c>
      <c r="AD1029" s="2">
        <f t="array" ref="AD1029">IF($S1029=1,IFERROR(INDEX(Summary!$L:$L,$AH1029),0),0)</f>
        <v>0</v>
      </c>
      <c r="AE1029" s="2">
        <f t="array" ref="AE1029">IF($S1029=1,IFERROR(INDEX(Summary!$M:$M,$AH1029),0),0)</f>
        <v>0</v>
      </c>
      <c r="AF1029" s="2">
        <f t="array" ref="AF1029">IF($S1029=1,IFERROR(INDEX(Summary!$N:$N,$AH1029),0),0)</f>
        <v>0</v>
      </c>
      <c r="AG1029">
        <f t="array" ref="AG1029">IF($A1029="","",IFERROR(INDEX(Summary!$BB:$BB,$AH1029),0))</f>
        <v>10</v>
      </c>
      <c r="AH1029">
        <f t="shared" si="152"/>
        <v>37</v>
      </c>
    </row>
    <row r="1030" spans="1:34" hidden="1">
      <c r="A1030" t="str">
        <f t="array" ref="A1030">IFERROR(INDEX(Summary!$D:$D,$AH1030)&amp;"","")</f>
        <v>FG00231</v>
      </c>
      <c r="B1030" t="str">
        <f t="array" ref="B1030">IF($A1030="","",INDEX(Summary!$E:$E,$AH1030))</f>
        <v>Lakadong Turmeric Powder 150g</v>
      </c>
      <c r="C1030" t="str">
        <f t="array" ref="C1030">IF($A1030="","",INDEX(Summary!$B:$B,$AH1030))</f>
        <v>Jaggery</v>
      </c>
      <c r="D1030" t="str">
        <f t="array" ref="D1030">IF($A1030="","",INDEX(Summary!$C:$C,$AH1030))</f>
        <v>C39</v>
      </c>
      <c r="E1030">
        <f t="array" ref="E1030">IF($A1030="","",INDEX(Summary!$F:$F,$AH1030))</f>
        <v>0.15</v>
      </c>
      <c r="F1030" t="str">
        <f t="array" ref="F1030">IF($A1030="","",INDEX(Summary!$BC:$BC,$AH1030)&amp;"")</f>
        <v>P3 – Normal</v>
      </c>
      <c r="G1030">
        <f t="shared" si="144"/>
        <v>3</v>
      </c>
      <c r="H1030">
        <f t="shared" si="145"/>
        <v>0</v>
      </c>
      <c r="I1030" t="str">
        <f t="array" ref="I1030">IF($A1030="","",IF(IFERROR(INDEX(Summary!$BA:$BA,$AH1030),0)&lt;1,"Under 1 day",IF(INDEX(Summary!$BA:$BA,$AH1030)&lt;3,"1-3 days",IF(INDEX(Summary!$BA:$BA,$AH1030)&lt;7,"3-7 days","7+ days"))))</f>
        <v>Under 1 day</v>
      </c>
      <c r="J1030" t="str">
        <f t="array" ref="J1030">IF($A1030="","",IF(IFERROR(INDEX(Summary!$AX:$AX,$AH1030),0)&lt;0.25,"0-25%",IF(INDEX(Summary!$AX:$AX,$AH1030)&lt;0.5,"25-50%",IF(INDEX(Summary!$AX:$AX,$AH1030)&lt;0.75,"50-75%","75-100%"))))</f>
        <v>75-100%</v>
      </c>
      <c r="K1030" t="str">
        <f t="array" ref="K1030">IF($A1030="","",INDEX(Summary!$AY:$AY,$AH1030)&amp;"")</f>
        <v xml:space="preserve">PM ISSUE </v>
      </c>
      <c r="L1030" s="1">
        <f>IF($A1030="","",Summary!$P$2+MOD(ROW()-2,30))</f>
        <v>46235</v>
      </c>
      <c r="M1030">
        <f t="shared" si="146"/>
        <v>9</v>
      </c>
      <c r="N1030">
        <f t="shared" si="147"/>
        <v>1</v>
      </c>
      <c r="O1030" t="str">
        <f t="shared" si="148"/>
        <v>Aug-2026</v>
      </c>
      <c r="P1030">
        <f t="shared" ca="1" si="149"/>
        <v>1</v>
      </c>
      <c r="Q1030" s="2">
        <f t="array" ref="Q1030">IF($A1030="",0,IFERROR(INDEX(Summary!$P$3:$AS$67,$AH1030-2,$M1030),0))</f>
        <v>0</v>
      </c>
      <c r="R1030" s="2" t="e">
        <f t="array" ref="R1030">IF($A1030="",0,ROUND(IFERROR(INDEX(Summary!$O:$O,$AH1030),0)/30,0))</f>
        <v>#VALUE!</v>
      </c>
      <c r="S1030">
        <f t="shared" si="150"/>
        <v>0</v>
      </c>
      <c r="T1030" s="2">
        <f t="array" ref="T1030">IF($S1030=1,IFERROR(INDEX(Summary!$O:$O,$AH1030),0),0)</f>
        <v>0</v>
      </c>
      <c r="U1030" s="2">
        <f t="array" ref="U1030">IF($S1030=1,IFERROR(INDEX(Summary!$AT:$AT,$AH1030),0),0)</f>
        <v>0</v>
      </c>
      <c r="V1030" s="2">
        <f t="shared" si="151"/>
        <v>0</v>
      </c>
      <c r="W1030" s="2">
        <f t="array" ref="W1030">IF($S1030=1,IFERROR(INDEX(Summary!$AZ:$AZ,$AH1030),0),0)</f>
        <v>0</v>
      </c>
      <c r="X1030" s="3">
        <f t="array" ref="X1030">IF($S1030=1,IFERROR(INDEX(Summary!$BA:$BA,$AH1030),0),0)</f>
        <v>0</v>
      </c>
      <c r="Y1030" s="2">
        <f t="array" ref="Y1030">IF($S1030=1,IFERROR(INDEX(Summary!$G:$G,$AH1030),0),0)</f>
        <v>0</v>
      </c>
      <c r="Z1030" s="2">
        <f t="array" ref="Z1030">IF($S1030=1,IFERROR(INDEX(Summary!$H:$H,$AH1030),0),0)</f>
        <v>0</v>
      </c>
      <c r="AA1030" s="2">
        <f t="array" ref="AA1030">IF($S1030=1,IFERROR(INDEX(Summary!$I:$I,$AH1030),0),0)</f>
        <v>0</v>
      </c>
      <c r="AB1030" s="2">
        <f t="array" ref="AB1030">IF($S1030=1,IFERROR(INDEX(Summary!$J:$J,$AH1030),0),0)</f>
        <v>0</v>
      </c>
      <c r="AC1030" s="2">
        <f t="array" ref="AC1030">IF($S1030=1,IFERROR(INDEX(Summary!$K:$K,$AH1030),0),0)</f>
        <v>0</v>
      </c>
      <c r="AD1030" s="2">
        <f t="array" ref="AD1030">IF($S1030=1,IFERROR(INDEX(Summary!$L:$L,$AH1030),0),0)</f>
        <v>0</v>
      </c>
      <c r="AE1030" s="2">
        <f t="array" ref="AE1030">IF($S1030=1,IFERROR(INDEX(Summary!$M:$M,$AH1030),0),0)</f>
        <v>0</v>
      </c>
      <c r="AF1030" s="2">
        <f t="array" ref="AF1030">IF($S1030=1,IFERROR(INDEX(Summary!$N:$N,$AH1030),0),0)</f>
        <v>0</v>
      </c>
      <c r="AG1030">
        <f t="array" ref="AG1030">IF($A1030="","",IFERROR(INDEX(Summary!$BB:$BB,$AH1030),0))</f>
        <v>10</v>
      </c>
      <c r="AH1030">
        <f t="shared" si="152"/>
        <v>37</v>
      </c>
    </row>
    <row r="1031" spans="1:34" hidden="1">
      <c r="A1031" t="str">
        <f t="array" ref="A1031">IFERROR(INDEX(Summary!$D:$D,$AH1031)&amp;"","")</f>
        <v>FG00231</v>
      </c>
      <c r="B1031" t="str">
        <f t="array" ref="B1031">IF($A1031="","",INDEX(Summary!$E:$E,$AH1031))</f>
        <v>Lakadong Turmeric Powder 150g</v>
      </c>
      <c r="C1031" t="str">
        <f t="array" ref="C1031">IF($A1031="","",INDEX(Summary!$B:$B,$AH1031))</f>
        <v>Jaggery</v>
      </c>
      <c r="D1031" t="str">
        <f t="array" ref="D1031">IF($A1031="","",INDEX(Summary!$C:$C,$AH1031))</f>
        <v>C39</v>
      </c>
      <c r="E1031">
        <f t="array" ref="E1031">IF($A1031="","",INDEX(Summary!$F:$F,$AH1031))</f>
        <v>0.15</v>
      </c>
      <c r="F1031" t="str">
        <f t="array" ref="F1031">IF($A1031="","",INDEX(Summary!$BC:$BC,$AH1031)&amp;"")</f>
        <v>P3 – Normal</v>
      </c>
      <c r="G1031">
        <f t="shared" si="144"/>
        <v>3</v>
      </c>
      <c r="H1031">
        <f t="shared" si="145"/>
        <v>0</v>
      </c>
      <c r="I1031" t="str">
        <f t="array" ref="I1031">IF($A1031="","",IF(IFERROR(INDEX(Summary!$BA:$BA,$AH1031),0)&lt;1,"Under 1 day",IF(INDEX(Summary!$BA:$BA,$AH1031)&lt;3,"1-3 days",IF(INDEX(Summary!$BA:$BA,$AH1031)&lt;7,"3-7 days","7+ days"))))</f>
        <v>Under 1 day</v>
      </c>
      <c r="J1031" t="str">
        <f t="array" ref="J1031">IF($A1031="","",IF(IFERROR(INDEX(Summary!$AX:$AX,$AH1031),0)&lt;0.25,"0-25%",IF(INDEX(Summary!$AX:$AX,$AH1031)&lt;0.5,"25-50%",IF(INDEX(Summary!$AX:$AX,$AH1031)&lt;0.75,"50-75%","75-100%"))))</f>
        <v>75-100%</v>
      </c>
      <c r="K1031" t="str">
        <f t="array" ref="K1031">IF($A1031="","",INDEX(Summary!$AY:$AY,$AH1031)&amp;"")</f>
        <v xml:space="preserve">PM ISSUE </v>
      </c>
      <c r="L1031" s="1">
        <f>IF($A1031="","",Summary!$P$2+MOD(ROW()-2,30))</f>
        <v>46236</v>
      </c>
      <c r="M1031">
        <f t="shared" si="146"/>
        <v>10</v>
      </c>
      <c r="N1031">
        <f t="shared" si="147"/>
        <v>2</v>
      </c>
      <c r="O1031" t="str">
        <f t="shared" si="148"/>
        <v>Aug-2026</v>
      </c>
      <c r="P1031">
        <f t="shared" ca="1" si="149"/>
        <v>1</v>
      </c>
      <c r="Q1031" s="2">
        <f t="array" ref="Q1031">IF($A1031="",0,IFERROR(INDEX(Summary!$P$3:$AS$67,$AH1031-2,$M1031),0))</f>
        <v>0</v>
      </c>
      <c r="R1031" s="2" t="e">
        <f t="array" ref="R1031">IF($A1031="",0,ROUND(IFERROR(INDEX(Summary!$O:$O,$AH1031),0)/30,0))</f>
        <v>#VALUE!</v>
      </c>
      <c r="S1031">
        <f t="shared" si="150"/>
        <v>0</v>
      </c>
      <c r="T1031" s="2">
        <f t="array" ref="T1031">IF($S1031=1,IFERROR(INDEX(Summary!$O:$O,$AH1031),0),0)</f>
        <v>0</v>
      </c>
      <c r="U1031" s="2">
        <f t="array" ref="U1031">IF($S1031=1,IFERROR(INDEX(Summary!$AT:$AT,$AH1031),0),0)</f>
        <v>0</v>
      </c>
      <c r="V1031" s="2">
        <f t="shared" si="151"/>
        <v>0</v>
      </c>
      <c r="W1031" s="2">
        <f t="array" ref="W1031">IF($S1031=1,IFERROR(INDEX(Summary!$AZ:$AZ,$AH1031),0),0)</f>
        <v>0</v>
      </c>
      <c r="X1031" s="3">
        <f t="array" ref="X1031">IF($S1031=1,IFERROR(INDEX(Summary!$BA:$BA,$AH1031),0),0)</f>
        <v>0</v>
      </c>
      <c r="Y1031" s="2">
        <f t="array" ref="Y1031">IF($S1031=1,IFERROR(INDEX(Summary!$G:$G,$AH1031),0),0)</f>
        <v>0</v>
      </c>
      <c r="Z1031" s="2">
        <f t="array" ref="Z1031">IF($S1031=1,IFERROR(INDEX(Summary!$H:$H,$AH1031),0),0)</f>
        <v>0</v>
      </c>
      <c r="AA1031" s="2">
        <f t="array" ref="AA1031">IF($S1031=1,IFERROR(INDEX(Summary!$I:$I,$AH1031),0),0)</f>
        <v>0</v>
      </c>
      <c r="AB1031" s="2">
        <f t="array" ref="AB1031">IF($S1031=1,IFERROR(INDEX(Summary!$J:$J,$AH1031),0),0)</f>
        <v>0</v>
      </c>
      <c r="AC1031" s="2">
        <f t="array" ref="AC1031">IF($S1031=1,IFERROR(INDEX(Summary!$K:$K,$AH1031),0),0)</f>
        <v>0</v>
      </c>
      <c r="AD1031" s="2">
        <f t="array" ref="AD1031">IF($S1031=1,IFERROR(INDEX(Summary!$L:$L,$AH1031),0),0)</f>
        <v>0</v>
      </c>
      <c r="AE1031" s="2">
        <f t="array" ref="AE1031">IF($S1031=1,IFERROR(INDEX(Summary!$M:$M,$AH1031),0),0)</f>
        <v>0</v>
      </c>
      <c r="AF1031" s="2">
        <f t="array" ref="AF1031">IF($S1031=1,IFERROR(INDEX(Summary!$N:$N,$AH1031),0),0)</f>
        <v>0</v>
      </c>
      <c r="AG1031">
        <f t="array" ref="AG1031">IF($A1031="","",IFERROR(INDEX(Summary!$BB:$BB,$AH1031),0))</f>
        <v>10</v>
      </c>
      <c r="AH1031">
        <f t="shared" si="152"/>
        <v>37</v>
      </c>
    </row>
    <row r="1032" spans="1:34" hidden="1">
      <c r="A1032" t="str">
        <f t="array" ref="A1032">IFERROR(INDEX(Summary!$D:$D,$AH1032)&amp;"","")</f>
        <v>FG00231</v>
      </c>
      <c r="B1032" t="str">
        <f t="array" ref="B1032">IF($A1032="","",INDEX(Summary!$E:$E,$AH1032))</f>
        <v>Lakadong Turmeric Powder 150g</v>
      </c>
      <c r="C1032" t="str">
        <f t="array" ref="C1032">IF($A1032="","",INDEX(Summary!$B:$B,$AH1032))</f>
        <v>Jaggery</v>
      </c>
      <c r="D1032" t="str">
        <f t="array" ref="D1032">IF($A1032="","",INDEX(Summary!$C:$C,$AH1032))</f>
        <v>C39</v>
      </c>
      <c r="E1032">
        <f t="array" ref="E1032">IF($A1032="","",INDEX(Summary!$F:$F,$AH1032))</f>
        <v>0.15</v>
      </c>
      <c r="F1032" t="str">
        <f t="array" ref="F1032">IF($A1032="","",INDEX(Summary!$BC:$BC,$AH1032)&amp;"")</f>
        <v>P3 – Normal</v>
      </c>
      <c r="G1032">
        <f t="shared" si="144"/>
        <v>3</v>
      </c>
      <c r="H1032">
        <f t="shared" si="145"/>
        <v>0</v>
      </c>
      <c r="I1032" t="str">
        <f t="array" ref="I1032">IF($A1032="","",IF(IFERROR(INDEX(Summary!$BA:$BA,$AH1032),0)&lt;1,"Under 1 day",IF(INDEX(Summary!$BA:$BA,$AH1032)&lt;3,"1-3 days",IF(INDEX(Summary!$BA:$BA,$AH1032)&lt;7,"3-7 days","7+ days"))))</f>
        <v>Under 1 day</v>
      </c>
      <c r="J1032" t="str">
        <f t="array" ref="J1032">IF($A1032="","",IF(IFERROR(INDEX(Summary!$AX:$AX,$AH1032),0)&lt;0.25,"0-25%",IF(INDEX(Summary!$AX:$AX,$AH1032)&lt;0.5,"25-50%",IF(INDEX(Summary!$AX:$AX,$AH1032)&lt;0.75,"50-75%","75-100%"))))</f>
        <v>75-100%</v>
      </c>
      <c r="K1032" t="str">
        <f t="array" ref="K1032">IF($A1032="","",INDEX(Summary!$AY:$AY,$AH1032)&amp;"")</f>
        <v xml:space="preserve">PM ISSUE </v>
      </c>
      <c r="L1032" s="1">
        <f>IF($A1032="","",Summary!$P$2+MOD(ROW()-2,30))</f>
        <v>46237</v>
      </c>
      <c r="M1032">
        <f t="shared" si="146"/>
        <v>11</v>
      </c>
      <c r="N1032">
        <f t="shared" si="147"/>
        <v>3</v>
      </c>
      <c r="O1032" t="str">
        <f t="shared" si="148"/>
        <v>Aug-2026</v>
      </c>
      <c r="P1032">
        <f t="shared" ca="1" si="149"/>
        <v>1</v>
      </c>
      <c r="Q1032" s="2">
        <f t="array" ref="Q1032">IF($A1032="",0,IFERROR(INDEX(Summary!$P$3:$AS$67,$AH1032-2,$M1032),0))</f>
        <v>0</v>
      </c>
      <c r="R1032" s="2" t="e">
        <f t="array" ref="R1032">IF($A1032="",0,ROUND(IFERROR(INDEX(Summary!$O:$O,$AH1032),0)/30,0))</f>
        <v>#VALUE!</v>
      </c>
      <c r="S1032">
        <f t="shared" si="150"/>
        <v>0</v>
      </c>
      <c r="T1032" s="2">
        <f t="array" ref="T1032">IF($S1032=1,IFERROR(INDEX(Summary!$O:$O,$AH1032),0),0)</f>
        <v>0</v>
      </c>
      <c r="U1032" s="2">
        <f t="array" ref="U1032">IF($S1032=1,IFERROR(INDEX(Summary!$AT:$AT,$AH1032),0),0)</f>
        <v>0</v>
      </c>
      <c r="V1032" s="2">
        <f t="shared" si="151"/>
        <v>0</v>
      </c>
      <c r="W1032" s="2">
        <f t="array" ref="W1032">IF($S1032=1,IFERROR(INDEX(Summary!$AZ:$AZ,$AH1032),0),0)</f>
        <v>0</v>
      </c>
      <c r="X1032" s="3">
        <f t="array" ref="X1032">IF($S1032=1,IFERROR(INDEX(Summary!$BA:$BA,$AH1032),0),0)</f>
        <v>0</v>
      </c>
      <c r="Y1032" s="2">
        <f t="array" ref="Y1032">IF($S1032=1,IFERROR(INDEX(Summary!$G:$G,$AH1032),0),0)</f>
        <v>0</v>
      </c>
      <c r="Z1032" s="2">
        <f t="array" ref="Z1032">IF($S1032=1,IFERROR(INDEX(Summary!$H:$H,$AH1032),0),0)</f>
        <v>0</v>
      </c>
      <c r="AA1032" s="2">
        <f t="array" ref="AA1032">IF($S1032=1,IFERROR(INDEX(Summary!$I:$I,$AH1032),0),0)</f>
        <v>0</v>
      </c>
      <c r="AB1032" s="2">
        <f t="array" ref="AB1032">IF($S1032=1,IFERROR(INDEX(Summary!$J:$J,$AH1032),0),0)</f>
        <v>0</v>
      </c>
      <c r="AC1032" s="2">
        <f t="array" ref="AC1032">IF($S1032=1,IFERROR(INDEX(Summary!$K:$K,$AH1032),0),0)</f>
        <v>0</v>
      </c>
      <c r="AD1032" s="2">
        <f t="array" ref="AD1032">IF($S1032=1,IFERROR(INDEX(Summary!$L:$L,$AH1032),0),0)</f>
        <v>0</v>
      </c>
      <c r="AE1032" s="2">
        <f t="array" ref="AE1032">IF($S1032=1,IFERROR(INDEX(Summary!$M:$M,$AH1032),0),0)</f>
        <v>0</v>
      </c>
      <c r="AF1032" s="2">
        <f t="array" ref="AF1032">IF($S1032=1,IFERROR(INDEX(Summary!$N:$N,$AH1032),0),0)</f>
        <v>0</v>
      </c>
      <c r="AG1032">
        <f t="array" ref="AG1032">IF($A1032="","",IFERROR(INDEX(Summary!$BB:$BB,$AH1032),0))</f>
        <v>10</v>
      </c>
      <c r="AH1032">
        <f t="shared" si="152"/>
        <v>37</v>
      </c>
    </row>
    <row r="1033" spans="1:34" hidden="1">
      <c r="A1033" t="str">
        <f t="array" ref="A1033">IFERROR(INDEX(Summary!$D:$D,$AH1033)&amp;"","")</f>
        <v>FG00231</v>
      </c>
      <c r="B1033" t="str">
        <f t="array" ref="B1033">IF($A1033="","",INDEX(Summary!$E:$E,$AH1033))</f>
        <v>Lakadong Turmeric Powder 150g</v>
      </c>
      <c r="C1033" t="str">
        <f t="array" ref="C1033">IF($A1033="","",INDEX(Summary!$B:$B,$AH1033))</f>
        <v>Jaggery</v>
      </c>
      <c r="D1033" t="str">
        <f t="array" ref="D1033">IF($A1033="","",INDEX(Summary!$C:$C,$AH1033))</f>
        <v>C39</v>
      </c>
      <c r="E1033">
        <f t="array" ref="E1033">IF($A1033="","",INDEX(Summary!$F:$F,$AH1033))</f>
        <v>0.15</v>
      </c>
      <c r="F1033" t="str">
        <f t="array" ref="F1033">IF($A1033="","",INDEX(Summary!$BC:$BC,$AH1033)&amp;"")</f>
        <v>P3 – Normal</v>
      </c>
      <c r="G1033">
        <f t="shared" si="144"/>
        <v>3</v>
      </c>
      <c r="H1033">
        <f t="shared" si="145"/>
        <v>0</v>
      </c>
      <c r="I1033" t="str">
        <f t="array" ref="I1033">IF($A1033="","",IF(IFERROR(INDEX(Summary!$BA:$BA,$AH1033),0)&lt;1,"Under 1 day",IF(INDEX(Summary!$BA:$BA,$AH1033)&lt;3,"1-3 days",IF(INDEX(Summary!$BA:$BA,$AH1033)&lt;7,"3-7 days","7+ days"))))</f>
        <v>Under 1 day</v>
      </c>
      <c r="J1033" t="str">
        <f t="array" ref="J1033">IF($A1033="","",IF(IFERROR(INDEX(Summary!$AX:$AX,$AH1033),0)&lt;0.25,"0-25%",IF(INDEX(Summary!$AX:$AX,$AH1033)&lt;0.5,"25-50%",IF(INDEX(Summary!$AX:$AX,$AH1033)&lt;0.75,"50-75%","75-100%"))))</f>
        <v>75-100%</v>
      </c>
      <c r="K1033" t="str">
        <f t="array" ref="K1033">IF($A1033="","",INDEX(Summary!$AY:$AY,$AH1033)&amp;"")</f>
        <v xml:space="preserve">PM ISSUE </v>
      </c>
      <c r="L1033" s="1">
        <f>IF($A1033="","",Summary!$P$2+MOD(ROW()-2,30))</f>
        <v>46238</v>
      </c>
      <c r="M1033">
        <f t="shared" si="146"/>
        <v>12</v>
      </c>
      <c r="N1033">
        <f t="shared" si="147"/>
        <v>4</v>
      </c>
      <c r="O1033" t="str">
        <f t="shared" si="148"/>
        <v>Aug-2026</v>
      </c>
      <c r="P1033">
        <f t="shared" ca="1" si="149"/>
        <v>1</v>
      </c>
      <c r="Q1033" s="2">
        <f t="array" ref="Q1033">IF($A1033="",0,IFERROR(INDEX(Summary!$P$3:$AS$67,$AH1033-2,$M1033),0))</f>
        <v>0</v>
      </c>
      <c r="R1033" s="2" t="e">
        <f t="array" ref="R1033">IF($A1033="",0,ROUND(IFERROR(INDEX(Summary!$O:$O,$AH1033),0)/30,0))</f>
        <v>#VALUE!</v>
      </c>
      <c r="S1033">
        <f t="shared" si="150"/>
        <v>0</v>
      </c>
      <c r="T1033" s="2">
        <f t="array" ref="T1033">IF($S1033=1,IFERROR(INDEX(Summary!$O:$O,$AH1033),0),0)</f>
        <v>0</v>
      </c>
      <c r="U1033" s="2">
        <f t="array" ref="U1033">IF($S1033=1,IFERROR(INDEX(Summary!$AT:$AT,$AH1033),0),0)</f>
        <v>0</v>
      </c>
      <c r="V1033" s="2">
        <f t="shared" si="151"/>
        <v>0</v>
      </c>
      <c r="W1033" s="2">
        <f t="array" ref="W1033">IF($S1033=1,IFERROR(INDEX(Summary!$AZ:$AZ,$AH1033),0),0)</f>
        <v>0</v>
      </c>
      <c r="X1033" s="3">
        <f t="array" ref="X1033">IF($S1033=1,IFERROR(INDEX(Summary!$BA:$BA,$AH1033),0),0)</f>
        <v>0</v>
      </c>
      <c r="Y1033" s="2">
        <f t="array" ref="Y1033">IF($S1033=1,IFERROR(INDEX(Summary!$G:$G,$AH1033),0),0)</f>
        <v>0</v>
      </c>
      <c r="Z1033" s="2">
        <f t="array" ref="Z1033">IF($S1033=1,IFERROR(INDEX(Summary!$H:$H,$AH1033),0),0)</f>
        <v>0</v>
      </c>
      <c r="AA1033" s="2">
        <f t="array" ref="AA1033">IF($S1033=1,IFERROR(INDEX(Summary!$I:$I,$AH1033),0),0)</f>
        <v>0</v>
      </c>
      <c r="AB1033" s="2">
        <f t="array" ref="AB1033">IF($S1033=1,IFERROR(INDEX(Summary!$J:$J,$AH1033),0),0)</f>
        <v>0</v>
      </c>
      <c r="AC1033" s="2">
        <f t="array" ref="AC1033">IF($S1033=1,IFERROR(INDEX(Summary!$K:$K,$AH1033),0),0)</f>
        <v>0</v>
      </c>
      <c r="AD1033" s="2">
        <f t="array" ref="AD1033">IF($S1033=1,IFERROR(INDEX(Summary!$L:$L,$AH1033),0),0)</f>
        <v>0</v>
      </c>
      <c r="AE1033" s="2">
        <f t="array" ref="AE1033">IF($S1033=1,IFERROR(INDEX(Summary!$M:$M,$AH1033),0),0)</f>
        <v>0</v>
      </c>
      <c r="AF1033" s="2">
        <f t="array" ref="AF1033">IF($S1033=1,IFERROR(INDEX(Summary!$N:$N,$AH1033),0),0)</f>
        <v>0</v>
      </c>
      <c r="AG1033">
        <f t="array" ref="AG1033">IF($A1033="","",IFERROR(INDEX(Summary!$BB:$BB,$AH1033),0))</f>
        <v>10</v>
      </c>
      <c r="AH1033">
        <f t="shared" si="152"/>
        <v>37</v>
      </c>
    </row>
    <row r="1034" spans="1:34" hidden="1">
      <c r="A1034" t="str">
        <f t="array" ref="A1034">IFERROR(INDEX(Summary!$D:$D,$AH1034)&amp;"","")</f>
        <v>FG00231</v>
      </c>
      <c r="B1034" t="str">
        <f t="array" ref="B1034">IF($A1034="","",INDEX(Summary!$E:$E,$AH1034))</f>
        <v>Lakadong Turmeric Powder 150g</v>
      </c>
      <c r="C1034" t="str">
        <f t="array" ref="C1034">IF($A1034="","",INDEX(Summary!$B:$B,$AH1034))</f>
        <v>Jaggery</v>
      </c>
      <c r="D1034" t="str">
        <f t="array" ref="D1034">IF($A1034="","",INDEX(Summary!$C:$C,$AH1034))</f>
        <v>C39</v>
      </c>
      <c r="E1034">
        <f t="array" ref="E1034">IF($A1034="","",INDEX(Summary!$F:$F,$AH1034))</f>
        <v>0.15</v>
      </c>
      <c r="F1034" t="str">
        <f t="array" ref="F1034">IF($A1034="","",INDEX(Summary!$BC:$BC,$AH1034)&amp;"")</f>
        <v>P3 – Normal</v>
      </c>
      <c r="G1034">
        <f t="shared" si="144"/>
        <v>3</v>
      </c>
      <c r="H1034">
        <f t="shared" si="145"/>
        <v>0</v>
      </c>
      <c r="I1034" t="str">
        <f t="array" ref="I1034">IF($A1034="","",IF(IFERROR(INDEX(Summary!$BA:$BA,$AH1034),0)&lt;1,"Under 1 day",IF(INDEX(Summary!$BA:$BA,$AH1034)&lt;3,"1-3 days",IF(INDEX(Summary!$BA:$BA,$AH1034)&lt;7,"3-7 days","7+ days"))))</f>
        <v>Under 1 day</v>
      </c>
      <c r="J1034" t="str">
        <f t="array" ref="J1034">IF($A1034="","",IF(IFERROR(INDEX(Summary!$AX:$AX,$AH1034),0)&lt;0.25,"0-25%",IF(INDEX(Summary!$AX:$AX,$AH1034)&lt;0.5,"25-50%",IF(INDEX(Summary!$AX:$AX,$AH1034)&lt;0.75,"50-75%","75-100%"))))</f>
        <v>75-100%</v>
      </c>
      <c r="K1034" t="str">
        <f t="array" ref="K1034">IF($A1034="","",INDEX(Summary!$AY:$AY,$AH1034)&amp;"")</f>
        <v xml:space="preserve">PM ISSUE </v>
      </c>
      <c r="L1034" s="1">
        <f>IF($A1034="","",Summary!$P$2+MOD(ROW()-2,30))</f>
        <v>46239</v>
      </c>
      <c r="M1034">
        <f t="shared" si="146"/>
        <v>13</v>
      </c>
      <c r="N1034">
        <f t="shared" si="147"/>
        <v>5</v>
      </c>
      <c r="O1034" t="str">
        <f t="shared" si="148"/>
        <v>Aug-2026</v>
      </c>
      <c r="P1034">
        <f t="shared" ca="1" si="149"/>
        <v>1</v>
      </c>
      <c r="Q1034" s="2">
        <f t="array" ref="Q1034">IF($A1034="",0,IFERROR(INDEX(Summary!$P$3:$AS$67,$AH1034-2,$M1034),0))</f>
        <v>0</v>
      </c>
      <c r="R1034" s="2" t="e">
        <f t="array" ref="R1034">IF($A1034="",0,ROUND(IFERROR(INDEX(Summary!$O:$O,$AH1034),0)/30,0))</f>
        <v>#VALUE!</v>
      </c>
      <c r="S1034">
        <f t="shared" si="150"/>
        <v>0</v>
      </c>
      <c r="T1034" s="2">
        <f t="array" ref="T1034">IF($S1034=1,IFERROR(INDEX(Summary!$O:$O,$AH1034),0),0)</f>
        <v>0</v>
      </c>
      <c r="U1034" s="2">
        <f t="array" ref="U1034">IF($S1034=1,IFERROR(INDEX(Summary!$AT:$AT,$AH1034),0),0)</f>
        <v>0</v>
      </c>
      <c r="V1034" s="2">
        <f t="shared" si="151"/>
        <v>0</v>
      </c>
      <c r="W1034" s="2">
        <f t="array" ref="W1034">IF($S1034=1,IFERROR(INDEX(Summary!$AZ:$AZ,$AH1034),0),0)</f>
        <v>0</v>
      </c>
      <c r="X1034" s="3">
        <f t="array" ref="X1034">IF($S1034=1,IFERROR(INDEX(Summary!$BA:$BA,$AH1034),0),0)</f>
        <v>0</v>
      </c>
      <c r="Y1034" s="2">
        <f t="array" ref="Y1034">IF($S1034=1,IFERROR(INDEX(Summary!$G:$G,$AH1034),0),0)</f>
        <v>0</v>
      </c>
      <c r="Z1034" s="2">
        <f t="array" ref="Z1034">IF($S1034=1,IFERROR(INDEX(Summary!$H:$H,$AH1034),0),0)</f>
        <v>0</v>
      </c>
      <c r="AA1034" s="2">
        <f t="array" ref="AA1034">IF($S1034=1,IFERROR(INDEX(Summary!$I:$I,$AH1034),0),0)</f>
        <v>0</v>
      </c>
      <c r="AB1034" s="2">
        <f t="array" ref="AB1034">IF($S1034=1,IFERROR(INDEX(Summary!$J:$J,$AH1034),0),0)</f>
        <v>0</v>
      </c>
      <c r="AC1034" s="2">
        <f t="array" ref="AC1034">IF($S1034=1,IFERROR(INDEX(Summary!$K:$K,$AH1034),0),0)</f>
        <v>0</v>
      </c>
      <c r="AD1034" s="2">
        <f t="array" ref="AD1034">IF($S1034=1,IFERROR(INDEX(Summary!$L:$L,$AH1034),0),0)</f>
        <v>0</v>
      </c>
      <c r="AE1034" s="2">
        <f t="array" ref="AE1034">IF($S1034=1,IFERROR(INDEX(Summary!$M:$M,$AH1034),0),0)</f>
        <v>0</v>
      </c>
      <c r="AF1034" s="2">
        <f t="array" ref="AF1034">IF($S1034=1,IFERROR(INDEX(Summary!$N:$N,$AH1034),0),0)</f>
        <v>0</v>
      </c>
      <c r="AG1034">
        <f t="array" ref="AG1034">IF($A1034="","",IFERROR(INDEX(Summary!$BB:$BB,$AH1034),0))</f>
        <v>10</v>
      </c>
      <c r="AH1034">
        <f t="shared" si="152"/>
        <v>37</v>
      </c>
    </row>
    <row r="1035" spans="1:34" hidden="1">
      <c r="A1035" t="str">
        <f t="array" ref="A1035">IFERROR(INDEX(Summary!$D:$D,$AH1035)&amp;"","")</f>
        <v>FG00231</v>
      </c>
      <c r="B1035" t="str">
        <f t="array" ref="B1035">IF($A1035="","",INDEX(Summary!$E:$E,$AH1035))</f>
        <v>Lakadong Turmeric Powder 150g</v>
      </c>
      <c r="C1035" t="str">
        <f t="array" ref="C1035">IF($A1035="","",INDEX(Summary!$B:$B,$AH1035))</f>
        <v>Jaggery</v>
      </c>
      <c r="D1035" t="str">
        <f t="array" ref="D1035">IF($A1035="","",INDEX(Summary!$C:$C,$AH1035))</f>
        <v>C39</v>
      </c>
      <c r="E1035">
        <f t="array" ref="E1035">IF($A1035="","",INDEX(Summary!$F:$F,$AH1035))</f>
        <v>0.15</v>
      </c>
      <c r="F1035" t="str">
        <f t="array" ref="F1035">IF($A1035="","",INDEX(Summary!$BC:$BC,$AH1035)&amp;"")</f>
        <v>P3 – Normal</v>
      </c>
      <c r="G1035">
        <f t="shared" si="144"/>
        <v>3</v>
      </c>
      <c r="H1035">
        <f t="shared" si="145"/>
        <v>0</v>
      </c>
      <c r="I1035" t="str">
        <f t="array" ref="I1035">IF($A1035="","",IF(IFERROR(INDEX(Summary!$BA:$BA,$AH1035),0)&lt;1,"Under 1 day",IF(INDEX(Summary!$BA:$BA,$AH1035)&lt;3,"1-3 days",IF(INDEX(Summary!$BA:$BA,$AH1035)&lt;7,"3-7 days","7+ days"))))</f>
        <v>Under 1 day</v>
      </c>
      <c r="J1035" t="str">
        <f t="array" ref="J1035">IF($A1035="","",IF(IFERROR(INDEX(Summary!$AX:$AX,$AH1035),0)&lt;0.25,"0-25%",IF(INDEX(Summary!$AX:$AX,$AH1035)&lt;0.5,"25-50%",IF(INDEX(Summary!$AX:$AX,$AH1035)&lt;0.75,"50-75%","75-100%"))))</f>
        <v>75-100%</v>
      </c>
      <c r="K1035" t="str">
        <f t="array" ref="K1035">IF($A1035="","",INDEX(Summary!$AY:$AY,$AH1035)&amp;"")</f>
        <v xml:space="preserve">PM ISSUE </v>
      </c>
      <c r="L1035" s="1">
        <f>IF($A1035="","",Summary!$P$2+MOD(ROW()-2,30))</f>
        <v>46240</v>
      </c>
      <c r="M1035">
        <f t="shared" si="146"/>
        <v>14</v>
      </c>
      <c r="N1035">
        <f t="shared" si="147"/>
        <v>6</v>
      </c>
      <c r="O1035" t="str">
        <f t="shared" si="148"/>
        <v>Aug-2026</v>
      </c>
      <c r="P1035">
        <f t="shared" ca="1" si="149"/>
        <v>1</v>
      </c>
      <c r="Q1035" s="2">
        <f t="array" ref="Q1035">IF($A1035="",0,IFERROR(INDEX(Summary!$P$3:$AS$67,$AH1035-2,$M1035),0))</f>
        <v>0</v>
      </c>
      <c r="R1035" s="2" t="e">
        <f t="array" ref="R1035">IF($A1035="",0,ROUND(IFERROR(INDEX(Summary!$O:$O,$AH1035),0)/30,0))</f>
        <v>#VALUE!</v>
      </c>
      <c r="S1035">
        <f t="shared" si="150"/>
        <v>0</v>
      </c>
      <c r="T1035" s="2">
        <f t="array" ref="T1035">IF($S1035=1,IFERROR(INDEX(Summary!$O:$O,$AH1035),0),0)</f>
        <v>0</v>
      </c>
      <c r="U1035" s="2">
        <f t="array" ref="U1035">IF($S1035=1,IFERROR(INDEX(Summary!$AT:$AT,$AH1035),0),0)</f>
        <v>0</v>
      </c>
      <c r="V1035" s="2">
        <f t="shared" si="151"/>
        <v>0</v>
      </c>
      <c r="W1035" s="2">
        <f t="array" ref="W1035">IF($S1035=1,IFERROR(INDEX(Summary!$AZ:$AZ,$AH1035),0),0)</f>
        <v>0</v>
      </c>
      <c r="X1035" s="3">
        <f t="array" ref="X1035">IF($S1035=1,IFERROR(INDEX(Summary!$BA:$BA,$AH1035),0),0)</f>
        <v>0</v>
      </c>
      <c r="Y1035" s="2">
        <f t="array" ref="Y1035">IF($S1035=1,IFERROR(INDEX(Summary!$G:$G,$AH1035),0),0)</f>
        <v>0</v>
      </c>
      <c r="Z1035" s="2">
        <f t="array" ref="Z1035">IF($S1035=1,IFERROR(INDEX(Summary!$H:$H,$AH1035),0),0)</f>
        <v>0</v>
      </c>
      <c r="AA1035" s="2">
        <f t="array" ref="AA1035">IF($S1035=1,IFERROR(INDEX(Summary!$I:$I,$AH1035),0),0)</f>
        <v>0</v>
      </c>
      <c r="AB1035" s="2">
        <f t="array" ref="AB1035">IF($S1035=1,IFERROR(INDEX(Summary!$J:$J,$AH1035),0),0)</f>
        <v>0</v>
      </c>
      <c r="AC1035" s="2">
        <f t="array" ref="AC1035">IF($S1035=1,IFERROR(INDEX(Summary!$K:$K,$AH1035),0),0)</f>
        <v>0</v>
      </c>
      <c r="AD1035" s="2">
        <f t="array" ref="AD1035">IF($S1035=1,IFERROR(INDEX(Summary!$L:$L,$AH1035),0),0)</f>
        <v>0</v>
      </c>
      <c r="AE1035" s="2">
        <f t="array" ref="AE1035">IF($S1035=1,IFERROR(INDEX(Summary!$M:$M,$AH1035),0),0)</f>
        <v>0</v>
      </c>
      <c r="AF1035" s="2">
        <f t="array" ref="AF1035">IF($S1035=1,IFERROR(INDEX(Summary!$N:$N,$AH1035),0),0)</f>
        <v>0</v>
      </c>
      <c r="AG1035">
        <f t="array" ref="AG1035">IF($A1035="","",IFERROR(INDEX(Summary!$BB:$BB,$AH1035),0))</f>
        <v>10</v>
      </c>
      <c r="AH1035">
        <f t="shared" si="152"/>
        <v>37</v>
      </c>
    </row>
    <row r="1036" spans="1:34" hidden="1">
      <c r="A1036" t="str">
        <f t="array" ref="A1036">IFERROR(INDEX(Summary!$D:$D,$AH1036)&amp;"","")</f>
        <v>FG00231</v>
      </c>
      <c r="B1036" t="str">
        <f t="array" ref="B1036">IF($A1036="","",INDEX(Summary!$E:$E,$AH1036))</f>
        <v>Lakadong Turmeric Powder 150g</v>
      </c>
      <c r="C1036" t="str">
        <f t="array" ref="C1036">IF($A1036="","",INDEX(Summary!$B:$B,$AH1036))</f>
        <v>Jaggery</v>
      </c>
      <c r="D1036" t="str">
        <f t="array" ref="D1036">IF($A1036="","",INDEX(Summary!$C:$C,$AH1036))</f>
        <v>C39</v>
      </c>
      <c r="E1036">
        <f t="array" ref="E1036">IF($A1036="","",INDEX(Summary!$F:$F,$AH1036))</f>
        <v>0.15</v>
      </c>
      <c r="F1036" t="str">
        <f t="array" ref="F1036">IF($A1036="","",INDEX(Summary!$BC:$BC,$AH1036)&amp;"")</f>
        <v>P3 – Normal</v>
      </c>
      <c r="G1036">
        <f t="shared" si="144"/>
        <v>3</v>
      </c>
      <c r="H1036">
        <f t="shared" si="145"/>
        <v>0</v>
      </c>
      <c r="I1036" t="str">
        <f t="array" ref="I1036">IF($A1036="","",IF(IFERROR(INDEX(Summary!$BA:$BA,$AH1036),0)&lt;1,"Under 1 day",IF(INDEX(Summary!$BA:$BA,$AH1036)&lt;3,"1-3 days",IF(INDEX(Summary!$BA:$BA,$AH1036)&lt;7,"3-7 days","7+ days"))))</f>
        <v>Under 1 day</v>
      </c>
      <c r="J1036" t="str">
        <f t="array" ref="J1036">IF($A1036="","",IF(IFERROR(INDEX(Summary!$AX:$AX,$AH1036),0)&lt;0.25,"0-25%",IF(INDEX(Summary!$AX:$AX,$AH1036)&lt;0.5,"25-50%",IF(INDEX(Summary!$AX:$AX,$AH1036)&lt;0.75,"50-75%","75-100%"))))</f>
        <v>75-100%</v>
      </c>
      <c r="K1036" t="str">
        <f t="array" ref="K1036">IF($A1036="","",INDEX(Summary!$AY:$AY,$AH1036)&amp;"")</f>
        <v xml:space="preserve">PM ISSUE </v>
      </c>
      <c r="L1036" s="1">
        <f>IF($A1036="","",Summary!$P$2+MOD(ROW()-2,30))</f>
        <v>46241</v>
      </c>
      <c r="M1036">
        <f t="shared" si="146"/>
        <v>15</v>
      </c>
      <c r="N1036">
        <f t="shared" si="147"/>
        <v>7</v>
      </c>
      <c r="O1036" t="str">
        <f t="shared" si="148"/>
        <v>Aug-2026</v>
      </c>
      <c r="P1036">
        <f t="shared" ca="1" si="149"/>
        <v>1</v>
      </c>
      <c r="Q1036" s="2">
        <f t="array" ref="Q1036">IF($A1036="",0,IFERROR(INDEX(Summary!$P$3:$AS$67,$AH1036-2,$M1036),0))</f>
        <v>0</v>
      </c>
      <c r="R1036" s="2" t="e">
        <f t="array" ref="R1036">IF($A1036="",0,ROUND(IFERROR(INDEX(Summary!$O:$O,$AH1036),0)/30,0))</f>
        <v>#VALUE!</v>
      </c>
      <c r="S1036">
        <f t="shared" si="150"/>
        <v>0</v>
      </c>
      <c r="T1036" s="2">
        <f t="array" ref="T1036">IF($S1036=1,IFERROR(INDEX(Summary!$O:$O,$AH1036),0),0)</f>
        <v>0</v>
      </c>
      <c r="U1036" s="2">
        <f t="array" ref="U1036">IF($S1036=1,IFERROR(INDEX(Summary!$AT:$AT,$AH1036),0),0)</f>
        <v>0</v>
      </c>
      <c r="V1036" s="2">
        <f t="shared" si="151"/>
        <v>0</v>
      </c>
      <c r="W1036" s="2">
        <f t="array" ref="W1036">IF($S1036=1,IFERROR(INDEX(Summary!$AZ:$AZ,$AH1036),0),0)</f>
        <v>0</v>
      </c>
      <c r="X1036" s="3">
        <f t="array" ref="X1036">IF($S1036=1,IFERROR(INDEX(Summary!$BA:$BA,$AH1036),0),0)</f>
        <v>0</v>
      </c>
      <c r="Y1036" s="2">
        <f t="array" ref="Y1036">IF($S1036=1,IFERROR(INDEX(Summary!$G:$G,$AH1036),0),0)</f>
        <v>0</v>
      </c>
      <c r="Z1036" s="2">
        <f t="array" ref="Z1036">IF($S1036=1,IFERROR(INDEX(Summary!$H:$H,$AH1036),0),0)</f>
        <v>0</v>
      </c>
      <c r="AA1036" s="2">
        <f t="array" ref="AA1036">IF($S1036=1,IFERROR(INDEX(Summary!$I:$I,$AH1036),0),0)</f>
        <v>0</v>
      </c>
      <c r="AB1036" s="2">
        <f t="array" ref="AB1036">IF($S1036=1,IFERROR(INDEX(Summary!$J:$J,$AH1036),0),0)</f>
        <v>0</v>
      </c>
      <c r="AC1036" s="2">
        <f t="array" ref="AC1036">IF($S1036=1,IFERROR(INDEX(Summary!$K:$K,$AH1036),0),0)</f>
        <v>0</v>
      </c>
      <c r="AD1036" s="2">
        <f t="array" ref="AD1036">IF($S1036=1,IFERROR(INDEX(Summary!$L:$L,$AH1036),0),0)</f>
        <v>0</v>
      </c>
      <c r="AE1036" s="2">
        <f t="array" ref="AE1036">IF($S1036=1,IFERROR(INDEX(Summary!$M:$M,$AH1036),0),0)</f>
        <v>0</v>
      </c>
      <c r="AF1036" s="2">
        <f t="array" ref="AF1036">IF($S1036=1,IFERROR(INDEX(Summary!$N:$N,$AH1036),0),0)</f>
        <v>0</v>
      </c>
      <c r="AG1036">
        <f t="array" ref="AG1036">IF($A1036="","",IFERROR(INDEX(Summary!$BB:$BB,$AH1036),0))</f>
        <v>10</v>
      </c>
      <c r="AH1036">
        <f t="shared" si="152"/>
        <v>37</v>
      </c>
    </row>
    <row r="1037" spans="1:34" hidden="1">
      <c r="A1037" t="str">
        <f t="array" ref="A1037">IFERROR(INDEX(Summary!$D:$D,$AH1037)&amp;"","")</f>
        <v>FG00231</v>
      </c>
      <c r="B1037" t="str">
        <f t="array" ref="B1037">IF($A1037="","",INDEX(Summary!$E:$E,$AH1037))</f>
        <v>Lakadong Turmeric Powder 150g</v>
      </c>
      <c r="C1037" t="str">
        <f t="array" ref="C1037">IF($A1037="","",INDEX(Summary!$B:$B,$AH1037))</f>
        <v>Jaggery</v>
      </c>
      <c r="D1037" t="str">
        <f t="array" ref="D1037">IF($A1037="","",INDEX(Summary!$C:$C,$AH1037))</f>
        <v>C39</v>
      </c>
      <c r="E1037">
        <f t="array" ref="E1037">IF($A1037="","",INDEX(Summary!$F:$F,$AH1037))</f>
        <v>0.15</v>
      </c>
      <c r="F1037" t="str">
        <f t="array" ref="F1037">IF($A1037="","",INDEX(Summary!$BC:$BC,$AH1037)&amp;"")</f>
        <v>P3 – Normal</v>
      </c>
      <c r="G1037">
        <f t="shared" si="144"/>
        <v>3</v>
      </c>
      <c r="H1037">
        <f t="shared" si="145"/>
        <v>0</v>
      </c>
      <c r="I1037" t="str">
        <f t="array" ref="I1037">IF($A1037="","",IF(IFERROR(INDEX(Summary!$BA:$BA,$AH1037),0)&lt;1,"Under 1 day",IF(INDEX(Summary!$BA:$BA,$AH1037)&lt;3,"1-3 days",IF(INDEX(Summary!$BA:$BA,$AH1037)&lt;7,"3-7 days","7+ days"))))</f>
        <v>Under 1 day</v>
      </c>
      <c r="J1037" t="str">
        <f t="array" ref="J1037">IF($A1037="","",IF(IFERROR(INDEX(Summary!$AX:$AX,$AH1037),0)&lt;0.25,"0-25%",IF(INDEX(Summary!$AX:$AX,$AH1037)&lt;0.5,"25-50%",IF(INDEX(Summary!$AX:$AX,$AH1037)&lt;0.75,"50-75%","75-100%"))))</f>
        <v>75-100%</v>
      </c>
      <c r="K1037" t="str">
        <f t="array" ref="K1037">IF($A1037="","",INDEX(Summary!$AY:$AY,$AH1037)&amp;"")</f>
        <v xml:space="preserve">PM ISSUE </v>
      </c>
      <c r="L1037" s="1">
        <f>IF($A1037="","",Summary!$P$2+MOD(ROW()-2,30))</f>
        <v>46242</v>
      </c>
      <c r="M1037">
        <f t="shared" si="146"/>
        <v>16</v>
      </c>
      <c r="N1037">
        <f t="shared" si="147"/>
        <v>8</v>
      </c>
      <c r="O1037" t="str">
        <f t="shared" si="148"/>
        <v>Aug-2026</v>
      </c>
      <c r="P1037">
        <f t="shared" ca="1" si="149"/>
        <v>1</v>
      </c>
      <c r="Q1037" s="2">
        <f t="array" ref="Q1037">IF($A1037="",0,IFERROR(INDEX(Summary!$P$3:$AS$67,$AH1037-2,$M1037),0))</f>
        <v>0</v>
      </c>
      <c r="R1037" s="2" t="e">
        <f t="array" ref="R1037">IF($A1037="",0,ROUND(IFERROR(INDEX(Summary!$O:$O,$AH1037),0)/30,0))</f>
        <v>#VALUE!</v>
      </c>
      <c r="S1037">
        <f t="shared" si="150"/>
        <v>0</v>
      </c>
      <c r="T1037" s="2">
        <f t="array" ref="T1037">IF($S1037=1,IFERROR(INDEX(Summary!$O:$O,$AH1037),0),0)</f>
        <v>0</v>
      </c>
      <c r="U1037" s="2">
        <f t="array" ref="U1037">IF($S1037=1,IFERROR(INDEX(Summary!$AT:$AT,$AH1037),0),0)</f>
        <v>0</v>
      </c>
      <c r="V1037" s="2">
        <f t="shared" si="151"/>
        <v>0</v>
      </c>
      <c r="W1037" s="2">
        <f t="array" ref="W1037">IF($S1037=1,IFERROR(INDEX(Summary!$AZ:$AZ,$AH1037),0),0)</f>
        <v>0</v>
      </c>
      <c r="X1037" s="3">
        <f t="array" ref="X1037">IF($S1037=1,IFERROR(INDEX(Summary!$BA:$BA,$AH1037),0),0)</f>
        <v>0</v>
      </c>
      <c r="Y1037" s="2">
        <f t="array" ref="Y1037">IF($S1037=1,IFERROR(INDEX(Summary!$G:$G,$AH1037),0),0)</f>
        <v>0</v>
      </c>
      <c r="Z1037" s="2">
        <f t="array" ref="Z1037">IF($S1037=1,IFERROR(INDEX(Summary!$H:$H,$AH1037),0),0)</f>
        <v>0</v>
      </c>
      <c r="AA1037" s="2">
        <f t="array" ref="AA1037">IF($S1037=1,IFERROR(INDEX(Summary!$I:$I,$AH1037),0),0)</f>
        <v>0</v>
      </c>
      <c r="AB1037" s="2">
        <f t="array" ref="AB1037">IF($S1037=1,IFERROR(INDEX(Summary!$J:$J,$AH1037),0),0)</f>
        <v>0</v>
      </c>
      <c r="AC1037" s="2">
        <f t="array" ref="AC1037">IF($S1037=1,IFERROR(INDEX(Summary!$K:$K,$AH1037),0),0)</f>
        <v>0</v>
      </c>
      <c r="AD1037" s="2">
        <f t="array" ref="AD1037">IF($S1037=1,IFERROR(INDEX(Summary!$L:$L,$AH1037),0),0)</f>
        <v>0</v>
      </c>
      <c r="AE1037" s="2">
        <f t="array" ref="AE1037">IF($S1037=1,IFERROR(INDEX(Summary!$M:$M,$AH1037),0),0)</f>
        <v>0</v>
      </c>
      <c r="AF1037" s="2">
        <f t="array" ref="AF1037">IF($S1037=1,IFERROR(INDEX(Summary!$N:$N,$AH1037),0),0)</f>
        <v>0</v>
      </c>
      <c r="AG1037">
        <f t="array" ref="AG1037">IF($A1037="","",IFERROR(INDEX(Summary!$BB:$BB,$AH1037),0))</f>
        <v>10</v>
      </c>
      <c r="AH1037">
        <f t="shared" si="152"/>
        <v>37</v>
      </c>
    </row>
    <row r="1038" spans="1:34" hidden="1">
      <c r="A1038" t="str">
        <f t="array" ref="A1038">IFERROR(INDEX(Summary!$D:$D,$AH1038)&amp;"","")</f>
        <v>FG00231</v>
      </c>
      <c r="B1038" t="str">
        <f t="array" ref="B1038">IF($A1038="","",INDEX(Summary!$E:$E,$AH1038))</f>
        <v>Lakadong Turmeric Powder 150g</v>
      </c>
      <c r="C1038" t="str">
        <f t="array" ref="C1038">IF($A1038="","",INDEX(Summary!$B:$B,$AH1038))</f>
        <v>Jaggery</v>
      </c>
      <c r="D1038" t="str">
        <f t="array" ref="D1038">IF($A1038="","",INDEX(Summary!$C:$C,$AH1038))</f>
        <v>C39</v>
      </c>
      <c r="E1038">
        <f t="array" ref="E1038">IF($A1038="","",INDEX(Summary!$F:$F,$AH1038))</f>
        <v>0.15</v>
      </c>
      <c r="F1038" t="str">
        <f t="array" ref="F1038">IF($A1038="","",INDEX(Summary!$BC:$BC,$AH1038)&amp;"")</f>
        <v>P3 – Normal</v>
      </c>
      <c r="G1038">
        <f t="shared" si="144"/>
        <v>3</v>
      </c>
      <c r="H1038">
        <f t="shared" si="145"/>
        <v>0</v>
      </c>
      <c r="I1038" t="str">
        <f t="array" ref="I1038">IF($A1038="","",IF(IFERROR(INDEX(Summary!$BA:$BA,$AH1038),0)&lt;1,"Under 1 day",IF(INDEX(Summary!$BA:$BA,$AH1038)&lt;3,"1-3 days",IF(INDEX(Summary!$BA:$BA,$AH1038)&lt;7,"3-7 days","7+ days"))))</f>
        <v>Under 1 day</v>
      </c>
      <c r="J1038" t="str">
        <f t="array" ref="J1038">IF($A1038="","",IF(IFERROR(INDEX(Summary!$AX:$AX,$AH1038),0)&lt;0.25,"0-25%",IF(INDEX(Summary!$AX:$AX,$AH1038)&lt;0.5,"25-50%",IF(INDEX(Summary!$AX:$AX,$AH1038)&lt;0.75,"50-75%","75-100%"))))</f>
        <v>75-100%</v>
      </c>
      <c r="K1038" t="str">
        <f t="array" ref="K1038">IF($A1038="","",INDEX(Summary!$AY:$AY,$AH1038)&amp;"")</f>
        <v xml:space="preserve">PM ISSUE </v>
      </c>
      <c r="L1038" s="1">
        <f>IF($A1038="","",Summary!$P$2+MOD(ROW()-2,30))</f>
        <v>46243</v>
      </c>
      <c r="M1038">
        <f t="shared" si="146"/>
        <v>17</v>
      </c>
      <c r="N1038">
        <f t="shared" si="147"/>
        <v>9</v>
      </c>
      <c r="O1038" t="str">
        <f t="shared" si="148"/>
        <v>Aug-2026</v>
      </c>
      <c r="P1038">
        <f t="shared" ca="1" si="149"/>
        <v>1</v>
      </c>
      <c r="Q1038" s="2">
        <f t="array" ref="Q1038">IF($A1038="",0,IFERROR(INDEX(Summary!$P$3:$AS$67,$AH1038-2,$M1038),0))</f>
        <v>0</v>
      </c>
      <c r="R1038" s="2" t="e">
        <f t="array" ref="R1038">IF($A1038="",0,ROUND(IFERROR(INDEX(Summary!$O:$O,$AH1038),0)/30,0))</f>
        <v>#VALUE!</v>
      </c>
      <c r="S1038">
        <f t="shared" si="150"/>
        <v>0</v>
      </c>
      <c r="T1038" s="2">
        <f t="array" ref="T1038">IF($S1038=1,IFERROR(INDEX(Summary!$O:$O,$AH1038),0),0)</f>
        <v>0</v>
      </c>
      <c r="U1038" s="2">
        <f t="array" ref="U1038">IF($S1038=1,IFERROR(INDEX(Summary!$AT:$AT,$AH1038),0),0)</f>
        <v>0</v>
      </c>
      <c r="V1038" s="2">
        <f t="shared" si="151"/>
        <v>0</v>
      </c>
      <c r="W1038" s="2">
        <f t="array" ref="W1038">IF($S1038=1,IFERROR(INDEX(Summary!$AZ:$AZ,$AH1038),0),0)</f>
        <v>0</v>
      </c>
      <c r="X1038" s="3">
        <f t="array" ref="X1038">IF($S1038=1,IFERROR(INDEX(Summary!$BA:$BA,$AH1038),0),0)</f>
        <v>0</v>
      </c>
      <c r="Y1038" s="2">
        <f t="array" ref="Y1038">IF($S1038=1,IFERROR(INDEX(Summary!$G:$G,$AH1038),0),0)</f>
        <v>0</v>
      </c>
      <c r="Z1038" s="2">
        <f t="array" ref="Z1038">IF($S1038=1,IFERROR(INDEX(Summary!$H:$H,$AH1038),0),0)</f>
        <v>0</v>
      </c>
      <c r="AA1038" s="2">
        <f t="array" ref="AA1038">IF($S1038=1,IFERROR(INDEX(Summary!$I:$I,$AH1038),0),0)</f>
        <v>0</v>
      </c>
      <c r="AB1038" s="2">
        <f t="array" ref="AB1038">IF($S1038=1,IFERROR(INDEX(Summary!$J:$J,$AH1038),0),0)</f>
        <v>0</v>
      </c>
      <c r="AC1038" s="2">
        <f t="array" ref="AC1038">IF($S1038=1,IFERROR(INDEX(Summary!$K:$K,$AH1038),0),0)</f>
        <v>0</v>
      </c>
      <c r="AD1038" s="2">
        <f t="array" ref="AD1038">IF($S1038=1,IFERROR(INDEX(Summary!$L:$L,$AH1038),0),0)</f>
        <v>0</v>
      </c>
      <c r="AE1038" s="2">
        <f t="array" ref="AE1038">IF($S1038=1,IFERROR(INDEX(Summary!$M:$M,$AH1038),0),0)</f>
        <v>0</v>
      </c>
      <c r="AF1038" s="2">
        <f t="array" ref="AF1038">IF($S1038=1,IFERROR(INDEX(Summary!$N:$N,$AH1038),0),0)</f>
        <v>0</v>
      </c>
      <c r="AG1038">
        <f t="array" ref="AG1038">IF($A1038="","",IFERROR(INDEX(Summary!$BB:$BB,$AH1038),0))</f>
        <v>10</v>
      </c>
      <c r="AH1038">
        <f t="shared" si="152"/>
        <v>37</v>
      </c>
    </row>
    <row r="1039" spans="1:34" hidden="1">
      <c r="A1039" t="str">
        <f t="array" ref="A1039">IFERROR(INDEX(Summary!$D:$D,$AH1039)&amp;"","")</f>
        <v>FG00231</v>
      </c>
      <c r="B1039" t="str">
        <f t="array" ref="B1039">IF($A1039="","",INDEX(Summary!$E:$E,$AH1039))</f>
        <v>Lakadong Turmeric Powder 150g</v>
      </c>
      <c r="C1039" t="str">
        <f t="array" ref="C1039">IF($A1039="","",INDEX(Summary!$B:$B,$AH1039))</f>
        <v>Jaggery</v>
      </c>
      <c r="D1039" t="str">
        <f t="array" ref="D1039">IF($A1039="","",INDEX(Summary!$C:$C,$AH1039))</f>
        <v>C39</v>
      </c>
      <c r="E1039">
        <f t="array" ref="E1039">IF($A1039="","",INDEX(Summary!$F:$F,$AH1039))</f>
        <v>0.15</v>
      </c>
      <c r="F1039" t="str">
        <f t="array" ref="F1039">IF($A1039="","",INDEX(Summary!$BC:$BC,$AH1039)&amp;"")</f>
        <v>P3 – Normal</v>
      </c>
      <c r="G1039">
        <f t="shared" si="144"/>
        <v>3</v>
      </c>
      <c r="H1039">
        <f t="shared" si="145"/>
        <v>0</v>
      </c>
      <c r="I1039" t="str">
        <f t="array" ref="I1039">IF($A1039="","",IF(IFERROR(INDEX(Summary!$BA:$BA,$AH1039),0)&lt;1,"Under 1 day",IF(INDEX(Summary!$BA:$BA,$AH1039)&lt;3,"1-3 days",IF(INDEX(Summary!$BA:$BA,$AH1039)&lt;7,"3-7 days","7+ days"))))</f>
        <v>Under 1 day</v>
      </c>
      <c r="J1039" t="str">
        <f t="array" ref="J1039">IF($A1039="","",IF(IFERROR(INDEX(Summary!$AX:$AX,$AH1039),0)&lt;0.25,"0-25%",IF(INDEX(Summary!$AX:$AX,$AH1039)&lt;0.5,"25-50%",IF(INDEX(Summary!$AX:$AX,$AH1039)&lt;0.75,"50-75%","75-100%"))))</f>
        <v>75-100%</v>
      </c>
      <c r="K1039" t="str">
        <f t="array" ref="K1039">IF($A1039="","",INDEX(Summary!$AY:$AY,$AH1039)&amp;"")</f>
        <v xml:space="preserve">PM ISSUE </v>
      </c>
      <c r="L1039" s="1">
        <f>IF($A1039="","",Summary!$P$2+MOD(ROW()-2,30))</f>
        <v>46244</v>
      </c>
      <c r="M1039">
        <f t="shared" si="146"/>
        <v>18</v>
      </c>
      <c r="N1039">
        <f t="shared" si="147"/>
        <v>10</v>
      </c>
      <c r="O1039" t="str">
        <f t="shared" si="148"/>
        <v>Aug-2026</v>
      </c>
      <c r="P1039">
        <f t="shared" ca="1" si="149"/>
        <v>1</v>
      </c>
      <c r="Q1039" s="2">
        <f t="array" ref="Q1039">IF($A1039="",0,IFERROR(INDEX(Summary!$P$3:$AS$67,$AH1039-2,$M1039),0))</f>
        <v>0</v>
      </c>
      <c r="R1039" s="2" t="e">
        <f t="array" ref="R1039">IF($A1039="",0,ROUND(IFERROR(INDEX(Summary!$O:$O,$AH1039),0)/30,0))</f>
        <v>#VALUE!</v>
      </c>
      <c r="S1039">
        <f t="shared" si="150"/>
        <v>0</v>
      </c>
      <c r="T1039" s="2">
        <f t="array" ref="T1039">IF($S1039=1,IFERROR(INDEX(Summary!$O:$O,$AH1039),0),0)</f>
        <v>0</v>
      </c>
      <c r="U1039" s="2">
        <f t="array" ref="U1039">IF($S1039=1,IFERROR(INDEX(Summary!$AT:$AT,$AH1039),0),0)</f>
        <v>0</v>
      </c>
      <c r="V1039" s="2">
        <f t="shared" si="151"/>
        <v>0</v>
      </c>
      <c r="W1039" s="2">
        <f t="array" ref="W1039">IF($S1039=1,IFERROR(INDEX(Summary!$AZ:$AZ,$AH1039),0),0)</f>
        <v>0</v>
      </c>
      <c r="X1039" s="3">
        <f t="array" ref="X1039">IF($S1039=1,IFERROR(INDEX(Summary!$BA:$BA,$AH1039),0),0)</f>
        <v>0</v>
      </c>
      <c r="Y1039" s="2">
        <f t="array" ref="Y1039">IF($S1039=1,IFERROR(INDEX(Summary!$G:$G,$AH1039),0),0)</f>
        <v>0</v>
      </c>
      <c r="Z1039" s="2">
        <f t="array" ref="Z1039">IF($S1039=1,IFERROR(INDEX(Summary!$H:$H,$AH1039),0),0)</f>
        <v>0</v>
      </c>
      <c r="AA1039" s="2">
        <f t="array" ref="AA1039">IF($S1039=1,IFERROR(INDEX(Summary!$I:$I,$AH1039),0),0)</f>
        <v>0</v>
      </c>
      <c r="AB1039" s="2">
        <f t="array" ref="AB1039">IF($S1039=1,IFERROR(INDEX(Summary!$J:$J,$AH1039),0),0)</f>
        <v>0</v>
      </c>
      <c r="AC1039" s="2">
        <f t="array" ref="AC1039">IF($S1039=1,IFERROR(INDEX(Summary!$K:$K,$AH1039),0),0)</f>
        <v>0</v>
      </c>
      <c r="AD1039" s="2">
        <f t="array" ref="AD1039">IF($S1039=1,IFERROR(INDEX(Summary!$L:$L,$AH1039),0),0)</f>
        <v>0</v>
      </c>
      <c r="AE1039" s="2">
        <f t="array" ref="AE1039">IF($S1039=1,IFERROR(INDEX(Summary!$M:$M,$AH1039),0),0)</f>
        <v>0</v>
      </c>
      <c r="AF1039" s="2">
        <f t="array" ref="AF1039">IF($S1039=1,IFERROR(INDEX(Summary!$N:$N,$AH1039),0),0)</f>
        <v>0</v>
      </c>
      <c r="AG1039">
        <f t="array" ref="AG1039">IF($A1039="","",IFERROR(INDEX(Summary!$BB:$BB,$AH1039),0))</f>
        <v>10</v>
      </c>
      <c r="AH1039">
        <f t="shared" si="152"/>
        <v>37</v>
      </c>
    </row>
    <row r="1040" spans="1:34" hidden="1">
      <c r="A1040" t="str">
        <f t="array" ref="A1040">IFERROR(INDEX(Summary!$D:$D,$AH1040)&amp;"","")</f>
        <v>FG00231</v>
      </c>
      <c r="B1040" t="str">
        <f t="array" ref="B1040">IF($A1040="","",INDEX(Summary!$E:$E,$AH1040))</f>
        <v>Lakadong Turmeric Powder 150g</v>
      </c>
      <c r="C1040" t="str">
        <f t="array" ref="C1040">IF($A1040="","",INDEX(Summary!$B:$B,$AH1040))</f>
        <v>Jaggery</v>
      </c>
      <c r="D1040" t="str">
        <f t="array" ref="D1040">IF($A1040="","",INDEX(Summary!$C:$C,$AH1040))</f>
        <v>C39</v>
      </c>
      <c r="E1040">
        <f t="array" ref="E1040">IF($A1040="","",INDEX(Summary!$F:$F,$AH1040))</f>
        <v>0.15</v>
      </c>
      <c r="F1040" t="str">
        <f t="array" ref="F1040">IF($A1040="","",INDEX(Summary!$BC:$BC,$AH1040)&amp;"")</f>
        <v>P3 – Normal</v>
      </c>
      <c r="G1040">
        <f t="shared" si="144"/>
        <v>3</v>
      </c>
      <c r="H1040">
        <f t="shared" si="145"/>
        <v>0</v>
      </c>
      <c r="I1040" t="str">
        <f t="array" ref="I1040">IF($A1040="","",IF(IFERROR(INDEX(Summary!$BA:$BA,$AH1040),0)&lt;1,"Under 1 day",IF(INDEX(Summary!$BA:$BA,$AH1040)&lt;3,"1-3 days",IF(INDEX(Summary!$BA:$BA,$AH1040)&lt;7,"3-7 days","7+ days"))))</f>
        <v>Under 1 day</v>
      </c>
      <c r="J1040" t="str">
        <f t="array" ref="J1040">IF($A1040="","",IF(IFERROR(INDEX(Summary!$AX:$AX,$AH1040),0)&lt;0.25,"0-25%",IF(INDEX(Summary!$AX:$AX,$AH1040)&lt;0.5,"25-50%",IF(INDEX(Summary!$AX:$AX,$AH1040)&lt;0.75,"50-75%","75-100%"))))</f>
        <v>75-100%</v>
      </c>
      <c r="K1040" t="str">
        <f t="array" ref="K1040">IF($A1040="","",INDEX(Summary!$AY:$AY,$AH1040)&amp;"")</f>
        <v xml:space="preserve">PM ISSUE </v>
      </c>
      <c r="L1040" s="1">
        <f>IF($A1040="","",Summary!$P$2+MOD(ROW()-2,30))</f>
        <v>46245</v>
      </c>
      <c r="M1040">
        <f t="shared" si="146"/>
        <v>19</v>
      </c>
      <c r="N1040">
        <f t="shared" si="147"/>
        <v>11</v>
      </c>
      <c r="O1040" t="str">
        <f t="shared" si="148"/>
        <v>Aug-2026</v>
      </c>
      <c r="P1040">
        <f t="shared" ca="1" si="149"/>
        <v>1</v>
      </c>
      <c r="Q1040" s="2">
        <f t="array" ref="Q1040">IF($A1040="",0,IFERROR(INDEX(Summary!$P$3:$AS$67,$AH1040-2,$M1040),0))</f>
        <v>65</v>
      </c>
      <c r="R1040" s="2" t="e">
        <f t="array" ref="R1040">IF($A1040="",0,ROUND(IFERROR(INDEX(Summary!$O:$O,$AH1040),0)/30,0))</f>
        <v>#VALUE!</v>
      </c>
      <c r="S1040">
        <f t="shared" si="150"/>
        <v>0</v>
      </c>
      <c r="T1040" s="2">
        <f t="array" ref="T1040">IF($S1040=1,IFERROR(INDEX(Summary!$O:$O,$AH1040),0),0)</f>
        <v>0</v>
      </c>
      <c r="U1040" s="2">
        <f t="array" ref="U1040">IF($S1040=1,IFERROR(INDEX(Summary!$AT:$AT,$AH1040),0),0)</f>
        <v>0</v>
      </c>
      <c r="V1040" s="2">
        <f t="shared" si="151"/>
        <v>0</v>
      </c>
      <c r="W1040" s="2">
        <f t="array" ref="W1040">IF($S1040=1,IFERROR(INDEX(Summary!$AZ:$AZ,$AH1040),0),0)</f>
        <v>0</v>
      </c>
      <c r="X1040" s="3">
        <f t="array" ref="X1040">IF($S1040=1,IFERROR(INDEX(Summary!$BA:$BA,$AH1040),0),0)</f>
        <v>0</v>
      </c>
      <c r="Y1040" s="2">
        <f t="array" ref="Y1040">IF($S1040=1,IFERROR(INDEX(Summary!$G:$G,$AH1040),0),0)</f>
        <v>0</v>
      </c>
      <c r="Z1040" s="2">
        <f t="array" ref="Z1040">IF($S1040=1,IFERROR(INDEX(Summary!$H:$H,$AH1040),0),0)</f>
        <v>0</v>
      </c>
      <c r="AA1040" s="2">
        <f t="array" ref="AA1040">IF($S1040=1,IFERROR(INDEX(Summary!$I:$I,$AH1040),0),0)</f>
        <v>0</v>
      </c>
      <c r="AB1040" s="2">
        <f t="array" ref="AB1040">IF($S1040=1,IFERROR(INDEX(Summary!$J:$J,$AH1040),0),0)</f>
        <v>0</v>
      </c>
      <c r="AC1040" s="2">
        <f t="array" ref="AC1040">IF($S1040=1,IFERROR(INDEX(Summary!$K:$K,$AH1040),0),0)</f>
        <v>0</v>
      </c>
      <c r="AD1040" s="2">
        <f t="array" ref="AD1040">IF($S1040=1,IFERROR(INDEX(Summary!$L:$L,$AH1040),0),0)</f>
        <v>0</v>
      </c>
      <c r="AE1040" s="2">
        <f t="array" ref="AE1040">IF($S1040=1,IFERROR(INDEX(Summary!$M:$M,$AH1040),0),0)</f>
        <v>0</v>
      </c>
      <c r="AF1040" s="2">
        <f t="array" ref="AF1040">IF($S1040=1,IFERROR(INDEX(Summary!$N:$N,$AH1040),0),0)</f>
        <v>0</v>
      </c>
      <c r="AG1040">
        <f t="array" ref="AG1040">IF($A1040="","",IFERROR(INDEX(Summary!$BB:$BB,$AH1040),0))</f>
        <v>10</v>
      </c>
      <c r="AH1040">
        <f t="shared" si="152"/>
        <v>37</v>
      </c>
    </row>
    <row r="1041" spans="1:34" hidden="1">
      <c r="A1041" t="str">
        <f t="array" ref="A1041">IFERROR(INDEX(Summary!$D:$D,$AH1041)&amp;"","")</f>
        <v>FG00231</v>
      </c>
      <c r="B1041" t="str">
        <f t="array" ref="B1041">IF($A1041="","",INDEX(Summary!$E:$E,$AH1041))</f>
        <v>Lakadong Turmeric Powder 150g</v>
      </c>
      <c r="C1041" t="str">
        <f t="array" ref="C1041">IF($A1041="","",INDEX(Summary!$B:$B,$AH1041))</f>
        <v>Jaggery</v>
      </c>
      <c r="D1041" t="str">
        <f t="array" ref="D1041">IF($A1041="","",INDEX(Summary!$C:$C,$AH1041))</f>
        <v>C39</v>
      </c>
      <c r="E1041">
        <f t="array" ref="E1041">IF($A1041="","",INDEX(Summary!$F:$F,$AH1041))</f>
        <v>0.15</v>
      </c>
      <c r="F1041" t="str">
        <f t="array" ref="F1041">IF($A1041="","",INDEX(Summary!$BC:$BC,$AH1041)&amp;"")</f>
        <v>P3 – Normal</v>
      </c>
      <c r="G1041">
        <f t="shared" si="144"/>
        <v>3</v>
      </c>
      <c r="H1041">
        <f t="shared" si="145"/>
        <v>0</v>
      </c>
      <c r="I1041" t="str">
        <f t="array" ref="I1041">IF($A1041="","",IF(IFERROR(INDEX(Summary!$BA:$BA,$AH1041),0)&lt;1,"Under 1 day",IF(INDEX(Summary!$BA:$BA,$AH1041)&lt;3,"1-3 days",IF(INDEX(Summary!$BA:$BA,$AH1041)&lt;7,"3-7 days","7+ days"))))</f>
        <v>Under 1 day</v>
      </c>
      <c r="J1041" t="str">
        <f t="array" ref="J1041">IF($A1041="","",IF(IFERROR(INDEX(Summary!$AX:$AX,$AH1041),0)&lt;0.25,"0-25%",IF(INDEX(Summary!$AX:$AX,$AH1041)&lt;0.5,"25-50%",IF(INDEX(Summary!$AX:$AX,$AH1041)&lt;0.75,"50-75%","75-100%"))))</f>
        <v>75-100%</v>
      </c>
      <c r="K1041" t="str">
        <f t="array" ref="K1041">IF($A1041="","",INDEX(Summary!$AY:$AY,$AH1041)&amp;"")</f>
        <v xml:space="preserve">PM ISSUE </v>
      </c>
      <c r="L1041" s="1">
        <f>IF($A1041="","",Summary!$P$2+MOD(ROW()-2,30))</f>
        <v>46246</v>
      </c>
      <c r="M1041">
        <f t="shared" si="146"/>
        <v>20</v>
      </c>
      <c r="N1041">
        <f t="shared" si="147"/>
        <v>12</v>
      </c>
      <c r="O1041" t="str">
        <f t="shared" si="148"/>
        <v>Aug-2026</v>
      </c>
      <c r="P1041">
        <f t="shared" ca="1" si="149"/>
        <v>1</v>
      </c>
      <c r="Q1041" s="2">
        <f t="array" ref="Q1041">IF($A1041="",0,IFERROR(INDEX(Summary!$P$3:$AS$67,$AH1041-2,$M1041),0))</f>
        <v>9.75</v>
      </c>
      <c r="R1041" s="2" t="e">
        <f t="array" ref="R1041">IF($A1041="",0,ROUND(IFERROR(INDEX(Summary!$O:$O,$AH1041),0)/30,0))</f>
        <v>#VALUE!</v>
      </c>
      <c r="S1041">
        <f t="shared" si="150"/>
        <v>0</v>
      </c>
      <c r="T1041" s="2">
        <f t="array" ref="T1041">IF($S1041=1,IFERROR(INDEX(Summary!$O:$O,$AH1041),0),0)</f>
        <v>0</v>
      </c>
      <c r="U1041" s="2">
        <f t="array" ref="U1041">IF($S1041=1,IFERROR(INDEX(Summary!$AT:$AT,$AH1041),0),0)</f>
        <v>0</v>
      </c>
      <c r="V1041" s="2">
        <f t="shared" si="151"/>
        <v>0</v>
      </c>
      <c r="W1041" s="2">
        <f t="array" ref="W1041">IF($S1041=1,IFERROR(INDEX(Summary!$AZ:$AZ,$AH1041),0),0)</f>
        <v>0</v>
      </c>
      <c r="X1041" s="3">
        <f t="array" ref="X1041">IF($S1041=1,IFERROR(INDEX(Summary!$BA:$BA,$AH1041),0),0)</f>
        <v>0</v>
      </c>
      <c r="Y1041" s="2">
        <f t="array" ref="Y1041">IF($S1041=1,IFERROR(INDEX(Summary!$G:$G,$AH1041),0),0)</f>
        <v>0</v>
      </c>
      <c r="Z1041" s="2">
        <f t="array" ref="Z1041">IF($S1041=1,IFERROR(INDEX(Summary!$H:$H,$AH1041),0),0)</f>
        <v>0</v>
      </c>
      <c r="AA1041" s="2">
        <f t="array" ref="AA1041">IF($S1041=1,IFERROR(INDEX(Summary!$I:$I,$AH1041),0),0)</f>
        <v>0</v>
      </c>
      <c r="AB1041" s="2">
        <f t="array" ref="AB1041">IF($S1041=1,IFERROR(INDEX(Summary!$J:$J,$AH1041),0),0)</f>
        <v>0</v>
      </c>
      <c r="AC1041" s="2">
        <f t="array" ref="AC1041">IF($S1041=1,IFERROR(INDEX(Summary!$K:$K,$AH1041),0),0)</f>
        <v>0</v>
      </c>
      <c r="AD1041" s="2">
        <f t="array" ref="AD1041">IF($S1041=1,IFERROR(INDEX(Summary!$L:$L,$AH1041),0),0)</f>
        <v>0</v>
      </c>
      <c r="AE1041" s="2">
        <f t="array" ref="AE1041">IF($S1041=1,IFERROR(INDEX(Summary!$M:$M,$AH1041),0),0)</f>
        <v>0</v>
      </c>
      <c r="AF1041" s="2">
        <f t="array" ref="AF1041">IF($S1041=1,IFERROR(INDEX(Summary!$N:$N,$AH1041),0),0)</f>
        <v>0</v>
      </c>
      <c r="AG1041">
        <f t="array" ref="AG1041">IF($A1041="","",IFERROR(INDEX(Summary!$BB:$BB,$AH1041),0))</f>
        <v>10</v>
      </c>
      <c r="AH1041">
        <f t="shared" si="152"/>
        <v>37</v>
      </c>
    </row>
    <row r="1042" spans="1:34" hidden="1">
      <c r="A1042" t="str">
        <f t="array" ref="A1042">IFERROR(INDEX(Summary!$D:$D,$AH1042)&amp;"","")</f>
        <v>FG00231</v>
      </c>
      <c r="B1042" t="str">
        <f t="array" ref="B1042">IF($A1042="","",INDEX(Summary!$E:$E,$AH1042))</f>
        <v>Lakadong Turmeric Powder 150g</v>
      </c>
      <c r="C1042" t="str">
        <f t="array" ref="C1042">IF($A1042="","",INDEX(Summary!$B:$B,$AH1042))</f>
        <v>Jaggery</v>
      </c>
      <c r="D1042" t="str">
        <f t="array" ref="D1042">IF($A1042="","",INDEX(Summary!$C:$C,$AH1042))</f>
        <v>C39</v>
      </c>
      <c r="E1042">
        <f t="array" ref="E1042">IF($A1042="","",INDEX(Summary!$F:$F,$AH1042))</f>
        <v>0.15</v>
      </c>
      <c r="F1042" t="str">
        <f t="array" ref="F1042">IF($A1042="","",INDEX(Summary!$BC:$BC,$AH1042)&amp;"")</f>
        <v>P3 – Normal</v>
      </c>
      <c r="G1042">
        <f t="shared" si="144"/>
        <v>3</v>
      </c>
      <c r="H1042">
        <f t="shared" si="145"/>
        <v>0</v>
      </c>
      <c r="I1042" t="str">
        <f t="array" ref="I1042">IF($A1042="","",IF(IFERROR(INDEX(Summary!$BA:$BA,$AH1042),0)&lt;1,"Under 1 day",IF(INDEX(Summary!$BA:$BA,$AH1042)&lt;3,"1-3 days",IF(INDEX(Summary!$BA:$BA,$AH1042)&lt;7,"3-7 days","7+ days"))))</f>
        <v>Under 1 day</v>
      </c>
      <c r="J1042" t="str">
        <f t="array" ref="J1042">IF($A1042="","",IF(IFERROR(INDEX(Summary!$AX:$AX,$AH1042),0)&lt;0.25,"0-25%",IF(INDEX(Summary!$AX:$AX,$AH1042)&lt;0.5,"25-50%",IF(INDEX(Summary!$AX:$AX,$AH1042)&lt;0.75,"50-75%","75-100%"))))</f>
        <v>75-100%</v>
      </c>
      <c r="K1042" t="str">
        <f t="array" ref="K1042">IF($A1042="","",INDEX(Summary!$AY:$AY,$AH1042)&amp;"")</f>
        <v xml:space="preserve">PM ISSUE </v>
      </c>
      <c r="L1042" s="1">
        <f>IF($A1042="","",Summary!$P$2+MOD(ROW()-2,30))</f>
        <v>46247</v>
      </c>
      <c r="M1042">
        <f t="shared" si="146"/>
        <v>21</v>
      </c>
      <c r="N1042">
        <f t="shared" si="147"/>
        <v>13</v>
      </c>
      <c r="O1042" t="str">
        <f t="shared" si="148"/>
        <v>Aug-2026</v>
      </c>
      <c r="P1042">
        <f t="shared" ca="1" si="149"/>
        <v>1</v>
      </c>
      <c r="Q1042" s="2">
        <f t="array" ref="Q1042">IF($A1042="",0,IFERROR(INDEX(Summary!$P$3:$AS$67,$AH1042-2,$M1042),0))</f>
        <v>5</v>
      </c>
      <c r="R1042" s="2" t="e">
        <f t="array" ref="R1042">IF($A1042="",0,ROUND(IFERROR(INDEX(Summary!$O:$O,$AH1042),0)/30,0))</f>
        <v>#VALUE!</v>
      </c>
      <c r="S1042">
        <f t="shared" si="150"/>
        <v>0</v>
      </c>
      <c r="T1042" s="2">
        <f t="array" ref="T1042">IF($S1042=1,IFERROR(INDEX(Summary!$O:$O,$AH1042),0),0)</f>
        <v>0</v>
      </c>
      <c r="U1042" s="2">
        <f t="array" ref="U1042">IF($S1042=1,IFERROR(INDEX(Summary!$AT:$AT,$AH1042),0),0)</f>
        <v>0</v>
      </c>
      <c r="V1042" s="2">
        <f t="shared" si="151"/>
        <v>0</v>
      </c>
      <c r="W1042" s="2">
        <f t="array" ref="W1042">IF($S1042=1,IFERROR(INDEX(Summary!$AZ:$AZ,$AH1042),0),0)</f>
        <v>0</v>
      </c>
      <c r="X1042" s="3">
        <f t="array" ref="X1042">IF($S1042=1,IFERROR(INDEX(Summary!$BA:$BA,$AH1042),0),0)</f>
        <v>0</v>
      </c>
      <c r="Y1042" s="2">
        <f t="array" ref="Y1042">IF($S1042=1,IFERROR(INDEX(Summary!$G:$G,$AH1042),0),0)</f>
        <v>0</v>
      </c>
      <c r="Z1042" s="2">
        <f t="array" ref="Z1042">IF($S1042=1,IFERROR(INDEX(Summary!$H:$H,$AH1042),0),0)</f>
        <v>0</v>
      </c>
      <c r="AA1042" s="2">
        <f t="array" ref="AA1042">IF($S1042=1,IFERROR(INDEX(Summary!$I:$I,$AH1042),0),0)</f>
        <v>0</v>
      </c>
      <c r="AB1042" s="2">
        <f t="array" ref="AB1042">IF($S1042=1,IFERROR(INDEX(Summary!$J:$J,$AH1042),0),0)</f>
        <v>0</v>
      </c>
      <c r="AC1042" s="2">
        <f t="array" ref="AC1042">IF($S1042=1,IFERROR(INDEX(Summary!$K:$K,$AH1042),0),0)</f>
        <v>0</v>
      </c>
      <c r="AD1042" s="2">
        <f t="array" ref="AD1042">IF($S1042=1,IFERROR(INDEX(Summary!$L:$L,$AH1042),0),0)</f>
        <v>0</v>
      </c>
      <c r="AE1042" s="2">
        <f t="array" ref="AE1042">IF($S1042=1,IFERROR(INDEX(Summary!$M:$M,$AH1042),0),0)</f>
        <v>0</v>
      </c>
      <c r="AF1042" s="2">
        <f t="array" ref="AF1042">IF($S1042=1,IFERROR(INDEX(Summary!$N:$N,$AH1042),0),0)</f>
        <v>0</v>
      </c>
      <c r="AG1042">
        <f t="array" ref="AG1042">IF($A1042="","",IFERROR(INDEX(Summary!$BB:$BB,$AH1042),0))</f>
        <v>10</v>
      </c>
      <c r="AH1042">
        <f t="shared" si="152"/>
        <v>37</v>
      </c>
    </row>
    <row r="1043" spans="1:34" hidden="1">
      <c r="A1043" t="str">
        <f t="array" ref="A1043">IFERROR(INDEX(Summary!$D:$D,$AH1043)&amp;"","")</f>
        <v>FG00231</v>
      </c>
      <c r="B1043" t="str">
        <f t="array" ref="B1043">IF($A1043="","",INDEX(Summary!$E:$E,$AH1043))</f>
        <v>Lakadong Turmeric Powder 150g</v>
      </c>
      <c r="C1043" t="str">
        <f t="array" ref="C1043">IF($A1043="","",INDEX(Summary!$B:$B,$AH1043))</f>
        <v>Jaggery</v>
      </c>
      <c r="D1043" t="str">
        <f t="array" ref="D1043">IF($A1043="","",INDEX(Summary!$C:$C,$AH1043))</f>
        <v>C39</v>
      </c>
      <c r="E1043">
        <f t="array" ref="E1043">IF($A1043="","",INDEX(Summary!$F:$F,$AH1043))</f>
        <v>0.15</v>
      </c>
      <c r="F1043" t="str">
        <f t="array" ref="F1043">IF($A1043="","",INDEX(Summary!$BC:$BC,$AH1043)&amp;"")</f>
        <v>P3 – Normal</v>
      </c>
      <c r="G1043">
        <f t="shared" si="144"/>
        <v>3</v>
      </c>
      <c r="H1043">
        <f t="shared" si="145"/>
        <v>0</v>
      </c>
      <c r="I1043" t="str">
        <f t="array" ref="I1043">IF($A1043="","",IF(IFERROR(INDEX(Summary!$BA:$BA,$AH1043),0)&lt;1,"Under 1 day",IF(INDEX(Summary!$BA:$BA,$AH1043)&lt;3,"1-3 days",IF(INDEX(Summary!$BA:$BA,$AH1043)&lt;7,"3-7 days","7+ days"))))</f>
        <v>Under 1 day</v>
      </c>
      <c r="J1043" t="str">
        <f t="array" ref="J1043">IF($A1043="","",IF(IFERROR(INDEX(Summary!$AX:$AX,$AH1043),0)&lt;0.25,"0-25%",IF(INDEX(Summary!$AX:$AX,$AH1043)&lt;0.5,"25-50%",IF(INDEX(Summary!$AX:$AX,$AH1043)&lt;0.75,"50-75%","75-100%"))))</f>
        <v>75-100%</v>
      </c>
      <c r="K1043" t="str">
        <f t="array" ref="K1043">IF($A1043="","",INDEX(Summary!$AY:$AY,$AH1043)&amp;"")</f>
        <v xml:space="preserve">PM ISSUE </v>
      </c>
      <c r="L1043" s="1">
        <f>IF($A1043="","",Summary!$P$2+MOD(ROW()-2,30))</f>
        <v>46248</v>
      </c>
      <c r="M1043">
        <f t="shared" si="146"/>
        <v>22</v>
      </c>
      <c r="N1043">
        <f t="shared" si="147"/>
        <v>14</v>
      </c>
      <c r="O1043" t="str">
        <f t="shared" si="148"/>
        <v>Aug-2026</v>
      </c>
      <c r="P1043">
        <f t="shared" ca="1" si="149"/>
        <v>1</v>
      </c>
      <c r="Q1043" s="2">
        <f t="array" ref="Q1043">IF($A1043="",0,IFERROR(INDEX(Summary!$P$3:$AS$67,$AH1043-2,$M1043),0))</f>
        <v>0</v>
      </c>
      <c r="R1043" s="2" t="e">
        <f t="array" ref="R1043">IF($A1043="",0,ROUND(IFERROR(INDEX(Summary!$O:$O,$AH1043),0)/30,0))</f>
        <v>#VALUE!</v>
      </c>
      <c r="S1043">
        <f t="shared" si="150"/>
        <v>0</v>
      </c>
      <c r="T1043" s="2">
        <f t="array" ref="T1043">IF($S1043=1,IFERROR(INDEX(Summary!$O:$O,$AH1043),0),0)</f>
        <v>0</v>
      </c>
      <c r="U1043" s="2">
        <f t="array" ref="U1043">IF($S1043=1,IFERROR(INDEX(Summary!$AT:$AT,$AH1043),0),0)</f>
        <v>0</v>
      </c>
      <c r="V1043" s="2">
        <f t="shared" si="151"/>
        <v>0</v>
      </c>
      <c r="W1043" s="2">
        <f t="array" ref="W1043">IF($S1043=1,IFERROR(INDEX(Summary!$AZ:$AZ,$AH1043),0),0)</f>
        <v>0</v>
      </c>
      <c r="X1043" s="3">
        <f t="array" ref="X1043">IF($S1043=1,IFERROR(INDEX(Summary!$BA:$BA,$AH1043),0),0)</f>
        <v>0</v>
      </c>
      <c r="Y1043" s="2">
        <f t="array" ref="Y1043">IF($S1043=1,IFERROR(INDEX(Summary!$G:$G,$AH1043),0),0)</f>
        <v>0</v>
      </c>
      <c r="Z1043" s="2">
        <f t="array" ref="Z1043">IF($S1043=1,IFERROR(INDEX(Summary!$H:$H,$AH1043),0),0)</f>
        <v>0</v>
      </c>
      <c r="AA1043" s="2">
        <f t="array" ref="AA1043">IF($S1043=1,IFERROR(INDEX(Summary!$I:$I,$AH1043),0),0)</f>
        <v>0</v>
      </c>
      <c r="AB1043" s="2">
        <f t="array" ref="AB1043">IF($S1043=1,IFERROR(INDEX(Summary!$J:$J,$AH1043),0),0)</f>
        <v>0</v>
      </c>
      <c r="AC1043" s="2">
        <f t="array" ref="AC1043">IF($S1043=1,IFERROR(INDEX(Summary!$K:$K,$AH1043),0),0)</f>
        <v>0</v>
      </c>
      <c r="AD1043" s="2">
        <f t="array" ref="AD1043">IF($S1043=1,IFERROR(INDEX(Summary!$L:$L,$AH1043),0),0)</f>
        <v>0</v>
      </c>
      <c r="AE1043" s="2">
        <f t="array" ref="AE1043">IF($S1043=1,IFERROR(INDEX(Summary!$M:$M,$AH1043),0),0)</f>
        <v>0</v>
      </c>
      <c r="AF1043" s="2">
        <f t="array" ref="AF1043">IF($S1043=1,IFERROR(INDEX(Summary!$N:$N,$AH1043),0),0)</f>
        <v>0</v>
      </c>
      <c r="AG1043">
        <f t="array" ref="AG1043">IF($A1043="","",IFERROR(INDEX(Summary!$BB:$BB,$AH1043),0))</f>
        <v>10</v>
      </c>
      <c r="AH1043">
        <f t="shared" si="152"/>
        <v>37</v>
      </c>
    </row>
    <row r="1044" spans="1:34" hidden="1">
      <c r="A1044" t="str">
        <f t="array" ref="A1044">IFERROR(INDEX(Summary!$D:$D,$AH1044)&amp;"","")</f>
        <v>FG00231</v>
      </c>
      <c r="B1044" t="str">
        <f t="array" ref="B1044">IF($A1044="","",INDEX(Summary!$E:$E,$AH1044))</f>
        <v>Lakadong Turmeric Powder 150g</v>
      </c>
      <c r="C1044" t="str">
        <f t="array" ref="C1044">IF($A1044="","",INDEX(Summary!$B:$B,$AH1044))</f>
        <v>Jaggery</v>
      </c>
      <c r="D1044" t="str">
        <f t="array" ref="D1044">IF($A1044="","",INDEX(Summary!$C:$C,$AH1044))</f>
        <v>C39</v>
      </c>
      <c r="E1044">
        <f t="array" ref="E1044">IF($A1044="","",INDEX(Summary!$F:$F,$AH1044))</f>
        <v>0.15</v>
      </c>
      <c r="F1044" t="str">
        <f t="array" ref="F1044">IF($A1044="","",INDEX(Summary!$BC:$BC,$AH1044)&amp;"")</f>
        <v>P3 – Normal</v>
      </c>
      <c r="G1044">
        <f t="shared" si="144"/>
        <v>3</v>
      </c>
      <c r="H1044">
        <f t="shared" si="145"/>
        <v>0</v>
      </c>
      <c r="I1044" t="str">
        <f t="array" ref="I1044">IF($A1044="","",IF(IFERROR(INDEX(Summary!$BA:$BA,$AH1044),0)&lt;1,"Under 1 day",IF(INDEX(Summary!$BA:$BA,$AH1044)&lt;3,"1-3 days",IF(INDEX(Summary!$BA:$BA,$AH1044)&lt;7,"3-7 days","7+ days"))))</f>
        <v>Under 1 day</v>
      </c>
      <c r="J1044" t="str">
        <f t="array" ref="J1044">IF($A1044="","",IF(IFERROR(INDEX(Summary!$AX:$AX,$AH1044),0)&lt;0.25,"0-25%",IF(INDEX(Summary!$AX:$AX,$AH1044)&lt;0.5,"25-50%",IF(INDEX(Summary!$AX:$AX,$AH1044)&lt;0.75,"50-75%","75-100%"))))</f>
        <v>75-100%</v>
      </c>
      <c r="K1044" t="str">
        <f t="array" ref="K1044">IF($A1044="","",INDEX(Summary!$AY:$AY,$AH1044)&amp;"")</f>
        <v xml:space="preserve">PM ISSUE </v>
      </c>
      <c r="L1044" s="1">
        <f>IF($A1044="","",Summary!$P$2+MOD(ROW()-2,30))</f>
        <v>46249</v>
      </c>
      <c r="M1044">
        <f t="shared" si="146"/>
        <v>23</v>
      </c>
      <c r="N1044">
        <f t="shared" si="147"/>
        <v>15</v>
      </c>
      <c r="O1044" t="str">
        <f t="shared" si="148"/>
        <v>Aug-2026</v>
      </c>
      <c r="P1044">
        <f t="shared" ca="1" si="149"/>
        <v>1</v>
      </c>
      <c r="Q1044" s="2">
        <f t="array" ref="Q1044">IF($A1044="",0,IFERROR(INDEX(Summary!$P$3:$AS$67,$AH1044-2,$M1044),0))</f>
        <v>0</v>
      </c>
      <c r="R1044" s="2" t="e">
        <f t="array" ref="R1044">IF($A1044="",0,ROUND(IFERROR(INDEX(Summary!$O:$O,$AH1044),0)/30,0))</f>
        <v>#VALUE!</v>
      </c>
      <c r="S1044">
        <f t="shared" si="150"/>
        <v>0</v>
      </c>
      <c r="T1044" s="2">
        <f t="array" ref="T1044">IF($S1044=1,IFERROR(INDEX(Summary!$O:$O,$AH1044),0),0)</f>
        <v>0</v>
      </c>
      <c r="U1044" s="2">
        <f t="array" ref="U1044">IF($S1044=1,IFERROR(INDEX(Summary!$AT:$AT,$AH1044),0),0)</f>
        <v>0</v>
      </c>
      <c r="V1044" s="2">
        <f t="shared" si="151"/>
        <v>0</v>
      </c>
      <c r="W1044" s="2">
        <f t="array" ref="W1044">IF($S1044=1,IFERROR(INDEX(Summary!$AZ:$AZ,$AH1044),0),0)</f>
        <v>0</v>
      </c>
      <c r="X1044" s="3">
        <f t="array" ref="X1044">IF($S1044=1,IFERROR(INDEX(Summary!$BA:$BA,$AH1044),0),0)</f>
        <v>0</v>
      </c>
      <c r="Y1044" s="2">
        <f t="array" ref="Y1044">IF($S1044=1,IFERROR(INDEX(Summary!$G:$G,$AH1044),0),0)</f>
        <v>0</v>
      </c>
      <c r="Z1044" s="2">
        <f t="array" ref="Z1044">IF($S1044=1,IFERROR(INDEX(Summary!$H:$H,$AH1044),0),0)</f>
        <v>0</v>
      </c>
      <c r="AA1044" s="2">
        <f t="array" ref="AA1044">IF($S1044=1,IFERROR(INDEX(Summary!$I:$I,$AH1044),0),0)</f>
        <v>0</v>
      </c>
      <c r="AB1044" s="2">
        <f t="array" ref="AB1044">IF($S1044=1,IFERROR(INDEX(Summary!$J:$J,$AH1044),0),0)</f>
        <v>0</v>
      </c>
      <c r="AC1044" s="2">
        <f t="array" ref="AC1044">IF($S1044=1,IFERROR(INDEX(Summary!$K:$K,$AH1044),0),0)</f>
        <v>0</v>
      </c>
      <c r="AD1044" s="2">
        <f t="array" ref="AD1044">IF($S1044=1,IFERROR(INDEX(Summary!$L:$L,$AH1044),0),0)</f>
        <v>0</v>
      </c>
      <c r="AE1044" s="2">
        <f t="array" ref="AE1044">IF($S1044=1,IFERROR(INDEX(Summary!$M:$M,$AH1044),0),0)</f>
        <v>0</v>
      </c>
      <c r="AF1044" s="2">
        <f t="array" ref="AF1044">IF($S1044=1,IFERROR(INDEX(Summary!$N:$N,$AH1044),0),0)</f>
        <v>0</v>
      </c>
      <c r="AG1044">
        <f t="array" ref="AG1044">IF($A1044="","",IFERROR(INDEX(Summary!$BB:$BB,$AH1044),0))</f>
        <v>10</v>
      </c>
      <c r="AH1044">
        <f t="shared" si="152"/>
        <v>37</v>
      </c>
    </row>
    <row r="1045" spans="1:34" hidden="1">
      <c r="A1045" t="str">
        <f t="array" ref="A1045">IFERROR(INDEX(Summary!$D:$D,$AH1045)&amp;"","")</f>
        <v>FG00231</v>
      </c>
      <c r="B1045" t="str">
        <f t="array" ref="B1045">IF($A1045="","",INDEX(Summary!$E:$E,$AH1045))</f>
        <v>Lakadong Turmeric Powder 150g</v>
      </c>
      <c r="C1045" t="str">
        <f t="array" ref="C1045">IF($A1045="","",INDEX(Summary!$B:$B,$AH1045))</f>
        <v>Jaggery</v>
      </c>
      <c r="D1045" t="str">
        <f t="array" ref="D1045">IF($A1045="","",INDEX(Summary!$C:$C,$AH1045))</f>
        <v>C39</v>
      </c>
      <c r="E1045">
        <f t="array" ref="E1045">IF($A1045="","",INDEX(Summary!$F:$F,$AH1045))</f>
        <v>0.15</v>
      </c>
      <c r="F1045" t="str">
        <f t="array" ref="F1045">IF($A1045="","",INDEX(Summary!$BC:$BC,$AH1045)&amp;"")</f>
        <v>P3 – Normal</v>
      </c>
      <c r="G1045">
        <f t="shared" si="144"/>
        <v>3</v>
      </c>
      <c r="H1045">
        <f t="shared" si="145"/>
        <v>0</v>
      </c>
      <c r="I1045" t="str">
        <f t="array" ref="I1045">IF($A1045="","",IF(IFERROR(INDEX(Summary!$BA:$BA,$AH1045),0)&lt;1,"Under 1 day",IF(INDEX(Summary!$BA:$BA,$AH1045)&lt;3,"1-3 days",IF(INDEX(Summary!$BA:$BA,$AH1045)&lt;7,"3-7 days","7+ days"))))</f>
        <v>Under 1 day</v>
      </c>
      <c r="J1045" t="str">
        <f t="array" ref="J1045">IF($A1045="","",IF(IFERROR(INDEX(Summary!$AX:$AX,$AH1045),0)&lt;0.25,"0-25%",IF(INDEX(Summary!$AX:$AX,$AH1045)&lt;0.5,"25-50%",IF(INDEX(Summary!$AX:$AX,$AH1045)&lt;0.75,"50-75%","75-100%"))))</f>
        <v>75-100%</v>
      </c>
      <c r="K1045" t="str">
        <f t="array" ref="K1045">IF($A1045="","",INDEX(Summary!$AY:$AY,$AH1045)&amp;"")</f>
        <v xml:space="preserve">PM ISSUE </v>
      </c>
      <c r="L1045" s="1">
        <f>IF($A1045="","",Summary!$P$2+MOD(ROW()-2,30))</f>
        <v>46250</v>
      </c>
      <c r="M1045">
        <f t="shared" si="146"/>
        <v>24</v>
      </c>
      <c r="N1045">
        <f t="shared" si="147"/>
        <v>16</v>
      </c>
      <c r="O1045" t="str">
        <f t="shared" si="148"/>
        <v>Aug-2026</v>
      </c>
      <c r="P1045">
        <f t="shared" ca="1" si="149"/>
        <v>1</v>
      </c>
      <c r="Q1045" s="2">
        <f t="array" ref="Q1045">IF($A1045="",0,IFERROR(INDEX(Summary!$P$3:$AS$67,$AH1045-2,$M1045),0))</f>
        <v>0</v>
      </c>
      <c r="R1045" s="2" t="e">
        <f t="array" ref="R1045">IF($A1045="",0,ROUND(IFERROR(INDEX(Summary!$O:$O,$AH1045),0)/30,0))</f>
        <v>#VALUE!</v>
      </c>
      <c r="S1045">
        <f t="shared" si="150"/>
        <v>0</v>
      </c>
      <c r="T1045" s="2">
        <f t="array" ref="T1045">IF($S1045=1,IFERROR(INDEX(Summary!$O:$O,$AH1045),0),0)</f>
        <v>0</v>
      </c>
      <c r="U1045" s="2">
        <f t="array" ref="U1045">IF($S1045=1,IFERROR(INDEX(Summary!$AT:$AT,$AH1045),0),0)</f>
        <v>0</v>
      </c>
      <c r="V1045" s="2">
        <f t="shared" si="151"/>
        <v>0</v>
      </c>
      <c r="W1045" s="2">
        <f t="array" ref="W1045">IF($S1045=1,IFERROR(INDEX(Summary!$AZ:$AZ,$AH1045),0),0)</f>
        <v>0</v>
      </c>
      <c r="X1045" s="3">
        <f t="array" ref="X1045">IF($S1045=1,IFERROR(INDEX(Summary!$BA:$BA,$AH1045),0),0)</f>
        <v>0</v>
      </c>
      <c r="Y1045" s="2">
        <f t="array" ref="Y1045">IF($S1045=1,IFERROR(INDEX(Summary!$G:$G,$AH1045),0),0)</f>
        <v>0</v>
      </c>
      <c r="Z1045" s="2">
        <f t="array" ref="Z1045">IF($S1045=1,IFERROR(INDEX(Summary!$H:$H,$AH1045),0),0)</f>
        <v>0</v>
      </c>
      <c r="AA1045" s="2">
        <f t="array" ref="AA1045">IF($S1045=1,IFERROR(INDEX(Summary!$I:$I,$AH1045),0),0)</f>
        <v>0</v>
      </c>
      <c r="AB1045" s="2">
        <f t="array" ref="AB1045">IF($S1045=1,IFERROR(INDEX(Summary!$J:$J,$AH1045),0),0)</f>
        <v>0</v>
      </c>
      <c r="AC1045" s="2">
        <f t="array" ref="AC1045">IF($S1045=1,IFERROR(INDEX(Summary!$K:$K,$AH1045),0),0)</f>
        <v>0</v>
      </c>
      <c r="AD1045" s="2">
        <f t="array" ref="AD1045">IF($S1045=1,IFERROR(INDEX(Summary!$L:$L,$AH1045),0),0)</f>
        <v>0</v>
      </c>
      <c r="AE1045" s="2">
        <f t="array" ref="AE1045">IF($S1045=1,IFERROR(INDEX(Summary!$M:$M,$AH1045),0),0)</f>
        <v>0</v>
      </c>
      <c r="AF1045" s="2">
        <f t="array" ref="AF1045">IF($S1045=1,IFERROR(INDEX(Summary!$N:$N,$AH1045),0),0)</f>
        <v>0</v>
      </c>
      <c r="AG1045">
        <f t="array" ref="AG1045">IF($A1045="","",IFERROR(INDEX(Summary!$BB:$BB,$AH1045),0))</f>
        <v>10</v>
      </c>
      <c r="AH1045">
        <f t="shared" si="152"/>
        <v>37</v>
      </c>
    </row>
    <row r="1046" spans="1:34" hidden="1">
      <c r="A1046" t="str">
        <f t="array" ref="A1046">IFERROR(INDEX(Summary!$D:$D,$AH1046)&amp;"","")</f>
        <v>FG00231</v>
      </c>
      <c r="B1046" t="str">
        <f t="array" ref="B1046">IF($A1046="","",INDEX(Summary!$E:$E,$AH1046))</f>
        <v>Lakadong Turmeric Powder 150g</v>
      </c>
      <c r="C1046" t="str">
        <f t="array" ref="C1046">IF($A1046="","",INDEX(Summary!$B:$B,$AH1046))</f>
        <v>Jaggery</v>
      </c>
      <c r="D1046" t="str">
        <f t="array" ref="D1046">IF($A1046="","",INDEX(Summary!$C:$C,$AH1046))</f>
        <v>C39</v>
      </c>
      <c r="E1046">
        <f t="array" ref="E1046">IF($A1046="","",INDEX(Summary!$F:$F,$AH1046))</f>
        <v>0.15</v>
      </c>
      <c r="F1046" t="str">
        <f t="array" ref="F1046">IF($A1046="","",INDEX(Summary!$BC:$BC,$AH1046)&amp;"")</f>
        <v>P3 – Normal</v>
      </c>
      <c r="G1046">
        <f t="shared" si="144"/>
        <v>3</v>
      </c>
      <c r="H1046">
        <f t="shared" si="145"/>
        <v>0</v>
      </c>
      <c r="I1046" t="str">
        <f t="array" ref="I1046">IF($A1046="","",IF(IFERROR(INDEX(Summary!$BA:$BA,$AH1046),0)&lt;1,"Under 1 day",IF(INDEX(Summary!$BA:$BA,$AH1046)&lt;3,"1-3 days",IF(INDEX(Summary!$BA:$BA,$AH1046)&lt;7,"3-7 days","7+ days"))))</f>
        <v>Under 1 day</v>
      </c>
      <c r="J1046" t="str">
        <f t="array" ref="J1046">IF($A1046="","",IF(IFERROR(INDEX(Summary!$AX:$AX,$AH1046),0)&lt;0.25,"0-25%",IF(INDEX(Summary!$AX:$AX,$AH1046)&lt;0.5,"25-50%",IF(INDEX(Summary!$AX:$AX,$AH1046)&lt;0.75,"50-75%","75-100%"))))</f>
        <v>75-100%</v>
      </c>
      <c r="K1046" t="str">
        <f t="array" ref="K1046">IF($A1046="","",INDEX(Summary!$AY:$AY,$AH1046)&amp;"")</f>
        <v xml:space="preserve">PM ISSUE </v>
      </c>
      <c r="L1046" s="1">
        <f>IF($A1046="","",Summary!$P$2+MOD(ROW()-2,30))</f>
        <v>46251</v>
      </c>
      <c r="M1046">
        <f t="shared" si="146"/>
        <v>25</v>
      </c>
      <c r="N1046">
        <f t="shared" si="147"/>
        <v>17</v>
      </c>
      <c r="O1046" t="str">
        <f t="shared" si="148"/>
        <v>Aug-2026</v>
      </c>
      <c r="P1046">
        <f t="shared" ca="1" si="149"/>
        <v>1</v>
      </c>
      <c r="Q1046" s="2">
        <f t="array" ref="Q1046">IF($A1046="",0,IFERROR(INDEX(Summary!$P$3:$AS$67,$AH1046-2,$M1046),0))</f>
        <v>0</v>
      </c>
      <c r="R1046" s="2" t="e">
        <f t="array" ref="R1046">IF($A1046="",0,ROUND(IFERROR(INDEX(Summary!$O:$O,$AH1046),0)/30,0))</f>
        <v>#VALUE!</v>
      </c>
      <c r="S1046">
        <f t="shared" si="150"/>
        <v>0</v>
      </c>
      <c r="T1046" s="2">
        <f t="array" ref="T1046">IF($S1046=1,IFERROR(INDEX(Summary!$O:$O,$AH1046),0),0)</f>
        <v>0</v>
      </c>
      <c r="U1046" s="2">
        <f t="array" ref="U1046">IF($S1046=1,IFERROR(INDEX(Summary!$AT:$AT,$AH1046),0),0)</f>
        <v>0</v>
      </c>
      <c r="V1046" s="2">
        <f t="shared" si="151"/>
        <v>0</v>
      </c>
      <c r="W1046" s="2">
        <f t="array" ref="W1046">IF($S1046=1,IFERROR(INDEX(Summary!$AZ:$AZ,$AH1046),0),0)</f>
        <v>0</v>
      </c>
      <c r="X1046" s="3">
        <f t="array" ref="X1046">IF($S1046=1,IFERROR(INDEX(Summary!$BA:$BA,$AH1046),0),0)</f>
        <v>0</v>
      </c>
      <c r="Y1046" s="2">
        <f t="array" ref="Y1046">IF($S1046=1,IFERROR(INDEX(Summary!$G:$G,$AH1046),0),0)</f>
        <v>0</v>
      </c>
      <c r="Z1046" s="2">
        <f t="array" ref="Z1046">IF($S1046=1,IFERROR(INDEX(Summary!$H:$H,$AH1046),0),0)</f>
        <v>0</v>
      </c>
      <c r="AA1046" s="2">
        <f t="array" ref="AA1046">IF($S1046=1,IFERROR(INDEX(Summary!$I:$I,$AH1046),0),0)</f>
        <v>0</v>
      </c>
      <c r="AB1046" s="2">
        <f t="array" ref="AB1046">IF($S1046=1,IFERROR(INDEX(Summary!$J:$J,$AH1046),0),0)</f>
        <v>0</v>
      </c>
      <c r="AC1046" s="2">
        <f t="array" ref="AC1046">IF($S1046=1,IFERROR(INDEX(Summary!$K:$K,$AH1046),0),0)</f>
        <v>0</v>
      </c>
      <c r="AD1046" s="2">
        <f t="array" ref="AD1046">IF($S1046=1,IFERROR(INDEX(Summary!$L:$L,$AH1046),0),0)</f>
        <v>0</v>
      </c>
      <c r="AE1046" s="2">
        <f t="array" ref="AE1046">IF($S1046=1,IFERROR(INDEX(Summary!$M:$M,$AH1046),0),0)</f>
        <v>0</v>
      </c>
      <c r="AF1046" s="2">
        <f t="array" ref="AF1046">IF($S1046=1,IFERROR(INDEX(Summary!$N:$N,$AH1046),0),0)</f>
        <v>0</v>
      </c>
      <c r="AG1046">
        <f t="array" ref="AG1046">IF($A1046="","",IFERROR(INDEX(Summary!$BB:$BB,$AH1046),0))</f>
        <v>10</v>
      </c>
      <c r="AH1046">
        <f t="shared" si="152"/>
        <v>37</v>
      </c>
    </row>
    <row r="1047" spans="1:34" hidden="1">
      <c r="A1047" t="str">
        <f t="array" ref="A1047">IFERROR(INDEX(Summary!$D:$D,$AH1047)&amp;"","")</f>
        <v>FG00231</v>
      </c>
      <c r="B1047" t="str">
        <f t="array" ref="B1047">IF($A1047="","",INDEX(Summary!$E:$E,$AH1047))</f>
        <v>Lakadong Turmeric Powder 150g</v>
      </c>
      <c r="C1047" t="str">
        <f t="array" ref="C1047">IF($A1047="","",INDEX(Summary!$B:$B,$AH1047))</f>
        <v>Jaggery</v>
      </c>
      <c r="D1047" t="str">
        <f t="array" ref="D1047">IF($A1047="","",INDEX(Summary!$C:$C,$AH1047))</f>
        <v>C39</v>
      </c>
      <c r="E1047">
        <f t="array" ref="E1047">IF($A1047="","",INDEX(Summary!$F:$F,$AH1047))</f>
        <v>0.15</v>
      </c>
      <c r="F1047" t="str">
        <f t="array" ref="F1047">IF($A1047="","",INDEX(Summary!$BC:$BC,$AH1047)&amp;"")</f>
        <v>P3 – Normal</v>
      </c>
      <c r="G1047">
        <f t="shared" si="144"/>
        <v>3</v>
      </c>
      <c r="H1047">
        <f t="shared" si="145"/>
        <v>0</v>
      </c>
      <c r="I1047" t="str">
        <f t="array" ref="I1047">IF($A1047="","",IF(IFERROR(INDEX(Summary!$BA:$BA,$AH1047),0)&lt;1,"Under 1 day",IF(INDEX(Summary!$BA:$BA,$AH1047)&lt;3,"1-3 days",IF(INDEX(Summary!$BA:$BA,$AH1047)&lt;7,"3-7 days","7+ days"))))</f>
        <v>Under 1 day</v>
      </c>
      <c r="J1047" t="str">
        <f t="array" ref="J1047">IF($A1047="","",IF(IFERROR(INDEX(Summary!$AX:$AX,$AH1047),0)&lt;0.25,"0-25%",IF(INDEX(Summary!$AX:$AX,$AH1047)&lt;0.5,"25-50%",IF(INDEX(Summary!$AX:$AX,$AH1047)&lt;0.75,"50-75%","75-100%"))))</f>
        <v>75-100%</v>
      </c>
      <c r="K1047" t="str">
        <f t="array" ref="K1047">IF($A1047="","",INDEX(Summary!$AY:$AY,$AH1047)&amp;"")</f>
        <v xml:space="preserve">PM ISSUE </v>
      </c>
      <c r="L1047" s="1">
        <f>IF($A1047="","",Summary!$P$2+MOD(ROW()-2,30))</f>
        <v>46252</v>
      </c>
      <c r="M1047">
        <f t="shared" si="146"/>
        <v>26</v>
      </c>
      <c r="N1047">
        <f t="shared" si="147"/>
        <v>18</v>
      </c>
      <c r="O1047" t="str">
        <f t="shared" si="148"/>
        <v>Aug-2026</v>
      </c>
      <c r="P1047">
        <f t="shared" ca="1" si="149"/>
        <v>1</v>
      </c>
      <c r="Q1047" s="2">
        <f t="array" ref="Q1047">IF($A1047="",0,IFERROR(INDEX(Summary!$P$3:$AS$67,$AH1047-2,$M1047),0))</f>
        <v>0</v>
      </c>
      <c r="R1047" s="2" t="e">
        <f t="array" ref="R1047">IF($A1047="",0,ROUND(IFERROR(INDEX(Summary!$O:$O,$AH1047),0)/30,0))</f>
        <v>#VALUE!</v>
      </c>
      <c r="S1047">
        <f t="shared" si="150"/>
        <v>0</v>
      </c>
      <c r="T1047" s="2">
        <f t="array" ref="T1047">IF($S1047=1,IFERROR(INDEX(Summary!$O:$O,$AH1047),0),0)</f>
        <v>0</v>
      </c>
      <c r="U1047" s="2">
        <f t="array" ref="U1047">IF($S1047=1,IFERROR(INDEX(Summary!$AT:$AT,$AH1047),0),0)</f>
        <v>0</v>
      </c>
      <c r="V1047" s="2">
        <f t="shared" si="151"/>
        <v>0</v>
      </c>
      <c r="W1047" s="2">
        <f t="array" ref="W1047">IF($S1047=1,IFERROR(INDEX(Summary!$AZ:$AZ,$AH1047),0),0)</f>
        <v>0</v>
      </c>
      <c r="X1047" s="3">
        <f t="array" ref="X1047">IF($S1047=1,IFERROR(INDEX(Summary!$BA:$BA,$AH1047),0),0)</f>
        <v>0</v>
      </c>
      <c r="Y1047" s="2">
        <f t="array" ref="Y1047">IF($S1047=1,IFERROR(INDEX(Summary!$G:$G,$AH1047),0),0)</f>
        <v>0</v>
      </c>
      <c r="Z1047" s="2">
        <f t="array" ref="Z1047">IF($S1047=1,IFERROR(INDEX(Summary!$H:$H,$AH1047),0),0)</f>
        <v>0</v>
      </c>
      <c r="AA1047" s="2">
        <f t="array" ref="AA1047">IF($S1047=1,IFERROR(INDEX(Summary!$I:$I,$AH1047),0),0)</f>
        <v>0</v>
      </c>
      <c r="AB1047" s="2">
        <f t="array" ref="AB1047">IF($S1047=1,IFERROR(INDEX(Summary!$J:$J,$AH1047),0),0)</f>
        <v>0</v>
      </c>
      <c r="AC1047" s="2">
        <f t="array" ref="AC1047">IF($S1047=1,IFERROR(INDEX(Summary!$K:$K,$AH1047),0),0)</f>
        <v>0</v>
      </c>
      <c r="AD1047" s="2">
        <f t="array" ref="AD1047">IF($S1047=1,IFERROR(INDEX(Summary!$L:$L,$AH1047),0),0)</f>
        <v>0</v>
      </c>
      <c r="AE1047" s="2">
        <f t="array" ref="AE1047">IF($S1047=1,IFERROR(INDEX(Summary!$M:$M,$AH1047),0),0)</f>
        <v>0</v>
      </c>
      <c r="AF1047" s="2">
        <f t="array" ref="AF1047">IF($S1047=1,IFERROR(INDEX(Summary!$N:$N,$AH1047),0),0)</f>
        <v>0</v>
      </c>
      <c r="AG1047">
        <f t="array" ref="AG1047">IF($A1047="","",IFERROR(INDEX(Summary!$BB:$BB,$AH1047),0))</f>
        <v>10</v>
      </c>
      <c r="AH1047">
        <f t="shared" si="152"/>
        <v>37</v>
      </c>
    </row>
    <row r="1048" spans="1:34" hidden="1">
      <c r="A1048" t="str">
        <f t="array" ref="A1048">IFERROR(INDEX(Summary!$D:$D,$AH1048)&amp;"","")</f>
        <v>FG00231</v>
      </c>
      <c r="B1048" t="str">
        <f t="array" ref="B1048">IF($A1048="","",INDEX(Summary!$E:$E,$AH1048))</f>
        <v>Lakadong Turmeric Powder 150g</v>
      </c>
      <c r="C1048" t="str">
        <f t="array" ref="C1048">IF($A1048="","",INDEX(Summary!$B:$B,$AH1048))</f>
        <v>Jaggery</v>
      </c>
      <c r="D1048" t="str">
        <f t="array" ref="D1048">IF($A1048="","",INDEX(Summary!$C:$C,$AH1048))</f>
        <v>C39</v>
      </c>
      <c r="E1048">
        <f t="array" ref="E1048">IF($A1048="","",INDEX(Summary!$F:$F,$AH1048))</f>
        <v>0.15</v>
      </c>
      <c r="F1048" t="str">
        <f t="array" ref="F1048">IF($A1048="","",INDEX(Summary!$BC:$BC,$AH1048)&amp;"")</f>
        <v>P3 – Normal</v>
      </c>
      <c r="G1048">
        <f t="shared" si="144"/>
        <v>3</v>
      </c>
      <c r="H1048">
        <f t="shared" si="145"/>
        <v>0</v>
      </c>
      <c r="I1048" t="str">
        <f t="array" ref="I1048">IF($A1048="","",IF(IFERROR(INDEX(Summary!$BA:$BA,$AH1048),0)&lt;1,"Under 1 day",IF(INDEX(Summary!$BA:$BA,$AH1048)&lt;3,"1-3 days",IF(INDEX(Summary!$BA:$BA,$AH1048)&lt;7,"3-7 days","7+ days"))))</f>
        <v>Under 1 day</v>
      </c>
      <c r="J1048" t="str">
        <f t="array" ref="J1048">IF($A1048="","",IF(IFERROR(INDEX(Summary!$AX:$AX,$AH1048),0)&lt;0.25,"0-25%",IF(INDEX(Summary!$AX:$AX,$AH1048)&lt;0.5,"25-50%",IF(INDEX(Summary!$AX:$AX,$AH1048)&lt;0.75,"50-75%","75-100%"))))</f>
        <v>75-100%</v>
      </c>
      <c r="K1048" t="str">
        <f t="array" ref="K1048">IF($A1048="","",INDEX(Summary!$AY:$AY,$AH1048)&amp;"")</f>
        <v xml:space="preserve">PM ISSUE </v>
      </c>
      <c r="L1048" s="1">
        <f>IF($A1048="","",Summary!$P$2+MOD(ROW()-2,30))</f>
        <v>46253</v>
      </c>
      <c r="M1048">
        <f t="shared" si="146"/>
        <v>27</v>
      </c>
      <c r="N1048">
        <f t="shared" si="147"/>
        <v>19</v>
      </c>
      <c r="O1048" t="str">
        <f t="shared" si="148"/>
        <v>Aug-2026</v>
      </c>
      <c r="P1048">
        <f t="shared" ca="1" si="149"/>
        <v>1</v>
      </c>
      <c r="Q1048" s="2">
        <f t="array" ref="Q1048">IF($A1048="",0,IFERROR(INDEX(Summary!$P$3:$AS$67,$AH1048-2,$M1048),0))</f>
        <v>0</v>
      </c>
      <c r="R1048" s="2" t="e">
        <f t="array" ref="R1048">IF($A1048="",0,ROUND(IFERROR(INDEX(Summary!$O:$O,$AH1048),0)/30,0))</f>
        <v>#VALUE!</v>
      </c>
      <c r="S1048">
        <f t="shared" si="150"/>
        <v>0</v>
      </c>
      <c r="T1048" s="2">
        <f t="array" ref="T1048">IF($S1048=1,IFERROR(INDEX(Summary!$O:$O,$AH1048),0),0)</f>
        <v>0</v>
      </c>
      <c r="U1048" s="2">
        <f t="array" ref="U1048">IF($S1048=1,IFERROR(INDEX(Summary!$AT:$AT,$AH1048),0),0)</f>
        <v>0</v>
      </c>
      <c r="V1048" s="2">
        <f t="shared" si="151"/>
        <v>0</v>
      </c>
      <c r="W1048" s="2">
        <f t="array" ref="W1048">IF($S1048=1,IFERROR(INDEX(Summary!$AZ:$AZ,$AH1048),0),0)</f>
        <v>0</v>
      </c>
      <c r="X1048" s="3">
        <f t="array" ref="X1048">IF($S1048=1,IFERROR(INDEX(Summary!$BA:$BA,$AH1048),0),0)</f>
        <v>0</v>
      </c>
      <c r="Y1048" s="2">
        <f t="array" ref="Y1048">IF($S1048=1,IFERROR(INDEX(Summary!$G:$G,$AH1048),0),0)</f>
        <v>0</v>
      </c>
      <c r="Z1048" s="2">
        <f t="array" ref="Z1048">IF($S1048=1,IFERROR(INDEX(Summary!$H:$H,$AH1048),0),0)</f>
        <v>0</v>
      </c>
      <c r="AA1048" s="2">
        <f t="array" ref="AA1048">IF($S1048=1,IFERROR(INDEX(Summary!$I:$I,$AH1048),0),0)</f>
        <v>0</v>
      </c>
      <c r="AB1048" s="2">
        <f t="array" ref="AB1048">IF($S1048=1,IFERROR(INDEX(Summary!$J:$J,$AH1048),0),0)</f>
        <v>0</v>
      </c>
      <c r="AC1048" s="2">
        <f t="array" ref="AC1048">IF($S1048=1,IFERROR(INDEX(Summary!$K:$K,$AH1048),0),0)</f>
        <v>0</v>
      </c>
      <c r="AD1048" s="2">
        <f t="array" ref="AD1048">IF($S1048=1,IFERROR(INDEX(Summary!$L:$L,$AH1048),0),0)</f>
        <v>0</v>
      </c>
      <c r="AE1048" s="2">
        <f t="array" ref="AE1048">IF($S1048=1,IFERROR(INDEX(Summary!$M:$M,$AH1048),0),0)</f>
        <v>0</v>
      </c>
      <c r="AF1048" s="2">
        <f t="array" ref="AF1048">IF($S1048=1,IFERROR(INDEX(Summary!$N:$N,$AH1048),0),0)</f>
        <v>0</v>
      </c>
      <c r="AG1048">
        <f t="array" ref="AG1048">IF($A1048="","",IFERROR(INDEX(Summary!$BB:$BB,$AH1048),0))</f>
        <v>10</v>
      </c>
      <c r="AH1048">
        <f t="shared" si="152"/>
        <v>37</v>
      </c>
    </row>
    <row r="1049" spans="1:34" hidden="1">
      <c r="A1049" t="str">
        <f t="array" ref="A1049">IFERROR(INDEX(Summary!$D:$D,$AH1049)&amp;"","")</f>
        <v>FG00231</v>
      </c>
      <c r="B1049" t="str">
        <f t="array" ref="B1049">IF($A1049="","",INDEX(Summary!$E:$E,$AH1049))</f>
        <v>Lakadong Turmeric Powder 150g</v>
      </c>
      <c r="C1049" t="str">
        <f t="array" ref="C1049">IF($A1049="","",INDEX(Summary!$B:$B,$AH1049))</f>
        <v>Jaggery</v>
      </c>
      <c r="D1049" t="str">
        <f t="array" ref="D1049">IF($A1049="","",INDEX(Summary!$C:$C,$AH1049))</f>
        <v>C39</v>
      </c>
      <c r="E1049">
        <f t="array" ref="E1049">IF($A1049="","",INDEX(Summary!$F:$F,$AH1049))</f>
        <v>0.15</v>
      </c>
      <c r="F1049" t="str">
        <f t="array" ref="F1049">IF($A1049="","",INDEX(Summary!$BC:$BC,$AH1049)&amp;"")</f>
        <v>P3 – Normal</v>
      </c>
      <c r="G1049">
        <f t="shared" si="144"/>
        <v>3</v>
      </c>
      <c r="H1049">
        <f t="shared" si="145"/>
        <v>0</v>
      </c>
      <c r="I1049" t="str">
        <f t="array" ref="I1049">IF($A1049="","",IF(IFERROR(INDEX(Summary!$BA:$BA,$AH1049),0)&lt;1,"Under 1 day",IF(INDEX(Summary!$BA:$BA,$AH1049)&lt;3,"1-3 days",IF(INDEX(Summary!$BA:$BA,$AH1049)&lt;7,"3-7 days","7+ days"))))</f>
        <v>Under 1 day</v>
      </c>
      <c r="J1049" t="str">
        <f t="array" ref="J1049">IF($A1049="","",IF(IFERROR(INDEX(Summary!$AX:$AX,$AH1049),0)&lt;0.25,"0-25%",IF(INDEX(Summary!$AX:$AX,$AH1049)&lt;0.5,"25-50%",IF(INDEX(Summary!$AX:$AX,$AH1049)&lt;0.75,"50-75%","75-100%"))))</f>
        <v>75-100%</v>
      </c>
      <c r="K1049" t="str">
        <f t="array" ref="K1049">IF($A1049="","",INDEX(Summary!$AY:$AY,$AH1049)&amp;"")</f>
        <v xml:space="preserve">PM ISSUE </v>
      </c>
      <c r="L1049" s="1">
        <f>IF($A1049="","",Summary!$P$2+MOD(ROW()-2,30))</f>
        <v>46254</v>
      </c>
      <c r="M1049">
        <f t="shared" si="146"/>
        <v>28</v>
      </c>
      <c r="N1049">
        <f t="shared" si="147"/>
        <v>20</v>
      </c>
      <c r="O1049" t="str">
        <f t="shared" si="148"/>
        <v>Aug-2026</v>
      </c>
      <c r="P1049">
        <f t="shared" ca="1" si="149"/>
        <v>1</v>
      </c>
      <c r="Q1049" s="2">
        <f t="array" ref="Q1049">IF($A1049="",0,IFERROR(INDEX(Summary!$P$3:$AS$67,$AH1049-2,$M1049),0))</f>
        <v>0</v>
      </c>
      <c r="R1049" s="2" t="e">
        <f t="array" ref="R1049">IF($A1049="",0,ROUND(IFERROR(INDEX(Summary!$O:$O,$AH1049),0)/30,0))</f>
        <v>#VALUE!</v>
      </c>
      <c r="S1049">
        <f t="shared" si="150"/>
        <v>0</v>
      </c>
      <c r="T1049" s="2">
        <f t="array" ref="T1049">IF($S1049=1,IFERROR(INDEX(Summary!$O:$O,$AH1049),0),0)</f>
        <v>0</v>
      </c>
      <c r="U1049" s="2">
        <f t="array" ref="U1049">IF($S1049=1,IFERROR(INDEX(Summary!$AT:$AT,$AH1049),0),0)</f>
        <v>0</v>
      </c>
      <c r="V1049" s="2">
        <f t="shared" si="151"/>
        <v>0</v>
      </c>
      <c r="W1049" s="2">
        <f t="array" ref="W1049">IF($S1049=1,IFERROR(INDEX(Summary!$AZ:$AZ,$AH1049),0),0)</f>
        <v>0</v>
      </c>
      <c r="X1049" s="3">
        <f t="array" ref="X1049">IF($S1049=1,IFERROR(INDEX(Summary!$BA:$BA,$AH1049),0),0)</f>
        <v>0</v>
      </c>
      <c r="Y1049" s="2">
        <f t="array" ref="Y1049">IF($S1049=1,IFERROR(INDEX(Summary!$G:$G,$AH1049),0),0)</f>
        <v>0</v>
      </c>
      <c r="Z1049" s="2">
        <f t="array" ref="Z1049">IF($S1049=1,IFERROR(INDEX(Summary!$H:$H,$AH1049),0),0)</f>
        <v>0</v>
      </c>
      <c r="AA1049" s="2">
        <f t="array" ref="AA1049">IF($S1049=1,IFERROR(INDEX(Summary!$I:$I,$AH1049),0),0)</f>
        <v>0</v>
      </c>
      <c r="AB1049" s="2">
        <f t="array" ref="AB1049">IF($S1049=1,IFERROR(INDEX(Summary!$J:$J,$AH1049),0),0)</f>
        <v>0</v>
      </c>
      <c r="AC1049" s="2">
        <f t="array" ref="AC1049">IF($S1049=1,IFERROR(INDEX(Summary!$K:$K,$AH1049),0),0)</f>
        <v>0</v>
      </c>
      <c r="AD1049" s="2">
        <f t="array" ref="AD1049">IF($S1049=1,IFERROR(INDEX(Summary!$L:$L,$AH1049),0),0)</f>
        <v>0</v>
      </c>
      <c r="AE1049" s="2">
        <f t="array" ref="AE1049">IF($S1049=1,IFERROR(INDEX(Summary!$M:$M,$AH1049),0),0)</f>
        <v>0</v>
      </c>
      <c r="AF1049" s="2">
        <f t="array" ref="AF1049">IF($S1049=1,IFERROR(INDEX(Summary!$N:$N,$AH1049),0),0)</f>
        <v>0</v>
      </c>
      <c r="AG1049">
        <f t="array" ref="AG1049">IF($A1049="","",IFERROR(INDEX(Summary!$BB:$BB,$AH1049),0))</f>
        <v>10</v>
      </c>
      <c r="AH1049">
        <f t="shared" si="152"/>
        <v>37</v>
      </c>
    </row>
    <row r="1050" spans="1:34" hidden="1">
      <c r="A1050" t="str">
        <f t="array" ref="A1050">IFERROR(INDEX(Summary!$D:$D,$AH1050)&amp;"","")</f>
        <v>FG00231</v>
      </c>
      <c r="B1050" t="str">
        <f t="array" ref="B1050">IF($A1050="","",INDEX(Summary!$E:$E,$AH1050))</f>
        <v>Lakadong Turmeric Powder 150g</v>
      </c>
      <c r="C1050" t="str">
        <f t="array" ref="C1050">IF($A1050="","",INDEX(Summary!$B:$B,$AH1050))</f>
        <v>Jaggery</v>
      </c>
      <c r="D1050" t="str">
        <f t="array" ref="D1050">IF($A1050="","",INDEX(Summary!$C:$C,$AH1050))</f>
        <v>C39</v>
      </c>
      <c r="E1050">
        <f t="array" ref="E1050">IF($A1050="","",INDEX(Summary!$F:$F,$AH1050))</f>
        <v>0.15</v>
      </c>
      <c r="F1050" t="str">
        <f t="array" ref="F1050">IF($A1050="","",INDEX(Summary!$BC:$BC,$AH1050)&amp;"")</f>
        <v>P3 – Normal</v>
      </c>
      <c r="G1050">
        <f t="shared" si="144"/>
        <v>3</v>
      </c>
      <c r="H1050">
        <f t="shared" si="145"/>
        <v>0</v>
      </c>
      <c r="I1050" t="str">
        <f t="array" ref="I1050">IF($A1050="","",IF(IFERROR(INDEX(Summary!$BA:$BA,$AH1050),0)&lt;1,"Under 1 day",IF(INDEX(Summary!$BA:$BA,$AH1050)&lt;3,"1-3 days",IF(INDEX(Summary!$BA:$BA,$AH1050)&lt;7,"3-7 days","7+ days"))))</f>
        <v>Under 1 day</v>
      </c>
      <c r="J1050" t="str">
        <f t="array" ref="J1050">IF($A1050="","",IF(IFERROR(INDEX(Summary!$AX:$AX,$AH1050),0)&lt;0.25,"0-25%",IF(INDEX(Summary!$AX:$AX,$AH1050)&lt;0.5,"25-50%",IF(INDEX(Summary!$AX:$AX,$AH1050)&lt;0.75,"50-75%","75-100%"))))</f>
        <v>75-100%</v>
      </c>
      <c r="K1050" t="str">
        <f t="array" ref="K1050">IF($A1050="","",INDEX(Summary!$AY:$AY,$AH1050)&amp;"")</f>
        <v xml:space="preserve">PM ISSUE </v>
      </c>
      <c r="L1050" s="1">
        <f>IF($A1050="","",Summary!$P$2+MOD(ROW()-2,30))</f>
        <v>46255</v>
      </c>
      <c r="M1050">
        <f t="shared" si="146"/>
        <v>29</v>
      </c>
      <c r="N1050">
        <f t="shared" si="147"/>
        <v>21</v>
      </c>
      <c r="O1050" t="str">
        <f t="shared" si="148"/>
        <v>Aug-2026</v>
      </c>
      <c r="P1050">
        <f t="shared" ca="1" si="149"/>
        <v>1</v>
      </c>
      <c r="Q1050" s="2">
        <f t="array" ref="Q1050">IF($A1050="",0,IFERROR(INDEX(Summary!$P$3:$AS$67,$AH1050-2,$M1050),0))</f>
        <v>0</v>
      </c>
      <c r="R1050" s="2" t="e">
        <f t="array" ref="R1050">IF($A1050="",0,ROUND(IFERROR(INDEX(Summary!$O:$O,$AH1050),0)/30,0))</f>
        <v>#VALUE!</v>
      </c>
      <c r="S1050">
        <f t="shared" si="150"/>
        <v>0</v>
      </c>
      <c r="T1050" s="2">
        <f t="array" ref="T1050">IF($S1050=1,IFERROR(INDEX(Summary!$O:$O,$AH1050),0),0)</f>
        <v>0</v>
      </c>
      <c r="U1050" s="2">
        <f t="array" ref="U1050">IF($S1050=1,IFERROR(INDEX(Summary!$AT:$AT,$AH1050),0),0)</f>
        <v>0</v>
      </c>
      <c r="V1050" s="2">
        <f t="shared" si="151"/>
        <v>0</v>
      </c>
      <c r="W1050" s="2">
        <f t="array" ref="W1050">IF($S1050=1,IFERROR(INDEX(Summary!$AZ:$AZ,$AH1050),0),0)</f>
        <v>0</v>
      </c>
      <c r="X1050" s="3">
        <f t="array" ref="X1050">IF($S1050=1,IFERROR(INDEX(Summary!$BA:$BA,$AH1050),0),0)</f>
        <v>0</v>
      </c>
      <c r="Y1050" s="2">
        <f t="array" ref="Y1050">IF($S1050=1,IFERROR(INDEX(Summary!$G:$G,$AH1050),0),0)</f>
        <v>0</v>
      </c>
      <c r="Z1050" s="2">
        <f t="array" ref="Z1050">IF($S1050=1,IFERROR(INDEX(Summary!$H:$H,$AH1050),0),0)</f>
        <v>0</v>
      </c>
      <c r="AA1050" s="2">
        <f t="array" ref="AA1050">IF($S1050=1,IFERROR(INDEX(Summary!$I:$I,$AH1050),0),0)</f>
        <v>0</v>
      </c>
      <c r="AB1050" s="2">
        <f t="array" ref="AB1050">IF($S1050=1,IFERROR(INDEX(Summary!$J:$J,$AH1050),0),0)</f>
        <v>0</v>
      </c>
      <c r="AC1050" s="2">
        <f t="array" ref="AC1050">IF($S1050=1,IFERROR(INDEX(Summary!$K:$K,$AH1050),0),0)</f>
        <v>0</v>
      </c>
      <c r="AD1050" s="2">
        <f t="array" ref="AD1050">IF($S1050=1,IFERROR(INDEX(Summary!$L:$L,$AH1050),0),0)</f>
        <v>0</v>
      </c>
      <c r="AE1050" s="2">
        <f t="array" ref="AE1050">IF($S1050=1,IFERROR(INDEX(Summary!$M:$M,$AH1050),0),0)</f>
        <v>0</v>
      </c>
      <c r="AF1050" s="2">
        <f t="array" ref="AF1050">IF($S1050=1,IFERROR(INDEX(Summary!$N:$N,$AH1050),0),0)</f>
        <v>0</v>
      </c>
      <c r="AG1050">
        <f t="array" ref="AG1050">IF($A1050="","",IFERROR(INDEX(Summary!$BB:$BB,$AH1050),0))</f>
        <v>10</v>
      </c>
      <c r="AH1050">
        <f t="shared" si="152"/>
        <v>37</v>
      </c>
    </row>
    <row r="1051" spans="1:34" hidden="1">
      <c r="A1051" t="str">
        <f t="array" ref="A1051">IFERROR(INDEX(Summary!$D:$D,$AH1051)&amp;"","")</f>
        <v>FG00231</v>
      </c>
      <c r="B1051" t="str">
        <f t="array" ref="B1051">IF($A1051="","",INDEX(Summary!$E:$E,$AH1051))</f>
        <v>Lakadong Turmeric Powder 150g</v>
      </c>
      <c r="C1051" t="str">
        <f t="array" ref="C1051">IF($A1051="","",INDEX(Summary!$B:$B,$AH1051))</f>
        <v>Jaggery</v>
      </c>
      <c r="D1051" t="str">
        <f t="array" ref="D1051">IF($A1051="","",INDEX(Summary!$C:$C,$AH1051))</f>
        <v>C39</v>
      </c>
      <c r="E1051">
        <f t="array" ref="E1051">IF($A1051="","",INDEX(Summary!$F:$F,$AH1051))</f>
        <v>0.15</v>
      </c>
      <c r="F1051" t="str">
        <f t="array" ref="F1051">IF($A1051="","",INDEX(Summary!$BC:$BC,$AH1051)&amp;"")</f>
        <v>P3 – Normal</v>
      </c>
      <c r="G1051">
        <f t="shared" si="144"/>
        <v>3</v>
      </c>
      <c r="H1051">
        <f t="shared" si="145"/>
        <v>0</v>
      </c>
      <c r="I1051" t="str">
        <f t="array" ref="I1051">IF($A1051="","",IF(IFERROR(INDEX(Summary!$BA:$BA,$AH1051),0)&lt;1,"Under 1 day",IF(INDEX(Summary!$BA:$BA,$AH1051)&lt;3,"1-3 days",IF(INDEX(Summary!$BA:$BA,$AH1051)&lt;7,"3-7 days","7+ days"))))</f>
        <v>Under 1 day</v>
      </c>
      <c r="J1051" t="str">
        <f t="array" ref="J1051">IF($A1051="","",IF(IFERROR(INDEX(Summary!$AX:$AX,$AH1051),0)&lt;0.25,"0-25%",IF(INDEX(Summary!$AX:$AX,$AH1051)&lt;0.5,"25-50%",IF(INDEX(Summary!$AX:$AX,$AH1051)&lt;0.75,"50-75%","75-100%"))))</f>
        <v>75-100%</v>
      </c>
      <c r="K1051" t="str">
        <f t="array" ref="K1051">IF($A1051="","",INDEX(Summary!$AY:$AY,$AH1051)&amp;"")</f>
        <v xml:space="preserve">PM ISSUE </v>
      </c>
      <c r="L1051" s="1">
        <f>IF($A1051="","",Summary!$P$2+MOD(ROW()-2,30))</f>
        <v>46256</v>
      </c>
      <c r="M1051">
        <f t="shared" si="146"/>
        <v>30</v>
      </c>
      <c r="N1051">
        <f t="shared" si="147"/>
        <v>22</v>
      </c>
      <c r="O1051" t="str">
        <f t="shared" si="148"/>
        <v>Aug-2026</v>
      </c>
      <c r="P1051">
        <f t="shared" ca="1" si="149"/>
        <v>1</v>
      </c>
      <c r="Q1051" s="2">
        <f t="array" ref="Q1051">IF($A1051="",0,IFERROR(INDEX(Summary!$P$3:$AS$67,$AH1051-2,$M1051),0))</f>
        <v>0</v>
      </c>
      <c r="R1051" s="2" t="e">
        <f t="array" ref="R1051">IF($A1051="",0,ROUND(IFERROR(INDEX(Summary!$O:$O,$AH1051),0)/30,0))</f>
        <v>#VALUE!</v>
      </c>
      <c r="S1051">
        <f t="shared" si="150"/>
        <v>0</v>
      </c>
      <c r="T1051" s="2">
        <f t="array" ref="T1051">IF($S1051=1,IFERROR(INDEX(Summary!$O:$O,$AH1051),0),0)</f>
        <v>0</v>
      </c>
      <c r="U1051" s="2">
        <f t="array" ref="U1051">IF($S1051=1,IFERROR(INDEX(Summary!$AT:$AT,$AH1051),0),0)</f>
        <v>0</v>
      </c>
      <c r="V1051" s="2">
        <f t="shared" si="151"/>
        <v>0</v>
      </c>
      <c r="W1051" s="2">
        <f t="array" ref="W1051">IF($S1051=1,IFERROR(INDEX(Summary!$AZ:$AZ,$AH1051),0),0)</f>
        <v>0</v>
      </c>
      <c r="X1051" s="3">
        <f t="array" ref="X1051">IF($S1051=1,IFERROR(INDEX(Summary!$BA:$BA,$AH1051),0),0)</f>
        <v>0</v>
      </c>
      <c r="Y1051" s="2">
        <f t="array" ref="Y1051">IF($S1051=1,IFERROR(INDEX(Summary!$G:$G,$AH1051),0),0)</f>
        <v>0</v>
      </c>
      <c r="Z1051" s="2">
        <f t="array" ref="Z1051">IF($S1051=1,IFERROR(INDEX(Summary!$H:$H,$AH1051),0),0)</f>
        <v>0</v>
      </c>
      <c r="AA1051" s="2">
        <f t="array" ref="AA1051">IF($S1051=1,IFERROR(INDEX(Summary!$I:$I,$AH1051),0),0)</f>
        <v>0</v>
      </c>
      <c r="AB1051" s="2">
        <f t="array" ref="AB1051">IF($S1051=1,IFERROR(INDEX(Summary!$J:$J,$AH1051),0),0)</f>
        <v>0</v>
      </c>
      <c r="AC1051" s="2">
        <f t="array" ref="AC1051">IF($S1051=1,IFERROR(INDEX(Summary!$K:$K,$AH1051),0),0)</f>
        <v>0</v>
      </c>
      <c r="AD1051" s="2">
        <f t="array" ref="AD1051">IF($S1051=1,IFERROR(INDEX(Summary!$L:$L,$AH1051),0),0)</f>
        <v>0</v>
      </c>
      <c r="AE1051" s="2">
        <f t="array" ref="AE1051">IF($S1051=1,IFERROR(INDEX(Summary!$M:$M,$AH1051),0),0)</f>
        <v>0</v>
      </c>
      <c r="AF1051" s="2">
        <f t="array" ref="AF1051">IF($S1051=1,IFERROR(INDEX(Summary!$N:$N,$AH1051),0),0)</f>
        <v>0</v>
      </c>
      <c r="AG1051">
        <f t="array" ref="AG1051">IF($A1051="","",IFERROR(INDEX(Summary!$BB:$BB,$AH1051),0))</f>
        <v>10</v>
      </c>
      <c r="AH1051">
        <f t="shared" si="152"/>
        <v>37</v>
      </c>
    </row>
    <row r="1052" spans="1:34" hidden="1">
      <c r="A1052" t="str">
        <f t="array" ref="A1052">IFERROR(INDEX(Summary!$D:$D,$AH1052)&amp;"","")</f>
        <v>FG00229</v>
      </c>
      <c r="B1052" t="str">
        <f t="array" ref="B1052">IF($A1052="","",INDEX(Summary!$E:$E,$AH1052))</f>
        <v>Byadgi Chilli Powder - 150g</v>
      </c>
      <c r="C1052" t="str">
        <f t="array" ref="C1052">IF($A1052="","",INDEX(Summary!$B:$B,$AH1052))</f>
        <v>Jaggery</v>
      </c>
      <c r="D1052" t="str">
        <f t="array" ref="D1052">IF($A1052="","",INDEX(Summary!$C:$C,$AH1052))</f>
        <v>C39</v>
      </c>
      <c r="E1052">
        <f t="array" ref="E1052">IF($A1052="","",INDEX(Summary!$F:$F,$AH1052))</f>
        <v>0.15</v>
      </c>
      <c r="F1052" t="str">
        <f t="array" ref="F1052">IF($A1052="","",INDEX(Summary!$BC:$BC,$AH1052)&amp;"")</f>
        <v>P3 – Normal</v>
      </c>
      <c r="G1052">
        <f t="shared" si="144"/>
        <v>3</v>
      </c>
      <c r="H1052">
        <f t="shared" si="145"/>
        <v>0</v>
      </c>
      <c r="I1052" t="str">
        <f t="array" ref="I1052">IF($A1052="","",IF(IFERROR(INDEX(Summary!$BA:$BA,$AH1052),0)&lt;1,"Under 1 day",IF(INDEX(Summary!$BA:$BA,$AH1052)&lt;3,"1-3 days",IF(INDEX(Summary!$BA:$BA,$AH1052)&lt;7,"3-7 days","7+ days"))))</f>
        <v>Under 1 day</v>
      </c>
      <c r="J1052" t="str">
        <f t="array" ref="J1052">IF($A1052="","",IF(IFERROR(INDEX(Summary!$AX:$AX,$AH1052),0)&lt;0.25,"0-25%",IF(INDEX(Summary!$AX:$AX,$AH1052)&lt;0.5,"25-50%",IF(INDEX(Summary!$AX:$AX,$AH1052)&lt;0.75,"50-75%","75-100%"))))</f>
        <v>75-100%</v>
      </c>
      <c r="K1052" t="str">
        <f t="array" ref="K1052">IF($A1052="","",INDEX(Summary!$AY:$AY,$AH1052)&amp;"")</f>
        <v>WIP</v>
      </c>
      <c r="L1052" s="1">
        <f>IF($A1052="","",Summary!$P$2+MOD(ROW()-2,30))</f>
        <v>46227</v>
      </c>
      <c r="M1052">
        <f t="shared" si="146"/>
        <v>1</v>
      </c>
      <c r="N1052">
        <f t="shared" si="147"/>
        <v>24</v>
      </c>
      <c r="O1052" t="str">
        <f t="shared" si="148"/>
        <v>Jul-2026</v>
      </c>
      <c r="P1052">
        <f t="shared" ca="1" si="149"/>
        <v>1</v>
      </c>
      <c r="Q1052" s="2">
        <f t="array" ref="Q1052">IF($A1052="",0,IFERROR(INDEX(Summary!$P$3:$AS$67,$AH1052-2,$M1052),0))</f>
        <v>0</v>
      </c>
      <c r="R1052" s="2" t="e">
        <f t="array" ref="R1052">IF($A1052="",0,ROUND(IFERROR(INDEX(Summary!$O:$O,$AH1052),0)/30,0))</f>
        <v>#VALUE!</v>
      </c>
      <c r="S1052">
        <f t="shared" si="150"/>
        <v>1</v>
      </c>
      <c r="T1052" s="2" t="str">
        <f t="array" ref="T1052">IF($S1052=1,IFERROR(INDEX(Summary!$O:$O,$AH1052),0),0)</f>
        <v/>
      </c>
      <c r="U1052" s="2">
        <f t="array" ref="U1052">IF($S1052=1,IFERROR(INDEX(Summary!$AT:$AT,$AH1052),0),0)</f>
        <v>3540.2</v>
      </c>
      <c r="V1052" s="2" t="e">
        <f t="shared" si="151"/>
        <v>#VALUE!</v>
      </c>
      <c r="W1052" s="2">
        <f t="array" ref="W1052">IF($S1052=1,IFERROR(INDEX(Summary!$AZ:$AZ,$AH1052),0),0)</f>
        <v>3423</v>
      </c>
      <c r="X1052" s="3">
        <f t="array" ref="X1052">IF($S1052=1,IFERROR(INDEX(Summary!$BA:$BA,$AH1052),0),0)</f>
        <v>0</v>
      </c>
      <c r="Y1052" s="2">
        <f t="array" ref="Y1052">IF($S1052=1,IFERROR(INDEX(Summary!$G:$G,$AH1052),0),0)</f>
        <v>3562</v>
      </c>
      <c r="Z1052" s="2">
        <f t="array" ref="Z1052">IF($S1052=1,IFERROR(INDEX(Summary!$H:$H,$AH1052),0),0)</f>
        <v>0</v>
      </c>
      <c r="AA1052" s="2">
        <f t="array" ref="AA1052">IF($S1052=1,IFERROR(INDEX(Summary!$I:$I,$AH1052),0),0)</f>
        <v>0</v>
      </c>
      <c r="AB1052" s="2">
        <f t="array" ref="AB1052">IF($S1052=1,IFERROR(INDEX(Summary!$J:$J,$AH1052),0),0)</f>
        <v>0</v>
      </c>
      <c r="AC1052" s="2">
        <f t="array" ref="AC1052">IF($S1052=1,IFERROR(INDEX(Summary!$K:$K,$AH1052),0),0)</f>
        <v>0</v>
      </c>
      <c r="AD1052" s="2">
        <f t="array" ref="AD1052">IF($S1052=1,IFERROR(INDEX(Summary!$L:$L,$AH1052),0),0)</f>
        <v>0</v>
      </c>
      <c r="AE1052" s="2">
        <f t="array" ref="AE1052">IF($S1052=1,IFERROR(INDEX(Summary!$M:$M,$AH1052),0),0)</f>
        <v>0</v>
      </c>
      <c r="AF1052" s="2" t="str">
        <f t="array" ref="AF1052">IF($S1052=1,IFERROR(INDEX(Summary!$N:$N,$AH1052),0),0)</f>
        <v/>
      </c>
      <c r="AG1052">
        <f t="array" ref="AG1052">IF($A1052="","",IFERROR(INDEX(Summary!$BB:$BB,$AH1052),0))</f>
        <v>10</v>
      </c>
      <c r="AH1052">
        <f t="shared" si="152"/>
        <v>38</v>
      </c>
    </row>
    <row r="1053" spans="1:34" hidden="1">
      <c r="A1053" t="str">
        <f t="array" ref="A1053">IFERROR(INDEX(Summary!$D:$D,$AH1053)&amp;"","")</f>
        <v>FG00229</v>
      </c>
      <c r="B1053" t="str">
        <f t="array" ref="B1053">IF($A1053="","",INDEX(Summary!$E:$E,$AH1053))</f>
        <v>Byadgi Chilli Powder - 150g</v>
      </c>
      <c r="C1053" t="str">
        <f t="array" ref="C1053">IF($A1053="","",INDEX(Summary!$B:$B,$AH1053))</f>
        <v>Jaggery</v>
      </c>
      <c r="D1053" t="str">
        <f t="array" ref="D1053">IF($A1053="","",INDEX(Summary!$C:$C,$AH1053))</f>
        <v>C39</v>
      </c>
      <c r="E1053">
        <f t="array" ref="E1053">IF($A1053="","",INDEX(Summary!$F:$F,$AH1053))</f>
        <v>0.15</v>
      </c>
      <c r="F1053" t="str">
        <f t="array" ref="F1053">IF($A1053="","",INDEX(Summary!$BC:$BC,$AH1053)&amp;"")</f>
        <v>P3 – Normal</v>
      </c>
      <c r="G1053">
        <f t="shared" si="144"/>
        <v>3</v>
      </c>
      <c r="H1053">
        <f t="shared" si="145"/>
        <v>0</v>
      </c>
      <c r="I1053" t="str">
        <f t="array" ref="I1053">IF($A1053="","",IF(IFERROR(INDEX(Summary!$BA:$BA,$AH1053),0)&lt;1,"Under 1 day",IF(INDEX(Summary!$BA:$BA,$AH1053)&lt;3,"1-3 days",IF(INDEX(Summary!$BA:$BA,$AH1053)&lt;7,"3-7 days","7+ days"))))</f>
        <v>Under 1 day</v>
      </c>
      <c r="J1053" t="str">
        <f t="array" ref="J1053">IF($A1053="","",IF(IFERROR(INDEX(Summary!$AX:$AX,$AH1053),0)&lt;0.25,"0-25%",IF(INDEX(Summary!$AX:$AX,$AH1053)&lt;0.5,"25-50%",IF(INDEX(Summary!$AX:$AX,$AH1053)&lt;0.75,"50-75%","75-100%"))))</f>
        <v>75-100%</v>
      </c>
      <c r="K1053" t="str">
        <f t="array" ref="K1053">IF($A1053="","",INDEX(Summary!$AY:$AY,$AH1053)&amp;"")</f>
        <v>WIP</v>
      </c>
      <c r="L1053" s="1">
        <f>IF($A1053="","",Summary!$P$2+MOD(ROW()-2,30))</f>
        <v>46228</v>
      </c>
      <c r="M1053">
        <f t="shared" si="146"/>
        <v>2</v>
      </c>
      <c r="N1053">
        <f t="shared" si="147"/>
        <v>25</v>
      </c>
      <c r="O1053" t="str">
        <f t="shared" si="148"/>
        <v>Jul-2026</v>
      </c>
      <c r="P1053">
        <f t="shared" ca="1" si="149"/>
        <v>1</v>
      </c>
      <c r="Q1053" s="2">
        <f t="array" ref="Q1053">IF($A1053="",0,IFERROR(INDEX(Summary!$P$3:$AS$67,$AH1053-2,$M1053),0))</f>
        <v>60</v>
      </c>
      <c r="R1053" s="2" t="e">
        <f t="array" ref="R1053">IF($A1053="",0,ROUND(IFERROR(INDEX(Summary!$O:$O,$AH1053),0)/30,0))</f>
        <v>#VALUE!</v>
      </c>
      <c r="S1053">
        <f t="shared" si="150"/>
        <v>0</v>
      </c>
      <c r="T1053" s="2">
        <f t="array" ref="T1053">IF($S1053=1,IFERROR(INDEX(Summary!$O:$O,$AH1053),0),0)</f>
        <v>0</v>
      </c>
      <c r="U1053" s="2">
        <f t="array" ref="U1053">IF($S1053=1,IFERROR(INDEX(Summary!$AT:$AT,$AH1053),0),0)</f>
        <v>0</v>
      </c>
      <c r="V1053" s="2">
        <f t="shared" si="151"/>
        <v>0</v>
      </c>
      <c r="W1053" s="2">
        <f t="array" ref="W1053">IF($S1053=1,IFERROR(INDEX(Summary!$AZ:$AZ,$AH1053),0),0)</f>
        <v>0</v>
      </c>
      <c r="X1053" s="3">
        <f t="array" ref="X1053">IF($S1053=1,IFERROR(INDEX(Summary!$BA:$BA,$AH1053),0),0)</f>
        <v>0</v>
      </c>
      <c r="Y1053" s="2">
        <f t="array" ref="Y1053">IF($S1053=1,IFERROR(INDEX(Summary!$G:$G,$AH1053),0),0)</f>
        <v>0</v>
      </c>
      <c r="Z1053" s="2">
        <f t="array" ref="Z1053">IF($S1053=1,IFERROR(INDEX(Summary!$H:$H,$AH1053),0),0)</f>
        <v>0</v>
      </c>
      <c r="AA1053" s="2">
        <f t="array" ref="AA1053">IF($S1053=1,IFERROR(INDEX(Summary!$I:$I,$AH1053),0),0)</f>
        <v>0</v>
      </c>
      <c r="AB1053" s="2">
        <f t="array" ref="AB1053">IF($S1053=1,IFERROR(INDEX(Summary!$J:$J,$AH1053),0),0)</f>
        <v>0</v>
      </c>
      <c r="AC1053" s="2">
        <f t="array" ref="AC1053">IF($S1053=1,IFERROR(INDEX(Summary!$K:$K,$AH1053),0),0)</f>
        <v>0</v>
      </c>
      <c r="AD1053" s="2">
        <f t="array" ref="AD1053">IF($S1053=1,IFERROR(INDEX(Summary!$L:$L,$AH1053),0),0)</f>
        <v>0</v>
      </c>
      <c r="AE1053" s="2">
        <f t="array" ref="AE1053">IF($S1053=1,IFERROR(INDEX(Summary!$M:$M,$AH1053),0),0)</f>
        <v>0</v>
      </c>
      <c r="AF1053" s="2">
        <f t="array" ref="AF1053">IF($S1053=1,IFERROR(INDEX(Summary!$N:$N,$AH1053),0),0)</f>
        <v>0</v>
      </c>
      <c r="AG1053">
        <f t="array" ref="AG1053">IF($A1053="","",IFERROR(INDEX(Summary!$BB:$BB,$AH1053),0))</f>
        <v>10</v>
      </c>
      <c r="AH1053">
        <f t="shared" si="152"/>
        <v>38</v>
      </c>
    </row>
    <row r="1054" spans="1:34" hidden="1">
      <c r="A1054" t="str">
        <f t="array" ref="A1054">IFERROR(INDEX(Summary!$D:$D,$AH1054)&amp;"","")</f>
        <v>FG00229</v>
      </c>
      <c r="B1054" t="str">
        <f t="array" ref="B1054">IF($A1054="","",INDEX(Summary!$E:$E,$AH1054))</f>
        <v>Byadgi Chilli Powder - 150g</v>
      </c>
      <c r="C1054" t="str">
        <f t="array" ref="C1054">IF($A1054="","",INDEX(Summary!$B:$B,$AH1054))</f>
        <v>Jaggery</v>
      </c>
      <c r="D1054" t="str">
        <f t="array" ref="D1054">IF($A1054="","",INDEX(Summary!$C:$C,$AH1054))</f>
        <v>C39</v>
      </c>
      <c r="E1054">
        <f t="array" ref="E1054">IF($A1054="","",INDEX(Summary!$F:$F,$AH1054))</f>
        <v>0.15</v>
      </c>
      <c r="F1054" t="str">
        <f t="array" ref="F1054">IF($A1054="","",INDEX(Summary!$BC:$BC,$AH1054)&amp;"")</f>
        <v>P3 – Normal</v>
      </c>
      <c r="G1054">
        <f t="shared" si="144"/>
        <v>3</v>
      </c>
      <c r="H1054">
        <f t="shared" si="145"/>
        <v>0</v>
      </c>
      <c r="I1054" t="str">
        <f t="array" ref="I1054">IF($A1054="","",IF(IFERROR(INDEX(Summary!$BA:$BA,$AH1054),0)&lt;1,"Under 1 day",IF(INDEX(Summary!$BA:$BA,$AH1054)&lt;3,"1-3 days",IF(INDEX(Summary!$BA:$BA,$AH1054)&lt;7,"3-7 days","7+ days"))))</f>
        <v>Under 1 day</v>
      </c>
      <c r="J1054" t="str">
        <f t="array" ref="J1054">IF($A1054="","",IF(IFERROR(INDEX(Summary!$AX:$AX,$AH1054),0)&lt;0.25,"0-25%",IF(INDEX(Summary!$AX:$AX,$AH1054)&lt;0.5,"25-50%",IF(INDEX(Summary!$AX:$AX,$AH1054)&lt;0.75,"50-75%","75-100%"))))</f>
        <v>75-100%</v>
      </c>
      <c r="K1054" t="str">
        <f t="array" ref="K1054">IF($A1054="","",INDEX(Summary!$AY:$AY,$AH1054)&amp;"")</f>
        <v>WIP</v>
      </c>
      <c r="L1054" s="1">
        <f>IF($A1054="","",Summary!$P$2+MOD(ROW()-2,30))</f>
        <v>46229</v>
      </c>
      <c r="M1054">
        <f t="shared" si="146"/>
        <v>3</v>
      </c>
      <c r="N1054">
        <f t="shared" si="147"/>
        <v>26</v>
      </c>
      <c r="O1054" t="str">
        <f t="shared" si="148"/>
        <v>Jul-2026</v>
      </c>
      <c r="P1054">
        <f t="shared" ca="1" si="149"/>
        <v>1</v>
      </c>
      <c r="Q1054" s="2">
        <f t="array" ref="Q1054">IF($A1054="",0,IFERROR(INDEX(Summary!$P$3:$AS$67,$AH1054-2,$M1054),0))</f>
        <v>0</v>
      </c>
      <c r="R1054" s="2" t="e">
        <f t="array" ref="R1054">IF($A1054="",0,ROUND(IFERROR(INDEX(Summary!$O:$O,$AH1054),0)/30,0))</f>
        <v>#VALUE!</v>
      </c>
      <c r="S1054">
        <f t="shared" si="150"/>
        <v>0</v>
      </c>
      <c r="T1054" s="2">
        <f t="array" ref="T1054">IF($S1054=1,IFERROR(INDEX(Summary!$O:$O,$AH1054),0),0)</f>
        <v>0</v>
      </c>
      <c r="U1054" s="2">
        <f t="array" ref="U1054">IF($S1054=1,IFERROR(INDEX(Summary!$AT:$AT,$AH1054),0),0)</f>
        <v>0</v>
      </c>
      <c r="V1054" s="2">
        <f t="shared" si="151"/>
        <v>0</v>
      </c>
      <c r="W1054" s="2">
        <f t="array" ref="W1054">IF($S1054=1,IFERROR(INDEX(Summary!$AZ:$AZ,$AH1054),0),0)</f>
        <v>0</v>
      </c>
      <c r="X1054" s="3">
        <f t="array" ref="X1054">IF($S1054=1,IFERROR(INDEX(Summary!$BA:$BA,$AH1054),0),0)</f>
        <v>0</v>
      </c>
      <c r="Y1054" s="2">
        <f t="array" ref="Y1054">IF($S1054=1,IFERROR(INDEX(Summary!$G:$G,$AH1054),0),0)</f>
        <v>0</v>
      </c>
      <c r="Z1054" s="2">
        <f t="array" ref="Z1054">IF($S1054=1,IFERROR(INDEX(Summary!$H:$H,$AH1054),0),0)</f>
        <v>0</v>
      </c>
      <c r="AA1054" s="2">
        <f t="array" ref="AA1054">IF($S1054=1,IFERROR(INDEX(Summary!$I:$I,$AH1054),0),0)</f>
        <v>0</v>
      </c>
      <c r="AB1054" s="2">
        <f t="array" ref="AB1054">IF($S1054=1,IFERROR(INDEX(Summary!$J:$J,$AH1054),0),0)</f>
        <v>0</v>
      </c>
      <c r="AC1054" s="2">
        <f t="array" ref="AC1054">IF($S1054=1,IFERROR(INDEX(Summary!$K:$K,$AH1054),0),0)</f>
        <v>0</v>
      </c>
      <c r="AD1054" s="2">
        <f t="array" ref="AD1054">IF($S1054=1,IFERROR(INDEX(Summary!$L:$L,$AH1054),0),0)</f>
        <v>0</v>
      </c>
      <c r="AE1054" s="2">
        <f t="array" ref="AE1054">IF($S1054=1,IFERROR(INDEX(Summary!$M:$M,$AH1054),0),0)</f>
        <v>0</v>
      </c>
      <c r="AF1054" s="2">
        <f t="array" ref="AF1054">IF($S1054=1,IFERROR(INDEX(Summary!$N:$N,$AH1054),0),0)</f>
        <v>0</v>
      </c>
      <c r="AG1054">
        <f t="array" ref="AG1054">IF($A1054="","",IFERROR(INDEX(Summary!$BB:$BB,$AH1054),0))</f>
        <v>10</v>
      </c>
      <c r="AH1054">
        <f t="shared" si="152"/>
        <v>38</v>
      </c>
    </row>
    <row r="1055" spans="1:34" hidden="1">
      <c r="A1055" t="str">
        <f t="array" ref="A1055">IFERROR(INDEX(Summary!$D:$D,$AH1055)&amp;"","")</f>
        <v>FG00229</v>
      </c>
      <c r="B1055" t="str">
        <f t="array" ref="B1055">IF($A1055="","",INDEX(Summary!$E:$E,$AH1055))</f>
        <v>Byadgi Chilli Powder - 150g</v>
      </c>
      <c r="C1055" t="str">
        <f t="array" ref="C1055">IF($A1055="","",INDEX(Summary!$B:$B,$AH1055))</f>
        <v>Jaggery</v>
      </c>
      <c r="D1055" t="str">
        <f t="array" ref="D1055">IF($A1055="","",INDEX(Summary!$C:$C,$AH1055))</f>
        <v>C39</v>
      </c>
      <c r="E1055">
        <f t="array" ref="E1055">IF($A1055="","",INDEX(Summary!$F:$F,$AH1055))</f>
        <v>0.15</v>
      </c>
      <c r="F1055" t="str">
        <f t="array" ref="F1055">IF($A1055="","",INDEX(Summary!$BC:$BC,$AH1055)&amp;"")</f>
        <v>P3 – Normal</v>
      </c>
      <c r="G1055">
        <f t="shared" si="144"/>
        <v>3</v>
      </c>
      <c r="H1055">
        <f t="shared" si="145"/>
        <v>0</v>
      </c>
      <c r="I1055" t="str">
        <f t="array" ref="I1055">IF($A1055="","",IF(IFERROR(INDEX(Summary!$BA:$BA,$AH1055),0)&lt;1,"Under 1 day",IF(INDEX(Summary!$BA:$BA,$AH1055)&lt;3,"1-3 days",IF(INDEX(Summary!$BA:$BA,$AH1055)&lt;7,"3-7 days","7+ days"))))</f>
        <v>Under 1 day</v>
      </c>
      <c r="J1055" t="str">
        <f t="array" ref="J1055">IF($A1055="","",IF(IFERROR(INDEX(Summary!$AX:$AX,$AH1055),0)&lt;0.25,"0-25%",IF(INDEX(Summary!$AX:$AX,$AH1055)&lt;0.5,"25-50%",IF(INDEX(Summary!$AX:$AX,$AH1055)&lt;0.75,"50-75%","75-100%"))))</f>
        <v>75-100%</v>
      </c>
      <c r="K1055" t="str">
        <f t="array" ref="K1055">IF($A1055="","",INDEX(Summary!$AY:$AY,$AH1055)&amp;"")</f>
        <v>WIP</v>
      </c>
      <c r="L1055" s="1">
        <f>IF($A1055="","",Summary!$P$2+MOD(ROW()-2,30))</f>
        <v>46230</v>
      </c>
      <c r="M1055">
        <f t="shared" si="146"/>
        <v>4</v>
      </c>
      <c r="N1055">
        <f t="shared" si="147"/>
        <v>27</v>
      </c>
      <c r="O1055" t="str">
        <f t="shared" si="148"/>
        <v>Jul-2026</v>
      </c>
      <c r="P1055">
        <f t="shared" ca="1" si="149"/>
        <v>1</v>
      </c>
      <c r="Q1055" s="2">
        <f t="array" ref="Q1055">IF($A1055="",0,IFERROR(INDEX(Summary!$P$3:$AS$67,$AH1055-2,$M1055),0))</f>
        <v>0</v>
      </c>
      <c r="R1055" s="2" t="e">
        <f t="array" ref="R1055">IF($A1055="",0,ROUND(IFERROR(INDEX(Summary!$O:$O,$AH1055),0)/30,0))</f>
        <v>#VALUE!</v>
      </c>
      <c r="S1055">
        <f t="shared" si="150"/>
        <v>0</v>
      </c>
      <c r="T1055" s="2">
        <f t="array" ref="T1055">IF($S1055=1,IFERROR(INDEX(Summary!$O:$O,$AH1055),0),0)</f>
        <v>0</v>
      </c>
      <c r="U1055" s="2">
        <f t="array" ref="U1055">IF($S1055=1,IFERROR(INDEX(Summary!$AT:$AT,$AH1055),0),0)</f>
        <v>0</v>
      </c>
      <c r="V1055" s="2">
        <f t="shared" si="151"/>
        <v>0</v>
      </c>
      <c r="W1055" s="2">
        <f t="array" ref="W1055">IF($S1055=1,IFERROR(INDEX(Summary!$AZ:$AZ,$AH1055),0),0)</f>
        <v>0</v>
      </c>
      <c r="X1055" s="3">
        <f t="array" ref="X1055">IF($S1055=1,IFERROR(INDEX(Summary!$BA:$BA,$AH1055),0),0)</f>
        <v>0</v>
      </c>
      <c r="Y1055" s="2">
        <f t="array" ref="Y1055">IF($S1055=1,IFERROR(INDEX(Summary!$G:$G,$AH1055),0),0)</f>
        <v>0</v>
      </c>
      <c r="Z1055" s="2">
        <f t="array" ref="Z1055">IF($S1055=1,IFERROR(INDEX(Summary!$H:$H,$AH1055),0),0)</f>
        <v>0</v>
      </c>
      <c r="AA1055" s="2">
        <f t="array" ref="AA1055">IF($S1055=1,IFERROR(INDEX(Summary!$I:$I,$AH1055),0),0)</f>
        <v>0</v>
      </c>
      <c r="AB1055" s="2">
        <f t="array" ref="AB1055">IF($S1055=1,IFERROR(INDEX(Summary!$J:$J,$AH1055),0),0)</f>
        <v>0</v>
      </c>
      <c r="AC1055" s="2">
        <f t="array" ref="AC1055">IF($S1055=1,IFERROR(INDEX(Summary!$K:$K,$AH1055),0),0)</f>
        <v>0</v>
      </c>
      <c r="AD1055" s="2">
        <f t="array" ref="AD1055">IF($S1055=1,IFERROR(INDEX(Summary!$L:$L,$AH1055),0),0)</f>
        <v>0</v>
      </c>
      <c r="AE1055" s="2">
        <f t="array" ref="AE1055">IF($S1055=1,IFERROR(INDEX(Summary!$M:$M,$AH1055),0),0)</f>
        <v>0</v>
      </c>
      <c r="AF1055" s="2">
        <f t="array" ref="AF1055">IF($S1055=1,IFERROR(INDEX(Summary!$N:$N,$AH1055),0),0)</f>
        <v>0</v>
      </c>
      <c r="AG1055">
        <f t="array" ref="AG1055">IF($A1055="","",IFERROR(INDEX(Summary!$BB:$BB,$AH1055),0))</f>
        <v>10</v>
      </c>
      <c r="AH1055">
        <f t="shared" si="152"/>
        <v>38</v>
      </c>
    </row>
    <row r="1056" spans="1:34" hidden="1">
      <c r="A1056" t="str">
        <f t="array" ref="A1056">IFERROR(INDEX(Summary!$D:$D,$AH1056)&amp;"","")</f>
        <v>FG00229</v>
      </c>
      <c r="B1056" t="str">
        <f t="array" ref="B1056">IF($A1056="","",INDEX(Summary!$E:$E,$AH1056))</f>
        <v>Byadgi Chilli Powder - 150g</v>
      </c>
      <c r="C1056" t="str">
        <f t="array" ref="C1056">IF($A1056="","",INDEX(Summary!$B:$B,$AH1056))</f>
        <v>Jaggery</v>
      </c>
      <c r="D1056" t="str">
        <f t="array" ref="D1056">IF($A1056="","",INDEX(Summary!$C:$C,$AH1056))</f>
        <v>C39</v>
      </c>
      <c r="E1056">
        <f t="array" ref="E1056">IF($A1056="","",INDEX(Summary!$F:$F,$AH1056))</f>
        <v>0.15</v>
      </c>
      <c r="F1056" t="str">
        <f t="array" ref="F1056">IF($A1056="","",INDEX(Summary!$BC:$BC,$AH1056)&amp;"")</f>
        <v>P3 – Normal</v>
      </c>
      <c r="G1056">
        <f t="shared" si="144"/>
        <v>3</v>
      </c>
      <c r="H1056">
        <f t="shared" si="145"/>
        <v>0</v>
      </c>
      <c r="I1056" t="str">
        <f t="array" ref="I1056">IF($A1056="","",IF(IFERROR(INDEX(Summary!$BA:$BA,$AH1056),0)&lt;1,"Under 1 day",IF(INDEX(Summary!$BA:$BA,$AH1056)&lt;3,"1-3 days",IF(INDEX(Summary!$BA:$BA,$AH1056)&lt;7,"3-7 days","7+ days"))))</f>
        <v>Under 1 day</v>
      </c>
      <c r="J1056" t="str">
        <f t="array" ref="J1056">IF($A1056="","",IF(IFERROR(INDEX(Summary!$AX:$AX,$AH1056),0)&lt;0.25,"0-25%",IF(INDEX(Summary!$AX:$AX,$AH1056)&lt;0.5,"25-50%",IF(INDEX(Summary!$AX:$AX,$AH1056)&lt;0.75,"50-75%","75-100%"))))</f>
        <v>75-100%</v>
      </c>
      <c r="K1056" t="str">
        <f t="array" ref="K1056">IF($A1056="","",INDEX(Summary!$AY:$AY,$AH1056)&amp;"")</f>
        <v>WIP</v>
      </c>
      <c r="L1056" s="1">
        <f>IF($A1056="","",Summary!$P$2+MOD(ROW()-2,30))</f>
        <v>46231</v>
      </c>
      <c r="M1056">
        <f t="shared" si="146"/>
        <v>5</v>
      </c>
      <c r="N1056">
        <f t="shared" si="147"/>
        <v>28</v>
      </c>
      <c r="O1056" t="str">
        <f t="shared" si="148"/>
        <v>Jul-2026</v>
      </c>
      <c r="P1056">
        <f t="shared" ca="1" si="149"/>
        <v>1</v>
      </c>
      <c r="Q1056" s="2">
        <f t="array" ref="Q1056">IF($A1056="",0,IFERROR(INDEX(Summary!$P$3:$AS$67,$AH1056-2,$M1056),0))</f>
        <v>0</v>
      </c>
      <c r="R1056" s="2" t="e">
        <f t="array" ref="R1056">IF($A1056="",0,ROUND(IFERROR(INDEX(Summary!$O:$O,$AH1056),0)/30,0))</f>
        <v>#VALUE!</v>
      </c>
      <c r="S1056">
        <f t="shared" si="150"/>
        <v>0</v>
      </c>
      <c r="T1056" s="2">
        <f t="array" ref="T1056">IF($S1056=1,IFERROR(INDEX(Summary!$O:$O,$AH1056),0),0)</f>
        <v>0</v>
      </c>
      <c r="U1056" s="2">
        <f t="array" ref="U1056">IF($S1056=1,IFERROR(INDEX(Summary!$AT:$AT,$AH1056),0),0)</f>
        <v>0</v>
      </c>
      <c r="V1056" s="2">
        <f t="shared" si="151"/>
        <v>0</v>
      </c>
      <c r="W1056" s="2">
        <f t="array" ref="W1056">IF($S1056=1,IFERROR(INDEX(Summary!$AZ:$AZ,$AH1056),0),0)</f>
        <v>0</v>
      </c>
      <c r="X1056" s="3">
        <f t="array" ref="X1056">IF($S1056=1,IFERROR(INDEX(Summary!$BA:$BA,$AH1056),0),0)</f>
        <v>0</v>
      </c>
      <c r="Y1056" s="2">
        <f t="array" ref="Y1056">IF($S1056=1,IFERROR(INDEX(Summary!$G:$G,$AH1056),0),0)</f>
        <v>0</v>
      </c>
      <c r="Z1056" s="2">
        <f t="array" ref="Z1056">IF($S1056=1,IFERROR(INDEX(Summary!$H:$H,$AH1056),0),0)</f>
        <v>0</v>
      </c>
      <c r="AA1056" s="2">
        <f t="array" ref="AA1056">IF($S1056=1,IFERROR(INDEX(Summary!$I:$I,$AH1056),0),0)</f>
        <v>0</v>
      </c>
      <c r="AB1056" s="2">
        <f t="array" ref="AB1056">IF($S1056=1,IFERROR(INDEX(Summary!$J:$J,$AH1056),0),0)</f>
        <v>0</v>
      </c>
      <c r="AC1056" s="2">
        <f t="array" ref="AC1056">IF($S1056=1,IFERROR(INDEX(Summary!$K:$K,$AH1056),0),0)</f>
        <v>0</v>
      </c>
      <c r="AD1056" s="2">
        <f t="array" ref="AD1056">IF($S1056=1,IFERROR(INDEX(Summary!$L:$L,$AH1056),0),0)</f>
        <v>0</v>
      </c>
      <c r="AE1056" s="2">
        <f t="array" ref="AE1056">IF($S1056=1,IFERROR(INDEX(Summary!$M:$M,$AH1056),0),0)</f>
        <v>0</v>
      </c>
      <c r="AF1056" s="2">
        <f t="array" ref="AF1056">IF($S1056=1,IFERROR(INDEX(Summary!$N:$N,$AH1056),0),0)</f>
        <v>0</v>
      </c>
      <c r="AG1056">
        <f t="array" ref="AG1056">IF($A1056="","",IFERROR(INDEX(Summary!$BB:$BB,$AH1056),0))</f>
        <v>10</v>
      </c>
      <c r="AH1056">
        <f t="shared" si="152"/>
        <v>38</v>
      </c>
    </row>
    <row r="1057" spans="1:34" hidden="1">
      <c r="A1057" t="str">
        <f t="array" ref="A1057">IFERROR(INDEX(Summary!$D:$D,$AH1057)&amp;"","")</f>
        <v>FG00229</v>
      </c>
      <c r="B1057" t="str">
        <f t="array" ref="B1057">IF($A1057="","",INDEX(Summary!$E:$E,$AH1057))</f>
        <v>Byadgi Chilli Powder - 150g</v>
      </c>
      <c r="C1057" t="str">
        <f t="array" ref="C1057">IF($A1057="","",INDEX(Summary!$B:$B,$AH1057))</f>
        <v>Jaggery</v>
      </c>
      <c r="D1057" t="str">
        <f t="array" ref="D1057">IF($A1057="","",INDEX(Summary!$C:$C,$AH1057))</f>
        <v>C39</v>
      </c>
      <c r="E1057">
        <f t="array" ref="E1057">IF($A1057="","",INDEX(Summary!$F:$F,$AH1057))</f>
        <v>0.15</v>
      </c>
      <c r="F1057" t="str">
        <f t="array" ref="F1057">IF($A1057="","",INDEX(Summary!$BC:$BC,$AH1057)&amp;"")</f>
        <v>P3 – Normal</v>
      </c>
      <c r="G1057">
        <f t="shared" si="144"/>
        <v>3</v>
      </c>
      <c r="H1057">
        <f t="shared" si="145"/>
        <v>0</v>
      </c>
      <c r="I1057" t="str">
        <f t="array" ref="I1057">IF($A1057="","",IF(IFERROR(INDEX(Summary!$BA:$BA,$AH1057),0)&lt;1,"Under 1 day",IF(INDEX(Summary!$BA:$BA,$AH1057)&lt;3,"1-3 days",IF(INDEX(Summary!$BA:$BA,$AH1057)&lt;7,"3-7 days","7+ days"))))</f>
        <v>Under 1 day</v>
      </c>
      <c r="J1057" t="str">
        <f t="array" ref="J1057">IF($A1057="","",IF(IFERROR(INDEX(Summary!$AX:$AX,$AH1057),0)&lt;0.25,"0-25%",IF(INDEX(Summary!$AX:$AX,$AH1057)&lt;0.5,"25-50%",IF(INDEX(Summary!$AX:$AX,$AH1057)&lt;0.75,"50-75%","75-100%"))))</f>
        <v>75-100%</v>
      </c>
      <c r="K1057" t="str">
        <f t="array" ref="K1057">IF($A1057="","",INDEX(Summary!$AY:$AY,$AH1057)&amp;"")</f>
        <v>WIP</v>
      </c>
      <c r="L1057" s="1">
        <f>IF($A1057="","",Summary!$P$2+MOD(ROW()-2,30))</f>
        <v>46232</v>
      </c>
      <c r="M1057">
        <f t="shared" si="146"/>
        <v>6</v>
      </c>
      <c r="N1057">
        <f t="shared" si="147"/>
        <v>29</v>
      </c>
      <c r="O1057" t="str">
        <f t="shared" si="148"/>
        <v>Jul-2026</v>
      </c>
      <c r="P1057">
        <f t="shared" ca="1" si="149"/>
        <v>1</v>
      </c>
      <c r="Q1057" s="2">
        <f t="array" ref="Q1057">IF($A1057="",0,IFERROR(INDEX(Summary!$P$3:$AS$67,$AH1057-2,$M1057),0))</f>
        <v>0</v>
      </c>
      <c r="R1057" s="2" t="e">
        <f t="array" ref="R1057">IF($A1057="",0,ROUND(IFERROR(INDEX(Summary!$O:$O,$AH1057),0)/30,0))</f>
        <v>#VALUE!</v>
      </c>
      <c r="S1057">
        <f t="shared" si="150"/>
        <v>0</v>
      </c>
      <c r="T1057" s="2">
        <f t="array" ref="T1057">IF($S1057=1,IFERROR(INDEX(Summary!$O:$O,$AH1057),0),0)</f>
        <v>0</v>
      </c>
      <c r="U1057" s="2">
        <f t="array" ref="U1057">IF($S1057=1,IFERROR(INDEX(Summary!$AT:$AT,$AH1057),0),0)</f>
        <v>0</v>
      </c>
      <c r="V1057" s="2">
        <f t="shared" si="151"/>
        <v>0</v>
      </c>
      <c r="W1057" s="2">
        <f t="array" ref="W1057">IF($S1057=1,IFERROR(INDEX(Summary!$AZ:$AZ,$AH1057),0),0)</f>
        <v>0</v>
      </c>
      <c r="X1057" s="3">
        <f t="array" ref="X1057">IF($S1057=1,IFERROR(INDEX(Summary!$BA:$BA,$AH1057),0),0)</f>
        <v>0</v>
      </c>
      <c r="Y1057" s="2">
        <f t="array" ref="Y1057">IF($S1057=1,IFERROR(INDEX(Summary!$G:$G,$AH1057),0),0)</f>
        <v>0</v>
      </c>
      <c r="Z1057" s="2">
        <f t="array" ref="Z1057">IF($S1057=1,IFERROR(INDEX(Summary!$H:$H,$AH1057),0),0)</f>
        <v>0</v>
      </c>
      <c r="AA1057" s="2">
        <f t="array" ref="AA1057">IF($S1057=1,IFERROR(INDEX(Summary!$I:$I,$AH1057),0),0)</f>
        <v>0</v>
      </c>
      <c r="AB1057" s="2">
        <f t="array" ref="AB1057">IF($S1057=1,IFERROR(INDEX(Summary!$J:$J,$AH1057),0),0)</f>
        <v>0</v>
      </c>
      <c r="AC1057" s="2">
        <f t="array" ref="AC1057">IF($S1057=1,IFERROR(INDEX(Summary!$K:$K,$AH1057),0),0)</f>
        <v>0</v>
      </c>
      <c r="AD1057" s="2">
        <f t="array" ref="AD1057">IF($S1057=1,IFERROR(INDEX(Summary!$L:$L,$AH1057),0),0)</f>
        <v>0</v>
      </c>
      <c r="AE1057" s="2">
        <f t="array" ref="AE1057">IF($S1057=1,IFERROR(INDEX(Summary!$M:$M,$AH1057),0),0)</f>
        <v>0</v>
      </c>
      <c r="AF1057" s="2">
        <f t="array" ref="AF1057">IF($S1057=1,IFERROR(INDEX(Summary!$N:$N,$AH1057),0),0)</f>
        <v>0</v>
      </c>
      <c r="AG1057">
        <f t="array" ref="AG1057">IF($A1057="","",IFERROR(INDEX(Summary!$BB:$BB,$AH1057),0))</f>
        <v>10</v>
      </c>
      <c r="AH1057">
        <f t="shared" si="152"/>
        <v>38</v>
      </c>
    </row>
    <row r="1058" spans="1:34" hidden="1">
      <c r="A1058" t="str">
        <f t="array" ref="A1058">IFERROR(INDEX(Summary!$D:$D,$AH1058)&amp;"","")</f>
        <v>FG00229</v>
      </c>
      <c r="B1058" t="str">
        <f t="array" ref="B1058">IF($A1058="","",INDEX(Summary!$E:$E,$AH1058))</f>
        <v>Byadgi Chilli Powder - 150g</v>
      </c>
      <c r="C1058" t="str">
        <f t="array" ref="C1058">IF($A1058="","",INDEX(Summary!$B:$B,$AH1058))</f>
        <v>Jaggery</v>
      </c>
      <c r="D1058" t="str">
        <f t="array" ref="D1058">IF($A1058="","",INDEX(Summary!$C:$C,$AH1058))</f>
        <v>C39</v>
      </c>
      <c r="E1058">
        <f t="array" ref="E1058">IF($A1058="","",INDEX(Summary!$F:$F,$AH1058))</f>
        <v>0.15</v>
      </c>
      <c r="F1058" t="str">
        <f t="array" ref="F1058">IF($A1058="","",INDEX(Summary!$BC:$BC,$AH1058)&amp;"")</f>
        <v>P3 – Normal</v>
      </c>
      <c r="G1058">
        <f t="shared" si="144"/>
        <v>3</v>
      </c>
      <c r="H1058">
        <f t="shared" si="145"/>
        <v>0</v>
      </c>
      <c r="I1058" t="str">
        <f t="array" ref="I1058">IF($A1058="","",IF(IFERROR(INDEX(Summary!$BA:$BA,$AH1058),0)&lt;1,"Under 1 day",IF(INDEX(Summary!$BA:$BA,$AH1058)&lt;3,"1-3 days",IF(INDEX(Summary!$BA:$BA,$AH1058)&lt;7,"3-7 days","7+ days"))))</f>
        <v>Under 1 day</v>
      </c>
      <c r="J1058" t="str">
        <f t="array" ref="J1058">IF($A1058="","",IF(IFERROR(INDEX(Summary!$AX:$AX,$AH1058),0)&lt;0.25,"0-25%",IF(INDEX(Summary!$AX:$AX,$AH1058)&lt;0.5,"25-50%",IF(INDEX(Summary!$AX:$AX,$AH1058)&lt;0.75,"50-75%","75-100%"))))</f>
        <v>75-100%</v>
      </c>
      <c r="K1058" t="str">
        <f t="array" ref="K1058">IF($A1058="","",INDEX(Summary!$AY:$AY,$AH1058)&amp;"")</f>
        <v>WIP</v>
      </c>
      <c r="L1058" s="1">
        <f>IF($A1058="","",Summary!$P$2+MOD(ROW()-2,30))</f>
        <v>46233</v>
      </c>
      <c r="M1058">
        <f t="shared" si="146"/>
        <v>7</v>
      </c>
      <c r="N1058">
        <f t="shared" si="147"/>
        <v>30</v>
      </c>
      <c r="O1058" t="str">
        <f t="shared" si="148"/>
        <v>Jul-2026</v>
      </c>
      <c r="P1058">
        <f t="shared" ca="1" si="149"/>
        <v>1</v>
      </c>
      <c r="Q1058" s="2">
        <f t="array" ref="Q1058">IF($A1058="",0,IFERROR(INDEX(Summary!$P$3:$AS$67,$AH1058-2,$M1058),0))</f>
        <v>0</v>
      </c>
      <c r="R1058" s="2" t="e">
        <f t="array" ref="R1058">IF($A1058="",0,ROUND(IFERROR(INDEX(Summary!$O:$O,$AH1058),0)/30,0))</f>
        <v>#VALUE!</v>
      </c>
      <c r="S1058">
        <f t="shared" si="150"/>
        <v>0</v>
      </c>
      <c r="T1058" s="2">
        <f t="array" ref="T1058">IF($S1058=1,IFERROR(INDEX(Summary!$O:$O,$AH1058),0),0)</f>
        <v>0</v>
      </c>
      <c r="U1058" s="2">
        <f t="array" ref="U1058">IF($S1058=1,IFERROR(INDEX(Summary!$AT:$AT,$AH1058),0),0)</f>
        <v>0</v>
      </c>
      <c r="V1058" s="2">
        <f t="shared" si="151"/>
        <v>0</v>
      </c>
      <c r="W1058" s="2">
        <f t="array" ref="W1058">IF($S1058=1,IFERROR(INDEX(Summary!$AZ:$AZ,$AH1058),0),0)</f>
        <v>0</v>
      </c>
      <c r="X1058" s="3">
        <f t="array" ref="X1058">IF($S1058=1,IFERROR(INDEX(Summary!$BA:$BA,$AH1058),0),0)</f>
        <v>0</v>
      </c>
      <c r="Y1058" s="2">
        <f t="array" ref="Y1058">IF($S1058=1,IFERROR(INDEX(Summary!$G:$G,$AH1058),0),0)</f>
        <v>0</v>
      </c>
      <c r="Z1058" s="2">
        <f t="array" ref="Z1058">IF($S1058=1,IFERROR(INDEX(Summary!$H:$H,$AH1058),0),0)</f>
        <v>0</v>
      </c>
      <c r="AA1058" s="2">
        <f t="array" ref="AA1058">IF($S1058=1,IFERROR(INDEX(Summary!$I:$I,$AH1058),0),0)</f>
        <v>0</v>
      </c>
      <c r="AB1058" s="2">
        <f t="array" ref="AB1058">IF($S1058=1,IFERROR(INDEX(Summary!$J:$J,$AH1058),0),0)</f>
        <v>0</v>
      </c>
      <c r="AC1058" s="2">
        <f t="array" ref="AC1058">IF($S1058=1,IFERROR(INDEX(Summary!$K:$K,$AH1058),0),0)</f>
        <v>0</v>
      </c>
      <c r="AD1058" s="2">
        <f t="array" ref="AD1058">IF($S1058=1,IFERROR(INDEX(Summary!$L:$L,$AH1058),0),0)</f>
        <v>0</v>
      </c>
      <c r="AE1058" s="2">
        <f t="array" ref="AE1058">IF($S1058=1,IFERROR(INDEX(Summary!$M:$M,$AH1058),0),0)</f>
        <v>0</v>
      </c>
      <c r="AF1058" s="2">
        <f t="array" ref="AF1058">IF($S1058=1,IFERROR(INDEX(Summary!$N:$N,$AH1058),0),0)</f>
        <v>0</v>
      </c>
      <c r="AG1058">
        <f t="array" ref="AG1058">IF($A1058="","",IFERROR(INDEX(Summary!$BB:$BB,$AH1058),0))</f>
        <v>10</v>
      </c>
      <c r="AH1058">
        <f t="shared" si="152"/>
        <v>38</v>
      </c>
    </row>
    <row r="1059" spans="1:34" hidden="1">
      <c r="A1059" t="str">
        <f t="array" ref="A1059">IFERROR(INDEX(Summary!$D:$D,$AH1059)&amp;"","")</f>
        <v>FG00229</v>
      </c>
      <c r="B1059" t="str">
        <f t="array" ref="B1059">IF($A1059="","",INDEX(Summary!$E:$E,$AH1059))</f>
        <v>Byadgi Chilli Powder - 150g</v>
      </c>
      <c r="C1059" t="str">
        <f t="array" ref="C1059">IF($A1059="","",INDEX(Summary!$B:$B,$AH1059))</f>
        <v>Jaggery</v>
      </c>
      <c r="D1059" t="str">
        <f t="array" ref="D1059">IF($A1059="","",INDEX(Summary!$C:$C,$AH1059))</f>
        <v>C39</v>
      </c>
      <c r="E1059">
        <f t="array" ref="E1059">IF($A1059="","",INDEX(Summary!$F:$F,$AH1059))</f>
        <v>0.15</v>
      </c>
      <c r="F1059" t="str">
        <f t="array" ref="F1059">IF($A1059="","",INDEX(Summary!$BC:$BC,$AH1059)&amp;"")</f>
        <v>P3 – Normal</v>
      </c>
      <c r="G1059">
        <f t="shared" si="144"/>
        <v>3</v>
      </c>
      <c r="H1059">
        <f t="shared" si="145"/>
        <v>0</v>
      </c>
      <c r="I1059" t="str">
        <f t="array" ref="I1059">IF($A1059="","",IF(IFERROR(INDEX(Summary!$BA:$BA,$AH1059),0)&lt;1,"Under 1 day",IF(INDEX(Summary!$BA:$BA,$AH1059)&lt;3,"1-3 days",IF(INDEX(Summary!$BA:$BA,$AH1059)&lt;7,"3-7 days","7+ days"))))</f>
        <v>Under 1 day</v>
      </c>
      <c r="J1059" t="str">
        <f t="array" ref="J1059">IF($A1059="","",IF(IFERROR(INDEX(Summary!$AX:$AX,$AH1059),0)&lt;0.25,"0-25%",IF(INDEX(Summary!$AX:$AX,$AH1059)&lt;0.5,"25-50%",IF(INDEX(Summary!$AX:$AX,$AH1059)&lt;0.75,"50-75%","75-100%"))))</f>
        <v>75-100%</v>
      </c>
      <c r="K1059" t="str">
        <f t="array" ref="K1059">IF($A1059="","",INDEX(Summary!$AY:$AY,$AH1059)&amp;"")</f>
        <v>WIP</v>
      </c>
      <c r="L1059" s="1">
        <f>IF($A1059="","",Summary!$P$2+MOD(ROW()-2,30))</f>
        <v>46234</v>
      </c>
      <c r="M1059">
        <f t="shared" si="146"/>
        <v>8</v>
      </c>
      <c r="N1059">
        <f t="shared" si="147"/>
        <v>31</v>
      </c>
      <c r="O1059" t="str">
        <f t="shared" si="148"/>
        <v>Jul-2026</v>
      </c>
      <c r="P1059">
        <f t="shared" ca="1" si="149"/>
        <v>1</v>
      </c>
      <c r="Q1059" s="2">
        <f t="array" ref="Q1059">IF($A1059="",0,IFERROR(INDEX(Summary!$P$3:$AS$67,$AH1059-2,$M1059),0))</f>
        <v>1100</v>
      </c>
      <c r="R1059" s="2" t="e">
        <f t="array" ref="R1059">IF($A1059="",0,ROUND(IFERROR(INDEX(Summary!$O:$O,$AH1059),0)/30,0))</f>
        <v>#VALUE!</v>
      </c>
      <c r="S1059">
        <f t="shared" si="150"/>
        <v>0</v>
      </c>
      <c r="T1059" s="2">
        <f t="array" ref="T1059">IF($S1059=1,IFERROR(INDEX(Summary!$O:$O,$AH1059),0),0)</f>
        <v>0</v>
      </c>
      <c r="U1059" s="2">
        <f t="array" ref="U1059">IF($S1059=1,IFERROR(INDEX(Summary!$AT:$AT,$AH1059),0),0)</f>
        <v>0</v>
      </c>
      <c r="V1059" s="2">
        <f t="shared" si="151"/>
        <v>0</v>
      </c>
      <c r="W1059" s="2">
        <f t="array" ref="W1059">IF($S1059=1,IFERROR(INDEX(Summary!$AZ:$AZ,$AH1059),0),0)</f>
        <v>0</v>
      </c>
      <c r="X1059" s="3">
        <f t="array" ref="X1059">IF($S1059=1,IFERROR(INDEX(Summary!$BA:$BA,$AH1059),0),0)</f>
        <v>0</v>
      </c>
      <c r="Y1059" s="2">
        <f t="array" ref="Y1059">IF($S1059=1,IFERROR(INDEX(Summary!$G:$G,$AH1059),0),0)</f>
        <v>0</v>
      </c>
      <c r="Z1059" s="2">
        <f t="array" ref="Z1059">IF($S1059=1,IFERROR(INDEX(Summary!$H:$H,$AH1059),0),0)</f>
        <v>0</v>
      </c>
      <c r="AA1059" s="2">
        <f t="array" ref="AA1059">IF($S1059=1,IFERROR(INDEX(Summary!$I:$I,$AH1059),0),0)</f>
        <v>0</v>
      </c>
      <c r="AB1059" s="2">
        <f t="array" ref="AB1059">IF($S1059=1,IFERROR(INDEX(Summary!$J:$J,$AH1059),0),0)</f>
        <v>0</v>
      </c>
      <c r="AC1059" s="2">
        <f t="array" ref="AC1059">IF($S1059=1,IFERROR(INDEX(Summary!$K:$K,$AH1059),0),0)</f>
        <v>0</v>
      </c>
      <c r="AD1059" s="2">
        <f t="array" ref="AD1059">IF($S1059=1,IFERROR(INDEX(Summary!$L:$L,$AH1059),0),0)</f>
        <v>0</v>
      </c>
      <c r="AE1059" s="2">
        <f t="array" ref="AE1059">IF($S1059=1,IFERROR(INDEX(Summary!$M:$M,$AH1059),0),0)</f>
        <v>0</v>
      </c>
      <c r="AF1059" s="2">
        <f t="array" ref="AF1059">IF($S1059=1,IFERROR(INDEX(Summary!$N:$N,$AH1059),0),0)</f>
        <v>0</v>
      </c>
      <c r="AG1059">
        <f t="array" ref="AG1059">IF($A1059="","",IFERROR(INDEX(Summary!$BB:$BB,$AH1059),0))</f>
        <v>10</v>
      </c>
      <c r="AH1059">
        <f t="shared" si="152"/>
        <v>38</v>
      </c>
    </row>
    <row r="1060" spans="1:34" hidden="1">
      <c r="A1060" t="str">
        <f t="array" ref="A1060">IFERROR(INDEX(Summary!$D:$D,$AH1060)&amp;"","")</f>
        <v>FG00229</v>
      </c>
      <c r="B1060" t="str">
        <f t="array" ref="B1060">IF($A1060="","",INDEX(Summary!$E:$E,$AH1060))</f>
        <v>Byadgi Chilli Powder - 150g</v>
      </c>
      <c r="C1060" t="str">
        <f t="array" ref="C1060">IF($A1060="","",INDEX(Summary!$B:$B,$AH1060))</f>
        <v>Jaggery</v>
      </c>
      <c r="D1060" t="str">
        <f t="array" ref="D1060">IF($A1060="","",INDEX(Summary!$C:$C,$AH1060))</f>
        <v>C39</v>
      </c>
      <c r="E1060">
        <f t="array" ref="E1060">IF($A1060="","",INDEX(Summary!$F:$F,$AH1060))</f>
        <v>0.15</v>
      </c>
      <c r="F1060" t="str">
        <f t="array" ref="F1060">IF($A1060="","",INDEX(Summary!$BC:$BC,$AH1060)&amp;"")</f>
        <v>P3 – Normal</v>
      </c>
      <c r="G1060">
        <f t="shared" si="144"/>
        <v>3</v>
      </c>
      <c r="H1060">
        <f t="shared" si="145"/>
        <v>0</v>
      </c>
      <c r="I1060" t="str">
        <f t="array" ref="I1060">IF($A1060="","",IF(IFERROR(INDEX(Summary!$BA:$BA,$AH1060),0)&lt;1,"Under 1 day",IF(INDEX(Summary!$BA:$BA,$AH1060)&lt;3,"1-3 days",IF(INDEX(Summary!$BA:$BA,$AH1060)&lt;7,"3-7 days","7+ days"))))</f>
        <v>Under 1 day</v>
      </c>
      <c r="J1060" t="str">
        <f t="array" ref="J1060">IF($A1060="","",IF(IFERROR(INDEX(Summary!$AX:$AX,$AH1060),0)&lt;0.25,"0-25%",IF(INDEX(Summary!$AX:$AX,$AH1060)&lt;0.5,"25-50%",IF(INDEX(Summary!$AX:$AX,$AH1060)&lt;0.75,"50-75%","75-100%"))))</f>
        <v>75-100%</v>
      </c>
      <c r="K1060" t="str">
        <f t="array" ref="K1060">IF($A1060="","",INDEX(Summary!$AY:$AY,$AH1060)&amp;"")</f>
        <v>WIP</v>
      </c>
      <c r="L1060" s="1">
        <f>IF($A1060="","",Summary!$P$2+MOD(ROW()-2,30))</f>
        <v>46235</v>
      </c>
      <c r="M1060">
        <f t="shared" si="146"/>
        <v>9</v>
      </c>
      <c r="N1060">
        <f t="shared" si="147"/>
        <v>1</v>
      </c>
      <c r="O1060" t="str">
        <f t="shared" si="148"/>
        <v>Aug-2026</v>
      </c>
      <c r="P1060">
        <f t="shared" ca="1" si="149"/>
        <v>1</v>
      </c>
      <c r="Q1060" s="2">
        <f t="array" ref="Q1060">IF($A1060="",0,IFERROR(INDEX(Summary!$P$3:$AS$67,$AH1060-2,$M1060),0))</f>
        <v>0</v>
      </c>
      <c r="R1060" s="2" t="e">
        <f t="array" ref="R1060">IF($A1060="",0,ROUND(IFERROR(INDEX(Summary!$O:$O,$AH1060),0)/30,0))</f>
        <v>#VALUE!</v>
      </c>
      <c r="S1060">
        <f t="shared" si="150"/>
        <v>0</v>
      </c>
      <c r="T1060" s="2">
        <f t="array" ref="T1060">IF($S1060=1,IFERROR(INDEX(Summary!$O:$O,$AH1060),0),0)</f>
        <v>0</v>
      </c>
      <c r="U1060" s="2">
        <f t="array" ref="U1060">IF($S1060=1,IFERROR(INDEX(Summary!$AT:$AT,$AH1060),0),0)</f>
        <v>0</v>
      </c>
      <c r="V1060" s="2">
        <f t="shared" si="151"/>
        <v>0</v>
      </c>
      <c r="W1060" s="2">
        <f t="array" ref="W1060">IF($S1060=1,IFERROR(INDEX(Summary!$AZ:$AZ,$AH1060),0),0)</f>
        <v>0</v>
      </c>
      <c r="X1060" s="3">
        <f t="array" ref="X1060">IF($S1060=1,IFERROR(INDEX(Summary!$BA:$BA,$AH1060),0),0)</f>
        <v>0</v>
      </c>
      <c r="Y1060" s="2">
        <f t="array" ref="Y1060">IF($S1060=1,IFERROR(INDEX(Summary!$G:$G,$AH1060),0),0)</f>
        <v>0</v>
      </c>
      <c r="Z1060" s="2">
        <f t="array" ref="Z1060">IF($S1060=1,IFERROR(INDEX(Summary!$H:$H,$AH1060),0),0)</f>
        <v>0</v>
      </c>
      <c r="AA1060" s="2">
        <f t="array" ref="AA1060">IF($S1060=1,IFERROR(INDEX(Summary!$I:$I,$AH1060),0),0)</f>
        <v>0</v>
      </c>
      <c r="AB1060" s="2">
        <f t="array" ref="AB1060">IF($S1060=1,IFERROR(INDEX(Summary!$J:$J,$AH1060),0),0)</f>
        <v>0</v>
      </c>
      <c r="AC1060" s="2">
        <f t="array" ref="AC1060">IF($S1060=1,IFERROR(INDEX(Summary!$K:$K,$AH1060),0),0)</f>
        <v>0</v>
      </c>
      <c r="AD1060" s="2">
        <f t="array" ref="AD1060">IF($S1060=1,IFERROR(INDEX(Summary!$L:$L,$AH1060),0),0)</f>
        <v>0</v>
      </c>
      <c r="AE1060" s="2">
        <f t="array" ref="AE1060">IF($S1060=1,IFERROR(INDEX(Summary!$M:$M,$AH1060),0),0)</f>
        <v>0</v>
      </c>
      <c r="AF1060" s="2">
        <f t="array" ref="AF1060">IF($S1060=1,IFERROR(INDEX(Summary!$N:$N,$AH1060),0),0)</f>
        <v>0</v>
      </c>
      <c r="AG1060">
        <f t="array" ref="AG1060">IF($A1060="","",IFERROR(INDEX(Summary!$BB:$BB,$AH1060),0))</f>
        <v>10</v>
      </c>
      <c r="AH1060">
        <f t="shared" si="152"/>
        <v>38</v>
      </c>
    </row>
    <row r="1061" spans="1:34" hidden="1">
      <c r="A1061" t="str">
        <f t="array" ref="A1061">IFERROR(INDEX(Summary!$D:$D,$AH1061)&amp;"","")</f>
        <v>FG00229</v>
      </c>
      <c r="B1061" t="str">
        <f t="array" ref="B1061">IF($A1061="","",INDEX(Summary!$E:$E,$AH1061))</f>
        <v>Byadgi Chilli Powder - 150g</v>
      </c>
      <c r="C1061" t="str">
        <f t="array" ref="C1061">IF($A1061="","",INDEX(Summary!$B:$B,$AH1061))</f>
        <v>Jaggery</v>
      </c>
      <c r="D1061" t="str">
        <f t="array" ref="D1061">IF($A1061="","",INDEX(Summary!$C:$C,$AH1061))</f>
        <v>C39</v>
      </c>
      <c r="E1061">
        <f t="array" ref="E1061">IF($A1061="","",INDEX(Summary!$F:$F,$AH1061))</f>
        <v>0.15</v>
      </c>
      <c r="F1061" t="str">
        <f t="array" ref="F1061">IF($A1061="","",INDEX(Summary!$BC:$BC,$AH1061)&amp;"")</f>
        <v>P3 – Normal</v>
      </c>
      <c r="G1061">
        <f t="shared" si="144"/>
        <v>3</v>
      </c>
      <c r="H1061">
        <f t="shared" si="145"/>
        <v>0</v>
      </c>
      <c r="I1061" t="str">
        <f t="array" ref="I1061">IF($A1061="","",IF(IFERROR(INDEX(Summary!$BA:$BA,$AH1061),0)&lt;1,"Under 1 day",IF(INDEX(Summary!$BA:$BA,$AH1061)&lt;3,"1-3 days",IF(INDEX(Summary!$BA:$BA,$AH1061)&lt;7,"3-7 days","7+ days"))))</f>
        <v>Under 1 day</v>
      </c>
      <c r="J1061" t="str">
        <f t="array" ref="J1061">IF($A1061="","",IF(IFERROR(INDEX(Summary!$AX:$AX,$AH1061),0)&lt;0.25,"0-25%",IF(INDEX(Summary!$AX:$AX,$AH1061)&lt;0.5,"25-50%",IF(INDEX(Summary!$AX:$AX,$AH1061)&lt;0.75,"50-75%","75-100%"))))</f>
        <v>75-100%</v>
      </c>
      <c r="K1061" t="str">
        <f t="array" ref="K1061">IF($A1061="","",INDEX(Summary!$AY:$AY,$AH1061)&amp;"")</f>
        <v>WIP</v>
      </c>
      <c r="L1061" s="1">
        <f>IF($A1061="","",Summary!$P$2+MOD(ROW()-2,30))</f>
        <v>46236</v>
      </c>
      <c r="M1061">
        <f t="shared" si="146"/>
        <v>10</v>
      </c>
      <c r="N1061">
        <f t="shared" si="147"/>
        <v>2</v>
      </c>
      <c r="O1061" t="str">
        <f t="shared" si="148"/>
        <v>Aug-2026</v>
      </c>
      <c r="P1061">
        <f t="shared" ca="1" si="149"/>
        <v>1</v>
      </c>
      <c r="Q1061" s="2">
        <f t="array" ref="Q1061">IF($A1061="",0,IFERROR(INDEX(Summary!$P$3:$AS$67,$AH1061-2,$M1061),0))</f>
        <v>0</v>
      </c>
      <c r="R1061" s="2" t="e">
        <f t="array" ref="R1061">IF($A1061="",0,ROUND(IFERROR(INDEX(Summary!$O:$O,$AH1061),0)/30,0))</f>
        <v>#VALUE!</v>
      </c>
      <c r="S1061">
        <f t="shared" si="150"/>
        <v>0</v>
      </c>
      <c r="T1061" s="2">
        <f t="array" ref="T1061">IF($S1061=1,IFERROR(INDEX(Summary!$O:$O,$AH1061),0),0)</f>
        <v>0</v>
      </c>
      <c r="U1061" s="2">
        <f t="array" ref="U1061">IF($S1061=1,IFERROR(INDEX(Summary!$AT:$AT,$AH1061),0),0)</f>
        <v>0</v>
      </c>
      <c r="V1061" s="2">
        <f t="shared" si="151"/>
        <v>0</v>
      </c>
      <c r="W1061" s="2">
        <f t="array" ref="W1061">IF($S1061=1,IFERROR(INDEX(Summary!$AZ:$AZ,$AH1061),0),0)</f>
        <v>0</v>
      </c>
      <c r="X1061" s="3">
        <f t="array" ref="X1061">IF($S1061=1,IFERROR(INDEX(Summary!$BA:$BA,$AH1061),0),0)</f>
        <v>0</v>
      </c>
      <c r="Y1061" s="2">
        <f t="array" ref="Y1061">IF($S1061=1,IFERROR(INDEX(Summary!$G:$G,$AH1061),0),0)</f>
        <v>0</v>
      </c>
      <c r="Z1061" s="2">
        <f t="array" ref="Z1061">IF($S1061=1,IFERROR(INDEX(Summary!$H:$H,$AH1061),0),0)</f>
        <v>0</v>
      </c>
      <c r="AA1061" s="2">
        <f t="array" ref="AA1061">IF($S1061=1,IFERROR(INDEX(Summary!$I:$I,$AH1061),0),0)</f>
        <v>0</v>
      </c>
      <c r="AB1061" s="2">
        <f t="array" ref="AB1061">IF($S1061=1,IFERROR(INDEX(Summary!$J:$J,$AH1061),0),0)</f>
        <v>0</v>
      </c>
      <c r="AC1061" s="2">
        <f t="array" ref="AC1061">IF($S1061=1,IFERROR(INDEX(Summary!$K:$K,$AH1061),0),0)</f>
        <v>0</v>
      </c>
      <c r="AD1061" s="2">
        <f t="array" ref="AD1061">IF($S1061=1,IFERROR(INDEX(Summary!$L:$L,$AH1061),0),0)</f>
        <v>0</v>
      </c>
      <c r="AE1061" s="2">
        <f t="array" ref="AE1061">IF($S1061=1,IFERROR(INDEX(Summary!$M:$M,$AH1061),0),0)</f>
        <v>0</v>
      </c>
      <c r="AF1061" s="2">
        <f t="array" ref="AF1061">IF($S1061=1,IFERROR(INDEX(Summary!$N:$N,$AH1061),0),0)</f>
        <v>0</v>
      </c>
      <c r="AG1061">
        <f t="array" ref="AG1061">IF($A1061="","",IFERROR(INDEX(Summary!$BB:$BB,$AH1061),0))</f>
        <v>10</v>
      </c>
      <c r="AH1061">
        <f t="shared" si="152"/>
        <v>38</v>
      </c>
    </row>
    <row r="1062" spans="1:34" hidden="1">
      <c r="A1062" t="str">
        <f t="array" ref="A1062">IFERROR(INDEX(Summary!$D:$D,$AH1062)&amp;"","")</f>
        <v>FG00229</v>
      </c>
      <c r="B1062" t="str">
        <f t="array" ref="B1062">IF($A1062="","",INDEX(Summary!$E:$E,$AH1062))</f>
        <v>Byadgi Chilli Powder - 150g</v>
      </c>
      <c r="C1062" t="str">
        <f t="array" ref="C1062">IF($A1062="","",INDEX(Summary!$B:$B,$AH1062))</f>
        <v>Jaggery</v>
      </c>
      <c r="D1062" t="str">
        <f t="array" ref="D1062">IF($A1062="","",INDEX(Summary!$C:$C,$AH1062))</f>
        <v>C39</v>
      </c>
      <c r="E1062">
        <f t="array" ref="E1062">IF($A1062="","",INDEX(Summary!$F:$F,$AH1062))</f>
        <v>0.15</v>
      </c>
      <c r="F1062" t="str">
        <f t="array" ref="F1062">IF($A1062="","",INDEX(Summary!$BC:$BC,$AH1062)&amp;"")</f>
        <v>P3 – Normal</v>
      </c>
      <c r="G1062">
        <f t="shared" si="144"/>
        <v>3</v>
      </c>
      <c r="H1062">
        <f t="shared" si="145"/>
        <v>0</v>
      </c>
      <c r="I1062" t="str">
        <f t="array" ref="I1062">IF($A1062="","",IF(IFERROR(INDEX(Summary!$BA:$BA,$AH1062),0)&lt;1,"Under 1 day",IF(INDEX(Summary!$BA:$BA,$AH1062)&lt;3,"1-3 days",IF(INDEX(Summary!$BA:$BA,$AH1062)&lt;7,"3-7 days","7+ days"))))</f>
        <v>Under 1 day</v>
      </c>
      <c r="J1062" t="str">
        <f t="array" ref="J1062">IF($A1062="","",IF(IFERROR(INDEX(Summary!$AX:$AX,$AH1062),0)&lt;0.25,"0-25%",IF(INDEX(Summary!$AX:$AX,$AH1062)&lt;0.5,"25-50%",IF(INDEX(Summary!$AX:$AX,$AH1062)&lt;0.75,"50-75%","75-100%"))))</f>
        <v>75-100%</v>
      </c>
      <c r="K1062" t="str">
        <f t="array" ref="K1062">IF($A1062="","",INDEX(Summary!$AY:$AY,$AH1062)&amp;"")</f>
        <v>WIP</v>
      </c>
      <c r="L1062" s="1">
        <f>IF($A1062="","",Summary!$P$2+MOD(ROW()-2,30))</f>
        <v>46237</v>
      </c>
      <c r="M1062">
        <f t="shared" si="146"/>
        <v>11</v>
      </c>
      <c r="N1062">
        <f t="shared" si="147"/>
        <v>3</v>
      </c>
      <c r="O1062" t="str">
        <f t="shared" si="148"/>
        <v>Aug-2026</v>
      </c>
      <c r="P1062">
        <f t="shared" ca="1" si="149"/>
        <v>1</v>
      </c>
      <c r="Q1062" s="2">
        <f t="array" ref="Q1062">IF($A1062="",0,IFERROR(INDEX(Summary!$P$3:$AS$67,$AH1062-2,$M1062),0))</f>
        <v>0</v>
      </c>
      <c r="R1062" s="2" t="e">
        <f t="array" ref="R1062">IF($A1062="",0,ROUND(IFERROR(INDEX(Summary!$O:$O,$AH1062),0)/30,0))</f>
        <v>#VALUE!</v>
      </c>
      <c r="S1062">
        <f t="shared" si="150"/>
        <v>0</v>
      </c>
      <c r="T1062" s="2">
        <f t="array" ref="T1062">IF($S1062=1,IFERROR(INDEX(Summary!$O:$O,$AH1062),0),0)</f>
        <v>0</v>
      </c>
      <c r="U1062" s="2">
        <f t="array" ref="U1062">IF($S1062=1,IFERROR(INDEX(Summary!$AT:$AT,$AH1062),0),0)</f>
        <v>0</v>
      </c>
      <c r="V1062" s="2">
        <f t="shared" si="151"/>
        <v>0</v>
      </c>
      <c r="W1062" s="2">
        <f t="array" ref="W1062">IF($S1062=1,IFERROR(INDEX(Summary!$AZ:$AZ,$AH1062),0),0)</f>
        <v>0</v>
      </c>
      <c r="X1062" s="3">
        <f t="array" ref="X1062">IF($S1062=1,IFERROR(INDEX(Summary!$BA:$BA,$AH1062),0),0)</f>
        <v>0</v>
      </c>
      <c r="Y1062" s="2">
        <f t="array" ref="Y1062">IF($S1062=1,IFERROR(INDEX(Summary!$G:$G,$AH1062),0),0)</f>
        <v>0</v>
      </c>
      <c r="Z1062" s="2">
        <f t="array" ref="Z1062">IF($S1062=1,IFERROR(INDEX(Summary!$H:$H,$AH1062),0),0)</f>
        <v>0</v>
      </c>
      <c r="AA1062" s="2">
        <f t="array" ref="AA1062">IF($S1062=1,IFERROR(INDEX(Summary!$I:$I,$AH1062),0),0)</f>
        <v>0</v>
      </c>
      <c r="AB1062" s="2">
        <f t="array" ref="AB1062">IF($S1062=1,IFERROR(INDEX(Summary!$J:$J,$AH1062),0),0)</f>
        <v>0</v>
      </c>
      <c r="AC1062" s="2">
        <f t="array" ref="AC1062">IF($S1062=1,IFERROR(INDEX(Summary!$K:$K,$AH1062),0),0)</f>
        <v>0</v>
      </c>
      <c r="AD1062" s="2">
        <f t="array" ref="AD1062">IF($S1062=1,IFERROR(INDEX(Summary!$L:$L,$AH1062),0),0)</f>
        <v>0</v>
      </c>
      <c r="AE1062" s="2">
        <f t="array" ref="AE1062">IF($S1062=1,IFERROR(INDEX(Summary!$M:$M,$AH1062),0),0)</f>
        <v>0</v>
      </c>
      <c r="AF1062" s="2">
        <f t="array" ref="AF1062">IF($S1062=1,IFERROR(INDEX(Summary!$N:$N,$AH1062),0),0)</f>
        <v>0</v>
      </c>
      <c r="AG1062">
        <f t="array" ref="AG1062">IF($A1062="","",IFERROR(INDEX(Summary!$BB:$BB,$AH1062),0))</f>
        <v>10</v>
      </c>
      <c r="AH1062">
        <f t="shared" si="152"/>
        <v>38</v>
      </c>
    </row>
    <row r="1063" spans="1:34" hidden="1">
      <c r="A1063" t="str">
        <f t="array" ref="A1063">IFERROR(INDEX(Summary!$D:$D,$AH1063)&amp;"","")</f>
        <v>FG00229</v>
      </c>
      <c r="B1063" t="str">
        <f t="array" ref="B1063">IF($A1063="","",INDEX(Summary!$E:$E,$AH1063))</f>
        <v>Byadgi Chilli Powder - 150g</v>
      </c>
      <c r="C1063" t="str">
        <f t="array" ref="C1063">IF($A1063="","",INDEX(Summary!$B:$B,$AH1063))</f>
        <v>Jaggery</v>
      </c>
      <c r="D1063" t="str">
        <f t="array" ref="D1063">IF($A1063="","",INDEX(Summary!$C:$C,$AH1063))</f>
        <v>C39</v>
      </c>
      <c r="E1063">
        <f t="array" ref="E1063">IF($A1063="","",INDEX(Summary!$F:$F,$AH1063))</f>
        <v>0.15</v>
      </c>
      <c r="F1063" t="str">
        <f t="array" ref="F1063">IF($A1063="","",INDEX(Summary!$BC:$BC,$AH1063)&amp;"")</f>
        <v>P3 – Normal</v>
      </c>
      <c r="G1063">
        <f t="shared" si="144"/>
        <v>3</v>
      </c>
      <c r="H1063">
        <f t="shared" si="145"/>
        <v>0</v>
      </c>
      <c r="I1063" t="str">
        <f t="array" ref="I1063">IF($A1063="","",IF(IFERROR(INDEX(Summary!$BA:$BA,$AH1063),0)&lt;1,"Under 1 day",IF(INDEX(Summary!$BA:$BA,$AH1063)&lt;3,"1-3 days",IF(INDEX(Summary!$BA:$BA,$AH1063)&lt;7,"3-7 days","7+ days"))))</f>
        <v>Under 1 day</v>
      </c>
      <c r="J1063" t="str">
        <f t="array" ref="J1063">IF($A1063="","",IF(IFERROR(INDEX(Summary!$AX:$AX,$AH1063),0)&lt;0.25,"0-25%",IF(INDEX(Summary!$AX:$AX,$AH1063)&lt;0.5,"25-50%",IF(INDEX(Summary!$AX:$AX,$AH1063)&lt;0.75,"50-75%","75-100%"))))</f>
        <v>75-100%</v>
      </c>
      <c r="K1063" t="str">
        <f t="array" ref="K1063">IF($A1063="","",INDEX(Summary!$AY:$AY,$AH1063)&amp;"")</f>
        <v>WIP</v>
      </c>
      <c r="L1063" s="1">
        <f>IF($A1063="","",Summary!$P$2+MOD(ROW()-2,30))</f>
        <v>46238</v>
      </c>
      <c r="M1063">
        <f t="shared" si="146"/>
        <v>12</v>
      </c>
      <c r="N1063">
        <f t="shared" si="147"/>
        <v>4</v>
      </c>
      <c r="O1063" t="str">
        <f t="shared" si="148"/>
        <v>Aug-2026</v>
      </c>
      <c r="P1063">
        <f t="shared" ca="1" si="149"/>
        <v>1</v>
      </c>
      <c r="Q1063" s="2">
        <f t="array" ref="Q1063">IF($A1063="",0,IFERROR(INDEX(Summary!$P$3:$AS$67,$AH1063-2,$M1063),0))</f>
        <v>0</v>
      </c>
      <c r="R1063" s="2" t="e">
        <f t="array" ref="R1063">IF($A1063="",0,ROUND(IFERROR(INDEX(Summary!$O:$O,$AH1063),0)/30,0))</f>
        <v>#VALUE!</v>
      </c>
      <c r="S1063">
        <f t="shared" si="150"/>
        <v>0</v>
      </c>
      <c r="T1063" s="2">
        <f t="array" ref="T1063">IF($S1063=1,IFERROR(INDEX(Summary!$O:$O,$AH1063),0),0)</f>
        <v>0</v>
      </c>
      <c r="U1063" s="2">
        <f t="array" ref="U1063">IF($S1063=1,IFERROR(INDEX(Summary!$AT:$AT,$AH1063),0),0)</f>
        <v>0</v>
      </c>
      <c r="V1063" s="2">
        <f t="shared" si="151"/>
        <v>0</v>
      </c>
      <c r="W1063" s="2">
        <f t="array" ref="W1063">IF($S1063=1,IFERROR(INDEX(Summary!$AZ:$AZ,$AH1063),0),0)</f>
        <v>0</v>
      </c>
      <c r="X1063" s="3">
        <f t="array" ref="X1063">IF($S1063=1,IFERROR(INDEX(Summary!$BA:$BA,$AH1063),0),0)</f>
        <v>0</v>
      </c>
      <c r="Y1063" s="2">
        <f t="array" ref="Y1063">IF($S1063=1,IFERROR(INDEX(Summary!$G:$G,$AH1063),0),0)</f>
        <v>0</v>
      </c>
      <c r="Z1063" s="2">
        <f t="array" ref="Z1063">IF($S1063=1,IFERROR(INDEX(Summary!$H:$H,$AH1063),0),0)</f>
        <v>0</v>
      </c>
      <c r="AA1063" s="2">
        <f t="array" ref="AA1063">IF($S1063=1,IFERROR(INDEX(Summary!$I:$I,$AH1063),0),0)</f>
        <v>0</v>
      </c>
      <c r="AB1063" s="2">
        <f t="array" ref="AB1063">IF($S1063=1,IFERROR(INDEX(Summary!$J:$J,$AH1063),0),0)</f>
        <v>0</v>
      </c>
      <c r="AC1063" s="2">
        <f t="array" ref="AC1063">IF($S1063=1,IFERROR(INDEX(Summary!$K:$K,$AH1063),0),0)</f>
        <v>0</v>
      </c>
      <c r="AD1063" s="2">
        <f t="array" ref="AD1063">IF($S1063=1,IFERROR(INDEX(Summary!$L:$L,$AH1063),0),0)</f>
        <v>0</v>
      </c>
      <c r="AE1063" s="2">
        <f t="array" ref="AE1063">IF($S1063=1,IFERROR(INDEX(Summary!$M:$M,$AH1063),0),0)</f>
        <v>0</v>
      </c>
      <c r="AF1063" s="2">
        <f t="array" ref="AF1063">IF($S1063=1,IFERROR(INDEX(Summary!$N:$N,$AH1063),0),0)</f>
        <v>0</v>
      </c>
      <c r="AG1063">
        <f t="array" ref="AG1063">IF($A1063="","",IFERROR(INDEX(Summary!$BB:$BB,$AH1063),0))</f>
        <v>10</v>
      </c>
      <c r="AH1063">
        <f t="shared" si="152"/>
        <v>38</v>
      </c>
    </row>
    <row r="1064" spans="1:34" hidden="1">
      <c r="A1064" t="str">
        <f t="array" ref="A1064">IFERROR(INDEX(Summary!$D:$D,$AH1064)&amp;"","")</f>
        <v>FG00229</v>
      </c>
      <c r="B1064" t="str">
        <f t="array" ref="B1064">IF($A1064="","",INDEX(Summary!$E:$E,$AH1064))</f>
        <v>Byadgi Chilli Powder - 150g</v>
      </c>
      <c r="C1064" t="str">
        <f t="array" ref="C1064">IF($A1064="","",INDEX(Summary!$B:$B,$AH1064))</f>
        <v>Jaggery</v>
      </c>
      <c r="D1064" t="str">
        <f t="array" ref="D1064">IF($A1064="","",INDEX(Summary!$C:$C,$AH1064))</f>
        <v>C39</v>
      </c>
      <c r="E1064">
        <f t="array" ref="E1064">IF($A1064="","",INDEX(Summary!$F:$F,$AH1064))</f>
        <v>0.15</v>
      </c>
      <c r="F1064" t="str">
        <f t="array" ref="F1064">IF($A1064="","",INDEX(Summary!$BC:$BC,$AH1064)&amp;"")</f>
        <v>P3 – Normal</v>
      </c>
      <c r="G1064">
        <f t="shared" si="144"/>
        <v>3</v>
      </c>
      <c r="H1064">
        <f t="shared" si="145"/>
        <v>0</v>
      </c>
      <c r="I1064" t="str">
        <f t="array" ref="I1064">IF($A1064="","",IF(IFERROR(INDEX(Summary!$BA:$BA,$AH1064),0)&lt;1,"Under 1 day",IF(INDEX(Summary!$BA:$BA,$AH1064)&lt;3,"1-3 days",IF(INDEX(Summary!$BA:$BA,$AH1064)&lt;7,"3-7 days","7+ days"))))</f>
        <v>Under 1 day</v>
      </c>
      <c r="J1064" t="str">
        <f t="array" ref="J1064">IF($A1064="","",IF(IFERROR(INDEX(Summary!$AX:$AX,$AH1064),0)&lt;0.25,"0-25%",IF(INDEX(Summary!$AX:$AX,$AH1064)&lt;0.5,"25-50%",IF(INDEX(Summary!$AX:$AX,$AH1064)&lt;0.75,"50-75%","75-100%"))))</f>
        <v>75-100%</v>
      </c>
      <c r="K1064" t="str">
        <f t="array" ref="K1064">IF($A1064="","",INDEX(Summary!$AY:$AY,$AH1064)&amp;"")</f>
        <v>WIP</v>
      </c>
      <c r="L1064" s="1">
        <f>IF($A1064="","",Summary!$P$2+MOD(ROW()-2,30))</f>
        <v>46239</v>
      </c>
      <c r="M1064">
        <f t="shared" si="146"/>
        <v>13</v>
      </c>
      <c r="N1064">
        <f t="shared" si="147"/>
        <v>5</v>
      </c>
      <c r="O1064" t="str">
        <f t="shared" si="148"/>
        <v>Aug-2026</v>
      </c>
      <c r="P1064">
        <f t="shared" ca="1" si="149"/>
        <v>1</v>
      </c>
      <c r="Q1064" s="2">
        <f t="array" ref="Q1064">IF($A1064="",0,IFERROR(INDEX(Summary!$P$3:$AS$67,$AH1064-2,$M1064),0))</f>
        <v>0</v>
      </c>
      <c r="R1064" s="2" t="e">
        <f t="array" ref="R1064">IF($A1064="",0,ROUND(IFERROR(INDEX(Summary!$O:$O,$AH1064),0)/30,0))</f>
        <v>#VALUE!</v>
      </c>
      <c r="S1064">
        <f t="shared" si="150"/>
        <v>0</v>
      </c>
      <c r="T1064" s="2">
        <f t="array" ref="T1064">IF($S1064=1,IFERROR(INDEX(Summary!$O:$O,$AH1064),0),0)</f>
        <v>0</v>
      </c>
      <c r="U1064" s="2">
        <f t="array" ref="U1064">IF($S1064=1,IFERROR(INDEX(Summary!$AT:$AT,$AH1064),0),0)</f>
        <v>0</v>
      </c>
      <c r="V1064" s="2">
        <f t="shared" si="151"/>
        <v>0</v>
      </c>
      <c r="W1064" s="2">
        <f t="array" ref="W1064">IF($S1064=1,IFERROR(INDEX(Summary!$AZ:$AZ,$AH1064),0),0)</f>
        <v>0</v>
      </c>
      <c r="X1064" s="3">
        <f t="array" ref="X1064">IF($S1064=1,IFERROR(INDEX(Summary!$BA:$BA,$AH1064),0),0)</f>
        <v>0</v>
      </c>
      <c r="Y1064" s="2">
        <f t="array" ref="Y1064">IF($S1064=1,IFERROR(INDEX(Summary!$G:$G,$AH1064),0),0)</f>
        <v>0</v>
      </c>
      <c r="Z1064" s="2">
        <f t="array" ref="Z1064">IF($S1064=1,IFERROR(INDEX(Summary!$H:$H,$AH1064),0),0)</f>
        <v>0</v>
      </c>
      <c r="AA1064" s="2">
        <f t="array" ref="AA1064">IF($S1064=1,IFERROR(INDEX(Summary!$I:$I,$AH1064),0),0)</f>
        <v>0</v>
      </c>
      <c r="AB1064" s="2">
        <f t="array" ref="AB1064">IF($S1064=1,IFERROR(INDEX(Summary!$J:$J,$AH1064),0),0)</f>
        <v>0</v>
      </c>
      <c r="AC1064" s="2">
        <f t="array" ref="AC1064">IF($S1064=1,IFERROR(INDEX(Summary!$K:$K,$AH1064),0),0)</f>
        <v>0</v>
      </c>
      <c r="AD1064" s="2">
        <f t="array" ref="AD1064">IF($S1064=1,IFERROR(INDEX(Summary!$L:$L,$AH1064),0),0)</f>
        <v>0</v>
      </c>
      <c r="AE1064" s="2">
        <f t="array" ref="AE1064">IF($S1064=1,IFERROR(INDEX(Summary!$M:$M,$AH1064),0),0)</f>
        <v>0</v>
      </c>
      <c r="AF1064" s="2">
        <f t="array" ref="AF1064">IF($S1064=1,IFERROR(INDEX(Summary!$N:$N,$AH1064),0),0)</f>
        <v>0</v>
      </c>
      <c r="AG1064">
        <f t="array" ref="AG1064">IF($A1064="","",IFERROR(INDEX(Summary!$BB:$BB,$AH1064),0))</f>
        <v>10</v>
      </c>
      <c r="AH1064">
        <f t="shared" si="152"/>
        <v>38</v>
      </c>
    </row>
    <row r="1065" spans="1:34" hidden="1">
      <c r="A1065" t="str">
        <f t="array" ref="A1065">IFERROR(INDEX(Summary!$D:$D,$AH1065)&amp;"","")</f>
        <v>FG00229</v>
      </c>
      <c r="B1065" t="str">
        <f t="array" ref="B1065">IF($A1065="","",INDEX(Summary!$E:$E,$AH1065))</f>
        <v>Byadgi Chilli Powder - 150g</v>
      </c>
      <c r="C1065" t="str">
        <f t="array" ref="C1065">IF($A1065="","",INDEX(Summary!$B:$B,$AH1065))</f>
        <v>Jaggery</v>
      </c>
      <c r="D1065" t="str">
        <f t="array" ref="D1065">IF($A1065="","",INDEX(Summary!$C:$C,$AH1065))</f>
        <v>C39</v>
      </c>
      <c r="E1065">
        <f t="array" ref="E1065">IF($A1065="","",INDEX(Summary!$F:$F,$AH1065))</f>
        <v>0.15</v>
      </c>
      <c r="F1065" t="str">
        <f t="array" ref="F1065">IF($A1065="","",INDEX(Summary!$BC:$BC,$AH1065)&amp;"")</f>
        <v>P3 – Normal</v>
      </c>
      <c r="G1065">
        <f t="shared" si="144"/>
        <v>3</v>
      </c>
      <c r="H1065">
        <f t="shared" si="145"/>
        <v>0</v>
      </c>
      <c r="I1065" t="str">
        <f t="array" ref="I1065">IF($A1065="","",IF(IFERROR(INDEX(Summary!$BA:$BA,$AH1065),0)&lt;1,"Under 1 day",IF(INDEX(Summary!$BA:$BA,$AH1065)&lt;3,"1-3 days",IF(INDEX(Summary!$BA:$BA,$AH1065)&lt;7,"3-7 days","7+ days"))))</f>
        <v>Under 1 day</v>
      </c>
      <c r="J1065" t="str">
        <f t="array" ref="J1065">IF($A1065="","",IF(IFERROR(INDEX(Summary!$AX:$AX,$AH1065),0)&lt;0.25,"0-25%",IF(INDEX(Summary!$AX:$AX,$AH1065)&lt;0.5,"25-50%",IF(INDEX(Summary!$AX:$AX,$AH1065)&lt;0.75,"50-75%","75-100%"))))</f>
        <v>75-100%</v>
      </c>
      <c r="K1065" t="str">
        <f t="array" ref="K1065">IF($A1065="","",INDEX(Summary!$AY:$AY,$AH1065)&amp;"")</f>
        <v>WIP</v>
      </c>
      <c r="L1065" s="1">
        <f>IF($A1065="","",Summary!$P$2+MOD(ROW()-2,30))</f>
        <v>46240</v>
      </c>
      <c r="M1065">
        <f t="shared" si="146"/>
        <v>14</v>
      </c>
      <c r="N1065">
        <f t="shared" si="147"/>
        <v>6</v>
      </c>
      <c r="O1065" t="str">
        <f t="shared" si="148"/>
        <v>Aug-2026</v>
      </c>
      <c r="P1065">
        <f t="shared" ca="1" si="149"/>
        <v>1</v>
      </c>
      <c r="Q1065" s="2">
        <f t="array" ref="Q1065">IF($A1065="",0,IFERROR(INDEX(Summary!$P$3:$AS$67,$AH1065-2,$M1065),0))</f>
        <v>1088</v>
      </c>
      <c r="R1065" s="2" t="e">
        <f t="array" ref="R1065">IF($A1065="",0,ROUND(IFERROR(INDEX(Summary!$O:$O,$AH1065),0)/30,0))</f>
        <v>#VALUE!</v>
      </c>
      <c r="S1065">
        <f t="shared" si="150"/>
        <v>0</v>
      </c>
      <c r="T1065" s="2">
        <f t="array" ref="T1065">IF($S1065=1,IFERROR(INDEX(Summary!$O:$O,$AH1065),0),0)</f>
        <v>0</v>
      </c>
      <c r="U1065" s="2">
        <f t="array" ref="U1065">IF($S1065=1,IFERROR(INDEX(Summary!$AT:$AT,$AH1065),0),0)</f>
        <v>0</v>
      </c>
      <c r="V1065" s="2">
        <f t="shared" si="151"/>
        <v>0</v>
      </c>
      <c r="W1065" s="2">
        <f t="array" ref="W1065">IF($S1065=1,IFERROR(INDEX(Summary!$AZ:$AZ,$AH1065),0),0)</f>
        <v>0</v>
      </c>
      <c r="X1065" s="3">
        <f t="array" ref="X1065">IF($S1065=1,IFERROR(INDEX(Summary!$BA:$BA,$AH1065),0),0)</f>
        <v>0</v>
      </c>
      <c r="Y1065" s="2">
        <f t="array" ref="Y1065">IF($S1065=1,IFERROR(INDEX(Summary!$G:$G,$AH1065),0),0)</f>
        <v>0</v>
      </c>
      <c r="Z1065" s="2">
        <f t="array" ref="Z1065">IF($S1065=1,IFERROR(INDEX(Summary!$H:$H,$AH1065),0),0)</f>
        <v>0</v>
      </c>
      <c r="AA1065" s="2">
        <f t="array" ref="AA1065">IF($S1065=1,IFERROR(INDEX(Summary!$I:$I,$AH1065),0),0)</f>
        <v>0</v>
      </c>
      <c r="AB1065" s="2">
        <f t="array" ref="AB1065">IF($S1065=1,IFERROR(INDEX(Summary!$J:$J,$AH1065),0),0)</f>
        <v>0</v>
      </c>
      <c r="AC1065" s="2">
        <f t="array" ref="AC1065">IF($S1065=1,IFERROR(INDEX(Summary!$K:$K,$AH1065),0),0)</f>
        <v>0</v>
      </c>
      <c r="AD1065" s="2">
        <f t="array" ref="AD1065">IF($S1065=1,IFERROR(INDEX(Summary!$L:$L,$AH1065),0),0)</f>
        <v>0</v>
      </c>
      <c r="AE1065" s="2">
        <f t="array" ref="AE1065">IF($S1065=1,IFERROR(INDEX(Summary!$M:$M,$AH1065),0),0)</f>
        <v>0</v>
      </c>
      <c r="AF1065" s="2">
        <f t="array" ref="AF1065">IF($S1065=1,IFERROR(INDEX(Summary!$N:$N,$AH1065),0),0)</f>
        <v>0</v>
      </c>
      <c r="AG1065">
        <f t="array" ref="AG1065">IF($A1065="","",IFERROR(INDEX(Summary!$BB:$BB,$AH1065),0))</f>
        <v>10</v>
      </c>
      <c r="AH1065">
        <f t="shared" si="152"/>
        <v>38</v>
      </c>
    </row>
    <row r="1066" spans="1:34" hidden="1">
      <c r="A1066" t="str">
        <f t="array" ref="A1066">IFERROR(INDEX(Summary!$D:$D,$AH1066)&amp;"","")</f>
        <v>FG00229</v>
      </c>
      <c r="B1066" t="str">
        <f t="array" ref="B1066">IF($A1066="","",INDEX(Summary!$E:$E,$AH1066))</f>
        <v>Byadgi Chilli Powder - 150g</v>
      </c>
      <c r="C1066" t="str">
        <f t="array" ref="C1066">IF($A1066="","",INDEX(Summary!$B:$B,$AH1066))</f>
        <v>Jaggery</v>
      </c>
      <c r="D1066" t="str">
        <f t="array" ref="D1066">IF($A1066="","",INDEX(Summary!$C:$C,$AH1066))</f>
        <v>C39</v>
      </c>
      <c r="E1066">
        <f t="array" ref="E1066">IF($A1066="","",INDEX(Summary!$F:$F,$AH1066))</f>
        <v>0.15</v>
      </c>
      <c r="F1066" t="str">
        <f t="array" ref="F1066">IF($A1066="","",INDEX(Summary!$BC:$BC,$AH1066)&amp;"")</f>
        <v>P3 – Normal</v>
      </c>
      <c r="G1066">
        <f t="shared" si="144"/>
        <v>3</v>
      </c>
      <c r="H1066">
        <f t="shared" si="145"/>
        <v>0</v>
      </c>
      <c r="I1066" t="str">
        <f t="array" ref="I1066">IF($A1066="","",IF(IFERROR(INDEX(Summary!$BA:$BA,$AH1066),0)&lt;1,"Under 1 day",IF(INDEX(Summary!$BA:$BA,$AH1066)&lt;3,"1-3 days",IF(INDEX(Summary!$BA:$BA,$AH1066)&lt;7,"3-7 days","7+ days"))))</f>
        <v>Under 1 day</v>
      </c>
      <c r="J1066" t="str">
        <f t="array" ref="J1066">IF($A1066="","",IF(IFERROR(INDEX(Summary!$AX:$AX,$AH1066),0)&lt;0.25,"0-25%",IF(INDEX(Summary!$AX:$AX,$AH1066)&lt;0.5,"25-50%",IF(INDEX(Summary!$AX:$AX,$AH1066)&lt;0.75,"50-75%","75-100%"))))</f>
        <v>75-100%</v>
      </c>
      <c r="K1066" t="str">
        <f t="array" ref="K1066">IF($A1066="","",INDEX(Summary!$AY:$AY,$AH1066)&amp;"")</f>
        <v>WIP</v>
      </c>
      <c r="L1066" s="1">
        <f>IF($A1066="","",Summary!$P$2+MOD(ROW()-2,30))</f>
        <v>46241</v>
      </c>
      <c r="M1066">
        <f t="shared" si="146"/>
        <v>15</v>
      </c>
      <c r="N1066">
        <f t="shared" si="147"/>
        <v>7</v>
      </c>
      <c r="O1066" t="str">
        <f t="shared" si="148"/>
        <v>Aug-2026</v>
      </c>
      <c r="P1066">
        <f t="shared" ca="1" si="149"/>
        <v>1</v>
      </c>
      <c r="Q1066" s="2">
        <f t="array" ref="Q1066">IF($A1066="",0,IFERROR(INDEX(Summary!$P$3:$AS$67,$AH1066-2,$M1066),0))</f>
        <v>0</v>
      </c>
      <c r="R1066" s="2" t="e">
        <f t="array" ref="R1066">IF($A1066="",0,ROUND(IFERROR(INDEX(Summary!$O:$O,$AH1066),0)/30,0))</f>
        <v>#VALUE!</v>
      </c>
      <c r="S1066">
        <f t="shared" si="150"/>
        <v>0</v>
      </c>
      <c r="T1066" s="2">
        <f t="array" ref="T1066">IF($S1066=1,IFERROR(INDEX(Summary!$O:$O,$AH1066),0),0)</f>
        <v>0</v>
      </c>
      <c r="U1066" s="2">
        <f t="array" ref="U1066">IF($S1066=1,IFERROR(INDEX(Summary!$AT:$AT,$AH1066),0),0)</f>
        <v>0</v>
      </c>
      <c r="V1066" s="2">
        <f t="shared" si="151"/>
        <v>0</v>
      </c>
      <c r="W1066" s="2">
        <f t="array" ref="W1066">IF($S1066=1,IFERROR(INDEX(Summary!$AZ:$AZ,$AH1066),0),0)</f>
        <v>0</v>
      </c>
      <c r="X1066" s="3">
        <f t="array" ref="X1066">IF($S1066=1,IFERROR(INDEX(Summary!$BA:$BA,$AH1066),0),0)</f>
        <v>0</v>
      </c>
      <c r="Y1066" s="2">
        <f t="array" ref="Y1066">IF($S1066=1,IFERROR(INDEX(Summary!$G:$G,$AH1066),0),0)</f>
        <v>0</v>
      </c>
      <c r="Z1066" s="2">
        <f t="array" ref="Z1066">IF($S1066=1,IFERROR(INDEX(Summary!$H:$H,$AH1066),0),0)</f>
        <v>0</v>
      </c>
      <c r="AA1066" s="2">
        <f t="array" ref="AA1066">IF($S1066=1,IFERROR(INDEX(Summary!$I:$I,$AH1066),0),0)</f>
        <v>0</v>
      </c>
      <c r="AB1066" s="2">
        <f t="array" ref="AB1066">IF($S1066=1,IFERROR(INDEX(Summary!$J:$J,$AH1066),0),0)</f>
        <v>0</v>
      </c>
      <c r="AC1066" s="2">
        <f t="array" ref="AC1066">IF($S1066=1,IFERROR(INDEX(Summary!$K:$K,$AH1066),0),0)</f>
        <v>0</v>
      </c>
      <c r="AD1066" s="2">
        <f t="array" ref="AD1066">IF($S1066=1,IFERROR(INDEX(Summary!$L:$L,$AH1066),0),0)</f>
        <v>0</v>
      </c>
      <c r="AE1066" s="2">
        <f t="array" ref="AE1066">IF($S1066=1,IFERROR(INDEX(Summary!$M:$M,$AH1066),0),0)</f>
        <v>0</v>
      </c>
      <c r="AF1066" s="2">
        <f t="array" ref="AF1066">IF($S1066=1,IFERROR(INDEX(Summary!$N:$N,$AH1066),0),0)</f>
        <v>0</v>
      </c>
      <c r="AG1066">
        <f t="array" ref="AG1066">IF($A1066="","",IFERROR(INDEX(Summary!$BB:$BB,$AH1066),0))</f>
        <v>10</v>
      </c>
      <c r="AH1066">
        <f t="shared" si="152"/>
        <v>38</v>
      </c>
    </row>
    <row r="1067" spans="1:34" hidden="1">
      <c r="A1067" t="str">
        <f t="array" ref="A1067">IFERROR(INDEX(Summary!$D:$D,$AH1067)&amp;"","")</f>
        <v>FG00229</v>
      </c>
      <c r="B1067" t="str">
        <f t="array" ref="B1067">IF($A1067="","",INDEX(Summary!$E:$E,$AH1067))</f>
        <v>Byadgi Chilli Powder - 150g</v>
      </c>
      <c r="C1067" t="str">
        <f t="array" ref="C1067">IF($A1067="","",INDEX(Summary!$B:$B,$AH1067))</f>
        <v>Jaggery</v>
      </c>
      <c r="D1067" t="str">
        <f t="array" ref="D1067">IF($A1067="","",INDEX(Summary!$C:$C,$AH1067))</f>
        <v>C39</v>
      </c>
      <c r="E1067">
        <f t="array" ref="E1067">IF($A1067="","",INDEX(Summary!$F:$F,$AH1067))</f>
        <v>0.15</v>
      </c>
      <c r="F1067" t="str">
        <f t="array" ref="F1067">IF($A1067="","",INDEX(Summary!$BC:$BC,$AH1067)&amp;"")</f>
        <v>P3 – Normal</v>
      </c>
      <c r="G1067">
        <f t="shared" si="144"/>
        <v>3</v>
      </c>
      <c r="H1067">
        <f t="shared" si="145"/>
        <v>0</v>
      </c>
      <c r="I1067" t="str">
        <f t="array" ref="I1067">IF($A1067="","",IF(IFERROR(INDEX(Summary!$BA:$BA,$AH1067),0)&lt;1,"Under 1 day",IF(INDEX(Summary!$BA:$BA,$AH1067)&lt;3,"1-3 days",IF(INDEX(Summary!$BA:$BA,$AH1067)&lt;7,"3-7 days","7+ days"))))</f>
        <v>Under 1 day</v>
      </c>
      <c r="J1067" t="str">
        <f t="array" ref="J1067">IF($A1067="","",IF(IFERROR(INDEX(Summary!$AX:$AX,$AH1067),0)&lt;0.25,"0-25%",IF(INDEX(Summary!$AX:$AX,$AH1067)&lt;0.5,"25-50%",IF(INDEX(Summary!$AX:$AX,$AH1067)&lt;0.75,"50-75%","75-100%"))))</f>
        <v>75-100%</v>
      </c>
      <c r="K1067" t="str">
        <f t="array" ref="K1067">IF($A1067="","",INDEX(Summary!$AY:$AY,$AH1067)&amp;"")</f>
        <v>WIP</v>
      </c>
      <c r="L1067" s="1">
        <f>IF($A1067="","",Summary!$P$2+MOD(ROW()-2,30))</f>
        <v>46242</v>
      </c>
      <c r="M1067">
        <f t="shared" si="146"/>
        <v>16</v>
      </c>
      <c r="N1067">
        <f t="shared" si="147"/>
        <v>8</v>
      </c>
      <c r="O1067" t="str">
        <f t="shared" si="148"/>
        <v>Aug-2026</v>
      </c>
      <c r="P1067">
        <f t="shared" ca="1" si="149"/>
        <v>1</v>
      </c>
      <c r="Q1067" s="2">
        <f t="array" ref="Q1067">IF($A1067="",0,IFERROR(INDEX(Summary!$P$3:$AS$67,$AH1067-2,$M1067),0))</f>
        <v>0</v>
      </c>
      <c r="R1067" s="2" t="e">
        <f t="array" ref="R1067">IF($A1067="",0,ROUND(IFERROR(INDEX(Summary!$O:$O,$AH1067),0)/30,0))</f>
        <v>#VALUE!</v>
      </c>
      <c r="S1067">
        <f t="shared" si="150"/>
        <v>0</v>
      </c>
      <c r="T1067" s="2">
        <f t="array" ref="T1067">IF($S1067=1,IFERROR(INDEX(Summary!$O:$O,$AH1067),0),0)</f>
        <v>0</v>
      </c>
      <c r="U1067" s="2">
        <f t="array" ref="U1067">IF($S1067=1,IFERROR(INDEX(Summary!$AT:$AT,$AH1067),0),0)</f>
        <v>0</v>
      </c>
      <c r="V1067" s="2">
        <f t="shared" si="151"/>
        <v>0</v>
      </c>
      <c r="W1067" s="2">
        <f t="array" ref="W1067">IF($S1067=1,IFERROR(INDEX(Summary!$AZ:$AZ,$AH1067),0),0)</f>
        <v>0</v>
      </c>
      <c r="X1067" s="3">
        <f t="array" ref="X1067">IF($S1067=1,IFERROR(INDEX(Summary!$BA:$BA,$AH1067),0),0)</f>
        <v>0</v>
      </c>
      <c r="Y1067" s="2">
        <f t="array" ref="Y1067">IF($S1067=1,IFERROR(INDEX(Summary!$G:$G,$AH1067),0),0)</f>
        <v>0</v>
      </c>
      <c r="Z1067" s="2">
        <f t="array" ref="Z1067">IF($S1067=1,IFERROR(INDEX(Summary!$H:$H,$AH1067),0),0)</f>
        <v>0</v>
      </c>
      <c r="AA1067" s="2">
        <f t="array" ref="AA1067">IF($S1067=1,IFERROR(INDEX(Summary!$I:$I,$AH1067),0),0)</f>
        <v>0</v>
      </c>
      <c r="AB1067" s="2">
        <f t="array" ref="AB1067">IF($S1067=1,IFERROR(INDEX(Summary!$J:$J,$AH1067),0),0)</f>
        <v>0</v>
      </c>
      <c r="AC1067" s="2">
        <f t="array" ref="AC1067">IF($S1067=1,IFERROR(INDEX(Summary!$K:$K,$AH1067),0),0)</f>
        <v>0</v>
      </c>
      <c r="AD1067" s="2">
        <f t="array" ref="AD1067">IF($S1067=1,IFERROR(INDEX(Summary!$L:$L,$AH1067),0),0)</f>
        <v>0</v>
      </c>
      <c r="AE1067" s="2">
        <f t="array" ref="AE1067">IF($S1067=1,IFERROR(INDEX(Summary!$M:$M,$AH1067),0),0)</f>
        <v>0</v>
      </c>
      <c r="AF1067" s="2">
        <f t="array" ref="AF1067">IF($S1067=1,IFERROR(INDEX(Summary!$N:$N,$AH1067),0),0)</f>
        <v>0</v>
      </c>
      <c r="AG1067">
        <f t="array" ref="AG1067">IF($A1067="","",IFERROR(INDEX(Summary!$BB:$BB,$AH1067),0))</f>
        <v>10</v>
      </c>
      <c r="AH1067">
        <f t="shared" si="152"/>
        <v>38</v>
      </c>
    </row>
    <row r="1068" spans="1:34" hidden="1">
      <c r="A1068" t="str">
        <f t="array" ref="A1068">IFERROR(INDEX(Summary!$D:$D,$AH1068)&amp;"","")</f>
        <v>FG00229</v>
      </c>
      <c r="B1068" t="str">
        <f t="array" ref="B1068">IF($A1068="","",INDEX(Summary!$E:$E,$AH1068))</f>
        <v>Byadgi Chilli Powder - 150g</v>
      </c>
      <c r="C1068" t="str">
        <f t="array" ref="C1068">IF($A1068="","",INDEX(Summary!$B:$B,$AH1068))</f>
        <v>Jaggery</v>
      </c>
      <c r="D1068" t="str">
        <f t="array" ref="D1068">IF($A1068="","",INDEX(Summary!$C:$C,$AH1068))</f>
        <v>C39</v>
      </c>
      <c r="E1068">
        <f t="array" ref="E1068">IF($A1068="","",INDEX(Summary!$F:$F,$AH1068))</f>
        <v>0.15</v>
      </c>
      <c r="F1068" t="str">
        <f t="array" ref="F1068">IF($A1068="","",INDEX(Summary!$BC:$BC,$AH1068)&amp;"")</f>
        <v>P3 – Normal</v>
      </c>
      <c r="G1068">
        <f t="shared" si="144"/>
        <v>3</v>
      </c>
      <c r="H1068">
        <f t="shared" si="145"/>
        <v>0</v>
      </c>
      <c r="I1068" t="str">
        <f t="array" ref="I1068">IF($A1068="","",IF(IFERROR(INDEX(Summary!$BA:$BA,$AH1068),0)&lt;1,"Under 1 day",IF(INDEX(Summary!$BA:$BA,$AH1068)&lt;3,"1-3 days",IF(INDEX(Summary!$BA:$BA,$AH1068)&lt;7,"3-7 days","7+ days"))))</f>
        <v>Under 1 day</v>
      </c>
      <c r="J1068" t="str">
        <f t="array" ref="J1068">IF($A1068="","",IF(IFERROR(INDEX(Summary!$AX:$AX,$AH1068),0)&lt;0.25,"0-25%",IF(INDEX(Summary!$AX:$AX,$AH1068)&lt;0.5,"25-50%",IF(INDEX(Summary!$AX:$AX,$AH1068)&lt;0.75,"50-75%","75-100%"))))</f>
        <v>75-100%</v>
      </c>
      <c r="K1068" t="str">
        <f t="array" ref="K1068">IF($A1068="","",INDEX(Summary!$AY:$AY,$AH1068)&amp;"")</f>
        <v>WIP</v>
      </c>
      <c r="L1068" s="1">
        <f>IF($A1068="","",Summary!$P$2+MOD(ROW()-2,30))</f>
        <v>46243</v>
      </c>
      <c r="M1068">
        <f t="shared" si="146"/>
        <v>17</v>
      </c>
      <c r="N1068">
        <f t="shared" si="147"/>
        <v>9</v>
      </c>
      <c r="O1068" t="str">
        <f t="shared" si="148"/>
        <v>Aug-2026</v>
      </c>
      <c r="P1068">
        <f t="shared" ca="1" si="149"/>
        <v>1</v>
      </c>
      <c r="Q1068" s="2">
        <f t="array" ref="Q1068">IF($A1068="",0,IFERROR(INDEX(Summary!$P$3:$AS$67,$AH1068-2,$M1068),0))</f>
        <v>246</v>
      </c>
      <c r="R1068" s="2" t="e">
        <f t="array" ref="R1068">IF($A1068="",0,ROUND(IFERROR(INDEX(Summary!$O:$O,$AH1068),0)/30,0))</f>
        <v>#VALUE!</v>
      </c>
      <c r="S1068">
        <f t="shared" si="150"/>
        <v>0</v>
      </c>
      <c r="T1068" s="2">
        <f t="array" ref="T1068">IF($S1068=1,IFERROR(INDEX(Summary!$O:$O,$AH1068),0),0)</f>
        <v>0</v>
      </c>
      <c r="U1068" s="2">
        <f t="array" ref="U1068">IF($S1068=1,IFERROR(INDEX(Summary!$AT:$AT,$AH1068),0),0)</f>
        <v>0</v>
      </c>
      <c r="V1068" s="2">
        <f t="shared" si="151"/>
        <v>0</v>
      </c>
      <c r="W1068" s="2">
        <f t="array" ref="W1068">IF($S1068=1,IFERROR(INDEX(Summary!$AZ:$AZ,$AH1068),0),0)</f>
        <v>0</v>
      </c>
      <c r="X1068" s="3">
        <f t="array" ref="X1068">IF($S1068=1,IFERROR(INDEX(Summary!$BA:$BA,$AH1068),0),0)</f>
        <v>0</v>
      </c>
      <c r="Y1068" s="2">
        <f t="array" ref="Y1068">IF($S1068=1,IFERROR(INDEX(Summary!$G:$G,$AH1068),0),0)</f>
        <v>0</v>
      </c>
      <c r="Z1068" s="2">
        <f t="array" ref="Z1068">IF($S1068=1,IFERROR(INDEX(Summary!$H:$H,$AH1068),0),0)</f>
        <v>0</v>
      </c>
      <c r="AA1068" s="2">
        <f t="array" ref="AA1068">IF($S1068=1,IFERROR(INDEX(Summary!$I:$I,$AH1068),0),0)</f>
        <v>0</v>
      </c>
      <c r="AB1068" s="2">
        <f t="array" ref="AB1068">IF($S1068=1,IFERROR(INDEX(Summary!$J:$J,$AH1068),0),0)</f>
        <v>0</v>
      </c>
      <c r="AC1068" s="2">
        <f t="array" ref="AC1068">IF($S1068=1,IFERROR(INDEX(Summary!$K:$K,$AH1068),0),0)</f>
        <v>0</v>
      </c>
      <c r="AD1068" s="2">
        <f t="array" ref="AD1068">IF($S1068=1,IFERROR(INDEX(Summary!$L:$L,$AH1068),0),0)</f>
        <v>0</v>
      </c>
      <c r="AE1068" s="2">
        <f t="array" ref="AE1068">IF($S1068=1,IFERROR(INDEX(Summary!$M:$M,$AH1068),0),0)</f>
        <v>0</v>
      </c>
      <c r="AF1068" s="2">
        <f t="array" ref="AF1068">IF($S1068=1,IFERROR(INDEX(Summary!$N:$N,$AH1068),0),0)</f>
        <v>0</v>
      </c>
      <c r="AG1068">
        <f t="array" ref="AG1068">IF($A1068="","",IFERROR(INDEX(Summary!$BB:$BB,$AH1068),0))</f>
        <v>10</v>
      </c>
      <c r="AH1068">
        <f t="shared" si="152"/>
        <v>38</v>
      </c>
    </row>
    <row r="1069" spans="1:34" hidden="1">
      <c r="A1069" t="str">
        <f t="array" ref="A1069">IFERROR(INDEX(Summary!$D:$D,$AH1069)&amp;"","")</f>
        <v>FG00229</v>
      </c>
      <c r="B1069" t="str">
        <f t="array" ref="B1069">IF($A1069="","",INDEX(Summary!$E:$E,$AH1069))</f>
        <v>Byadgi Chilli Powder - 150g</v>
      </c>
      <c r="C1069" t="str">
        <f t="array" ref="C1069">IF($A1069="","",INDEX(Summary!$B:$B,$AH1069))</f>
        <v>Jaggery</v>
      </c>
      <c r="D1069" t="str">
        <f t="array" ref="D1069">IF($A1069="","",INDEX(Summary!$C:$C,$AH1069))</f>
        <v>C39</v>
      </c>
      <c r="E1069">
        <f t="array" ref="E1069">IF($A1069="","",INDEX(Summary!$F:$F,$AH1069))</f>
        <v>0.15</v>
      </c>
      <c r="F1069" t="str">
        <f t="array" ref="F1069">IF($A1069="","",INDEX(Summary!$BC:$BC,$AH1069)&amp;"")</f>
        <v>P3 – Normal</v>
      </c>
      <c r="G1069">
        <f t="shared" si="144"/>
        <v>3</v>
      </c>
      <c r="H1069">
        <f t="shared" si="145"/>
        <v>0</v>
      </c>
      <c r="I1069" t="str">
        <f t="array" ref="I1069">IF($A1069="","",IF(IFERROR(INDEX(Summary!$BA:$BA,$AH1069),0)&lt;1,"Under 1 day",IF(INDEX(Summary!$BA:$BA,$AH1069)&lt;3,"1-3 days",IF(INDEX(Summary!$BA:$BA,$AH1069)&lt;7,"3-7 days","7+ days"))))</f>
        <v>Under 1 day</v>
      </c>
      <c r="J1069" t="str">
        <f t="array" ref="J1069">IF($A1069="","",IF(IFERROR(INDEX(Summary!$AX:$AX,$AH1069),0)&lt;0.25,"0-25%",IF(INDEX(Summary!$AX:$AX,$AH1069)&lt;0.5,"25-50%",IF(INDEX(Summary!$AX:$AX,$AH1069)&lt;0.75,"50-75%","75-100%"))))</f>
        <v>75-100%</v>
      </c>
      <c r="K1069" t="str">
        <f t="array" ref="K1069">IF($A1069="","",INDEX(Summary!$AY:$AY,$AH1069)&amp;"")</f>
        <v>WIP</v>
      </c>
      <c r="L1069" s="1">
        <f>IF($A1069="","",Summary!$P$2+MOD(ROW()-2,30))</f>
        <v>46244</v>
      </c>
      <c r="M1069">
        <f t="shared" si="146"/>
        <v>18</v>
      </c>
      <c r="N1069">
        <f t="shared" si="147"/>
        <v>10</v>
      </c>
      <c r="O1069" t="str">
        <f t="shared" si="148"/>
        <v>Aug-2026</v>
      </c>
      <c r="P1069">
        <f t="shared" ca="1" si="149"/>
        <v>1</v>
      </c>
      <c r="Q1069" s="2">
        <f t="array" ref="Q1069">IF($A1069="",0,IFERROR(INDEX(Summary!$P$3:$AS$67,$AH1069-2,$M1069),0))</f>
        <v>0</v>
      </c>
      <c r="R1069" s="2" t="e">
        <f t="array" ref="R1069">IF($A1069="",0,ROUND(IFERROR(INDEX(Summary!$O:$O,$AH1069),0)/30,0))</f>
        <v>#VALUE!</v>
      </c>
      <c r="S1069">
        <f t="shared" si="150"/>
        <v>0</v>
      </c>
      <c r="T1069" s="2">
        <f t="array" ref="T1069">IF($S1069=1,IFERROR(INDEX(Summary!$O:$O,$AH1069),0),0)</f>
        <v>0</v>
      </c>
      <c r="U1069" s="2">
        <f t="array" ref="U1069">IF($S1069=1,IFERROR(INDEX(Summary!$AT:$AT,$AH1069),0),0)</f>
        <v>0</v>
      </c>
      <c r="V1069" s="2">
        <f t="shared" si="151"/>
        <v>0</v>
      </c>
      <c r="W1069" s="2">
        <f t="array" ref="W1069">IF($S1069=1,IFERROR(INDEX(Summary!$AZ:$AZ,$AH1069),0),0)</f>
        <v>0</v>
      </c>
      <c r="X1069" s="3">
        <f t="array" ref="X1069">IF($S1069=1,IFERROR(INDEX(Summary!$BA:$BA,$AH1069),0),0)</f>
        <v>0</v>
      </c>
      <c r="Y1069" s="2">
        <f t="array" ref="Y1069">IF($S1069=1,IFERROR(INDEX(Summary!$G:$G,$AH1069),0),0)</f>
        <v>0</v>
      </c>
      <c r="Z1069" s="2">
        <f t="array" ref="Z1069">IF($S1069=1,IFERROR(INDEX(Summary!$H:$H,$AH1069),0),0)</f>
        <v>0</v>
      </c>
      <c r="AA1069" s="2">
        <f t="array" ref="AA1069">IF($S1069=1,IFERROR(INDEX(Summary!$I:$I,$AH1069),0),0)</f>
        <v>0</v>
      </c>
      <c r="AB1069" s="2">
        <f t="array" ref="AB1069">IF($S1069=1,IFERROR(INDEX(Summary!$J:$J,$AH1069),0),0)</f>
        <v>0</v>
      </c>
      <c r="AC1069" s="2">
        <f t="array" ref="AC1069">IF($S1069=1,IFERROR(INDEX(Summary!$K:$K,$AH1069),0),0)</f>
        <v>0</v>
      </c>
      <c r="AD1069" s="2">
        <f t="array" ref="AD1069">IF($S1069=1,IFERROR(INDEX(Summary!$L:$L,$AH1069),0),0)</f>
        <v>0</v>
      </c>
      <c r="AE1069" s="2">
        <f t="array" ref="AE1069">IF($S1069=1,IFERROR(INDEX(Summary!$M:$M,$AH1069),0),0)</f>
        <v>0</v>
      </c>
      <c r="AF1069" s="2">
        <f t="array" ref="AF1069">IF($S1069=1,IFERROR(INDEX(Summary!$N:$N,$AH1069),0),0)</f>
        <v>0</v>
      </c>
      <c r="AG1069">
        <f t="array" ref="AG1069">IF($A1069="","",IFERROR(INDEX(Summary!$BB:$BB,$AH1069),0))</f>
        <v>10</v>
      </c>
      <c r="AH1069">
        <f t="shared" si="152"/>
        <v>38</v>
      </c>
    </row>
    <row r="1070" spans="1:34" hidden="1">
      <c r="A1070" t="str">
        <f t="array" ref="A1070">IFERROR(INDEX(Summary!$D:$D,$AH1070)&amp;"","")</f>
        <v>FG00229</v>
      </c>
      <c r="B1070" t="str">
        <f t="array" ref="B1070">IF($A1070="","",INDEX(Summary!$E:$E,$AH1070))</f>
        <v>Byadgi Chilli Powder - 150g</v>
      </c>
      <c r="C1070" t="str">
        <f t="array" ref="C1070">IF($A1070="","",INDEX(Summary!$B:$B,$AH1070))</f>
        <v>Jaggery</v>
      </c>
      <c r="D1070" t="str">
        <f t="array" ref="D1070">IF($A1070="","",INDEX(Summary!$C:$C,$AH1070))</f>
        <v>C39</v>
      </c>
      <c r="E1070">
        <f t="array" ref="E1070">IF($A1070="","",INDEX(Summary!$F:$F,$AH1070))</f>
        <v>0.15</v>
      </c>
      <c r="F1070" t="str">
        <f t="array" ref="F1070">IF($A1070="","",INDEX(Summary!$BC:$BC,$AH1070)&amp;"")</f>
        <v>P3 – Normal</v>
      </c>
      <c r="G1070">
        <f t="shared" si="144"/>
        <v>3</v>
      </c>
      <c r="H1070">
        <f t="shared" si="145"/>
        <v>0</v>
      </c>
      <c r="I1070" t="str">
        <f t="array" ref="I1070">IF($A1070="","",IF(IFERROR(INDEX(Summary!$BA:$BA,$AH1070),0)&lt;1,"Under 1 day",IF(INDEX(Summary!$BA:$BA,$AH1070)&lt;3,"1-3 days",IF(INDEX(Summary!$BA:$BA,$AH1070)&lt;7,"3-7 days","7+ days"))))</f>
        <v>Under 1 day</v>
      </c>
      <c r="J1070" t="str">
        <f t="array" ref="J1070">IF($A1070="","",IF(IFERROR(INDEX(Summary!$AX:$AX,$AH1070),0)&lt;0.25,"0-25%",IF(INDEX(Summary!$AX:$AX,$AH1070)&lt;0.5,"25-50%",IF(INDEX(Summary!$AX:$AX,$AH1070)&lt;0.75,"50-75%","75-100%"))))</f>
        <v>75-100%</v>
      </c>
      <c r="K1070" t="str">
        <f t="array" ref="K1070">IF($A1070="","",INDEX(Summary!$AY:$AY,$AH1070)&amp;"")</f>
        <v>WIP</v>
      </c>
      <c r="L1070" s="1">
        <f>IF($A1070="","",Summary!$P$2+MOD(ROW()-2,30))</f>
        <v>46245</v>
      </c>
      <c r="M1070">
        <f t="shared" si="146"/>
        <v>19</v>
      </c>
      <c r="N1070">
        <f t="shared" si="147"/>
        <v>11</v>
      </c>
      <c r="O1070" t="str">
        <f t="shared" si="148"/>
        <v>Aug-2026</v>
      </c>
      <c r="P1070">
        <f t="shared" ca="1" si="149"/>
        <v>1</v>
      </c>
      <c r="Q1070" s="2">
        <f t="array" ref="Q1070">IF($A1070="",0,IFERROR(INDEX(Summary!$P$3:$AS$67,$AH1070-2,$M1070),0))</f>
        <v>68</v>
      </c>
      <c r="R1070" s="2" t="e">
        <f t="array" ref="R1070">IF($A1070="",0,ROUND(IFERROR(INDEX(Summary!$O:$O,$AH1070),0)/30,0))</f>
        <v>#VALUE!</v>
      </c>
      <c r="S1070">
        <f t="shared" si="150"/>
        <v>0</v>
      </c>
      <c r="T1070" s="2">
        <f t="array" ref="T1070">IF($S1070=1,IFERROR(INDEX(Summary!$O:$O,$AH1070),0),0)</f>
        <v>0</v>
      </c>
      <c r="U1070" s="2">
        <f t="array" ref="U1070">IF($S1070=1,IFERROR(INDEX(Summary!$AT:$AT,$AH1070),0),0)</f>
        <v>0</v>
      </c>
      <c r="V1070" s="2">
        <f t="shared" si="151"/>
        <v>0</v>
      </c>
      <c r="W1070" s="2">
        <f t="array" ref="W1070">IF($S1070=1,IFERROR(INDEX(Summary!$AZ:$AZ,$AH1070),0),0)</f>
        <v>0</v>
      </c>
      <c r="X1070" s="3">
        <f t="array" ref="X1070">IF($S1070=1,IFERROR(INDEX(Summary!$BA:$BA,$AH1070),0),0)</f>
        <v>0</v>
      </c>
      <c r="Y1070" s="2">
        <f t="array" ref="Y1070">IF($S1070=1,IFERROR(INDEX(Summary!$G:$G,$AH1070),0),0)</f>
        <v>0</v>
      </c>
      <c r="Z1070" s="2">
        <f t="array" ref="Z1070">IF($S1070=1,IFERROR(INDEX(Summary!$H:$H,$AH1070),0),0)</f>
        <v>0</v>
      </c>
      <c r="AA1070" s="2">
        <f t="array" ref="AA1070">IF($S1070=1,IFERROR(INDEX(Summary!$I:$I,$AH1070),0),0)</f>
        <v>0</v>
      </c>
      <c r="AB1070" s="2">
        <f t="array" ref="AB1070">IF($S1070=1,IFERROR(INDEX(Summary!$J:$J,$AH1070),0),0)</f>
        <v>0</v>
      </c>
      <c r="AC1070" s="2">
        <f t="array" ref="AC1070">IF($S1070=1,IFERROR(INDEX(Summary!$K:$K,$AH1070),0),0)</f>
        <v>0</v>
      </c>
      <c r="AD1070" s="2">
        <f t="array" ref="AD1070">IF($S1070=1,IFERROR(INDEX(Summary!$L:$L,$AH1070),0),0)</f>
        <v>0</v>
      </c>
      <c r="AE1070" s="2">
        <f t="array" ref="AE1070">IF($S1070=1,IFERROR(INDEX(Summary!$M:$M,$AH1070),0),0)</f>
        <v>0</v>
      </c>
      <c r="AF1070" s="2">
        <f t="array" ref="AF1070">IF($S1070=1,IFERROR(INDEX(Summary!$N:$N,$AH1070),0),0)</f>
        <v>0</v>
      </c>
      <c r="AG1070">
        <f t="array" ref="AG1070">IF($A1070="","",IFERROR(INDEX(Summary!$BB:$BB,$AH1070),0))</f>
        <v>10</v>
      </c>
      <c r="AH1070">
        <f t="shared" si="152"/>
        <v>38</v>
      </c>
    </row>
    <row r="1071" spans="1:34" hidden="1">
      <c r="A1071" t="str">
        <f t="array" ref="A1071">IFERROR(INDEX(Summary!$D:$D,$AH1071)&amp;"","")</f>
        <v>FG00229</v>
      </c>
      <c r="B1071" t="str">
        <f t="array" ref="B1071">IF($A1071="","",INDEX(Summary!$E:$E,$AH1071))</f>
        <v>Byadgi Chilli Powder - 150g</v>
      </c>
      <c r="C1071" t="str">
        <f t="array" ref="C1071">IF($A1071="","",INDEX(Summary!$B:$B,$AH1071))</f>
        <v>Jaggery</v>
      </c>
      <c r="D1071" t="str">
        <f t="array" ref="D1071">IF($A1071="","",INDEX(Summary!$C:$C,$AH1071))</f>
        <v>C39</v>
      </c>
      <c r="E1071">
        <f t="array" ref="E1071">IF($A1071="","",INDEX(Summary!$F:$F,$AH1071))</f>
        <v>0.15</v>
      </c>
      <c r="F1071" t="str">
        <f t="array" ref="F1071">IF($A1071="","",INDEX(Summary!$BC:$BC,$AH1071)&amp;"")</f>
        <v>P3 – Normal</v>
      </c>
      <c r="G1071">
        <f t="shared" si="144"/>
        <v>3</v>
      </c>
      <c r="H1071">
        <f t="shared" si="145"/>
        <v>0</v>
      </c>
      <c r="I1071" t="str">
        <f t="array" ref="I1071">IF($A1071="","",IF(IFERROR(INDEX(Summary!$BA:$BA,$AH1071),0)&lt;1,"Under 1 day",IF(INDEX(Summary!$BA:$BA,$AH1071)&lt;3,"1-3 days",IF(INDEX(Summary!$BA:$BA,$AH1071)&lt;7,"3-7 days","7+ days"))))</f>
        <v>Under 1 day</v>
      </c>
      <c r="J1071" t="str">
        <f t="array" ref="J1071">IF($A1071="","",IF(IFERROR(INDEX(Summary!$AX:$AX,$AH1071),0)&lt;0.25,"0-25%",IF(INDEX(Summary!$AX:$AX,$AH1071)&lt;0.5,"25-50%",IF(INDEX(Summary!$AX:$AX,$AH1071)&lt;0.75,"50-75%","75-100%"))))</f>
        <v>75-100%</v>
      </c>
      <c r="K1071" t="str">
        <f t="array" ref="K1071">IF($A1071="","",INDEX(Summary!$AY:$AY,$AH1071)&amp;"")</f>
        <v>WIP</v>
      </c>
      <c r="L1071" s="1">
        <f>IF($A1071="","",Summary!$P$2+MOD(ROW()-2,30))</f>
        <v>46246</v>
      </c>
      <c r="M1071">
        <f t="shared" si="146"/>
        <v>20</v>
      </c>
      <c r="N1071">
        <f t="shared" si="147"/>
        <v>12</v>
      </c>
      <c r="O1071" t="str">
        <f t="shared" si="148"/>
        <v>Aug-2026</v>
      </c>
      <c r="P1071">
        <f t="shared" ca="1" si="149"/>
        <v>1</v>
      </c>
      <c r="Q1071" s="2">
        <f t="array" ref="Q1071">IF($A1071="",0,IFERROR(INDEX(Summary!$P$3:$AS$67,$AH1071-2,$M1071),0))</f>
        <v>10.199999999999999</v>
      </c>
      <c r="R1071" s="2" t="e">
        <f t="array" ref="R1071">IF($A1071="",0,ROUND(IFERROR(INDEX(Summary!$O:$O,$AH1071),0)/30,0))</f>
        <v>#VALUE!</v>
      </c>
      <c r="S1071">
        <f t="shared" si="150"/>
        <v>0</v>
      </c>
      <c r="T1071" s="2">
        <f t="array" ref="T1071">IF($S1071=1,IFERROR(INDEX(Summary!$O:$O,$AH1071),0),0)</f>
        <v>0</v>
      </c>
      <c r="U1071" s="2">
        <f t="array" ref="U1071">IF($S1071=1,IFERROR(INDEX(Summary!$AT:$AT,$AH1071),0),0)</f>
        <v>0</v>
      </c>
      <c r="V1071" s="2">
        <f t="shared" si="151"/>
        <v>0</v>
      </c>
      <c r="W1071" s="2">
        <f t="array" ref="W1071">IF($S1071=1,IFERROR(INDEX(Summary!$AZ:$AZ,$AH1071),0),0)</f>
        <v>0</v>
      </c>
      <c r="X1071" s="3">
        <f t="array" ref="X1071">IF($S1071=1,IFERROR(INDEX(Summary!$BA:$BA,$AH1071),0),0)</f>
        <v>0</v>
      </c>
      <c r="Y1071" s="2">
        <f t="array" ref="Y1071">IF($S1071=1,IFERROR(INDEX(Summary!$G:$G,$AH1071),0),0)</f>
        <v>0</v>
      </c>
      <c r="Z1071" s="2">
        <f t="array" ref="Z1071">IF($S1071=1,IFERROR(INDEX(Summary!$H:$H,$AH1071),0),0)</f>
        <v>0</v>
      </c>
      <c r="AA1071" s="2">
        <f t="array" ref="AA1071">IF($S1071=1,IFERROR(INDEX(Summary!$I:$I,$AH1071),0),0)</f>
        <v>0</v>
      </c>
      <c r="AB1071" s="2">
        <f t="array" ref="AB1071">IF($S1071=1,IFERROR(INDEX(Summary!$J:$J,$AH1071),0),0)</f>
        <v>0</v>
      </c>
      <c r="AC1071" s="2">
        <f t="array" ref="AC1071">IF($S1071=1,IFERROR(INDEX(Summary!$K:$K,$AH1071),0),0)</f>
        <v>0</v>
      </c>
      <c r="AD1071" s="2">
        <f t="array" ref="AD1071">IF($S1071=1,IFERROR(INDEX(Summary!$L:$L,$AH1071),0),0)</f>
        <v>0</v>
      </c>
      <c r="AE1071" s="2">
        <f t="array" ref="AE1071">IF($S1071=1,IFERROR(INDEX(Summary!$M:$M,$AH1071),0),0)</f>
        <v>0</v>
      </c>
      <c r="AF1071" s="2">
        <f t="array" ref="AF1071">IF($S1071=1,IFERROR(INDEX(Summary!$N:$N,$AH1071),0),0)</f>
        <v>0</v>
      </c>
      <c r="AG1071">
        <f t="array" ref="AG1071">IF($A1071="","",IFERROR(INDEX(Summary!$BB:$BB,$AH1071),0))</f>
        <v>10</v>
      </c>
      <c r="AH1071">
        <f t="shared" si="152"/>
        <v>38</v>
      </c>
    </row>
    <row r="1072" spans="1:34" hidden="1">
      <c r="A1072" t="str">
        <f t="array" ref="A1072">IFERROR(INDEX(Summary!$D:$D,$AH1072)&amp;"","")</f>
        <v>FG00229</v>
      </c>
      <c r="B1072" t="str">
        <f t="array" ref="B1072">IF($A1072="","",INDEX(Summary!$E:$E,$AH1072))</f>
        <v>Byadgi Chilli Powder - 150g</v>
      </c>
      <c r="C1072" t="str">
        <f t="array" ref="C1072">IF($A1072="","",INDEX(Summary!$B:$B,$AH1072))</f>
        <v>Jaggery</v>
      </c>
      <c r="D1072" t="str">
        <f t="array" ref="D1072">IF($A1072="","",INDEX(Summary!$C:$C,$AH1072))</f>
        <v>C39</v>
      </c>
      <c r="E1072">
        <f t="array" ref="E1072">IF($A1072="","",INDEX(Summary!$F:$F,$AH1072))</f>
        <v>0.15</v>
      </c>
      <c r="F1072" t="str">
        <f t="array" ref="F1072">IF($A1072="","",INDEX(Summary!$BC:$BC,$AH1072)&amp;"")</f>
        <v>P3 – Normal</v>
      </c>
      <c r="G1072">
        <f t="shared" si="144"/>
        <v>3</v>
      </c>
      <c r="H1072">
        <f t="shared" si="145"/>
        <v>0</v>
      </c>
      <c r="I1072" t="str">
        <f t="array" ref="I1072">IF($A1072="","",IF(IFERROR(INDEX(Summary!$BA:$BA,$AH1072),0)&lt;1,"Under 1 day",IF(INDEX(Summary!$BA:$BA,$AH1072)&lt;3,"1-3 days",IF(INDEX(Summary!$BA:$BA,$AH1072)&lt;7,"3-7 days","7+ days"))))</f>
        <v>Under 1 day</v>
      </c>
      <c r="J1072" t="str">
        <f t="array" ref="J1072">IF($A1072="","",IF(IFERROR(INDEX(Summary!$AX:$AX,$AH1072),0)&lt;0.25,"0-25%",IF(INDEX(Summary!$AX:$AX,$AH1072)&lt;0.5,"25-50%",IF(INDEX(Summary!$AX:$AX,$AH1072)&lt;0.75,"50-75%","75-100%"))))</f>
        <v>75-100%</v>
      </c>
      <c r="K1072" t="str">
        <f t="array" ref="K1072">IF($A1072="","",INDEX(Summary!$AY:$AY,$AH1072)&amp;"")</f>
        <v>WIP</v>
      </c>
      <c r="L1072" s="1">
        <f>IF($A1072="","",Summary!$P$2+MOD(ROW()-2,30))</f>
        <v>46247</v>
      </c>
      <c r="M1072">
        <f t="shared" si="146"/>
        <v>21</v>
      </c>
      <c r="N1072">
        <f t="shared" si="147"/>
        <v>13</v>
      </c>
      <c r="O1072" t="str">
        <f t="shared" si="148"/>
        <v>Aug-2026</v>
      </c>
      <c r="P1072">
        <f t="shared" ca="1" si="149"/>
        <v>1</v>
      </c>
      <c r="Q1072" s="2">
        <f t="array" ref="Q1072">IF($A1072="",0,IFERROR(INDEX(Summary!$P$3:$AS$67,$AH1072-2,$M1072),0))</f>
        <v>968</v>
      </c>
      <c r="R1072" s="2" t="e">
        <f t="array" ref="R1072">IF($A1072="",0,ROUND(IFERROR(INDEX(Summary!$O:$O,$AH1072),0)/30,0))</f>
        <v>#VALUE!</v>
      </c>
      <c r="S1072">
        <f t="shared" si="150"/>
        <v>0</v>
      </c>
      <c r="T1072" s="2">
        <f t="array" ref="T1072">IF($S1072=1,IFERROR(INDEX(Summary!$O:$O,$AH1072),0),0)</f>
        <v>0</v>
      </c>
      <c r="U1072" s="2">
        <f t="array" ref="U1072">IF($S1072=1,IFERROR(INDEX(Summary!$AT:$AT,$AH1072),0),0)</f>
        <v>0</v>
      </c>
      <c r="V1072" s="2">
        <f t="shared" si="151"/>
        <v>0</v>
      </c>
      <c r="W1072" s="2">
        <f t="array" ref="W1072">IF($S1072=1,IFERROR(INDEX(Summary!$AZ:$AZ,$AH1072),0),0)</f>
        <v>0</v>
      </c>
      <c r="X1072" s="3">
        <f t="array" ref="X1072">IF($S1072=1,IFERROR(INDEX(Summary!$BA:$BA,$AH1072),0),0)</f>
        <v>0</v>
      </c>
      <c r="Y1072" s="2">
        <f t="array" ref="Y1072">IF($S1072=1,IFERROR(INDEX(Summary!$G:$G,$AH1072),0),0)</f>
        <v>0</v>
      </c>
      <c r="Z1072" s="2">
        <f t="array" ref="Z1072">IF($S1072=1,IFERROR(INDEX(Summary!$H:$H,$AH1072),0),0)</f>
        <v>0</v>
      </c>
      <c r="AA1072" s="2">
        <f t="array" ref="AA1072">IF($S1072=1,IFERROR(INDEX(Summary!$I:$I,$AH1072),0),0)</f>
        <v>0</v>
      </c>
      <c r="AB1072" s="2">
        <f t="array" ref="AB1072">IF($S1072=1,IFERROR(INDEX(Summary!$J:$J,$AH1072),0),0)</f>
        <v>0</v>
      </c>
      <c r="AC1072" s="2">
        <f t="array" ref="AC1072">IF($S1072=1,IFERROR(INDEX(Summary!$K:$K,$AH1072),0),0)</f>
        <v>0</v>
      </c>
      <c r="AD1072" s="2">
        <f t="array" ref="AD1072">IF($S1072=1,IFERROR(INDEX(Summary!$L:$L,$AH1072),0),0)</f>
        <v>0</v>
      </c>
      <c r="AE1072" s="2">
        <f t="array" ref="AE1072">IF($S1072=1,IFERROR(INDEX(Summary!$M:$M,$AH1072),0),0)</f>
        <v>0</v>
      </c>
      <c r="AF1072" s="2">
        <f t="array" ref="AF1072">IF($S1072=1,IFERROR(INDEX(Summary!$N:$N,$AH1072),0),0)</f>
        <v>0</v>
      </c>
      <c r="AG1072">
        <f t="array" ref="AG1072">IF($A1072="","",IFERROR(INDEX(Summary!$BB:$BB,$AH1072),0))</f>
        <v>10</v>
      </c>
      <c r="AH1072">
        <f t="shared" si="152"/>
        <v>38</v>
      </c>
    </row>
    <row r="1073" spans="1:34" hidden="1">
      <c r="A1073" t="str">
        <f t="array" ref="A1073">IFERROR(INDEX(Summary!$D:$D,$AH1073)&amp;"","")</f>
        <v>FG00229</v>
      </c>
      <c r="B1073" t="str">
        <f t="array" ref="B1073">IF($A1073="","",INDEX(Summary!$E:$E,$AH1073))</f>
        <v>Byadgi Chilli Powder - 150g</v>
      </c>
      <c r="C1073" t="str">
        <f t="array" ref="C1073">IF($A1073="","",INDEX(Summary!$B:$B,$AH1073))</f>
        <v>Jaggery</v>
      </c>
      <c r="D1073" t="str">
        <f t="array" ref="D1073">IF($A1073="","",INDEX(Summary!$C:$C,$AH1073))</f>
        <v>C39</v>
      </c>
      <c r="E1073">
        <f t="array" ref="E1073">IF($A1073="","",INDEX(Summary!$F:$F,$AH1073))</f>
        <v>0.15</v>
      </c>
      <c r="F1073" t="str">
        <f t="array" ref="F1073">IF($A1073="","",INDEX(Summary!$BC:$BC,$AH1073)&amp;"")</f>
        <v>P3 – Normal</v>
      </c>
      <c r="G1073">
        <f t="shared" si="144"/>
        <v>3</v>
      </c>
      <c r="H1073">
        <f t="shared" si="145"/>
        <v>0</v>
      </c>
      <c r="I1073" t="str">
        <f t="array" ref="I1073">IF($A1073="","",IF(IFERROR(INDEX(Summary!$BA:$BA,$AH1073),0)&lt;1,"Under 1 day",IF(INDEX(Summary!$BA:$BA,$AH1073)&lt;3,"1-3 days",IF(INDEX(Summary!$BA:$BA,$AH1073)&lt;7,"3-7 days","7+ days"))))</f>
        <v>Under 1 day</v>
      </c>
      <c r="J1073" t="str">
        <f t="array" ref="J1073">IF($A1073="","",IF(IFERROR(INDEX(Summary!$AX:$AX,$AH1073),0)&lt;0.25,"0-25%",IF(INDEX(Summary!$AX:$AX,$AH1073)&lt;0.5,"25-50%",IF(INDEX(Summary!$AX:$AX,$AH1073)&lt;0.75,"50-75%","75-100%"))))</f>
        <v>75-100%</v>
      </c>
      <c r="K1073" t="str">
        <f t="array" ref="K1073">IF($A1073="","",INDEX(Summary!$AY:$AY,$AH1073)&amp;"")</f>
        <v>WIP</v>
      </c>
      <c r="L1073" s="1">
        <f>IF($A1073="","",Summary!$P$2+MOD(ROW()-2,30))</f>
        <v>46248</v>
      </c>
      <c r="M1073">
        <f t="shared" si="146"/>
        <v>22</v>
      </c>
      <c r="N1073">
        <f t="shared" si="147"/>
        <v>14</v>
      </c>
      <c r="O1073" t="str">
        <f t="shared" si="148"/>
        <v>Aug-2026</v>
      </c>
      <c r="P1073">
        <f t="shared" ca="1" si="149"/>
        <v>1</v>
      </c>
      <c r="Q1073" s="2">
        <f t="array" ref="Q1073">IF($A1073="",0,IFERROR(INDEX(Summary!$P$3:$AS$67,$AH1073-2,$M1073),0))</f>
        <v>0</v>
      </c>
      <c r="R1073" s="2" t="e">
        <f t="array" ref="R1073">IF($A1073="",0,ROUND(IFERROR(INDEX(Summary!$O:$O,$AH1073),0)/30,0))</f>
        <v>#VALUE!</v>
      </c>
      <c r="S1073">
        <f t="shared" si="150"/>
        <v>0</v>
      </c>
      <c r="T1073" s="2">
        <f t="array" ref="T1073">IF($S1073=1,IFERROR(INDEX(Summary!$O:$O,$AH1073),0),0)</f>
        <v>0</v>
      </c>
      <c r="U1073" s="2">
        <f t="array" ref="U1073">IF($S1073=1,IFERROR(INDEX(Summary!$AT:$AT,$AH1073),0),0)</f>
        <v>0</v>
      </c>
      <c r="V1073" s="2">
        <f t="shared" si="151"/>
        <v>0</v>
      </c>
      <c r="W1073" s="2">
        <f t="array" ref="W1073">IF($S1073=1,IFERROR(INDEX(Summary!$AZ:$AZ,$AH1073),0),0)</f>
        <v>0</v>
      </c>
      <c r="X1073" s="3">
        <f t="array" ref="X1073">IF($S1073=1,IFERROR(INDEX(Summary!$BA:$BA,$AH1073),0),0)</f>
        <v>0</v>
      </c>
      <c r="Y1073" s="2">
        <f t="array" ref="Y1073">IF($S1073=1,IFERROR(INDEX(Summary!$G:$G,$AH1073),0),0)</f>
        <v>0</v>
      </c>
      <c r="Z1073" s="2">
        <f t="array" ref="Z1073">IF($S1073=1,IFERROR(INDEX(Summary!$H:$H,$AH1073),0),0)</f>
        <v>0</v>
      </c>
      <c r="AA1073" s="2">
        <f t="array" ref="AA1073">IF($S1073=1,IFERROR(INDEX(Summary!$I:$I,$AH1073),0),0)</f>
        <v>0</v>
      </c>
      <c r="AB1073" s="2">
        <f t="array" ref="AB1073">IF($S1073=1,IFERROR(INDEX(Summary!$J:$J,$AH1073),0),0)</f>
        <v>0</v>
      </c>
      <c r="AC1073" s="2">
        <f t="array" ref="AC1073">IF($S1073=1,IFERROR(INDEX(Summary!$K:$K,$AH1073),0),0)</f>
        <v>0</v>
      </c>
      <c r="AD1073" s="2">
        <f t="array" ref="AD1073">IF($S1073=1,IFERROR(INDEX(Summary!$L:$L,$AH1073),0),0)</f>
        <v>0</v>
      </c>
      <c r="AE1073" s="2">
        <f t="array" ref="AE1073">IF($S1073=1,IFERROR(INDEX(Summary!$M:$M,$AH1073),0),0)</f>
        <v>0</v>
      </c>
      <c r="AF1073" s="2">
        <f t="array" ref="AF1073">IF($S1073=1,IFERROR(INDEX(Summary!$N:$N,$AH1073),0),0)</f>
        <v>0</v>
      </c>
      <c r="AG1073">
        <f t="array" ref="AG1073">IF($A1073="","",IFERROR(INDEX(Summary!$BB:$BB,$AH1073),0))</f>
        <v>10</v>
      </c>
      <c r="AH1073">
        <f t="shared" si="152"/>
        <v>38</v>
      </c>
    </row>
    <row r="1074" spans="1:34" hidden="1">
      <c r="A1074" t="str">
        <f t="array" ref="A1074">IFERROR(INDEX(Summary!$D:$D,$AH1074)&amp;"","")</f>
        <v>FG00229</v>
      </c>
      <c r="B1074" t="str">
        <f t="array" ref="B1074">IF($A1074="","",INDEX(Summary!$E:$E,$AH1074))</f>
        <v>Byadgi Chilli Powder - 150g</v>
      </c>
      <c r="C1074" t="str">
        <f t="array" ref="C1074">IF($A1074="","",INDEX(Summary!$B:$B,$AH1074))</f>
        <v>Jaggery</v>
      </c>
      <c r="D1074" t="str">
        <f t="array" ref="D1074">IF($A1074="","",INDEX(Summary!$C:$C,$AH1074))</f>
        <v>C39</v>
      </c>
      <c r="E1074">
        <f t="array" ref="E1074">IF($A1074="","",INDEX(Summary!$F:$F,$AH1074))</f>
        <v>0.15</v>
      </c>
      <c r="F1074" t="str">
        <f t="array" ref="F1074">IF($A1074="","",INDEX(Summary!$BC:$BC,$AH1074)&amp;"")</f>
        <v>P3 – Normal</v>
      </c>
      <c r="G1074">
        <f t="shared" si="144"/>
        <v>3</v>
      </c>
      <c r="H1074">
        <f t="shared" si="145"/>
        <v>0</v>
      </c>
      <c r="I1074" t="str">
        <f t="array" ref="I1074">IF($A1074="","",IF(IFERROR(INDEX(Summary!$BA:$BA,$AH1074),0)&lt;1,"Under 1 day",IF(INDEX(Summary!$BA:$BA,$AH1074)&lt;3,"1-3 days",IF(INDEX(Summary!$BA:$BA,$AH1074)&lt;7,"3-7 days","7+ days"))))</f>
        <v>Under 1 day</v>
      </c>
      <c r="J1074" t="str">
        <f t="array" ref="J1074">IF($A1074="","",IF(IFERROR(INDEX(Summary!$AX:$AX,$AH1074),0)&lt;0.25,"0-25%",IF(INDEX(Summary!$AX:$AX,$AH1074)&lt;0.5,"25-50%",IF(INDEX(Summary!$AX:$AX,$AH1074)&lt;0.75,"50-75%","75-100%"))))</f>
        <v>75-100%</v>
      </c>
      <c r="K1074" t="str">
        <f t="array" ref="K1074">IF($A1074="","",INDEX(Summary!$AY:$AY,$AH1074)&amp;"")</f>
        <v>WIP</v>
      </c>
      <c r="L1074" s="1">
        <f>IF($A1074="","",Summary!$P$2+MOD(ROW()-2,30))</f>
        <v>46249</v>
      </c>
      <c r="M1074">
        <f t="shared" si="146"/>
        <v>23</v>
      </c>
      <c r="N1074">
        <f t="shared" si="147"/>
        <v>15</v>
      </c>
      <c r="O1074" t="str">
        <f t="shared" si="148"/>
        <v>Aug-2026</v>
      </c>
      <c r="P1074">
        <f t="shared" ca="1" si="149"/>
        <v>1</v>
      </c>
      <c r="Q1074" s="2">
        <f t="array" ref="Q1074">IF($A1074="",0,IFERROR(INDEX(Summary!$P$3:$AS$67,$AH1074-2,$M1074),0))</f>
        <v>0</v>
      </c>
      <c r="R1074" s="2" t="e">
        <f t="array" ref="R1074">IF($A1074="",0,ROUND(IFERROR(INDEX(Summary!$O:$O,$AH1074),0)/30,0))</f>
        <v>#VALUE!</v>
      </c>
      <c r="S1074">
        <f t="shared" si="150"/>
        <v>0</v>
      </c>
      <c r="T1074" s="2">
        <f t="array" ref="T1074">IF($S1074=1,IFERROR(INDEX(Summary!$O:$O,$AH1074),0),0)</f>
        <v>0</v>
      </c>
      <c r="U1074" s="2">
        <f t="array" ref="U1074">IF($S1074=1,IFERROR(INDEX(Summary!$AT:$AT,$AH1074),0),0)</f>
        <v>0</v>
      </c>
      <c r="V1074" s="2">
        <f t="shared" si="151"/>
        <v>0</v>
      </c>
      <c r="W1074" s="2">
        <f t="array" ref="W1074">IF($S1074=1,IFERROR(INDEX(Summary!$AZ:$AZ,$AH1074),0),0)</f>
        <v>0</v>
      </c>
      <c r="X1074" s="3">
        <f t="array" ref="X1074">IF($S1074=1,IFERROR(INDEX(Summary!$BA:$BA,$AH1074),0),0)</f>
        <v>0</v>
      </c>
      <c r="Y1074" s="2">
        <f t="array" ref="Y1074">IF($S1074=1,IFERROR(INDEX(Summary!$G:$G,$AH1074),0),0)</f>
        <v>0</v>
      </c>
      <c r="Z1074" s="2">
        <f t="array" ref="Z1074">IF($S1074=1,IFERROR(INDEX(Summary!$H:$H,$AH1074),0),0)</f>
        <v>0</v>
      </c>
      <c r="AA1074" s="2">
        <f t="array" ref="AA1074">IF($S1074=1,IFERROR(INDEX(Summary!$I:$I,$AH1074),0),0)</f>
        <v>0</v>
      </c>
      <c r="AB1074" s="2">
        <f t="array" ref="AB1074">IF($S1074=1,IFERROR(INDEX(Summary!$J:$J,$AH1074),0),0)</f>
        <v>0</v>
      </c>
      <c r="AC1074" s="2">
        <f t="array" ref="AC1074">IF($S1074=1,IFERROR(INDEX(Summary!$K:$K,$AH1074),0),0)</f>
        <v>0</v>
      </c>
      <c r="AD1074" s="2">
        <f t="array" ref="AD1074">IF($S1074=1,IFERROR(INDEX(Summary!$L:$L,$AH1074),0),0)</f>
        <v>0</v>
      </c>
      <c r="AE1074" s="2">
        <f t="array" ref="AE1074">IF($S1074=1,IFERROR(INDEX(Summary!$M:$M,$AH1074),0),0)</f>
        <v>0</v>
      </c>
      <c r="AF1074" s="2">
        <f t="array" ref="AF1074">IF($S1074=1,IFERROR(INDEX(Summary!$N:$N,$AH1074),0),0)</f>
        <v>0</v>
      </c>
      <c r="AG1074">
        <f t="array" ref="AG1074">IF($A1074="","",IFERROR(INDEX(Summary!$BB:$BB,$AH1074),0))</f>
        <v>10</v>
      </c>
      <c r="AH1074">
        <f t="shared" si="152"/>
        <v>38</v>
      </c>
    </row>
    <row r="1075" spans="1:34" hidden="1">
      <c r="A1075" t="str">
        <f t="array" ref="A1075">IFERROR(INDEX(Summary!$D:$D,$AH1075)&amp;"","")</f>
        <v>FG00229</v>
      </c>
      <c r="B1075" t="str">
        <f t="array" ref="B1075">IF($A1075="","",INDEX(Summary!$E:$E,$AH1075))</f>
        <v>Byadgi Chilli Powder - 150g</v>
      </c>
      <c r="C1075" t="str">
        <f t="array" ref="C1075">IF($A1075="","",INDEX(Summary!$B:$B,$AH1075))</f>
        <v>Jaggery</v>
      </c>
      <c r="D1075" t="str">
        <f t="array" ref="D1075">IF($A1075="","",INDEX(Summary!$C:$C,$AH1075))</f>
        <v>C39</v>
      </c>
      <c r="E1075">
        <f t="array" ref="E1075">IF($A1075="","",INDEX(Summary!$F:$F,$AH1075))</f>
        <v>0.15</v>
      </c>
      <c r="F1075" t="str">
        <f t="array" ref="F1075">IF($A1075="","",INDEX(Summary!$BC:$BC,$AH1075)&amp;"")</f>
        <v>P3 – Normal</v>
      </c>
      <c r="G1075">
        <f t="shared" si="144"/>
        <v>3</v>
      </c>
      <c r="H1075">
        <f t="shared" si="145"/>
        <v>0</v>
      </c>
      <c r="I1075" t="str">
        <f t="array" ref="I1075">IF($A1075="","",IF(IFERROR(INDEX(Summary!$BA:$BA,$AH1075),0)&lt;1,"Under 1 day",IF(INDEX(Summary!$BA:$BA,$AH1075)&lt;3,"1-3 days",IF(INDEX(Summary!$BA:$BA,$AH1075)&lt;7,"3-7 days","7+ days"))))</f>
        <v>Under 1 day</v>
      </c>
      <c r="J1075" t="str">
        <f t="array" ref="J1075">IF($A1075="","",IF(IFERROR(INDEX(Summary!$AX:$AX,$AH1075),0)&lt;0.25,"0-25%",IF(INDEX(Summary!$AX:$AX,$AH1075)&lt;0.5,"25-50%",IF(INDEX(Summary!$AX:$AX,$AH1075)&lt;0.75,"50-75%","75-100%"))))</f>
        <v>75-100%</v>
      </c>
      <c r="K1075" t="str">
        <f t="array" ref="K1075">IF($A1075="","",INDEX(Summary!$AY:$AY,$AH1075)&amp;"")</f>
        <v>WIP</v>
      </c>
      <c r="L1075" s="1">
        <f>IF($A1075="","",Summary!$P$2+MOD(ROW()-2,30))</f>
        <v>46250</v>
      </c>
      <c r="M1075">
        <f t="shared" si="146"/>
        <v>24</v>
      </c>
      <c r="N1075">
        <f t="shared" si="147"/>
        <v>16</v>
      </c>
      <c r="O1075" t="str">
        <f t="shared" si="148"/>
        <v>Aug-2026</v>
      </c>
      <c r="P1075">
        <f t="shared" ca="1" si="149"/>
        <v>1</v>
      </c>
      <c r="Q1075" s="2">
        <f t="array" ref="Q1075">IF($A1075="",0,IFERROR(INDEX(Summary!$P$3:$AS$67,$AH1075-2,$M1075),0))</f>
        <v>0</v>
      </c>
      <c r="R1075" s="2" t="e">
        <f t="array" ref="R1075">IF($A1075="",0,ROUND(IFERROR(INDEX(Summary!$O:$O,$AH1075),0)/30,0))</f>
        <v>#VALUE!</v>
      </c>
      <c r="S1075">
        <f t="shared" si="150"/>
        <v>0</v>
      </c>
      <c r="T1075" s="2">
        <f t="array" ref="T1075">IF($S1075=1,IFERROR(INDEX(Summary!$O:$O,$AH1075),0),0)</f>
        <v>0</v>
      </c>
      <c r="U1075" s="2">
        <f t="array" ref="U1075">IF($S1075=1,IFERROR(INDEX(Summary!$AT:$AT,$AH1075),0),0)</f>
        <v>0</v>
      </c>
      <c r="V1075" s="2">
        <f t="shared" si="151"/>
        <v>0</v>
      </c>
      <c r="W1075" s="2">
        <f t="array" ref="W1075">IF($S1075=1,IFERROR(INDEX(Summary!$AZ:$AZ,$AH1075),0),0)</f>
        <v>0</v>
      </c>
      <c r="X1075" s="3">
        <f t="array" ref="X1075">IF($S1075=1,IFERROR(INDEX(Summary!$BA:$BA,$AH1075),0),0)</f>
        <v>0</v>
      </c>
      <c r="Y1075" s="2">
        <f t="array" ref="Y1075">IF($S1075=1,IFERROR(INDEX(Summary!$G:$G,$AH1075),0),0)</f>
        <v>0</v>
      </c>
      <c r="Z1075" s="2">
        <f t="array" ref="Z1075">IF($S1075=1,IFERROR(INDEX(Summary!$H:$H,$AH1075),0),0)</f>
        <v>0</v>
      </c>
      <c r="AA1075" s="2">
        <f t="array" ref="AA1075">IF($S1075=1,IFERROR(INDEX(Summary!$I:$I,$AH1075),0),0)</f>
        <v>0</v>
      </c>
      <c r="AB1075" s="2">
        <f t="array" ref="AB1075">IF($S1075=1,IFERROR(INDEX(Summary!$J:$J,$AH1075),0),0)</f>
        <v>0</v>
      </c>
      <c r="AC1075" s="2">
        <f t="array" ref="AC1075">IF($S1075=1,IFERROR(INDEX(Summary!$K:$K,$AH1075),0),0)</f>
        <v>0</v>
      </c>
      <c r="AD1075" s="2">
        <f t="array" ref="AD1075">IF($S1075=1,IFERROR(INDEX(Summary!$L:$L,$AH1075),0),0)</f>
        <v>0</v>
      </c>
      <c r="AE1075" s="2">
        <f t="array" ref="AE1075">IF($S1075=1,IFERROR(INDEX(Summary!$M:$M,$AH1075),0),0)</f>
        <v>0</v>
      </c>
      <c r="AF1075" s="2">
        <f t="array" ref="AF1075">IF($S1075=1,IFERROR(INDEX(Summary!$N:$N,$AH1075),0),0)</f>
        <v>0</v>
      </c>
      <c r="AG1075">
        <f t="array" ref="AG1075">IF($A1075="","",IFERROR(INDEX(Summary!$BB:$BB,$AH1075),0))</f>
        <v>10</v>
      </c>
      <c r="AH1075">
        <f t="shared" si="152"/>
        <v>38</v>
      </c>
    </row>
    <row r="1076" spans="1:34" hidden="1">
      <c r="A1076" t="str">
        <f t="array" ref="A1076">IFERROR(INDEX(Summary!$D:$D,$AH1076)&amp;"","")</f>
        <v>FG00229</v>
      </c>
      <c r="B1076" t="str">
        <f t="array" ref="B1076">IF($A1076="","",INDEX(Summary!$E:$E,$AH1076))</f>
        <v>Byadgi Chilli Powder - 150g</v>
      </c>
      <c r="C1076" t="str">
        <f t="array" ref="C1076">IF($A1076="","",INDEX(Summary!$B:$B,$AH1076))</f>
        <v>Jaggery</v>
      </c>
      <c r="D1076" t="str">
        <f t="array" ref="D1076">IF($A1076="","",INDEX(Summary!$C:$C,$AH1076))</f>
        <v>C39</v>
      </c>
      <c r="E1076">
        <f t="array" ref="E1076">IF($A1076="","",INDEX(Summary!$F:$F,$AH1076))</f>
        <v>0.15</v>
      </c>
      <c r="F1076" t="str">
        <f t="array" ref="F1076">IF($A1076="","",INDEX(Summary!$BC:$BC,$AH1076)&amp;"")</f>
        <v>P3 – Normal</v>
      </c>
      <c r="G1076">
        <f t="shared" si="144"/>
        <v>3</v>
      </c>
      <c r="H1076">
        <f t="shared" si="145"/>
        <v>0</v>
      </c>
      <c r="I1076" t="str">
        <f t="array" ref="I1076">IF($A1076="","",IF(IFERROR(INDEX(Summary!$BA:$BA,$AH1076),0)&lt;1,"Under 1 day",IF(INDEX(Summary!$BA:$BA,$AH1076)&lt;3,"1-3 days",IF(INDEX(Summary!$BA:$BA,$AH1076)&lt;7,"3-7 days","7+ days"))))</f>
        <v>Under 1 day</v>
      </c>
      <c r="J1076" t="str">
        <f t="array" ref="J1076">IF($A1076="","",IF(IFERROR(INDEX(Summary!$AX:$AX,$AH1076),0)&lt;0.25,"0-25%",IF(INDEX(Summary!$AX:$AX,$AH1076)&lt;0.5,"25-50%",IF(INDEX(Summary!$AX:$AX,$AH1076)&lt;0.75,"50-75%","75-100%"))))</f>
        <v>75-100%</v>
      </c>
      <c r="K1076" t="str">
        <f t="array" ref="K1076">IF($A1076="","",INDEX(Summary!$AY:$AY,$AH1076)&amp;"")</f>
        <v>WIP</v>
      </c>
      <c r="L1076" s="1">
        <f>IF($A1076="","",Summary!$P$2+MOD(ROW()-2,30))</f>
        <v>46251</v>
      </c>
      <c r="M1076">
        <f t="shared" si="146"/>
        <v>25</v>
      </c>
      <c r="N1076">
        <f t="shared" si="147"/>
        <v>17</v>
      </c>
      <c r="O1076" t="str">
        <f t="shared" si="148"/>
        <v>Aug-2026</v>
      </c>
      <c r="P1076">
        <f t="shared" ca="1" si="149"/>
        <v>1</v>
      </c>
      <c r="Q1076" s="2">
        <f t="array" ref="Q1076">IF($A1076="",0,IFERROR(INDEX(Summary!$P$3:$AS$67,$AH1076-2,$M1076),0))</f>
        <v>0</v>
      </c>
      <c r="R1076" s="2" t="e">
        <f t="array" ref="R1076">IF($A1076="",0,ROUND(IFERROR(INDEX(Summary!$O:$O,$AH1076),0)/30,0))</f>
        <v>#VALUE!</v>
      </c>
      <c r="S1076">
        <f t="shared" si="150"/>
        <v>0</v>
      </c>
      <c r="T1076" s="2">
        <f t="array" ref="T1076">IF($S1076=1,IFERROR(INDEX(Summary!$O:$O,$AH1076),0),0)</f>
        <v>0</v>
      </c>
      <c r="U1076" s="2">
        <f t="array" ref="U1076">IF($S1076=1,IFERROR(INDEX(Summary!$AT:$AT,$AH1076),0),0)</f>
        <v>0</v>
      </c>
      <c r="V1076" s="2">
        <f t="shared" si="151"/>
        <v>0</v>
      </c>
      <c r="W1076" s="2">
        <f t="array" ref="W1076">IF($S1076=1,IFERROR(INDEX(Summary!$AZ:$AZ,$AH1076),0),0)</f>
        <v>0</v>
      </c>
      <c r="X1076" s="3">
        <f t="array" ref="X1076">IF($S1076=1,IFERROR(INDEX(Summary!$BA:$BA,$AH1076),0),0)</f>
        <v>0</v>
      </c>
      <c r="Y1076" s="2">
        <f t="array" ref="Y1076">IF($S1076=1,IFERROR(INDEX(Summary!$G:$G,$AH1076),0),0)</f>
        <v>0</v>
      </c>
      <c r="Z1076" s="2">
        <f t="array" ref="Z1076">IF($S1076=1,IFERROR(INDEX(Summary!$H:$H,$AH1076),0),0)</f>
        <v>0</v>
      </c>
      <c r="AA1076" s="2">
        <f t="array" ref="AA1076">IF($S1076=1,IFERROR(INDEX(Summary!$I:$I,$AH1076),0),0)</f>
        <v>0</v>
      </c>
      <c r="AB1076" s="2">
        <f t="array" ref="AB1076">IF($S1076=1,IFERROR(INDEX(Summary!$J:$J,$AH1076),0),0)</f>
        <v>0</v>
      </c>
      <c r="AC1076" s="2">
        <f t="array" ref="AC1076">IF($S1076=1,IFERROR(INDEX(Summary!$K:$K,$AH1076),0),0)</f>
        <v>0</v>
      </c>
      <c r="AD1076" s="2">
        <f t="array" ref="AD1076">IF($S1076=1,IFERROR(INDEX(Summary!$L:$L,$AH1076),0),0)</f>
        <v>0</v>
      </c>
      <c r="AE1076" s="2">
        <f t="array" ref="AE1076">IF($S1076=1,IFERROR(INDEX(Summary!$M:$M,$AH1076),0),0)</f>
        <v>0</v>
      </c>
      <c r="AF1076" s="2">
        <f t="array" ref="AF1076">IF($S1076=1,IFERROR(INDEX(Summary!$N:$N,$AH1076),0),0)</f>
        <v>0</v>
      </c>
      <c r="AG1076">
        <f t="array" ref="AG1076">IF($A1076="","",IFERROR(INDEX(Summary!$BB:$BB,$AH1076),0))</f>
        <v>10</v>
      </c>
      <c r="AH1076">
        <f t="shared" si="152"/>
        <v>38</v>
      </c>
    </row>
    <row r="1077" spans="1:34" hidden="1">
      <c r="A1077" t="str">
        <f t="array" ref="A1077">IFERROR(INDEX(Summary!$D:$D,$AH1077)&amp;"","")</f>
        <v>FG00229</v>
      </c>
      <c r="B1077" t="str">
        <f t="array" ref="B1077">IF($A1077="","",INDEX(Summary!$E:$E,$AH1077))</f>
        <v>Byadgi Chilli Powder - 150g</v>
      </c>
      <c r="C1077" t="str">
        <f t="array" ref="C1077">IF($A1077="","",INDEX(Summary!$B:$B,$AH1077))</f>
        <v>Jaggery</v>
      </c>
      <c r="D1077" t="str">
        <f t="array" ref="D1077">IF($A1077="","",INDEX(Summary!$C:$C,$AH1077))</f>
        <v>C39</v>
      </c>
      <c r="E1077">
        <f t="array" ref="E1077">IF($A1077="","",INDEX(Summary!$F:$F,$AH1077))</f>
        <v>0.15</v>
      </c>
      <c r="F1077" t="str">
        <f t="array" ref="F1077">IF($A1077="","",INDEX(Summary!$BC:$BC,$AH1077)&amp;"")</f>
        <v>P3 – Normal</v>
      </c>
      <c r="G1077">
        <f t="shared" si="144"/>
        <v>3</v>
      </c>
      <c r="H1077">
        <f t="shared" si="145"/>
        <v>0</v>
      </c>
      <c r="I1077" t="str">
        <f t="array" ref="I1077">IF($A1077="","",IF(IFERROR(INDEX(Summary!$BA:$BA,$AH1077),0)&lt;1,"Under 1 day",IF(INDEX(Summary!$BA:$BA,$AH1077)&lt;3,"1-3 days",IF(INDEX(Summary!$BA:$BA,$AH1077)&lt;7,"3-7 days","7+ days"))))</f>
        <v>Under 1 day</v>
      </c>
      <c r="J1077" t="str">
        <f t="array" ref="J1077">IF($A1077="","",IF(IFERROR(INDEX(Summary!$AX:$AX,$AH1077),0)&lt;0.25,"0-25%",IF(INDEX(Summary!$AX:$AX,$AH1077)&lt;0.5,"25-50%",IF(INDEX(Summary!$AX:$AX,$AH1077)&lt;0.75,"50-75%","75-100%"))))</f>
        <v>75-100%</v>
      </c>
      <c r="K1077" t="str">
        <f t="array" ref="K1077">IF($A1077="","",INDEX(Summary!$AY:$AY,$AH1077)&amp;"")</f>
        <v>WIP</v>
      </c>
      <c r="L1077" s="1">
        <f>IF($A1077="","",Summary!$P$2+MOD(ROW()-2,30))</f>
        <v>46252</v>
      </c>
      <c r="M1077">
        <f t="shared" si="146"/>
        <v>26</v>
      </c>
      <c r="N1077">
        <f t="shared" si="147"/>
        <v>18</v>
      </c>
      <c r="O1077" t="str">
        <f t="shared" si="148"/>
        <v>Aug-2026</v>
      </c>
      <c r="P1077">
        <f t="shared" ca="1" si="149"/>
        <v>1</v>
      </c>
      <c r="Q1077" s="2">
        <f t="array" ref="Q1077">IF($A1077="",0,IFERROR(INDEX(Summary!$P$3:$AS$67,$AH1077-2,$M1077),0))</f>
        <v>0</v>
      </c>
      <c r="R1077" s="2" t="e">
        <f t="array" ref="R1077">IF($A1077="",0,ROUND(IFERROR(INDEX(Summary!$O:$O,$AH1077),0)/30,0))</f>
        <v>#VALUE!</v>
      </c>
      <c r="S1077">
        <f t="shared" si="150"/>
        <v>0</v>
      </c>
      <c r="T1077" s="2">
        <f t="array" ref="T1077">IF($S1077=1,IFERROR(INDEX(Summary!$O:$O,$AH1077),0),0)</f>
        <v>0</v>
      </c>
      <c r="U1077" s="2">
        <f t="array" ref="U1077">IF($S1077=1,IFERROR(INDEX(Summary!$AT:$AT,$AH1077),0),0)</f>
        <v>0</v>
      </c>
      <c r="V1077" s="2">
        <f t="shared" si="151"/>
        <v>0</v>
      </c>
      <c r="W1077" s="2">
        <f t="array" ref="W1077">IF($S1077=1,IFERROR(INDEX(Summary!$AZ:$AZ,$AH1077),0),0)</f>
        <v>0</v>
      </c>
      <c r="X1077" s="3">
        <f t="array" ref="X1077">IF($S1077=1,IFERROR(INDEX(Summary!$BA:$BA,$AH1077),0),0)</f>
        <v>0</v>
      </c>
      <c r="Y1077" s="2">
        <f t="array" ref="Y1077">IF($S1077=1,IFERROR(INDEX(Summary!$G:$G,$AH1077),0),0)</f>
        <v>0</v>
      </c>
      <c r="Z1077" s="2">
        <f t="array" ref="Z1077">IF($S1077=1,IFERROR(INDEX(Summary!$H:$H,$AH1077),0),0)</f>
        <v>0</v>
      </c>
      <c r="AA1077" s="2">
        <f t="array" ref="AA1077">IF($S1077=1,IFERROR(INDEX(Summary!$I:$I,$AH1077),0),0)</f>
        <v>0</v>
      </c>
      <c r="AB1077" s="2">
        <f t="array" ref="AB1077">IF($S1077=1,IFERROR(INDEX(Summary!$J:$J,$AH1077),0),0)</f>
        <v>0</v>
      </c>
      <c r="AC1077" s="2">
        <f t="array" ref="AC1077">IF($S1077=1,IFERROR(INDEX(Summary!$K:$K,$AH1077),0),0)</f>
        <v>0</v>
      </c>
      <c r="AD1077" s="2">
        <f t="array" ref="AD1077">IF($S1077=1,IFERROR(INDEX(Summary!$L:$L,$AH1077),0),0)</f>
        <v>0</v>
      </c>
      <c r="AE1077" s="2">
        <f t="array" ref="AE1077">IF($S1077=1,IFERROR(INDEX(Summary!$M:$M,$AH1077),0),0)</f>
        <v>0</v>
      </c>
      <c r="AF1077" s="2">
        <f t="array" ref="AF1077">IF($S1077=1,IFERROR(INDEX(Summary!$N:$N,$AH1077),0),0)</f>
        <v>0</v>
      </c>
      <c r="AG1077">
        <f t="array" ref="AG1077">IF($A1077="","",IFERROR(INDEX(Summary!$BB:$BB,$AH1077),0))</f>
        <v>10</v>
      </c>
      <c r="AH1077">
        <f t="shared" si="152"/>
        <v>38</v>
      </c>
    </row>
    <row r="1078" spans="1:34" hidden="1">
      <c r="A1078" t="str">
        <f t="array" ref="A1078">IFERROR(INDEX(Summary!$D:$D,$AH1078)&amp;"","")</f>
        <v>FG00229</v>
      </c>
      <c r="B1078" t="str">
        <f t="array" ref="B1078">IF($A1078="","",INDEX(Summary!$E:$E,$AH1078))</f>
        <v>Byadgi Chilli Powder - 150g</v>
      </c>
      <c r="C1078" t="str">
        <f t="array" ref="C1078">IF($A1078="","",INDEX(Summary!$B:$B,$AH1078))</f>
        <v>Jaggery</v>
      </c>
      <c r="D1078" t="str">
        <f t="array" ref="D1078">IF($A1078="","",INDEX(Summary!$C:$C,$AH1078))</f>
        <v>C39</v>
      </c>
      <c r="E1078">
        <f t="array" ref="E1078">IF($A1078="","",INDEX(Summary!$F:$F,$AH1078))</f>
        <v>0.15</v>
      </c>
      <c r="F1078" t="str">
        <f t="array" ref="F1078">IF($A1078="","",INDEX(Summary!$BC:$BC,$AH1078)&amp;"")</f>
        <v>P3 – Normal</v>
      </c>
      <c r="G1078">
        <f t="shared" si="144"/>
        <v>3</v>
      </c>
      <c r="H1078">
        <f t="shared" si="145"/>
        <v>0</v>
      </c>
      <c r="I1078" t="str">
        <f t="array" ref="I1078">IF($A1078="","",IF(IFERROR(INDEX(Summary!$BA:$BA,$AH1078),0)&lt;1,"Under 1 day",IF(INDEX(Summary!$BA:$BA,$AH1078)&lt;3,"1-3 days",IF(INDEX(Summary!$BA:$BA,$AH1078)&lt;7,"3-7 days","7+ days"))))</f>
        <v>Under 1 day</v>
      </c>
      <c r="J1078" t="str">
        <f t="array" ref="J1078">IF($A1078="","",IF(IFERROR(INDEX(Summary!$AX:$AX,$AH1078),0)&lt;0.25,"0-25%",IF(INDEX(Summary!$AX:$AX,$AH1078)&lt;0.5,"25-50%",IF(INDEX(Summary!$AX:$AX,$AH1078)&lt;0.75,"50-75%","75-100%"))))</f>
        <v>75-100%</v>
      </c>
      <c r="K1078" t="str">
        <f t="array" ref="K1078">IF($A1078="","",INDEX(Summary!$AY:$AY,$AH1078)&amp;"")</f>
        <v>WIP</v>
      </c>
      <c r="L1078" s="1">
        <f>IF($A1078="","",Summary!$P$2+MOD(ROW()-2,30))</f>
        <v>46253</v>
      </c>
      <c r="M1078">
        <f t="shared" si="146"/>
        <v>27</v>
      </c>
      <c r="N1078">
        <f t="shared" si="147"/>
        <v>19</v>
      </c>
      <c r="O1078" t="str">
        <f t="shared" si="148"/>
        <v>Aug-2026</v>
      </c>
      <c r="P1078">
        <f t="shared" ca="1" si="149"/>
        <v>1</v>
      </c>
      <c r="Q1078" s="2">
        <f t="array" ref="Q1078">IF($A1078="",0,IFERROR(INDEX(Summary!$P$3:$AS$67,$AH1078-2,$M1078),0))</f>
        <v>0</v>
      </c>
      <c r="R1078" s="2" t="e">
        <f t="array" ref="R1078">IF($A1078="",0,ROUND(IFERROR(INDEX(Summary!$O:$O,$AH1078),0)/30,0))</f>
        <v>#VALUE!</v>
      </c>
      <c r="S1078">
        <f t="shared" si="150"/>
        <v>0</v>
      </c>
      <c r="T1078" s="2">
        <f t="array" ref="T1078">IF($S1078=1,IFERROR(INDEX(Summary!$O:$O,$AH1078),0),0)</f>
        <v>0</v>
      </c>
      <c r="U1078" s="2">
        <f t="array" ref="U1078">IF($S1078=1,IFERROR(INDEX(Summary!$AT:$AT,$AH1078),0),0)</f>
        <v>0</v>
      </c>
      <c r="V1078" s="2">
        <f t="shared" si="151"/>
        <v>0</v>
      </c>
      <c r="W1078" s="2">
        <f t="array" ref="W1078">IF($S1078=1,IFERROR(INDEX(Summary!$AZ:$AZ,$AH1078),0),0)</f>
        <v>0</v>
      </c>
      <c r="X1078" s="3">
        <f t="array" ref="X1078">IF($S1078=1,IFERROR(INDEX(Summary!$BA:$BA,$AH1078),0),0)</f>
        <v>0</v>
      </c>
      <c r="Y1078" s="2">
        <f t="array" ref="Y1078">IF($S1078=1,IFERROR(INDEX(Summary!$G:$G,$AH1078),0),0)</f>
        <v>0</v>
      </c>
      <c r="Z1078" s="2">
        <f t="array" ref="Z1078">IF($S1078=1,IFERROR(INDEX(Summary!$H:$H,$AH1078),0),0)</f>
        <v>0</v>
      </c>
      <c r="AA1078" s="2">
        <f t="array" ref="AA1078">IF($S1078=1,IFERROR(INDEX(Summary!$I:$I,$AH1078),0),0)</f>
        <v>0</v>
      </c>
      <c r="AB1078" s="2">
        <f t="array" ref="AB1078">IF($S1078=1,IFERROR(INDEX(Summary!$J:$J,$AH1078),0),0)</f>
        <v>0</v>
      </c>
      <c r="AC1078" s="2">
        <f t="array" ref="AC1078">IF($S1078=1,IFERROR(INDEX(Summary!$K:$K,$AH1078),0),0)</f>
        <v>0</v>
      </c>
      <c r="AD1078" s="2">
        <f t="array" ref="AD1078">IF($S1078=1,IFERROR(INDEX(Summary!$L:$L,$AH1078),0),0)</f>
        <v>0</v>
      </c>
      <c r="AE1078" s="2">
        <f t="array" ref="AE1078">IF($S1078=1,IFERROR(INDEX(Summary!$M:$M,$AH1078),0),0)</f>
        <v>0</v>
      </c>
      <c r="AF1078" s="2">
        <f t="array" ref="AF1078">IF($S1078=1,IFERROR(INDEX(Summary!$N:$N,$AH1078),0),0)</f>
        <v>0</v>
      </c>
      <c r="AG1078">
        <f t="array" ref="AG1078">IF($A1078="","",IFERROR(INDEX(Summary!$BB:$BB,$AH1078),0))</f>
        <v>10</v>
      </c>
      <c r="AH1078">
        <f t="shared" si="152"/>
        <v>38</v>
      </c>
    </row>
    <row r="1079" spans="1:34" hidden="1">
      <c r="A1079" t="str">
        <f t="array" ref="A1079">IFERROR(INDEX(Summary!$D:$D,$AH1079)&amp;"","")</f>
        <v>FG00229</v>
      </c>
      <c r="B1079" t="str">
        <f t="array" ref="B1079">IF($A1079="","",INDEX(Summary!$E:$E,$AH1079))</f>
        <v>Byadgi Chilli Powder - 150g</v>
      </c>
      <c r="C1079" t="str">
        <f t="array" ref="C1079">IF($A1079="","",INDEX(Summary!$B:$B,$AH1079))</f>
        <v>Jaggery</v>
      </c>
      <c r="D1079" t="str">
        <f t="array" ref="D1079">IF($A1079="","",INDEX(Summary!$C:$C,$AH1079))</f>
        <v>C39</v>
      </c>
      <c r="E1079">
        <f t="array" ref="E1079">IF($A1079="","",INDEX(Summary!$F:$F,$AH1079))</f>
        <v>0.15</v>
      </c>
      <c r="F1079" t="str">
        <f t="array" ref="F1079">IF($A1079="","",INDEX(Summary!$BC:$BC,$AH1079)&amp;"")</f>
        <v>P3 – Normal</v>
      </c>
      <c r="G1079">
        <f t="shared" si="144"/>
        <v>3</v>
      </c>
      <c r="H1079">
        <f t="shared" si="145"/>
        <v>0</v>
      </c>
      <c r="I1079" t="str">
        <f t="array" ref="I1079">IF($A1079="","",IF(IFERROR(INDEX(Summary!$BA:$BA,$AH1079),0)&lt;1,"Under 1 day",IF(INDEX(Summary!$BA:$BA,$AH1079)&lt;3,"1-3 days",IF(INDEX(Summary!$BA:$BA,$AH1079)&lt;7,"3-7 days","7+ days"))))</f>
        <v>Under 1 day</v>
      </c>
      <c r="J1079" t="str">
        <f t="array" ref="J1079">IF($A1079="","",IF(IFERROR(INDEX(Summary!$AX:$AX,$AH1079),0)&lt;0.25,"0-25%",IF(INDEX(Summary!$AX:$AX,$AH1079)&lt;0.5,"25-50%",IF(INDEX(Summary!$AX:$AX,$AH1079)&lt;0.75,"50-75%","75-100%"))))</f>
        <v>75-100%</v>
      </c>
      <c r="K1079" t="str">
        <f t="array" ref="K1079">IF($A1079="","",INDEX(Summary!$AY:$AY,$AH1079)&amp;"")</f>
        <v>WIP</v>
      </c>
      <c r="L1079" s="1">
        <f>IF($A1079="","",Summary!$P$2+MOD(ROW()-2,30))</f>
        <v>46254</v>
      </c>
      <c r="M1079">
        <f t="shared" si="146"/>
        <v>28</v>
      </c>
      <c r="N1079">
        <f t="shared" si="147"/>
        <v>20</v>
      </c>
      <c r="O1079" t="str">
        <f t="shared" si="148"/>
        <v>Aug-2026</v>
      </c>
      <c r="P1079">
        <f t="shared" ca="1" si="149"/>
        <v>1</v>
      </c>
      <c r="Q1079" s="2">
        <f t="array" ref="Q1079">IF($A1079="",0,IFERROR(INDEX(Summary!$P$3:$AS$67,$AH1079-2,$M1079),0))</f>
        <v>0</v>
      </c>
      <c r="R1079" s="2" t="e">
        <f t="array" ref="R1079">IF($A1079="",0,ROUND(IFERROR(INDEX(Summary!$O:$O,$AH1079),0)/30,0))</f>
        <v>#VALUE!</v>
      </c>
      <c r="S1079">
        <f t="shared" si="150"/>
        <v>0</v>
      </c>
      <c r="T1079" s="2">
        <f t="array" ref="T1079">IF($S1079=1,IFERROR(INDEX(Summary!$O:$O,$AH1079),0),0)</f>
        <v>0</v>
      </c>
      <c r="U1079" s="2">
        <f t="array" ref="U1079">IF($S1079=1,IFERROR(INDEX(Summary!$AT:$AT,$AH1079),0),0)</f>
        <v>0</v>
      </c>
      <c r="V1079" s="2">
        <f t="shared" si="151"/>
        <v>0</v>
      </c>
      <c r="W1079" s="2">
        <f t="array" ref="W1079">IF($S1079=1,IFERROR(INDEX(Summary!$AZ:$AZ,$AH1079),0),0)</f>
        <v>0</v>
      </c>
      <c r="X1079" s="3">
        <f t="array" ref="X1079">IF($S1079=1,IFERROR(INDEX(Summary!$BA:$BA,$AH1079),0),0)</f>
        <v>0</v>
      </c>
      <c r="Y1079" s="2">
        <f t="array" ref="Y1079">IF($S1079=1,IFERROR(INDEX(Summary!$G:$G,$AH1079),0),0)</f>
        <v>0</v>
      </c>
      <c r="Z1079" s="2">
        <f t="array" ref="Z1079">IF($S1079=1,IFERROR(INDEX(Summary!$H:$H,$AH1079),0),0)</f>
        <v>0</v>
      </c>
      <c r="AA1079" s="2">
        <f t="array" ref="AA1079">IF($S1079=1,IFERROR(INDEX(Summary!$I:$I,$AH1079),0),0)</f>
        <v>0</v>
      </c>
      <c r="AB1079" s="2">
        <f t="array" ref="AB1079">IF($S1079=1,IFERROR(INDEX(Summary!$J:$J,$AH1079),0),0)</f>
        <v>0</v>
      </c>
      <c r="AC1079" s="2">
        <f t="array" ref="AC1079">IF($S1079=1,IFERROR(INDEX(Summary!$K:$K,$AH1079),0),0)</f>
        <v>0</v>
      </c>
      <c r="AD1079" s="2">
        <f t="array" ref="AD1079">IF($S1079=1,IFERROR(INDEX(Summary!$L:$L,$AH1079),0),0)</f>
        <v>0</v>
      </c>
      <c r="AE1079" s="2">
        <f t="array" ref="AE1079">IF($S1079=1,IFERROR(INDEX(Summary!$M:$M,$AH1079),0),0)</f>
        <v>0</v>
      </c>
      <c r="AF1079" s="2">
        <f t="array" ref="AF1079">IF($S1079=1,IFERROR(INDEX(Summary!$N:$N,$AH1079),0),0)</f>
        <v>0</v>
      </c>
      <c r="AG1079">
        <f t="array" ref="AG1079">IF($A1079="","",IFERROR(INDEX(Summary!$BB:$BB,$AH1079),0))</f>
        <v>10</v>
      </c>
      <c r="AH1079">
        <f t="shared" si="152"/>
        <v>38</v>
      </c>
    </row>
    <row r="1080" spans="1:34" hidden="1">
      <c r="A1080" t="str">
        <f t="array" ref="A1080">IFERROR(INDEX(Summary!$D:$D,$AH1080)&amp;"","")</f>
        <v>FG00229</v>
      </c>
      <c r="B1080" t="str">
        <f t="array" ref="B1080">IF($A1080="","",INDEX(Summary!$E:$E,$AH1080))</f>
        <v>Byadgi Chilli Powder - 150g</v>
      </c>
      <c r="C1080" t="str">
        <f t="array" ref="C1080">IF($A1080="","",INDEX(Summary!$B:$B,$AH1080))</f>
        <v>Jaggery</v>
      </c>
      <c r="D1080" t="str">
        <f t="array" ref="D1080">IF($A1080="","",INDEX(Summary!$C:$C,$AH1080))</f>
        <v>C39</v>
      </c>
      <c r="E1080">
        <f t="array" ref="E1080">IF($A1080="","",INDEX(Summary!$F:$F,$AH1080))</f>
        <v>0.15</v>
      </c>
      <c r="F1080" t="str">
        <f t="array" ref="F1080">IF($A1080="","",INDEX(Summary!$BC:$BC,$AH1080)&amp;"")</f>
        <v>P3 – Normal</v>
      </c>
      <c r="G1080">
        <f t="shared" si="144"/>
        <v>3</v>
      </c>
      <c r="H1080">
        <f t="shared" si="145"/>
        <v>0</v>
      </c>
      <c r="I1080" t="str">
        <f t="array" ref="I1080">IF($A1080="","",IF(IFERROR(INDEX(Summary!$BA:$BA,$AH1080),0)&lt;1,"Under 1 day",IF(INDEX(Summary!$BA:$BA,$AH1080)&lt;3,"1-3 days",IF(INDEX(Summary!$BA:$BA,$AH1080)&lt;7,"3-7 days","7+ days"))))</f>
        <v>Under 1 day</v>
      </c>
      <c r="J1080" t="str">
        <f t="array" ref="J1080">IF($A1080="","",IF(IFERROR(INDEX(Summary!$AX:$AX,$AH1080),0)&lt;0.25,"0-25%",IF(INDEX(Summary!$AX:$AX,$AH1080)&lt;0.5,"25-50%",IF(INDEX(Summary!$AX:$AX,$AH1080)&lt;0.75,"50-75%","75-100%"))))</f>
        <v>75-100%</v>
      </c>
      <c r="K1080" t="str">
        <f t="array" ref="K1080">IF($A1080="","",INDEX(Summary!$AY:$AY,$AH1080)&amp;"")</f>
        <v>WIP</v>
      </c>
      <c r="L1080" s="1">
        <f>IF($A1080="","",Summary!$P$2+MOD(ROW()-2,30))</f>
        <v>46255</v>
      </c>
      <c r="M1080">
        <f t="shared" si="146"/>
        <v>29</v>
      </c>
      <c r="N1080">
        <f t="shared" si="147"/>
        <v>21</v>
      </c>
      <c r="O1080" t="str">
        <f t="shared" si="148"/>
        <v>Aug-2026</v>
      </c>
      <c r="P1080">
        <f t="shared" ca="1" si="149"/>
        <v>1</v>
      </c>
      <c r="Q1080" s="2">
        <f t="array" ref="Q1080">IF($A1080="",0,IFERROR(INDEX(Summary!$P$3:$AS$67,$AH1080-2,$M1080),0))</f>
        <v>0</v>
      </c>
      <c r="R1080" s="2" t="e">
        <f t="array" ref="R1080">IF($A1080="",0,ROUND(IFERROR(INDEX(Summary!$O:$O,$AH1080),0)/30,0))</f>
        <v>#VALUE!</v>
      </c>
      <c r="S1080">
        <f t="shared" si="150"/>
        <v>0</v>
      </c>
      <c r="T1080" s="2">
        <f t="array" ref="T1080">IF($S1080=1,IFERROR(INDEX(Summary!$O:$O,$AH1080),0),0)</f>
        <v>0</v>
      </c>
      <c r="U1080" s="2">
        <f t="array" ref="U1080">IF($S1080=1,IFERROR(INDEX(Summary!$AT:$AT,$AH1080),0),0)</f>
        <v>0</v>
      </c>
      <c r="V1080" s="2">
        <f t="shared" si="151"/>
        <v>0</v>
      </c>
      <c r="W1080" s="2">
        <f t="array" ref="W1080">IF($S1080=1,IFERROR(INDEX(Summary!$AZ:$AZ,$AH1080),0),0)</f>
        <v>0</v>
      </c>
      <c r="X1080" s="3">
        <f t="array" ref="X1080">IF($S1080=1,IFERROR(INDEX(Summary!$BA:$BA,$AH1080),0),0)</f>
        <v>0</v>
      </c>
      <c r="Y1080" s="2">
        <f t="array" ref="Y1080">IF($S1080=1,IFERROR(INDEX(Summary!$G:$G,$AH1080),0),0)</f>
        <v>0</v>
      </c>
      <c r="Z1080" s="2">
        <f t="array" ref="Z1080">IF($S1080=1,IFERROR(INDEX(Summary!$H:$H,$AH1080),0),0)</f>
        <v>0</v>
      </c>
      <c r="AA1080" s="2">
        <f t="array" ref="AA1080">IF($S1080=1,IFERROR(INDEX(Summary!$I:$I,$AH1080),0),0)</f>
        <v>0</v>
      </c>
      <c r="AB1080" s="2">
        <f t="array" ref="AB1080">IF($S1080=1,IFERROR(INDEX(Summary!$J:$J,$AH1080),0),0)</f>
        <v>0</v>
      </c>
      <c r="AC1080" s="2">
        <f t="array" ref="AC1080">IF($S1080=1,IFERROR(INDEX(Summary!$K:$K,$AH1080),0),0)</f>
        <v>0</v>
      </c>
      <c r="AD1080" s="2">
        <f t="array" ref="AD1080">IF($S1080=1,IFERROR(INDEX(Summary!$L:$L,$AH1080),0),0)</f>
        <v>0</v>
      </c>
      <c r="AE1080" s="2">
        <f t="array" ref="AE1080">IF($S1080=1,IFERROR(INDEX(Summary!$M:$M,$AH1080),0),0)</f>
        <v>0</v>
      </c>
      <c r="AF1080" s="2">
        <f t="array" ref="AF1080">IF($S1080=1,IFERROR(INDEX(Summary!$N:$N,$AH1080),0),0)</f>
        <v>0</v>
      </c>
      <c r="AG1080">
        <f t="array" ref="AG1080">IF($A1080="","",IFERROR(INDEX(Summary!$BB:$BB,$AH1080),0))</f>
        <v>10</v>
      </c>
      <c r="AH1080">
        <f t="shared" si="152"/>
        <v>38</v>
      </c>
    </row>
    <row r="1081" spans="1:34" hidden="1">
      <c r="A1081" t="str">
        <f t="array" ref="A1081">IFERROR(INDEX(Summary!$D:$D,$AH1081)&amp;"","")</f>
        <v>FG00229</v>
      </c>
      <c r="B1081" t="str">
        <f t="array" ref="B1081">IF($A1081="","",INDEX(Summary!$E:$E,$AH1081))</f>
        <v>Byadgi Chilli Powder - 150g</v>
      </c>
      <c r="C1081" t="str">
        <f t="array" ref="C1081">IF($A1081="","",INDEX(Summary!$B:$B,$AH1081))</f>
        <v>Jaggery</v>
      </c>
      <c r="D1081" t="str">
        <f t="array" ref="D1081">IF($A1081="","",INDEX(Summary!$C:$C,$AH1081))</f>
        <v>C39</v>
      </c>
      <c r="E1081">
        <f t="array" ref="E1081">IF($A1081="","",INDEX(Summary!$F:$F,$AH1081))</f>
        <v>0.15</v>
      </c>
      <c r="F1081" t="str">
        <f t="array" ref="F1081">IF($A1081="","",INDEX(Summary!$BC:$BC,$AH1081)&amp;"")</f>
        <v>P3 – Normal</v>
      </c>
      <c r="G1081">
        <f t="shared" si="144"/>
        <v>3</v>
      </c>
      <c r="H1081">
        <f t="shared" si="145"/>
        <v>0</v>
      </c>
      <c r="I1081" t="str">
        <f t="array" ref="I1081">IF($A1081="","",IF(IFERROR(INDEX(Summary!$BA:$BA,$AH1081),0)&lt;1,"Under 1 day",IF(INDEX(Summary!$BA:$BA,$AH1081)&lt;3,"1-3 days",IF(INDEX(Summary!$BA:$BA,$AH1081)&lt;7,"3-7 days","7+ days"))))</f>
        <v>Under 1 day</v>
      </c>
      <c r="J1081" t="str">
        <f t="array" ref="J1081">IF($A1081="","",IF(IFERROR(INDEX(Summary!$AX:$AX,$AH1081),0)&lt;0.25,"0-25%",IF(INDEX(Summary!$AX:$AX,$AH1081)&lt;0.5,"25-50%",IF(INDEX(Summary!$AX:$AX,$AH1081)&lt;0.75,"50-75%","75-100%"))))</f>
        <v>75-100%</v>
      </c>
      <c r="K1081" t="str">
        <f t="array" ref="K1081">IF($A1081="","",INDEX(Summary!$AY:$AY,$AH1081)&amp;"")</f>
        <v>WIP</v>
      </c>
      <c r="L1081" s="1">
        <f>IF($A1081="","",Summary!$P$2+MOD(ROW()-2,30))</f>
        <v>46256</v>
      </c>
      <c r="M1081">
        <f t="shared" si="146"/>
        <v>30</v>
      </c>
      <c r="N1081">
        <f t="shared" si="147"/>
        <v>22</v>
      </c>
      <c r="O1081" t="str">
        <f t="shared" si="148"/>
        <v>Aug-2026</v>
      </c>
      <c r="P1081">
        <f t="shared" ca="1" si="149"/>
        <v>1</v>
      </c>
      <c r="Q1081" s="2">
        <f t="array" ref="Q1081">IF($A1081="",0,IFERROR(INDEX(Summary!$P$3:$AS$67,$AH1081-2,$M1081),0))</f>
        <v>0</v>
      </c>
      <c r="R1081" s="2" t="e">
        <f t="array" ref="R1081">IF($A1081="",0,ROUND(IFERROR(INDEX(Summary!$O:$O,$AH1081),0)/30,0))</f>
        <v>#VALUE!</v>
      </c>
      <c r="S1081">
        <f t="shared" si="150"/>
        <v>0</v>
      </c>
      <c r="T1081" s="2">
        <f t="array" ref="T1081">IF($S1081=1,IFERROR(INDEX(Summary!$O:$O,$AH1081),0),0)</f>
        <v>0</v>
      </c>
      <c r="U1081" s="2">
        <f t="array" ref="U1081">IF($S1081=1,IFERROR(INDEX(Summary!$AT:$AT,$AH1081),0),0)</f>
        <v>0</v>
      </c>
      <c r="V1081" s="2">
        <f t="shared" si="151"/>
        <v>0</v>
      </c>
      <c r="W1081" s="2">
        <f t="array" ref="W1081">IF($S1081=1,IFERROR(INDEX(Summary!$AZ:$AZ,$AH1081),0),0)</f>
        <v>0</v>
      </c>
      <c r="X1081" s="3">
        <f t="array" ref="X1081">IF($S1081=1,IFERROR(INDEX(Summary!$BA:$BA,$AH1081),0),0)</f>
        <v>0</v>
      </c>
      <c r="Y1081" s="2">
        <f t="array" ref="Y1081">IF($S1081=1,IFERROR(INDEX(Summary!$G:$G,$AH1081),0),0)</f>
        <v>0</v>
      </c>
      <c r="Z1081" s="2">
        <f t="array" ref="Z1081">IF($S1081=1,IFERROR(INDEX(Summary!$H:$H,$AH1081),0),0)</f>
        <v>0</v>
      </c>
      <c r="AA1081" s="2">
        <f t="array" ref="AA1081">IF($S1081=1,IFERROR(INDEX(Summary!$I:$I,$AH1081),0),0)</f>
        <v>0</v>
      </c>
      <c r="AB1081" s="2">
        <f t="array" ref="AB1081">IF($S1081=1,IFERROR(INDEX(Summary!$J:$J,$AH1081),0),0)</f>
        <v>0</v>
      </c>
      <c r="AC1081" s="2">
        <f t="array" ref="AC1081">IF($S1081=1,IFERROR(INDEX(Summary!$K:$K,$AH1081),0),0)</f>
        <v>0</v>
      </c>
      <c r="AD1081" s="2">
        <f t="array" ref="AD1081">IF($S1081=1,IFERROR(INDEX(Summary!$L:$L,$AH1081),0),0)</f>
        <v>0</v>
      </c>
      <c r="AE1081" s="2">
        <f t="array" ref="AE1081">IF($S1081=1,IFERROR(INDEX(Summary!$M:$M,$AH1081),0),0)</f>
        <v>0</v>
      </c>
      <c r="AF1081" s="2">
        <f t="array" ref="AF1081">IF($S1081=1,IFERROR(INDEX(Summary!$N:$N,$AH1081),0),0)</f>
        <v>0</v>
      </c>
      <c r="AG1081">
        <f t="array" ref="AG1081">IF($A1081="","",IFERROR(INDEX(Summary!$BB:$BB,$AH1081),0))</f>
        <v>10</v>
      </c>
      <c r="AH1081">
        <f t="shared" si="152"/>
        <v>38</v>
      </c>
    </row>
    <row r="1082" spans="1:34" hidden="1">
      <c r="A1082" t="str">
        <f t="array" ref="A1082">IFERROR(INDEX(Summary!$D:$D,$AH1082)&amp;"","")</f>
        <v>FG00699</v>
      </c>
      <c r="B1082" t="str">
        <f t="array" ref="B1082">IF($A1082="","",INDEX(Summary!$E:$E,$AH1082))</f>
        <v>Golden Milk Powder - 200 Gm</v>
      </c>
      <c r="C1082" t="str">
        <f t="array" ref="C1082">IF($A1082="","",INDEX(Summary!$B:$B,$AH1082))</f>
        <v>Jaggery</v>
      </c>
      <c r="D1082" t="str">
        <f t="array" ref="D1082">IF($A1082="","",INDEX(Summary!$C:$C,$AH1082))</f>
        <v>C39</v>
      </c>
      <c r="E1082">
        <f t="array" ref="E1082">IF($A1082="","",INDEX(Summary!$F:$F,$AH1082))</f>
        <v>0.2</v>
      </c>
      <c r="F1082" t="str">
        <f t="array" ref="F1082">IF($A1082="","",INDEX(Summary!$BC:$BC,$AH1082)&amp;"")</f>
        <v>P3 – Normal</v>
      </c>
      <c r="G1082">
        <f t="shared" si="144"/>
        <v>3</v>
      </c>
      <c r="H1082">
        <f t="shared" si="145"/>
        <v>0</v>
      </c>
      <c r="I1082" t="str">
        <f t="array" ref="I1082">IF($A1082="","",IF(IFERROR(INDEX(Summary!$BA:$BA,$AH1082),0)&lt;1,"Under 1 day",IF(INDEX(Summary!$BA:$BA,$AH1082)&lt;3,"1-3 days",IF(INDEX(Summary!$BA:$BA,$AH1082)&lt;7,"3-7 days","7+ days"))))</f>
        <v>Under 1 day</v>
      </c>
      <c r="J1082" t="str">
        <f t="array" ref="J1082">IF($A1082="","",IF(IFERROR(INDEX(Summary!$AX:$AX,$AH1082),0)&lt;0.25,"0-25%",IF(INDEX(Summary!$AX:$AX,$AH1082)&lt;0.5,"25-50%",IF(INDEX(Summary!$AX:$AX,$AH1082)&lt;0.75,"50-75%","75-100%"))))</f>
        <v>75-100%</v>
      </c>
      <c r="K1082" t="str">
        <f t="array" ref="K1082">IF($A1082="","",INDEX(Summary!$AY:$AY,$AH1082)&amp;"")</f>
        <v>WIP</v>
      </c>
      <c r="L1082" s="1">
        <f>IF($A1082="","",Summary!$P$2+MOD(ROW()-2,30))</f>
        <v>46227</v>
      </c>
      <c r="M1082">
        <f t="shared" si="146"/>
        <v>1</v>
      </c>
      <c r="N1082">
        <f t="shared" si="147"/>
        <v>24</v>
      </c>
      <c r="O1082" t="str">
        <f t="shared" si="148"/>
        <v>Jul-2026</v>
      </c>
      <c r="P1082">
        <f t="shared" ca="1" si="149"/>
        <v>1</v>
      </c>
      <c r="Q1082" s="2">
        <f t="array" ref="Q1082">IF($A1082="",0,IFERROR(INDEX(Summary!$P$3:$AS$67,$AH1082-2,$M1082),0))</f>
        <v>485</v>
      </c>
      <c r="R1082" s="2" t="e">
        <f t="array" ref="R1082">IF($A1082="",0,ROUND(IFERROR(INDEX(Summary!$O:$O,$AH1082),0)/30,0))</f>
        <v>#VALUE!</v>
      </c>
      <c r="S1082">
        <f t="shared" si="150"/>
        <v>1</v>
      </c>
      <c r="T1082" s="2" t="str">
        <f t="array" ref="T1082">IF($S1082=1,IFERROR(INDEX(Summary!$O:$O,$AH1082),0),0)</f>
        <v/>
      </c>
      <c r="U1082" s="2">
        <f t="array" ref="U1082">IF($S1082=1,IFERROR(INDEX(Summary!$AT:$AT,$AH1082),0),0)</f>
        <v>1405.6</v>
      </c>
      <c r="V1082" s="2" t="e">
        <f t="shared" si="151"/>
        <v>#VALUE!</v>
      </c>
      <c r="W1082" s="2">
        <f t="array" ref="W1082">IF($S1082=1,IFERROR(INDEX(Summary!$AZ:$AZ,$AH1082),0),0)</f>
        <v>924</v>
      </c>
      <c r="X1082" s="3">
        <f t="array" ref="X1082">IF($S1082=1,IFERROR(INDEX(Summary!$BA:$BA,$AH1082),0),0)</f>
        <v>0</v>
      </c>
      <c r="Y1082" s="2">
        <f t="array" ref="Y1082">IF($S1082=1,IFERROR(INDEX(Summary!$G:$G,$AH1082),0),0)</f>
        <v>1279</v>
      </c>
      <c r="Z1082" s="2">
        <f t="array" ref="Z1082">IF($S1082=1,IFERROR(INDEX(Summary!$H:$H,$AH1082),0),0)</f>
        <v>47</v>
      </c>
      <c r="AA1082" s="2">
        <f t="array" ref="AA1082">IF($S1082=1,IFERROR(INDEX(Summary!$I:$I,$AH1082),0),0)</f>
        <v>0</v>
      </c>
      <c r="AB1082" s="2">
        <f t="array" ref="AB1082">IF($S1082=1,IFERROR(INDEX(Summary!$J:$J,$AH1082),0),0)</f>
        <v>0</v>
      </c>
      <c r="AC1082" s="2">
        <f t="array" ref="AC1082">IF($S1082=1,IFERROR(INDEX(Summary!$K:$K,$AH1082),0),0)</f>
        <v>0</v>
      </c>
      <c r="AD1082" s="2">
        <f t="array" ref="AD1082">IF($S1082=1,IFERROR(INDEX(Summary!$L:$L,$AH1082),0),0)</f>
        <v>0</v>
      </c>
      <c r="AE1082" s="2">
        <f t="array" ref="AE1082">IF($S1082=1,IFERROR(INDEX(Summary!$M:$M,$AH1082),0),0)</f>
        <v>0</v>
      </c>
      <c r="AF1082" s="2" t="str">
        <f t="array" ref="AF1082">IF($S1082=1,IFERROR(INDEX(Summary!$N:$N,$AH1082),0),0)</f>
        <v/>
      </c>
      <c r="AG1082">
        <f t="array" ref="AG1082">IF($A1082="","",IFERROR(INDEX(Summary!$BB:$BB,$AH1082),0))</f>
        <v>10</v>
      </c>
      <c r="AH1082">
        <f t="shared" si="152"/>
        <v>39</v>
      </c>
    </row>
    <row r="1083" spans="1:34" hidden="1">
      <c r="A1083" t="str">
        <f t="array" ref="A1083">IFERROR(INDEX(Summary!$D:$D,$AH1083)&amp;"","")</f>
        <v>FG00699</v>
      </c>
      <c r="B1083" t="str">
        <f t="array" ref="B1083">IF($A1083="","",INDEX(Summary!$E:$E,$AH1083))</f>
        <v>Golden Milk Powder - 200 Gm</v>
      </c>
      <c r="C1083" t="str">
        <f t="array" ref="C1083">IF($A1083="","",INDEX(Summary!$B:$B,$AH1083))</f>
        <v>Jaggery</v>
      </c>
      <c r="D1083" t="str">
        <f t="array" ref="D1083">IF($A1083="","",INDEX(Summary!$C:$C,$AH1083))</f>
        <v>C39</v>
      </c>
      <c r="E1083">
        <f t="array" ref="E1083">IF($A1083="","",INDEX(Summary!$F:$F,$AH1083))</f>
        <v>0.2</v>
      </c>
      <c r="F1083" t="str">
        <f t="array" ref="F1083">IF($A1083="","",INDEX(Summary!$BC:$BC,$AH1083)&amp;"")</f>
        <v>P3 – Normal</v>
      </c>
      <c r="G1083">
        <f t="shared" si="144"/>
        <v>3</v>
      </c>
      <c r="H1083">
        <f t="shared" si="145"/>
        <v>0</v>
      </c>
      <c r="I1083" t="str">
        <f t="array" ref="I1083">IF($A1083="","",IF(IFERROR(INDEX(Summary!$BA:$BA,$AH1083),0)&lt;1,"Under 1 day",IF(INDEX(Summary!$BA:$BA,$AH1083)&lt;3,"1-3 days",IF(INDEX(Summary!$BA:$BA,$AH1083)&lt;7,"3-7 days","7+ days"))))</f>
        <v>Under 1 day</v>
      </c>
      <c r="J1083" t="str">
        <f t="array" ref="J1083">IF($A1083="","",IF(IFERROR(INDEX(Summary!$AX:$AX,$AH1083),0)&lt;0.25,"0-25%",IF(INDEX(Summary!$AX:$AX,$AH1083)&lt;0.5,"25-50%",IF(INDEX(Summary!$AX:$AX,$AH1083)&lt;0.75,"50-75%","75-100%"))))</f>
        <v>75-100%</v>
      </c>
      <c r="K1083" t="str">
        <f t="array" ref="K1083">IF($A1083="","",INDEX(Summary!$AY:$AY,$AH1083)&amp;"")</f>
        <v>WIP</v>
      </c>
      <c r="L1083" s="1">
        <f>IF($A1083="","",Summary!$P$2+MOD(ROW()-2,30))</f>
        <v>46228</v>
      </c>
      <c r="M1083">
        <f t="shared" si="146"/>
        <v>2</v>
      </c>
      <c r="N1083">
        <f t="shared" si="147"/>
        <v>25</v>
      </c>
      <c r="O1083" t="str">
        <f t="shared" si="148"/>
        <v>Jul-2026</v>
      </c>
      <c r="P1083">
        <f t="shared" ca="1" si="149"/>
        <v>1</v>
      </c>
      <c r="Q1083" s="2">
        <f t="array" ref="Q1083">IF($A1083="",0,IFERROR(INDEX(Summary!$P$3:$AS$67,$AH1083-2,$M1083),0))</f>
        <v>0</v>
      </c>
      <c r="R1083" s="2" t="e">
        <f t="array" ref="R1083">IF($A1083="",0,ROUND(IFERROR(INDEX(Summary!$O:$O,$AH1083),0)/30,0))</f>
        <v>#VALUE!</v>
      </c>
      <c r="S1083">
        <f t="shared" si="150"/>
        <v>0</v>
      </c>
      <c r="T1083" s="2">
        <f t="array" ref="T1083">IF($S1083=1,IFERROR(INDEX(Summary!$O:$O,$AH1083),0),0)</f>
        <v>0</v>
      </c>
      <c r="U1083" s="2">
        <f t="array" ref="U1083">IF($S1083=1,IFERROR(INDEX(Summary!$AT:$AT,$AH1083),0),0)</f>
        <v>0</v>
      </c>
      <c r="V1083" s="2">
        <f t="shared" si="151"/>
        <v>0</v>
      </c>
      <c r="W1083" s="2">
        <f t="array" ref="W1083">IF($S1083=1,IFERROR(INDEX(Summary!$AZ:$AZ,$AH1083),0),0)</f>
        <v>0</v>
      </c>
      <c r="X1083" s="3">
        <f t="array" ref="X1083">IF($S1083=1,IFERROR(INDEX(Summary!$BA:$BA,$AH1083),0),0)</f>
        <v>0</v>
      </c>
      <c r="Y1083" s="2">
        <f t="array" ref="Y1083">IF($S1083=1,IFERROR(INDEX(Summary!$G:$G,$AH1083),0),0)</f>
        <v>0</v>
      </c>
      <c r="Z1083" s="2">
        <f t="array" ref="Z1083">IF($S1083=1,IFERROR(INDEX(Summary!$H:$H,$AH1083),0),0)</f>
        <v>0</v>
      </c>
      <c r="AA1083" s="2">
        <f t="array" ref="AA1083">IF($S1083=1,IFERROR(INDEX(Summary!$I:$I,$AH1083),0),0)</f>
        <v>0</v>
      </c>
      <c r="AB1083" s="2">
        <f t="array" ref="AB1083">IF($S1083=1,IFERROR(INDEX(Summary!$J:$J,$AH1083),0),0)</f>
        <v>0</v>
      </c>
      <c r="AC1083" s="2">
        <f t="array" ref="AC1083">IF($S1083=1,IFERROR(INDEX(Summary!$K:$K,$AH1083),0),0)</f>
        <v>0</v>
      </c>
      <c r="AD1083" s="2">
        <f t="array" ref="AD1083">IF($S1083=1,IFERROR(INDEX(Summary!$L:$L,$AH1083),0),0)</f>
        <v>0</v>
      </c>
      <c r="AE1083" s="2">
        <f t="array" ref="AE1083">IF($S1083=1,IFERROR(INDEX(Summary!$M:$M,$AH1083),0),0)</f>
        <v>0</v>
      </c>
      <c r="AF1083" s="2">
        <f t="array" ref="AF1083">IF($S1083=1,IFERROR(INDEX(Summary!$N:$N,$AH1083),0),0)</f>
        <v>0</v>
      </c>
      <c r="AG1083">
        <f t="array" ref="AG1083">IF($A1083="","",IFERROR(INDEX(Summary!$BB:$BB,$AH1083),0))</f>
        <v>10</v>
      </c>
      <c r="AH1083">
        <f t="shared" si="152"/>
        <v>39</v>
      </c>
    </row>
    <row r="1084" spans="1:34" hidden="1">
      <c r="A1084" t="str">
        <f t="array" ref="A1084">IFERROR(INDEX(Summary!$D:$D,$AH1084)&amp;"","")</f>
        <v>FG00699</v>
      </c>
      <c r="B1084" t="str">
        <f t="array" ref="B1084">IF($A1084="","",INDEX(Summary!$E:$E,$AH1084))</f>
        <v>Golden Milk Powder - 200 Gm</v>
      </c>
      <c r="C1084" t="str">
        <f t="array" ref="C1084">IF($A1084="","",INDEX(Summary!$B:$B,$AH1084))</f>
        <v>Jaggery</v>
      </c>
      <c r="D1084" t="str">
        <f t="array" ref="D1084">IF($A1084="","",INDEX(Summary!$C:$C,$AH1084))</f>
        <v>C39</v>
      </c>
      <c r="E1084">
        <f t="array" ref="E1084">IF($A1084="","",INDEX(Summary!$F:$F,$AH1084))</f>
        <v>0.2</v>
      </c>
      <c r="F1084" t="str">
        <f t="array" ref="F1084">IF($A1084="","",INDEX(Summary!$BC:$BC,$AH1084)&amp;"")</f>
        <v>P3 – Normal</v>
      </c>
      <c r="G1084">
        <f t="shared" si="144"/>
        <v>3</v>
      </c>
      <c r="H1084">
        <f t="shared" si="145"/>
        <v>0</v>
      </c>
      <c r="I1084" t="str">
        <f t="array" ref="I1084">IF($A1084="","",IF(IFERROR(INDEX(Summary!$BA:$BA,$AH1084),0)&lt;1,"Under 1 day",IF(INDEX(Summary!$BA:$BA,$AH1084)&lt;3,"1-3 days",IF(INDEX(Summary!$BA:$BA,$AH1084)&lt;7,"3-7 days","7+ days"))))</f>
        <v>Under 1 day</v>
      </c>
      <c r="J1084" t="str">
        <f t="array" ref="J1084">IF($A1084="","",IF(IFERROR(INDEX(Summary!$AX:$AX,$AH1084),0)&lt;0.25,"0-25%",IF(INDEX(Summary!$AX:$AX,$AH1084)&lt;0.5,"25-50%",IF(INDEX(Summary!$AX:$AX,$AH1084)&lt;0.75,"50-75%","75-100%"))))</f>
        <v>75-100%</v>
      </c>
      <c r="K1084" t="str">
        <f t="array" ref="K1084">IF($A1084="","",INDEX(Summary!$AY:$AY,$AH1084)&amp;"")</f>
        <v>WIP</v>
      </c>
      <c r="L1084" s="1">
        <f>IF($A1084="","",Summary!$P$2+MOD(ROW()-2,30))</f>
        <v>46229</v>
      </c>
      <c r="M1084">
        <f t="shared" si="146"/>
        <v>3</v>
      </c>
      <c r="N1084">
        <f t="shared" si="147"/>
        <v>26</v>
      </c>
      <c r="O1084" t="str">
        <f t="shared" si="148"/>
        <v>Jul-2026</v>
      </c>
      <c r="P1084">
        <f t="shared" ca="1" si="149"/>
        <v>1</v>
      </c>
      <c r="Q1084" s="2">
        <f t="array" ref="Q1084">IF($A1084="",0,IFERROR(INDEX(Summary!$P$3:$AS$67,$AH1084-2,$M1084),0))</f>
        <v>0</v>
      </c>
      <c r="R1084" s="2" t="e">
        <f t="array" ref="R1084">IF($A1084="",0,ROUND(IFERROR(INDEX(Summary!$O:$O,$AH1084),0)/30,0))</f>
        <v>#VALUE!</v>
      </c>
      <c r="S1084">
        <f t="shared" si="150"/>
        <v>0</v>
      </c>
      <c r="T1084" s="2">
        <f t="array" ref="T1084">IF($S1084=1,IFERROR(INDEX(Summary!$O:$O,$AH1084),0),0)</f>
        <v>0</v>
      </c>
      <c r="U1084" s="2">
        <f t="array" ref="U1084">IF($S1084=1,IFERROR(INDEX(Summary!$AT:$AT,$AH1084),0),0)</f>
        <v>0</v>
      </c>
      <c r="V1084" s="2">
        <f t="shared" si="151"/>
        <v>0</v>
      </c>
      <c r="W1084" s="2">
        <f t="array" ref="W1084">IF($S1084=1,IFERROR(INDEX(Summary!$AZ:$AZ,$AH1084),0),0)</f>
        <v>0</v>
      </c>
      <c r="X1084" s="3">
        <f t="array" ref="X1084">IF($S1084=1,IFERROR(INDEX(Summary!$BA:$BA,$AH1084),0),0)</f>
        <v>0</v>
      </c>
      <c r="Y1084" s="2">
        <f t="array" ref="Y1084">IF($S1084=1,IFERROR(INDEX(Summary!$G:$G,$AH1084),0),0)</f>
        <v>0</v>
      </c>
      <c r="Z1084" s="2">
        <f t="array" ref="Z1084">IF($S1084=1,IFERROR(INDEX(Summary!$H:$H,$AH1084),0),0)</f>
        <v>0</v>
      </c>
      <c r="AA1084" s="2">
        <f t="array" ref="AA1084">IF($S1084=1,IFERROR(INDEX(Summary!$I:$I,$AH1084),0),0)</f>
        <v>0</v>
      </c>
      <c r="AB1084" s="2">
        <f t="array" ref="AB1084">IF($S1084=1,IFERROR(INDEX(Summary!$J:$J,$AH1084),0),0)</f>
        <v>0</v>
      </c>
      <c r="AC1084" s="2">
        <f t="array" ref="AC1084">IF($S1084=1,IFERROR(INDEX(Summary!$K:$K,$AH1084),0),0)</f>
        <v>0</v>
      </c>
      <c r="AD1084" s="2">
        <f t="array" ref="AD1084">IF($S1084=1,IFERROR(INDEX(Summary!$L:$L,$AH1084),0),0)</f>
        <v>0</v>
      </c>
      <c r="AE1084" s="2">
        <f t="array" ref="AE1084">IF($S1084=1,IFERROR(INDEX(Summary!$M:$M,$AH1084),0),0)</f>
        <v>0</v>
      </c>
      <c r="AF1084" s="2">
        <f t="array" ref="AF1084">IF($S1084=1,IFERROR(INDEX(Summary!$N:$N,$AH1084),0),0)</f>
        <v>0</v>
      </c>
      <c r="AG1084">
        <f t="array" ref="AG1084">IF($A1084="","",IFERROR(INDEX(Summary!$BB:$BB,$AH1084),0))</f>
        <v>10</v>
      </c>
      <c r="AH1084">
        <f t="shared" si="152"/>
        <v>39</v>
      </c>
    </row>
    <row r="1085" spans="1:34" hidden="1">
      <c r="A1085" t="str">
        <f t="array" ref="A1085">IFERROR(INDEX(Summary!$D:$D,$AH1085)&amp;"","")</f>
        <v>FG00699</v>
      </c>
      <c r="B1085" t="str">
        <f t="array" ref="B1085">IF($A1085="","",INDEX(Summary!$E:$E,$AH1085))</f>
        <v>Golden Milk Powder - 200 Gm</v>
      </c>
      <c r="C1085" t="str">
        <f t="array" ref="C1085">IF($A1085="","",INDEX(Summary!$B:$B,$AH1085))</f>
        <v>Jaggery</v>
      </c>
      <c r="D1085" t="str">
        <f t="array" ref="D1085">IF($A1085="","",INDEX(Summary!$C:$C,$AH1085))</f>
        <v>C39</v>
      </c>
      <c r="E1085">
        <f t="array" ref="E1085">IF($A1085="","",INDEX(Summary!$F:$F,$AH1085))</f>
        <v>0.2</v>
      </c>
      <c r="F1085" t="str">
        <f t="array" ref="F1085">IF($A1085="","",INDEX(Summary!$BC:$BC,$AH1085)&amp;"")</f>
        <v>P3 – Normal</v>
      </c>
      <c r="G1085">
        <f t="shared" si="144"/>
        <v>3</v>
      </c>
      <c r="H1085">
        <f t="shared" si="145"/>
        <v>0</v>
      </c>
      <c r="I1085" t="str">
        <f t="array" ref="I1085">IF($A1085="","",IF(IFERROR(INDEX(Summary!$BA:$BA,$AH1085),0)&lt;1,"Under 1 day",IF(INDEX(Summary!$BA:$BA,$AH1085)&lt;3,"1-3 days",IF(INDEX(Summary!$BA:$BA,$AH1085)&lt;7,"3-7 days","7+ days"))))</f>
        <v>Under 1 day</v>
      </c>
      <c r="J1085" t="str">
        <f t="array" ref="J1085">IF($A1085="","",IF(IFERROR(INDEX(Summary!$AX:$AX,$AH1085),0)&lt;0.25,"0-25%",IF(INDEX(Summary!$AX:$AX,$AH1085)&lt;0.5,"25-50%",IF(INDEX(Summary!$AX:$AX,$AH1085)&lt;0.75,"50-75%","75-100%"))))</f>
        <v>75-100%</v>
      </c>
      <c r="K1085" t="str">
        <f t="array" ref="K1085">IF($A1085="","",INDEX(Summary!$AY:$AY,$AH1085)&amp;"")</f>
        <v>WIP</v>
      </c>
      <c r="L1085" s="1">
        <f>IF($A1085="","",Summary!$P$2+MOD(ROW()-2,30))</f>
        <v>46230</v>
      </c>
      <c r="M1085">
        <f t="shared" si="146"/>
        <v>4</v>
      </c>
      <c r="N1085">
        <f t="shared" si="147"/>
        <v>27</v>
      </c>
      <c r="O1085" t="str">
        <f t="shared" si="148"/>
        <v>Jul-2026</v>
      </c>
      <c r="P1085">
        <f t="shared" ca="1" si="149"/>
        <v>1</v>
      </c>
      <c r="Q1085" s="2">
        <f t="array" ref="Q1085">IF($A1085="",0,IFERROR(INDEX(Summary!$P$3:$AS$67,$AH1085-2,$M1085),0))</f>
        <v>0</v>
      </c>
      <c r="R1085" s="2" t="e">
        <f t="array" ref="R1085">IF($A1085="",0,ROUND(IFERROR(INDEX(Summary!$O:$O,$AH1085),0)/30,0))</f>
        <v>#VALUE!</v>
      </c>
      <c r="S1085">
        <f t="shared" si="150"/>
        <v>0</v>
      </c>
      <c r="T1085" s="2">
        <f t="array" ref="T1085">IF($S1085=1,IFERROR(INDEX(Summary!$O:$O,$AH1085),0),0)</f>
        <v>0</v>
      </c>
      <c r="U1085" s="2">
        <f t="array" ref="U1085">IF($S1085=1,IFERROR(INDEX(Summary!$AT:$AT,$AH1085),0),0)</f>
        <v>0</v>
      </c>
      <c r="V1085" s="2">
        <f t="shared" si="151"/>
        <v>0</v>
      </c>
      <c r="W1085" s="2">
        <f t="array" ref="W1085">IF($S1085=1,IFERROR(INDEX(Summary!$AZ:$AZ,$AH1085),0),0)</f>
        <v>0</v>
      </c>
      <c r="X1085" s="3">
        <f t="array" ref="X1085">IF($S1085=1,IFERROR(INDEX(Summary!$BA:$BA,$AH1085),0),0)</f>
        <v>0</v>
      </c>
      <c r="Y1085" s="2">
        <f t="array" ref="Y1085">IF($S1085=1,IFERROR(INDEX(Summary!$G:$G,$AH1085),0),0)</f>
        <v>0</v>
      </c>
      <c r="Z1085" s="2">
        <f t="array" ref="Z1085">IF($S1085=1,IFERROR(INDEX(Summary!$H:$H,$AH1085),0),0)</f>
        <v>0</v>
      </c>
      <c r="AA1085" s="2">
        <f t="array" ref="AA1085">IF($S1085=1,IFERROR(INDEX(Summary!$I:$I,$AH1085),0),0)</f>
        <v>0</v>
      </c>
      <c r="AB1085" s="2">
        <f t="array" ref="AB1085">IF($S1085=1,IFERROR(INDEX(Summary!$J:$J,$AH1085),0),0)</f>
        <v>0</v>
      </c>
      <c r="AC1085" s="2">
        <f t="array" ref="AC1085">IF($S1085=1,IFERROR(INDEX(Summary!$K:$K,$AH1085),0),0)</f>
        <v>0</v>
      </c>
      <c r="AD1085" s="2">
        <f t="array" ref="AD1085">IF($S1085=1,IFERROR(INDEX(Summary!$L:$L,$AH1085),0),0)</f>
        <v>0</v>
      </c>
      <c r="AE1085" s="2">
        <f t="array" ref="AE1085">IF($S1085=1,IFERROR(INDEX(Summary!$M:$M,$AH1085),0),0)</f>
        <v>0</v>
      </c>
      <c r="AF1085" s="2">
        <f t="array" ref="AF1085">IF($S1085=1,IFERROR(INDEX(Summary!$N:$N,$AH1085),0),0)</f>
        <v>0</v>
      </c>
      <c r="AG1085">
        <f t="array" ref="AG1085">IF($A1085="","",IFERROR(INDEX(Summary!$BB:$BB,$AH1085),0))</f>
        <v>10</v>
      </c>
      <c r="AH1085">
        <f t="shared" si="152"/>
        <v>39</v>
      </c>
    </row>
    <row r="1086" spans="1:34" hidden="1">
      <c r="A1086" t="str">
        <f t="array" ref="A1086">IFERROR(INDEX(Summary!$D:$D,$AH1086)&amp;"","")</f>
        <v>FG00699</v>
      </c>
      <c r="B1086" t="str">
        <f t="array" ref="B1086">IF($A1086="","",INDEX(Summary!$E:$E,$AH1086))</f>
        <v>Golden Milk Powder - 200 Gm</v>
      </c>
      <c r="C1086" t="str">
        <f t="array" ref="C1086">IF($A1086="","",INDEX(Summary!$B:$B,$AH1086))</f>
        <v>Jaggery</v>
      </c>
      <c r="D1086" t="str">
        <f t="array" ref="D1086">IF($A1086="","",INDEX(Summary!$C:$C,$AH1086))</f>
        <v>C39</v>
      </c>
      <c r="E1086">
        <f t="array" ref="E1086">IF($A1086="","",INDEX(Summary!$F:$F,$AH1086))</f>
        <v>0.2</v>
      </c>
      <c r="F1086" t="str">
        <f t="array" ref="F1086">IF($A1086="","",INDEX(Summary!$BC:$BC,$AH1086)&amp;"")</f>
        <v>P3 – Normal</v>
      </c>
      <c r="G1086">
        <f t="shared" si="144"/>
        <v>3</v>
      </c>
      <c r="H1086">
        <f t="shared" si="145"/>
        <v>0</v>
      </c>
      <c r="I1086" t="str">
        <f t="array" ref="I1086">IF($A1086="","",IF(IFERROR(INDEX(Summary!$BA:$BA,$AH1086),0)&lt;1,"Under 1 day",IF(INDEX(Summary!$BA:$BA,$AH1086)&lt;3,"1-3 days",IF(INDEX(Summary!$BA:$BA,$AH1086)&lt;7,"3-7 days","7+ days"))))</f>
        <v>Under 1 day</v>
      </c>
      <c r="J1086" t="str">
        <f t="array" ref="J1086">IF($A1086="","",IF(IFERROR(INDEX(Summary!$AX:$AX,$AH1086),0)&lt;0.25,"0-25%",IF(INDEX(Summary!$AX:$AX,$AH1086)&lt;0.5,"25-50%",IF(INDEX(Summary!$AX:$AX,$AH1086)&lt;0.75,"50-75%","75-100%"))))</f>
        <v>75-100%</v>
      </c>
      <c r="K1086" t="str">
        <f t="array" ref="K1086">IF($A1086="","",INDEX(Summary!$AY:$AY,$AH1086)&amp;"")</f>
        <v>WIP</v>
      </c>
      <c r="L1086" s="1">
        <f>IF($A1086="","",Summary!$P$2+MOD(ROW()-2,30))</f>
        <v>46231</v>
      </c>
      <c r="M1086">
        <f t="shared" si="146"/>
        <v>5</v>
      </c>
      <c r="N1086">
        <f t="shared" si="147"/>
        <v>28</v>
      </c>
      <c r="O1086" t="str">
        <f t="shared" si="148"/>
        <v>Jul-2026</v>
      </c>
      <c r="P1086">
        <f t="shared" ca="1" si="149"/>
        <v>1</v>
      </c>
      <c r="Q1086" s="2">
        <f t="array" ref="Q1086">IF($A1086="",0,IFERROR(INDEX(Summary!$P$3:$AS$67,$AH1086-2,$M1086),0))</f>
        <v>0</v>
      </c>
      <c r="R1086" s="2" t="e">
        <f t="array" ref="R1086">IF($A1086="",0,ROUND(IFERROR(INDEX(Summary!$O:$O,$AH1086),0)/30,0))</f>
        <v>#VALUE!</v>
      </c>
      <c r="S1086">
        <f t="shared" si="150"/>
        <v>0</v>
      </c>
      <c r="T1086" s="2">
        <f t="array" ref="T1086">IF($S1086=1,IFERROR(INDEX(Summary!$O:$O,$AH1086),0),0)</f>
        <v>0</v>
      </c>
      <c r="U1086" s="2">
        <f t="array" ref="U1086">IF($S1086=1,IFERROR(INDEX(Summary!$AT:$AT,$AH1086),0),0)</f>
        <v>0</v>
      </c>
      <c r="V1086" s="2">
        <f t="shared" si="151"/>
        <v>0</v>
      </c>
      <c r="W1086" s="2">
        <f t="array" ref="W1086">IF($S1086=1,IFERROR(INDEX(Summary!$AZ:$AZ,$AH1086),0),0)</f>
        <v>0</v>
      </c>
      <c r="X1086" s="3">
        <f t="array" ref="X1086">IF($S1086=1,IFERROR(INDEX(Summary!$BA:$BA,$AH1086),0),0)</f>
        <v>0</v>
      </c>
      <c r="Y1086" s="2">
        <f t="array" ref="Y1086">IF($S1086=1,IFERROR(INDEX(Summary!$G:$G,$AH1086),0),0)</f>
        <v>0</v>
      </c>
      <c r="Z1086" s="2">
        <f t="array" ref="Z1086">IF($S1086=1,IFERROR(INDEX(Summary!$H:$H,$AH1086),0),0)</f>
        <v>0</v>
      </c>
      <c r="AA1086" s="2">
        <f t="array" ref="AA1086">IF($S1086=1,IFERROR(INDEX(Summary!$I:$I,$AH1086),0),0)</f>
        <v>0</v>
      </c>
      <c r="AB1086" s="2">
        <f t="array" ref="AB1086">IF($S1086=1,IFERROR(INDEX(Summary!$J:$J,$AH1086),0),0)</f>
        <v>0</v>
      </c>
      <c r="AC1086" s="2">
        <f t="array" ref="AC1086">IF($S1086=1,IFERROR(INDEX(Summary!$K:$K,$AH1086),0),0)</f>
        <v>0</v>
      </c>
      <c r="AD1086" s="2">
        <f t="array" ref="AD1086">IF($S1086=1,IFERROR(INDEX(Summary!$L:$L,$AH1086),0),0)</f>
        <v>0</v>
      </c>
      <c r="AE1086" s="2">
        <f t="array" ref="AE1086">IF($S1086=1,IFERROR(INDEX(Summary!$M:$M,$AH1086),0),0)</f>
        <v>0</v>
      </c>
      <c r="AF1086" s="2">
        <f t="array" ref="AF1086">IF($S1086=1,IFERROR(INDEX(Summary!$N:$N,$AH1086),0),0)</f>
        <v>0</v>
      </c>
      <c r="AG1086">
        <f t="array" ref="AG1086">IF($A1086="","",IFERROR(INDEX(Summary!$BB:$BB,$AH1086),0))</f>
        <v>10</v>
      </c>
      <c r="AH1086">
        <f t="shared" si="152"/>
        <v>39</v>
      </c>
    </row>
    <row r="1087" spans="1:34" hidden="1">
      <c r="A1087" t="str">
        <f t="array" ref="A1087">IFERROR(INDEX(Summary!$D:$D,$AH1087)&amp;"","")</f>
        <v>FG00699</v>
      </c>
      <c r="B1087" t="str">
        <f t="array" ref="B1087">IF($A1087="","",INDEX(Summary!$E:$E,$AH1087))</f>
        <v>Golden Milk Powder - 200 Gm</v>
      </c>
      <c r="C1087" t="str">
        <f t="array" ref="C1087">IF($A1087="","",INDEX(Summary!$B:$B,$AH1087))</f>
        <v>Jaggery</v>
      </c>
      <c r="D1087" t="str">
        <f t="array" ref="D1087">IF($A1087="","",INDEX(Summary!$C:$C,$AH1087))</f>
        <v>C39</v>
      </c>
      <c r="E1087">
        <f t="array" ref="E1087">IF($A1087="","",INDEX(Summary!$F:$F,$AH1087))</f>
        <v>0.2</v>
      </c>
      <c r="F1087" t="str">
        <f t="array" ref="F1087">IF($A1087="","",INDEX(Summary!$BC:$BC,$AH1087)&amp;"")</f>
        <v>P3 – Normal</v>
      </c>
      <c r="G1087">
        <f t="shared" si="144"/>
        <v>3</v>
      </c>
      <c r="H1087">
        <f t="shared" si="145"/>
        <v>0</v>
      </c>
      <c r="I1087" t="str">
        <f t="array" ref="I1087">IF($A1087="","",IF(IFERROR(INDEX(Summary!$BA:$BA,$AH1087),0)&lt;1,"Under 1 day",IF(INDEX(Summary!$BA:$BA,$AH1087)&lt;3,"1-3 days",IF(INDEX(Summary!$BA:$BA,$AH1087)&lt;7,"3-7 days","7+ days"))))</f>
        <v>Under 1 day</v>
      </c>
      <c r="J1087" t="str">
        <f t="array" ref="J1087">IF($A1087="","",IF(IFERROR(INDEX(Summary!$AX:$AX,$AH1087),0)&lt;0.25,"0-25%",IF(INDEX(Summary!$AX:$AX,$AH1087)&lt;0.5,"25-50%",IF(INDEX(Summary!$AX:$AX,$AH1087)&lt;0.75,"50-75%","75-100%"))))</f>
        <v>75-100%</v>
      </c>
      <c r="K1087" t="str">
        <f t="array" ref="K1087">IF($A1087="","",INDEX(Summary!$AY:$AY,$AH1087)&amp;"")</f>
        <v>WIP</v>
      </c>
      <c r="L1087" s="1">
        <f>IF($A1087="","",Summary!$P$2+MOD(ROW()-2,30))</f>
        <v>46232</v>
      </c>
      <c r="M1087">
        <f t="shared" si="146"/>
        <v>6</v>
      </c>
      <c r="N1087">
        <f t="shared" si="147"/>
        <v>29</v>
      </c>
      <c r="O1087" t="str">
        <f t="shared" si="148"/>
        <v>Jul-2026</v>
      </c>
      <c r="P1087">
        <f t="shared" ca="1" si="149"/>
        <v>1</v>
      </c>
      <c r="Q1087" s="2">
        <f t="array" ref="Q1087">IF($A1087="",0,IFERROR(INDEX(Summary!$P$3:$AS$67,$AH1087-2,$M1087),0))</f>
        <v>0</v>
      </c>
      <c r="R1087" s="2" t="e">
        <f t="array" ref="R1087">IF($A1087="",0,ROUND(IFERROR(INDEX(Summary!$O:$O,$AH1087),0)/30,0))</f>
        <v>#VALUE!</v>
      </c>
      <c r="S1087">
        <f t="shared" si="150"/>
        <v>0</v>
      </c>
      <c r="T1087" s="2">
        <f t="array" ref="T1087">IF($S1087=1,IFERROR(INDEX(Summary!$O:$O,$AH1087),0),0)</f>
        <v>0</v>
      </c>
      <c r="U1087" s="2">
        <f t="array" ref="U1087">IF($S1087=1,IFERROR(INDEX(Summary!$AT:$AT,$AH1087),0),0)</f>
        <v>0</v>
      </c>
      <c r="V1087" s="2">
        <f t="shared" si="151"/>
        <v>0</v>
      </c>
      <c r="W1087" s="2">
        <f t="array" ref="W1087">IF($S1087=1,IFERROR(INDEX(Summary!$AZ:$AZ,$AH1087),0),0)</f>
        <v>0</v>
      </c>
      <c r="X1087" s="3">
        <f t="array" ref="X1087">IF($S1087=1,IFERROR(INDEX(Summary!$BA:$BA,$AH1087),0),0)</f>
        <v>0</v>
      </c>
      <c r="Y1087" s="2">
        <f t="array" ref="Y1087">IF($S1087=1,IFERROR(INDEX(Summary!$G:$G,$AH1087),0),0)</f>
        <v>0</v>
      </c>
      <c r="Z1087" s="2">
        <f t="array" ref="Z1087">IF($S1087=1,IFERROR(INDEX(Summary!$H:$H,$AH1087),0),0)</f>
        <v>0</v>
      </c>
      <c r="AA1087" s="2">
        <f t="array" ref="AA1087">IF($S1087=1,IFERROR(INDEX(Summary!$I:$I,$AH1087),0),0)</f>
        <v>0</v>
      </c>
      <c r="AB1087" s="2">
        <f t="array" ref="AB1087">IF($S1087=1,IFERROR(INDEX(Summary!$J:$J,$AH1087),0),0)</f>
        <v>0</v>
      </c>
      <c r="AC1087" s="2">
        <f t="array" ref="AC1087">IF($S1087=1,IFERROR(INDEX(Summary!$K:$K,$AH1087),0),0)</f>
        <v>0</v>
      </c>
      <c r="AD1087" s="2">
        <f t="array" ref="AD1087">IF($S1087=1,IFERROR(INDEX(Summary!$L:$L,$AH1087),0),0)</f>
        <v>0</v>
      </c>
      <c r="AE1087" s="2">
        <f t="array" ref="AE1087">IF($S1087=1,IFERROR(INDEX(Summary!$M:$M,$AH1087),0),0)</f>
        <v>0</v>
      </c>
      <c r="AF1087" s="2">
        <f t="array" ref="AF1087">IF($S1087=1,IFERROR(INDEX(Summary!$N:$N,$AH1087),0),0)</f>
        <v>0</v>
      </c>
      <c r="AG1087">
        <f t="array" ref="AG1087">IF($A1087="","",IFERROR(INDEX(Summary!$BB:$BB,$AH1087),0))</f>
        <v>10</v>
      </c>
      <c r="AH1087">
        <f t="shared" si="152"/>
        <v>39</v>
      </c>
    </row>
    <row r="1088" spans="1:34" hidden="1">
      <c r="A1088" t="str">
        <f t="array" ref="A1088">IFERROR(INDEX(Summary!$D:$D,$AH1088)&amp;"","")</f>
        <v>FG00699</v>
      </c>
      <c r="B1088" t="str">
        <f t="array" ref="B1088">IF($A1088="","",INDEX(Summary!$E:$E,$AH1088))</f>
        <v>Golden Milk Powder - 200 Gm</v>
      </c>
      <c r="C1088" t="str">
        <f t="array" ref="C1088">IF($A1088="","",INDEX(Summary!$B:$B,$AH1088))</f>
        <v>Jaggery</v>
      </c>
      <c r="D1088" t="str">
        <f t="array" ref="D1088">IF($A1088="","",INDEX(Summary!$C:$C,$AH1088))</f>
        <v>C39</v>
      </c>
      <c r="E1088">
        <f t="array" ref="E1088">IF($A1088="","",INDEX(Summary!$F:$F,$AH1088))</f>
        <v>0.2</v>
      </c>
      <c r="F1088" t="str">
        <f t="array" ref="F1088">IF($A1088="","",INDEX(Summary!$BC:$BC,$AH1088)&amp;"")</f>
        <v>P3 – Normal</v>
      </c>
      <c r="G1088">
        <f t="shared" si="144"/>
        <v>3</v>
      </c>
      <c r="H1088">
        <f t="shared" si="145"/>
        <v>0</v>
      </c>
      <c r="I1088" t="str">
        <f t="array" ref="I1088">IF($A1088="","",IF(IFERROR(INDEX(Summary!$BA:$BA,$AH1088),0)&lt;1,"Under 1 day",IF(INDEX(Summary!$BA:$BA,$AH1088)&lt;3,"1-3 days",IF(INDEX(Summary!$BA:$BA,$AH1088)&lt;7,"3-7 days","7+ days"))))</f>
        <v>Under 1 day</v>
      </c>
      <c r="J1088" t="str">
        <f t="array" ref="J1088">IF($A1088="","",IF(IFERROR(INDEX(Summary!$AX:$AX,$AH1088),0)&lt;0.25,"0-25%",IF(INDEX(Summary!$AX:$AX,$AH1088)&lt;0.5,"25-50%",IF(INDEX(Summary!$AX:$AX,$AH1088)&lt;0.75,"50-75%","75-100%"))))</f>
        <v>75-100%</v>
      </c>
      <c r="K1088" t="str">
        <f t="array" ref="K1088">IF($A1088="","",INDEX(Summary!$AY:$AY,$AH1088)&amp;"")</f>
        <v>WIP</v>
      </c>
      <c r="L1088" s="1">
        <f>IF($A1088="","",Summary!$P$2+MOD(ROW()-2,30))</f>
        <v>46233</v>
      </c>
      <c r="M1088">
        <f t="shared" si="146"/>
        <v>7</v>
      </c>
      <c r="N1088">
        <f t="shared" si="147"/>
        <v>30</v>
      </c>
      <c r="O1088" t="str">
        <f t="shared" si="148"/>
        <v>Jul-2026</v>
      </c>
      <c r="P1088">
        <f t="shared" ca="1" si="149"/>
        <v>1</v>
      </c>
      <c r="Q1088" s="2">
        <f t="array" ref="Q1088">IF($A1088="",0,IFERROR(INDEX(Summary!$P$3:$AS$67,$AH1088-2,$M1088),0))</f>
        <v>0</v>
      </c>
      <c r="R1088" s="2" t="e">
        <f t="array" ref="R1088">IF($A1088="",0,ROUND(IFERROR(INDEX(Summary!$O:$O,$AH1088),0)/30,0))</f>
        <v>#VALUE!</v>
      </c>
      <c r="S1088">
        <f t="shared" si="150"/>
        <v>0</v>
      </c>
      <c r="T1088" s="2">
        <f t="array" ref="T1088">IF($S1088=1,IFERROR(INDEX(Summary!$O:$O,$AH1088),0),0)</f>
        <v>0</v>
      </c>
      <c r="U1088" s="2">
        <f t="array" ref="U1088">IF($S1088=1,IFERROR(INDEX(Summary!$AT:$AT,$AH1088),0),0)</f>
        <v>0</v>
      </c>
      <c r="V1088" s="2">
        <f t="shared" si="151"/>
        <v>0</v>
      </c>
      <c r="W1088" s="2">
        <f t="array" ref="W1088">IF($S1088=1,IFERROR(INDEX(Summary!$AZ:$AZ,$AH1088),0),0)</f>
        <v>0</v>
      </c>
      <c r="X1088" s="3">
        <f t="array" ref="X1088">IF($S1088=1,IFERROR(INDEX(Summary!$BA:$BA,$AH1088),0),0)</f>
        <v>0</v>
      </c>
      <c r="Y1088" s="2">
        <f t="array" ref="Y1088">IF($S1088=1,IFERROR(INDEX(Summary!$G:$G,$AH1088),0),0)</f>
        <v>0</v>
      </c>
      <c r="Z1088" s="2">
        <f t="array" ref="Z1088">IF($S1088=1,IFERROR(INDEX(Summary!$H:$H,$AH1088),0),0)</f>
        <v>0</v>
      </c>
      <c r="AA1088" s="2">
        <f t="array" ref="AA1088">IF($S1088=1,IFERROR(INDEX(Summary!$I:$I,$AH1088),0),0)</f>
        <v>0</v>
      </c>
      <c r="AB1088" s="2">
        <f t="array" ref="AB1088">IF($S1088=1,IFERROR(INDEX(Summary!$J:$J,$AH1088),0),0)</f>
        <v>0</v>
      </c>
      <c r="AC1088" s="2">
        <f t="array" ref="AC1088">IF($S1088=1,IFERROR(INDEX(Summary!$K:$K,$AH1088),0),0)</f>
        <v>0</v>
      </c>
      <c r="AD1088" s="2">
        <f t="array" ref="AD1088">IF($S1088=1,IFERROR(INDEX(Summary!$L:$L,$AH1088),0),0)</f>
        <v>0</v>
      </c>
      <c r="AE1088" s="2">
        <f t="array" ref="AE1088">IF($S1088=1,IFERROR(INDEX(Summary!$M:$M,$AH1088),0),0)</f>
        <v>0</v>
      </c>
      <c r="AF1088" s="2">
        <f t="array" ref="AF1088">IF($S1088=1,IFERROR(INDEX(Summary!$N:$N,$AH1088),0),0)</f>
        <v>0</v>
      </c>
      <c r="AG1088">
        <f t="array" ref="AG1088">IF($A1088="","",IFERROR(INDEX(Summary!$BB:$BB,$AH1088),0))</f>
        <v>10</v>
      </c>
      <c r="AH1088">
        <f t="shared" si="152"/>
        <v>39</v>
      </c>
    </row>
    <row r="1089" spans="1:34" hidden="1">
      <c r="A1089" t="str">
        <f t="array" ref="A1089">IFERROR(INDEX(Summary!$D:$D,$AH1089)&amp;"","")</f>
        <v>FG00699</v>
      </c>
      <c r="B1089" t="str">
        <f t="array" ref="B1089">IF($A1089="","",INDEX(Summary!$E:$E,$AH1089))</f>
        <v>Golden Milk Powder - 200 Gm</v>
      </c>
      <c r="C1089" t="str">
        <f t="array" ref="C1089">IF($A1089="","",INDEX(Summary!$B:$B,$AH1089))</f>
        <v>Jaggery</v>
      </c>
      <c r="D1089" t="str">
        <f t="array" ref="D1089">IF($A1089="","",INDEX(Summary!$C:$C,$AH1089))</f>
        <v>C39</v>
      </c>
      <c r="E1089">
        <f t="array" ref="E1089">IF($A1089="","",INDEX(Summary!$F:$F,$AH1089))</f>
        <v>0.2</v>
      </c>
      <c r="F1089" t="str">
        <f t="array" ref="F1089">IF($A1089="","",INDEX(Summary!$BC:$BC,$AH1089)&amp;"")</f>
        <v>P3 – Normal</v>
      </c>
      <c r="G1089">
        <f t="shared" si="144"/>
        <v>3</v>
      </c>
      <c r="H1089">
        <f t="shared" si="145"/>
        <v>0</v>
      </c>
      <c r="I1089" t="str">
        <f t="array" ref="I1089">IF($A1089="","",IF(IFERROR(INDEX(Summary!$BA:$BA,$AH1089),0)&lt;1,"Under 1 day",IF(INDEX(Summary!$BA:$BA,$AH1089)&lt;3,"1-3 days",IF(INDEX(Summary!$BA:$BA,$AH1089)&lt;7,"3-7 days","7+ days"))))</f>
        <v>Under 1 day</v>
      </c>
      <c r="J1089" t="str">
        <f t="array" ref="J1089">IF($A1089="","",IF(IFERROR(INDEX(Summary!$AX:$AX,$AH1089),0)&lt;0.25,"0-25%",IF(INDEX(Summary!$AX:$AX,$AH1089)&lt;0.5,"25-50%",IF(INDEX(Summary!$AX:$AX,$AH1089)&lt;0.75,"50-75%","75-100%"))))</f>
        <v>75-100%</v>
      </c>
      <c r="K1089" t="str">
        <f t="array" ref="K1089">IF($A1089="","",INDEX(Summary!$AY:$AY,$AH1089)&amp;"")</f>
        <v>WIP</v>
      </c>
      <c r="L1089" s="1">
        <f>IF($A1089="","",Summary!$P$2+MOD(ROW()-2,30))</f>
        <v>46234</v>
      </c>
      <c r="M1089">
        <f t="shared" si="146"/>
        <v>8</v>
      </c>
      <c r="N1089">
        <f t="shared" si="147"/>
        <v>31</v>
      </c>
      <c r="O1089" t="str">
        <f t="shared" si="148"/>
        <v>Jul-2026</v>
      </c>
      <c r="P1089">
        <f t="shared" ca="1" si="149"/>
        <v>1</v>
      </c>
      <c r="Q1089" s="2">
        <f t="array" ref="Q1089">IF($A1089="",0,IFERROR(INDEX(Summary!$P$3:$AS$67,$AH1089-2,$M1089),0))</f>
        <v>0</v>
      </c>
      <c r="R1089" s="2" t="e">
        <f t="array" ref="R1089">IF($A1089="",0,ROUND(IFERROR(INDEX(Summary!$O:$O,$AH1089),0)/30,0))</f>
        <v>#VALUE!</v>
      </c>
      <c r="S1089">
        <f t="shared" si="150"/>
        <v>0</v>
      </c>
      <c r="T1089" s="2">
        <f t="array" ref="T1089">IF($S1089=1,IFERROR(INDEX(Summary!$O:$O,$AH1089),0),0)</f>
        <v>0</v>
      </c>
      <c r="U1089" s="2">
        <f t="array" ref="U1089">IF($S1089=1,IFERROR(INDEX(Summary!$AT:$AT,$AH1089),0),0)</f>
        <v>0</v>
      </c>
      <c r="V1089" s="2">
        <f t="shared" si="151"/>
        <v>0</v>
      </c>
      <c r="W1089" s="2">
        <f t="array" ref="W1089">IF($S1089=1,IFERROR(INDEX(Summary!$AZ:$AZ,$AH1089),0),0)</f>
        <v>0</v>
      </c>
      <c r="X1089" s="3">
        <f t="array" ref="X1089">IF($S1089=1,IFERROR(INDEX(Summary!$BA:$BA,$AH1089),0),0)</f>
        <v>0</v>
      </c>
      <c r="Y1089" s="2">
        <f t="array" ref="Y1089">IF($S1089=1,IFERROR(INDEX(Summary!$G:$G,$AH1089),0),0)</f>
        <v>0</v>
      </c>
      <c r="Z1089" s="2">
        <f t="array" ref="Z1089">IF($S1089=1,IFERROR(INDEX(Summary!$H:$H,$AH1089),0),0)</f>
        <v>0</v>
      </c>
      <c r="AA1089" s="2">
        <f t="array" ref="AA1089">IF($S1089=1,IFERROR(INDEX(Summary!$I:$I,$AH1089),0),0)</f>
        <v>0</v>
      </c>
      <c r="AB1089" s="2">
        <f t="array" ref="AB1089">IF($S1089=1,IFERROR(INDEX(Summary!$J:$J,$AH1089),0),0)</f>
        <v>0</v>
      </c>
      <c r="AC1089" s="2">
        <f t="array" ref="AC1089">IF($S1089=1,IFERROR(INDEX(Summary!$K:$K,$AH1089),0),0)</f>
        <v>0</v>
      </c>
      <c r="AD1089" s="2">
        <f t="array" ref="AD1089">IF($S1089=1,IFERROR(INDEX(Summary!$L:$L,$AH1089),0),0)</f>
        <v>0</v>
      </c>
      <c r="AE1089" s="2">
        <f t="array" ref="AE1089">IF($S1089=1,IFERROR(INDEX(Summary!$M:$M,$AH1089),0),0)</f>
        <v>0</v>
      </c>
      <c r="AF1089" s="2">
        <f t="array" ref="AF1089">IF($S1089=1,IFERROR(INDEX(Summary!$N:$N,$AH1089),0),0)</f>
        <v>0</v>
      </c>
      <c r="AG1089">
        <f t="array" ref="AG1089">IF($A1089="","",IFERROR(INDEX(Summary!$BB:$BB,$AH1089),0))</f>
        <v>10</v>
      </c>
      <c r="AH1089">
        <f t="shared" si="152"/>
        <v>39</v>
      </c>
    </row>
    <row r="1090" spans="1:34" hidden="1">
      <c r="A1090" t="str">
        <f t="array" ref="A1090">IFERROR(INDEX(Summary!$D:$D,$AH1090)&amp;"","")</f>
        <v>FG00699</v>
      </c>
      <c r="B1090" t="str">
        <f t="array" ref="B1090">IF($A1090="","",INDEX(Summary!$E:$E,$AH1090))</f>
        <v>Golden Milk Powder - 200 Gm</v>
      </c>
      <c r="C1090" t="str">
        <f t="array" ref="C1090">IF($A1090="","",INDEX(Summary!$B:$B,$AH1090))</f>
        <v>Jaggery</v>
      </c>
      <c r="D1090" t="str">
        <f t="array" ref="D1090">IF($A1090="","",INDEX(Summary!$C:$C,$AH1090))</f>
        <v>C39</v>
      </c>
      <c r="E1090">
        <f t="array" ref="E1090">IF($A1090="","",INDEX(Summary!$F:$F,$AH1090))</f>
        <v>0.2</v>
      </c>
      <c r="F1090" t="str">
        <f t="array" ref="F1090">IF($A1090="","",INDEX(Summary!$BC:$BC,$AH1090)&amp;"")</f>
        <v>P3 – Normal</v>
      </c>
      <c r="G1090">
        <f t="shared" ref="G1090:G1153" si="153">IF($A1090="","",VALUE(LEFT(SUBSTITUTE($F1090,"P",""),1)))</f>
        <v>3</v>
      </c>
      <c r="H1090">
        <f t="shared" ref="H1090:H1153" si="154">IF($A1090="","",IF(LEFT($F1090,2)="P1",1,0))</f>
        <v>0</v>
      </c>
      <c r="I1090" t="str">
        <f t="array" ref="I1090">IF($A1090="","",IF(IFERROR(INDEX(Summary!$BA:$BA,$AH1090),0)&lt;1,"Under 1 day",IF(INDEX(Summary!$BA:$BA,$AH1090)&lt;3,"1-3 days",IF(INDEX(Summary!$BA:$BA,$AH1090)&lt;7,"3-7 days","7+ days"))))</f>
        <v>Under 1 day</v>
      </c>
      <c r="J1090" t="str">
        <f t="array" ref="J1090">IF($A1090="","",IF(IFERROR(INDEX(Summary!$AX:$AX,$AH1090),0)&lt;0.25,"0-25%",IF(INDEX(Summary!$AX:$AX,$AH1090)&lt;0.5,"25-50%",IF(INDEX(Summary!$AX:$AX,$AH1090)&lt;0.75,"50-75%","75-100%"))))</f>
        <v>75-100%</v>
      </c>
      <c r="K1090" t="str">
        <f t="array" ref="K1090">IF($A1090="","",INDEX(Summary!$AY:$AY,$AH1090)&amp;"")</f>
        <v>WIP</v>
      </c>
      <c r="L1090" s="1">
        <f>IF($A1090="","",Summary!$P$2+MOD(ROW()-2,30))</f>
        <v>46235</v>
      </c>
      <c r="M1090">
        <f t="shared" ref="M1090:M1153" si="155">IF($A1090="","",MOD(ROW()-2,30)+1)</f>
        <v>9</v>
      </c>
      <c r="N1090">
        <f t="shared" ref="N1090:N1153" si="156">IF($A1090="","",DAY($L1090))</f>
        <v>1</v>
      </c>
      <c r="O1090" t="str">
        <f t="shared" ref="O1090:O1153" si="157">IF($A1090="","",TEXT($L1090,"mmm-yyyy"))</f>
        <v>Aug-2026</v>
      </c>
      <c r="P1090">
        <f t="shared" ref="P1090:P1153" ca="1" si="158">IF($A1090="","",IF($L1090&lt;=TODAY(),1,0))</f>
        <v>1</v>
      </c>
      <c r="Q1090" s="2">
        <f t="array" ref="Q1090">IF($A1090="",0,IFERROR(INDEX(Summary!$P$3:$AS$67,$AH1090-2,$M1090),0))</f>
        <v>0</v>
      </c>
      <c r="R1090" s="2" t="e">
        <f t="array" ref="R1090">IF($A1090="",0,ROUND(IFERROR(INDEX(Summary!$O:$O,$AH1090),0)/30,0))</f>
        <v>#VALUE!</v>
      </c>
      <c r="S1090">
        <f t="shared" ref="S1090:S1153" si="159">IF($A1090="",0,IF($M1090=1,1,0))</f>
        <v>0</v>
      </c>
      <c r="T1090" s="2">
        <f t="array" ref="T1090">IF($S1090=1,IFERROR(INDEX(Summary!$O:$O,$AH1090),0),0)</f>
        <v>0</v>
      </c>
      <c r="U1090" s="2">
        <f t="array" ref="U1090">IF($S1090=1,IFERROR(INDEX(Summary!$AT:$AT,$AH1090),0),0)</f>
        <v>0</v>
      </c>
      <c r="V1090" s="2">
        <f t="shared" ref="V1090:V1153" si="160">IF($S1090=1,MAX(0,$T1090-$U1090),0)</f>
        <v>0</v>
      </c>
      <c r="W1090" s="2">
        <f t="array" ref="W1090">IF($S1090=1,IFERROR(INDEX(Summary!$AZ:$AZ,$AH1090),0),0)</f>
        <v>0</v>
      </c>
      <c r="X1090" s="3">
        <f t="array" ref="X1090">IF($S1090=1,IFERROR(INDEX(Summary!$BA:$BA,$AH1090),0),0)</f>
        <v>0</v>
      </c>
      <c r="Y1090" s="2">
        <f t="array" ref="Y1090">IF($S1090=1,IFERROR(INDEX(Summary!$G:$G,$AH1090),0),0)</f>
        <v>0</v>
      </c>
      <c r="Z1090" s="2">
        <f t="array" ref="Z1090">IF($S1090=1,IFERROR(INDEX(Summary!$H:$H,$AH1090),0),0)</f>
        <v>0</v>
      </c>
      <c r="AA1090" s="2">
        <f t="array" ref="AA1090">IF($S1090=1,IFERROR(INDEX(Summary!$I:$I,$AH1090),0),0)</f>
        <v>0</v>
      </c>
      <c r="AB1090" s="2">
        <f t="array" ref="AB1090">IF($S1090=1,IFERROR(INDEX(Summary!$J:$J,$AH1090),0),0)</f>
        <v>0</v>
      </c>
      <c r="AC1090" s="2">
        <f t="array" ref="AC1090">IF($S1090=1,IFERROR(INDEX(Summary!$K:$K,$AH1090),0),0)</f>
        <v>0</v>
      </c>
      <c r="AD1090" s="2">
        <f t="array" ref="AD1090">IF($S1090=1,IFERROR(INDEX(Summary!$L:$L,$AH1090),0),0)</f>
        <v>0</v>
      </c>
      <c r="AE1090" s="2">
        <f t="array" ref="AE1090">IF($S1090=1,IFERROR(INDEX(Summary!$M:$M,$AH1090),0),0)</f>
        <v>0</v>
      </c>
      <c r="AF1090" s="2">
        <f t="array" ref="AF1090">IF($S1090=1,IFERROR(INDEX(Summary!$N:$N,$AH1090),0),0)</f>
        <v>0</v>
      </c>
      <c r="AG1090">
        <f t="array" ref="AG1090">IF($A1090="","",IFERROR(INDEX(Summary!$BB:$BB,$AH1090),0))</f>
        <v>10</v>
      </c>
      <c r="AH1090">
        <f t="shared" ref="AH1090:AH1153" si="161">INT((ROW()-2)/30)+3</f>
        <v>39</v>
      </c>
    </row>
    <row r="1091" spans="1:34" hidden="1">
      <c r="A1091" t="str">
        <f t="array" ref="A1091">IFERROR(INDEX(Summary!$D:$D,$AH1091)&amp;"","")</f>
        <v>FG00699</v>
      </c>
      <c r="B1091" t="str">
        <f t="array" ref="B1091">IF($A1091="","",INDEX(Summary!$E:$E,$AH1091))</f>
        <v>Golden Milk Powder - 200 Gm</v>
      </c>
      <c r="C1091" t="str">
        <f t="array" ref="C1091">IF($A1091="","",INDEX(Summary!$B:$B,$AH1091))</f>
        <v>Jaggery</v>
      </c>
      <c r="D1091" t="str">
        <f t="array" ref="D1091">IF($A1091="","",INDEX(Summary!$C:$C,$AH1091))</f>
        <v>C39</v>
      </c>
      <c r="E1091">
        <f t="array" ref="E1091">IF($A1091="","",INDEX(Summary!$F:$F,$AH1091))</f>
        <v>0.2</v>
      </c>
      <c r="F1091" t="str">
        <f t="array" ref="F1091">IF($A1091="","",INDEX(Summary!$BC:$BC,$AH1091)&amp;"")</f>
        <v>P3 – Normal</v>
      </c>
      <c r="G1091">
        <f t="shared" si="153"/>
        <v>3</v>
      </c>
      <c r="H1091">
        <f t="shared" si="154"/>
        <v>0</v>
      </c>
      <c r="I1091" t="str">
        <f t="array" ref="I1091">IF($A1091="","",IF(IFERROR(INDEX(Summary!$BA:$BA,$AH1091),0)&lt;1,"Under 1 day",IF(INDEX(Summary!$BA:$BA,$AH1091)&lt;3,"1-3 days",IF(INDEX(Summary!$BA:$BA,$AH1091)&lt;7,"3-7 days","7+ days"))))</f>
        <v>Under 1 day</v>
      </c>
      <c r="J1091" t="str">
        <f t="array" ref="J1091">IF($A1091="","",IF(IFERROR(INDEX(Summary!$AX:$AX,$AH1091),0)&lt;0.25,"0-25%",IF(INDEX(Summary!$AX:$AX,$AH1091)&lt;0.5,"25-50%",IF(INDEX(Summary!$AX:$AX,$AH1091)&lt;0.75,"50-75%","75-100%"))))</f>
        <v>75-100%</v>
      </c>
      <c r="K1091" t="str">
        <f t="array" ref="K1091">IF($A1091="","",INDEX(Summary!$AY:$AY,$AH1091)&amp;"")</f>
        <v>WIP</v>
      </c>
      <c r="L1091" s="1">
        <f>IF($A1091="","",Summary!$P$2+MOD(ROW()-2,30))</f>
        <v>46236</v>
      </c>
      <c r="M1091">
        <f t="shared" si="155"/>
        <v>10</v>
      </c>
      <c r="N1091">
        <f t="shared" si="156"/>
        <v>2</v>
      </c>
      <c r="O1091" t="str">
        <f t="shared" si="157"/>
        <v>Aug-2026</v>
      </c>
      <c r="P1091">
        <f t="shared" ca="1" si="158"/>
        <v>1</v>
      </c>
      <c r="Q1091" s="2">
        <f t="array" ref="Q1091">IF($A1091="",0,IFERROR(INDEX(Summary!$P$3:$AS$67,$AH1091-2,$M1091),0))</f>
        <v>0</v>
      </c>
      <c r="R1091" s="2" t="e">
        <f t="array" ref="R1091">IF($A1091="",0,ROUND(IFERROR(INDEX(Summary!$O:$O,$AH1091),0)/30,0))</f>
        <v>#VALUE!</v>
      </c>
      <c r="S1091">
        <f t="shared" si="159"/>
        <v>0</v>
      </c>
      <c r="T1091" s="2">
        <f t="array" ref="T1091">IF($S1091=1,IFERROR(INDEX(Summary!$O:$O,$AH1091),0),0)</f>
        <v>0</v>
      </c>
      <c r="U1091" s="2">
        <f t="array" ref="U1091">IF($S1091=1,IFERROR(INDEX(Summary!$AT:$AT,$AH1091),0),0)</f>
        <v>0</v>
      </c>
      <c r="V1091" s="2">
        <f t="shared" si="160"/>
        <v>0</v>
      </c>
      <c r="W1091" s="2">
        <f t="array" ref="W1091">IF($S1091=1,IFERROR(INDEX(Summary!$AZ:$AZ,$AH1091),0),0)</f>
        <v>0</v>
      </c>
      <c r="X1091" s="3">
        <f t="array" ref="X1091">IF($S1091=1,IFERROR(INDEX(Summary!$BA:$BA,$AH1091),0),0)</f>
        <v>0</v>
      </c>
      <c r="Y1091" s="2">
        <f t="array" ref="Y1091">IF($S1091=1,IFERROR(INDEX(Summary!$G:$G,$AH1091),0),0)</f>
        <v>0</v>
      </c>
      <c r="Z1091" s="2">
        <f t="array" ref="Z1091">IF($S1091=1,IFERROR(INDEX(Summary!$H:$H,$AH1091),0),0)</f>
        <v>0</v>
      </c>
      <c r="AA1091" s="2">
        <f t="array" ref="AA1091">IF($S1091=1,IFERROR(INDEX(Summary!$I:$I,$AH1091),0),0)</f>
        <v>0</v>
      </c>
      <c r="AB1091" s="2">
        <f t="array" ref="AB1091">IF($S1091=1,IFERROR(INDEX(Summary!$J:$J,$AH1091),0),0)</f>
        <v>0</v>
      </c>
      <c r="AC1091" s="2">
        <f t="array" ref="AC1091">IF($S1091=1,IFERROR(INDEX(Summary!$K:$K,$AH1091),0),0)</f>
        <v>0</v>
      </c>
      <c r="AD1091" s="2">
        <f t="array" ref="AD1091">IF($S1091=1,IFERROR(INDEX(Summary!$L:$L,$AH1091),0),0)</f>
        <v>0</v>
      </c>
      <c r="AE1091" s="2">
        <f t="array" ref="AE1091">IF($S1091=1,IFERROR(INDEX(Summary!$M:$M,$AH1091),0),0)</f>
        <v>0</v>
      </c>
      <c r="AF1091" s="2">
        <f t="array" ref="AF1091">IF($S1091=1,IFERROR(INDEX(Summary!$N:$N,$AH1091),0),0)</f>
        <v>0</v>
      </c>
      <c r="AG1091">
        <f t="array" ref="AG1091">IF($A1091="","",IFERROR(INDEX(Summary!$BB:$BB,$AH1091),0))</f>
        <v>10</v>
      </c>
      <c r="AH1091">
        <f t="shared" si="161"/>
        <v>39</v>
      </c>
    </row>
    <row r="1092" spans="1:34" hidden="1">
      <c r="A1092" t="str">
        <f t="array" ref="A1092">IFERROR(INDEX(Summary!$D:$D,$AH1092)&amp;"","")</f>
        <v>FG00699</v>
      </c>
      <c r="B1092" t="str">
        <f t="array" ref="B1092">IF($A1092="","",INDEX(Summary!$E:$E,$AH1092))</f>
        <v>Golden Milk Powder - 200 Gm</v>
      </c>
      <c r="C1092" t="str">
        <f t="array" ref="C1092">IF($A1092="","",INDEX(Summary!$B:$B,$AH1092))</f>
        <v>Jaggery</v>
      </c>
      <c r="D1092" t="str">
        <f t="array" ref="D1092">IF($A1092="","",INDEX(Summary!$C:$C,$AH1092))</f>
        <v>C39</v>
      </c>
      <c r="E1092">
        <f t="array" ref="E1092">IF($A1092="","",INDEX(Summary!$F:$F,$AH1092))</f>
        <v>0.2</v>
      </c>
      <c r="F1092" t="str">
        <f t="array" ref="F1092">IF($A1092="","",INDEX(Summary!$BC:$BC,$AH1092)&amp;"")</f>
        <v>P3 – Normal</v>
      </c>
      <c r="G1092">
        <f t="shared" si="153"/>
        <v>3</v>
      </c>
      <c r="H1092">
        <f t="shared" si="154"/>
        <v>0</v>
      </c>
      <c r="I1092" t="str">
        <f t="array" ref="I1092">IF($A1092="","",IF(IFERROR(INDEX(Summary!$BA:$BA,$AH1092),0)&lt;1,"Under 1 day",IF(INDEX(Summary!$BA:$BA,$AH1092)&lt;3,"1-3 days",IF(INDEX(Summary!$BA:$BA,$AH1092)&lt;7,"3-7 days","7+ days"))))</f>
        <v>Under 1 day</v>
      </c>
      <c r="J1092" t="str">
        <f t="array" ref="J1092">IF($A1092="","",IF(IFERROR(INDEX(Summary!$AX:$AX,$AH1092),0)&lt;0.25,"0-25%",IF(INDEX(Summary!$AX:$AX,$AH1092)&lt;0.5,"25-50%",IF(INDEX(Summary!$AX:$AX,$AH1092)&lt;0.75,"50-75%","75-100%"))))</f>
        <v>75-100%</v>
      </c>
      <c r="K1092" t="str">
        <f t="array" ref="K1092">IF($A1092="","",INDEX(Summary!$AY:$AY,$AH1092)&amp;"")</f>
        <v>WIP</v>
      </c>
      <c r="L1092" s="1">
        <f>IF($A1092="","",Summary!$P$2+MOD(ROW()-2,30))</f>
        <v>46237</v>
      </c>
      <c r="M1092">
        <f t="shared" si="155"/>
        <v>11</v>
      </c>
      <c r="N1092">
        <f t="shared" si="156"/>
        <v>3</v>
      </c>
      <c r="O1092" t="str">
        <f t="shared" si="157"/>
        <v>Aug-2026</v>
      </c>
      <c r="P1092">
        <f t="shared" ca="1" si="158"/>
        <v>1</v>
      </c>
      <c r="Q1092" s="2">
        <f t="array" ref="Q1092">IF($A1092="",0,IFERROR(INDEX(Summary!$P$3:$AS$67,$AH1092-2,$M1092),0))</f>
        <v>0</v>
      </c>
      <c r="R1092" s="2" t="e">
        <f t="array" ref="R1092">IF($A1092="",0,ROUND(IFERROR(INDEX(Summary!$O:$O,$AH1092),0)/30,0))</f>
        <v>#VALUE!</v>
      </c>
      <c r="S1092">
        <f t="shared" si="159"/>
        <v>0</v>
      </c>
      <c r="T1092" s="2">
        <f t="array" ref="T1092">IF($S1092=1,IFERROR(INDEX(Summary!$O:$O,$AH1092),0),0)</f>
        <v>0</v>
      </c>
      <c r="U1092" s="2">
        <f t="array" ref="U1092">IF($S1092=1,IFERROR(INDEX(Summary!$AT:$AT,$AH1092),0),0)</f>
        <v>0</v>
      </c>
      <c r="V1092" s="2">
        <f t="shared" si="160"/>
        <v>0</v>
      </c>
      <c r="W1092" s="2">
        <f t="array" ref="W1092">IF($S1092=1,IFERROR(INDEX(Summary!$AZ:$AZ,$AH1092),0),0)</f>
        <v>0</v>
      </c>
      <c r="X1092" s="3">
        <f t="array" ref="X1092">IF($S1092=1,IFERROR(INDEX(Summary!$BA:$BA,$AH1092),0),0)</f>
        <v>0</v>
      </c>
      <c r="Y1092" s="2">
        <f t="array" ref="Y1092">IF($S1092=1,IFERROR(INDEX(Summary!$G:$G,$AH1092),0),0)</f>
        <v>0</v>
      </c>
      <c r="Z1092" s="2">
        <f t="array" ref="Z1092">IF($S1092=1,IFERROR(INDEX(Summary!$H:$H,$AH1092),0),0)</f>
        <v>0</v>
      </c>
      <c r="AA1092" s="2">
        <f t="array" ref="AA1092">IF($S1092=1,IFERROR(INDEX(Summary!$I:$I,$AH1092),0),0)</f>
        <v>0</v>
      </c>
      <c r="AB1092" s="2">
        <f t="array" ref="AB1092">IF($S1092=1,IFERROR(INDEX(Summary!$J:$J,$AH1092),0),0)</f>
        <v>0</v>
      </c>
      <c r="AC1092" s="2">
        <f t="array" ref="AC1092">IF($S1092=1,IFERROR(INDEX(Summary!$K:$K,$AH1092),0),0)</f>
        <v>0</v>
      </c>
      <c r="AD1092" s="2">
        <f t="array" ref="AD1092">IF($S1092=1,IFERROR(INDEX(Summary!$L:$L,$AH1092),0),0)</f>
        <v>0</v>
      </c>
      <c r="AE1092" s="2">
        <f t="array" ref="AE1092">IF($S1092=1,IFERROR(INDEX(Summary!$M:$M,$AH1092),0),0)</f>
        <v>0</v>
      </c>
      <c r="AF1092" s="2">
        <f t="array" ref="AF1092">IF($S1092=1,IFERROR(INDEX(Summary!$N:$N,$AH1092),0),0)</f>
        <v>0</v>
      </c>
      <c r="AG1092">
        <f t="array" ref="AG1092">IF($A1092="","",IFERROR(INDEX(Summary!$BB:$BB,$AH1092),0))</f>
        <v>10</v>
      </c>
      <c r="AH1092">
        <f t="shared" si="161"/>
        <v>39</v>
      </c>
    </row>
    <row r="1093" spans="1:34" hidden="1">
      <c r="A1093" t="str">
        <f t="array" ref="A1093">IFERROR(INDEX(Summary!$D:$D,$AH1093)&amp;"","")</f>
        <v>FG00699</v>
      </c>
      <c r="B1093" t="str">
        <f t="array" ref="B1093">IF($A1093="","",INDEX(Summary!$E:$E,$AH1093))</f>
        <v>Golden Milk Powder - 200 Gm</v>
      </c>
      <c r="C1093" t="str">
        <f t="array" ref="C1093">IF($A1093="","",INDEX(Summary!$B:$B,$AH1093))</f>
        <v>Jaggery</v>
      </c>
      <c r="D1093" t="str">
        <f t="array" ref="D1093">IF($A1093="","",INDEX(Summary!$C:$C,$AH1093))</f>
        <v>C39</v>
      </c>
      <c r="E1093">
        <f t="array" ref="E1093">IF($A1093="","",INDEX(Summary!$F:$F,$AH1093))</f>
        <v>0.2</v>
      </c>
      <c r="F1093" t="str">
        <f t="array" ref="F1093">IF($A1093="","",INDEX(Summary!$BC:$BC,$AH1093)&amp;"")</f>
        <v>P3 – Normal</v>
      </c>
      <c r="G1093">
        <f t="shared" si="153"/>
        <v>3</v>
      </c>
      <c r="H1093">
        <f t="shared" si="154"/>
        <v>0</v>
      </c>
      <c r="I1093" t="str">
        <f t="array" ref="I1093">IF($A1093="","",IF(IFERROR(INDEX(Summary!$BA:$BA,$AH1093),0)&lt;1,"Under 1 day",IF(INDEX(Summary!$BA:$BA,$AH1093)&lt;3,"1-3 days",IF(INDEX(Summary!$BA:$BA,$AH1093)&lt;7,"3-7 days","7+ days"))))</f>
        <v>Under 1 day</v>
      </c>
      <c r="J1093" t="str">
        <f t="array" ref="J1093">IF($A1093="","",IF(IFERROR(INDEX(Summary!$AX:$AX,$AH1093),0)&lt;0.25,"0-25%",IF(INDEX(Summary!$AX:$AX,$AH1093)&lt;0.5,"25-50%",IF(INDEX(Summary!$AX:$AX,$AH1093)&lt;0.75,"50-75%","75-100%"))))</f>
        <v>75-100%</v>
      </c>
      <c r="K1093" t="str">
        <f t="array" ref="K1093">IF($A1093="","",INDEX(Summary!$AY:$AY,$AH1093)&amp;"")</f>
        <v>WIP</v>
      </c>
      <c r="L1093" s="1">
        <f>IF($A1093="","",Summary!$P$2+MOD(ROW()-2,30))</f>
        <v>46238</v>
      </c>
      <c r="M1093">
        <f t="shared" si="155"/>
        <v>12</v>
      </c>
      <c r="N1093">
        <f t="shared" si="156"/>
        <v>4</v>
      </c>
      <c r="O1093" t="str">
        <f t="shared" si="157"/>
        <v>Aug-2026</v>
      </c>
      <c r="P1093">
        <f t="shared" ca="1" si="158"/>
        <v>1</v>
      </c>
      <c r="Q1093" s="2">
        <f t="array" ref="Q1093">IF($A1093="",0,IFERROR(INDEX(Summary!$P$3:$AS$67,$AH1093-2,$M1093),0))</f>
        <v>0</v>
      </c>
      <c r="R1093" s="2" t="e">
        <f t="array" ref="R1093">IF($A1093="",0,ROUND(IFERROR(INDEX(Summary!$O:$O,$AH1093),0)/30,0))</f>
        <v>#VALUE!</v>
      </c>
      <c r="S1093">
        <f t="shared" si="159"/>
        <v>0</v>
      </c>
      <c r="T1093" s="2">
        <f t="array" ref="T1093">IF($S1093=1,IFERROR(INDEX(Summary!$O:$O,$AH1093),0),0)</f>
        <v>0</v>
      </c>
      <c r="U1093" s="2">
        <f t="array" ref="U1093">IF($S1093=1,IFERROR(INDEX(Summary!$AT:$AT,$AH1093),0),0)</f>
        <v>0</v>
      </c>
      <c r="V1093" s="2">
        <f t="shared" si="160"/>
        <v>0</v>
      </c>
      <c r="W1093" s="2">
        <f t="array" ref="W1093">IF($S1093=1,IFERROR(INDEX(Summary!$AZ:$AZ,$AH1093),0),0)</f>
        <v>0</v>
      </c>
      <c r="X1093" s="3">
        <f t="array" ref="X1093">IF($S1093=1,IFERROR(INDEX(Summary!$BA:$BA,$AH1093),0),0)</f>
        <v>0</v>
      </c>
      <c r="Y1093" s="2">
        <f t="array" ref="Y1093">IF($S1093=1,IFERROR(INDEX(Summary!$G:$G,$AH1093),0),0)</f>
        <v>0</v>
      </c>
      <c r="Z1093" s="2">
        <f t="array" ref="Z1093">IF($S1093=1,IFERROR(INDEX(Summary!$H:$H,$AH1093),0),0)</f>
        <v>0</v>
      </c>
      <c r="AA1093" s="2">
        <f t="array" ref="AA1093">IF($S1093=1,IFERROR(INDEX(Summary!$I:$I,$AH1093),0),0)</f>
        <v>0</v>
      </c>
      <c r="AB1093" s="2">
        <f t="array" ref="AB1093">IF($S1093=1,IFERROR(INDEX(Summary!$J:$J,$AH1093),0),0)</f>
        <v>0</v>
      </c>
      <c r="AC1093" s="2">
        <f t="array" ref="AC1093">IF($S1093=1,IFERROR(INDEX(Summary!$K:$K,$AH1093),0),0)</f>
        <v>0</v>
      </c>
      <c r="AD1093" s="2">
        <f t="array" ref="AD1093">IF($S1093=1,IFERROR(INDEX(Summary!$L:$L,$AH1093),0),0)</f>
        <v>0</v>
      </c>
      <c r="AE1093" s="2">
        <f t="array" ref="AE1093">IF($S1093=1,IFERROR(INDEX(Summary!$M:$M,$AH1093),0),0)</f>
        <v>0</v>
      </c>
      <c r="AF1093" s="2">
        <f t="array" ref="AF1093">IF($S1093=1,IFERROR(INDEX(Summary!$N:$N,$AH1093),0),0)</f>
        <v>0</v>
      </c>
      <c r="AG1093">
        <f t="array" ref="AG1093">IF($A1093="","",IFERROR(INDEX(Summary!$BB:$BB,$AH1093),0))</f>
        <v>10</v>
      </c>
      <c r="AH1093">
        <f t="shared" si="161"/>
        <v>39</v>
      </c>
    </row>
    <row r="1094" spans="1:34" hidden="1">
      <c r="A1094" t="str">
        <f t="array" ref="A1094">IFERROR(INDEX(Summary!$D:$D,$AH1094)&amp;"","")</f>
        <v>FG00699</v>
      </c>
      <c r="B1094" t="str">
        <f t="array" ref="B1094">IF($A1094="","",INDEX(Summary!$E:$E,$AH1094))</f>
        <v>Golden Milk Powder - 200 Gm</v>
      </c>
      <c r="C1094" t="str">
        <f t="array" ref="C1094">IF($A1094="","",INDEX(Summary!$B:$B,$AH1094))</f>
        <v>Jaggery</v>
      </c>
      <c r="D1094" t="str">
        <f t="array" ref="D1094">IF($A1094="","",INDEX(Summary!$C:$C,$AH1094))</f>
        <v>C39</v>
      </c>
      <c r="E1094">
        <f t="array" ref="E1094">IF($A1094="","",INDEX(Summary!$F:$F,$AH1094))</f>
        <v>0.2</v>
      </c>
      <c r="F1094" t="str">
        <f t="array" ref="F1094">IF($A1094="","",INDEX(Summary!$BC:$BC,$AH1094)&amp;"")</f>
        <v>P3 – Normal</v>
      </c>
      <c r="G1094">
        <f t="shared" si="153"/>
        <v>3</v>
      </c>
      <c r="H1094">
        <f t="shared" si="154"/>
        <v>0</v>
      </c>
      <c r="I1094" t="str">
        <f t="array" ref="I1094">IF($A1094="","",IF(IFERROR(INDEX(Summary!$BA:$BA,$AH1094),0)&lt;1,"Under 1 day",IF(INDEX(Summary!$BA:$BA,$AH1094)&lt;3,"1-3 days",IF(INDEX(Summary!$BA:$BA,$AH1094)&lt;7,"3-7 days","7+ days"))))</f>
        <v>Under 1 day</v>
      </c>
      <c r="J1094" t="str">
        <f t="array" ref="J1094">IF($A1094="","",IF(IFERROR(INDEX(Summary!$AX:$AX,$AH1094),0)&lt;0.25,"0-25%",IF(INDEX(Summary!$AX:$AX,$AH1094)&lt;0.5,"25-50%",IF(INDEX(Summary!$AX:$AX,$AH1094)&lt;0.75,"50-75%","75-100%"))))</f>
        <v>75-100%</v>
      </c>
      <c r="K1094" t="str">
        <f t="array" ref="K1094">IF($A1094="","",INDEX(Summary!$AY:$AY,$AH1094)&amp;"")</f>
        <v>WIP</v>
      </c>
      <c r="L1094" s="1">
        <f>IF($A1094="","",Summary!$P$2+MOD(ROW()-2,30))</f>
        <v>46239</v>
      </c>
      <c r="M1094">
        <f t="shared" si="155"/>
        <v>13</v>
      </c>
      <c r="N1094">
        <f t="shared" si="156"/>
        <v>5</v>
      </c>
      <c r="O1094" t="str">
        <f t="shared" si="157"/>
        <v>Aug-2026</v>
      </c>
      <c r="P1094">
        <f t="shared" ca="1" si="158"/>
        <v>1</v>
      </c>
      <c r="Q1094" s="2">
        <f t="array" ref="Q1094">IF($A1094="",0,IFERROR(INDEX(Summary!$P$3:$AS$67,$AH1094-2,$M1094),0))</f>
        <v>0</v>
      </c>
      <c r="R1094" s="2" t="e">
        <f t="array" ref="R1094">IF($A1094="",0,ROUND(IFERROR(INDEX(Summary!$O:$O,$AH1094),0)/30,0))</f>
        <v>#VALUE!</v>
      </c>
      <c r="S1094">
        <f t="shared" si="159"/>
        <v>0</v>
      </c>
      <c r="T1094" s="2">
        <f t="array" ref="T1094">IF($S1094=1,IFERROR(INDEX(Summary!$O:$O,$AH1094),0),0)</f>
        <v>0</v>
      </c>
      <c r="U1094" s="2">
        <f t="array" ref="U1094">IF($S1094=1,IFERROR(INDEX(Summary!$AT:$AT,$AH1094),0),0)</f>
        <v>0</v>
      </c>
      <c r="V1094" s="2">
        <f t="shared" si="160"/>
        <v>0</v>
      </c>
      <c r="W1094" s="2">
        <f t="array" ref="W1094">IF($S1094=1,IFERROR(INDEX(Summary!$AZ:$AZ,$AH1094),0),0)</f>
        <v>0</v>
      </c>
      <c r="X1094" s="3">
        <f t="array" ref="X1094">IF($S1094=1,IFERROR(INDEX(Summary!$BA:$BA,$AH1094),0),0)</f>
        <v>0</v>
      </c>
      <c r="Y1094" s="2">
        <f t="array" ref="Y1094">IF($S1094=1,IFERROR(INDEX(Summary!$G:$G,$AH1094),0),0)</f>
        <v>0</v>
      </c>
      <c r="Z1094" s="2">
        <f t="array" ref="Z1094">IF($S1094=1,IFERROR(INDEX(Summary!$H:$H,$AH1094),0),0)</f>
        <v>0</v>
      </c>
      <c r="AA1094" s="2">
        <f t="array" ref="AA1094">IF($S1094=1,IFERROR(INDEX(Summary!$I:$I,$AH1094),0),0)</f>
        <v>0</v>
      </c>
      <c r="AB1094" s="2">
        <f t="array" ref="AB1094">IF($S1094=1,IFERROR(INDEX(Summary!$J:$J,$AH1094),0),0)</f>
        <v>0</v>
      </c>
      <c r="AC1094" s="2">
        <f t="array" ref="AC1094">IF($S1094=1,IFERROR(INDEX(Summary!$K:$K,$AH1094),0),0)</f>
        <v>0</v>
      </c>
      <c r="AD1094" s="2">
        <f t="array" ref="AD1094">IF($S1094=1,IFERROR(INDEX(Summary!$L:$L,$AH1094),0),0)</f>
        <v>0</v>
      </c>
      <c r="AE1094" s="2">
        <f t="array" ref="AE1094">IF($S1094=1,IFERROR(INDEX(Summary!$M:$M,$AH1094),0),0)</f>
        <v>0</v>
      </c>
      <c r="AF1094" s="2">
        <f t="array" ref="AF1094">IF($S1094=1,IFERROR(INDEX(Summary!$N:$N,$AH1094),0),0)</f>
        <v>0</v>
      </c>
      <c r="AG1094">
        <f t="array" ref="AG1094">IF($A1094="","",IFERROR(INDEX(Summary!$BB:$BB,$AH1094),0))</f>
        <v>10</v>
      </c>
      <c r="AH1094">
        <f t="shared" si="161"/>
        <v>39</v>
      </c>
    </row>
    <row r="1095" spans="1:34" hidden="1">
      <c r="A1095" t="str">
        <f t="array" ref="A1095">IFERROR(INDEX(Summary!$D:$D,$AH1095)&amp;"","")</f>
        <v>FG00699</v>
      </c>
      <c r="B1095" t="str">
        <f t="array" ref="B1095">IF($A1095="","",INDEX(Summary!$E:$E,$AH1095))</f>
        <v>Golden Milk Powder - 200 Gm</v>
      </c>
      <c r="C1095" t="str">
        <f t="array" ref="C1095">IF($A1095="","",INDEX(Summary!$B:$B,$AH1095))</f>
        <v>Jaggery</v>
      </c>
      <c r="D1095" t="str">
        <f t="array" ref="D1095">IF($A1095="","",INDEX(Summary!$C:$C,$AH1095))</f>
        <v>C39</v>
      </c>
      <c r="E1095">
        <f t="array" ref="E1095">IF($A1095="","",INDEX(Summary!$F:$F,$AH1095))</f>
        <v>0.2</v>
      </c>
      <c r="F1095" t="str">
        <f t="array" ref="F1095">IF($A1095="","",INDEX(Summary!$BC:$BC,$AH1095)&amp;"")</f>
        <v>P3 – Normal</v>
      </c>
      <c r="G1095">
        <f t="shared" si="153"/>
        <v>3</v>
      </c>
      <c r="H1095">
        <f t="shared" si="154"/>
        <v>0</v>
      </c>
      <c r="I1095" t="str">
        <f t="array" ref="I1095">IF($A1095="","",IF(IFERROR(INDEX(Summary!$BA:$BA,$AH1095),0)&lt;1,"Under 1 day",IF(INDEX(Summary!$BA:$BA,$AH1095)&lt;3,"1-3 days",IF(INDEX(Summary!$BA:$BA,$AH1095)&lt;7,"3-7 days","7+ days"))))</f>
        <v>Under 1 day</v>
      </c>
      <c r="J1095" t="str">
        <f t="array" ref="J1095">IF($A1095="","",IF(IFERROR(INDEX(Summary!$AX:$AX,$AH1095),0)&lt;0.25,"0-25%",IF(INDEX(Summary!$AX:$AX,$AH1095)&lt;0.5,"25-50%",IF(INDEX(Summary!$AX:$AX,$AH1095)&lt;0.75,"50-75%","75-100%"))))</f>
        <v>75-100%</v>
      </c>
      <c r="K1095" t="str">
        <f t="array" ref="K1095">IF($A1095="","",INDEX(Summary!$AY:$AY,$AH1095)&amp;"")</f>
        <v>WIP</v>
      </c>
      <c r="L1095" s="1">
        <f>IF($A1095="","",Summary!$P$2+MOD(ROW()-2,30))</f>
        <v>46240</v>
      </c>
      <c r="M1095">
        <f t="shared" si="155"/>
        <v>14</v>
      </c>
      <c r="N1095">
        <f t="shared" si="156"/>
        <v>6</v>
      </c>
      <c r="O1095" t="str">
        <f t="shared" si="157"/>
        <v>Aug-2026</v>
      </c>
      <c r="P1095">
        <f t="shared" ca="1" si="158"/>
        <v>1</v>
      </c>
      <c r="Q1095" s="2">
        <f t="array" ref="Q1095">IF($A1095="",0,IFERROR(INDEX(Summary!$P$3:$AS$67,$AH1095-2,$M1095),0))</f>
        <v>0</v>
      </c>
      <c r="R1095" s="2" t="e">
        <f t="array" ref="R1095">IF($A1095="",0,ROUND(IFERROR(INDEX(Summary!$O:$O,$AH1095),0)/30,0))</f>
        <v>#VALUE!</v>
      </c>
      <c r="S1095">
        <f t="shared" si="159"/>
        <v>0</v>
      </c>
      <c r="T1095" s="2">
        <f t="array" ref="T1095">IF($S1095=1,IFERROR(INDEX(Summary!$O:$O,$AH1095),0),0)</f>
        <v>0</v>
      </c>
      <c r="U1095" s="2">
        <f t="array" ref="U1095">IF($S1095=1,IFERROR(INDEX(Summary!$AT:$AT,$AH1095),0),0)</f>
        <v>0</v>
      </c>
      <c r="V1095" s="2">
        <f t="shared" si="160"/>
        <v>0</v>
      </c>
      <c r="W1095" s="2">
        <f t="array" ref="W1095">IF($S1095=1,IFERROR(INDEX(Summary!$AZ:$AZ,$AH1095),0),0)</f>
        <v>0</v>
      </c>
      <c r="X1095" s="3">
        <f t="array" ref="X1095">IF($S1095=1,IFERROR(INDEX(Summary!$BA:$BA,$AH1095),0),0)</f>
        <v>0</v>
      </c>
      <c r="Y1095" s="2">
        <f t="array" ref="Y1095">IF($S1095=1,IFERROR(INDEX(Summary!$G:$G,$AH1095),0),0)</f>
        <v>0</v>
      </c>
      <c r="Z1095" s="2">
        <f t="array" ref="Z1095">IF($S1095=1,IFERROR(INDEX(Summary!$H:$H,$AH1095),0),0)</f>
        <v>0</v>
      </c>
      <c r="AA1095" s="2">
        <f t="array" ref="AA1095">IF($S1095=1,IFERROR(INDEX(Summary!$I:$I,$AH1095),0),0)</f>
        <v>0</v>
      </c>
      <c r="AB1095" s="2">
        <f t="array" ref="AB1095">IF($S1095=1,IFERROR(INDEX(Summary!$J:$J,$AH1095),0),0)</f>
        <v>0</v>
      </c>
      <c r="AC1095" s="2">
        <f t="array" ref="AC1095">IF($S1095=1,IFERROR(INDEX(Summary!$K:$K,$AH1095),0),0)</f>
        <v>0</v>
      </c>
      <c r="AD1095" s="2">
        <f t="array" ref="AD1095">IF($S1095=1,IFERROR(INDEX(Summary!$L:$L,$AH1095),0),0)</f>
        <v>0</v>
      </c>
      <c r="AE1095" s="2">
        <f t="array" ref="AE1095">IF($S1095=1,IFERROR(INDEX(Summary!$M:$M,$AH1095),0),0)</f>
        <v>0</v>
      </c>
      <c r="AF1095" s="2">
        <f t="array" ref="AF1095">IF($S1095=1,IFERROR(INDEX(Summary!$N:$N,$AH1095),0),0)</f>
        <v>0</v>
      </c>
      <c r="AG1095">
        <f t="array" ref="AG1095">IF($A1095="","",IFERROR(INDEX(Summary!$BB:$BB,$AH1095),0))</f>
        <v>10</v>
      </c>
      <c r="AH1095">
        <f t="shared" si="161"/>
        <v>39</v>
      </c>
    </row>
    <row r="1096" spans="1:34" hidden="1">
      <c r="A1096" t="str">
        <f t="array" ref="A1096">IFERROR(INDEX(Summary!$D:$D,$AH1096)&amp;"","")</f>
        <v>FG00699</v>
      </c>
      <c r="B1096" t="str">
        <f t="array" ref="B1096">IF($A1096="","",INDEX(Summary!$E:$E,$AH1096))</f>
        <v>Golden Milk Powder - 200 Gm</v>
      </c>
      <c r="C1096" t="str">
        <f t="array" ref="C1096">IF($A1096="","",INDEX(Summary!$B:$B,$AH1096))</f>
        <v>Jaggery</v>
      </c>
      <c r="D1096" t="str">
        <f t="array" ref="D1096">IF($A1096="","",INDEX(Summary!$C:$C,$AH1096))</f>
        <v>C39</v>
      </c>
      <c r="E1096">
        <f t="array" ref="E1096">IF($A1096="","",INDEX(Summary!$F:$F,$AH1096))</f>
        <v>0.2</v>
      </c>
      <c r="F1096" t="str">
        <f t="array" ref="F1096">IF($A1096="","",INDEX(Summary!$BC:$BC,$AH1096)&amp;"")</f>
        <v>P3 – Normal</v>
      </c>
      <c r="G1096">
        <f t="shared" si="153"/>
        <v>3</v>
      </c>
      <c r="H1096">
        <f t="shared" si="154"/>
        <v>0</v>
      </c>
      <c r="I1096" t="str">
        <f t="array" ref="I1096">IF($A1096="","",IF(IFERROR(INDEX(Summary!$BA:$BA,$AH1096),0)&lt;1,"Under 1 day",IF(INDEX(Summary!$BA:$BA,$AH1096)&lt;3,"1-3 days",IF(INDEX(Summary!$BA:$BA,$AH1096)&lt;7,"3-7 days","7+ days"))))</f>
        <v>Under 1 day</v>
      </c>
      <c r="J1096" t="str">
        <f t="array" ref="J1096">IF($A1096="","",IF(IFERROR(INDEX(Summary!$AX:$AX,$AH1096),0)&lt;0.25,"0-25%",IF(INDEX(Summary!$AX:$AX,$AH1096)&lt;0.5,"25-50%",IF(INDEX(Summary!$AX:$AX,$AH1096)&lt;0.75,"50-75%","75-100%"))))</f>
        <v>75-100%</v>
      </c>
      <c r="K1096" t="str">
        <f t="array" ref="K1096">IF($A1096="","",INDEX(Summary!$AY:$AY,$AH1096)&amp;"")</f>
        <v>WIP</v>
      </c>
      <c r="L1096" s="1">
        <f>IF($A1096="","",Summary!$P$2+MOD(ROW()-2,30))</f>
        <v>46241</v>
      </c>
      <c r="M1096">
        <f t="shared" si="155"/>
        <v>15</v>
      </c>
      <c r="N1096">
        <f t="shared" si="156"/>
        <v>7</v>
      </c>
      <c r="O1096" t="str">
        <f t="shared" si="157"/>
        <v>Aug-2026</v>
      </c>
      <c r="P1096">
        <f t="shared" ca="1" si="158"/>
        <v>1</v>
      </c>
      <c r="Q1096" s="2">
        <f t="array" ref="Q1096">IF($A1096="",0,IFERROR(INDEX(Summary!$P$3:$AS$67,$AH1096-2,$M1096),0))</f>
        <v>0</v>
      </c>
      <c r="R1096" s="2" t="e">
        <f t="array" ref="R1096">IF($A1096="",0,ROUND(IFERROR(INDEX(Summary!$O:$O,$AH1096),0)/30,0))</f>
        <v>#VALUE!</v>
      </c>
      <c r="S1096">
        <f t="shared" si="159"/>
        <v>0</v>
      </c>
      <c r="T1096" s="2">
        <f t="array" ref="T1096">IF($S1096=1,IFERROR(INDEX(Summary!$O:$O,$AH1096),0),0)</f>
        <v>0</v>
      </c>
      <c r="U1096" s="2">
        <f t="array" ref="U1096">IF($S1096=1,IFERROR(INDEX(Summary!$AT:$AT,$AH1096),0),0)</f>
        <v>0</v>
      </c>
      <c r="V1096" s="2">
        <f t="shared" si="160"/>
        <v>0</v>
      </c>
      <c r="W1096" s="2">
        <f t="array" ref="W1096">IF($S1096=1,IFERROR(INDEX(Summary!$AZ:$AZ,$AH1096),0),0)</f>
        <v>0</v>
      </c>
      <c r="X1096" s="3">
        <f t="array" ref="X1096">IF($S1096=1,IFERROR(INDEX(Summary!$BA:$BA,$AH1096),0),0)</f>
        <v>0</v>
      </c>
      <c r="Y1096" s="2">
        <f t="array" ref="Y1096">IF($S1096=1,IFERROR(INDEX(Summary!$G:$G,$AH1096),0),0)</f>
        <v>0</v>
      </c>
      <c r="Z1096" s="2">
        <f t="array" ref="Z1096">IF($S1096=1,IFERROR(INDEX(Summary!$H:$H,$AH1096),0),0)</f>
        <v>0</v>
      </c>
      <c r="AA1096" s="2">
        <f t="array" ref="AA1096">IF($S1096=1,IFERROR(INDEX(Summary!$I:$I,$AH1096),0),0)</f>
        <v>0</v>
      </c>
      <c r="AB1096" s="2">
        <f t="array" ref="AB1096">IF($S1096=1,IFERROR(INDEX(Summary!$J:$J,$AH1096),0),0)</f>
        <v>0</v>
      </c>
      <c r="AC1096" s="2">
        <f t="array" ref="AC1096">IF($S1096=1,IFERROR(INDEX(Summary!$K:$K,$AH1096),0),0)</f>
        <v>0</v>
      </c>
      <c r="AD1096" s="2">
        <f t="array" ref="AD1096">IF($S1096=1,IFERROR(INDEX(Summary!$L:$L,$AH1096),0),0)</f>
        <v>0</v>
      </c>
      <c r="AE1096" s="2">
        <f t="array" ref="AE1096">IF($S1096=1,IFERROR(INDEX(Summary!$M:$M,$AH1096),0),0)</f>
        <v>0</v>
      </c>
      <c r="AF1096" s="2">
        <f t="array" ref="AF1096">IF($S1096=1,IFERROR(INDEX(Summary!$N:$N,$AH1096),0),0)</f>
        <v>0</v>
      </c>
      <c r="AG1096">
        <f t="array" ref="AG1096">IF($A1096="","",IFERROR(INDEX(Summary!$BB:$BB,$AH1096),0))</f>
        <v>10</v>
      </c>
      <c r="AH1096">
        <f t="shared" si="161"/>
        <v>39</v>
      </c>
    </row>
    <row r="1097" spans="1:34" hidden="1">
      <c r="A1097" t="str">
        <f t="array" ref="A1097">IFERROR(INDEX(Summary!$D:$D,$AH1097)&amp;"","")</f>
        <v>FG00699</v>
      </c>
      <c r="B1097" t="str">
        <f t="array" ref="B1097">IF($A1097="","",INDEX(Summary!$E:$E,$AH1097))</f>
        <v>Golden Milk Powder - 200 Gm</v>
      </c>
      <c r="C1097" t="str">
        <f t="array" ref="C1097">IF($A1097="","",INDEX(Summary!$B:$B,$AH1097))</f>
        <v>Jaggery</v>
      </c>
      <c r="D1097" t="str">
        <f t="array" ref="D1097">IF($A1097="","",INDEX(Summary!$C:$C,$AH1097))</f>
        <v>C39</v>
      </c>
      <c r="E1097">
        <f t="array" ref="E1097">IF($A1097="","",INDEX(Summary!$F:$F,$AH1097))</f>
        <v>0.2</v>
      </c>
      <c r="F1097" t="str">
        <f t="array" ref="F1097">IF($A1097="","",INDEX(Summary!$BC:$BC,$AH1097)&amp;"")</f>
        <v>P3 – Normal</v>
      </c>
      <c r="G1097">
        <f t="shared" si="153"/>
        <v>3</v>
      </c>
      <c r="H1097">
        <f t="shared" si="154"/>
        <v>0</v>
      </c>
      <c r="I1097" t="str">
        <f t="array" ref="I1097">IF($A1097="","",IF(IFERROR(INDEX(Summary!$BA:$BA,$AH1097),0)&lt;1,"Under 1 day",IF(INDEX(Summary!$BA:$BA,$AH1097)&lt;3,"1-3 days",IF(INDEX(Summary!$BA:$BA,$AH1097)&lt;7,"3-7 days","7+ days"))))</f>
        <v>Under 1 day</v>
      </c>
      <c r="J1097" t="str">
        <f t="array" ref="J1097">IF($A1097="","",IF(IFERROR(INDEX(Summary!$AX:$AX,$AH1097),0)&lt;0.25,"0-25%",IF(INDEX(Summary!$AX:$AX,$AH1097)&lt;0.5,"25-50%",IF(INDEX(Summary!$AX:$AX,$AH1097)&lt;0.75,"50-75%","75-100%"))))</f>
        <v>75-100%</v>
      </c>
      <c r="K1097" t="str">
        <f t="array" ref="K1097">IF($A1097="","",INDEX(Summary!$AY:$AY,$AH1097)&amp;"")</f>
        <v>WIP</v>
      </c>
      <c r="L1097" s="1">
        <f>IF($A1097="","",Summary!$P$2+MOD(ROW()-2,30))</f>
        <v>46242</v>
      </c>
      <c r="M1097">
        <f t="shared" si="155"/>
        <v>16</v>
      </c>
      <c r="N1097">
        <f t="shared" si="156"/>
        <v>8</v>
      </c>
      <c r="O1097" t="str">
        <f t="shared" si="157"/>
        <v>Aug-2026</v>
      </c>
      <c r="P1097">
        <f t="shared" ca="1" si="158"/>
        <v>1</v>
      </c>
      <c r="Q1097" s="2">
        <f t="array" ref="Q1097">IF($A1097="",0,IFERROR(INDEX(Summary!$P$3:$AS$67,$AH1097-2,$M1097),0))</f>
        <v>0</v>
      </c>
      <c r="R1097" s="2" t="e">
        <f t="array" ref="R1097">IF($A1097="",0,ROUND(IFERROR(INDEX(Summary!$O:$O,$AH1097),0)/30,0))</f>
        <v>#VALUE!</v>
      </c>
      <c r="S1097">
        <f t="shared" si="159"/>
        <v>0</v>
      </c>
      <c r="T1097" s="2">
        <f t="array" ref="T1097">IF($S1097=1,IFERROR(INDEX(Summary!$O:$O,$AH1097),0),0)</f>
        <v>0</v>
      </c>
      <c r="U1097" s="2">
        <f t="array" ref="U1097">IF($S1097=1,IFERROR(INDEX(Summary!$AT:$AT,$AH1097),0),0)</f>
        <v>0</v>
      </c>
      <c r="V1097" s="2">
        <f t="shared" si="160"/>
        <v>0</v>
      </c>
      <c r="W1097" s="2">
        <f t="array" ref="W1097">IF($S1097=1,IFERROR(INDEX(Summary!$AZ:$AZ,$AH1097),0),0)</f>
        <v>0</v>
      </c>
      <c r="X1097" s="3">
        <f t="array" ref="X1097">IF($S1097=1,IFERROR(INDEX(Summary!$BA:$BA,$AH1097),0),0)</f>
        <v>0</v>
      </c>
      <c r="Y1097" s="2">
        <f t="array" ref="Y1097">IF($S1097=1,IFERROR(INDEX(Summary!$G:$G,$AH1097),0),0)</f>
        <v>0</v>
      </c>
      <c r="Z1097" s="2">
        <f t="array" ref="Z1097">IF($S1097=1,IFERROR(INDEX(Summary!$H:$H,$AH1097),0),0)</f>
        <v>0</v>
      </c>
      <c r="AA1097" s="2">
        <f t="array" ref="AA1097">IF($S1097=1,IFERROR(INDEX(Summary!$I:$I,$AH1097),0),0)</f>
        <v>0</v>
      </c>
      <c r="AB1097" s="2">
        <f t="array" ref="AB1097">IF($S1097=1,IFERROR(INDEX(Summary!$J:$J,$AH1097),0),0)</f>
        <v>0</v>
      </c>
      <c r="AC1097" s="2">
        <f t="array" ref="AC1097">IF($S1097=1,IFERROR(INDEX(Summary!$K:$K,$AH1097),0),0)</f>
        <v>0</v>
      </c>
      <c r="AD1097" s="2">
        <f t="array" ref="AD1097">IF($S1097=1,IFERROR(INDEX(Summary!$L:$L,$AH1097),0),0)</f>
        <v>0</v>
      </c>
      <c r="AE1097" s="2">
        <f t="array" ref="AE1097">IF($S1097=1,IFERROR(INDEX(Summary!$M:$M,$AH1097),0),0)</f>
        <v>0</v>
      </c>
      <c r="AF1097" s="2">
        <f t="array" ref="AF1097">IF($S1097=1,IFERROR(INDEX(Summary!$N:$N,$AH1097),0),0)</f>
        <v>0</v>
      </c>
      <c r="AG1097">
        <f t="array" ref="AG1097">IF($A1097="","",IFERROR(INDEX(Summary!$BB:$BB,$AH1097),0))</f>
        <v>10</v>
      </c>
      <c r="AH1097">
        <f t="shared" si="161"/>
        <v>39</v>
      </c>
    </row>
    <row r="1098" spans="1:34" hidden="1">
      <c r="A1098" t="str">
        <f t="array" ref="A1098">IFERROR(INDEX(Summary!$D:$D,$AH1098)&amp;"","")</f>
        <v>FG00699</v>
      </c>
      <c r="B1098" t="str">
        <f t="array" ref="B1098">IF($A1098="","",INDEX(Summary!$E:$E,$AH1098))</f>
        <v>Golden Milk Powder - 200 Gm</v>
      </c>
      <c r="C1098" t="str">
        <f t="array" ref="C1098">IF($A1098="","",INDEX(Summary!$B:$B,$AH1098))</f>
        <v>Jaggery</v>
      </c>
      <c r="D1098" t="str">
        <f t="array" ref="D1098">IF($A1098="","",INDEX(Summary!$C:$C,$AH1098))</f>
        <v>C39</v>
      </c>
      <c r="E1098">
        <f t="array" ref="E1098">IF($A1098="","",INDEX(Summary!$F:$F,$AH1098))</f>
        <v>0.2</v>
      </c>
      <c r="F1098" t="str">
        <f t="array" ref="F1098">IF($A1098="","",INDEX(Summary!$BC:$BC,$AH1098)&amp;"")</f>
        <v>P3 – Normal</v>
      </c>
      <c r="G1098">
        <f t="shared" si="153"/>
        <v>3</v>
      </c>
      <c r="H1098">
        <f t="shared" si="154"/>
        <v>0</v>
      </c>
      <c r="I1098" t="str">
        <f t="array" ref="I1098">IF($A1098="","",IF(IFERROR(INDEX(Summary!$BA:$BA,$AH1098),0)&lt;1,"Under 1 day",IF(INDEX(Summary!$BA:$BA,$AH1098)&lt;3,"1-3 days",IF(INDEX(Summary!$BA:$BA,$AH1098)&lt;7,"3-7 days","7+ days"))))</f>
        <v>Under 1 day</v>
      </c>
      <c r="J1098" t="str">
        <f t="array" ref="J1098">IF($A1098="","",IF(IFERROR(INDEX(Summary!$AX:$AX,$AH1098),0)&lt;0.25,"0-25%",IF(INDEX(Summary!$AX:$AX,$AH1098)&lt;0.5,"25-50%",IF(INDEX(Summary!$AX:$AX,$AH1098)&lt;0.75,"50-75%","75-100%"))))</f>
        <v>75-100%</v>
      </c>
      <c r="K1098" t="str">
        <f t="array" ref="K1098">IF($A1098="","",INDEX(Summary!$AY:$AY,$AH1098)&amp;"")</f>
        <v>WIP</v>
      </c>
      <c r="L1098" s="1">
        <f>IF($A1098="","",Summary!$P$2+MOD(ROW()-2,30))</f>
        <v>46243</v>
      </c>
      <c r="M1098">
        <f t="shared" si="155"/>
        <v>17</v>
      </c>
      <c r="N1098">
        <f t="shared" si="156"/>
        <v>9</v>
      </c>
      <c r="O1098" t="str">
        <f t="shared" si="157"/>
        <v>Aug-2026</v>
      </c>
      <c r="P1098">
        <f t="shared" ca="1" si="158"/>
        <v>1</v>
      </c>
      <c r="Q1098" s="2">
        <f t="array" ref="Q1098">IF($A1098="",0,IFERROR(INDEX(Summary!$P$3:$AS$67,$AH1098-2,$M1098),0))</f>
        <v>0</v>
      </c>
      <c r="R1098" s="2" t="e">
        <f t="array" ref="R1098">IF($A1098="",0,ROUND(IFERROR(INDEX(Summary!$O:$O,$AH1098),0)/30,0))</f>
        <v>#VALUE!</v>
      </c>
      <c r="S1098">
        <f t="shared" si="159"/>
        <v>0</v>
      </c>
      <c r="T1098" s="2">
        <f t="array" ref="T1098">IF($S1098=1,IFERROR(INDEX(Summary!$O:$O,$AH1098),0),0)</f>
        <v>0</v>
      </c>
      <c r="U1098" s="2">
        <f t="array" ref="U1098">IF($S1098=1,IFERROR(INDEX(Summary!$AT:$AT,$AH1098),0),0)</f>
        <v>0</v>
      </c>
      <c r="V1098" s="2">
        <f t="shared" si="160"/>
        <v>0</v>
      </c>
      <c r="W1098" s="2">
        <f t="array" ref="W1098">IF($S1098=1,IFERROR(INDEX(Summary!$AZ:$AZ,$AH1098),0),0)</f>
        <v>0</v>
      </c>
      <c r="X1098" s="3">
        <f t="array" ref="X1098">IF($S1098=1,IFERROR(INDEX(Summary!$BA:$BA,$AH1098),0),0)</f>
        <v>0</v>
      </c>
      <c r="Y1098" s="2">
        <f t="array" ref="Y1098">IF($S1098=1,IFERROR(INDEX(Summary!$G:$G,$AH1098),0),0)</f>
        <v>0</v>
      </c>
      <c r="Z1098" s="2">
        <f t="array" ref="Z1098">IF($S1098=1,IFERROR(INDEX(Summary!$H:$H,$AH1098),0),0)</f>
        <v>0</v>
      </c>
      <c r="AA1098" s="2">
        <f t="array" ref="AA1098">IF($S1098=1,IFERROR(INDEX(Summary!$I:$I,$AH1098),0),0)</f>
        <v>0</v>
      </c>
      <c r="AB1098" s="2">
        <f t="array" ref="AB1098">IF($S1098=1,IFERROR(INDEX(Summary!$J:$J,$AH1098),0),0)</f>
        <v>0</v>
      </c>
      <c r="AC1098" s="2">
        <f t="array" ref="AC1098">IF($S1098=1,IFERROR(INDEX(Summary!$K:$K,$AH1098),0),0)</f>
        <v>0</v>
      </c>
      <c r="AD1098" s="2">
        <f t="array" ref="AD1098">IF($S1098=1,IFERROR(INDEX(Summary!$L:$L,$AH1098),0),0)</f>
        <v>0</v>
      </c>
      <c r="AE1098" s="2">
        <f t="array" ref="AE1098">IF($S1098=1,IFERROR(INDEX(Summary!$M:$M,$AH1098),0),0)</f>
        <v>0</v>
      </c>
      <c r="AF1098" s="2">
        <f t="array" ref="AF1098">IF($S1098=1,IFERROR(INDEX(Summary!$N:$N,$AH1098),0),0)</f>
        <v>0</v>
      </c>
      <c r="AG1098">
        <f t="array" ref="AG1098">IF($A1098="","",IFERROR(INDEX(Summary!$BB:$BB,$AH1098),0))</f>
        <v>10</v>
      </c>
      <c r="AH1098">
        <f t="shared" si="161"/>
        <v>39</v>
      </c>
    </row>
    <row r="1099" spans="1:34" hidden="1">
      <c r="A1099" t="str">
        <f t="array" ref="A1099">IFERROR(INDEX(Summary!$D:$D,$AH1099)&amp;"","")</f>
        <v>FG00699</v>
      </c>
      <c r="B1099" t="str">
        <f t="array" ref="B1099">IF($A1099="","",INDEX(Summary!$E:$E,$AH1099))</f>
        <v>Golden Milk Powder - 200 Gm</v>
      </c>
      <c r="C1099" t="str">
        <f t="array" ref="C1099">IF($A1099="","",INDEX(Summary!$B:$B,$AH1099))</f>
        <v>Jaggery</v>
      </c>
      <c r="D1099" t="str">
        <f t="array" ref="D1099">IF($A1099="","",INDEX(Summary!$C:$C,$AH1099))</f>
        <v>C39</v>
      </c>
      <c r="E1099">
        <f t="array" ref="E1099">IF($A1099="","",INDEX(Summary!$F:$F,$AH1099))</f>
        <v>0.2</v>
      </c>
      <c r="F1099" t="str">
        <f t="array" ref="F1099">IF($A1099="","",INDEX(Summary!$BC:$BC,$AH1099)&amp;"")</f>
        <v>P3 – Normal</v>
      </c>
      <c r="G1099">
        <f t="shared" si="153"/>
        <v>3</v>
      </c>
      <c r="H1099">
        <f t="shared" si="154"/>
        <v>0</v>
      </c>
      <c r="I1099" t="str">
        <f t="array" ref="I1099">IF($A1099="","",IF(IFERROR(INDEX(Summary!$BA:$BA,$AH1099),0)&lt;1,"Under 1 day",IF(INDEX(Summary!$BA:$BA,$AH1099)&lt;3,"1-3 days",IF(INDEX(Summary!$BA:$BA,$AH1099)&lt;7,"3-7 days","7+ days"))))</f>
        <v>Under 1 day</v>
      </c>
      <c r="J1099" t="str">
        <f t="array" ref="J1099">IF($A1099="","",IF(IFERROR(INDEX(Summary!$AX:$AX,$AH1099),0)&lt;0.25,"0-25%",IF(INDEX(Summary!$AX:$AX,$AH1099)&lt;0.5,"25-50%",IF(INDEX(Summary!$AX:$AX,$AH1099)&lt;0.75,"50-75%","75-100%"))))</f>
        <v>75-100%</v>
      </c>
      <c r="K1099" t="str">
        <f t="array" ref="K1099">IF($A1099="","",INDEX(Summary!$AY:$AY,$AH1099)&amp;"")</f>
        <v>WIP</v>
      </c>
      <c r="L1099" s="1">
        <f>IF($A1099="","",Summary!$P$2+MOD(ROW()-2,30))</f>
        <v>46244</v>
      </c>
      <c r="M1099">
        <f t="shared" si="155"/>
        <v>18</v>
      </c>
      <c r="N1099">
        <f t="shared" si="156"/>
        <v>10</v>
      </c>
      <c r="O1099" t="str">
        <f t="shared" si="157"/>
        <v>Aug-2026</v>
      </c>
      <c r="P1099">
        <f t="shared" ca="1" si="158"/>
        <v>1</v>
      </c>
      <c r="Q1099" s="2">
        <f t="array" ref="Q1099">IF($A1099="",0,IFERROR(INDEX(Summary!$P$3:$AS$67,$AH1099-2,$M1099),0))</f>
        <v>0</v>
      </c>
      <c r="R1099" s="2" t="e">
        <f t="array" ref="R1099">IF($A1099="",0,ROUND(IFERROR(INDEX(Summary!$O:$O,$AH1099),0)/30,0))</f>
        <v>#VALUE!</v>
      </c>
      <c r="S1099">
        <f t="shared" si="159"/>
        <v>0</v>
      </c>
      <c r="T1099" s="2">
        <f t="array" ref="T1099">IF($S1099=1,IFERROR(INDEX(Summary!$O:$O,$AH1099),0),0)</f>
        <v>0</v>
      </c>
      <c r="U1099" s="2">
        <f t="array" ref="U1099">IF($S1099=1,IFERROR(INDEX(Summary!$AT:$AT,$AH1099),0),0)</f>
        <v>0</v>
      </c>
      <c r="V1099" s="2">
        <f t="shared" si="160"/>
        <v>0</v>
      </c>
      <c r="W1099" s="2">
        <f t="array" ref="W1099">IF($S1099=1,IFERROR(INDEX(Summary!$AZ:$AZ,$AH1099),0),0)</f>
        <v>0</v>
      </c>
      <c r="X1099" s="3">
        <f t="array" ref="X1099">IF($S1099=1,IFERROR(INDEX(Summary!$BA:$BA,$AH1099),0),0)</f>
        <v>0</v>
      </c>
      <c r="Y1099" s="2">
        <f t="array" ref="Y1099">IF($S1099=1,IFERROR(INDEX(Summary!$G:$G,$AH1099),0),0)</f>
        <v>0</v>
      </c>
      <c r="Z1099" s="2">
        <f t="array" ref="Z1099">IF($S1099=1,IFERROR(INDEX(Summary!$H:$H,$AH1099),0),0)</f>
        <v>0</v>
      </c>
      <c r="AA1099" s="2">
        <f t="array" ref="AA1099">IF($S1099=1,IFERROR(INDEX(Summary!$I:$I,$AH1099),0),0)</f>
        <v>0</v>
      </c>
      <c r="AB1099" s="2">
        <f t="array" ref="AB1099">IF($S1099=1,IFERROR(INDEX(Summary!$J:$J,$AH1099),0),0)</f>
        <v>0</v>
      </c>
      <c r="AC1099" s="2">
        <f t="array" ref="AC1099">IF($S1099=1,IFERROR(INDEX(Summary!$K:$K,$AH1099),0),0)</f>
        <v>0</v>
      </c>
      <c r="AD1099" s="2">
        <f t="array" ref="AD1099">IF($S1099=1,IFERROR(INDEX(Summary!$L:$L,$AH1099),0),0)</f>
        <v>0</v>
      </c>
      <c r="AE1099" s="2">
        <f t="array" ref="AE1099">IF($S1099=1,IFERROR(INDEX(Summary!$M:$M,$AH1099),0),0)</f>
        <v>0</v>
      </c>
      <c r="AF1099" s="2">
        <f t="array" ref="AF1099">IF($S1099=1,IFERROR(INDEX(Summary!$N:$N,$AH1099),0),0)</f>
        <v>0</v>
      </c>
      <c r="AG1099">
        <f t="array" ref="AG1099">IF($A1099="","",IFERROR(INDEX(Summary!$BB:$BB,$AH1099),0))</f>
        <v>10</v>
      </c>
      <c r="AH1099">
        <f t="shared" si="161"/>
        <v>39</v>
      </c>
    </row>
    <row r="1100" spans="1:34" hidden="1">
      <c r="A1100" t="str">
        <f t="array" ref="A1100">IFERROR(INDEX(Summary!$D:$D,$AH1100)&amp;"","")</f>
        <v>FG00699</v>
      </c>
      <c r="B1100" t="str">
        <f t="array" ref="B1100">IF($A1100="","",INDEX(Summary!$E:$E,$AH1100))</f>
        <v>Golden Milk Powder - 200 Gm</v>
      </c>
      <c r="C1100" t="str">
        <f t="array" ref="C1100">IF($A1100="","",INDEX(Summary!$B:$B,$AH1100))</f>
        <v>Jaggery</v>
      </c>
      <c r="D1100" t="str">
        <f t="array" ref="D1100">IF($A1100="","",INDEX(Summary!$C:$C,$AH1100))</f>
        <v>C39</v>
      </c>
      <c r="E1100">
        <f t="array" ref="E1100">IF($A1100="","",INDEX(Summary!$F:$F,$AH1100))</f>
        <v>0.2</v>
      </c>
      <c r="F1100" t="str">
        <f t="array" ref="F1100">IF($A1100="","",INDEX(Summary!$BC:$BC,$AH1100)&amp;"")</f>
        <v>P3 – Normal</v>
      </c>
      <c r="G1100">
        <f t="shared" si="153"/>
        <v>3</v>
      </c>
      <c r="H1100">
        <f t="shared" si="154"/>
        <v>0</v>
      </c>
      <c r="I1100" t="str">
        <f t="array" ref="I1100">IF($A1100="","",IF(IFERROR(INDEX(Summary!$BA:$BA,$AH1100),0)&lt;1,"Under 1 day",IF(INDEX(Summary!$BA:$BA,$AH1100)&lt;3,"1-3 days",IF(INDEX(Summary!$BA:$BA,$AH1100)&lt;7,"3-7 days","7+ days"))))</f>
        <v>Under 1 day</v>
      </c>
      <c r="J1100" t="str">
        <f t="array" ref="J1100">IF($A1100="","",IF(IFERROR(INDEX(Summary!$AX:$AX,$AH1100),0)&lt;0.25,"0-25%",IF(INDEX(Summary!$AX:$AX,$AH1100)&lt;0.5,"25-50%",IF(INDEX(Summary!$AX:$AX,$AH1100)&lt;0.75,"50-75%","75-100%"))))</f>
        <v>75-100%</v>
      </c>
      <c r="K1100" t="str">
        <f t="array" ref="K1100">IF($A1100="","",INDEX(Summary!$AY:$AY,$AH1100)&amp;"")</f>
        <v>WIP</v>
      </c>
      <c r="L1100" s="1">
        <f>IF($A1100="","",Summary!$P$2+MOD(ROW()-2,30))</f>
        <v>46245</v>
      </c>
      <c r="M1100">
        <f t="shared" si="155"/>
        <v>19</v>
      </c>
      <c r="N1100">
        <f t="shared" si="156"/>
        <v>11</v>
      </c>
      <c r="O1100" t="str">
        <f t="shared" si="157"/>
        <v>Aug-2026</v>
      </c>
      <c r="P1100">
        <f t="shared" ca="1" si="158"/>
        <v>1</v>
      </c>
      <c r="Q1100" s="2">
        <f t="array" ref="Q1100">IF($A1100="",0,IFERROR(INDEX(Summary!$P$3:$AS$67,$AH1100-2,$M1100),0))</f>
        <v>287</v>
      </c>
      <c r="R1100" s="2" t="e">
        <f t="array" ref="R1100">IF($A1100="",0,ROUND(IFERROR(INDEX(Summary!$O:$O,$AH1100),0)/30,0))</f>
        <v>#VALUE!</v>
      </c>
      <c r="S1100">
        <f t="shared" si="159"/>
        <v>0</v>
      </c>
      <c r="T1100" s="2">
        <f t="array" ref="T1100">IF($S1100=1,IFERROR(INDEX(Summary!$O:$O,$AH1100),0),0)</f>
        <v>0</v>
      </c>
      <c r="U1100" s="2">
        <f t="array" ref="U1100">IF($S1100=1,IFERROR(INDEX(Summary!$AT:$AT,$AH1100),0),0)</f>
        <v>0</v>
      </c>
      <c r="V1100" s="2">
        <f t="shared" si="160"/>
        <v>0</v>
      </c>
      <c r="W1100" s="2">
        <f t="array" ref="W1100">IF($S1100=1,IFERROR(INDEX(Summary!$AZ:$AZ,$AH1100),0),0)</f>
        <v>0</v>
      </c>
      <c r="X1100" s="3">
        <f t="array" ref="X1100">IF($S1100=1,IFERROR(INDEX(Summary!$BA:$BA,$AH1100),0),0)</f>
        <v>0</v>
      </c>
      <c r="Y1100" s="2">
        <f t="array" ref="Y1100">IF($S1100=1,IFERROR(INDEX(Summary!$G:$G,$AH1100),0),0)</f>
        <v>0</v>
      </c>
      <c r="Z1100" s="2">
        <f t="array" ref="Z1100">IF($S1100=1,IFERROR(INDEX(Summary!$H:$H,$AH1100),0),0)</f>
        <v>0</v>
      </c>
      <c r="AA1100" s="2">
        <f t="array" ref="AA1100">IF($S1100=1,IFERROR(INDEX(Summary!$I:$I,$AH1100),0),0)</f>
        <v>0</v>
      </c>
      <c r="AB1100" s="2">
        <f t="array" ref="AB1100">IF($S1100=1,IFERROR(INDEX(Summary!$J:$J,$AH1100),0),0)</f>
        <v>0</v>
      </c>
      <c r="AC1100" s="2">
        <f t="array" ref="AC1100">IF($S1100=1,IFERROR(INDEX(Summary!$K:$K,$AH1100),0),0)</f>
        <v>0</v>
      </c>
      <c r="AD1100" s="2">
        <f t="array" ref="AD1100">IF($S1100=1,IFERROR(INDEX(Summary!$L:$L,$AH1100),0),0)</f>
        <v>0</v>
      </c>
      <c r="AE1100" s="2">
        <f t="array" ref="AE1100">IF($S1100=1,IFERROR(INDEX(Summary!$M:$M,$AH1100),0),0)</f>
        <v>0</v>
      </c>
      <c r="AF1100" s="2">
        <f t="array" ref="AF1100">IF($S1100=1,IFERROR(INDEX(Summary!$N:$N,$AH1100),0),0)</f>
        <v>0</v>
      </c>
      <c r="AG1100">
        <f t="array" ref="AG1100">IF($A1100="","",IFERROR(INDEX(Summary!$BB:$BB,$AH1100),0))</f>
        <v>10</v>
      </c>
      <c r="AH1100">
        <f t="shared" si="161"/>
        <v>39</v>
      </c>
    </row>
    <row r="1101" spans="1:34" hidden="1">
      <c r="A1101" t="str">
        <f t="array" ref="A1101">IFERROR(INDEX(Summary!$D:$D,$AH1101)&amp;"","")</f>
        <v>FG00699</v>
      </c>
      <c r="B1101" t="str">
        <f t="array" ref="B1101">IF($A1101="","",INDEX(Summary!$E:$E,$AH1101))</f>
        <v>Golden Milk Powder - 200 Gm</v>
      </c>
      <c r="C1101" t="str">
        <f t="array" ref="C1101">IF($A1101="","",INDEX(Summary!$B:$B,$AH1101))</f>
        <v>Jaggery</v>
      </c>
      <c r="D1101" t="str">
        <f t="array" ref="D1101">IF($A1101="","",INDEX(Summary!$C:$C,$AH1101))</f>
        <v>C39</v>
      </c>
      <c r="E1101">
        <f t="array" ref="E1101">IF($A1101="","",INDEX(Summary!$F:$F,$AH1101))</f>
        <v>0.2</v>
      </c>
      <c r="F1101" t="str">
        <f t="array" ref="F1101">IF($A1101="","",INDEX(Summary!$BC:$BC,$AH1101)&amp;"")</f>
        <v>P3 – Normal</v>
      </c>
      <c r="G1101">
        <f t="shared" si="153"/>
        <v>3</v>
      </c>
      <c r="H1101">
        <f t="shared" si="154"/>
        <v>0</v>
      </c>
      <c r="I1101" t="str">
        <f t="array" ref="I1101">IF($A1101="","",IF(IFERROR(INDEX(Summary!$BA:$BA,$AH1101),0)&lt;1,"Under 1 day",IF(INDEX(Summary!$BA:$BA,$AH1101)&lt;3,"1-3 days",IF(INDEX(Summary!$BA:$BA,$AH1101)&lt;7,"3-7 days","7+ days"))))</f>
        <v>Under 1 day</v>
      </c>
      <c r="J1101" t="str">
        <f t="array" ref="J1101">IF($A1101="","",IF(IFERROR(INDEX(Summary!$AX:$AX,$AH1101),0)&lt;0.25,"0-25%",IF(INDEX(Summary!$AX:$AX,$AH1101)&lt;0.5,"25-50%",IF(INDEX(Summary!$AX:$AX,$AH1101)&lt;0.75,"50-75%","75-100%"))))</f>
        <v>75-100%</v>
      </c>
      <c r="K1101" t="str">
        <f t="array" ref="K1101">IF($A1101="","",INDEX(Summary!$AY:$AY,$AH1101)&amp;"")</f>
        <v>WIP</v>
      </c>
      <c r="L1101" s="1">
        <f>IF($A1101="","",Summary!$P$2+MOD(ROW()-2,30))</f>
        <v>46246</v>
      </c>
      <c r="M1101">
        <f t="shared" si="155"/>
        <v>20</v>
      </c>
      <c r="N1101">
        <f t="shared" si="156"/>
        <v>12</v>
      </c>
      <c r="O1101" t="str">
        <f t="shared" si="157"/>
        <v>Aug-2026</v>
      </c>
      <c r="P1101">
        <f t="shared" ca="1" si="158"/>
        <v>1</v>
      </c>
      <c r="Q1101" s="2">
        <f t="array" ref="Q1101">IF($A1101="",0,IFERROR(INDEX(Summary!$P$3:$AS$67,$AH1101-2,$M1101),0))</f>
        <v>516.6</v>
      </c>
      <c r="R1101" s="2" t="e">
        <f t="array" ref="R1101">IF($A1101="",0,ROUND(IFERROR(INDEX(Summary!$O:$O,$AH1101),0)/30,0))</f>
        <v>#VALUE!</v>
      </c>
      <c r="S1101">
        <f t="shared" si="159"/>
        <v>0</v>
      </c>
      <c r="T1101" s="2">
        <f t="array" ref="T1101">IF($S1101=1,IFERROR(INDEX(Summary!$O:$O,$AH1101),0),0)</f>
        <v>0</v>
      </c>
      <c r="U1101" s="2">
        <f t="array" ref="U1101">IF($S1101=1,IFERROR(INDEX(Summary!$AT:$AT,$AH1101),0),0)</f>
        <v>0</v>
      </c>
      <c r="V1101" s="2">
        <f t="shared" si="160"/>
        <v>0</v>
      </c>
      <c r="W1101" s="2">
        <f t="array" ref="W1101">IF($S1101=1,IFERROR(INDEX(Summary!$AZ:$AZ,$AH1101),0),0)</f>
        <v>0</v>
      </c>
      <c r="X1101" s="3">
        <f t="array" ref="X1101">IF($S1101=1,IFERROR(INDEX(Summary!$BA:$BA,$AH1101),0),0)</f>
        <v>0</v>
      </c>
      <c r="Y1101" s="2">
        <f t="array" ref="Y1101">IF($S1101=1,IFERROR(INDEX(Summary!$G:$G,$AH1101),0),0)</f>
        <v>0</v>
      </c>
      <c r="Z1101" s="2">
        <f t="array" ref="Z1101">IF($S1101=1,IFERROR(INDEX(Summary!$H:$H,$AH1101),0),0)</f>
        <v>0</v>
      </c>
      <c r="AA1101" s="2">
        <f t="array" ref="AA1101">IF($S1101=1,IFERROR(INDEX(Summary!$I:$I,$AH1101),0),0)</f>
        <v>0</v>
      </c>
      <c r="AB1101" s="2">
        <f t="array" ref="AB1101">IF($S1101=1,IFERROR(INDEX(Summary!$J:$J,$AH1101),0),0)</f>
        <v>0</v>
      </c>
      <c r="AC1101" s="2">
        <f t="array" ref="AC1101">IF($S1101=1,IFERROR(INDEX(Summary!$K:$K,$AH1101),0),0)</f>
        <v>0</v>
      </c>
      <c r="AD1101" s="2">
        <f t="array" ref="AD1101">IF($S1101=1,IFERROR(INDEX(Summary!$L:$L,$AH1101),0),0)</f>
        <v>0</v>
      </c>
      <c r="AE1101" s="2">
        <f t="array" ref="AE1101">IF($S1101=1,IFERROR(INDEX(Summary!$M:$M,$AH1101),0),0)</f>
        <v>0</v>
      </c>
      <c r="AF1101" s="2">
        <f t="array" ref="AF1101">IF($S1101=1,IFERROR(INDEX(Summary!$N:$N,$AH1101),0),0)</f>
        <v>0</v>
      </c>
      <c r="AG1101">
        <f t="array" ref="AG1101">IF($A1101="","",IFERROR(INDEX(Summary!$BB:$BB,$AH1101),0))</f>
        <v>10</v>
      </c>
      <c r="AH1101">
        <f t="shared" si="161"/>
        <v>39</v>
      </c>
    </row>
    <row r="1102" spans="1:34" hidden="1">
      <c r="A1102" t="str">
        <f t="array" ref="A1102">IFERROR(INDEX(Summary!$D:$D,$AH1102)&amp;"","")</f>
        <v>FG00699</v>
      </c>
      <c r="B1102" t="str">
        <f t="array" ref="B1102">IF($A1102="","",INDEX(Summary!$E:$E,$AH1102))</f>
        <v>Golden Milk Powder - 200 Gm</v>
      </c>
      <c r="C1102" t="str">
        <f t="array" ref="C1102">IF($A1102="","",INDEX(Summary!$B:$B,$AH1102))</f>
        <v>Jaggery</v>
      </c>
      <c r="D1102" t="str">
        <f t="array" ref="D1102">IF($A1102="","",INDEX(Summary!$C:$C,$AH1102))</f>
        <v>C39</v>
      </c>
      <c r="E1102">
        <f t="array" ref="E1102">IF($A1102="","",INDEX(Summary!$F:$F,$AH1102))</f>
        <v>0.2</v>
      </c>
      <c r="F1102" t="str">
        <f t="array" ref="F1102">IF($A1102="","",INDEX(Summary!$BC:$BC,$AH1102)&amp;"")</f>
        <v>P3 – Normal</v>
      </c>
      <c r="G1102">
        <f t="shared" si="153"/>
        <v>3</v>
      </c>
      <c r="H1102">
        <f t="shared" si="154"/>
        <v>0</v>
      </c>
      <c r="I1102" t="str">
        <f t="array" ref="I1102">IF($A1102="","",IF(IFERROR(INDEX(Summary!$BA:$BA,$AH1102),0)&lt;1,"Under 1 day",IF(INDEX(Summary!$BA:$BA,$AH1102)&lt;3,"1-3 days",IF(INDEX(Summary!$BA:$BA,$AH1102)&lt;7,"3-7 days","7+ days"))))</f>
        <v>Under 1 day</v>
      </c>
      <c r="J1102" t="str">
        <f t="array" ref="J1102">IF($A1102="","",IF(IFERROR(INDEX(Summary!$AX:$AX,$AH1102),0)&lt;0.25,"0-25%",IF(INDEX(Summary!$AX:$AX,$AH1102)&lt;0.5,"25-50%",IF(INDEX(Summary!$AX:$AX,$AH1102)&lt;0.75,"50-75%","75-100%"))))</f>
        <v>75-100%</v>
      </c>
      <c r="K1102" t="str">
        <f t="array" ref="K1102">IF($A1102="","",INDEX(Summary!$AY:$AY,$AH1102)&amp;"")</f>
        <v>WIP</v>
      </c>
      <c r="L1102" s="1">
        <f>IF($A1102="","",Summary!$P$2+MOD(ROW()-2,30))</f>
        <v>46247</v>
      </c>
      <c r="M1102">
        <f t="shared" si="155"/>
        <v>21</v>
      </c>
      <c r="N1102">
        <f t="shared" si="156"/>
        <v>13</v>
      </c>
      <c r="O1102" t="str">
        <f t="shared" si="157"/>
        <v>Aug-2026</v>
      </c>
      <c r="P1102">
        <f t="shared" ca="1" si="158"/>
        <v>1</v>
      </c>
      <c r="Q1102" s="2">
        <f t="array" ref="Q1102">IF($A1102="",0,IFERROR(INDEX(Summary!$P$3:$AS$67,$AH1102-2,$M1102),0))</f>
        <v>117</v>
      </c>
      <c r="R1102" s="2" t="e">
        <f t="array" ref="R1102">IF($A1102="",0,ROUND(IFERROR(INDEX(Summary!$O:$O,$AH1102),0)/30,0))</f>
        <v>#VALUE!</v>
      </c>
      <c r="S1102">
        <f t="shared" si="159"/>
        <v>0</v>
      </c>
      <c r="T1102" s="2">
        <f t="array" ref="T1102">IF($S1102=1,IFERROR(INDEX(Summary!$O:$O,$AH1102),0),0)</f>
        <v>0</v>
      </c>
      <c r="U1102" s="2">
        <f t="array" ref="U1102">IF($S1102=1,IFERROR(INDEX(Summary!$AT:$AT,$AH1102),0),0)</f>
        <v>0</v>
      </c>
      <c r="V1102" s="2">
        <f t="shared" si="160"/>
        <v>0</v>
      </c>
      <c r="W1102" s="2">
        <f t="array" ref="W1102">IF($S1102=1,IFERROR(INDEX(Summary!$AZ:$AZ,$AH1102),0),0)</f>
        <v>0</v>
      </c>
      <c r="X1102" s="3">
        <f t="array" ref="X1102">IF($S1102=1,IFERROR(INDEX(Summary!$BA:$BA,$AH1102),0),0)</f>
        <v>0</v>
      </c>
      <c r="Y1102" s="2">
        <f t="array" ref="Y1102">IF($S1102=1,IFERROR(INDEX(Summary!$G:$G,$AH1102),0),0)</f>
        <v>0</v>
      </c>
      <c r="Z1102" s="2">
        <f t="array" ref="Z1102">IF($S1102=1,IFERROR(INDEX(Summary!$H:$H,$AH1102),0),0)</f>
        <v>0</v>
      </c>
      <c r="AA1102" s="2">
        <f t="array" ref="AA1102">IF($S1102=1,IFERROR(INDEX(Summary!$I:$I,$AH1102),0),0)</f>
        <v>0</v>
      </c>
      <c r="AB1102" s="2">
        <f t="array" ref="AB1102">IF($S1102=1,IFERROR(INDEX(Summary!$J:$J,$AH1102),0),0)</f>
        <v>0</v>
      </c>
      <c r="AC1102" s="2">
        <f t="array" ref="AC1102">IF($S1102=1,IFERROR(INDEX(Summary!$K:$K,$AH1102),0),0)</f>
        <v>0</v>
      </c>
      <c r="AD1102" s="2">
        <f t="array" ref="AD1102">IF($S1102=1,IFERROR(INDEX(Summary!$L:$L,$AH1102),0),0)</f>
        <v>0</v>
      </c>
      <c r="AE1102" s="2">
        <f t="array" ref="AE1102">IF($S1102=1,IFERROR(INDEX(Summary!$M:$M,$AH1102),0),0)</f>
        <v>0</v>
      </c>
      <c r="AF1102" s="2">
        <f t="array" ref="AF1102">IF($S1102=1,IFERROR(INDEX(Summary!$N:$N,$AH1102),0),0)</f>
        <v>0</v>
      </c>
      <c r="AG1102">
        <f t="array" ref="AG1102">IF($A1102="","",IFERROR(INDEX(Summary!$BB:$BB,$AH1102),0))</f>
        <v>10</v>
      </c>
      <c r="AH1102">
        <f t="shared" si="161"/>
        <v>39</v>
      </c>
    </row>
    <row r="1103" spans="1:34" hidden="1">
      <c r="A1103" t="str">
        <f t="array" ref="A1103">IFERROR(INDEX(Summary!$D:$D,$AH1103)&amp;"","")</f>
        <v>FG00699</v>
      </c>
      <c r="B1103" t="str">
        <f t="array" ref="B1103">IF($A1103="","",INDEX(Summary!$E:$E,$AH1103))</f>
        <v>Golden Milk Powder - 200 Gm</v>
      </c>
      <c r="C1103" t="str">
        <f t="array" ref="C1103">IF($A1103="","",INDEX(Summary!$B:$B,$AH1103))</f>
        <v>Jaggery</v>
      </c>
      <c r="D1103" t="str">
        <f t="array" ref="D1103">IF($A1103="","",INDEX(Summary!$C:$C,$AH1103))</f>
        <v>C39</v>
      </c>
      <c r="E1103">
        <f t="array" ref="E1103">IF($A1103="","",INDEX(Summary!$F:$F,$AH1103))</f>
        <v>0.2</v>
      </c>
      <c r="F1103" t="str">
        <f t="array" ref="F1103">IF($A1103="","",INDEX(Summary!$BC:$BC,$AH1103)&amp;"")</f>
        <v>P3 – Normal</v>
      </c>
      <c r="G1103">
        <f t="shared" si="153"/>
        <v>3</v>
      </c>
      <c r="H1103">
        <f t="shared" si="154"/>
        <v>0</v>
      </c>
      <c r="I1103" t="str">
        <f t="array" ref="I1103">IF($A1103="","",IF(IFERROR(INDEX(Summary!$BA:$BA,$AH1103),0)&lt;1,"Under 1 day",IF(INDEX(Summary!$BA:$BA,$AH1103)&lt;3,"1-3 days",IF(INDEX(Summary!$BA:$BA,$AH1103)&lt;7,"3-7 days","7+ days"))))</f>
        <v>Under 1 day</v>
      </c>
      <c r="J1103" t="str">
        <f t="array" ref="J1103">IF($A1103="","",IF(IFERROR(INDEX(Summary!$AX:$AX,$AH1103),0)&lt;0.25,"0-25%",IF(INDEX(Summary!$AX:$AX,$AH1103)&lt;0.5,"25-50%",IF(INDEX(Summary!$AX:$AX,$AH1103)&lt;0.75,"50-75%","75-100%"))))</f>
        <v>75-100%</v>
      </c>
      <c r="K1103" t="str">
        <f t="array" ref="K1103">IF($A1103="","",INDEX(Summary!$AY:$AY,$AH1103)&amp;"")</f>
        <v>WIP</v>
      </c>
      <c r="L1103" s="1">
        <f>IF($A1103="","",Summary!$P$2+MOD(ROW()-2,30))</f>
        <v>46248</v>
      </c>
      <c r="M1103">
        <f t="shared" si="155"/>
        <v>22</v>
      </c>
      <c r="N1103">
        <f t="shared" si="156"/>
        <v>14</v>
      </c>
      <c r="O1103" t="str">
        <f t="shared" si="157"/>
        <v>Aug-2026</v>
      </c>
      <c r="P1103">
        <f t="shared" ca="1" si="158"/>
        <v>1</v>
      </c>
      <c r="Q1103" s="2">
        <f t="array" ref="Q1103">IF($A1103="",0,IFERROR(INDEX(Summary!$P$3:$AS$67,$AH1103-2,$M1103),0))</f>
        <v>0</v>
      </c>
      <c r="R1103" s="2" t="e">
        <f t="array" ref="R1103">IF($A1103="",0,ROUND(IFERROR(INDEX(Summary!$O:$O,$AH1103),0)/30,0))</f>
        <v>#VALUE!</v>
      </c>
      <c r="S1103">
        <f t="shared" si="159"/>
        <v>0</v>
      </c>
      <c r="T1103" s="2">
        <f t="array" ref="T1103">IF($S1103=1,IFERROR(INDEX(Summary!$O:$O,$AH1103),0),0)</f>
        <v>0</v>
      </c>
      <c r="U1103" s="2">
        <f t="array" ref="U1103">IF($S1103=1,IFERROR(INDEX(Summary!$AT:$AT,$AH1103),0),0)</f>
        <v>0</v>
      </c>
      <c r="V1103" s="2">
        <f t="shared" si="160"/>
        <v>0</v>
      </c>
      <c r="W1103" s="2">
        <f t="array" ref="W1103">IF($S1103=1,IFERROR(INDEX(Summary!$AZ:$AZ,$AH1103),0),0)</f>
        <v>0</v>
      </c>
      <c r="X1103" s="3">
        <f t="array" ref="X1103">IF($S1103=1,IFERROR(INDEX(Summary!$BA:$BA,$AH1103),0),0)</f>
        <v>0</v>
      </c>
      <c r="Y1103" s="2">
        <f t="array" ref="Y1103">IF($S1103=1,IFERROR(INDEX(Summary!$G:$G,$AH1103),0),0)</f>
        <v>0</v>
      </c>
      <c r="Z1103" s="2">
        <f t="array" ref="Z1103">IF($S1103=1,IFERROR(INDEX(Summary!$H:$H,$AH1103),0),0)</f>
        <v>0</v>
      </c>
      <c r="AA1103" s="2">
        <f t="array" ref="AA1103">IF($S1103=1,IFERROR(INDEX(Summary!$I:$I,$AH1103),0),0)</f>
        <v>0</v>
      </c>
      <c r="AB1103" s="2">
        <f t="array" ref="AB1103">IF($S1103=1,IFERROR(INDEX(Summary!$J:$J,$AH1103),0),0)</f>
        <v>0</v>
      </c>
      <c r="AC1103" s="2">
        <f t="array" ref="AC1103">IF($S1103=1,IFERROR(INDEX(Summary!$K:$K,$AH1103),0),0)</f>
        <v>0</v>
      </c>
      <c r="AD1103" s="2">
        <f t="array" ref="AD1103">IF($S1103=1,IFERROR(INDEX(Summary!$L:$L,$AH1103),0),0)</f>
        <v>0</v>
      </c>
      <c r="AE1103" s="2">
        <f t="array" ref="AE1103">IF($S1103=1,IFERROR(INDEX(Summary!$M:$M,$AH1103),0),0)</f>
        <v>0</v>
      </c>
      <c r="AF1103" s="2">
        <f t="array" ref="AF1103">IF($S1103=1,IFERROR(INDEX(Summary!$N:$N,$AH1103),0),0)</f>
        <v>0</v>
      </c>
      <c r="AG1103">
        <f t="array" ref="AG1103">IF($A1103="","",IFERROR(INDEX(Summary!$BB:$BB,$AH1103),0))</f>
        <v>10</v>
      </c>
      <c r="AH1103">
        <f t="shared" si="161"/>
        <v>39</v>
      </c>
    </row>
    <row r="1104" spans="1:34" hidden="1">
      <c r="A1104" t="str">
        <f t="array" ref="A1104">IFERROR(INDEX(Summary!$D:$D,$AH1104)&amp;"","")</f>
        <v>FG00699</v>
      </c>
      <c r="B1104" t="str">
        <f t="array" ref="B1104">IF($A1104="","",INDEX(Summary!$E:$E,$AH1104))</f>
        <v>Golden Milk Powder - 200 Gm</v>
      </c>
      <c r="C1104" t="str">
        <f t="array" ref="C1104">IF($A1104="","",INDEX(Summary!$B:$B,$AH1104))</f>
        <v>Jaggery</v>
      </c>
      <c r="D1104" t="str">
        <f t="array" ref="D1104">IF($A1104="","",INDEX(Summary!$C:$C,$AH1104))</f>
        <v>C39</v>
      </c>
      <c r="E1104">
        <f t="array" ref="E1104">IF($A1104="","",INDEX(Summary!$F:$F,$AH1104))</f>
        <v>0.2</v>
      </c>
      <c r="F1104" t="str">
        <f t="array" ref="F1104">IF($A1104="","",INDEX(Summary!$BC:$BC,$AH1104)&amp;"")</f>
        <v>P3 – Normal</v>
      </c>
      <c r="G1104">
        <f t="shared" si="153"/>
        <v>3</v>
      </c>
      <c r="H1104">
        <f t="shared" si="154"/>
        <v>0</v>
      </c>
      <c r="I1104" t="str">
        <f t="array" ref="I1104">IF($A1104="","",IF(IFERROR(INDEX(Summary!$BA:$BA,$AH1104),0)&lt;1,"Under 1 day",IF(INDEX(Summary!$BA:$BA,$AH1104)&lt;3,"1-3 days",IF(INDEX(Summary!$BA:$BA,$AH1104)&lt;7,"3-7 days","7+ days"))))</f>
        <v>Under 1 day</v>
      </c>
      <c r="J1104" t="str">
        <f t="array" ref="J1104">IF($A1104="","",IF(IFERROR(INDEX(Summary!$AX:$AX,$AH1104),0)&lt;0.25,"0-25%",IF(INDEX(Summary!$AX:$AX,$AH1104)&lt;0.5,"25-50%",IF(INDEX(Summary!$AX:$AX,$AH1104)&lt;0.75,"50-75%","75-100%"))))</f>
        <v>75-100%</v>
      </c>
      <c r="K1104" t="str">
        <f t="array" ref="K1104">IF($A1104="","",INDEX(Summary!$AY:$AY,$AH1104)&amp;"")</f>
        <v>WIP</v>
      </c>
      <c r="L1104" s="1">
        <f>IF($A1104="","",Summary!$P$2+MOD(ROW()-2,30))</f>
        <v>46249</v>
      </c>
      <c r="M1104">
        <f t="shared" si="155"/>
        <v>23</v>
      </c>
      <c r="N1104">
        <f t="shared" si="156"/>
        <v>15</v>
      </c>
      <c r="O1104" t="str">
        <f t="shared" si="157"/>
        <v>Aug-2026</v>
      </c>
      <c r="P1104">
        <f t="shared" ca="1" si="158"/>
        <v>1</v>
      </c>
      <c r="Q1104" s="2">
        <f t="array" ref="Q1104">IF($A1104="",0,IFERROR(INDEX(Summary!$P$3:$AS$67,$AH1104-2,$M1104),0))</f>
        <v>0</v>
      </c>
      <c r="R1104" s="2" t="e">
        <f t="array" ref="R1104">IF($A1104="",0,ROUND(IFERROR(INDEX(Summary!$O:$O,$AH1104),0)/30,0))</f>
        <v>#VALUE!</v>
      </c>
      <c r="S1104">
        <f t="shared" si="159"/>
        <v>0</v>
      </c>
      <c r="T1104" s="2">
        <f t="array" ref="T1104">IF($S1104=1,IFERROR(INDEX(Summary!$O:$O,$AH1104),0),0)</f>
        <v>0</v>
      </c>
      <c r="U1104" s="2">
        <f t="array" ref="U1104">IF($S1104=1,IFERROR(INDEX(Summary!$AT:$AT,$AH1104),0),0)</f>
        <v>0</v>
      </c>
      <c r="V1104" s="2">
        <f t="shared" si="160"/>
        <v>0</v>
      </c>
      <c r="W1104" s="2">
        <f t="array" ref="W1104">IF($S1104=1,IFERROR(INDEX(Summary!$AZ:$AZ,$AH1104),0),0)</f>
        <v>0</v>
      </c>
      <c r="X1104" s="3">
        <f t="array" ref="X1104">IF($S1104=1,IFERROR(INDEX(Summary!$BA:$BA,$AH1104),0),0)</f>
        <v>0</v>
      </c>
      <c r="Y1104" s="2">
        <f t="array" ref="Y1104">IF($S1104=1,IFERROR(INDEX(Summary!$G:$G,$AH1104),0),0)</f>
        <v>0</v>
      </c>
      <c r="Z1104" s="2">
        <f t="array" ref="Z1104">IF($S1104=1,IFERROR(INDEX(Summary!$H:$H,$AH1104),0),0)</f>
        <v>0</v>
      </c>
      <c r="AA1104" s="2">
        <f t="array" ref="AA1104">IF($S1104=1,IFERROR(INDEX(Summary!$I:$I,$AH1104),0),0)</f>
        <v>0</v>
      </c>
      <c r="AB1104" s="2">
        <f t="array" ref="AB1104">IF($S1104=1,IFERROR(INDEX(Summary!$J:$J,$AH1104),0),0)</f>
        <v>0</v>
      </c>
      <c r="AC1104" s="2">
        <f t="array" ref="AC1104">IF($S1104=1,IFERROR(INDEX(Summary!$K:$K,$AH1104),0),0)</f>
        <v>0</v>
      </c>
      <c r="AD1104" s="2">
        <f t="array" ref="AD1104">IF($S1104=1,IFERROR(INDEX(Summary!$L:$L,$AH1104),0),0)</f>
        <v>0</v>
      </c>
      <c r="AE1104" s="2">
        <f t="array" ref="AE1104">IF($S1104=1,IFERROR(INDEX(Summary!$M:$M,$AH1104),0),0)</f>
        <v>0</v>
      </c>
      <c r="AF1104" s="2">
        <f t="array" ref="AF1104">IF($S1104=1,IFERROR(INDEX(Summary!$N:$N,$AH1104),0),0)</f>
        <v>0</v>
      </c>
      <c r="AG1104">
        <f t="array" ref="AG1104">IF($A1104="","",IFERROR(INDEX(Summary!$BB:$BB,$AH1104),0))</f>
        <v>10</v>
      </c>
      <c r="AH1104">
        <f t="shared" si="161"/>
        <v>39</v>
      </c>
    </row>
    <row r="1105" spans="1:34" hidden="1">
      <c r="A1105" t="str">
        <f t="array" ref="A1105">IFERROR(INDEX(Summary!$D:$D,$AH1105)&amp;"","")</f>
        <v>FG00699</v>
      </c>
      <c r="B1105" t="str">
        <f t="array" ref="B1105">IF($A1105="","",INDEX(Summary!$E:$E,$AH1105))</f>
        <v>Golden Milk Powder - 200 Gm</v>
      </c>
      <c r="C1105" t="str">
        <f t="array" ref="C1105">IF($A1105="","",INDEX(Summary!$B:$B,$AH1105))</f>
        <v>Jaggery</v>
      </c>
      <c r="D1105" t="str">
        <f t="array" ref="D1105">IF($A1105="","",INDEX(Summary!$C:$C,$AH1105))</f>
        <v>C39</v>
      </c>
      <c r="E1105">
        <f t="array" ref="E1105">IF($A1105="","",INDEX(Summary!$F:$F,$AH1105))</f>
        <v>0.2</v>
      </c>
      <c r="F1105" t="str">
        <f t="array" ref="F1105">IF($A1105="","",INDEX(Summary!$BC:$BC,$AH1105)&amp;"")</f>
        <v>P3 – Normal</v>
      </c>
      <c r="G1105">
        <f t="shared" si="153"/>
        <v>3</v>
      </c>
      <c r="H1105">
        <f t="shared" si="154"/>
        <v>0</v>
      </c>
      <c r="I1105" t="str">
        <f t="array" ref="I1105">IF($A1105="","",IF(IFERROR(INDEX(Summary!$BA:$BA,$AH1105),0)&lt;1,"Under 1 day",IF(INDEX(Summary!$BA:$BA,$AH1105)&lt;3,"1-3 days",IF(INDEX(Summary!$BA:$BA,$AH1105)&lt;7,"3-7 days","7+ days"))))</f>
        <v>Under 1 day</v>
      </c>
      <c r="J1105" t="str">
        <f t="array" ref="J1105">IF($A1105="","",IF(IFERROR(INDEX(Summary!$AX:$AX,$AH1105),0)&lt;0.25,"0-25%",IF(INDEX(Summary!$AX:$AX,$AH1105)&lt;0.5,"25-50%",IF(INDEX(Summary!$AX:$AX,$AH1105)&lt;0.75,"50-75%","75-100%"))))</f>
        <v>75-100%</v>
      </c>
      <c r="K1105" t="str">
        <f t="array" ref="K1105">IF($A1105="","",INDEX(Summary!$AY:$AY,$AH1105)&amp;"")</f>
        <v>WIP</v>
      </c>
      <c r="L1105" s="1">
        <f>IF($A1105="","",Summary!$P$2+MOD(ROW()-2,30))</f>
        <v>46250</v>
      </c>
      <c r="M1105">
        <f t="shared" si="155"/>
        <v>24</v>
      </c>
      <c r="N1105">
        <f t="shared" si="156"/>
        <v>16</v>
      </c>
      <c r="O1105" t="str">
        <f t="shared" si="157"/>
        <v>Aug-2026</v>
      </c>
      <c r="P1105">
        <f t="shared" ca="1" si="158"/>
        <v>1</v>
      </c>
      <c r="Q1105" s="2">
        <f t="array" ref="Q1105">IF($A1105="",0,IFERROR(INDEX(Summary!$P$3:$AS$67,$AH1105-2,$M1105),0))</f>
        <v>0</v>
      </c>
      <c r="R1105" s="2" t="e">
        <f t="array" ref="R1105">IF($A1105="",0,ROUND(IFERROR(INDEX(Summary!$O:$O,$AH1105),0)/30,0))</f>
        <v>#VALUE!</v>
      </c>
      <c r="S1105">
        <f t="shared" si="159"/>
        <v>0</v>
      </c>
      <c r="T1105" s="2">
        <f t="array" ref="T1105">IF($S1105=1,IFERROR(INDEX(Summary!$O:$O,$AH1105),0),0)</f>
        <v>0</v>
      </c>
      <c r="U1105" s="2">
        <f t="array" ref="U1105">IF($S1105=1,IFERROR(INDEX(Summary!$AT:$AT,$AH1105),0),0)</f>
        <v>0</v>
      </c>
      <c r="V1105" s="2">
        <f t="shared" si="160"/>
        <v>0</v>
      </c>
      <c r="W1105" s="2">
        <f t="array" ref="W1105">IF($S1105=1,IFERROR(INDEX(Summary!$AZ:$AZ,$AH1105),0),0)</f>
        <v>0</v>
      </c>
      <c r="X1105" s="3">
        <f t="array" ref="X1105">IF($S1105=1,IFERROR(INDEX(Summary!$BA:$BA,$AH1105),0),0)</f>
        <v>0</v>
      </c>
      <c r="Y1105" s="2">
        <f t="array" ref="Y1105">IF($S1105=1,IFERROR(INDEX(Summary!$G:$G,$AH1105),0),0)</f>
        <v>0</v>
      </c>
      <c r="Z1105" s="2">
        <f t="array" ref="Z1105">IF($S1105=1,IFERROR(INDEX(Summary!$H:$H,$AH1105),0),0)</f>
        <v>0</v>
      </c>
      <c r="AA1105" s="2">
        <f t="array" ref="AA1105">IF($S1105=1,IFERROR(INDEX(Summary!$I:$I,$AH1105),0),0)</f>
        <v>0</v>
      </c>
      <c r="AB1105" s="2">
        <f t="array" ref="AB1105">IF($S1105=1,IFERROR(INDEX(Summary!$J:$J,$AH1105),0),0)</f>
        <v>0</v>
      </c>
      <c r="AC1105" s="2">
        <f t="array" ref="AC1105">IF($S1105=1,IFERROR(INDEX(Summary!$K:$K,$AH1105),0),0)</f>
        <v>0</v>
      </c>
      <c r="AD1105" s="2">
        <f t="array" ref="AD1105">IF($S1105=1,IFERROR(INDEX(Summary!$L:$L,$AH1105),0),0)</f>
        <v>0</v>
      </c>
      <c r="AE1105" s="2">
        <f t="array" ref="AE1105">IF($S1105=1,IFERROR(INDEX(Summary!$M:$M,$AH1105),0),0)</f>
        <v>0</v>
      </c>
      <c r="AF1105" s="2">
        <f t="array" ref="AF1105">IF($S1105=1,IFERROR(INDEX(Summary!$N:$N,$AH1105),0),0)</f>
        <v>0</v>
      </c>
      <c r="AG1105">
        <f t="array" ref="AG1105">IF($A1105="","",IFERROR(INDEX(Summary!$BB:$BB,$AH1105),0))</f>
        <v>10</v>
      </c>
      <c r="AH1105">
        <f t="shared" si="161"/>
        <v>39</v>
      </c>
    </row>
    <row r="1106" spans="1:34" hidden="1">
      <c r="A1106" t="str">
        <f t="array" ref="A1106">IFERROR(INDEX(Summary!$D:$D,$AH1106)&amp;"","")</f>
        <v>FG00699</v>
      </c>
      <c r="B1106" t="str">
        <f t="array" ref="B1106">IF($A1106="","",INDEX(Summary!$E:$E,$AH1106))</f>
        <v>Golden Milk Powder - 200 Gm</v>
      </c>
      <c r="C1106" t="str">
        <f t="array" ref="C1106">IF($A1106="","",INDEX(Summary!$B:$B,$AH1106))</f>
        <v>Jaggery</v>
      </c>
      <c r="D1106" t="str">
        <f t="array" ref="D1106">IF($A1106="","",INDEX(Summary!$C:$C,$AH1106))</f>
        <v>C39</v>
      </c>
      <c r="E1106">
        <f t="array" ref="E1106">IF($A1106="","",INDEX(Summary!$F:$F,$AH1106))</f>
        <v>0.2</v>
      </c>
      <c r="F1106" t="str">
        <f t="array" ref="F1106">IF($A1106="","",INDEX(Summary!$BC:$BC,$AH1106)&amp;"")</f>
        <v>P3 – Normal</v>
      </c>
      <c r="G1106">
        <f t="shared" si="153"/>
        <v>3</v>
      </c>
      <c r="H1106">
        <f t="shared" si="154"/>
        <v>0</v>
      </c>
      <c r="I1106" t="str">
        <f t="array" ref="I1106">IF($A1106="","",IF(IFERROR(INDEX(Summary!$BA:$BA,$AH1106),0)&lt;1,"Under 1 day",IF(INDEX(Summary!$BA:$BA,$AH1106)&lt;3,"1-3 days",IF(INDEX(Summary!$BA:$BA,$AH1106)&lt;7,"3-7 days","7+ days"))))</f>
        <v>Under 1 day</v>
      </c>
      <c r="J1106" t="str">
        <f t="array" ref="J1106">IF($A1106="","",IF(IFERROR(INDEX(Summary!$AX:$AX,$AH1106),0)&lt;0.25,"0-25%",IF(INDEX(Summary!$AX:$AX,$AH1106)&lt;0.5,"25-50%",IF(INDEX(Summary!$AX:$AX,$AH1106)&lt;0.75,"50-75%","75-100%"))))</f>
        <v>75-100%</v>
      </c>
      <c r="K1106" t="str">
        <f t="array" ref="K1106">IF($A1106="","",INDEX(Summary!$AY:$AY,$AH1106)&amp;"")</f>
        <v>WIP</v>
      </c>
      <c r="L1106" s="1">
        <f>IF($A1106="","",Summary!$P$2+MOD(ROW()-2,30))</f>
        <v>46251</v>
      </c>
      <c r="M1106">
        <f t="shared" si="155"/>
        <v>25</v>
      </c>
      <c r="N1106">
        <f t="shared" si="156"/>
        <v>17</v>
      </c>
      <c r="O1106" t="str">
        <f t="shared" si="157"/>
        <v>Aug-2026</v>
      </c>
      <c r="P1106">
        <f t="shared" ca="1" si="158"/>
        <v>1</v>
      </c>
      <c r="Q1106" s="2">
        <f t="array" ref="Q1106">IF($A1106="",0,IFERROR(INDEX(Summary!$P$3:$AS$67,$AH1106-2,$M1106),0))</f>
        <v>0</v>
      </c>
      <c r="R1106" s="2" t="e">
        <f t="array" ref="R1106">IF($A1106="",0,ROUND(IFERROR(INDEX(Summary!$O:$O,$AH1106),0)/30,0))</f>
        <v>#VALUE!</v>
      </c>
      <c r="S1106">
        <f t="shared" si="159"/>
        <v>0</v>
      </c>
      <c r="T1106" s="2">
        <f t="array" ref="T1106">IF($S1106=1,IFERROR(INDEX(Summary!$O:$O,$AH1106),0),0)</f>
        <v>0</v>
      </c>
      <c r="U1106" s="2">
        <f t="array" ref="U1106">IF($S1106=1,IFERROR(INDEX(Summary!$AT:$AT,$AH1106),0),0)</f>
        <v>0</v>
      </c>
      <c r="V1106" s="2">
        <f t="shared" si="160"/>
        <v>0</v>
      </c>
      <c r="W1106" s="2">
        <f t="array" ref="W1106">IF($S1106=1,IFERROR(INDEX(Summary!$AZ:$AZ,$AH1106),0),0)</f>
        <v>0</v>
      </c>
      <c r="X1106" s="3">
        <f t="array" ref="X1106">IF($S1106=1,IFERROR(INDEX(Summary!$BA:$BA,$AH1106),0),0)</f>
        <v>0</v>
      </c>
      <c r="Y1106" s="2">
        <f t="array" ref="Y1106">IF($S1106=1,IFERROR(INDEX(Summary!$G:$G,$AH1106),0),0)</f>
        <v>0</v>
      </c>
      <c r="Z1106" s="2">
        <f t="array" ref="Z1106">IF($S1106=1,IFERROR(INDEX(Summary!$H:$H,$AH1106),0),0)</f>
        <v>0</v>
      </c>
      <c r="AA1106" s="2">
        <f t="array" ref="AA1106">IF($S1106=1,IFERROR(INDEX(Summary!$I:$I,$AH1106),0),0)</f>
        <v>0</v>
      </c>
      <c r="AB1106" s="2">
        <f t="array" ref="AB1106">IF($S1106=1,IFERROR(INDEX(Summary!$J:$J,$AH1106),0),0)</f>
        <v>0</v>
      </c>
      <c r="AC1106" s="2">
        <f t="array" ref="AC1106">IF($S1106=1,IFERROR(INDEX(Summary!$K:$K,$AH1106),0),0)</f>
        <v>0</v>
      </c>
      <c r="AD1106" s="2">
        <f t="array" ref="AD1106">IF($S1106=1,IFERROR(INDEX(Summary!$L:$L,$AH1106),0),0)</f>
        <v>0</v>
      </c>
      <c r="AE1106" s="2">
        <f t="array" ref="AE1106">IF($S1106=1,IFERROR(INDEX(Summary!$M:$M,$AH1106),0),0)</f>
        <v>0</v>
      </c>
      <c r="AF1106" s="2">
        <f t="array" ref="AF1106">IF($S1106=1,IFERROR(INDEX(Summary!$N:$N,$AH1106),0),0)</f>
        <v>0</v>
      </c>
      <c r="AG1106">
        <f t="array" ref="AG1106">IF($A1106="","",IFERROR(INDEX(Summary!$BB:$BB,$AH1106),0))</f>
        <v>10</v>
      </c>
      <c r="AH1106">
        <f t="shared" si="161"/>
        <v>39</v>
      </c>
    </row>
    <row r="1107" spans="1:34" hidden="1">
      <c r="A1107" t="str">
        <f t="array" ref="A1107">IFERROR(INDEX(Summary!$D:$D,$AH1107)&amp;"","")</f>
        <v>FG00699</v>
      </c>
      <c r="B1107" t="str">
        <f t="array" ref="B1107">IF($A1107="","",INDEX(Summary!$E:$E,$AH1107))</f>
        <v>Golden Milk Powder - 200 Gm</v>
      </c>
      <c r="C1107" t="str">
        <f t="array" ref="C1107">IF($A1107="","",INDEX(Summary!$B:$B,$AH1107))</f>
        <v>Jaggery</v>
      </c>
      <c r="D1107" t="str">
        <f t="array" ref="D1107">IF($A1107="","",INDEX(Summary!$C:$C,$AH1107))</f>
        <v>C39</v>
      </c>
      <c r="E1107">
        <f t="array" ref="E1107">IF($A1107="","",INDEX(Summary!$F:$F,$AH1107))</f>
        <v>0.2</v>
      </c>
      <c r="F1107" t="str">
        <f t="array" ref="F1107">IF($A1107="","",INDEX(Summary!$BC:$BC,$AH1107)&amp;"")</f>
        <v>P3 – Normal</v>
      </c>
      <c r="G1107">
        <f t="shared" si="153"/>
        <v>3</v>
      </c>
      <c r="H1107">
        <f t="shared" si="154"/>
        <v>0</v>
      </c>
      <c r="I1107" t="str">
        <f t="array" ref="I1107">IF($A1107="","",IF(IFERROR(INDEX(Summary!$BA:$BA,$AH1107),0)&lt;1,"Under 1 day",IF(INDEX(Summary!$BA:$BA,$AH1107)&lt;3,"1-3 days",IF(INDEX(Summary!$BA:$BA,$AH1107)&lt;7,"3-7 days","7+ days"))))</f>
        <v>Under 1 day</v>
      </c>
      <c r="J1107" t="str">
        <f t="array" ref="J1107">IF($A1107="","",IF(IFERROR(INDEX(Summary!$AX:$AX,$AH1107),0)&lt;0.25,"0-25%",IF(INDEX(Summary!$AX:$AX,$AH1107)&lt;0.5,"25-50%",IF(INDEX(Summary!$AX:$AX,$AH1107)&lt;0.75,"50-75%","75-100%"))))</f>
        <v>75-100%</v>
      </c>
      <c r="K1107" t="str">
        <f t="array" ref="K1107">IF($A1107="","",INDEX(Summary!$AY:$AY,$AH1107)&amp;"")</f>
        <v>WIP</v>
      </c>
      <c r="L1107" s="1">
        <f>IF($A1107="","",Summary!$P$2+MOD(ROW()-2,30))</f>
        <v>46252</v>
      </c>
      <c r="M1107">
        <f t="shared" si="155"/>
        <v>26</v>
      </c>
      <c r="N1107">
        <f t="shared" si="156"/>
        <v>18</v>
      </c>
      <c r="O1107" t="str">
        <f t="shared" si="157"/>
        <v>Aug-2026</v>
      </c>
      <c r="P1107">
        <f t="shared" ca="1" si="158"/>
        <v>1</v>
      </c>
      <c r="Q1107" s="2">
        <f t="array" ref="Q1107">IF($A1107="",0,IFERROR(INDEX(Summary!$P$3:$AS$67,$AH1107-2,$M1107),0))</f>
        <v>0</v>
      </c>
      <c r="R1107" s="2" t="e">
        <f t="array" ref="R1107">IF($A1107="",0,ROUND(IFERROR(INDEX(Summary!$O:$O,$AH1107),0)/30,0))</f>
        <v>#VALUE!</v>
      </c>
      <c r="S1107">
        <f t="shared" si="159"/>
        <v>0</v>
      </c>
      <c r="T1107" s="2">
        <f t="array" ref="T1107">IF($S1107=1,IFERROR(INDEX(Summary!$O:$O,$AH1107),0),0)</f>
        <v>0</v>
      </c>
      <c r="U1107" s="2">
        <f t="array" ref="U1107">IF($S1107=1,IFERROR(INDEX(Summary!$AT:$AT,$AH1107),0),0)</f>
        <v>0</v>
      </c>
      <c r="V1107" s="2">
        <f t="shared" si="160"/>
        <v>0</v>
      </c>
      <c r="W1107" s="2">
        <f t="array" ref="W1107">IF($S1107=1,IFERROR(INDEX(Summary!$AZ:$AZ,$AH1107),0),0)</f>
        <v>0</v>
      </c>
      <c r="X1107" s="3">
        <f t="array" ref="X1107">IF($S1107=1,IFERROR(INDEX(Summary!$BA:$BA,$AH1107),0),0)</f>
        <v>0</v>
      </c>
      <c r="Y1107" s="2">
        <f t="array" ref="Y1107">IF($S1107=1,IFERROR(INDEX(Summary!$G:$G,$AH1107),0),0)</f>
        <v>0</v>
      </c>
      <c r="Z1107" s="2">
        <f t="array" ref="Z1107">IF($S1107=1,IFERROR(INDEX(Summary!$H:$H,$AH1107),0),0)</f>
        <v>0</v>
      </c>
      <c r="AA1107" s="2">
        <f t="array" ref="AA1107">IF($S1107=1,IFERROR(INDEX(Summary!$I:$I,$AH1107),0),0)</f>
        <v>0</v>
      </c>
      <c r="AB1107" s="2">
        <f t="array" ref="AB1107">IF($S1107=1,IFERROR(INDEX(Summary!$J:$J,$AH1107),0),0)</f>
        <v>0</v>
      </c>
      <c r="AC1107" s="2">
        <f t="array" ref="AC1107">IF($S1107=1,IFERROR(INDEX(Summary!$K:$K,$AH1107),0),0)</f>
        <v>0</v>
      </c>
      <c r="AD1107" s="2">
        <f t="array" ref="AD1107">IF($S1107=1,IFERROR(INDEX(Summary!$L:$L,$AH1107),0),0)</f>
        <v>0</v>
      </c>
      <c r="AE1107" s="2">
        <f t="array" ref="AE1107">IF($S1107=1,IFERROR(INDEX(Summary!$M:$M,$AH1107),0),0)</f>
        <v>0</v>
      </c>
      <c r="AF1107" s="2">
        <f t="array" ref="AF1107">IF($S1107=1,IFERROR(INDEX(Summary!$N:$N,$AH1107),0),0)</f>
        <v>0</v>
      </c>
      <c r="AG1107">
        <f t="array" ref="AG1107">IF($A1107="","",IFERROR(INDEX(Summary!$BB:$BB,$AH1107),0))</f>
        <v>10</v>
      </c>
      <c r="AH1107">
        <f t="shared" si="161"/>
        <v>39</v>
      </c>
    </row>
    <row r="1108" spans="1:34" hidden="1">
      <c r="A1108" t="str">
        <f t="array" ref="A1108">IFERROR(INDEX(Summary!$D:$D,$AH1108)&amp;"","")</f>
        <v>FG00699</v>
      </c>
      <c r="B1108" t="str">
        <f t="array" ref="B1108">IF($A1108="","",INDEX(Summary!$E:$E,$AH1108))</f>
        <v>Golden Milk Powder - 200 Gm</v>
      </c>
      <c r="C1108" t="str">
        <f t="array" ref="C1108">IF($A1108="","",INDEX(Summary!$B:$B,$AH1108))</f>
        <v>Jaggery</v>
      </c>
      <c r="D1108" t="str">
        <f t="array" ref="D1108">IF($A1108="","",INDEX(Summary!$C:$C,$AH1108))</f>
        <v>C39</v>
      </c>
      <c r="E1108">
        <f t="array" ref="E1108">IF($A1108="","",INDEX(Summary!$F:$F,$AH1108))</f>
        <v>0.2</v>
      </c>
      <c r="F1108" t="str">
        <f t="array" ref="F1108">IF($A1108="","",INDEX(Summary!$BC:$BC,$AH1108)&amp;"")</f>
        <v>P3 – Normal</v>
      </c>
      <c r="G1108">
        <f t="shared" si="153"/>
        <v>3</v>
      </c>
      <c r="H1108">
        <f t="shared" si="154"/>
        <v>0</v>
      </c>
      <c r="I1108" t="str">
        <f t="array" ref="I1108">IF($A1108="","",IF(IFERROR(INDEX(Summary!$BA:$BA,$AH1108),0)&lt;1,"Under 1 day",IF(INDEX(Summary!$BA:$BA,$AH1108)&lt;3,"1-3 days",IF(INDEX(Summary!$BA:$BA,$AH1108)&lt;7,"3-7 days","7+ days"))))</f>
        <v>Under 1 day</v>
      </c>
      <c r="J1108" t="str">
        <f t="array" ref="J1108">IF($A1108="","",IF(IFERROR(INDEX(Summary!$AX:$AX,$AH1108),0)&lt;0.25,"0-25%",IF(INDEX(Summary!$AX:$AX,$AH1108)&lt;0.5,"25-50%",IF(INDEX(Summary!$AX:$AX,$AH1108)&lt;0.75,"50-75%","75-100%"))))</f>
        <v>75-100%</v>
      </c>
      <c r="K1108" t="str">
        <f t="array" ref="K1108">IF($A1108="","",INDEX(Summary!$AY:$AY,$AH1108)&amp;"")</f>
        <v>WIP</v>
      </c>
      <c r="L1108" s="1">
        <f>IF($A1108="","",Summary!$P$2+MOD(ROW()-2,30))</f>
        <v>46253</v>
      </c>
      <c r="M1108">
        <f t="shared" si="155"/>
        <v>27</v>
      </c>
      <c r="N1108">
        <f t="shared" si="156"/>
        <v>19</v>
      </c>
      <c r="O1108" t="str">
        <f t="shared" si="157"/>
        <v>Aug-2026</v>
      </c>
      <c r="P1108">
        <f t="shared" ca="1" si="158"/>
        <v>1</v>
      </c>
      <c r="Q1108" s="2">
        <f t="array" ref="Q1108">IF($A1108="",0,IFERROR(INDEX(Summary!$P$3:$AS$67,$AH1108-2,$M1108),0))</f>
        <v>0</v>
      </c>
      <c r="R1108" s="2" t="e">
        <f t="array" ref="R1108">IF($A1108="",0,ROUND(IFERROR(INDEX(Summary!$O:$O,$AH1108),0)/30,0))</f>
        <v>#VALUE!</v>
      </c>
      <c r="S1108">
        <f t="shared" si="159"/>
        <v>0</v>
      </c>
      <c r="T1108" s="2">
        <f t="array" ref="T1108">IF($S1108=1,IFERROR(INDEX(Summary!$O:$O,$AH1108),0),0)</f>
        <v>0</v>
      </c>
      <c r="U1108" s="2">
        <f t="array" ref="U1108">IF($S1108=1,IFERROR(INDEX(Summary!$AT:$AT,$AH1108),0),0)</f>
        <v>0</v>
      </c>
      <c r="V1108" s="2">
        <f t="shared" si="160"/>
        <v>0</v>
      </c>
      <c r="W1108" s="2">
        <f t="array" ref="W1108">IF($S1108=1,IFERROR(INDEX(Summary!$AZ:$AZ,$AH1108),0),0)</f>
        <v>0</v>
      </c>
      <c r="X1108" s="3">
        <f t="array" ref="X1108">IF($S1108=1,IFERROR(INDEX(Summary!$BA:$BA,$AH1108),0),0)</f>
        <v>0</v>
      </c>
      <c r="Y1108" s="2">
        <f t="array" ref="Y1108">IF($S1108=1,IFERROR(INDEX(Summary!$G:$G,$AH1108),0),0)</f>
        <v>0</v>
      </c>
      <c r="Z1108" s="2">
        <f t="array" ref="Z1108">IF($S1108=1,IFERROR(INDEX(Summary!$H:$H,$AH1108),0),0)</f>
        <v>0</v>
      </c>
      <c r="AA1108" s="2">
        <f t="array" ref="AA1108">IF($S1108=1,IFERROR(INDEX(Summary!$I:$I,$AH1108),0),0)</f>
        <v>0</v>
      </c>
      <c r="AB1108" s="2">
        <f t="array" ref="AB1108">IF($S1108=1,IFERROR(INDEX(Summary!$J:$J,$AH1108),0),0)</f>
        <v>0</v>
      </c>
      <c r="AC1108" s="2">
        <f t="array" ref="AC1108">IF($S1108=1,IFERROR(INDEX(Summary!$K:$K,$AH1108),0),0)</f>
        <v>0</v>
      </c>
      <c r="AD1108" s="2">
        <f t="array" ref="AD1108">IF($S1108=1,IFERROR(INDEX(Summary!$L:$L,$AH1108),0),0)</f>
        <v>0</v>
      </c>
      <c r="AE1108" s="2">
        <f t="array" ref="AE1108">IF($S1108=1,IFERROR(INDEX(Summary!$M:$M,$AH1108),0),0)</f>
        <v>0</v>
      </c>
      <c r="AF1108" s="2">
        <f t="array" ref="AF1108">IF($S1108=1,IFERROR(INDEX(Summary!$N:$N,$AH1108),0),0)</f>
        <v>0</v>
      </c>
      <c r="AG1108">
        <f t="array" ref="AG1108">IF($A1108="","",IFERROR(INDEX(Summary!$BB:$BB,$AH1108),0))</f>
        <v>10</v>
      </c>
      <c r="AH1108">
        <f t="shared" si="161"/>
        <v>39</v>
      </c>
    </row>
    <row r="1109" spans="1:34" hidden="1">
      <c r="A1109" t="str">
        <f t="array" ref="A1109">IFERROR(INDEX(Summary!$D:$D,$AH1109)&amp;"","")</f>
        <v>FG00699</v>
      </c>
      <c r="B1109" t="str">
        <f t="array" ref="B1109">IF($A1109="","",INDEX(Summary!$E:$E,$AH1109))</f>
        <v>Golden Milk Powder - 200 Gm</v>
      </c>
      <c r="C1109" t="str">
        <f t="array" ref="C1109">IF($A1109="","",INDEX(Summary!$B:$B,$AH1109))</f>
        <v>Jaggery</v>
      </c>
      <c r="D1109" t="str">
        <f t="array" ref="D1109">IF($A1109="","",INDEX(Summary!$C:$C,$AH1109))</f>
        <v>C39</v>
      </c>
      <c r="E1109">
        <f t="array" ref="E1109">IF($A1109="","",INDEX(Summary!$F:$F,$AH1109))</f>
        <v>0.2</v>
      </c>
      <c r="F1109" t="str">
        <f t="array" ref="F1109">IF($A1109="","",INDEX(Summary!$BC:$BC,$AH1109)&amp;"")</f>
        <v>P3 – Normal</v>
      </c>
      <c r="G1109">
        <f t="shared" si="153"/>
        <v>3</v>
      </c>
      <c r="H1109">
        <f t="shared" si="154"/>
        <v>0</v>
      </c>
      <c r="I1109" t="str">
        <f t="array" ref="I1109">IF($A1109="","",IF(IFERROR(INDEX(Summary!$BA:$BA,$AH1109),0)&lt;1,"Under 1 day",IF(INDEX(Summary!$BA:$BA,$AH1109)&lt;3,"1-3 days",IF(INDEX(Summary!$BA:$BA,$AH1109)&lt;7,"3-7 days","7+ days"))))</f>
        <v>Under 1 day</v>
      </c>
      <c r="J1109" t="str">
        <f t="array" ref="J1109">IF($A1109="","",IF(IFERROR(INDEX(Summary!$AX:$AX,$AH1109),0)&lt;0.25,"0-25%",IF(INDEX(Summary!$AX:$AX,$AH1109)&lt;0.5,"25-50%",IF(INDEX(Summary!$AX:$AX,$AH1109)&lt;0.75,"50-75%","75-100%"))))</f>
        <v>75-100%</v>
      </c>
      <c r="K1109" t="str">
        <f t="array" ref="K1109">IF($A1109="","",INDEX(Summary!$AY:$AY,$AH1109)&amp;"")</f>
        <v>WIP</v>
      </c>
      <c r="L1109" s="1">
        <f>IF($A1109="","",Summary!$P$2+MOD(ROW()-2,30))</f>
        <v>46254</v>
      </c>
      <c r="M1109">
        <f t="shared" si="155"/>
        <v>28</v>
      </c>
      <c r="N1109">
        <f t="shared" si="156"/>
        <v>20</v>
      </c>
      <c r="O1109" t="str">
        <f t="shared" si="157"/>
        <v>Aug-2026</v>
      </c>
      <c r="P1109">
        <f t="shared" ca="1" si="158"/>
        <v>1</v>
      </c>
      <c r="Q1109" s="2">
        <f t="array" ref="Q1109">IF($A1109="",0,IFERROR(INDEX(Summary!$P$3:$AS$67,$AH1109-2,$M1109),0))</f>
        <v>0</v>
      </c>
      <c r="R1109" s="2" t="e">
        <f t="array" ref="R1109">IF($A1109="",0,ROUND(IFERROR(INDEX(Summary!$O:$O,$AH1109),0)/30,0))</f>
        <v>#VALUE!</v>
      </c>
      <c r="S1109">
        <f t="shared" si="159"/>
        <v>0</v>
      </c>
      <c r="T1109" s="2">
        <f t="array" ref="T1109">IF($S1109=1,IFERROR(INDEX(Summary!$O:$O,$AH1109),0),0)</f>
        <v>0</v>
      </c>
      <c r="U1109" s="2">
        <f t="array" ref="U1109">IF($S1109=1,IFERROR(INDEX(Summary!$AT:$AT,$AH1109),0),0)</f>
        <v>0</v>
      </c>
      <c r="V1109" s="2">
        <f t="shared" si="160"/>
        <v>0</v>
      </c>
      <c r="W1109" s="2">
        <f t="array" ref="W1109">IF($S1109=1,IFERROR(INDEX(Summary!$AZ:$AZ,$AH1109),0),0)</f>
        <v>0</v>
      </c>
      <c r="X1109" s="3">
        <f t="array" ref="X1109">IF($S1109=1,IFERROR(INDEX(Summary!$BA:$BA,$AH1109),0),0)</f>
        <v>0</v>
      </c>
      <c r="Y1109" s="2">
        <f t="array" ref="Y1109">IF($S1109=1,IFERROR(INDEX(Summary!$G:$G,$AH1109),0),0)</f>
        <v>0</v>
      </c>
      <c r="Z1109" s="2">
        <f t="array" ref="Z1109">IF($S1109=1,IFERROR(INDEX(Summary!$H:$H,$AH1109),0),0)</f>
        <v>0</v>
      </c>
      <c r="AA1109" s="2">
        <f t="array" ref="AA1109">IF($S1109=1,IFERROR(INDEX(Summary!$I:$I,$AH1109),0),0)</f>
        <v>0</v>
      </c>
      <c r="AB1109" s="2">
        <f t="array" ref="AB1109">IF($S1109=1,IFERROR(INDEX(Summary!$J:$J,$AH1109),0),0)</f>
        <v>0</v>
      </c>
      <c r="AC1109" s="2">
        <f t="array" ref="AC1109">IF($S1109=1,IFERROR(INDEX(Summary!$K:$K,$AH1109),0),0)</f>
        <v>0</v>
      </c>
      <c r="AD1109" s="2">
        <f t="array" ref="AD1109">IF($S1109=1,IFERROR(INDEX(Summary!$L:$L,$AH1109),0),0)</f>
        <v>0</v>
      </c>
      <c r="AE1109" s="2">
        <f t="array" ref="AE1109">IF($S1109=1,IFERROR(INDEX(Summary!$M:$M,$AH1109),0),0)</f>
        <v>0</v>
      </c>
      <c r="AF1109" s="2">
        <f t="array" ref="AF1109">IF($S1109=1,IFERROR(INDEX(Summary!$N:$N,$AH1109),0),0)</f>
        <v>0</v>
      </c>
      <c r="AG1109">
        <f t="array" ref="AG1109">IF($A1109="","",IFERROR(INDEX(Summary!$BB:$BB,$AH1109),0))</f>
        <v>10</v>
      </c>
      <c r="AH1109">
        <f t="shared" si="161"/>
        <v>39</v>
      </c>
    </row>
    <row r="1110" spans="1:34" hidden="1">
      <c r="A1110" t="str">
        <f t="array" ref="A1110">IFERROR(INDEX(Summary!$D:$D,$AH1110)&amp;"","")</f>
        <v>FG00699</v>
      </c>
      <c r="B1110" t="str">
        <f t="array" ref="B1110">IF($A1110="","",INDEX(Summary!$E:$E,$AH1110))</f>
        <v>Golden Milk Powder - 200 Gm</v>
      </c>
      <c r="C1110" t="str">
        <f t="array" ref="C1110">IF($A1110="","",INDEX(Summary!$B:$B,$AH1110))</f>
        <v>Jaggery</v>
      </c>
      <c r="D1110" t="str">
        <f t="array" ref="D1110">IF($A1110="","",INDEX(Summary!$C:$C,$AH1110))</f>
        <v>C39</v>
      </c>
      <c r="E1110">
        <f t="array" ref="E1110">IF($A1110="","",INDEX(Summary!$F:$F,$AH1110))</f>
        <v>0.2</v>
      </c>
      <c r="F1110" t="str">
        <f t="array" ref="F1110">IF($A1110="","",INDEX(Summary!$BC:$BC,$AH1110)&amp;"")</f>
        <v>P3 – Normal</v>
      </c>
      <c r="G1110">
        <f t="shared" si="153"/>
        <v>3</v>
      </c>
      <c r="H1110">
        <f t="shared" si="154"/>
        <v>0</v>
      </c>
      <c r="I1110" t="str">
        <f t="array" ref="I1110">IF($A1110="","",IF(IFERROR(INDEX(Summary!$BA:$BA,$AH1110),0)&lt;1,"Under 1 day",IF(INDEX(Summary!$BA:$BA,$AH1110)&lt;3,"1-3 days",IF(INDEX(Summary!$BA:$BA,$AH1110)&lt;7,"3-7 days","7+ days"))))</f>
        <v>Under 1 day</v>
      </c>
      <c r="J1110" t="str">
        <f t="array" ref="J1110">IF($A1110="","",IF(IFERROR(INDEX(Summary!$AX:$AX,$AH1110),0)&lt;0.25,"0-25%",IF(INDEX(Summary!$AX:$AX,$AH1110)&lt;0.5,"25-50%",IF(INDEX(Summary!$AX:$AX,$AH1110)&lt;0.75,"50-75%","75-100%"))))</f>
        <v>75-100%</v>
      </c>
      <c r="K1110" t="str">
        <f t="array" ref="K1110">IF($A1110="","",INDEX(Summary!$AY:$AY,$AH1110)&amp;"")</f>
        <v>WIP</v>
      </c>
      <c r="L1110" s="1">
        <f>IF($A1110="","",Summary!$P$2+MOD(ROW()-2,30))</f>
        <v>46255</v>
      </c>
      <c r="M1110">
        <f t="shared" si="155"/>
        <v>29</v>
      </c>
      <c r="N1110">
        <f t="shared" si="156"/>
        <v>21</v>
      </c>
      <c r="O1110" t="str">
        <f t="shared" si="157"/>
        <v>Aug-2026</v>
      </c>
      <c r="P1110">
        <f t="shared" ca="1" si="158"/>
        <v>1</v>
      </c>
      <c r="Q1110" s="2">
        <f t="array" ref="Q1110">IF($A1110="",0,IFERROR(INDEX(Summary!$P$3:$AS$67,$AH1110-2,$M1110),0))</f>
        <v>0</v>
      </c>
      <c r="R1110" s="2" t="e">
        <f t="array" ref="R1110">IF($A1110="",0,ROUND(IFERROR(INDEX(Summary!$O:$O,$AH1110),0)/30,0))</f>
        <v>#VALUE!</v>
      </c>
      <c r="S1110">
        <f t="shared" si="159"/>
        <v>0</v>
      </c>
      <c r="T1110" s="2">
        <f t="array" ref="T1110">IF($S1110=1,IFERROR(INDEX(Summary!$O:$O,$AH1110),0),0)</f>
        <v>0</v>
      </c>
      <c r="U1110" s="2">
        <f t="array" ref="U1110">IF($S1110=1,IFERROR(INDEX(Summary!$AT:$AT,$AH1110),0),0)</f>
        <v>0</v>
      </c>
      <c r="V1110" s="2">
        <f t="shared" si="160"/>
        <v>0</v>
      </c>
      <c r="W1110" s="2">
        <f t="array" ref="W1110">IF($S1110=1,IFERROR(INDEX(Summary!$AZ:$AZ,$AH1110),0),0)</f>
        <v>0</v>
      </c>
      <c r="X1110" s="3">
        <f t="array" ref="X1110">IF($S1110=1,IFERROR(INDEX(Summary!$BA:$BA,$AH1110),0),0)</f>
        <v>0</v>
      </c>
      <c r="Y1110" s="2">
        <f t="array" ref="Y1110">IF($S1110=1,IFERROR(INDEX(Summary!$G:$G,$AH1110),0),0)</f>
        <v>0</v>
      </c>
      <c r="Z1110" s="2">
        <f t="array" ref="Z1110">IF($S1110=1,IFERROR(INDEX(Summary!$H:$H,$AH1110),0),0)</f>
        <v>0</v>
      </c>
      <c r="AA1110" s="2">
        <f t="array" ref="AA1110">IF($S1110=1,IFERROR(INDEX(Summary!$I:$I,$AH1110),0),0)</f>
        <v>0</v>
      </c>
      <c r="AB1110" s="2">
        <f t="array" ref="AB1110">IF($S1110=1,IFERROR(INDEX(Summary!$J:$J,$AH1110),0),0)</f>
        <v>0</v>
      </c>
      <c r="AC1110" s="2">
        <f t="array" ref="AC1110">IF($S1110=1,IFERROR(INDEX(Summary!$K:$K,$AH1110),0),0)</f>
        <v>0</v>
      </c>
      <c r="AD1110" s="2">
        <f t="array" ref="AD1110">IF($S1110=1,IFERROR(INDEX(Summary!$L:$L,$AH1110),0),0)</f>
        <v>0</v>
      </c>
      <c r="AE1110" s="2">
        <f t="array" ref="AE1110">IF($S1110=1,IFERROR(INDEX(Summary!$M:$M,$AH1110),0),0)</f>
        <v>0</v>
      </c>
      <c r="AF1110" s="2">
        <f t="array" ref="AF1110">IF($S1110=1,IFERROR(INDEX(Summary!$N:$N,$AH1110),0),0)</f>
        <v>0</v>
      </c>
      <c r="AG1110">
        <f t="array" ref="AG1110">IF($A1110="","",IFERROR(INDEX(Summary!$BB:$BB,$AH1110),0))</f>
        <v>10</v>
      </c>
      <c r="AH1110">
        <f t="shared" si="161"/>
        <v>39</v>
      </c>
    </row>
    <row r="1111" spans="1:34" hidden="1">
      <c r="A1111" t="str">
        <f t="array" ref="A1111">IFERROR(INDEX(Summary!$D:$D,$AH1111)&amp;"","")</f>
        <v>FG00699</v>
      </c>
      <c r="B1111" t="str">
        <f t="array" ref="B1111">IF($A1111="","",INDEX(Summary!$E:$E,$AH1111))</f>
        <v>Golden Milk Powder - 200 Gm</v>
      </c>
      <c r="C1111" t="str">
        <f t="array" ref="C1111">IF($A1111="","",INDEX(Summary!$B:$B,$AH1111))</f>
        <v>Jaggery</v>
      </c>
      <c r="D1111" t="str">
        <f t="array" ref="D1111">IF($A1111="","",INDEX(Summary!$C:$C,$AH1111))</f>
        <v>C39</v>
      </c>
      <c r="E1111">
        <f t="array" ref="E1111">IF($A1111="","",INDEX(Summary!$F:$F,$AH1111))</f>
        <v>0.2</v>
      </c>
      <c r="F1111" t="str">
        <f t="array" ref="F1111">IF($A1111="","",INDEX(Summary!$BC:$BC,$AH1111)&amp;"")</f>
        <v>P3 – Normal</v>
      </c>
      <c r="G1111">
        <f t="shared" si="153"/>
        <v>3</v>
      </c>
      <c r="H1111">
        <f t="shared" si="154"/>
        <v>0</v>
      </c>
      <c r="I1111" t="str">
        <f t="array" ref="I1111">IF($A1111="","",IF(IFERROR(INDEX(Summary!$BA:$BA,$AH1111),0)&lt;1,"Under 1 day",IF(INDEX(Summary!$BA:$BA,$AH1111)&lt;3,"1-3 days",IF(INDEX(Summary!$BA:$BA,$AH1111)&lt;7,"3-7 days","7+ days"))))</f>
        <v>Under 1 day</v>
      </c>
      <c r="J1111" t="str">
        <f t="array" ref="J1111">IF($A1111="","",IF(IFERROR(INDEX(Summary!$AX:$AX,$AH1111),0)&lt;0.25,"0-25%",IF(INDEX(Summary!$AX:$AX,$AH1111)&lt;0.5,"25-50%",IF(INDEX(Summary!$AX:$AX,$AH1111)&lt;0.75,"50-75%","75-100%"))))</f>
        <v>75-100%</v>
      </c>
      <c r="K1111" t="str">
        <f t="array" ref="K1111">IF($A1111="","",INDEX(Summary!$AY:$AY,$AH1111)&amp;"")</f>
        <v>WIP</v>
      </c>
      <c r="L1111" s="1">
        <f>IF($A1111="","",Summary!$P$2+MOD(ROW()-2,30))</f>
        <v>46256</v>
      </c>
      <c r="M1111">
        <f t="shared" si="155"/>
        <v>30</v>
      </c>
      <c r="N1111">
        <f t="shared" si="156"/>
        <v>22</v>
      </c>
      <c r="O1111" t="str">
        <f t="shared" si="157"/>
        <v>Aug-2026</v>
      </c>
      <c r="P1111">
        <f t="shared" ca="1" si="158"/>
        <v>1</v>
      </c>
      <c r="Q1111" s="2">
        <f t="array" ref="Q1111">IF($A1111="",0,IFERROR(INDEX(Summary!$P$3:$AS$67,$AH1111-2,$M1111),0))</f>
        <v>0</v>
      </c>
      <c r="R1111" s="2" t="e">
        <f t="array" ref="R1111">IF($A1111="",0,ROUND(IFERROR(INDEX(Summary!$O:$O,$AH1111),0)/30,0))</f>
        <v>#VALUE!</v>
      </c>
      <c r="S1111">
        <f t="shared" si="159"/>
        <v>0</v>
      </c>
      <c r="T1111" s="2">
        <f t="array" ref="T1111">IF($S1111=1,IFERROR(INDEX(Summary!$O:$O,$AH1111),0),0)</f>
        <v>0</v>
      </c>
      <c r="U1111" s="2">
        <f t="array" ref="U1111">IF($S1111=1,IFERROR(INDEX(Summary!$AT:$AT,$AH1111),0),0)</f>
        <v>0</v>
      </c>
      <c r="V1111" s="2">
        <f t="shared" si="160"/>
        <v>0</v>
      </c>
      <c r="W1111" s="2">
        <f t="array" ref="W1111">IF($S1111=1,IFERROR(INDEX(Summary!$AZ:$AZ,$AH1111),0),0)</f>
        <v>0</v>
      </c>
      <c r="X1111" s="3">
        <f t="array" ref="X1111">IF($S1111=1,IFERROR(INDEX(Summary!$BA:$BA,$AH1111),0),0)</f>
        <v>0</v>
      </c>
      <c r="Y1111" s="2">
        <f t="array" ref="Y1111">IF($S1111=1,IFERROR(INDEX(Summary!$G:$G,$AH1111),0),0)</f>
        <v>0</v>
      </c>
      <c r="Z1111" s="2">
        <f t="array" ref="Z1111">IF($S1111=1,IFERROR(INDEX(Summary!$H:$H,$AH1111),0),0)</f>
        <v>0</v>
      </c>
      <c r="AA1111" s="2">
        <f t="array" ref="AA1111">IF($S1111=1,IFERROR(INDEX(Summary!$I:$I,$AH1111),0),0)</f>
        <v>0</v>
      </c>
      <c r="AB1111" s="2">
        <f t="array" ref="AB1111">IF($S1111=1,IFERROR(INDEX(Summary!$J:$J,$AH1111),0),0)</f>
        <v>0</v>
      </c>
      <c r="AC1111" s="2">
        <f t="array" ref="AC1111">IF($S1111=1,IFERROR(INDEX(Summary!$K:$K,$AH1111),0),0)</f>
        <v>0</v>
      </c>
      <c r="AD1111" s="2">
        <f t="array" ref="AD1111">IF($S1111=1,IFERROR(INDEX(Summary!$L:$L,$AH1111),0),0)</f>
        <v>0</v>
      </c>
      <c r="AE1111" s="2">
        <f t="array" ref="AE1111">IF($S1111=1,IFERROR(INDEX(Summary!$M:$M,$AH1111),0),0)</f>
        <v>0</v>
      </c>
      <c r="AF1111" s="2">
        <f t="array" ref="AF1111">IF($S1111=1,IFERROR(INDEX(Summary!$N:$N,$AH1111),0),0)</f>
        <v>0</v>
      </c>
      <c r="AG1111">
        <f t="array" ref="AG1111">IF($A1111="","",IFERROR(INDEX(Summary!$BB:$BB,$AH1111),0))</f>
        <v>10</v>
      </c>
      <c r="AH1111">
        <f t="shared" si="161"/>
        <v>39</v>
      </c>
    </row>
    <row r="1112" spans="1:34" hidden="1">
      <c r="A1112" t="str">
        <f t="array" ref="A1112">IFERROR(INDEX(Summary!$D:$D,$AH1112)&amp;"","")</f>
        <v>FG00230</v>
      </c>
      <c r="B1112" t="str">
        <f t="array" ref="B1112">IF($A1112="","",INDEX(Summary!$E:$E,$AH1112))</f>
        <v>Single Origin Kashmiri Mongra Saffron</v>
      </c>
      <c r="C1112" t="str">
        <f t="array" ref="C1112">IF($A1112="","",INDEX(Summary!$B:$B,$AH1112))</f>
        <v>Raw_Agri</v>
      </c>
      <c r="D1112" t="str">
        <f t="array" ref="D1112">IF($A1112="","",INDEX(Summary!$C:$C,$AH1112))</f>
        <v>C39</v>
      </c>
      <c r="E1112">
        <f t="array" ref="E1112">IF($A1112="","",INDEX(Summary!$F:$F,$AH1112))</f>
        <v>1E-3</v>
      </c>
      <c r="F1112" t="str">
        <f t="array" ref="F1112">IF($A1112="","",INDEX(Summary!$BC:$BC,$AH1112)&amp;"")</f>
        <v>P2 – High</v>
      </c>
      <c r="G1112">
        <f t="shared" si="153"/>
        <v>2</v>
      </c>
      <c r="H1112">
        <f t="shared" si="154"/>
        <v>0</v>
      </c>
      <c r="I1112" t="str">
        <f t="array" ref="I1112">IF($A1112="","",IF(IFERROR(INDEX(Summary!$BA:$BA,$AH1112),0)&lt;1,"Under 1 day",IF(INDEX(Summary!$BA:$BA,$AH1112)&lt;3,"1-3 days",IF(INDEX(Summary!$BA:$BA,$AH1112)&lt;7,"3-7 days","7+ days"))))</f>
        <v>7+ days</v>
      </c>
      <c r="J1112" t="str">
        <f t="array" ref="J1112">IF($A1112="","",IF(IFERROR(INDEX(Summary!$AX:$AX,$AH1112),0)&lt;0.25,"0-25%",IF(INDEX(Summary!$AX:$AX,$AH1112)&lt;0.5,"25-50%",IF(INDEX(Summary!$AX:$AX,$AH1112)&lt;0.75,"50-75%","75-100%"))))</f>
        <v>75-100%</v>
      </c>
      <c r="K1112" t="str">
        <f t="array" ref="K1112">IF($A1112="","",INDEX(Summary!$AY:$AY,$AH1112)&amp;"")</f>
        <v>WIP</v>
      </c>
      <c r="L1112" s="1">
        <f>IF($A1112="","",Summary!$P$2+MOD(ROW()-2,30))</f>
        <v>46227</v>
      </c>
      <c r="M1112">
        <f t="shared" si="155"/>
        <v>1</v>
      </c>
      <c r="N1112">
        <f t="shared" si="156"/>
        <v>24</v>
      </c>
      <c r="O1112" t="str">
        <f t="shared" si="157"/>
        <v>Jul-2026</v>
      </c>
      <c r="P1112">
        <f t="shared" ca="1" si="158"/>
        <v>1</v>
      </c>
      <c r="Q1112" s="2">
        <f t="array" ref="Q1112">IF($A1112="",0,IFERROR(INDEX(Summary!$P$3:$AS$67,$AH1112-2,$M1112),0))</f>
        <v>0</v>
      </c>
      <c r="R1112" s="2">
        <f t="array" ref="R1112">IF($A1112="",0,ROUND(IFERROR(INDEX(Summary!$O:$O,$AH1112),0)/30,0))</f>
        <v>145</v>
      </c>
      <c r="S1112">
        <f t="shared" si="159"/>
        <v>1</v>
      </c>
      <c r="T1112" s="2">
        <f t="array" ref="T1112">IF($S1112=1,IFERROR(INDEX(Summary!$O:$O,$AH1112),0),0)</f>
        <v>4357</v>
      </c>
      <c r="U1112" s="2">
        <f t="array" ref="U1112">IF($S1112=1,IFERROR(INDEX(Summary!$AT:$AT,$AH1112),0),0)</f>
        <v>4444.3739999999998</v>
      </c>
      <c r="V1112" s="2">
        <f t="shared" si="160"/>
        <v>0</v>
      </c>
      <c r="W1112" s="2">
        <f t="array" ref="W1112">IF($S1112=1,IFERROR(INDEX(Summary!$AZ:$AZ,$AH1112),0),0)</f>
        <v>1287</v>
      </c>
      <c r="X1112" s="3">
        <f t="array" ref="X1112">IF($S1112=1,IFERROR(INDEX(Summary!$BA:$BA,$AH1112),0),0)</f>
        <v>8.8616020197383527</v>
      </c>
      <c r="Y1112" s="2">
        <f t="array" ref="Y1112">IF($S1112=1,IFERROR(INDEX(Summary!$G:$G,$AH1112),0),0)</f>
        <v>4056</v>
      </c>
      <c r="Z1112" s="2">
        <f t="array" ref="Z1112">IF($S1112=1,IFERROR(INDEX(Summary!$H:$H,$AH1112),0),0)</f>
        <v>41</v>
      </c>
      <c r="AA1112" s="2">
        <f t="array" ref="AA1112">IF($S1112=1,IFERROR(INDEX(Summary!$I:$I,$AH1112),0),0)</f>
        <v>0</v>
      </c>
      <c r="AB1112" s="2">
        <f t="array" ref="AB1112">IF($S1112=1,IFERROR(INDEX(Summary!$J:$J,$AH1112),0),0)</f>
        <v>0</v>
      </c>
      <c r="AC1112" s="2">
        <f t="array" ref="AC1112">IF($S1112=1,IFERROR(INDEX(Summary!$K:$K,$AH1112),0),0)</f>
        <v>0</v>
      </c>
      <c r="AD1112" s="2">
        <f t="array" ref="AD1112">IF($S1112=1,IFERROR(INDEX(Summary!$L:$L,$AH1112),0),0)</f>
        <v>260</v>
      </c>
      <c r="AE1112" s="2">
        <f t="array" ref="AE1112">IF($S1112=1,IFERROR(INDEX(Summary!$M:$M,$AH1112),0),0)</f>
        <v>0</v>
      </c>
      <c r="AF1112" s="2">
        <f t="array" ref="AF1112">IF($S1112=1,IFERROR(INDEX(Summary!$N:$N,$AH1112),0),0)</f>
        <v>0</v>
      </c>
      <c r="AG1112">
        <f t="array" ref="AG1112">IF($A1112="","",IFERROR(INDEX(Summary!$BB:$BB,$AH1112),0))</f>
        <v>7</v>
      </c>
      <c r="AH1112">
        <f t="shared" si="161"/>
        <v>40</v>
      </c>
    </row>
    <row r="1113" spans="1:34" hidden="1">
      <c r="A1113" t="str">
        <f t="array" ref="A1113">IFERROR(INDEX(Summary!$D:$D,$AH1113)&amp;"","")</f>
        <v>FG00230</v>
      </c>
      <c r="B1113" t="str">
        <f t="array" ref="B1113">IF($A1113="","",INDEX(Summary!$E:$E,$AH1113))</f>
        <v>Single Origin Kashmiri Mongra Saffron</v>
      </c>
      <c r="C1113" t="str">
        <f t="array" ref="C1113">IF($A1113="","",INDEX(Summary!$B:$B,$AH1113))</f>
        <v>Raw_Agri</v>
      </c>
      <c r="D1113" t="str">
        <f t="array" ref="D1113">IF($A1113="","",INDEX(Summary!$C:$C,$AH1113))</f>
        <v>C39</v>
      </c>
      <c r="E1113">
        <f t="array" ref="E1113">IF($A1113="","",INDEX(Summary!$F:$F,$AH1113))</f>
        <v>1E-3</v>
      </c>
      <c r="F1113" t="str">
        <f t="array" ref="F1113">IF($A1113="","",INDEX(Summary!$BC:$BC,$AH1113)&amp;"")</f>
        <v>P2 – High</v>
      </c>
      <c r="G1113">
        <f t="shared" si="153"/>
        <v>2</v>
      </c>
      <c r="H1113">
        <f t="shared" si="154"/>
        <v>0</v>
      </c>
      <c r="I1113" t="str">
        <f t="array" ref="I1113">IF($A1113="","",IF(IFERROR(INDEX(Summary!$BA:$BA,$AH1113),0)&lt;1,"Under 1 day",IF(INDEX(Summary!$BA:$BA,$AH1113)&lt;3,"1-3 days",IF(INDEX(Summary!$BA:$BA,$AH1113)&lt;7,"3-7 days","7+ days"))))</f>
        <v>7+ days</v>
      </c>
      <c r="J1113" t="str">
        <f t="array" ref="J1113">IF($A1113="","",IF(IFERROR(INDEX(Summary!$AX:$AX,$AH1113),0)&lt;0.25,"0-25%",IF(INDEX(Summary!$AX:$AX,$AH1113)&lt;0.5,"25-50%",IF(INDEX(Summary!$AX:$AX,$AH1113)&lt;0.75,"50-75%","75-100%"))))</f>
        <v>75-100%</v>
      </c>
      <c r="K1113" t="str">
        <f t="array" ref="K1113">IF($A1113="","",INDEX(Summary!$AY:$AY,$AH1113)&amp;"")</f>
        <v>WIP</v>
      </c>
      <c r="L1113" s="1">
        <f>IF($A1113="","",Summary!$P$2+MOD(ROW()-2,30))</f>
        <v>46228</v>
      </c>
      <c r="M1113">
        <f t="shared" si="155"/>
        <v>2</v>
      </c>
      <c r="N1113">
        <f t="shared" si="156"/>
        <v>25</v>
      </c>
      <c r="O1113" t="str">
        <f t="shared" si="157"/>
        <v>Jul-2026</v>
      </c>
      <c r="P1113">
        <f t="shared" ca="1" si="158"/>
        <v>1</v>
      </c>
      <c r="Q1113" s="2">
        <f t="array" ref="Q1113">IF($A1113="",0,IFERROR(INDEX(Summary!$P$3:$AS$67,$AH1113-2,$M1113),0))</f>
        <v>0</v>
      </c>
      <c r="R1113" s="2">
        <f t="array" ref="R1113">IF($A1113="",0,ROUND(IFERROR(INDEX(Summary!$O:$O,$AH1113),0)/30,0))</f>
        <v>145</v>
      </c>
      <c r="S1113">
        <f t="shared" si="159"/>
        <v>0</v>
      </c>
      <c r="T1113" s="2">
        <f t="array" ref="T1113">IF($S1113=1,IFERROR(INDEX(Summary!$O:$O,$AH1113),0),0)</f>
        <v>0</v>
      </c>
      <c r="U1113" s="2">
        <f t="array" ref="U1113">IF($S1113=1,IFERROR(INDEX(Summary!$AT:$AT,$AH1113),0),0)</f>
        <v>0</v>
      </c>
      <c r="V1113" s="2">
        <f t="shared" si="160"/>
        <v>0</v>
      </c>
      <c r="W1113" s="2">
        <f t="array" ref="W1113">IF($S1113=1,IFERROR(INDEX(Summary!$AZ:$AZ,$AH1113),0),0)</f>
        <v>0</v>
      </c>
      <c r="X1113" s="3">
        <f t="array" ref="X1113">IF($S1113=1,IFERROR(INDEX(Summary!$BA:$BA,$AH1113),0),0)</f>
        <v>0</v>
      </c>
      <c r="Y1113" s="2">
        <f t="array" ref="Y1113">IF($S1113=1,IFERROR(INDEX(Summary!$G:$G,$AH1113),0),0)</f>
        <v>0</v>
      </c>
      <c r="Z1113" s="2">
        <f t="array" ref="Z1113">IF($S1113=1,IFERROR(INDEX(Summary!$H:$H,$AH1113),0),0)</f>
        <v>0</v>
      </c>
      <c r="AA1113" s="2">
        <f t="array" ref="AA1113">IF($S1113=1,IFERROR(INDEX(Summary!$I:$I,$AH1113),0),0)</f>
        <v>0</v>
      </c>
      <c r="AB1113" s="2">
        <f t="array" ref="AB1113">IF($S1113=1,IFERROR(INDEX(Summary!$J:$J,$AH1113),0),0)</f>
        <v>0</v>
      </c>
      <c r="AC1113" s="2">
        <f t="array" ref="AC1113">IF($S1113=1,IFERROR(INDEX(Summary!$K:$K,$AH1113),0),0)</f>
        <v>0</v>
      </c>
      <c r="AD1113" s="2">
        <f t="array" ref="AD1113">IF($S1113=1,IFERROR(INDEX(Summary!$L:$L,$AH1113),0),0)</f>
        <v>0</v>
      </c>
      <c r="AE1113" s="2">
        <f t="array" ref="AE1113">IF($S1113=1,IFERROR(INDEX(Summary!$M:$M,$AH1113),0),0)</f>
        <v>0</v>
      </c>
      <c r="AF1113" s="2">
        <f t="array" ref="AF1113">IF($S1113=1,IFERROR(INDEX(Summary!$N:$N,$AH1113),0),0)</f>
        <v>0</v>
      </c>
      <c r="AG1113">
        <f t="array" ref="AG1113">IF($A1113="","",IFERROR(INDEX(Summary!$BB:$BB,$AH1113),0))</f>
        <v>7</v>
      </c>
      <c r="AH1113">
        <f t="shared" si="161"/>
        <v>40</v>
      </c>
    </row>
    <row r="1114" spans="1:34" hidden="1">
      <c r="A1114" t="str">
        <f t="array" ref="A1114">IFERROR(INDEX(Summary!$D:$D,$AH1114)&amp;"","")</f>
        <v>FG00230</v>
      </c>
      <c r="B1114" t="str">
        <f t="array" ref="B1114">IF($A1114="","",INDEX(Summary!$E:$E,$AH1114))</f>
        <v>Single Origin Kashmiri Mongra Saffron</v>
      </c>
      <c r="C1114" t="str">
        <f t="array" ref="C1114">IF($A1114="","",INDEX(Summary!$B:$B,$AH1114))</f>
        <v>Raw_Agri</v>
      </c>
      <c r="D1114" t="str">
        <f t="array" ref="D1114">IF($A1114="","",INDEX(Summary!$C:$C,$AH1114))</f>
        <v>C39</v>
      </c>
      <c r="E1114">
        <f t="array" ref="E1114">IF($A1114="","",INDEX(Summary!$F:$F,$AH1114))</f>
        <v>1E-3</v>
      </c>
      <c r="F1114" t="str">
        <f t="array" ref="F1114">IF($A1114="","",INDEX(Summary!$BC:$BC,$AH1114)&amp;"")</f>
        <v>P2 – High</v>
      </c>
      <c r="G1114">
        <f t="shared" si="153"/>
        <v>2</v>
      </c>
      <c r="H1114">
        <f t="shared" si="154"/>
        <v>0</v>
      </c>
      <c r="I1114" t="str">
        <f t="array" ref="I1114">IF($A1114="","",IF(IFERROR(INDEX(Summary!$BA:$BA,$AH1114),0)&lt;1,"Under 1 day",IF(INDEX(Summary!$BA:$BA,$AH1114)&lt;3,"1-3 days",IF(INDEX(Summary!$BA:$BA,$AH1114)&lt;7,"3-7 days","7+ days"))))</f>
        <v>7+ days</v>
      </c>
      <c r="J1114" t="str">
        <f t="array" ref="J1114">IF($A1114="","",IF(IFERROR(INDEX(Summary!$AX:$AX,$AH1114),0)&lt;0.25,"0-25%",IF(INDEX(Summary!$AX:$AX,$AH1114)&lt;0.5,"25-50%",IF(INDEX(Summary!$AX:$AX,$AH1114)&lt;0.75,"50-75%","75-100%"))))</f>
        <v>75-100%</v>
      </c>
      <c r="K1114" t="str">
        <f t="array" ref="K1114">IF($A1114="","",INDEX(Summary!$AY:$AY,$AH1114)&amp;"")</f>
        <v>WIP</v>
      </c>
      <c r="L1114" s="1">
        <f>IF($A1114="","",Summary!$P$2+MOD(ROW()-2,30))</f>
        <v>46229</v>
      </c>
      <c r="M1114">
        <f t="shared" si="155"/>
        <v>3</v>
      </c>
      <c r="N1114">
        <f t="shared" si="156"/>
        <v>26</v>
      </c>
      <c r="O1114" t="str">
        <f t="shared" si="157"/>
        <v>Jul-2026</v>
      </c>
      <c r="P1114">
        <f t="shared" ca="1" si="158"/>
        <v>1</v>
      </c>
      <c r="Q1114" s="2">
        <f t="array" ref="Q1114">IF($A1114="",0,IFERROR(INDEX(Summary!$P$3:$AS$67,$AH1114-2,$M1114),0))</f>
        <v>0</v>
      </c>
      <c r="R1114" s="2">
        <f t="array" ref="R1114">IF($A1114="",0,ROUND(IFERROR(INDEX(Summary!$O:$O,$AH1114),0)/30,0))</f>
        <v>145</v>
      </c>
      <c r="S1114">
        <f t="shared" si="159"/>
        <v>0</v>
      </c>
      <c r="T1114" s="2">
        <f t="array" ref="T1114">IF($S1114=1,IFERROR(INDEX(Summary!$O:$O,$AH1114),0),0)</f>
        <v>0</v>
      </c>
      <c r="U1114" s="2">
        <f t="array" ref="U1114">IF($S1114=1,IFERROR(INDEX(Summary!$AT:$AT,$AH1114),0),0)</f>
        <v>0</v>
      </c>
      <c r="V1114" s="2">
        <f t="shared" si="160"/>
        <v>0</v>
      </c>
      <c r="W1114" s="2">
        <f t="array" ref="W1114">IF($S1114=1,IFERROR(INDEX(Summary!$AZ:$AZ,$AH1114),0),0)</f>
        <v>0</v>
      </c>
      <c r="X1114" s="3">
        <f t="array" ref="X1114">IF($S1114=1,IFERROR(INDEX(Summary!$BA:$BA,$AH1114),0),0)</f>
        <v>0</v>
      </c>
      <c r="Y1114" s="2">
        <f t="array" ref="Y1114">IF($S1114=1,IFERROR(INDEX(Summary!$G:$G,$AH1114),0),0)</f>
        <v>0</v>
      </c>
      <c r="Z1114" s="2">
        <f t="array" ref="Z1114">IF($S1114=1,IFERROR(INDEX(Summary!$H:$H,$AH1114),0),0)</f>
        <v>0</v>
      </c>
      <c r="AA1114" s="2">
        <f t="array" ref="AA1114">IF($S1114=1,IFERROR(INDEX(Summary!$I:$I,$AH1114),0),0)</f>
        <v>0</v>
      </c>
      <c r="AB1114" s="2">
        <f t="array" ref="AB1114">IF($S1114=1,IFERROR(INDEX(Summary!$J:$J,$AH1114),0),0)</f>
        <v>0</v>
      </c>
      <c r="AC1114" s="2">
        <f t="array" ref="AC1114">IF($S1114=1,IFERROR(INDEX(Summary!$K:$K,$AH1114),0),0)</f>
        <v>0</v>
      </c>
      <c r="AD1114" s="2">
        <f t="array" ref="AD1114">IF($S1114=1,IFERROR(INDEX(Summary!$L:$L,$AH1114),0),0)</f>
        <v>0</v>
      </c>
      <c r="AE1114" s="2">
        <f t="array" ref="AE1114">IF($S1114=1,IFERROR(INDEX(Summary!$M:$M,$AH1114),0),0)</f>
        <v>0</v>
      </c>
      <c r="AF1114" s="2">
        <f t="array" ref="AF1114">IF($S1114=1,IFERROR(INDEX(Summary!$N:$N,$AH1114),0),0)</f>
        <v>0</v>
      </c>
      <c r="AG1114">
        <f t="array" ref="AG1114">IF($A1114="","",IFERROR(INDEX(Summary!$BB:$BB,$AH1114),0))</f>
        <v>7</v>
      </c>
      <c r="AH1114">
        <f t="shared" si="161"/>
        <v>40</v>
      </c>
    </row>
    <row r="1115" spans="1:34" hidden="1">
      <c r="A1115" t="str">
        <f t="array" ref="A1115">IFERROR(INDEX(Summary!$D:$D,$AH1115)&amp;"","")</f>
        <v>FG00230</v>
      </c>
      <c r="B1115" t="str">
        <f t="array" ref="B1115">IF($A1115="","",INDEX(Summary!$E:$E,$AH1115))</f>
        <v>Single Origin Kashmiri Mongra Saffron</v>
      </c>
      <c r="C1115" t="str">
        <f t="array" ref="C1115">IF($A1115="","",INDEX(Summary!$B:$B,$AH1115))</f>
        <v>Raw_Agri</v>
      </c>
      <c r="D1115" t="str">
        <f t="array" ref="D1115">IF($A1115="","",INDEX(Summary!$C:$C,$AH1115))</f>
        <v>C39</v>
      </c>
      <c r="E1115">
        <f t="array" ref="E1115">IF($A1115="","",INDEX(Summary!$F:$F,$AH1115))</f>
        <v>1E-3</v>
      </c>
      <c r="F1115" t="str">
        <f t="array" ref="F1115">IF($A1115="","",INDEX(Summary!$BC:$BC,$AH1115)&amp;"")</f>
        <v>P2 – High</v>
      </c>
      <c r="G1115">
        <f t="shared" si="153"/>
        <v>2</v>
      </c>
      <c r="H1115">
        <f t="shared" si="154"/>
        <v>0</v>
      </c>
      <c r="I1115" t="str">
        <f t="array" ref="I1115">IF($A1115="","",IF(IFERROR(INDEX(Summary!$BA:$BA,$AH1115),0)&lt;1,"Under 1 day",IF(INDEX(Summary!$BA:$BA,$AH1115)&lt;3,"1-3 days",IF(INDEX(Summary!$BA:$BA,$AH1115)&lt;7,"3-7 days","7+ days"))))</f>
        <v>7+ days</v>
      </c>
      <c r="J1115" t="str">
        <f t="array" ref="J1115">IF($A1115="","",IF(IFERROR(INDEX(Summary!$AX:$AX,$AH1115),0)&lt;0.25,"0-25%",IF(INDEX(Summary!$AX:$AX,$AH1115)&lt;0.5,"25-50%",IF(INDEX(Summary!$AX:$AX,$AH1115)&lt;0.75,"50-75%","75-100%"))))</f>
        <v>75-100%</v>
      </c>
      <c r="K1115" t="str">
        <f t="array" ref="K1115">IF($A1115="","",INDEX(Summary!$AY:$AY,$AH1115)&amp;"")</f>
        <v>WIP</v>
      </c>
      <c r="L1115" s="1">
        <f>IF($A1115="","",Summary!$P$2+MOD(ROW()-2,30))</f>
        <v>46230</v>
      </c>
      <c r="M1115">
        <f t="shared" si="155"/>
        <v>4</v>
      </c>
      <c r="N1115">
        <f t="shared" si="156"/>
        <v>27</v>
      </c>
      <c r="O1115" t="str">
        <f t="shared" si="157"/>
        <v>Jul-2026</v>
      </c>
      <c r="P1115">
        <f t="shared" ca="1" si="158"/>
        <v>1</v>
      </c>
      <c r="Q1115" s="2">
        <f t="array" ref="Q1115">IF($A1115="",0,IFERROR(INDEX(Summary!$P$3:$AS$67,$AH1115-2,$M1115),0))</f>
        <v>0</v>
      </c>
      <c r="R1115" s="2">
        <f t="array" ref="R1115">IF($A1115="",0,ROUND(IFERROR(INDEX(Summary!$O:$O,$AH1115),0)/30,0))</f>
        <v>145</v>
      </c>
      <c r="S1115">
        <f t="shared" si="159"/>
        <v>0</v>
      </c>
      <c r="T1115" s="2">
        <f t="array" ref="T1115">IF($S1115=1,IFERROR(INDEX(Summary!$O:$O,$AH1115),0),0)</f>
        <v>0</v>
      </c>
      <c r="U1115" s="2">
        <f t="array" ref="U1115">IF($S1115=1,IFERROR(INDEX(Summary!$AT:$AT,$AH1115),0),0)</f>
        <v>0</v>
      </c>
      <c r="V1115" s="2">
        <f t="shared" si="160"/>
        <v>0</v>
      </c>
      <c r="W1115" s="2">
        <f t="array" ref="W1115">IF($S1115=1,IFERROR(INDEX(Summary!$AZ:$AZ,$AH1115),0),0)</f>
        <v>0</v>
      </c>
      <c r="X1115" s="3">
        <f t="array" ref="X1115">IF($S1115=1,IFERROR(INDEX(Summary!$BA:$BA,$AH1115),0),0)</f>
        <v>0</v>
      </c>
      <c r="Y1115" s="2">
        <f t="array" ref="Y1115">IF($S1115=1,IFERROR(INDEX(Summary!$G:$G,$AH1115),0),0)</f>
        <v>0</v>
      </c>
      <c r="Z1115" s="2">
        <f t="array" ref="Z1115">IF($S1115=1,IFERROR(INDEX(Summary!$H:$H,$AH1115),0),0)</f>
        <v>0</v>
      </c>
      <c r="AA1115" s="2">
        <f t="array" ref="AA1115">IF($S1115=1,IFERROR(INDEX(Summary!$I:$I,$AH1115),0),0)</f>
        <v>0</v>
      </c>
      <c r="AB1115" s="2">
        <f t="array" ref="AB1115">IF($S1115=1,IFERROR(INDEX(Summary!$J:$J,$AH1115),0),0)</f>
        <v>0</v>
      </c>
      <c r="AC1115" s="2">
        <f t="array" ref="AC1115">IF($S1115=1,IFERROR(INDEX(Summary!$K:$K,$AH1115),0),0)</f>
        <v>0</v>
      </c>
      <c r="AD1115" s="2">
        <f t="array" ref="AD1115">IF($S1115=1,IFERROR(INDEX(Summary!$L:$L,$AH1115),0),0)</f>
        <v>0</v>
      </c>
      <c r="AE1115" s="2">
        <f t="array" ref="AE1115">IF($S1115=1,IFERROR(INDEX(Summary!$M:$M,$AH1115),0),0)</f>
        <v>0</v>
      </c>
      <c r="AF1115" s="2">
        <f t="array" ref="AF1115">IF($S1115=1,IFERROR(INDEX(Summary!$N:$N,$AH1115),0),0)</f>
        <v>0</v>
      </c>
      <c r="AG1115">
        <f t="array" ref="AG1115">IF($A1115="","",IFERROR(INDEX(Summary!$BB:$BB,$AH1115),0))</f>
        <v>7</v>
      </c>
      <c r="AH1115">
        <f t="shared" si="161"/>
        <v>40</v>
      </c>
    </row>
    <row r="1116" spans="1:34" hidden="1">
      <c r="A1116" t="str">
        <f t="array" ref="A1116">IFERROR(INDEX(Summary!$D:$D,$AH1116)&amp;"","")</f>
        <v>FG00230</v>
      </c>
      <c r="B1116" t="str">
        <f t="array" ref="B1116">IF($A1116="","",INDEX(Summary!$E:$E,$AH1116))</f>
        <v>Single Origin Kashmiri Mongra Saffron</v>
      </c>
      <c r="C1116" t="str">
        <f t="array" ref="C1116">IF($A1116="","",INDEX(Summary!$B:$B,$AH1116))</f>
        <v>Raw_Agri</v>
      </c>
      <c r="D1116" t="str">
        <f t="array" ref="D1116">IF($A1116="","",INDEX(Summary!$C:$C,$AH1116))</f>
        <v>C39</v>
      </c>
      <c r="E1116">
        <f t="array" ref="E1116">IF($A1116="","",INDEX(Summary!$F:$F,$AH1116))</f>
        <v>1E-3</v>
      </c>
      <c r="F1116" t="str">
        <f t="array" ref="F1116">IF($A1116="","",INDEX(Summary!$BC:$BC,$AH1116)&amp;"")</f>
        <v>P2 – High</v>
      </c>
      <c r="G1116">
        <f t="shared" si="153"/>
        <v>2</v>
      </c>
      <c r="H1116">
        <f t="shared" si="154"/>
        <v>0</v>
      </c>
      <c r="I1116" t="str">
        <f t="array" ref="I1116">IF($A1116="","",IF(IFERROR(INDEX(Summary!$BA:$BA,$AH1116),0)&lt;1,"Under 1 day",IF(INDEX(Summary!$BA:$BA,$AH1116)&lt;3,"1-3 days",IF(INDEX(Summary!$BA:$BA,$AH1116)&lt;7,"3-7 days","7+ days"))))</f>
        <v>7+ days</v>
      </c>
      <c r="J1116" t="str">
        <f t="array" ref="J1116">IF($A1116="","",IF(IFERROR(INDEX(Summary!$AX:$AX,$AH1116),0)&lt;0.25,"0-25%",IF(INDEX(Summary!$AX:$AX,$AH1116)&lt;0.5,"25-50%",IF(INDEX(Summary!$AX:$AX,$AH1116)&lt;0.75,"50-75%","75-100%"))))</f>
        <v>75-100%</v>
      </c>
      <c r="K1116" t="str">
        <f t="array" ref="K1116">IF($A1116="","",INDEX(Summary!$AY:$AY,$AH1116)&amp;"")</f>
        <v>WIP</v>
      </c>
      <c r="L1116" s="1">
        <f>IF($A1116="","",Summary!$P$2+MOD(ROW()-2,30))</f>
        <v>46231</v>
      </c>
      <c r="M1116">
        <f t="shared" si="155"/>
        <v>5</v>
      </c>
      <c r="N1116">
        <f t="shared" si="156"/>
        <v>28</v>
      </c>
      <c r="O1116" t="str">
        <f t="shared" si="157"/>
        <v>Jul-2026</v>
      </c>
      <c r="P1116">
        <f t="shared" ca="1" si="158"/>
        <v>1</v>
      </c>
      <c r="Q1116" s="2">
        <f t="array" ref="Q1116">IF($A1116="",0,IFERROR(INDEX(Summary!$P$3:$AS$67,$AH1116-2,$M1116),0))</f>
        <v>300</v>
      </c>
      <c r="R1116" s="2">
        <f t="array" ref="R1116">IF($A1116="",0,ROUND(IFERROR(INDEX(Summary!$O:$O,$AH1116),0)/30,0))</f>
        <v>145</v>
      </c>
      <c r="S1116">
        <f t="shared" si="159"/>
        <v>0</v>
      </c>
      <c r="T1116" s="2">
        <f t="array" ref="T1116">IF($S1116=1,IFERROR(INDEX(Summary!$O:$O,$AH1116),0),0)</f>
        <v>0</v>
      </c>
      <c r="U1116" s="2">
        <f t="array" ref="U1116">IF($S1116=1,IFERROR(INDEX(Summary!$AT:$AT,$AH1116),0),0)</f>
        <v>0</v>
      </c>
      <c r="V1116" s="2">
        <f t="shared" si="160"/>
        <v>0</v>
      </c>
      <c r="W1116" s="2">
        <f t="array" ref="W1116">IF($S1116=1,IFERROR(INDEX(Summary!$AZ:$AZ,$AH1116),0),0)</f>
        <v>0</v>
      </c>
      <c r="X1116" s="3">
        <f t="array" ref="X1116">IF($S1116=1,IFERROR(INDEX(Summary!$BA:$BA,$AH1116),0),0)</f>
        <v>0</v>
      </c>
      <c r="Y1116" s="2">
        <f t="array" ref="Y1116">IF($S1116=1,IFERROR(INDEX(Summary!$G:$G,$AH1116),0),0)</f>
        <v>0</v>
      </c>
      <c r="Z1116" s="2">
        <f t="array" ref="Z1116">IF($S1116=1,IFERROR(INDEX(Summary!$H:$H,$AH1116),0),0)</f>
        <v>0</v>
      </c>
      <c r="AA1116" s="2">
        <f t="array" ref="AA1116">IF($S1116=1,IFERROR(INDEX(Summary!$I:$I,$AH1116),0),0)</f>
        <v>0</v>
      </c>
      <c r="AB1116" s="2">
        <f t="array" ref="AB1116">IF($S1116=1,IFERROR(INDEX(Summary!$J:$J,$AH1116),0),0)</f>
        <v>0</v>
      </c>
      <c r="AC1116" s="2">
        <f t="array" ref="AC1116">IF($S1116=1,IFERROR(INDEX(Summary!$K:$K,$AH1116),0),0)</f>
        <v>0</v>
      </c>
      <c r="AD1116" s="2">
        <f t="array" ref="AD1116">IF($S1116=1,IFERROR(INDEX(Summary!$L:$L,$AH1116),0),0)</f>
        <v>0</v>
      </c>
      <c r="AE1116" s="2">
        <f t="array" ref="AE1116">IF($S1116=1,IFERROR(INDEX(Summary!$M:$M,$AH1116),0),0)</f>
        <v>0</v>
      </c>
      <c r="AF1116" s="2">
        <f t="array" ref="AF1116">IF($S1116=1,IFERROR(INDEX(Summary!$N:$N,$AH1116),0),0)</f>
        <v>0</v>
      </c>
      <c r="AG1116">
        <f t="array" ref="AG1116">IF($A1116="","",IFERROR(INDEX(Summary!$BB:$BB,$AH1116),0))</f>
        <v>7</v>
      </c>
      <c r="AH1116">
        <f t="shared" si="161"/>
        <v>40</v>
      </c>
    </row>
    <row r="1117" spans="1:34" hidden="1">
      <c r="A1117" t="str">
        <f t="array" ref="A1117">IFERROR(INDEX(Summary!$D:$D,$AH1117)&amp;"","")</f>
        <v>FG00230</v>
      </c>
      <c r="B1117" t="str">
        <f t="array" ref="B1117">IF($A1117="","",INDEX(Summary!$E:$E,$AH1117))</f>
        <v>Single Origin Kashmiri Mongra Saffron</v>
      </c>
      <c r="C1117" t="str">
        <f t="array" ref="C1117">IF($A1117="","",INDEX(Summary!$B:$B,$AH1117))</f>
        <v>Raw_Agri</v>
      </c>
      <c r="D1117" t="str">
        <f t="array" ref="D1117">IF($A1117="","",INDEX(Summary!$C:$C,$AH1117))</f>
        <v>C39</v>
      </c>
      <c r="E1117">
        <f t="array" ref="E1117">IF($A1117="","",INDEX(Summary!$F:$F,$AH1117))</f>
        <v>1E-3</v>
      </c>
      <c r="F1117" t="str">
        <f t="array" ref="F1117">IF($A1117="","",INDEX(Summary!$BC:$BC,$AH1117)&amp;"")</f>
        <v>P2 – High</v>
      </c>
      <c r="G1117">
        <f t="shared" si="153"/>
        <v>2</v>
      </c>
      <c r="H1117">
        <f t="shared" si="154"/>
        <v>0</v>
      </c>
      <c r="I1117" t="str">
        <f t="array" ref="I1117">IF($A1117="","",IF(IFERROR(INDEX(Summary!$BA:$BA,$AH1117),0)&lt;1,"Under 1 day",IF(INDEX(Summary!$BA:$BA,$AH1117)&lt;3,"1-3 days",IF(INDEX(Summary!$BA:$BA,$AH1117)&lt;7,"3-7 days","7+ days"))))</f>
        <v>7+ days</v>
      </c>
      <c r="J1117" t="str">
        <f t="array" ref="J1117">IF($A1117="","",IF(IFERROR(INDEX(Summary!$AX:$AX,$AH1117),0)&lt;0.25,"0-25%",IF(INDEX(Summary!$AX:$AX,$AH1117)&lt;0.5,"25-50%",IF(INDEX(Summary!$AX:$AX,$AH1117)&lt;0.75,"50-75%","75-100%"))))</f>
        <v>75-100%</v>
      </c>
      <c r="K1117" t="str">
        <f t="array" ref="K1117">IF($A1117="","",INDEX(Summary!$AY:$AY,$AH1117)&amp;"")</f>
        <v>WIP</v>
      </c>
      <c r="L1117" s="1">
        <f>IF($A1117="","",Summary!$P$2+MOD(ROW()-2,30))</f>
        <v>46232</v>
      </c>
      <c r="M1117">
        <f t="shared" si="155"/>
        <v>6</v>
      </c>
      <c r="N1117">
        <f t="shared" si="156"/>
        <v>29</v>
      </c>
      <c r="O1117" t="str">
        <f t="shared" si="157"/>
        <v>Jul-2026</v>
      </c>
      <c r="P1117">
        <f t="shared" ca="1" si="158"/>
        <v>1</v>
      </c>
      <c r="Q1117" s="2">
        <f t="array" ref="Q1117">IF($A1117="",0,IFERROR(INDEX(Summary!$P$3:$AS$67,$AH1117-2,$M1117),0))</f>
        <v>254</v>
      </c>
      <c r="R1117" s="2">
        <f t="array" ref="R1117">IF($A1117="",0,ROUND(IFERROR(INDEX(Summary!$O:$O,$AH1117),0)/30,0))</f>
        <v>145</v>
      </c>
      <c r="S1117">
        <f t="shared" si="159"/>
        <v>0</v>
      </c>
      <c r="T1117" s="2">
        <f t="array" ref="T1117">IF($S1117=1,IFERROR(INDEX(Summary!$O:$O,$AH1117),0),0)</f>
        <v>0</v>
      </c>
      <c r="U1117" s="2">
        <f t="array" ref="U1117">IF($S1117=1,IFERROR(INDEX(Summary!$AT:$AT,$AH1117),0),0)</f>
        <v>0</v>
      </c>
      <c r="V1117" s="2">
        <f t="shared" si="160"/>
        <v>0</v>
      </c>
      <c r="W1117" s="2">
        <f t="array" ref="W1117">IF($S1117=1,IFERROR(INDEX(Summary!$AZ:$AZ,$AH1117),0),0)</f>
        <v>0</v>
      </c>
      <c r="X1117" s="3">
        <f t="array" ref="X1117">IF($S1117=1,IFERROR(INDEX(Summary!$BA:$BA,$AH1117),0),0)</f>
        <v>0</v>
      </c>
      <c r="Y1117" s="2">
        <f t="array" ref="Y1117">IF($S1117=1,IFERROR(INDEX(Summary!$G:$G,$AH1117),0),0)</f>
        <v>0</v>
      </c>
      <c r="Z1117" s="2">
        <f t="array" ref="Z1117">IF($S1117=1,IFERROR(INDEX(Summary!$H:$H,$AH1117),0),0)</f>
        <v>0</v>
      </c>
      <c r="AA1117" s="2">
        <f t="array" ref="AA1117">IF($S1117=1,IFERROR(INDEX(Summary!$I:$I,$AH1117),0),0)</f>
        <v>0</v>
      </c>
      <c r="AB1117" s="2">
        <f t="array" ref="AB1117">IF($S1117=1,IFERROR(INDEX(Summary!$J:$J,$AH1117),0),0)</f>
        <v>0</v>
      </c>
      <c r="AC1117" s="2">
        <f t="array" ref="AC1117">IF($S1117=1,IFERROR(INDEX(Summary!$K:$K,$AH1117),0),0)</f>
        <v>0</v>
      </c>
      <c r="AD1117" s="2">
        <f t="array" ref="AD1117">IF($S1117=1,IFERROR(INDEX(Summary!$L:$L,$AH1117),0),0)</f>
        <v>0</v>
      </c>
      <c r="AE1117" s="2">
        <f t="array" ref="AE1117">IF($S1117=1,IFERROR(INDEX(Summary!$M:$M,$AH1117),0),0)</f>
        <v>0</v>
      </c>
      <c r="AF1117" s="2">
        <f t="array" ref="AF1117">IF($S1117=1,IFERROR(INDEX(Summary!$N:$N,$AH1117),0),0)</f>
        <v>0</v>
      </c>
      <c r="AG1117">
        <f t="array" ref="AG1117">IF($A1117="","",IFERROR(INDEX(Summary!$BB:$BB,$AH1117),0))</f>
        <v>7</v>
      </c>
      <c r="AH1117">
        <f t="shared" si="161"/>
        <v>40</v>
      </c>
    </row>
    <row r="1118" spans="1:34" hidden="1">
      <c r="A1118" t="str">
        <f t="array" ref="A1118">IFERROR(INDEX(Summary!$D:$D,$AH1118)&amp;"","")</f>
        <v>FG00230</v>
      </c>
      <c r="B1118" t="str">
        <f t="array" ref="B1118">IF($A1118="","",INDEX(Summary!$E:$E,$AH1118))</f>
        <v>Single Origin Kashmiri Mongra Saffron</v>
      </c>
      <c r="C1118" t="str">
        <f t="array" ref="C1118">IF($A1118="","",INDEX(Summary!$B:$B,$AH1118))</f>
        <v>Raw_Agri</v>
      </c>
      <c r="D1118" t="str">
        <f t="array" ref="D1118">IF($A1118="","",INDEX(Summary!$C:$C,$AH1118))</f>
        <v>C39</v>
      </c>
      <c r="E1118">
        <f t="array" ref="E1118">IF($A1118="","",INDEX(Summary!$F:$F,$AH1118))</f>
        <v>1E-3</v>
      </c>
      <c r="F1118" t="str">
        <f t="array" ref="F1118">IF($A1118="","",INDEX(Summary!$BC:$BC,$AH1118)&amp;"")</f>
        <v>P2 – High</v>
      </c>
      <c r="G1118">
        <f t="shared" si="153"/>
        <v>2</v>
      </c>
      <c r="H1118">
        <f t="shared" si="154"/>
        <v>0</v>
      </c>
      <c r="I1118" t="str">
        <f t="array" ref="I1118">IF($A1118="","",IF(IFERROR(INDEX(Summary!$BA:$BA,$AH1118),0)&lt;1,"Under 1 day",IF(INDEX(Summary!$BA:$BA,$AH1118)&lt;3,"1-3 days",IF(INDEX(Summary!$BA:$BA,$AH1118)&lt;7,"3-7 days","7+ days"))))</f>
        <v>7+ days</v>
      </c>
      <c r="J1118" t="str">
        <f t="array" ref="J1118">IF($A1118="","",IF(IFERROR(INDEX(Summary!$AX:$AX,$AH1118),0)&lt;0.25,"0-25%",IF(INDEX(Summary!$AX:$AX,$AH1118)&lt;0.5,"25-50%",IF(INDEX(Summary!$AX:$AX,$AH1118)&lt;0.75,"50-75%","75-100%"))))</f>
        <v>75-100%</v>
      </c>
      <c r="K1118" t="str">
        <f t="array" ref="K1118">IF($A1118="","",INDEX(Summary!$AY:$AY,$AH1118)&amp;"")</f>
        <v>WIP</v>
      </c>
      <c r="L1118" s="1">
        <f>IF($A1118="","",Summary!$P$2+MOD(ROW()-2,30))</f>
        <v>46233</v>
      </c>
      <c r="M1118">
        <f t="shared" si="155"/>
        <v>7</v>
      </c>
      <c r="N1118">
        <f t="shared" si="156"/>
        <v>30</v>
      </c>
      <c r="O1118" t="str">
        <f t="shared" si="157"/>
        <v>Jul-2026</v>
      </c>
      <c r="P1118">
        <f t="shared" ca="1" si="158"/>
        <v>1</v>
      </c>
      <c r="Q1118" s="2">
        <f t="array" ref="Q1118">IF($A1118="",0,IFERROR(INDEX(Summary!$P$3:$AS$67,$AH1118-2,$M1118),0))</f>
        <v>354</v>
      </c>
      <c r="R1118" s="2">
        <f t="array" ref="R1118">IF($A1118="",0,ROUND(IFERROR(INDEX(Summary!$O:$O,$AH1118),0)/30,0))</f>
        <v>145</v>
      </c>
      <c r="S1118">
        <f t="shared" si="159"/>
        <v>0</v>
      </c>
      <c r="T1118" s="2">
        <f t="array" ref="T1118">IF($S1118=1,IFERROR(INDEX(Summary!$O:$O,$AH1118),0),0)</f>
        <v>0</v>
      </c>
      <c r="U1118" s="2">
        <f t="array" ref="U1118">IF($S1118=1,IFERROR(INDEX(Summary!$AT:$AT,$AH1118),0),0)</f>
        <v>0</v>
      </c>
      <c r="V1118" s="2">
        <f t="shared" si="160"/>
        <v>0</v>
      </c>
      <c r="W1118" s="2">
        <f t="array" ref="W1118">IF($S1118=1,IFERROR(INDEX(Summary!$AZ:$AZ,$AH1118),0),0)</f>
        <v>0</v>
      </c>
      <c r="X1118" s="3">
        <f t="array" ref="X1118">IF($S1118=1,IFERROR(INDEX(Summary!$BA:$BA,$AH1118),0),0)</f>
        <v>0</v>
      </c>
      <c r="Y1118" s="2">
        <f t="array" ref="Y1118">IF($S1118=1,IFERROR(INDEX(Summary!$G:$G,$AH1118),0),0)</f>
        <v>0</v>
      </c>
      <c r="Z1118" s="2">
        <f t="array" ref="Z1118">IF($S1118=1,IFERROR(INDEX(Summary!$H:$H,$AH1118),0),0)</f>
        <v>0</v>
      </c>
      <c r="AA1118" s="2">
        <f t="array" ref="AA1118">IF($S1118=1,IFERROR(INDEX(Summary!$I:$I,$AH1118),0),0)</f>
        <v>0</v>
      </c>
      <c r="AB1118" s="2">
        <f t="array" ref="AB1118">IF($S1118=1,IFERROR(INDEX(Summary!$J:$J,$AH1118),0),0)</f>
        <v>0</v>
      </c>
      <c r="AC1118" s="2">
        <f t="array" ref="AC1118">IF($S1118=1,IFERROR(INDEX(Summary!$K:$K,$AH1118),0),0)</f>
        <v>0</v>
      </c>
      <c r="AD1118" s="2">
        <f t="array" ref="AD1118">IF($S1118=1,IFERROR(INDEX(Summary!$L:$L,$AH1118),0),0)</f>
        <v>0</v>
      </c>
      <c r="AE1118" s="2">
        <f t="array" ref="AE1118">IF($S1118=1,IFERROR(INDEX(Summary!$M:$M,$AH1118),0),0)</f>
        <v>0</v>
      </c>
      <c r="AF1118" s="2">
        <f t="array" ref="AF1118">IF($S1118=1,IFERROR(INDEX(Summary!$N:$N,$AH1118),0),0)</f>
        <v>0</v>
      </c>
      <c r="AG1118">
        <f t="array" ref="AG1118">IF($A1118="","",IFERROR(INDEX(Summary!$BB:$BB,$AH1118),0))</f>
        <v>7</v>
      </c>
      <c r="AH1118">
        <f t="shared" si="161"/>
        <v>40</v>
      </c>
    </row>
    <row r="1119" spans="1:34" hidden="1">
      <c r="A1119" t="str">
        <f t="array" ref="A1119">IFERROR(INDEX(Summary!$D:$D,$AH1119)&amp;"","")</f>
        <v>FG00230</v>
      </c>
      <c r="B1119" t="str">
        <f t="array" ref="B1119">IF($A1119="","",INDEX(Summary!$E:$E,$AH1119))</f>
        <v>Single Origin Kashmiri Mongra Saffron</v>
      </c>
      <c r="C1119" t="str">
        <f t="array" ref="C1119">IF($A1119="","",INDEX(Summary!$B:$B,$AH1119))</f>
        <v>Raw_Agri</v>
      </c>
      <c r="D1119" t="str">
        <f t="array" ref="D1119">IF($A1119="","",INDEX(Summary!$C:$C,$AH1119))</f>
        <v>C39</v>
      </c>
      <c r="E1119">
        <f t="array" ref="E1119">IF($A1119="","",INDEX(Summary!$F:$F,$AH1119))</f>
        <v>1E-3</v>
      </c>
      <c r="F1119" t="str">
        <f t="array" ref="F1119">IF($A1119="","",INDEX(Summary!$BC:$BC,$AH1119)&amp;"")</f>
        <v>P2 – High</v>
      </c>
      <c r="G1119">
        <f t="shared" si="153"/>
        <v>2</v>
      </c>
      <c r="H1119">
        <f t="shared" si="154"/>
        <v>0</v>
      </c>
      <c r="I1119" t="str">
        <f t="array" ref="I1119">IF($A1119="","",IF(IFERROR(INDEX(Summary!$BA:$BA,$AH1119),0)&lt;1,"Under 1 day",IF(INDEX(Summary!$BA:$BA,$AH1119)&lt;3,"1-3 days",IF(INDEX(Summary!$BA:$BA,$AH1119)&lt;7,"3-7 days","7+ days"))))</f>
        <v>7+ days</v>
      </c>
      <c r="J1119" t="str">
        <f t="array" ref="J1119">IF($A1119="","",IF(IFERROR(INDEX(Summary!$AX:$AX,$AH1119),0)&lt;0.25,"0-25%",IF(INDEX(Summary!$AX:$AX,$AH1119)&lt;0.5,"25-50%",IF(INDEX(Summary!$AX:$AX,$AH1119)&lt;0.75,"50-75%","75-100%"))))</f>
        <v>75-100%</v>
      </c>
      <c r="K1119" t="str">
        <f t="array" ref="K1119">IF($A1119="","",INDEX(Summary!$AY:$AY,$AH1119)&amp;"")</f>
        <v>WIP</v>
      </c>
      <c r="L1119" s="1">
        <f>IF($A1119="","",Summary!$P$2+MOD(ROW()-2,30))</f>
        <v>46234</v>
      </c>
      <c r="M1119">
        <f t="shared" si="155"/>
        <v>8</v>
      </c>
      <c r="N1119">
        <f t="shared" si="156"/>
        <v>31</v>
      </c>
      <c r="O1119" t="str">
        <f t="shared" si="157"/>
        <v>Jul-2026</v>
      </c>
      <c r="P1119">
        <f t="shared" ca="1" si="158"/>
        <v>1</v>
      </c>
      <c r="Q1119" s="2">
        <f t="array" ref="Q1119">IF($A1119="",0,IFERROR(INDEX(Summary!$P$3:$AS$67,$AH1119-2,$M1119),0))</f>
        <v>342</v>
      </c>
      <c r="R1119" s="2">
        <f t="array" ref="R1119">IF($A1119="",0,ROUND(IFERROR(INDEX(Summary!$O:$O,$AH1119),0)/30,0))</f>
        <v>145</v>
      </c>
      <c r="S1119">
        <f t="shared" si="159"/>
        <v>0</v>
      </c>
      <c r="T1119" s="2">
        <f t="array" ref="T1119">IF($S1119=1,IFERROR(INDEX(Summary!$O:$O,$AH1119),0),0)</f>
        <v>0</v>
      </c>
      <c r="U1119" s="2">
        <f t="array" ref="U1119">IF($S1119=1,IFERROR(INDEX(Summary!$AT:$AT,$AH1119),0),0)</f>
        <v>0</v>
      </c>
      <c r="V1119" s="2">
        <f t="shared" si="160"/>
        <v>0</v>
      </c>
      <c r="W1119" s="2">
        <f t="array" ref="W1119">IF($S1119=1,IFERROR(INDEX(Summary!$AZ:$AZ,$AH1119),0),0)</f>
        <v>0</v>
      </c>
      <c r="X1119" s="3">
        <f t="array" ref="X1119">IF($S1119=1,IFERROR(INDEX(Summary!$BA:$BA,$AH1119),0),0)</f>
        <v>0</v>
      </c>
      <c r="Y1119" s="2">
        <f t="array" ref="Y1119">IF($S1119=1,IFERROR(INDEX(Summary!$G:$G,$AH1119),0),0)</f>
        <v>0</v>
      </c>
      <c r="Z1119" s="2">
        <f t="array" ref="Z1119">IF($S1119=1,IFERROR(INDEX(Summary!$H:$H,$AH1119),0),0)</f>
        <v>0</v>
      </c>
      <c r="AA1119" s="2">
        <f t="array" ref="AA1119">IF($S1119=1,IFERROR(INDEX(Summary!$I:$I,$AH1119),0),0)</f>
        <v>0</v>
      </c>
      <c r="AB1119" s="2">
        <f t="array" ref="AB1119">IF($S1119=1,IFERROR(INDEX(Summary!$J:$J,$AH1119),0),0)</f>
        <v>0</v>
      </c>
      <c r="AC1119" s="2">
        <f t="array" ref="AC1119">IF($S1119=1,IFERROR(INDEX(Summary!$K:$K,$AH1119),0),0)</f>
        <v>0</v>
      </c>
      <c r="AD1119" s="2">
        <f t="array" ref="AD1119">IF($S1119=1,IFERROR(INDEX(Summary!$L:$L,$AH1119),0),0)</f>
        <v>0</v>
      </c>
      <c r="AE1119" s="2">
        <f t="array" ref="AE1119">IF($S1119=1,IFERROR(INDEX(Summary!$M:$M,$AH1119),0),0)</f>
        <v>0</v>
      </c>
      <c r="AF1119" s="2">
        <f t="array" ref="AF1119">IF($S1119=1,IFERROR(INDEX(Summary!$N:$N,$AH1119),0),0)</f>
        <v>0</v>
      </c>
      <c r="AG1119">
        <f t="array" ref="AG1119">IF($A1119="","",IFERROR(INDEX(Summary!$BB:$BB,$AH1119),0))</f>
        <v>7</v>
      </c>
      <c r="AH1119">
        <f t="shared" si="161"/>
        <v>40</v>
      </c>
    </row>
    <row r="1120" spans="1:34" hidden="1">
      <c r="A1120" t="str">
        <f t="array" ref="A1120">IFERROR(INDEX(Summary!$D:$D,$AH1120)&amp;"","")</f>
        <v>FG00230</v>
      </c>
      <c r="B1120" t="str">
        <f t="array" ref="B1120">IF($A1120="","",INDEX(Summary!$E:$E,$AH1120))</f>
        <v>Single Origin Kashmiri Mongra Saffron</v>
      </c>
      <c r="C1120" t="str">
        <f t="array" ref="C1120">IF($A1120="","",INDEX(Summary!$B:$B,$AH1120))</f>
        <v>Raw_Agri</v>
      </c>
      <c r="D1120" t="str">
        <f t="array" ref="D1120">IF($A1120="","",INDEX(Summary!$C:$C,$AH1120))</f>
        <v>C39</v>
      </c>
      <c r="E1120">
        <f t="array" ref="E1120">IF($A1120="","",INDEX(Summary!$F:$F,$AH1120))</f>
        <v>1E-3</v>
      </c>
      <c r="F1120" t="str">
        <f t="array" ref="F1120">IF($A1120="","",INDEX(Summary!$BC:$BC,$AH1120)&amp;"")</f>
        <v>P2 – High</v>
      </c>
      <c r="G1120">
        <f t="shared" si="153"/>
        <v>2</v>
      </c>
      <c r="H1120">
        <f t="shared" si="154"/>
        <v>0</v>
      </c>
      <c r="I1120" t="str">
        <f t="array" ref="I1120">IF($A1120="","",IF(IFERROR(INDEX(Summary!$BA:$BA,$AH1120),0)&lt;1,"Under 1 day",IF(INDEX(Summary!$BA:$BA,$AH1120)&lt;3,"1-3 days",IF(INDEX(Summary!$BA:$BA,$AH1120)&lt;7,"3-7 days","7+ days"))))</f>
        <v>7+ days</v>
      </c>
      <c r="J1120" t="str">
        <f t="array" ref="J1120">IF($A1120="","",IF(IFERROR(INDEX(Summary!$AX:$AX,$AH1120),0)&lt;0.25,"0-25%",IF(INDEX(Summary!$AX:$AX,$AH1120)&lt;0.5,"25-50%",IF(INDEX(Summary!$AX:$AX,$AH1120)&lt;0.75,"50-75%","75-100%"))))</f>
        <v>75-100%</v>
      </c>
      <c r="K1120" t="str">
        <f t="array" ref="K1120">IF($A1120="","",INDEX(Summary!$AY:$AY,$AH1120)&amp;"")</f>
        <v>WIP</v>
      </c>
      <c r="L1120" s="1">
        <f>IF($A1120="","",Summary!$P$2+MOD(ROW()-2,30))</f>
        <v>46235</v>
      </c>
      <c r="M1120">
        <f t="shared" si="155"/>
        <v>9</v>
      </c>
      <c r="N1120">
        <f t="shared" si="156"/>
        <v>1</v>
      </c>
      <c r="O1120" t="str">
        <f t="shared" si="157"/>
        <v>Aug-2026</v>
      </c>
      <c r="P1120">
        <f t="shared" ca="1" si="158"/>
        <v>1</v>
      </c>
      <c r="Q1120" s="2">
        <f t="array" ref="Q1120">IF($A1120="",0,IFERROR(INDEX(Summary!$P$3:$AS$67,$AH1120-2,$M1120),0))</f>
        <v>0</v>
      </c>
      <c r="R1120" s="2">
        <f t="array" ref="R1120">IF($A1120="",0,ROUND(IFERROR(INDEX(Summary!$O:$O,$AH1120),0)/30,0))</f>
        <v>145</v>
      </c>
      <c r="S1120">
        <f t="shared" si="159"/>
        <v>0</v>
      </c>
      <c r="T1120" s="2">
        <f t="array" ref="T1120">IF($S1120=1,IFERROR(INDEX(Summary!$O:$O,$AH1120),0),0)</f>
        <v>0</v>
      </c>
      <c r="U1120" s="2">
        <f t="array" ref="U1120">IF($S1120=1,IFERROR(INDEX(Summary!$AT:$AT,$AH1120),0),0)</f>
        <v>0</v>
      </c>
      <c r="V1120" s="2">
        <f t="shared" si="160"/>
        <v>0</v>
      </c>
      <c r="W1120" s="2">
        <f t="array" ref="W1120">IF($S1120=1,IFERROR(INDEX(Summary!$AZ:$AZ,$AH1120),0),0)</f>
        <v>0</v>
      </c>
      <c r="X1120" s="3">
        <f t="array" ref="X1120">IF($S1120=1,IFERROR(INDEX(Summary!$BA:$BA,$AH1120),0),0)</f>
        <v>0</v>
      </c>
      <c r="Y1120" s="2">
        <f t="array" ref="Y1120">IF($S1120=1,IFERROR(INDEX(Summary!$G:$G,$AH1120),0),0)</f>
        <v>0</v>
      </c>
      <c r="Z1120" s="2">
        <f t="array" ref="Z1120">IF($S1120=1,IFERROR(INDEX(Summary!$H:$H,$AH1120),0),0)</f>
        <v>0</v>
      </c>
      <c r="AA1120" s="2">
        <f t="array" ref="AA1120">IF($S1120=1,IFERROR(INDEX(Summary!$I:$I,$AH1120),0),0)</f>
        <v>0</v>
      </c>
      <c r="AB1120" s="2">
        <f t="array" ref="AB1120">IF($S1120=1,IFERROR(INDEX(Summary!$J:$J,$AH1120),0),0)</f>
        <v>0</v>
      </c>
      <c r="AC1120" s="2">
        <f t="array" ref="AC1120">IF($S1120=1,IFERROR(INDEX(Summary!$K:$K,$AH1120),0),0)</f>
        <v>0</v>
      </c>
      <c r="AD1120" s="2">
        <f t="array" ref="AD1120">IF($S1120=1,IFERROR(INDEX(Summary!$L:$L,$AH1120),0),0)</f>
        <v>0</v>
      </c>
      <c r="AE1120" s="2">
        <f t="array" ref="AE1120">IF($S1120=1,IFERROR(INDEX(Summary!$M:$M,$AH1120),0),0)</f>
        <v>0</v>
      </c>
      <c r="AF1120" s="2">
        <f t="array" ref="AF1120">IF($S1120=1,IFERROR(INDEX(Summary!$N:$N,$AH1120),0),0)</f>
        <v>0</v>
      </c>
      <c r="AG1120">
        <f t="array" ref="AG1120">IF($A1120="","",IFERROR(INDEX(Summary!$BB:$BB,$AH1120),0))</f>
        <v>7</v>
      </c>
      <c r="AH1120">
        <f t="shared" si="161"/>
        <v>40</v>
      </c>
    </row>
    <row r="1121" spans="1:34" hidden="1">
      <c r="A1121" t="str">
        <f t="array" ref="A1121">IFERROR(INDEX(Summary!$D:$D,$AH1121)&amp;"","")</f>
        <v>FG00230</v>
      </c>
      <c r="B1121" t="str">
        <f t="array" ref="B1121">IF($A1121="","",INDEX(Summary!$E:$E,$AH1121))</f>
        <v>Single Origin Kashmiri Mongra Saffron</v>
      </c>
      <c r="C1121" t="str">
        <f t="array" ref="C1121">IF($A1121="","",INDEX(Summary!$B:$B,$AH1121))</f>
        <v>Raw_Agri</v>
      </c>
      <c r="D1121" t="str">
        <f t="array" ref="D1121">IF($A1121="","",INDEX(Summary!$C:$C,$AH1121))</f>
        <v>C39</v>
      </c>
      <c r="E1121">
        <f t="array" ref="E1121">IF($A1121="","",INDEX(Summary!$F:$F,$AH1121))</f>
        <v>1E-3</v>
      </c>
      <c r="F1121" t="str">
        <f t="array" ref="F1121">IF($A1121="","",INDEX(Summary!$BC:$BC,$AH1121)&amp;"")</f>
        <v>P2 – High</v>
      </c>
      <c r="G1121">
        <f t="shared" si="153"/>
        <v>2</v>
      </c>
      <c r="H1121">
        <f t="shared" si="154"/>
        <v>0</v>
      </c>
      <c r="I1121" t="str">
        <f t="array" ref="I1121">IF($A1121="","",IF(IFERROR(INDEX(Summary!$BA:$BA,$AH1121),0)&lt;1,"Under 1 day",IF(INDEX(Summary!$BA:$BA,$AH1121)&lt;3,"1-3 days",IF(INDEX(Summary!$BA:$BA,$AH1121)&lt;7,"3-7 days","7+ days"))))</f>
        <v>7+ days</v>
      </c>
      <c r="J1121" t="str">
        <f t="array" ref="J1121">IF($A1121="","",IF(IFERROR(INDEX(Summary!$AX:$AX,$AH1121),0)&lt;0.25,"0-25%",IF(INDEX(Summary!$AX:$AX,$AH1121)&lt;0.5,"25-50%",IF(INDEX(Summary!$AX:$AX,$AH1121)&lt;0.75,"50-75%","75-100%"))))</f>
        <v>75-100%</v>
      </c>
      <c r="K1121" t="str">
        <f t="array" ref="K1121">IF($A1121="","",INDEX(Summary!$AY:$AY,$AH1121)&amp;"")</f>
        <v>WIP</v>
      </c>
      <c r="L1121" s="1">
        <f>IF($A1121="","",Summary!$P$2+MOD(ROW()-2,30))</f>
        <v>46236</v>
      </c>
      <c r="M1121">
        <f t="shared" si="155"/>
        <v>10</v>
      </c>
      <c r="N1121">
        <f t="shared" si="156"/>
        <v>2</v>
      </c>
      <c r="O1121" t="str">
        <f t="shared" si="157"/>
        <v>Aug-2026</v>
      </c>
      <c r="P1121">
        <f t="shared" ca="1" si="158"/>
        <v>1</v>
      </c>
      <c r="Q1121" s="2">
        <f t="array" ref="Q1121">IF($A1121="",0,IFERROR(INDEX(Summary!$P$3:$AS$67,$AH1121-2,$M1121),0))</f>
        <v>0</v>
      </c>
      <c r="R1121" s="2">
        <f t="array" ref="R1121">IF($A1121="",0,ROUND(IFERROR(INDEX(Summary!$O:$O,$AH1121),0)/30,0))</f>
        <v>145</v>
      </c>
      <c r="S1121">
        <f t="shared" si="159"/>
        <v>0</v>
      </c>
      <c r="T1121" s="2">
        <f t="array" ref="T1121">IF($S1121=1,IFERROR(INDEX(Summary!$O:$O,$AH1121),0),0)</f>
        <v>0</v>
      </c>
      <c r="U1121" s="2">
        <f t="array" ref="U1121">IF($S1121=1,IFERROR(INDEX(Summary!$AT:$AT,$AH1121),0),0)</f>
        <v>0</v>
      </c>
      <c r="V1121" s="2">
        <f t="shared" si="160"/>
        <v>0</v>
      </c>
      <c r="W1121" s="2">
        <f t="array" ref="W1121">IF($S1121=1,IFERROR(INDEX(Summary!$AZ:$AZ,$AH1121),0),0)</f>
        <v>0</v>
      </c>
      <c r="X1121" s="3">
        <f t="array" ref="X1121">IF($S1121=1,IFERROR(INDEX(Summary!$BA:$BA,$AH1121),0),0)</f>
        <v>0</v>
      </c>
      <c r="Y1121" s="2">
        <f t="array" ref="Y1121">IF($S1121=1,IFERROR(INDEX(Summary!$G:$G,$AH1121),0),0)</f>
        <v>0</v>
      </c>
      <c r="Z1121" s="2">
        <f t="array" ref="Z1121">IF($S1121=1,IFERROR(INDEX(Summary!$H:$H,$AH1121),0),0)</f>
        <v>0</v>
      </c>
      <c r="AA1121" s="2">
        <f t="array" ref="AA1121">IF($S1121=1,IFERROR(INDEX(Summary!$I:$I,$AH1121),0),0)</f>
        <v>0</v>
      </c>
      <c r="AB1121" s="2">
        <f t="array" ref="AB1121">IF($S1121=1,IFERROR(INDEX(Summary!$J:$J,$AH1121),0),0)</f>
        <v>0</v>
      </c>
      <c r="AC1121" s="2">
        <f t="array" ref="AC1121">IF($S1121=1,IFERROR(INDEX(Summary!$K:$K,$AH1121),0),0)</f>
        <v>0</v>
      </c>
      <c r="AD1121" s="2">
        <f t="array" ref="AD1121">IF($S1121=1,IFERROR(INDEX(Summary!$L:$L,$AH1121),0),0)</f>
        <v>0</v>
      </c>
      <c r="AE1121" s="2">
        <f t="array" ref="AE1121">IF($S1121=1,IFERROR(INDEX(Summary!$M:$M,$AH1121),0),0)</f>
        <v>0</v>
      </c>
      <c r="AF1121" s="2">
        <f t="array" ref="AF1121">IF($S1121=1,IFERROR(INDEX(Summary!$N:$N,$AH1121),0),0)</f>
        <v>0</v>
      </c>
      <c r="AG1121">
        <f t="array" ref="AG1121">IF($A1121="","",IFERROR(INDEX(Summary!$BB:$BB,$AH1121),0))</f>
        <v>7</v>
      </c>
      <c r="AH1121">
        <f t="shared" si="161"/>
        <v>40</v>
      </c>
    </row>
    <row r="1122" spans="1:34" hidden="1">
      <c r="A1122" t="str">
        <f t="array" ref="A1122">IFERROR(INDEX(Summary!$D:$D,$AH1122)&amp;"","")</f>
        <v>FG00230</v>
      </c>
      <c r="B1122" t="str">
        <f t="array" ref="B1122">IF($A1122="","",INDEX(Summary!$E:$E,$AH1122))</f>
        <v>Single Origin Kashmiri Mongra Saffron</v>
      </c>
      <c r="C1122" t="str">
        <f t="array" ref="C1122">IF($A1122="","",INDEX(Summary!$B:$B,$AH1122))</f>
        <v>Raw_Agri</v>
      </c>
      <c r="D1122" t="str">
        <f t="array" ref="D1122">IF($A1122="","",INDEX(Summary!$C:$C,$AH1122))</f>
        <v>C39</v>
      </c>
      <c r="E1122">
        <f t="array" ref="E1122">IF($A1122="","",INDEX(Summary!$F:$F,$AH1122))</f>
        <v>1E-3</v>
      </c>
      <c r="F1122" t="str">
        <f t="array" ref="F1122">IF($A1122="","",INDEX(Summary!$BC:$BC,$AH1122)&amp;"")</f>
        <v>P2 – High</v>
      </c>
      <c r="G1122">
        <f t="shared" si="153"/>
        <v>2</v>
      </c>
      <c r="H1122">
        <f t="shared" si="154"/>
        <v>0</v>
      </c>
      <c r="I1122" t="str">
        <f t="array" ref="I1122">IF($A1122="","",IF(IFERROR(INDEX(Summary!$BA:$BA,$AH1122),0)&lt;1,"Under 1 day",IF(INDEX(Summary!$BA:$BA,$AH1122)&lt;3,"1-3 days",IF(INDEX(Summary!$BA:$BA,$AH1122)&lt;7,"3-7 days","7+ days"))))</f>
        <v>7+ days</v>
      </c>
      <c r="J1122" t="str">
        <f t="array" ref="J1122">IF($A1122="","",IF(IFERROR(INDEX(Summary!$AX:$AX,$AH1122),0)&lt;0.25,"0-25%",IF(INDEX(Summary!$AX:$AX,$AH1122)&lt;0.5,"25-50%",IF(INDEX(Summary!$AX:$AX,$AH1122)&lt;0.75,"50-75%","75-100%"))))</f>
        <v>75-100%</v>
      </c>
      <c r="K1122" t="str">
        <f t="array" ref="K1122">IF($A1122="","",INDEX(Summary!$AY:$AY,$AH1122)&amp;"")</f>
        <v>WIP</v>
      </c>
      <c r="L1122" s="1">
        <f>IF($A1122="","",Summary!$P$2+MOD(ROW()-2,30))</f>
        <v>46237</v>
      </c>
      <c r="M1122">
        <f t="shared" si="155"/>
        <v>11</v>
      </c>
      <c r="N1122">
        <f t="shared" si="156"/>
        <v>3</v>
      </c>
      <c r="O1122" t="str">
        <f t="shared" si="157"/>
        <v>Aug-2026</v>
      </c>
      <c r="P1122">
        <f t="shared" ca="1" si="158"/>
        <v>1</v>
      </c>
      <c r="Q1122" s="2">
        <f t="array" ref="Q1122">IF($A1122="",0,IFERROR(INDEX(Summary!$P$3:$AS$67,$AH1122-2,$M1122),0))</f>
        <v>663</v>
      </c>
      <c r="R1122" s="2">
        <f t="array" ref="R1122">IF($A1122="",0,ROUND(IFERROR(INDEX(Summary!$O:$O,$AH1122),0)/30,0))</f>
        <v>145</v>
      </c>
      <c r="S1122">
        <f t="shared" si="159"/>
        <v>0</v>
      </c>
      <c r="T1122" s="2">
        <f t="array" ref="T1122">IF($S1122=1,IFERROR(INDEX(Summary!$O:$O,$AH1122),0),0)</f>
        <v>0</v>
      </c>
      <c r="U1122" s="2">
        <f t="array" ref="U1122">IF($S1122=1,IFERROR(INDEX(Summary!$AT:$AT,$AH1122),0),0)</f>
        <v>0</v>
      </c>
      <c r="V1122" s="2">
        <f t="shared" si="160"/>
        <v>0</v>
      </c>
      <c r="W1122" s="2">
        <f t="array" ref="W1122">IF($S1122=1,IFERROR(INDEX(Summary!$AZ:$AZ,$AH1122),0),0)</f>
        <v>0</v>
      </c>
      <c r="X1122" s="3">
        <f t="array" ref="X1122">IF($S1122=1,IFERROR(INDEX(Summary!$BA:$BA,$AH1122),0),0)</f>
        <v>0</v>
      </c>
      <c r="Y1122" s="2">
        <f t="array" ref="Y1122">IF($S1122=1,IFERROR(INDEX(Summary!$G:$G,$AH1122),0),0)</f>
        <v>0</v>
      </c>
      <c r="Z1122" s="2">
        <f t="array" ref="Z1122">IF($S1122=1,IFERROR(INDEX(Summary!$H:$H,$AH1122),0),0)</f>
        <v>0</v>
      </c>
      <c r="AA1122" s="2">
        <f t="array" ref="AA1122">IF($S1122=1,IFERROR(INDEX(Summary!$I:$I,$AH1122),0),0)</f>
        <v>0</v>
      </c>
      <c r="AB1122" s="2">
        <f t="array" ref="AB1122">IF($S1122=1,IFERROR(INDEX(Summary!$J:$J,$AH1122),0),0)</f>
        <v>0</v>
      </c>
      <c r="AC1122" s="2">
        <f t="array" ref="AC1122">IF($S1122=1,IFERROR(INDEX(Summary!$K:$K,$AH1122),0),0)</f>
        <v>0</v>
      </c>
      <c r="AD1122" s="2">
        <f t="array" ref="AD1122">IF($S1122=1,IFERROR(INDEX(Summary!$L:$L,$AH1122),0),0)</f>
        <v>0</v>
      </c>
      <c r="AE1122" s="2">
        <f t="array" ref="AE1122">IF($S1122=1,IFERROR(INDEX(Summary!$M:$M,$AH1122),0),0)</f>
        <v>0</v>
      </c>
      <c r="AF1122" s="2">
        <f t="array" ref="AF1122">IF($S1122=1,IFERROR(INDEX(Summary!$N:$N,$AH1122),0),0)</f>
        <v>0</v>
      </c>
      <c r="AG1122">
        <f t="array" ref="AG1122">IF($A1122="","",IFERROR(INDEX(Summary!$BB:$BB,$AH1122),0))</f>
        <v>7</v>
      </c>
      <c r="AH1122">
        <f t="shared" si="161"/>
        <v>40</v>
      </c>
    </row>
    <row r="1123" spans="1:34" hidden="1">
      <c r="A1123" t="str">
        <f t="array" ref="A1123">IFERROR(INDEX(Summary!$D:$D,$AH1123)&amp;"","")</f>
        <v>FG00230</v>
      </c>
      <c r="B1123" t="str">
        <f t="array" ref="B1123">IF($A1123="","",INDEX(Summary!$E:$E,$AH1123))</f>
        <v>Single Origin Kashmiri Mongra Saffron</v>
      </c>
      <c r="C1123" t="str">
        <f t="array" ref="C1123">IF($A1123="","",INDEX(Summary!$B:$B,$AH1123))</f>
        <v>Raw_Agri</v>
      </c>
      <c r="D1123" t="str">
        <f t="array" ref="D1123">IF($A1123="","",INDEX(Summary!$C:$C,$AH1123))</f>
        <v>C39</v>
      </c>
      <c r="E1123">
        <f t="array" ref="E1123">IF($A1123="","",INDEX(Summary!$F:$F,$AH1123))</f>
        <v>1E-3</v>
      </c>
      <c r="F1123" t="str">
        <f t="array" ref="F1123">IF($A1123="","",INDEX(Summary!$BC:$BC,$AH1123)&amp;"")</f>
        <v>P2 – High</v>
      </c>
      <c r="G1123">
        <f t="shared" si="153"/>
        <v>2</v>
      </c>
      <c r="H1123">
        <f t="shared" si="154"/>
        <v>0</v>
      </c>
      <c r="I1123" t="str">
        <f t="array" ref="I1123">IF($A1123="","",IF(IFERROR(INDEX(Summary!$BA:$BA,$AH1123),0)&lt;1,"Under 1 day",IF(INDEX(Summary!$BA:$BA,$AH1123)&lt;3,"1-3 days",IF(INDEX(Summary!$BA:$BA,$AH1123)&lt;7,"3-7 days","7+ days"))))</f>
        <v>7+ days</v>
      </c>
      <c r="J1123" t="str">
        <f t="array" ref="J1123">IF($A1123="","",IF(IFERROR(INDEX(Summary!$AX:$AX,$AH1123),0)&lt;0.25,"0-25%",IF(INDEX(Summary!$AX:$AX,$AH1123)&lt;0.5,"25-50%",IF(INDEX(Summary!$AX:$AX,$AH1123)&lt;0.75,"50-75%","75-100%"))))</f>
        <v>75-100%</v>
      </c>
      <c r="K1123" t="str">
        <f t="array" ref="K1123">IF($A1123="","",INDEX(Summary!$AY:$AY,$AH1123)&amp;"")</f>
        <v>WIP</v>
      </c>
      <c r="L1123" s="1">
        <f>IF($A1123="","",Summary!$P$2+MOD(ROW()-2,30))</f>
        <v>46238</v>
      </c>
      <c r="M1123">
        <f t="shared" si="155"/>
        <v>12</v>
      </c>
      <c r="N1123">
        <f t="shared" si="156"/>
        <v>4</v>
      </c>
      <c r="O1123" t="str">
        <f t="shared" si="157"/>
        <v>Aug-2026</v>
      </c>
      <c r="P1123">
        <f t="shared" ca="1" si="158"/>
        <v>1</v>
      </c>
      <c r="Q1123" s="2">
        <f t="array" ref="Q1123">IF($A1123="",0,IFERROR(INDEX(Summary!$P$3:$AS$67,$AH1123-2,$M1123),0))</f>
        <v>177</v>
      </c>
      <c r="R1123" s="2">
        <f t="array" ref="R1123">IF($A1123="",0,ROUND(IFERROR(INDEX(Summary!$O:$O,$AH1123),0)/30,0))</f>
        <v>145</v>
      </c>
      <c r="S1123">
        <f t="shared" si="159"/>
        <v>0</v>
      </c>
      <c r="T1123" s="2">
        <f t="array" ref="T1123">IF($S1123=1,IFERROR(INDEX(Summary!$O:$O,$AH1123),0),0)</f>
        <v>0</v>
      </c>
      <c r="U1123" s="2">
        <f t="array" ref="U1123">IF($S1123=1,IFERROR(INDEX(Summary!$AT:$AT,$AH1123),0),0)</f>
        <v>0</v>
      </c>
      <c r="V1123" s="2">
        <f t="shared" si="160"/>
        <v>0</v>
      </c>
      <c r="W1123" s="2">
        <f t="array" ref="W1123">IF($S1123=1,IFERROR(INDEX(Summary!$AZ:$AZ,$AH1123),0),0)</f>
        <v>0</v>
      </c>
      <c r="X1123" s="3">
        <f t="array" ref="X1123">IF($S1123=1,IFERROR(INDEX(Summary!$BA:$BA,$AH1123),0),0)</f>
        <v>0</v>
      </c>
      <c r="Y1123" s="2">
        <f t="array" ref="Y1123">IF($S1123=1,IFERROR(INDEX(Summary!$G:$G,$AH1123),0),0)</f>
        <v>0</v>
      </c>
      <c r="Z1123" s="2">
        <f t="array" ref="Z1123">IF($S1123=1,IFERROR(INDEX(Summary!$H:$H,$AH1123),0),0)</f>
        <v>0</v>
      </c>
      <c r="AA1123" s="2">
        <f t="array" ref="AA1123">IF($S1123=1,IFERROR(INDEX(Summary!$I:$I,$AH1123),0),0)</f>
        <v>0</v>
      </c>
      <c r="AB1123" s="2">
        <f t="array" ref="AB1123">IF($S1123=1,IFERROR(INDEX(Summary!$J:$J,$AH1123),0),0)</f>
        <v>0</v>
      </c>
      <c r="AC1123" s="2">
        <f t="array" ref="AC1123">IF($S1123=1,IFERROR(INDEX(Summary!$K:$K,$AH1123),0),0)</f>
        <v>0</v>
      </c>
      <c r="AD1123" s="2">
        <f t="array" ref="AD1123">IF($S1123=1,IFERROR(INDEX(Summary!$L:$L,$AH1123),0),0)</f>
        <v>0</v>
      </c>
      <c r="AE1123" s="2">
        <f t="array" ref="AE1123">IF($S1123=1,IFERROR(INDEX(Summary!$M:$M,$AH1123),0),0)</f>
        <v>0</v>
      </c>
      <c r="AF1123" s="2">
        <f t="array" ref="AF1123">IF($S1123=1,IFERROR(INDEX(Summary!$N:$N,$AH1123),0),0)</f>
        <v>0</v>
      </c>
      <c r="AG1123">
        <f t="array" ref="AG1123">IF($A1123="","",IFERROR(INDEX(Summary!$BB:$BB,$AH1123),0))</f>
        <v>7</v>
      </c>
      <c r="AH1123">
        <f t="shared" si="161"/>
        <v>40</v>
      </c>
    </row>
    <row r="1124" spans="1:34" hidden="1">
      <c r="A1124" t="str">
        <f t="array" ref="A1124">IFERROR(INDEX(Summary!$D:$D,$AH1124)&amp;"","")</f>
        <v>FG00230</v>
      </c>
      <c r="B1124" t="str">
        <f t="array" ref="B1124">IF($A1124="","",INDEX(Summary!$E:$E,$AH1124))</f>
        <v>Single Origin Kashmiri Mongra Saffron</v>
      </c>
      <c r="C1124" t="str">
        <f t="array" ref="C1124">IF($A1124="","",INDEX(Summary!$B:$B,$AH1124))</f>
        <v>Raw_Agri</v>
      </c>
      <c r="D1124" t="str">
        <f t="array" ref="D1124">IF($A1124="","",INDEX(Summary!$C:$C,$AH1124))</f>
        <v>C39</v>
      </c>
      <c r="E1124">
        <f t="array" ref="E1124">IF($A1124="","",INDEX(Summary!$F:$F,$AH1124))</f>
        <v>1E-3</v>
      </c>
      <c r="F1124" t="str">
        <f t="array" ref="F1124">IF($A1124="","",INDEX(Summary!$BC:$BC,$AH1124)&amp;"")</f>
        <v>P2 – High</v>
      </c>
      <c r="G1124">
        <f t="shared" si="153"/>
        <v>2</v>
      </c>
      <c r="H1124">
        <f t="shared" si="154"/>
        <v>0</v>
      </c>
      <c r="I1124" t="str">
        <f t="array" ref="I1124">IF($A1124="","",IF(IFERROR(INDEX(Summary!$BA:$BA,$AH1124),0)&lt;1,"Under 1 day",IF(INDEX(Summary!$BA:$BA,$AH1124)&lt;3,"1-3 days",IF(INDEX(Summary!$BA:$BA,$AH1124)&lt;7,"3-7 days","7+ days"))))</f>
        <v>7+ days</v>
      </c>
      <c r="J1124" t="str">
        <f t="array" ref="J1124">IF($A1124="","",IF(IFERROR(INDEX(Summary!$AX:$AX,$AH1124),0)&lt;0.25,"0-25%",IF(INDEX(Summary!$AX:$AX,$AH1124)&lt;0.5,"25-50%",IF(INDEX(Summary!$AX:$AX,$AH1124)&lt;0.75,"50-75%","75-100%"))))</f>
        <v>75-100%</v>
      </c>
      <c r="K1124" t="str">
        <f t="array" ref="K1124">IF($A1124="","",INDEX(Summary!$AY:$AY,$AH1124)&amp;"")</f>
        <v>WIP</v>
      </c>
      <c r="L1124" s="1">
        <f>IF($A1124="","",Summary!$P$2+MOD(ROW()-2,30))</f>
        <v>46239</v>
      </c>
      <c r="M1124">
        <f t="shared" si="155"/>
        <v>13</v>
      </c>
      <c r="N1124">
        <f t="shared" si="156"/>
        <v>5</v>
      </c>
      <c r="O1124" t="str">
        <f t="shared" si="157"/>
        <v>Aug-2026</v>
      </c>
      <c r="P1124">
        <f t="shared" ca="1" si="158"/>
        <v>1</v>
      </c>
      <c r="Q1124" s="2">
        <f t="array" ref="Q1124">IF($A1124="",0,IFERROR(INDEX(Summary!$P$3:$AS$67,$AH1124-2,$M1124),0))</f>
        <v>0</v>
      </c>
      <c r="R1124" s="2">
        <f t="array" ref="R1124">IF($A1124="",0,ROUND(IFERROR(INDEX(Summary!$O:$O,$AH1124),0)/30,0))</f>
        <v>145</v>
      </c>
      <c r="S1124">
        <f t="shared" si="159"/>
        <v>0</v>
      </c>
      <c r="T1124" s="2">
        <f t="array" ref="T1124">IF($S1124=1,IFERROR(INDEX(Summary!$O:$O,$AH1124),0),0)</f>
        <v>0</v>
      </c>
      <c r="U1124" s="2">
        <f t="array" ref="U1124">IF($S1124=1,IFERROR(INDEX(Summary!$AT:$AT,$AH1124),0),0)</f>
        <v>0</v>
      </c>
      <c r="V1124" s="2">
        <f t="shared" si="160"/>
        <v>0</v>
      </c>
      <c r="W1124" s="2">
        <f t="array" ref="W1124">IF($S1124=1,IFERROR(INDEX(Summary!$AZ:$AZ,$AH1124),0),0)</f>
        <v>0</v>
      </c>
      <c r="X1124" s="3">
        <f t="array" ref="X1124">IF($S1124=1,IFERROR(INDEX(Summary!$BA:$BA,$AH1124),0),0)</f>
        <v>0</v>
      </c>
      <c r="Y1124" s="2">
        <f t="array" ref="Y1124">IF($S1124=1,IFERROR(INDEX(Summary!$G:$G,$AH1124),0),0)</f>
        <v>0</v>
      </c>
      <c r="Z1124" s="2">
        <f t="array" ref="Z1124">IF($S1124=1,IFERROR(INDEX(Summary!$H:$H,$AH1124),0),0)</f>
        <v>0</v>
      </c>
      <c r="AA1124" s="2">
        <f t="array" ref="AA1124">IF($S1124=1,IFERROR(INDEX(Summary!$I:$I,$AH1124),0),0)</f>
        <v>0</v>
      </c>
      <c r="AB1124" s="2">
        <f t="array" ref="AB1124">IF($S1124=1,IFERROR(INDEX(Summary!$J:$J,$AH1124),0),0)</f>
        <v>0</v>
      </c>
      <c r="AC1124" s="2">
        <f t="array" ref="AC1124">IF($S1124=1,IFERROR(INDEX(Summary!$K:$K,$AH1124),0),0)</f>
        <v>0</v>
      </c>
      <c r="AD1124" s="2">
        <f t="array" ref="AD1124">IF($S1124=1,IFERROR(INDEX(Summary!$L:$L,$AH1124),0),0)</f>
        <v>0</v>
      </c>
      <c r="AE1124" s="2">
        <f t="array" ref="AE1124">IF($S1124=1,IFERROR(INDEX(Summary!$M:$M,$AH1124),0),0)</f>
        <v>0</v>
      </c>
      <c r="AF1124" s="2">
        <f t="array" ref="AF1124">IF($S1124=1,IFERROR(INDEX(Summary!$N:$N,$AH1124),0),0)</f>
        <v>0</v>
      </c>
      <c r="AG1124">
        <f t="array" ref="AG1124">IF($A1124="","",IFERROR(INDEX(Summary!$BB:$BB,$AH1124),0))</f>
        <v>7</v>
      </c>
      <c r="AH1124">
        <f t="shared" si="161"/>
        <v>40</v>
      </c>
    </row>
    <row r="1125" spans="1:34" hidden="1">
      <c r="A1125" t="str">
        <f t="array" ref="A1125">IFERROR(INDEX(Summary!$D:$D,$AH1125)&amp;"","")</f>
        <v>FG00230</v>
      </c>
      <c r="B1125" t="str">
        <f t="array" ref="B1125">IF($A1125="","",INDEX(Summary!$E:$E,$AH1125))</f>
        <v>Single Origin Kashmiri Mongra Saffron</v>
      </c>
      <c r="C1125" t="str">
        <f t="array" ref="C1125">IF($A1125="","",INDEX(Summary!$B:$B,$AH1125))</f>
        <v>Raw_Agri</v>
      </c>
      <c r="D1125" t="str">
        <f t="array" ref="D1125">IF($A1125="","",INDEX(Summary!$C:$C,$AH1125))</f>
        <v>C39</v>
      </c>
      <c r="E1125">
        <f t="array" ref="E1125">IF($A1125="","",INDEX(Summary!$F:$F,$AH1125))</f>
        <v>1E-3</v>
      </c>
      <c r="F1125" t="str">
        <f t="array" ref="F1125">IF($A1125="","",INDEX(Summary!$BC:$BC,$AH1125)&amp;"")</f>
        <v>P2 – High</v>
      </c>
      <c r="G1125">
        <f t="shared" si="153"/>
        <v>2</v>
      </c>
      <c r="H1125">
        <f t="shared" si="154"/>
        <v>0</v>
      </c>
      <c r="I1125" t="str">
        <f t="array" ref="I1125">IF($A1125="","",IF(IFERROR(INDEX(Summary!$BA:$BA,$AH1125),0)&lt;1,"Under 1 day",IF(INDEX(Summary!$BA:$BA,$AH1125)&lt;3,"1-3 days",IF(INDEX(Summary!$BA:$BA,$AH1125)&lt;7,"3-7 days","7+ days"))))</f>
        <v>7+ days</v>
      </c>
      <c r="J1125" t="str">
        <f t="array" ref="J1125">IF($A1125="","",IF(IFERROR(INDEX(Summary!$AX:$AX,$AH1125),0)&lt;0.25,"0-25%",IF(INDEX(Summary!$AX:$AX,$AH1125)&lt;0.5,"25-50%",IF(INDEX(Summary!$AX:$AX,$AH1125)&lt;0.75,"50-75%","75-100%"))))</f>
        <v>75-100%</v>
      </c>
      <c r="K1125" t="str">
        <f t="array" ref="K1125">IF($A1125="","",INDEX(Summary!$AY:$AY,$AH1125)&amp;"")</f>
        <v>WIP</v>
      </c>
      <c r="L1125" s="1">
        <f>IF($A1125="","",Summary!$P$2+MOD(ROW()-2,30))</f>
        <v>46240</v>
      </c>
      <c r="M1125">
        <f t="shared" si="155"/>
        <v>14</v>
      </c>
      <c r="N1125">
        <f t="shared" si="156"/>
        <v>6</v>
      </c>
      <c r="O1125" t="str">
        <f t="shared" si="157"/>
        <v>Aug-2026</v>
      </c>
      <c r="P1125">
        <f t="shared" ca="1" si="158"/>
        <v>1</v>
      </c>
      <c r="Q1125" s="2">
        <f t="array" ref="Q1125">IF($A1125="",0,IFERROR(INDEX(Summary!$P$3:$AS$67,$AH1125-2,$M1125),0))</f>
        <v>257</v>
      </c>
      <c r="R1125" s="2">
        <f t="array" ref="R1125">IF($A1125="",0,ROUND(IFERROR(INDEX(Summary!$O:$O,$AH1125),0)/30,0))</f>
        <v>145</v>
      </c>
      <c r="S1125">
        <f t="shared" si="159"/>
        <v>0</v>
      </c>
      <c r="T1125" s="2">
        <f t="array" ref="T1125">IF($S1125=1,IFERROR(INDEX(Summary!$O:$O,$AH1125),0),0)</f>
        <v>0</v>
      </c>
      <c r="U1125" s="2">
        <f t="array" ref="U1125">IF($S1125=1,IFERROR(INDEX(Summary!$AT:$AT,$AH1125),0),0)</f>
        <v>0</v>
      </c>
      <c r="V1125" s="2">
        <f t="shared" si="160"/>
        <v>0</v>
      </c>
      <c r="W1125" s="2">
        <f t="array" ref="W1125">IF($S1125=1,IFERROR(INDEX(Summary!$AZ:$AZ,$AH1125),0),0)</f>
        <v>0</v>
      </c>
      <c r="X1125" s="3">
        <f t="array" ref="X1125">IF($S1125=1,IFERROR(INDEX(Summary!$BA:$BA,$AH1125),0),0)</f>
        <v>0</v>
      </c>
      <c r="Y1125" s="2">
        <f t="array" ref="Y1125">IF($S1125=1,IFERROR(INDEX(Summary!$G:$G,$AH1125),0),0)</f>
        <v>0</v>
      </c>
      <c r="Z1125" s="2">
        <f t="array" ref="Z1125">IF($S1125=1,IFERROR(INDEX(Summary!$H:$H,$AH1125),0),0)</f>
        <v>0</v>
      </c>
      <c r="AA1125" s="2">
        <f t="array" ref="AA1125">IF($S1125=1,IFERROR(INDEX(Summary!$I:$I,$AH1125),0),0)</f>
        <v>0</v>
      </c>
      <c r="AB1125" s="2">
        <f t="array" ref="AB1125">IF($S1125=1,IFERROR(INDEX(Summary!$J:$J,$AH1125),0),0)</f>
        <v>0</v>
      </c>
      <c r="AC1125" s="2">
        <f t="array" ref="AC1125">IF($S1125=1,IFERROR(INDEX(Summary!$K:$K,$AH1125),0),0)</f>
        <v>0</v>
      </c>
      <c r="AD1125" s="2">
        <f t="array" ref="AD1125">IF($S1125=1,IFERROR(INDEX(Summary!$L:$L,$AH1125),0),0)</f>
        <v>0</v>
      </c>
      <c r="AE1125" s="2">
        <f t="array" ref="AE1125">IF($S1125=1,IFERROR(INDEX(Summary!$M:$M,$AH1125),0),0)</f>
        <v>0</v>
      </c>
      <c r="AF1125" s="2">
        <f t="array" ref="AF1125">IF($S1125=1,IFERROR(INDEX(Summary!$N:$N,$AH1125),0),0)</f>
        <v>0</v>
      </c>
      <c r="AG1125">
        <f t="array" ref="AG1125">IF($A1125="","",IFERROR(INDEX(Summary!$BB:$BB,$AH1125),0))</f>
        <v>7</v>
      </c>
      <c r="AH1125">
        <f t="shared" si="161"/>
        <v>40</v>
      </c>
    </row>
    <row r="1126" spans="1:34" hidden="1">
      <c r="A1126" t="str">
        <f t="array" ref="A1126">IFERROR(INDEX(Summary!$D:$D,$AH1126)&amp;"","")</f>
        <v>FG00230</v>
      </c>
      <c r="B1126" t="str">
        <f t="array" ref="B1126">IF($A1126="","",INDEX(Summary!$E:$E,$AH1126))</f>
        <v>Single Origin Kashmiri Mongra Saffron</v>
      </c>
      <c r="C1126" t="str">
        <f t="array" ref="C1126">IF($A1126="","",INDEX(Summary!$B:$B,$AH1126))</f>
        <v>Raw_Agri</v>
      </c>
      <c r="D1126" t="str">
        <f t="array" ref="D1126">IF($A1126="","",INDEX(Summary!$C:$C,$AH1126))</f>
        <v>C39</v>
      </c>
      <c r="E1126">
        <f t="array" ref="E1126">IF($A1126="","",INDEX(Summary!$F:$F,$AH1126))</f>
        <v>1E-3</v>
      </c>
      <c r="F1126" t="str">
        <f t="array" ref="F1126">IF($A1126="","",INDEX(Summary!$BC:$BC,$AH1126)&amp;"")</f>
        <v>P2 – High</v>
      </c>
      <c r="G1126">
        <f t="shared" si="153"/>
        <v>2</v>
      </c>
      <c r="H1126">
        <f t="shared" si="154"/>
        <v>0</v>
      </c>
      <c r="I1126" t="str">
        <f t="array" ref="I1126">IF($A1126="","",IF(IFERROR(INDEX(Summary!$BA:$BA,$AH1126),0)&lt;1,"Under 1 day",IF(INDEX(Summary!$BA:$BA,$AH1126)&lt;3,"1-3 days",IF(INDEX(Summary!$BA:$BA,$AH1126)&lt;7,"3-7 days","7+ days"))))</f>
        <v>7+ days</v>
      </c>
      <c r="J1126" t="str">
        <f t="array" ref="J1126">IF($A1126="","",IF(IFERROR(INDEX(Summary!$AX:$AX,$AH1126),0)&lt;0.25,"0-25%",IF(INDEX(Summary!$AX:$AX,$AH1126)&lt;0.5,"25-50%",IF(INDEX(Summary!$AX:$AX,$AH1126)&lt;0.75,"50-75%","75-100%"))))</f>
        <v>75-100%</v>
      </c>
      <c r="K1126" t="str">
        <f t="array" ref="K1126">IF($A1126="","",INDEX(Summary!$AY:$AY,$AH1126)&amp;"")</f>
        <v>WIP</v>
      </c>
      <c r="L1126" s="1">
        <f>IF($A1126="","",Summary!$P$2+MOD(ROW()-2,30))</f>
        <v>46241</v>
      </c>
      <c r="M1126">
        <f t="shared" si="155"/>
        <v>15</v>
      </c>
      <c r="N1126">
        <f t="shared" si="156"/>
        <v>7</v>
      </c>
      <c r="O1126" t="str">
        <f t="shared" si="157"/>
        <v>Aug-2026</v>
      </c>
      <c r="P1126">
        <f t="shared" ca="1" si="158"/>
        <v>1</v>
      </c>
      <c r="Q1126" s="2">
        <f t="array" ref="Q1126">IF($A1126="",0,IFERROR(INDEX(Summary!$P$3:$AS$67,$AH1126-2,$M1126),0))</f>
        <v>900</v>
      </c>
      <c r="R1126" s="2">
        <f t="array" ref="R1126">IF($A1126="",0,ROUND(IFERROR(INDEX(Summary!$O:$O,$AH1126),0)/30,0))</f>
        <v>145</v>
      </c>
      <c r="S1126">
        <f t="shared" si="159"/>
        <v>0</v>
      </c>
      <c r="T1126" s="2">
        <f t="array" ref="T1126">IF($S1126=1,IFERROR(INDEX(Summary!$O:$O,$AH1126),0),0)</f>
        <v>0</v>
      </c>
      <c r="U1126" s="2">
        <f t="array" ref="U1126">IF($S1126=1,IFERROR(INDEX(Summary!$AT:$AT,$AH1126),0),0)</f>
        <v>0</v>
      </c>
      <c r="V1126" s="2">
        <f t="shared" si="160"/>
        <v>0</v>
      </c>
      <c r="W1126" s="2">
        <f t="array" ref="W1126">IF($S1126=1,IFERROR(INDEX(Summary!$AZ:$AZ,$AH1126),0),0)</f>
        <v>0</v>
      </c>
      <c r="X1126" s="3">
        <f t="array" ref="X1126">IF($S1126=1,IFERROR(INDEX(Summary!$BA:$BA,$AH1126),0),0)</f>
        <v>0</v>
      </c>
      <c r="Y1126" s="2">
        <f t="array" ref="Y1126">IF($S1126=1,IFERROR(INDEX(Summary!$G:$G,$AH1126),0),0)</f>
        <v>0</v>
      </c>
      <c r="Z1126" s="2">
        <f t="array" ref="Z1126">IF($S1126=1,IFERROR(INDEX(Summary!$H:$H,$AH1126),0),0)</f>
        <v>0</v>
      </c>
      <c r="AA1126" s="2">
        <f t="array" ref="AA1126">IF($S1126=1,IFERROR(INDEX(Summary!$I:$I,$AH1126),0),0)</f>
        <v>0</v>
      </c>
      <c r="AB1126" s="2">
        <f t="array" ref="AB1126">IF($S1126=1,IFERROR(INDEX(Summary!$J:$J,$AH1126),0),0)</f>
        <v>0</v>
      </c>
      <c r="AC1126" s="2">
        <f t="array" ref="AC1126">IF($S1126=1,IFERROR(INDEX(Summary!$K:$K,$AH1126),0),0)</f>
        <v>0</v>
      </c>
      <c r="AD1126" s="2">
        <f t="array" ref="AD1126">IF($S1126=1,IFERROR(INDEX(Summary!$L:$L,$AH1126),0),0)</f>
        <v>0</v>
      </c>
      <c r="AE1126" s="2">
        <f t="array" ref="AE1126">IF($S1126=1,IFERROR(INDEX(Summary!$M:$M,$AH1126),0),0)</f>
        <v>0</v>
      </c>
      <c r="AF1126" s="2">
        <f t="array" ref="AF1126">IF($S1126=1,IFERROR(INDEX(Summary!$N:$N,$AH1126),0),0)</f>
        <v>0</v>
      </c>
      <c r="AG1126">
        <f t="array" ref="AG1126">IF($A1126="","",IFERROR(INDEX(Summary!$BB:$BB,$AH1126),0))</f>
        <v>7</v>
      </c>
      <c r="AH1126">
        <f t="shared" si="161"/>
        <v>40</v>
      </c>
    </row>
    <row r="1127" spans="1:34" hidden="1">
      <c r="A1127" t="str">
        <f t="array" ref="A1127">IFERROR(INDEX(Summary!$D:$D,$AH1127)&amp;"","")</f>
        <v>FG00230</v>
      </c>
      <c r="B1127" t="str">
        <f t="array" ref="B1127">IF($A1127="","",INDEX(Summary!$E:$E,$AH1127))</f>
        <v>Single Origin Kashmiri Mongra Saffron</v>
      </c>
      <c r="C1127" t="str">
        <f t="array" ref="C1127">IF($A1127="","",INDEX(Summary!$B:$B,$AH1127))</f>
        <v>Raw_Agri</v>
      </c>
      <c r="D1127" t="str">
        <f t="array" ref="D1127">IF($A1127="","",INDEX(Summary!$C:$C,$AH1127))</f>
        <v>C39</v>
      </c>
      <c r="E1127">
        <f t="array" ref="E1127">IF($A1127="","",INDEX(Summary!$F:$F,$AH1127))</f>
        <v>1E-3</v>
      </c>
      <c r="F1127" t="str">
        <f t="array" ref="F1127">IF($A1127="","",INDEX(Summary!$BC:$BC,$AH1127)&amp;"")</f>
        <v>P2 – High</v>
      </c>
      <c r="G1127">
        <f t="shared" si="153"/>
        <v>2</v>
      </c>
      <c r="H1127">
        <f t="shared" si="154"/>
        <v>0</v>
      </c>
      <c r="I1127" t="str">
        <f t="array" ref="I1127">IF($A1127="","",IF(IFERROR(INDEX(Summary!$BA:$BA,$AH1127),0)&lt;1,"Under 1 day",IF(INDEX(Summary!$BA:$BA,$AH1127)&lt;3,"1-3 days",IF(INDEX(Summary!$BA:$BA,$AH1127)&lt;7,"3-7 days","7+ days"))))</f>
        <v>7+ days</v>
      </c>
      <c r="J1127" t="str">
        <f t="array" ref="J1127">IF($A1127="","",IF(IFERROR(INDEX(Summary!$AX:$AX,$AH1127),0)&lt;0.25,"0-25%",IF(INDEX(Summary!$AX:$AX,$AH1127)&lt;0.5,"25-50%",IF(INDEX(Summary!$AX:$AX,$AH1127)&lt;0.75,"50-75%","75-100%"))))</f>
        <v>75-100%</v>
      </c>
      <c r="K1127" t="str">
        <f t="array" ref="K1127">IF($A1127="","",INDEX(Summary!$AY:$AY,$AH1127)&amp;"")</f>
        <v>WIP</v>
      </c>
      <c r="L1127" s="1">
        <f>IF($A1127="","",Summary!$P$2+MOD(ROW()-2,30))</f>
        <v>46242</v>
      </c>
      <c r="M1127">
        <f t="shared" si="155"/>
        <v>16</v>
      </c>
      <c r="N1127">
        <f t="shared" si="156"/>
        <v>8</v>
      </c>
      <c r="O1127" t="str">
        <f t="shared" si="157"/>
        <v>Aug-2026</v>
      </c>
      <c r="P1127">
        <f t="shared" ca="1" si="158"/>
        <v>1</v>
      </c>
      <c r="Q1127" s="2">
        <f t="array" ref="Q1127">IF($A1127="",0,IFERROR(INDEX(Summary!$P$3:$AS$67,$AH1127-2,$M1127),0))</f>
        <v>586</v>
      </c>
      <c r="R1127" s="2">
        <f t="array" ref="R1127">IF($A1127="",0,ROUND(IFERROR(INDEX(Summary!$O:$O,$AH1127),0)/30,0))</f>
        <v>145</v>
      </c>
      <c r="S1127">
        <f t="shared" si="159"/>
        <v>0</v>
      </c>
      <c r="T1127" s="2">
        <f t="array" ref="T1127">IF($S1127=1,IFERROR(INDEX(Summary!$O:$O,$AH1127),0),0)</f>
        <v>0</v>
      </c>
      <c r="U1127" s="2">
        <f t="array" ref="U1127">IF($S1127=1,IFERROR(INDEX(Summary!$AT:$AT,$AH1127),0),0)</f>
        <v>0</v>
      </c>
      <c r="V1127" s="2">
        <f t="shared" si="160"/>
        <v>0</v>
      </c>
      <c r="W1127" s="2">
        <f t="array" ref="W1127">IF($S1127=1,IFERROR(INDEX(Summary!$AZ:$AZ,$AH1127),0),0)</f>
        <v>0</v>
      </c>
      <c r="X1127" s="3">
        <f t="array" ref="X1127">IF($S1127=1,IFERROR(INDEX(Summary!$BA:$BA,$AH1127),0),0)</f>
        <v>0</v>
      </c>
      <c r="Y1127" s="2">
        <f t="array" ref="Y1127">IF($S1127=1,IFERROR(INDEX(Summary!$G:$G,$AH1127),0),0)</f>
        <v>0</v>
      </c>
      <c r="Z1127" s="2">
        <f t="array" ref="Z1127">IF($S1127=1,IFERROR(INDEX(Summary!$H:$H,$AH1127),0),0)</f>
        <v>0</v>
      </c>
      <c r="AA1127" s="2">
        <f t="array" ref="AA1127">IF($S1127=1,IFERROR(INDEX(Summary!$I:$I,$AH1127),0),0)</f>
        <v>0</v>
      </c>
      <c r="AB1127" s="2">
        <f t="array" ref="AB1127">IF($S1127=1,IFERROR(INDEX(Summary!$J:$J,$AH1127),0),0)</f>
        <v>0</v>
      </c>
      <c r="AC1127" s="2">
        <f t="array" ref="AC1127">IF($S1127=1,IFERROR(INDEX(Summary!$K:$K,$AH1127),0),0)</f>
        <v>0</v>
      </c>
      <c r="AD1127" s="2">
        <f t="array" ref="AD1127">IF($S1127=1,IFERROR(INDEX(Summary!$L:$L,$AH1127),0),0)</f>
        <v>0</v>
      </c>
      <c r="AE1127" s="2">
        <f t="array" ref="AE1127">IF($S1127=1,IFERROR(INDEX(Summary!$M:$M,$AH1127),0),0)</f>
        <v>0</v>
      </c>
      <c r="AF1127" s="2">
        <f t="array" ref="AF1127">IF($S1127=1,IFERROR(INDEX(Summary!$N:$N,$AH1127),0),0)</f>
        <v>0</v>
      </c>
      <c r="AG1127">
        <f t="array" ref="AG1127">IF($A1127="","",IFERROR(INDEX(Summary!$BB:$BB,$AH1127),0))</f>
        <v>7</v>
      </c>
      <c r="AH1127">
        <f t="shared" si="161"/>
        <v>40</v>
      </c>
    </row>
    <row r="1128" spans="1:34" hidden="1">
      <c r="A1128" t="str">
        <f t="array" ref="A1128">IFERROR(INDEX(Summary!$D:$D,$AH1128)&amp;"","")</f>
        <v>FG00230</v>
      </c>
      <c r="B1128" t="str">
        <f t="array" ref="B1128">IF($A1128="","",INDEX(Summary!$E:$E,$AH1128))</f>
        <v>Single Origin Kashmiri Mongra Saffron</v>
      </c>
      <c r="C1128" t="str">
        <f t="array" ref="C1128">IF($A1128="","",INDEX(Summary!$B:$B,$AH1128))</f>
        <v>Raw_Agri</v>
      </c>
      <c r="D1128" t="str">
        <f t="array" ref="D1128">IF($A1128="","",INDEX(Summary!$C:$C,$AH1128))</f>
        <v>C39</v>
      </c>
      <c r="E1128">
        <f t="array" ref="E1128">IF($A1128="","",INDEX(Summary!$F:$F,$AH1128))</f>
        <v>1E-3</v>
      </c>
      <c r="F1128" t="str">
        <f t="array" ref="F1128">IF($A1128="","",INDEX(Summary!$BC:$BC,$AH1128)&amp;"")</f>
        <v>P2 – High</v>
      </c>
      <c r="G1128">
        <f t="shared" si="153"/>
        <v>2</v>
      </c>
      <c r="H1128">
        <f t="shared" si="154"/>
        <v>0</v>
      </c>
      <c r="I1128" t="str">
        <f t="array" ref="I1128">IF($A1128="","",IF(IFERROR(INDEX(Summary!$BA:$BA,$AH1128),0)&lt;1,"Under 1 day",IF(INDEX(Summary!$BA:$BA,$AH1128)&lt;3,"1-3 days",IF(INDEX(Summary!$BA:$BA,$AH1128)&lt;7,"3-7 days","7+ days"))))</f>
        <v>7+ days</v>
      </c>
      <c r="J1128" t="str">
        <f t="array" ref="J1128">IF($A1128="","",IF(IFERROR(INDEX(Summary!$AX:$AX,$AH1128),0)&lt;0.25,"0-25%",IF(INDEX(Summary!$AX:$AX,$AH1128)&lt;0.5,"25-50%",IF(INDEX(Summary!$AX:$AX,$AH1128)&lt;0.75,"50-75%","75-100%"))))</f>
        <v>75-100%</v>
      </c>
      <c r="K1128" t="str">
        <f t="array" ref="K1128">IF($A1128="","",INDEX(Summary!$AY:$AY,$AH1128)&amp;"")</f>
        <v>WIP</v>
      </c>
      <c r="L1128" s="1">
        <f>IF($A1128="","",Summary!$P$2+MOD(ROW()-2,30))</f>
        <v>46243</v>
      </c>
      <c r="M1128">
        <f t="shared" si="155"/>
        <v>17</v>
      </c>
      <c r="N1128">
        <f t="shared" si="156"/>
        <v>9</v>
      </c>
      <c r="O1128" t="str">
        <f t="shared" si="157"/>
        <v>Aug-2026</v>
      </c>
      <c r="P1128">
        <f t="shared" ca="1" si="158"/>
        <v>1</v>
      </c>
      <c r="Q1128" s="2">
        <f t="array" ref="Q1128">IF($A1128="",0,IFERROR(INDEX(Summary!$P$3:$AS$67,$AH1128-2,$M1128),0))</f>
        <v>223</v>
      </c>
      <c r="R1128" s="2">
        <f t="array" ref="R1128">IF($A1128="",0,ROUND(IFERROR(INDEX(Summary!$O:$O,$AH1128),0)/30,0))</f>
        <v>145</v>
      </c>
      <c r="S1128">
        <f t="shared" si="159"/>
        <v>0</v>
      </c>
      <c r="T1128" s="2">
        <f t="array" ref="T1128">IF($S1128=1,IFERROR(INDEX(Summary!$O:$O,$AH1128),0),0)</f>
        <v>0</v>
      </c>
      <c r="U1128" s="2">
        <f t="array" ref="U1128">IF($S1128=1,IFERROR(INDEX(Summary!$AT:$AT,$AH1128),0),0)</f>
        <v>0</v>
      </c>
      <c r="V1128" s="2">
        <f t="shared" si="160"/>
        <v>0</v>
      </c>
      <c r="W1128" s="2">
        <f t="array" ref="W1128">IF($S1128=1,IFERROR(INDEX(Summary!$AZ:$AZ,$AH1128),0),0)</f>
        <v>0</v>
      </c>
      <c r="X1128" s="3">
        <f t="array" ref="X1128">IF($S1128=1,IFERROR(INDEX(Summary!$BA:$BA,$AH1128),0),0)</f>
        <v>0</v>
      </c>
      <c r="Y1128" s="2">
        <f t="array" ref="Y1128">IF($S1128=1,IFERROR(INDEX(Summary!$G:$G,$AH1128),0),0)</f>
        <v>0</v>
      </c>
      <c r="Z1128" s="2">
        <f t="array" ref="Z1128">IF($S1128=1,IFERROR(INDEX(Summary!$H:$H,$AH1128),0),0)</f>
        <v>0</v>
      </c>
      <c r="AA1128" s="2">
        <f t="array" ref="AA1128">IF($S1128=1,IFERROR(INDEX(Summary!$I:$I,$AH1128),0),0)</f>
        <v>0</v>
      </c>
      <c r="AB1128" s="2">
        <f t="array" ref="AB1128">IF($S1128=1,IFERROR(INDEX(Summary!$J:$J,$AH1128),0),0)</f>
        <v>0</v>
      </c>
      <c r="AC1128" s="2">
        <f t="array" ref="AC1128">IF($S1128=1,IFERROR(INDEX(Summary!$K:$K,$AH1128),0),0)</f>
        <v>0</v>
      </c>
      <c r="AD1128" s="2">
        <f t="array" ref="AD1128">IF($S1128=1,IFERROR(INDEX(Summary!$L:$L,$AH1128),0),0)</f>
        <v>0</v>
      </c>
      <c r="AE1128" s="2">
        <f t="array" ref="AE1128">IF($S1128=1,IFERROR(INDEX(Summary!$M:$M,$AH1128),0),0)</f>
        <v>0</v>
      </c>
      <c r="AF1128" s="2">
        <f t="array" ref="AF1128">IF($S1128=1,IFERROR(INDEX(Summary!$N:$N,$AH1128),0),0)</f>
        <v>0</v>
      </c>
      <c r="AG1128">
        <f t="array" ref="AG1128">IF($A1128="","",IFERROR(INDEX(Summary!$BB:$BB,$AH1128),0))</f>
        <v>7</v>
      </c>
      <c r="AH1128">
        <f t="shared" si="161"/>
        <v>40</v>
      </c>
    </row>
    <row r="1129" spans="1:34" hidden="1">
      <c r="A1129" t="str">
        <f t="array" ref="A1129">IFERROR(INDEX(Summary!$D:$D,$AH1129)&amp;"","")</f>
        <v>FG00230</v>
      </c>
      <c r="B1129" t="str">
        <f t="array" ref="B1129">IF($A1129="","",INDEX(Summary!$E:$E,$AH1129))</f>
        <v>Single Origin Kashmiri Mongra Saffron</v>
      </c>
      <c r="C1129" t="str">
        <f t="array" ref="C1129">IF($A1129="","",INDEX(Summary!$B:$B,$AH1129))</f>
        <v>Raw_Agri</v>
      </c>
      <c r="D1129" t="str">
        <f t="array" ref="D1129">IF($A1129="","",INDEX(Summary!$C:$C,$AH1129))</f>
        <v>C39</v>
      </c>
      <c r="E1129">
        <f t="array" ref="E1129">IF($A1129="","",INDEX(Summary!$F:$F,$AH1129))</f>
        <v>1E-3</v>
      </c>
      <c r="F1129" t="str">
        <f t="array" ref="F1129">IF($A1129="","",INDEX(Summary!$BC:$BC,$AH1129)&amp;"")</f>
        <v>P2 – High</v>
      </c>
      <c r="G1129">
        <f t="shared" si="153"/>
        <v>2</v>
      </c>
      <c r="H1129">
        <f t="shared" si="154"/>
        <v>0</v>
      </c>
      <c r="I1129" t="str">
        <f t="array" ref="I1129">IF($A1129="","",IF(IFERROR(INDEX(Summary!$BA:$BA,$AH1129),0)&lt;1,"Under 1 day",IF(INDEX(Summary!$BA:$BA,$AH1129)&lt;3,"1-3 days",IF(INDEX(Summary!$BA:$BA,$AH1129)&lt;7,"3-7 days","7+ days"))))</f>
        <v>7+ days</v>
      </c>
      <c r="J1129" t="str">
        <f t="array" ref="J1129">IF($A1129="","",IF(IFERROR(INDEX(Summary!$AX:$AX,$AH1129),0)&lt;0.25,"0-25%",IF(INDEX(Summary!$AX:$AX,$AH1129)&lt;0.5,"25-50%",IF(INDEX(Summary!$AX:$AX,$AH1129)&lt;0.75,"50-75%","75-100%"))))</f>
        <v>75-100%</v>
      </c>
      <c r="K1129" t="str">
        <f t="array" ref="K1129">IF($A1129="","",INDEX(Summary!$AY:$AY,$AH1129)&amp;"")</f>
        <v>WIP</v>
      </c>
      <c r="L1129" s="1">
        <f>IF($A1129="","",Summary!$P$2+MOD(ROW()-2,30))</f>
        <v>46244</v>
      </c>
      <c r="M1129">
        <f t="shared" si="155"/>
        <v>18</v>
      </c>
      <c r="N1129">
        <f t="shared" si="156"/>
        <v>10</v>
      </c>
      <c r="O1129" t="str">
        <f t="shared" si="157"/>
        <v>Aug-2026</v>
      </c>
      <c r="P1129">
        <f t="shared" ca="1" si="158"/>
        <v>1</v>
      </c>
      <c r="Q1129" s="2">
        <f t="array" ref="Q1129">IF($A1129="",0,IFERROR(INDEX(Summary!$P$3:$AS$67,$AH1129-2,$M1129),0))</f>
        <v>0</v>
      </c>
      <c r="R1129" s="2">
        <f t="array" ref="R1129">IF($A1129="",0,ROUND(IFERROR(INDEX(Summary!$O:$O,$AH1129),0)/30,0))</f>
        <v>145</v>
      </c>
      <c r="S1129">
        <f t="shared" si="159"/>
        <v>0</v>
      </c>
      <c r="T1129" s="2">
        <f t="array" ref="T1129">IF($S1129=1,IFERROR(INDEX(Summary!$O:$O,$AH1129),0),0)</f>
        <v>0</v>
      </c>
      <c r="U1129" s="2">
        <f t="array" ref="U1129">IF($S1129=1,IFERROR(INDEX(Summary!$AT:$AT,$AH1129),0),0)</f>
        <v>0</v>
      </c>
      <c r="V1129" s="2">
        <f t="shared" si="160"/>
        <v>0</v>
      </c>
      <c r="W1129" s="2">
        <f t="array" ref="W1129">IF($S1129=1,IFERROR(INDEX(Summary!$AZ:$AZ,$AH1129),0),0)</f>
        <v>0</v>
      </c>
      <c r="X1129" s="3">
        <f t="array" ref="X1129">IF($S1129=1,IFERROR(INDEX(Summary!$BA:$BA,$AH1129),0),0)</f>
        <v>0</v>
      </c>
      <c r="Y1129" s="2">
        <f t="array" ref="Y1129">IF($S1129=1,IFERROR(INDEX(Summary!$G:$G,$AH1129),0),0)</f>
        <v>0</v>
      </c>
      <c r="Z1129" s="2">
        <f t="array" ref="Z1129">IF($S1129=1,IFERROR(INDEX(Summary!$H:$H,$AH1129),0),0)</f>
        <v>0</v>
      </c>
      <c r="AA1129" s="2">
        <f t="array" ref="AA1129">IF($S1129=1,IFERROR(INDEX(Summary!$I:$I,$AH1129),0),0)</f>
        <v>0</v>
      </c>
      <c r="AB1129" s="2">
        <f t="array" ref="AB1129">IF($S1129=1,IFERROR(INDEX(Summary!$J:$J,$AH1129),0),0)</f>
        <v>0</v>
      </c>
      <c r="AC1129" s="2">
        <f t="array" ref="AC1129">IF($S1129=1,IFERROR(INDEX(Summary!$K:$K,$AH1129),0),0)</f>
        <v>0</v>
      </c>
      <c r="AD1129" s="2">
        <f t="array" ref="AD1129">IF($S1129=1,IFERROR(INDEX(Summary!$L:$L,$AH1129),0),0)</f>
        <v>0</v>
      </c>
      <c r="AE1129" s="2">
        <f t="array" ref="AE1129">IF($S1129=1,IFERROR(INDEX(Summary!$M:$M,$AH1129),0),0)</f>
        <v>0</v>
      </c>
      <c r="AF1129" s="2">
        <f t="array" ref="AF1129">IF($S1129=1,IFERROR(INDEX(Summary!$N:$N,$AH1129),0),0)</f>
        <v>0</v>
      </c>
      <c r="AG1129">
        <f t="array" ref="AG1129">IF($A1129="","",IFERROR(INDEX(Summary!$BB:$BB,$AH1129),0))</f>
        <v>7</v>
      </c>
      <c r="AH1129">
        <f t="shared" si="161"/>
        <v>40</v>
      </c>
    </row>
    <row r="1130" spans="1:34" hidden="1">
      <c r="A1130" t="str">
        <f t="array" ref="A1130">IFERROR(INDEX(Summary!$D:$D,$AH1130)&amp;"","")</f>
        <v>FG00230</v>
      </c>
      <c r="B1130" t="str">
        <f t="array" ref="B1130">IF($A1130="","",INDEX(Summary!$E:$E,$AH1130))</f>
        <v>Single Origin Kashmiri Mongra Saffron</v>
      </c>
      <c r="C1130" t="str">
        <f t="array" ref="C1130">IF($A1130="","",INDEX(Summary!$B:$B,$AH1130))</f>
        <v>Raw_Agri</v>
      </c>
      <c r="D1130" t="str">
        <f t="array" ref="D1130">IF($A1130="","",INDEX(Summary!$C:$C,$AH1130))</f>
        <v>C39</v>
      </c>
      <c r="E1130">
        <f t="array" ref="E1130">IF($A1130="","",INDEX(Summary!$F:$F,$AH1130))</f>
        <v>1E-3</v>
      </c>
      <c r="F1130" t="str">
        <f t="array" ref="F1130">IF($A1130="","",INDEX(Summary!$BC:$BC,$AH1130)&amp;"")</f>
        <v>P2 – High</v>
      </c>
      <c r="G1130">
        <f t="shared" si="153"/>
        <v>2</v>
      </c>
      <c r="H1130">
        <f t="shared" si="154"/>
        <v>0</v>
      </c>
      <c r="I1130" t="str">
        <f t="array" ref="I1130">IF($A1130="","",IF(IFERROR(INDEX(Summary!$BA:$BA,$AH1130),0)&lt;1,"Under 1 day",IF(INDEX(Summary!$BA:$BA,$AH1130)&lt;3,"1-3 days",IF(INDEX(Summary!$BA:$BA,$AH1130)&lt;7,"3-7 days","7+ days"))))</f>
        <v>7+ days</v>
      </c>
      <c r="J1130" t="str">
        <f t="array" ref="J1130">IF($A1130="","",IF(IFERROR(INDEX(Summary!$AX:$AX,$AH1130),0)&lt;0.25,"0-25%",IF(INDEX(Summary!$AX:$AX,$AH1130)&lt;0.5,"25-50%",IF(INDEX(Summary!$AX:$AX,$AH1130)&lt;0.75,"50-75%","75-100%"))))</f>
        <v>75-100%</v>
      </c>
      <c r="K1130" t="str">
        <f t="array" ref="K1130">IF($A1130="","",INDEX(Summary!$AY:$AY,$AH1130)&amp;"")</f>
        <v>WIP</v>
      </c>
      <c r="L1130" s="1">
        <f>IF($A1130="","",Summary!$P$2+MOD(ROW()-2,30))</f>
        <v>46245</v>
      </c>
      <c r="M1130">
        <f t="shared" si="155"/>
        <v>19</v>
      </c>
      <c r="N1130">
        <f t="shared" si="156"/>
        <v>11</v>
      </c>
      <c r="O1130" t="str">
        <f t="shared" si="157"/>
        <v>Aug-2026</v>
      </c>
      <c r="P1130">
        <f t="shared" ca="1" si="158"/>
        <v>1</v>
      </c>
      <c r="Q1130" s="2">
        <f t="array" ref="Q1130">IF($A1130="",0,IFERROR(INDEX(Summary!$P$3:$AS$67,$AH1130-2,$M1130),0))</f>
        <v>374</v>
      </c>
      <c r="R1130" s="2">
        <f t="array" ref="R1130">IF($A1130="",0,ROUND(IFERROR(INDEX(Summary!$O:$O,$AH1130),0)/30,0))</f>
        <v>145</v>
      </c>
      <c r="S1130">
        <f t="shared" si="159"/>
        <v>0</v>
      </c>
      <c r="T1130" s="2">
        <f t="array" ref="T1130">IF($S1130=1,IFERROR(INDEX(Summary!$O:$O,$AH1130),0),0)</f>
        <v>0</v>
      </c>
      <c r="U1130" s="2">
        <f t="array" ref="U1130">IF($S1130=1,IFERROR(INDEX(Summary!$AT:$AT,$AH1130),0),0)</f>
        <v>0</v>
      </c>
      <c r="V1130" s="2">
        <f t="shared" si="160"/>
        <v>0</v>
      </c>
      <c r="W1130" s="2">
        <f t="array" ref="W1130">IF($S1130=1,IFERROR(INDEX(Summary!$AZ:$AZ,$AH1130),0),0)</f>
        <v>0</v>
      </c>
      <c r="X1130" s="3">
        <f t="array" ref="X1130">IF($S1130=1,IFERROR(INDEX(Summary!$BA:$BA,$AH1130),0),0)</f>
        <v>0</v>
      </c>
      <c r="Y1130" s="2">
        <f t="array" ref="Y1130">IF($S1130=1,IFERROR(INDEX(Summary!$G:$G,$AH1130),0),0)</f>
        <v>0</v>
      </c>
      <c r="Z1130" s="2">
        <f t="array" ref="Z1130">IF($S1130=1,IFERROR(INDEX(Summary!$H:$H,$AH1130),0),0)</f>
        <v>0</v>
      </c>
      <c r="AA1130" s="2">
        <f t="array" ref="AA1130">IF($S1130=1,IFERROR(INDEX(Summary!$I:$I,$AH1130),0),0)</f>
        <v>0</v>
      </c>
      <c r="AB1130" s="2">
        <f t="array" ref="AB1130">IF($S1130=1,IFERROR(INDEX(Summary!$J:$J,$AH1130),0),0)</f>
        <v>0</v>
      </c>
      <c r="AC1130" s="2">
        <f t="array" ref="AC1130">IF($S1130=1,IFERROR(INDEX(Summary!$K:$K,$AH1130),0),0)</f>
        <v>0</v>
      </c>
      <c r="AD1130" s="2">
        <f t="array" ref="AD1130">IF($S1130=1,IFERROR(INDEX(Summary!$L:$L,$AH1130),0),0)</f>
        <v>0</v>
      </c>
      <c r="AE1130" s="2">
        <f t="array" ref="AE1130">IF($S1130=1,IFERROR(INDEX(Summary!$M:$M,$AH1130),0),0)</f>
        <v>0</v>
      </c>
      <c r="AF1130" s="2">
        <f t="array" ref="AF1130">IF($S1130=1,IFERROR(INDEX(Summary!$N:$N,$AH1130),0),0)</f>
        <v>0</v>
      </c>
      <c r="AG1130">
        <f t="array" ref="AG1130">IF($A1130="","",IFERROR(INDEX(Summary!$BB:$BB,$AH1130),0))</f>
        <v>7</v>
      </c>
      <c r="AH1130">
        <f t="shared" si="161"/>
        <v>40</v>
      </c>
    </row>
    <row r="1131" spans="1:34" hidden="1">
      <c r="A1131" t="str">
        <f t="array" ref="A1131">IFERROR(INDEX(Summary!$D:$D,$AH1131)&amp;"","")</f>
        <v>FG00230</v>
      </c>
      <c r="B1131" t="str">
        <f t="array" ref="B1131">IF($A1131="","",INDEX(Summary!$E:$E,$AH1131))</f>
        <v>Single Origin Kashmiri Mongra Saffron</v>
      </c>
      <c r="C1131" t="str">
        <f t="array" ref="C1131">IF($A1131="","",INDEX(Summary!$B:$B,$AH1131))</f>
        <v>Raw_Agri</v>
      </c>
      <c r="D1131" t="str">
        <f t="array" ref="D1131">IF($A1131="","",INDEX(Summary!$C:$C,$AH1131))</f>
        <v>C39</v>
      </c>
      <c r="E1131">
        <f t="array" ref="E1131">IF($A1131="","",INDEX(Summary!$F:$F,$AH1131))</f>
        <v>1E-3</v>
      </c>
      <c r="F1131" t="str">
        <f t="array" ref="F1131">IF($A1131="","",INDEX(Summary!$BC:$BC,$AH1131)&amp;"")</f>
        <v>P2 – High</v>
      </c>
      <c r="G1131">
        <f t="shared" si="153"/>
        <v>2</v>
      </c>
      <c r="H1131">
        <f t="shared" si="154"/>
        <v>0</v>
      </c>
      <c r="I1131" t="str">
        <f t="array" ref="I1131">IF($A1131="","",IF(IFERROR(INDEX(Summary!$BA:$BA,$AH1131),0)&lt;1,"Under 1 day",IF(INDEX(Summary!$BA:$BA,$AH1131)&lt;3,"1-3 days",IF(INDEX(Summary!$BA:$BA,$AH1131)&lt;7,"3-7 days","7+ days"))))</f>
        <v>7+ days</v>
      </c>
      <c r="J1131" t="str">
        <f t="array" ref="J1131">IF($A1131="","",IF(IFERROR(INDEX(Summary!$AX:$AX,$AH1131),0)&lt;0.25,"0-25%",IF(INDEX(Summary!$AX:$AX,$AH1131)&lt;0.5,"25-50%",IF(INDEX(Summary!$AX:$AX,$AH1131)&lt;0.75,"50-75%","75-100%"))))</f>
        <v>75-100%</v>
      </c>
      <c r="K1131" t="str">
        <f t="array" ref="K1131">IF($A1131="","",INDEX(Summary!$AY:$AY,$AH1131)&amp;"")</f>
        <v>WIP</v>
      </c>
      <c r="L1131" s="1">
        <f>IF($A1131="","",Summary!$P$2+MOD(ROW()-2,30))</f>
        <v>46246</v>
      </c>
      <c r="M1131">
        <f t="shared" si="155"/>
        <v>20</v>
      </c>
      <c r="N1131">
        <f t="shared" si="156"/>
        <v>12</v>
      </c>
      <c r="O1131" t="str">
        <f t="shared" si="157"/>
        <v>Aug-2026</v>
      </c>
      <c r="P1131">
        <f t="shared" ca="1" si="158"/>
        <v>1</v>
      </c>
      <c r="Q1131" s="2">
        <f t="array" ref="Q1131">IF($A1131="",0,IFERROR(INDEX(Summary!$P$3:$AS$67,$AH1131-2,$M1131),0))</f>
        <v>0.374</v>
      </c>
      <c r="R1131" s="2">
        <f t="array" ref="R1131">IF($A1131="",0,ROUND(IFERROR(INDEX(Summary!$O:$O,$AH1131),0)/30,0))</f>
        <v>145</v>
      </c>
      <c r="S1131">
        <f t="shared" si="159"/>
        <v>0</v>
      </c>
      <c r="T1131" s="2">
        <f t="array" ref="T1131">IF($S1131=1,IFERROR(INDEX(Summary!$O:$O,$AH1131),0),0)</f>
        <v>0</v>
      </c>
      <c r="U1131" s="2">
        <f t="array" ref="U1131">IF($S1131=1,IFERROR(INDEX(Summary!$AT:$AT,$AH1131),0),0)</f>
        <v>0</v>
      </c>
      <c r="V1131" s="2">
        <f t="shared" si="160"/>
        <v>0</v>
      </c>
      <c r="W1131" s="2">
        <f t="array" ref="W1131">IF($S1131=1,IFERROR(INDEX(Summary!$AZ:$AZ,$AH1131),0),0)</f>
        <v>0</v>
      </c>
      <c r="X1131" s="3">
        <f t="array" ref="X1131">IF($S1131=1,IFERROR(INDEX(Summary!$BA:$BA,$AH1131),0),0)</f>
        <v>0</v>
      </c>
      <c r="Y1131" s="2">
        <f t="array" ref="Y1131">IF($S1131=1,IFERROR(INDEX(Summary!$G:$G,$AH1131),0),0)</f>
        <v>0</v>
      </c>
      <c r="Z1131" s="2">
        <f t="array" ref="Z1131">IF($S1131=1,IFERROR(INDEX(Summary!$H:$H,$AH1131),0),0)</f>
        <v>0</v>
      </c>
      <c r="AA1131" s="2">
        <f t="array" ref="AA1131">IF($S1131=1,IFERROR(INDEX(Summary!$I:$I,$AH1131),0),0)</f>
        <v>0</v>
      </c>
      <c r="AB1131" s="2">
        <f t="array" ref="AB1131">IF($S1131=1,IFERROR(INDEX(Summary!$J:$J,$AH1131),0),0)</f>
        <v>0</v>
      </c>
      <c r="AC1131" s="2">
        <f t="array" ref="AC1131">IF($S1131=1,IFERROR(INDEX(Summary!$K:$K,$AH1131),0),0)</f>
        <v>0</v>
      </c>
      <c r="AD1131" s="2">
        <f t="array" ref="AD1131">IF($S1131=1,IFERROR(INDEX(Summary!$L:$L,$AH1131),0),0)</f>
        <v>0</v>
      </c>
      <c r="AE1131" s="2">
        <f t="array" ref="AE1131">IF($S1131=1,IFERROR(INDEX(Summary!$M:$M,$AH1131),0),0)</f>
        <v>0</v>
      </c>
      <c r="AF1131" s="2">
        <f t="array" ref="AF1131">IF($S1131=1,IFERROR(INDEX(Summary!$N:$N,$AH1131),0),0)</f>
        <v>0</v>
      </c>
      <c r="AG1131">
        <f t="array" ref="AG1131">IF($A1131="","",IFERROR(INDEX(Summary!$BB:$BB,$AH1131),0))</f>
        <v>7</v>
      </c>
      <c r="AH1131">
        <f t="shared" si="161"/>
        <v>40</v>
      </c>
    </row>
    <row r="1132" spans="1:34" hidden="1">
      <c r="A1132" t="str">
        <f t="array" ref="A1132">IFERROR(INDEX(Summary!$D:$D,$AH1132)&amp;"","")</f>
        <v>FG00230</v>
      </c>
      <c r="B1132" t="str">
        <f t="array" ref="B1132">IF($A1132="","",INDEX(Summary!$E:$E,$AH1132))</f>
        <v>Single Origin Kashmiri Mongra Saffron</v>
      </c>
      <c r="C1132" t="str">
        <f t="array" ref="C1132">IF($A1132="","",INDEX(Summary!$B:$B,$AH1132))</f>
        <v>Raw_Agri</v>
      </c>
      <c r="D1132" t="str">
        <f t="array" ref="D1132">IF($A1132="","",INDEX(Summary!$C:$C,$AH1132))</f>
        <v>C39</v>
      </c>
      <c r="E1132">
        <f t="array" ref="E1132">IF($A1132="","",INDEX(Summary!$F:$F,$AH1132))</f>
        <v>1E-3</v>
      </c>
      <c r="F1132" t="str">
        <f t="array" ref="F1132">IF($A1132="","",INDEX(Summary!$BC:$BC,$AH1132)&amp;"")</f>
        <v>P2 – High</v>
      </c>
      <c r="G1132">
        <f t="shared" si="153"/>
        <v>2</v>
      </c>
      <c r="H1132">
        <f t="shared" si="154"/>
        <v>0</v>
      </c>
      <c r="I1132" t="str">
        <f t="array" ref="I1132">IF($A1132="","",IF(IFERROR(INDEX(Summary!$BA:$BA,$AH1132),0)&lt;1,"Under 1 day",IF(INDEX(Summary!$BA:$BA,$AH1132)&lt;3,"1-3 days",IF(INDEX(Summary!$BA:$BA,$AH1132)&lt;7,"3-7 days","7+ days"))))</f>
        <v>7+ days</v>
      </c>
      <c r="J1132" t="str">
        <f t="array" ref="J1132">IF($A1132="","",IF(IFERROR(INDEX(Summary!$AX:$AX,$AH1132),0)&lt;0.25,"0-25%",IF(INDEX(Summary!$AX:$AX,$AH1132)&lt;0.5,"25-50%",IF(INDEX(Summary!$AX:$AX,$AH1132)&lt;0.75,"50-75%","75-100%"))))</f>
        <v>75-100%</v>
      </c>
      <c r="K1132" t="str">
        <f t="array" ref="K1132">IF($A1132="","",INDEX(Summary!$AY:$AY,$AH1132)&amp;"")</f>
        <v>WIP</v>
      </c>
      <c r="L1132" s="1">
        <f>IF($A1132="","",Summary!$P$2+MOD(ROW()-2,30))</f>
        <v>46247</v>
      </c>
      <c r="M1132">
        <f t="shared" si="155"/>
        <v>21</v>
      </c>
      <c r="N1132">
        <f t="shared" si="156"/>
        <v>13</v>
      </c>
      <c r="O1132" t="str">
        <f t="shared" si="157"/>
        <v>Aug-2026</v>
      </c>
      <c r="P1132">
        <f t="shared" ca="1" si="158"/>
        <v>1</v>
      </c>
      <c r="Q1132" s="2">
        <f t="array" ref="Q1132">IF($A1132="",0,IFERROR(INDEX(Summary!$P$3:$AS$67,$AH1132-2,$M1132),0))</f>
        <v>4</v>
      </c>
      <c r="R1132" s="2">
        <f t="array" ref="R1132">IF($A1132="",0,ROUND(IFERROR(INDEX(Summary!$O:$O,$AH1132),0)/30,0))</f>
        <v>145</v>
      </c>
      <c r="S1132">
        <f t="shared" si="159"/>
        <v>0</v>
      </c>
      <c r="T1132" s="2">
        <f t="array" ref="T1132">IF($S1132=1,IFERROR(INDEX(Summary!$O:$O,$AH1132),0),0)</f>
        <v>0</v>
      </c>
      <c r="U1132" s="2">
        <f t="array" ref="U1132">IF($S1132=1,IFERROR(INDEX(Summary!$AT:$AT,$AH1132),0),0)</f>
        <v>0</v>
      </c>
      <c r="V1132" s="2">
        <f t="shared" si="160"/>
        <v>0</v>
      </c>
      <c r="W1132" s="2">
        <f t="array" ref="W1132">IF($S1132=1,IFERROR(INDEX(Summary!$AZ:$AZ,$AH1132),0),0)</f>
        <v>0</v>
      </c>
      <c r="X1132" s="3">
        <f t="array" ref="X1132">IF($S1132=1,IFERROR(INDEX(Summary!$BA:$BA,$AH1132),0),0)</f>
        <v>0</v>
      </c>
      <c r="Y1132" s="2">
        <f t="array" ref="Y1132">IF($S1132=1,IFERROR(INDEX(Summary!$G:$G,$AH1132),0),0)</f>
        <v>0</v>
      </c>
      <c r="Z1132" s="2">
        <f t="array" ref="Z1132">IF($S1132=1,IFERROR(INDEX(Summary!$H:$H,$AH1132),0),0)</f>
        <v>0</v>
      </c>
      <c r="AA1132" s="2">
        <f t="array" ref="AA1132">IF($S1132=1,IFERROR(INDEX(Summary!$I:$I,$AH1132),0),0)</f>
        <v>0</v>
      </c>
      <c r="AB1132" s="2">
        <f t="array" ref="AB1132">IF($S1132=1,IFERROR(INDEX(Summary!$J:$J,$AH1132),0),0)</f>
        <v>0</v>
      </c>
      <c r="AC1132" s="2">
        <f t="array" ref="AC1132">IF($S1132=1,IFERROR(INDEX(Summary!$K:$K,$AH1132),0),0)</f>
        <v>0</v>
      </c>
      <c r="AD1132" s="2">
        <f t="array" ref="AD1132">IF($S1132=1,IFERROR(INDEX(Summary!$L:$L,$AH1132),0),0)</f>
        <v>0</v>
      </c>
      <c r="AE1132" s="2">
        <f t="array" ref="AE1132">IF($S1132=1,IFERROR(INDEX(Summary!$M:$M,$AH1132),0),0)</f>
        <v>0</v>
      </c>
      <c r="AF1132" s="2">
        <f t="array" ref="AF1132">IF($S1132=1,IFERROR(INDEX(Summary!$N:$N,$AH1132),0),0)</f>
        <v>0</v>
      </c>
      <c r="AG1132">
        <f t="array" ref="AG1132">IF($A1132="","",IFERROR(INDEX(Summary!$BB:$BB,$AH1132),0))</f>
        <v>7</v>
      </c>
      <c r="AH1132">
        <f t="shared" si="161"/>
        <v>40</v>
      </c>
    </row>
    <row r="1133" spans="1:34" hidden="1">
      <c r="A1133" t="str">
        <f t="array" ref="A1133">IFERROR(INDEX(Summary!$D:$D,$AH1133)&amp;"","")</f>
        <v>FG00230</v>
      </c>
      <c r="B1133" t="str">
        <f t="array" ref="B1133">IF($A1133="","",INDEX(Summary!$E:$E,$AH1133))</f>
        <v>Single Origin Kashmiri Mongra Saffron</v>
      </c>
      <c r="C1133" t="str">
        <f t="array" ref="C1133">IF($A1133="","",INDEX(Summary!$B:$B,$AH1133))</f>
        <v>Raw_Agri</v>
      </c>
      <c r="D1133" t="str">
        <f t="array" ref="D1133">IF($A1133="","",INDEX(Summary!$C:$C,$AH1133))</f>
        <v>C39</v>
      </c>
      <c r="E1133">
        <f t="array" ref="E1133">IF($A1133="","",INDEX(Summary!$F:$F,$AH1133))</f>
        <v>1E-3</v>
      </c>
      <c r="F1133" t="str">
        <f t="array" ref="F1133">IF($A1133="","",INDEX(Summary!$BC:$BC,$AH1133)&amp;"")</f>
        <v>P2 – High</v>
      </c>
      <c r="G1133">
        <f t="shared" si="153"/>
        <v>2</v>
      </c>
      <c r="H1133">
        <f t="shared" si="154"/>
        <v>0</v>
      </c>
      <c r="I1133" t="str">
        <f t="array" ref="I1133">IF($A1133="","",IF(IFERROR(INDEX(Summary!$BA:$BA,$AH1133),0)&lt;1,"Under 1 day",IF(INDEX(Summary!$BA:$BA,$AH1133)&lt;3,"1-3 days",IF(INDEX(Summary!$BA:$BA,$AH1133)&lt;7,"3-7 days","7+ days"))))</f>
        <v>7+ days</v>
      </c>
      <c r="J1133" t="str">
        <f t="array" ref="J1133">IF($A1133="","",IF(IFERROR(INDEX(Summary!$AX:$AX,$AH1133),0)&lt;0.25,"0-25%",IF(INDEX(Summary!$AX:$AX,$AH1133)&lt;0.5,"25-50%",IF(INDEX(Summary!$AX:$AX,$AH1133)&lt;0.75,"50-75%","75-100%"))))</f>
        <v>75-100%</v>
      </c>
      <c r="K1133" t="str">
        <f t="array" ref="K1133">IF($A1133="","",INDEX(Summary!$AY:$AY,$AH1133)&amp;"")</f>
        <v>WIP</v>
      </c>
      <c r="L1133" s="1">
        <f>IF($A1133="","",Summary!$P$2+MOD(ROW()-2,30))</f>
        <v>46248</v>
      </c>
      <c r="M1133">
        <f t="shared" si="155"/>
        <v>22</v>
      </c>
      <c r="N1133">
        <f t="shared" si="156"/>
        <v>14</v>
      </c>
      <c r="O1133" t="str">
        <f t="shared" si="157"/>
        <v>Aug-2026</v>
      </c>
      <c r="P1133">
        <f t="shared" ca="1" si="158"/>
        <v>1</v>
      </c>
      <c r="Q1133" s="2">
        <f t="array" ref="Q1133">IF($A1133="",0,IFERROR(INDEX(Summary!$P$3:$AS$67,$AH1133-2,$M1133),0))</f>
        <v>0</v>
      </c>
      <c r="R1133" s="2">
        <f t="array" ref="R1133">IF($A1133="",0,ROUND(IFERROR(INDEX(Summary!$O:$O,$AH1133),0)/30,0))</f>
        <v>145</v>
      </c>
      <c r="S1133">
        <f t="shared" si="159"/>
        <v>0</v>
      </c>
      <c r="T1133" s="2">
        <f t="array" ref="T1133">IF($S1133=1,IFERROR(INDEX(Summary!$O:$O,$AH1133),0),0)</f>
        <v>0</v>
      </c>
      <c r="U1133" s="2">
        <f t="array" ref="U1133">IF($S1133=1,IFERROR(INDEX(Summary!$AT:$AT,$AH1133),0),0)</f>
        <v>0</v>
      </c>
      <c r="V1133" s="2">
        <f t="shared" si="160"/>
        <v>0</v>
      </c>
      <c r="W1133" s="2">
        <f t="array" ref="W1133">IF($S1133=1,IFERROR(INDEX(Summary!$AZ:$AZ,$AH1133),0),0)</f>
        <v>0</v>
      </c>
      <c r="X1133" s="3">
        <f t="array" ref="X1133">IF($S1133=1,IFERROR(INDEX(Summary!$BA:$BA,$AH1133),0),0)</f>
        <v>0</v>
      </c>
      <c r="Y1133" s="2">
        <f t="array" ref="Y1133">IF($S1133=1,IFERROR(INDEX(Summary!$G:$G,$AH1133),0),0)</f>
        <v>0</v>
      </c>
      <c r="Z1133" s="2">
        <f t="array" ref="Z1133">IF($S1133=1,IFERROR(INDEX(Summary!$H:$H,$AH1133),0),0)</f>
        <v>0</v>
      </c>
      <c r="AA1133" s="2">
        <f t="array" ref="AA1133">IF($S1133=1,IFERROR(INDEX(Summary!$I:$I,$AH1133),0),0)</f>
        <v>0</v>
      </c>
      <c r="AB1133" s="2">
        <f t="array" ref="AB1133">IF($S1133=1,IFERROR(INDEX(Summary!$J:$J,$AH1133),0),0)</f>
        <v>0</v>
      </c>
      <c r="AC1133" s="2">
        <f t="array" ref="AC1133">IF($S1133=1,IFERROR(INDEX(Summary!$K:$K,$AH1133),0),0)</f>
        <v>0</v>
      </c>
      <c r="AD1133" s="2">
        <f t="array" ref="AD1133">IF($S1133=1,IFERROR(INDEX(Summary!$L:$L,$AH1133),0),0)</f>
        <v>0</v>
      </c>
      <c r="AE1133" s="2">
        <f t="array" ref="AE1133">IF($S1133=1,IFERROR(INDEX(Summary!$M:$M,$AH1133),0),0)</f>
        <v>0</v>
      </c>
      <c r="AF1133" s="2">
        <f t="array" ref="AF1133">IF($S1133=1,IFERROR(INDEX(Summary!$N:$N,$AH1133),0),0)</f>
        <v>0</v>
      </c>
      <c r="AG1133">
        <f t="array" ref="AG1133">IF($A1133="","",IFERROR(INDEX(Summary!$BB:$BB,$AH1133),0))</f>
        <v>7</v>
      </c>
      <c r="AH1133">
        <f t="shared" si="161"/>
        <v>40</v>
      </c>
    </row>
    <row r="1134" spans="1:34" hidden="1">
      <c r="A1134" t="str">
        <f t="array" ref="A1134">IFERROR(INDEX(Summary!$D:$D,$AH1134)&amp;"","")</f>
        <v>FG00230</v>
      </c>
      <c r="B1134" t="str">
        <f t="array" ref="B1134">IF($A1134="","",INDEX(Summary!$E:$E,$AH1134))</f>
        <v>Single Origin Kashmiri Mongra Saffron</v>
      </c>
      <c r="C1134" t="str">
        <f t="array" ref="C1134">IF($A1134="","",INDEX(Summary!$B:$B,$AH1134))</f>
        <v>Raw_Agri</v>
      </c>
      <c r="D1134" t="str">
        <f t="array" ref="D1134">IF($A1134="","",INDEX(Summary!$C:$C,$AH1134))</f>
        <v>C39</v>
      </c>
      <c r="E1134">
        <f t="array" ref="E1134">IF($A1134="","",INDEX(Summary!$F:$F,$AH1134))</f>
        <v>1E-3</v>
      </c>
      <c r="F1134" t="str">
        <f t="array" ref="F1134">IF($A1134="","",INDEX(Summary!$BC:$BC,$AH1134)&amp;"")</f>
        <v>P2 – High</v>
      </c>
      <c r="G1134">
        <f t="shared" si="153"/>
        <v>2</v>
      </c>
      <c r="H1134">
        <f t="shared" si="154"/>
        <v>0</v>
      </c>
      <c r="I1134" t="str">
        <f t="array" ref="I1134">IF($A1134="","",IF(IFERROR(INDEX(Summary!$BA:$BA,$AH1134),0)&lt;1,"Under 1 day",IF(INDEX(Summary!$BA:$BA,$AH1134)&lt;3,"1-3 days",IF(INDEX(Summary!$BA:$BA,$AH1134)&lt;7,"3-7 days","7+ days"))))</f>
        <v>7+ days</v>
      </c>
      <c r="J1134" t="str">
        <f t="array" ref="J1134">IF($A1134="","",IF(IFERROR(INDEX(Summary!$AX:$AX,$AH1134),0)&lt;0.25,"0-25%",IF(INDEX(Summary!$AX:$AX,$AH1134)&lt;0.5,"25-50%",IF(INDEX(Summary!$AX:$AX,$AH1134)&lt;0.75,"50-75%","75-100%"))))</f>
        <v>75-100%</v>
      </c>
      <c r="K1134" t="str">
        <f t="array" ref="K1134">IF($A1134="","",INDEX(Summary!$AY:$AY,$AH1134)&amp;"")</f>
        <v>WIP</v>
      </c>
      <c r="L1134" s="1">
        <f>IF($A1134="","",Summary!$P$2+MOD(ROW()-2,30))</f>
        <v>46249</v>
      </c>
      <c r="M1134">
        <f t="shared" si="155"/>
        <v>23</v>
      </c>
      <c r="N1134">
        <f t="shared" si="156"/>
        <v>15</v>
      </c>
      <c r="O1134" t="str">
        <f t="shared" si="157"/>
        <v>Aug-2026</v>
      </c>
      <c r="P1134">
        <f t="shared" ca="1" si="158"/>
        <v>1</v>
      </c>
      <c r="Q1134" s="2">
        <f t="array" ref="Q1134">IF($A1134="",0,IFERROR(INDEX(Summary!$P$3:$AS$67,$AH1134-2,$M1134),0))</f>
        <v>0</v>
      </c>
      <c r="R1134" s="2">
        <f t="array" ref="R1134">IF($A1134="",0,ROUND(IFERROR(INDEX(Summary!$O:$O,$AH1134),0)/30,0))</f>
        <v>145</v>
      </c>
      <c r="S1134">
        <f t="shared" si="159"/>
        <v>0</v>
      </c>
      <c r="T1134" s="2">
        <f t="array" ref="T1134">IF($S1134=1,IFERROR(INDEX(Summary!$O:$O,$AH1134),0),0)</f>
        <v>0</v>
      </c>
      <c r="U1134" s="2">
        <f t="array" ref="U1134">IF($S1134=1,IFERROR(INDEX(Summary!$AT:$AT,$AH1134),0),0)</f>
        <v>0</v>
      </c>
      <c r="V1134" s="2">
        <f t="shared" si="160"/>
        <v>0</v>
      </c>
      <c r="W1134" s="2">
        <f t="array" ref="W1134">IF($S1134=1,IFERROR(INDEX(Summary!$AZ:$AZ,$AH1134),0),0)</f>
        <v>0</v>
      </c>
      <c r="X1134" s="3">
        <f t="array" ref="X1134">IF($S1134=1,IFERROR(INDEX(Summary!$BA:$BA,$AH1134),0),0)</f>
        <v>0</v>
      </c>
      <c r="Y1134" s="2">
        <f t="array" ref="Y1134">IF($S1134=1,IFERROR(INDEX(Summary!$G:$G,$AH1134),0),0)</f>
        <v>0</v>
      </c>
      <c r="Z1134" s="2">
        <f t="array" ref="Z1134">IF($S1134=1,IFERROR(INDEX(Summary!$H:$H,$AH1134),0),0)</f>
        <v>0</v>
      </c>
      <c r="AA1134" s="2">
        <f t="array" ref="AA1134">IF($S1134=1,IFERROR(INDEX(Summary!$I:$I,$AH1134),0),0)</f>
        <v>0</v>
      </c>
      <c r="AB1134" s="2">
        <f t="array" ref="AB1134">IF($S1134=1,IFERROR(INDEX(Summary!$J:$J,$AH1134),0),0)</f>
        <v>0</v>
      </c>
      <c r="AC1134" s="2">
        <f t="array" ref="AC1134">IF($S1134=1,IFERROR(INDEX(Summary!$K:$K,$AH1134),0),0)</f>
        <v>0</v>
      </c>
      <c r="AD1134" s="2">
        <f t="array" ref="AD1134">IF($S1134=1,IFERROR(INDEX(Summary!$L:$L,$AH1134),0),0)</f>
        <v>0</v>
      </c>
      <c r="AE1134" s="2">
        <f t="array" ref="AE1134">IF($S1134=1,IFERROR(INDEX(Summary!$M:$M,$AH1134),0),0)</f>
        <v>0</v>
      </c>
      <c r="AF1134" s="2">
        <f t="array" ref="AF1134">IF($S1134=1,IFERROR(INDEX(Summary!$N:$N,$AH1134),0),0)</f>
        <v>0</v>
      </c>
      <c r="AG1134">
        <f t="array" ref="AG1134">IF($A1134="","",IFERROR(INDEX(Summary!$BB:$BB,$AH1134),0))</f>
        <v>7</v>
      </c>
      <c r="AH1134">
        <f t="shared" si="161"/>
        <v>40</v>
      </c>
    </row>
    <row r="1135" spans="1:34" hidden="1">
      <c r="A1135" t="str">
        <f t="array" ref="A1135">IFERROR(INDEX(Summary!$D:$D,$AH1135)&amp;"","")</f>
        <v>FG00230</v>
      </c>
      <c r="B1135" t="str">
        <f t="array" ref="B1135">IF($A1135="","",INDEX(Summary!$E:$E,$AH1135))</f>
        <v>Single Origin Kashmiri Mongra Saffron</v>
      </c>
      <c r="C1135" t="str">
        <f t="array" ref="C1135">IF($A1135="","",INDEX(Summary!$B:$B,$AH1135))</f>
        <v>Raw_Agri</v>
      </c>
      <c r="D1135" t="str">
        <f t="array" ref="D1135">IF($A1135="","",INDEX(Summary!$C:$C,$AH1135))</f>
        <v>C39</v>
      </c>
      <c r="E1135">
        <f t="array" ref="E1135">IF($A1135="","",INDEX(Summary!$F:$F,$AH1135))</f>
        <v>1E-3</v>
      </c>
      <c r="F1135" t="str">
        <f t="array" ref="F1135">IF($A1135="","",INDEX(Summary!$BC:$BC,$AH1135)&amp;"")</f>
        <v>P2 – High</v>
      </c>
      <c r="G1135">
        <f t="shared" si="153"/>
        <v>2</v>
      </c>
      <c r="H1135">
        <f t="shared" si="154"/>
        <v>0</v>
      </c>
      <c r="I1135" t="str">
        <f t="array" ref="I1135">IF($A1135="","",IF(IFERROR(INDEX(Summary!$BA:$BA,$AH1135),0)&lt;1,"Under 1 day",IF(INDEX(Summary!$BA:$BA,$AH1135)&lt;3,"1-3 days",IF(INDEX(Summary!$BA:$BA,$AH1135)&lt;7,"3-7 days","7+ days"))))</f>
        <v>7+ days</v>
      </c>
      <c r="J1135" t="str">
        <f t="array" ref="J1135">IF($A1135="","",IF(IFERROR(INDEX(Summary!$AX:$AX,$AH1135),0)&lt;0.25,"0-25%",IF(INDEX(Summary!$AX:$AX,$AH1135)&lt;0.5,"25-50%",IF(INDEX(Summary!$AX:$AX,$AH1135)&lt;0.75,"50-75%","75-100%"))))</f>
        <v>75-100%</v>
      </c>
      <c r="K1135" t="str">
        <f t="array" ref="K1135">IF($A1135="","",INDEX(Summary!$AY:$AY,$AH1135)&amp;"")</f>
        <v>WIP</v>
      </c>
      <c r="L1135" s="1">
        <f>IF($A1135="","",Summary!$P$2+MOD(ROW()-2,30))</f>
        <v>46250</v>
      </c>
      <c r="M1135">
        <f t="shared" si="155"/>
        <v>24</v>
      </c>
      <c r="N1135">
        <f t="shared" si="156"/>
        <v>16</v>
      </c>
      <c r="O1135" t="str">
        <f t="shared" si="157"/>
        <v>Aug-2026</v>
      </c>
      <c r="P1135">
        <f t="shared" ca="1" si="158"/>
        <v>1</v>
      </c>
      <c r="Q1135" s="2">
        <f t="array" ref="Q1135">IF($A1135="",0,IFERROR(INDEX(Summary!$P$3:$AS$67,$AH1135-2,$M1135),0))</f>
        <v>0</v>
      </c>
      <c r="R1135" s="2">
        <f t="array" ref="R1135">IF($A1135="",0,ROUND(IFERROR(INDEX(Summary!$O:$O,$AH1135),0)/30,0))</f>
        <v>145</v>
      </c>
      <c r="S1135">
        <f t="shared" si="159"/>
        <v>0</v>
      </c>
      <c r="T1135" s="2">
        <f t="array" ref="T1135">IF($S1135=1,IFERROR(INDEX(Summary!$O:$O,$AH1135),0),0)</f>
        <v>0</v>
      </c>
      <c r="U1135" s="2">
        <f t="array" ref="U1135">IF($S1135=1,IFERROR(INDEX(Summary!$AT:$AT,$AH1135),0),0)</f>
        <v>0</v>
      </c>
      <c r="V1135" s="2">
        <f t="shared" si="160"/>
        <v>0</v>
      </c>
      <c r="W1135" s="2">
        <f t="array" ref="W1135">IF($S1135=1,IFERROR(INDEX(Summary!$AZ:$AZ,$AH1135),0),0)</f>
        <v>0</v>
      </c>
      <c r="X1135" s="3">
        <f t="array" ref="X1135">IF($S1135=1,IFERROR(INDEX(Summary!$BA:$BA,$AH1135),0),0)</f>
        <v>0</v>
      </c>
      <c r="Y1135" s="2">
        <f t="array" ref="Y1135">IF($S1135=1,IFERROR(INDEX(Summary!$G:$G,$AH1135),0),0)</f>
        <v>0</v>
      </c>
      <c r="Z1135" s="2">
        <f t="array" ref="Z1135">IF($S1135=1,IFERROR(INDEX(Summary!$H:$H,$AH1135),0),0)</f>
        <v>0</v>
      </c>
      <c r="AA1135" s="2">
        <f t="array" ref="AA1135">IF($S1135=1,IFERROR(INDEX(Summary!$I:$I,$AH1135),0),0)</f>
        <v>0</v>
      </c>
      <c r="AB1135" s="2">
        <f t="array" ref="AB1135">IF($S1135=1,IFERROR(INDEX(Summary!$J:$J,$AH1135),0),0)</f>
        <v>0</v>
      </c>
      <c r="AC1135" s="2">
        <f t="array" ref="AC1135">IF($S1135=1,IFERROR(INDEX(Summary!$K:$K,$AH1135),0),0)</f>
        <v>0</v>
      </c>
      <c r="AD1135" s="2">
        <f t="array" ref="AD1135">IF($S1135=1,IFERROR(INDEX(Summary!$L:$L,$AH1135),0),0)</f>
        <v>0</v>
      </c>
      <c r="AE1135" s="2">
        <f t="array" ref="AE1135">IF($S1135=1,IFERROR(INDEX(Summary!$M:$M,$AH1135),0),0)</f>
        <v>0</v>
      </c>
      <c r="AF1135" s="2">
        <f t="array" ref="AF1135">IF($S1135=1,IFERROR(INDEX(Summary!$N:$N,$AH1135),0),0)</f>
        <v>0</v>
      </c>
      <c r="AG1135">
        <f t="array" ref="AG1135">IF($A1135="","",IFERROR(INDEX(Summary!$BB:$BB,$AH1135),0))</f>
        <v>7</v>
      </c>
      <c r="AH1135">
        <f t="shared" si="161"/>
        <v>40</v>
      </c>
    </row>
    <row r="1136" spans="1:34" hidden="1">
      <c r="A1136" t="str">
        <f t="array" ref="A1136">IFERROR(INDEX(Summary!$D:$D,$AH1136)&amp;"","")</f>
        <v>FG00230</v>
      </c>
      <c r="B1136" t="str">
        <f t="array" ref="B1136">IF($A1136="","",INDEX(Summary!$E:$E,$AH1136))</f>
        <v>Single Origin Kashmiri Mongra Saffron</v>
      </c>
      <c r="C1136" t="str">
        <f t="array" ref="C1136">IF($A1136="","",INDEX(Summary!$B:$B,$AH1136))</f>
        <v>Raw_Agri</v>
      </c>
      <c r="D1136" t="str">
        <f t="array" ref="D1136">IF($A1136="","",INDEX(Summary!$C:$C,$AH1136))</f>
        <v>C39</v>
      </c>
      <c r="E1136">
        <f t="array" ref="E1136">IF($A1136="","",INDEX(Summary!$F:$F,$AH1136))</f>
        <v>1E-3</v>
      </c>
      <c r="F1136" t="str">
        <f t="array" ref="F1136">IF($A1136="","",INDEX(Summary!$BC:$BC,$AH1136)&amp;"")</f>
        <v>P2 – High</v>
      </c>
      <c r="G1136">
        <f t="shared" si="153"/>
        <v>2</v>
      </c>
      <c r="H1136">
        <f t="shared" si="154"/>
        <v>0</v>
      </c>
      <c r="I1136" t="str">
        <f t="array" ref="I1136">IF($A1136="","",IF(IFERROR(INDEX(Summary!$BA:$BA,$AH1136),0)&lt;1,"Under 1 day",IF(INDEX(Summary!$BA:$BA,$AH1136)&lt;3,"1-3 days",IF(INDEX(Summary!$BA:$BA,$AH1136)&lt;7,"3-7 days","7+ days"))))</f>
        <v>7+ days</v>
      </c>
      <c r="J1136" t="str">
        <f t="array" ref="J1136">IF($A1136="","",IF(IFERROR(INDEX(Summary!$AX:$AX,$AH1136),0)&lt;0.25,"0-25%",IF(INDEX(Summary!$AX:$AX,$AH1136)&lt;0.5,"25-50%",IF(INDEX(Summary!$AX:$AX,$AH1136)&lt;0.75,"50-75%","75-100%"))))</f>
        <v>75-100%</v>
      </c>
      <c r="K1136" t="str">
        <f t="array" ref="K1136">IF($A1136="","",INDEX(Summary!$AY:$AY,$AH1136)&amp;"")</f>
        <v>WIP</v>
      </c>
      <c r="L1136" s="1">
        <f>IF($A1136="","",Summary!$P$2+MOD(ROW()-2,30))</f>
        <v>46251</v>
      </c>
      <c r="M1136">
        <f t="shared" si="155"/>
        <v>25</v>
      </c>
      <c r="N1136">
        <f t="shared" si="156"/>
        <v>17</v>
      </c>
      <c r="O1136" t="str">
        <f t="shared" si="157"/>
        <v>Aug-2026</v>
      </c>
      <c r="P1136">
        <f t="shared" ca="1" si="158"/>
        <v>1</v>
      </c>
      <c r="Q1136" s="2">
        <f t="array" ref="Q1136">IF($A1136="",0,IFERROR(INDEX(Summary!$P$3:$AS$67,$AH1136-2,$M1136),0))</f>
        <v>0</v>
      </c>
      <c r="R1136" s="2">
        <f t="array" ref="R1136">IF($A1136="",0,ROUND(IFERROR(INDEX(Summary!$O:$O,$AH1136),0)/30,0))</f>
        <v>145</v>
      </c>
      <c r="S1136">
        <f t="shared" si="159"/>
        <v>0</v>
      </c>
      <c r="T1136" s="2">
        <f t="array" ref="T1136">IF($S1136=1,IFERROR(INDEX(Summary!$O:$O,$AH1136),0),0)</f>
        <v>0</v>
      </c>
      <c r="U1136" s="2">
        <f t="array" ref="U1136">IF($S1136=1,IFERROR(INDEX(Summary!$AT:$AT,$AH1136),0),0)</f>
        <v>0</v>
      </c>
      <c r="V1136" s="2">
        <f t="shared" si="160"/>
        <v>0</v>
      </c>
      <c r="W1136" s="2">
        <f t="array" ref="W1136">IF($S1136=1,IFERROR(INDEX(Summary!$AZ:$AZ,$AH1136),0),0)</f>
        <v>0</v>
      </c>
      <c r="X1136" s="3">
        <f t="array" ref="X1136">IF($S1136=1,IFERROR(INDEX(Summary!$BA:$BA,$AH1136),0),0)</f>
        <v>0</v>
      </c>
      <c r="Y1136" s="2">
        <f t="array" ref="Y1136">IF($S1136=1,IFERROR(INDEX(Summary!$G:$G,$AH1136),0),0)</f>
        <v>0</v>
      </c>
      <c r="Z1136" s="2">
        <f t="array" ref="Z1136">IF($S1136=1,IFERROR(INDEX(Summary!$H:$H,$AH1136),0),0)</f>
        <v>0</v>
      </c>
      <c r="AA1136" s="2">
        <f t="array" ref="AA1136">IF($S1136=1,IFERROR(INDEX(Summary!$I:$I,$AH1136),0),0)</f>
        <v>0</v>
      </c>
      <c r="AB1136" s="2">
        <f t="array" ref="AB1136">IF($S1136=1,IFERROR(INDEX(Summary!$J:$J,$AH1136),0),0)</f>
        <v>0</v>
      </c>
      <c r="AC1136" s="2">
        <f t="array" ref="AC1136">IF($S1136=1,IFERROR(INDEX(Summary!$K:$K,$AH1136),0),0)</f>
        <v>0</v>
      </c>
      <c r="AD1136" s="2">
        <f t="array" ref="AD1136">IF($S1136=1,IFERROR(INDEX(Summary!$L:$L,$AH1136),0),0)</f>
        <v>0</v>
      </c>
      <c r="AE1136" s="2">
        <f t="array" ref="AE1136">IF($S1136=1,IFERROR(INDEX(Summary!$M:$M,$AH1136),0),0)</f>
        <v>0</v>
      </c>
      <c r="AF1136" s="2">
        <f t="array" ref="AF1136">IF($S1136=1,IFERROR(INDEX(Summary!$N:$N,$AH1136),0),0)</f>
        <v>0</v>
      </c>
      <c r="AG1136">
        <f t="array" ref="AG1136">IF($A1136="","",IFERROR(INDEX(Summary!$BB:$BB,$AH1136),0))</f>
        <v>7</v>
      </c>
      <c r="AH1136">
        <f t="shared" si="161"/>
        <v>40</v>
      </c>
    </row>
    <row r="1137" spans="1:34" hidden="1">
      <c r="A1137" t="str">
        <f t="array" ref="A1137">IFERROR(INDEX(Summary!$D:$D,$AH1137)&amp;"","")</f>
        <v>FG00230</v>
      </c>
      <c r="B1137" t="str">
        <f t="array" ref="B1137">IF($A1137="","",INDEX(Summary!$E:$E,$AH1137))</f>
        <v>Single Origin Kashmiri Mongra Saffron</v>
      </c>
      <c r="C1137" t="str">
        <f t="array" ref="C1137">IF($A1137="","",INDEX(Summary!$B:$B,$AH1137))</f>
        <v>Raw_Agri</v>
      </c>
      <c r="D1137" t="str">
        <f t="array" ref="D1137">IF($A1137="","",INDEX(Summary!$C:$C,$AH1137))</f>
        <v>C39</v>
      </c>
      <c r="E1137">
        <f t="array" ref="E1137">IF($A1137="","",INDEX(Summary!$F:$F,$AH1137))</f>
        <v>1E-3</v>
      </c>
      <c r="F1137" t="str">
        <f t="array" ref="F1137">IF($A1137="","",INDEX(Summary!$BC:$BC,$AH1137)&amp;"")</f>
        <v>P2 – High</v>
      </c>
      <c r="G1137">
        <f t="shared" si="153"/>
        <v>2</v>
      </c>
      <c r="H1137">
        <f t="shared" si="154"/>
        <v>0</v>
      </c>
      <c r="I1137" t="str">
        <f t="array" ref="I1137">IF($A1137="","",IF(IFERROR(INDEX(Summary!$BA:$BA,$AH1137),0)&lt;1,"Under 1 day",IF(INDEX(Summary!$BA:$BA,$AH1137)&lt;3,"1-3 days",IF(INDEX(Summary!$BA:$BA,$AH1137)&lt;7,"3-7 days","7+ days"))))</f>
        <v>7+ days</v>
      </c>
      <c r="J1137" t="str">
        <f t="array" ref="J1137">IF($A1137="","",IF(IFERROR(INDEX(Summary!$AX:$AX,$AH1137),0)&lt;0.25,"0-25%",IF(INDEX(Summary!$AX:$AX,$AH1137)&lt;0.5,"25-50%",IF(INDEX(Summary!$AX:$AX,$AH1137)&lt;0.75,"50-75%","75-100%"))))</f>
        <v>75-100%</v>
      </c>
      <c r="K1137" t="str">
        <f t="array" ref="K1137">IF($A1137="","",INDEX(Summary!$AY:$AY,$AH1137)&amp;"")</f>
        <v>WIP</v>
      </c>
      <c r="L1137" s="1">
        <f>IF($A1137="","",Summary!$P$2+MOD(ROW()-2,30))</f>
        <v>46252</v>
      </c>
      <c r="M1137">
        <f t="shared" si="155"/>
        <v>26</v>
      </c>
      <c r="N1137">
        <f t="shared" si="156"/>
        <v>18</v>
      </c>
      <c r="O1137" t="str">
        <f t="shared" si="157"/>
        <v>Aug-2026</v>
      </c>
      <c r="P1137">
        <f t="shared" ca="1" si="158"/>
        <v>1</v>
      </c>
      <c r="Q1137" s="2">
        <f t="array" ref="Q1137">IF($A1137="",0,IFERROR(INDEX(Summary!$P$3:$AS$67,$AH1137-2,$M1137),0))</f>
        <v>0</v>
      </c>
      <c r="R1137" s="2">
        <f t="array" ref="R1137">IF($A1137="",0,ROUND(IFERROR(INDEX(Summary!$O:$O,$AH1137),0)/30,0))</f>
        <v>145</v>
      </c>
      <c r="S1137">
        <f t="shared" si="159"/>
        <v>0</v>
      </c>
      <c r="T1137" s="2">
        <f t="array" ref="T1137">IF($S1137=1,IFERROR(INDEX(Summary!$O:$O,$AH1137),0),0)</f>
        <v>0</v>
      </c>
      <c r="U1137" s="2">
        <f t="array" ref="U1137">IF($S1137=1,IFERROR(INDEX(Summary!$AT:$AT,$AH1137),0),0)</f>
        <v>0</v>
      </c>
      <c r="V1137" s="2">
        <f t="shared" si="160"/>
        <v>0</v>
      </c>
      <c r="W1137" s="2">
        <f t="array" ref="W1137">IF($S1137=1,IFERROR(INDEX(Summary!$AZ:$AZ,$AH1137),0),0)</f>
        <v>0</v>
      </c>
      <c r="X1137" s="3">
        <f t="array" ref="X1137">IF($S1137=1,IFERROR(INDEX(Summary!$BA:$BA,$AH1137),0),0)</f>
        <v>0</v>
      </c>
      <c r="Y1137" s="2">
        <f t="array" ref="Y1137">IF($S1137=1,IFERROR(INDEX(Summary!$G:$G,$AH1137),0),0)</f>
        <v>0</v>
      </c>
      <c r="Z1137" s="2">
        <f t="array" ref="Z1137">IF($S1137=1,IFERROR(INDEX(Summary!$H:$H,$AH1137),0),0)</f>
        <v>0</v>
      </c>
      <c r="AA1137" s="2">
        <f t="array" ref="AA1137">IF($S1137=1,IFERROR(INDEX(Summary!$I:$I,$AH1137),0),0)</f>
        <v>0</v>
      </c>
      <c r="AB1137" s="2">
        <f t="array" ref="AB1137">IF($S1137=1,IFERROR(INDEX(Summary!$J:$J,$AH1137),0),0)</f>
        <v>0</v>
      </c>
      <c r="AC1137" s="2">
        <f t="array" ref="AC1137">IF($S1137=1,IFERROR(INDEX(Summary!$K:$K,$AH1137),0),0)</f>
        <v>0</v>
      </c>
      <c r="AD1137" s="2">
        <f t="array" ref="AD1137">IF($S1137=1,IFERROR(INDEX(Summary!$L:$L,$AH1137),0),0)</f>
        <v>0</v>
      </c>
      <c r="AE1137" s="2">
        <f t="array" ref="AE1137">IF($S1137=1,IFERROR(INDEX(Summary!$M:$M,$AH1137),0),0)</f>
        <v>0</v>
      </c>
      <c r="AF1137" s="2">
        <f t="array" ref="AF1137">IF($S1137=1,IFERROR(INDEX(Summary!$N:$N,$AH1137),0),0)</f>
        <v>0</v>
      </c>
      <c r="AG1137">
        <f t="array" ref="AG1137">IF($A1137="","",IFERROR(INDEX(Summary!$BB:$BB,$AH1137),0))</f>
        <v>7</v>
      </c>
      <c r="AH1137">
        <f t="shared" si="161"/>
        <v>40</v>
      </c>
    </row>
    <row r="1138" spans="1:34" hidden="1">
      <c r="A1138" t="str">
        <f t="array" ref="A1138">IFERROR(INDEX(Summary!$D:$D,$AH1138)&amp;"","")</f>
        <v>FG00230</v>
      </c>
      <c r="B1138" t="str">
        <f t="array" ref="B1138">IF($A1138="","",INDEX(Summary!$E:$E,$AH1138))</f>
        <v>Single Origin Kashmiri Mongra Saffron</v>
      </c>
      <c r="C1138" t="str">
        <f t="array" ref="C1138">IF($A1138="","",INDEX(Summary!$B:$B,$AH1138))</f>
        <v>Raw_Agri</v>
      </c>
      <c r="D1138" t="str">
        <f t="array" ref="D1138">IF($A1138="","",INDEX(Summary!$C:$C,$AH1138))</f>
        <v>C39</v>
      </c>
      <c r="E1138">
        <f t="array" ref="E1138">IF($A1138="","",INDEX(Summary!$F:$F,$AH1138))</f>
        <v>1E-3</v>
      </c>
      <c r="F1138" t="str">
        <f t="array" ref="F1138">IF($A1138="","",INDEX(Summary!$BC:$BC,$AH1138)&amp;"")</f>
        <v>P2 – High</v>
      </c>
      <c r="G1138">
        <f t="shared" si="153"/>
        <v>2</v>
      </c>
      <c r="H1138">
        <f t="shared" si="154"/>
        <v>0</v>
      </c>
      <c r="I1138" t="str">
        <f t="array" ref="I1138">IF($A1138="","",IF(IFERROR(INDEX(Summary!$BA:$BA,$AH1138),0)&lt;1,"Under 1 day",IF(INDEX(Summary!$BA:$BA,$AH1138)&lt;3,"1-3 days",IF(INDEX(Summary!$BA:$BA,$AH1138)&lt;7,"3-7 days","7+ days"))))</f>
        <v>7+ days</v>
      </c>
      <c r="J1138" t="str">
        <f t="array" ref="J1138">IF($A1138="","",IF(IFERROR(INDEX(Summary!$AX:$AX,$AH1138),0)&lt;0.25,"0-25%",IF(INDEX(Summary!$AX:$AX,$AH1138)&lt;0.5,"25-50%",IF(INDEX(Summary!$AX:$AX,$AH1138)&lt;0.75,"50-75%","75-100%"))))</f>
        <v>75-100%</v>
      </c>
      <c r="K1138" t="str">
        <f t="array" ref="K1138">IF($A1138="","",INDEX(Summary!$AY:$AY,$AH1138)&amp;"")</f>
        <v>WIP</v>
      </c>
      <c r="L1138" s="1">
        <f>IF($A1138="","",Summary!$P$2+MOD(ROW()-2,30))</f>
        <v>46253</v>
      </c>
      <c r="M1138">
        <f t="shared" si="155"/>
        <v>27</v>
      </c>
      <c r="N1138">
        <f t="shared" si="156"/>
        <v>19</v>
      </c>
      <c r="O1138" t="str">
        <f t="shared" si="157"/>
        <v>Aug-2026</v>
      </c>
      <c r="P1138">
        <f t="shared" ca="1" si="158"/>
        <v>1</v>
      </c>
      <c r="Q1138" s="2">
        <f t="array" ref="Q1138">IF($A1138="",0,IFERROR(INDEX(Summary!$P$3:$AS$67,$AH1138-2,$M1138),0))</f>
        <v>0</v>
      </c>
      <c r="R1138" s="2">
        <f t="array" ref="R1138">IF($A1138="",0,ROUND(IFERROR(INDEX(Summary!$O:$O,$AH1138),0)/30,0))</f>
        <v>145</v>
      </c>
      <c r="S1138">
        <f t="shared" si="159"/>
        <v>0</v>
      </c>
      <c r="T1138" s="2">
        <f t="array" ref="T1138">IF($S1138=1,IFERROR(INDEX(Summary!$O:$O,$AH1138),0),0)</f>
        <v>0</v>
      </c>
      <c r="U1138" s="2">
        <f t="array" ref="U1138">IF($S1138=1,IFERROR(INDEX(Summary!$AT:$AT,$AH1138),0),0)</f>
        <v>0</v>
      </c>
      <c r="V1138" s="2">
        <f t="shared" si="160"/>
        <v>0</v>
      </c>
      <c r="W1138" s="2">
        <f t="array" ref="W1138">IF($S1138=1,IFERROR(INDEX(Summary!$AZ:$AZ,$AH1138),0),0)</f>
        <v>0</v>
      </c>
      <c r="X1138" s="3">
        <f t="array" ref="X1138">IF($S1138=1,IFERROR(INDEX(Summary!$BA:$BA,$AH1138),0),0)</f>
        <v>0</v>
      </c>
      <c r="Y1138" s="2">
        <f t="array" ref="Y1138">IF($S1138=1,IFERROR(INDEX(Summary!$G:$G,$AH1138),0),0)</f>
        <v>0</v>
      </c>
      <c r="Z1138" s="2">
        <f t="array" ref="Z1138">IF($S1138=1,IFERROR(INDEX(Summary!$H:$H,$AH1138),0),0)</f>
        <v>0</v>
      </c>
      <c r="AA1138" s="2">
        <f t="array" ref="AA1138">IF($S1138=1,IFERROR(INDEX(Summary!$I:$I,$AH1138),0),0)</f>
        <v>0</v>
      </c>
      <c r="AB1138" s="2">
        <f t="array" ref="AB1138">IF($S1138=1,IFERROR(INDEX(Summary!$J:$J,$AH1138),0),0)</f>
        <v>0</v>
      </c>
      <c r="AC1138" s="2">
        <f t="array" ref="AC1138">IF($S1138=1,IFERROR(INDEX(Summary!$K:$K,$AH1138),0),0)</f>
        <v>0</v>
      </c>
      <c r="AD1138" s="2">
        <f t="array" ref="AD1138">IF($S1138=1,IFERROR(INDEX(Summary!$L:$L,$AH1138),0),0)</f>
        <v>0</v>
      </c>
      <c r="AE1138" s="2">
        <f t="array" ref="AE1138">IF($S1138=1,IFERROR(INDEX(Summary!$M:$M,$AH1138),0),0)</f>
        <v>0</v>
      </c>
      <c r="AF1138" s="2">
        <f t="array" ref="AF1138">IF($S1138=1,IFERROR(INDEX(Summary!$N:$N,$AH1138),0),0)</f>
        <v>0</v>
      </c>
      <c r="AG1138">
        <f t="array" ref="AG1138">IF($A1138="","",IFERROR(INDEX(Summary!$BB:$BB,$AH1138),0))</f>
        <v>7</v>
      </c>
      <c r="AH1138">
        <f t="shared" si="161"/>
        <v>40</v>
      </c>
    </row>
    <row r="1139" spans="1:34" hidden="1">
      <c r="A1139" t="str">
        <f t="array" ref="A1139">IFERROR(INDEX(Summary!$D:$D,$AH1139)&amp;"","")</f>
        <v>FG00230</v>
      </c>
      <c r="B1139" t="str">
        <f t="array" ref="B1139">IF($A1139="","",INDEX(Summary!$E:$E,$AH1139))</f>
        <v>Single Origin Kashmiri Mongra Saffron</v>
      </c>
      <c r="C1139" t="str">
        <f t="array" ref="C1139">IF($A1139="","",INDEX(Summary!$B:$B,$AH1139))</f>
        <v>Raw_Agri</v>
      </c>
      <c r="D1139" t="str">
        <f t="array" ref="D1139">IF($A1139="","",INDEX(Summary!$C:$C,$AH1139))</f>
        <v>C39</v>
      </c>
      <c r="E1139">
        <f t="array" ref="E1139">IF($A1139="","",INDEX(Summary!$F:$F,$AH1139))</f>
        <v>1E-3</v>
      </c>
      <c r="F1139" t="str">
        <f t="array" ref="F1139">IF($A1139="","",INDEX(Summary!$BC:$BC,$AH1139)&amp;"")</f>
        <v>P2 – High</v>
      </c>
      <c r="G1139">
        <f t="shared" si="153"/>
        <v>2</v>
      </c>
      <c r="H1139">
        <f t="shared" si="154"/>
        <v>0</v>
      </c>
      <c r="I1139" t="str">
        <f t="array" ref="I1139">IF($A1139="","",IF(IFERROR(INDEX(Summary!$BA:$BA,$AH1139),0)&lt;1,"Under 1 day",IF(INDEX(Summary!$BA:$BA,$AH1139)&lt;3,"1-3 days",IF(INDEX(Summary!$BA:$BA,$AH1139)&lt;7,"3-7 days","7+ days"))))</f>
        <v>7+ days</v>
      </c>
      <c r="J1139" t="str">
        <f t="array" ref="J1139">IF($A1139="","",IF(IFERROR(INDEX(Summary!$AX:$AX,$AH1139),0)&lt;0.25,"0-25%",IF(INDEX(Summary!$AX:$AX,$AH1139)&lt;0.5,"25-50%",IF(INDEX(Summary!$AX:$AX,$AH1139)&lt;0.75,"50-75%","75-100%"))))</f>
        <v>75-100%</v>
      </c>
      <c r="K1139" t="str">
        <f t="array" ref="K1139">IF($A1139="","",INDEX(Summary!$AY:$AY,$AH1139)&amp;"")</f>
        <v>WIP</v>
      </c>
      <c r="L1139" s="1">
        <f>IF($A1139="","",Summary!$P$2+MOD(ROW()-2,30))</f>
        <v>46254</v>
      </c>
      <c r="M1139">
        <f t="shared" si="155"/>
        <v>28</v>
      </c>
      <c r="N1139">
        <f t="shared" si="156"/>
        <v>20</v>
      </c>
      <c r="O1139" t="str">
        <f t="shared" si="157"/>
        <v>Aug-2026</v>
      </c>
      <c r="P1139">
        <f t="shared" ca="1" si="158"/>
        <v>1</v>
      </c>
      <c r="Q1139" s="2">
        <f t="array" ref="Q1139">IF($A1139="",0,IFERROR(INDEX(Summary!$P$3:$AS$67,$AH1139-2,$M1139),0))</f>
        <v>0</v>
      </c>
      <c r="R1139" s="2">
        <f t="array" ref="R1139">IF($A1139="",0,ROUND(IFERROR(INDEX(Summary!$O:$O,$AH1139),0)/30,0))</f>
        <v>145</v>
      </c>
      <c r="S1139">
        <f t="shared" si="159"/>
        <v>0</v>
      </c>
      <c r="T1139" s="2">
        <f t="array" ref="T1139">IF($S1139=1,IFERROR(INDEX(Summary!$O:$O,$AH1139),0),0)</f>
        <v>0</v>
      </c>
      <c r="U1139" s="2">
        <f t="array" ref="U1139">IF($S1139=1,IFERROR(INDEX(Summary!$AT:$AT,$AH1139),0),0)</f>
        <v>0</v>
      </c>
      <c r="V1139" s="2">
        <f t="shared" si="160"/>
        <v>0</v>
      </c>
      <c r="W1139" s="2">
        <f t="array" ref="W1139">IF($S1139=1,IFERROR(INDEX(Summary!$AZ:$AZ,$AH1139),0),0)</f>
        <v>0</v>
      </c>
      <c r="X1139" s="3">
        <f t="array" ref="X1139">IF($S1139=1,IFERROR(INDEX(Summary!$BA:$BA,$AH1139),0),0)</f>
        <v>0</v>
      </c>
      <c r="Y1139" s="2">
        <f t="array" ref="Y1139">IF($S1139=1,IFERROR(INDEX(Summary!$G:$G,$AH1139),0),0)</f>
        <v>0</v>
      </c>
      <c r="Z1139" s="2">
        <f t="array" ref="Z1139">IF($S1139=1,IFERROR(INDEX(Summary!$H:$H,$AH1139),0),0)</f>
        <v>0</v>
      </c>
      <c r="AA1139" s="2">
        <f t="array" ref="AA1139">IF($S1139=1,IFERROR(INDEX(Summary!$I:$I,$AH1139),0),0)</f>
        <v>0</v>
      </c>
      <c r="AB1139" s="2">
        <f t="array" ref="AB1139">IF($S1139=1,IFERROR(INDEX(Summary!$J:$J,$AH1139),0),0)</f>
        <v>0</v>
      </c>
      <c r="AC1139" s="2">
        <f t="array" ref="AC1139">IF($S1139=1,IFERROR(INDEX(Summary!$K:$K,$AH1139),0),0)</f>
        <v>0</v>
      </c>
      <c r="AD1139" s="2">
        <f t="array" ref="AD1139">IF($S1139=1,IFERROR(INDEX(Summary!$L:$L,$AH1139),0),0)</f>
        <v>0</v>
      </c>
      <c r="AE1139" s="2">
        <f t="array" ref="AE1139">IF($S1139=1,IFERROR(INDEX(Summary!$M:$M,$AH1139),0),0)</f>
        <v>0</v>
      </c>
      <c r="AF1139" s="2">
        <f t="array" ref="AF1139">IF($S1139=1,IFERROR(INDEX(Summary!$N:$N,$AH1139),0),0)</f>
        <v>0</v>
      </c>
      <c r="AG1139">
        <f t="array" ref="AG1139">IF($A1139="","",IFERROR(INDEX(Summary!$BB:$BB,$AH1139),0))</f>
        <v>7</v>
      </c>
      <c r="AH1139">
        <f t="shared" si="161"/>
        <v>40</v>
      </c>
    </row>
    <row r="1140" spans="1:34" hidden="1">
      <c r="A1140" t="str">
        <f t="array" ref="A1140">IFERROR(INDEX(Summary!$D:$D,$AH1140)&amp;"","")</f>
        <v>FG00230</v>
      </c>
      <c r="B1140" t="str">
        <f t="array" ref="B1140">IF($A1140="","",INDEX(Summary!$E:$E,$AH1140))</f>
        <v>Single Origin Kashmiri Mongra Saffron</v>
      </c>
      <c r="C1140" t="str">
        <f t="array" ref="C1140">IF($A1140="","",INDEX(Summary!$B:$B,$AH1140))</f>
        <v>Raw_Agri</v>
      </c>
      <c r="D1140" t="str">
        <f t="array" ref="D1140">IF($A1140="","",INDEX(Summary!$C:$C,$AH1140))</f>
        <v>C39</v>
      </c>
      <c r="E1140">
        <f t="array" ref="E1140">IF($A1140="","",INDEX(Summary!$F:$F,$AH1140))</f>
        <v>1E-3</v>
      </c>
      <c r="F1140" t="str">
        <f t="array" ref="F1140">IF($A1140="","",INDEX(Summary!$BC:$BC,$AH1140)&amp;"")</f>
        <v>P2 – High</v>
      </c>
      <c r="G1140">
        <f t="shared" si="153"/>
        <v>2</v>
      </c>
      <c r="H1140">
        <f t="shared" si="154"/>
        <v>0</v>
      </c>
      <c r="I1140" t="str">
        <f t="array" ref="I1140">IF($A1140="","",IF(IFERROR(INDEX(Summary!$BA:$BA,$AH1140),0)&lt;1,"Under 1 day",IF(INDEX(Summary!$BA:$BA,$AH1140)&lt;3,"1-3 days",IF(INDEX(Summary!$BA:$BA,$AH1140)&lt;7,"3-7 days","7+ days"))))</f>
        <v>7+ days</v>
      </c>
      <c r="J1140" t="str">
        <f t="array" ref="J1140">IF($A1140="","",IF(IFERROR(INDEX(Summary!$AX:$AX,$AH1140),0)&lt;0.25,"0-25%",IF(INDEX(Summary!$AX:$AX,$AH1140)&lt;0.5,"25-50%",IF(INDEX(Summary!$AX:$AX,$AH1140)&lt;0.75,"50-75%","75-100%"))))</f>
        <v>75-100%</v>
      </c>
      <c r="K1140" t="str">
        <f t="array" ref="K1140">IF($A1140="","",INDEX(Summary!$AY:$AY,$AH1140)&amp;"")</f>
        <v>WIP</v>
      </c>
      <c r="L1140" s="1">
        <f>IF($A1140="","",Summary!$P$2+MOD(ROW()-2,30))</f>
        <v>46255</v>
      </c>
      <c r="M1140">
        <f t="shared" si="155"/>
        <v>29</v>
      </c>
      <c r="N1140">
        <f t="shared" si="156"/>
        <v>21</v>
      </c>
      <c r="O1140" t="str">
        <f t="shared" si="157"/>
        <v>Aug-2026</v>
      </c>
      <c r="P1140">
        <f t="shared" ca="1" si="158"/>
        <v>1</v>
      </c>
      <c r="Q1140" s="2">
        <f t="array" ref="Q1140">IF($A1140="",0,IFERROR(INDEX(Summary!$P$3:$AS$67,$AH1140-2,$M1140),0))</f>
        <v>0</v>
      </c>
      <c r="R1140" s="2">
        <f t="array" ref="R1140">IF($A1140="",0,ROUND(IFERROR(INDEX(Summary!$O:$O,$AH1140),0)/30,0))</f>
        <v>145</v>
      </c>
      <c r="S1140">
        <f t="shared" si="159"/>
        <v>0</v>
      </c>
      <c r="T1140" s="2">
        <f t="array" ref="T1140">IF($S1140=1,IFERROR(INDEX(Summary!$O:$O,$AH1140),0),0)</f>
        <v>0</v>
      </c>
      <c r="U1140" s="2">
        <f t="array" ref="U1140">IF($S1140=1,IFERROR(INDEX(Summary!$AT:$AT,$AH1140),0),0)</f>
        <v>0</v>
      </c>
      <c r="V1140" s="2">
        <f t="shared" si="160"/>
        <v>0</v>
      </c>
      <c r="W1140" s="2">
        <f t="array" ref="W1140">IF($S1140=1,IFERROR(INDEX(Summary!$AZ:$AZ,$AH1140),0),0)</f>
        <v>0</v>
      </c>
      <c r="X1140" s="3">
        <f t="array" ref="X1140">IF($S1140=1,IFERROR(INDEX(Summary!$BA:$BA,$AH1140),0),0)</f>
        <v>0</v>
      </c>
      <c r="Y1140" s="2">
        <f t="array" ref="Y1140">IF($S1140=1,IFERROR(INDEX(Summary!$G:$G,$AH1140),0),0)</f>
        <v>0</v>
      </c>
      <c r="Z1140" s="2">
        <f t="array" ref="Z1140">IF($S1140=1,IFERROR(INDEX(Summary!$H:$H,$AH1140),0),0)</f>
        <v>0</v>
      </c>
      <c r="AA1140" s="2">
        <f t="array" ref="AA1140">IF($S1140=1,IFERROR(INDEX(Summary!$I:$I,$AH1140),0),0)</f>
        <v>0</v>
      </c>
      <c r="AB1140" s="2">
        <f t="array" ref="AB1140">IF($S1140=1,IFERROR(INDEX(Summary!$J:$J,$AH1140),0),0)</f>
        <v>0</v>
      </c>
      <c r="AC1140" s="2">
        <f t="array" ref="AC1140">IF($S1140=1,IFERROR(INDEX(Summary!$K:$K,$AH1140),0),0)</f>
        <v>0</v>
      </c>
      <c r="AD1140" s="2">
        <f t="array" ref="AD1140">IF($S1140=1,IFERROR(INDEX(Summary!$L:$L,$AH1140),0),0)</f>
        <v>0</v>
      </c>
      <c r="AE1140" s="2">
        <f t="array" ref="AE1140">IF($S1140=1,IFERROR(INDEX(Summary!$M:$M,$AH1140),0),0)</f>
        <v>0</v>
      </c>
      <c r="AF1140" s="2">
        <f t="array" ref="AF1140">IF($S1140=1,IFERROR(INDEX(Summary!$N:$N,$AH1140),0),0)</f>
        <v>0</v>
      </c>
      <c r="AG1140">
        <f t="array" ref="AG1140">IF($A1140="","",IFERROR(INDEX(Summary!$BB:$BB,$AH1140),0))</f>
        <v>7</v>
      </c>
      <c r="AH1140">
        <f t="shared" si="161"/>
        <v>40</v>
      </c>
    </row>
    <row r="1141" spans="1:34" hidden="1">
      <c r="A1141" t="str">
        <f t="array" ref="A1141">IFERROR(INDEX(Summary!$D:$D,$AH1141)&amp;"","")</f>
        <v>FG00230</v>
      </c>
      <c r="B1141" t="str">
        <f t="array" ref="B1141">IF($A1141="","",INDEX(Summary!$E:$E,$AH1141))</f>
        <v>Single Origin Kashmiri Mongra Saffron</v>
      </c>
      <c r="C1141" t="str">
        <f t="array" ref="C1141">IF($A1141="","",INDEX(Summary!$B:$B,$AH1141))</f>
        <v>Raw_Agri</v>
      </c>
      <c r="D1141" t="str">
        <f t="array" ref="D1141">IF($A1141="","",INDEX(Summary!$C:$C,$AH1141))</f>
        <v>C39</v>
      </c>
      <c r="E1141">
        <f t="array" ref="E1141">IF($A1141="","",INDEX(Summary!$F:$F,$AH1141))</f>
        <v>1E-3</v>
      </c>
      <c r="F1141" t="str">
        <f t="array" ref="F1141">IF($A1141="","",INDEX(Summary!$BC:$BC,$AH1141)&amp;"")</f>
        <v>P2 – High</v>
      </c>
      <c r="G1141">
        <f t="shared" si="153"/>
        <v>2</v>
      </c>
      <c r="H1141">
        <f t="shared" si="154"/>
        <v>0</v>
      </c>
      <c r="I1141" t="str">
        <f t="array" ref="I1141">IF($A1141="","",IF(IFERROR(INDEX(Summary!$BA:$BA,$AH1141),0)&lt;1,"Under 1 day",IF(INDEX(Summary!$BA:$BA,$AH1141)&lt;3,"1-3 days",IF(INDEX(Summary!$BA:$BA,$AH1141)&lt;7,"3-7 days","7+ days"))))</f>
        <v>7+ days</v>
      </c>
      <c r="J1141" t="str">
        <f t="array" ref="J1141">IF($A1141="","",IF(IFERROR(INDEX(Summary!$AX:$AX,$AH1141),0)&lt;0.25,"0-25%",IF(INDEX(Summary!$AX:$AX,$AH1141)&lt;0.5,"25-50%",IF(INDEX(Summary!$AX:$AX,$AH1141)&lt;0.75,"50-75%","75-100%"))))</f>
        <v>75-100%</v>
      </c>
      <c r="K1141" t="str">
        <f t="array" ref="K1141">IF($A1141="","",INDEX(Summary!$AY:$AY,$AH1141)&amp;"")</f>
        <v>WIP</v>
      </c>
      <c r="L1141" s="1">
        <f>IF($A1141="","",Summary!$P$2+MOD(ROW()-2,30))</f>
        <v>46256</v>
      </c>
      <c r="M1141">
        <f t="shared" si="155"/>
        <v>30</v>
      </c>
      <c r="N1141">
        <f t="shared" si="156"/>
        <v>22</v>
      </c>
      <c r="O1141" t="str">
        <f t="shared" si="157"/>
        <v>Aug-2026</v>
      </c>
      <c r="P1141">
        <f t="shared" ca="1" si="158"/>
        <v>1</v>
      </c>
      <c r="Q1141" s="2">
        <f t="array" ref="Q1141">IF($A1141="",0,IFERROR(INDEX(Summary!$P$3:$AS$67,$AH1141-2,$M1141),0))</f>
        <v>10</v>
      </c>
      <c r="R1141" s="2">
        <f t="array" ref="R1141">IF($A1141="",0,ROUND(IFERROR(INDEX(Summary!$O:$O,$AH1141),0)/30,0))</f>
        <v>145</v>
      </c>
      <c r="S1141">
        <f t="shared" si="159"/>
        <v>0</v>
      </c>
      <c r="T1141" s="2">
        <f t="array" ref="T1141">IF($S1141=1,IFERROR(INDEX(Summary!$O:$O,$AH1141),0),0)</f>
        <v>0</v>
      </c>
      <c r="U1141" s="2">
        <f t="array" ref="U1141">IF($S1141=1,IFERROR(INDEX(Summary!$AT:$AT,$AH1141),0),0)</f>
        <v>0</v>
      </c>
      <c r="V1141" s="2">
        <f t="shared" si="160"/>
        <v>0</v>
      </c>
      <c r="W1141" s="2">
        <f t="array" ref="W1141">IF($S1141=1,IFERROR(INDEX(Summary!$AZ:$AZ,$AH1141),0),0)</f>
        <v>0</v>
      </c>
      <c r="X1141" s="3">
        <f t="array" ref="X1141">IF($S1141=1,IFERROR(INDEX(Summary!$BA:$BA,$AH1141),0),0)</f>
        <v>0</v>
      </c>
      <c r="Y1141" s="2">
        <f t="array" ref="Y1141">IF($S1141=1,IFERROR(INDEX(Summary!$G:$G,$AH1141),0),0)</f>
        <v>0</v>
      </c>
      <c r="Z1141" s="2">
        <f t="array" ref="Z1141">IF($S1141=1,IFERROR(INDEX(Summary!$H:$H,$AH1141),0),0)</f>
        <v>0</v>
      </c>
      <c r="AA1141" s="2">
        <f t="array" ref="AA1141">IF($S1141=1,IFERROR(INDEX(Summary!$I:$I,$AH1141),0),0)</f>
        <v>0</v>
      </c>
      <c r="AB1141" s="2">
        <f t="array" ref="AB1141">IF($S1141=1,IFERROR(INDEX(Summary!$J:$J,$AH1141),0),0)</f>
        <v>0</v>
      </c>
      <c r="AC1141" s="2">
        <f t="array" ref="AC1141">IF($S1141=1,IFERROR(INDEX(Summary!$K:$K,$AH1141),0),0)</f>
        <v>0</v>
      </c>
      <c r="AD1141" s="2">
        <f t="array" ref="AD1141">IF($S1141=1,IFERROR(INDEX(Summary!$L:$L,$AH1141),0),0)</f>
        <v>0</v>
      </c>
      <c r="AE1141" s="2">
        <f t="array" ref="AE1141">IF($S1141=1,IFERROR(INDEX(Summary!$M:$M,$AH1141),0),0)</f>
        <v>0</v>
      </c>
      <c r="AF1141" s="2">
        <f t="array" ref="AF1141">IF($S1141=1,IFERROR(INDEX(Summary!$N:$N,$AH1141),0),0)</f>
        <v>0</v>
      </c>
      <c r="AG1141">
        <f t="array" ref="AG1141">IF($A1141="","",IFERROR(INDEX(Summary!$BB:$BB,$AH1141),0))</f>
        <v>7</v>
      </c>
      <c r="AH1141">
        <f t="shared" si="161"/>
        <v>40</v>
      </c>
    </row>
    <row r="1142" spans="1:34">
      <c r="A1142" t="str">
        <f t="array" ref="A1142">IFERROR(INDEX(Summary!$D:$D,$AH1142)&amp;"","")</f>
        <v>FG00067</v>
      </c>
      <c r="B1142" t="str">
        <f t="array" ref="B1142">IF($A1142="","",INDEX(Summary!$E:$E,$AH1142))</f>
        <v>Date Palm Jaggery Solid - 1/2 kg</v>
      </c>
      <c r="C1142" t="str">
        <f t="array" ref="C1142">IF($A1142="","",INDEX(Summary!$B:$B,$AH1142))</f>
        <v>Jaggery</v>
      </c>
      <c r="D1142" t="str">
        <f t="array" ref="D1142">IF($A1142="","",INDEX(Summary!$C:$C,$AH1142))</f>
        <v>C39</v>
      </c>
      <c r="E1142">
        <f t="array" ref="E1142">IF($A1142="","",INDEX(Summary!$F:$F,$AH1142))</f>
        <v>0.5</v>
      </c>
      <c r="F1142" t="str">
        <f t="array" ref="F1142">IF($A1142="","",INDEX(Summary!$BC:$BC,$AH1142)&amp;"")</f>
        <v>P3 – Normal</v>
      </c>
      <c r="G1142">
        <f t="shared" si="153"/>
        <v>3</v>
      </c>
      <c r="H1142">
        <f t="shared" si="154"/>
        <v>0</v>
      </c>
      <c r="I1142" t="str">
        <f t="array" ref="I1142">IF($A1142="","",IF(IFERROR(INDEX(Summary!$BA:$BA,$AH1142),0)&lt;1,"Under 1 day",IF(INDEX(Summary!$BA:$BA,$AH1142)&lt;3,"1-3 days",IF(INDEX(Summary!$BA:$BA,$AH1142)&lt;7,"3-7 days","7+ days"))))</f>
        <v>Under 1 day</v>
      </c>
      <c r="J1142" t="str">
        <f t="array" ref="J1142">IF($A1142="","",IF(IFERROR(INDEX(Summary!$AX:$AX,$AH1142),0)&lt;0.25,"0-25%",IF(INDEX(Summary!$AX:$AX,$AH1142)&lt;0.5,"25-50%",IF(INDEX(Summary!$AX:$AX,$AH1142)&lt;0.75,"50-75%","75-100%"))))</f>
        <v>75-100%</v>
      </c>
      <c r="K1142" t="str">
        <f t="array" ref="K1142">IF($A1142="","",INDEX(Summary!$AY:$AY,$AH1142)&amp;"")</f>
        <v>WIP</v>
      </c>
      <c r="L1142" s="1">
        <f>IF($A1142="","",Summary!$P$2+MOD(ROW()-2,30))</f>
        <v>46227</v>
      </c>
      <c r="M1142">
        <f t="shared" si="155"/>
        <v>1</v>
      </c>
      <c r="N1142">
        <f t="shared" si="156"/>
        <v>24</v>
      </c>
      <c r="O1142" t="str">
        <f t="shared" si="157"/>
        <v>Jul-2026</v>
      </c>
      <c r="P1142">
        <f t="shared" ca="1" si="158"/>
        <v>1</v>
      </c>
      <c r="Q1142" s="2">
        <f t="array" ref="Q1142">IF($A1142="",0,IFERROR(INDEX(Summary!$P$3:$AS$67,$AH1142-2,$M1142),0))</f>
        <v>0</v>
      </c>
      <c r="R1142" s="2">
        <f t="array" ref="R1142">IF($A1142="",0,ROUND(IFERROR(INDEX(Summary!$O:$O,$AH1142),0)/30,0))</f>
        <v>0</v>
      </c>
      <c r="S1142">
        <f t="shared" si="159"/>
        <v>1</v>
      </c>
      <c r="T1142" s="2">
        <f t="array" ref="T1142">IF($S1142=1,IFERROR(INDEX(Summary!$O:$O,$AH1142),0),0)</f>
        <v>0</v>
      </c>
      <c r="U1142" s="2">
        <f t="array" ref="U1142">IF($S1142=1,IFERROR(INDEX(Summary!$AT:$AT,$AH1142),0),0)</f>
        <v>3369</v>
      </c>
      <c r="V1142" s="2">
        <f t="shared" si="160"/>
        <v>0</v>
      </c>
      <c r="W1142" s="2">
        <f t="array" ref="W1142">IF($S1142=1,IFERROR(INDEX(Summary!$AZ:$AZ,$AH1142),0),0)</f>
        <v>95</v>
      </c>
      <c r="X1142" s="3">
        <f t="array" ref="X1142">IF($S1142=1,IFERROR(INDEX(Summary!$BA:$BA,$AH1142),0),0)</f>
        <v>0</v>
      </c>
      <c r="Y1142" s="2">
        <f t="array" ref="Y1142">IF($S1142=1,IFERROR(INDEX(Summary!$G:$G,$AH1142),0),0)</f>
        <v>0</v>
      </c>
      <c r="Z1142" s="2">
        <f t="array" ref="Z1142">IF($S1142=1,IFERROR(INDEX(Summary!$H:$H,$AH1142),0),0)</f>
        <v>0</v>
      </c>
      <c r="AA1142" s="2">
        <f t="array" ref="AA1142">IF($S1142=1,IFERROR(INDEX(Summary!$I:$I,$AH1142),0),0)</f>
        <v>0</v>
      </c>
      <c r="AB1142" s="2">
        <f t="array" ref="AB1142">IF($S1142=1,IFERROR(INDEX(Summary!$J:$J,$AH1142),0),0)</f>
        <v>0</v>
      </c>
      <c r="AC1142" s="2">
        <f t="array" ref="AC1142">IF($S1142=1,IFERROR(INDEX(Summary!$K:$K,$AH1142),0),0)</f>
        <v>0</v>
      </c>
      <c r="AD1142" s="2">
        <f t="array" ref="AD1142">IF($S1142=1,IFERROR(INDEX(Summary!$L:$L,$AH1142),0),0)</f>
        <v>0</v>
      </c>
      <c r="AE1142" s="2">
        <f t="array" ref="AE1142">IF($S1142=1,IFERROR(INDEX(Summary!$M:$M,$AH1142),0),0)</f>
        <v>0</v>
      </c>
      <c r="AF1142" s="2">
        <f t="array" ref="AF1142">IF($S1142=1,IFERROR(INDEX(Summary!$N:$N,$AH1142),0),0)</f>
        <v>0</v>
      </c>
      <c r="AG1142">
        <f t="array" ref="AG1142">IF($A1142="","",IFERROR(INDEX(Summary!$BB:$BB,$AH1142),0))</f>
        <v>10</v>
      </c>
      <c r="AH1142">
        <f t="shared" si="161"/>
        <v>41</v>
      </c>
    </row>
    <row r="1143" spans="1:34" hidden="1">
      <c r="A1143" t="str">
        <f t="array" ref="A1143">IFERROR(INDEX(Summary!$D:$D,$AH1143)&amp;"","")</f>
        <v>FG00067</v>
      </c>
      <c r="B1143" t="str">
        <f t="array" ref="B1143">IF($A1143="","",INDEX(Summary!$E:$E,$AH1143))</f>
        <v>Date Palm Jaggery Solid - 1/2 kg</v>
      </c>
      <c r="C1143" t="str">
        <f t="array" ref="C1143">IF($A1143="","",INDEX(Summary!$B:$B,$AH1143))</f>
        <v>Jaggery</v>
      </c>
      <c r="D1143" t="str">
        <f t="array" ref="D1143">IF($A1143="","",INDEX(Summary!$C:$C,$AH1143))</f>
        <v>C39</v>
      </c>
      <c r="E1143">
        <f t="array" ref="E1143">IF($A1143="","",INDEX(Summary!$F:$F,$AH1143))</f>
        <v>0.5</v>
      </c>
      <c r="F1143" t="str">
        <f t="array" ref="F1143">IF($A1143="","",INDEX(Summary!$BC:$BC,$AH1143)&amp;"")</f>
        <v>P3 – Normal</v>
      </c>
      <c r="G1143">
        <f t="shared" si="153"/>
        <v>3</v>
      </c>
      <c r="H1143">
        <f t="shared" si="154"/>
        <v>0</v>
      </c>
      <c r="I1143" t="str">
        <f t="array" ref="I1143">IF($A1143="","",IF(IFERROR(INDEX(Summary!$BA:$BA,$AH1143),0)&lt;1,"Under 1 day",IF(INDEX(Summary!$BA:$BA,$AH1143)&lt;3,"1-3 days",IF(INDEX(Summary!$BA:$BA,$AH1143)&lt;7,"3-7 days","7+ days"))))</f>
        <v>Under 1 day</v>
      </c>
      <c r="J1143" t="str">
        <f t="array" ref="J1143">IF($A1143="","",IF(IFERROR(INDEX(Summary!$AX:$AX,$AH1143),0)&lt;0.25,"0-25%",IF(INDEX(Summary!$AX:$AX,$AH1143)&lt;0.5,"25-50%",IF(INDEX(Summary!$AX:$AX,$AH1143)&lt;0.75,"50-75%","75-100%"))))</f>
        <v>75-100%</v>
      </c>
      <c r="K1143" t="str">
        <f t="array" ref="K1143">IF($A1143="","",INDEX(Summary!$AY:$AY,$AH1143)&amp;"")</f>
        <v>WIP</v>
      </c>
      <c r="L1143" s="1">
        <f>IF($A1143="","",Summary!$P$2+MOD(ROW()-2,30))</f>
        <v>46228</v>
      </c>
      <c r="M1143">
        <f t="shared" si="155"/>
        <v>2</v>
      </c>
      <c r="N1143">
        <f t="shared" si="156"/>
        <v>25</v>
      </c>
      <c r="O1143" t="str">
        <f t="shared" si="157"/>
        <v>Jul-2026</v>
      </c>
      <c r="P1143">
        <f t="shared" ca="1" si="158"/>
        <v>1</v>
      </c>
      <c r="Q1143" s="2">
        <f t="array" ref="Q1143">IF($A1143="",0,IFERROR(INDEX(Summary!$P$3:$AS$67,$AH1143-2,$M1143),0))</f>
        <v>389</v>
      </c>
      <c r="R1143" s="2">
        <f t="array" ref="R1143">IF($A1143="",0,ROUND(IFERROR(INDEX(Summary!$O:$O,$AH1143),0)/30,0))</f>
        <v>0</v>
      </c>
      <c r="S1143">
        <f t="shared" si="159"/>
        <v>0</v>
      </c>
      <c r="T1143" s="2">
        <f t="array" ref="T1143">IF($S1143=1,IFERROR(INDEX(Summary!$O:$O,$AH1143),0),0)</f>
        <v>0</v>
      </c>
      <c r="U1143" s="2">
        <f t="array" ref="U1143">IF($S1143=1,IFERROR(INDEX(Summary!$AT:$AT,$AH1143),0),0)</f>
        <v>0</v>
      </c>
      <c r="V1143" s="2">
        <f t="shared" si="160"/>
        <v>0</v>
      </c>
      <c r="W1143" s="2">
        <f t="array" ref="W1143">IF($S1143=1,IFERROR(INDEX(Summary!$AZ:$AZ,$AH1143),0),0)</f>
        <v>0</v>
      </c>
      <c r="X1143" s="3">
        <f t="array" ref="X1143">IF($S1143=1,IFERROR(INDEX(Summary!$BA:$BA,$AH1143),0),0)</f>
        <v>0</v>
      </c>
      <c r="Y1143" s="2">
        <f t="array" ref="Y1143">IF($S1143=1,IFERROR(INDEX(Summary!$G:$G,$AH1143),0),0)</f>
        <v>0</v>
      </c>
      <c r="Z1143" s="2">
        <f t="array" ref="Z1143">IF($S1143=1,IFERROR(INDEX(Summary!$H:$H,$AH1143),0),0)</f>
        <v>0</v>
      </c>
      <c r="AA1143" s="2">
        <f t="array" ref="AA1143">IF($S1143=1,IFERROR(INDEX(Summary!$I:$I,$AH1143),0),0)</f>
        <v>0</v>
      </c>
      <c r="AB1143" s="2">
        <f t="array" ref="AB1143">IF($S1143=1,IFERROR(INDEX(Summary!$J:$J,$AH1143),0),0)</f>
        <v>0</v>
      </c>
      <c r="AC1143" s="2">
        <f t="array" ref="AC1143">IF($S1143=1,IFERROR(INDEX(Summary!$K:$K,$AH1143),0),0)</f>
        <v>0</v>
      </c>
      <c r="AD1143" s="2">
        <f t="array" ref="AD1143">IF($S1143=1,IFERROR(INDEX(Summary!$L:$L,$AH1143),0),0)</f>
        <v>0</v>
      </c>
      <c r="AE1143" s="2">
        <f t="array" ref="AE1143">IF($S1143=1,IFERROR(INDEX(Summary!$M:$M,$AH1143),0),0)</f>
        <v>0</v>
      </c>
      <c r="AF1143" s="2">
        <f t="array" ref="AF1143">IF($S1143=1,IFERROR(INDEX(Summary!$N:$N,$AH1143),0),0)</f>
        <v>0</v>
      </c>
      <c r="AG1143">
        <f t="array" ref="AG1143">IF($A1143="","",IFERROR(INDEX(Summary!$BB:$BB,$AH1143),0))</f>
        <v>10</v>
      </c>
      <c r="AH1143">
        <f t="shared" si="161"/>
        <v>41</v>
      </c>
    </row>
    <row r="1144" spans="1:34" hidden="1">
      <c r="A1144" t="str">
        <f t="array" ref="A1144">IFERROR(INDEX(Summary!$D:$D,$AH1144)&amp;"","")</f>
        <v>FG00067</v>
      </c>
      <c r="B1144" t="str">
        <f t="array" ref="B1144">IF($A1144="","",INDEX(Summary!$E:$E,$AH1144))</f>
        <v>Date Palm Jaggery Solid - 1/2 kg</v>
      </c>
      <c r="C1144" t="str">
        <f t="array" ref="C1144">IF($A1144="","",INDEX(Summary!$B:$B,$AH1144))</f>
        <v>Jaggery</v>
      </c>
      <c r="D1144" t="str">
        <f t="array" ref="D1144">IF($A1144="","",INDEX(Summary!$C:$C,$AH1144))</f>
        <v>C39</v>
      </c>
      <c r="E1144">
        <f t="array" ref="E1144">IF($A1144="","",INDEX(Summary!$F:$F,$AH1144))</f>
        <v>0.5</v>
      </c>
      <c r="F1144" t="str">
        <f t="array" ref="F1144">IF($A1144="","",INDEX(Summary!$BC:$BC,$AH1144)&amp;"")</f>
        <v>P3 – Normal</v>
      </c>
      <c r="G1144">
        <f t="shared" si="153"/>
        <v>3</v>
      </c>
      <c r="H1144">
        <f t="shared" si="154"/>
        <v>0</v>
      </c>
      <c r="I1144" t="str">
        <f t="array" ref="I1144">IF($A1144="","",IF(IFERROR(INDEX(Summary!$BA:$BA,$AH1144),0)&lt;1,"Under 1 day",IF(INDEX(Summary!$BA:$BA,$AH1144)&lt;3,"1-3 days",IF(INDEX(Summary!$BA:$BA,$AH1144)&lt;7,"3-7 days","7+ days"))))</f>
        <v>Under 1 day</v>
      </c>
      <c r="J1144" t="str">
        <f t="array" ref="J1144">IF($A1144="","",IF(IFERROR(INDEX(Summary!$AX:$AX,$AH1144),0)&lt;0.25,"0-25%",IF(INDEX(Summary!$AX:$AX,$AH1144)&lt;0.5,"25-50%",IF(INDEX(Summary!$AX:$AX,$AH1144)&lt;0.75,"50-75%","75-100%"))))</f>
        <v>75-100%</v>
      </c>
      <c r="K1144" t="str">
        <f t="array" ref="K1144">IF($A1144="","",INDEX(Summary!$AY:$AY,$AH1144)&amp;"")</f>
        <v>WIP</v>
      </c>
      <c r="L1144" s="1">
        <f>IF($A1144="","",Summary!$P$2+MOD(ROW()-2,30))</f>
        <v>46229</v>
      </c>
      <c r="M1144">
        <f t="shared" si="155"/>
        <v>3</v>
      </c>
      <c r="N1144">
        <f t="shared" si="156"/>
        <v>26</v>
      </c>
      <c r="O1144" t="str">
        <f t="shared" si="157"/>
        <v>Jul-2026</v>
      </c>
      <c r="P1144">
        <f t="shared" ca="1" si="158"/>
        <v>1</v>
      </c>
      <c r="Q1144" s="2">
        <f t="array" ref="Q1144">IF($A1144="",0,IFERROR(INDEX(Summary!$P$3:$AS$67,$AH1144-2,$M1144),0))</f>
        <v>0</v>
      </c>
      <c r="R1144" s="2">
        <f t="array" ref="R1144">IF($A1144="",0,ROUND(IFERROR(INDEX(Summary!$O:$O,$AH1144),0)/30,0))</f>
        <v>0</v>
      </c>
      <c r="S1144">
        <f t="shared" si="159"/>
        <v>0</v>
      </c>
      <c r="T1144" s="2">
        <f t="array" ref="T1144">IF($S1144=1,IFERROR(INDEX(Summary!$O:$O,$AH1144),0),0)</f>
        <v>0</v>
      </c>
      <c r="U1144" s="2">
        <f t="array" ref="U1144">IF($S1144=1,IFERROR(INDEX(Summary!$AT:$AT,$AH1144),0),0)</f>
        <v>0</v>
      </c>
      <c r="V1144" s="2">
        <f t="shared" si="160"/>
        <v>0</v>
      </c>
      <c r="W1144" s="2">
        <f t="array" ref="W1144">IF($S1144=1,IFERROR(INDEX(Summary!$AZ:$AZ,$AH1144),0),0)</f>
        <v>0</v>
      </c>
      <c r="X1144" s="3">
        <f t="array" ref="X1144">IF($S1144=1,IFERROR(INDEX(Summary!$BA:$BA,$AH1144),0),0)</f>
        <v>0</v>
      </c>
      <c r="Y1144" s="2">
        <f t="array" ref="Y1144">IF($S1144=1,IFERROR(INDEX(Summary!$G:$G,$AH1144),0),0)</f>
        <v>0</v>
      </c>
      <c r="Z1144" s="2">
        <f t="array" ref="Z1144">IF($S1144=1,IFERROR(INDEX(Summary!$H:$H,$AH1144),0),0)</f>
        <v>0</v>
      </c>
      <c r="AA1144" s="2">
        <f t="array" ref="AA1144">IF($S1144=1,IFERROR(INDEX(Summary!$I:$I,$AH1144),0),0)</f>
        <v>0</v>
      </c>
      <c r="AB1144" s="2">
        <f t="array" ref="AB1144">IF($S1144=1,IFERROR(INDEX(Summary!$J:$J,$AH1144),0),0)</f>
        <v>0</v>
      </c>
      <c r="AC1144" s="2">
        <f t="array" ref="AC1144">IF($S1144=1,IFERROR(INDEX(Summary!$K:$K,$AH1144),0),0)</f>
        <v>0</v>
      </c>
      <c r="AD1144" s="2">
        <f t="array" ref="AD1144">IF($S1144=1,IFERROR(INDEX(Summary!$L:$L,$AH1144),0),0)</f>
        <v>0</v>
      </c>
      <c r="AE1144" s="2">
        <f t="array" ref="AE1144">IF($S1144=1,IFERROR(INDEX(Summary!$M:$M,$AH1144),0),0)</f>
        <v>0</v>
      </c>
      <c r="AF1144" s="2">
        <f t="array" ref="AF1144">IF($S1144=1,IFERROR(INDEX(Summary!$N:$N,$AH1144),0),0)</f>
        <v>0</v>
      </c>
      <c r="AG1144">
        <f t="array" ref="AG1144">IF($A1144="","",IFERROR(INDEX(Summary!$BB:$BB,$AH1144),0))</f>
        <v>10</v>
      </c>
      <c r="AH1144">
        <f t="shared" si="161"/>
        <v>41</v>
      </c>
    </row>
    <row r="1145" spans="1:34" hidden="1">
      <c r="A1145" t="str">
        <f t="array" ref="A1145">IFERROR(INDEX(Summary!$D:$D,$AH1145)&amp;"","")</f>
        <v>FG00067</v>
      </c>
      <c r="B1145" t="str">
        <f t="array" ref="B1145">IF($A1145="","",INDEX(Summary!$E:$E,$AH1145))</f>
        <v>Date Palm Jaggery Solid - 1/2 kg</v>
      </c>
      <c r="C1145" t="str">
        <f t="array" ref="C1145">IF($A1145="","",INDEX(Summary!$B:$B,$AH1145))</f>
        <v>Jaggery</v>
      </c>
      <c r="D1145" t="str">
        <f t="array" ref="D1145">IF($A1145="","",INDEX(Summary!$C:$C,$AH1145))</f>
        <v>C39</v>
      </c>
      <c r="E1145">
        <f t="array" ref="E1145">IF($A1145="","",INDEX(Summary!$F:$F,$AH1145))</f>
        <v>0.5</v>
      </c>
      <c r="F1145" t="str">
        <f t="array" ref="F1145">IF($A1145="","",INDEX(Summary!$BC:$BC,$AH1145)&amp;"")</f>
        <v>P3 – Normal</v>
      </c>
      <c r="G1145">
        <f t="shared" si="153"/>
        <v>3</v>
      </c>
      <c r="H1145">
        <f t="shared" si="154"/>
        <v>0</v>
      </c>
      <c r="I1145" t="str">
        <f t="array" ref="I1145">IF($A1145="","",IF(IFERROR(INDEX(Summary!$BA:$BA,$AH1145),0)&lt;1,"Under 1 day",IF(INDEX(Summary!$BA:$BA,$AH1145)&lt;3,"1-3 days",IF(INDEX(Summary!$BA:$BA,$AH1145)&lt;7,"3-7 days","7+ days"))))</f>
        <v>Under 1 day</v>
      </c>
      <c r="J1145" t="str">
        <f t="array" ref="J1145">IF($A1145="","",IF(IFERROR(INDEX(Summary!$AX:$AX,$AH1145),0)&lt;0.25,"0-25%",IF(INDEX(Summary!$AX:$AX,$AH1145)&lt;0.5,"25-50%",IF(INDEX(Summary!$AX:$AX,$AH1145)&lt;0.75,"50-75%","75-100%"))))</f>
        <v>75-100%</v>
      </c>
      <c r="K1145" t="str">
        <f t="array" ref="K1145">IF($A1145="","",INDEX(Summary!$AY:$AY,$AH1145)&amp;"")</f>
        <v>WIP</v>
      </c>
      <c r="L1145" s="1">
        <f>IF($A1145="","",Summary!$P$2+MOD(ROW()-2,30))</f>
        <v>46230</v>
      </c>
      <c r="M1145">
        <f t="shared" si="155"/>
        <v>4</v>
      </c>
      <c r="N1145">
        <f t="shared" si="156"/>
        <v>27</v>
      </c>
      <c r="O1145" t="str">
        <f t="shared" si="157"/>
        <v>Jul-2026</v>
      </c>
      <c r="P1145">
        <f t="shared" ca="1" si="158"/>
        <v>1</v>
      </c>
      <c r="Q1145" s="2">
        <f t="array" ref="Q1145">IF($A1145="",0,IFERROR(INDEX(Summary!$P$3:$AS$67,$AH1145-2,$M1145),0))</f>
        <v>0</v>
      </c>
      <c r="R1145" s="2">
        <f t="array" ref="R1145">IF($A1145="",0,ROUND(IFERROR(INDEX(Summary!$O:$O,$AH1145),0)/30,0))</f>
        <v>0</v>
      </c>
      <c r="S1145">
        <f t="shared" si="159"/>
        <v>0</v>
      </c>
      <c r="T1145" s="2">
        <f t="array" ref="T1145">IF($S1145=1,IFERROR(INDEX(Summary!$O:$O,$AH1145),0),0)</f>
        <v>0</v>
      </c>
      <c r="U1145" s="2">
        <f t="array" ref="U1145">IF($S1145=1,IFERROR(INDEX(Summary!$AT:$AT,$AH1145),0),0)</f>
        <v>0</v>
      </c>
      <c r="V1145" s="2">
        <f t="shared" si="160"/>
        <v>0</v>
      </c>
      <c r="W1145" s="2">
        <f t="array" ref="W1145">IF($S1145=1,IFERROR(INDEX(Summary!$AZ:$AZ,$AH1145),0),0)</f>
        <v>0</v>
      </c>
      <c r="X1145" s="3">
        <f t="array" ref="X1145">IF($S1145=1,IFERROR(INDEX(Summary!$BA:$BA,$AH1145),0),0)</f>
        <v>0</v>
      </c>
      <c r="Y1145" s="2">
        <f t="array" ref="Y1145">IF($S1145=1,IFERROR(INDEX(Summary!$G:$G,$AH1145),0),0)</f>
        <v>0</v>
      </c>
      <c r="Z1145" s="2">
        <f t="array" ref="Z1145">IF($S1145=1,IFERROR(INDEX(Summary!$H:$H,$AH1145),0),0)</f>
        <v>0</v>
      </c>
      <c r="AA1145" s="2">
        <f t="array" ref="AA1145">IF($S1145=1,IFERROR(INDEX(Summary!$I:$I,$AH1145),0),0)</f>
        <v>0</v>
      </c>
      <c r="AB1145" s="2">
        <f t="array" ref="AB1145">IF($S1145=1,IFERROR(INDEX(Summary!$J:$J,$AH1145),0),0)</f>
        <v>0</v>
      </c>
      <c r="AC1145" s="2">
        <f t="array" ref="AC1145">IF($S1145=1,IFERROR(INDEX(Summary!$K:$K,$AH1145),0),0)</f>
        <v>0</v>
      </c>
      <c r="AD1145" s="2">
        <f t="array" ref="AD1145">IF($S1145=1,IFERROR(INDEX(Summary!$L:$L,$AH1145),0),0)</f>
        <v>0</v>
      </c>
      <c r="AE1145" s="2">
        <f t="array" ref="AE1145">IF($S1145=1,IFERROR(INDEX(Summary!$M:$M,$AH1145),0),0)</f>
        <v>0</v>
      </c>
      <c r="AF1145" s="2">
        <f t="array" ref="AF1145">IF($S1145=1,IFERROR(INDEX(Summary!$N:$N,$AH1145),0),0)</f>
        <v>0</v>
      </c>
      <c r="AG1145">
        <f t="array" ref="AG1145">IF($A1145="","",IFERROR(INDEX(Summary!$BB:$BB,$AH1145),0))</f>
        <v>10</v>
      </c>
      <c r="AH1145">
        <f t="shared" si="161"/>
        <v>41</v>
      </c>
    </row>
    <row r="1146" spans="1:34" hidden="1">
      <c r="A1146" t="str">
        <f t="array" ref="A1146">IFERROR(INDEX(Summary!$D:$D,$AH1146)&amp;"","")</f>
        <v>FG00067</v>
      </c>
      <c r="B1146" t="str">
        <f t="array" ref="B1146">IF($A1146="","",INDEX(Summary!$E:$E,$AH1146))</f>
        <v>Date Palm Jaggery Solid - 1/2 kg</v>
      </c>
      <c r="C1146" t="str">
        <f t="array" ref="C1146">IF($A1146="","",INDEX(Summary!$B:$B,$AH1146))</f>
        <v>Jaggery</v>
      </c>
      <c r="D1146" t="str">
        <f t="array" ref="D1146">IF($A1146="","",INDEX(Summary!$C:$C,$AH1146))</f>
        <v>C39</v>
      </c>
      <c r="E1146">
        <f t="array" ref="E1146">IF($A1146="","",INDEX(Summary!$F:$F,$AH1146))</f>
        <v>0.5</v>
      </c>
      <c r="F1146" t="str">
        <f t="array" ref="F1146">IF($A1146="","",INDEX(Summary!$BC:$BC,$AH1146)&amp;"")</f>
        <v>P3 – Normal</v>
      </c>
      <c r="G1146">
        <f t="shared" si="153"/>
        <v>3</v>
      </c>
      <c r="H1146">
        <f t="shared" si="154"/>
        <v>0</v>
      </c>
      <c r="I1146" t="str">
        <f t="array" ref="I1146">IF($A1146="","",IF(IFERROR(INDEX(Summary!$BA:$BA,$AH1146),0)&lt;1,"Under 1 day",IF(INDEX(Summary!$BA:$BA,$AH1146)&lt;3,"1-3 days",IF(INDEX(Summary!$BA:$BA,$AH1146)&lt;7,"3-7 days","7+ days"))))</f>
        <v>Under 1 day</v>
      </c>
      <c r="J1146" t="str">
        <f t="array" ref="J1146">IF($A1146="","",IF(IFERROR(INDEX(Summary!$AX:$AX,$AH1146),0)&lt;0.25,"0-25%",IF(INDEX(Summary!$AX:$AX,$AH1146)&lt;0.5,"25-50%",IF(INDEX(Summary!$AX:$AX,$AH1146)&lt;0.75,"50-75%","75-100%"))))</f>
        <v>75-100%</v>
      </c>
      <c r="K1146" t="str">
        <f t="array" ref="K1146">IF($A1146="","",INDEX(Summary!$AY:$AY,$AH1146)&amp;"")</f>
        <v>WIP</v>
      </c>
      <c r="L1146" s="1">
        <f>IF($A1146="","",Summary!$P$2+MOD(ROW()-2,30))</f>
        <v>46231</v>
      </c>
      <c r="M1146">
        <f t="shared" si="155"/>
        <v>5</v>
      </c>
      <c r="N1146">
        <f t="shared" si="156"/>
        <v>28</v>
      </c>
      <c r="O1146" t="str">
        <f t="shared" si="157"/>
        <v>Jul-2026</v>
      </c>
      <c r="P1146">
        <f t="shared" ca="1" si="158"/>
        <v>1</v>
      </c>
      <c r="Q1146" s="2">
        <f t="array" ref="Q1146">IF($A1146="",0,IFERROR(INDEX(Summary!$P$3:$AS$67,$AH1146-2,$M1146),0))</f>
        <v>0</v>
      </c>
      <c r="R1146" s="2">
        <f t="array" ref="R1146">IF($A1146="",0,ROUND(IFERROR(INDEX(Summary!$O:$O,$AH1146),0)/30,0))</f>
        <v>0</v>
      </c>
      <c r="S1146">
        <f t="shared" si="159"/>
        <v>0</v>
      </c>
      <c r="T1146" s="2">
        <f t="array" ref="T1146">IF($S1146=1,IFERROR(INDEX(Summary!$O:$O,$AH1146),0),0)</f>
        <v>0</v>
      </c>
      <c r="U1146" s="2">
        <f t="array" ref="U1146">IF($S1146=1,IFERROR(INDEX(Summary!$AT:$AT,$AH1146),0),0)</f>
        <v>0</v>
      </c>
      <c r="V1146" s="2">
        <f t="shared" si="160"/>
        <v>0</v>
      </c>
      <c r="W1146" s="2">
        <f t="array" ref="W1146">IF($S1146=1,IFERROR(INDEX(Summary!$AZ:$AZ,$AH1146),0),0)</f>
        <v>0</v>
      </c>
      <c r="X1146" s="3">
        <f t="array" ref="X1146">IF($S1146=1,IFERROR(INDEX(Summary!$BA:$BA,$AH1146),0),0)</f>
        <v>0</v>
      </c>
      <c r="Y1146" s="2">
        <f t="array" ref="Y1146">IF($S1146=1,IFERROR(INDEX(Summary!$G:$G,$AH1146),0),0)</f>
        <v>0</v>
      </c>
      <c r="Z1146" s="2">
        <f t="array" ref="Z1146">IF($S1146=1,IFERROR(INDEX(Summary!$H:$H,$AH1146),0),0)</f>
        <v>0</v>
      </c>
      <c r="AA1146" s="2">
        <f t="array" ref="AA1146">IF($S1146=1,IFERROR(INDEX(Summary!$I:$I,$AH1146),0),0)</f>
        <v>0</v>
      </c>
      <c r="AB1146" s="2">
        <f t="array" ref="AB1146">IF($S1146=1,IFERROR(INDEX(Summary!$J:$J,$AH1146),0),0)</f>
        <v>0</v>
      </c>
      <c r="AC1146" s="2">
        <f t="array" ref="AC1146">IF($S1146=1,IFERROR(INDEX(Summary!$K:$K,$AH1146),0),0)</f>
        <v>0</v>
      </c>
      <c r="AD1146" s="2">
        <f t="array" ref="AD1146">IF($S1146=1,IFERROR(INDEX(Summary!$L:$L,$AH1146),0),0)</f>
        <v>0</v>
      </c>
      <c r="AE1146" s="2">
        <f t="array" ref="AE1146">IF($S1146=1,IFERROR(INDEX(Summary!$M:$M,$AH1146),0),0)</f>
        <v>0</v>
      </c>
      <c r="AF1146" s="2">
        <f t="array" ref="AF1146">IF($S1146=1,IFERROR(INDEX(Summary!$N:$N,$AH1146),0),0)</f>
        <v>0</v>
      </c>
      <c r="AG1146">
        <f t="array" ref="AG1146">IF($A1146="","",IFERROR(INDEX(Summary!$BB:$BB,$AH1146),0))</f>
        <v>10</v>
      </c>
      <c r="AH1146">
        <f t="shared" si="161"/>
        <v>41</v>
      </c>
    </row>
    <row r="1147" spans="1:34" hidden="1">
      <c r="A1147" t="str">
        <f t="array" ref="A1147">IFERROR(INDEX(Summary!$D:$D,$AH1147)&amp;"","")</f>
        <v>FG00067</v>
      </c>
      <c r="B1147" t="str">
        <f t="array" ref="B1147">IF($A1147="","",INDEX(Summary!$E:$E,$AH1147))</f>
        <v>Date Palm Jaggery Solid - 1/2 kg</v>
      </c>
      <c r="C1147" t="str">
        <f t="array" ref="C1147">IF($A1147="","",INDEX(Summary!$B:$B,$AH1147))</f>
        <v>Jaggery</v>
      </c>
      <c r="D1147" t="str">
        <f t="array" ref="D1147">IF($A1147="","",INDEX(Summary!$C:$C,$AH1147))</f>
        <v>C39</v>
      </c>
      <c r="E1147">
        <f t="array" ref="E1147">IF($A1147="","",INDEX(Summary!$F:$F,$AH1147))</f>
        <v>0.5</v>
      </c>
      <c r="F1147" t="str">
        <f t="array" ref="F1147">IF($A1147="","",INDEX(Summary!$BC:$BC,$AH1147)&amp;"")</f>
        <v>P3 – Normal</v>
      </c>
      <c r="G1147">
        <f t="shared" si="153"/>
        <v>3</v>
      </c>
      <c r="H1147">
        <f t="shared" si="154"/>
        <v>0</v>
      </c>
      <c r="I1147" t="str">
        <f t="array" ref="I1147">IF($A1147="","",IF(IFERROR(INDEX(Summary!$BA:$BA,$AH1147),0)&lt;1,"Under 1 day",IF(INDEX(Summary!$BA:$BA,$AH1147)&lt;3,"1-3 days",IF(INDEX(Summary!$BA:$BA,$AH1147)&lt;7,"3-7 days","7+ days"))))</f>
        <v>Under 1 day</v>
      </c>
      <c r="J1147" t="str">
        <f t="array" ref="J1147">IF($A1147="","",IF(IFERROR(INDEX(Summary!$AX:$AX,$AH1147),0)&lt;0.25,"0-25%",IF(INDEX(Summary!$AX:$AX,$AH1147)&lt;0.5,"25-50%",IF(INDEX(Summary!$AX:$AX,$AH1147)&lt;0.75,"50-75%","75-100%"))))</f>
        <v>75-100%</v>
      </c>
      <c r="K1147" t="str">
        <f t="array" ref="K1147">IF($A1147="","",INDEX(Summary!$AY:$AY,$AH1147)&amp;"")</f>
        <v>WIP</v>
      </c>
      <c r="L1147" s="1">
        <f>IF($A1147="","",Summary!$P$2+MOD(ROW()-2,30))</f>
        <v>46232</v>
      </c>
      <c r="M1147">
        <f t="shared" si="155"/>
        <v>6</v>
      </c>
      <c r="N1147">
        <f t="shared" si="156"/>
        <v>29</v>
      </c>
      <c r="O1147" t="str">
        <f t="shared" si="157"/>
        <v>Jul-2026</v>
      </c>
      <c r="P1147">
        <f t="shared" ca="1" si="158"/>
        <v>1</v>
      </c>
      <c r="Q1147" s="2">
        <f t="array" ref="Q1147">IF($A1147="",0,IFERROR(INDEX(Summary!$P$3:$AS$67,$AH1147-2,$M1147),0))</f>
        <v>112</v>
      </c>
      <c r="R1147" s="2">
        <f t="array" ref="R1147">IF($A1147="",0,ROUND(IFERROR(INDEX(Summary!$O:$O,$AH1147),0)/30,0))</f>
        <v>0</v>
      </c>
      <c r="S1147">
        <f t="shared" si="159"/>
        <v>0</v>
      </c>
      <c r="T1147" s="2">
        <f t="array" ref="T1147">IF($S1147=1,IFERROR(INDEX(Summary!$O:$O,$AH1147),0),0)</f>
        <v>0</v>
      </c>
      <c r="U1147" s="2">
        <f t="array" ref="U1147">IF($S1147=1,IFERROR(INDEX(Summary!$AT:$AT,$AH1147),0),0)</f>
        <v>0</v>
      </c>
      <c r="V1147" s="2">
        <f t="shared" si="160"/>
        <v>0</v>
      </c>
      <c r="W1147" s="2">
        <f t="array" ref="W1147">IF($S1147=1,IFERROR(INDEX(Summary!$AZ:$AZ,$AH1147),0),0)</f>
        <v>0</v>
      </c>
      <c r="X1147" s="3">
        <f t="array" ref="X1147">IF($S1147=1,IFERROR(INDEX(Summary!$BA:$BA,$AH1147),0),0)</f>
        <v>0</v>
      </c>
      <c r="Y1147" s="2">
        <f t="array" ref="Y1147">IF($S1147=1,IFERROR(INDEX(Summary!$G:$G,$AH1147),0),0)</f>
        <v>0</v>
      </c>
      <c r="Z1147" s="2">
        <f t="array" ref="Z1147">IF($S1147=1,IFERROR(INDEX(Summary!$H:$H,$AH1147),0),0)</f>
        <v>0</v>
      </c>
      <c r="AA1147" s="2">
        <f t="array" ref="AA1147">IF($S1147=1,IFERROR(INDEX(Summary!$I:$I,$AH1147),0),0)</f>
        <v>0</v>
      </c>
      <c r="AB1147" s="2">
        <f t="array" ref="AB1147">IF($S1147=1,IFERROR(INDEX(Summary!$J:$J,$AH1147),0),0)</f>
        <v>0</v>
      </c>
      <c r="AC1147" s="2">
        <f t="array" ref="AC1147">IF($S1147=1,IFERROR(INDEX(Summary!$K:$K,$AH1147),0),0)</f>
        <v>0</v>
      </c>
      <c r="AD1147" s="2">
        <f t="array" ref="AD1147">IF($S1147=1,IFERROR(INDEX(Summary!$L:$L,$AH1147),0),0)</f>
        <v>0</v>
      </c>
      <c r="AE1147" s="2">
        <f t="array" ref="AE1147">IF($S1147=1,IFERROR(INDEX(Summary!$M:$M,$AH1147),0),0)</f>
        <v>0</v>
      </c>
      <c r="AF1147" s="2">
        <f t="array" ref="AF1147">IF($S1147=1,IFERROR(INDEX(Summary!$N:$N,$AH1147),0),0)</f>
        <v>0</v>
      </c>
      <c r="AG1147">
        <f t="array" ref="AG1147">IF($A1147="","",IFERROR(INDEX(Summary!$BB:$BB,$AH1147),0))</f>
        <v>10</v>
      </c>
      <c r="AH1147">
        <f t="shared" si="161"/>
        <v>41</v>
      </c>
    </row>
    <row r="1148" spans="1:34" hidden="1">
      <c r="A1148" t="str">
        <f t="array" ref="A1148">IFERROR(INDEX(Summary!$D:$D,$AH1148)&amp;"","")</f>
        <v>FG00067</v>
      </c>
      <c r="B1148" t="str">
        <f t="array" ref="B1148">IF($A1148="","",INDEX(Summary!$E:$E,$AH1148))</f>
        <v>Date Palm Jaggery Solid - 1/2 kg</v>
      </c>
      <c r="C1148" t="str">
        <f t="array" ref="C1148">IF($A1148="","",INDEX(Summary!$B:$B,$AH1148))</f>
        <v>Jaggery</v>
      </c>
      <c r="D1148" t="str">
        <f t="array" ref="D1148">IF($A1148="","",INDEX(Summary!$C:$C,$AH1148))</f>
        <v>C39</v>
      </c>
      <c r="E1148">
        <f t="array" ref="E1148">IF($A1148="","",INDEX(Summary!$F:$F,$AH1148))</f>
        <v>0.5</v>
      </c>
      <c r="F1148" t="str">
        <f t="array" ref="F1148">IF($A1148="","",INDEX(Summary!$BC:$BC,$AH1148)&amp;"")</f>
        <v>P3 – Normal</v>
      </c>
      <c r="G1148">
        <f t="shared" si="153"/>
        <v>3</v>
      </c>
      <c r="H1148">
        <f t="shared" si="154"/>
        <v>0</v>
      </c>
      <c r="I1148" t="str">
        <f t="array" ref="I1148">IF($A1148="","",IF(IFERROR(INDEX(Summary!$BA:$BA,$AH1148),0)&lt;1,"Under 1 day",IF(INDEX(Summary!$BA:$BA,$AH1148)&lt;3,"1-3 days",IF(INDEX(Summary!$BA:$BA,$AH1148)&lt;7,"3-7 days","7+ days"))))</f>
        <v>Under 1 day</v>
      </c>
      <c r="J1148" t="str">
        <f t="array" ref="J1148">IF($A1148="","",IF(IFERROR(INDEX(Summary!$AX:$AX,$AH1148),0)&lt;0.25,"0-25%",IF(INDEX(Summary!$AX:$AX,$AH1148)&lt;0.5,"25-50%",IF(INDEX(Summary!$AX:$AX,$AH1148)&lt;0.75,"50-75%","75-100%"))))</f>
        <v>75-100%</v>
      </c>
      <c r="K1148" t="str">
        <f t="array" ref="K1148">IF($A1148="","",INDEX(Summary!$AY:$AY,$AH1148)&amp;"")</f>
        <v>WIP</v>
      </c>
      <c r="L1148" s="1">
        <f>IF($A1148="","",Summary!$P$2+MOD(ROW()-2,30))</f>
        <v>46233</v>
      </c>
      <c r="M1148">
        <f t="shared" si="155"/>
        <v>7</v>
      </c>
      <c r="N1148">
        <f t="shared" si="156"/>
        <v>30</v>
      </c>
      <c r="O1148" t="str">
        <f t="shared" si="157"/>
        <v>Jul-2026</v>
      </c>
      <c r="P1148">
        <f t="shared" ca="1" si="158"/>
        <v>1</v>
      </c>
      <c r="Q1148" s="2">
        <f t="array" ref="Q1148">IF($A1148="",0,IFERROR(INDEX(Summary!$P$3:$AS$67,$AH1148-2,$M1148),0))</f>
        <v>528</v>
      </c>
      <c r="R1148" s="2">
        <f t="array" ref="R1148">IF($A1148="",0,ROUND(IFERROR(INDEX(Summary!$O:$O,$AH1148),0)/30,0))</f>
        <v>0</v>
      </c>
      <c r="S1148">
        <f t="shared" si="159"/>
        <v>0</v>
      </c>
      <c r="T1148" s="2">
        <f t="array" ref="T1148">IF($S1148=1,IFERROR(INDEX(Summary!$O:$O,$AH1148),0),0)</f>
        <v>0</v>
      </c>
      <c r="U1148" s="2">
        <f t="array" ref="U1148">IF($S1148=1,IFERROR(INDEX(Summary!$AT:$AT,$AH1148),0),0)</f>
        <v>0</v>
      </c>
      <c r="V1148" s="2">
        <f t="shared" si="160"/>
        <v>0</v>
      </c>
      <c r="W1148" s="2">
        <f t="array" ref="W1148">IF($S1148=1,IFERROR(INDEX(Summary!$AZ:$AZ,$AH1148),0),0)</f>
        <v>0</v>
      </c>
      <c r="X1148" s="3">
        <f t="array" ref="X1148">IF($S1148=1,IFERROR(INDEX(Summary!$BA:$BA,$AH1148),0),0)</f>
        <v>0</v>
      </c>
      <c r="Y1148" s="2">
        <f t="array" ref="Y1148">IF($S1148=1,IFERROR(INDEX(Summary!$G:$G,$AH1148),0),0)</f>
        <v>0</v>
      </c>
      <c r="Z1148" s="2">
        <f t="array" ref="Z1148">IF($S1148=1,IFERROR(INDEX(Summary!$H:$H,$AH1148),0),0)</f>
        <v>0</v>
      </c>
      <c r="AA1148" s="2">
        <f t="array" ref="AA1148">IF($S1148=1,IFERROR(INDEX(Summary!$I:$I,$AH1148),0),0)</f>
        <v>0</v>
      </c>
      <c r="AB1148" s="2">
        <f t="array" ref="AB1148">IF($S1148=1,IFERROR(INDEX(Summary!$J:$J,$AH1148),0),0)</f>
        <v>0</v>
      </c>
      <c r="AC1148" s="2">
        <f t="array" ref="AC1148">IF($S1148=1,IFERROR(INDEX(Summary!$K:$K,$AH1148),0),0)</f>
        <v>0</v>
      </c>
      <c r="AD1148" s="2">
        <f t="array" ref="AD1148">IF($S1148=1,IFERROR(INDEX(Summary!$L:$L,$AH1148),0),0)</f>
        <v>0</v>
      </c>
      <c r="AE1148" s="2">
        <f t="array" ref="AE1148">IF($S1148=1,IFERROR(INDEX(Summary!$M:$M,$AH1148),0),0)</f>
        <v>0</v>
      </c>
      <c r="AF1148" s="2">
        <f t="array" ref="AF1148">IF($S1148=1,IFERROR(INDEX(Summary!$N:$N,$AH1148),0),0)</f>
        <v>0</v>
      </c>
      <c r="AG1148">
        <f t="array" ref="AG1148">IF($A1148="","",IFERROR(INDEX(Summary!$BB:$BB,$AH1148),0))</f>
        <v>10</v>
      </c>
      <c r="AH1148">
        <f t="shared" si="161"/>
        <v>41</v>
      </c>
    </row>
    <row r="1149" spans="1:34" hidden="1">
      <c r="A1149" t="str">
        <f t="array" ref="A1149">IFERROR(INDEX(Summary!$D:$D,$AH1149)&amp;"","")</f>
        <v>FG00067</v>
      </c>
      <c r="B1149" t="str">
        <f t="array" ref="B1149">IF($A1149="","",INDEX(Summary!$E:$E,$AH1149))</f>
        <v>Date Palm Jaggery Solid - 1/2 kg</v>
      </c>
      <c r="C1149" t="str">
        <f t="array" ref="C1149">IF($A1149="","",INDEX(Summary!$B:$B,$AH1149))</f>
        <v>Jaggery</v>
      </c>
      <c r="D1149" t="str">
        <f t="array" ref="D1149">IF($A1149="","",INDEX(Summary!$C:$C,$AH1149))</f>
        <v>C39</v>
      </c>
      <c r="E1149">
        <f t="array" ref="E1149">IF($A1149="","",INDEX(Summary!$F:$F,$AH1149))</f>
        <v>0.5</v>
      </c>
      <c r="F1149" t="str">
        <f t="array" ref="F1149">IF($A1149="","",INDEX(Summary!$BC:$BC,$AH1149)&amp;"")</f>
        <v>P3 – Normal</v>
      </c>
      <c r="G1149">
        <f t="shared" si="153"/>
        <v>3</v>
      </c>
      <c r="H1149">
        <f t="shared" si="154"/>
        <v>0</v>
      </c>
      <c r="I1149" t="str">
        <f t="array" ref="I1149">IF($A1149="","",IF(IFERROR(INDEX(Summary!$BA:$BA,$AH1149),0)&lt;1,"Under 1 day",IF(INDEX(Summary!$BA:$BA,$AH1149)&lt;3,"1-3 days",IF(INDEX(Summary!$BA:$BA,$AH1149)&lt;7,"3-7 days","7+ days"))))</f>
        <v>Under 1 day</v>
      </c>
      <c r="J1149" t="str">
        <f t="array" ref="J1149">IF($A1149="","",IF(IFERROR(INDEX(Summary!$AX:$AX,$AH1149),0)&lt;0.25,"0-25%",IF(INDEX(Summary!$AX:$AX,$AH1149)&lt;0.5,"25-50%",IF(INDEX(Summary!$AX:$AX,$AH1149)&lt;0.75,"50-75%","75-100%"))))</f>
        <v>75-100%</v>
      </c>
      <c r="K1149" t="str">
        <f t="array" ref="K1149">IF($A1149="","",INDEX(Summary!$AY:$AY,$AH1149)&amp;"")</f>
        <v>WIP</v>
      </c>
      <c r="L1149" s="1">
        <f>IF($A1149="","",Summary!$P$2+MOD(ROW()-2,30))</f>
        <v>46234</v>
      </c>
      <c r="M1149">
        <f t="shared" si="155"/>
        <v>8</v>
      </c>
      <c r="N1149">
        <f t="shared" si="156"/>
        <v>31</v>
      </c>
      <c r="O1149" t="str">
        <f t="shared" si="157"/>
        <v>Jul-2026</v>
      </c>
      <c r="P1149">
        <f t="shared" ca="1" si="158"/>
        <v>1</v>
      </c>
      <c r="Q1149" s="2">
        <f t="array" ref="Q1149">IF($A1149="",0,IFERROR(INDEX(Summary!$P$3:$AS$67,$AH1149-2,$M1149),0))</f>
        <v>550</v>
      </c>
      <c r="R1149" s="2">
        <f t="array" ref="R1149">IF($A1149="",0,ROUND(IFERROR(INDEX(Summary!$O:$O,$AH1149),0)/30,0))</f>
        <v>0</v>
      </c>
      <c r="S1149">
        <f t="shared" si="159"/>
        <v>0</v>
      </c>
      <c r="T1149" s="2">
        <f t="array" ref="T1149">IF($S1149=1,IFERROR(INDEX(Summary!$O:$O,$AH1149),0),0)</f>
        <v>0</v>
      </c>
      <c r="U1149" s="2">
        <f t="array" ref="U1149">IF($S1149=1,IFERROR(INDEX(Summary!$AT:$AT,$AH1149),0),0)</f>
        <v>0</v>
      </c>
      <c r="V1149" s="2">
        <f t="shared" si="160"/>
        <v>0</v>
      </c>
      <c r="W1149" s="2">
        <f t="array" ref="W1149">IF($S1149=1,IFERROR(INDEX(Summary!$AZ:$AZ,$AH1149),0),0)</f>
        <v>0</v>
      </c>
      <c r="X1149" s="3">
        <f t="array" ref="X1149">IF($S1149=1,IFERROR(INDEX(Summary!$BA:$BA,$AH1149),0),0)</f>
        <v>0</v>
      </c>
      <c r="Y1149" s="2">
        <f t="array" ref="Y1149">IF($S1149=1,IFERROR(INDEX(Summary!$G:$G,$AH1149),0),0)</f>
        <v>0</v>
      </c>
      <c r="Z1149" s="2">
        <f t="array" ref="Z1149">IF($S1149=1,IFERROR(INDEX(Summary!$H:$H,$AH1149),0),0)</f>
        <v>0</v>
      </c>
      <c r="AA1149" s="2">
        <f t="array" ref="AA1149">IF($S1149=1,IFERROR(INDEX(Summary!$I:$I,$AH1149),0),0)</f>
        <v>0</v>
      </c>
      <c r="AB1149" s="2">
        <f t="array" ref="AB1149">IF($S1149=1,IFERROR(INDEX(Summary!$J:$J,$AH1149),0),0)</f>
        <v>0</v>
      </c>
      <c r="AC1149" s="2">
        <f t="array" ref="AC1149">IF($S1149=1,IFERROR(INDEX(Summary!$K:$K,$AH1149),0),0)</f>
        <v>0</v>
      </c>
      <c r="AD1149" s="2">
        <f t="array" ref="AD1149">IF($S1149=1,IFERROR(INDEX(Summary!$L:$L,$AH1149),0),0)</f>
        <v>0</v>
      </c>
      <c r="AE1149" s="2">
        <f t="array" ref="AE1149">IF($S1149=1,IFERROR(INDEX(Summary!$M:$M,$AH1149),0),0)</f>
        <v>0</v>
      </c>
      <c r="AF1149" s="2">
        <f t="array" ref="AF1149">IF($S1149=1,IFERROR(INDEX(Summary!$N:$N,$AH1149),0),0)</f>
        <v>0</v>
      </c>
      <c r="AG1149">
        <f t="array" ref="AG1149">IF($A1149="","",IFERROR(INDEX(Summary!$BB:$BB,$AH1149),0))</f>
        <v>10</v>
      </c>
      <c r="AH1149">
        <f t="shared" si="161"/>
        <v>41</v>
      </c>
    </row>
    <row r="1150" spans="1:34" hidden="1">
      <c r="A1150" t="str">
        <f t="array" ref="A1150">IFERROR(INDEX(Summary!$D:$D,$AH1150)&amp;"","")</f>
        <v>FG00067</v>
      </c>
      <c r="B1150" t="str">
        <f t="array" ref="B1150">IF($A1150="","",INDEX(Summary!$E:$E,$AH1150))</f>
        <v>Date Palm Jaggery Solid - 1/2 kg</v>
      </c>
      <c r="C1150" t="str">
        <f t="array" ref="C1150">IF($A1150="","",INDEX(Summary!$B:$B,$AH1150))</f>
        <v>Jaggery</v>
      </c>
      <c r="D1150" t="str">
        <f t="array" ref="D1150">IF($A1150="","",INDEX(Summary!$C:$C,$AH1150))</f>
        <v>C39</v>
      </c>
      <c r="E1150">
        <f t="array" ref="E1150">IF($A1150="","",INDEX(Summary!$F:$F,$AH1150))</f>
        <v>0.5</v>
      </c>
      <c r="F1150" t="str">
        <f t="array" ref="F1150">IF($A1150="","",INDEX(Summary!$BC:$BC,$AH1150)&amp;"")</f>
        <v>P3 – Normal</v>
      </c>
      <c r="G1150">
        <f t="shared" si="153"/>
        <v>3</v>
      </c>
      <c r="H1150">
        <f t="shared" si="154"/>
        <v>0</v>
      </c>
      <c r="I1150" t="str">
        <f t="array" ref="I1150">IF($A1150="","",IF(IFERROR(INDEX(Summary!$BA:$BA,$AH1150),0)&lt;1,"Under 1 day",IF(INDEX(Summary!$BA:$BA,$AH1150)&lt;3,"1-3 days",IF(INDEX(Summary!$BA:$BA,$AH1150)&lt;7,"3-7 days","7+ days"))))</f>
        <v>Under 1 day</v>
      </c>
      <c r="J1150" t="str">
        <f t="array" ref="J1150">IF($A1150="","",IF(IFERROR(INDEX(Summary!$AX:$AX,$AH1150),0)&lt;0.25,"0-25%",IF(INDEX(Summary!$AX:$AX,$AH1150)&lt;0.5,"25-50%",IF(INDEX(Summary!$AX:$AX,$AH1150)&lt;0.75,"50-75%","75-100%"))))</f>
        <v>75-100%</v>
      </c>
      <c r="K1150" t="str">
        <f t="array" ref="K1150">IF($A1150="","",INDEX(Summary!$AY:$AY,$AH1150)&amp;"")</f>
        <v>WIP</v>
      </c>
      <c r="L1150" s="1">
        <f>IF($A1150="","",Summary!$P$2+MOD(ROW()-2,30))</f>
        <v>46235</v>
      </c>
      <c r="M1150">
        <f t="shared" si="155"/>
        <v>9</v>
      </c>
      <c r="N1150">
        <f t="shared" si="156"/>
        <v>1</v>
      </c>
      <c r="O1150" t="str">
        <f t="shared" si="157"/>
        <v>Aug-2026</v>
      </c>
      <c r="P1150">
        <f t="shared" ca="1" si="158"/>
        <v>1</v>
      </c>
      <c r="Q1150" s="2">
        <f t="array" ref="Q1150">IF($A1150="",0,IFERROR(INDEX(Summary!$P$3:$AS$67,$AH1150-2,$M1150),0))</f>
        <v>0</v>
      </c>
      <c r="R1150" s="2">
        <f t="array" ref="R1150">IF($A1150="",0,ROUND(IFERROR(INDEX(Summary!$O:$O,$AH1150),0)/30,0))</f>
        <v>0</v>
      </c>
      <c r="S1150">
        <f t="shared" si="159"/>
        <v>0</v>
      </c>
      <c r="T1150" s="2">
        <f t="array" ref="T1150">IF($S1150=1,IFERROR(INDEX(Summary!$O:$O,$AH1150),0),0)</f>
        <v>0</v>
      </c>
      <c r="U1150" s="2">
        <f t="array" ref="U1150">IF($S1150=1,IFERROR(INDEX(Summary!$AT:$AT,$AH1150),0),0)</f>
        <v>0</v>
      </c>
      <c r="V1150" s="2">
        <f t="shared" si="160"/>
        <v>0</v>
      </c>
      <c r="W1150" s="2">
        <f t="array" ref="W1150">IF($S1150=1,IFERROR(INDEX(Summary!$AZ:$AZ,$AH1150),0),0)</f>
        <v>0</v>
      </c>
      <c r="X1150" s="3">
        <f t="array" ref="X1150">IF($S1150=1,IFERROR(INDEX(Summary!$BA:$BA,$AH1150),0),0)</f>
        <v>0</v>
      </c>
      <c r="Y1150" s="2">
        <f t="array" ref="Y1150">IF($S1150=1,IFERROR(INDEX(Summary!$G:$G,$AH1150),0),0)</f>
        <v>0</v>
      </c>
      <c r="Z1150" s="2">
        <f t="array" ref="Z1150">IF($S1150=1,IFERROR(INDEX(Summary!$H:$H,$AH1150),0),0)</f>
        <v>0</v>
      </c>
      <c r="AA1150" s="2">
        <f t="array" ref="AA1150">IF($S1150=1,IFERROR(INDEX(Summary!$I:$I,$AH1150),0),0)</f>
        <v>0</v>
      </c>
      <c r="AB1150" s="2">
        <f t="array" ref="AB1150">IF($S1150=1,IFERROR(INDEX(Summary!$J:$J,$AH1150),0),0)</f>
        <v>0</v>
      </c>
      <c r="AC1150" s="2">
        <f t="array" ref="AC1150">IF($S1150=1,IFERROR(INDEX(Summary!$K:$K,$AH1150),0),0)</f>
        <v>0</v>
      </c>
      <c r="AD1150" s="2">
        <f t="array" ref="AD1150">IF($S1150=1,IFERROR(INDEX(Summary!$L:$L,$AH1150),0),0)</f>
        <v>0</v>
      </c>
      <c r="AE1150" s="2">
        <f t="array" ref="AE1150">IF($S1150=1,IFERROR(INDEX(Summary!$M:$M,$AH1150),0),0)</f>
        <v>0</v>
      </c>
      <c r="AF1150" s="2">
        <f t="array" ref="AF1150">IF($S1150=1,IFERROR(INDEX(Summary!$N:$N,$AH1150),0),0)</f>
        <v>0</v>
      </c>
      <c r="AG1150">
        <f t="array" ref="AG1150">IF($A1150="","",IFERROR(INDEX(Summary!$BB:$BB,$AH1150),0))</f>
        <v>10</v>
      </c>
      <c r="AH1150">
        <f t="shared" si="161"/>
        <v>41</v>
      </c>
    </row>
    <row r="1151" spans="1:34" hidden="1">
      <c r="A1151" t="str">
        <f t="array" ref="A1151">IFERROR(INDEX(Summary!$D:$D,$AH1151)&amp;"","")</f>
        <v>FG00067</v>
      </c>
      <c r="B1151" t="str">
        <f t="array" ref="B1151">IF($A1151="","",INDEX(Summary!$E:$E,$AH1151))</f>
        <v>Date Palm Jaggery Solid - 1/2 kg</v>
      </c>
      <c r="C1151" t="str">
        <f t="array" ref="C1151">IF($A1151="","",INDEX(Summary!$B:$B,$AH1151))</f>
        <v>Jaggery</v>
      </c>
      <c r="D1151" t="str">
        <f t="array" ref="D1151">IF($A1151="","",INDEX(Summary!$C:$C,$AH1151))</f>
        <v>C39</v>
      </c>
      <c r="E1151">
        <f t="array" ref="E1151">IF($A1151="","",INDEX(Summary!$F:$F,$AH1151))</f>
        <v>0.5</v>
      </c>
      <c r="F1151" t="str">
        <f t="array" ref="F1151">IF($A1151="","",INDEX(Summary!$BC:$BC,$AH1151)&amp;"")</f>
        <v>P3 – Normal</v>
      </c>
      <c r="G1151">
        <f t="shared" si="153"/>
        <v>3</v>
      </c>
      <c r="H1151">
        <f t="shared" si="154"/>
        <v>0</v>
      </c>
      <c r="I1151" t="str">
        <f t="array" ref="I1151">IF($A1151="","",IF(IFERROR(INDEX(Summary!$BA:$BA,$AH1151),0)&lt;1,"Under 1 day",IF(INDEX(Summary!$BA:$BA,$AH1151)&lt;3,"1-3 days",IF(INDEX(Summary!$BA:$BA,$AH1151)&lt;7,"3-7 days","7+ days"))))</f>
        <v>Under 1 day</v>
      </c>
      <c r="J1151" t="str">
        <f t="array" ref="J1151">IF($A1151="","",IF(IFERROR(INDEX(Summary!$AX:$AX,$AH1151),0)&lt;0.25,"0-25%",IF(INDEX(Summary!$AX:$AX,$AH1151)&lt;0.5,"25-50%",IF(INDEX(Summary!$AX:$AX,$AH1151)&lt;0.75,"50-75%","75-100%"))))</f>
        <v>75-100%</v>
      </c>
      <c r="K1151" t="str">
        <f t="array" ref="K1151">IF($A1151="","",INDEX(Summary!$AY:$AY,$AH1151)&amp;"")</f>
        <v>WIP</v>
      </c>
      <c r="L1151" s="1">
        <f>IF($A1151="","",Summary!$P$2+MOD(ROW()-2,30))</f>
        <v>46236</v>
      </c>
      <c r="M1151">
        <f t="shared" si="155"/>
        <v>10</v>
      </c>
      <c r="N1151">
        <f t="shared" si="156"/>
        <v>2</v>
      </c>
      <c r="O1151" t="str">
        <f t="shared" si="157"/>
        <v>Aug-2026</v>
      </c>
      <c r="P1151">
        <f t="shared" ca="1" si="158"/>
        <v>1</v>
      </c>
      <c r="Q1151" s="2">
        <f t="array" ref="Q1151">IF($A1151="",0,IFERROR(INDEX(Summary!$P$3:$AS$67,$AH1151-2,$M1151),0))</f>
        <v>459</v>
      </c>
      <c r="R1151" s="2">
        <f t="array" ref="R1151">IF($A1151="",0,ROUND(IFERROR(INDEX(Summary!$O:$O,$AH1151),0)/30,0))</f>
        <v>0</v>
      </c>
      <c r="S1151">
        <f t="shared" si="159"/>
        <v>0</v>
      </c>
      <c r="T1151" s="2">
        <f t="array" ref="T1151">IF($S1151=1,IFERROR(INDEX(Summary!$O:$O,$AH1151),0),0)</f>
        <v>0</v>
      </c>
      <c r="U1151" s="2">
        <f t="array" ref="U1151">IF($S1151=1,IFERROR(INDEX(Summary!$AT:$AT,$AH1151),0),0)</f>
        <v>0</v>
      </c>
      <c r="V1151" s="2">
        <f t="shared" si="160"/>
        <v>0</v>
      </c>
      <c r="W1151" s="2">
        <f t="array" ref="W1151">IF($S1151=1,IFERROR(INDEX(Summary!$AZ:$AZ,$AH1151),0),0)</f>
        <v>0</v>
      </c>
      <c r="X1151" s="3">
        <f t="array" ref="X1151">IF($S1151=1,IFERROR(INDEX(Summary!$BA:$BA,$AH1151),0),0)</f>
        <v>0</v>
      </c>
      <c r="Y1151" s="2">
        <f t="array" ref="Y1151">IF($S1151=1,IFERROR(INDEX(Summary!$G:$G,$AH1151),0),0)</f>
        <v>0</v>
      </c>
      <c r="Z1151" s="2">
        <f t="array" ref="Z1151">IF($S1151=1,IFERROR(INDEX(Summary!$H:$H,$AH1151),0),0)</f>
        <v>0</v>
      </c>
      <c r="AA1151" s="2">
        <f t="array" ref="AA1151">IF($S1151=1,IFERROR(INDEX(Summary!$I:$I,$AH1151),0),0)</f>
        <v>0</v>
      </c>
      <c r="AB1151" s="2">
        <f t="array" ref="AB1151">IF($S1151=1,IFERROR(INDEX(Summary!$J:$J,$AH1151),0),0)</f>
        <v>0</v>
      </c>
      <c r="AC1151" s="2">
        <f t="array" ref="AC1151">IF($S1151=1,IFERROR(INDEX(Summary!$K:$K,$AH1151),0),0)</f>
        <v>0</v>
      </c>
      <c r="AD1151" s="2">
        <f t="array" ref="AD1151">IF($S1151=1,IFERROR(INDEX(Summary!$L:$L,$AH1151),0),0)</f>
        <v>0</v>
      </c>
      <c r="AE1151" s="2">
        <f t="array" ref="AE1151">IF($S1151=1,IFERROR(INDEX(Summary!$M:$M,$AH1151),0),0)</f>
        <v>0</v>
      </c>
      <c r="AF1151" s="2">
        <f t="array" ref="AF1151">IF($S1151=1,IFERROR(INDEX(Summary!$N:$N,$AH1151),0),0)</f>
        <v>0</v>
      </c>
      <c r="AG1151">
        <f t="array" ref="AG1151">IF($A1151="","",IFERROR(INDEX(Summary!$BB:$BB,$AH1151),0))</f>
        <v>10</v>
      </c>
      <c r="AH1151">
        <f t="shared" si="161"/>
        <v>41</v>
      </c>
    </row>
    <row r="1152" spans="1:34" hidden="1">
      <c r="A1152" t="str">
        <f t="array" ref="A1152">IFERROR(INDEX(Summary!$D:$D,$AH1152)&amp;"","")</f>
        <v>FG00067</v>
      </c>
      <c r="B1152" t="str">
        <f t="array" ref="B1152">IF($A1152="","",INDEX(Summary!$E:$E,$AH1152))</f>
        <v>Date Palm Jaggery Solid - 1/2 kg</v>
      </c>
      <c r="C1152" t="str">
        <f t="array" ref="C1152">IF($A1152="","",INDEX(Summary!$B:$B,$AH1152))</f>
        <v>Jaggery</v>
      </c>
      <c r="D1152" t="str">
        <f t="array" ref="D1152">IF($A1152="","",INDEX(Summary!$C:$C,$AH1152))</f>
        <v>C39</v>
      </c>
      <c r="E1152">
        <f t="array" ref="E1152">IF($A1152="","",INDEX(Summary!$F:$F,$AH1152))</f>
        <v>0.5</v>
      </c>
      <c r="F1152" t="str">
        <f t="array" ref="F1152">IF($A1152="","",INDEX(Summary!$BC:$BC,$AH1152)&amp;"")</f>
        <v>P3 – Normal</v>
      </c>
      <c r="G1152">
        <f t="shared" si="153"/>
        <v>3</v>
      </c>
      <c r="H1152">
        <f t="shared" si="154"/>
        <v>0</v>
      </c>
      <c r="I1152" t="str">
        <f t="array" ref="I1152">IF($A1152="","",IF(IFERROR(INDEX(Summary!$BA:$BA,$AH1152),0)&lt;1,"Under 1 day",IF(INDEX(Summary!$BA:$BA,$AH1152)&lt;3,"1-3 days",IF(INDEX(Summary!$BA:$BA,$AH1152)&lt;7,"3-7 days","7+ days"))))</f>
        <v>Under 1 day</v>
      </c>
      <c r="J1152" t="str">
        <f t="array" ref="J1152">IF($A1152="","",IF(IFERROR(INDEX(Summary!$AX:$AX,$AH1152),0)&lt;0.25,"0-25%",IF(INDEX(Summary!$AX:$AX,$AH1152)&lt;0.5,"25-50%",IF(INDEX(Summary!$AX:$AX,$AH1152)&lt;0.75,"50-75%","75-100%"))))</f>
        <v>75-100%</v>
      </c>
      <c r="K1152" t="str">
        <f t="array" ref="K1152">IF($A1152="","",INDEX(Summary!$AY:$AY,$AH1152)&amp;"")</f>
        <v>WIP</v>
      </c>
      <c r="L1152" s="1">
        <f>IF($A1152="","",Summary!$P$2+MOD(ROW()-2,30))</f>
        <v>46237</v>
      </c>
      <c r="M1152">
        <f t="shared" si="155"/>
        <v>11</v>
      </c>
      <c r="N1152">
        <f t="shared" si="156"/>
        <v>3</v>
      </c>
      <c r="O1152" t="str">
        <f t="shared" si="157"/>
        <v>Aug-2026</v>
      </c>
      <c r="P1152">
        <f t="shared" ca="1" si="158"/>
        <v>1</v>
      </c>
      <c r="Q1152" s="2">
        <f t="array" ref="Q1152">IF($A1152="",0,IFERROR(INDEX(Summary!$P$3:$AS$67,$AH1152-2,$M1152),0))</f>
        <v>0</v>
      </c>
      <c r="R1152" s="2">
        <f t="array" ref="R1152">IF($A1152="",0,ROUND(IFERROR(INDEX(Summary!$O:$O,$AH1152),0)/30,0))</f>
        <v>0</v>
      </c>
      <c r="S1152">
        <f t="shared" si="159"/>
        <v>0</v>
      </c>
      <c r="T1152" s="2">
        <f t="array" ref="T1152">IF($S1152=1,IFERROR(INDEX(Summary!$O:$O,$AH1152),0),0)</f>
        <v>0</v>
      </c>
      <c r="U1152" s="2">
        <f t="array" ref="U1152">IF($S1152=1,IFERROR(INDEX(Summary!$AT:$AT,$AH1152),0),0)</f>
        <v>0</v>
      </c>
      <c r="V1152" s="2">
        <f t="shared" si="160"/>
        <v>0</v>
      </c>
      <c r="W1152" s="2">
        <f t="array" ref="W1152">IF($S1152=1,IFERROR(INDEX(Summary!$AZ:$AZ,$AH1152),0),0)</f>
        <v>0</v>
      </c>
      <c r="X1152" s="3">
        <f t="array" ref="X1152">IF($S1152=1,IFERROR(INDEX(Summary!$BA:$BA,$AH1152),0),0)</f>
        <v>0</v>
      </c>
      <c r="Y1152" s="2">
        <f t="array" ref="Y1152">IF($S1152=1,IFERROR(INDEX(Summary!$G:$G,$AH1152),0),0)</f>
        <v>0</v>
      </c>
      <c r="Z1152" s="2">
        <f t="array" ref="Z1152">IF($S1152=1,IFERROR(INDEX(Summary!$H:$H,$AH1152),0),0)</f>
        <v>0</v>
      </c>
      <c r="AA1152" s="2">
        <f t="array" ref="AA1152">IF($S1152=1,IFERROR(INDEX(Summary!$I:$I,$AH1152),0),0)</f>
        <v>0</v>
      </c>
      <c r="AB1152" s="2">
        <f t="array" ref="AB1152">IF($S1152=1,IFERROR(INDEX(Summary!$J:$J,$AH1152),0),0)</f>
        <v>0</v>
      </c>
      <c r="AC1152" s="2">
        <f t="array" ref="AC1152">IF($S1152=1,IFERROR(INDEX(Summary!$K:$K,$AH1152),0),0)</f>
        <v>0</v>
      </c>
      <c r="AD1152" s="2">
        <f t="array" ref="AD1152">IF($S1152=1,IFERROR(INDEX(Summary!$L:$L,$AH1152),0),0)</f>
        <v>0</v>
      </c>
      <c r="AE1152" s="2">
        <f t="array" ref="AE1152">IF($S1152=1,IFERROR(INDEX(Summary!$M:$M,$AH1152),0),0)</f>
        <v>0</v>
      </c>
      <c r="AF1152" s="2">
        <f t="array" ref="AF1152">IF($S1152=1,IFERROR(INDEX(Summary!$N:$N,$AH1152),0),0)</f>
        <v>0</v>
      </c>
      <c r="AG1152">
        <f t="array" ref="AG1152">IF($A1152="","",IFERROR(INDEX(Summary!$BB:$BB,$AH1152),0))</f>
        <v>10</v>
      </c>
      <c r="AH1152">
        <f t="shared" si="161"/>
        <v>41</v>
      </c>
    </row>
    <row r="1153" spans="1:34" hidden="1">
      <c r="A1153" t="str">
        <f t="array" ref="A1153">IFERROR(INDEX(Summary!$D:$D,$AH1153)&amp;"","")</f>
        <v>FG00067</v>
      </c>
      <c r="B1153" t="str">
        <f t="array" ref="B1153">IF($A1153="","",INDEX(Summary!$E:$E,$AH1153))</f>
        <v>Date Palm Jaggery Solid - 1/2 kg</v>
      </c>
      <c r="C1153" t="str">
        <f t="array" ref="C1153">IF($A1153="","",INDEX(Summary!$B:$B,$AH1153))</f>
        <v>Jaggery</v>
      </c>
      <c r="D1153" t="str">
        <f t="array" ref="D1153">IF($A1153="","",INDEX(Summary!$C:$C,$AH1153))</f>
        <v>C39</v>
      </c>
      <c r="E1153">
        <f t="array" ref="E1153">IF($A1153="","",INDEX(Summary!$F:$F,$AH1153))</f>
        <v>0.5</v>
      </c>
      <c r="F1153" t="str">
        <f t="array" ref="F1153">IF($A1153="","",INDEX(Summary!$BC:$BC,$AH1153)&amp;"")</f>
        <v>P3 – Normal</v>
      </c>
      <c r="G1153">
        <f t="shared" si="153"/>
        <v>3</v>
      </c>
      <c r="H1153">
        <f t="shared" si="154"/>
        <v>0</v>
      </c>
      <c r="I1153" t="str">
        <f t="array" ref="I1153">IF($A1153="","",IF(IFERROR(INDEX(Summary!$BA:$BA,$AH1153),0)&lt;1,"Under 1 day",IF(INDEX(Summary!$BA:$BA,$AH1153)&lt;3,"1-3 days",IF(INDEX(Summary!$BA:$BA,$AH1153)&lt;7,"3-7 days","7+ days"))))</f>
        <v>Under 1 day</v>
      </c>
      <c r="J1153" t="str">
        <f t="array" ref="J1153">IF($A1153="","",IF(IFERROR(INDEX(Summary!$AX:$AX,$AH1153),0)&lt;0.25,"0-25%",IF(INDEX(Summary!$AX:$AX,$AH1153)&lt;0.5,"25-50%",IF(INDEX(Summary!$AX:$AX,$AH1153)&lt;0.75,"50-75%","75-100%"))))</f>
        <v>75-100%</v>
      </c>
      <c r="K1153" t="str">
        <f t="array" ref="K1153">IF($A1153="","",INDEX(Summary!$AY:$AY,$AH1153)&amp;"")</f>
        <v>WIP</v>
      </c>
      <c r="L1153" s="1">
        <f>IF($A1153="","",Summary!$P$2+MOD(ROW()-2,30))</f>
        <v>46238</v>
      </c>
      <c r="M1153">
        <f t="shared" si="155"/>
        <v>12</v>
      </c>
      <c r="N1153">
        <f t="shared" si="156"/>
        <v>4</v>
      </c>
      <c r="O1153" t="str">
        <f t="shared" si="157"/>
        <v>Aug-2026</v>
      </c>
      <c r="P1153">
        <f t="shared" ca="1" si="158"/>
        <v>1</v>
      </c>
      <c r="Q1153" s="2">
        <f t="array" ref="Q1153">IF($A1153="",0,IFERROR(INDEX(Summary!$P$3:$AS$67,$AH1153-2,$M1153),0))</f>
        <v>0</v>
      </c>
      <c r="R1153" s="2">
        <f t="array" ref="R1153">IF($A1153="",0,ROUND(IFERROR(INDEX(Summary!$O:$O,$AH1153),0)/30,0))</f>
        <v>0</v>
      </c>
      <c r="S1153">
        <f t="shared" si="159"/>
        <v>0</v>
      </c>
      <c r="T1153" s="2">
        <f t="array" ref="T1153">IF($S1153=1,IFERROR(INDEX(Summary!$O:$O,$AH1153),0),0)</f>
        <v>0</v>
      </c>
      <c r="U1153" s="2">
        <f t="array" ref="U1153">IF($S1153=1,IFERROR(INDEX(Summary!$AT:$AT,$AH1153),0),0)</f>
        <v>0</v>
      </c>
      <c r="V1153" s="2">
        <f t="shared" si="160"/>
        <v>0</v>
      </c>
      <c r="W1153" s="2">
        <f t="array" ref="W1153">IF($S1153=1,IFERROR(INDEX(Summary!$AZ:$AZ,$AH1153),0),0)</f>
        <v>0</v>
      </c>
      <c r="X1153" s="3">
        <f t="array" ref="X1153">IF($S1153=1,IFERROR(INDEX(Summary!$BA:$BA,$AH1153),0),0)</f>
        <v>0</v>
      </c>
      <c r="Y1153" s="2">
        <f t="array" ref="Y1153">IF($S1153=1,IFERROR(INDEX(Summary!$G:$G,$AH1153),0),0)</f>
        <v>0</v>
      </c>
      <c r="Z1153" s="2">
        <f t="array" ref="Z1153">IF($S1153=1,IFERROR(INDEX(Summary!$H:$H,$AH1153),0),0)</f>
        <v>0</v>
      </c>
      <c r="AA1153" s="2">
        <f t="array" ref="AA1153">IF($S1153=1,IFERROR(INDEX(Summary!$I:$I,$AH1153),0),0)</f>
        <v>0</v>
      </c>
      <c r="AB1153" s="2">
        <f t="array" ref="AB1153">IF($S1153=1,IFERROR(INDEX(Summary!$J:$J,$AH1153),0),0)</f>
        <v>0</v>
      </c>
      <c r="AC1153" s="2">
        <f t="array" ref="AC1153">IF($S1153=1,IFERROR(INDEX(Summary!$K:$K,$AH1153),0),0)</f>
        <v>0</v>
      </c>
      <c r="AD1153" s="2">
        <f t="array" ref="AD1153">IF($S1153=1,IFERROR(INDEX(Summary!$L:$L,$AH1153),0),0)</f>
        <v>0</v>
      </c>
      <c r="AE1153" s="2">
        <f t="array" ref="AE1153">IF($S1153=1,IFERROR(INDEX(Summary!$M:$M,$AH1153),0),0)</f>
        <v>0</v>
      </c>
      <c r="AF1153" s="2">
        <f t="array" ref="AF1153">IF($S1153=1,IFERROR(INDEX(Summary!$N:$N,$AH1153),0),0)</f>
        <v>0</v>
      </c>
      <c r="AG1153">
        <f t="array" ref="AG1153">IF($A1153="","",IFERROR(INDEX(Summary!$BB:$BB,$AH1153),0))</f>
        <v>10</v>
      </c>
      <c r="AH1153">
        <f t="shared" si="161"/>
        <v>41</v>
      </c>
    </row>
    <row r="1154" spans="1:34" hidden="1">
      <c r="A1154" t="str">
        <f t="array" ref="A1154">IFERROR(INDEX(Summary!$D:$D,$AH1154)&amp;"","")</f>
        <v>FG00067</v>
      </c>
      <c r="B1154" t="str">
        <f t="array" ref="B1154">IF($A1154="","",INDEX(Summary!$E:$E,$AH1154))</f>
        <v>Date Palm Jaggery Solid - 1/2 kg</v>
      </c>
      <c r="C1154" t="str">
        <f t="array" ref="C1154">IF($A1154="","",INDEX(Summary!$B:$B,$AH1154))</f>
        <v>Jaggery</v>
      </c>
      <c r="D1154" t="str">
        <f t="array" ref="D1154">IF($A1154="","",INDEX(Summary!$C:$C,$AH1154))</f>
        <v>C39</v>
      </c>
      <c r="E1154">
        <f t="array" ref="E1154">IF($A1154="","",INDEX(Summary!$F:$F,$AH1154))</f>
        <v>0.5</v>
      </c>
      <c r="F1154" t="str">
        <f t="array" ref="F1154">IF($A1154="","",INDEX(Summary!$BC:$BC,$AH1154)&amp;"")</f>
        <v>P3 – Normal</v>
      </c>
      <c r="G1154">
        <f t="shared" ref="G1154:G1217" si="162">IF($A1154="","",VALUE(LEFT(SUBSTITUTE($F1154,"P",""),1)))</f>
        <v>3</v>
      </c>
      <c r="H1154">
        <f t="shared" ref="H1154:H1217" si="163">IF($A1154="","",IF(LEFT($F1154,2)="P1",1,0))</f>
        <v>0</v>
      </c>
      <c r="I1154" t="str">
        <f t="array" ref="I1154">IF($A1154="","",IF(IFERROR(INDEX(Summary!$BA:$BA,$AH1154),0)&lt;1,"Under 1 day",IF(INDEX(Summary!$BA:$BA,$AH1154)&lt;3,"1-3 days",IF(INDEX(Summary!$BA:$BA,$AH1154)&lt;7,"3-7 days","7+ days"))))</f>
        <v>Under 1 day</v>
      </c>
      <c r="J1154" t="str">
        <f t="array" ref="J1154">IF($A1154="","",IF(IFERROR(INDEX(Summary!$AX:$AX,$AH1154),0)&lt;0.25,"0-25%",IF(INDEX(Summary!$AX:$AX,$AH1154)&lt;0.5,"25-50%",IF(INDEX(Summary!$AX:$AX,$AH1154)&lt;0.75,"50-75%","75-100%"))))</f>
        <v>75-100%</v>
      </c>
      <c r="K1154" t="str">
        <f t="array" ref="K1154">IF($A1154="","",INDEX(Summary!$AY:$AY,$AH1154)&amp;"")</f>
        <v>WIP</v>
      </c>
      <c r="L1154" s="1">
        <f>IF($A1154="","",Summary!$P$2+MOD(ROW()-2,30))</f>
        <v>46239</v>
      </c>
      <c r="M1154">
        <f t="shared" ref="M1154:M1217" si="164">IF($A1154="","",MOD(ROW()-2,30)+1)</f>
        <v>13</v>
      </c>
      <c r="N1154">
        <f t="shared" ref="N1154:N1217" si="165">IF($A1154="","",DAY($L1154))</f>
        <v>5</v>
      </c>
      <c r="O1154" t="str">
        <f t="shared" ref="O1154:O1217" si="166">IF($A1154="","",TEXT($L1154,"mmm-yyyy"))</f>
        <v>Aug-2026</v>
      </c>
      <c r="P1154">
        <f t="shared" ref="P1154:P1217" ca="1" si="167">IF($A1154="","",IF($L1154&lt;=TODAY(),1,0))</f>
        <v>1</v>
      </c>
      <c r="Q1154" s="2">
        <f t="array" ref="Q1154">IF($A1154="",0,IFERROR(INDEX(Summary!$P$3:$AS$67,$AH1154-2,$M1154),0))</f>
        <v>0</v>
      </c>
      <c r="R1154" s="2">
        <f t="array" ref="R1154">IF($A1154="",0,ROUND(IFERROR(INDEX(Summary!$O:$O,$AH1154),0)/30,0))</f>
        <v>0</v>
      </c>
      <c r="S1154">
        <f t="shared" ref="S1154:S1217" si="168">IF($A1154="",0,IF($M1154=1,1,0))</f>
        <v>0</v>
      </c>
      <c r="T1154" s="2">
        <f t="array" ref="T1154">IF($S1154=1,IFERROR(INDEX(Summary!$O:$O,$AH1154),0),0)</f>
        <v>0</v>
      </c>
      <c r="U1154" s="2">
        <f t="array" ref="U1154">IF($S1154=1,IFERROR(INDEX(Summary!$AT:$AT,$AH1154),0),0)</f>
        <v>0</v>
      </c>
      <c r="V1154" s="2">
        <f t="shared" ref="V1154:V1217" si="169">IF($S1154=1,MAX(0,$T1154-$U1154),0)</f>
        <v>0</v>
      </c>
      <c r="W1154" s="2">
        <f t="array" ref="W1154">IF($S1154=1,IFERROR(INDEX(Summary!$AZ:$AZ,$AH1154),0),0)</f>
        <v>0</v>
      </c>
      <c r="X1154" s="3">
        <f t="array" ref="X1154">IF($S1154=1,IFERROR(INDEX(Summary!$BA:$BA,$AH1154),0),0)</f>
        <v>0</v>
      </c>
      <c r="Y1154" s="2">
        <f t="array" ref="Y1154">IF($S1154=1,IFERROR(INDEX(Summary!$G:$G,$AH1154),0),0)</f>
        <v>0</v>
      </c>
      <c r="Z1154" s="2">
        <f t="array" ref="Z1154">IF($S1154=1,IFERROR(INDEX(Summary!$H:$H,$AH1154),0),0)</f>
        <v>0</v>
      </c>
      <c r="AA1154" s="2">
        <f t="array" ref="AA1154">IF($S1154=1,IFERROR(INDEX(Summary!$I:$I,$AH1154),0),0)</f>
        <v>0</v>
      </c>
      <c r="AB1154" s="2">
        <f t="array" ref="AB1154">IF($S1154=1,IFERROR(INDEX(Summary!$J:$J,$AH1154),0),0)</f>
        <v>0</v>
      </c>
      <c r="AC1154" s="2">
        <f t="array" ref="AC1154">IF($S1154=1,IFERROR(INDEX(Summary!$K:$K,$AH1154),0),0)</f>
        <v>0</v>
      </c>
      <c r="AD1154" s="2">
        <f t="array" ref="AD1154">IF($S1154=1,IFERROR(INDEX(Summary!$L:$L,$AH1154),0),0)</f>
        <v>0</v>
      </c>
      <c r="AE1154" s="2">
        <f t="array" ref="AE1154">IF($S1154=1,IFERROR(INDEX(Summary!$M:$M,$AH1154),0),0)</f>
        <v>0</v>
      </c>
      <c r="AF1154" s="2">
        <f t="array" ref="AF1154">IF($S1154=1,IFERROR(INDEX(Summary!$N:$N,$AH1154),0),0)</f>
        <v>0</v>
      </c>
      <c r="AG1154">
        <f t="array" ref="AG1154">IF($A1154="","",IFERROR(INDEX(Summary!$BB:$BB,$AH1154),0))</f>
        <v>10</v>
      </c>
      <c r="AH1154">
        <f t="shared" ref="AH1154:AH1217" si="170">INT((ROW()-2)/30)+3</f>
        <v>41</v>
      </c>
    </row>
    <row r="1155" spans="1:34" hidden="1">
      <c r="A1155" t="str">
        <f t="array" ref="A1155">IFERROR(INDEX(Summary!$D:$D,$AH1155)&amp;"","")</f>
        <v>FG00067</v>
      </c>
      <c r="B1155" t="str">
        <f t="array" ref="B1155">IF($A1155="","",INDEX(Summary!$E:$E,$AH1155))</f>
        <v>Date Palm Jaggery Solid - 1/2 kg</v>
      </c>
      <c r="C1155" t="str">
        <f t="array" ref="C1155">IF($A1155="","",INDEX(Summary!$B:$B,$AH1155))</f>
        <v>Jaggery</v>
      </c>
      <c r="D1155" t="str">
        <f t="array" ref="D1155">IF($A1155="","",INDEX(Summary!$C:$C,$AH1155))</f>
        <v>C39</v>
      </c>
      <c r="E1155">
        <f t="array" ref="E1155">IF($A1155="","",INDEX(Summary!$F:$F,$AH1155))</f>
        <v>0.5</v>
      </c>
      <c r="F1155" t="str">
        <f t="array" ref="F1155">IF($A1155="","",INDEX(Summary!$BC:$BC,$AH1155)&amp;"")</f>
        <v>P3 – Normal</v>
      </c>
      <c r="G1155">
        <f t="shared" si="162"/>
        <v>3</v>
      </c>
      <c r="H1155">
        <f t="shared" si="163"/>
        <v>0</v>
      </c>
      <c r="I1155" t="str">
        <f t="array" ref="I1155">IF($A1155="","",IF(IFERROR(INDEX(Summary!$BA:$BA,$AH1155),0)&lt;1,"Under 1 day",IF(INDEX(Summary!$BA:$BA,$AH1155)&lt;3,"1-3 days",IF(INDEX(Summary!$BA:$BA,$AH1155)&lt;7,"3-7 days","7+ days"))))</f>
        <v>Under 1 day</v>
      </c>
      <c r="J1155" t="str">
        <f t="array" ref="J1155">IF($A1155="","",IF(IFERROR(INDEX(Summary!$AX:$AX,$AH1155),0)&lt;0.25,"0-25%",IF(INDEX(Summary!$AX:$AX,$AH1155)&lt;0.5,"25-50%",IF(INDEX(Summary!$AX:$AX,$AH1155)&lt;0.75,"50-75%","75-100%"))))</f>
        <v>75-100%</v>
      </c>
      <c r="K1155" t="str">
        <f t="array" ref="K1155">IF($A1155="","",INDEX(Summary!$AY:$AY,$AH1155)&amp;"")</f>
        <v>WIP</v>
      </c>
      <c r="L1155" s="1">
        <f>IF($A1155="","",Summary!$P$2+MOD(ROW()-2,30))</f>
        <v>46240</v>
      </c>
      <c r="M1155">
        <f t="shared" si="164"/>
        <v>14</v>
      </c>
      <c r="N1155">
        <f t="shared" si="165"/>
        <v>6</v>
      </c>
      <c r="O1155" t="str">
        <f t="shared" si="166"/>
        <v>Aug-2026</v>
      </c>
      <c r="P1155">
        <f t="shared" ca="1" si="167"/>
        <v>1</v>
      </c>
      <c r="Q1155" s="2">
        <f t="array" ref="Q1155">IF($A1155="",0,IFERROR(INDEX(Summary!$P$3:$AS$67,$AH1155-2,$M1155),0))</f>
        <v>87</v>
      </c>
      <c r="R1155" s="2">
        <f t="array" ref="R1155">IF($A1155="",0,ROUND(IFERROR(INDEX(Summary!$O:$O,$AH1155),0)/30,0))</f>
        <v>0</v>
      </c>
      <c r="S1155">
        <f t="shared" si="168"/>
        <v>0</v>
      </c>
      <c r="T1155" s="2">
        <f t="array" ref="T1155">IF($S1155=1,IFERROR(INDEX(Summary!$O:$O,$AH1155),0),0)</f>
        <v>0</v>
      </c>
      <c r="U1155" s="2">
        <f t="array" ref="U1155">IF($S1155=1,IFERROR(INDEX(Summary!$AT:$AT,$AH1155),0),0)</f>
        <v>0</v>
      </c>
      <c r="V1155" s="2">
        <f t="shared" si="169"/>
        <v>0</v>
      </c>
      <c r="W1155" s="2">
        <f t="array" ref="W1155">IF($S1155=1,IFERROR(INDEX(Summary!$AZ:$AZ,$AH1155),0),0)</f>
        <v>0</v>
      </c>
      <c r="X1155" s="3">
        <f t="array" ref="X1155">IF($S1155=1,IFERROR(INDEX(Summary!$BA:$BA,$AH1155),0),0)</f>
        <v>0</v>
      </c>
      <c r="Y1155" s="2">
        <f t="array" ref="Y1155">IF($S1155=1,IFERROR(INDEX(Summary!$G:$G,$AH1155),0),0)</f>
        <v>0</v>
      </c>
      <c r="Z1155" s="2">
        <f t="array" ref="Z1155">IF($S1155=1,IFERROR(INDEX(Summary!$H:$H,$AH1155),0),0)</f>
        <v>0</v>
      </c>
      <c r="AA1155" s="2">
        <f t="array" ref="AA1155">IF($S1155=1,IFERROR(INDEX(Summary!$I:$I,$AH1155),0),0)</f>
        <v>0</v>
      </c>
      <c r="AB1155" s="2">
        <f t="array" ref="AB1155">IF($S1155=1,IFERROR(INDEX(Summary!$J:$J,$AH1155),0),0)</f>
        <v>0</v>
      </c>
      <c r="AC1155" s="2">
        <f t="array" ref="AC1155">IF($S1155=1,IFERROR(INDEX(Summary!$K:$K,$AH1155),0),0)</f>
        <v>0</v>
      </c>
      <c r="AD1155" s="2">
        <f t="array" ref="AD1155">IF($S1155=1,IFERROR(INDEX(Summary!$L:$L,$AH1155),0),0)</f>
        <v>0</v>
      </c>
      <c r="AE1155" s="2">
        <f t="array" ref="AE1155">IF($S1155=1,IFERROR(INDEX(Summary!$M:$M,$AH1155),0),0)</f>
        <v>0</v>
      </c>
      <c r="AF1155" s="2">
        <f t="array" ref="AF1155">IF($S1155=1,IFERROR(INDEX(Summary!$N:$N,$AH1155),0),0)</f>
        <v>0</v>
      </c>
      <c r="AG1155">
        <f t="array" ref="AG1155">IF($A1155="","",IFERROR(INDEX(Summary!$BB:$BB,$AH1155),0))</f>
        <v>10</v>
      </c>
      <c r="AH1155">
        <f t="shared" si="170"/>
        <v>41</v>
      </c>
    </row>
    <row r="1156" spans="1:34" hidden="1">
      <c r="A1156" t="str">
        <f t="array" ref="A1156">IFERROR(INDEX(Summary!$D:$D,$AH1156)&amp;"","")</f>
        <v>FG00067</v>
      </c>
      <c r="B1156" t="str">
        <f t="array" ref="B1156">IF($A1156="","",INDEX(Summary!$E:$E,$AH1156))</f>
        <v>Date Palm Jaggery Solid - 1/2 kg</v>
      </c>
      <c r="C1156" t="str">
        <f t="array" ref="C1156">IF($A1156="","",INDEX(Summary!$B:$B,$AH1156))</f>
        <v>Jaggery</v>
      </c>
      <c r="D1156" t="str">
        <f t="array" ref="D1156">IF($A1156="","",INDEX(Summary!$C:$C,$AH1156))</f>
        <v>C39</v>
      </c>
      <c r="E1156">
        <f t="array" ref="E1156">IF($A1156="","",INDEX(Summary!$F:$F,$AH1156))</f>
        <v>0.5</v>
      </c>
      <c r="F1156" t="str">
        <f t="array" ref="F1156">IF($A1156="","",INDEX(Summary!$BC:$BC,$AH1156)&amp;"")</f>
        <v>P3 – Normal</v>
      </c>
      <c r="G1156">
        <f t="shared" si="162"/>
        <v>3</v>
      </c>
      <c r="H1156">
        <f t="shared" si="163"/>
        <v>0</v>
      </c>
      <c r="I1156" t="str">
        <f t="array" ref="I1156">IF($A1156="","",IF(IFERROR(INDEX(Summary!$BA:$BA,$AH1156),0)&lt;1,"Under 1 day",IF(INDEX(Summary!$BA:$BA,$AH1156)&lt;3,"1-3 days",IF(INDEX(Summary!$BA:$BA,$AH1156)&lt;7,"3-7 days","7+ days"))))</f>
        <v>Under 1 day</v>
      </c>
      <c r="J1156" t="str">
        <f t="array" ref="J1156">IF($A1156="","",IF(IFERROR(INDEX(Summary!$AX:$AX,$AH1156),0)&lt;0.25,"0-25%",IF(INDEX(Summary!$AX:$AX,$AH1156)&lt;0.5,"25-50%",IF(INDEX(Summary!$AX:$AX,$AH1156)&lt;0.75,"50-75%","75-100%"))))</f>
        <v>75-100%</v>
      </c>
      <c r="K1156" t="str">
        <f t="array" ref="K1156">IF($A1156="","",INDEX(Summary!$AY:$AY,$AH1156)&amp;"")</f>
        <v>WIP</v>
      </c>
      <c r="L1156" s="1">
        <f>IF($A1156="","",Summary!$P$2+MOD(ROW()-2,30))</f>
        <v>46241</v>
      </c>
      <c r="M1156">
        <f t="shared" si="164"/>
        <v>15</v>
      </c>
      <c r="N1156">
        <f t="shared" si="165"/>
        <v>7</v>
      </c>
      <c r="O1156" t="str">
        <f t="shared" si="166"/>
        <v>Aug-2026</v>
      </c>
      <c r="P1156">
        <f t="shared" ca="1" si="167"/>
        <v>1</v>
      </c>
      <c r="Q1156" s="2">
        <f t="array" ref="Q1156">IF($A1156="",0,IFERROR(INDEX(Summary!$P$3:$AS$67,$AH1156-2,$M1156),0))</f>
        <v>483</v>
      </c>
      <c r="R1156" s="2">
        <f t="array" ref="R1156">IF($A1156="",0,ROUND(IFERROR(INDEX(Summary!$O:$O,$AH1156),0)/30,0))</f>
        <v>0</v>
      </c>
      <c r="S1156">
        <f t="shared" si="168"/>
        <v>0</v>
      </c>
      <c r="T1156" s="2">
        <f t="array" ref="T1156">IF($S1156=1,IFERROR(INDEX(Summary!$O:$O,$AH1156),0),0)</f>
        <v>0</v>
      </c>
      <c r="U1156" s="2">
        <f t="array" ref="U1156">IF($S1156=1,IFERROR(INDEX(Summary!$AT:$AT,$AH1156),0),0)</f>
        <v>0</v>
      </c>
      <c r="V1156" s="2">
        <f t="shared" si="169"/>
        <v>0</v>
      </c>
      <c r="W1156" s="2">
        <f t="array" ref="W1156">IF($S1156=1,IFERROR(INDEX(Summary!$AZ:$AZ,$AH1156),0),0)</f>
        <v>0</v>
      </c>
      <c r="X1156" s="3">
        <f t="array" ref="X1156">IF($S1156=1,IFERROR(INDEX(Summary!$BA:$BA,$AH1156),0),0)</f>
        <v>0</v>
      </c>
      <c r="Y1156" s="2">
        <f t="array" ref="Y1156">IF($S1156=1,IFERROR(INDEX(Summary!$G:$G,$AH1156),0),0)</f>
        <v>0</v>
      </c>
      <c r="Z1156" s="2">
        <f t="array" ref="Z1156">IF($S1156=1,IFERROR(INDEX(Summary!$H:$H,$AH1156),0),0)</f>
        <v>0</v>
      </c>
      <c r="AA1156" s="2">
        <f t="array" ref="AA1156">IF($S1156=1,IFERROR(INDEX(Summary!$I:$I,$AH1156),0),0)</f>
        <v>0</v>
      </c>
      <c r="AB1156" s="2">
        <f t="array" ref="AB1156">IF($S1156=1,IFERROR(INDEX(Summary!$J:$J,$AH1156),0),0)</f>
        <v>0</v>
      </c>
      <c r="AC1156" s="2">
        <f t="array" ref="AC1156">IF($S1156=1,IFERROR(INDEX(Summary!$K:$K,$AH1156),0),0)</f>
        <v>0</v>
      </c>
      <c r="AD1156" s="2">
        <f t="array" ref="AD1156">IF($S1156=1,IFERROR(INDEX(Summary!$L:$L,$AH1156),0),0)</f>
        <v>0</v>
      </c>
      <c r="AE1156" s="2">
        <f t="array" ref="AE1156">IF($S1156=1,IFERROR(INDEX(Summary!$M:$M,$AH1156),0),0)</f>
        <v>0</v>
      </c>
      <c r="AF1156" s="2">
        <f t="array" ref="AF1156">IF($S1156=1,IFERROR(INDEX(Summary!$N:$N,$AH1156),0),0)</f>
        <v>0</v>
      </c>
      <c r="AG1156">
        <f t="array" ref="AG1156">IF($A1156="","",IFERROR(INDEX(Summary!$BB:$BB,$AH1156),0))</f>
        <v>10</v>
      </c>
      <c r="AH1156">
        <f t="shared" si="170"/>
        <v>41</v>
      </c>
    </row>
    <row r="1157" spans="1:34" hidden="1">
      <c r="A1157" t="str">
        <f t="array" ref="A1157">IFERROR(INDEX(Summary!$D:$D,$AH1157)&amp;"","")</f>
        <v>FG00067</v>
      </c>
      <c r="B1157" t="str">
        <f t="array" ref="B1157">IF($A1157="","",INDEX(Summary!$E:$E,$AH1157))</f>
        <v>Date Palm Jaggery Solid - 1/2 kg</v>
      </c>
      <c r="C1157" t="str">
        <f t="array" ref="C1157">IF($A1157="","",INDEX(Summary!$B:$B,$AH1157))</f>
        <v>Jaggery</v>
      </c>
      <c r="D1157" t="str">
        <f t="array" ref="D1157">IF($A1157="","",INDEX(Summary!$C:$C,$AH1157))</f>
        <v>C39</v>
      </c>
      <c r="E1157">
        <f t="array" ref="E1157">IF($A1157="","",INDEX(Summary!$F:$F,$AH1157))</f>
        <v>0.5</v>
      </c>
      <c r="F1157" t="str">
        <f t="array" ref="F1157">IF($A1157="","",INDEX(Summary!$BC:$BC,$AH1157)&amp;"")</f>
        <v>P3 – Normal</v>
      </c>
      <c r="G1157">
        <f t="shared" si="162"/>
        <v>3</v>
      </c>
      <c r="H1157">
        <f t="shared" si="163"/>
        <v>0</v>
      </c>
      <c r="I1157" t="str">
        <f t="array" ref="I1157">IF($A1157="","",IF(IFERROR(INDEX(Summary!$BA:$BA,$AH1157),0)&lt;1,"Under 1 day",IF(INDEX(Summary!$BA:$BA,$AH1157)&lt;3,"1-3 days",IF(INDEX(Summary!$BA:$BA,$AH1157)&lt;7,"3-7 days","7+ days"))))</f>
        <v>Under 1 day</v>
      </c>
      <c r="J1157" t="str">
        <f t="array" ref="J1157">IF($A1157="","",IF(IFERROR(INDEX(Summary!$AX:$AX,$AH1157),0)&lt;0.25,"0-25%",IF(INDEX(Summary!$AX:$AX,$AH1157)&lt;0.5,"25-50%",IF(INDEX(Summary!$AX:$AX,$AH1157)&lt;0.75,"50-75%","75-100%"))))</f>
        <v>75-100%</v>
      </c>
      <c r="K1157" t="str">
        <f t="array" ref="K1157">IF($A1157="","",INDEX(Summary!$AY:$AY,$AH1157)&amp;"")</f>
        <v>WIP</v>
      </c>
      <c r="L1157" s="1">
        <f>IF($A1157="","",Summary!$P$2+MOD(ROW()-2,30))</f>
        <v>46242</v>
      </c>
      <c r="M1157">
        <f t="shared" si="164"/>
        <v>16</v>
      </c>
      <c r="N1157">
        <f t="shared" si="165"/>
        <v>8</v>
      </c>
      <c r="O1157" t="str">
        <f t="shared" si="166"/>
        <v>Aug-2026</v>
      </c>
      <c r="P1157">
        <f t="shared" ca="1" si="167"/>
        <v>1</v>
      </c>
      <c r="Q1157" s="2">
        <f t="array" ref="Q1157">IF($A1157="",0,IFERROR(INDEX(Summary!$P$3:$AS$67,$AH1157-2,$M1157),0))</f>
        <v>0</v>
      </c>
      <c r="R1157" s="2">
        <f t="array" ref="R1157">IF($A1157="",0,ROUND(IFERROR(INDEX(Summary!$O:$O,$AH1157),0)/30,0))</f>
        <v>0</v>
      </c>
      <c r="S1157">
        <f t="shared" si="168"/>
        <v>0</v>
      </c>
      <c r="T1157" s="2">
        <f t="array" ref="T1157">IF($S1157=1,IFERROR(INDEX(Summary!$O:$O,$AH1157),0),0)</f>
        <v>0</v>
      </c>
      <c r="U1157" s="2">
        <f t="array" ref="U1157">IF($S1157=1,IFERROR(INDEX(Summary!$AT:$AT,$AH1157),0),0)</f>
        <v>0</v>
      </c>
      <c r="V1157" s="2">
        <f t="shared" si="169"/>
        <v>0</v>
      </c>
      <c r="W1157" s="2">
        <f t="array" ref="W1157">IF($S1157=1,IFERROR(INDEX(Summary!$AZ:$AZ,$AH1157),0),0)</f>
        <v>0</v>
      </c>
      <c r="X1157" s="3">
        <f t="array" ref="X1157">IF($S1157=1,IFERROR(INDEX(Summary!$BA:$BA,$AH1157),0),0)</f>
        <v>0</v>
      </c>
      <c r="Y1157" s="2">
        <f t="array" ref="Y1157">IF($S1157=1,IFERROR(INDEX(Summary!$G:$G,$AH1157),0),0)</f>
        <v>0</v>
      </c>
      <c r="Z1157" s="2">
        <f t="array" ref="Z1157">IF($S1157=1,IFERROR(INDEX(Summary!$H:$H,$AH1157),0),0)</f>
        <v>0</v>
      </c>
      <c r="AA1157" s="2">
        <f t="array" ref="AA1157">IF($S1157=1,IFERROR(INDEX(Summary!$I:$I,$AH1157),0),0)</f>
        <v>0</v>
      </c>
      <c r="AB1157" s="2">
        <f t="array" ref="AB1157">IF($S1157=1,IFERROR(INDEX(Summary!$J:$J,$AH1157),0),0)</f>
        <v>0</v>
      </c>
      <c r="AC1157" s="2">
        <f t="array" ref="AC1157">IF($S1157=1,IFERROR(INDEX(Summary!$K:$K,$AH1157),0),0)</f>
        <v>0</v>
      </c>
      <c r="AD1157" s="2">
        <f t="array" ref="AD1157">IF($S1157=1,IFERROR(INDEX(Summary!$L:$L,$AH1157),0),0)</f>
        <v>0</v>
      </c>
      <c r="AE1157" s="2">
        <f t="array" ref="AE1157">IF($S1157=1,IFERROR(INDEX(Summary!$M:$M,$AH1157),0),0)</f>
        <v>0</v>
      </c>
      <c r="AF1157" s="2">
        <f t="array" ref="AF1157">IF($S1157=1,IFERROR(INDEX(Summary!$N:$N,$AH1157),0),0)</f>
        <v>0</v>
      </c>
      <c r="AG1157">
        <f t="array" ref="AG1157">IF($A1157="","",IFERROR(INDEX(Summary!$BB:$BB,$AH1157),0))</f>
        <v>10</v>
      </c>
      <c r="AH1157">
        <f t="shared" si="170"/>
        <v>41</v>
      </c>
    </row>
    <row r="1158" spans="1:34" hidden="1">
      <c r="A1158" t="str">
        <f t="array" ref="A1158">IFERROR(INDEX(Summary!$D:$D,$AH1158)&amp;"","")</f>
        <v>FG00067</v>
      </c>
      <c r="B1158" t="str">
        <f t="array" ref="B1158">IF($A1158="","",INDEX(Summary!$E:$E,$AH1158))</f>
        <v>Date Palm Jaggery Solid - 1/2 kg</v>
      </c>
      <c r="C1158" t="str">
        <f t="array" ref="C1158">IF($A1158="","",INDEX(Summary!$B:$B,$AH1158))</f>
        <v>Jaggery</v>
      </c>
      <c r="D1158" t="str">
        <f t="array" ref="D1158">IF($A1158="","",INDEX(Summary!$C:$C,$AH1158))</f>
        <v>C39</v>
      </c>
      <c r="E1158">
        <f t="array" ref="E1158">IF($A1158="","",INDEX(Summary!$F:$F,$AH1158))</f>
        <v>0.5</v>
      </c>
      <c r="F1158" t="str">
        <f t="array" ref="F1158">IF($A1158="","",INDEX(Summary!$BC:$BC,$AH1158)&amp;"")</f>
        <v>P3 – Normal</v>
      </c>
      <c r="G1158">
        <f t="shared" si="162"/>
        <v>3</v>
      </c>
      <c r="H1158">
        <f t="shared" si="163"/>
        <v>0</v>
      </c>
      <c r="I1158" t="str">
        <f t="array" ref="I1158">IF($A1158="","",IF(IFERROR(INDEX(Summary!$BA:$BA,$AH1158),0)&lt;1,"Under 1 day",IF(INDEX(Summary!$BA:$BA,$AH1158)&lt;3,"1-3 days",IF(INDEX(Summary!$BA:$BA,$AH1158)&lt;7,"3-7 days","7+ days"))))</f>
        <v>Under 1 day</v>
      </c>
      <c r="J1158" t="str">
        <f t="array" ref="J1158">IF($A1158="","",IF(IFERROR(INDEX(Summary!$AX:$AX,$AH1158),0)&lt;0.25,"0-25%",IF(INDEX(Summary!$AX:$AX,$AH1158)&lt;0.5,"25-50%",IF(INDEX(Summary!$AX:$AX,$AH1158)&lt;0.75,"50-75%","75-100%"))))</f>
        <v>75-100%</v>
      </c>
      <c r="K1158" t="str">
        <f t="array" ref="K1158">IF($A1158="","",INDEX(Summary!$AY:$AY,$AH1158)&amp;"")</f>
        <v>WIP</v>
      </c>
      <c r="L1158" s="1">
        <f>IF($A1158="","",Summary!$P$2+MOD(ROW()-2,30))</f>
        <v>46243</v>
      </c>
      <c r="M1158">
        <f t="shared" si="164"/>
        <v>17</v>
      </c>
      <c r="N1158">
        <f t="shared" si="165"/>
        <v>9</v>
      </c>
      <c r="O1158" t="str">
        <f t="shared" si="166"/>
        <v>Aug-2026</v>
      </c>
      <c r="P1158">
        <f t="shared" ca="1" si="167"/>
        <v>1</v>
      </c>
      <c r="Q1158" s="2">
        <f t="array" ref="Q1158">IF($A1158="",0,IFERROR(INDEX(Summary!$P$3:$AS$67,$AH1158-2,$M1158),0))</f>
        <v>0</v>
      </c>
      <c r="R1158" s="2">
        <f t="array" ref="R1158">IF($A1158="",0,ROUND(IFERROR(INDEX(Summary!$O:$O,$AH1158),0)/30,0))</f>
        <v>0</v>
      </c>
      <c r="S1158">
        <f t="shared" si="168"/>
        <v>0</v>
      </c>
      <c r="T1158" s="2">
        <f t="array" ref="T1158">IF($S1158=1,IFERROR(INDEX(Summary!$O:$O,$AH1158),0),0)</f>
        <v>0</v>
      </c>
      <c r="U1158" s="2">
        <f t="array" ref="U1158">IF($S1158=1,IFERROR(INDEX(Summary!$AT:$AT,$AH1158),0),0)</f>
        <v>0</v>
      </c>
      <c r="V1158" s="2">
        <f t="shared" si="169"/>
        <v>0</v>
      </c>
      <c r="W1158" s="2">
        <f t="array" ref="W1158">IF($S1158=1,IFERROR(INDEX(Summary!$AZ:$AZ,$AH1158),0),0)</f>
        <v>0</v>
      </c>
      <c r="X1158" s="3">
        <f t="array" ref="X1158">IF($S1158=1,IFERROR(INDEX(Summary!$BA:$BA,$AH1158),0),0)</f>
        <v>0</v>
      </c>
      <c r="Y1158" s="2">
        <f t="array" ref="Y1158">IF($S1158=1,IFERROR(INDEX(Summary!$G:$G,$AH1158),0),0)</f>
        <v>0</v>
      </c>
      <c r="Z1158" s="2">
        <f t="array" ref="Z1158">IF($S1158=1,IFERROR(INDEX(Summary!$H:$H,$AH1158),0),0)</f>
        <v>0</v>
      </c>
      <c r="AA1158" s="2">
        <f t="array" ref="AA1158">IF($S1158=1,IFERROR(INDEX(Summary!$I:$I,$AH1158),0),0)</f>
        <v>0</v>
      </c>
      <c r="AB1158" s="2">
        <f t="array" ref="AB1158">IF($S1158=1,IFERROR(INDEX(Summary!$J:$J,$AH1158),0),0)</f>
        <v>0</v>
      </c>
      <c r="AC1158" s="2">
        <f t="array" ref="AC1158">IF($S1158=1,IFERROR(INDEX(Summary!$K:$K,$AH1158),0),0)</f>
        <v>0</v>
      </c>
      <c r="AD1158" s="2">
        <f t="array" ref="AD1158">IF($S1158=1,IFERROR(INDEX(Summary!$L:$L,$AH1158),0),0)</f>
        <v>0</v>
      </c>
      <c r="AE1158" s="2">
        <f t="array" ref="AE1158">IF($S1158=1,IFERROR(INDEX(Summary!$M:$M,$AH1158),0),0)</f>
        <v>0</v>
      </c>
      <c r="AF1158" s="2">
        <f t="array" ref="AF1158">IF($S1158=1,IFERROR(INDEX(Summary!$N:$N,$AH1158),0),0)</f>
        <v>0</v>
      </c>
      <c r="AG1158">
        <f t="array" ref="AG1158">IF($A1158="","",IFERROR(INDEX(Summary!$BB:$BB,$AH1158),0))</f>
        <v>10</v>
      </c>
      <c r="AH1158">
        <f t="shared" si="170"/>
        <v>41</v>
      </c>
    </row>
    <row r="1159" spans="1:34" hidden="1">
      <c r="A1159" t="str">
        <f t="array" ref="A1159">IFERROR(INDEX(Summary!$D:$D,$AH1159)&amp;"","")</f>
        <v>FG00067</v>
      </c>
      <c r="B1159" t="str">
        <f t="array" ref="B1159">IF($A1159="","",INDEX(Summary!$E:$E,$AH1159))</f>
        <v>Date Palm Jaggery Solid - 1/2 kg</v>
      </c>
      <c r="C1159" t="str">
        <f t="array" ref="C1159">IF($A1159="","",INDEX(Summary!$B:$B,$AH1159))</f>
        <v>Jaggery</v>
      </c>
      <c r="D1159" t="str">
        <f t="array" ref="D1159">IF($A1159="","",INDEX(Summary!$C:$C,$AH1159))</f>
        <v>C39</v>
      </c>
      <c r="E1159">
        <f t="array" ref="E1159">IF($A1159="","",INDEX(Summary!$F:$F,$AH1159))</f>
        <v>0.5</v>
      </c>
      <c r="F1159" t="str">
        <f t="array" ref="F1159">IF($A1159="","",INDEX(Summary!$BC:$BC,$AH1159)&amp;"")</f>
        <v>P3 – Normal</v>
      </c>
      <c r="G1159">
        <f t="shared" si="162"/>
        <v>3</v>
      </c>
      <c r="H1159">
        <f t="shared" si="163"/>
        <v>0</v>
      </c>
      <c r="I1159" t="str">
        <f t="array" ref="I1159">IF($A1159="","",IF(IFERROR(INDEX(Summary!$BA:$BA,$AH1159),0)&lt;1,"Under 1 day",IF(INDEX(Summary!$BA:$BA,$AH1159)&lt;3,"1-3 days",IF(INDEX(Summary!$BA:$BA,$AH1159)&lt;7,"3-7 days","7+ days"))))</f>
        <v>Under 1 day</v>
      </c>
      <c r="J1159" t="str">
        <f t="array" ref="J1159">IF($A1159="","",IF(IFERROR(INDEX(Summary!$AX:$AX,$AH1159),0)&lt;0.25,"0-25%",IF(INDEX(Summary!$AX:$AX,$AH1159)&lt;0.5,"25-50%",IF(INDEX(Summary!$AX:$AX,$AH1159)&lt;0.75,"50-75%","75-100%"))))</f>
        <v>75-100%</v>
      </c>
      <c r="K1159" t="str">
        <f t="array" ref="K1159">IF($A1159="","",INDEX(Summary!$AY:$AY,$AH1159)&amp;"")</f>
        <v>WIP</v>
      </c>
      <c r="L1159" s="1">
        <f>IF($A1159="","",Summary!$P$2+MOD(ROW()-2,30))</f>
        <v>46244</v>
      </c>
      <c r="M1159">
        <f t="shared" si="164"/>
        <v>18</v>
      </c>
      <c r="N1159">
        <f t="shared" si="165"/>
        <v>10</v>
      </c>
      <c r="O1159" t="str">
        <f t="shared" si="166"/>
        <v>Aug-2026</v>
      </c>
      <c r="P1159">
        <f t="shared" ca="1" si="167"/>
        <v>1</v>
      </c>
      <c r="Q1159" s="2">
        <f t="array" ref="Q1159">IF($A1159="",0,IFERROR(INDEX(Summary!$P$3:$AS$67,$AH1159-2,$M1159),0))</f>
        <v>381</v>
      </c>
      <c r="R1159" s="2">
        <f t="array" ref="R1159">IF($A1159="",0,ROUND(IFERROR(INDEX(Summary!$O:$O,$AH1159),0)/30,0))</f>
        <v>0</v>
      </c>
      <c r="S1159">
        <f t="shared" si="168"/>
        <v>0</v>
      </c>
      <c r="T1159" s="2">
        <f t="array" ref="T1159">IF($S1159=1,IFERROR(INDEX(Summary!$O:$O,$AH1159),0),0)</f>
        <v>0</v>
      </c>
      <c r="U1159" s="2">
        <f t="array" ref="U1159">IF($S1159=1,IFERROR(INDEX(Summary!$AT:$AT,$AH1159),0),0)</f>
        <v>0</v>
      </c>
      <c r="V1159" s="2">
        <f t="shared" si="169"/>
        <v>0</v>
      </c>
      <c r="W1159" s="2">
        <f t="array" ref="W1159">IF($S1159=1,IFERROR(INDEX(Summary!$AZ:$AZ,$AH1159),0),0)</f>
        <v>0</v>
      </c>
      <c r="X1159" s="3">
        <f t="array" ref="X1159">IF($S1159=1,IFERROR(INDEX(Summary!$BA:$BA,$AH1159),0),0)</f>
        <v>0</v>
      </c>
      <c r="Y1159" s="2">
        <f t="array" ref="Y1159">IF($S1159=1,IFERROR(INDEX(Summary!$G:$G,$AH1159),0),0)</f>
        <v>0</v>
      </c>
      <c r="Z1159" s="2">
        <f t="array" ref="Z1159">IF($S1159=1,IFERROR(INDEX(Summary!$H:$H,$AH1159),0),0)</f>
        <v>0</v>
      </c>
      <c r="AA1159" s="2">
        <f t="array" ref="AA1159">IF($S1159=1,IFERROR(INDEX(Summary!$I:$I,$AH1159),0),0)</f>
        <v>0</v>
      </c>
      <c r="AB1159" s="2">
        <f t="array" ref="AB1159">IF($S1159=1,IFERROR(INDEX(Summary!$J:$J,$AH1159),0),0)</f>
        <v>0</v>
      </c>
      <c r="AC1159" s="2">
        <f t="array" ref="AC1159">IF($S1159=1,IFERROR(INDEX(Summary!$K:$K,$AH1159),0),0)</f>
        <v>0</v>
      </c>
      <c r="AD1159" s="2">
        <f t="array" ref="AD1159">IF($S1159=1,IFERROR(INDEX(Summary!$L:$L,$AH1159),0),0)</f>
        <v>0</v>
      </c>
      <c r="AE1159" s="2">
        <f t="array" ref="AE1159">IF($S1159=1,IFERROR(INDEX(Summary!$M:$M,$AH1159),0),0)</f>
        <v>0</v>
      </c>
      <c r="AF1159" s="2">
        <f t="array" ref="AF1159">IF($S1159=1,IFERROR(INDEX(Summary!$N:$N,$AH1159),0),0)</f>
        <v>0</v>
      </c>
      <c r="AG1159">
        <f t="array" ref="AG1159">IF($A1159="","",IFERROR(INDEX(Summary!$BB:$BB,$AH1159),0))</f>
        <v>10</v>
      </c>
      <c r="AH1159">
        <f t="shared" si="170"/>
        <v>41</v>
      </c>
    </row>
    <row r="1160" spans="1:34" hidden="1">
      <c r="A1160" t="str">
        <f t="array" ref="A1160">IFERROR(INDEX(Summary!$D:$D,$AH1160)&amp;"","")</f>
        <v>FG00067</v>
      </c>
      <c r="B1160" t="str">
        <f t="array" ref="B1160">IF($A1160="","",INDEX(Summary!$E:$E,$AH1160))</f>
        <v>Date Palm Jaggery Solid - 1/2 kg</v>
      </c>
      <c r="C1160" t="str">
        <f t="array" ref="C1160">IF($A1160="","",INDEX(Summary!$B:$B,$AH1160))</f>
        <v>Jaggery</v>
      </c>
      <c r="D1160" t="str">
        <f t="array" ref="D1160">IF($A1160="","",INDEX(Summary!$C:$C,$AH1160))</f>
        <v>C39</v>
      </c>
      <c r="E1160">
        <f t="array" ref="E1160">IF($A1160="","",INDEX(Summary!$F:$F,$AH1160))</f>
        <v>0.5</v>
      </c>
      <c r="F1160" t="str">
        <f t="array" ref="F1160">IF($A1160="","",INDEX(Summary!$BC:$BC,$AH1160)&amp;"")</f>
        <v>P3 – Normal</v>
      </c>
      <c r="G1160">
        <f t="shared" si="162"/>
        <v>3</v>
      </c>
      <c r="H1160">
        <f t="shared" si="163"/>
        <v>0</v>
      </c>
      <c r="I1160" t="str">
        <f t="array" ref="I1160">IF($A1160="","",IF(IFERROR(INDEX(Summary!$BA:$BA,$AH1160),0)&lt;1,"Under 1 day",IF(INDEX(Summary!$BA:$BA,$AH1160)&lt;3,"1-3 days",IF(INDEX(Summary!$BA:$BA,$AH1160)&lt;7,"3-7 days","7+ days"))))</f>
        <v>Under 1 day</v>
      </c>
      <c r="J1160" t="str">
        <f t="array" ref="J1160">IF($A1160="","",IF(IFERROR(INDEX(Summary!$AX:$AX,$AH1160),0)&lt;0.25,"0-25%",IF(INDEX(Summary!$AX:$AX,$AH1160)&lt;0.5,"25-50%",IF(INDEX(Summary!$AX:$AX,$AH1160)&lt;0.75,"50-75%","75-100%"))))</f>
        <v>75-100%</v>
      </c>
      <c r="K1160" t="str">
        <f t="array" ref="K1160">IF($A1160="","",INDEX(Summary!$AY:$AY,$AH1160)&amp;"")</f>
        <v>WIP</v>
      </c>
      <c r="L1160" s="1">
        <f>IF($A1160="","",Summary!$P$2+MOD(ROW()-2,30))</f>
        <v>46245</v>
      </c>
      <c r="M1160">
        <f t="shared" si="164"/>
        <v>19</v>
      </c>
      <c r="N1160">
        <f t="shared" si="165"/>
        <v>11</v>
      </c>
      <c r="O1160" t="str">
        <f t="shared" si="166"/>
        <v>Aug-2026</v>
      </c>
      <c r="P1160">
        <f t="shared" ca="1" si="167"/>
        <v>1</v>
      </c>
      <c r="Q1160" s="2">
        <f t="array" ref="Q1160">IF($A1160="",0,IFERROR(INDEX(Summary!$P$3:$AS$67,$AH1160-2,$M1160),0))</f>
        <v>380</v>
      </c>
      <c r="R1160" s="2">
        <f t="array" ref="R1160">IF($A1160="",0,ROUND(IFERROR(INDEX(Summary!$O:$O,$AH1160),0)/30,0))</f>
        <v>0</v>
      </c>
      <c r="S1160">
        <f t="shared" si="168"/>
        <v>0</v>
      </c>
      <c r="T1160" s="2">
        <f t="array" ref="T1160">IF($S1160=1,IFERROR(INDEX(Summary!$O:$O,$AH1160),0),0)</f>
        <v>0</v>
      </c>
      <c r="U1160" s="2">
        <f t="array" ref="U1160">IF($S1160=1,IFERROR(INDEX(Summary!$AT:$AT,$AH1160),0),0)</f>
        <v>0</v>
      </c>
      <c r="V1160" s="2">
        <f t="shared" si="169"/>
        <v>0</v>
      </c>
      <c r="W1160" s="2">
        <f t="array" ref="W1160">IF($S1160=1,IFERROR(INDEX(Summary!$AZ:$AZ,$AH1160),0),0)</f>
        <v>0</v>
      </c>
      <c r="X1160" s="3">
        <f t="array" ref="X1160">IF($S1160=1,IFERROR(INDEX(Summary!$BA:$BA,$AH1160),0),0)</f>
        <v>0</v>
      </c>
      <c r="Y1160" s="2">
        <f t="array" ref="Y1160">IF($S1160=1,IFERROR(INDEX(Summary!$G:$G,$AH1160),0),0)</f>
        <v>0</v>
      </c>
      <c r="Z1160" s="2">
        <f t="array" ref="Z1160">IF($S1160=1,IFERROR(INDEX(Summary!$H:$H,$AH1160),0),0)</f>
        <v>0</v>
      </c>
      <c r="AA1160" s="2">
        <f t="array" ref="AA1160">IF($S1160=1,IFERROR(INDEX(Summary!$I:$I,$AH1160),0),0)</f>
        <v>0</v>
      </c>
      <c r="AB1160" s="2">
        <f t="array" ref="AB1160">IF($S1160=1,IFERROR(INDEX(Summary!$J:$J,$AH1160),0),0)</f>
        <v>0</v>
      </c>
      <c r="AC1160" s="2">
        <f t="array" ref="AC1160">IF($S1160=1,IFERROR(INDEX(Summary!$K:$K,$AH1160),0),0)</f>
        <v>0</v>
      </c>
      <c r="AD1160" s="2">
        <f t="array" ref="AD1160">IF($S1160=1,IFERROR(INDEX(Summary!$L:$L,$AH1160),0),0)</f>
        <v>0</v>
      </c>
      <c r="AE1160" s="2">
        <f t="array" ref="AE1160">IF($S1160=1,IFERROR(INDEX(Summary!$M:$M,$AH1160),0),0)</f>
        <v>0</v>
      </c>
      <c r="AF1160" s="2">
        <f t="array" ref="AF1160">IF($S1160=1,IFERROR(INDEX(Summary!$N:$N,$AH1160),0),0)</f>
        <v>0</v>
      </c>
      <c r="AG1160">
        <f t="array" ref="AG1160">IF($A1160="","",IFERROR(INDEX(Summary!$BB:$BB,$AH1160),0))</f>
        <v>10</v>
      </c>
      <c r="AH1160">
        <f t="shared" si="170"/>
        <v>41</v>
      </c>
    </row>
    <row r="1161" spans="1:34" hidden="1">
      <c r="A1161" t="str">
        <f t="array" ref="A1161">IFERROR(INDEX(Summary!$D:$D,$AH1161)&amp;"","")</f>
        <v>FG00067</v>
      </c>
      <c r="B1161" t="str">
        <f t="array" ref="B1161">IF($A1161="","",INDEX(Summary!$E:$E,$AH1161))</f>
        <v>Date Palm Jaggery Solid - 1/2 kg</v>
      </c>
      <c r="C1161" t="str">
        <f t="array" ref="C1161">IF($A1161="","",INDEX(Summary!$B:$B,$AH1161))</f>
        <v>Jaggery</v>
      </c>
      <c r="D1161" t="str">
        <f t="array" ref="D1161">IF($A1161="","",INDEX(Summary!$C:$C,$AH1161))</f>
        <v>C39</v>
      </c>
      <c r="E1161">
        <f t="array" ref="E1161">IF($A1161="","",INDEX(Summary!$F:$F,$AH1161))</f>
        <v>0.5</v>
      </c>
      <c r="F1161" t="str">
        <f t="array" ref="F1161">IF($A1161="","",INDEX(Summary!$BC:$BC,$AH1161)&amp;"")</f>
        <v>P3 – Normal</v>
      </c>
      <c r="G1161">
        <f t="shared" si="162"/>
        <v>3</v>
      </c>
      <c r="H1161">
        <f t="shared" si="163"/>
        <v>0</v>
      </c>
      <c r="I1161" t="str">
        <f t="array" ref="I1161">IF($A1161="","",IF(IFERROR(INDEX(Summary!$BA:$BA,$AH1161),0)&lt;1,"Under 1 day",IF(INDEX(Summary!$BA:$BA,$AH1161)&lt;3,"1-3 days",IF(INDEX(Summary!$BA:$BA,$AH1161)&lt;7,"3-7 days","7+ days"))))</f>
        <v>Under 1 day</v>
      </c>
      <c r="J1161" t="str">
        <f t="array" ref="J1161">IF($A1161="","",IF(IFERROR(INDEX(Summary!$AX:$AX,$AH1161),0)&lt;0.25,"0-25%",IF(INDEX(Summary!$AX:$AX,$AH1161)&lt;0.5,"25-50%",IF(INDEX(Summary!$AX:$AX,$AH1161)&lt;0.75,"50-75%","75-100%"))))</f>
        <v>75-100%</v>
      </c>
      <c r="K1161" t="str">
        <f t="array" ref="K1161">IF($A1161="","",INDEX(Summary!$AY:$AY,$AH1161)&amp;"")</f>
        <v>WIP</v>
      </c>
      <c r="L1161" s="1">
        <f>IF($A1161="","",Summary!$P$2+MOD(ROW()-2,30))</f>
        <v>46246</v>
      </c>
      <c r="M1161">
        <f t="shared" si="164"/>
        <v>20</v>
      </c>
      <c r="N1161">
        <f t="shared" si="165"/>
        <v>12</v>
      </c>
      <c r="O1161" t="str">
        <f t="shared" si="166"/>
        <v>Aug-2026</v>
      </c>
      <c r="P1161">
        <f t="shared" ca="1" si="167"/>
        <v>1</v>
      </c>
      <c r="Q1161" s="2">
        <f t="array" ref="Q1161">IF($A1161="",0,IFERROR(INDEX(Summary!$P$3:$AS$67,$AH1161-2,$M1161),0))</f>
        <v>0</v>
      </c>
      <c r="R1161" s="2">
        <f t="array" ref="R1161">IF($A1161="",0,ROUND(IFERROR(INDEX(Summary!$O:$O,$AH1161),0)/30,0))</f>
        <v>0</v>
      </c>
      <c r="S1161">
        <f t="shared" si="168"/>
        <v>0</v>
      </c>
      <c r="T1161" s="2">
        <f t="array" ref="T1161">IF($S1161=1,IFERROR(INDEX(Summary!$O:$O,$AH1161),0),0)</f>
        <v>0</v>
      </c>
      <c r="U1161" s="2">
        <f t="array" ref="U1161">IF($S1161=1,IFERROR(INDEX(Summary!$AT:$AT,$AH1161),0),0)</f>
        <v>0</v>
      </c>
      <c r="V1161" s="2">
        <f t="shared" si="169"/>
        <v>0</v>
      </c>
      <c r="W1161" s="2">
        <f t="array" ref="W1161">IF($S1161=1,IFERROR(INDEX(Summary!$AZ:$AZ,$AH1161),0),0)</f>
        <v>0</v>
      </c>
      <c r="X1161" s="3">
        <f t="array" ref="X1161">IF($S1161=1,IFERROR(INDEX(Summary!$BA:$BA,$AH1161),0),0)</f>
        <v>0</v>
      </c>
      <c r="Y1161" s="2">
        <f t="array" ref="Y1161">IF($S1161=1,IFERROR(INDEX(Summary!$G:$G,$AH1161),0),0)</f>
        <v>0</v>
      </c>
      <c r="Z1161" s="2">
        <f t="array" ref="Z1161">IF($S1161=1,IFERROR(INDEX(Summary!$H:$H,$AH1161),0),0)</f>
        <v>0</v>
      </c>
      <c r="AA1161" s="2">
        <f t="array" ref="AA1161">IF($S1161=1,IFERROR(INDEX(Summary!$I:$I,$AH1161),0),0)</f>
        <v>0</v>
      </c>
      <c r="AB1161" s="2">
        <f t="array" ref="AB1161">IF($S1161=1,IFERROR(INDEX(Summary!$J:$J,$AH1161),0),0)</f>
        <v>0</v>
      </c>
      <c r="AC1161" s="2">
        <f t="array" ref="AC1161">IF($S1161=1,IFERROR(INDEX(Summary!$K:$K,$AH1161),0),0)</f>
        <v>0</v>
      </c>
      <c r="AD1161" s="2">
        <f t="array" ref="AD1161">IF($S1161=1,IFERROR(INDEX(Summary!$L:$L,$AH1161),0),0)</f>
        <v>0</v>
      </c>
      <c r="AE1161" s="2">
        <f t="array" ref="AE1161">IF($S1161=1,IFERROR(INDEX(Summary!$M:$M,$AH1161),0),0)</f>
        <v>0</v>
      </c>
      <c r="AF1161" s="2">
        <f t="array" ref="AF1161">IF($S1161=1,IFERROR(INDEX(Summary!$N:$N,$AH1161),0),0)</f>
        <v>0</v>
      </c>
      <c r="AG1161">
        <f t="array" ref="AG1161">IF($A1161="","",IFERROR(INDEX(Summary!$BB:$BB,$AH1161),0))</f>
        <v>10</v>
      </c>
      <c r="AH1161">
        <f t="shared" si="170"/>
        <v>41</v>
      </c>
    </row>
    <row r="1162" spans="1:34" hidden="1">
      <c r="A1162" t="str">
        <f t="array" ref="A1162">IFERROR(INDEX(Summary!$D:$D,$AH1162)&amp;"","")</f>
        <v>FG00067</v>
      </c>
      <c r="B1162" t="str">
        <f t="array" ref="B1162">IF($A1162="","",INDEX(Summary!$E:$E,$AH1162))</f>
        <v>Date Palm Jaggery Solid - 1/2 kg</v>
      </c>
      <c r="C1162" t="str">
        <f t="array" ref="C1162">IF($A1162="","",INDEX(Summary!$B:$B,$AH1162))</f>
        <v>Jaggery</v>
      </c>
      <c r="D1162" t="str">
        <f t="array" ref="D1162">IF($A1162="","",INDEX(Summary!$C:$C,$AH1162))</f>
        <v>C39</v>
      </c>
      <c r="E1162">
        <f t="array" ref="E1162">IF($A1162="","",INDEX(Summary!$F:$F,$AH1162))</f>
        <v>0.5</v>
      </c>
      <c r="F1162" t="str">
        <f t="array" ref="F1162">IF($A1162="","",INDEX(Summary!$BC:$BC,$AH1162)&amp;"")</f>
        <v>P3 – Normal</v>
      </c>
      <c r="G1162">
        <f t="shared" si="162"/>
        <v>3</v>
      </c>
      <c r="H1162">
        <f t="shared" si="163"/>
        <v>0</v>
      </c>
      <c r="I1162" t="str">
        <f t="array" ref="I1162">IF($A1162="","",IF(IFERROR(INDEX(Summary!$BA:$BA,$AH1162),0)&lt;1,"Under 1 day",IF(INDEX(Summary!$BA:$BA,$AH1162)&lt;3,"1-3 days",IF(INDEX(Summary!$BA:$BA,$AH1162)&lt;7,"3-7 days","7+ days"))))</f>
        <v>Under 1 day</v>
      </c>
      <c r="J1162" t="str">
        <f t="array" ref="J1162">IF($A1162="","",IF(IFERROR(INDEX(Summary!$AX:$AX,$AH1162),0)&lt;0.25,"0-25%",IF(INDEX(Summary!$AX:$AX,$AH1162)&lt;0.5,"25-50%",IF(INDEX(Summary!$AX:$AX,$AH1162)&lt;0.75,"50-75%","75-100%"))))</f>
        <v>75-100%</v>
      </c>
      <c r="K1162" t="str">
        <f t="array" ref="K1162">IF($A1162="","",INDEX(Summary!$AY:$AY,$AH1162)&amp;"")</f>
        <v>WIP</v>
      </c>
      <c r="L1162" s="1">
        <f>IF($A1162="","",Summary!$P$2+MOD(ROW()-2,30))</f>
        <v>46247</v>
      </c>
      <c r="M1162">
        <f t="shared" si="164"/>
        <v>21</v>
      </c>
      <c r="N1162">
        <f t="shared" si="165"/>
        <v>13</v>
      </c>
      <c r="O1162" t="str">
        <f t="shared" si="166"/>
        <v>Aug-2026</v>
      </c>
      <c r="P1162">
        <f t="shared" ca="1" si="167"/>
        <v>1</v>
      </c>
      <c r="Q1162" s="2">
        <f t="array" ref="Q1162">IF($A1162="",0,IFERROR(INDEX(Summary!$P$3:$AS$67,$AH1162-2,$M1162),0))</f>
        <v>0</v>
      </c>
      <c r="R1162" s="2">
        <f t="array" ref="R1162">IF($A1162="",0,ROUND(IFERROR(INDEX(Summary!$O:$O,$AH1162),0)/30,0))</f>
        <v>0</v>
      </c>
      <c r="S1162">
        <f t="shared" si="168"/>
        <v>0</v>
      </c>
      <c r="T1162" s="2">
        <f t="array" ref="T1162">IF($S1162=1,IFERROR(INDEX(Summary!$O:$O,$AH1162),0),0)</f>
        <v>0</v>
      </c>
      <c r="U1162" s="2">
        <f t="array" ref="U1162">IF($S1162=1,IFERROR(INDEX(Summary!$AT:$AT,$AH1162),0),0)</f>
        <v>0</v>
      </c>
      <c r="V1162" s="2">
        <f t="shared" si="169"/>
        <v>0</v>
      </c>
      <c r="W1162" s="2">
        <f t="array" ref="W1162">IF($S1162=1,IFERROR(INDEX(Summary!$AZ:$AZ,$AH1162),0),0)</f>
        <v>0</v>
      </c>
      <c r="X1162" s="3">
        <f t="array" ref="X1162">IF($S1162=1,IFERROR(INDEX(Summary!$BA:$BA,$AH1162),0),0)</f>
        <v>0</v>
      </c>
      <c r="Y1162" s="2">
        <f t="array" ref="Y1162">IF($S1162=1,IFERROR(INDEX(Summary!$G:$G,$AH1162),0),0)</f>
        <v>0</v>
      </c>
      <c r="Z1162" s="2">
        <f t="array" ref="Z1162">IF($S1162=1,IFERROR(INDEX(Summary!$H:$H,$AH1162),0),0)</f>
        <v>0</v>
      </c>
      <c r="AA1162" s="2">
        <f t="array" ref="AA1162">IF($S1162=1,IFERROR(INDEX(Summary!$I:$I,$AH1162),0),0)</f>
        <v>0</v>
      </c>
      <c r="AB1162" s="2">
        <f t="array" ref="AB1162">IF($S1162=1,IFERROR(INDEX(Summary!$J:$J,$AH1162),0),0)</f>
        <v>0</v>
      </c>
      <c r="AC1162" s="2">
        <f t="array" ref="AC1162">IF($S1162=1,IFERROR(INDEX(Summary!$K:$K,$AH1162),0),0)</f>
        <v>0</v>
      </c>
      <c r="AD1162" s="2">
        <f t="array" ref="AD1162">IF($S1162=1,IFERROR(INDEX(Summary!$L:$L,$AH1162),0),0)</f>
        <v>0</v>
      </c>
      <c r="AE1162" s="2">
        <f t="array" ref="AE1162">IF($S1162=1,IFERROR(INDEX(Summary!$M:$M,$AH1162),0),0)</f>
        <v>0</v>
      </c>
      <c r="AF1162" s="2">
        <f t="array" ref="AF1162">IF($S1162=1,IFERROR(INDEX(Summary!$N:$N,$AH1162),0),0)</f>
        <v>0</v>
      </c>
      <c r="AG1162">
        <f t="array" ref="AG1162">IF($A1162="","",IFERROR(INDEX(Summary!$BB:$BB,$AH1162),0))</f>
        <v>10</v>
      </c>
      <c r="AH1162">
        <f t="shared" si="170"/>
        <v>41</v>
      </c>
    </row>
    <row r="1163" spans="1:34" hidden="1">
      <c r="A1163" t="str">
        <f t="array" ref="A1163">IFERROR(INDEX(Summary!$D:$D,$AH1163)&amp;"","")</f>
        <v>FG00067</v>
      </c>
      <c r="B1163" t="str">
        <f t="array" ref="B1163">IF($A1163="","",INDEX(Summary!$E:$E,$AH1163))</f>
        <v>Date Palm Jaggery Solid - 1/2 kg</v>
      </c>
      <c r="C1163" t="str">
        <f t="array" ref="C1163">IF($A1163="","",INDEX(Summary!$B:$B,$AH1163))</f>
        <v>Jaggery</v>
      </c>
      <c r="D1163" t="str">
        <f t="array" ref="D1163">IF($A1163="","",INDEX(Summary!$C:$C,$AH1163))</f>
        <v>C39</v>
      </c>
      <c r="E1163">
        <f t="array" ref="E1163">IF($A1163="","",INDEX(Summary!$F:$F,$AH1163))</f>
        <v>0.5</v>
      </c>
      <c r="F1163" t="str">
        <f t="array" ref="F1163">IF($A1163="","",INDEX(Summary!$BC:$BC,$AH1163)&amp;"")</f>
        <v>P3 – Normal</v>
      </c>
      <c r="G1163">
        <f t="shared" si="162"/>
        <v>3</v>
      </c>
      <c r="H1163">
        <f t="shared" si="163"/>
        <v>0</v>
      </c>
      <c r="I1163" t="str">
        <f t="array" ref="I1163">IF($A1163="","",IF(IFERROR(INDEX(Summary!$BA:$BA,$AH1163),0)&lt;1,"Under 1 day",IF(INDEX(Summary!$BA:$BA,$AH1163)&lt;3,"1-3 days",IF(INDEX(Summary!$BA:$BA,$AH1163)&lt;7,"3-7 days","7+ days"))))</f>
        <v>Under 1 day</v>
      </c>
      <c r="J1163" t="str">
        <f t="array" ref="J1163">IF($A1163="","",IF(IFERROR(INDEX(Summary!$AX:$AX,$AH1163),0)&lt;0.25,"0-25%",IF(INDEX(Summary!$AX:$AX,$AH1163)&lt;0.5,"25-50%",IF(INDEX(Summary!$AX:$AX,$AH1163)&lt;0.75,"50-75%","75-100%"))))</f>
        <v>75-100%</v>
      </c>
      <c r="K1163" t="str">
        <f t="array" ref="K1163">IF($A1163="","",INDEX(Summary!$AY:$AY,$AH1163)&amp;"")</f>
        <v>WIP</v>
      </c>
      <c r="L1163" s="1">
        <f>IF($A1163="","",Summary!$P$2+MOD(ROW()-2,30))</f>
        <v>46248</v>
      </c>
      <c r="M1163">
        <f t="shared" si="164"/>
        <v>22</v>
      </c>
      <c r="N1163">
        <f t="shared" si="165"/>
        <v>14</v>
      </c>
      <c r="O1163" t="str">
        <f t="shared" si="166"/>
        <v>Aug-2026</v>
      </c>
      <c r="P1163">
        <f t="shared" ca="1" si="167"/>
        <v>1</v>
      </c>
      <c r="Q1163" s="2">
        <f t="array" ref="Q1163">IF($A1163="",0,IFERROR(INDEX(Summary!$P$3:$AS$67,$AH1163-2,$M1163),0))</f>
        <v>0</v>
      </c>
      <c r="R1163" s="2">
        <f t="array" ref="R1163">IF($A1163="",0,ROUND(IFERROR(INDEX(Summary!$O:$O,$AH1163),0)/30,0))</f>
        <v>0</v>
      </c>
      <c r="S1163">
        <f t="shared" si="168"/>
        <v>0</v>
      </c>
      <c r="T1163" s="2">
        <f t="array" ref="T1163">IF($S1163=1,IFERROR(INDEX(Summary!$O:$O,$AH1163),0),0)</f>
        <v>0</v>
      </c>
      <c r="U1163" s="2">
        <f t="array" ref="U1163">IF($S1163=1,IFERROR(INDEX(Summary!$AT:$AT,$AH1163),0),0)</f>
        <v>0</v>
      </c>
      <c r="V1163" s="2">
        <f t="shared" si="169"/>
        <v>0</v>
      </c>
      <c r="W1163" s="2">
        <f t="array" ref="W1163">IF($S1163=1,IFERROR(INDEX(Summary!$AZ:$AZ,$AH1163),0),0)</f>
        <v>0</v>
      </c>
      <c r="X1163" s="3">
        <f t="array" ref="X1163">IF($S1163=1,IFERROR(INDEX(Summary!$BA:$BA,$AH1163),0),0)</f>
        <v>0</v>
      </c>
      <c r="Y1163" s="2">
        <f t="array" ref="Y1163">IF($S1163=1,IFERROR(INDEX(Summary!$G:$G,$AH1163),0),0)</f>
        <v>0</v>
      </c>
      <c r="Z1163" s="2">
        <f t="array" ref="Z1163">IF($S1163=1,IFERROR(INDEX(Summary!$H:$H,$AH1163),0),0)</f>
        <v>0</v>
      </c>
      <c r="AA1163" s="2">
        <f t="array" ref="AA1163">IF($S1163=1,IFERROR(INDEX(Summary!$I:$I,$AH1163),0),0)</f>
        <v>0</v>
      </c>
      <c r="AB1163" s="2">
        <f t="array" ref="AB1163">IF($S1163=1,IFERROR(INDEX(Summary!$J:$J,$AH1163),0),0)</f>
        <v>0</v>
      </c>
      <c r="AC1163" s="2">
        <f t="array" ref="AC1163">IF($S1163=1,IFERROR(INDEX(Summary!$K:$K,$AH1163),0),0)</f>
        <v>0</v>
      </c>
      <c r="AD1163" s="2">
        <f t="array" ref="AD1163">IF($S1163=1,IFERROR(INDEX(Summary!$L:$L,$AH1163),0),0)</f>
        <v>0</v>
      </c>
      <c r="AE1163" s="2">
        <f t="array" ref="AE1163">IF($S1163=1,IFERROR(INDEX(Summary!$M:$M,$AH1163),0),0)</f>
        <v>0</v>
      </c>
      <c r="AF1163" s="2">
        <f t="array" ref="AF1163">IF($S1163=1,IFERROR(INDEX(Summary!$N:$N,$AH1163),0),0)</f>
        <v>0</v>
      </c>
      <c r="AG1163">
        <f t="array" ref="AG1163">IF($A1163="","",IFERROR(INDEX(Summary!$BB:$BB,$AH1163),0))</f>
        <v>10</v>
      </c>
      <c r="AH1163">
        <f t="shared" si="170"/>
        <v>41</v>
      </c>
    </row>
    <row r="1164" spans="1:34" hidden="1">
      <c r="A1164" t="str">
        <f t="array" ref="A1164">IFERROR(INDEX(Summary!$D:$D,$AH1164)&amp;"","")</f>
        <v>FG00067</v>
      </c>
      <c r="B1164" t="str">
        <f t="array" ref="B1164">IF($A1164="","",INDEX(Summary!$E:$E,$AH1164))</f>
        <v>Date Palm Jaggery Solid - 1/2 kg</v>
      </c>
      <c r="C1164" t="str">
        <f t="array" ref="C1164">IF($A1164="","",INDEX(Summary!$B:$B,$AH1164))</f>
        <v>Jaggery</v>
      </c>
      <c r="D1164" t="str">
        <f t="array" ref="D1164">IF($A1164="","",INDEX(Summary!$C:$C,$AH1164))</f>
        <v>C39</v>
      </c>
      <c r="E1164">
        <f t="array" ref="E1164">IF($A1164="","",INDEX(Summary!$F:$F,$AH1164))</f>
        <v>0.5</v>
      </c>
      <c r="F1164" t="str">
        <f t="array" ref="F1164">IF($A1164="","",INDEX(Summary!$BC:$BC,$AH1164)&amp;"")</f>
        <v>P3 – Normal</v>
      </c>
      <c r="G1164">
        <f t="shared" si="162"/>
        <v>3</v>
      </c>
      <c r="H1164">
        <f t="shared" si="163"/>
        <v>0</v>
      </c>
      <c r="I1164" t="str">
        <f t="array" ref="I1164">IF($A1164="","",IF(IFERROR(INDEX(Summary!$BA:$BA,$AH1164),0)&lt;1,"Under 1 day",IF(INDEX(Summary!$BA:$BA,$AH1164)&lt;3,"1-3 days",IF(INDEX(Summary!$BA:$BA,$AH1164)&lt;7,"3-7 days","7+ days"))))</f>
        <v>Under 1 day</v>
      </c>
      <c r="J1164" t="str">
        <f t="array" ref="J1164">IF($A1164="","",IF(IFERROR(INDEX(Summary!$AX:$AX,$AH1164),0)&lt;0.25,"0-25%",IF(INDEX(Summary!$AX:$AX,$AH1164)&lt;0.5,"25-50%",IF(INDEX(Summary!$AX:$AX,$AH1164)&lt;0.75,"50-75%","75-100%"))))</f>
        <v>75-100%</v>
      </c>
      <c r="K1164" t="str">
        <f t="array" ref="K1164">IF($A1164="","",INDEX(Summary!$AY:$AY,$AH1164)&amp;"")</f>
        <v>WIP</v>
      </c>
      <c r="L1164" s="1">
        <f>IF($A1164="","",Summary!$P$2+MOD(ROW()-2,30))</f>
        <v>46249</v>
      </c>
      <c r="M1164">
        <f t="shared" si="164"/>
        <v>23</v>
      </c>
      <c r="N1164">
        <f t="shared" si="165"/>
        <v>15</v>
      </c>
      <c r="O1164" t="str">
        <f t="shared" si="166"/>
        <v>Aug-2026</v>
      </c>
      <c r="P1164">
        <f t="shared" ca="1" si="167"/>
        <v>1</v>
      </c>
      <c r="Q1164" s="2">
        <f t="array" ref="Q1164">IF($A1164="",0,IFERROR(INDEX(Summary!$P$3:$AS$67,$AH1164-2,$M1164),0))</f>
        <v>0</v>
      </c>
      <c r="R1164" s="2">
        <f t="array" ref="R1164">IF($A1164="",0,ROUND(IFERROR(INDEX(Summary!$O:$O,$AH1164),0)/30,0))</f>
        <v>0</v>
      </c>
      <c r="S1164">
        <f t="shared" si="168"/>
        <v>0</v>
      </c>
      <c r="T1164" s="2">
        <f t="array" ref="T1164">IF($S1164=1,IFERROR(INDEX(Summary!$O:$O,$AH1164),0),0)</f>
        <v>0</v>
      </c>
      <c r="U1164" s="2">
        <f t="array" ref="U1164">IF($S1164=1,IFERROR(INDEX(Summary!$AT:$AT,$AH1164),0),0)</f>
        <v>0</v>
      </c>
      <c r="V1164" s="2">
        <f t="shared" si="169"/>
        <v>0</v>
      </c>
      <c r="W1164" s="2">
        <f t="array" ref="W1164">IF($S1164=1,IFERROR(INDEX(Summary!$AZ:$AZ,$AH1164),0),0)</f>
        <v>0</v>
      </c>
      <c r="X1164" s="3">
        <f t="array" ref="X1164">IF($S1164=1,IFERROR(INDEX(Summary!$BA:$BA,$AH1164),0),0)</f>
        <v>0</v>
      </c>
      <c r="Y1164" s="2">
        <f t="array" ref="Y1164">IF($S1164=1,IFERROR(INDEX(Summary!$G:$G,$AH1164),0),0)</f>
        <v>0</v>
      </c>
      <c r="Z1164" s="2">
        <f t="array" ref="Z1164">IF($S1164=1,IFERROR(INDEX(Summary!$H:$H,$AH1164),0),0)</f>
        <v>0</v>
      </c>
      <c r="AA1164" s="2">
        <f t="array" ref="AA1164">IF($S1164=1,IFERROR(INDEX(Summary!$I:$I,$AH1164),0),0)</f>
        <v>0</v>
      </c>
      <c r="AB1164" s="2">
        <f t="array" ref="AB1164">IF($S1164=1,IFERROR(INDEX(Summary!$J:$J,$AH1164),0),0)</f>
        <v>0</v>
      </c>
      <c r="AC1164" s="2">
        <f t="array" ref="AC1164">IF($S1164=1,IFERROR(INDEX(Summary!$K:$K,$AH1164),0),0)</f>
        <v>0</v>
      </c>
      <c r="AD1164" s="2">
        <f t="array" ref="AD1164">IF($S1164=1,IFERROR(INDEX(Summary!$L:$L,$AH1164),0),0)</f>
        <v>0</v>
      </c>
      <c r="AE1164" s="2">
        <f t="array" ref="AE1164">IF($S1164=1,IFERROR(INDEX(Summary!$M:$M,$AH1164),0),0)</f>
        <v>0</v>
      </c>
      <c r="AF1164" s="2">
        <f t="array" ref="AF1164">IF($S1164=1,IFERROR(INDEX(Summary!$N:$N,$AH1164),0),0)</f>
        <v>0</v>
      </c>
      <c r="AG1164">
        <f t="array" ref="AG1164">IF($A1164="","",IFERROR(INDEX(Summary!$BB:$BB,$AH1164),0))</f>
        <v>10</v>
      </c>
      <c r="AH1164">
        <f t="shared" si="170"/>
        <v>41</v>
      </c>
    </row>
    <row r="1165" spans="1:34" hidden="1">
      <c r="A1165" t="str">
        <f t="array" ref="A1165">IFERROR(INDEX(Summary!$D:$D,$AH1165)&amp;"","")</f>
        <v>FG00067</v>
      </c>
      <c r="B1165" t="str">
        <f t="array" ref="B1165">IF($A1165="","",INDEX(Summary!$E:$E,$AH1165))</f>
        <v>Date Palm Jaggery Solid - 1/2 kg</v>
      </c>
      <c r="C1165" t="str">
        <f t="array" ref="C1165">IF($A1165="","",INDEX(Summary!$B:$B,$AH1165))</f>
        <v>Jaggery</v>
      </c>
      <c r="D1165" t="str">
        <f t="array" ref="D1165">IF($A1165="","",INDEX(Summary!$C:$C,$AH1165))</f>
        <v>C39</v>
      </c>
      <c r="E1165">
        <f t="array" ref="E1165">IF($A1165="","",INDEX(Summary!$F:$F,$AH1165))</f>
        <v>0.5</v>
      </c>
      <c r="F1165" t="str">
        <f t="array" ref="F1165">IF($A1165="","",INDEX(Summary!$BC:$BC,$AH1165)&amp;"")</f>
        <v>P3 – Normal</v>
      </c>
      <c r="G1165">
        <f t="shared" si="162"/>
        <v>3</v>
      </c>
      <c r="H1165">
        <f t="shared" si="163"/>
        <v>0</v>
      </c>
      <c r="I1165" t="str">
        <f t="array" ref="I1165">IF($A1165="","",IF(IFERROR(INDEX(Summary!$BA:$BA,$AH1165),0)&lt;1,"Under 1 day",IF(INDEX(Summary!$BA:$BA,$AH1165)&lt;3,"1-3 days",IF(INDEX(Summary!$BA:$BA,$AH1165)&lt;7,"3-7 days","7+ days"))))</f>
        <v>Under 1 day</v>
      </c>
      <c r="J1165" t="str">
        <f t="array" ref="J1165">IF($A1165="","",IF(IFERROR(INDEX(Summary!$AX:$AX,$AH1165),0)&lt;0.25,"0-25%",IF(INDEX(Summary!$AX:$AX,$AH1165)&lt;0.5,"25-50%",IF(INDEX(Summary!$AX:$AX,$AH1165)&lt;0.75,"50-75%","75-100%"))))</f>
        <v>75-100%</v>
      </c>
      <c r="K1165" t="str">
        <f t="array" ref="K1165">IF($A1165="","",INDEX(Summary!$AY:$AY,$AH1165)&amp;"")</f>
        <v>WIP</v>
      </c>
      <c r="L1165" s="1">
        <f>IF($A1165="","",Summary!$P$2+MOD(ROW()-2,30))</f>
        <v>46250</v>
      </c>
      <c r="M1165">
        <f t="shared" si="164"/>
        <v>24</v>
      </c>
      <c r="N1165">
        <f t="shared" si="165"/>
        <v>16</v>
      </c>
      <c r="O1165" t="str">
        <f t="shared" si="166"/>
        <v>Aug-2026</v>
      </c>
      <c r="P1165">
        <f t="shared" ca="1" si="167"/>
        <v>1</v>
      </c>
      <c r="Q1165" s="2">
        <f t="array" ref="Q1165">IF($A1165="",0,IFERROR(INDEX(Summary!$P$3:$AS$67,$AH1165-2,$M1165),0))</f>
        <v>0</v>
      </c>
      <c r="R1165" s="2">
        <f t="array" ref="R1165">IF($A1165="",0,ROUND(IFERROR(INDEX(Summary!$O:$O,$AH1165),0)/30,0))</f>
        <v>0</v>
      </c>
      <c r="S1165">
        <f t="shared" si="168"/>
        <v>0</v>
      </c>
      <c r="T1165" s="2">
        <f t="array" ref="T1165">IF($S1165=1,IFERROR(INDEX(Summary!$O:$O,$AH1165),0),0)</f>
        <v>0</v>
      </c>
      <c r="U1165" s="2">
        <f t="array" ref="U1165">IF($S1165=1,IFERROR(INDEX(Summary!$AT:$AT,$AH1165),0),0)</f>
        <v>0</v>
      </c>
      <c r="V1165" s="2">
        <f t="shared" si="169"/>
        <v>0</v>
      </c>
      <c r="W1165" s="2">
        <f t="array" ref="W1165">IF($S1165=1,IFERROR(INDEX(Summary!$AZ:$AZ,$AH1165),0),0)</f>
        <v>0</v>
      </c>
      <c r="X1165" s="3">
        <f t="array" ref="X1165">IF($S1165=1,IFERROR(INDEX(Summary!$BA:$BA,$AH1165),0),0)</f>
        <v>0</v>
      </c>
      <c r="Y1165" s="2">
        <f t="array" ref="Y1165">IF($S1165=1,IFERROR(INDEX(Summary!$G:$G,$AH1165),0),0)</f>
        <v>0</v>
      </c>
      <c r="Z1165" s="2">
        <f t="array" ref="Z1165">IF($S1165=1,IFERROR(INDEX(Summary!$H:$H,$AH1165),0),0)</f>
        <v>0</v>
      </c>
      <c r="AA1165" s="2">
        <f t="array" ref="AA1165">IF($S1165=1,IFERROR(INDEX(Summary!$I:$I,$AH1165),0),0)</f>
        <v>0</v>
      </c>
      <c r="AB1165" s="2">
        <f t="array" ref="AB1165">IF($S1165=1,IFERROR(INDEX(Summary!$J:$J,$AH1165),0),0)</f>
        <v>0</v>
      </c>
      <c r="AC1165" s="2">
        <f t="array" ref="AC1165">IF($S1165=1,IFERROR(INDEX(Summary!$K:$K,$AH1165),0),0)</f>
        <v>0</v>
      </c>
      <c r="AD1165" s="2">
        <f t="array" ref="AD1165">IF($S1165=1,IFERROR(INDEX(Summary!$L:$L,$AH1165),0),0)</f>
        <v>0</v>
      </c>
      <c r="AE1165" s="2">
        <f t="array" ref="AE1165">IF($S1165=1,IFERROR(INDEX(Summary!$M:$M,$AH1165),0),0)</f>
        <v>0</v>
      </c>
      <c r="AF1165" s="2">
        <f t="array" ref="AF1165">IF($S1165=1,IFERROR(INDEX(Summary!$N:$N,$AH1165),0),0)</f>
        <v>0</v>
      </c>
      <c r="AG1165">
        <f t="array" ref="AG1165">IF($A1165="","",IFERROR(INDEX(Summary!$BB:$BB,$AH1165),0))</f>
        <v>10</v>
      </c>
      <c r="AH1165">
        <f t="shared" si="170"/>
        <v>41</v>
      </c>
    </row>
    <row r="1166" spans="1:34" hidden="1">
      <c r="A1166" t="str">
        <f t="array" ref="A1166">IFERROR(INDEX(Summary!$D:$D,$AH1166)&amp;"","")</f>
        <v>FG00067</v>
      </c>
      <c r="B1166" t="str">
        <f t="array" ref="B1166">IF($A1166="","",INDEX(Summary!$E:$E,$AH1166))</f>
        <v>Date Palm Jaggery Solid - 1/2 kg</v>
      </c>
      <c r="C1166" t="str">
        <f t="array" ref="C1166">IF($A1166="","",INDEX(Summary!$B:$B,$AH1166))</f>
        <v>Jaggery</v>
      </c>
      <c r="D1166" t="str">
        <f t="array" ref="D1166">IF($A1166="","",INDEX(Summary!$C:$C,$AH1166))</f>
        <v>C39</v>
      </c>
      <c r="E1166">
        <f t="array" ref="E1166">IF($A1166="","",INDEX(Summary!$F:$F,$AH1166))</f>
        <v>0.5</v>
      </c>
      <c r="F1166" t="str">
        <f t="array" ref="F1166">IF($A1166="","",INDEX(Summary!$BC:$BC,$AH1166)&amp;"")</f>
        <v>P3 – Normal</v>
      </c>
      <c r="G1166">
        <f t="shared" si="162"/>
        <v>3</v>
      </c>
      <c r="H1166">
        <f t="shared" si="163"/>
        <v>0</v>
      </c>
      <c r="I1166" t="str">
        <f t="array" ref="I1166">IF($A1166="","",IF(IFERROR(INDEX(Summary!$BA:$BA,$AH1166),0)&lt;1,"Under 1 day",IF(INDEX(Summary!$BA:$BA,$AH1166)&lt;3,"1-3 days",IF(INDEX(Summary!$BA:$BA,$AH1166)&lt;7,"3-7 days","7+ days"))))</f>
        <v>Under 1 day</v>
      </c>
      <c r="J1166" t="str">
        <f t="array" ref="J1166">IF($A1166="","",IF(IFERROR(INDEX(Summary!$AX:$AX,$AH1166),0)&lt;0.25,"0-25%",IF(INDEX(Summary!$AX:$AX,$AH1166)&lt;0.5,"25-50%",IF(INDEX(Summary!$AX:$AX,$AH1166)&lt;0.75,"50-75%","75-100%"))))</f>
        <v>75-100%</v>
      </c>
      <c r="K1166" t="str">
        <f t="array" ref="K1166">IF($A1166="","",INDEX(Summary!$AY:$AY,$AH1166)&amp;"")</f>
        <v>WIP</v>
      </c>
      <c r="L1166" s="1">
        <f>IF($A1166="","",Summary!$P$2+MOD(ROW()-2,30))</f>
        <v>46251</v>
      </c>
      <c r="M1166">
        <f t="shared" si="164"/>
        <v>25</v>
      </c>
      <c r="N1166">
        <f t="shared" si="165"/>
        <v>17</v>
      </c>
      <c r="O1166" t="str">
        <f t="shared" si="166"/>
        <v>Aug-2026</v>
      </c>
      <c r="P1166">
        <f t="shared" ca="1" si="167"/>
        <v>1</v>
      </c>
      <c r="Q1166" s="2">
        <f t="array" ref="Q1166">IF($A1166="",0,IFERROR(INDEX(Summary!$P$3:$AS$67,$AH1166-2,$M1166),0))</f>
        <v>0</v>
      </c>
      <c r="R1166" s="2">
        <f t="array" ref="R1166">IF($A1166="",0,ROUND(IFERROR(INDEX(Summary!$O:$O,$AH1166),0)/30,0))</f>
        <v>0</v>
      </c>
      <c r="S1166">
        <f t="shared" si="168"/>
        <v>0</v>
      </c>
      <c r="T1166" s="2">
        <f t="array" ref="T1166">IF($S1166=1,IFERROR(INDEX(Summary!$O:$O,$AH1166),0),0)</f>
        <v>0</v>
      </c>
      <c r="U1166" s="2">
        <f t="array" ref="U1166">IF($S1166=1,IFERROR(INDEX(Summary!$AT:$AT,$AH1166),0),0)</f>
        <v>0</v>
      </c>
      <c r="V1166" s="2">
        <f t="shared" si="169"/>
        <v>0</v>
      </c>
      <c r="W1166" s="2">
        <f t="array" ref="W1166">IF($S1166=1,IFERROR(INDEX(Summary!$AZ:$AZ,$AH1166),0),0)</f>
        <v>0</v>
      </c>
      <c r="X1166" s="3">
        <f t="array" ref="X1166">IF($S1166=1,IFERROR(INDEX(Summary!$BA:$BA,$AH1166),0),0)</f>
        <v>0</v>
      </c>
      <c r="Y1166" s="2">
        <f t="array" ref="Y1166">IF($S1166=1,IFERROR(INDEX(Summary!$G:$G,$AH1166),0),0)</f>
        <v>0</v>
      </c>
      <c r="Z1166" s="2">
        <f t="array" ref="Z1166">IF($S1166=1,IFERROR(INDEX(Summary!$H:$H,$AH1166),0),0)</f>
        <v>0</v>
      </c>
      <c r="AA1166" s="2">
        <f t="array" ref="AA1166">IF($S1166=1,IFERROR(INDEX(Summary!$I:$I,$AH1166),0),0)</f>
        <v>0</v>
      </c>
      <c r="AB1166" s="2">
        <f t="array" ref="AB1166">IF($S1166=1,IFERROR(INDEX(Summary!$J:$J,$AH1166),0),0)</f>
        <v>0</v>
      </c>
      <c r="AC1166" s="2">
        <f t="array" ref="AC1166">IF($S1166=1,IFERROR(INDEX(Summary!$K:$K,$AH1166),0),0)</f>
        <v>0</v>
      </c>
      <c r="AD1166" s="2">
        <f t="array" ref="AD1166">IF($S1166=1,IFERROR(INDEX(Summary!$L:$L,$AH1166),0),0)</f>
        <v>0</v>
      </c>
      <c r="AE1166" s="2">
        <f t="array" ref="AE1166">IF($S1166=1,IFERROR(INDEX(Summary!$M:$M,$AH1166),0),0)</f>
        <v>0</v>
      </c>
      <c r="AF1166" s="2">
        <f t="array" ref="AF1166">IF($S1166=1,IFERROR(INDEX(Summary!$N:$N,$AH1166),0),0)</f>
        <v>0</v>
      </c>
      <c r="AG1166">
        <f t="array" ref="AG1166">IF($A1166="","",IFERROR(INDEX(Summary!$BB:$BB,$AH1166),0))</f>
        <v>10</v>
      </c>
      <c r="AH1166">
        <f t="shared" si="170"/>
        <v>41</v>
      </c>
    </row>
    <row r="1167" spans="1:34" hidden="1">
      <c r="A1167" t="str">
        <f t="array" ref="A1167">IFERROR(INDEX(Summary!$D:$D,$AH1167)&amp;"","")</f>
        <v>FG00067</v>
      </c>
      <c r="B1167" t="str">
        <f t="array" ref="B1167">IF($A1167="","",INDEX(Summary!$E:$E,$AH1167))</f>
        <v>Date Palm Jaggery Solid - 1/2 kg</v>
      </c>
      <c r="C1167" t="str">
        <f t="array" ref="C1167">IF($A1167="","",INDEX(Summary!$B:$B,$AH1167))</f>
        <v>Jaggery</v>
      </c>
      <c r="D1167" t="str">
        <f t="array" ref="D1167">IF($A1167="","",INDEX(Summary!$C:$C,$AH1167))</f>
        <v>C39</v>
      </c>
      <c r="E1167">
        <f t="array" ref="E1167">IF($A1167="","",INDEX(Summary!$F:$F,$AH1167))</f>
        <v>0.5</v>
      </c>
      <c r="F1167" t="str">
        <f t="array" ref="F1167">IF($A1167="","",INDEX(Summary!$BC:$BC,$AH1167)&amp;"")</f>
        <v>P3 – Normal</v>
      </c>
      <c r="G1167">
        <f t="shared" si="162"/>
        <v>3</v>
      </c>
      <c r="H1167">
        <f t="shared" si="163"/>
        <v>0</v>
      </c>
      <c r="I1167" t="str">
        <f t="array" ref="I1167">IF($A1167="","",IF(IFERROR(INDEX(Summary!$BA:$BA,$AH1167),0)&lt;1,"Under 1 day",IF(INDEX(Summary!$BA:$BA,$AH1167)&lt;3,"1-3 days",IF(INDEX(Summary!$BA:$BA,$AH1167)&lt;7,"3-7 days","7+ days"))))</f>
        <v>Under 1 day</v>
      </c>
      <c r="J1167" t="str">
        <f t="array" ref="J1167">IF($A1167="","",IF(IFERROR(INDEX(Summary!$AX:$AX,$AH1167),0)&lt;0.25,"0-25%",IF(INDEX(Summary!$AX:$AX,$AH1167)&lt;0.5,"25-50%",IF(INDEX(Summary!$AX:$AX,$AH1167)&lt;0.75,"50-75%","75-100%"))))</f>
        <v>75-100%</v>
      </c>
      <c r="K1167" t="str">
        <f t="array" ref="K1167">IF($A1167="","",INDEX(Summary!$AY:$AY,$AH1167)&amp;"")</f>
        <v>WIP</v>
      </c>
      <c r="L1167" s="1">
        <f>IF($A1167="","",Summary!$P$2+MOD(ROW()-2,30))</f>
        <v>46252</v>
      </c>
      <c r="M1167">
        <f t="shared" si="164"/>
        <v>26</v>
      </c>
      <c r="N1167">
        <f t="shared" si="165"/>
        <v>18</v>
      </c>
      <c r="O1167" t="str">
        <f t="shared" si="166"/>
        <v>Aug-2026</v>
      </c>
      <c r="P1167">
        <f t="shared" ca="1" si="167"/>
        <v>1</v>
      </c>
      <c r="Q1167" s="2">
        <f t="array" ref="Q1167">IF($A1167="",0,IFERROR(INDEX(Summary!$P$3:$AS$67,$AH1167-2,$M1167),0))</f>
        <v>0</v>
      </c>
      <c r="R1167" s="2">
        <f t="array" ref="R1167">IF($A1167="",0,ROUND(IFERROR(INDEX(Summary!$O:$O,$AH1167),0)/30,0))</f>
        <v>0</v>
      </c>
      <c r="S1167">
        <f t="shared" si="168"/>
        <v>0</v>
      </c>
      <c r="T1167" s="2">
        <f t="array" ref="T1167">IF($S1167=1,IFERROR(INDEX(Summary!$O:$O,$AH1167),0),0)</f>
        <v>0</v>
      </c>
      <c r="U1167" s="2">
        <f t="array" ref="U1167">IF($S1167=1,IFERROR(INDEX(Summary!$AT:$AT,$AH1167),0),0)</f>
        <v>0</v>
      </c>
      <c r="V1167" s="2">
        <f t="shared" si="169"/>
        <v>0</v>
      </c>
      <c r="W1167" s="2">
        <f t="array" ref="W1167">IF($S1167=1,IFERROR(INDEX(Summary!$AZ:$AZ,$AH1167),0),0)</f>
        <v>0</v>
      </c>
      <c r="X1167" s="3">
        <f t="array" ref="X1167">IF($S1167=1,IFERROR(INDEX(Summary!$BA:$BA,$AH1167),0),0)</f>
        <v>0</v>
      </c>
      <c r="Y1167" s="2">
        <f t="array" ref="Y1167">IF($S1167=1,IFERROR(INDEX(Summary!$G:$G,$AH1167),0),0)</f>
        <v>0</v>
      </c>
      <c r="Z1167" s="2">
        <f t="array" ref="Z1167">IF($S1167=1,IFERROR(INDEX(Summary!$H:$H,$AH1167),0),0)</f>
        <v>0</v>
      </c>
      <c r="AA1167" s="2">
        <f t="array" ref="AA1167">IF($S1167=1,IFERROR(INDEX(Summary!$I:$I,$AH1167),0),0)</f>
        <v>0</v>
      </c>
      <c r="AB1167" s="2">
        <f t="array" ref="AB1167">IF($S1167=1,IFERROR(INDEX(Summary!$J:$J,$AH1167),0),0)</f>
        <v>0</v>
      </c>
      <c r="AC1167" s="2">
        <f t="array" ref="AC1167">IF($S1167=1,IFERROR(INDEX(Summary!$K:$K,$AH1167),0),0)</f>
        <v>0</v>
      </c>
      <c r="AD1167" s="2">
        <f t="array" ref="AD1167">IF($S1167=1,IFERROR(INDEX(Summary!$L:$L,$AH1167),0),0)</f>
        <v>0</v>
      </c>
      <c r="AE1167" s="2">
        <f t="array" ref="AE1167">IF($S1167=1,IFERROR(INDEX(Summary!$M:$M,$AH1167),0),0)</f>
        <v>0</v>
      </c>
      <c r="AF1167" s="2">
        <f t="array" ref="AF1167">IF($S1167=1,IFERROR(INDEX(Summary!$N:$N,$AH1167),0),0)</f>
        <v>0</v>
      </c>
      <c r="AG1167">
        <f t="array" ref="AG1167">IF($A1167="","",IFERROR(INDEX(Summary!$BB:$BB,$AH1167),0))</f>
        <v>10</v>
      </c>
      <c r="AH1167">
        <f t="shared" si="170"/>
        <v>41</v>
      </c>
    </row>
    <row r="1168" spans="1:34" hidden="1">
      <c r="A1168" t="str">
        <f t="array" ref="A1168">IFERROR(INDEX(Summary!$D:$D,$AH1168)&amp;"","")</f>
        <v>FG00067</v>
      </c>
      <c r="B1168" t="str">
        <f t="array" ref="B1168">IF($A1168="","",INDEX(Summary!$E:$E,$AH1168))</f>
        <v>Date Palm Jaggery Solid - 1/2 kg</v>
      </c>
      <c r="C1168" t="str">
        <f t="array" ref="C1168">IF($A1168="","",INDEX(Summary!$B:$B,$AH1168))</f>
        <v>Jaggery</v>
      </c>
      <c r="D1168" t="str">
        <f t="array" ref="D1168">IF($A1168="","",INDEX(Summary!$C:$C,$AH1168))</f>
        <v>C39</v>
      </c>
      <c r="E1168">
        <f t="array" ref="E1168">IF($A1168="","",INDEX(Summary!$F:$F,$AH1168))</f>
        <v>0.5</v>
      </c>
      <c r="F1168" t="str">
        <f t="array" ref="F1168">IF($A1168="","",INDEX(Summary!$BC:$BC,$AH1168)&amp;"")</f>
        <v>P3 – Normal</v>
      </c>
      <c r="G1168">
        <f t="shared" si="162"/>
        <v>3</v>
      </c>
      <c r="H1168">
        <f t="shared" si="163"/>
        <v>0</v>
      </c>
      <c r="I1168" t="str">
        <f t="array" ref="I1168">IF($A1168="","",IF(IFERROR(INDEX(Summary!$BA:$BA,$AH1168),0)&lt;1,"Under 1 day",IF(INDEX(Summary!$BA:$BA,$AH1168)&lt;3,"1-3 days",IF(INDEX(Summary!$BA:$BA,$AH1168)&lt;7,"3-7 days","7+ days"))))</f>
        <v>Under 1 day</v>
      </c>
      <c r="J1168" t="str">
        <f t="array" ref="J1168">IF($A1168="","",IF(IFERROR(INDEX(Summary!$AX:$AX,$AH1168),0)&lt;0.25,"0-25%",IF(INDEX(Summary!$AX:$AX,$AH1168)&lt;0.5,"25-50%",IF(INDEX(Summary!$AX:$AX,$AH1168)&lt;0.75,"50-75%","75-100%"))))</f>
        <v>75-100%</v>
      </c>
      <c r="K1168" t="str">
        <f t="array" ref="K1168">IF($A1168="","",INDEX(Summary!$AY:$AY,$AH1168)&amp;"")</f>
        <v>WIP</v>
      </c>
      <c r="L1168" s="1">
        <f>IF($A1168="","",Summary!$P$2+MOD(ROW()-2,30))</f>
        <v>46253</v>
      </c>
      <c r="M1168">
        <f t="shared" si="164"/>
        <v>27</v>
      </c>
      <c r="N1168">
        <f t="shared" si="165"/>
        <v>19</v>
      </c>
      <c r="O1168" t="str">
        <f t="shared" si="166"/>
        <v>Aug-2026</v>
      </c>
      <c r="P1168">
        <f t="shared" ca="1" si="167"/>
        <v>1</v>
      </c>
      <c r="Q1168" s="2">
        <f t="array" ref="Q1168">IF($A1168="",0,IFERROR(INDEX(Summary!$P$3:$AS$67,$AH1168-2,$M1168),0))</f>
        <v>0</v>
      </c>
      <c r="R1168" s="2">
        <f t="array" ref="R1168">IF($A1168="",0,ROUND(IFERROR(INDEX(Summary!$O:$O,$AH1168),0)/30,0))</f>
        <v>0</v>
      </c>
      <c r="S1168">
        <f t="shared" si="168"/>
        <v>0</v>
      </c>
      <c r="T1168" s="2">
        <f t="array" ref="T1168">IF($S1168=1,IFERROR(INDEX(Summary!$O:$O,$AH1168),0),0)</f>
        <v>0</v>
      </c>
      <c r="U1168" s="2">
        <f t="array" ref="U1168">IF($S1168=1,IFERROR(INDEX(Summary!$AT:$AT,$AH1168),0),0)</f>
        <v>0</v>
      </c>
      <c r="V1168" s="2">
        <f t="shared" si="169"/>
        <v>0</v>
      </c>
      <c r="W1168" s="2">
        <f t="array" ref="W1168">IF($S1168=1,IFERROR(INDEX(Summary!$AZ:$AZ,$AH1168),0),0)</f>
        <v>0</v>
      </c>
      <c r="X1168" s="3">
        <f t="array" ref="X1168">IF($S1168=1,IFERROR(INDEX(Summary!$BA:$BA,$AH1168),0),0)</f>
        <v>0</v>
      </c>
      <c r="Y1168" s="2">
        <f t="array" ref="Y1168">IF($S1168=1,IFERROR(INDEX(Summary!$G:$G,$AH1168),0),0)</f>
        <v>0</v>
      </c>
      <c r="Z1168" s="2">
        <f t="array" ref="Z1168">IF($S1168=1,IFERROR(INDEX(Summary!$H:$H,$AH1168),0),0)</f>
        <v>0</v>
      </c>
      <c r="AA1168" s="2">
        <f t="array" ref="AA1168">IF($S1168=1,IFERROR(INDEX(Summary!$I:$I,$AH1168),0),0)</f>
        <v>0</v>
      </c>
      <c r="AB1168" s="2">
        <f t="array" ref="AB1168">IF($S1168=1,IFERROR(INDEX(Summary!$J:$J,$AH1168),0),0)</f>
        <v>0</v>
      </c>
      <c r="AC1168" s="2">
        <f t="array" ref="AC1168">IF($S1168=1,IFERROR(INDEX(Summary!$K:$K,$AH1168),0),0)</f>
        <v>0</v>
      </c>
      <c r="AD1168" s="2">
        <f t="array" ref="AD1168">IF($S1168=1,IFERROR(INDEX(Summary!$L:$L,$AH1168),0),0)</f>
        <v>0</v>
      </c>
      <c r="AE1168" s="2">
        <f t="array" ref="AE1168">IF($S1168=1,IFERROR(INDEX(Summary!$M:$M,$AH1168),0),0)</f>
        <v>0</v>
      </c>
      <c r="AF1168" s="2">
        <f t="array" ref="AF1168">IF($S1168=1,IFERROR(INDEX(Summary!$N:$N,$AH1168),0),0)</f>
        <v>0</v>
      </c>
      <c r="AG1168">
        <f t="array" ref="AG1168">IF($A1168="","",IFERROR(INDEX(Summary!$BB:$BB,$AH1168),0))</f>
        <v>10</v>
      </c>
      <c r="AH1168">
        <f t="shared" si="170"/>
        <v>41</v>
      </c>
    </row>
    <row r="1169" spans="1:34" hidden="1">
      <c r="A1169" t="str">
        <f t="array" ref="A1169">IFERROR(INDEX(Summary!$D:$D,$AH1169)&amp;"","")</f>
        <v>FG00067</v>
      </c>
      <c r="B1169" t="str">
        <f t="array" ref="B1169">IF($A1169="","",INDEX(Summary!$E:$E,$AH1169))</f>
        <v>Date Palm Jaggery Solid - 1/2 kg</v>
      </c>
      <c r="C1169" t="str">
        <f t="array" ref="C1169">IF($A1169="","",INDEX(Summary!$B:$B,$AH1169))</f>
        <v>Jaggery</v>
      </c>
      <c r="D1169" t="str">
        <f t="array" ref="D1169">IF($A1169="","",INDEX(Summary!$C:$C,$AH1169))</f>
        <v>C39</v>
      </c>
      <c r="E1169">
        <f t="array" ref="E1169">IF($A1169="","",INDEX(Summary!$F:$F,$AH1169))</f>
        <v>0.5</v>
      </c>
      <c r="F1169" t="str">
        <f t="array" ref="F1169">IF($A1169="","",INDEX(Summary!$BC:$BC,$AH1169)&amp;"")</f>
        <v>P3 – Normal</v>
      </c>
      <c r="G1169">
        <f t="shared" si="162"/>
        <v>3</v>
      </c>
      <c r="H1169">
        <f t="shared" si="163"/>
        <v>0</v>
      </c>
      <c r="I1169" t="str">
        <f t="array" ref="I1169">IF($A1169="","",IF(IFERROR(INDEX(Summary!$BA:$BA,$AH1169),0)&lt;1,"Under 1 day",IF(INDEX(Summary!$BA:$BA,$AH1169)&lt;3,"1-3 days",IF(INDEX(Summary!$BA:$BA,$AH1169)&lt;7,"3-7 days","7+ days"))))</f>
        <v>Under 1 day</v>
      </c>
      <c r="J1169" t="str">
        <f t="array" ref="J1169">IF($A1169="","",IF(IFERROR(INDEX(Summary!$AX:$AX,$AH1169),0)&lt;0.25,"0-25%",IF(INDEX(Summary!$AX:$AX,$AH1169)&lt;0.5,"25-50%",IF(INDEX(Summary!$AX:$AX,$AH1169)&lt;0.75,"50-75%","75-100%"))))</f>
        <v>75-100%</v>
      </c>
      <c r="K1169" t="str">
        <f t="array" ref="K1169">IF($A1169="","",INDEX(Summary!$AY:$AY,$AH1169)&amp;"")</f>
        <v>WIP</v>
      </c>
      <c r="L1169" s="1">
        <f>IF($A1169="","",Summary!$P$2+MOD(ROW()-2,30))</f>
        <v>46254</v>
      </c>
      <c r="M1169">
        <f t="shared" si="164"/>
        <v>28</v>
      </c>
      <c r="N1169">
        <f t="shared" si="165"/>
        <v>20</v>
      </c>
      <c r="O1169" t="str">
        <f t="shared" si="166"/>
        <v>Aug-2026</v>
      </c>
      <c r="P1169">
        <f t="shared" ca="1" si="167"/>
        <v>1</v>
      </c>
      <c r="Q1169" s="2">
        <f t="array" ref="Q1169">IF($A1169="",0,IFERROR(INDEX(Summary!$P$3:$AS$67,$AH1169-2,$M1169),0))</f>
        <v>0</v>
      </c>
      <c r="R1169" s="2">
        <f t="array" ref="R1169">IF($A1169="",0,ROUND(IFERROR(INDEX(Summary!$O:$O,$AH1169),0)/30,0))</f>
        <v>0</v>
      </c>
      <c r="S1169">
        <f t="shared" si="168"/>
        <v>0</v>
      </c>
      <c r="T1169" s="2">
        <f t="array" ref="T1169">IF($S1169=1,IFERROR(INDEX(Summary!$O:$O,$AH1169),0),0)</f>
        <v>0</v>
      </c>
      <c r="U1169" s="2">
        <f t="array" ref="U1169">IF($S1169=1,IFERROR(INDEX(Summary!$AT:$AT,$AH1169),0),0)</f>
        <v>0</v>
      </c>
      <c r="V1169" s="2">
        <f t="shared" si="169"/>
        <v>0</v>
      </c>
      <c r="W1169" s="2">
        <f t="array" ref="W1169">IF($S1169=1,IFERROR(INDEX(Summary!$AZ:$AZ,$AH1169),0),0)</f>
        <v>0</v>
      </c>
      <c r="X1169" s="3">
        <f t="array" ref="X1169">IF($S1169=1,IFERROR(INDEX(Summary!$BA:$BA,$AH1169),0),0)</f>
        <v>0</v>
      </c>
      <c r="Y1169" s="2">
        <f t="array" ref="Y1169">IF($S1169=1,IFERROR(INDEX(Summary!$G:$G,$AH1169),0),0)</f>
        <v>0</v>
      </c>
      <c r="Z1169" s="2">
        <f t="array" ref="Z1169">IF($S1169=1,IFERROR(INDEX(Summary!$H:$H,$AH1169),0),0)</f>
        <v>0</v>
      </c>
      <c r="AA1169" s="2">
        <f t="array" ref="AA1169">IF($S1169=1,IFERROR(INDEX(Summary!$I:$I,$AH1169),0),0)</f>
        <v>0</v>
      </c>
      <c r="AB1169" s="2">
        <f t="array" ref="AB1169">IF($S1169=1,IFERROR(INDEX(Summary!$J:$J,$AH1169),0),0)</f>
        <v>0</v>
      </c>
      <c r="AC1169" s="2">
        <f t="array" ref="AC1169">IF($S1169=1,IFERROR(INDEX(Summary!$K:$K,$AH1169),0),0)</f>
        <v>0</v>
      </c>
      <c r="AD1169" s="2">
        <f t="array" ref="AD1169">IF($S1169=1,IFERROR(INDEX(Summary!$L:$L,$AH1169),0),0)</f>
        <v>0</v>
      </c>
      <c r="AE1169" s="2">
        <f t="array" ref="AE1169">IF($S1169=1,IFERROR(INDEX(Summary!$M:$M,$AH1169),0),0)</f>
        <v>0</v>
      </c>
      <c r="AF1169" s="2">
        <f t="array" ref="AF1169">IF($S1169=1,IFERROR(INDEX(Summary!$N:$N,$AH1169),0),0)</f>
        <v>0</v>
      </c>
      <c r="AG1169">
        <f t="array" ref="AG1169">IF($A1169="","",IFERROR(INDEX(Summary!$BB:$BB,$AH1169),0))</f>
        <v>10</v>
      </c>
      <c r="AH1169">
        <f t="shared" si="170"/>
        <v>41</v>
      </c>
    </row>
    <row r="1170" spans="1:34" hidden="1">
      <c r="A1170" t="str">
        <f t="array" ref="A1170">IFERROR(INDEX(Summary!$D:$D,$AH1170)&amp;"","")</f>
        <v>FG00067</v>
      </c>
      <c r="B1170" t="str">
        <f t="array" ref="B1170">IF($A1170="","",INDEX(Summary!$E:$E,$AH1170))</f>
        <v>Date Palm Jaggery Solid - 1/2 kg</v>
      </c>
      <c r="C1170" t="str">
        <f t="array" ref="C1170">IF($A1170="","",INDEX(Summary!$B:$B,$AH1170))</f>
        <v>Jaggery</v>
      </c>
      <c r="D1170" t="str">
        <f t="array" ref="D1170">IF($A1170="","",INDEX(Summary!$C:$C,$AH1170))</f>
        <v>C39</v>
      </c>
      <c r="E1170">
        <f t="array" ref="E1170">IF($A1170="","",INDEX(Summary!$F:$F,$AH1170))</f>
        <v>0.5</v>
      </c>
      <c r="F1170" t="str">
        <f t="array" ref="F1170">IF($A1170="","",INDEX(Summary!$BC:$BC,$AH1170)&amp;"")</f>
        <v>P3 – Normal</v>
      </c>
      <c r="G1170">
        <f t="shared" si="162"/>
        <v>3</v>
      </c>
      <c r="H1170">
        <f t="shared" si="163"/>
        <v>0</v>
      </c>
      <c r="I1170" t="str">
        <f t="array" ref="I1170">IF($A1170="","",IF(IFERROR(INDEX(Summary!$BA:$BA,$AH1170),0)&lt;1,"Under 1 day",IF(INDEX(Summary!$BA:$BA,$AH1170)&lt;3,"1-3 days",IF(INDEX(Summary!$BA:$BA,$AH1170)&lt;7,"3-7 days","7+ days"))))</f>
        <v>Under 1 day</v>
      </c>
      <c r="J1170" t="str">
        <f t="array" ref="J1170">IF($A1170="","",IF(IFERROR(INDEX(Summary!$AX:$AX,$AH1170),0)&lt;0.25,"0-25%",IF(INDEX(Summary!$AX:$AX,$AH1170)&lt;0.5,"25-50%",IF(INDEX(Summary!$AX:$AX,$AH1170)&lt;0.75,"50-75%","75-100%"))))</f>
        <v>75-100%</v>
      </c>
      <c r="K1170" t="str">
        <f t="array" ref="K1170">IF($A1170="","",INDEX(Summary!$AY:$AY,$AH1170)&amp;"")</f>
        <v>WIP</v>
      </c>
      <c r="L1170" s="1">
        <f>IF($A1170="","",Summary!$P$2+MOD(ROW()-2,30))</f>
        <v>46255</v>
      </c>
      <c r="M1170">
        <f t="shared" si="164"/>
        <v>29</v>
      </c>
      <c r="N1170">
        <f t="shared" si="165"/>
        <v>21</v>
      </c>
      <c r="O1170" t="str">
        <f t="shared" si="166"/>
        <v>Aug-2026</v>
      </c>
      <c r="P1170">
        <f t="shared" ca="1" si="167"/>
        <v>1</v>
      </c>
      <c r="Q1170" s="2">
        <f t="array" ref="Q1170">IF($A1170="",0,IFERROR(INDEX(Summary!$P$3:$AS$67,$AH1170-2,$M1170),0))</f>
        <v>0</v>
      </c>
      <c r="R1170" s="2">
        <f t="array" ref="R1170">IF($A1170="",0,ROUND(IFERROR(INDEX(Summary!$O:$O,$AH1170),0)/30,0))</f>
        <v>0</v>
      </c>
      <c r="S1170">
        <f t="shared" si="168"/>
        <v>0</v>
      </c>
      <c r="T1170" s="2">
        <f t="array" ref="T1170">IF($S1170=1,IFERROR(INDEX(Summary!$O:$O,$AH1170),0),0)</f>
        <v>0</v>
      </c>
      <c r="U1170" s="2">
        <f t="array" ref="U1170">IF($S1170=1,IFERROR(INDEX(Summary!$AT:$AT,$AH1170),0),0)</f>
        <v>0</v>
      </c>
      <c r="V1170" s="2">
        <f t="shared" si="169"/>
        <v>0</v>
      </c>
      <c r="W1170" s="2">
        <f t="array" ref="W1170">IF($S1170=1,IFERROR(INDEX(Summary!$AZ:$AZ,$AH1170),0),0)</f>
        <v>0</v>
      </c>
      <c r="X1170" s="3">
        <f t="array" ref="X1170">IF($S1170=1,IFERROR(INDEX(Summary!$BA:$BA,$AH1170),0),0)</f>
        <v>0</v>
      </c>
      <c r="Y1170" s="2">
        <f t="array" ref="Y1170">IF($S1170=1,IFERROR(INDEX(Summary!$G:$G,$AH1170),0),0)</f>
        <v>0</v>
      </c>
      <c r="Z1170" s="2">
        <f t="array" ref="Z1170">IF($S1170=1,IFERROR(INDEX(Summary!$H:$H,$AH1170),0),0)</f>
        <v>0</v>
      </c>
      <c r="AA1170" s="2">
        <f t="array" ref="AA1170">IF($S1170=1,IFERROR(INDEX(Summary!$I:$I,$AH1170),0),0)</f>
        <v>0</v>
      </c>
      <c r="AB1170" s="2">
        <f t="array" ref="AB1170">IF($S1170=1,IFERROR(INDEX(Summary!$J:$J,$AH1170),0),0)</f>
        <v>0</v>
      </c>
      <c r="AC1170" s="2">
        <f t="array" ref="AC1170">IF($S1170=1,IFERROR(INDEX(Summary!$K:$K,$AH1170),0),0)</f>
        <v>0</v>
      </c>
      <c r="AD1170" s="2">
        <f t="array" ref="AD1170">IF($S1170=1,IFERROR(INDEX(Summary!$L:$L,$AH1170),0),0)</f>
        <v>0</v>
      </c>
      <c r="AE1170" s="2">
        <f t="array" ref="AE1170">IF($S1170=1,IFERROR(INDEX(Summary!$M:$M,$AH1170),0),0)</f>
        <v>0</v>
      </c>
      <c r="AF1170" s="2">
        <f t="array" ref="AF1170">IF($S1170=1,IFERROR(INDEX(Summary!$N:$N,$AH1170),0),0)</f>
        <v>0</v>
      </c>
      <c r="AG1170">
        <f t="array" ref="AG1170">IF($A1170="","",IFERROR(INDEX(Summary!$BB:$BB,$AH1170),0))</f>
        <v>10</v>
      </c>
      <c r="AH1170">
        <f t="shared" si="170"/>
        <v>41</v>
      </c>
    </row>
    <row r="1171" spans="1:34" hidden="1">
      <c r="A1171" t="str">
        <f t="array" ref="A1171">IFERROR(INDEX(Summary!$D:$D,$AH1171)&amp;"","")</f>
        <v>FG00067</v>
      </c>
      <c r="B1171" t="str">
        <f t="array" ref="B1171">IF($A1171="","",INDEX(Summary!$E:$E,$AH1171))</f>
        <v>Date Palm Jaggery Solid - 1/2 kg</v>
      </c>
      <c r="C1171" t="str">
        <f t="array" ref="C1171">IF($A1171="","",INDEX(Summary!$B:$B,$AH1171))</f>
        <v>Jaggery</v>
      </c>
      <c r="D1171" t="str">
        <f t="array" ref="D1171">IF($A1171="","",INDEX(Summary!$C:$C,$AH1171))</f>
        <v>C39</v>
      </c>
      <c r="E1171">
        <f t="array" ref="E1171">IF($A1171="","",INDEX(Summary!$F:$F,$AH1171))</f>
        <v>0.5</v>
      </c>
      <c r="F1171" t="str">
        <f t="array" ref="F1171">IF($A1171="","",INDEX(Summary!$BC:$BC,$AH1171)&amp;"")</f>
        <v>P3 – Normal</v>
      </c>
      <c r="G1171">
        <f t="shared" si="162"/>
        <v>3</v>
      </c>
      <c r="H1171">
        <f t="shared" si="163"/>
        <v>0</v>
      </c>
      <c r="I1171" t="str">
        <f t="array" ref="I1171">IF($A1171="","",IF(IFERROR(INDEX(Summary!$BA:$BA,$AH1171),0)&lt;1,"Under 1 day",IF(INDEX(Summary!$BA:$BA,$AH1171)&lt;3,"1-3 days",IF(INDEX(Summary!$BA:$BA,$AH1171)&lt;7,"3-7 days","7+ days"))))</f>
        <v>Under 1 day</v>
      </c>
      <c r="J1171" t="str">
        <f t="array" ref="J1171">IF($A1171="","",IF(IFERROR(INDEX(Summary!$AX:$AX,$AH1171),0)&lt;0.25,"0-25%",IF(INDEX(Summary!$AX:$AX,$AH1171)&lt;0.5,"25-50%",IF(INDEX(Summary!$AX:$AX,$AH1171)&lt;0.75,"50-75%","75-100%"))))</f>
        <v>75-100%</v>
      </c>
      <c r="K1171" t="str">
        <f t="array" ref="K1171">IF($A1171="","",INDEX(Summary!$AY:$AY,$AH1171)&amp;"")</f>
        <v>WIP</v>
      </c>
      <c r="L1171" s="1">
        <f>IF($A1171="","",Summary!$P$2+MOD(ROW()-2,30))</f>
        <v>46256</v>
      </c>
      <c r="M1171">
        <f t="shared" si="164"/>
        <v>30</v>
      </c>
      <c r="N1171">
        <f t="shared" si="165"/>
        <v>22</v>
      </c>
      <c r="O1171" t="str">
        <f t="shared" si="166"/>
        <v>Aug-2026</v>
      </c>
      <c r="P1171">
        <f t="shared" ca="1" si="167"/>
        <v>1</v>
      </c>
      <c r="Q1171" s="2">
        <f t="array" ref="Q1171">IF($A1171="",0,IFERROR(INDEX(Summary!$P$3:$AS$67,$AH1171-2,$M1171),0))</f>
        <v>0</v>
      </c>
      <c r="R1171" s="2">
        <f t="array" ref="R1171">IF($A1171="",0,ROUND(IFERROR(INDEX(Summary!$O:$O,$AH1171),0)/30,0))</f>
        <v>0</v>
      </c>
      <c r="S1171">
        <f t="shared" si="168"/>
        <v>0</v>
      </c>
      <c r="T1171" s="2">
        <f t="array" ref="T1171">IF($S1171=1,IFERROR(INDEX(Summary!$O:$O,$AH1171),0),0)</f>
        <v>0</v>
      </c>
      <c r="U1171" s="2">
        <f t="array" ref="U1171">IF($S1171=1,IFERROR(INDEX(Summary!$AT:$AT,$AH1171),0),0)</f>
        <v>0</v>
      </c>
      <c r="V1171" s="2">
        <f t="shared" si="169"/>
        <v>0</v>
      </c>
      <c r="W1171" s="2">
        <f t="array" ref="W1171">IF($S1171=1,IFERROR(INDEX(Summary!$AZ:$AZ,$AH1171),0),0)</f>
        <v>0</v>
      </c>
      <c r="X1171" s="3">
        <f t="array" ref="X1171">IF($S1171=1,IFERROR(INDEX(Summary!$BA:$BA,$AH1171),0),0)</f>
        <v>0</v>
      </c>
      <c r="Y1171" s="2">
        <f t="array" ref="Y1171">IF($S1171=1,IFERROR(INDEX(Summary!$G:$G,$AH1171),0),0)</f>
        <v>0</v>
      </c>
      <c r="Z1171" s="2">
        <f t="array" ref="Z1171">IF($S1171=1,IFERROR(INDEX(Summary!$H:$H,$AH1171),0),0)</f>
        <v>0</v>
      </c>
      <c r="AA1171" s="2">
        <f t="array" ref="AA1171">IF($S1171=1,IFERROR(INDEX(Summary!$I:$I,$AH1171),0),0)</f>
        <v>0</v>
      </c>
      <c r="AB1171" s="2">
        <f t="array" ref="AB1171">IF($S1171=1,IFERROR(INDEX(Summary!$J:$J,$AH1171),0),0)</f>
        <v>0</v>
      </c>
      <c r="AC1171" s="2">
        <f t="array" ref="AC1171">IF($S1171=1,IFERROR(INDEX(Summary!$K:$K,$AH1171),0),0)</f>
        <v>0</v>
      </c>
      <c r="AD1171" s="2">
        <f t="array" ref="AD1171">IF($S1171=1,IFERROR(INDEX(Summary!$L:$L,$AH1171),0),0)</f>
        <v>0</v>
      </c>
      <c r="AE1171" s="2">
        <f t="array" ref="AE1171">IF($S1171=1,IFERROR(INDEX(Summary!$M:$M,$AH1171),0),0)</f>
        <v>0</v>
      </c>
      <c r="AF1171" s="2">
        <f t="array" ref="AF1171">IF($S1171=1,IFERROR(INDEX(Summary!$N:$N,$AH1171),0),0)</f>
        <v>0</v>
      </c>
      <c r="AG1171">
        <f t="array" ref="AG1171">IF($A1171="","",IFERROR(INDEX(Summary!$BB:$BB,$AH1171),0))</f>
        <v>10</v>
      </c>
      <c r="AH1171">
        <f t="shared" si="170"/>
        <v>41</v>
      </c>
    </row>
    <row r="1172" spans="1:34">
      <c r="A1172" t="str">
        <f t="array" ref="A1172">IFERROR(INDEX(Summary!$D:$D,$AH1172)&amp;"","")</f>
        <v>FG00954</v>
      </c>
      <c r="B1172" t="str">
        <f t="array" ref="B1172">IF($A1172="","",INDEX(Summary!$E:$E,$AH1172))</f>
        <v>Jaggery sachets pack of 30</v>
      </c>
      <c r="C1172" t="str">
        <f t="array" ref="C1172">IF($A1172="","",INDEX(Summary!$B:$B,$AH1172))</f>
        <v>Jaggery</v>
      </c>
      <c r="D1172" t="str">
        <f t="array" ref="D1172">IF($A1172="","",INDEX(Summary!$C:$C,$AH1172))</f>
        <v>C39</v>
      </c>
      <c r="E1172">
        <f t="array" ref="E1172">IF($A1172="","",INDEX(Summary!$F:$F,$AH1172))</f>
        <v>0.15</v>
      </c>
      <c r="F1172" t="str">
        <f t="array" ref="F1172">IF($A1172="","",INDEX(Summary!$BC:$BC,$AH1172)&amp;"")</f>
        <v>P3 – Normal</v>
      </c>
      <c r="G1172">
        <f t="shared" si="162"/>
        <v>3</v>
      </c>
      <c r="H1172">
        <f t="shared" si="163"/>
        <v>0</v>
      </c>
      <c r="I1172" t="str">
        <f t="array" ref="I1172">IF($A1172="","",IF(IFERROR(INDEX(Summary!$BA:$BA,$AH1172),0)&lt;1,"Under 1 day",IF(INDEX(Summary!$BA:$BA,$AH1172)&lt;3,"1-3 days",IF(INDEX(Summary!$BA:$BA,$AH1172)&lt;7,"3-7 days","7+ days"))))</f>
        <v>7+ days</v>
      </c>
      <c r="J1172" t="str">
        <f t="array" ref="J1172">IF($A1172="","",IF(IFERROR(INDEX(Summary!$AX:$AX,$AH1172),0)&lt;0.25,"0-25%",IF(INDEX(Summary!$AX:$AX,$AH1172)&lt;0.5,"25-50%",IF(INDEX(Summary!$AX:$AX,$AH1172)&lt;0.75,"50-75%","75-100%"))))</f>
        <v>75-100%</v>
      </c>
      <c r="K1172" t="str">
        <f t="array" ref="K1172">IF($A1172="","",INDEX(Summary!$AY:$AY,$AH1172)&amp;"")</f>
        <v>WIP</v>
      </c>
      <c r="L1172" s="1">
        <f>IF($A1172="","",Summary!$P$2+MOD(ROW()-2,30))</f>
        <v>46227</v>
      </c>
      <c r="M1172">
        <f t="shared" si="164"/>
        <v>1</v>
      </c>
      <c r="N1172">
        <f t="shared" si="165"/>
        <v>24</v>
      </c>
      <c r="O1172" t="str">
        <f t="shared" si="166"/>
        <v>Jul-2026</v>
      </c>
      <c r="P1172">
        <f t="shared" ca="1" si="167"/>
        <v>1</v>
      </c>
      <c r="Q1172" s="2">
        <f t="array" ref="Q1172">IF($A1172="",0,IFERROR(INDEX(Summary!$P$3:$AS$67,$AH1172-2,$M1172),0))</f>
        <v>220</v>
      </c>
      <c r="R1172" s="2">
        <f t="array" ref="R1172">IF($A1172="",0,ROUND(IFERROR(INDEX(Summary!$O:$O,$AH1172),0)/30,0))</f>
        <v>84</v>
      </c>
      <c r="S1172">
        <f t="shared" si="168"/>
        <v>1</v>
      </c>
      <c r="T1172" s="2">
        <f t="array" ref="T1172">IF($S1172=1,IFERROR(INDEX(Summary!$O:$O,$AH1172),0),0)</f>
        <v>2523</v>
      </c>
      <c r="U1172" s="2">
        <f t="array" ref="U1172">IF($S1172=1,IFERROR(INDEX(Summary!$AT:$AT,$AH1172),0),0)</f>
        <v>2523</v>
      </c>
      <c r="V1172" s="2">
        <f t="shared" si="169"/>
        <v>0</v>
      </c>
      <c r="W1172" s="2">
        <f t="array" ref="W1172">IF($S1172=1,IFERROR(INDEX(Summary!$AZ:$AZ,$AH1172),0),0)</f>
        <v>1469</v>
      </c>
      <c r="X1172" s="3">
        <f t="array" ref="X1172">IF($S1172=1,IFERROR(INDEX(Summary!$BA:$BA,$AH1172),0),0)</f>
        <v>17.467300832342449</v>
      </c>
      <c r="Y1172" s="2">
        <f t="array" ref="Y1172">IF($S1172=1,IFERROR(INDEX(Summary!$G:$G,$AH1172),0),0)</f>
        <v>2523</v>
      </c>
      <c r="Z1172" s="2">
        <f t="array" ref="Z1172">IF($S1172=1,IFERROR(INDEX(Summary!$H:$H,$AH1172),0),0)</f>
        <v>0</v>
      </c>
      <c r="AA1172" s="2">
        <f t="array" ref="AA1172">IF($S1172=1,IFERROR(INDEX(Summary!$I:$I,$AH1172),0),0)</f>
        <v>0</v>
      </c>
      <c r="AB1172" s="2">
        <f t="array" ref="AB1172">IF($S1172=1,IFERROR(INDEX(Summary!$J:$J,$AH1172),0),0)</f>
        <v>0</v>
      </c>
      <c r="AC1172" s="2">
        <f t="array" ref="AC1172">IF($S1172=1,IFERROR(INDEX(Summary!$K:$K,$AH1172),0),0)</f>
        <v>0</v>
      </c>
      <c r="AD1172" s="2">
        <f t="array" ref="AD1172">IF($S1172=1,IFERROR(INDEX(Summary!$L:$L,$AH1172),0),0)</f>
        <v>0</v>
      </c>
      <c r="AE1172" s="2">
        <f t="array" ref="AE1172">IF($S1172=1,IFERROR(INDEX(Summary!$M:$M,$AH1172),0),0)</f>
        <v>0</v>
      </c>
      <c r="AF1172" s="2">
        <f t="array" ref="AF1172">IF($S1172=1,IFERROR(INDEX(Summary!$N:$N,$AH1172),0),0)</f>
        <v>0</v>
      </c>
      <c r="AG1172">
        <f t="array" ref="AG1172">IF($A1172="","",IFERROR(INDEX(Summary!$BB:$BB,$AH1172),0))</f>
        <v>5</v>
      </c>
      <c r="AH1172">
        <f t="shared" si="170"/>
        <v>42</v>
      </c>
    </row>
    <row r="1173" spans="1:34" hidden="1">
      <c r="A1173" t="str">
        <f t="array" ref="A1173">IFERROR(INDEX(Summary!$D:$D,$AH1173)&amp;"","")</f>
        <v>FG00954</v>
      </c>
      <c r="B1173" t="str">
        <f t="array" ref="B1173">IF($A1173="","",INDEX(Summary!$E:$E,$AH1173))</f>
        <v>Jaggery sachets pack of 30</v>
      </c>
      <c r="C1173" t="str">
        <f t="array" ref="C1173">IF($A1173="","",INDEX(Summary!$B:$B,$AH1173))</f>
        <v>Jaggery</v>
      </c>
      <c r="D1173" t="str">
        <f t="array" ref="D1173">IF($A1173="","",INDEX(Summary!$C:$C,$AH1173))</f>
        <v>C39</v>
      </c>
      <c r="E1173">
        <f t="array" ref="E1173">IF($A1173="","",INDEX(Summary!$F:$F,$AH1173))</f>
        <v>0.15</v>
      </c>
      <c r="F1173" t="str">
        <f t="array" ref="F1173">IF($A1173="","",INDEX(Summary!$BC:$BC,$AH1173)&amp;"")</f>
        <v>P3 – Normal</v>
      </c>
      <c r="G1173">
        <f t="shared" si="162"/>
        <v>3</v>
      </c>
      <c r="H1173">
        <f t="shared" si="163"/>
        <v>0</v>
      </c>
      <c r="I1173" t="str">
        <f t="array" ref="I1173">IF($A1173="","",IF(IFERROR(INDEX(Summary!$BA:$BA,$AH1173),0)&lt;1,"Under 1 day",IF(INDEX(Summary!$BA:$BA,$AH1173)&lt;3,"1-3 days",IF(INDEX(Summary!$BA:$BA,$AH1173)&lt;7,"3-7 days","7+ days"))))</f>
        <v>7+ days</v>
      </c>
      <c r="J1173" t="str">
        <f t="array" ref="J1173">IF($A1173="","",IF(IFERROR(INDEX(Summary!$AX:$AX,$AH1173),0)&lt;0.25,"0-25%",IF(INDEX(Summary!$AX:$AX,$AH1173)&lt;0.5,"25-50%",IF(INDEX(Summary!$AX:$AX,$AH1173)&lt;0.75,"50-75%","75-100%"))))</f>
        <v>75-100%</v>
      </c>
      <c r="K1173" t="str">
        <f t="array" ref="K1173">IF($A1173="","",INDEX(Summary!$AY:$AY,$AH1173)&amp;"")</f>
        <v>WIP</v>
      </c>
      <c r="L1173" s="1">
        <f>IF($A1173="","",Summary!$P$2+MOD(ROW()-2,30))</f>
        <v>46228</v>
      </c>
      <c r="M1173">
        <f t="shared" si="164"/>
        <v>2</v>
      </c>
      <c r="N1173">
        <f t="shared" si="165"/>
        <v>25</v>
      </c>
      <c r="O1173" t="str">
        <f t="shared" si="166"/>
        <v>Jul-2026</v>
      </c>
      <c r="P1173">
        <f t="shared" ca="1" si="167"/>
        <v>1</v>
      </c>
      <c r="Q1173" s="2">
        <f t="array" ref="Q1173">IF($A1173="",0,IFERROR(INDEX(Summary!$P$3:$AS$67,$AH1173-2,$M1173),0))</f>
        <v>0</v>
      </c>
      <c r="R1173" s="2">
        <f t="array" ref="R1173">IF($A1173="",0,ROUND(IFERROR(INDEX(Summary!$O:$O,$AH1173),0)/30,0))</f>
        <v>84</v>
      </c>
      <c r="S1173">
        <f t="shared" si="168"/>
        <v>0</v>
      </c>
      <c r="T1173" s="2">
        <f t="array" ref="T1173">IF($S1173=1,IFERROR(INDEX(Summary!$O:$O,$AH1173),0),0)</f>
        <v>0</v>
      </c>
      <c r="U1173" s="2">
        <f t="array" ref="U1173">IF($S1173=1,IFERROR(INDEX(Summary!$AT:$AT,$AH1173),0),0)</f>
        <v>0</v>
      </c>
      <c r="V1173" s="2">
        <f t="shared" si="169"/>
        <v>0</v>
      </c>
      <c r="W1173" s="2">
        <f t="array" ref="W1173">IF($S1173=1,IFERROR(INDEX(Summary!$AZ:$AZ,$AH1173),0),0)</f>
        <v>0</v>
      </c>
      <c r="X1173" s="3">
        <f t="array" ref="X1173">IF($S1173=1,IFERROR(INDEX(Summary!$BA:$BA,$AH1173),0),0)</f>
        <v>0</v>
      </c>
      <c r="Y1173" s="2">
        <f t="array" ref="Y1173">IF($S1173=1,IFERROR(INDEX(Summary!$G:$G,$AH1173),0),0)</f>
        <v>0</v>
      </c>
      <c r="Z1173" s="2">
        <f t="array" ref="Z1173">IF($S1173=1,IFERROR(INDEX(Summary!$H:$H,$AH1173),0),0)</f>
        <v>0</v>
      </c>
      <c r="AA1173" s="2">
        <f t="array" ref="AA1173">IF($S1173=1,IFERROR(INDEX(Summary!$I:$I,$AH1173),0),0)</f>
        <v>0</v>
      </c>
      <c r="AB1173" s="2">
        <f t="array" ref="AB1173">IF($S1173=1,IFERROR(INDEX(Summary!$J:$J,$AH1173),0),0)</f>
        <v>0</v>
      </c>
      <c r="AC1173" s="2">
        <f t="array" ref="AC1173">IF($S1173=1,IFERROR(INDEX(Summary!$K:$K,$AH1173),0),0)</f>
        <v>0</v>
      </c>
      <c r="AD1173" s="2">
        <f t="array" ref="AD1173">IF($S1173=1,IFERROR(INDEX(Summary!$L:$L,$AH1173),0),0)</f>
        <v>0</v>
      </c>
      <c r="AE1173" s="2">
        <f t="array" ref="AE1173">IF($S1173=1,IFERROR(INDEX(Summary!$M:$M,$AH1173),0),0)</f>
        <v>0</v>
      </c>
      <c r="AF1173" s="2">
        <f t="array" ref="AF1173">IF($S1173=1,IFERROR(INDEX(Summary!$N:$N,$AH1173),0),0)</f>
        <v>0</v>
      </c>
      <c r="AG1173">
        <f t="array" ref="AG1173">IF($A1173="","",IFERROR(INDEX(Summary!$BB:$BB,$AH1173),0))</f>
        <v>5</v>
      </c>
      <c r="AH1173">
        <f t="shared" si="170"/>
        <v>42</v>
      </c>
    </row>
    <row r="1174" spans="1:34" hidden="1">
      <c r="A1174" t="str">
        <f t="array" ref="A1174">IFERROR(INDEX(Summary!$D:$D,$AH1174)&amp;"","")</f>
        <v>FG00954</v>
      </c>
      <c r="B1174" t="str">
        <f t="array" ref="B1174">IF($A1174="","",INDEX(Summary!$E:$E,$AH1174))</f>
        <v>Jaggery sachets pack of 30</v>
      </c>
      <c r="C1174" t="str">
        <f t="array" ref="C1174">IF($A1174="","",INDEX(Summary!$B:$B,$AH1174))</f>
        <v>Jaggery</v>
      </c>
      <c r="D1174" t="str">
        <f t="array" ref="D1174">IF($A1174="","",INDEX(Summary!$C:$C,$AH1174))</f>
        <v>C39</v>
      </c>
      <c r="E1174">
        <f t="array" ref="E1174">IF($A1174="","",INDEX(Summary!$F:$F,$AH1174))</f>
        <v>0.15</v>
      </c>
      <c r="F1174" t="str">
        <f t="array" ref="F1174">IF($A1174="","",INDEX(Summary!$BC:$BC,$AH1174)&amp;"")</f>
        <v>P3 – Normal</v>
      </c>
      <c r="G1174">
        <f t="shared" si="162"/>
        <v>3</v>
      </c>
      <c r="H1174">
        <f t="shared" si="163"/>
        <v>0</v>
      </c>
      <c r="I1174" t="str">
        <f t="array" ref="I1174">IF($A1174="","",IF(IFERROR(INDEX(Summary!$BA:$BA,$AH1174),0)&lt;1,"Under 1 day",IF(INDEX(Summary!$BA:$BA,$AH1174)&lt;3,"1-3 days",IF(INDEX(Summary!$BA:$BA,$AH1174)&lt;7,"3-7 days","7+ days"))))</f>
        <v>7+ days</v>
      </c>
      <c r="J1174" t="str">
        <f t="array" ref="J1174">IF($A1174="","",IF(IFERROR(INDEX(Summary!$AX:$AX,$AH1174),0)&lt;0.25,"0-25%",IF(INDEX(Summary!$AX:$AX,$AH1174)&lt;0.5,"25-50%",IF(INDEX(Summary!$AX:$AX,$AH1174)&lt;0.75,"50-75%","75-100%"))))</f>
        <v>75-100%</v>
      </c>
      <c r="K1174" t="str">
        <f t="array" ref="K1174">IF($A1174="","",INDEX(Summary!$AY:$AY,$AH1174)&amp;"")</f>
        <v>WIP</v>
      </c>
      <c r="L1174" s="1">
        <f>IF($A1174="","",Summary!$P$2+MOD(ROW()-2,30))</f>
        <v>46229</v>
      </c>
      <c r="M1174">
        <f t="shared" si="164"/>
        <v>3</v>
      </c>
      <c r="N1174">
        <f t="shared" si="165"/>
        <v>26</v>
      </c>
      <c r="O1174" t="str">
        <f t="shared" si="166"/>
        <v>Jul-2026</v>
      </c>
      <c r="P1174">
        <f t="shared" ca="1" si="167"/>
        <v>1</v>
      </c>
      <c r="Q1174" s="2">
        <f t="array" ref="Q1174">IF($A1174="",0,IFERROR(INDEX(Summary!$P$3:$AS$67,$AH1174-2,$M1174),0))</f>
        <v>0</v>
      </c>
      <c r="R1174" s="2">
        <f t="array" ref="R1174">IF($A1174="",0,ROUND(IFERROR(INDEX(Summary!$O:$O,$AH1174),0)/30,0))</f>
        <v>84</v>
      </c>
      <c r="S1174">
        <f t="shared" si="168"/>
        <v>0</v>
      </c>
      <c r="T1174" s="2">
        <f t="array" ref="T1174">IF($S1174=1,IFERROR(INDEX(Summary!$O:$O,$AH1174),0),0)</f>
        <v>0</v>
      </c>
      <c r="U1174" s="2">
        <f t="array" ref="U1174">IF($S1174=1,IFERROR(INDEX(Summary!$AT:$AT,$AH1174),0),0)</f>
        <v>0</v>
      </c>
      <c r="V1174" s="2">
        <f t="shared" si="169"/>
        <v>0</v>
      </c>
      <c r="W1174" s="2">
        <f t="array" ref="W1174">IF($S1174=1,IFERROR(INDEX(Summary!$AZ:$AZ,$AH1174),0),0)</f>
        <v>0</v>
      </c>
      <c r="X1174" s="3">
        <f t="array" ref="X1174">IF($S1174=1,IFERROR(INDEX(Summary!$BA:$BA,$AH1174),0),0)</f>
        <v>0</v>
      </c>
      <c r="Y1174" s="2">
        <f t="array" ref="Y1174">IF($S1174=1,IFERROR(INDEX(Summary!$G:$G,$AH1174),0),0)</f>
        <v>0</v>
      </c>
      <c r="Z1174" s="2">
        <f t="array" ref="Z1174">IF($S1174=1,IFERROR(INDEX(Summary!$H:$H,$AH1174),0),0)</f>
        <v>0</v>
      </c>
      <c r="AA1174" s="2">
        <f t="array" ref="AA1174">IF($S1174=1,IFERROR(INDEX(Summary!$I:$I,$AH1174),0),0)</f>
        <v>0</v>
      </c>
      <c r="AB1174" s="2">
        <f t="array" ref="AB1174">IF($S1174=1,IFERROR(INDEX(Summary!$J:$J,$AH1174),0),0)</f>
        <v>0</v>
      </c>
      <c r="AC1174" s="2">
        <f t="array" ref="AC1174">IF($S1174=1,IFERROR(INDEX(Summary!$K:$K,$AH1174),0),0)</f>
        <v>0</v>
      </c>
      <c r="AD1174" s="2">
        <f t="array" ref="AD1174">IF($S1174=1,IFERROR(INDEX(Summary!$L:$L,$AH1174),0),0)</f>
        <v>0</v>
      </c>
      <c r="AE1174" s="2">
        <f t="array" ref="AE1174">IF($S1174=1,IFERROR(INDEX(Summary!$M:$M,$AH1174),0),0)</f>
        <v>0</v>
      </c>
      <c r="AF1174" s="2">
        <f t="array" ref="AF1174">IF($S1174=1,IFERROR(INDEX(Summary!$N:$N,$AH1174),0),0)</f>
        <v>0</v>
      </c>
      <c r="AG1174">
        <f t="array" ref="AG1174">IF($A1174="","",IFERROR(INDEX(Summary!$BB:$BB,$AH1174),0))</f>
        <v>5</v>
      </c>
      <c r="AH1174">
        <f t="shared" si="170"/>
        <v>42</v>
      </c>
    </row>
    <row r="1175" spans="1:34" hidden="1">
      <c r="A1175" t="str">
        <f t="array" ref="A1175">IFERROR(INDEX(Summary!$D:$D,$AH1175)&amp;"","")</f>
        <v>FG00954</v>
      </c>
      <c r="B1175" t="str">
        <f t="array" ref="B1175">IF($A1175="","",INDEX(Summary!$E:$E,$AH1175))</f>
        <v>Jaggery sachets pack of 30</v>
      </c>
      <c r="C1175" t="str">
        <f t="array" ref="C1175">IF($A1175="","",INDEX(Summary!$B:$B,$AH1175))</f>
        <v>Jaggery</v>
      </c>
      <c r="D1175" t="str">
        <f t="array" ref="D1175">IF($A1175="","",INDEX(Summary!$C:$C,$AH1175))</f>
        <v>C39</v>
      </c>
      <c r="E1175">
        <f t="array" ref="E1175">IF($A1175="","",INDEX(Summary!$F:$F,$AH1175))</f>
        <v>0.15</v>
      </c>
      <c r="F1175" t="str">
        <f t="array" ref="F1175">IF($A1175="","",INDEX(Summary!$BC:$BC,$AH1175)&amp;"")</f>
        <v>P3 – Normal</v>
      </c>
      <c r="G1175">
        <f t="shared" si="162"/>
        <v>3</v>
      </c>
      <c r="H1175">
        <f t="shared" si="163"/>
        <v>0</v>
      </c>
      <c r="I1175" t="str">
        <f t="array" ref="I1175">IF($A1175="","",IF(IFERROR(INDEX(Summary!$BA:$BA,$AH1175),0)&lt;1,"Under 1 day",IF(INDEX(Summary!$BA:$BA,$AH1175)&lt;3,"1-3 days",IF(INDEX(Summary!$BA:$BA,$AH1175)&lt;7,"3-7 days","7+ days"))))</f>
        <v>7+ days</v>
      </c>
      <c r="J1175" t="str">
        <f t="array" ref="J1175">IF($A1175="","",IF(IFERROR(INDEX(Summary!$AX:$AX,$AH1175),0)&lt;0.25,"0-25%",IF(INDEX(Summary!$AX:$AX,$AH1175)&lt;0.5,"25-50%",IF(INDEX(Summary!$AX:$AX,$AH1175)&lt;0.75,"50-75%","75-100%"))))</f>
        <v>75-100%</v>
      </c>
      <c r="K1175" t="str">
        <f t="array" ref="K1175">IF($A1175="","",INDEX(Summary!$AY:$AY,$AH1175)&amp;"")</f>
        <v>WIP</v>
      </c>
      <c r="L1175" s="1">
        <f>IF($A1175="","",Summary!$P$2+MOD(ROW()-2,30))</f>
        <v>46230</v>
      </c>
      <c r="M1175">
        <f t="shared" si="164"/>
        <v>4</v>
      </c>
      <c r="N1175">
        <f t="shared" si="165"/>
        <v>27</v>
      </c>
      <c r="O1175" t="str">
        <f t="shared" si="166"/>
        <v>Jul-2026</v>
      </c>
      <c r="P1175">
        <f t="shared" ca="1" si="167"/>
        <v>1</v>
      </c>
      <c r="Q1175" s="2">
        <f t="array" ref="Q1175">IF($A1175="",0,IFERROR(INDEX(Summary!$P$3:$AS$67,$AH1175-2,$M1175),0))</f>
        <v>0</v>
      </c>
      <c r="R1175" s="2">
        <f t="array" ref="R1175">IF($A1175="",0,ROUND(IFERROR(INDEX(Summary!$O:$O,$AH1175),0)/30,0))</f>
        <v>84</v>
      </c>
      <c r="S1175">
        <f t="shared" si="168"/>
        <v>0</v>
      </c>
      <c r="T1175" s="2">
        <f t="array" ref="T1175">IF($S1175=1,IFERROR(INDEX(Summary!$O:$O,$AH1175),0),0)</f>
        <v>0</v>
      </c>
      <c r="U1175" s="2">
        <f t="array" ref="U1175">IF($S1175=1,IFERROR(INDEX(Summary!$AT:$AT,$AH1175),0),0)</f>
        <v>0</v>
      </c>
      <c r="V1175" s="2">
        <f t="shared" si="169"/>
        <v>0</v>
      </c>
      <c r="W1175" s="2">
        <f t="array" ref="W1175">IF($S1175=1,IFERROR(INDEX(Summary!$AZ:$AZ,$AH1175),0),0)</f>
        <v>0</v>
      </c>
      <c r="X1175" s="3">
        <f t="array" ref="X1175">IF($S1175=1,IFERROR(INDEX(Summary!$BA:$BA,$AH1175),0),0)</f>
        <v>0</v>
      </c>
      <c r="Y1175" s="2">
        <f t="array" ref="Y1175">IF($S1175=1,IFERROR(INDEX(Summary!$G:$G,$AH1175),0),0)</f>
        <v>0</v>
      </c>
      <c r="Z1175" s="2">
        <f t="array" ref="Z1175">IF($S1175=1,IFERROR(INDEX(Summary!$H:$H,$AH1175),0),0)</f>
        <v>0</v>
      </c>
      <c r="AA1175" s="2">
        <f t="array" ref="AA1175">IF($S1175=1,IFERROR(INDEX(Summary!$I:$I,$AH1175),0),0)</f>
        <v>0</v>
      </c>
      <c r="AB1175" s="2">
        <f t="array" ref="AB1175">IF($S1175=1,IFERROR(INDEX(Summary!$J:$J,$AH1175),0),0)</f>
        <v>0</v>
      </c>
      <c r="AC1175" s="2">
        <f t="array" ref="AC1175">IF($S1175=1,IFERROR(INDEX(Summary!$K:$K,$AH1175),0),0)</f>
        <v>0</v>
      </c>
      <c r="AD1175" s="2">
        <f t="array" ref="AD1175">IF($S1175=1,IFERROR(INDEX(Summary!$L:$L,$AH1175),0),0)</f>
        <v>0</v>
      </c>
      <c r="AE1175" s="2">
        <f t="array" ref="AE1175">IF($S1175=1,IFERROR(INDEX(Summary!$M:$M,$AH1175),0),0)</f>
        <v>0</v>
      </c>
      <c r="AF1175" s="2">
        <f t="array" ref="AF1175">IF($S1175=1,IFERROR(INDEX(Summary!$N:$N,$AH1175),0),0)</f>
        <v>0</v>
      </c>
      <c r="AG1175">
        <f t="array" ref="AG1175">IF($A1175="","",IFERROR(INDEX(Summary!$BB:$BB,$AH1175),0))</f>
        <v>5</v>
      </c>
      <c r="AH1175">
        <f t="shared" si="170"/>
        <v>42</v>
      </c>
    </row>
    <row r="1176" spans="1:34" hidden="1">
      <c r="A1176" t="str">
        <f t="array" ref="A1176">IFERROR(INDEX(Summary!$D:$D,$AH1176)&amp;"","")</f>
        <v>FG00954</v>
      </c>
      <c r="B1176" t="str">
        <f t="array" ref="B1176">IF($A1176="","",INDEX(Summary!$E:$E,$AH1176))</f>
        <v>Jaggery sachets pack of 30</v>
      </c>
      <c r="C1176" t="str">
        <f t="array" ref="C1176">IF($A1176="","",INDEX(Summary!$B:$B,$AH1176))</f>
        <v>Jaggery</v>
      </c>
      <c r="D1176" t="str">
        <f t="array" ref="D1176">IF($A1176="","",INDEX(Summary!$C:$C,$AH1176))</f>
        <v>C39</v>
      </c>
      <c r="E1176">
        <f t="array" ref="E1176">IF($A1176="","",INDEX(Summary!$F:$F,$AH1176))</f>
        <v>0.15</v>
      </c>
      <c r="F1176" t="str">
        <f t="array" ref="F1176">IF($A1176="","",INDEX(Summary!$BC:$BC,$AH1176)&amp;"")</f>
        <v>P3 – Normal</v>
      </c>
      <c r="G1176">
        <f t="shared" si="162"/>
        <v>3</v>
      </c>
      <c r="H1176">
        <f t="shared" si="163"/>
        <v>0</v>
      </c>
      <c r="I1176" t="str">
        <f t="array" ref="I1176">IF($A1176="","",IF(IFERROR(INDEX(Summary!$BA:$BA,$AH1176),0)&lt;1,"Under 1 day",IF(INDEX(Summary!$BA:$BA,$AH1176)&lt;3,"1-3 days",IF(INDEX(Summary!$BA:$BA,$AH1176)&lt;7,"3-7 days","7+ days"))))</f>
        <v>7+ days</v>
      </c>
      <c r="J1176" t="str">
        <f t="array" ref="J1176">IF($A1176="","",IF(IFERROR(INDEX(Summary!$AX:$AX,$AH1176),0)&lt;0.25,"0-25%",IF(INDEX(Summary!$AX:$AX,$AH1176)&lt;0.5,"25-50%",IF(INDEX(Summary!$AX:$AX,$AH1176)&lt;0.75,"50-75%","75-100%"))))</f>
        <v>75-100%</v>
      </c>
      <c r="K1176" t="str">
        <f t="array" ref="K1176">IF($A1176="","",INDEX(Summary!$AY:$AY,$AH1176)&amp;"")</f>
        <v>WIP</v>
      </c>
      <c r="L1176" s="1">
        <f>IF($A1176="","",Summary!$P$2+MOD(ROW()-2,30))</f>
        <v>46231</v>
      </c>
      <c r="M1176">
        <f t="shared" si="164"/>
        <v>5</v>
      </c>
      <c r="N1176">
        <f t="shared" si="165"/>
        <v>28</v>
      </c>
      <c r="O1176" t="str">
        <f t="shared" si="166"/>
        <v>Jul-2026</v>
      </c>
      <c r="P1176">
        <f t="shared" ca="1" si="167"/>
        <v>1</v>
      </c>
      <c r="Q1176" s="2">
        <f t="array" ref="Q1176">IF($A1176="",0,IFERROR(INDEX(Summary!$P$3:$AS$67,$AH1176-2,$M1176),0))</f>
        <v>0</v>
      </c>
      <c r="R1176" s="2">
        <f t="array" ref="R1176">IF($A1176="",0,ROUND(IFERROR(INDEX(Summary!$O:$O,$AH1176),0)/30,0))</f>
        <v>84</v>
      </c>
      <c r="S1176">
        <f t="shared" si="168"/>
        <v>0</v>
      </c>
      <c r="T1176" s="2">
        <f t="array" ref="T1176">IF($S1176=1,IFERROR(INDEX(Summary!$O:$O,$AH1176),0),0)</f>
        <v>0</v>
      </c>
      <c r="U1176" s="2">
        <f t="array" ref="U1176">IF($S1176=1,IFERROR(INDEX(Summary!$AT:$AT,$AH1176),0),0)</f>
        <v>0</v>
      </c>
      <c r="V1176" s="2">
        <f t="shared" si="169"/>
        <v>0</v>
      </c>
      <c r="W1176" s="2">
        <f t="array" ref="W1176">IF($S1176=1,IFERROR(INDEX(Summary!$AZ:$AZ,$AH1176),0),0)</f>
        <v>0</v>
      </c>
      <c r="X1176" s="3">
        <f t="array" ref="X1176">IF($S1176=1,IFERROR(INDEX(Summary!$BA:$BA,$AH1176),0),0)</f>
        <v>0</v>
      </c>
      <c r="Y1176" s="2">
        <f t="array" ref="Y1176">IF($S1176=1,IFERROR(INDEX(Summary!$G:$G,$AH1176),0),0)</f>
        <v>0</v>
      </c>
      <c r="Z1176" s="2">
        <f t="array" ref="Z1176">IF($S1176=1,IFERROR(INDEX(Summary!$H:$H,$AH1176),0),0)</f>
        <v>0</v>
      </c>
      <c r="AA1176" s="2">
        <f t="array" ref="AA1176">IF($S1176=1,IFERROR(INDEX(Summary!$I:$I,$AH1176),0),0)</f>
        <v>0</v>
      </c>
      <c r="AB1176" s="2">
        <f t="array" ref="AB1176">IF($S1176=1,IFERROR(INDEX(Summary!$J:$J,$AH1176),0),0)</f>
        <v>0</v>
      </c>
      <c r="AC1176" s="2">
        <f t="array" ref="AC1176">IF($S1176=1,IFERROR(INDEX(Summary!$K:$K,$AH1176),0),0)</f>
        <v>0</v>
      </c>
      <c r="AD1176" s="2">
        <f t="array" ref="AD1176">IF($S1176=1,IFERROR(INDEX(Summary!$L:$L,$AH1176),0),0)</f>
        <v>0</v>
      </c>
      <c r="AE1176" s="2">
        <f t="array" ref="AE1176">IF($S1176=1,IFERROR(INDEX(Summary!$M:$M,$AH1176),0),0)</f>
        <v>0</v>
      </c>
      <c r="AF1176" s="2">
        <f t="array" ref="AF1176">IF($S1176=1,IFERROR(INDEX(Summary!$N:$N,$AH1176),0),0)</f>
        <v>0</v>
      </c>
      <c r="AG1176">
        <f t="array" ref="AG1176">IF($A1176="","",IFERROR(INDEX(Summary!$BB:$BB,$AH1176),0))</f>
        <v>5</v>
      </c>
      <c r="AH1176">
        <f t="shared" si="170"/>
        <v>42</v>
      </c>
    </row>
    <row r="1177" spans="1:34" hidden="1">
      <c r="A1177" t="str">
        <f t="array" ref="A1177">IFERROR(INDEX(Summary!$D:$D,$AH1177)&amp;"","")</f>
        <v>FG00954</v>
      </c>
      <c r="B1177" t="str">
        <f t="array" ref="B1177">IF($A1177="","",INDEX(Summary!$E:$E,$AH1177))</f>
        <v>Jaggery sachets pack of 30</v>
      </c>
      <c r="C1177" t="str">
        <f t="array" ref="C1177">IF($A1177="","",INDEX(Summary!$B:$B,$AH1177))</f>
        <v>Jaggery</v>
      </c>
      <c r="D1177" t="str">
        <f t="array" ref="D1177">IF($A1177="","",INDEX(Summary!$C:$C,$AH1177))</f>
        <v>C39</v>
      </c>
      <c r="E1177">
        <f t="array" ref="E1177">IF($A1177="","",INDEX(Summary!$F:$F,$AH1177))</f>
        <v>0.15</v>
      </c>
      <c r="F1177" t="str">
        <f t="array" ref="F1177">IF($A1177="","",INDEX(Summary!$BC:$BC,$AH1177)&amp;"")</f>
        <v>P3 – Normal</v>
      </c>
      <c r="G1177">
        <f t="shared" si="162"/>
        <v>3</v>
      </c>
      <c r="H1177">
        <f t="shared" si="163"/>
        <v>0</v>
      </c>
      <c r="I1177" t="str">
        <f t="array" ref="I1177">IF($A1177="","",IF(IFERROR(INDEX(Summary!$BA:$BA,$AH1177),0)&lt;1,"Under 1 day",IF(INDEX(Summary!$BA:$BA,$AH1177)&lt;3,"1-3 days",IF(INDEX(Summary!$BA:$BA,$AH1177)&lt;7,"3-7 days","7+ days"))))</f>
        <v>7+ days</v>
      </c>
      <c r="J1177" t="str">
        <f t="array" ref="J1177">IF($A1177="","",IF(IFERROR(INDEX(Summary!$AX:$AX,$AH1177),0)&lt;0.25,"0-25%",IF(INDEX(Summary!$AX:$AX,$AH1177)&lt;0.5,"25-50%",IF(INDEX(Summary!$AX:$AX,$AH1177)&lt;0.75,"50-75%","75-100%"))))</f>
        <v>75-100%</v>
      </c>
      <c r="K1177" t="str">
        <f t="array" ref="K1177">IF($A1177="","",INDEX(Summary!$AY:$AY,$AH1177)&amp;"")</f>
        <v>WIP</v>
      </c>
      <c r="L1177" s="1">
        <f>IF($A1177="","",Summary!$P$2+MOD(ROW()-2,30))</f>
        <v>46232</v>
      </c>
      <c r="M1177">
        <f t="shared" si="164"/>
        <v>6</v>
      </c>
      <c r="N1177">
        <f t="shared" si="165"/>
        <v>29</v>
      </c>
      <c r="O1177" t="str">
        <f t="shared" si="166"/>
        <v>Jul-2026</v>
      </c>
      <c r="P1177">
        <f t="shared" ca="1" si="167"/>
        <v>1</v>
      </c>
      <c r="Q1177" s="2">
        <f t="array" ref="Q1177">IF($A1177="",0,IFERROR(INDEX(Summary!$P$3:$AS$67,$AH1177-2,$M1177),0))</f>
        <v>0</v>
      </c>
      <c r="R1177" s="2">
        <f t="array" ref="R1177">IF($A1177="",0,ROUND(IFERROR(INDEX(Summary!$O:$O,$AH1177),0)/30,0))</f>
        <v>84</v>
      </c>
      <c r="S1177">
        <f t="shared" si="168"/>
        <v>0</v>
      </c>
      <c r="T1177" s="2">
        <f t="array" ref="T1177">IF($S1177=1,IFERROR(INDEX(Summary!$O:$O,$AH1177),0),0)</f>
        <v>0</v>
      </c>
      <c r="U1177" s="2">
        <f t="array" ref="U1177">IF($S1177=1,IFERROR(INDEX(Summary!$AT:$AT,$AH1177),0),0)</f>
        <v>0</v>
      </c>
      <c r="V1177" s="2">
        <f t="shared" si="169"/>
        <v>0</v>
      </c>
      <c r="W1177" s="2">
        <f t="array" ref="W1177">IF($S1177=1,IFERROR(INDEX(Summary!$AZ:$AZ,$AH1177),0),0)</f>
        <v>0</v>
      </c>
      <c r="X1177" s="3">
        <f t="array" ref="X1177">IF($S1177=1,IFERROR(INDEX(Summary!$BA:$BA,$AH1177),0),0)</f>
        <v>0</v>
      </c>
      <c r="Y1177" s="2">
        <f t="array" ref="Y1177">IF($S1177=1,IFERROR(INDEX(Summary!$G:$G,$AH1177),0),0)</f>
        <v>0</v>
      </c>
      <c r="Z1177" s="2">
        <f t="array" ref="Z1177">IF($S1177=1,IFERROR(INDEX(Summary!$H:$H,$AH1177),0),0)</f>
        <v>0</v>
      </c>
      <c r="AA1177" s="2">
        <f t="array" ref="AA1177">IF($S1177=1,IFERROR(INDEX(Summary!$I:$I,$AH1177),0),0)</f>
        <v>0</v>
      </c>
      <c r="AB1177" s="2">
        <f t="array" ref="AB1177">IF($S1177=1,IFERROR(INDEX(Summary!$J:$J,$AH1177),0),0)</f>
        <v>0</v>
      </c>
      <c r="AC1177" s="2">
        <f t="array" ref="AC1177">IF($S1177=1,IFERROR(INDEX(Summary!$K:$K,$AH1177),0),0)</f>
        <v>0</v>
      </c>
      <c r="AD1177" s="2">
        <f t="array" ref="AD1177">IF($S1177=1,IFERROR(INDEX(Summary!$L:$L,$AH1177),0),0)</f>
        <v>0</v>
      </c>
      <c r="AE1177" s="2">
        <f t="array" ref="AE1177">IF($S1177=1,IFERROR(INDEX(Summary!$M:$M,$AH1177),0),0)</f>
        <v>0</v>
      </c>
      <c r="AF1177" s="2">
        <f t="array" ref="AF1177">IF($S1177=1,IFERROR(INDEX(Summary!$N:$N,$AH1177),0),0)</f>
        <v>0</v>
      </c>
      <c r="AG1177">
        <f t="array" ref="AG1177">IF($A1177="","",IFERROR(INDEX(Summary!$BB:$BB,$AH1177),0))</f>
        <v>5</v>
      </c>
      <c r="AH1177">
        <f t="shared" si="170"/>
        <v>42</v>
      </c>
    </row>
    <row r="1178" spans="1:34" hidden="1">
      <c r="A1178" t="str">
        <f t="array" ref="A1178">IFERROR(INDEX(Summary!$D:$D,$AH1178)&amp;"","")</f>
        <v>FG00954</v>
      </c>
      <c r="B1178" t="str">
        <f t="array" ref="B1178">IF($A1178="","",INDEX(Summary!$E:$E,$AH1178))</f>
        <v>Jaggery sachets pack of 30</v>
      </c>
      <c r="C1178" t="str">
        <f t="array" ref="C1178">IF($A1178="","",INDEX(Summary!$B:$B,$AH1178))</f>
        <v>Jaggery</v>
      </c>
      <c r="D1178" t="str">
        <f t="array" ref="D1178">IF($A1178="","",INDEX(Summary!$C:$C,$AH1178))</f>
        <v>C39</v>
      </c>
      <c r="E1178">
        <f t="array" ref="E1178">IF($A1178="","",INDEX(Summary!$F:$F,$AH1178))</f>
        <v>0.15</v>
      </c>
      <c r="F1178" t="str">
        <f t="array" ref="F1178">IF($A1178="","",INDEX(Summary!$BC:$BC,$AH1178)&amp;"")</f>
        <v>P3 – Normal</v>
      </c>
      <c r="G1178">
        <f t="shared" si="162"/>
        <v>3</v>
      </c>
      <c r="H1178">
        <f t="shared" si="163"/>
        <v>0</v>
      </c>
      <c r="I1178" t="str">
        <f t="array" ref="I1178">IF($A1178="","",IF(IFERROR(INDEX(Summary!$BA:$BA,$AH1178),0)&lt;1,"Under 1 day",IF(INDEX(Summary!$BA:$BA,$AH1178)&lt;3,"1-3 days",IF(INDEX(Summary!$BA:$BA,$AH1178)&lt;7,"3-7 days","7+ days"))))</f>
        <v>7+ days</v>
      </c>
      <c r="J1178" t="str">
        <f t="array" ref="J1178">IF($A1178="","",IF(IFERROR(INDEX(Summary!$AX:$AX,$AH1178),0)&lt;0.25,"0-25%",IF(INDEX(Summary!$AX:$AX,$AH1178)&lt;0.5,"25-50%",IF(INDEX(Summary!$AX:$AX,$AH1178)&lt;0.75,"50-75%","75-100%"))))</f>
        <v>75-100%</v>
      </c>
      <c r="K1178" t="str">
        <f t="array" ref="K1178">IF($A1178="","",INDEX(Summary!$AY:$AY,$AH1178)&amp;"")</f>
        <v>WIP</v>
      </c>
      <c r="L1178" s="1">
        <f>IF($A1178="","",Summary!$P$2+MOD(ROW()-2,30))</f>
        <v>46233</v>
      </c>
      <c r="M1178">
        <f t="shared" si="164"/>
        <v>7</v>
      </c>
      <c r="N1178">
        <f t="shared" si="165"/>
        <v>30</v>
      </c>
      <c r="O1178" t="str">
        <f t="shared" si="166"/>
        <v>Jul-2026</v>
      </c>
      <c r="P1178">
        <f t="shared" ca="1" si="167"/>
        <v>1</v>
      </c>
      <c r="Q1178" s="2">
        <f t="array" ref="Q1178">IF($A1178="",0,IFERROR(INDEX(Summary!$P$3:$AS$67,$AH1178-2,$M1178),0))</f>
        <v>0</v>
      </c>
      <c r="R1178" s="2">
        <f t="array" ref="R1178">IF($A1178="",0,ROUND(IFERROR(INDEX(Summary!$O:$O,$AH1178),0)/30,0))</f>
        <v>84</v>
      </c>
      <c r="S1178">
        <f t="shared" si="168"/>
        <v>0</v>
      </c>
      <c r="T1178" s="2">
        <f t="array" ref="T1178">IF($S1178=1,IFERROR(INDEX(Summary!$O:$O,$AH1178),0),0)</f>
        <v>0</v>
      </c>
      <c r="U1178" s="2">
        <f t="array" ref="U1178">IF($S1178=1,IFERROR(INDEX(Summary!$AT:$AT,$AH1178),0),0)</f>
        <v>0</v>
      </c>
      <c r="V1178" s="2">
        <f t="shared" si="169"/>
        <v>0</v>
      </c>
      <c r="W1178" s="2">
        <f t="array" ref="W1178">IF($S1178=1,IFERROR(INDEX(Summary!$AZ:$AZ,$AH1178),0),0)</f>
        <v>0</v>
      </c>
      <c r="X1178" s="3">
        <f t="array" ref="X1178">IF($S1178=1,IFERROR(INDEX(Summary!$BA:$BA,$AH1178),0),0)</f>
        <v>0</v>
      </c>
      <c r="Y1178" s="2">
        <f t="array" ref="Y1178">IF($S1178=1,IFERROR(INDEX(Summary!$G:$G,$AH1178),0),0)</f>
        <v>0</v>
      </c>
      <c r="Z1178" s="2">
        <f t="array" ref="Z1178">IF($S1178=1,IFERROR(INDEX(Summary!$H:$H,$AH1178),0),0)</f>
        <v>0</v>
      </c>
      <c r="AA1178" s="2">
        <f t="array" ref="AA1178">IF($S1178=1,IFERROR(INDEX(Summary!$I:$I,$AH1178),0),0)</f>
        <v>0</v>
      </c>
      <c r="AB1178" s="2">
        <f t="array" ref="AB1178">IF($S1178=1,IFERROR(INDEX(Summary!$J:$J,$AH1178),0),0)</f>
        <v>0</v>
      </c>
      <c r="AC1178" s="2">
        <f t="array" ref="AC1178">IF($S1178=1,IFERROR(INDEX(Summary!$K:$K,$AH1178),0),0)</f>
        <v>0</v>
      </c>
      <c r="AD1178" s="2">
        <f t="array" ref="AD1178">IF($S1178=1,IFERROR(INDEX(Summary!$L:$L,$AH1178),0),0)</f>
        <v>0</v>
      </c>
      <c r="AE1178" s="2">
        <f t="array" ref="AE1178">IF($S1178=1,IFERROR(INDEX(Summary!$M:$M,$AH1178),0),0)</f>
        <v>0</v>
      </c>
      <c r="AF1178" s="2">
        <f t="array" ref="AF1178">IF($S1178=1,IFERROR(INDEX(Summary!$N:$N,$AH1178),0),0)</f>
        <v>0</v>
      </c>
      <c r="AG1178">
        <f t="array" ref="AG1178">IF($A1178="","",IFERROR(INDEX(Summary!$BB:$BB,$AH1178),0))</f>
        <v>5</v>
      </c>
      <c r="AH1178">
        <f t="shared" si="170"/>
        <v>42</v>
      </c>
    </row>
    <row r="1179" spans="1:34" hidden="1">
      <c r="A1179" t="str">
        <f t="array" ref="A1179">IFERROR(INDEX(Summary!$D:$D,$AH1179)&amp;"","")</f>
        <v>FG00954</v>
      </c>
      <c r="B1179" t="str">
        <f t="array" ref="B1179">IF($A1179="","",INDEX(Summary!$E:$E,$AH1179))</f>
        <v>Jaggery sachets pack of 30</v>
      </c>
      <c r="C1179" t="str">
        <f t="array" ref="C1179">IF($A1179="","",INDEX(Summary!$B:$B,$AH1179))</f>
        <v>Jaggery</v>
      </c>
      <c r="D1179" t="str">
        <f t="array" ref="D1179">IF($A1179="","",INDEX(Summary!$C:$C,$AH1179))</f>
        <v>C39</v>
      </c>
      <c r="E1179">
        <f t="array" ref="E1179">IF($A1179="","",INDEX(Summary!$F:$F,$AH1179))</f>
        <v>0.15</v>
      </c>
      <c r="F1179" t="str">
        <f t="array" ref="F1179">IF($A1179="","",INDEX(Summary!$BC:$BC,$AH1179)&amp;"")</f>
        <v>P3 – Normal</v>
      </c>
      <c r="G1179">
        <f t="shared" si="162"/>
        <v>3</v>
      </c>
      <c r="H1179">
        <f t="shared" si="163"/>
        <v>0</v>
      </c>
      <c r="I1179" t="str">
        <f t="array" ref="I1179">IF($A1179="","",IF(IFERROR(INDEX(Summary!$BA:$BA,$AH1179),0)&lt;1,"Under 1 day",IF(INDEX(Summary!$BA:$BA,$AH1179)&lt;3,"1-3 days",IF(INDEX(Summary!$BA:$BA,$AH1179)&lt;7,"3-7 days","7+ days"))))</f>
        <v>7+ days</v>
      </c>
      <c r="J1179" t="str">
        <f t="array" ref="J1179">IF($A1179="","",IF(IFERROR(INDEX(Summary!$AX:$AX,$AH1179),0)&lt;0.25,"0-25%",IF(INDEX(Summary!$AX:$AX,$AH1179)&lt;0.5,"25-50%",IF(INDEX(Summary!$AX:$AX,$AH1179)&lt;0.75,"50-75%","75-100%"))))</f>
        <v>75-100%</v>
      </c>
      <c r="K1179" t="str">
        <f t="array" ref="K1179">IF($A1179="","",INDEX(Summary!$AY:$AY,$AH1179)&amp;"")</f>
        <v>WIP</v>
      </c>
      <c r="L1179" s="1">
        <f>IF($A1179="","",Summary!$P$2+MOD(ROW()-2,30))</f>
        <v>46234</v>
      </c>
      <c r="M1179">
        <f t="shared" si="164"/>
        <v>8</v>
      </c>
      <c r="N1179">
        <f t="shared" si="165"/>
        <v>31</v>
      </c>
      <c r="O1179" t="str">
        <f t="shared" si="166"/>
        <v>Jul-2026</v>
      </c>
      <c r="P1179">
        <f t="shared" ca="1" si="167"/>
        <v>1</v>
      </c>
      <c r="Q1179" s="2">
        <f t="array" ref="Q1179">IF($A1179="",0,IFERROR(INDEX(Summary!$P$3:$AS$67,$AH1179-2,$M1179),0))</f>
        <v>0</v>
      </c>
      <c r="R1179" s="2">
        <f t="array" ref="R1179">IF($A1179="",0,ROUND(IFERROR(INDEX(Summary!$O:$O,$AH1179),0)/30,0))</f>
        <v>84</v>
      </c>
      <c r="S1179">
        <f t="shared" si="168"/>
        <v>0</v>
      </c>
      <c r="T1179" s="2">
        <f t="array" ref="T1179">IF($S1179=1,IFERROR(INDEX(Summary!$O:$O,$AH1179),0),0)</f>
        <v>0</v>
      </c>
      <c r="U1179" s="2">
        <f t="array" ref="U1179">IF($S1179=1,IFERROR(INDEX(Summary!$AT:$AT,$AH1179),0),0)</f>
        <v>0</v>
      </c>
      <c r="V1179" s="2">
        <f t="shared" si="169"/>
        <v>0</v>
      </c>
      <c r="W1179" s="2">
        <f t="array" ref="W1179">IF($S1179=1,IFERROR(INDEX(Summary!$AZ:$AZ,$AH1179),0),0)</f>
        <v>0</v>
      </c>
      <c r="X1179" s="3">
        <f t="array" ref="X1179">IF($S1179=1,IFERROR(INDEX(Summary!$BA:$BA,$AH1179),0),0)</f>
        <v>0</v>
      </c>
      <c r="Y1179" s="2">
        <f t="array" ref="Y1179">IF($S1179=1,IFERROR(INDEX(Summary!$G:$G,$AH1179),0),0)</f>
        <v>0</v>
      </c>
      <c r="Z1179" s="2">
        <f t="array" ref="Z1179">IF($S1179=1,IFERROR(INDEX(Summary!$H:$H,$AH1179),0),0)</f>
        <v>0</v>
      </c>
      <c r="AA1179" s="2">
        <f t="array" ref="AA1179">IF($S1179=1,IFERROR(INDEX(Summary!$I:$I,$AH1179),0),0)</f>
        <v>0</v>
      </c>
      <c r="AB1179" s="2">
        <f t="array" ref="AB1179">IF($S1179=1,IFERROR(INDEX(Summary!$J:$J,$AH1179),0),0)</f>
        <v>0</v>
      </c>
      <c r="AC1179" s="2">
        <f t="array" ref="AC1179">IF($S1179=1,IFERROR(INDEX(Summary!$K:$K,$AH1179),0),0)</f>
        <v>0</v>
      </c>
      <c r="AD1179" s="2">
        <f t="array" ref="AD1179">IF($S1179=1,IFERROR(INDEX(Summary!$L:$L,$AH1179),0),0)</f>
        <v>0</v>
      </c>
      <c r="AE1179" s="2">
        <f t="array" ref="AE1179">IF($S1179=1,IFERROR(INDEX(Summary!$M:$M,$AH1179),0),0)</f>
        <v>0</v>
      </c>
      <c r="AF1179" s="2">
        <f t="array" ref="AF1179">IF($S1179=1,IFERROR(INDEX(Summary!$N:$N,$AH1179),0),0)</f>
        <v>0</v>
      </c>
      <c r="AG1179">
        <f t="array" ref="AG1179">IF($A1179="","",IFERROR(INDEX(Summary!$BB:$BB,$AH1179),0))</f>
        <v>5</v>
      </c>
      <c r="AH1179">
        <f t="shared" si="170"/>
        <v>42</v>
      </c>
    </row>
    <row r="1180" spans="1:34" hidden="1">
      <c r="A1180" t="str">
        <f t="array" ref="A1180">IFERROR(INDEX(Summary!$D:$D,$AH1180)&amp;"","")</f>
        <v>FG00954</v>
      </c>
      <c r="B1180" t="str">
        <f t="array" ref="B1180">IF($A1180="","",INDEX(Summary!$E:$E,$AH1180))</f>
        <v>Jaggery sachets pack of 30</v>
      </c>
      <c r="C1180" t="str">
        <f t="array" ref="C1180">IF($A1180="","",INDEX(Summary!$B:$B,$AH1180))</f>
        <v>Jaggery</v>
      </c>
      <c r="D1180" t="str">
        <f t="array" ref="D1180">IF($A1180="","",INDEX(Summary!$C:$C,$AH1180))</f>
        <v>C39</v>
      </c>
      <c r="E1180">
        <f t="array" ref="E1180">IF($A1180="","",INDEX(Summary!$F:$F,$AH1180))</f>
        <v>0.15</v>
      </c>
      <c r="F1180" t="str">
        <f t="array" ref="F1180">IF($A1180="","",INDEX(Summary!$BC:$BC,$AH1180)&amp;"")</f>
        <v>P3 – Normal</v>
      </c>
      <c r="G1180">
        <f t="shared" si="162"/>
        <v>3</v>
      </c>
      <c r="H1180">
        <f t="shared" si="163"/>
        <v>0</v>
      </c>
      <c r="I1180" t="str">
        <f t="array" ref="I1180">IF($A1180="","",IF(IFERROR(INDEX(Summary!$BA:$BA,$AH1180),0)&lt;1,"Under 1 day",IF(INDEX(Summary!$BA:$BA,$AH1180)&lt;3,"1-3 days",IF(INDEX(Summary!$BA:$BA,$AH1180)&lt;7,"3-7 days","7+ days"))))</f>
        <v>7+ days</v>
      </c>
      <c r="J1180" t="str">
        <f t="array" ref="J1180">IF($A1180="","",IF(IFERROR(INDEX(Summary!$AX:$AX,$AH1180),0)&lt;0.25,"0-25%",IF(INDEX(Summary!$AX:$AX,$AH1180)&lt;0.5,"25-50%",IF(INDEX(Summary!$AX:$AX,$AH1180)&lt;0.75,"50-75%","75-100%"))))</f>
        <v>75-100%</v>
      </c>
      <c r="K1180" t="str">
        <f t="array" ref="K1180">IF($A1180="","",INDEX(Summary!$AY:$AY,$AH1180)&amp;"")</f>
        <v>WIP</v>
      </c>
      <c r="L1180" s="1">
        <f>IF($A1180="","",Summary!$P$2+MOD(ROW()-2,30))</f>
        <v>46235</v>
      </c>
      <c r="M1180">
        <f t="shared" si="164"/>
        <v>9</v>
      </c>
      <c r="N1180">
        <f t="shared" si="165"/>
        <v>1</v>
      </c>
      <c r="O1180" t="str">
        <f t="shared" si="166"/>
        <v>Aug-2026</v>
      </c>
      <c r="P1180">
        <f t="shared" ca="1" si="167"/>
        <v>1</v>
      </c>
      <c r="Q1180" s="2">
        <f t="array" ref="Q1180">IF($A1180="",0,IFERROR(INDEX(Summary!$P$3:$AS$67,$AH1180-2,$M1180),0))</f>
        <v>0</v>
      </c>
      <c r="R1180" s="2">
        <f t="array" ref="R1180">IF($A1180="",0,ROUND(IFERROR(INDEX(Summary!$O:$O,$AH1180),0)/30,0))</f>
        <v>84</v>
      </c>
      <c r="S1180">
        <f t="shared" si="168"/>
        <v>0</v>
      </c>
      <c r="T1180" s="2">
        <f t="array" ref="T1180">IF($S1180=1,IFERROR(INDEX(Summary!$O:$O,$AH1180),0),0)</f>
        <v>0</v>
      </c>
      <c r="U1180" s="2">
        <f t="array" ref="U1180">IF($S1180=1,IFERROR(INDEX(Summary!$AT:$AT,$AH1180),0),0)</f>
        <v>0</v>
      </c>
      <c r="V1180" s="2">
        <f t="shared" si="169"/>
        <v>0</v>
      </c>
      <c r="W1180" s="2">
        <f t="array" ref="W1180">IF($S1180=1,IFERROR(INDEX(Summary!$AZ:$AZ,$AH1180),0),0)</f>
        <v>0</v>
      </c>
      <c r="X1180" s="3">
        <f t="array" ref="X1180">IF($S1180=1,IFERROR(INDEX(Summary!$BA:$BA,$AH1180),0),0)</f>
        <v>0</v>
      </c>
      <c r="Y1180" s="2">
        <f t="array" ref="Y1180">IF($S1180=1,IFERROR(INDEX(Summary!$G:$G,$AH1180),0),0)</f>
        <v>0</v>
      </c>
      <c r="Z1180" s="2">
        <f t="array" ref="Z1180">IF($S1180=1,IFERROR(INDEX(Summary!$H:$H,$AH1180),0),0)</f>
        <v>0</v>
      </c>
      <c r="AA1180" s="2">
        <f t="array" ref="AA1180">IF($S1180=1,IFERROR(INDEX(Summary!$I:$I,$AH1180),0),0)</f>
        <v>0</v>
      </c>
      <c r="AB1180" s="2">
        <f t="array" ref="AB1180">IF($S1180=1,IFERROR(INDEX(Summary!$J:$J,$AH1180),0),0)</f>
        <v>0</v>
      </c>
      <c r="AC1180" s="2">
        <f t="array" ref="AC1180">IF($S1180=1,IFERROR(INDEX(Summary!$K:$K,$AH1180),0),0)</f>
        <v>0</v>
      </c>
      <c r="AD1180" s="2">
        <f t="array" ref="AD1180">IF($S1180=1,IFERROR(INDEX(Summary!$L:$L,$AH1180),0),0)</f>
        <v>0</v>
      </c>
      <c r="AE1180" s="2">
        <f t="array" ref="AE1180">IF($S1180=1,IFERROR(INDEX(Summary!$M:$M,$AH1180),0),0)</f>
        <v>0</v>
      </c>
      <c r="AF1180" s="2">
        <f t="array" ref="AF1180">IF($S1180=1,IFERROR(INDEX(Summary!$N:$N,$AH1180),0),0)</f>
        <v>0</v>
      </c>
      <c r="AG1180">
        <f t="array" ref="AG1180">IF($A1180="","",IFERROR(INDEX(Summary!$BB:$BB,$AH1180),0))</f>
        <v>5</v>
      </c>
      <c r="AH1180">
        <f t="shared" si="170"/>
        <v>42</v>
      </c>
    </row>
    <row r="1181" spans="1:34" hidden="1">
      <c r="A1181" t="str">
        <f t="array" ref="A1181">IFERROR(INDEX(Summary!$D:$D,$AH1181)&amp;"","")</f>
        <v>FG00954</v>
      </c>
      <c r="B1181" t="str">
        <f t="array" ref="B1181">IF($A1181="","",INDEX(Summary!$E:$E,$AH1181))</f>
        <v>Jaggery sachets pack of 30</v>
      </c>
      <c r="C1181" t="str">
        <f t="array" ref="C1181">IF($A1181="","",INDEX(Summary!$B:$B,$AH1181))</f>
        <v>Jaggery</v>
      </c>
      <c r="D1181" t="str">
        <f t="array" ref="D1181">IF($A1181="","",INDEX(Summary!$C:$C,$AH1181))</f>
        <v>C39</v>
      </c>
      <c r="E1181">
        <f t="array" ref="E1181">IF($A1181="","",INDEX(Summary!$F:$F,$AH1181))</f>
        <v>0.15</v>
      </c>
      <c r="F1181" t="str">
        <f t="array" ref="F1181">IF($A1181="","",INDEX(Summary!$BC:$BC,$AH1181)&amp;"")</f>
        <v>P3 – Normal</v>
      </c>
      <c r="G1181">
        <f t="shared" si="162"/>
        <v>3</v>
      </c>
      <c r="H1181">
        <f t="shared" si="163"/>
        <v>0</v>
      </c>
      <c r="I1181" t="str">
        <f t="array" ref="I1181">IF($A1181="","",IF(IFERROR(INDEX(Summary!$BA:$BA,$AH1181),0)&lt;1,"Under 1 day",IF(INDEX(Summary!$BA:$BA,$AH1181)&lt;3,"1-3 days",IF(INDEX(Summary!$BA:$BA,$AH1181)&lt;7,"3-7 days","7+ days"))))</f>
        <v>7+ days</v>
      </c>
      <c r="J1181" t="str">
        <f t="array" ref="J1181">IF($A1181="","",IF(IFERROR(INDEX(Summary!$AX:$AX,$AH1181),0)&lt;0.25,"0-25%",IF(INDEX(Summary!$AX:$AX,$AH1181)&lt;0.5,"25-50%",IF(INDEX(Summary!$AX:$AX,$AH1181)&lt;0.75,"50-75%","75-100%"))))</f>
        <v>75-100%</v>
      </c>
      <c r="K1181" t="str">
        <f t="array" ref="K1181">IF($A1181="","",INDEX(Summary!$AY:$AY,$AH1181)&amp;"")</f>
        <v>WIP</v>
      </c>
      <c r="L1181" s="1">
        <f>IF($A1181="","",Summary!$P$2+MOD(ROW()-2,30))</f>
        <v>46236</v>
      </c>
      <c r="M1181">
        <f t="shared" si="164"/>
        <v>10</v>
      </c>
      <c r="N1181">
        <f t="shared" si="165"/>
        <v>2</v>
      </c>
      <c r="O1181" t="str">
        <f t="shared" si="166"/>
        <v>Aug-2026</v>
      </c>
      <c r="P1181">
        <f t="shared" ca="1" si="167"/>
        <v>1</v>
      </c>
      <c r="Q1181" s="2">
        <f t="array" ref="Q1181">IF($A1181="",0,IFERROR(INDEX(Summary!$P$3:$AS$67,$AH1181-2,$M1181),0))</f>
        <v>0</v>
      </c>
      <c r="R1181" s="2">
        <f t="array" ref="R1181">IF($A1181="",0,ROUND(IFERROR(INDEX(Summary!$O:$O,$AH1181),0)/30,0))</f>
        <v>84</v>
      </c>
      <c r="S1181">
        <f t="shared" si="168"/>
        <v>0</v>
      </c>
      <c r="T1181" s="2">
        <f t="array" ref="T1181">IF($S1181=1,IFERROR(INDEX(Summary!$O:$O,$AH1181),0),0)</f>
        <v>0</v>
      </c>
      <c r="U1181" s="2">
        <f t="array" ref="U1181">IF($S1181=1,IFERROR(INDEX(Summary!$AT:$AT,$AH1181),0),0)</f>
        <v>0</v>
      </c>
      <c r="V1181" s="2">
        <f t="shared" si="169"/>
        <v>0</v>
      </c>
      <c r="W1181" s="2">
        <f t="array" ref="W1181">IF($S1181=1,IFERROR(INDEX(Summary!$AZ:$AZ,$AH1181),0),0)</f>
        <v>0</v>
      </c>
      <c r="X1181" s="3">
        <f t="array" ref="X1181">IF($S1181=1,IFERROR(INDEX(Summary!$BA:$BA,$AH1181),0),0)</f>
        <v>0</v>
      </c>
      <c r="Y1181" s="2">
        <f t="array" ref="Y1181">IF($S1181=1,IFERROR(INDEX(Summary!$G:$G,$AH1181),0),0)</f>
        <v>0</v>
      </c>
      <c r="Z1181" s="2">
        <f t="array" ref="Z1181">IF($S1181=1,IFERROR(INDEX(Summary!$H:$H,$AH1181),0),0)</f>
        <v>0</v>
      </c>
      <c r="AA1181" s="2">
        <f t="array" ref="AA1181">IF($S1181=1,IFERROR(INDEX(Summary!$I:$I,$AH1181),0),0)</f>
        <v>0</v>
      </c>
      <c r="AB1181" s="2">
        <f t="array" ref="AB1181">IF($S1181=1,IFERROR(INDEX(Summary!$J:$J,$AH1181),0),0)</f>
        <v>0</v>
      </c>
      <c r="AC1181" s="2">
        <f t="array" ref="AC1181">IF($S1181=1,IFERROR(INDEX(Summary!$K:$K,$AH1181),0),0)</f>
        <v>0</v>
      </c>
      <c r="AD1181" s="2">
        <f t="array" ref="AD1181">IF($S1181=1,IFERROR(INDEX(Summary!$L:$L,$AH1181),0),0)</f>
        <v>0</v>
      </c>
      <c r="AE1181" s="2">
        <f t="array" ref="AE1181">IF($S1181=1,IFERROR(INDEX(Summary!$M:$M,$AH1181),0),0)</f>
        <v>0</v>
      </c>
      <c r="AF1181" s="2">
        <f t="array" ref="AF1181">IF($S1181=1,IFERROR(INDEX(Summary!$N:$N,$AH1181),0),0)</f>
        <v>0</v>
      </c>
      <c r="AG1181">
        <f t="array" ref="AG1181">IF($A1181="","",IFERROR(INDEX(Summary!$BB:$BB,$AH1181),0))</f>
        <v>5</v>
      </c>
      <c r="AH1181">
        <f t="shared" si="170"/>
        <v>42</v>
      </c>
    </row>
    <row r="1182" spans="1:34" hidden="1">
      <c r="A1182" t="str">
        <f t="array" ref="A1182">IFERROR(INDEX(Summary!$D:$D,$AH1182)&amp;"","")</f>
        <v>FG00954</v>
      </c>
      <c r="B1182" t="str">
        <f t="array" ref="B1182">IF($A1182="","",INDEX(Summary!$E:$E,$AH1182))</f>
        <v>Jaggery sachets pack of 30</v>
      </c>
      <c r="C1182" t="str">
        <f t="array" ref="C1182">IF($A1182="","",INDEX(Summary!$B:$B,$AH1182))</f>
        <v>Jaggery</v>
      </c>
      <c r="D1182" t="str">
        <f t="array" ref="D1182">IF($A1182="","",INDEX(Summary!$C:$C,$AH1182))</f>
        <v>C39</v>
      </c>
      <c r="E1182">
        <f t="array" ref="E1182">IF($A1182="","",INDEX(Summary!$F:$F,$AH1182))</f>
        <v>0.15</v>
      </c>
      <c r="F1182" t="str">
        <f t="array" ref="F1182">IF($A1182="","",INDEX(Summary!$BC:$BC,$AH1182)&amp;"")</f>
        <v>P3 – Normal</v>
      </c>
      <c r="G1182">
        <f t="shared" si="162"/>
        <v>3</v>
      </c>
      <c r="H1182">
        <f t="shared" si="163"/>
        <v>0</v>
      </c>
      <c r="I1182" t="str">
        <f t="array" ref="I1182">IF($A1182="","",IF(IFERROR(INDEX(Summary!$BA:$BA,$AH1182),0)&lt;1,"Under 1 day",IF(INDEX(Summary!$BA:$BA,$AH1182)&lt;3,"1-3 days",IF(INDEX(Summary!$BA:$BA,$AH1182)&lt;7,"3-7 days","7+ days"))))</f>
        <v>7+ days</v>
      </c>
      <c r="J1182" t="str">
        <f t="array" ref="J1182">IF($A1182="","",IF(IFERROR(INDEX(Summary!$AX:$AX,$AH1182),0)&lt;0.25,"0-25%",IF(INDEX(Summary!$AX:$AX,$AH1182)&lt;0.5,"25-50%",IF(INDEX(Summary!$AX:$AX,$AH1182)&lt;0.75,"50-75%","75-100%"))))</f>
        <v>75-100%</v>
      </c>
      <c r="K1182" t="str">
        <f t="array" ref="K1182">IF($A1182="","",INDEX(Summary!$AY:$AY,$AH1182)&amp;"")</f>
        <v>WIP</v>
      </c>
      <c r="L1182" s="1">
        <f>IF($A1182="","",Summary!$P$2+MOD(ROW()-2,30))</f>
        <v>46237</v>
      </c>
      <c r="M1182">
        <f t="shared" si="164"/>
        <v>11</v>
      </c>
      <c r="N1182">
        <f t="shared" si="165"/>
        <v>3</v>
      </c>
      <c r="O1182" t="str">
        <f t="shared" si="166"/>
        <v>Aug-2026</v>
      </c>
      <c r="P1182">
        <f t="shared" ca="1" si="167"/>
        <v>1</v>
      </c>
      <c r="Q1182" s="2">
        <f t="array" ref="Q1182">IF($A1182="",0,IFERROR(INDEX(Summary!$P$3:$AS$67,$AH1182-2,$M1182),0))</f>
        <v>0</v>
      </c>
      <c r="R1182" s="2">
        <f t="array" ref="R1182">IF($A1182="",0,ROUND(IFERROR(INDEX(Summary!$O:$O,$AH1182),0)/30,0))</f>
        <v>84</v>
      </c>
      <c r="S1182">
        <f t="shared" si="168"/>
        <v>0</v>
      </c>
      <c r="T1182" s="2">
        <f t="array" ref="T1182">IF($S1182=1,IFERROR(INDEX(Summary!$O:$O,$AH1182),0),0)</f>
        <v>0</v>
      </c>
      <c r="U1182" s="2">
        <f t="array" ref="U1182">IF($S1182=1,IFERROR(INDEX(Summary!$AT:$AT,$AH1182),0),0)</f>
        <v>0</v>
      </c>
      <c r="V1182" s="2">
        <f t="shared" si="169"/>
        <v>0</v>
      </c>
      <c r="W1182" s="2">
        <f t="array" ref="W1182">IF($S1182=1,IFERROR(INDEX(Summary!$AZ:$AZ,$AH1182),0),0)</f>
        <v>0</v>
      </c>
      <c r="X1182" s="3">
        <f t="array" ref="X1182">IF($S1182=1,IFERROR(INDEX(Summary!$BA:$BA,$AH1182),0),0)</f>
        <v>0</v>
      </c>
      <c r="Y1182" s="2">
        <f t="array" ref="Y1182">IF($S1182=1,IFERROR(INDEX(Summary!$G:$G,$AH1182),0),0)</f>
        <v>0</v>
      </c>
      <c r="Z1182" s="2">
        <f t="array" ref="Z1182">IF($S1182=1,IFERROR(INDEX(Summary!$H:$H,$AH1182),0),0)</f>
        <v>0</v>
      </c>
      <c r="AA1182" s="2">
        <f t="array" ref="AA1182">IF($S1182=1,IFERROR(INDEX(Summary!$I:$I,$AH1182),0),0)</f>
        <v>0</v>
      </c>
      <c r="AB1182" s="2">
        <f t="array" ref="AB1182">IF($S1182=1,IFERROR(INDEX(Summary!$J:$J,$AH1182),0),0)</f>
        <v>0</v>
      </c>
      <c r="AC1182" s="2">
        <f t="array" ref="AC1182">IF($S1182=1,IFERROR(INDEX(Summary!$K:$K,$AH1182),0),0)</f>
        <v>0</v>
      </c>
      <c r="AD1182" s="2">
        <f t="array" ref="AD1182">IF($S1182=1,IFERROR(INDEX(Summary!$L:$L,$AH1182),0),0)</f>
        <v>0</v>
      </c>
      <c r="AE1182" s="2">
        <f t="array" ref="AE1182">IF($S1182=1,IFERROR(INDEX(Summary!$M:$M,$AH1182),0),0)</f>
        <v>0</v>
      </c>
      <c r="AF1182" s="2">
        <f t="array" ref="AF1182">IF($S1182=1,IFERROR(INDEX(Summary!$N:$N,$AH1182),0),0)</f>
        <v>0</v>
      </c>
      <c r="AG1182">
        <f t="array" ref="AG1182">IF($A1182="","",IFERROR(INDEX(Summary!$BB:$BB,$AH1182),0))</f>
        <v>5</v>
      </c>
      <c r="AH1182">
        <f t="shared" si="170"/>
        <v>42</v>
      </c>
    </row>
    <row r="1183" spans="1:34" hidden="1">
      <c r="A1183" t="str">
        <f t="array" ref="A1183">IFERROR(INDEX(Summary!$D:$D,$AH1183)&amp;"","")</f>
        <v>FG00954</v>
      </c>
      <c r="B1183" t="str">
        <f t="array" ref="B1183">IF($A1183="","",INDEX(Summary!$E:$E,$AH1183))</f>
        <v>Jaggery sachets pack of 30</v>
      </c>
      <c r="C1183" t="str">
        <f t="array" ref="C1183">IF($A1183="","",INDEX(Summary!$B:$B,$AH1183))</f>
        <v>Jaggery</v>
      </c>
      <c r="D1183" t="str">
        <f t="array" ref="D1183">IF($A1183="","",INDEX(Summary!$C:$C,$AH1183))</f>
        <v>C39</v>
      </c>
      <c r="E1183">
        <f t="array" ref="E1183">IF($A1183="","",INDEX(Summary!$F:$F,$AH1183))</f>
        <v>0.15</v>
      </c>
      <c r="F1183" t="str">
        <f t="array" ref="F1183">IF($A1183="","",INDEX(Summary!$BC:$BC,$AH1183)&amp;"")</f>
        <v>P3 – Normal</v>
      </c>
      <c r="G1183">
        <f t="shared" si="162"/>
        <v>3</v>
      </c>
      <c r="H1183">
        <f t="shared" si="163"/>
        <v>0</v>
      </c>
      <c r="I1183" t="str">
        <f t="array" ref="I1183">IF($A1183="","",IF(IFERROR(INDEX(Summary!$BA:$BA,$AH1183),0)&lt;1,"Under 1 day",IF(INDEX(Summary!$BA:$BA,$AH1183)&lt;3,"1-3 days",IF(INDEX(Summary!$BA:$BA,$AH1183)&lt;7,"3-7 days","7+ days"))))</f>
        <v>7+ days</v>
      </c>
      <c r="J1183" t="str">
        <f t="array" ref="J1183">IF($A1183="","",IF(IFERROR(INDEX(Summary!$AX:$AX,$AH1183),0)&lt;0.25,"0-25%",IF(INDEX(Summary!$AX:$AX,$AH1183)&lt;0.5,"25-50%",IF(INDEX(Summary!$AX:$AX,$AH1183)&lt;0.75,"50-75%","75-100%"))))</f>
        <v>75-100%</v>
      </c>
      <c r="K1183" t="str">
        <f t="array" ref="K1183">IF($A1183="","",INDEX(Summary!$AY:$AY,$AH1183)&amp;"")</f>
        <v>WIP</v>
      </c>
      <c r="L1183" s="1">
        <f>IF($A1183="","",Summary!$P$2+MOD(ROW()-2,30))</f>
        <v>46238</v>
      </c>
      <c r="M1183">
        <f t="shared" si="164"/>
        <v>12</v>
      </c>
      <c r="N1183">
        <f t="shared" si="165"/>
        <v>4</v>
      </c>
      <c r="O1183" t="str">
        <f t="shared" si="166"/>
        <v>Aug-2026</v>
      </c>
      <c r="P1183">
        <f t="shared" ca="1" si="167"/>
        <v>1</v>
      </c>
      <c r="Q1183" s="2">
        <f t="array" ref="Q1183">IF($A1183="",0,IFERROR(INDEX(Summary!$P$3:$AS$67,$AH1183-2,$M1183),0))</f>
        <v>0</v>
      </c>
      <c r="R1183" s="2">
        <f t="array" ref="R1183">IF($A1183="",0,ROUND(IFERROR(INDEX(Summary!$O:$O,$AH1183),0)/30,0))</f>
        <v>84</v>
      </c>
      <c r="S1183">
        <f t="shared" si="168"/>
        <v>0</v>
      </c>
      <c r="T1183" s="2">
        <f t="array" ref="T1183">IF($S1183=1,IFERROR(INDEX(Summary!$O:$O,$AH1183),0),0)</f>
        <v>0</v>
      </c>
      <c r="U1183" s="2">
        <f t="array" ref="U1183">IF($S1183=1,IFERROR(INDEX(Summary!$AT:$AT,$AH1183),0),0)</f>
        <v>0</v>
      </c>
      <c r="V1183" s="2">
        <f t="shared" si="169"/>
        <v>0</v>
      </c>
      <c r="W1183" s="2">
        <f t="array" ref="W1183">IF($S1183=1,IFERROR(INDEX(Summary!$AZ:$AZ,$AH1183),0),0)</f>
        <v>0</v>
      </c>
      <c r="X1183" s="3">
        <f t="array" ref="X1183">IF($S1183=1,IFERROR(INDEX(Summary!$BA:$BA,$AH1183),0),0)</f>
        <v>0</v>
      </c>
      <c r="Y1183" s="2">
        <f t="array" ref="Y1183">IF($S1183=1,IFERROR(INDEX(Summary!$G:$G,$AH1183),0),0)</f>
        <v>0</v>
      </c>
      <c r="Z1183" s="2">
        <f t="array" ref="Z1183">IF($S1183=1,IFERROR(INDEX(Summary!$H:$H,$AH1183),0),0)</f>
        <v>0</v>
      </c>
      <c r="AA1183" s="2">
        <f t="array" ref="AA1183">IF($S1183=1,IFERROR(INDEX(Summary!$I:$I,$AH1183),0),0)</f>
        <v>0</v>
      </c>
      <c r="AB1183" s="2">
        <f t="array" ref="AB1183">IF($S1183=1,IFERROR(INDEX(Summary!$J:$J,$AH1183),0),0)</f>
        <v>0</v>
      </c>
      <c r="AC1183" s="2">
        <f t="array" ref="AC1183">IF($S1183=1,IFERROR(INDEX(Summary!$K:$K,$AH1183),0),0)</f>
        <v>0</v>
      </c>
      <c r="AD1183" s="2">
        <f t="array" ref="AD1183">IF($S1183=1,IFERROR(INDEX(Summary!$L:$L,$AH1183),0),0)</f>
        <v>0</v>
      </c>
      <c r="AE1183" s="2">
        <f t="array" ref="AE1183">IF($S1183=1,IFERROR(INDEX(Summary!$M:$M,$AH1183),0),0)</f>
        <v>0</v>
      </c>
      <c r="AF1183" s="2">
        <f t="array" ref="AF1183">IF($S1183=1,IFERROR(INDEX(Summary!$N:$N,$AH1183),0),0)</f>
        <v>0</v>
      </c>
      <c r="AG1183">
        <f t="array" ref="AG1183">IF($A1183="","",IFERROR(INDEX(Summary!$BB:$BB,$AH1183),0))</f>
        <v>5</v>
      </c>
      <c r="AH1183">
        <f t="shared" si="170"/>
        <v>42</v>
      </c>
    </row>
    <row r="1184" spans="1:34" hidden="1">
      <c r="A1184" t="str">
        <f t="array" ref="A1184">IFERROR(INDEX(Summary!$D:$D,$AH1184)&amp;"","")</f>
        <v>FG00954</v>
      </c>
      <c r="B1184" t="str">
        <f t="array" ref="B1184">IF($A1184="","",INDEX(Summary!$E:$E,$AH1184))</f>
        <v>Jaggery sachets pack of 30</v>
      </c>
      <c r="C1184" t="str">
        <f t="array" ref="C1184">IF($A1184="","",INDEX(Summary!$B:$B,$AH1184))</f>
        <v>Jaggery</v>
      </c>
      <c r="D1184" t="str">
        <f t="array" ref="D1184">IF($A1184="","",INDEX(Summary!$C:$C,$AH1184))</f>
        <v>C39</v>
      </c>
      <c r="E1184">
        <f t="array" ref="E1184">IF($A1184="","",INDEX(Summary!$F:$F,$AH1184))</f>
        <v>0.15</v>
      </c>
      <c r="F1184" t="str">
        <f t="array" ref="F1184">IF($A1184="","",INDEX(Summary!$BC:$BC,$AH1184)&amp;"")</f>
        <v>P3 – Normal</v>
      </c>
      <c r="G1184">
        <f t="shared" si="162"/>
        <v>3</v>
      </c>
      <c r="H1184">
        <f t="shared" si="163"/>
        <v>0</v>
      </c>
      <c r="I1184" t="str">
        <f t="array" ref="I1184">IF($A1184="","",IF(IFERROR(INDEX(Summary!$BA:$BA,$AH1184),0)&lt;1,"Under 1 day",IF(INDEX(Summary!$BA:$BA,$AH1184)&lt;3,"1-3 days",IF(INDEX(Summary!$BA:$BA,$AH1184)&lt;7,"3-7 days","7+ days"))))</f>
        <v>7+ days</v>
      </c>
      <c r="J1184" t="str">
        <f t="array" ref="J1184">IF($A1184="","",IF(IFERROR(INDEX(Summary!$AX:$AX,$AH1184),0)&lt;0.25,"0-25%",IF(INDEX(Summary!$AX:$AX,$AH1184)&lt;0.5,"25-50%",IF(INDEX(Summary!$AX:$AX,$AH1184)&lt;0.75,"50-75%","75-100%"))))</f>
        <v>75-100%</v>
      </c>
      <c r="K1184" t="str">
        <f t="array" ref="K1184">IF($A1184="","",INDEX(Summary!$AY:$AY,$AH1184)&amp;"")</f>
        <v>WIP</v>
      </c>
      <c r="L1184" s="1">
        <f>IF($A1184="","",Summary!$P$2+MOD(ROW()-2,30))</f>
        <v>46239</v>
      </c>
      <c r="M1184">
        <f t="shared" si="164"/>
        <v>13</v>
      </c>
      <c r="N1184">
        <f t="shared" si="165"/>
        <v>5</v>
      </c>
      <c r="O1184" t="str">
        <f t="shared" si="166"/>
        <v>Aug-2026</v>
      </c>
      <c r="P1184">
        <f t="shared" ca="1" si="167"/>
        <v>1</v>
      </c>
      <c r="Q1184" s="2">
        <f t="array" ref="Q1184">IF($A1184="",0,IFERROR(INDEX(Summary!$P$3:$AS$67,$AH1184-2,$M1184),0))</f>
        <v>0</v>
      </c>
      <c r="R1184" s="2">
        <f t="array" ref="R1184">IF($A1184="",0,ROUND(IFERROR(INDEX(Summary!$O:$O,$AH1184),0)/30,0))</f>
        <v>84</v>
      </c>
      <c r="S1184">
        <f t="shared" si="168"/>
        <v>0</v>
      </c>
      <c r="T1184" s="2">
        <f t="array" ref="T1184">IF($S1184=1,IFERROR(INDEX(Summary!$O:$O,$AH1184),0),0)</f>
        <v>0</v>
      </c>
      <c r="U1184" s="2">
        <f t="array" ref="U1184">IF($S1184=1,IFERROR(INDEX(Summary!$AT:$AT,$AH1184),0),0)</f>
        <v>0</v>
      </c>
      <c r="V1184" s="2">
        <f t="shared" si="169"/>
        <v>0</v>
      </c>
      <c r="W1184" s="2">
        <f t="array" ref="W1184">IF($S1184=1,IFERROR(INDEX(Summary!$AZ:$AZ,$AH1184),0),0)</f>
        <v>0</v>
      </c>
      <c r="X1184" s="3">
        <f t="array" ref="X1184">IF($S1184=1,IFERROR(INDEX(Summary!$BA:$BA,$AH1184),0),0)</f>
        <v>0</v>
      </c>
      <c r="Y1184" s="2">
        <f t="array" ref="Y1184">IF($S1184=1,IFERROR(INDEX(Summary!$G:$G,$AH1184),0),0)</f>
        <v>0</v>
      </c>
      <c r="Z1184" s="2">
        <f t="array" ref="Z1184">IF($S1184=1,IFERROR(INDEX(Summary!$H:$H,$AH1184),0),0)</f>
        <v>0</v>
      </c>
      <c r="AA1184" s="2">
        <f t="array" ref="AA1184">IF($S1184=1,IFERROR(INDEX(Summary!$I:$I,$AH1184),0),0)</f>
        <v>0</v>
      </c>
      <c r="AB1184" s="2">
        <f t="array" ref="AB1184">IF($S1184=1,IFERROR(INDEX(Summary!$J:$J,$AH1184),0),0)</f>
        <v>0</v>
      </c>
      <c r="AC1184" s="2">
        <f t="array" ref="AC1184">IF($S1184=1,IFERROR(INDEX(Summary!$K:$K,$AH1184),0),0)</f>
        <v>0</v>
      </c>
      <c r="AD1184" s="2">
        <f t="array" ref="AD1184">IF($S1184=1,IFERROR(INDEX(Summary!$L:$L,$AH1184),0),0)</f>
        <v>0</v>
      </c>
      <c r="AE1184" s="2">
        <f t="array" ref="AE1184">IF($S1184=1,IFERROR(INDEX(Summary!$M:$M,$AH1184),0),0)</f>
        <v>0</v>
      </c>
      <c r="AF1184" s="2">
        <f t="array" ref="AF1184">IF($S1184=1,IFERROR(INDEX(Summary!$N:$N,$AH1184),0),0)</f>
        <v>0</v>
      </c>
      <c r="AG1184">
        <f t="array" ref="AG1184">IF($A1184="","",IFERROR(INDEX(Summary!$BB:$BB,$AH1184),0))</f>
        <v>5</v>
      </c>
      <c r="AH1184">
        <f t="shared" si="170"/>
        <v>42</v>
      </c>
    </row>
    <row r="1185" spans="1:34" hidden="1">
      <c r="A1185" t="str">
        <f t="array" ref="A1185">IFERROR(INDEX(Summary!$D:$D,$AH1185)&amp;"","")</f>
        <v>FG00954</v>
      </c>
      <c r="B1185" t="str">
        <f t="array" ref="B1185">IF($A1185="","",INDEX(Summary!$E:$E,$AH1185))</f>
        <v>Jaggery sachets pack of 30</v>
      </c>
      <c r="C1185" t="str">
        <f t="array" ref="C1185">IF($A1185="","",INDEX(Summary!$B:$B,$AH1185))</f>
        <v>Jaggery</v>
      </c>
      <c r="D1185" t="str">
        <f t="array" ref="D1185">IF($A1185="","",INDEX(Summary!$C:$C,$AH1185))</f>
        <v>C39</v>
      </c>
      <c r="E1185">
        <f t="array" ref="E1185">IF($A1185="","",INDEX(Summary!$F:$F,$AH1185))</f>
        <v>0.15</v>
      </c>
      <c r="F1185" t="str">
        <f t="array" ref="F1185">IF($A1185="","",INDEX(Summary!$BC:$BC,$AH1185)&amp;"")</f>
        <v>P3 – Normal</v>
      </c>
      <c r="G1185">
        <f t="shared" si="162"/>
        <v>3</v>
      </c>
      <c r="H1185">
        <f t="shared" si="163"/>
        <v>0</v>
      </c>
      <c r="I1185" t="str">
        <f t="array" ref="I1185">IF($A1185="","",IF(IFERROR(INDEX(Summary!$BA:$BA,$AH1185),0)&lt;1,"Under 1 day",IF(INDEX(Summary!$BA:$BA,$AH1185)&lt;3,"1-3 days",IF(INDEX(Summary!$BA:$BA,$AH1185)&lt;7,"3-7 days","7+ days"))))</f>
        <v>7+ days</v>
      </c>
      <c r="J1185" t="str">
        <f t="array" ref="J1185">IF($A1185="","",IF(IFERROR(INDEX(Summary!$AX:$AX,$AH1185),0)&lt;0.25,"0-25%",IF(INDEX(Summary!$AX:$AX,$AH1185)&lt;0.5,"25-50%",IF(INDEX(Summary!$AX:$AX,$AH1185)&lt;0.75,"50-75%","75-100%"))))</f>
        <v>75-100%</v>
      </c>
      <c r="K1185" t="str">
        <f t="array" ref="K1185">IF($A1185="","",INDEX(Summary!$AY:$AY,$AH1185)&amp;"")</f>
        <v>WIP</v>
      </c>
      <c r="L1185" s="1">
        <f>IF($A1185="","",Summary!$P$2+MOD(ROW()-2,30))</f>
        <v>46240</v>
      </c>
      <c r="M1185">
        <f t="shared" si="164"/>
        <v>14</v>
      </c>
      <c r="N1185">
        <f t="shared" si="165"/>
        <v>6</v>
      </c>
      <c r="O1185" t="str">
        <f t="shared" si="166"/>
        <v>Aug-2026</v>
      </c>
      <c r="P1185">
        <f t="shared" ca="1" si="167"/>
        <v>1</v>
      </c>
      <c r="Q1185" s="2">
        <f t="array" ref="Q1185">IF($A1185="",0,IFERROR(INDEX(Summary!$P$3:$AS$67,$AH1185-2,$M1185),0))</f>
        <v>0</v>
      </c>
      <c r="R1185" s="2">
        <f t="array" ref="R1185">IF($A1185="",0,ROUND(IFERROR(INDEX(Summary!$O:$O,$AH1185),0)/30,0))</f>
        <v>84</v>
      </c>
      <c r="S1185">
        <f t="shared" si="168"/>
        <v>0</v>
      </c>
      <c r="T1185" s="2">
        <f t="array" ref="T1185">IF($S1185=1,IFERROR(INDEX(Summary!$O:$O,$AH1185),0),0)</f>
        <v>0</v>
      </c>
      <c r="U1185" s="2">
        <f t="array" ref="U1185">IF($S1185=1,IFERROR(INDEX(Summary!$AT:$AT,$AH1185),0),0)</f>
        <v>0</v>
      </c>
      <c r="V1185" s="2">
        <f t="shared" si="169"/>
        <v>0</v>
      </c>
      <c r="W1185" s="2">
        <f t="array" ref="W1185">IF($S1185=1,IFERROR(INDEX(Summary!$AZ:$AZ,$AH1185),0),0)</f>
        <v>0</v>
      </c>
      <c r="X1185" s="3">
        <f t="array" ref="X1185">IF($S1185=1,IFERROR(INDEX(Summary!$BA:$BA,$AH1185),0),0)</f>
        <v>0</v>
      </c>
      <c r="Y1185" s="2">
        <f t="array" ref="Y1185">IF($S1185=1,IFERROR(INDEX(Summary!$G:$G,$AH1185),0),0)</f>
        <v>0</v>
      </c>
      <c r="Z1185" s="2">
        <f t="array" ref="Z1185">IF($S1185=1,IFERROR(INDEX(Summary!$H:$H,$AH1185),0),0)</f>
        <v>0</v>
      </c>
      <c r="AA1185" s="2">
        <f t="array" ref="AA1185">IF($S1185=1,IFERROR(INDEX(Summary!$I:$I,$AH1185),0),0)</f>
        <v>0</v>
      </c>
      <c r="AB1185" s="2">
        <f t="array" ref="AB1185">IF($S1185=1,IFERROR(INDEX(Summary!$J:$J,$AH1185),0),0)</f>
        <v>0</v>
      </c>
      <c r="AC1185" s="2">
        <f t="array" ref="AC1185">IF($S1185=1,IFERROR(INDEX(Summary!$K:$K,$AH1185),0),0)</f>
        <v>0</v>
      </c>
      <c r="AD1185" s="2">
        <f t="array" ref="AD1185">IF($S1185=1,IFERROR(INDEX(Summary!$L:$L,$AH1185),0),0)</f>
        <v>0</v>
      </c>
      <c r="AE1185" s="2">
        <f t="array" ref="AE1185">IF($S1185=1,IFERROR(INDEX(Summary!$M:$M,$AH1185),0),0)</f>
        <v>0</v>
      </c>
      <c r="AF1185" s="2">
        <f t="array" ref="AF1185">IF($S1185=1,IFERROR(INDEX(Summary!$N:$N,$AH1185),0),0)</f>
        <v>0</v>
      </c>
      <c r="AG1185">
        <f t="array" ref="AG1185">IF($A1185="","",IFERROR(INDEX(Summary!$BB:$BB,$AH1185),0))</f>
        <v>5</v>
      </c>
      <c r="AH1185">
        <f t="shared" si="170"/>
        <v>42</v>
      </c>
    </row>
    <row r="1186" spans="1:34" hidden="1">
      <c r="A1186" t="str">
        <f t="array" ref="A1186">IFERROR(INDEX(Summary!$D:$D,$AH1186)&amp;"","")</f>
        <v>FG00954</v>
      </c>
      <c r="B1186" t="str">
        <f t="array" ref="B1186">IF($A1186="","",INDEX(Summary!$E:$E,$AH1186))</f>
        <v>Jaggery sachets pack of 30</v>
      </c>
      <c r="C1186" t="str">
        <f t="array" ref="C1186">IF($A1186="","",INDEX(Summary!$B:$B,$AH1186))</f>
        <v>Jaggery</v>
      </c>
      <c r="D1186" t="str">
        <f t="array" ref="D1186">IF($A1186="","",INDEX(Summary!$C:$C,$AH1186))</f>
        <v>C39</v>
      </c>
      <c r="E1186">
        <f t="array" ref="E1186">IF($A1186="","",INDEX(Summary!$F:$F,$AH1186))</f>
        <v>0.15</v>
      </c>
      <c r="F1186" t="str">
        <f t="array" ref="F1186">IF($A1186="","",INDEX(Summary!$BC:$BC,$AH1186)&amp;"")</f>
        <v>P3 – Normal</v>
      </c>
      <c r="G1186">
        <f t="shared" si="162"/>
        <v>3</v>
      </c>
      <c r="H1186">
        <f t="shared" si="163"/>
        <v>0</v>
      </c>
      <c r="I1186" t="str">
        <f t="array" ref="I1186">IF($A1186="","",IF(IFERROR(INDEX(Summary!$BA:$BA,$AH1186),0)&lt;1,"Under 1 day",IF(INDEX(Summary!$BA:$BA,$AH1186)&lt;3,"1-3 days",IF(INDEX(Summary!$BA:$BA,$AH1186)&lt;7,"3-7 days","7+ days"))))</f>
        <v>7+ days</v>
      </c>
      <c r="J1186" t="str">
        <f t="array" ref="J1186">IF($A1186="","",IF(IFERROR(INDEX(Summary!$AX:$AX,$AH1186),0)&lt;0.25,"0-25%",IF(INDEX(Summary!$AX:$AX,$AH1186)&lt;0.5,"25-50%",IF(INDEX(Summary!$AX:$AX,$AH1186)&lt;0.75,"50-75%","75-100%"))))</f>
        <v>75-100%</v>
      </c>
      <c r="K1186" t="str">
        <f t="array" ref="K1186">IF($A1186="","",INDEX(Summary!$AY:$AY,$AH1186)&amp;"")</f>
        <v>WIP</v>
      </c>
      <c r="L1186" s="1">
        <f>IF($A1186="","",Summary!$P$2+MOD(ROW()-2,30))</f>
        <v>46241</v>
      </c>
      <c r="M1186">
        <f t="shared" si="164"/>
        <v>15</v>
      </c>
      <c r="N1186">
        <f t="shared" si="165"/>
        <v>7</v>
      </c>
      <c r="O1186" t="str">
        <f t="shared" si="166"/>
        <v>Aug-2026</v>
      </c>
      <c r="P1186">
        <f t="shared" ca="1" si="167"/>
        <v>1</v>
      </c>
      <c r="Q1186" s="2">
        <f t="array" ref="Q1186">IF($A1186="",0,IFERROR(INDEX(Summary!$P$3:$AS$67,$AH1186-2,$M1186),0))</f>
        <v>270</v>
      </c>
      <c r="R1186" s="2">
        <f t="array" ref="R1186">IF($A1186="",0,ROUND(IFERROR(INDEX(Summary!$O:$O,$AH1186),0)/30,0))</f>
        <v>84</v>
      </c>
      <c r="S1186">
        <f t="shared" si="168"/>
        <v>0</v>
      </c>
      <c r="T1186" s="2">
        <f t="array" ref="T1186">IF($S1186=1,IFERROR(INDEX(Summary!$O:$O,$AH1186),0),0)</f>
        <v>0</v>
      </c>
      <c r="U1186" s="2">
        <f t="array" ref="U1186">IF($S1186=1,IFERROR(INDEX(Summary!$AT:$AT,$AH1186),0),0)</f>
        <v>0</v>
      </c>
      <c r="V1186" s="2">
        <f t="shared" si="169"/>
        <v>0</v>
      </c>
      <c r="W1186" s="2">
        <f t="array" ref="W1186">IF($S1186=1,IFERROR(INDEX(Summary!$AZ:$AZ,$AH1186),0),0)</f>
        <v>0</v>
      </c>
      <c r="X1186" s="3">
        <f t="array" ref="X1186">IF($S1186=1,IFERROR(INDEX(Summary!$BA:$BA,$AH1186),0),0)</f>
        <v>0</v>
      </c>
      <c r="Y1186" s="2">
        <f t="array" ref="Y1186">IF($S1186=1,IFERROR(INDEX(Summary!$G:$G,$AH1186),0),0)</f>
        <v>0</v>
      </c>
      <c r="Z1186" s="2">
        <f t="array" ref="Z1186">IF($S1186=1,IFERROR(INDEX(Summary!$H:$H,$AH1186),0),0)</f>
        <v>0</v>
      </c>
      <c r="AA1186" s="2">
        <f t="array" ref="AA1186">IF($S1186=1,IFERROR(INDEX(Summary!$I:$I,$AH1186),0),0)</f>
        <v>0</v>
      </c>
      <c r="AB1186" s="2">
        <f t="array" ref="AB1186">IF($S1186=1,IFERROR(INDEX(Summary!$J:$J,$AH1186),0),0)</f>
        <v>0</v>
      </c>
      <c r="AC1186" s="2">
        <f t="array" ref="AC1186">IF($S1186=1,IFERROR(INDEX(Summary!$K:$K,$AH1186),0),0)</f>
        <v>0</v>
      </c>
      <c r="AD1186" s="2">
        <f t="array" ref="AD1186">IF($S1186=1,IFERROR(INDEX(Summary!$L:$L,$AH1186),0),0)</f>
        <v>0</v>
      </c>
      <c r="AE1186" s="2">
        <f t="array" ref="AE1186">IF($S1186=1,IFERROR(INDEX(Summary!$M:$M,$AH1186),0),0)</f>
        <v>0</v>
      </c>
      <c r="AF1186" s="2">
        <f t="array" ref="AF1186">IF($S1186=1,IFERROR(INDEX(Summary!$N:$N,$AH1186),0),0)</f>
        <v>0</v>
      </c>
      <c r="AG1186">
        <f t="array" ref="AG1186">IF($A1186="","",IFERROR(INDEX(Summary!$BB:$BB,$AH1186),0))</f>
        <v>5</v>
      </c>
      <c r="AH1186">
        <f t="shared" si="170"/>
        <v>42</v>
      </c>
    </row>
    <row r="1187" spans="1:34" hidden="1">
      <c r="A1187" t="str">
        <f t="array" ref="A1187">IFERROR(INDEX(Summary!$D:$D,$AH1187)&amp;"","")</f>
        <v>FG00954</v>
      </c>
      <c r="B1187" t="str">
        <f t="array" ref="B1187">IF($A1187="","",INDEX(Summary!$E:$E,$AH1187))</f>
        <v>Jaggery sachets pack of 30</v>
      </c>
      <c r="C1187" t="str">
        <f t="array" ref="C1187">IF($A1187="","",INDEX(Summary!$B:$B,$AH1187))</f>
        <v>Jaggery</v>
      </c>
      <c r="D1187" t="str">
        <f t="array" ref="D1187">IF($A1187="","",INDEX(Summary!$C:$C,$AH1187))</f>
        <v>C39</v>
      </c>
      <c r="E1187">
        <f t="array" ref="E1187">IF($A1187="","",INDEX(Summary!$F:$F,$AH1187))</f>
        <v>0.15</v>
      </c>
      <c r="F1187" t="str">
        <f t="array" ref="F1187">IF($A1187="","",INDEX(Summary!$BC:$BC,$AH1187)&amp;"")</f>
        <v>P3 – Normal</v>
      </c>
      <c r="G1187">
        <f t="shared" si="162"/>
        <v>3</v>
      </c>
      <c r="H1187">
        <f t="shared" si="163"/>
        <v>0</v>
      </c>
      <c r="I1187" t="str">
        <f t="array" ref="I1187">IF($A1187="","",IF(IFERROR(INDEX(Summary!$BA:$BA,$AH1187),0)&lt;1,"Under 1 day",IF(INDEX(Summary!$BA:$BA,$AH1187)&lt;3,"1-3 days",IF(INDEX(Summary!$BA:$BA,$AH1187)&lt;7,"3-7 days","7+ days"))))</f>
        <v>7+ days</v>
      </c>
      <c r="J1187" t="str">
        <f t="array" ref="J1187">IF($A1187="","",IF(IFERROR(INDEX(Summary!$AX:$AX,$AH1187),0)&lt;0.25,"0-25%",IF(INDEX(Summary!$AX:$AX,$AH1187)&lt;0.5,"25-50%",IF(INDEX(Summary!$AX:$AX,$AH1187)&lt;0.75,"50-75%","75-100%"))))</f>
        <v>75-100%</v>
      </c>
      <c r="K1187" t="str">
        <f t="array" ref="K1187">IF($A1187="","",INDEX(Summary!$AY:$AY,$AH1187)&amp;"")</f>
        <v>WIP</v>
      </c>
      <c r="L1187" s="1">
        <f>IF($A1187="","",Summary!$P$2+MOD(ROW()-2,30))</f>
        <v>46242</v>
      </c>
      <c r="M1187">
        <f t="shared" si="164"/>
        <v>16</v>
      </c>
      <c r="N1187">
        <f t="shared" si="165"/>
        <v>8</v>
      </c>
      <c r="O1187" t="str">
        <f t="shared" si="166"/>
        <v>Aug-2026</v>
      </c>
      <c r="P1187">
        <f t="shared" ca="1" si="167"/>
        <v>1</v>
      </c>
      <c r="Q1187" s="2">
        <f t="array" ref="Q1187">IF($A1187="",0,IFERROR(INDEX(Summary!$P$3:$AS$67,$AH1187-2,$M1187),0))</f>
        <v>270</v>
      </c>
      <c r="R1187" s="2">
        <f t="array" ref="R1187">IF($A1187="",0,ROUND(IFERROR(INDEX(Summary!$O:$O,$AH1187),0)/30,0))</f>
        <v>84</v>
      </c>
      <c r="S1187">
        <f t="shared" si="168"/>
        <v>0</v>
      </c>
      <c r="T1187" s="2">
        <f t="array" ref="T1187">IF($S1187=1,IFERROR(INDEX(Summary!$O:$O,$AH1187),0),0)</f>
        <v>0</v>
      </c>
      <c r="U1187" s="2">
        <f t="array" ref="U1187">IF($S1187=1,IFERROR(INDEX(Summary!$AT:$AT,$AH1187),0),0)</f>
        <v>0</v>
      </c>
      <c r="V1187" s="2">
        <f t="shared" si="169"/>
        <v>0</v>
      </c>
      <c r="W1187" s="2">
        <f t="array" ref="W1187">IF($S1187=1,IFERROR(INDEX(Summary!$AZ:$AZ,$AH1187),0),0)</f>
        <v>0</v>
      </c>
      <c r="X1187" s="3">
        <f t="array" ref="X1187">IF($S1187=1,IFERROR(INDEX(Summary!$BA:$BA,$AH1187),0),0)</f>
        <v>0</v>
      </c>
      <c r="Y1187" s="2">
        <f t="array" ref="Y1187">IF($S1187=1,IFERROR(INDEX(Summary!$G:$G,$AH1187),0),0)</f>
        <v>0</v>
      </c>
      <c r="Z1187" s="2">
        <f t="array" ref="Z1187">IF($S1187=1,IFERROR(INDEX(Summary!$H:$H,$AH1187),0),0)</f>
        <v>0</v>
      </c>
      <c r="AA1187" s="2">
        <f t="array" ref="AA1187">IF($S1187=1,IFERROR(INDEX(Summary!$I:$I,$AH1187),0),0)</f>
        <v>0</v>
      </c>
      <c r="AB1187" s="2">
        <f t="array" ref="AB1187">IF($S1187=1,IFERROR(INDEX(Summary!$J:$J,$AH1187),0),0)</f>
        <v>0</v>
      </c>
      <c r="AC1187" s="2">
        <f t="array" ref="AC1187">IF($S1187=1,IFERROR(INDEX(Summary!$K:$K,$AH1187),0),0)</f>
        <v>0</v>
      </c>
      <c r="AD1187" s="2">
        <f t="array" ref="AD1187">IF($S1187=1,IFERROR(INDEX(Summary!$L:$L,$AH1187),0),0)</f>
        <v>0</v>
      </c>
      <c r="AE1187" s="2">
        <f t="array" ref="AE1187">IF($S1187=1,IFERROR(INDEX(Summary!$M:$M,$AH1187),0),0)</f>
        <v>0</v>
      </c>
      <c r="AF1187" s="2">
        <f t="array" ref="AF1187">IF($S1187=1,IFERROR(INDEX(Summary!$N:$N,$AH1187),0),0)</f>
        <v>0</v>
      </c>
      <c r="AG1187">
        <f t="array" ref="AG1187">IF($A1187="","",IFERROR(INDEX(Summary!$BB:$BB,$AH1187),0))</f>
        <v>5</v>
      </c>
      <c r="AH1187">
        <f t="shared" si="170"/>
        <v>42</v>
      </c>
    </row>
    <row r="1188" spans="1:34" hidden="1">
      <c r="A1188" t="str">
        <f t="array" ref="A1188">IFERROR(INDEX(Summary!$D:$D,$AH1188)&amp;"","")</f>
        <v>FG00954</v>
      </c>
      <c r="B1188" t="str">
        <f t="array" ref="B1188">IF($A1188="","",INDEX(Summary!$E:$E,$AH1188))</f>
        <v>Jaggery sachets pack of 30</v>
      </c>
      <c r="C1188" t="str">
        <f t="array" ref="C1188">IF($A1188="","",INDEX(Summary!$B:$B,$AH1188))</f>
        <v>Jaggery</v>
      </c>
      <c r="D1188" t="str">
        <f t="array" ref="D1188">IF($A1188="","",INDEX(Summary!$C:$C,$AH1188))</f>
        <v>C39</v>
      </c>
      <c r="E1188">
        <f t="array" ref="E1188">IF($A1188="","",INDEX(Summary!$F:$F,$AH1188))</f>
        <v>0.15</v>
      </c>
      <c r="F1188" t="str">
        <f t="array" ref="F1188">IF($A1188="","",INDEX(Summary!$BC:$BC,$AH1188)&amp;"")</f>
        <v>P3 – Normal</v>
      </c>
      <c r="G1188">
        <f t="shared" si="162"/>
        <v>3</v>
      </c>
      <c r="H1188">
        <f t="shared" si="163"/>
        <v>0</v>
      </c>
      <c r="I1188" t="str">
        <f t="array" ref="I1188">IF($A1188="","",IF(IFERROR(INDEX(Summary!$BA:$BA,$AH1188),0)&lt;1,"Under 1 day",IF(INDEX(Summary!$BA:$BA,$AH1188)&lt;3,"1-3 days",IF(INDEX(Summary!$BA:$BA,$AH1188)&lt;7,"3-7 days","7+ days"))))</f>
        <v>7+ days</v>
      </c>
      <c r="J1188" t="str">
        <f t="array" ref="J1188">IF($A1188="","",IF(IFERROR(INDEX(Summary!$AX:$AX,$AH1188),0)&lt;0.25,"0-25%",IF(INDEX(Summary!$AX:$AX,$AH1188)&lt;0.5,"25-50%",IF(INDEX(Summary!$AX:$AX,$AH1188)&lt;0.75,"50-75%","75-100%"))))</f>
        <v>75-100%</v>
      </c>
      <c r="K1188" t="str">
        <f t="array" ref="K1188">IF($A1188="","",INDEX(Summary!$AY:$AY,$AH1188)&amp;"")</f>
        <v>WIP</v>
      </c>
      <c r="L1188" s="1">
        <f>IF($A1188="","",Summary!$P$2+MOD(ROW()-2,30))</f>
        <v>46243</v>
      </c>
      <c r="M1188">
        <f t="shared" si="164"/>
        <v>17</v>
      </c>
      <c r="N1188">
        <f t="shared" si="165"/>
        <v>9</v>
      </c>
      <c r="O1188" t="str">
        <f t="shared" si="166"/>
        <v>Aug-2026</v>
      </c>
      <c r="P1188">
        <f t="shared" ca="1" si="167"/>
        <v>1</v>
      </c>
      <c r="Q1188" s="2">
        <f t="array" ref="Q1188">IF($A1188="",0,IFERROR(INDEX(Summary!$P$3:$AS$67,$AH1188-2,$M1188),0))</f>
        <v>103</v>
      </c>
      <c r="R1188" s="2">
        <f t="array" ref="R1188">IF($A1188="",0,ROUND(IFERROR(INDEX(Summary!$O:$O,$AH1188),0)/30,0))</f>
        <v>84</v>
      </c>
      <c r="S1188">
        <f t="shared" si="168"/>
        <v>0</v>
      </c>
      <c r="T1188" s="2">
        <f t="array" ref="T1188">IF($S1188=1,IFERROR(INDEX(Summary!$O:$O,$AH1188),0),0)</f>
        <v>0</v>
      </c>
      <c r="U1188" s="2">
        <f t="array" ref="U1188">IF($S1188=1,IFERROR(INDEX(Summary!$AT:$AT,$AH1188),0),0)</f>
        <v>0</v>
      </c>
      <c r="V1188" s="2">
        <f t="shared" si="169"/>
        <v>0</v>
      </c>
      <c r="W1188" s="2">
        <f t="array" ref="W1188">IF($S1188=1,IFERROR(INDEX(Summary!$AZ:$AZ,$AH1188),0),0)</f>
        <v>0</v>
      </c>
      <c r="X1188" s="3">
        <f t="array" ref="X1188">IF($S1188=1,IFERROR(INDEX(Summary!$BA:$BA,$AH1188),0),0)</f>
        <v>0</v>
      </c>
      <c r="Y1188" s="2">
        <f t="array" ref="Y1188">IF($S1188=1,IFERROR(INDEX(Summary!$G:$G,$AH1188),0),0)</f>
        <v>0</v>
      </c>
      <c r="Z1188" s="2">
        <f t="array" ref="Z1188">IF($S1188=1,IFERROR(INDEX(Summary!$H:$H,$AH1188),0),0)</f>
        <v>0</v>
      </c>
      <c r="AA1188" s="2">
        <f t="array" ref="AA1188">IF($S1188=1,IFERROR(INDEX(Summary!$I:$I,$AH1188),0),0)</f>
        <v>0</v>
      </c>
      <c r="AB1188" s="2">
        <f t="array" ref="AB1188">IF($S1188=1,IFERROR(INDEX(Summary!$J:$J,$AH1188),0),0)</f>
        <v>0</v>
      </c>
      <c r="AC1188" s="2">
        <f t="array" ref="AC1188">IF($S1188=1,IFERROR(INDEX(Summary!$K:$K,$AH1188),0),0)</f>
        <v>0</v>
      </c>
      <c r="AD1188" s="2">
        <f t="array" ref="AD1188">IF($S1188=1,IFERROR(INDEX(Summary!$L:$L,$AH1188),0),0)</f>
        <v>0</v>
      </c>
      <c r="AE1188" s="2">
        <f t="array" ref="AE1188">IF($S1188=1,IFERROR(INDEX(Summary!$M:$M,$AH1188),0),0)</f>
        <v>0</v>
      </c>
      <c r="AF1188" s="2">
        <f t="array" ref="AF1188">IF($S1188=1,IFERROR(INDEX(Summary!$N:$N,$AH1188),0),0)</f>
        <v>0</v>
      </c>
      <c r="AG1188">
        <f t="array" ref="AG1188">IF($A1188="","",IFERROR(INDEX(Summary!$BB:$BB,$AH1188),0))</f>
        <v>5</v>
      </c>
      <c r="AH1188">
        <f t="shared" si="170"/>
        <v>42</v>
      </c>
    </row>
    <row r="1189" spans="1:34" hidden="1">
      <c r="A1189" t="str">
        <f t="array" ref="A1189">IFERROR(INDEX(Summary!$D:$D,$AH1189)&amp;"","")</f>
        <v>FG00954</v>
      </c>
      <c r="B1189" t="str">
        <f t="array" ref="B1189">IF($A1189="","",INDEX(Summary!$E:$E,$AH1189))</f>
        <v>Jaggery sachets pack of 30</v>
      </c>
      <c r="C1189" t="str">
        <f t="array" ref="C1189">IF($A1189="","",INDEX(Summary!$B:$B,$AH1189))</f>
        <v>Jaggery</v>
      </c>
      <c r="D1189" t="str">
        <f t="array" ref="D1189">IF($A1189="","",INDEX(Summary!$C:$C,$AH1189))</f>
        <v>C39</v>
      </c>
      <c r="E1189">
        <f t="array" ref="E1189">IF($A1189="","",INDEX(Summary!$F:$F,$AH1189))</f>
        <v>0.15</v>
      </c>
      <c r="F1189" t="str">
        <f t="array" ref="F1189">IF($A1189="","",INDEX(Summary!$BC:$BC,$AH1189)&amp;"")</f>
        <v>P3 – Normal</v>
      </c>
      <c r="G1189">
        <f t="shared" si="162"/>
        <v>3</v>
      </c>
      <c r="H1189">
        <f t="shared" si="163"/>
        <v>0</v>
      </c>
      <c r="I1189" t="str">
        <f t="array" ref="I1189">IF($A1189="","",IF(IFERROR(INDEX(Summary!$BA:$BA,$AH1189),0)&lt;1,"Under 1 day",IF(INDEX(Summary!$BA:$BA,$AH1189)&lt;3,"1-3 days",IF(INDEX(Summary!$BA:$BA,$AH1189)&lt;7,"3-7 days","7+ days"))))</f>
        <v>7+ days</v>
      </c>
      <c r="J1189" t="str">
        <f t="array" ref="J1189">IF($A1189="","",IF(IFERROR(INDEX(Summary!$AX:$AX,$AH1189),0)&lt;0.25,"0-25%",IF(INDEX(Summary!$AX:$AX,$AH1189)&lt;0.5,"25-50%",IF(INDEX(Summary!$AX:$AX,$AH1189)&lt;0.75,"50-75%","75-100%"))))</f>
        <v>75-100%</v>
      </c>
      <c r="K1189" t="str">
        <f t="array" ref="K1189">IF($A1189="","",INDEX(Summary!$AY:$AY,$AH1189)&amp;"")</f>
        <v>WIP</v>
      </c>
      <c r="L1189" s="1">
        <f>IF($A1189="","",Summary!$P$2+MOD(ROW()-2,30))</f>
        <v>46244</v>
      </c>
      <c r="M1189">
        <f t="shared" si="164"/>
        <v>18</v>
      </c>
      <c r="N1189">
        <f t="shared" si="165"/>
        <v>10</v>
      </c>
      <c r="O1189" t="str">
        <f t="shared" si="166"/>
        <v>Aug-2026</v>
      </c>
      <c r="P1189">
        <f t="shared" ca="1" si="167"/>
        <v>1</v>
      </c>
      <c r="Q1189" s="2">
        <f t="array" ref="Q1189">IF($A1189="",0,IFERROR(INDEX(Summary!$P$3:$AS$67,$AH1189-2,$M1189),0))</f>
        <v>240</v>
      </c>
      <c r="R1189" s="2">
        <f t="array" ref="R1189">IF($A1189="",0,ROUND(IFERROR(INDEX(Summary!$O:$O,$AH1189),0)/30,0))</f>
        <v>84</v>
      </c>
      <c r="S1189">
        <f t="shared" si="168"/>
        <v>0</v>
      </c>
      <c r="T1189" s="2">
        <f t="array" ref="T1189">IF($S1189=1,IFERROR(INDEX(Summary!$O:$O,$AH1189),0),0)</f>
        <v>0</v>
      </c>
      <c r="U1189" s="2">
        <f t="array" ref="U1189">IF($S1189=1,IFERROR(INDEX(Summary!$AT:$AT,$AH1189),0),0)</f>
        <v>0</v>
      </c>
      <c r="V1189" s="2">
        <f t="shared" si="169"/>
        <v>0</v>
      </c>
      <c r="W1189" s="2">
        <f t="array" ref="W1189">IF($S1189=1,IFERROR(INDEX(Summary!$AZ:$AZ,$AH1189),0),0)</f>
        <v>0</v>
      </c>
      <c r="X1189" s="3">
        <f t="array" ref="X1189">IF($S1189=1,IFERROR(INDEX(Summary!$BA:$BA,$AH1189),0),0)</f>
        <v>0</v>
      </c>
      <c r="Y1189" s="2">
        <f t="array" ref="Y1189">IF($S1189=1,IFERROR(INDEX(Summary!$G:$G,$AH1189),0),0)</f>
        <v>0</v>
      </c>
      <c r="Z1189" s="2">
        <f t="array" ref="Z1189">IF($S1189=1,IFERROR(INDEX(Summary!$H:$H,$AH1189),0),0)</f>
        <v>0</v>
      </c>
      <c r="AA1189" s="2">
        <f t="array" ref="AA1189">IF($S1189=1,IFERROR(INDEX(Summary!$I:$I,$AH1189),0),0)</f>
        <v>0</v>
      </c>
      <c r="AB1189" s="2">
        <f t="array" ref="AB1189">IF($S1189=1,IFERROR(INDEX(Summary!$J:$J,$AH1189),0),0)</f>
        <v>0</v>
      </c>
      <c r="AC1189" s="2">
        <f t="array" ref="AC1189">IF($S1189=1,IFERROR(INDEX(Summary!$K:$K,$AH1189),0),0)</f>
        <v>0</v>
      </c>
      <c r="AD1189" s="2">
        <f t="array" ref="AD1189">IF($S1189=1,IFERROR(INDEX(Summary!$L:$L,$AH1189),0),0)</f>
        <v>0</v>
      </c>
      <c r="AE1189" s="2">
        <f t="array" ref="AE1189">IF($S1189=1,IFERROR(INDEX(Summary!$M:$M,$AH1189),0),0)</f>
        <v>0</v>
      </c>
      <c r="AF1189" s="2">
        <f t="array" ref="AF1189">IF($S1189=1,IFERROR(INDEX(Summary!$N:$N,$AH1189),0),0)</f>
        <v>0</v>
      </c>
      <c r="AG1189">
        <f t="array" ref="AG1189">IF($A1189="","",IFERROR(INDEX(Summary!$BB:$BB,$AH1189),0))</f>
        <v>5</v>
      </c>
      <c r="AH1189">
        <f t="shared" si="170"/>
        <v>42</v>
      </c>
    </row>
    <row r="1190" spans="1:34" hidden="1">
      <c r="A1190" t="str">
        <f t="array" ref="A1190">IFERROR(INDEX(Summary!$D:$D,$AH1190)&amp;"","")</f>
        <v>FG00954</v>
      </c>
      <c r="B1190" t="str">
        <f t="array" ref="B1190">IF($A1190="","",INDEX(Summary!$E:$E,$AH1190))</f>
        <v>Jaggery sachets pack of 30</v>
      </c>
      <c r="C1190" t="str">
        <f t="array" ref="C1190">IF($A1190="","",INDEX(Summary!$B:$B,$AH1190))</f>
        <v>Jaggery</v>
      </c>
      <c r="D1190" t="str">
        <f t="array" ref="D1190">IF($A1190="","",INDEX(Summary!$C:$C,$AH1190))</f>
        <v>C39</v>
      </c>
      <c r="E1190">
        <f t="array" ref="E1190">IF($A1190="","",INDEX(Summary!$F:$F,$AH1190))</f>
        <v>0.15</v>
      </c>
      <c r="F1190" t="str">
        <f t="array" ref="F1190">IF($A1190="","",INDEX(Summary!$BC:$BC,$AH1190)&amp;"")</f>
        <v>P3 – Normal</v>
      </c>
      <c r="G1190">
        <f t="shared" si="162"/>
        <v>3</v>
      </c>
      <c r="H1190">
        <f t="shared" si="163"/>
        <v>0</v>
      </c>
      <c r="I1190" t="str">
        <f t="array" ref="I1190">IF($A1190="","",IF(IFERROR(INDEX(Summary!$BA:$BA,$AH1190),0)&lt;1,"Under 1 day",IF(INDEX(Summary!$BA:$BA,$AH1190)&lt;3,"1-3 days",IF(INDEX(Summary!$BA:$BA,$AH1190)&lt;7,"3-7 days","7+ days"))))</f>
        <v>7+ days</v>
      </c>
      <c r="J1190" t="str">
        <f t="array" ref="J1190">IF($A1190="","",IF(IFERROR(INDEX(Summary!$AX:$AX,$AH1190),0)&lt;0.25,"0-25%",IF(INDEX(Summary!$AX:$AX,$AH1190)&lt;0.5,"25-50%",IF(INDEX(Summary!$AX:$AX,$AH1190)&lt;0.75,"50-75%","75-100%"))))</f>
        <v>75-100%</v>
      </c>
      <c r="K1190" t="str">
        <f t="array" ref="K1190">IF($A1190="","",INDEX(Summary!$AY:$AY,$AH1190)&amp;"")</f>
        <v>WIP</v>
      </c>
      <c r="L1190" s="1">
        <f>IF($A1190="","",Summary!$P$2+MOD(ROW()-2,30))</f>
        <v>46245</v>
      </c>
      <c r="M1190">
        <f t="shared" si="164"/>
        <v>19</v>
      </c>
      <c r="N1190">
        <f t="shared" si="165"/>
        <v>11</v>
      </c>
      <c r="O1190" t="str">
        <f t="shared" si="166"/>
        <v>Aug-2026</v>
      </c>
      <c r="P1190">
        <f t="shared" ca="1" si="167"/>
        <v>1</v>
      </c>
      <c r="Q1190" s="2">
        <f t="array" ref="Q1190">IF($A1190="",0,IFERROR(INDEX(Summary!$P$3:$AS$67,$AH1190-2,$M1190),0))</f>
        <v>0</v>
      </c>
      <c r="R1190" s="2">
        <f t="array" ref="R1190">IF($A1190="",0,ROUND(IFERROR(INDEX(Summary!$O:$O,$AH1190),0)/30,0))</f>
        <v>84</v>
      </c>
      <c r="S1190">
        <f t="shared" si="168"/>
        <v>0</v>
      </c>
      <c r="T1190" s="2">
        <f t="array" ref="T1190">IF($S1190=1,IFERROR(INDEX(Summary!$O:$O,$AH1190),0),0)</f>
        <v>0</v>
      </c>
      <c r="U1190" s="2">
        <f t="array" ref="U1190">IF($S1190=1,IFERROR(INDEX(Summary!$AT:$AT,$AH1190),0),0)</f>
        <v>0</v>
      </c>
      <c r="V1190" s="2">
        <f t="shared" si="169"/>
        <v>0</v>
      </c>
      <c r="W1190" s="2">
        <f t="array" ref="W1190">IF($S1190=1,IFERROR(INDEX(Summary!$AZ:$AZ,$AH1190),0),0)</f>
        <v>0</v>
      </c>
      <c r="X1190" s="3">
        <f t="array" ref="X1190">IF($S1190=1,IFERROR(INDEX(Summary!$BA:$BA,$AH1190),0),0)</f>
        <v>0</v>
      </c>
      <c r="Y1190" s="2">
        <f t="array" ref="Y1190">IF($S1190=1,IFERROR(INDEX(Summary!$G:$G,$AH1190),0),0)</f>
        <v>0</v>
      </c>
      <c r="Z1190" s="2">
        <f t="array" ref="Z1190">IF($S1190=1,IFERROR(INDEX(Summary!$H:$H,$AH1190),0),0)</f>
        <v>0</v>
      </c>
      <c r="AA1190" s="2">
        <f t="array" ref="AA1190">IF($S1190=1,IFERROR(INDEX(Summary!$I:$I,$AH1190),0),0)</f>
        <v>0</v>
      </c>
      <c r="AB1190" s="2">
        <f t="array" ref="AB1190">IF($S1190=1,IFERROR(INDEX(Summary!$J:$J,$AH1190),0),0)</f>
        <v>0</v>
      </c>
      <c r="AC1190" s="2">
        <f t="array" ref="AC1190">IF($S1190=1,IFERROR(INDEX(Summary!$K:$K,$AH1190),0),0)</f>
        <v>0</v>
      </c>
      <c r="AD1190" s="2">
        <f t="array" ref="AD1190">IF($S1190=1,IFERROR(INDEX(Summary!$L:$L,$AH1190),0),0)</f>
        <v>0</v>
      </c>
      <c r="AE1190" s="2">
        <f t="array" ref="AE1190">IF($S1190=1,IFERROR(INDEX(Summary!$M:$M,$AH1190),0),0)</f>
        <v>0</v>
      </c>
      <c r="AF1190" s="2">
        <f t="array" ref="AF1190">IF($S1190=1,IFERROR(INDEX(Summary!$N:$N,$AH1190),0),0)</f>
        <v>0</v>
      </c>
      <c r="AG1190">
        <f t="array" ref="AG1190">IF($A1190="","",IFERROR(INDEX(Summary!$BB:$BB,$AH1190),0))</f>
        <v>5</v>
      </c>
      <c r="AH1190">
        <f t="shared" si="170"/>
        <v>42</v>
      </c>
    </row>
    <row r="1191" spans="1:34" hidden="1">
      <c r="A1191" t="str">
        <f t="array" ref="A1191">IFERROR(INDEX(Summary!$D:$D,$AH1191)&amp;"","")</f>
        <v>FG00954</v>
      </c>
      <c r="B1191" t="str">
        <f t="array" ref="B1191">IF($A1191="","",INDEX(Summary!$E:$E,$AH1191))</f>
        <v>Jaggery sachets pack of 30</v>
      </c>
      <c r="C1191" t="str">
        <f t="array" ref="C1191">IF($A1191="","",INDEX(Summary!$B:$B,$AH1191))</f>
        <v>Jaggery</v>
      </c>
      <c r="D1191" t="str">
        <f t="array" ref="D1191">IF($A1191="","",INDEX(Summary!$C:$C,$AH1191))</f>
        <v>C39</v>
      </c>
      <c r="E1191">
        <f t="array" ref="E1191">IF($A1191="","",INDEX(Summary!$F:$F,$AH1191))</f>
        <v>0.15</v>
      </c>
      <c r="F1191" t="str">
        <f t="array" ref="F1191">IF($A1191="","",INDEX(Summary!$BC:$BC,$AH1191)&amp;"")</f>
        <v>P3 – Normal</v>
      </c>
      <c r="G1191">
        <f t="shared" si="162"/>
        <v>3</v>
      </c>
      <c r="H1191">
        <f t="shared" si="163"/>
        <v>0</v>
      </c>
      <c r="I1191" t="str">
        <f t="array" ref="I1191">IF($A1191="","",IF(IFERROR(INDEX(Summary!$BA:$BA,$AH1191),0)&lt;1,"Under 1 day",IF(INDEX(Summary!$BA:$BA,$AH1191)&lt;3,"1-3 days",IF(INDEX(Summary!$BA:$BA,$AH1191)&lt;7,"3-7 days","7+ days"))))</f>
        <v>7+ days</v>
      </c>
      <c r="J1191" t="str">
        <f t="array" ref="J1191">IF($A1191="","",IF(IFERROR(INDEX(Summary!$AX:$AX,$AH1191),0)&lt;0.25,"0-25%",IF(INDEX(Summary!$AX:$AX,$AH1191)&lt;0.5,"25-50%",IF(INDEX(Summary!$AX:$AX,$AH1191)&lt;0.75,"50-75%","75-100%"))))</f>
        <v>75-100%</v>
      </c>
      <c r="K1191" t="str">
        <f t="array" ref="K1191">IF($A1191="","",INDEX(Summary!$AY:$AY,$AH1191)&amp;"")</f>
        <v>WIP</v>
      </c>
      <c r="L1191" s="1">
        <f>IF($A1191="","",Summary!$P$2+MOD(ROW()-2,30))</f>
        <v>46246</v>
      </c>
      <c r="M1191">
        <f t="shared" si="164"/>
        <v>20</v>
      </c>
      <c r="N1191">
        <f t="shared" si="165"/>
        <v>12</v>
      </c>
      <c r="O1191" t="str">
        <f t="shared" si="166"/>
        <v>Aug-2026</v>
      </c>
      <c r="P1191">
        <f t="shared" ca="1" si="167"/>
        <v>1</v>
      </c>
      <c r="Q1191" s="2">
        <f t="array" ref="Q1191">IF($A1191="",0,IFERROR(INDEX(Summary!$P$3:$AS$67,$AH1191-2,$M1191),0))</f>
        <v>159</v>
      </c>
      <c r="R1191" s="2">
        <f t="array" ref="R1191">IF($A1191="",0,ROUND(IFERROR(INDEX(Summary!$O:$O,$AH1191),0)/30,0))</f>
        <v>84</v>
      </c>
      <c r="S1191">
        <f t="shared" si="168"/>
        <v>0</v>
      </c>
      <c r="T1191" s="2">
        <f t="array" ref="T1191">IF($S1191=1,IFERROR(INDEX(Summary!$O:$O,$AH1191),0),0)</f>
        <v>0</v>
      </c>
      <c r="U1191" s="2">
        <f t="array" ref="U1191">IF($S1191=1,IFERROR(INDEX(Summary!$AT:$AT,$AH1191),0),0)</f>
        <v>0</v>
      </c>
      <c r="V1191" s="2">
        <f t="shared" si="169"/>
        <v>0</v>
      </c>
      <c r="W1191" s="2">
        <f t="array" ref="W1191">IF($S1191=1,IFERROR(INDEX(Summary!$AZ:$AZ,$AH1191),0),0)</f>
        <v>0</v>
      </c>
      <c r="X1191" s="3">
        <f t="array" ref="X1191">IF($S1191=1,IFERROR(INDEX(Summary!$BA:$BA,$AH1191),0),0)</f>
        <v>0</v>
      </c>
      <c r="Y1191" s="2">
        <f t="array" ref="Y1191">IF($S1191=1,IFERROR(INDEX(Summary!$G:$G,$AH1191),0),0)</f>
        <v>0</v>
      </c>
      <c r="Z1191" s="2">
        <f t="array" ref="Z1191">IF($S1191=1,IFERROR(INDEX(Summary!$H:$H,$AH1191),0),0)</f>
        <v>0</v>
      </c>
      <c r="AA1191" s="2">
        <f t="array" ref="AA1191">IF($S1191=1,IFERROR(INDEX(Summary!$I:$I,$AH1191),0),0)</f>
        <v>0</v>
      </c>
      <c r="AB1191" s="2">
        <f t="array" ref="AB1191">IF($S1191=1,IFERROR(INDEX(Summary!$J:$J,$AH1191),0),0)</f>
        <v>0</v>
      </c>
      <c r="AC1191" s="2">
        <f t="array" ref="AC1191">IF($S1191=1,IFERROR(INDEX(Summary!$K:$K,$AH1191),0),0)</f>
        <v>0</v>
      </c>
      <c r="AD1191" s="2">
        <f t="array" ref="AD1191">IF($S1191=1,IFERROR(INDEX(Summary!$L:$L,$AH1191),0),0)</f>
        <v>0</v>
      </c>
      <c r="AE1191" s="2">
        <f t="array" ref="AE1191">IF($S1191=1,IFERROR(INDEX(Summary!$M:$M,$AH1191),0),0)</f>
        <v>0</v>
      </c>
      <c r="AF1191" s="2">
        <f t="array" ref="AF1191">IF($S1191=1,IFERROR(INDEX(Summary!$N:$N,$AH1191),0),0)</f>
        <v>0</v>
      </c>
      <c r="AG1191">
        <f t="array" ref="AG1191">IF($A1191="","",IFERROR(INDEX(Summary!$BB:$BB,$AH1191),0))</f>
        <v>5</v>
      </c>
      <c r="AH1191">
        <f t="shared" si="170"/>
        <v>42</v>
      </c>
    </row>
    <row r="1192" spans="1:34" hidden="1">
      <c r="A1192" t="str">
        <f t="array" ref="A1192">IFERROR(INDEX(Summary!$D:$D,$AH1192)&amp;"","")</f>
        <v>FG00954</v>
      </c>
      <c r="B1192" t="str">
        <f t="array" ref="B1192">IF($A1192="","",INDEX(Summary!$E:$E,$AH1192))</f>
        <v>Jaggery sachets pack of 30</v>
      </c>
      <c r="C1192" t="str">
        <f t="array" ref="C1192">IF($A1192="","",INDEX(Summary!$B:$B,$AH1192))</f>
        <v>Jaggery</v>
      </c>
      <c r="D1192" t="str">
        <f t="array" ref="D1192">IF($A1192="","",INDEX(Summary!$C:$C,$AH1192))</f>
        <v>C39</v>
      </c>
      <c r="E1192">
        <f t="array" ref="E1192">IF($A1192="","",INDEX(Summary!$F:$F,$AH1192))</f>
        <v>0.15</v>
      </c>
      <c r="F1192" t="str">
        <f t="array" ref="F1192">IF($A1192="","",INDEX(Summary!$BC:$BC,$AH1192)&amp;"")</f>
        <v>P3 – Normal</v>
      </c>
      <c r="G1192">
        <f t="shared" si="162"/>
        <v>3</v>
      </c>
      <c r="H1192">
        <f t="shared" si="163"/>
        <v>0</v>
      </c>
      <c r="I1192" t="str">
        <f t="array" ref="I1192">IF($A1192="","",IF(IFERROR(INDEX(Summary!$BA:$BA,$AH1192),0)&lt;1,"Under 1 day",IF(INDEX(Summary!$BA:$BA,$AH1192)&lt;3,"1-3 days",IF(INDEX(Summary!$BA:$BA,$AH1192)&lt;7,"3-7 days","7+ days"))))</f>
        <v>7+ days</v>
      </c>
      <c r="J1192" t="str">
        <f t="array" ref="J1192">IF($A1192="","",IF(IFERROR(INDEX(Summary!$AX:$AX,$AH1192),0)&lt;0.25,"0-25%",IF(INDEX(Summary!$AX:$AX,$AH1192)&lt;0.5,"25-50%",IF(INDEX(Summary!$AX:$AX,$AH1192)&lt;0.75,"50-75%","75-100%"))))</f>
        <v>75-100%</v>
      </c>
      <c r="K1192" t="str">
        <f t="array" ref="K1192">IF($A1192="","",INDEX(Summary!$AY:$AY,$AH1192)&amp;"")</f>
        <v>WIP</v>
      </c>
      <c r="L1192" s="1">
        <f>IF($A1192="","",Summary!$P$2+MOD(ROW()-2,30))</f>
        <v>46247</v>
      </c>
      <c r="M1192">
        <f t="shared" si="164"/>
        <v>21</v>
      </c>
      <c r="N1192">
        <f t="shared" si="165"/>
        <v>13</v>
      </c>
      <c r="O1192" t="str">
        <f t="shared" si="166"/>
        <v>Aug-2026</v>
      </c>
      <c r="P1192">
        <f t="shared" ca="1" si="167"/>
        <v>1</v>
      </c>
      <c r="Q1192" s="2">
        <f t="array" ref="Q1192">IF($A1192="",0,IFERROR(INDEX(Summary!$P$3:$AS$67,$AH1192-2,$M1192),0))</f>
        <v>390</v>
      </c>
      <c r="R1192" s="2">
        <f t="array" ref="R1192">IF($A1192="",0,ROUND(IFERROR(INDEX(Summary!$O:$O,$AH1192),0)/30,0))</f>
        <v>84</v>
      </c>
      <c r="S1192">
        <f t="shared" si="168"/>
        <v>0</v>
      </c>
      <c r="T1192" s="2">
        <f t="array" ref="T1192">IF($S1192=1,IFERROR(INDEX(Summary!$O:$O,$AH1192),0),0)</f>
        <v>0</v>
      </c>
      <c r="U1192" s="2">
        <f t="array" ref="U1192">IF($S1192=1,IFERROR(INDEX(Summary!$AT:$AT,$AH1192),0),0)</f>
        <v>0</v>
      </c>
      <c r="V1192" s="2">
        <f t="shared" si="169"/>
        <v>0</v>
      </c>
      <c r="W1192" s="2">
        <f t="array" ref="W1192">IF($S1192=1,IFERROR(INDEX(Summary!$AZ:$AZ,$AH1192),0),0)</f>
        <v>0</v>
      </c>
      <c r="X1192" s="3">
        <f t="array" ref="X1192">IF($S1192=1,IFERROR(INDEX(Summary!$BA:$BA,$AH1192),0),0)</f>
        <v>0</v>
      </c>
      <c r="Y1192" s="2">
        <f t="array" ref="Y1192">IF($S1192=1,IFERROR(INDEX(Summary!$G:$G,$AH1192),0),0)</f>
        <v>0</v>
      </c>
      <c r="Z1192" s="2">
        <f t="array" ref="Z1192">IF($S1192=1,IFERROR(INDEX(Summary!$H:$H,$AH1192),0),0)</f>
        <v>0</v>
      </c>
      <c r="AA1192" s="2">
        <f t="array" ref="AA1192">IF($S1192=1,IFERROR(INDEX(Summary!$I:$I,$AH1192),0),0)</f>
        <v>0</v>
      </c>
      <c r="AB1192" s="2">
        <f t="array" ref="AB1192">IF($S1192=1,IFERROR(INDEX(Summary!$J:$J,$AH1192),0),0)</f>
        <v>0</v>
      </c>
      <c r="AC1192" s="2">
        <f t="array" ref="AC1192">IF($S1192=1,IFERROR(INDEX(Summary!$K:$K,$AH1192),0),0)</f>
        <v>0</v>
      </c>
      <c r="AD1192" s="2">
        <f t="array" ref="AD1192">IF($S1192=1,IFERROR(INDEX(Summary!$L:$L,$AH1192),0),0)</f>
        <v>0</v>
      </c>
      <c r="AE1192" s="2">
        <f t="array" ref="AE1192">IF($S1192=1,IFERROR(INDEX(Summary!$M:$M,$AH1192),0),0)</f>
        <v>0</v>
      </c>
      <c r="AF1192" s="2">
        <f t="array" ref="AF1192">IF($S1192=1,IFERROR(INDEX(Summary!$N:$N,$AH1192),0),0)</f>
        <v>0</v>
      </c>
      <c r="AG1192">
        <f t="array" ref="AG1192">IF($A1192="","",IFERROR(INDEX(Summary!$BB:$BB,$AH1192),0))</f>
        <v>5</v>
      </c>
      <c r="AH1192">
        <f t="shared" si="170"/>
        <v>42</v>
      </c>
    </row>
    <row r="1193" spans="1:34" hidden="1">
      <c r="A1193" t="str">
        <f t="array" ref="A1193">IFERROR(INDEX(Summary!$D:$D,$AH1193)&amp;"","")</f>
        <v>FG00954</v>
      </c>
      <c r="B1193" t="str">
        <f t="array" ref="B1193">IF($A1193="","",INDEX(Summary!$E:$E,$AH1193))</f>
        <v>Jaggery sachets pack of 30</v>
      </c>
      <c r="C1193" t="str">
        <f t="array" ref="C1193">IF($A1193="","",INDEX(Summary!$B:$B,$AH1193))</f>
        <v>Jaggery</v>
      </c>
      <c r="D1193" t="str">
        <f t="array" ref="D1193">IF($A1193="","",INDEX(Summary!$C:$C,$AH1193))</f>
        <v>C39</v>
      </c>
      <c r="E1193">
        <f t="array" ref="E1193">IF($A1193="","",INDEX(Summary!$F:$F,$AH1193))</f>
        <v>0.15</v>
      </c>
      <c r="F1193" t="str">
        <f t="array" ref="F1193">IF($A1193="","",INDEX(Summary!$BC:$BC,$AH1193)&amp;"")</f>
        <v>P3 – Normal</v>
      </c>
      <c r="G1193">
        <f t="shared" si="162"/>
        <v>3</v>
      </c>
      <c r="H1193">
        <f t="shared" si="163"/>
        <v>0</v>
      </c>
      <c r="I1193" t="str">
        <f t="array" ref="I1193">IF($A1193="","",IF(IFERROR(INDEX(Summary!$BA:$BA,$AH1193),0)&lt;1,"Under 1 day",IF(INDEX(Summary!$BA:$BA,$AH1193)&lt;3,"1-3 days",IF(INDEX(Summary!$BA:$BA,$AH1193)&lt;7,"3-7 days","7+ days"))))</f>
        <v>7+ days</v>
      </c>
      <c r="J1193" t="str">
        <f t="array" ref="J1193">IF($A1193="","",IF(IFERROR(INDEX(Summary!$AX:$AX,$AH1193),0)&lt;0.25,"0-25%",IF(INDEX(Summary!$AX:$AX,$AH1193)&lt;0.5,"25-50%",IF(INDEX(Summary!$AX:$AX,$AH1193)&lt;0.75,"50-75%","75-100%"))))</f>
        <v>75-100%</v>
      </c>
      <c r="K1193" t="str">
        <f t="array" ref="K1193">IF($A1193="","",INDEX(Summary!$AY:$AY,$AH1193)&amp;"")</f>
        <v>WIP</v>
      </c>
      <c r="L1193" s="1">
        <f>IF($A1193="","",Summary!$P$2+MOD(ROW()-2,30))</f>
        <v>46248</v>
      </c>
      <c r="M1193">
        <f t="shared" si="164"/>
        <v>22</v>
      </c>
      <c r="N1193">
        <f t="shared" si="165"/>
        <v>14</v>
      </c>
      <c r="O1193" t="str">
        <f t="shared" si="166"/>
        <v>Aug-2026</v>
      </c>
      <c r="P1193">
        <f t="shared" ca="1" si="167"/>
        <v>1</v>
      </c>
      <c r="Q1193" s="2">
        <f t="array" ref="Q1193">IF($A1193="",0,IFERROR(INDEX(Summary!$P$3:$AS$67,$AH1193-2,$M1193),0))</f>
        <v>0</v>
      </c>
      <c r="R1193" s="2">
        <f t="array" ref="R1193">IF($A1193="",0,ROUND(IFERROR(INDEX(Summary!$O:$O,$AH1193),0)/30,0))</f>
        <v>84</v>
      </c>
      <c r="S1193">
        <f t="shared" si="168"/>
        <v>0</v>
      </c>
      <c r="T1193" s="2">
        <f t="array" ref="T1193">IF($S1193=1,IFERROR(INDEX(Summary!$O:$O,$AH1193),0),0)</f>
        <v>0</v>
      </c>
      <c r="U1193" s="2">
        <f t="array" ref="U1193">IF($S1193=1,IFERROR(INDEX(Summary!$AT:$AT,$AH1193),0),0)</f>
        <v>0</v>
      </c>
      <c r="V1193" s="2">
        <f t="shared" si="169"/>
        <v>0</v>
      </c>
      <c r="W1193" s="2">
        <f t="array" ref="W1193">IF($S1193=1,IFERROR(INDEX(Summary!$AZ:$AZ,$AH1193),0),0)</f>
        <v>0</v>
      </c>
      <c r="X1193" s="3">
        <f t="array" ref="X1193">IF($S1193=1,IFERROR(INDEX(Summary!$BA:$BA,$AH1193),0),0)</f>
        <v>0</v>
      </c>
      <c r="Y1193" s="2">
        <f t="array" ref="Y1193">IF($S1193=1,IFERROR(INDEX(Summary!$G:$G,$AH1193),0),0)</f>
        <v>0</v>
      </c>
      <c r="Z1193" s="2">
        <f t="array" ref="Z1193">IF($S1193=1,IFERROR(INDEX(Summary!$H:$H,$AH1193),0),0)</f>
        <v>0</v>
      </c>
      <c r="AA1193" s="2">
        <f t="array" ref="AA1193">IF($S1193=1,IFERROR(INDEX(Summary!$I:$I,$AH1193),0),0)</f>
        <v>0</v>
      </c>
      <c r="AB1193" s="2">
        <f t="array" ref="AB1193">IF($S1193=1,IFERROR(INDEX(Summary!$J:$J,$AH1193),0),0)</f>
        <v>0</v>
      </c>
      <c r="AC1193" s="2">
        <f t="array" ref="AC1193">IF($S1193=1,IFERROR(INDEX(Summary!$K:$K,$AH1193),0),0)</f>
        <v>0</v>
      </c>
      <c r="AD1193" s="2">
        <f t="array" ref="AD1193">IF($S1193=1,IFERROR(INDEX(Summary!$L:$L,$AH1193),0),0)</f>
        <v>0</v>
      </c>
      <c r="AE1193" s="2">
        <f t="array" ref="AE1193">IF($S1193=1,IFERROR(INDEX(Summary!$M:$M,$AH1193),0),0)</f>
        <v>0</v>
      </c>
      <c r="AF1193" s="2">
        <f t="array" ref="AF1193">IF($S1193=1,IFERROR(INDEX(Summary!$N:$N,$AH1193),0),0)</f>
        <v>0</v>
      </c>
      <c r="AG1193">
        <f t="array" ref="AG1193">IF($A1193="","",IFERROR(INDEX(Summary!$BB:$BB,$AH1193),0))</f>
        <v>5</v>
      </c>
      <c r="AH1193">
        <f t="shared" si="170"/>
        <v>42</v>
      </c>
    </row>
    <row r="1194" spans="1:34" hidden="1">
      <c r="A1194" t="str">
        <f t="array" ref="A1194">IFERROR(INDEX(Summary!$D:$D,$AH1194)&amp;"","")</f>
        <v>FG00954</v>
      </c>
      <c r="B1194" t="str">
        <f t="array" ref="B1194">IF($A1194="","",INDEX(Summary!$E:$E,$AH1194))</f>
        <v>Jaggery sachets pack of 30</v>
      </c>
      <c r="C1194" t="str">
        <f t="array" ref="C1194">IF($A1194="","",INDEX(Summary!$B:$B,$AH1194))</f>
        <v>Jaggery</v>
      </c>
      <c r="D1194" t="str">
        <f t="array" ref="D1194">IF($A1194="","",INDEX(Summary!$C:$C,$AH1194))</f>
        <v>C39</v>
      </c>
      <c r="E1194">
        <f t="array" ref="E1194">IF($A1194="","",INDEX(Summary!$F:$F,$AH1194))</f>
        <v>0.15</v>
      </c>
      <c r="F1194" t="str">
        <f t="array" ref="F1194">IF($A1194="","",INDEX(Summary!$BC:$BC,$AH1194)&amp;"")</f>
        <v>P3 – Normal</v>
      </c>
      <c r="G1194">
        <f t="shared" si="162"/>
        <v>3</v>
      </c>
      <c r="H1194">
        <f t="shared" si="163"/>
        <v>0</v>
      </c>
      <c r="I1194" t="str">
        <f t="array" ref="I1194">IF($A1194="","",IF(IFERROR(INDEX(Summary!$BA:$BA,$AH1194),0)&lt;1,"Under 1 day",IF(INDEX(Summary!$BA:$BA,$AH1194)&lt;3,"1-3 days",IF(INDEX(Summary!$BA:$BA,$AH1194)&lt;7,"3-7 days","7+ days"))))</f>
        <v>7+ days</v>
      </c>
      <c r="J1194" t="str">
        <f t="array" ref="J1194">IF($A1194="","",IF(IFERROR(INDEX(Summary!$AX:$AX,$AH1194),0)&lt;0.25,"0-25%",IF(INDEX(Summary!$AX:$AX,$AH1194)&lt;0.5,"25-50%",IF(INDEX(Summary!$AX:$AX,$AH1194)&lt;0.75,"50-75%","75-100%"))))</f>
        <v>75-100%</v>
      </c>
      <c r="K1194" t="str">
        <f t="array" ref="K1194">IF($A1194="","",INDEX(Summary!$AY:$AY,$AH1194)&amp;"")</f>
        <v>WIP</v>
      </c>
      <c r="L1194" s="1">
        <f>IF($A1194="","",Summary!$P$2+MOD(ROW()-2,30))</f>
        <v>46249</v>
      </c>
      <c r="M1194">
        <f t="shared" si="164"/>
        <v>23</v>
      </c>
      <c r="N1194">
        <f t="shared" si="165"/>
        <v>15</v>
      </c>
      <c r="O1194" t="str">
        <f t="shared" si="166"/>
        <v>Aug-2026</v>
      </c>
      <c r="P1194">
        <f t="shared" ca="1" si="167"/>
        <v>1</v>
      </c>
      <c r="Q1194" s="2">
        <f t="array" ref="Q1194">IF($A1194="",0,IFERROR(INDEX(Summary!$P$3:$AS$67,$AH1194-2,$M1194),0))</f>
        <v>0</v>
      </c>
      <c r="R1194" s="2">
        <f t="array" ref="R1194">IF($A1194="",0,ROUND(IFERROR(INDEX(Summary!$O:$O,$AH1194),0)/30,0))</f>
        <v>84</v>
      </c>
      <c r="S1194">
        <f t="shared" si="168"/>
        <v>0</v>
      </c>
      <c r="T1194" s="2">
        <f t="array" ref="T1194">IF($S1194=1,IFERROR(INDEX(Summary!$O:$O,$AH1194),0),0)</f>
        <v>0</v>
      </c>
      <c r="U1194" s="2">
        <f t="array" ref="U1194">IF($S1194=1,IFERROR(INDEX(Summary!$AT:$AT,$AH1194),0),0)</f>
        <v>0</v>
      </c>
      <c r="V1194" s="2">
        <f t="shared" si="169"/>
        <v>0</v>
      </c>
      <c r="W1194" s="2">
        <f t="array" ref="W1194">IF($S1194=1,IFERROR(INDEX(Summary!$AZ:$AZ,$AH1194),0),0)</f>
        <v>0</v>
      </c>
      <c r="X1194" s="3">
        <f t="array" ref="X1194">IF($S1194=1,IFERROR(INDEX(Summary!$BA:$BA,$AH1194),0),0)</f>
        <v>0</v>
      </c>
      <c r="Y1194" s="2">
        <f t="array" ref="Y1194">IF($S1194=1,IFERROR(INDEX(Summary!$G:$G,$AH1194),0),0)</f>
        <v>0</v>
      </c>
      <c r="Z1194" s="2">
        <f t="array" ref="Z1194">IF($S1194=1,IFERROR(INDEX(Summary!$H:$H,$AH1194),0),0)</f>
        <v>0</v>
      </c>
      <c r="AA1194" s="2">
        <f t="array" ref="AA1194">IF($S1194=1,IFERROR(INDEX(Summary!$I:$I,$AH1194),0),0)</f>
        <v>0</v>
      </c>
      <c r="AB1194" s="2">
        <f t="array" ref="AB1194">IF($S1194=1,IFERROR(INDEX(Summary!$J:$J,$AH1194),0),0)</f>
        <v>0</v>
      </c>
      <c r="AC1194" s="2">
        <f t="array" ref="AC1194">IF($S1194=1,IFERROR(INDEX(Summary!$K:$K,$AH1194),0),0)</f>
        <v>0</v>
      </c>
      <c r="AD1194" s="2">
        <f t="array" ref="AD1194">IF($S1194=1,IFERROR(INDEX(Summary!$L:$L,$AH1194),0),0)</f>
        <v>0</v>
      </c>
      <c r="AE1194" s="2">
        <f t="array" ref="AE1194">IF($S1194=1,IFERROR(INDEX(Summary!$M:$M,$AH1194),0),0)</f>
        <v>0</v>
      </c>
      <c r="AF1194" s="2">
        <f t="array" ref="AF1194">IF($S1194=1,IFERROR(INDEX(Summary!$N:$N,$AH1194),0),0)</f>
        <v>0</v>
      </c>
      <c r="AG1194">
        <f t="array" ref="AG1194">IF($A1194="","",IFERROR(INDEX(Summary!$BB:$BB,$AH1194),0))</f>
        <v>5</v>
      </c>
      <c r="AH1194">
        <f t="shared" si="170"/>
        <v>42</v>
      </c>
    </row>
    <row r="1195" spans="1:34" hidden="1">
      <c r="A1195" t="str">
        <f t="array" ref="A1195">IFERROR(INDEX(Summary!$D:$D,$AH1195)&amp;"","")</f>
        <v>FG00954</v>
      </c>
      <c r="B1195" t="str">
        <f t="array" ref="B1195">IF($A1195="","",INDEX(Summary!$E:$E,$AH1195))</f>
        <v>Jaggery sachets pack of 30</v>
      </c>
      <c r="C1195" t="str">
        <f t="array" ref="C1195">IF($A1195="","",INDEX(Summary!$B:$B,$AH1195))</f>
        <v>Jaggery</v>
      </c>
      <c r="D1195" t="str">
        <f t="array" ref="D1195">IF($A1195="","",INDEX(Summary!$C:$C,$AH1195))</f>
        <v>C39</v>
      </c>
      <c r="E1195">
        <f t="array" ref="E1195">IF($A1195="","",INDEX(Summary!$F:$F,$AH1195))</f>
        <v>0.15</v>
      </c>
      <c r="F1195" t="str">
        <f t="array" ref="F1195">IF($A1195="","",INDEX(Summary!$BC:$BC,$AH1195)&amp;"")</f>
        <v>P3 – Normal</v>
      </c>
      <c r="G1195">
        <f t="shared" si="162"/>
        <v>3</v>
      </c>
      <c r="H1195">
        <f t="shared" si="163"/>
        <v>0</v>
      </c>
      <c r="I1195" t="str">
        <f t="array" ref="I1195">IF($A1195="","",IF(IFERROR(INDEX(Summary!$BA:$BA,$AH1195),0)&lt;1,"Under 1 day",IF(INDEX(Summary!$BA:$BA,$AH1195)&lt;3,"1-3 days",IF(INDEX(Summary!$BA:$BA,$AH1195)&lt;7,"3-7 days","7+ days"))))</f>
        <v>7+ days</v>
      </c>
      <c r="J1195" t="str">
        <f t="array" ref="J1195">IF($A1195="","",IF(IFERROR(INDEX(Summary!$AX:$AX,$AH1195),0)&lt;0.25,"0-25%",IF(INDEX(Summary!$AX:$AX,$AH1195)&lt;0.5,"25-50%",IF(INDEX(Summary!$AX:$AX,$AH1195)&lt;0.75,"50-75%","75-100%"))))</f>
        <v>75-100%</v>
      </c>
      <c r="K1195" t="str">
        <f t="array" ref="K1195">IF($A1195="","",INDEX(Summary!$AY:$AY,$AH1195)&amp;"")</f>
        <v>WIP</v>
      </c>
      <c r="L1195" s="1">
        <f>IF($A1195="","",Summary!$P$2+MOD(ROW()-2,30))</f>
        <v>46250</v>
      </c>
      <c r="M1195">
        <f t="shared" si="164"/>
        <v>24</v>
      </c>
      <c r="N1195">
        <f t="shared" si="165"/>
        <v>16</v>
      </c>
      <c r="O1195" t="str">
        <f t="shared" si="166"/>
        <v>Aug-2026</v>
      </c>
      <c r="P1195">
        <f t="shared" ca="1" si="167"/>
        <v>1</v>
      </c>
      <c r="Q1195" s="2">
        <f t="array" ref="Q1195">IF($A1195="",0,IFERROR(INDEX(Summary!$P$3:$AS$67,$AH1195-2,$M1195),0))</f>
        <v>0</v>
      </c>
      <c r="R1195" s="2">
        <f t="array" ref="R1195">IF($A1195="",0,ROUND(IFERROR(INDEX(Summary!$O:$O,$AH1195),0)/30,0))</f>
        <v>84</v>
      </c>
      <c r="S1195">
        <f t="shared" si="168"/>
        <v>0</v>
      </c>
      <c r="T1195" s="2">
        <f t="array" ref="T1195">IF($S1195=1,IFERROR(INDEX(Summary!$O:$O,$AH1195),0),0)</f>
        <v>0</v>
      </c>
      <c r="U1195" s="2">
        <f t="array" ref="U1195">IF($S1195=1,IFERROR(INDEX(Summary!$AT:$AT,$AH1195),0),0)</f>
        <v>0</v>
      </c>
      <c r="V1195" s="2">
        <f t="shared" si="169"/>
        <v>0</v>
      </c>
      <c r="W1195" s="2">
        <f t="array" ref="W1195">IF($S1195=1,IFERROR(INDEX(Summary!$AZ:$AZ,$AH1195),0),0)</f>
        <v>0</v>
      </c>
      <c r="X1195" s="3">
        <f t="array" ref="X1195">IF($S1195=1,IFERROR(INDEX(Summary!$BA:$BA,$AH1195),0),0)</f>
        <v>0</v>
      </c>
      <c r="Y1195" s="2">
        <f t="array" ref="Y1195">IF($S1195=1,IFERROR(INDEX(Summary!$G:$G,$AH1195),0),0)</f>
        <v>0</v>
      </c>
      <c r="Z1195" s="2">
        <f t="array" ref="Z1195">IF($S1195=1,IFERROR(INDEX(Summary!$H:$H,$AH1195),0),0)</f>
        <v>0</v>
      </c>
      <c r="AA1195" s="2">
        <f t="array" ref="AA1195">IF($S1195=1,IFERROR(INDEX(Summary!$I:$I,$AH1195),0),0)</f>
        <v>0</v>
      </c>
      <c r="AB1195" s="2">
        <f t="array" ref="AB1195">IF($S1195=1,IFERROR(INDEX(Summary!$J:$J,$AH1195),0),0)</f>
        <v>0</v>
      </c>
      <c r="AC1195" s="2">
        <f t="array" ref="AC1195">IF($S1195=1,IFERROR(INDEX(Summary!$K:$K,$AH1195),0),0)</f>
        <v>0</v>
      </c>
      <c r="AD1195" s="2">
        <f t="array" ref="AD1195">IF($S1195=1,IFERROR(INDEX(Summary!$L:$L,$AH1195),0),0)</f>
        <v>0</v>
      </c>
      <c r="AE1195" s="2">
        <f t="array" ref="AE1195">IF($S1195=1,IFERROR(INDEX(Summary!$M:$M,$AH1195),0),0)</f>
        <v>0</v>
      </c>
      <c r="AF1195" s="2">
        <f t="array" ref="AF1195">IF($S1195=1,IFERROR(INDEX(Summary!$N:$N,$AH1195),0),0)</f>
        <v>0</v>
      </c>
      <c r="AG1195">
        <f t="array" ref="AG1195">IF($A1195="","",IFERROR(INDEX(Summary!$BB:$BB,$AH1195),0))</f>
        <v>5</v>
      </c>
      <c r="AH1195">
        <f t="shared" si="170"/>
        <v>42</v>
      </c>
    </row>
    <row r="1196" spans="1:34" hidden="1">
      <c r="A1196" t="str">
        <f t="array" ref="A1196">IFERROR(INDEX(Summary!$D:$D,$AH1196)&amp;"","")</f>
        <v>FG00954</v>
      </c>
      <c r="B1196" t="str">
        <f t="array" ref="B1196">IF($A1196="","",INDEX(Summary!$E:$E,$AH1196))</f>
        <v>Jaggery sachets pack of 30</v>
      </c>
      <c r="C1196" t="str">
        <f t="array" ref="C1196">IF($A1196="","",INDEX(Summary!$B:$B,$AH1196))</f>
        <v>Jaggery</v>
      </c>
      <c r="D1196" t="str">
        <f t="array" ref="D1196">IF($A1196="","",INDEX(Summary!$C:$C,$AH1196))</f>
        <v>C39</v>
      </c>
      <c r="E1196">
        <f t="array" ref="E1196">IF($A1196="","",INDEX(Summary!$F:$F,$AH1196))</f>
        <v>0.15</v>
      </c>
      <c r="F1196" t="str">
        <f t="array" ref="F1196">IF($A1196="","",INDEX(Summary!$BC:$BC,$AH1196)&amp;"")</f>
        <v>P3 – Normal</v>
      </c>
      <c r="G1196">
        <f t="shared" si="162"/>
        <v>3</v>
      </c>
      <c r="H1196">
        <f t="shared" si="163"/>
        <v>0</v>
      </c>
      <c r="I1196" t="str">
        <f t="array" ref="I1196">IF($A1196="","",IF(IFERROR(INDEX(Summary!$BA:$BA,$AH1196),0)&lt;1,"Under 1 day",IF(INDEX(Summary!$BA:$BA,$AH1196)&lt;3,"1-3 days",IF(INDEX(Summary!$BA:$BA,$AH1196)&lt;7,"3-7 days","7+ days"))))</f>
        <v>7+ days</v>
      </c>
      <c r="J1196" t="str">
        <f t="array" ref="J1196">IF($A1196="","",IF(IFERROR(INDEX(Summary!$AX:$AX,$AH1196),0)&lt;0.25,"0-25%",IF(INDEX(Summary!$AX:$AX,$AH1196)&lt;0.5,"25-50%",IF(INDEX(Summary!$AX:$AX,$AH1196)&lt;0.75,"50-75%","75-100%"))))</f>
        <v>75-100%</v>
      </c>
      <c r="K1196" t="str">
        <f t="array" ref="K1196">IF($A1196="","",INDEX(Summary!$AY:$AY,$AH1196)&amp;"")</f>
        <v>WIP</v>
      </c>
      <c r="L1196" s="1">
        <f>IF($A1196="","",Summary!$P$2+MOD(ROW()-2,30))</f>
        <v>46251</v>
      </c>
      <c r="M1196">
        <f t="shared" si="164"/>
        <v>25</v>
      </c>
      <c r="N1196">
        <f t="shared" si="165"/>
        <v>17</v>
      </c>
      <c r="O1196" t="str">
        <f t="shared" si="166"/>
        <v>Aug-2026</v>
      </c>
      <c r="P1196">
        <f t="shared" ca="1" si="167"/>
        <v>1</v>
      </c>
      <c r="Q1196" s="2">
        <f t="array" ref="Q1196">IF($A1196="",0,IFERROR(INDEX(Summary!$P$3:$AS$67,$AH1196-2,$M1196),0))</f>
        <v>0</v>
      </c>
      <c r="R1196" s="2">
        <f t="array" ref="R1196">IF($A1196="",0,ROUND(IFERROR(INDEX(Summary!$O:$O,$AH1196),0)/30,0))</f>
        <v>84</v>
      </c>
      <c r="S1196">
        <f t="shared" si="168"/>
        <v>0</v>
      </c>
      <c r="T1196" s="2">
        <f t="array" ref="T1196">IF($S1196=1,IFERROR(INDEX(Summary!$O:$O,$AH1196),0),0)</f>
        <v>0</v>
      </c>
      <c r="U1196" s="2">
        <f t="array" ref="U1196">IF($S1196=1,IFERROR(INDEX(Summary!$AT:$AT,$AH1196),0),0)</f>
        <v>0</v>
      </c>
      <c r="V1196" s="2">
        <f t="shared" si="169"/>
        <v>0</v>
      </c>
      <c r="W1196" s="2">
        <f t="array" ref="W1196">IF($S1196=1,IFERROR(INDEX(Summary!$AZ:$AZ,$AH1196),0),0)</f>
        <v>0</v>
      </c>
      <c r="X1196" s="3">
        <f t="array" ref="X1196">IF($S1196=1,IFERROR(INDEX(Summary!$BA:$BA,$AH1196),0),0)</f>
        <v>0</v>
      </c>
      <c r="Y1196" s="2">
        <f t="array" ref="Y1196">IF($S1196=1,IFERROR(INDEX(Summary!$G:$G,$AH1196),0),0)</f>
        <v>0</v>
      </c>
      <c r="Z1196" s="2">
        <f t="array" ref="Z1196">IF($S1196=1,IFERROR(INDEX(Summary!$H:$H,$AH1196),0),0)</f>
        <v>0</v>
      </c>
      <c r="AA1196" s="2">
        <f t="array" ref="AA1196">IF($S1196=1,IFERROR(INDEX(Summary!$I:$I,$AH1196),0),0)</f>
        <v>0</v>
      </c>
      <c r="AB1196" s="2">
        <f t="array" ref="AB1196">IF($S1196=1,IFERROR(INDEX(Summary!$J:$J,$AH1196),0),0)</f>
        <v>0</v>
      </c>
      <c r="AC1196" s="2">
        <f t="array" ref="AC1196">IF($S1196=1,IFERROR(INDEX(Summary!$K:$K,$AH1196),0),0)</f>
        <v>0</v>
      </c>
      <c r="AD1196" s="2">
        <f t="array" ref="AD1196">IF($S1196=1,IFERROR(INDEX(Summary!$L:$L,$AH1196),0),0)</f>
        <v>0</v>
      </c>
      <c r="AE1196" s="2">
        <f t="array" ref="AE1196">IF($S1196=1,IFERROR(INDEX(Summary!$M:$M,$AH1196),0),0)</f>
        <v>0</v>
      </c>
      <c r="AF1196" s="2">
        <f t="array" ref="AF1196">IF($S1196=1,IFERROR(INDEX(Summary!$N:$N,$AH1196),0),0)</f>
        <v>0</v>
      </c>
      <c r="AG1196">
        <f t="array" ref="AG1196">IF($A1196="","",IFERROR(INDEX(Summary!$BB:$BB,$AH1196),0))</f>
        <v>5</v>
      </c>
      <c r="AH1196">
        <f t="shared" si="170"/>
        <v>42</v>
      </c>
    </row>
    <row r="1197" spans="1:34" hidden="1">
      <c r="A1197" t="str">
        <f t="array" ref="A1197">IFERROR(INDEX(Summary!$D:$D,$AH1197)&amp;"","")</f>
        <v>FG00954</v>
      </c>
      <c r="B1197" t="str">
        <f t="array" ref="B1197">IF($A1197="","",INDEX(Summary!$E:$E,$AH1197))</f>
        <v>Jaggery sachets pack of 30</v>
      </c>
      <c r="C1197" t="str">
        <f t="array" ref="C1197">IF($A1197="","",INDEX(Summary!$B:$B,$AH1197))</f>
        <v>Jaggery</v>
      </c>
      <c r="D1197" t="str">
        <f t="array" ref="D1197">IF($A1197="","",INDEX(Summary!$C:$C,$AH1197))</f>
        <v>C39</v>
      </c>
      <c r="E1197">
        <f t="array" ref="E1197">IF($A1197="","",INDEX(Summary!$F:$F,$AH1197))</f>
        <v>0.15</v>
      </c>
      <c r="F1197" t="str">
        <f t="array" ref="F1197">IF($A1197="","",INDEX(Summary!$BC:$BC,$AH1197)&amp;"")</f>
        <v>P3 – Normal</v>
      </c>
      <c r="G1197">
        <f t="shared" si="162"/>
        <v>3</v>
      </c>
      <c r="H1197">
        <f t="shared" si="163"/>
        <v>0</v>
      </c>
      <c r="I1197" t="str">
        <f t="array" ref="I1197">IF($A1197="","",IF(IFERROR(INDEX(Summary!$BA:$BA,$AH1197),0)&lt;1,"Under 1 day",IF(INDEX(Summary!$BA:$BA,$AH1197)&lt;3,"1-3 days",IF(INDEX(Summary!$BA:$BA,$AH1197)&lt;7,"3-7 days","7+ days"))))</f>
        <v>7+ days</v>
      </c>
      <c r="J1197" t="str">
        <f t="array" ref="J1197">IF($A1197="","",IF(IFERROR(INDEX(Summary!$AX:$AX,$AH1197),0)&lt;0.25,"0-25%",IF(INDEX(Summary!$AX:$AX,$AH1197)&lt;0.5,"25-50%",IF(INDEX(Summary!$AX:$AX,$AH1197)&lt;0.75,"50-75%","75-100%"))))</f>
        <v>75-100%</v>
      </c>
      <c r="K1197" t="str">
        <f t="array" ref="K1197">IF($A1197="","",INDEX(Summary!$AY:$AY,$AH1197)&amp;"")</f>
        <v>WIP</v>
      </c>
      <c r="L1197" s="1">
        <f>IF($A1197="","",Summary!$P$2+MOD(ROW()-2,30))</f>
        <v>46252</v>
      </c>
      <c r="M1197">
        <f t="shared" si="164"/>
        <v>26</v>
      </c>
      <c r="N1197">
        <f t="shared" si="165"/>
        <v>18</v>
      </c>
      <c r="O1197" t="str">
        <f t="shared" si="166"/>
        <v>Aug-2026</v>
      </c>
      <c r="P1197">
        <f t="shared" ca="1" si="167"/>
        <v>1</v>
      </c>
      <c r="Q1197" s="2">
        <f t="array" ref="Q1197">IF($A1197="",0,IFERROR(INDEX(Summary!$P$3:$AS$67,$AH1197-2,$M1197),0))</f>
        <v>360</v>
      </c>
      <c r="R1197" s="2">
        <f t="array" ref="R1197">IF($A1197="",0,ROUND(IFERROR(INDEX(Summary!$O:$O,$AH1197),0)/30,0))</f>
        <v>84</v>
      </c>
      <c r="S1197">
        <f t="shared" si="168"/>
        <v>0</v>
      </c>
      <c r="T1197" s="2">
        <f t="array" ref="T1197">IF($S1197=1,IFERROR(INDEX(Summary!$O:$O,$AH1197),0),0)</f>
        <v>0</v>
      </c>
      <c r="U1197" s="2">
        <f t="array" ref="U1197">IF($S1197=1,IFERROR(INDEX(Summary!$AT:$AT,$AH1197),0),0)</f>
        <v>0</v>
      </c>
      <c r="V1197" s="2">
        <f t="shared" si="169"/>
        <v>0</v>
      </c>
      <c r="W1197" s="2">
        <f t="array" ref="W1197">IF($S1197=1,IFERROR(INDEX(Summary!$AZ:$AZ,$AH1197),0),0)</f>
        <v>0</v>
      </c>
      <c r="X1197" s="3">
        <f t="array" ref="X1197">IF($S1197=1,IFERROR(INDEX(Summary!$BA:$BA,$AH1197),0),0)</f>
        <v>0</v>
      </c>
      <c r="Y1197" s="2">
        <f t="array" ref="Y1197">IF($S1197=1,IFERROR(INDEX(Summary!$G:$G,$AH1197),0),0)</f>
        <v>0</v>
      </c>
      <c r="Z1197" s="2">
        <f t="array" ref="Z1197">IF($S1197=1,IFERROR(INDEX(Summary!$H:$H,$AH1197),0),0)</f>
        <v>0</v>
      </c>
      <c r="AA1197" s="2">
        <f t="array" ref="AA1197">IF($S1197=1,IFERROR(INDEX(Summary!$I:$I,$AH1197),0),0)</f>
        <v>0</v>
      </c>
      <c r="AB1197" s="2">
        <f t="array" ref="AB1197">IF($S1197=1,IFERROR(INDEX(Summary!$J:$J,$AH1197),0),0)</f>
        <v>0</v>
      </c>
      <c r="AC1197" s="2">
        <f t="array" ref="AC1197">IF($S1197=1,IFERROR(INDEX(Summary!$K:$K,$AH1197),0),0)</f>
        <v>0</v>
      </c>
      <c r="AD1197" s="2">
        <f t="array" ref="AD1197">IF($S1197=1,IFERROR(INDEX(Summary!$L:$L,$AH1197),0),0)</f>
        <v>0</v>
      </c>
      <c r="AE1197" s="2">
        <f t="array" ref="AE1197">IF($S1197=1,IFERROR(INDEX(Summary!$M:$M,$AH1197),0),0)</f>
        <v>0</v>
      </c>
      <c r="AF1197" s="2">
        <f t="array" ref="AF1197">IF($S1197=1,IFERROR(INDEX(Summary!$N:$N,$AH1197),0),0)</f>
        <v>0</v>
      </c>
      <c r="AG1197">
        <f t="array" ref="AG1197">IF($A1197="","",IFERROR(INDEX(Summary!$BB:$BB,$AH1197),0))</f>
        <v>5</v>
      </c>
      <c r="AH1197">
        <f t="shared" si="170"/>
        <v>42</v>
      </c>
    </row>
    <row r="1198" spans="1:34" hidden="1">
      <c r="A1198" t="str">
        <f t="array" ref="A1198">IFERROR(INDEX(Summary!$D:$D,$AH1198)&amp;"","")</f>
        <v>FG00954</v>
      </c>
      <c r="B1198" t="str">
        <f t="array" ref="B1198">IF($A1198="","",INDEX(Summary!$E:$E,$AH1198))</f>
        <v>Jaggery sachets pack of 30</v>
      </c>
      <c r="C1198" t="str">
        <f t="array" ref="C1198">IF($A1198="","",INDEX(Summary!$B:$B,$AH1198))</f>
        <v>Jaggery</v>
      </c>
      <c r="D1198" t="str">
        <f t="array" ref="D1198">IF($A1198="","",INDEX(Summary!$C:$C,$AH1198))</f>
        <v>C39</v>
      </c>
      <c r="E1198">
        <f t="array" ref="E1198">IF($A1198="","",INDEX(Summary!$F:$F,$AH1198))</f>
        <v>0.15</v>
      </c>
      <c r="F1198" t="str">
        <f t="array" ref="F1198">IF($A1198="","",INDEX(Summary!$BC:$BC,$AH1198)&amp;"")</f>
        <v>P3 – Normal</v>
      </c>
      <c r="G1198">
        <f t="shared" si="162"/>
        <v>3</v>
      </c>
      <c r="H1198">
        <f t="shared" si="163"/>
        <v>0</v>
      </c>
      <c r="I1198" t="str">
        <f t="array" ref="I1198">IF($A1198="","",IF(IFERROR(INDEX(Summary!$BA:$BA,$AH1198),0)&lt;1,"Under 1 day",IF(INDEX(Summary!$BA:$BA,$AH1198)&lt;3,"1-3 days",IF(INDEX(Summary!$BA:$BA,$AH1198)&lt;7,"3-7 days","7+ days"))))</f>
        <v>7+ days</v>
      </c>
      <c r="J1198" t="str">
        <f t="array" ref="J1198">IF($A1198="","",IF(IFERROR(INDEX(Summary!$AX:$AX,$AH1198),0)&lt;0.25,"0-25%",IF(INDEX(Summary!$AX:$AX,$AH1198)&lt;0.5,"25-50%",IF(INDEX(Summary!$AX:$AX,$AH1198)&lt;0.75,"50-75%","75-100%"))))</f>
        <v>75-100%</v>
      </c>
      <c r="K1198" t="str">
        <f t="array" ref="K1198">IF($A1198="","",INDEX(Summary!$AY:$AY,$AH1198)&amp;"")</f>
        <v>WIP</v>
      </c>
      <c r="L1198" s="1">
        <f>IF($A1198="","",Summary!$P$2+MOD(ROW()-2,30))</f>
        <v>46253</v>
      </c>
      <c r="M1198">
        <f t="shared" si="164"/>
        <v>27</v>
      </c>
      <c r="N1198">
        <f t="shared" si="165"/>
        <v>19</v>
      </c>
      <c r="O1198" t="str">
        <f t="shared" si="166"/>
        <v>Aug-2026</v>
      </c>
      <c r="P1198">
        <f t="shared" ca="1" si="167"/>
        <v>1</v>
      </c>
      <c r="Q1198" s="2">
        <f t="array" ref="Q1198">IF($A1198="",0,IFERROR(INDEX(Summary!$P$3:$AS$67,$AH1198-2,$M1198),0))</f>
        <v>240</v>
      </c>
      <c r="R1198" s="2">
        <f t="array" ref="R1198">IF($A1198="",0,ROUND(IFERROR(INDEX(Summary!$O:$O,$AH1198),0)/30,0))</f>
        <v>84</v>
      </c>
      <c r="S1198">
        <f t="shared" si="168"/>
        <v>0</v>
      </c>
      <c r="T1198" s="2">
        <f t="array" ref="T1198">IF($S1198=1,IFERROR(INDEX(Summary!$O:$O,$AH1198),0),0)</f>
        <v>0</v>
      </c>
      <c r="U1198" s="2">
        <f t="array" ref="U1198">IF($S1198=1,IFERROR(INDEX(Summary!$AT:$AT,$AH1198),0),0)</f>
        <v>0</v>
      </c>
      <c r="V1198" s="2">
        <f t="shared" si="169"/>
        <v>0</v>
      </c>
      <c r="W1198" s="2">
        <f t="array" ref="W1198">IF($S1198=1,IFERROR(INDEX(Summary!$AZ:$AZ,$AH1198),0),0)</f>
        <v>0</v>
      </c>
      <c r="X1198" s="3">
        <f t="array" ref="X1198">IF($S1198=1,IFERROR(INDEX(Summary!$BA:$BA,$AH1198),0),0)</f>
        <v>0</v>
      </c>
      <c r="Y1198" s="2">
        <f t="array" ref="Y1198">IF($S1198=1,IFERROR(INDEX(Summary!$G:$G,$AH1198),0),0)</f>
        <v>0</v>
      </c>
      <c r="Z1198" s="2">
        <f t="array" ref="Z1198">IF($S1198=1,IFERROR(INDEX(Summary!$H:$H,$AH1198),0),0)</f>
        <v>0</v>
      </c>
      <c r="AA1198" s="2">
        <f t="array" ref="AA1198">IF($S1198=1,IFERROR(INDEX(Summary!$I:$I,$AH1198),0),0)</f>
        <v>0</v>
      </c>
      <c r="AB1198" s="2">
        <f t="array" ref="AB1198">IF($S1198=1,IFERROR(INDEX(Summary!$J:$J,$AH1198),0),0)</f>
        <v>0</v>
      </c>
      <c r="AC1198" s="2">
        <f t="array" ref="AC1198">IF($S1198=1,IFERROR(INDEX(Summary!$K:$K,$AH1198),0),0)</f>
        <v>0</v>
      </c>
      <c r="AD1198" s="2">
        <f t="array" ref="AD1198">IF($S1198=1,IFERROR(INDEX(Summary!$L:$L,$AH1198),0),0)</f>
        <v>0</v>
      </c>
      <c r="AE1198" s="2">
        <f t="array" ref="AE1198">IF($S1198=1,IFERROR(INDEX(Summary!$M:$M,$AH1198),0),0)</f>
        <v>0</v>
      </c>
      <c r="AF1198" s="2">
        <f t="array" ref="AF1198">IF($S1198=1,IFERROR(INDEX(Summary!$N:$N,$AH1198),0),0)</f>
        <v>0</v>
      </c>
      <c r="AG1198">
        <f t="array" ref="AG1198">IF($A1198="","",IFERROR(INDEX(Summary!$BB:$BB,$AH1198),0))</f>
        <v>5</v>
      </c>
      <c r="AH1198">
        <f t="shared" si="170"/>
        <v>42</v>
      </c>
    </row>
    <row r="1199" spans="1:34" hidden="1">
      <c r="A1199" t="str">
        <f t="array" ref="A1199">IFERROR(INDEX(Summary!$D:$D,$AH1199)&amp;"","")</f>
        <v>FG00954</v>
      </c>
      <c r="B1199" t="str">
        <f t="array" ref="B1199">IF($A1199="","",INDEX(Summary!$E:$E,$AH1199))</f>
        <v>Jaggery sachets pack of 30</v>
      </c>
      <c r="C1199" t="str">
        <f t="array" ref="C1199">IF($A1199="","",INDEX(Summary!$B:$B,$AH1199))</f>
        <v>Jaggery</v>
      </c>
      <c r="D1199" t="str">
        <f t="array" ref="D1199">IF($A1199="","",INDEX(Summary!$C:$C,$AH1199))</f>
        <v>C39</v>
      </c>
      <c r="E1199">
        <f t="array" ref="E1199">IF($A1199="","",INDEX(Summary!$F:$F,$AH1199))</f>
        <v>0.15</v>
      </c>
      <c r="F1199" t="str">
        <f t="array" ref="F1199">IF($A1199="","",INDEX(Summary!$BC:$BC,$AH1199)&amp;"")</f>
        <v>P3 – Normal</v>
      </c>
      <c r="G1199">
        <f t="shared" si="162"/>
        <v>3</v>
      </c>
      <c r="H1199">
        <f t="shared" si="163"/>
        <v>0</v>
      </c>
      <c r="I1199" t="str">
        <f t="array" ref="I1199">IF($A1199="","",IF(IFERROR(INDEX(Summary!$BA:$BA,$AH1199),0)&lt;1,"Under 1 day",IF(INDEX(Summary!$BA:$BA,$AH1199)&lt;3,"1-3 days",IF(INDEX(Summary!$BA:$BA,$AH1199)&lt;7,"3-7 days","7+ days"))))</f>
        <v>7+ days</v>
      </c>
      <c r="J1199" t="str">
        <f t="array" ref="J1199">IF($A1199="","",IF(IFERROR(INDEX(Summary!$AX:$AX,$AH1199),0)&lt;0.25,"0-25%",IF(INDEX(Summary!$AX:$AX,$AH1199)&lt;0.5,"25-50%",IF(INDEX(Summary!$AX:$AX,$AH1199)&lt;0.75,"50-75%","75-100%"))))</f>
        <v>75-100%</v>
      </c>
      <c r="K1199" t="str">
        <f t="array" ref="K1199">IF($A1199="","",INDEX(Summary!$AY:$AY,$AH1199)&amp;"")</f>
        <v>WIP</v>
      </c>
      <c r="L1199" s="1">
        <f>IF($A1199="","",Summary!$P$2+MOD(ROW()-2,30))</f>
        <v>46254</v>
      </c>
      <c r="M1199">
        <f t="shared" si="164"/>
        <v>28</v>
      </c>
      <c r="N1199">
        <f t="shared" si="165"/>
        <v>20</v>
      </c>
      <c r="O1199" t="str">
        <f t="shared" si="166"/>
        <v>Aug-2026</v>
      </c>
      <c r="P1199">
        <f t="shared" ca="1" si="167"/>
        <v>1</v>
      </c>
      <c r="Q1199" s="2">
        <f t="array" ref="Q1199">IF($A1199="",0,IFERROR(INDEX(Summary!$P$3:$AS$67,$AH1199-2,$M1199),0))</f>
        <v>0</v>
      </c>
      <c r="R1199" s="2">
        <f t="array" ref="R1199">IF($A1199="",0,ROUND(IFERROR(INDEX(Summary!$O:$O,$AH1199),0)/30,0))</f>
        <v>84</v>
      </c>
      <c r="S1199">
        <f t="shared" si="168"/>
        <v>0</v>
      </c>
      <c r="T1199" s="2">
        <f t="array" ref="T1199">IF($S1199=1,IFERROR(INDEX(Summary!$O:$O,$AH1199),0),0)</f>
        <v>0</v>
      </c>
      <c r="U1199" s="2">
        <f t="array" ref="U1199">IF($S1199=1,IFERROR(INDEX(Summary!$AT:$AT,$AH1199),0),0)</f>
        <v>0</v>
      </c>
      <c r="V1199" s="2">
        <f t="shared" si="169"/>
        <v>0</v>
      </c>
      <c r="W1199" s="2">
        <f t="array" ref="W1199">IF($S1199=1,IFERROR(INDEX(Summary!$AZ:$AZ,$AH1199),0),0)</f>
        <v>0</v>
      </c>
      <c r="X1199" s="3">
        <f t="array" ref="X1199">IF($S1199=1,IFERROR(INDEX(Summary!$BA:$BA,$AH1199),0),0)</f>
        <v>0</v>
      </c>
      <c r="Y1199" s="2">
        <f t="array" ref="Y1199">IF($S1199=1,IFERROR(INDEX(Summary!$G:$G,$AH1199),0),0)</f>
        <v>0</v>
      </c>
      <c r="Z1199" s="2">
        <f t="array" ref="Z1199">IF($S1199=1,IFERROR(INDEX(Summary!$H:$H,$AH1199),0),0)</f>
        <v>0</v>
      </c>
      <c r="AA1199" s="2">
        <f t="array" ref="AA1199">IF($S1199=1,IFERROR(INDEX(Summary!$I:$I,$AH1199),0),0)</f>
        <v>0</v>
      </c>
      <c r="AB1199" s="2">
        <f t="array" ref="AB1199">IF($S1199=1,IFERROR(INDEX(Summary!$J:$J,$AH1199),0),0)</f>
        <v>0</v>
      </c>
      <c r="AC1199" s="2">
        <f t="array" ref="AC1199">IF($S1199=1,IFERROR(INDEX(Summary!$K:$K,$AH1199),0),0)</f>
        <v>0</v>
      </c>
      <c r="AD1199" s="2">
        <f t="array" ref="AD1199">IF($S1199=1,IFERROR(INDEX(Summary!$L:$L,$AH1199),0),0)</f>
        <v>0</v>
      </c>
      <c r="AE1199" s="2">
        <f t="array" ref="AE1199">IF($S1199=1,IFERROR(INDEX(Summary!$M:$M,$AH1199),0),0)</f>
        <v>0</v>
      </c>
      <c r="AF1199" s="2">
        <f t="array" ref="AF1199">IF($S1199=1,IFERROR(INDEX(Summary!$N:$N,$AH1199),0),0)</f>
        <v>0</v>
      </c>
      <c r="AG1199">
        <f t="array" ref="AG1199">IF($A1199="","",IFERROR(INDEX(Summary!$BB:$BB,$AH1199),0))</f>
        <v>5</v>
      </c>
      <c r="AH1199">
        <f t="shared" si="170"/>
        <v>42</v>
      </c>
    </row>
    <row r="1200" spans="1:34" hidden="1">
      <c r="A1200" t="str">
        <f t="array" ref="A1200">IFERROR(INDEX(Summary!$D:$D,$AH1200)&amp;"","")</f>
        <v>FG00954</v>
      </c>
      <c r="B1200" t="str">
        <f t="array" ref="B1200">IF($A1200="","",INDEX(Summary!$E:$E,$AH1200))</f>
        <v>Jaggery sachets pack of 30</v>
      </c>
      <c r="C1200" t="str">
        <f t="array" ref="C1200">IF($A1200="","",INDEX(Summary!$B:$B,$AH1200))</f>
        <v>Jaggery</v>
      </c>
      <c r="D1200" t="str">
        <f t="array" ref="D1200">IF($A1200="","",INDEX(Summary!$C:$C,$AH1200))</f>
        <v>C39</v>
      </c>
      <c r="E1200">
        <f t="array" ref="E1200">IF($A1200="","",INDEX(Summary!$F:$F,$AH1200))</f>
        <v>0.15</v>
      </c>
      <c r="F1200" t="str">
        <f t="array" ref="F1200">IF($A1200="","",INDEX(Summary!$BC:$BC,$AH1200)&amp;"")</f>
        <v>P3 – Normal</v>
      </c>
      <c r="G1200">
        <f t="shared" si="162"/>
        <v>3</v>
      </c>
      <c r="H1200">
        <f t="shared" si="163"/>
        <v>0</v>
      </c>
      <c r="I1200" t="str">
        <f t="array" ref="I1200">IF($A1200="","",IF(IFERROR(INDEX(Summary!$BA:$BA,$AH1200),0)&lt;1,"Under 1 day",IF(INDEX(Summary!$BA:$BA,$AH1200)&lt;3,"1-3 days",IF(INDEX(Summary!$BA:$BA,$AH1200)&lt;7,"3-7 days","7+ days"))))</f>
        <v>7+ days</v>
      </c>
      <c r="J1200" t="str">
        <f t="array" ref="J1200">IF($A1200="","",IF(IFERROR(INDEX(Summary!$AX:$AX,$AH1200),0)&lt;0.25,"0-25%",IF(INDEX(Summary!$AX:$AX,$AH1200)&lt;0.5,"25-50%",IF(INDEX(Summary!$AX:$AX,$AH1200)&lt;0.75,"50-75%","75-100%"))))</f>
        <v>75-100%</v>
      </c>
      <c r="K1200" t="str">
        <f t="array" ref="K1200">IF($A1200="","",INDEX(Summary!$AY:$AY,$AH1200)&amp;"")</f>
        <v>WIP</v>
      </c>
      <c r="L1200" s="1">
        <f>IF($A1200="","",Summary!$P$2+MOD(ROW()-2,30))</f>
        <v>46255</v>
      </c>
      <c r="M1200">
        <f t="shared" si="164"/>
        <v>29</v>
      </c>
      <c r="N1200">
        <f t="shared" si="165"/>
        <v>21</v>
      </c>
      <c r="O1200" t="str">
        <f t="shared" si="166"/>
        <v>Aug-2026</v>
      </c>
      <c r="P1200">
        <f t="shared" ca="1" si="167"/>
        <v>1</v>
      </c>
      <c r="Q1200" s="2">
        <f t="array" ref="Q1200">IF($A1200="",0,IFERROR(INDEX(Summary!$P$3:$AS$67,$AH1200-2,$M1200),0))</f>
        <v>271</v>
      </c>
      <c r="R1200" s="2">
        <f t="array" ref="R1200">IF($A1200="",0,ROUND(IFERROR(INDEX(Summary!$O:$O,$AH1200),0)/30,0))</f>
        <v>84</v>
      </c>
      <c r="S1200">
        <f t="shared" si="168"/>
        <v>0</v>
      </c>
      <c r="T1200" s="2">
        <f t="array" ref="T1200">IF($S1200=1,IFERROR(INDEX(Summary!$O:$O,$AH1200),0),0)</f>
        <v>0</v>
      </c>
      <c r="U1200" s="2">
        <f t="array" ref="U1200">IF($S1200=1,IFERROR(INDEX(Summary!$AT:$AT,$AH1200),0),0)</f>
        <v>0</v>
      </c>
      <c r="V1200" s="2">
        <f t="shared" si="169"/>
        <v>0</v>
      </c>
      <c r="W1200" s="2">
        <f t="array" ref="W1200">IF($S1200=1,IFERROR(INDEX(Summary!$AZ:$AZ,$AH1200),0),0)</f>
        <v>0</v>
      </c>
      <c r="X1200" s="3">
        <f t="array" ref="X1200">IF($S1200=1,IFERROR(INDEX(Summary!$BA:$BA,$AH1200),0),0)</f>
        <v>0</v>
      </c>
      <c r="Y1200" s="2">
        <f t="array" ref="Y1200">IF($S1200=1,IFERROR(INDEX(Summary!$G:$G,$AH1200),0),0)</f>
        <v>0</v>
      </c>
      <c r="Z1200" s="2">
        <f t="array" ref="Z1200">IF($S1200=1,IFERROR(INDEX(Summary!$H:$H,$AH1200),0),0)</f>
        <v>0</v>
      </c>
      <c r="AA1200" s="2">
        <f t="array" ref="AA1200">IF($S1200=1,IFERROR(INDEX(Summary!$I:$I,$AH1200),0),0)</f>
        <v>0</v>
      </c>
      <c r="AB1200" s="2">
        <f t="array" ref="AB1200">IF($S1200=1,IFERROR(INDEX(Summary!$J:$J,$AH1200),0),0)</f>
        <v>0</v>
      </c>
      <c r="AC1200" s="2">
        <f t="array" ref="AC1200">IF($S1200=1,IFERROR(INDEX(Summary!$K:$K,$AH1200),0),0)</f>
        <v>0</v>
      </c>
      <c r="AD1200" s="2">
        <f t="array" ref="AD1200">IF($S1200=1,IFERROR(INDEX(Summary!$L:$L,$AH1200),0),0)</f>
        <v>0</v>
      </c>
      <c r="AE1200" s="2">
        <f t="array" ref="AE1200">IF($S1200=1,IFERROR(INDEX(Summary!$M:$M,$AH1200),0),0)</f>
        <v>0</v>
      </c>
      <c r="AF1200" s="2">
        <f t="array" ref="AF1200">IF($S1200=1,IFERROR(INDEX(Summary!$N:$N,$AH1200),0),0)</f>
        <v>0</v>
      </c>
      <c r="AG1200">
        <f t="array" ref="AG1200">IF($A1200="","",IFERROR(INDEX(Summary!$BB:$BB,$AH1200),0))</f>
        <v>5</v>
      </c>
      <c r="AH1200">
        <f t="shared" si="170"/>
        <v>42</v>
      </c>
    </row>
    <row r="1201" spans="1:34" hidden="1">
      <c r="A1201" t="str">
        <f t="array" ref="A1201">IFERROR(INDEX(Summary!$D:$D,$AH1201)&amp;"","")</f>
        <v>FG00954</v>
      </c>
      <c r="B1201" t="str">
        <f t="array" ref="B1201">IF($A1201="","",INDEX(Summary!$E:$E,$AH1201))</f>
        <v>Jaggery sachets pack of 30</v>
      </c>
      <c r="C1201" t="str">
        <f t="array" ref="C1201">IF($A1201="","",INDEX(Summary!$B:$B,$AH1201))</f>
        <v>Jaggery</v>
      </c>
      <c r="D1201" t="str">
        <f t="array" ref="D1201">IF($A1201="","",INDEX(Summary!$C:$C,$AH1201))</f>
        <v>C39</v>
      </c>
      <c r="E1201">
        <f t="array" ref="E1201">IF($A1201="","",INDEX(Summary!$F:$F,$AH1201))</f>
        <v>0.15</v>
      </c>
      <c r="F1201" t="str">
        <f t="array" ref="F1201">IF($A1201="","",INDEX(Summary!$BC:$BC,$AH1201)&amp;"")</f>
        <v>P3 – Normal</v>
      </c>
      <c r="G1201">
        <f t="shared" si="162"/>
        <v>3</v>
      </c>
      <c r="H1201">
        <f t="shared" si="163"/>
        <v>0</v>
      </c>
      <c r="I1201" t="str">
        <f t="array" ref="I1201">IF($A1201="","",IF(IFERROR(INDEX(Summary!$BA:$BA,$AH1201),0)&lt;1,"Under 1 day",IF(INDEX(Summary!$BA:$BA,$AH1201)&lt;3,"1-3 days",IF(INDEX(Summary!$BA:$BA,$AH1201)&lt;7,"3-7 days","7+ days"))))</f>
        <v>7+ days</v>
      </c>
      <c r="J1201" t="str">
        <f t="array" ref="J1201">IF($A1201="","",IF(IFERROR(INDEX(Summary!$AX:$AX,$AH1201),0)&lt;0.25,"0-25%",IF(INDEX(Summary!$AX:$AX,$AH1201)&lt;0.5,"25-50%",IF(INDEX(Summary!$AX:$AX,$AH1201)&lt;0.75,"50-75%","75-100%"))))</f>
        <v>75-100%</v>
      </c>
      <c r="K1201" t="str">
        <f t="array" ref="K1201">IF($A1201="","",INDEX(Summary!$AY:$AY,$AH1201)&amp;"")</f>
        <v>WIP</v>
      </c>
      <c r="L1201" s="1">
        <f>IF($A1201="","",Summary!$P$2+MOD(ROW()-2,30))</f>
        <v>46256</v>
      </c>
      <c r="M1201">
        <f t="shared" si="164"/>
        <v>30</v>
      </c>
      <c r="N1201">
        <f t="shared" si="165"/>
        <v>22</v>
      </c>
      <c r="O1201" t="str">
        <f t="shared" si="166"/>
        <v>Aug-2026</v>
      </c>
      <c r="P1201">
        <f t="shared" ca="1" si="167"/>
        <v>1</v>
      </c>
      <c r="Q1201" s="2">
        <f t="array" ref="Q1201">IF($A1201="",0,IFERROR(INDEX(Summary!$P$3:$AS$67,$AH1201-2,$M1201),0))</f>
        <v>0</v>
      </c>
      <c r="R1201" s="2">
        <f t="array" ref="R1201">IF($A1201="",0,ROUND(IFERROR(INDEX(Summary!$O:$O,$AH1201),0)/30,0))</f>
        <v>84</v>
      </c>
      <c r="S1201">
        <f t="shared" si="168"/>
        <v>0</v>
      </c>
      <c r="T1201" s="2">
        <f t="array" ref="T1201">IF($S1201=1,IFERROR(INDEX(Summary!$O:$O,$AH1201),0),0)</f>
        <v>0</v>
      </c>
      <c r="U1201" s="2">
        <f t="array" ref="U1201">IF($S1201=1,IFERROR(INDEX(Summary!$AT:$AT,$AH1201),0),0)</f>
        <v>0</v>
      </c>
      <c r="V1201" s="2">
        <f t="shared" si="169"/>
        <v>0</v>
      </c>
      <c r="W1201" s="2">
        <f t="array" ref="W1201">IF($S1201=1,IFERROR(INDEX(Summary!$AZ:$AZ,$AH1201),0),0)</f>
        <v>0</v>
      </c>
      <c r="X1201" s="3">
        <f t="array" ref="X1201">IF($S1201=1,IFERROR(INDEX(Summary!$BA:$BA,$AH1201),0),0)</f>
        <v>0</v>
      </c>
      <c r="Y1201" s="2">
        <f t="array" ref="Y1201">IF($S1201=1,IFERROR(INDEX(Summary!$G:$G,$AH1201),0),0)</f>
        <v>0</v>
      </c>
      <c r="Z1201" s="2">
        <f t="array" ref="Z1201">IF($S1201=1,IFERROR(INDEX(Summary!$H:$H,$AH1201),0),0)</f>
        <v>0</v>
      </c>
      <c r="AA1201" s="2">
        <f t="array" ref="AA1201">IF($S1201=1,IFERROR(INDEX(Summary!$I:$I,$AH1201),0),0)</f>
        <v>0</v>
      </c>
      <c r="AB1201" s="2">
        <f t="array" ref="AB1201">IF($S1201=1,IFERROR(INDEX(Summary!$J:$J,$AH1201),0),0)</f>
        <v>0</v>
      </c>
      <c r="AC1201" s="2">
        <f t="array" ref="AC1201">IF($S1201=1,IFERROR(INDEX(Summary!$K:$K,$AH1201),0),0)</f>
        <v>0</v>
      </c>
      <c r="AD1201" s="2">
        <f t="array" ref="AD1201">IF($S1201=1,IFERROR(INDEX(Summary!$L:$L,$AH1201),0),0)</f>
        <v>0</v>
      </c>
      <c r="AE1201" s="2">
        <f t="array" ref="AE1201">IF($S1201=1,IFERROR(INDEX(Summary!$M:$M,$AH1201),0),0)</f>
        <v>0</v>
      </c>
      <c r="AF1201" s="2">
        <f t="array" ref="AF1201">IF($S1201=1,IFERROR(INDEX(Summary!$N:$N,$AH1201),0),0)</f>
        <v>0</v>
      </c>
      <c r="AG1201">
        <f t="array" ref="AG1201">IF($A1201="","",IFERROR(INDEX(Summary!$BB:$BB,$AH1201),0))</f>
        <v>5</v>
      </c>
      <c r="AH1201">
        <f t="shared" si="170"/>
        <v>42</v>
      </c>
    </row>
    <row r="1202" spans="1:34" hidden="1">
      <c r="A1202" t="str">
        <f t="array" ref="A1202">IFERROR(INDEX(Summary!$D:$D,$AH1202)&amp;"","")</f>
        <v>FG00896</v>
      </c>
      <c r="B1202" t="str">
        <f t="array" ref="B1202">IF($A1202="","",INDEX(Summary!$E:$E,$AH1202))</f>
        <v>Jaggery Powder 113 gram</v>
      </c>
      <c r="C1202" t="str">
        <f t="array" ref="C1202">IF($A1202="","",INDEX(Summary!$B:$B,$AH1202))</f>
        <v>Jaggery</v>
      </c>
      <c r="D1202" t="str">
        <f t="array" ref="D1202">IF($A1202="","",INDEX(Summary!$C:$C,$AH1202))</f>
        <v>C39</v>
      </c>
      <c r="E1202">
        <f t="array" ref="E1202">IF($A1202="","",INDEX(Summary!$F:$F,$AH1202))</f>
        <v>0.113</v>
      </c>
      <c r="F1202" t="str">
        <f t="array" ref="F1202">IF($A1202="","",INDEX(Summary!$BC:$BC,$AH1202)&amp;"")</f>
        <v/>
      </c>
      <c r="G1202" t="e">
        <f t="shared" si="162"/>
        <v>#VALUE!</v>
      </c>
      <c r="H1202">
        <f t="shared" si="163"/>
        <v>0</v>
      </c>
      <c r="I1202" t="str">
        <f t="array" ref="I1202">IF($A1202="","",IF(IFERROR(INDEX(Summary!$BA:$BA,$AH1202),0)&lt;1,"Under 1 day",IF(INDEX(Summary!$BA:$BA,$AH1202)&lt;3,"1-3 days",IF(INDEX(Summary!$BA:$BA,$AH1202)&lt;7,"3-7 days","7+ days"))))</f>
        <v>7+ days</v>
      </c>
      <c r="J1202" t="str">
        <f t="array" ref="J1202">IF($A1202="","",IF(IFERROR(INDEX(Summary!$AX:$AX,$AH1202),0)&lt;0.25,"0-25%",IF(INDEX(Summary!$AX:$AX,$AH1202)&lt;0.5,"25-50%",IF(INDEX(Summary!$AX:$AX,$AH1202)&lt;0.75,"50-75%","75-100%"))))</f>
        <v>50-75%</v>
      </c>
      <c r="K1202" t="str">
        <f t="array" ref="K1202">IF($A1202="","",INDEX(Summary!$AY:$AY,$AH1202)&amp;"")</f>
        <v>RM NA</v>
      </c>
      <c r="L1202" s="1">
        <f>IF($A1202="","",Summary!$P$2+MOD(ROW()-2,30))</f>
        <v>46227</v>
      </c>
      <c r="M1202">
        <f t="shared" si="164"/>
        <v>1</v>
      </c>
      <c r="N1202">
        <f t="shared" si="165"/>
        <v>24</v>
      </c>
      <c r="O1202" t="str">
        <f t="shared" si="166"/>
        <v>Jul-2026</v>
      </c>
      <c r="P1202">
        <f t="shared" ca="1" si="167"/>
        <v>1</v>
      </c>
      <c r="Q1202" s="2">
        <f t="array" ref="Q1202">IF($A1202="",0,IFERROR(INDEX(Summary!$P$3:$AS$67,$AH1202-2,$M1202),0))</f>
        <v>0</v>
      </c>
      <c r="R1202" s="2">
        <f t="array" ref="R1202">IF($A1202="",0,ROUND(IFERROR(INDEX(Summary!$O:$O,$AH1202),0)/30,0))</f>
        <v>64</v>
      </c>
      <c r="S1202">
        <f t="shared" si="168"/>
        <v>1</v>
      </c>
      <c r="T1202" s="2">
        <f t="array" ref="T1202">IF($S1202=1,IFERROR(INDEX(Summary!$O:$O,$AH1202),0),0)</f>
        <v>1910</v>
      </c>
      <c r="U1202" s="2">
        <f t="array" ref="U1202">IF($S1202=1,IFERROR(INDEX(Summary!$AT:$AT,$AH1202),0),0)</f>
        <v>1100</v>
      </c>
      <c r="V1202" s="2">
        <f t="shared" si="169"/>
        <v>810</v>
      </c>
      <c r="W1202" s="2">
        <f t="array" ref="W1202">IF($S1202=1,IFERROR(INDEX(Summary!$AZ:$AZ,$AH1202),0),0)</f>
        <v>551</v>
      </c>
      <c r="X1202" s="3">
        <f t="array" ref="X1202">IF($S1202=1,IFERROR(INDEX(Summary!$BA:$BA,$AH1202),0),0)</f>
        <v>8.6544502617801058</v>
      </c>
      <c r="Y1202" s="2">
        <f t="array" ref="Y1202">IF($S1202=1,IFERROR(INDEX(Summary!$G:$G,$AH1202),0),0)</f>
        <v>0</v>
      </c>
      <c r="Z1202" s="2">
        <f t="array" ref="Z1202">IF($S1202=1,IFERROR(INDEX(Summary!$H:$H,$AH1202),0),0)</f>
        <v>0</v>
      </c>
      <c r="AA1202" s="2">
        <f t="array" ref="AA1202">IF($S1202=1,IFERROR(INDEX(Summary!$I:$I,$AH1202),0),0)</f>
        <v>0</v>
      </c>
      <c r="AB1202" s="2">
        <f t="array" ref="AB1202">IF($S1202=1,IFERROR(INDEX(Summary!$J:$J,$AH1202),0),0)</f>
        <v>0</v>
      </c>
      <c r="AC1202" s="2">
        <f t="array" ref="AC1202">IF($S1202=1,IFERROR(INDEX(Summary!$K:$K,$AH1202),0),0)</f>
        <v>0</v>
      </c>
      <c r="AD1202" s="2">
        <f t="array" ref="AD1202">IF($S1202=1,IFERROR(INDEX(Summary!$L:$L,$AH1202),0),0)</f>
        <v>1910</v>
      </c>
      <c r="AE1202" s="2">
        <f t="array" ref="AE1202">IF($S1202=1,IFERROR(INDEX(Summary!$M:$M,$AH1202),0),0)</f>
        <v>0</v>
      </c>
      <c r="AF1202" s="2">
        <f t="array" ref="AF1202">IF($S1202=1,IFERROR(INDEX(Summary!$N:$N,$AH1202),0),0)</f>
        <v>0</v>
      </c>
      <c r="AG1202">
        <f t="array" ref="AG1202">IF($A1202="","",IFERROR(INDEX(Summary!$BB:$BB,$AH1202),0))</f>
        <v>0</v>
      </c>
      <c r="AH1202">
        <f t="shared" si="170"/>
        <v>43</v>
      </c>
    </row>
    <row r="1203" spans="1:34" hidden="1">
      <c r="A1203" t="str">
        <f t="array" ref="A1203">IFERROR(INDEX(Summary!$D:$D,$AH1203)&amp;"","")</f>
        <v>FG00896</v>
      </c>
      <c r="B1203" t="str">
        <f t="array" ref="B1203">IF($A1203="","",INDEX(Summary!$E:$E,$AH1203))</f>
        <v>Jaggery Powder 113 gram</v>
      </c>
      <c r="C1203" t="str">
        <f t="array" ref="C1203">IF($A1203="","",INDEX(Summary!$B:$B,$AH1203))</f>
        <v>Jaggery</v>
      </c>
      <c r="D1203" t="str">
        <f t="array" ref="D1203">IF($A1203="","",INDEX(Summary!$C:$C,$AH1203))</f>
        <v>C39</v>
      </c>
      <c r="E1203">
        <f t="array" ref="E1203">IF($A1203="","",INDEX(Summary!$F:$F,$AH1203))</f>
        <v>0.113</v>
      </c>
      <c r="F1203" t="str">
        <f t="array" ref="F1203">IF($A1203="","",INDEX(Summary!$BC:$BC,$AH1203)&amp;"")</f>
        <v/>
      </c>
      <c r="G1203" t="e">
        <f t="shared" si="162"/>
        <v>#VALUE!</v>
      </c>
      <c r="H1203">
        <f t="shared" si="163"/>
        <v>0</v>
      </c>
      <c r="I1203" t="str">
        <f t="array" ref="I1203">IF($A1203="","",IF(IFERROR(INDEX(Summary!$BA:$BA,$AH1203),0)&lt;1,"Under 1 day",IF(INDEX(Summary!$BA:$BA,$AH1203)&lt;3,"1-3 days",IF(INDEX(Summary!$BA:$BA,$AH1203)&lt;7,"3-7 days","7+ days"))))</f>
        <v>7+ days</v>
      </c>
      <c r="J1203" t="str">
        <f t="array" ref="J1203">IF($A1203="","",IF(IFERROR(INDEX(Summary!$AX:$AX,$AH1203),0)&lt;0.25,"0-25%",IF(INDEX(Summary!$AX:$AX,$AH1203)&lt;0.5,"25-50%",IF(INDEX(Summary!$AX:$AX,$AH1203)&lt;0.75,"50-75%","75-100%"))))</f>
        <v>50-75%</v>
      </c>
      <c r="K1203" t="str">
        <f t="array" ref="K1203">IF($A1203="","",INDEX(Summary!$AY:$AY,$AH1203)&amp;"")</f>
        <v>RM NA</v>
      </c>
      <c r="L1203" s="1">
        <f>IF($A1203="","",Summary!$P$2+MOD(ROW()-2,30))</f>
        <v>46228</v>
      </c>
      <c r="M1203">
        <f t="shared" si="164"/>
        <v>2</v>
      </c>
      <c r="N1203">
        <f t="shared" si="165"/>
        <v>25</v>
      </c>
      <c r="O1203" t="str">
        <f t="shared" si="166"/>
        <v>Jul-2026</v>
      </c>
      <c r="P1203">
        <f t="shared" ca="1" si="167"/>
        <v>1</v>
      </c>
      <c r="Q1203" s="2">
        <f t="array" ref="Q1203">IF($A1203="",0,IFERROR(INDEX(Summary!$P$3:$AS$67,$AH1203-2,$M1203),0))</f>
        <v>0</v>
      </c>
      <c r="R1203" s="2">
        <f t="array" ref="R1203">IF($A1203="",0,ROUND(IFERROR(INDEX(Summary!$O:$O,$AH1203),0)/30,0))</f>
        <v>64</v>
      </c>
      <c r="S1203">
        <f t="shared" si="168"/>
        <v>0</v>
      </c>
      <c r="T1203" s="2">
        <f t="array" ref="T1203">IF($S1203=1,IFERROR(INDEX(Summary!$O:$O,$AH1203),0),0)</f>
        <v>0</v>
      </c>
      <c r="U1203" s="2">
        <f t="array" ref="U1203">IF($S1203=1,IFERROR(INDEX(Summary!$AT:$AT,$AH1203),0),0)</f>
        <v>0</v>
      </c>
      <c r="V1203" s="2">
        <f t="shared" si="169"/>
        <v>0</v>
      </c>
      <c r="W1203" s="2">
        <f t="array" ref="W1203">IF($S1203=1,IFERROR(INDEX(Summary!$AZ:$AZ,$AH1203),0),0)</f>
        <v>0</v>
      </c>
      <c r="X1203" s="3">
        <f t="array" ref="X1203">IF($S1203=1,IFERROR(INDEX(Summary!$BA:$BA,$AH1203),0),0)</f>
        <v>0</v>
      </c>
      <c r="Y1203" s="2">
        <f t="array" ref="Y1203">IF($S1203=1,IFERROR(INDEX(Summary!$G:$G,$AH1203),0),0)</f>
        <v>0</v>
      </c>
      <c r="Z1203" s="2">
        <f t="array" ref="Z1203">IF($S1203=1,IFERROR(INDEX(Summary!$H:$H,$AH1203),0),0)</f>
        <v>0</v>
      </c>
      <c r="AA1203" s="2">
        <f t="array" ref="AA1203">IF($S1203=1,IFERROR(INDEX(Summary!$I:$I,$AH1203),0),0)</f>
        <v>0</v>
      </c>
      <c r="AB1203" s="2">
        <f t="array" ref="AB1203">IF($S1203=1,IFERROR(INDEX(Summary!$J:$J,$AH1203),0),0)</f>
        <v>0</v>
      </c>
      <c r="AC1203" s="2">
        <f t="array" ref="AC1203">IF($S1203=1,IFERROR(INDEX(Summary!$K:$K,$AH1203),0),0)</f>
        <v>0</v>
      </c>
      <c r="AD1203" s="2">
        <f t="array" ref="AD1203">IF($S1203=1,IFERROR(INDEX(Summary!$L:$L,$AH1203),0),0)</f>
        <v>0</v>
      </c>
      <c r="AE1203" s="2">
        <f t="array" ref="AE1203">IF($S1203=1,IFERROR(INDEX(Summary!$M:$M,$AH1203),0),0)</f>
        <v>0</v>
      </c>
      <c r="AF1203" s="2">
        <f t="array" ref="AF1203">IF($S1203=1,IFERROR(INDEX(Summary!$N:$N,$AH1203),0),0)</f>
        <v>0</v>
      </c>
      <c r="AG1203">
        <f t="array" ref="AG1203">IF($A1203="","",IFERROR(INDEX(Summary!$BB:$BB,$AH1203),0))</f>
        <v>0</v>
      </c>
      <c r="AH1203">
        <f t="shared" si="170"/>
        <v>43</v>
      </c>
    </row>
    <row r="1204" spans="1:34" hidden="1">
      <c r="A1204" t="str">
        <f t="array" ref="A1204">IFERROR(INDEX(Summary!$D:$D,$AH1204)&amp;"","")</f>
        <v>FG00896</v>
      </c>
      <c r="B1204" t="str">
        <f t="array" ref="B1204">IF($A1204="","",INDEX(Summary!$E:$E,$AH1204))</f>
        <v>Jaggery Powder 113 gram</v>
      </c>
      <c r="C1204" t="str">
        <f t="array" ref="C1204">IF($A1204="","",INDEX(Summary!$B:$B,$AH1204))</f>
        <v>Jaggery</v>
      </c>
      <c r="D1204" t="str">
        <f t="array" ref="D1204">IF($A1204="","",INDEX(Summary!$C:$C,$AH1204))</f>
        <v>C39</v>
      </c>
      <c r="E1204">
        <f t="array" ref="E1204">IF($A1204="","",INDEX(Summary!$F:$F,$AH1204))</f>
        <v>0.113</v>
      </c>
      <c r="F1204" t="str">
        <f t="array" ref="F1204">IF($A1204="","",INDEX(Summary!$BC:$BC,$AH1204)&amp;"")</f>
        <v/>
      </c>
      <c r="G1204" t="e">
        <f t="shared" si="162"/>
        <v>#VALUE!</v>
      </c>
      <c r="H1204">
        <f t="shared" si="163"/>
        <v>0</v>
      </c>
      <c r="I1204" t="str">
        <f t="array" ref="I1204">IF($A1204="","",IF(IFERROR(INDEX(Summary!$BA:$BA,$AH1204),0)&lt;1,"Under 1 day",IF(INDEX(Summary!$BA:$BA,$AH1204)&lt;3,"1-3 days",IF(INDEX(Summary!$BA:$BA,$AH1204)&lt;7,"3-7 days","7+ days"))))</f>
        <v>7+ days</v>
      </c>
      <c r="J1204" t="str">
        <f t="array" ref="J1204">IF($A1204="","",IF(IFERROR(INDEX(Summary!$AX:$AX,$AH1204),0)&lt;0.25,"0-25%",IF(INDEX(Summary!$AX:$AX,$AH1204)&lt;0.5,"25-50%",IF(INDEX(Summary!$AX:$AX,$AH1204)&lt;0.75,"50-75%","75-100%"))))</f>
        <v>50-75%</v>
      </c>
      <c r="K1204" t="str">
        <f t="array" ref="K1204">IF($A1204="","",INDEX(Summary!$AY:$AY,$AH1204)&amp;"")</f>
        <v>RM NA</v>
      </c>
      <c r="L1204" s="1">
        <f>IF($A1204="","",Summary!$P$2+MOD(ROW()-2,30))</f>
        <v>46229</v>
      </c>
      <c r="M1204">
        <f t="shared" si="164"/>
        <v>3</v>
      </c>
      <c r="N1204">
        <f t="shared" si="165"/>
        <v>26</v>
      </c>
      <c r="O1204" t="str">
        <f t="shared" si="166"/>
        <v>Jul-2026</v>
      </c>
      <c r="P1204">
        <f t="shared" ca="1" si="167"/>
        <v>1</v>
      </c>
      <c r="Q1204" s="2">
        <f t="array" ref="Q1204">IF($A1204="",0,IFERROR(INDEX(Summary!$P$3:$AS$67,$AH1204-2,$M1204),0))</f>
        <v>0</v>
      </c>
      <c r="R1204" s="2">
        <f t="array" ref="R1204">IF($A1204="",0,ROUND(IFERROR(INDEX(Summary!$O:$O,$AH1204),0)/30,0))</f>
        <v>64</v>
      </c>
      <c r="S1204">
        <f t="shared" si="168"/>
        <v>0</v>
      </c>
      <c r="T1204" s="2">
        <f t="array" ref="T1204">IF($S1204=1,IFERROR(INDEX(Summary!$O:$O,$AH1204),0),0)</f>
        <v>0</v>
      </c>
      <c r="U1204" s="2">
        <f t="array" ref="U1204">IF($S1204=1,IFERROR(INDEX(Summary!$AT:$AT,$AH1204),0),0)</f>
        <v>0</v>
      </c>
      <c r="V1204" s="2">
        <f t="shared" si="169"/>
        <v>0</v>
      </c>
      <c r="W1204" s="2">
        <f t="array" ref="W1204">IF($S1204=1,IFERROR(INDEX(Summary!$AZ:$AZ,$AH1204),0),0)</f>
        <v>0</v>
      </c>
      <c r="X1204" s="3">
        <f t="array" ref="X1204">IF($S1204=1,IFERROR(INDEX(Summary!$BA:$BA,$AH1204),0),0)</f>
        <v>0</v>
      </c>
      <c r="Y1204" s="2">
        <f t="array" ref="Y1204">IF($S1204=1,IFERROR(INDEX(Summary!$G:$G,$AH1204),0),0)</f>
        <v>0</v>
      </c>
      <c r="Z1204" s="2">
        <f t="array" ref="Z1204">IF($S1204=1,IFERROR(INDEX(Summary!$H:$H,$AH1204),0),0)</f>
        <v>0</v>
      </c>
      <c r="AA1204" s="2">
        <f t="array" ref="AA1204">IF($S1204=1,IFERROR(INDEX(Summary!$I:$I,$AH1204),0),0)</f>
        <v>0</v>
      </c>
      <c r="AB1204" s="2">
        <f t="array" ref="AB1204">IF($S1204=1,IFERROR(INDEX(Summary!$J:$J,$AH1204),0),0)</f>
        <v>0</v>
      </c>
      <c r="AC1204" s="2">
        <f t="array" ref="AC1204">IF($S1204=1,IFERROR(INDEX(Summary!$K:$K,$AH1204),0),0)</f>
        <v>0</v>
      </c>
      <c r="AD1204" s="2">
        <f t="array" ref="AD1204">IF($S1204=1,IFERROR(INDEX(Summary!$L:$L,$AH1204),0),0)</f>
        <v>0</v>
      </c>
      <c r="AE1204" s="2">
        <f t="array" ref="AE1204">IF($S1204=1,IFERROR(INDEX(Summary!$M:$M,$AH1204),0),0)</f>
        <v>0</v>
      </c>
      <c r="AF1204" s="2">
        <f t="array" ref="AF1204">IF($S1204=1,IFERROR(INDEX(Summary!$N:$N,$AH1204),0),0)</f>
        <v>0</v>
      </c>
      <c r="AG1204">
        <f t="array" ref="AG1204">IF($A1204="","",IFERROR(INDEX(Summary!$BB:$BB,$AH1204),0))</f>
        <v>0</v>
      </c>
      <c r="AH1204">
        <f t="shared" si="170"/>
        <v>43</v>
      </c>
    </row>
    <row r="1205" spans="1:34" hidden="1">
      <c r="A1205" t="str">
        <f t="array" ref="A1205">IFERROR(INDEX(Summary!$D:$D,$AH1205)&amp;"","")</f>
        <v>FG00896</v>
      </c>
      <c r="B1205" t="str">
        <f t="array" ref="B1205">IF($A1205="","",INDEX(Summary!$E:$E,$AH1205))</f>
        <v>Jaggery Powder 113 gram</v>
      </c>
      <c r="C1205" t="str">
        <f t="array" ref="C1205">IF($A1205="","",INDEX(Summary!$B:$B,$AH1205))</f>
        <v>Jaggery</v>
      </c>
      <c r="D1205" t="str">
        <f t="array" ref="D1205">IF($A1205="","",INDEX(Summary!$C:$C,$AH1205))</f>
        <v>C39</v>
      </c>
      <c r="E1205">
        <f t="array" ref="E1205">IF($A1205="","",INDEX(Summary!$F:$F,$AH1205))</f>
        <v>0.113</v>
      </c>
      <c r="F1205" t="str">
        <f t="array" ref="F1205">IF($A1205="","",INDEX(Summary!$BC:$BC,$AH1205)&amp;"")</f>
        <v/>
      </c>
      <c r="G1205" t="e">
        <f t="shared" si="162"/>
        <v>#VALUE!</v>
      </c>
      <c r="H1205">
        <f t="shared" si="163"/>
        <v>0</v>
      </c>
      <c r="I1205" t="str">
        <f t="array" ref="I1205">IF($A1205="","",IF(IFERROR(INDEX(Summary!$BA:$BA,$AH1205),0)&lt;1,"Under 1 day",IF(INDEX(Summary!$BA:$BA,$AH1205)&lt;3,"1-3 days",IF(INDEX(Summary!$BA:$BA,$AH1205)&lt;7,"3-7 days","7+ days"))))</f>
        <v>7+ days</v>
      </c>
      <c r="J1205" t="str">
        <f t="array" ref="J1205">IF($A1205="","",IF(IFERROR(INDEX(Summary!$AX:$AX,$AH1205),0)&lt;0.25,"0-25%",IF(INDEX(Summary!$AX:$AX,$AH1205)&lt;0.5,"25-50%",IF(INDEX(Summary!$AX:$AX,$AH1205)&lt;0.75,"50-75%","75-100%"))))</f>
        <v>50-75%</v>
      </c>
      <c r="K1205" t="str">
        <f t="array" ref="K1205">IF($A1205="","",INDEX(Summary!$AY:$AY,$AH1205)&amp;"")</f>
        <v>RM NA</v>
      </c>
      <c r="L1205" s="1">
        <f>IF($A1205="","",Summary!$P$2+MOD(ROW()-2,30))</f>
        <v>46230</v>
      </c>
      <c r="M1205">
        <f t="shared" si="164"/>
        <v>4</v>
      </c>
      <c r="N1205">
        <f t="shared" si="165"/>
        <v>27</v>
      </c>
      <c r="O1205" t="str">
        <f t="shared" si="166"/>
        <v>Jul-2026</v>
      </c>
      <c r="P1205">
        <f t="shared" ca="1" si="167"/>
        <v>1</v>
      </c>
      <c r="Q1205" s="2">
        <f t="array" ref="Q1205">IF($A1205="",0,IFERROR(INDEX(Summary!$P$3:$AS$67,$AH1205-2,$M1205),0))</f>
        <v>0</v>
      </c>
      <c r="R1205" s="2">
        <f t="array" ref="R1205">IF($A1205="",0,ROUND(IFERROR(INDEX(Summary!$O:$O,$AH1205),0)/30,0))</f>
        <v>64</v>
      </c>
      <c r="S1205">
        <f t="shared" si="168"/>
        <v>0</v>
      </c>
      <c r="T1205" s="2">
        <f t="array" ref="T1205">IF($S1205=1,IFERROR(INDEX(Summary!$O:$O,$AH1205),0),0)</f>
        <v>0</v>
      </c>
      <c r="U1205" s="2">
        <f t="array" ref="U1205">IF($S1205=1,IFERROR(INDEX(Summary!$AT:$AT,$AH1205),0),0)</f>
        <v>0</v>
      </c>
      <c r="V1205" s="2">
        <f t="shared" si="169"/>
        <v>0</v>
      </c>
      <c r="W1205" s="2">
        <f t="array" ref="W1205">IF($S1205=1,IFERROR(INDEX(Summary!$AZ:$AZ,$AH1205),0),0)</f>
        <v>0</v>
      </c>
      <c r="X1205" s="3">
        <f t="array" ref="X1205">IF($S1205=1,IFERROR(INDEX(Summary!$BA:$BA,$AH1205),0),0)</f>
        <v>0</v>
      </c>
      <c r="Y1205" s="2">
        <f t="array" ref="Y1205">IF($S1205=1,IFERROR(INDEX(Summary!$G:$G,$AH1205),0),0)</f>
        <v>0</v>
      </c>
      <c r="Z1205" s="2">
        <f t="array" ref="Z1205">IF($S1205=1,IFERROR(INDEX(Summary!$H:$H,$AH1205),0),0)</f>
        <v>0</v>
      </c>
      <c r="AA1205" s="2">
        <f t="array" ref="AA1205">IF($S1205=1,IFERROR(INDEX(Summary!$I:$I,$AH1205),0),0)</f>
        <v>0</v>
      </c>
      <c r="AB1205" s="2">
        <f t="array" ref="AB1205">IF($S1205=1,IFERROR(INDEX(Summary!$J:$J,$AH1205),0),0)</f>
        <v>0</v>
      </c>
      <c r="AC1205" s="2">
        <f t="array" ref="AC1205">IF($S1205=1,IFERROR(INDEX(Summary!$K:$K,$AH1205),0),0)</f>
        <v>0</v>
      </c>
      <c r="AD1205" s="2">
        <f t="array" ref="AD1205">IF($S1205=1,IFERROR(INDEX(Summary!$L:$L,$AH1205),0),0)</f>
        <v>0</v>
      </c>
      <c r="AE1205" s="2">
        <f t="array" ref="AE1205">IF($S1205=1,IFERROR(INDEX(Summary!$M:$M,$AH1205),0),0)</f>
        <v>0</v>
      </c>
      <c r="AF1205" s="2">
        <f t="array" ref="AF1205">IF($S1205=1,IFERROR(INDEX(Summary!$N:$N,$AH1205),0),0)</f>
        <v>0</v>
      </c>
      <c r="AG1205">
        <f t="array" ref="AG1205">IF($A1205="","",IFERROR(INDEX(Summary!$BB:$BB,$AH1205),0))</f>
        <v>0</v>
      </c>
      <c r="AH1205">
        <f t="shared" si="170"/>
        <v>43</v>
      </c>
    </row>
    <row r="1206" spans="1:34" hidden="1">
      <c r="A1206" t="str">
        <f t="array" ref="A1206">IFERROR(INDEX(Summary!$D:$D,$AH1206)&amp;"","")</f>
        <v>FG00896</v>
      </c>
      <c r="B1206" t="str">
        <f t="array" ref="B1206">IF($A1206="","",INDEX(Summary!$E:$E,$AH1206))</f>
        <v>Jaggery Powder 113 gram</v>
      </c>
      <c r="C1206" t="str">
        <f t="array" ref="C1206">IF($A1206="","",INDEX(Summary!$B:$B,$AH1206))</f>
        <v>Jaggery</v>
      </c>
      <c r="D1206" t="str">
        <f t="array" ref="D1206">IF($A1206="","",INDEX(Summary!$C:$C,$AH1206))</f>
        <v>C39</v>
      </c>
      <c r="E1206">
        <f t="array" ref="E1206">IF($A1206="","",INDEX(Summary!$F:$F,$AH1206))</f>
        <v>0.113</v>
      </c>
      <c r="F1206" t="str">
        <f t="array" ref="F1206">IF($A1206="","",INDEX(Summary!$BC:$BC,$AH1206)&amp;"")</f>
        <v/>
      </c>
      <c r="G1206" t="e">
        <f t="shared" si="162"/>
        <v>#VALUE!</v>
      </c>
      <c r="H1206">
        <f t="shared" si="163"/>
        <v>0</v>
      </c>
      <c r="I1206" t="str">
        <f t="array" ref="I1206">IF($A1206="","",IF(IFERROR(INDEX(Summary!$BA:$BA,$AH1206),0)&lt;1,"Under 1 day",IF(INDEX(Summary!$BA:$BA,$AH1206)&lt;3,"1-3 days",IF(INDEX(Summary!$BA:$BA,$AH1206)&lt;7,"3-7 days","7+ days"))))</f>
        <v>7+ days</v>
      </c>
      <c r="J1206" t="str">
        <f t="array" ref="J1206">IF($A1206="","",IF(IFERROR(INDEX(Summary!$AX:$AX,$AH1206),0)&lt;0.25,"0-25%",IF(INDEX(Summary!$AX:$AX,$AH1206)&lt;0.5,"25-50%",IF(INDEX(Summary!$AX:$AX,$AH1206)&lt;0.75,"50-75%","75-100%"))))</f>
        <v>50-75%</v>
      </c>
      <c r="K1206" t="str">
        <f t="array" ref="K1206">IF($A1206="","",INDEX(Summary!$AY:$AY,$AH1206)&amp;"")</f>
        <v>RM NA</v>
      </c>
      <c r="L1206" s="1">
        <f>IF($A1206="","",Summary!$P$2+MOD(ROW()-2,30))</f>
        <v>46231</v>
      </c>
      <c r="M1206">
        <f t="shared" si="164"/>
        <v>5</v>
      </c>
      <c r="N1206">
        <f t="shared" si="165"/>
        <v>28</v>
      </c>
      <c r="O1206" t="str">
        <f t="shared" si="166"/>
        <v>Jul-2026</v>
      </c>
      <c r="P1206">
        <f t="shared" ca="1" si="167"/>
        <v>1</v>
      </c>
      <c r="Q1206" s="2">
        <f t="array" ref="Q1206">IF($A1206="",0,IFERROR(INDEX(Summary!$P$3:$AS$67,$AH1206-2,$M1206),0))</f>
        <v>0</v>
      </c>
      <c r="R1206" s="2">
        <f t="array" ref="R1206">IF($A1206="",0,ROUND(IFERROR(INDEX(Summary!$O:$O,$AH1206),0)/30,0))</f>
        <v>64</v>
      </c>
      <c r="S1206">
        <f t="shared" si="168"/>
        <v>0</v>
      </c>
      <c r="T1206" s="2">
        <f t="array" ref="T1206">IF($S1206=1,IFERROR(INDEX(Summary!$O:$O,$AH1206),0),0)</f>
        <v>0</v>
      </c>
      <c r="U1206" s="2">
        <f t="array" ref="U1206">IF($S1206=1,IFERROR(INDEX(Summary!$AT:$AT,$AH1206),0),0)</f>
        <v>0</v>
      </c>
      <c r="V1206" s="2">
        <f t="shared" si="169"/>
        <v>0</v>
      </c>
      <c r="W1206" s="2">
        <f t="array" ref="W1206">IF($S1206=1,IFERROR(INDEX(Summary!$AZ:$AZ,$AH1206),0),0)</f>
        <v>0</v>
      </c>
      <c r="X1206" s="3">
        <f t="array" ref="X1206">IF($S1206=1,IFERROR(INDEX(Summary!$BA:$BA,$AH1206),0),0)</f>
        <v>0</v>
      </c>
      <c r="Y1206" s="2">
        <f t="array" ref="Y1206">IF($S1206=1,IFERROR(INDEX(Summary!$G:$G,$AH1206),0),0)</f>
        <v>0</v>
      </c>
      <c r="Z1206" s="2">
        <f t="array" ref="Z1206">IF($S1206=1,IFERROR(INDEX(Summary!$H:$H,$AH1206),0),0)</f>
        <v>0</v>
      </c>
      <c r="AA1206" s="2">
        <f t="array" ref="AA1206">IF($S1206=1,IFERROR(INDEX(Summary!$I:$I,$AH1206),0),0)</f>
        <v>0</v>
      </c>
      <c r="AB1206" s="2">
        <f t="array" ref="AB1206">IF($S1206=1,IFERROR(INDEX(Summary!$J:$J,$AH1206),0),0)</f>
        <v>0</v>
      </c>
      <c r="AC1206" s="2">
        <f t="array" ref="AC1206">IF($S1206=1,IFERROR(INDEX(Summary!$K:$K,$AH1206),0),0)</f>
        <v>0</v>
      </c>
      <c r="AD1206" s="2">
        <f t="array" ref="AD1206">IF($S1206=1,IFERROR(INDEX(Summary!$L:$L,$AH1206),0),0)</f>
        <v>0</v>
      </c>
      <c r="AE1206" s="2">
        <f t="array" ref="AE1206">IF($S1206=1,IFERROR(INDEX(Summary!$M:$M,$AH1206),0),0)</f>
        <v>0</v>
      </c>
      <c r="AF1206" s="2">
        <f t="array" ref="AF1206">IF($S1206=1,IFERROR(INDEX(Summary!$N:$N,$AH1206),0),0)</f>
        <v>0</v>
      </c>
      <c r="AG1206">
        <f t="array" ref="AG1206">IF($A1206="","",IFERROR(INDEX(Summary!$BB:$BB,$AH1206),0))</f>
        <v>0</v>
      </c>
      <c r="AH1206">
        <f t="shared" si="170"/>
        <v>43</v>
      </c>
    </row>
    <row r="1207" spans="1:34" hidden="1">
      <c r="A1207" t="str">
        <f t="array" ref="A1207">IFERROR(INDEX(Summary!$D:$D,$AH1207)&amp;"","")</f>
        <v>FG00896</v>
      </c>
      <c r="B1207" t="str">
        <f t="array" ref="B1207">IF($A1207="","",INDEX(Summary!$E:$E,$AH1207))</f>
        <v>Jaggery Powder 113 gram</v>
      </c>
      <c r="C1207" t="str">
        <f t="array" ref="C1207">IF($A1207="","",INDEX(Summary!$B:$B,$AH1207))</f>
        <v>Jaggery</v>
      </c>
      <c r="D1207" t="str">
        <f t="array" ref="D1207">IF($A1207="","",INDEX(Summary!$C:$C,$AH1207))</f>
        <v>C39</v>
      </c>
      <c r="E1207">
        <f t="array" ref="E1207">IF($A1207="","",INDEX(Summary!$F:$F,$AH1207))</f>
        <v>0.113</v>
      </c>
      <c r="F1207" t="str">
        <f t="array" ref="F1207">IF($A1207="","",INDEX(Summary!$BC:$BC,$AH1207)&amp;"")</f>
        <v/>
      </c>
      <c r="G1207" t="e">
        <f t="shared" si="162"/>
        <v>#VALUE!</v>
      </c>
      <c r="H1207">
        <f t="shared" si="163"/>
        <v>0</v>
      </c>
      <c r="I1207" t="str">
        <f t="array" ref="I1207">IF($A1207="","",IF(IFERROR(INDEX(Summary!$BA:$BA,$AH1207),0)&lt;1,"Under 1 day",IF(INDEX(Summary!$BA:$BA,$AH1207)&lt;3,"1-3 days",IF(INDEX(Summary!$BA:$BA,$AH1207)&lt;7,"3-7 days","7+ days"))))</f>
        <v>7+ days</v>
      </c>
      <c r="J1207" t="str">
        <f t="array" ref="J1207">IF($A1207="","",IF(IFERROR(INDEX(Summary!$AX:$AX,$AH1207),0)&lt;0.25,"0-25%",IF(INDEX(Summary!$AX:$AX,$AH1207)&lt;0.5,"25-50%",IF(INDEX(Summary!$AX:$AX,$AH1207)&lt;0.75,"50-75%","75-100%"))))</f>
        <v>50-75%</v>
      </c>
      <c r="K1207" t="str">
        <f t="array" ref="K1207">IF($A1207="","",INDEX(Summary!$AY:$AY,$AH1207)&amp;"")</f>
        <v>RM NA</v>
      </c>
      <c r="L1207" s="1">
        <f>IF($A1207="","",Summary!$P$2+MOD(ROW()-2,30))</f>
        <v>46232</v>
      </c>
      <c r="M1207">
        <f t="shared" si="164"/>
        <v>6</v>
      </c>
      <c r="N1207">
        <f t="shared" si="165"/>
        <v>29</v>
      </c>
      <c r="O1207" t="str">
        <f t="shared" si="166"/>
        <v>Jul-2026</v>
      </c>
      <c r="P1207">
        <f t="shared" ca="1" si="167"/>
        <v>1</v>
      </c>
      <c r="Q1207" s="2">
        <f t="array" ref="Q1207">IF($A1207="",0,IFERROR(INDEX(Summary!$P$3:$AS$67,$AH1207-2,$M1207),0))</f>
        <v>0</v>
      </c>
      <c r="R1207" s="2">
        <f t="array" ref="R1207">IF($A1207="",0,ROUND(IFERROR(INDEX(Summary!$O:$O,$AH1207),0)/30,0))</f>
        <v>64</v>
      </c>
      <c r="S1207">
        <f t="shared" si="168"/>
        <v>0</v>
      </c>
      <c r="T1207" s="2">
        <f t="array" ref="T1207">IF($S1207=1,IFERROR(INDEX(Summary!$O:$O,$AH1207),0),0)</f>
        <v>0</v>
      </c>
      <c r="U1207" s="2">
        <f t="array" ref="U1207">IF($S1207=1,IFERROR(INDEX(Summary!$AT:$AT,$AH1207),0),0)</f>
        <v>0</v>
      </c>
      <c r="V1207" s="2">
        <f t="shared" si="169"/>
        <v>0</v>
      </c>
      <c r="W1207" s="2">
        <f t="array" ref="W1207">IF($S1207=1,IFERROR(INDEX(Summary!$AZ:$AZ,$AH1207),0),0)</f>
        <v>0</v>
      </c>
      <c r="X1207" s="3">
        <f t="array" ref="X1207">IF($S1207=1,IFERROR(INDEX(Summary!$BA:$BA,$AH1207),0),0)</f>
        <v>0</v>
      </c>
      <c r="Y1207" s="2">
        <f t="array" ref="Y1207">IF($S1207=1,IFERROR(INDEX(Summary!$G:$G,$AH1207),0),0)</f>
        <v>0</v>
      </c>
      <c r="Z1207" s="2">
        <f t="array" ref="Z1207">IF($S1207=1,IFERROR(INDEX(Summary!$H:$H,$AH1207),0),0)</f>
        <v>0</v>
      </c>
      <c r="AA1207" s="2">
        <f t="array" ref="AA1207">IF($S1207=1,IFERROR(INDEX(Summary!$I:$I,$AH1207),0),0)</f>
        <v>0</v>
      </c>
      <c r="AB1207" s="2">
        <f t="array" ref="AB1207">IF($S1207=1,IFERROR(INDEX(Summary!$J:$J,$AH1207),0),0)</f>
        <v>0</v>
      </c>
      <c r="AC1207" s="2">
        <f t="array" ref="AC1207">IF($S1207=1,IFERROR(INDEX(Summary!$K:$K,$AH1207),0),0)</f>
        <v>0</v>
      </c>
      <c r="AD1207" s="2">
        <f t="array" ref="AD1207">IF($S1207=1,IFERROR(INDEX(Summary!$L:$L,$AH1207),0),0)</f>
        <v>0</v>
      </c>
      <c r="AE1207" s="2">
        <f t="array" ref="AE1207">IF($S1207=1,IFERROR(INDEX(Summary!$M:$M,$AH1207),0),0)</f>
        <v>0</v>
      </c>
      <c r="AF1207" s="2">
        <f t="array" ref="AF1207">IF($S1207=1,IFERROR(INDEX(Summary!$N:$N,$AH1207),0),0)</f>
        <v>0</v>
      </c>
      <c r="AG1207">
        <f t="array" ref="AG1207">IF($A1207="","",IFERROR(INDEX(Summary!$BB:$BB,$AH1207),0))</f>
        <v>0</v>
      </c>
      <c r="AH1207">
        <f t="shared" si="170"/>
        <v>43</v>
      </c>
    </row>
    <row r="1208" spans="1:34" hidden="1">
      <c r="A1208" t="str">
        <f t="array" ref="A1208">IFERROR(INDEX(Summary!$D:$D,$AH1208)&amp;"","")</f>
        <v>FG00896</v>
      </c>
      <c r="B1208" t="str">
        <f t="array" ref="B1208">IF($A1208="","",INDEX(Summary!$E:$E,$AH1208))</f>
        <v>Jaggery Powder 113 gram</v>
      </c>
      <c r="C1208" t="str">
        <f t="array" ref="C1208">IF($A1208="","",INDEX(Summary!$B:$B,$AH1208))</f>
        <v>Jaggery</v>
      </c>
      <c r="D1208" t="str">
        <f t="array" ref="D1208">IF($A1208="","",INDEX(Summary!$C:$C,$AH1208))</f>
        <v>C39</v>
      </c>
      <c r="E1208">
        <f t="array" ref="E1208">IF($A1208="","",INDEX(Summary!$F:$F,$AH1208))</f>
        <v>0.113</v>
      </c>
      <c r="F1208" t="str">
        <f t="array" ref="F1208">IF($A1208="","",INDEX(Summary!$BC:$BC,$AH1208)&amp;"")</f>
        <v/>
      </c>
      <c r="G1208" t="e">
        <f t="shared" si="162"/>
        <v>#VALUE!</v>
      </c>
      <c r="H1208">
        <f t="shared" si="163"/>
        <v>0</v>
      </c>
      <c r="I1208" t="str">
        <f t="array" ref="I1208">IF($A1208="","",IF(IFERROR(INDEX(Summary!$BA:$BA,$AH1208),0)&lt;1,"Under 1 day",IF(INDEX(Summary!$BA:$BA,$AH1208)&lt;3,"1-3 days",IF(INDEX(Summary!$BA:$BA,$AH1208)&lt;7,"3-7 days","7+ days"))))</f>
        <v>7+ days</v>
      </c>
      <c r="J1208" t="str">
        <f t="array" ref="J1208">IF($A1208="","",IF(IFERROR(INDEX(Summary!$AX:$AX,$AH1208),0)&lt;0.25,"0-25%",IF(INDEX(Summary!$AX:$AX,$AH1208)&lt;0.5,"25-50%",IF(INDEX(Summary!$AX:$AX,$AH1208)&lt;0.75,"50-75%","75-100%"))))</f>
        <v>50-75%</v>
      </c>
      <c r="K1208" t="str">
        <f t="array" ref="K1208">IF($A1208="","",INDEX(Summary!$AY:$AY,$AH1208)&amp;"")</f>
        <v>RM NA</v>
      </c>
      <c r="L1208" s="1">
        <f>IF($A1208="","",Summary!$P$2+MOD(ROW()-2,30))</f>
        <v>46233</v>
      </c>
      <c r="M1208">
        <f t="shared" si="164"/>
        <v>7</v>
      </c>
      <c r="N1208">
        <f t="shared" si="165"/>
        <v>30</v>
      </c>
      <c r="O1208" t="str">
        <f t="shared" si="166"/>
        <v>Jul-2026</v>
      </c>
      <c r="P1208">
        <f t="shared" ca="1" si="167"/>
        <v>1</v>
      </c>
      <c r="Q1208" s="2">
        <f t="array" ref="Q1208">IF($A1208="",0,IFERROR(INDEX(Summary!$P$3:$AS$67,$AH1208-2,$M1208),0))</f>
        <v>0</v>
      </c>
      <c r="R1208" s="2">
        <f t="array" ref="R1208">IF($A1208="",0,ROUND(IFERROR(INDEX(Summary!$O:$O,$AH1208),0)/30,0))</f>
        <v>64</v>
      </c>
      <c r="S1208">
        <f t="shared" si="168"/>
        <v>0</v>
      </c>
      <c r="T1208" s="2">
        <f t="array" ref="T1208">IF($S1208=1,IFERROR(INDEX(Summary!$O:$O,$AH1208),0),0)</f>
        <v>0</v>
      </c>
      <c r="U1208" s="2">
        <f t="array" ref="U1208">IF($S1208=1,IFERROR(INDEX(Summary!$AT:$AT,$AH1208),0),0)</f>
        <v>0</v>
      </c>
      <c r="V1208" s="2">
        <f t="shared" si="169"/>
        <v>0</v>
      </c>
      <c r="W1208" s="2">
        <f t="array" ref="W1208">IF($S1208=1,IFERROR(INDEX(Summary!$AZ:$AZ,$AH1208),0),0)</f>
        <v>0</v>
      </c>
      <c r="X1208" s="3">
        <f t="array" ref="X1208">IF($S1208=1,IFERROR(INDEX(Summary!$BA:$BA,$AH1208),0),0)</f>
        <v>0</v>
      </c>
      <c r="Y1208" s="2">
        <f t="array" ref="Y1208">IF($S1208=1,IFERROR(INDEX(Summary!$G:$G,$AH1208),0),0)</f>
        <v>0</v>
      </c>
      <c r="Z1208" s="2">
        <f t="array" ref="Z1208">IF($S1208=1,IFERROR(INDEX(Summary!$H:$H,$AH1208),0),0)</f>
        <v>0</v>
      </c>
      <c r="AA1208" s="2">
        <f t="array" ref="AA1208">IF($S1208=1,IFERROR(INDEX(Summary!$I:$I,$AH1208),0),0)</f>
        <v>0</v>
      </c>
      <c r="AB1208" s="2">
        <f t="array" ref="AB1208">IF($S1208=1,IFERROR(INDEX(Summary!$J:$J,$AH1208),0),0)</f>
        <v>0</v>
      </c>
      <c r="AC1208" s="2">
        <f t="array" ref="AC1208">IF($S1208=1,IFERROR(INDEX(Summary!$K:$K,$AH1208),0),0)</f>
        <v>0</v>
      </c>
      <c r="AD1208" s="2">
        <f t="array" ref="AD1208">IF($S1208=1,IFERROR(INDEX(Summary!$L:$L,$AH1208),0),0)</f>
        <v>0</v>
      </c>
      <c r="AE1208" s="2">
        <f t="array" ref="AE1208">IF($S1208=1,IFERROR(INDEX(Summary!$M:$M,$AH1208),0),0)</f>
        <v>0</v>
      </c>
      <c r="AF1208" s="2">
        <f t="array" ref="AF1208">IF($S1208=1,IFERROR(INDEX(Summary!$N:$N,$AH1208),0),0)</f>
        <v>0</v>
      </c>
      <c r="AG1208">
        <f t="array" ref="AG1208">IF($A1208="","",IFERROR(INDEX(Summary!$BB:$BB,$AH1208),0))</f>
        <v>0</v>
      </c>
      <c r="AH1208">
        <f t="shared" si="170"/>
        <v>43</v>
      </c>
    </row>
    <row r="1209" spans="1:34" hidden="1">
      <c r="A1209" t="str">
        <f t="array" ref="A1209">IFERROR(INDEX(Summary!$D:$D,$AH1209)&amp;"","")</f>
        <v>FG00896</v>
      </c>
      <c r="B1209" t="str">
        <f t="array" ref="B1209">IF($A1209="","",INDEX(Summary!$E:$E,$AH1209))</f>
        <v>Jaggery Powder 113 gram</v>
      </c>
      <c r="C1209" t="str">
        <f t="array" ref="C1209">IF($A1209="","",INDEX(Summary!$B:$B,$AH1209))</f>
        <v>Jaggery</v>
      </c>
      <c r="D1209" t="str">
        <f t="array" ref="D1209">IF($A1209="","",INDEX(Summary!$C:$C,$AH1209))</f>
        <v>C39</v>
      </c>
      <c r="E1209">
        <f t="array" ref="E1209">IF($A1209="","",INDEX(Summary!$F:$F,$AH1209))</f>
        <v>0.113</v>
      </c>
      <c r="F1209" t="str">
        <f t="array" ref="F1209">IF($A1209="","",INDEX(Summary!$BC:$BC,$AH1209)&amp;"")</f>
        <v/>
      </c>
      <c r="G1209" t="e">
        <f t="shared" si="162"/>
        <v>#VALUE!</v>
      </c>
      <c r="H1209">
        <f t="shared" si="163"/>
        <v>0</v>
      </c>
      <c r="I1209" t="str">
        <f t="array" ref="I1209">IF($A1209="","",IF(IFERROR(INDEX(Summary!$BA:$BA,$AH1209),0)&lt;1,"Under 1 day",IF(INDEX(Summary!$BA:$BA,$AH1209)&lt;3,"1-3 days",IF(INDEX(Summary!$BA:$BA,$AH1209)&lt;7,"3-7 days","7+ days"))))</f>
        <v>7+ days</v>
      </c>
      <c r="J1209" t="str">
        <f t="array" ref="J1209">IF($A1209="","",IF(IFERROR(INDEX(Summary!$AX:$AX,$AH1209),0)&lt;0.25,"0-25%",IF(INDEX(Summary!$AX:$AX,$AH1209)&lt;0.5,"25-50%",IF(INDEX(Summary!$AX:$AX,$AH1209)&lt;0.75,"50-75%","75-100%"))))</f>
        <v>50-75%</v>
      </c>
      <c r="K1209" t="str">
        <f t="array" ref="K1209">IF($A1209="","",INDEX(Summary!$AY:$AY,$AH1209)&amp;"")</f>
        <v>RM NA</v>
      </c>
      <c r="L1209" s="1">
        <f>IF($A1209="","",Summary!$P$2+MOD(ROW()-2,30))</f>
        <v>46234</v>
      </c>
      <c r="M1209">
        <f t="shared" si="164"/>
        <v>8</v>
      </c>
      <c r="N1209">
        <f t="shared" si="165"/>
        <v>31</v>
      </c>
      <c r="O1209" t="str">
        <f t="shared" si="166"/>
        <v>Jul-2026</v>
      </c>
      <c r="P1209">
        <f t="shared" ca="1" si="167"/>
        <v>1</v>
      </c>
      <c r="Q1209" s="2">
        <f t="array" ref="Q1209">IF($A1209="",0,IFERROR(INDEX(Summary!$P$3:$AS$67,$AH1209-2,$M1209),0))</f>
        <v>0</v>
      </c>
      <c r="R1209" s="2">
        <f t="array" ref="R1209">IF($A1209="",0,ROUND(IFERROR(INDEX(Summary!$O:$O,$AH1209),0)/30,0))</f>
        <v>64</v>
      </c>
      <c r="S1209">
        <f t="shared" si="168"/>
        <v>0</v>
      </c>
      <c r="T1209" s="2">
        <f t="array" ref="T1209">IF($S1209=1,IFERROR(INDEX(Summary!$O:$O,$AH1209),0),0)</f>
        <v>0</v>
      </c>
      <c r="U1209" s="2">
        <f t="array" ref="U1209">IF($S1209=1,IFERROR(INDEX(Summary!$AT:$AT,$AH1209),0),0)</f>
        <v>0</v>
      </c>
      <c r="V1209" s="2">
        <f t="shared" si="169"/>
        <v>0</v>
      </c>
      <c r="W1209" s="2">
        <f t="array" ref="W1209">IF($S1209=1,IFERROR(INDEX(Summary!$AZ:$AZ,$AH1209),0),0)</f>
        <v>0</v>
      </c>
      <c r="X1209" s="3">
        <f t="array" ref="X1209">IF($S1209=1,IFERROR(INDEX(Summary!$BA:$BA,$AH1209),0),0)</f>
        <v>0</v>
      </c>
      <c r="Y1209" s="2">
        <f t="array" ref="Y1209">IF($S1209=1,IFERROR(INDEX(Summary!$G:$G,$AH1209),0),0)</f>
        <v>0</v>
      </c>
      <c r="Z1209" s="2">
        <f t="array" ref="Z1209">IF($S1209=1,IFERROR(INDEX(Summary!$H:$H,$AH1209),0),0)</f>
        <v>0</v>
      </c>
      <c r="AA1209" s="2">
        <f t="array" ref="AA1209">IF($S1209=1,IFERROR(INDEX(Summary!$I:$I,$AH1209),0),0)</f>
        <v>0</v>
      </c>
      <c r="AB1209" s="2">
        <f t="array" ref="AB1209">IF($S1209=1,IFERROR(INDEX(Summary!$J:$J,$AH1209),0),0)</f>
        <v>0</v>
      </c>
      <c r="AC1209" s="2">
        <f t="array" ref="AC1209">IF($S1209=1,IFERROR(INDEX(Summary!$K:$K,$AH1209),0),0)</f>
        <v>0</v>
      </c>
      <c r="AD1209" s="2">
        <f t="array" ref="AD1209">IF($S1209=1,IFERROR(INDEX(Summary!$L:$L,$AH1209),0),0)</f>
        <v>0</v>
      </c>
      <c r="AE1209" s="2">
        <f t="array" ref="AE1209">IF($S1209=1,IFERROR(INDEX(Summary!$M:$M,$AH1209),0),0)</f>
        <v>0</v>
      </c>
      <c r="AF1209" s="2">
        <f t="array" ref="AF1209">IF($S1209=1,IFERROR(INDEX(Summary!$N:$N,$AH1209),0),0)</f>
        <v>0</v>
      </c>
      <c r="AG1209">
        <f t="array" ref="AG1209">IF($A1209="","",IFERROR(INDEX(Summary!$BB:$BB,$AH1209),0))</f>
        <v>0</v>
      </c>
      <c r="AH1209">
        <f t="shared" si="170"/>
        <v>43</v>
      </c>
    </row>
    <row r="1210" spans="1:34" hidden="1">
      <c r="A1210" t="str">
        <f t="array" ref="A1210">IFERROR(INDEX(Summary!$D:$D,$AH1210)&amp;"","")</f>
        <v>FG00896</v>
      </c>
      <c r="B1210" t="str">
        <f t="array" ref="B1210">IF($A1210="","",INDEX(Summary!$E:$E,$AH1210))</f>
        <v>Jaggery Powder 113 gram</v>
      </c>
      <c r="C1210" t="str">
        <f t="array" ref="C1210">IF($A1210="","",INDEX(Summary!$B:$B,$AH1210))</f>
        <v>Jaggery</v>
      </c>
      <c r="D1210" t="str">
        <f t="array" ref="D1210">IF($A1210="","",INDEX(Summary!$C:$C,$AH1210))</f>
        <v>C39</v>
      </c>
      <c r="E1210">
        <f t="array" ref="E1210">IF($A1210="","",INDEX(Summary!$F:$F,$AH1210))</f>
        <v>0.113</v>
      </c>
      <c r="F1210" t="str">
        <f t="array" ref="F1210">IF($A1210="","",INDEX(Summary!$BC:$BC,$AH1210)&amp;"")</f>
        <v/>
      </c>
      <c r="G1210" t="e">
        <f t="shared" si="162"/>
        <v>#VALUE!</v>
      </c>
      <c r="H1210">
        <f t="shared" si="163"/>
        <v>0</v>
      </c>
      <c r="I1210" t="str">
        <f t="array" ref="I1210">IF($A1210="","",IF(IFERROR(INDEX(Summary!$BA:$BA,$AH1210),0)&lt;1,"Under 1 day",IF(INDEX(Summary!$BA:$BA,$AH1210)&lt;3,"1-3 days",IF(INDEX(Summary!$BA:$BA,$AH1210)&lt;7,"3-7 days","7+ days"))))</f>
        <v>7+ days</v>
      </c>
      <c r="J1210" t="str">
        <f t="array" ref="J1210">IF($A1210="","",IF(IFERROR(INDEX(Summary!$AX:$AX,$AH1210),0)&lt;0.25,"0-25%",IF(INDEX(Summary!$AX:$AX,$AH1210)&lt;0.5,"25-50%",IF(INDEX(Summary!$AX:$AX,$AH1210)&lt;0.75,"50-75%","75-100%"))))</f>
        <v>50-75%</v>
      </c>
      <c r="K1210" t="str">
        <f t="array" ref="K1210">IF($A1210="","",INDEX(Summary!$AY:$AY,$AH1210)&amp;"")</f>
        <v>RM NA</v>
      </c>
      <c r="L1210" s="1">
        <f>IF($A1210="","",Summary!$P$2+MOD(ROW()-2,30))</f>
        <v>46235</v>
      </c>
      <c r="M1210">
        <f t="shared" si="164"/>
        <v>9</v>
      </c>
      <c r="N1210">
        <f t="shared" si="165"/>
        <v>1</v>
      </c>
      <c r="O1210" t="str">
        <f t="shared" si="166"/>
        <v>Aug-2026</v>
      </c>
      <c r="P1210">
        <f t="shared" ca="1" si="167"/>
        <v>1</v>
      </c>
      <c r="Q1210" s="2">
        <f t="array" ref="Q1210">IF($A1210="",0,IFERROR(INDEX(Summary!$P$3:$AS$67,$AH1210-2,$M1210),0))</f>
        <v>0</v>
      </c>
      <c r="R1210" s="2">
        <f t="array" ref="R1210">IF($A1210="",0,ROUND(IFERROR(INDEX(Summary!$O:$O,$AH1210),0)/30,0))</f>
        <v>64</v>
      </c>
      <c r="S1210">
        <f t="shared" si="168"/>
        <v>0</v>
      </c>
      <c r="T1210" s="2">
        <f t="array" ref="T1210">IF($S1210=1,IFERROR(INDEX(Summary!$O:$O,$AH1210),0),0)</f>
        <v>0</v>
      </c>
      <c r="U1210" s="2">
        <f t="array" ref="U1210">IF($S1210=1,IFERROR(INDEX(Summary!$AT:$AT,$AH1210),0),0)</f>
        <v>0</v>
      </c>
      <c r="V1210" s="2">
        <f t="shared" si="169"/>
        <v>0</v>
      </c>
      <c r="W1210" s="2">
        <f t="array" ref="W1210">IF($S1210=1,IFERROR(INDEX(Summary!$AZ:$AZ,$AH1210),0),0)</f>
        <v>0</v>
      </c>
      <c r="X1210" s="3">
        <f t="array" ref="X1210">IF($S1210=1,IFERROR(INDEX(Summary!$BA:$BA,$AH1210),0),0)</f>
        <v>0</v>
      </c>
      <c r="Y1210" s="2">
        <f t="array" ref="Y1210">IF($S1210=1,IFERROR(INDEX(Summary!$G:$G,$AH1210),0),0)</f>
        <v>0</v>
      </c>
      <c r="Z1210" s="2">
        <f t="array" ref="Z1210">IF($S1210=1,IFERROR(INDEX(Summary!$H:$H,$AH1210),0),0)</f>
        <v>0</v>
      </c>
      <c r="AA1210" s="2">
        <f t="array" ref="AA1210">IF($S1210=1,IFERROR(INDEX(Summary!$I:$I,$AH1210),0),0)</f>
        <v>0</v>
      </c>
      <c r="AB1210" s="2">
        <f t="array" ref="AB1210">IF($S1210=1,IFERROR(INDEX(Summary!$J:$J,$AH1210),0),0)</f>
        <v>0</v>
      </c>
      <c r="AC1210" s="2">
        <f t="array" ref="AC1210">IF($S1210=1,IFERROR(INDEX(Summary!$K:$K,$AH1210),0),0)</f>
        <v>0</v>
      </c>
      <c r="AD1210" s="2">
        <f t="array" ref="AD1210">IF($S1210=1,IFERROR(INDEX(Summary!$L:$L,$AH1210),0),0)</f>
        <v>0</v>
      </c>
      <c r="AE1210" s="2">
        <f t="array" ref="AE1210">IF($S1210=1,IFERROR(INDEX(Summary!$M:$M,$AH1210),0),0)</f>
        <v>0</v>
      </c>
      <c r="AF1210" s="2">
        <f t="array" ref="AF1210">IF($S1210=1,IFERROR(INDEX(Summary!$N:$N,$AH1210),0),0)</f>
        <v>0</v>
      </c>
      <c r="AG1210">
        <f t="array" ref="AG1210">IF($A1210="","",IFERROR(INDEX(Summary!$BB:$BB,$AH1210),0))</f>
        <v>0</v>
      </c>
      <c r="AH1210">
        <f t="shared" si="170"/>
        <v>43</v>
      </c>
    </row>
    <row r="1211" spans="1:34" hidden="1">
      <c r="A1211" t="str">
        <f t="array" ref="A1211">IFERROR(INDEX(Summary!$D:$D,$AH1211)&amp;"","")</f>
        <v>FG00896</v>
      </c>
      <c r="B1211" t="str">
        <f t="array" ref="B1211">IF($A1211="","",INDEX(Summary!$E:$E,$AH1211))</f>
        <v>Jaggery Powder 113 gram</v>
      </c>
      <c r="C1211" t="str">
        <f t="array" ref="C1211">IF($A1211="","",INDEX(Summary!$B:$B,$AH1211))</f>
        <v>Jaggery</v>
      </c>
      <c r="D1211" t="str">
        <f t="array" ref="D1211">IF($A1211="","",INDEX(Summary!$C:$C,$AH1211))</f>
        <v>C39</v>
      </c>
      <c r="E1211">
        <f t="array" ref="E1211">IF($A1211="","",INDEX(Summary!$F:$F,$AH1211))</f>
        <v>0.113</v>
      </c>
      <c r="F1211" t="str">
        <f t="array" ref="F1211">IF($A1211="","",INDEX(Summary!$BC:$BC,$AH1211)&amp;"")</f>
        <v/>
      </c>
      <c r="G1211" t="e">
        <f t="shared" si="162"/>
        <v>#VALUE!</v>
      </c>
      <c r="H1211">
        <f t="shared" si="163"/>
        <v>0</v>
      </c>
      <c r="I1211" t="str">
        <f t="array" ref="I1211">IF($A1211="","",IF(IFERROR(INDEX(Summary!$BA:$BA,$AH1211),0)&lt;1,"Under 1 day",IF(INDEX(Summary!$BA:$BA,$AH1211)&lt;3,"1-3 days",IF(INDEX(Summary!$BA:$BA,$AH1211)&lt;7,"3-7 days","7+ days"))))</f>
        <v>7+ days</v>
      </c>
      <c r="J1211" t="str">
        <f t="array" ref="J1211">IF($A1211="","",IF(IFERROR(INDEX(Summary!$AX:$AX,$AH1211),0)&lt;0.25,"0-25%",IF(INDEX(Summary!$AX:$AX,$AH1211)&lt;0.5,"25-50%",IF(INDEX(Summary!$AX:$AX,$AH1211)&lt;0.75,"50-75%","75-100%"))))</f>
        <v>50-75%</v>
      </c>
      <c r="K1211" t="str">
        <f t="array" ref="K1211">IF($A1211="","",INDEX(Summary!$AY:$AY,$AH1211)&amp;"")</f>
        <v>RM NA</v>
      </c>
      <c r="L1211" s="1">
        <f>IF($A1211="","",Summary!$P$2+MOD(ROW()-2,30))</f>
        <v>46236</v>
      </c>
      <c r="M1211">
        <f t="shared" si="164"/>
        <v>10</v>
      </c>
      <c r="N1211">
        <f t="shared" si="165"/>
        <v>2</v>
      </c>
      <c r="O1211" t="str">
        <f t="shared" si="166"/>
        <v>Aug-2026</v>
      </c>
      <c r="P1211">
        <f t="shared" ca="1" si="167"/>
        <v>1</v>
      </c>
      <c r="Q1211" s="2">
        <f t="array" ref="Q1211">IF($A1211="",0,IFERROR(INDEX(Summary!$P$3:$AS$67,$AH1211-2,$M1211),0))</f>
        <v>0</v>
      </c>
      <c r="R1211" s="2">
        <f t="array" ref="R1211">IF($A1211="",0,ROUND(IFERROR(INDEX(Summary!$O:$O,$AH1211),0)/30,0))</f>
        <v>64</v>
      </c>
      <c r="S1211">
        <f t="shared" si="168"/>
        <v>0</v>
      </c>
      <c r="T1211" s="2">
        <f t="array" ref="T1211">IF($S1211=1,IFERROR(INDEX(Summary!$O:$O,$AH1211),0),0)</f>
        <v>0</v>
      </c>
      <c r="U1211" s="2">
        <f t="array" ref="U1211">IF($S1211=1,IFERROR(INDEX(Summary!$AT:$AT,$AH1211),0),0)</f>
        <v>0</v>
      </c>
      <c r="V1211" s="2">
        <f t="shared" si="169"/>
        <v>0</v>
      </c>
      <c r="W1211" s="2">
        <f t="array" ref="W1211">IF($S1211=1,IFERROR(INDEX(Summary!$AZ:$AZ,$AH1211),0),0)</f>
        <v>0</v>
      </c>
      <c r="X1211" s="3">
        <f t="array" ref="X1211">IF($S1211=1,IFERROR(INDEX(Summary!$BA:$BA,$AH1211),0),0)</f>
        <v>0</v>
      </c>
      <c r="Y1211" s="2">
        <f t="array" ref="Y1211">IF($S1211=1,IFERROR(INDEX(Summary!$G:$G,$AH1211),0),0)</f>
        <v>0</v>
      </c>
      <c r="Z1211" s="2">
        <f t="array" ref="Z1211">IF($S1211=1,IFERROR(INDEX(Summary!$H:$H,$AH1211),0),0)</f>
        <v>0</v>
      </c>
      <c r="AA1211" s="2">
        <f t="array" ref="AA1211">IF($S1211=1,IFERROR(INDEX(Summary!$I:$I,$AH1211),0),0)</f>
        <v>0</v>
      </c>
      <c r="AB1211" s="2">
        <f t="array" ref="AB1211">IF($S1211=1,IFERROR(INDEX(Summary!$J:$J,$AH1211),0),0)</f>
        <v>0</v>
      </c>
      <c r="AC1211" s="2">
        <f t="array" ref="AC1211">IF($S1211=1,IFERROR(INDEX(Summary!$K:$K,$AH1211),0),0)</f>
        <v>0</v>
      </c>
      <c r="AD1211" s="2">
        <f t="array" ref="AD1211">IF($S1211=1,IFERROR(INDEX(Summary!$L:$L,$AH1211),0),0)</f>
        <v>0</v>
      </c>
      <c r="AE1211" s="2">
        <f t="array" ref="AE1211">IF($S1211=1,IFERROR(INDEX(Summary!$M:$M,$AH1211),0),0)</f>
        <v>0</v>
      </c>
      <c r="AF1211" s="2">
        <f t="array" ref="AF1211">IF($S1211=1,IFERROR(INDEX(Summary!$N:$N,$AH1211),0),0)</f>
        <v>0</v>
      </c>
      <c r="AG1211">
        <f t="array" ref="AG1211">IF($A1211="","",IFERROR(INDEX(Summary!$BB:$BB,$AH1211),0))</f>
        <v>0</v>
      </c>
      <c r="AH1211">
        <f t="shared" si="170"/>
        <v>43</v>
      </c>
    </row>
    <row r="1212" spans="1:34" hidden="1">
      <c r="A1212" t="str">
        <f t="array" ref="A1212">IFERROR(INDEX(Summary!$D:$D,$AH1212)&amp;"","")</f>
        <v>FG00896</v>
      </c>
      <c r="B1212" t="str">
        <f t="array" ref="B1212">IF($A1212="","",INDEX(Summary!$E:$E,$AH1212))</f>
        <v>Jaggery Powder 113 gram</v>
      </c>
      <c r="C1212" t="str">
        <f t="array" ref="C1212">IF($A1212="","",INDEX(Summary!$B:$B,$AH1212))</f>
        <v>Jaggery</v>
      </c>
      <c r="D1212" t="str">
        <f t="array" ref="D1212">IF($A1212="","",INDEX(Summary!$C:$C,$AH1212))</f>
        <v>C39</v>
      </c>
      <c r="E1212">
        <f t="array" ref="E1212">IF($A1212="","",INDEX(Summary!$F:$F,$AH1212))</f>
        <v>0.113</v>
      </c>
      <c r="F1212" t="str">
        <f t="array" ref="F1212">IF($A1212="","",INDEX(Summary!$BC:$BC,$AH1212)&amp;"")</f>
        <v/>
      </c>
      <c r="G1212" t="e">
        <f t="shared" si="162"/>
        <v>#VALUE!</v>
      </c>
      <c r="H1212">
        <f t="shared" si="163"/>
        <v>0</v>
      </c>
      <c r="I1212" t="str">
        <f t="array" ref="I1212">IF($A1212="","",IF(IFERROR(INDEX(Summary!$BA:$BA,$AH1212),0)&lt;1,"Under 1 day",IF(INDEX(Summary!$BA:$BA,$AH1212)&lt;3,"1-3 days",IF(INDEX(Summary!$BA:$BA,$AH1212)&lt;7,"3-7 days","7+ days"))))</f>
        <v>7+ days</v>
      </c>
      <c r="J1212" t="str">
        <f t="array" ref="J1212">IF($A1212="","",IF(IFERROR(INDEX(Summary!$AX:$AX,$AH1212),0)&lt;0.25,"0-25%",IF(INDEX(Summary!$AX:$AX,$AH1212)&lt;0.5,"25-50%",IF(INDEX(Summary!$AX:$AX,$AH1212)&lt;0.75,"50-75%","75-100%"))))</f>
        <v>50-75%</v>
      </c>
      <c r="K1212" t="str">
        <f t="array" ref="K1212">IF($A1212="","",INDEX(Summary!$AY:$AY,$AH1212)&amp;"")</f>
        <v>RM NA</v>
      </c>
      <c r="L1212" s="1">
        <f>IF($A1212="","",Summary!$P$2+MOD(ROW()-2,30))</f>
        <v>46237</v>
      </c>
      <c r="M1212">
        <f t="shared" si="164"/>
        <v>11</v>
      </c>
      <c r="N1212">
        <f t="shared" si="165"/>
        <v>3</v>
      </c>
      <c r="O1212" t="str">
        <f t="shared" si="166"/>
        <v>Aug-2026</v>
      </c>
      <c r="P1212">
        <f t="shared" ca="1" si="167"/>
        <v>1</v>
      </c>
      <c r="Q1212" s="2">
        <f t="array" ref="Q1212">IF($A1212="",0,IFERROR(INDEX(Summary!$P$3:$AS$67,$AH1212-2,$M1212),0))</f>
        <v>0</v>
      </c>
      <c r="R1212" s="2">
        <f t="array" ref="R1212">IF($A1212="",0,ROUND(IFERROR(INDEX(Summary!$O:$O,$AH1212),0)/30,0))</f>
        <v>64</v>
      </c>
      <c r="S1212">
        <f t="shared" si="168"/>
        <v>0</v>
      </c>
      <c r="T1212" s="2">
        <f t="array" ref="T1212">IF($S1212=1,IFERROR(INDEX(Summary!$O:$O,$AH1212),0),0)</f>
        <v>0</v>
      </c>
      <c r="U1212" s="2">
        <f t="array" ref="U1212">IF($S1212=1,IFERROR(INDEX(Summary!$AT:$AT,$AH1212),0),0)</f>
        <v>0</v>
      </c>
      <c r="V1212" s="2">
        <f t="shared" si="169"/>
        <v>0</v>
      </c>
      <c r="W1212" s="2">
        <f t="array" ref="W1212">IF($S1212=1,IFERROR(INDEX(Summary!$AZ:$AZ,$AH1212),0),0)</f>
        <v>0</v>
      </c>
      <c r="X1212" s="3">
        <f t="array" ref="X1212">IF($S1212=1,IFERROR(INDEX(Summary!$BA:$BA,$AH1212),0),0)</f>
        <v>0</v>
      </c>
      <c r="Y1212" s="2">
        <f t="array" ref="Y1212">IF($S1212=1,IFERROR(INDEX(Summary!$G:$G,$AH1212),0),0)</f>
        <v>0</v>
      </c>
      <c r="Z1212" s="2">
        <f t="array" ref="Z1212">IF($S1212=1,IFERROR(INDEX(Summary!$H:$H,$AH1212),0),0)</f>
        <v>0</v>
      </c>
      <c r="AA1212" s="2">
        <f t="array" ref="AA1212">IF($S1212=1,IFERROR(INDEX(Summary!$I:$I,$AH1212),0),0)</f>
        <v>0</v>
      </c>
      <c r="AB1212" s="2">
        <f t="array" ref="AB1212">IF($S1212=1,IFERROR(INDEX(Summary!$J:$J,$AH1212),0),0)</f>
        <v>0</v>
      </c>
      <c r="AC1212" s="2">
        <f t="array" ref="AC1212">IF($S1212=1,IFERROR(INDEX(Summary!$K:$K,$AH1212),0),0)</f>
        <v>0</v>
      </c>
      <c r="AD1212" s="2">
        <f t="array" ref="AD1212">IF($S1212=1,IFERROR(INDEX(Summary!$L:$L,$AH1212),0),0)</f>
        <v>0</v>
      </c>
      <c r="AE1212" s="2">
        <f t="array" ref="AE1212">IF($S1212=1,IFERROR(INDEX(Summary!$M:$M,$AH1212),0),0)</f>
        <v>0</v>
      </c>
      <c r="AF1212" s="2">
        <f t="array" ref="AF1212">IF($S1212=1,IFERROR(INDEX(Summary!$N:$N,$AH1212),0),0)</f>
        <v>0</v>
      </c>
      <c r="AG1212">
        <f t="array" ref="AG1212">IF($A1212="","",IFERROR(INDEX(Summary!$BB:$BB,$AH1212),0))</f>
        <v>0</v>
      </c>
      <c r="AH1212">
        <f t="shared" si="170"/>
        <v>43</v>
      </c>
    </row>
    <row r="1213" spans="1:34" hidden="1">
      <c r="A1213" t="str">
        <f t="array" ref="A1213">IFERROR(INDEX(Summary!$D:$D,$AH1213)&amp;"","")</f>
        <v>FG00896</v>
      </c>
      <c r="B1213" t="str">
        <f t="array" ref="B1213">IF($A1213="","",INDEX(Summary!$E:$E,$AH1213))</f>
        <v>Jaggery Powder 113 gram</v>
      </c>
      <c r="C1213" t="str">
        <f t="array" ref="C1213">IF($A1213="","",INDEX(Summary!$B:$B,$AH1213))</f>
        <v>Jaggery</v>
      </c>
      <c r="D1213" t="str">
        <f t="array" ref="D1213">IF($A1213="","",INDEX(Summary!$C:$C,$AH1213))</f>
        <v>C39</v>
      </c>
      <c r="E1213">
        <f t="array" ref="E1213">IF($A1213="","",INDEX(Summary!$F:$F,$AH1213))</f>
        <v>0.113</v>
      </c>
      <c r="F1213" t="str">
        <f t="array" ref="F1213">IF($A1213="","",INDEX(Summary!$BC:$BC,$AH1213)&amp;"")</f>
        <v/>
      </c>
      <c r="G1213" t="e">
        <f t="shared" si="162"/>
        <v>#VALUE!</v>
      </c>
      <c r="H1213">
        <f t="shared" si="163"/>
        <v>0</v>
      </c>
      <c r="I1213" t="str">
        <f t="array" ref="I1213">IF($A1213="","",IF(IFERROR(INDEX(Summary!$BA:$BA,$AH1213),0)&lt;1,"Under 1 day",IF(INDEX(Summary!$BA:$BA,$AH1213)&lt;3,"1-3 days",IF(INDEX(Summary!$BA:$BA,$AH1213)&lt;7,"3-7 days","7+ days"))))</f>
        <v>7+ days</v>
      </c>
      <c r="J1213" t="str">
        <f t="array" ref="J1213">IF($A1213="","",IF(IFERROR(INDEX(Summary!$AX:$AX,$AH1213),0)&lt;0.25,"0-25%",IF(INDEX(Summary!$AX:$AX,$AH1213)&lt;0.5,"25-50%",IF(INDEX(Summary!$AX:$AX,$AH1213)&lt;0.75,"50-75%","75-100%"))))</f>
        <v>50-75%</v>
      </c>
      <c r="K1213" t="str">
        <f t="array" ref="K1213">IF($A1213="","",INDEX(Summary!$AY:$AY,$AH1213)&amp;"")</f>
        <v>RM NA</v>
      </c>
      <c r="L1213" s="1">
        <f>IF($A1213="","",Summary!$P$2+MOD(ROW()-2,30))</f>
        <v>46238</v>
      </c>
      <c r="M1213">
        <f t="shared" si="164"/>
        <v>12</v>
      </c>
      <c r="N1213">
        <f t="shared" si="165"/>
        <v>4</v>
      </c>
      <c r="O1213" t="str">
        <f t="shared" si="166"/>
        <v>Aug-2026</v>
      </c>
      <c r="P1213">
        <f t="shared" ca="1" si="167"/>
        <v>1</v>
      </c>
      <c r="Q1213" s="2">
        <f t="array" ref="Q1213">IF($A1213="",0,IFERROR(INDEX(Summary!$P$3:$AS$67,$AH1213-2,$M1213),0))</f>
        <v>0</v>
      </c>
      <c r="R1213" s="2">
        <f t="array" ref="R1213">IF($A1213="",0,ROUND(IFERROR(INDEX(Summary!$O:$O,$AH1213),0)/30,0))</f>
        <v>64</v>
      </c>
      <c r="S1213">
        <f t="shared" si="168"/>
        <v>0</v>
      </c>
      <c r="T1213" s="2">
        <f t="array" ref="T1213">IF($S1213=1,IFERROR(INDEX(Summary!$O:$O,$AH1213),0),0)</f>
        <v>0</v>
      </c>
      <c r="U1213" s="2">
        <f t="array" ref="U1213">IF($S1213=1,IFERROR(INDEX(Summary!$AT:$AT,$AH1213),0),0)</f>
        <v>0</v>
      </c>
      <c r="V1213" s="2">
        <f t="shared" si="169"/>
        <v>0</v>
      </c>
      <c r="W1213" s="2">
        <f t="array" ref="W1213">IF($S1213=1,IFERROR(INDEX(Summary!$AZ:$AZ,$AH1213),0),0)</f>
        <v>0</v>
      </c>
      <c r="X1213" s="3">
        <f t="array" ref="X1213">IF($S1213=1,IFERROR(INDEX(Summary!$BA:$BA,$AH1213),0),0)</f>
        <v>0</v>
      </c>
      <c r="Y1213" s="2">
        <f t="array" ref="Y1213">IF($S1213=1,IFERROR(INDEX(Summary!$G:$G,$AH1213),0),0)</f>
        <v>0</v>
      </c>
      <c r="Z1213" s="2">
        <f t="array" ref="Z1213">IF($S1213=1,IFERROR(INDEX(Summary!$H:$H,$AH1213),0),0)</f>
        <v>0</v>
      </c>
      <c r="AA1213" s="2">
        <f t="array" ref="AA1213">IF($S1213=1,IFERROR(INDEX(Summary!$I:$I,$AH1213),0),0)</f>
        <v>0</v>
      </c>
      <c r="AB1213" s="2">
        <f t="array" ref="AB1213">IF($S1213=1,IFERROR(INDEX(Summary!$J:$J,$AH1213),0),0)</f>
        <v>0</v>
      </c>
      <c r="AC1213" s="2">
        <f t="array" ref="AC1213">IF($S1213=1,IFERROR(INDEX(Summary!$K:$K,$AH1213),0),0)</f>
        <v>0</v>
      </c>
      <c r="AD1213" s="2">
        <f t="array" ref="AD1213">IF($S1213=1,IFERROR(INDEX(Summary!$L:$L,$AH1213),0),0)</f>
        <v>0</v>
      </c>
      <c r="AE1213" s="2">
        <f t="array" ref="AE1213">IF($S1213=1,IFERROR(INDEX(Summary!$M:$M,$AH1213),0),0)</f>
        <v>0</v>
      </c>
      <c r="AF1213" s="2">
        <f t="array" ref="AF1213">IF($S1213=1,IFERROR(INDEX(Summary!$N:$N,$AH1213),0),0)</f>
        <v>0</v>
      </c>
      <c r="AG1213">
        <f t="array" ref="AG1213">IF($A1213="","",IFERROR(INDEX(Summary!$BB:$BB,$AH1213),0))</f>
        <v>0</v>
      </c>
      <c r="AH1213">
        <f t="shared" si="170"/>
        <v>43</v>
      </c>
    </row>
    <row r="1214" spans="1:34" hidden="1">
      <c r="A1214" t="str">
        <f t="array" ref="A1214">IFERROR(INDEX(Summary!$D:$D,$AH1214)&amp;"","")</f>
        <v>FG00896</v>
      </c>
      <c r="B1214" t="str">
        <f t="array" ref="B1214">IF($A1214="","",INDEX(Summary!$E:$E,$AH1214))</f>
        <v>Jaggery Powder 113 gram</v>
      </c>
      <c r="C1214" t="str">
        <f t="array" ref="C1214">IF($A1214="","",INDEX(Summary!$B:$B,$AH1214))</f>
        <v>Jaggery</v>
      </c>
      <c r="D1214" t="str">
        <f t="array" ref="D1214">IF($A1214="","",INDEX(Summary!$C:$C,$AH1214))</f>
        <v>C39</v>
      </c>
      <c r="E1214">
        <f t="array" ref="E1214">IF($A1214="","",INDEX(Summary!$F:$F,$AH1214))</f>
        <v>0.113</v>
      </c>
      <c r="F1214" t="str">
        <f t="array" ref="F1214">IF($A1214="","",INDEX(Summary!$BC:$BC,$AH1214)&amp;"")</f>
        <v/>
      </c>
      <c r="G1214" t="e">
        <f t="shared" si="162"/>
        <v>#VALUE!</v>
      </c>
      <c r="H1214">
        <f t="shared" si="163"/>
        <v>0</v>
      </c>
      <c r="I1214" t="str">
        <f t="array" ref="I1214">IF($A1214="","",IF(IFERROR(INDEX(Summary!$BA:$BA,$AH1214),0)&lt;1,"Under 1 day",IF(INDEX(Summary!$BA:$BA,$AH1214)&lt;3,"1-3 days",IF(INDEX(Summary!$BA:$BA,$AH1214)&lt;7,"3-7 days","7+ days"))))</f>
        <v>7+ days</v>
      </c>
      <c r="J1214" t="str">
        <f t="array" ref="J1214">IF($A1214="","",IF(IFERROR(INDEX(Summary!$AX:$AX,$AH1214),0)&lt;0.25,"0-25%",IF(INDEX(Summary!$AX:$AX,$AH1214)&lt;0.5,"25-50%",IF(INDEX(Summary!$AX:$AX,$AH1214)&lt;0.75,"50-75%","75-100%"))))</f>
        <v>50-75%</v>
      </c>
      <c r="K1214" t="str">
        <f t="array" ref="K1214">IF($A1214="","",INDEX(Summary!$AY:$AY,$AH1214)&amp;"")</f>
        <v>RM NA</v>
      </c>
      <c r="L1214" s="1">
        <f>IF($A1214="","",Summary!$P$2+MOD(ROW()-2,30))</f>
        <v>46239</v>
      </c>
      <c r="M1214">
        <f t="shared" si="164"/>
        <v>13</v>
      </c>
      <c r="N1214">
        <f t="shared" si="165"/>
        <v>5</v>
      </c>
      <c r="O1214" t="str">
        <f t="shared" si="166"/>
        <v>Aug-2026</v>
      </c>
      <c r="P1214">
        <f t="shared" ca="1" si="167"/>
        <v>1</v>
      </c>
      <c r="Q1214" s="2">
        <f t="array" ref="Q1214">IF($A1214="",0,IFERROR(INDEX(Summary!$P$3:$AS$67,$AH1214-2,$M1214),0))</f>
        <v>0</v>
      </c>
      <c r="R1214" s="2">
        <f t="array" ref="R1214">IF($A1214="",0,ROUND(IFERROR(INDEX(Summary!$O:$O,$AH1214),0)/30,0))</f>
        <v>64</v>
      </c>
      <c r="S1214">
        <f t="shared" si="168"/>
        <v>0</v>
      </c>
      <c r="T1214" s="2">
        <f t="array" ref="T1214">IF($S1214=1,IFERROR(INDEX(Summary!$O:$O,$AH1214),0),0)</f>
        <v>0</v>
      </c>
      <c r="U1214" s="2">
        <f t="array" ref="U1214">IF($S1214=1,IFERROR(INDEX(Summary!$AT:$AT,$AH1214),0),0)</f>
        <v>0</v>
      </c>
      <c r="V1214" s="2">
        <f t="shared" si="169"/>
        <v>0</v>
      </c>
      <c r="W1214" s="2">
        <f t="array" ref="W1214">IF($S1214=1,IFERROR(INDEX(Summary!$AZ:$AZ,$AH1214),0),0)</f>
        <v>0</v>
      </c>
      <c r="X1214" s="3">
        <f t="array" ref="X1214">IF($S1214=1,IFERROR(INDEX(Summary!$BA:$BA,$AH1214),0),0)</f>
        <v>0</v>
      </c>
      <c r="Y1214" s="2">
        <f t="array" ref="Y1214">IF($S1214=1,IFERROR(INDEX(Summary!$G:$G,$AH1214),0),0)</f>
        <v>0</v>
      </c>
      <c r="Z1214" s="2">
        <f t="array" ref="Z1214">IF($S1214=1,IFERROR(INDEX(Summary!$H:$H,$AH1214),0),0)</f>
        <v>0</v>
      </c>
      <c r="AA1214" s="2">
        <f t="array" ref="AA1214">IF($S1214=1,IFERROR(INDEX(Summary!$I:$I,$AH1214),0),0)</f>
        <v>0</v>
      </c>
      <c r="AB1214" s="2">
        <f t="array" ref="AB1214">IF($S1214=1,IFERROR(INDEX(Summary!$J:$J,$AH1214),0),0)</f>
        <v>0</v>
      </c>
      <c r="AC1214" s="2">
        <f t="array" ref="AC1214">IF($S1214=1,IFERROR(INDEX(Summary!$K:$K,$AH1214),0),0)</f>
        <v>0</v>
      </c>
      <c r="AD1214" s="2">
        <f t="array" ref="AD1214">IF($S1214=1,IFERROR(INDEX(Summary!$L:$L,$AH1214),0),0)</f>
        <v>0</v>
      </c>
      <c r="AE1214" s="2">
        <f t="array" ref="AE1214">IF($S1214=1,IFERROR(INDEX(Summary!$M:$M,$AH1214),0),0)</f>
        <v>0</v>
      </c>
      <c r="AF1214" s="2">
        <f t="array" ref="AF1214">IF($S1214=1,IFERROR(INDEX(Summary!$N:$N,$AH1214),0),0)</f>
        <v>0</v>
      </c>
      <c r="AG1214">
        <f t="array" ref="AG1214">IF($A1214="","",IFERROR(INDEX(Summary!$BB:$BB,$AH1214),0))</f>
        <v>0</v>
      </c>
      <c r="AH1214">
        <f t="shared" si="170"/>
        <v>43</v>
      </c>
    </row>
    <row r="1215" spans="1:34" hidden="1">
      <c r="A1215" t="str">
        <f t="array" ref="A1215">IFERROR(INDEX(Summary!$D:$D,$AH1215)&amp;"","")</f>
        <v>FG00896</v>
      </c>
      <c r="B1215" t="str">
        <f t="array" ref="B1215">IF($A1215="","",INDEX(Summary!$E:$E,$AH1215))</f>
        <v>Jaggery Powder 113 gram</v>
      </c>
      <c r="C1215" t="str">
        <f t="array" ref="C1215">IF($A1215="","",INDEX(Summary!$B:$B,$AH1215))</f>
        <v>Jaggery</v>
      </c>
      <c r="D1215" t="str">
        <f t="array" ref="D1215">IF($A1215="","",INDEX(Summary!$C:$C,$AH1215))</f>
        <v>C39</v>
      </c>
      <c r="E1215">
        <f t="array" ref="E1215">IF($A1215="","",INDEX(Summary!$F:$F,$AH1215))</f>
        <v>0.113</v>
      </c>
      <c r="F1215" t="str">
        <f t="array" ref="F1215">IF($A1215="","",INDEX(Summary!$BC:$BC,$AH1215)&amp;"")</f>
        <v/>
      </c>
      <c r="G1215" t="e">
        <f t="shared" si="162"/>
        <v>#VALUE!</v>
      </c>
      <c r="H1215">
        <f t="shared" si="163"/>
        <v>0</v>
      </c>
      <c r="I1215" t="str">
        <f t="array" ref="I1215">IF($A1215="","",IF(IFERROR(INDEX(Summary!$BA:$BA,$AH1215),0)&lt;1,"Under 1 day",IF(INDEX(Summary!$BA:$BA,$AH1215)&lt;3,"1-3 days",IF(INDEX(Summary!$BA:$BA,$AH1215)&lt;7,"3-7 days","7+ days"))))</f>
        <v>7+ days</v>
      </c>
      <c r="J1215" t="str">
        <f t="array" ref="J1215">IF($A1215="","",IF(IFERROR(INDEX(Summary!$AX:$AX,$AH1215),0)&lt;0.25,"0-25%",IF(INDEX(Summary!$AX:$AX,$AH1215)&lt;0.5,"25-50%",IF(INDEX(Summary!$AX:$AX,$AH1215)&lt;0.75,"50-75%","75-100%"))))</f>
        <v>50-75%</v>
      </c>
      <c r="K1215" t="str">
        <f t="array" ref="K1215">IF($A1215="","",INDEX(Summary!$AY:$AY,$AH1215)&amp;"")</f>
        <v>RM NA</v>
      </c>
      <c r="L1215" s="1">
        <f>IF($A1215="","",Summary!$P$2+MOD(ROW()-2,30))</f>
        <v>46240</v>
      </c>
      <c r="M1215">
        <f t="shared" si="164"/>
        <v>14</v>
      </c>
      <c r="N1215">
        <f t="shared" si="165"/>
        <v>6</v>
      </c>
      <c r="O1215" t="str">
        <f t="shared" si="166"/>
        <v>Aug-2026</v>
      </c>
      <c r="P1215">
        <f t="shared" ca="1" si="167"/>
        <v>1</v>
      </c>
      <c r="Q1215" s="2">
        <f t="array" ref="Q1215">IF($A1215="",0,IFERROR(INDEX(Summary!$P$3:$AS$67,$AH1215-2,$M1215),0))</f>
        <v>0</v>
      </c>
      <c r="R1215" s="2">
        <f t="array" ref="R1215">IF($A1215="",0,ROUND(IFERROR(INDEX(Summary!$O:$O,$AH1215),0)/30,0))</f>
        <v>64</v>
      </c>
      <c r="S1215">
        <f t="shared" si="168"/>
        <v>0</v>
      </c>
      <c r="T1215" s="2">
        <f t="array" ref="T1215">IF($S1215=1,IFERROR(INDEX(Summary!$O:$O,$AH1215),0),0)</f>
        <v>0</v>
      </c>
      <c r="U1215" s="2">
        <f t="array" ref="U1215">IF($S1215=1,IFERROR(INDEX(Summary!$AT:$AT,$AH1215),0),0)</f>
        <v>0</v>
      </c>
      <c r="V1215" s="2">
        <f t="shared" si="169"/>
        <v>0</v>
      </c>
      <c r="W1215" s="2">
        <f t="array" ref="W1215">IF($S1215=1,IFERROR(INDEX(Summary!$AZ:$AZ,$AH1215),0),0)</f>
        <v>0</v>
      </c>
      <c r="X1215" s="3">
        <f t="array" ref="X1215">IF($S1215=1,IFERROR(INDEX(Summary!$BA:$BA,$AH1215),0),0)</f>
        <v>0</v>
      </c>
      <c r="Y1215" s="2">
        <f t="array" ref="Y1215">IF($S1215=1,IFERROR(INDEX(Summary!$G:$G,$AH1215),0),0)</f>
        <v>0</v>
      </c>
      <c r="Z1215" s="2">
        <f t="array" ref="Z1215">IF($S1215=1,IFERROR(INDEX(Summary!$H:$H,$AH1215),0),0)</f>
        <v>0</v>
      </c>
      <c r="AA1215" s="2">
        <f t="array" ref="AA1215">IF($S1215=1,IFERROR(INDEX(Summary!$I:$I,$AH1215),0),0)</f>
        <v>0</v>
      </c>
      <c r="AB1215" s="2">
        <f t="array" ref="AB1215">IF($S1215=1,IFERROR(INDEX(Summary!$J:$J,$AH1215),0),0)</f>
        <v>0</v>
      </c>
      <c r="AC1215" s="2">
        <f t="array" ref="AC1215">IF($S1215=1,IFERROR(INDEX(Summary!$K:$K,$AH1215),0),0)</f>
        <v>0</v>
      </c>
      <c r="AD1215" s="2">
        <f t="array" ref="AD1215">IF($S1215=1,IFERROR(INDEX(Summary!$L:$L,$AH1215),0),0)</f>
        <v>0</v>
      </c>
      <c r="AE1215" s="2">
        <f t="array" ref="AE1215">IF($S1215=1,IFERROR(INDEX(Summary!$M:$M,$AH1215),0),0)</f>
        <v>0</v>
      </c>
      <c r="AF1215" s="2">
        <f t="array" ref="AF1215">IF($S1215=1,IFERROR(INDEX(Summary!$N:$N,$AH1215),0),0)</f>
        <v>0</v>
      </c>
      <c r="AG1215">
        <f t="array" ref="AG1215">IF($A1215="","",IFERROR(INDEX(Summary!$BB:$BB,$AH1215),0))</f>
        <v>0</v>
      </c>
      <c r="AH1215">
        <f t="shared" si="170"/>
        <v>43</v>
      </c>
    </row>
    <row r="1216" spans="1:34" hidden="1">
      <c r="A1216" t="str">
        <f t="array" ref="A1216">IFERROR(INDEX(Summary!$D:$D,$AH1216)&amp;"","")</f>
        <v>FG00896</v>
      </c>
      <c r="B1216" t="str">
        <f t="array" ref="B1216">IF($A1216="","",INDEX(Summary!$E:$E,$AH1216))</f>
        <v>Jaggery Powder 113 gram</v>
      </c>
      <c r="C1216" t="str">
        <f t="array" ref="C1216">IF($A1216="","",INDEX(Summary!$B:$B,$AH1216))</f>
        <v>Jaggery</v>
      </c>
      <c r="D1216" t="str">
        <f t="array" ref="D1216">IF($A1216="","",INDEX(Summary!$C:$C,$AH1216))</f>
        <v>C39</v>
      </c>
      <c r="E1216">
        <f t="array" ref="E1216">IF($A1216="","",INDEX(Summary!$F:$F,$AH1216))</f>
        <v>0.113</v>
      </c>
      <c r="F1216" t="str">
        <f t="array" ref="F1216">IF($A1216="","",INDEX(Summary!$BC:$BC,$AH1216)&amp;"")</f>
        <v/>
      </c>
      <c r="G1216" t="e">
        <f t="shared" si="162"/>
        <v>#VALUE!</v>
      </c>
      <c r="H1216">
        <f t="shared" si="163"/>
        <v>0</v>
      </c>
      <c r="I1216" t="str">
        <f t="array" ref="I1216">IF($A1216="","",IF(IFERROR(INDEX(Summary!$BA:$BA,$AH1216),0)&lt;1,"Under 1 day",IF(INDEX(Summary!$BA:$BA,$AH1216)&lt;3,"1-3 days",IF(INDEX(Summary!$BA:$BA,$AH1216)&lt;7,"3-7 days","7+ days"))))</f>
        <v>7+ days</v>
      </c>
      <c r="J1216" t="str">
        <f t="array" ref="J1216">IF($A1216="","",IF(IFERROR(INDEX(Summary!$AX:$AX,$AH1216),0)&lt;0.25,"0-25%",IF(INDEX(Summary!$AX:$AX,$AH1216)&lt;0.5,"25-50%",IF(INDEX(Summary!$AX:$AX,$AH1216)&lt;0.75,"50-75%","75-100%"))))</f>
        <v>50-75%</v>
      </c>
      <c r="K1216" t="str">
        <f t="array" ref="K1216">IF($A1216="","",INDEX(Summary!$AY:$AY,$AH1216)&amp;"")</f>
        <v>RM NA</v>
      </c>
      <c r="L1216" s="1">
        <f>IF($A1216="","",Summary!$P$2+MOD(ROW()-2,30))</f>
        <v>46241</v>
      </c>
      <c r="M1216">
        <f t="shared" si="164"/>
        <v>15</v>
      </c>
      <c r="N1216">
        <f t="shared" si="165"/>
        <v>7</v>
      </c>
      <c r="O1216" t="str">
        <f t="shared" si="166"/>
        <v>Aug-2026</v>
      </c>
      <c r="P1216">
        <f t="shared" ca="1" si="167"/>
        <v>1</v>
      </c>
      <c r="Q1216" s="2">
        <f t="array" ref="Q1216">IF($A1216="",0,IFERROR(INDEX(Summary!$P$3:$AS$67,$AH1216-2,$M1216),0))</f>
        <v>0</v>
      </c>
      <c r="R1216" s="2">
        <f t="array" ref="R1216">IF($A1216="",0,ROUND(IFERROR(INDEX(Summary!$O:$O,$AH1216),0)/30,0))</f>
        <v>64</v>
      </c>
      <c r="S1216">
        <f t="shared" si="168"/>
        <v>0</v>
      </c>
      <c r="T1216" s="2">
        <f t="array" ref="T1216">IF($S1216=1,IFERROR(INDEX(Summary!$O:$O,$AH1216),0),0)</f>
        <v>0</v>
      </c>
      <c r="U1216" s="2">
        <f t="array" ref="U1216">IF($S1216=1,IFERROR(INDEX(Summary!$AT:$AT,$AH1216),0),0)</f>
        <v>0</v>
      </c>
      <c r="V1216" s="2">
        <f t="shared" si="169"/>
        <v>0</v>
      </c>
      <c r="W1216" s="2">
        <f t="array" ref="W1216">IF($S1216=1,IFERROR(INDEX(Summary!$AZ:$AZ,$AH1216),0),0)</f>
        <v>0</v>
      </c>
      <c r="X1216" s="3">
        <f t="array" ref="X1216">IF($S1216=1,IFERROR(INDEX(Summary!$BA:$BA,$AH1216),0),0)</f>
        <v>0</v>
      </c>
      <c r="Y1216" s="2">
        <f t="array" ref="Y1216">IF($S1216=1,IFERROR(INDEX(Summary!$G:$G,$AH1216),0),0)</f>
        <v>0</v>
      </c>
      <c r="Z1216" s="2">
        <f t="array" ref="Z1216">IF($S1216=1,IFERROR(INDEX(Summary!$H:$H,$AH1216),0),0)</f>
        <v>0</v>
      </c>
      <c r="AA1216" s="2">
        <f t="array" ref="AA1216">IF($S1216=1,IFERROR(INDEX(Summary!$I:$I,$AH1216),0),0)</f>
        <v>0</v>
      </c>
      <c r="AB1216" s="2">
        <f t="array" ref="AB1216">IF($S1216=1,IFERROR(INDEX(Summary!$J:$J,$AH1216),0),0)</f>
        <v>0</v>
      </c>
      <c r="AC1216" s="2">
        <f t="array" ref="AC1216">IF($S1216=1,IFERROR(INDEX(Summary!$K:$K,$AH1216),0),0)</f>
        <v>0</v>
      </c>
      <c r="AD1216" s="2">
        <f t="array" ref="AD1216">IF($S1216=1,IFERROR(INDEX(Summary!$L:$L,$AH1216),0),0)</f>
        <v>0</v>
      </c>
      <c r="AE1216" s="2">
        <f t="array" ref="AE1216">IF($S1216=1,IFERROR(INDEX(Summary!$M:$M,$AH1216),0),0)</f>
        <v>0</v>
      </c>
      <c r="AF1216" s="2">
        <f t="array" ref="AF1216">IF($S1216=1,IFERROR(INDEX(Summary!$N:$N,$AH1216),0),0)</f>
        <v>0</v>
      </c>
      <c r="AG1216">
        <f t="array" ref="AG1216">IF($A1216="","",IFERROR(INDEX(Summary!$BB:$BB,$AH1216),0))</f>
        <v>0</v>
      </c>
      <c r="AH1216">
        <f t="shared" si="170"/>
        <v>43</v>
      </c>
    </row>
    <row r="1217" spans="1:34" hidden="1">
      <c r="A1217" t="str">
        <f t="array" ref="A1217">IFERROR(INDEX(Summary!$D:$D,$AH1217)&amp;"","")</f>
        <v>FG00896</v>
      </c>
      <c r="B1217" t="str">
        <f t="array" ref="B1217">IF($A1217="","",INDEX(Summary!$E:$E,$AH1217))</f>
        <v>Jaggery Powder 113 gram</v>
      </c>
      <c r="C1217" t="str">
        <f t="array" ref="C1217">IF($A1217="","",INDEX(Summary!$B:$B,$AH1217))</f>
        <v>Jaggery</v>
      </c>
      <c r="D1217" t="str">
        <f t="array" ref="D1217">IF($A1217="","",INDEX(Summary!$C:$C,$AH1217))</f>
        <v>C39</v>
      </c>
      <c r="E1217">
        <f t="array" ref="E1217">IF($A1217="","",INDEX(Summary!$F:$F,$AH1217))</f>
        <v>0.113</v>
      </c>
      <c r="F1217" t="str">
        <f t="array" ref="F1217">IF($A1217="","",INDEX(Summary!$BC:$BC,$AH1217)&amp;"")</f>
        <v/>
      </c>
      <c r="G1217" t="e">
        <f t="shared" si="162"/>
        <v>#VALUE!</v>
      </c>
      <c r="H1217">
        <f t="shared" si="163"/>
        <v>0</v>
      </c>
      <c r="I1217" t="str">
        <f t="array" ref="I1217">IF($A1217="","",IF(IFERROR(INDEX(Summary!$BA:$BA,$AH1217),0)&lt;1,"Under 1 day",IF(INDEX(Summary!$BA:$BA,$AH1217)&lt;3,"1-3 days",IF(INDEX(Summary!$BA:$BA,$AH1217)&lt;7,"3-7 days","7+ days"))))</f>
        <v>7+ days</v>
      </c>
      <c r="J1217" t="str">
        <f t="array" ref="J1217">IF($A1217="","",IF(IFERROR(INDEX(Summary!$AX:$AX,$AH1217),0)&lt;0.25,"0-25%",IF(INDEX(Summary!$AX:$AX,$AH1217)&lt;0.5,"25-50%",IF(INDEX(Summary!$AX:$AX,$AH1217)&lt;0.75,"50-75%","75-100%"))))</f>
        <v>50-75%</v>
      </c>
      <c r="K1217" t="str">
        <f t="array" ref="K1217">IF($A1217="","",INDEX(Summary!$AY:$AY,$AH1217)&amp;"")</f>
        <v>RM NA</v>
      </c>
      <c r="L1217" s="1">
        <f>IF($A1217="","",Summary!$P$2+MOD(ROW()-2,30))</f>
        <v>46242</v>
      </c>
      <c r="M1217">
        <f t="shared" si="164"/>
        <v>16</v>
      </c>
      <c r="N1217">
        <f t="shared" si="165"/>
        <v>8</v>
      </c>
      <c r="O1217" t="str">
        <f t="shared" si="166"/>
        <v>Aug-2026</v>
      </c>
      <c r="P1217">
        <f t="shared" ca="1" si="167"/>
        <v>1</v>
      </c>
      <c r="Q1217" s="2">
        <f t="array" ref="Q1217">IF($A1217="",0,IFERROR(INDEX(Summary!$P$3:$AS$67,$AH1217-2,$M1217),0))</f>
        <v>0</v>
      </c>
      <c r="R1217" s="2">
        <f t="array" ref="R1217">IF($A1217="",0,ROUND(IFERROR(INDEX(Summary!$O:$O,$AH1217),0)/30,0))</f>
        <v>64</v>
      </c>
      <c r="S1217">
        <f t="shared" si="168"/>
        <v>0</v>
      </c>
      <c r="T1217" s="2">
        <f t="array" ref="T1217">IF($S1217=1,IFERROR(INDEX(Summary!$O:$O,$AH1217),0),0)</f>
        <v>0</v>
      </c>
      <c r="U1217" s="2">
        <f t="array" ref="U1217">IF($S1217=1,IFERROR(INDEX(Summary!$AT:$AT,$AH1217),0),0)</f>
        <v>0</v>
      </c>
      <c r="V1217" s="2">
        <f t="shared" si="169"/>
        <v>0</v>
      </c>
      <c r="W1217" s="2">
        <f t="array" ref="W1217">IF($S1217=1,IFERROR(INDEX(Summary!$AZ:$AZ,$AH1217),0),0)</f>
        <v>0</v>
      </c>
      <c r="X1217" s="3">
        <f t="array" ref="X1217">IF($S1217=1,IFERROR(INDEX(Summary!$BA:$BA,$AH1217),0),0)</f>
        <v>0</v>
      </c>
      <c r="Y1217" s="2">
        <f t="array" ref="Y1217">IF($S1217=1,IFERROR(INDEX(Summary!$G:$G,$AH1217),0),0)</f>
        <v>0</v>
      </c>
      <c r="Z1217" s="2">
        <f t="array" ref="Z1217">IF($S1217=1,IFERROR(INDEX(Summary!$H:$H,$AH1217),0),0)</f>
        <v>0</v>
      </c>
      <c r="AA1217" s="2">
        <f t="array" ref="AA1217">IF($S1217=1,IFERROR(INDEX(Summary!$I:$I,$AH1217),0),0)</f>
        <v>0</v>
      </c>
      <c r="AB1217" s="2">
        <f t="array" ref="AB1217">IF($S1217=1,IFERROR(INDEX(Summary!$J:$J,$AH1217),0),0)</f>
        <v>0</v>
      </c>
      <c r="AC1217" s="2">
        <f t="array" ref="AC1217">IF($S1217=1,IFERROR(INDEX(Summary!$K:$K,$AH1217),0),0)</f>
        <v>0</v>
      </c>
      <c r="AD1217" s="2">
        <f t="array" ref="AD1217">IF($S1217=1,IFERROR(INDEX(Summary!$L:$L,$AH1217),0),0)</f>
        <v>0</v>
      </c>
      <c r="AE1217" s="2">
        <f t="array" ref="AE1217">IF($S1217=1,IFERROR(INDEX(Summary!$M:$M,$AH1217),0),0)</f>
        <v>0</v>
      </c>
      <c r="AF1217" s="2">
        <f t="array" ref="AF1217">IF($S1217=1,IFERROR(INDEX(Summary!$N:$N,$AH1217),0),0)</f>
        <v>0</v>
      </c>
      <c r="AG1217">
        <f t="array" ref="AG1217">IF($A1217="","",IFERROR(INDEX(Summary!$BB:$BB,$AH1217),0))</f>
        <v>0</v>
      </c>
      <c r="AH1217">
        <f t="shared" si="170"/>
        <v>43</v>
      </c>
    </row>
    <row r="1218" spans="1:34" hidden="1">
      <c r="A1218" t="str">
        <f t="array" ref="A1218">IFERROR(INDEX(Summary!$D:$D,$AH1218)&amp;"","")</f>
        <v>FG00896</v>
      </c>
      <c r="B1218" t="str">
        <f t="array" ref="B1218">IF($A1218="","",INDEX(Summary!$E:$E,$AH1218))</f>
        <v>Jaggery Powder 113 gram</v>
      </c>
      <c r="C1218" t="str">
        <f t="array" ref="C1218">IF($A1218="","",INDEX(Summary!$B:$B,$AH1218))</f>
        <v>Jaggery</v>
      </c>
      <c r="D1218" t="str">
        <f t="array" ref="D1218">IF($A1218="","",INDEX(Summary!$C:$C,$AH1218))</f>
        <v>C39</v>
      </c>
      <c r="E1218">
        <f t="array" ref="E1218">IF($A1218="","",INDEX(Summary!$F:$F,$AH1218))</f>
        <v>0.113</v>
      </c>
      <c r="F1218" t="str">
        <f t="array" ref="F1218">IF($A1218="","",INDEX(Summary!$BC:$BC,$AH1218)&amp;"")</f>
        <v/>
      </c>
      <c r="G1218" t="e">
        <f t="shared" ref="G1218:G1281" si="171">IF($A1218="","",VALUE(LEFT(SUBSTITUTE($F1218,"P",""),1)))</f>
        <v>#VALUE!</v>
      </c>
      <c r="H1218">
        <f t="shared" ref="H1218:H1281" si="172">IF($A1218="","",IF(LEFT($F1218,2)="P1",1,0))</f>
        <v>0</v>
      </c>
      <c r="I1218" t="str">
        <f t="array" ref="I1218">IF($A1218="","",IF(IFERROR(INDEX(Summary!$BA:$BA,$AH1218),0)&lt;1,"Under 1 day",IF(INDEX(Summary!$BA:$BA,$AH1218)&lt;3,"1-3 days",IF(INDEX(Summary!$BA:$BA,$AH1218)&lt;7,"3-7 days","7+ days"))))</f>
        <v>7+ days</v>
      </c>
      <c r="J1218" t="str">
        <f t="array" ref="J1218">IF($A1218="","",IF(IFERROR(INDEX(Summary!$AX:$AX,$AH1218),0)&lt;0.25,"0-25%",IF(INDEX(Summary!$AX:$AX,$AH1218)&lt;0.5,"25-50%",IF(INDEX(Summary!$AX:$AX,$AH1218)&lt;0.75,"50-75%","75-100%"))))</f>
        <v>50-75%</v>
      </c>
      <c r="K1218" t="str">
        <f t="array" ref="K1218">IF($A1218="","",INDEX(Summary!$AY:$AY,$AH1218)&amp;"")</f>
        <v>RM NA</v>
      </c>
      <c r="L1218" s="1">
        <f>IF($A1218="","",Summary!$P$2+MOD(ROW()-2,30))</f>
        <v>46243</v>
      </c>
      <c r="M1218">
        <f t="shared" ref="M1218:M1281" si="173">IF($A1218="","",MOD(ROW()-2,30)+1)</f>
        <v>17</v>
      </c>
      <c r="N1218">
        <f t="shared" ref="N1218:N1281" si="174">IF($A1218="","",DAY($L1218))</f>
        <v>9</v>
      </c>
      <c r="O1218" t="str">
        <f t="shared" ref="O1218:O1281" si="175">IF($A1218="","",TEXT($L1218,"mmm-yyyy"))</f>
        <v>Aug-2026</v>
      </c>
      <c r="P1218">
        <f t="shared" ref="P1218:P1281" ca="1" si="176">IF($A1218="","",IF($L1218&lt;=TODAY(),1,0))</f>
        <v>1</v>
      </c>
      <c r="Q1218" s="2">
        <f t="array" ref="Q1218">IF($A1218="",0,IFERROR(INDEX(Summary!$P$3:$AS$67,$AH1218-2,$M1218),0))</f>
        <v>0</v>
      </c>
      <c r="R1218" s="2">
        <f t="array" ref="R1218">IF($A1218="",0,ROUND(IFERROR(INDEX(Summary!$O:$O,$AH1218),0)/30,0))</f>
        <v>64</v>
      </c>
      <c r="S1218">
        <f t="shared" ref="S1218:S1281" si="177">IF($A1218="",0,IF($M1218=1,1,0))</f>
        <v>0</v>
      </c>
      <c r="T1218" s="2">
        <f t="array" ref="T1218">IF($S1218=1,IFERROR(INDEX(Summary!$O:$O,$AH1218),0),0)</f>
        <v>0</v>
      </c>
      <c r="U1218" s="2">
        <f t="array" ref="U1218">IF($S1218=1,IFERROR(INDEX(Summary!$AT:$AT,$AH1218),0),0)</f>
        <v>0</v>
      </c>
      <c r="V1218" s="2">
        <f t="shared" ref="V1218:V1281" si="178">IF($S1218=1,MAX(0,$T1218-$U1218),0)</f>
        <v>0</v>
      </c>
      <c r="W1218" s="2">
        <f t="array" ref="W1218">IF($S1218=1,IFERROR(INDEX(Summary!$AZ:$AZ,$AH1218),0),0)</f>
        <v>0</v>
      </c>
      <c r="X1218" s="3">
        <f t="array" ref="X1218">IF($S1218=1,IFERROR(INDEX(Summary!$BA:$BA,$AH1218),0),0)</f>
        <v>0</v>
      </c>
      <c r="Y1218" s="2">
        <f t="array" ref="Y1218">IF($S1218=1,IFERROR(INDEX(Summary!$G:$G,$AH1218),0),0)</f>
        <v>0</v>
      </c>
      <c r="Z1218" s="2">
        <f t="array" ref="Z1218">IF($S1218=1,IFERROR(INDEX(Summary!$H:$H,$AH1218),0),0)</f>
        <v>0</v>
      </c>
      <c r="AA1218" s="2">
        <f t="array" ref="AA1218">IF($S1218=1,IFERROR(INDEX(Summary!$I:$I,$AH1218),0),0)</f>
        <v>0</v>
      </c>
      <c r="AB1218" s="2">
        <f t="array" ref="AB1218">IF($S1218=1,IFERROR(INDEX(Summary!$J:$J,$AH1218),0),0)</f>
        <v>0</v>
      </c>
      <c r="AC1218" s="2">
        <f t="array" ref="AC1218">IF($S1218=1,IFERROR(INDEX(Summary!$K:$K,$AH1218),0),0)</f>
        <v>0</v>
      </c>
      <c r="AD1218" s="2">
        <f t="array" ref="AD1218">IF($S1218=1,IFERROR(INDEX(Summary!$L:$L,$AH1218),0),0)</f>
        <v>0</v>
      </c>
      <c r="AE1218" s="2">
        <f t="array" ref="AE1218">IF($S1218=1,IFERROR(INDEX(Summary!$M:$M,$AH1218),0),0)</f>
        <v>0</v>
      </c>
      <c r="AF1218" s="2">
        <f t="array" ref="AF1218">IF($S1218=1,IFERROR(INDEX(Summary!$N:$N,$AH1218),0),0)</f>
        <v>0</v>
      </c>
      <c r="AG1218">
        <f t="array" ref="AG1218">IF($A1218="","",IFERROR(INDEX(Summary!$BB:$BB,$AH1218),0))</f>
        <v>0</v>
      </c>
      <c r="AH1218">
        <f t="shared" ref="AH1218:AH1281" si="179">INT((ROW()-2)/30)+3</f>
        <v>43</v>
      </c>
    </row>
    <row r="1219" spans="1:34" hidden="1">
      <c r="A1219" t="str">
        <f t="array" ref="A1219">IFERROR(INDEX(Summary!$D:$D,$AH1219)&amp;"","")</f>
        <v>FG00896</v>
      </c>
      <c r="B1219" t="str">
        <f t="array" ref="B1219">IF($A1219="","",INDEX(Summary!$E:$E,$AH1219))</f>
        <v>Jaggery Powder 113 gram</v>
      </c>
      <c r="C1219" t="str">
        <f t="array" ref="C1219">IF($A1219="","",INDEX(Summary!$B:$B,$AH1219))</f>
        <v>Jaggery</v>
      </c>
      <c r="D1219" t="str">
        <f t="array" ref="D1219">IF($A1219="","",INDEX(Summary!$C:$C,$AH1219))</f>
        <v>C39</v>
      </c>
      <c r="E1219">
        <f t="array" ref="E1219">IF($A1219="","",INDEX(Summary!$F:$F,$AH1219))</f>
        <v>0.113</v>
      </c>
      <c r="F1219" t="str">
        <f t="array" ref="F1219">IF($A1219="","",INDEX(Summary!$BC:$BC,$AH1219)&amp;"")</f>
        <v/>
      </c>
      <c r="G1219" t="e">
        <f t="shared" si="171"/>
        <v>#VALUE!</v>
      </c>
      <c r="H1219">
        <f t="shared" si="172"/>
        <v>0</v>
      </c>
      <c r="I1219" t="str">
        <f t="array" ref="I1219">IF($A1219="","",IF(IFERROR(INDEX(Summary!$BA:$BA,$AH1219),0)&lt;1,"Under 1 day",IF(INDEX(Summary!$BA:$BA,$AH1219)&lt;3,"1-3 days",IF(INDEX(Summary!$BA:$BA,$AH1219)&lt;7,"3-7 days","7+ days"))))</f>
        <v>7+ days</v>
      </c>
      <c r="J1219" t="str">
        <f t="array" ref="J1219">IF($A1219="","",IF(IFERROR(INDEX(Summary!$AX:$AX,$AH1219),0)&lt;0.25,"0-25%",IF(INDEX(Summary!$AX:$AX,$AH1219)&lt;0.5,"25-50%",IF(INDEX(Summary!$AX:$AX,$AH1219)&lt;0.75,"50-75%","75-100%"))))</f>
        <v>50-75%</v>
      </c>
      <c r="K1219" t="str">
        <f t="array" ref="K1219">IF($A1219="","",INDEX(Summary!$AY:$AY,$AH1219)&amp;"")</f>
        <v>RM NA</v>
      </c>
      <c r="L1219" s="1">
        <f>IF($A1219="","",Summary!$P$2+MOD(ROW()-2,30))</f>
        <v>46244</v>
      </c>
      <c r="M1219">
        <f t="shared" si="173"/>
        <v>18</v>
      </c>
      <c r="N1219">
        <f t="shared" si="174"/>
        <v>10</v>
      </c>
      <c r="O1219" t="str">
        <f t="shared" si="175"/>
        <v>Aug-2026</v>
      </c>
      <c r="P1219">
        <f t="shared" ca="1" si="176"/>
        <v>1</v>
      </c>
      <c r="Q1219" s="2">
        <f t="array" ref="Q1219">IF($A1219="",0,IFERROR(INDEX(Summary!$P$3:$AS$67,$AH1219-2,$M1219),0))</f>
        <v>0</v>
      </c>
      <c r="R1219" s="2">
        <f t="array" ref="R1219">IF($A1219="",0,ROUND(IFERROR(INDEX(Summary!$O:$O,$AH1219),0)/30,0))</f>
        <v>64</v>
      </c>
      <c r="S1219">
        <f t="shared" si="177"/>
        <v>0</v>
      </c>
      <c r="T1219" s="2">
        <f t="array" ref="T1219">IF($S1219=1,IFERROR(INDEX(Summary!$O:$O,$AH1219),0),0)</f>
        <v>0</v>
      </c>
      <c r="U1219" s="2">
        <f t="array" ref="U1219">IF($S1219=1,IFERROR(INDEX(Summary!$AT:$AT,$AH1219),0),0)</f>
        <v>0</v>
      </c>
      <c r="V1219" s="2">
        <f t="shared" si="178"/>
        <v>0</v>
      </c>
      <c r="W1219" s="2">
        <f t="array" ref="W1219">IF($S1219=1,IFERROR(INDEX(Summary!$AZ:$AZ,$AH1219),0),0)</f>
        <v>0</v>
      </c>
      <c r="X1219" s="3">
        <f t="array" ref="X1219">IF($S1219=1,IFERROR(INDEX(Summary!$BA:$BA,$AH1219),0),0)</f>
        <v>0</v>
      </c>
      <c r="Y1219" s="2">
        <f t="array" ref="Y1219">IF($S1219=1,IFERROR(INDEX(Summary!$G:$G,$AH1219),0),0)</f>
        <v>0</v>
      </c>
      <c r="Z1219" s="2">
        <f t="array" ref="Z1219">IF($S1219=1,IFERROR(INDEX(Summary!$H:$H,$AH1219),0),0)</f>
        <v>0</v>
      </c>
      <c r="AA1219" s="2">
        <f t="array" ref="AA1219">IF($S1219=1,IFERROR(INDEX(Summary!$I:$I,$AH1219),0),0)</f>
        <v>0</v>
      </c>
      <c r="AB1219" s="2">
        <f t="array" ref="AB1219">IF($S1219=1,IFERROR(INDEX(Summary!$J:$J,$AH1219),0),0)</f>
        <v>0</v>
      </c>
      <c r="AC1219" s="2">
        <f t="array" ref="AC1219">IF($S1219=1,IFERROR(INDEX(Summary!$K:$K,$AH1219),0),0)</f>
        <v>0</v>
      </c>
      <c r="AD1219" s="2">
        <f t="array" ref="AD1219">IF($S1219=1,IFERROR(INDEX(Summary!$L:$L,$AH1219),0),0)</f>
        <v>0</v>
      </c>
      <c r="AE1219" s="2">
        <f t="array" ref="AE1219">IF($S1219=1,IFERROR(INDEX(Summary!$M:$M,$AH1219),0),0)</f>
        <v>0</v>
      </c>
      <c r="AF1219" s="2">
        <f t="array" ref="AF1219">IF($S1219=1,IFERROR(INDEX(Summary!$N:$N,$AH1219),0),0)</f>
        <v>0</v>
      </c>
      <c r="AG1219">
        <f t="array" ref="AG1219">IF($A1219="","",IFERROR(INDEX(Summary!$BB:$BB,$AH1219),0))</f>
        <v>0</v>
      </c>
      <c r="AH1219">
        <f t="shared" si="179"/>
        <v>43</v>
      </c>
    </row>
    <row r="1220" spans="1:34" hidden="1">
      <c r="A1220" t="str">
        <f t="array" ref="A1220">IFERROR(INDEX(Summary!$D:$D,$AH1220)&amp;"","")</f>
        <v>FG00896</v>
      </c>
      <c r="B1220" t="str">
        <f t="array" ref="B1220">IF($A1220="","",INDEX(Summary!$E:$E,$AH1220))</f>
        <v>Jaggery Powder 113 gram</v>
      </c>
      <c r="C1220" t="str">
        <f t="array" ref="C1220">IF($A1220="","",INDEX(Summary!$B:$B,$AH1220))</f>
        <v>Jaggery</v>
      </c>
      <c r="D1220" t="str">
        <f t="array" ref="D1220">IF($A1220="","",INDEX(Summary!$C:$C,$AH1220))</f>
        <v>C39</v>
      </c>
      <c r="E1220">
        <f t="array" ref="E1220">IF($A1220="","",INDEX(Summary!$F:$F,$AH1220))</f>
        <v>0.113</v>
      </c>
      <c r="F1220" t="str">
        <f t="array" ref="F1220">IF($A1220="","",INDEX(Summary!$BC:$BC,$AH1220)&amp;"")</f>
        <v/>
      </c>
      <c r="G1220" t="e">
        <f t="shared" si="171"/>
        <v>#VALUE!</v>
      </c>
      <c r="H1220">
        <f t="shared" si="172"/>
        <v>0</v>
      </c>
      <c r="I1220" t="str">
        <f t="array" ref="I1220">IF($A1220="","",IF(IFERROR(INDEX(Summary!$BA:$BA,$AH1220),0)&lt;1,"Under 1 day",IF(INDEX(Summary!$BA:$BA,$AH1220)&lt;3,"1-3 days",IF(INDEX(Summary!$BA:$BA,$AH1220)&lt;7,"3-7 days","7+ days"))))</f>
        <v>7+ days</v>
      </c>
      <c r="J1220" t="str">
        <f t="array" ref="J1220">IF($A1220="","",IF(IFERROR(INDEX(Summary!$AX:$AX,$AH1220),0)&lt;0.25,"0-25%",IF(INDEX(Summary!$AX:$AX,$AH1220)&lt;0.5,"25-50%",IF(INDEX(Summary!$AX:$AX,$AH1220)&lt;0.75,"50-75%","75-100%"))))</f>
        <v>50-75%</v>
      </c>
      <c r="K1220" t="str">
        <f t="array" ref="K1220">IF($A1220="","",INDEX(Summary!$AY:$AY,$AH1220)&amp;"")</f>
        <v>RM NA</v>
      </c>
      <c r="L1220" s="1">
        <f>IF($A1220="","",Summary!$P$2+MOD(ROW()-2,30))</f>
        <v>46245</v>
      </c>
      <c r="M1220">
        <f t="shared" si="173"/>
        <v>19</v>
      </c>
      <c r="N1220">
        <f t="shared" si="174"/>
        <v>11</v>
      </c>
      <c r="O1220" t="str">
        <f t="shared" si="175"/>
        <v>Aug-2026</v>
      </c>
      <c r="P1220">
        <f t="shared" ca="1" si="176"/>
        <v>1</v>
      </c>
      <c r="Q1220" s="2">
        <f t="array" ref="Q1220">IF($A1220="",0,IFERROR(INDEX(Summary!$P$3:$AS$67,$AH1220-2,$M1220),0))</f>
        <v>0</v>
      </c>
      <c r="R1220" s="2">
        <f t="array" ref="R1220">IF($A1220="",0,ROUND(IFERROR(INDEX(Summary!$O:$O,$AH1220),0)/30,0))</f>
        <v>64</v>
      </c>
      <c r="S1220">
        <f t="shared" si="177"/>
        <v>0</v>
      </c>
      <c r="T1220" s="2">
        <f t="array" ref="T1220">IF($S1220=1,IFERROR(INDEX(Summary!$O:$O,$AH1220),0),0)</f>
        <v>0</v>
      </c>
      <c r="U1220" s="2">
        <f t="array" ref="U1220">IF($S1220=1,IFERROR(INDEX(Summary!$AT:$AT,$AH1220),0),0)</f>
        <v>0</v>
      </c>
      <c r="V1220" s="2">
        <f t="shared" si="178"/>
        <v>0</v>
      </c>
      <c r="W1220" s="2">
        <f t="array" ref="W1220">IF($S1220=1,IFERROR(INDEX(Summary!$AZ:$AZ,$AH1220),0),0)</f>
        <v>0</v>
      </c>
      <c r="X1220" s="3">
        <f t="array" ref="X1220">IF($S1220=1,IFERROR(INDEX(Summary!$BA:$BA,$AH1220),0),0)</f>
        <v>0</v>
      </c>
      <c r="Y1220" s="2">
        <f t="array" ref="Y1220">IF($S1220=1,IFERROR(INDEX(Summary!$G:$G,$AH1220),0),0)</f>
        <v>0</v>
      </c>
      <c r="Z1220" s="2">
        <f t="array" ref="Z1220">IF($S1220=1,IFERROR(INDEX(Summary!$H:$H,$AH1220),0),0)</f>
        <v>0</v>
      </c>
      <c r="AA1220" s="2">
        <f t="array" ref="AA1220">IF($S1220=1,IFERROR(INDEX(Summary!$I:$I,$AH1220),0),0)</f>
        <v>0</v>
      </c>
      <c r="AB1220" s="2">
        <f t="array" ref="AB1220">IF($S1220=1,IFERROR(INDEX(Summary!$J:$J,$AH1220),0),0)</f>
        <v>0</v>
      </c>
      <c r="AC1220" s="2">
        <f t="array" ref="AC1220">IF($S1220=1,IFERROR(INDEX(Summary!$K:$K,$AH1220),0),0)</f>
        <v>0</v>
      </c>
      <c r="AD1220" s="2">
        <f t="array" ref="AD1220">IF($S1220=1,IFERROR(INDEX(Summary!$L:$L,$AH1220),0),0)</f>
        <v>0</v>
      </c>
      <c r="AE1220" s="2">
        <f t="array" ref="AE1220">IF($S1220=1,IFERROR(INDEX(Summary!$M:$M,$AH1220),0),0)</f>
        <v>0</v>
      </c>
      <c r="AF1220" s="2">
        <f t="array" ref="AF1220">IF($S1220=1,IFERROR(INDEX(Summary!$N:$N,$AH1220),0),0)</f>
        <v>0</v>
      </c>
      <c r="AG1220">
        <f t="array" ref="AG1220">IF($A1220="","",IFERROR(INDEX(Summary!$BB:$BB,$AH1220),0))</f>
        <v>0</v>
      </c>
      <c r="AH1220">
        <f t="shared" si="179"/>
        <v>43</v>
      </c>
    </row>
    <row r="1221" spans="1:34" hidden="1">
      <c r="A1221" t="str">
        <f t="array" ref="A1221">IFERROR(INDEX(Summary!$D:$D,$AH1221)&amp;"","")</f>
        <v>FG00896</v>
      </c>
      <c r="B1221" t="str">
        <f t="array" ref="B1221">IF($A1221="","",INDEX(Summary!$E:$E,$AH1221))</f>
        <v>Jaggery Powder 113 gram</v>
      </c>
      <c r="C1221" t="str">
        <f t="array" ref="C1221">IF($A1221="","",INDEX(Summary!$B:$B,$AH1221))</f>
        <v>Jaggery</v>
      </c>
      <c r="D1221" t="str">
        <f t="array" ref="D1221">IF($A1221="","",INDEX(Summary!$C:$C,$AH1221))</f>
        <v>C39</v>
      </c>
      <c r="E1221">
        <f t="array" ref="E1221">IF($A1221="","",INDEX(Summary!$F:$F,$AH1221))</f>
        <v>0.113</v>
      </c>
      <c r="F1221" t="str">
        <f t="array" ref="F1221">IF($A1221="","",INDEX(Summary!$BC:$BC,$AH1221)&amp;"")</f>
        <v/>
      </c>
      <c r="G1221" t="e">
        <f t="shared" si="171"/>
        <v>#VALUE!</v>
      </c>
      <c r="H1221">
        <f t="shared" si="172"/>
        <v>0</v>
      </c>
      <c r="I1221" t="str">
        <f t="array" ref="I1221">IF($A1221="","",IF(IFERROR(INDEX(Summary!$BA:$BA,$AH1221),0)&lt;1,"Under 1 day",IF(INDEX(Summary!$BA:$BA,$AH1221)&lt;3,"1-3 days",IF(INDEX(Summary!$BA:$BA,$AH1221)&lt;7,"3-7 days","7+ days"))))</f>
        <v>7+ days</v>
      </c>
      <c r="J1221" t="str">
        <f t="array" ref="J1221">IF($A1221="","",IF(IFERROR(INDEX(Summary!$AX:$AX,$AH1221),0)&lt;0.25,"0-25%",IF(INDEX(Summary!$AX:$AX,$AH1221)&lt;0.5,"25-50%",IF(INDEX(Summary!$AX:$AX,$AH1221)&lt;0.75,"50-75%","75-100%"))))</f>
        <v>50-75%</v>
      </c>
      <c r="K1221" t="str">
        <f t="array" ref="K1221">IF($A1221="","",INDEX(Summary!$AY:$AY,$AH1221)&amp;"")</f>
        <v>RM NA</v>
      </c>
      <c r="L1221" s="1">
        <f>IF($A1221="","",Summary!$P$2+MOD(ROW()-2,30))</f>
        <v>46246</v>
      </c>
      <c r="M1221">
        <f t="shared" si="173"/>
        <v>20</v>
      </c>
      <c r="N1221">
        <f t="shared" si="174"/>
        <v>12</v>
      </c>
      <c r="O1221" t="str">
        <f t="shared" si="175"/>
        <v>Aug-2026</v>
      </c>
      <c r="P1221">
        <f t="shared" ca="1" si="176"/>
        <v>1</v>
      </c>
      <c r="Q1221" s="2">
        <f t="array" ref="Q1221">IF($A1221="",0,IFERROR(INDEX(Summary!$P$3:$AS$67,$AH1221-2,$M1221),0))</f>
        <v>0</v>
      </c>
      <c r="R1221" s="2">
        <f t="array" ref="R1221">IF($A1221="",0,ROUND(IFERROR(INDEX(Summary!$O:$O,$AH1221),0)/30,0))</f>
        <v>64</v>
      </c>
      <c r="S1221">
        <f t="shared" si="177"/>
        <v>0</v>
      </c>
      <c r="T1221" s="2">
        <f t="array" ref="T1221">IF($S1221=1,IFERROR(INDEX(Summary!$O:$O,$AH1221),0),0)</f>
        <v>0</v>
      </c>
      <c r="U1221" s="2">
        <f t="array" ref="U1221">IF($S1221=1,IFERROR(INDEX(Summary!$AT:$AT,$AH1221),0),0)</f>
        <v>0</v>
      </c>
      <c r="V1221" s="2">
        <f t="shared" si="178"/>
        <v>0</v>
      </c>
      <c r="W1221" s="2">
        <f t="array" ref="W1221">IF($S1221=1,IFERROR(INDEX(Summary!$AZ:$AZ,$AH1221),0),0)</f>
        <v>0</v>
      </c>
      <c r="X1221" s="3">
        <f t="array" ref="X1221">IF($S1221=1,IFERROR(INDEX(Summary!$BA:$BA,$AH1221),0),0)</f>
        <v>0</v>
      </c>
      <c r="Y1221" s="2">
        <f t="array" ref="Y1221">IF($S1221=1,IFERROR(INDEX(Summary!$G:$G,$AH1221),0),0)</f>
        <v>0</v>
      </c>
      <c r="Z1221" s="2">
        <f t="array" ref="Z1221">IF($S1221=1,IFERROR(INDEX(Summary!$H:$H,$AH1221),0),0)</f>
        <v>0</v>
      </c>
      <c r="AA1221" s="2">
        <f t="array" ref="AA1221">IF($S1221=1,IFERROR(INDEX(Summary!$I:$I,$AH1221),0),0)</f>
        <v>0</v>
      </c>
      <c r="AB1221" s="2">
        <f t="array" ref="AB1221">IF($S1221=1,IFERROR(INDEX(Summary!$J:$J,$AH1221),0),0)</f>
        <v>0</v>
      </c>
      <c r="AC1221" s="2">
        <f t="array" ref="AC1221">IF($S1221=1,IFERROR(INDEX(Summary!$K:$K,$AH1221),0),0)</f>
        <v>0</v>
      </c>
      <c r="AD1221" s="2">
        <f t="array" ref="AD1221">IF($S1221=1,IFERROR(INDEX(Summary!$L:$L,$AH1221),0),0)</f>
        <v>0</v>
      </c>
      <c r="AE1221" s="2">
        <f t="array" ref="AE1221">IF($S1221=1,IFERROR(INDEX(Summary!$M:$M,$AH1221),0),0)</f>
        <v>0</v>
      </c>
      <c r="AF1221" s="2">
        <f t="array" ref="AF1221">IF($S1221=1,IFERROR(INDEX(Summary!$N:$N,$AH1221),0),0)</f>
        <v>0</v>
      </c>
      <c r="AG1221">
        <f t="array" ref="AG1221">IF($A1221="","",IFERROR(INDEX(Summary!$BB:$BB,$AH1221),0))</f>
        <v>0</v>
      </c>
      <c r="AH1221">
        <f t="shared" si="179"/>
        <v>43</v>
      </c>
    </row>
    <row r="1222" spans="1:34" hidden="1">
      <c r="A1222" t="str">
        <f t="array" ref="A1222">IFERROR(INDEX(Summary!$D:$D,$AH1222)&amp;"","")</f>
        <v>FG00896</v>
      </c>
      <c r="B1222" t="str">
        <f t="array" ref="B1222">IF($A1222="","",INDEX(Summary!$E:$E,$AH1222))</f>
        <v>Jaggery Powder 113 gram</v>
      </c>
      <c r="C1222" t="str">
        <f t="array" ref="C1222">IF($A1222="","",INDEX(Summary!$B:$B,$AH1222))</f>
        <v>Jaggery</v>
      </c>
      <c r="D1222" t="str">
        <f t="array" ref="D1222">IF($A1222="","",INDEX(Summary!$C:$C,$AH1222))</f>
        <v>C39</v>
      </c>
      <c r="E1222">
        <f t="array" ref="E1222">IF($A1222="","",INDEX(Summary!$F:$F,$AH1222))</f>
        <v>0.113</v>
      </c>
      <c r="F1222" t="str">
        <f t="array" ref="F1222">IF($A1222="","",INDEX(Summary!$BC:$BC,$AH1222)&amp;"")</f>
        <v/>
      </c>
      <c r="G1222" t="e">
        <f t="shared" si="171"/>
        <v>#VALUE!</v>
      </c>
      <c r="H1222">
        <f t="shared" si="172"/>
        <v>0</v>
      </c>
      <c r="I1222" t="str">
        <f t="array" ref="I1222">IF($A1222="","",IF(IFERROR(INDEX(Summary!$BA:$BA,$AH1222),0)&lt;1,"Under 1 day",IF(INDEX(Summary!$BA:$BA,$AH1222)&lt;3,"1-3 days",IF(INDEX(Summary!$BA:$BA,$AH1222)&lt;7,"3-7 days","7+ days"))))</f>
        <v>7+ days</v>
      </c>
      <c r="J1222" t="str">
        <f t="array" ref="J1222">IF($A1222="","",IF(IFERROR(INDEX(Summary!$AX:$AX,$AH1222),0)&lt;0.25,"0-25%",IF(INDEX(Summary!$AX:$AX,$AH1222)&lt;0.5,"25-50%",IF(INDEX(Summary!$AX:$AX,$AH1222)&lt;0.75,"50-75%","75-100%"))))</f>
        <v>50-75%</v>
      </c>
      <c r="K1222" t="str">
        <f t="array" ref="K1222">IF($A1222="","",INDEX(Summary!$AY:$AY,$AH1222)&amp;"")</f>
        <v>RM NA</v>
      </c>
      <c r="L1222" s="1">
        <f>IF($A1222="","",Summary!$P$2+MOD(ROW()-2,30))</f>
        <v>46247</v>
      </c>
      <c r="M1222">
        <f t="shared" si="173"/>
        <v>21</v>
      </c>
      <c r="N1222">
        <f t="shared" si="174"/>
        <v>13</v>
      </c>
      <c r="O1222" t="str">
        <f t="shared" si="175"/>
        <v>Aug-2026</v>
      </c>
      <c r="P1222">
        <f t="shared" ca="1" si="176"/>
        <v>1</v>
      </c>
      <c r="Q1222" s="2">
        <f t="array" ref="Q1222">IF($A1222="",0,IFERROR(INDEX(Summary!$P$3:$AS$67,$AH1222-2,$M1222),0))</f>
        <v>0</v>
      </c>
      <c r="R1222" s="2">
        <f t="array" ref="R1222">IF($A1222="",0,ROUND(IFERROR(INDEX(Summary!$O:$O,$AH1222),0)/30,0))</f>
        <v>64</v>
      </c>
      <c r="S1222">
        <f t="shared" si="177"/>
        <v>0</v>
      </c>
      <c r="T1222" s="2">
        <f t="array" ref="T1222">IF($S1222=1,IFERROR(INDEX(Summary!$O:$O,$AH1222),0),0)</f>
        <v>0</v>
      </c>
      <c r="U1222" s="2">
        <f t="array" ref="U1222">IF($S1222=1,IFERROR(INDEX(Summary!$AT:$AT,$AH1222),0),0)</f>
        <v>0</v>
      </c>
      <c r="V1222" s="2">
        <f t="shared" si="178"/>
        <v>0</v>
      </c>
      <c r="W1222" s="2">
        <f t="array" ref="W1222">IF($S1222=1,IFERROR(INDEX(Summary!$AZ:$AZ,$AH1222),0),0)</f>
        <v>0</v>
      </c>
      <c r="X1222" s="3">
        <f t="array" ref="X1222">IF($S1222=1,IFERROR(INDEX(Summary!$BA:$BA,$AH1222),0),0)</f>
        <v>0</v>
      </c>
      <c r="Y1222" s="2">
        <f t="array" ref="Y1222">IF($S1222=1,IFERROR(INDEX(Summary!$G:$G,$AH1222),0),0)</f>
        <v>0</v>
      </c>
      <c r="Z1222" s="2">
        <f t="array" ref="Z1222">IF($S1222=1,IFERROR(INDEX(Summary!$H:$H,$AH1222),0),0)</f>
        <v>0</v>
      </c>
      <c r="AA1222" s="2">
        <f t="array" ref="AA1222">IF($S1222=1,IFERROR(INDEX(Summary!$I:$I,$AH1222),0),0)</f>
        <v>0</v>
      </c>
      <c r="AB1222" s="2">
        <f t="array" ref="AB1222">IF($S1222=1,IFERROR(INDEX(Summary!$J:$J,$AH1222),0),0)</f>
        <v>0</v>
      </c>
      <c r="AC1222" s="2">
        <f t="array" ref="AC1222">IF($S1222=1,IFERROR(INDEX(Summary!$K:$K,$AH1222),0),0)</f>
        <v>0</v>
      </c>
      <c r="AD1222" s="2">
        <f t="array" ref="AD1222">IF($S1222=1,IFERROR(INDEX(Summary!$L:$L,$AH1222),0),0)</f>
        <v>0</v>
      </c>
      <c r="AE1222" s="2">
        <f t="array" ref="AE1222">IF($S1222=1,IFERROR(INDEX(Summary!$M:$M,$AH1222),0),0)</f>
        <v>0</v>
      </c>
      <c r="AF1222" s="2">
        <f t="array" ref="AF1222">IF($S1222=1,IFERROR(INDEX(Summary!$N:$N,$AH1222),0),0)</f>
        <v>0</v>
      </c>
      <c r="AG1222">
        <f t="array" ref="AG1222">IF($A1222="","",IFERROR(INDEX(Summary!$BB:$BB,$AH1222),0))</f>
        <v>0</v>
      </c>
      <c r="AH1222">
        <f t="shared" si="179"/>
        <v>43</v>
      </c>
    </row>
    <row r="1223" spans="1:34" hidden="1">
      <c r="A1223" t="str">
        <f t="array" ref="A1223">IFERROR(INDEX(Summary!$D:$D,$AH1223)&amp;"","")</f>
        <v>FG00896</v>
      </c>
      <c r="B1223" t="str">
        <f t="array" ref="B1223">IF($A1223="","",INDEX(Summary!$E:$E,$AH1223))</f>
        <v>Jaggery Powder 113 gram</v>
      </c>
      <c r="C1223" t="str">
        <f t="array" ref="C1223">IF($A1223="","",INDEX(Summary!$B:$B,$AH1223))</f>
        <v>Jaggery</v>
      </c>
      <c r="D1223" t="str">
        <f t="array" ref="D1223">IF($A1223="","",INDEX(Summary!$C:$C,$AH1223))</f>
        <v>C39</v>
      </c>
      <c r="E1223">
        <f t="array" ref="E1223">IF($A1223="","",INDEX(Summary!$F:$F,$AH1223))</f>
        <v>0.113</v>
      </c>
      <c r="F1223" t="str">
        <f t="array" ref="F1223">IF($A1223="","",INDEX(Summary!$BC:$BC,$AH1223)&amp;"")</f>
        <v/>
      </c>
      <c r="G1223" t="e">
        <f t="shared" si="171"/>
        <v>#VALUE!</v>
      </c>
      <c r="H1223">
        <f t="shared" si="172"/>
        <v>0</v>
      </c>
      <c r="I1223" t="str">
        <f t="array" ref="I1223">IF($A1223="","",IF(IFERROR(INDEX(Summary!$BA:$BA,$AH1223),0)&lt;1,"Under 1 day",IF(INDEX(Summary!$BA:$BA,$AH1223)&lt;3,"1-3 days",IF(INDEX(Summary!$BA:$BA,$AH1223)&lt;7,"3-7 days","7+ days"))))</f>
        <v>7+ days</v>
      </c>
      <c r="J1223" t="str">
        <f t="array" ref="J1223">IF($A1223="","",IF(IFERROR(INDEX(Summary!$AX:$AX,$AH1223),0)&lt;0.25,"0-25%",IF(INDEX(Summary!$AX:$AX,$AH1223)&lt;0.5,"25-50%",IF(INDEX(Summary!$AX:$AX,$AH1223)&lt;0.75,"50-75%","75-100%"))))</f>
        <v>50-75%</v>
      </c>
      <c r="K1223" t="str">
        <f t="array" ref="K1223">IF($A1223="","",INDEX(Summary!$AY:$AY,$AH1223)&amp;"")</f>
        <v>RM NA</v>
      </c>
      <c r="L1223" s="1">
        <f>IF($A1223="","",Summary!$P$2+MOD(ROW()-2,30))</f>
        <v>46248</v>
      </c>
      <c r="M1223">
        <f t="shared" si="173"/>
        <v>22</v>
      </c>
      <c r="N1223">
        <f t="shared" si="174"/>
        <v>14</v>
      </c>
      <c r="O1223" t="str">
        <f t="shared" si="175"/>
        <v>Aug-2026</v>
      </c>
      <c r="P1223">
        <f t="shared" ca="1" si="176"/>
        <v>1</v>
      </c>
      <c r="Q1223" s="2">
        <f t="array" ref="Q1223">IF($A1223="",0,IFERROR(INDEX(Summary!$P$3:$AS$67,$AH1223-2,$M1223),0))</f>
        <v>0</v>
      </c>
      <c r="R1223" s="2">
        <f t="array" ref="R1223">IF($A1223="",0,ROUND(IFERROR(INDEX(Summary!$O:$O,$AH1223),0)/30,0))</f>
        <v>64</v>
      </c>
      <c r="S1223">
        <f t="shared" si="177"/>
        <v>0</v>
      </c>
      <c r="T1223" s="2">
        <f t="array" ref="T1223">IF($S1223=1,IFERROR(INDEX(Summary!$O:$O,$AH1223),0),0)</f>
        <v>0</v>
      </c>
      <c r="U1223" s="2">
        <f t="array" ref="U1223">IF($S1223=1,IFERROR(INDEX(Summary!$AT:$AT,$AH1223),0),0)</f>
        <v>0</v>
      </c>
      <c r="V1223" s="2">
        <f t="shared" si="178"/>
        <v>0</v>
      </c>
      <c r="W1223" s="2">
        <f t="array" ref="W1223">IF($S1223=1,IFERROR(INDEX(Summary!$AZ:$AZ,$AH1223),0),0)</f>
        <v>0</v>
      </c>
      <c r="X1223" s="3">
        <f t="array" ref="X1223">IF($S1223=1,IFERROR(INDEX(Summary!$BA:$BA,$AH1223),0),0)</f>
        <v>0</v>
      </c>
      <c r="Y1223" s="2">
        <f t="array" ref="Y1223">IF($S1223=1,IFERROR(INDEX(Summary!$G:$G,$AH1223),0),0)</f>
        <v>0</v>
      </c>
      <c r="Z1223" s="2">
        <f t="array" ref="Z1223">IF($S1223=1,IFERROR(INDEX(Summary!$H:$H,$AH1223),0),0)</f>
        <v>0</v>
      </c>
      <c r="AA1223" s="2">
        <f t="array" ref="AA1223">IF($S1223=1,IFERROR(INDEX(Summary!$I:$I,$AH1223),0),0)</f>
        <v>0</v>
      </c>
      <c r="AB1223" s="2">
        <f t="array" ref="AB1223">IF($S1223=1,IFERROR(INDEX(Summary!$J:$J,$AH1223),0),0)</f>
        <v>0</v>
      </c>
      <c r="AC1223" s="2">
        <f t="array" ref="AC1223">IF($S1223=1,IFERROR(INDEX(Summary!$K:$K,$AH1223),0),0)</f>
        <v>0</v>
      </c>
      <c r="AD1223" s="2">
        <f t="array" ref="AD1223">IF($S1223=1,IFERROR(INDEX(Summary!$L:$L,$AH1223),0),0)</f>
        <v>0</v>
      </c>
      <c r="AE1223" s="2">
        <f t="array" ref="AE1223">IF($S1223=1,IFERROR(INDEX(Summary!$M:$M,$AH1223),0),0)</f>
        <v>0</v>
      </c>
      <c r="AF1223" s="2">
        <f t="array" ref="AF1223">IF($S1223=1,IFERROR(INDEX(Summary!$N:$N,$AH1223),0),0)</f>
        <v>0</v>
      </c>
      <c r="AG1223">
        <f t="array" ref="AG1223">IF($A1223="","",IFERROR(INDEX(Summary!$BB:$BB,$AH1223),0))</f>
        <v>0</v>
      </c>
      <c r="AH1223">
        <f t="shared" si="179"/>
        <v>43</v>
      </c>
    </row>
    <row r="1224" spans="1:34" hidden="1">
      <c r="A1224" t="str">
        <f t="array" ref="A1224">IFERROR(INDEX(Summary!$D:$D,$AH1224)&amp;"","")</f>
        <v>FG00896</v>
      </c>
      <c r="B1224" t="str">
        <f t="array" ref="B1224">IF($A1224="","",INDEX(Summary!$E:$E,$AH1224))</f>
        <v>Jaggery Powder 113 gram</v>
      </c>
      <c r="C1224" t="str">
        <f t="array" ref="C1224">IF($A1224="","",INDEX(Summary!$B:$B,$AH1224))</f>
        <v>Jaggery</v>
      </c>
      <c r="D1224" t="str">
        <f t="array" ref="D1224">IF($A1224="","",INDEX(Summary!$C:$C,$AH1224))</f>
        <v>C39</v>
      </c>
      <c r="E1224">
        <f t="array" ref="E1224">IF($A1224="","",INDEX(Summary!$F:$F,$AH1224))</f>
        <v>0.113</v>
      </c>
      <c r="F1224" t="str">
        <f t="array" ref="F1224">IF($A1224="","",INDEX(Summary!$BC:$BC,$AH1224)&amp;"")</f>
        <v/>
      </c>
      <c r="G1224" t="e">
        <f t="shared" si="171"/>
        <v>#VALUE!</v>
      </c>
      <c r="H1224">
        <f t="shared" si="172"/>
        <v>0</v>
      </c>
      <c r="I1224" t="str">
        <f t="array" ref="I1224">IF($A1224="","",IF(IFERROR(INDEX(Summary!$BA:$BA,$AH1224),0)&lt;1,"Under 1 day",IF(INDEX(Summary!$BA:$BA,$AH1224)&lt;3,"1-3 days",IF(INDEX(Summary!$BA:$BA,$AH1224)&lt;7,"3-7 days","7+ days"))))</f>
        <v>7+ days</v>
      </c>
      <c r="J1224" t="str">
        <f t="array" ref="J1224">IF($A1224="","",IF(IFERROR(INDEX(Summary!$AX:$AX,$AH1224),0)&lt;0.25,"0-25%",IF(INDEX(Summary!$AX:$AX,$AH1224)&lt;0.5,"25-50%",IF(INDEX(Summary!$AX:$AX,$AH1224)&lt;0.75,"50-75%","75-100%"))))</f>
        <v>50-75%</v>
      </c>
      <c r="K1224" t="str">
        <f t="array" ref="K1224">IF($A1224="","",INDEX(Summary!$AY:$AY,$AH1224)&amp;"")</f>
        <v>RM NA</v>
      </c>
      <c r="L1224" s="1">
        <f>IF($A1224="","",Summary!$P$2+MOD(ROW()-2,30))</f>
        <v>46249</v>
      </c>
      <c r="M1224">
        <f t="shared" si="173"/>
        <v>23</v>
      </c>
      <c r="N1224">
        <f t="shared" si="174"/>
        <v>15</v>
      </c>
      <c r="O1224" t="str">
        <f t="shared" si="175"/>
        <v>Aug-2026</v>
      </c>
      <c r="P1224">
        <f t="shared" ca="1" si="176"/>
        <v>1</v>
      </c>
      <c r="Q1224" s="2">
        <f t="array" ref="Q1224">IF($A1224="",0,IFERROR(INDEX(Summary!$P$3:$AS$67,$AH1224-2,$M1224),0))</f>
        <v>0</v>
      </c>
      <c r="R1224" s="2">
        <f t="array" ref="R1224">IF($A1224="",0,ROUND(IFERROR(INDEX(Summary!$O:$O,$AH1224),0)/30,0))</f>
        <v>64</v>
      </c>
      <c r="S1224">
        <f t="shared" si="177"/>
        <v>0</v>
      </c>
      <c r="T1224" s="2">
        <f t="array" ref="T1224">IF($S1224=1,IFERROR(INDEX(Summary!$O:$O,$AH1224),0),0)</f>
        <v>0</v>
      </c>
      <c r="U1224" s="2">
        <f t="array" ref="U1224">IF($S1224=1,IFERROR(INDEX(Summary!$AT:$AT,$AH1224),0),0)</f>
        <v>0</v>
      </c>
      <c r="V1224" s="2">
        <f t="shared" si="178"/>
        <v>0</v>
      </c>
      <c r="W1224" s="2">
        <f t="array" ref="W1224">IF($S1224=1,IFERROR(INDEX(Summary!$AZ:$AZ,$AH1224),0),0)</f>
        <v>0</v>
      </c>
      <c r="X1224" s="3">
        <f t="array" ref="X1224">IF($S1224=1,IFERROR(INDEX(Summary!$BA:$BA,$AH1224),0),0)</f>
        <v>0</v>
      </c>
      <c r="Y1224" s="2">
        <f t="array" ref="Y1224">IF($S1224=1,IFERROR(INDEX(Summary!$G:$G,$AH1224),0),0)</f>
        <v>0</v>
      </c>
      <c r="Z1224" s="2">
        <f t="array" ref="Z1224">IF($S1224=1,IFERROR(INDEX(Summary!$H:$H,$AH1224),0),0)</f>
        <v>0</v>
      </c>
      <c r="AA1224" s="2">
        <f t="array" ref="AA1224">IF($S1224=1,IFERROR(INDEX(Summary!$I:$I,$AH1224),0),0)</f>
        <v>0</v>
      </c>
      <c r="AB1224" s="2">
        <f t="array" ref="AB1224">IF($S1224=1,IFERROR(INDEX(Summary!$J:$J,$AH1224),0),0)</f>
        <v>0</v>
      </c>
      <c r="AC1224" s="2">
        <f t="array" ref="AC1224">IF($S1224=1,IFERROR(INDEX(Summary!$K:$K,$AH1224),0),0)</f>
        <v>0</v>
      </c>
      <c r="AD1224" s="2">
        <f t="array" ref="AD1224">IF($S1224=1,IFERROR(INDEX(Summary!$L:$L,$AH1224),0),0)</f>
        <v>0</v>
      </c>
      <c r="AE1224" s="2">
        <f t="array" ref="AE1224">IF($S1224=1,IFERROR(INDEX(Summary!$M:$M,$AH1224),0),0)</f>
        <v>0</v>
      </c>
      <c r="AF1224" s="2">
        <f t="array" ref="AF1224">IF($S1224=1,IFERROR(INDEX(Summary!$N:$N,$AH1224),0),0)</f>
        <v>0</v>
      </c>
      <c r="AG1224">
        <f t="array" ref="AG1224">IF($A1224="","",IFERROR(INDEX(Summary!$BB:$BB,$AH1224),0))</f>
        <v>0</v>
      </c>
      <c r="AH1224">
        <f t="shared" si="179"/>
        <v>43</v>
      </c>
    </row>
    <row r="1225" spans="1:34" hidden="1">
      <c r="A1225" t="str">
        <f t="array" ref="A1225">IFERROR(INDEX(Summary!$D:$D,$AH1225)&amp;"","")</f>
        <v>FG00896</v>
      </c>
      <c r="B1225" t="str">
        <f t="array" ref="B1225">IF($A1225="","",INDEX(Summary!$E:$E,$AH1225))</f>
        <v>Jaggery Powder 113 gram</v>
      </c>
      <c r="C1225" t="str">
        <f t="array" ref="C1225">IF($A1225="","",INDEX(Summary!$B:$B,$AH1225))</f>
        <v>Jaggery</v>
      </c>
      <c r="D1225" t="str">
        <f t="array" ref="D1225">IF($A1225="","",INDEX(Summary!$C:$C,$AH1225))</f>
        <v>C39</v>
      </c>
      <c r="E1225">
        <f t="array" ref="E1225">IF($A1225="","",INDEX(Summary!$F:$F,$AH1225))</f>
        <v>0.113</v>
      </c>
      <c r="F1225" t="str">
        <f t="array" ref="F1225">IF($A1225="","",INDEX(Summary!$BC:$BC,$AH1225)&amp;"")</f>
        <v/>
      </c>
      <c r="G1225" t="e">
        <f t="shared" si="171"/>
        <v>#VALUE!</v>
      </c>
      <c r="H1225">
        <f t="shared" si="172"/>
        <v>0</v>
      </c>
      <c r="I1225" t="str">
        <f t="array" ref="I1225">IF($A1225="","",IF(IFERROR(INDEX(Summary!$BA:$BA,$AH1225),0)&lt;1,"Under 1 day",IF(INDEX(Summary!$BA:$BA,$AH1225)&lt;3,"1-3 days",IF(INDEX(Summary!$BA:$BA,$AH1225)&lt;7,"3-7 days","7+ days"))))</f>
        <v>7+ days</v>
      </c>
      <c r="J1225" t="str">
        <f t="array" ref="J1225">IF($A1225="","",IF(IFERROR(INDEX(Summary!$AX:$AX,$AH1225),0)&lt;0.25,"0-25%",IF(INDEX(Summary!$AX:$AX,$AH1225)&lt;0.5,"25-50%",IF(INDEX(Summary!$AX:$AX,$AH1225)&lt;0.75,"50-75%","75-100%"))))</f>
        <v>50-75%</v>
      </c>
      <c r="K1225" t="str">
        <f t="array" ref="K1225">IF($A1225="","",INDEX(Summary!$AY:$AY,$AH1225)&amp;"")</f>
        <v>RM NA</v>
      </c>
      <c r="L1225" s="1">
        <f>IF($A1225="","",Summary!$P$2+MOD(ROW()-2,30))</f>
        <v>46250</v>
      </c>
      <c r="M1225">
        <f t="shared" si="173"/>
        <v>24</v>
      </c>
      <c r="N1225">
        <f t="shared" si="174"/>
        <v>16</v>
      </c>
      <c r="O1225" t="str">
        <f t="shared" si="175"/>
        <v>Aug-2026</v>
      </c>
      <c r="P1225">
        <f t="shared" ca="1" si="176"/>
        <v>1</v>
      </c>
      <c r="Q1225" s="2">
        <f t="array" ref="Q1225">IF($A1225="",0,IFERROR(INDEX(Summary!$P$3:$AS$67,$AH1225-2,$M1225),0))</f>
        <v>0</v>
      </c>
      <c r="R1225" s="2">
        <f t="array" ref="R1225">IF($A1225="",0,ROUND(IFERROR(INDEX(Summary!$O:$O,$AH1225),0)/30,0))</f>
        <v>64</v>
      </c>
      <c r="S1225">
        <f t="shared" si="177"/>
        <v>0</v>
      </c>
      <c r="T1225" s="2">
        <f t="array" ref="T1225">IF($S1225=1,IFERROR(INDEX(Summary!$O:$O,$AH1225),0),0)</f>
        <v>0</v>
      </c>
      <c r="U1225" s="2">
        <f t="array" ref="U1225">IF($S1225=1,IFERROR(INDEX(Summary!$AT:$AT,$AH1225),0),0)</f>
        <v>0</v>
      </c>
      <c r="V1225" s="2">
        <f t="shared" si="178"/>
        <v>0</v>
      </c>
      <c r="W1225" s="2">
        <f t="array" ref="W1225">IF($S1225=1,IFERROR(INDEX(Summary!$AZ:$AZ,$AH1225),0),0)</f>
        <v>0</v>
      </c>
      <c r="X1225" s="3">
        <f t="array" ref="X1225">IF($S1225=1,IFERROR(INDEX(Summary!$BA:$BA,$AH1225),0),0)</f>
        <v>0</v>
      </c>
      <c r="Y1225" s="2">
        <f t="array" ref="Y1225">IF($S1225=1,IFERROR(INDEX(Summary!$G:$G,$AH1225),0),0)</f>
        <v>0</v>
      </c>
      <c r="Z1225" s="2">
        <f t="array" ref="Z1225">IF($S1225=1,IFERROR(INDEX(Summary!$H:$H,$AH1225),0),0)</f>
        <v>0</v>
      </c>
      <c r="AA1225" s="2">
        <f t="array" ref="AA1225">IF($S1225=1,IFERROR(INDEX(Summary!$I:$I,$AH1225),0),0)</f>
        <v>0</v>
      </c>
      <c r="AB1225" s="2">
        <f t="array" ref="AB1225">IF($S1225=1,IFERROR(INDEX(Summary!$J:$J,$AH1225),0),0)</f>
        <v>0</v>
      </c>
      <c r="AC1225" s="2">
        <f t="array" ref="AC1225">IF($S1225=1,IFERROR(INDEX(Summary!$K:$K,$AH1225),0),0)</f>
        <v>0</v>
      </c>
      <c r="AD1225" s="2">
        <f t="array" ref="AD1225">IF($S1225=1,IFERROR(INDEX(Summary!$L:$L,$AH1225),0),0)</f>
        <v>0</v>
      </c>
      <c r="AE1225" s="2">
        <f t="array" ref="AE1225">IF($S1225=1,IFERROR(INDEX(Summary!$M:$M,$AH1225),0),0)</f>
        <v>0</v>
      </c>
      <c r="AF1225" s="2">
        <f t="array" ref="AF1225">IF($S1225=1,IFERROR(INDEX(Summary!$N:$N,$AH1225),0),0)</f>
        <v>0</v>
      </c>
      <c r="AG1225">
        <f t="array" ref="AG1225">IF($A1225="","",IFERROR(INDEX(Summary!$BB:$BB,$AH1225),0))</f>
        <v>0</v>
      </c>
      <c r="AH1225">
        <f t="shared" si="179"/>
        <v>43</v>
      </c>
    </row>
    <row r="1226" spans="1:34" hidden="1">
      <c r="A1226" t="str">
        <f t="array" ref="A1226">IFERROR(INDEX(Summary!$D:$D,$AH1226)&amp;"","")</f>
        <v>FG00896</v>
      </c>
      <c r="B1226" t="str">
        <f t="array" ref="B1226">IF($A1226="","",INDEX(Summary!$E:$E,$AH1226))</f>
        <v>Jaggery Powder 113 gram</v>
      </c>
      <c r="C1226" t="str">
        <f t="array" ref="C1226">IF($A1226="","",INDEX(Summary!$B:$B,$AH1226))</f>
        <v>Jaggery</v>
      </c>
      <c r="D1226" t="str">
        <f t="array" ref="D1226">IF($A1226="","",INDEX(Summary!$C:$C,$AH1226))</f>
        <v>C39</v>
      </c>
      <c r="E1226">
        <f t="array" ref="E1226">IF($A1226="","",INDEX(Summary!$F:$F,$AH1226))</f>
        <v>0.113</v>
      </c>
      <c r="F1226" t="str">
        <f t="array" ref="F1226">IF($A1226="","",INDEX(Summary!$BC:$BC,$AH1226)&amp;"")</f>
        <v/>
      </c>
      <c r="G1226" t="e">
        <f t="shared" si="171"/>
        <v>#VALUE!</v>
      </c>
      <c r="H1226">
        <f t="shared" si="172"/>
        <v>0</v>
      </c>
      <c r="I1226" t="str">
        <f t="array" ref="I1226">IF($A1226="","",IF(IFERROR(INDEX(Summary!$BA:$BA,$AH1226),0)&lt;1,"Under 1 day",IF(INDEX(Summary!$BA:$BA,$AH1226)&lt;3,"1-3 days",IF(INDEX(Summary!$BA:$BA,$AH1226)&lt;7,"3-7 days","7+ days"))))</f>
        <v>7+ days</v>
      </c>
      <c r="J1226" t="str">
        <f t="array" ref="J1226">IF($A1226="","",IF(IFERROR(INDEX(Summary!$AX:$AX,$AH1226),0)&lt;0.25,"0-25%",IF(INDEX(Summary!$AX:$AX,$AH1226)&lt;0.5,"25-50%",IF(INDEX(Summary!$AX:$AX,$AH1226)&lt;0.75,"50-75%","75-100%"))))</f>
        <v>50-75%</v>
      </c>
      <c r="K1226" t="str">
        <f t="array" ref="K1226">IF($A1226="","",INDEX(Summary!$AY:$AY,$AH1226)&amp;"")</f>
        <v>RM NA</v>
      </c>
      <c r="L1226" s="1">
        <f>IF($A1226="","",Summary!$P$2+MOD(ROW()-2,30))</f>
        <v>46251</v>
      </c>
      <c r="M1226">
        <f t="shared" si="173"/>
        <v>25</v>
      </c>
      <c r="N1226">
        <f t="shared" si="174"/>
        <v>17</v>
      </c>
      <c r="O1226" t="str">
        <f t="shared" si="175"/>
        <v>Aug-2026</v>
      </c>
      <c r="P1226">
        <f t="shared" ca="1" si="176"/>
        <v>1</v>
      </c>
      <c r="Q1226" s="2">
        <f t="array" ref="Q1226">IF($A1226="",0,IFERROR(INDEX(Summary!$P$3:$AS$67,$AH1226-2,$M1226),0))</f>
        <v>0</v>
      </c>
      <c r="R1226" s="2">
        <f t="array" ref="R1226">IF($A1226="",0,ROUND(IFERROR(INDEX(Summary!$O:$O,$AH1226),0)/30,0))</f>
        <v>64</v>
      </c>
      <c r="S1226">
        <f t="shared" si="177"/>
        <v>0</v>
      </c>
      <c r="T1226" s="2">
        <f t="array" ref="T1226">IF($S1226=1,IFERROR(INDEX(Summary!$O:$O,$AH1226),0),0)</f>
        <v>0</v>
      </c>
      <c r="U1226" s="2">
        <f t="array" ref="U1226">IF($S1226=1,IFERROR(INDEX(Summary!$AT:$AT,$AH1226),0),0)</f>
        <v>0</v>
      </c>
      <c r="V1226" s="2">
        <f t="shared" si="178"/>
        <v>0</v>
      </c>
      <c r="W1226" s="2">
        <f t="array" ref="W1226">IF($S1226=1,IFERROR(INDEX(Summary!$AZ:$AZ,$AH1226),0),0)</f>
        <v>0</v>
      </c>
      <c r="X1226" s="3">
        <f t="array" ref="X1226">IF($S1226=1,IFERROR(INDEX(Summary!$BA:$BA,$AH1226),0),0)</f>
        <v>0</v>
      </c>
      <c r="Y1226" s="2">
        <f t="array" ref="Y1226">IF($S1226=1,IFERROR(INDEX(Summary!$G:$G,$AH1226),0),0)</f>
        <v>0</v>
      </c>
      <c r="Z1226" s="2">
        <f t="array" ref="Z1226">IF($S1226=1,IFERROR(INDEX(Summary!$H:$H,$AH1226),0),0)</f>
        <v>0</v>
      </c>
      <c r="AA1226" s="2">
        <f t="array" ref="AA1226">IF($S1226=1,IFERROR(INDEX(Summary!$I:$I,$AH1226),0),0)</f>
        <v>0</v>
      </c>
      <c r="AB1226" s="2">
        <f t="array" ref="AB1226">IF($S1226=1,IFERROR(INDEX(Summary!$J:$J,$AH1226),0),0)</f>
        <v>0</v>
      </c>
      <c r="AC1226" s="2">
        <f t="array" ref="AC1226">IF($S1226=1,IFERROR(INDEX(Summary!$K:$K,$AH1226),0),0)</f>
        <v>0</v>
      </c>
      <c r="AD1226" s="2">
        <f t="array" ref="AD1226">IF($S1226=1,IFERROR(INDEX(Summary!$L:$L,$AH1226),0),0)</f>
        <v>0</v>
      </c>
      <c r="AE1226" s="2">
        <f t="array" ref="AE1226">IF($S1226=1,IFERROR(INDEX(Summary!$M:$M,$AH1226),0),0)</f>
        <v>0</v>
      </c>
      <c r="AF1226" s="2">
        <f t="array" ref="AF1226">IF($S1226=1,IFERROR(INDEX(Summary!$N:$N,$AH1226),0),0)</f>
        <v>0</v>
      </c>
      <c r="AG1226">
        <f t="array" ref="AG1226">IF($A1226="","",IFERROR(INDEX(Summary!$BB:$BB,$AH1226),0))</f>
        <v>0</v>
      </c>
      <c r="AH1226">
        <f t="shared" si="179"/>
        <v>43</v>
      </c>
    </row>
    <row r="1227" spans="1:34" hidden="1">
      <c r="A1227" t="str">
        <f t="array" ref="A1227">IFERROR(INDEX(Summary!$D:$D,$AH1227)&amp;"","")</f>
        <v>FG00896</v>
      </c>
      <c r="B1227" t="str">
        <f t="array" ref="B1227">IF($A1227="","",INDEX(Summary!$E:$E,$AH1227))</f>
        <v>Jaggery Powder 113 gram</v>
      </c>
      <c r="C1227" t="str">
        <f t="array" ref="C1227">IF($A1227="","",INDEX(Summary!$B:$B,$AH1227))</f>
        <v>Jaggery</v>
      </c>
      <c r="D1227" t="str">
        <f t="array" ref="D1227">IF($A1227="","",INDEX(Summary!$C:$C,$AH1227))</f>
        <v>C39</v>
      </c>
      <c r="E1227">
        <f t="array" ref="E1227">IF($A1227="","",INDEX(Summary!$F:$F,$AH1227))</f>
        <v>0.113</v>
      </c>
      <c r="F1227" t="str">
        <f t="array" ref="F1227">IF($A1227="","",INDEX(Summary!$BC:$BC,$AH1227)&amp;"")</f>
        <v/>
      </c>
      <c r="G1227" t="e">
        <f t="shared" si="171"/>
        <v>#VALUE!</v>
      </c>
      <c r="H1227">
        <f t="shared" si="172"/>
        <v>0</v>
      </c>
      <c r="I1227" t="str">
        <f t="array" ref="I1227">IF($A1227="","",IF(IFERROR(INDEX(Summary!$BA:$BA,$AH1227),0)&lt;1,"Under 1 day",IF(INDEX(Summary!$BA:$BA,$AH1227)&lt;3,"1-3 days",IF(INDEX(Summary!$BA:$BA,$AH1227)&lt;7,"3-7 days","7+ days"))))</f>
        <v>7+ days</v>
      </c>
      <c r="J1227" t="str">
        <f t="array" ref="J1227">IF($A1227="","",IF(IFERROR(INDEX(Summary!$AX:$AX,$AH1227),0)&lt;0.25,"0-25%",IF(INDEX(Summary!$AX:$AX,$AH1227)&lt;0.5,"25-50%",IF(INDEX(Summary!$AX:$AX,$AH1227)&lt;0.75,"50-75%","75-100%"))))</f>
        <v>50-75%</v>
      </c>
      <c r="K1227" t="str">
        <f t="array" ref="K1227">IF($A1227="","",INDEX(Summary!$AY:$AY,$AH1227)&amp;"")</f>
        <v>RM NA</v>
      </c>
      <c r="L1227" s="1">
        <f>IF($A1227="","",Summary!$P$2+MOD(ROW()-2,30))</f>
        <v>46252</v>
      </c>
      <c r="M1227">
        <f t="shared" si="173"/>
        <v>26</v>
      </c>
      <c r="N1227">
        <f t="shared" si="174"/>
        <v>18</v>
      </c>
      <c r="O1227" t="str">
        <f t="shared" si="175"/>
        <v>Aug-2026</v>
      </c>
      <c r="P1227">
        <f t="shared" ca="1" si="176"/>
        <v>1</v>
      </c>
      <c r="Q1227" s="2">
        <f t="array" ref="Q1227">IF($A1227="",0,IFERROR(INDEX(Summary!$P$3:$AS$67,$AH1227-2,$M1227),0))</f>
        <v>0</v>
      </c>
      <c r="R1227" s="2">
        <f t="array" ref="R1227">IF($A1227="",0,ROUND(IFERROR(INDEX(Summary!$O:$O,$AH1227),0)/30,0))</f>
        <v>64</v>
      </c>
      <c r="S1227">
        <f t="shared" si="177"/>
        <v>0</v>
      </c>
      <c r="T1227" s="2">
        <f t="array" ref="T1227">IF($S1227=1,IFERROR(INDEX(Summary!$O:$O,$AH1227),0),0)</f>
        <v>0</v>
      </c>
      <c r="U1227" s="2">
        <f t="array" ref="U1227">IF($S1227=1,IFERROR(INDEX(Summary!$AT:$AT,$AH1227),0),0)</f>
        <v>0</v>
      </c>
      <c r="V1227" s="2">
        <f t="shared" si="178"/>
        <v>0</v>
      </c>
      <c r="W1227" s="2">
        <f t="array" ref="W1227">IF($S1227=1,IFERROR(INDEX(Summary!$AZ:$AZ,$AH1227),0),0)</f>
        <v>0</v>
      </c>
      <c r="X1227" s="3">
        <f t="array" ref="X1227">IF($S1227=1,IFERROR(INDEX(Summary!$BA:$BA,$AH1227),0),0)</f>
        <v>0</v>
      </c>
      <c r="Y1227" s="2">
        <f t="array" ref="Y1227">IF($S1227=1,IFERROR(INDEX(Summary!$G:$G,$AH1227),0),0)</f>
        <v>0</v>
      </c>
      <c r="Z1227" s="2">
        <f t="array" ref="Z1227">IF($S1227=1,IFERROR(INDEX(Summary!$H:$H,$AH1227),0),0)</f>
        <v>0</v>
      </c>
      <c r="AA1227" s="2">
        <f t="array" ref="AA1227">IF($S1227=1,IFERROR(INDEX(Summary!$I:$I,$AH1227),0),0)</f>
        <v>0</v>
      </c>
      <c r="AB1227" s="2">
        <f t="array" ref="AB1227">IF($S1227=1,IFERROR(INDEX(Summary!$J:$J,$AH1227),0),0)</f>
        <v>0</v>
      </c>
      <c r="AC1227" s="2">
        <f t="array" ref="AC1227">IF($S1227=1,IFERROR(INDEX(Summary!$K:$K,$AH1227),0),0)</f>
        <v>0</v>
      </c>
      <c r="AD1227" s="2">
        <f t="array" ref="AD1227">IF($S1227=1,IFERROR(INDEX(Summary!$L:$L,$AH1227),0),0)</f>
        <v>0</v>
      </c>
      <c r="AE1227" s="2">
        <f t="array" ref="AE1227">IF($S1227=1,IFERROR(INDEX(Summary!$M:$M,$AH1227),0),0)</f>
        <v>0</v>
      </c>
      <c r="AF1227" s="2">
        <f t="array" ref="AF1227">IF($S1227=1,IFERROR(INDEX(Summary!$N:$N,$AH1227),0),0)</f>
        <v>0</v>
      </c>
      <c r="AG1227">
        <f t="array" ref="AG1227">IF($A1227="","",IFERROR(INDEX(Summary!$BB:$BB,$AH1227),0))</f>
        <v>0</v>
      </c>
      <c r="AH1227">
        <f t="shared" si="179"/>
        <v>43</v>
      </c>
    </row>
    <row r="1228" spans="1:34" hidden="1">
      <c r="A1228" t="str">
        <f t="array" ref="A1228">IFERROR(INDEX(Summary!$D:$D,$AH1228)&amp;"","")</f>
        <v>FG00896</v>
      </c>
      <c r="B1228" t="str">
        <f t="array" ref="B1228">IF($A1228="","",INDEX(Summary!$E:$E,$AH1228))</f>
        <v>Jaggery Powder 113 gram</v>
      </c>
      <c r="C1228" t="str">
        <f t="array" ref="C1228">IF($A1228="","",INDEX(Summary!$B:$B,$AH1228))</f>
        <v>Jaggery</v>
      </c>
      <c r="D1228" t="str">
        <f t="array" ref="D1228">IF($A1228="","",INDEX(Summary!$C:$C,$AH1228))</f>
        <v>C39</v>
      </c>
      <c r="E1228">
        <f t="array" ref="E1228">IF($A1228="","",INDEX(Summary!$F:$F,$AH1228))</f>
        <v>0.113</v>
      </c>
      <c r="F1228" t="str">
        <f t="array" ref="F1228">IF($A1228="","",INDEX(Summary!$BC:$BC,$AH1228)&amp;"")</f>
        <v/>
      </c>
      <c r="G1228" t="e">
        <f t="shared" si="171"/>
        <v>#VALUE!</v>
      </c>
      <c r="H1228">
        <f t="shared" si="172"/>
        <v>0</v>
      </c>
      <c r="I1228" t="str">
        <f t="array" ref="I1228">IF($A1228="","",IF(IFERROR(INDEX(Summary!$BA:$BA,$AH1228),0)&lt;1,"Under 1 day",IF(INDEX(Summary!$BA:$BA,$AH1228)&lt;3,"1-3 days",IF(INDEX(Summary!$BA:$BA,$AH1228)&lt;7,"3-7 days","7+ days"))))</f>
        <v>7+ days</v>
      </c>
      <c r="J1228" t="str">
        <f t="array" ref="J1228">IF($A1228="","",IF(IFERROR(INDEX(Summary!$AX:$AX,$AH1228),0)&lt;0.25,"0-25%",IF(INDEX(Summary!$AX:$AX,$AH1228)&lt;0.5,"25-50%",IF(INDEX(Summary!$AX:$AX,$AH1228)&lt;0.75,"50-75%","75-100%"))))</f>
        <v>50-75%</v>
      </c>
      <c r="K1228" t="str">
        <f t="array" ref="K1228">IF($A1228="","",INDEX(Summary!$AY:$AY,$AH1228)&amp;"")</f>
        <v>RM NA</v>
      </c>
      <c r="L1228" s="1">
        <f>IF($A1228="","",Summary!$P$2+MOD(ROW()-2,30))</f>
        <v>46253</v>
      </c>
      <c r="M1228">
        <f t="shared" si="173"/>
        <v>27</v>
      </c>
      <c r="N1228">
        <f t="shared" si="174"/>
        <v>19</v>
      </c>
      <c r="O1228" t="str">
        <f t="shared" si="175"/>
        <v>Aug-2026</v>
      </c>
      <c r="P1228">
        <f t="shared" ca="1" si="176"/>
        <v>1</v>
      </c>
      <c r="Q1228" s="2">
        <f t="array" ref="Q1228">IF($A1228="",0,IFERROR(INDEX(Summary!$P$3:$AS$67,$AH1228-2,$M1228),0))</f>
        <v>0</v>
      </c>
      <c r="R1228" s="2">
        <f t="array" ref="R1228">IF($A1228="",0,ROUND(IFERROR(INDEX(Summary!$O:$O,$AH1228),0)/30,0))</f>
        <v>64</v>
      </c>
      <c r="S1228">
        <f t="shared" si="177"/>
        <v>0</v>
      </c>
      <c r="T1228" s="2">
        <f t="array" ref="T1228">IF($S1228=1,IFERROR(INDEX(Summary!$O:$O,$AH1228),0),0)</f>
        <v>0</v>
      </c>
      <c r="U1228" s="2">
        <f t="array" ref="U1228">IF($S1228=1,IFERROR(INDEX(Summary!$AT:$AT,$AH1228),0),0)</f>
        <v>0</v>
      </c>
      <c r="V1228" s="2">
        <f t="shared" si="178"/>
        <v>0</v>
      </c>
      <c r="W1228" s="2">
        <f t="array" ref="W1228">IF($S1228=1,IFERROR(INDEX(Summary!$AZ:$AZ,$AH1228),0),0)</f>
        <v>0</v>
      </c>
      <c r="X1228" s="3">
        <f t="array" ref="X1228">IF($S1228=1,IFERROR(INDEX(Summary!$BA:$BA,$AH1228),0),0)</f>
        <v>0</v>
      </c>
      <c r="Y1228" s="2">
        <f t="array" ref="Y1228">IF($S1228=1,IFERROR(INDEX(Summary!$G:$G,$AH1228),0),0)</f>
        <v>0</v>
      </c>
      <c r="Z1228" s="2">
        <f t="array" ref="Z1228">IF($S1228=1,IFERROR(INDEX(Summary!$H:$H,$AH1228),0),0)</f>
        <v>0</v>
      </c>
      <c r="AA1228" s="2">
        <f t="array" ref="AA1228">IF($S1228=1,IFERROR(INDEX(Summary!$I:$I,$AH1228),0),0)</f>
        <v>0</v>
      </c>
      <c r="AB1228" s="2">
        <f t="array" ref="AB1228">IF($S1228=1,IFERROR(INDEX(Summary!$J:$J,$AH1228),0),0)</f>
        <v>0</v>
      </c>
      <c r="AC1228" s="2">
        <f t="array" ref="AC1228">IF($S1228=1,IFERROR(INDEX(Summary!$K:$K,$AH1228),0),0)</f>
        <v>0</v>
      </c>
      <c r="AD1228" s="2">
        <f t="array" ref="AD1228">IF($S1228=1,IFERROR(INDEX(Summary!$L:$L,$AH1228),0),0)</f>
        <v>0</v>
      </c>
      <c r="AE1228" s="2">
        <f t="array" ref="AE1228">IF($S1228=1,IFERROR(INDEX(Summary!$M:$M,$AH1228),0),0)</f>
        <v>0</v>
      </c>
      <c r="AF1228" s="2">
        <f t="array" ref="AF1228">IF($S1228=1,IFERROR(INDEX(Summary!$N:$N,$AH1228),0),0)</f>
        <v>0</v>
      </c>
      <c r="AG1228">
        <f t="array" ref="AG1228">IF($A1228="","",IFERROR(INDEX(Summary!$BB:$BB,$AH1228),0))</f>
        <v>0</v>
      </c>
      <c r="AH1228">
        <f t="shared" si="179"/>
        <v>43</v>
      </c>
    </row>
    <row r="1229" spans="1:34" hidden="1">
      <c r="A1229" t="str">
        <f t="array" ref="A1229">IFERROR(INDEX(Summary!$D:$D,$AH1229)&amp;"","")</f>
        <v>FG00896</v>
      </c>
      <c r="B1229" t="str">
        <f t="array" ref="B1229">IF($A1229="","",INDEX(Summary!$E:$E,$AH1229))</f>
        <v>Jaggery Powder 113 gram</v>
      </c>
      <c r="C1229" t="str">
        <f t="array" ref="C1229">IF($A1229="","",INDEX(Summary!$B:$B,$AH1229))</f>
        <v>Jaggery</v>
      </c>
      <c r="D1229" t="str">
        <f t="array" ref="D1229">IF($A1229="","",INDEX(Summary!$C:$C,$AH1229))</f>
        <v>C39</v>
      </c>
      <c r="E1229">
        <f t="array" ref="E1229">IF($A1229="","",INDEX(Summary!$F:$F,$AH1229))</f>
        <v>0.113</v>
      </c>
      <c r="F1229" t="str">
        <f t="array" ref="F1229">IF($A1229="","",INDEX(Summary!$BC:$BC,$AH1229)&amp;"")</f>
        <v/>
      </c>
      <c r="G1229" t="e">
        <f t="shared" si="171"/>
        <v>#VALUE!</v>
      </c>
      <c r="H1229">
        <f t="shared" si="172"/>
        <v>0</v>
      </c>
      <c r="I1229" t="str">
        <f t="array" ref="I1229">IF($A1229="","",IF(IFERROR(INDEX(Summary!$BA:$BA,$AH1229),0)&lt;1,"Under 1 day",IF(INDEX(Summary!$BA:$BA,$AH1229)&lt;3,"1-3 days",IF(INDEX(Summary!$BA:$BA,$AH1229)&lt;7,"3-7 days","7+ days"))))</f>
        <v>7+ days</v>
      </c>
      <c r="J1229" t="str">
        <f t="array" ref="J1229">IF($A1229="","",IF(IFERROR(INDEX(Summary!$AX:$AX,$AH1229),0)&lt;0.25,"0-25%",IF(INDEX(Summary!$AX:$AX,$AH1229)&lt;0.5,"25-50%",IF(INDEX(Summary!$AX:$AX,$AH1229)&lt;0.75,"50-75%","75-100%"))))</f>
        <v>50-75%</v>
      </c>
      <c r="K1229" t="str">
        <f t="array" ref="K1229">IF($A1229="","",INDEX(Summary!$AY:$AY,$AH1229)&amp;"")</f>
        <v>RM NA</v>
      </c>
      <c r="L1229" s="1">
        <f>IF($A1229="","",Summary!$P$2+MOD(ROW()-2,30))</f>
        <v>46254</v>
      </c>
      <c r="M1229">
        <f t="shared" si="173"/>
        <v>28</v>
      </c>
      <c r="N1229">
        <f t="shared" si="174"/>
        <v>20</v>
      </c>
      <c r="O1229" t="str">
        <f t="shared" si="175"/>
        <v>Aug-2026</v>
      </c>
      <c r="P1229">
        <f t="shared" ca="1" si="176"/>
        <v>1</v>
      </c>
      <c r="Q1229" s="2">
        <f t="array" ref="Q1229">IF($A1229="",0,IFERROR(INDEX(Summary!$P$3:$AS$67,$AH1229-2,$M1229),0))</f>
        <v>0</v>
      </c>
      <c r="R1229" s="2">
        <f t="array" ref="R1229">IF($A1229="",0,ROUND(IFERROR(INDEX(Summary!$O:$O,$AH1229),0)/30,0))</f>
        <v>64</v>
      </c>
      <c r="S1229">
        <f t="shared" si="177"/>
        <v>0</v>
      </c>
      <c r="T1229" s="2">
        <f t="array" ref="T1229">IF($S1229=1,IFERROR(INDEX(Summary!$O:$O,$AH1229),0),0)</f>
        <v>0</v>
      </c>
      <c r="U1229" s="2">
        <f t="array" ref="U1229">IF($S1229=1,IFERROR(INDEX(Summary!$AT:$AT,$AH1229),0),0)</f>
        <v>0</v>
      </c>
      <c r="V1229" s="2">
        <f t="shared" si="178"/>
        <v>0</v>
      </c>
      <c r="W1229" s="2">
        <f t="array" ref="W1229">IF($S1229=1,IFERROR(INDEX(Summary!$AZ:$AZ,$AH1229),0),0)</f>
        <v>0</v>
      </c>
      <c r="X1229" s="3">
        <f t="array" ref="X1229">IF($S1229=1,IFERROR(INDEX(Summary!$BA:$BA,$AH1229),0),0)</f>
        <v>0</v>
      </c>
      <c r="Y1229" s="2">
        <f t="array" ref="Y1229">IF($S1229=1,IFERROR(INDEX(Summary!$G:$G,$AH1229),0),0)</f>
        <v>0</v>
      </c>
      <c r="Z1229" s="2">
        <f t="array" ref="Z1229">IF($S1229=1,IFERROR(INDEX(Summary!$H:$H,$AH1229),0),0)</f>
        <v>0</v>
      </c>
      <c r="AA1229" s="2">
        <f t="array" ref="AA1229">IF($S1229=1,IFERROR(INDEX(Summary!$I:$I,$AH1229),0),0)</f>
        <v>0</v>
      </c>
      <c r="AB1229" s="2">
        <f t="array" ref="AB1229">IF($S1229=1,IFERROR(INDEX(Summary!$J:$J,$AH1229),0),0)</f>
        <v>0</v>
      </c>
      <c r="AC1229" s="2">
        <f t="array" ref="AC1229">IF($S1229=1,IFERROR(INDEX(Summary!$K:$K,$AH1229),0),0)</f>
        <v>0</v>
      </c>
      <c r="AD1229" s="2">
        <f t="array" ref="AD1229">IF($S1229=1,IFERROR(INDEX(Summary!$L:$L,$AH1229),0),0)</f>
        <v>0</v>
      </c>
      <c r="AE1229" s="2">
        <f t="array" ref="AE1229">IF($S1229=1,IFERROR(INDEX(Summary!$M:$M,$AH1229),0),0)</f>
        <v>0</v>
      </c>
      <c r="AF1229" s="2">
        <f t="array" ref="AF1229">IF($S1229=1,IFERROR(INDEX(Summary!$N:$N,$AH1229),0),0)</f>
        <v>0</v>
      </c>
      <c r="AG1229">
        <f t="array" ref="AG1229">IF($A1229="","",IFERROR(INDEX(Summary!$BB:$BB,$AH1229),0))</f>
        <v>0</v>
      </c>
      <c r="AH1229">
        <f t="shared" si="179"/>
        <v>43</v>
      </c>
    </row>
    <row r="1230" spans="1:34" hidden="1">
      <c r="A1230" t="str">
        <f t="array" ref="A1230">IFERROR(INDEX(Summary!$D:$D,$AH1230)&amp;"","")</f>
        <v>FG00896</v>
      </c>
      <c r="B1230" t="str">
        <f t="array" ref="B1230">IF($A1230="","",INDEX(Summary!$E:$E,$AH1230))</f>
        <v>Jaggery Powder 113 gram</v>
      </c>
      <c r="C1230" t="str">
        <f t="array" ref="C1230">IF($A1230="","",INDEX(Summary!$B:$B,$AH1230))</f>
        <v>Jaggery</v>
      </c>
      <c r="D1230" t="str">
        <f t="array" ref="D1230">IF($A1230="","",INDEX(Summary!$C:$C,$AH1230))</f>
        <v>C39</v>
      </c>
      <c r="E1230">
        <f t="array" ref="E1230">IF($A1230="","",INDEX(Summary!$F:$F,$AH1230))</f>
        <v>0.113</v>
      </c>
      <c r="F1230" t="str">
        <f t="array" ref="F1230">IF($A1230="","",INDEX(Summary!$BC:$BC,$AH1230)&amp;"")</f>
        <v/>
      </c>
      <c r="G1230" t="e">
        <f t="shared" si="171"/>
        <v>#VALUE!</v>
      </c>
      <c r="H1230">
        <f t="shared" si="172"/>
        <v>0</v>
      </c>
      <c r="I1230" t="str">
        <f t="array" ref="I1230">IF($A1230="","",IF(IFERROR(INDEX(Summary!$BA:$BA,$AH1230),0)&lt;1,"Under 1 day",IF(INDEX(Summary!$BA:$BA,$AH1230)&lt;3,"1-3 days",IF(INDEX(Summary!$BA:$BA,$AH1230)&lt;7,"3-7 days","7+ days"))))</f>
        <v>7+ days</v>
      </c>
      <c r="J1230" t="str">
        <f t="array" ref="J1230">IF($A1230="","",IF(IFERROR(INDEX(Summary!$AX:$AX,$AH1230),0)&lt;0.25,"0-25%",IF(INDEX(Summary!$AX:$AX,$AH1230)&lt;0.5,"25-50%",IF(INDEX(Summary!$AX:$AX,$AH1230)&lt;0.75,"50-75%","75-100%"))))</f>
        <v>50-75%</v>
      </c>
      <c r="K1230" t="str">
        <f t="array" ref="K1230">IF($A1230="","",INDEX(Summary!$AY:$AY,$AH1230)&amp;"")</f>
        <v>RM NA</v>
      </c>
      <c r="L1230" s="1">
        <f>IF($A1230="","",Summary!$P$2+MOD(ROW()-2,30))</f>
        <v>46255</v>
      </c>
      <c r="M1230">
        <f t="shared" si="173"/>
        <v>29</v>
      </c>
      <c r="N1230">
        <f t="shared" si="174"/>
        <v>21</v>
      </c>
      <c r="O1230" t="str">
        <f t="shared" si="175"/>
        <v>Aug-2026</v>
      </c>
      <c r="P1230">
        <f t="shared" ca="1" si="176"/>
        <v>1</v>
      </c>
      <c r="Q1230" s="2">
        <f t="array" ref="Q1230">IF($A1230="",0,IFERROR(INDEX(Summary!$P$3:$AS$67,$AH1230-2,$M1230),0))</f>
        <v>0</v>
      </c>
      <c r="R1230" s="2">
        <f t="array" ref="R1230">IF($A1230="",0,ROUND(IFERROR(INDEX(Summary!$O:$O,$AH1230),0)/30,0))</f>
        <v>64</v>
      </c>
      <c r="S1230">
        <f t="shared" si="177"/>
        <v>0</v>
      </c>
      <c r="T1230" s="2">
        <f t="array" ref="T1230">IF($S1230=1,IFERROR(INDEX(Summary!$O:$O,$AH1230),0),0)</f>
        <v>0</v>
      </c>
      <c r="U1230" s="2">
        <f t="array" ref="U1230">IF($S1230=1,IFERROR(INDEX(Summary!$AT:$AT,$AH1230),0),0)</f>
        <v>0</v>
      </c>
      <c r="V1230" s="2">
        <f t="shared" si="178"/>
        <v>0</v>
      </c>
      <c r="W1230" s="2">
        <f t="array" ref="W1230">IF($S1230=1,IFERROR(INDEX(Summary!$AZ:$AZ,$AH1230),0),0)</f>
        <v>0</v>
      </c>
      <c r="X1230" s="3">
        <f t="array" ref="X1230">IF($S1230=1,IFERROR(INDEX(Summary!$BA:$BA,$AH1230),0),0)</f>
        <v>0</v>
      </c>
      <c r="Y1230" s="2">
        <f t="array" ref="Y1230">IF($S1230=1,IFERROR(INDEX(Summary!$G:$G,$AH1230),0),0)</f>
        <v>0</v>
      </c>
      <c r="Z1230" s="2">
        <f t="array" ref="Z1230">IF($S1230=1,IFERROR(INDEX(Summary!$H:$H,$AH1230),0),0)</f>
        <v>0</v>
      </c>
      <c r="AA1230" s="2">
        <f t="array" ref="AA1230">IF($S1230=1,IFERROR(INDEX(Summary!$I:$I,$AH1230),0),0)</f>
        <v>0</v>
      </c>
      <c r="AB1230" s="2">
        <f t="array" ref="AB1230">IF($S1230=1,IFERROR(INDEX(Summary!$J:$J,$AH1230),0),0)</f>
        <v>0</v>
      </c>
      <c r="AC1230" s="2">
        <f t="array" ref="AC1230">IF($S1230=1,IFERROR(INDEX(Summary!$K:$K,$AH1230),0),0)</f>
        <v>0</v>
      </c>
      <c r="AD1230" s="2">
        <f t="array" ref="AD1230">IF($S1230=1,IFERROR(INDEX(Summary!$L:$L,$AH1230),0),0)</f>
        <v>0</v>
      </c>
      <c r="AE1230" s="2">
        <f t="array" ref="AE1230">IF($S1230=1,IFERROR(INDEX(Summary!$M:$M,$AH1230),0),0)</f>
        <v>0</v>
      </c>
      <c r="AF1230" s="2">
        <f t="array" ref="AF1230">IF($S1230=1,IFERROR(INDEX(Summary!$N:$N,$AH1230),0),0)</f>
        <v>0</v>
      </c>
      <c r="AG1230">
        <f t="array" ref="AG1230">IF($A1230="","",IFERROR(INDEX(Summary!$BB:$BB,$AH1230),0))</f>
        <v>0</v>
      </c>
      <c r="AH1230">
        <f t="shared" si="179"/>
        <v>43</v>
      </c>
    </row>
    <row r="1231" spans="1:34" hidden="1">
      <c r="A1231" t="str">
        <f t="array" ref="A1231">IFERROR(INDEX(Summary!$D:$D,$AH1231)&amp;"","")</f>
        <v>FG00896</v>
      </c>
      <c r="B1231" t="str">
        <f t="array" ref="B1231">IF($A1231="","",INDEX(Summary!$E:$E,$AH1231))</f>
        <v>Jaggery Powder 113 gram</v>
      </c>
      <c r="C1231" t="str">
        <f t="array" ref="C1231">IF($A1231="","",INDEX(Summary!$B:$B,$AH1231))</f>
        <v>Jaggery</v>
      </c>
      <c r="D1231" t="str">
        <f t="array" ref="D1231">IF($A1231="","",INDEX(Summary!$C:$C,$AH1231))</f>
        <v>C39</v>
      </c>
      <c r="E1231">
        <f t="array" ref="E1231">IF($A1231="","",INDEX(Summary!$F:$F,$AH1231))</f>
        <v>0.113</v>
      </c>
      <c r="F1231" t="str">
        <f t="array" ref="F1231">IF($A1231="","",INDEX(Summary!$BC:$BC,$AH1231)&amp;"")</f>
        <v/>
      </c>
      <c r="G1231" t="e">
        <f t="shared" si="171"/>
        <v>#VALUE!</v>
      </c>
      <c r="H1231">
        <f t="shared" si="172"/>
        <v>0</v>
      </c>
      <c r="I1231" t="str">
        <f t="array" ref="I1231">IF($A1231="","",IF(IFERROR(INDEX(Summary!$BA:$BA,$AH1231),0)&lt;1,"Under 1 day",IF(INDEX(Summary!$BA:$BA,$AH1231)&lt;3,"1-3 days",IF(INDEX(Summary!$BA:$BA,$AH1231)&lt;7,"3-7 days","7+ days"))))</f>
        <v>7+ days</v>
      </c>
      <c r="J1231" t="str">
        <f t="array" ref="J1231">IF($A1231="","",IF(IFERROR(INDEX(Summary!$AX:$AX,$AH1231),0)&lt;0.25,"0-25%",IF(INDEX(Summary!$AX:$AX,$AH1231)&lt;0.5,"25-50%",IF(INDEX(Summary!$AX:$AX,$AH1231)&lt;0.75,"50-75%","75-100%"))))</f>
        <v>50-75%</v>
      </c>
      <c r="K1231" t="str">
        <f t="array" ref="K1231">IF($A1231="","",INDEX(Summary!$AY:$AY,$AH1231)&amp;"")</f>
        <v>RM NA</v>
      </c>
      <c r="L1231" s="1">
        <f>IF($A1231="","",Summary!$P$2+MOD(ROW()-2,30))</f>
        <v>46256</v>
      </c>
      <c r="M1231">
        <f t="shared" si="173"/>
        <v>30</v>
      </c>
      <c r="N1231">
        <f t="shared" si="174"/>
        <v>22</v>
      </c>
      <c r="O1231" t="str">
        <f t="shared" si="175"/>
        <v>Aug-2026</v>
      </c>
      <c r="P1231">
        <f t="shared" ca="1" si="176"/>
        <v>1</v>
      </c>
      <c r="Q1231" s="2">
        <f t="array" ref="Q1231">IF($A1231="",0,IFERROR(INDEX(Summary!$P$3:$AS$67,$AH1231-2,$M1231),0))</f>
        <v>1100</v>
      </c>
      <c r="R1231" s="2">
        <f t="array" ref="R1231">IF($A1231="",0,ROUND(IFERROR(INDEX(Summary!$O:$O,$AH1231),0)/30,0))</f>
        <v>64</v>
      </c>
      <c r="S1231">
        <f t="shared" si="177"/>
        <v>0</v>
      </c>
      <c r="T1231" s="2">
        <f t="array" ref="T1231">IF($S1231=1,IFERROR(INDEX(Summary!$O:$O,$AH1231),0),0)</f>
        <v>0</v>
      </c>
      <c r="U1231" s="2">
        <f t="array" ref="U1231">IF($S1231=1,IFERROR(INDEX(Summary!$AT:$AT,$AH1231),0),0)</f>
        <v>0</v>
      </c>
      <c r="V1231" s="2">
        <f t="shared" si="178"/>
        <v>0</v>
      </c>
      <c r="W1231" s="2">
        <f t="array" ref="W1231">IF($S1231=1,IFERROR(INDEX(Summary!$AZ:$AZ,$AH1231),0),0)</f>
        <v>0</v>
      </c>
      <c r="X1231" s="3">
        <f t="array" ref="X1231">IF($S1231=1,IFERROR(INDEX(Summary!$BA:$BA,$AH1231),0),0)</f>
        <v>0</v>
      </c>
      <c r="Y1231" s="2">
        <f t="array" ref="Y1231">IF($S1231=1,IFERROR(INDEX(Summary!$G:$G,$AH1231),0),0)</f>
        <v>0</v>
      </c>
      <c r="Z1231" s="2">
        <f t="array" ref="Z1231">IF($S1231=1,IFERROR(INDEX(Summary!$H:$H,$AH1231),0),0)</f>
        <v>0</v>
      </c>
      <c r="AA1231" s="2">
        <f t="array" ref="AA1231">IF($S1231=1,IFERROR(INDEX(Summary!$I:$I,$AH1231),0),0)</f>
        <v>0</v>
      </c>
      <c r="AB1231" s="2">
        <f t="array" ref="AB1231">IF($S1231=1,IFERROR(INDEX(Summary!$J:$J,$AH1231),0),0)</f>
        <v>0</v>
      </c>
      <c r="AC1231" s="2">
        <f t="array" ref="AC1231">IF($S1231=1,IFERROR(INDEX(Summary!$K:$K,$AH1231),0),0)</f>
        <v>0</v>
      </c>
      <c r="AD1231" s="2">
        <f t="array" ref="AD1231">IF($S1231=1,IFERROR(INDEX(Summary!$L:$L,$AH1231),0),0)</f>
        <v>0</v>
      </c>
      <c r="AE1231" s="2">
        <f t="array" ref="AE1231">IF($S1231=1,IFERROR(INDEX(Summary!$M:$M,$AH1231),0),0)</f>
        <v>0</v>
      </c>
      <c r="AF1231" s="2">
        <f t="array" ref="AF1231">IF($S1231=1,IFERROR(INDEX(Summary!$N:$N,$AH1231),0),0)</f>
        <v>0</v>
      </c>
      <c r="AG1231">
        <f t="array" ref="AG1231">IF($A1231="","",IFERROR(INDEX(Summary!$BB:$BB,$AH1231),0))</f>
        <v>0</v>
      </c>
      <c r="AH1231">
        <f t="shared" si="179"/>
        <v>43</v>
      </c>
    </row>
    <row r="1232" spans="1:34">
      <c r="A1232" t="str">
        <f t="array" ref="A1232">IFERROR(INDEX(Summary!$D:$D,$AH1232)&amp;"","")</f>
        <v>USFG00242</v>
      </c>
      <c r="B1232" t="str">
        <f t="array" ref="B1232">IF($A1232="","",INDEX(Summary!$E:$E,$AH1232))</f>
        <v>Sugarcane jaggery powder 16oz (4oz*4) - Units</v>
      </c>
      <c r="C1232" t="str">
        <f t="array" ref="C1232">IF($A1232="","",INDEX(Summary!$B:$B,$AH1232))</f>
        <v>Jaggery</v>
      </c>
      <c r="D1232" t="str">
        <f t="array" ref="D1232">IF($A1232="","",INDEX(Summary!$C:$C,$AH1232))</f>
        <v>C39</v>
      </c>
      <c r="E1232">
        <f t="array" ref="E1232">IF($A1232="","",INDEX(Summary!$F:$F,$AH1232))</f>
        <v>0.5</v>
      </c>
      <c r="F1232" t="str">
        <f t="array" ref="F1232">IF($A1232="","",INDEX(Summary!$BC:$BC,$AH1232)&amp;"")</f>
        <v/>
      </c>
      <c r="G1232" t="e">
        <f t="shared" si="171"/>
        <v>#VALUE!</v>
      </c>
      <c r="H1232">
        <f t="shared" si="172"/>
        <v>0</v>
      </c>
      <c r="I1232" t="str">
        <f t="array" ref="I1232">IF($A1232="","",IF(IFERROR(INDEX(Summary!$BA:$BA,$AH1232),0)&lt;1,"Under 1 day",IF(INDEX(Summary!$BA:$BA,$AH1232)&lt;3,"1-3 days",IF(INDEX(Summary!$BA:$BA,$AH1232)&lt;7,"3-7 days","7+ days"))))</f>
        <v>Under 1 day</v>
      </c>
      <c r="J1232" t="str">
        <f t="array" ref="J1232">IF($A1232="","",IF(IFERROR(INDEX(Summary!$AX:$AX,$AH1232),0)&lt;0.25,"0-25%",IF(INDEX(Summary!$AX:$AX,$AH1232)&lt;0.5,"25-50%",IF(INDEX(Summary!$AX:$AX,$AH1232)&lt;0.75,"50-75%","75-100%"))))</f>
        <v>0-25%</v>
      </c>
      <c r="K1232" t="str">
        <f t="array" ref="K1232">IF($A1232="","",INDEX(Summary!$AY:$AY,$AH1232)&amp;"")</f>
        <v>RM NA</v>
      </c>
      <c r="L1232" s="1">
        <f>IF($A1232="","",Summary!$P$2+MOD(ROW()-2,30))</f>
        <v>46227</v>
      </c>
      <c r="M1232">
        <f t="shared" si="173"/>
        <v>1</v>
      </c>
      <c r="N1232">
        <f t="shared" si="174"/>
        <v>24</v>
      </c>
      <c r="O1232" t="str">
        <f t="shared" si="175"/>
        <v>Jul-2026</v>
      </c>
      <c r="P1232">
        <f t="shared" ca="1" si="176"/>
        <v>1</v>
      </c>
      <c r="Q1232" s="2">
        <f t="array" ref="Q1232">IF($A1232="",0,IFERROR(INDEX(Summary!$P$3:$AS$67,$AH1232-2,$M1232),0))</f>
        <v>0</v>
      </c>
      <c r="R1232" s="2">
        <f t="array" ref="R1232">IF($A1232="",0,ROUND(IFERROR(INDEX(Summary!$O:$O,$AH1232),0)/30,0))</f>
        <v>5</v>
      </c>
      <c r="S1232">
        <f t="shared" si="177"/>
        <v>1</v>
      </c>
      <c r="T1232" s="2">
        <f t="array" ref="T1232">IF($S1232=1,IFERROR(INDEX(Summary!$O:$O,$AH1232),0),0)</f>
        <v>135</v>
      </c>
      <c r="U1232" s="2">
        <f t="array" ref="U1232">IF($S1232=1,IFERROR(INDEX(Summary!$AT:$AT,$AH1232),0),0)</f>
        <v>0</v>
      </c>
      <c r="V1232" s="2">
        <f t="shared" si="178"/>
        <v>135</v>
      </c>
      <c r="W1232" s="2">
        <f t="array" ref="W1232">IF($S1232=1,IFERROR(INDEX(Summary!$AZ:$AZ,$AH1232),0),0)</f>
        <v>0</v>
      </c>
      <c r="X1232" s="3">
        <f t="array" ref="X1232">IF($S1232=1,IFERROR(INDEX(Summary!$BA:$BA,$AH1232),0),0)</f>
        <v>0</v>
      </c>
      <c r="Y1232" s="2">
        <f t="array" ref="Y1232">IF($S1232=1,IFERROR(INDEX(Summary!$G:$G,$AH1232),0),0)</f>
        <v>0</v>
      </c>
      <c r="Z1232" s="2">
        <f t="array" ref="Z1232">IF($S1232=1,IFERROR(INDEX(Summary!$H:$H,$AH1232),0),0)</f>
        <v>135</v>
      </c>
      <c r="AA1232" s="2">
        <f t="array" ref="AA1232">IF($S1232=1,IFERROR(INDEX(Summary!$I:$I,$AH1232),0),0)</f>
        <v>0</v>
      </c>
      <c r="AB1232" s="2">
        <f t="array" ref="AB1232">IF($S1232=1,IFERROR(INDEX(Summary!$J:$J,$AH1232),0),0)</f>
        <v>0</v>
      </c>
      <c r="AC1232" s="2">
        <f t="array" ref="AC1232">IF($S1232=1,IFERROR(INDEX(Summary!$K:$K,$AH1232),0),0)</f>
        <v>0</v>
      </c>
      <c r="AD1232" s="2">
        <f t="array" ref="AD1232">IF($S1232=1,IFERROR(INDEX(Summary!$L:$L,$AH1232),0),0)</f>
        <v>0</v>
      </c>
      <c r="AE1232" s="2">
        <f t="array" ref="AE1232">IF($S1232=1,IFERROR(INDEX(Summary!$M:$M,$AH1232),0),0)</f>
        <v>0</v>
      </c>
      <c r="AF1232" s="2">
        <f t="array" ref="AF1232">IF($S1232=1,IFERROR(INDEX(Summary!$N:$N,$AH1232),0),0)</f>
        <v>0</v>
      </c>
      <c r="AG1232">
        <f t="array" ref="AG1232">IF($A1232="","",IFERROR(INDEX(Summary!$BB:$BB,$AH1232),0))</f>
        <v>0</v>
      </c>
      <c r="AH1232">
        <f t="shared" si="179"/>
        <v>44</v>
      </c>
    </row>
    <row r="1233" spans="1:34" hidden="1">
      <c r="A1233" t="str">
        <f t="array" ref="A1233">IFERROR(INDEX(Summary!$D:$D,$AH1233)&amp;"","")</f>
        <v>USFG00242</v>
      </c>
      <c r="B1233" t="str">
        <f t="array" ref="B1233">IF($A1233="","",INDEX(Summary!$E:$E,$AH1233))</f>
        <v>Sugarcane jaggery powder 16oz (4oz*4) - Units</v>
      </c>
      <c r="C1233" t="str">
        <f t="array" ref="C1233">IF($A1233="","",INDEX(Summary!$B:$B,$AH1233))</f>
        <v>Jaggery</v>
      </c>
      <c r="D1233" t="str">
        <f t="array" ref="D1233">IF($A1233="","",INDEX(Summary!$C:$C,$AH1233))</f>
        <v>C39</v>
      </c>
      <c r="E1233">
        <f t="array" ref="E1233">IF($A1233="","",INDEX(Summary!$F:$F,$AH1233))</f>
        <v>0.5</v>
      </c>
      <c r="F1233" t="str">
        <f t="array" ref="F1233">IF($A1233="","",INDEX(Summary!$BC:$BC,$AH1233)&amp;"")</f>
        <v/>
      </c>
      <c r="G1233" t="e">
        <f t="shared" si="171"/>
        <v>#VALUE!</v>
      </c>
      <c r="H1233">
        <f t="shared" si="172"/>
        <v>0</v>
      </c>
      <c r="I1233" t="str">
        <f t="array" ref="I1233">IF($A1233="","",IF(IFERROR(INDEX(Summary!$BA:$BA,$AH1233),0)&lt;1,"Under 1 day",IF(INDEX(Summary!$BA:$BA,$AH1233)&lt;3,"1-3 days",IF(INDEX(Summary!$BA:$BA,$AH1233)&lt;7,"3-7 days","7+ days"))))</f>
        <v>Under 1 day</v>
      </c>
      <c r="J1233" t="str">
        <f t="array" ref="J1233">IF($A1233="","",IF(IFERROR(INDEX(Summary!$AX:$AX,$AH1233),0)&lt;0.25,"0-25%",IF(INDEX(Summary!$AX:$AX,$AH1233)&lt;0.5,"25-50%",IF(INDEX(Summary!$AX:$AX,$AH1233)&lt;0.75,"50-75%","75-100%"))))</f>
        <v>0-25%</v>
      </c>
      <c r="K1233" t="str">
        <f t="array" ref="K1233">IF($A1233="","",INDEX(Summary!$AY:$AY,$AH1233)&amp;"")</f>
        <v>RM NA</v>
      </c>
      <c r="L1233" s="1">
        <f>IF($A1233="","",Summary!$P$2+MOD(ROW()-2,30))</f>
        <v>46228</v>
      </c>
      <c r="M1233">
        <f t="shared" si="173"/>
        <v>2</v>
      </c>
      <c r="N1233">
        <f t="shared" si="174"/>
        <v>25</v>
      </c>
      <c r="O1233" t="str">
        <f t="shared" si="175"/>
        <v>Jul-2026</v>
      </c>
      <c r="P1233">
        <f t="shared" ca="1" si="176"/>
        <v>1</v>
      </c>
      <c r="Q1233" s="2">
        <f t="array" ref="Q1233">IF($A1233="",0,IFERROR(INDEX(Summary!$P$3:$AS$67,$AH1233-2,$M1233),0))</f>
        <v>0</v>
      </c>
      <c r="R1233" s="2">
        <f t="array" ref="R1233">IF($A1233="",0,ROUND(IFERROR(INDEX(Summary!$O:$O,$AH1233),0)/30,0))</f>
        <v>5</v>
      </c>
      <c r="S1233">
        <f t="shared" si="177"/>
        <v>0</v>
      </c>
      <c r="T1233" s="2">
        <f t="array" ref="T1233">IF($S1233=1,IFERROR(INDEX(Summary!$O:$O,$AH1233),0),0)</f>
        <v>0</v>
      </c>
      <c r="U1233" s="2">
        <f t="array" ref="U1233">IF($S1233=1,IFERROR(INDEX(Summary!$AT:$AT,$AH1233),0),0)</f>
        <v>0</v>
      </c>
      <c r="V1233" s="2">
        <f t="shared" si="178"/>
        <v>0</v>
      </c>
      <c r="W1233" s="2">
        <f t="array" ref="W1233">IF($S1233=1,IFERROR(INDEX(Summary!$AZ:$AZ,$AH1233),0),0)</f>
        <v>0</v>
      </c>
      <c r="X1233" s="3">
        <f t="array" ref="X1233">IF($S1233=1,IFERROR(INDEX(Summary!$BA:$BA,$AH1233),0),0)</f>
        <v>0</v>
      </c>
      <c r="Y1233" s="2">
        <f t="array" ref="Y1233">IF($S1233=1,IFERROR(INDEX(Summary!$G:$G,$AH1233),0),0)</f>
        <v>0</v>
      </c>
      <c r="Z1233" s="2">
        <f t="array" ref="Z1233">IF($S1233=1,IFERROR(INDEX(Summary!$H:$H,$AH1233),0),0)</f>
        <v>0</v>
      </c>
      <c r="AA1233" s="2">
        <f t="array" ref="AA1233">IF($S1233=1,IFERROR(INDEX(Summary!$I:$I,$AH1233),0),0)</f>
        <v>0</v>
      </c>
      <c r="AB1233" s="2">
        <f t="array" ref="AB1233">IF($S1233=1,IFERROR(INDEX(Summary!$J:$J,$AH1233),0),0)</f>
        <v>0</v>
      </c>
      <c r="AC1233" s="2">
        <f t="array" ref="AC1233">IF($S1233=1,IFERROR(INDEX(Summary!$K:$K,$AH1233),0),0)</f>
        <v>0</v>
      </c>
      <c r="AD1233" s="2">
        <f t="array" ref="AD1233">IF($S1233=1,IFERROR(INDEX(Summary!$L:$L,$AH1233),0),0)</f>
        <v>0</v>
      </c>
      <c r="AE1233" s="2">
        <f t="array" ref="AE1233">IF($S1233=1,IFERROR(INDEX(Summary!$M:$M,$AH1233),0),0)</f>
        <v>0</v>
      </c>
      <c r="AF1233" s="2">
        <f t="array" ref="AF1233">IF($S1233=1,IFERROR(INDEX(Summary!$N:$N,$AH1233),0),0)</f>
        <v>0</v>
      </c>
      <c r="AG1233">
        <f t="array" ref="AG1233">IF($A1233="","",IFERROR(INDEX(Summary!$BB:$BB,$AH1233),0))</f>
        <v>0</v>
      </c>
      <c r="AH1233">
        <f t="shared" si="179"/>
        <v>44</v>
      </c>
    </row>
    <row r="1234" spans="1:34" hidden="1">
      <c r="A1234" t="str">
        <f t="array" ref="A1234">IFERROR(INDEX(Summary!$D:$D,$AH1234)&amp;"","")</f>
        <v>USFG00242</v>
      </c>
      <c r="B1234" t="str">
        <f t="array" ref="B1234">IF($A1234="","",INDEX(Summary!$E:$E,$AH1234))</f>
        <v>Sugarcane jaggery powder 16oz (4oz*4) - Units</v>
      </c>
      <c r="C1234" t="str">
        <f t="array" ref="C1234">IF($A1234="","",INDEX(Summary!$B:$B,$AH1234))</f>
        <v>Jaggery</v>
      </c>
      <c r="D1234" t="str">
        <f t="array" ref="D1234">IF($A1234="","",INDEX(Summary!$C:$C,$AH1234))</f>
        <v>C39</v>
      </c>
      <c r="E1234">
        <f t="array" ref="E1234">IF($A1234="","",INDEX(Summary!$F:$F,$AH1234))</f>
        <v>0.5</v>
      </c>
      <c r="F1234" t="str">
        <f t="array" ref="F1234">IF($A1234="","",INDEX(Summary!$BC:$BC,$AH1234)&amp;"")</f>
        <v/>
      </c>
      <c r="G1234" t="e">
        <f t="shared" si="171"/>
        <v>#VALUE!</v>
      </c>
      <c r="H1234">
        <f t="shared" si="172"/>
        <v>0</v>
      </c>
      <c r="I1234" t="str">
        <f t="array" ref="I1234">IF($A1234="","",IF(IFERROR(INDEX(Summary!$BA:$BA,$AH1234),0)&lt;1,"Under 1 day",IF(INDEX(Summary!$BA:$BA,$AH1234)&lt;3,"1-3 days",IF(INDEX(Summary!$BA:$BA,$AH1234)&lt;7,"3-7 days","7+ days"))))</f>
        <v>Under 1 day</v>
      </c>
      <c r="J1234" t="str">
        <f t="array" ref="J1234">IF($A1234="","",IF(IFERROR(INDEX(Summary!$AX:$AX,$AH1234),0)&lt;0.25,"0-25%",IF(INDEX(Summary!$AX:$AX,$AH1234)&lt;0.5,"25-50%",IF(INDEX(Summary!$AX:$AX,$AH1234)&lt;0.75,"50-75%","75-100%"))))</f>
        <v>0-25%</v>
      </c>
      <c r="K1234" t="str">
        <f t="array" ref="K1234">IF($A1234="","",INDEX(Summary!$AY:$AY,$AH1234)&amp;"")</f>
        <v>RM NA</v>
      </c>
      <c r="L1234" s="1">
        <f>IF($A1234="","",Summary!$P$2+MOD(ROW()-2,30))</f>
        <v>46229</v>
      </c>
      <c r="M1234">
        <f t="shared" si="173"/>
        <v>3</v>
      </c>
      <c r="N1234">
        <f t="shared" si="174"/>
        <v>26</v>
      </c>
      <c r="O1234" t="str">
        <f t="shared" si="175"/>
        <v>Jul-2026</v>
      </c>
      <c r="P1234">
        <f t="shared" ca="1" si="176"/>
        <v>1</v>
      </c>
      <c r="Q1234" s="2">
        <f t="array" ref="Q1234">IF($A1234="",0,IFERROR(INDEX(Summary!$P$3:$AS$67,$AH1234-2,$M1234),0))</f>
        <v>0</v>
      </c>
      <c r="R1234" s="2">
        <f t="array" ref="R1234">IF($A1234="",0,ROUND(IFERROR(INDEX(Summary!$O:$O,$AH1234),0)/30,0))</f>
        <v>5</v>
      </c>
      <c r="S1234">
        <f t="shared" si="177"/>
        <v>0</v>
      </c>
      <c r="T1234" s="2">
        <f t="array" ref="T1234">IF($S1234=1,IFERROR(INDEX(Summary!$O:$O,$AH1234),0),0)</f>
        <v>0</v>
      </c>
      <c r="U1234" s="2">
        <f t="array" ref="U1234">IF($S1234=1,IFERROR(INDEX(Summary!$AT:$AT,$AH1234),0),0)</f>
        <v>0</v>
      </c>
      <c r="V1234" s="2">
        <f t="shared" si="178"/>
        <v>0</v>
      </c>
      <c r="W1234" s="2">
        <f t="array" ref="W1234">IF($S1234=1,IFERROR(INDEX(Summary!$AZ:$AZ,$AH1234),0),0)</f>
        <v>0</v>
      </c>
      <c r="X1234" s="3">
        <f t="array" ref="X1234">IF($S1234=1,IFERROR(INDEX(Summary!$BA:$BA,$AH1234),0),0)</f>
        <v>0</v>
      </c>
      <c r="Y1234" s="2">
        <f t="array" ref="Y1234">IF($S1234=1,IFERROR(INDEX(Summary!$G:$G,$AH1234),0),0)</f>
        <v>0</v>
      </c>
      <c r="Z1234" s="2">
        <f t="array" ref="Z1234">IF($S1234=1,IFERROR(INDEX(Summary!$H:$H,$AH1234),0),0)</f>
        <v>0</v>
      </c>
      <c r="AA1234" s="2">
        <f t="array" ref="AA1234">IF($S1234=1,IFERROR(INDEX(Summary!$I:$I,$AH1234),0),0)</f>
        <v>0</v>
      </c>
      <c r="AB1234" s="2">
        <f t="array" ref="AB1234">IF($S1234=1,IFERROR(INDEX(Summary!$J:$J,$AH1234),0),0)</f>
        <v>0</v>
      </c>
      <c r="AC1234" s="2">
        <f t="array" ref="AC1234">IF($S1234=1,IFERROR(INDEX(Summary!$K:$K,$AH1234),0),0)</f>
        <v>0</v>
      </c>
      <c r="AD1234" s="2">
        <f t="array" ref="AD1234">IF($S1234=1,IFERROR(INDEX(Summary!$L:$L,$AH1234),0),0)</f>
        <v>0</v>
      </c>
      <c r="AE1234" s="2">
        <f t="array" ref="AE1234">IF($S1234=1,IFERROR(INDEX(Summary!$M:$M,$AH1234),0),0)</f>
        <v>0</v>
      </c>
      <c r="AF1234" s="2">
        <f t="array" ref="AF1234">IF($S1234=1,IFERROR(INDEX(Summary!$N:$N,$AH1234),0),0)</f>
        <v>0</v>
      </c>
      <c r="AG1234">
        <f t="array" ref="AG1234">IF($A1234="","",IFERROR(INDEX(Summary!$BB:$BB,$AH1234),0))</f>
        <v>0</v>
      </c>
      <c r="AH1234">
        <f t="shared" si="179"/>
        <v>44</v>
      </c>
    </row>
    <row r="1235" spans="1:34" hidden="1">
      <c r="A1235" t="str">
        <f t="array" ref="A1235">IFERROR(INDEX(Summary!$D:$D,$AH1235)&amp;"","")</f>
        <v>USFG00242</v>
      </c>
      <c r="B1235" t="str">
        <f t="array" ref="B1235">IF($A1235="","",INDEX(Summary!$E:$E,$AH1235))</f>
        <v>Sugarcane jaggery powder 16oz (4oz*4) - Units</v>
      </c>
      <c r="C1235" t="str">
        <f t="array" ref="C1235">IF($A1235="","",INDEX(Summary!$B:$B,$AH1235))</f>
        <v>Jaggery</v>
      </c>
      <c r="D1235" t="str">
        <f t="array" ref="D1235">IF($A1235="","",INDEX(Summary!$C:$C,$AH1235))</f>
        <v>C39</v>
      </c>
      <c r="E1235">
        <f t="array" ref="E1235">IF($A1235="","",INDEX(Summary!$F:$F,$AH1235))</f>
        <v>0.5</v>
      </c>
      <c r="F1235" t="str">
        <f t="array" ref="F1235">IF($A1235="","",INDEX(Summary!$BC:$BC,$AH1235)&amp;"")</f>
        <v/>
      </c>
      <c r="G1235" t="e">
        <f t="shared" si="171"/>
        <v>#VALUE!</v>
      </c>
      <c r="H1235">
        <f t="shared" si="172"/>
        <v>0</v>
      </c>
      <c r="I1235" t="str">
        <f t="array" ref="I1235">IF($A1235="","",IF(IFERROR(INDEX(Summary!$BA:$BA,$AH1235),0)&lt;1,"Under 1 day",IF(INDEX(Summary!$BA:$BA,$AH1235)&lt;3,"1-3 days",IF(INDEX(Summary!$BA:$BA,$AH1235)&lt;7,"3-7 days","7+ days"))))</f>
        <v>Under 1 day</v>
      </c>
      <c r="J1235" t="str">
        <f t="array" ref="J1235">IF($A1235="","",IF(IFERROR(INDEX(Summary!$AX:$AX,$AH1235),0)&lt;0.25,"0-25%",IF(INDEX(Summary!$AX:$AX,$AH1235)&lt;0.5,"25-50%",IF(INDEX(Summary!$AX:$AX,$AH1235)&lt;0.75,"50-75%","75-100%"))))</f>
        <v>0-25%</v>
      </c>
      <c r="K1235" t="str">
        <f t="array" ref="K1235">IF($A1235="","",INDEX(Summary!$AY:$AY,$AH1235)&amp;"")</f>
        <v>RM NA</v>
      </c>
      <c r="L1235" s="1">
        <f>IF($A1235="","",Summary!$P$2+MOD(ROW()-2,30))</f>
        <v>46230</v>
      </c>
      <c r="M1235">
        <f t="shared" si="173"/>
        <v>4</v>
      </c>
      <c r="N1235">
        <f t="shared" si="174"/>
        <v>27</v>
      </c>
      <c r="O1235" t="str">
        <f t="shared" si="175"/>
        <v>Jul-2026</v>
      </c>
      <c r="P1235">
        <f t="shared" ca="1" si="176"/>
        <v>1</v>
      </c>
      <c r="Q1235" s="2">
        <f t="array" ref="Q1235">IF($A1235="",0,IFERROR(INDEX(Summary!$P$3:$AS$67,$AH1235-2,$M1235),0))</f>
        <v>0</v>
      </c>
      <c r="R1235" s="2">
        <f t="array" ref="R1235">IF($A1235="",0,ROUND(IFERROR(INDEX(Summary!$O:$O,$AH1235),0)/30,0))</f>
        <v>5</v>
      </c>
      <c r="S1235">
        <f t="shared" si="177"/>
        <v>0</v>
      </c>
      <c r="T1235" s="2">
        <f t="array" ref="T1235">IF($S1235=1,IFERROR(INDEX(Summary!$O:$O,$AH1235),0),0)</f>
        <v>0</v>
      </c>
      <c r="U1235" s="2">
        <f t="array" ref="U1235">IF($S1235=1,IFERROR(INDEX(Summary!$AT:$AT,$AH1235),0),0)</f>
        <v>0</v>
      </c>
      <c r="V1235" s="2">
        <f t="shared" si="178"/>
        <v>0</v>
      </c>
      <c r="W1235" s="2">
        <f t="array" ref="W1235">IF($S1235=1,IFERROR(INDEX(Summary!$AZ:$AZ,$AH1235),0),0)</f>
        <v>0</v>
      </c>
      <c r="X1235" s="3">
        <f t="array" ref="X1235">IF($S1235=1,IFERROR(INDEX(Summary!$BA:$BA,$AH1235),0),0)</f>
        <v>0</v>
      </c>
      <c r="Y1235" s="2">
        <f t="array" ref="Y1235">IF($S1235=1,IFERROR(INDEX(Summary!$G:$G,$AH1235),0),0)</f>
        <v>0</v>
      </c>
      <c r="Z1235" s="2">
        <f t="array" ref="Z1235">IF($S1235=1,IFERROR(INDEX(Summary!$H:$H,$AH1235),0),0)</f>
        <v>0</v>
      </c>
      <c r="AA1235" s="2">
        <f t="array" ref="AA1235">IF($S1235=1,IFERROR(INDEX(Summary!$I:$I,$AH1235),0),0)</f>
        <v>0</v>
      </c>
      <c r="AB1235" s="2">
        <f t="array" ref="AB1235">IF($S1235=1,IFERROR(INDEX(Summary!$J:$J,$AH1235),0),0)</f>
        <v>0</v>
      </c>
      <c r="AC1235" s="2">
        <f t="array" ref="AC1235">IF($S1235=1,IFERROR(INDEX(Summary!$K:$K,$AH1235),0),0)</f>
        <v>0</v>
      </c>
      <c r="AD1235" s="2">
        <f t="array" ref="AD1235">IF($S1235=1,IFERROR(INDEX(Summary!$L:$L,$AH1235),0),0)</f>
        <v>0</v>
      </c>
      <c r="AE1235" s="2">
        <f t="array" ref="AE1235">IF($S1235=1,IFERROR(INDEX(Summary!$M:$M,$AH1235),0),0)</f>
        <v>0</v>
      </c>
      <c r="AF1235" s="2">
        <f t="array" ref="AF1235">IF($S1235=1,IFERROR(INDEX(Summary!$N:$N,$AH1235),0),0)</f>
        <v>0</v>
      </c>
      <c r="AG1235">
        <f t="array" ref="AG1235">IF($A1235="","",IFERROR(INDEX(Summary!$BB:$BB,$AH1235),0))</f>
        <v>0</v>
      </c>
      <c r="AH1235">
        <f t="shared" si="179"/>
        <v>44</v>
      </c>
    </row>
    <row r="1236" spans="1:34" hidden="1">
      <c r="A1236" t="str">
        <f t="array" ref="A1236">IFERROR(INDEX(Summary!$D:$D,$AH1236)&amp;"","")</f>
        <v>USFG00242</v>
      </c>
      <c r="B1236" t="str">
        <f t="array" ref="B1236">IF($A1236="","",INDEX(Summary!$E:$E,$AH1236))</f>
        <v>Sugarcane jaggery powder 16oz (4oz*4) - Units</v>
      </c>
      <c r="C1236" t="str">
        <f t="array" ref="C1236">IF($A1236="","",INDEX(Summary!$B:$B,$AH1236))</f>
        <v>Jaggery</v>
      </c>
      <c r="D1236" t="str">
        <f t="array" ref="D1236">IF($A1236="","",INDEX(Summary!$C:$C,$AH1236))</f>
        <v>C39</v>
      </c>
      <c r="E1236">
        <f t="array" ref="E1236">IF($A1236="","",INDEX(Summary!$F:$F,$AH1236))</f>
        <v>0.5</v>
      </c>
      <c r="F1236" t="str">
        <f t="array" ref="F1236">IF($A1236="","",INDEX(Summary!$BC:$BC,$AH1236)&amp;"")</f>
        <v/>
      </c>
      <c r="G1236" t="e">
        <f t="shared" si="171"/>
        <v>#VALUE!</v>
      </c>
      <c r="H1236">
        <f t="shared" si="172"/>
        <v>0</v>
      </c>
      <c r="I1236" t="str">
        <f t="array" ref="I1236">IF($A1236="","",IF(IFERROR(INDEX(Summary!$BA:$BA,$AH1236),0)&lt;1,"Under 1 day",IF(INDEX(Summary!$BA:$BA,$AH1236)&lt;3,"1-3 days",IF(INDEX(Summary!$BA:$BA,$AH1236)&lt;7,"3-7 days","7+ days"))))</f>
        <v>Under 1 day</v>
      </c>
      <c r="J1236" t="str">
        <f t="array" ref="J1236">IF($A1236="","",IF(IFERROR(INDEX(Summary!$AX:$AX,$AH1236),0)&lt;0.25,"0-25%",IF(INDEX(Summary!$AX:$AX,$AH1236)&lt;0.5,"25-50%",IF(INDEX(Summary!$AX:$AX,$AH1236)&lt;0.75,"50-75%","75-100%"))))</f>
        <v>0-25%</v>
      </c>
      <c r="K1236" t="str">
        <f t="array" ref="K1236">IF($A1236="","",INDEX(Summary!$AY:$AY,$AH1236)&amp;"")</f>
        <v>RM NA</v>
      </c>
      <c r="L1236" s="1">
        <f>IF($A1236="","",Summary!$P$2+MOD(ROW()-2,30))</f>
        <v>46231</v>
      </c>
      <c r="M1236">
        <f t="shared" si="173"/>
        <v>5</v>
      </c>
      <c r="N1236">
        <f t="shared" si="174"/>
        <v>28</v>
      </c>
      <c r="O1236" t="str">
        <f t="shared" si="175"/>
        <v>Jul-2026</v>
      </c>
      <c r="P1236">
        <f t="shared" ca="1" si="176"/>
        <v>1</v>
      </c>
      <c r="Q1236" s="2">
        <f t="array" ref="Q1236">IF($A1236="",0,IFERROR(INDEX(Summary!$P$3:$AS$67,$AH1236-2,$M1236),0))</f>
        <v>0</v>
      </c>
      <c r="R1236" s="2">
        <f t="array" ref="R1236">IF($A1236="",0,ROUND(IFERROR(INDEX(Summary!$O:$O,$AH1236),0)/30,0))</f>
        <v>5</v>
      </c>
      <c r="S1236">
        <f t="shared" si="177"/>
        <v>0</v>
      </c>
      <c r="T1236" s="2">
        <f t="array" ref="T1236">IF($S1236=1,IFERROR(INDEX(Summary!$O:$O,$AH1236),0),0)</f>
        <v>0</v>
      </c>
      <c r="U1236" s="2">
        <f t="array" ref="U1236">IF($S1236=1,IFERROR(INDEX(Summary!$AT:$AT,$AH1236),0),0)</f>
        <v>0</v>
      </c>
      <c r="V1236" s="2">
        <f t="shared" si="178"/>
        <v>0</v>
      </c>
      <c r="W1236" s="2">
        <f t="array" ref="W1236">IF($S1236=1,IFERROR(INDEX(Summary!$AZ:$AZ,$AH1236),0),0)</f>
        <v>0</v>
      </c>
      <c r="X1236" s="3">
        <f t="array" ref="X1236">IF($S1236=1,IFERROR(INDEX(Summary!$BA:$BA,$AH1236),0),0)</f>
        <v>0</v>
      </c>
      <c r="Y1236" s="2">
        <f t="array" ref="Y1236">IF($S1236=1,IFERROR(INDEX(Summary!$G:$G,$AH1236),0),0)</f>
        <v>0</v>
      </c>
      <c r="Z1236" s="2">
        <f t="array" ref="Z1236">IF($S1236=1,IFERROR(INDEX(Summary!$H:$H,$AH1236),0),0)</f>
        <v>0</v>
      </c>
      <c r="AA1236" s="2">
        <f t="array" ref="AA1236">IF($S1236=1,IFERROR(INDEX(Summary!$I:$I,$AH1236),0),0)</f>
        <v>0</v>
      </c>
      <c r="AB1236" s="2">
        <f t="array" ref="AB1236">IF($S1236=1,IFERROR(INDEX(Summary!$J:$J,$AH1236),0),0)</f>
        <v>0</v>
      </c>
      <c r="AC1236" s="2">
        <f t="array" ref="AC1236">IF($S1236=1,IFERROR(INDEX(Summary!$K:$K,$AH1236),0),0)</f>
        <v>0</v>
      </c>
      <c r="AD1236" s="2">
        <f t="array" ref="AD1236">IF($S1236=1,IFERROR(INDEX(Summary!$L:$L,$AH1236),0),0)</f>
        <v>0</v>
      </c>
      <c r="AE1236" s="2">
        <f t="array" ref="AE1236">IF($S1236=1,IFERROR(INDEX(Summary!$M:$M,$AH1236),0),0)</f>
        <v>0</v>
      </c>
      <c r="AF1236" s="2">
        <f t="array" ref="AF1236">IF($S1236=1,IFERROR(INDEX(Summary!$N:$N,$AH1236),0),0)</f>
        <v>0</v>
      </c>
      <c r="AG1236">
        <f t="array" ref="AG1236">IF($A1236="","",IFERROR(INDEX(Summary!$BB:$BB,$AH1236),0))</f>
        <v>0</v>
      </c>
      <c r="AH1236">
        <f t="shared" si="179"/>
        <v>44</v>
      </c>
    </row>
    <row r="1237" spans="1:34" hidden="1">
      <c r="A1237" t="str">
        <f t="array" ref="A1237">IFERROR(INDEX(Summary!$D:$D,$AH1237)&amp;"","")</f>
        <v>USFG00242</v>
      </c>
      <c r="B1237" t="str">
        <f t="array" ref="B1237">IF($A1237="","",INDEX(Summary!$E:$E,$AH1237))</f>
        <v>Sugarcane jaggery powder 16oz (4oz*4) - Units</v>
      </c>
      <c r="C1237" t="str">
        <f t="array" ref="C1237">IF($A1237="","",INDEX(Summary!$B:$B,$AH1237))</f>
        <v>Jaggery</v>
      </c>
      <c r="D1237" t="str">
        <f t="array" ref="D1237">IF($A1237="","",INDEX(Summary!$C:$C,$AH1237))</f>
        <v>C39</v>
      </c>
      <c r="E1237">
        <f t="array" ref="E1237">IF($A1237="","",INDEX(Summary!$F:$F,$AH1237))</f>
        <v>0.5</v>
      </c>
      <c r="F1237" t="str">
        <f t="array" ref="F1237">IF($A1237="","",INDEX(Summary!$BC:$BC,$AH1237)&amp;"")</f>
        <v/>
      </c>
      <c r="G1237" t="e">
        <f t="shared" si="171"/>
        <v>#VALUE!</v>
      </c>
      <c r="H1237">
        <f t="shared" si="172"/>
        <v>0</v>
      </c>
      <c r="I1237" t="str">
        <f t="array" ref="I1237">IF($A1237="","",IF(IFERROR(INDEX(Summary!$BA:$BA,$AH1237),0)&lt;1,"Under 1 day",IF(INDEX(Summary!$BA:$BA,$AH1237)&lt;3,"1-3 days",IF(INDEX(Summary!$BA:$BA,$AH1237)&lt;7,"3-7 days","7+ days"))))</f>
        <v>Under 1 day</v>
      </c>
      <c r="J1237" t="str">
        <f t="array" ref="J1237">IF($A1237="","",IF(IFERROR(INDEX(Summary!$AX:$AX,$AH1237),0)&lt;0.25,"0-25%",IF(INDEX(Summary!$AX:$AX,$AH1237)&lt;0.5,"25-50%",IF(INDEX(Summary!$AX:$AX,$AH1237)&lt;0.75,"50-75%","75-100%"))))</f>
        <v>0-25%</v>
      </c>
      <c r="K1237" t="str">
        <f t="array" ref="K1237">IF($A1237="","",INDEX(Summary!$AY:$AY,$AH1237)&amp;"")</f>
        <v>RM NA</v>
      </c>
      <c r="L1237" s="1">
        <f>IF($A1237="","",Summary!$P$2+MOD(ROW()-2,30))</f>
        <v>46232</v>
      </c>
      <c r="M1237">
        <f t="shared" si="173"/>
        <v>6</v>
      </c>
      <c r="N1237">
        <f t="shared" si="174"/>
        <v>29</v>
      </c>
      <c r="O1237" t="str">
        <f t="shared" si="175"/>
        <v>Jul-2026</v>
      </c>
      <c r="P1237">
        <f t="shared" ca="1" si="176"/>
        <v>1</v>
      </c>
      <c r="Q1237" s="2">
        <f t="array" ref="Q1237">IF($A1237="",0,IFERROR(INDEX(Summary!$P$3:$AS$67,$AH1237-2,$M1237),0))</f>
        <v>0</v>
      </c>
      <c r="R1237" s="2">
        <f t="array" ref="R1237">IF($A1237="",0,ROUND(IFERROR(INDEX(Summary!$O:$O,$AH1237),0)/30,0))</f>
        <v>5</v>
      </c>
      <c r="S1237">
        <f t="shared" si="177"/>
        <v>0</v>
      </c>
      <c r="T1237" s="2">
        <f t="array" ref="T1237">IF($S1237=1,IFERROR(INDEX(Summary!$O:$O,$AH1237),0),0)</f>
        <v>0</v>
      </c>
      <c r="U1237" s="2">
        <f t="array" ref="U1237">IF($S1237=1,IFERROR(INDEX(Summary!$AT:$AT,$AH1237),0),0)</f>
        <v>0</v>
      </c>
      <c r="V1237" s="2">
        <f t="shared" si="178"/>
        <v>0</v>
      </c>
      <c r="W1237" s="2">
        <f t="array" ref="W1237">IF($S1237=1,IFERROR(INDEX(Summary!$AZ:$AZ,$AH1237),0),0)</f>
        <v>0</v>
      </c>
      <c r="X1237" s="3">
        <f t="array" ref="X1237">IF($S1237=1,IFERROR(INDEX(Summary!$BA:$BA,$AH1237),0),0)</f>
        <v>0</v>
      </c>
      <c r="Y1237" s="2">
        <f t="array" ref="Y1237">IF($S1237=1,IFERROR(INDEX(Summary!$G:$G,$AH1237),0),0)</f>
        <v>0</v>
      </c>
      <c r="Z1237" s="2">
        <f t="array" ref="Z1237">IF($S1237=1,IFERROR(INDEX(Summary!$H:$H,$AH1237),0),0)</f>
        <v>0</v>
      </c>
      <c r="AA1237" s="2">
        <f t="array" ref="AA1237">IF($S1237=1,IFERROR(INDEX(Summary!$I:$I,$AH1237),0),0)</f>
        <v>0</v>
      </c>
      <c r="AB1237" s="2">
        <f t="array" ref="AB1237">IF($S1237=1,IFERROR(INDEX(Summary!$J:$J,$AH1237),0),0)</f>
        <v>0</v>
      </c>
      <c r="AC1237" s="2">
        <f t="array" ref="AC1237">IF($S1237=1,IFERROR(INDEX(Summary!$K:$K,$AH1237),0),0)</f>
        <v>0</v>
      </c>
      <c r="AD1237" s="2">
        <f t="array" ref="AD1237">IF($S1237=1,IFERROR(INDEX(Summary!$L:$L,$AH1237),0),0)</f>
        <v>0</v>
      </c>
      <c r="AE1237" s="2">
        <f t="array" ref="AE1237">IF($S1237=1,IFERROR(INDEX(Summary!$M:$M,$AH1237),0),0)</f>
        <v>0</v>
      </c>
      <c r="AF1237" s="2">
        <f t="array" ref="AF1237">IF($S1237=1,IFERROR(INDEX(Summary!$N:$N,$AH1237),0),0)</f>
        <v>0</v>
      </c>
      <c r="AG1237">
        <f t="array" ref="AG1237">IF($A1237="","",IFERROR(INDEX(Summary!$BB:$BB,$AH1237),0))</f>
        <v>0</v>
      </c>
      <c r="AH1237">
        <f t="shared" si="179"/>
        <v>44</v>
      </c>
    </row>
    <row r="1238" spans="1:34" hidden="1">
      <c r="A1238" t="str">
        <f t="array" ref="A1238">IFERROR(INDEX(Summary!$D:$D,$AH1238)&amp;"","")</f>
        <v>USFG00242</v>
      </c>
      <c r="B1238" t="str">
        <f t="array" ref="B1238">IF($A1238="","",INDEX(Summary!$E:$E,$AH1238))</f>
        <v>Sugarcane jaggery powder 16oz (4oz*4) - Units</v>
      </c>
      <c r="C1238" t="str">
        <f t="array" ref="C1238">IF($A1238="","",INDEX(Summary!$B:$B,$AH1238))</f>
        <v>Jaggery</v>
      </c>
      <c r="D1238" t="str">
        <f t="array" ref="D1238">IF($A1238="","",INDEX(Summary!$C:$C,$AH1238))</f>
        <v>C39</v>
      </c>
      <c r="E1238">
        <f t="array" ref="E1238">IF($A1238="","",INDEX(Summary!$F:$F,$AH1238))</f>
        <v>0.5</v>
      </c>
      <c r="F1238" t="str">
        <f t="array" ref="F1238">IF($A1238="","",INDEX(Summary!$BC:$BC,$AH1238)&amp;"")</f>
        <v/>
      </c>
      <c r="G1238" t="e">
        <f t="shared" si="171"/>
        <v>#VALUE!</v>
      </c>
      <c r="H1238">
        <f t="shared" si="172"/>
        <v>0</v>
      </c>
      <c r="I1238" t="str">
        <f t="array" ref="I1238">IF($A1238="","",IF(IFERROR(INDEX(Summary!$BA:$BA,$AH1238),0)&lt;1,"Under 1 day",IF(INDEX(Summary!$BA:$BA,$AH1238)&lt;3,"1-3 days",IF(INDEX(Summary!$BA:$BA,$AH1238)&lt;7,"3-7 days","7+ days"))))</f>
        <v>Under 1 day</v>
      </c>
      <c r="J1238" t="str">
        <f t="array" ref="J1238">IF($A1238="","",IF(IFERROR(INDEX(Summary!$AX:$AX,$AH1238),0)&lt;0.25,"0-25%",IF(INDEX(Summary!$AX:$AX,$AH1238)&lt;0.5,"25-50%",IF(INDEX(Summary!$AX:$AX,$AH1238)&lt;0.75,"50-75%","75-100%"))))</f>
        <v>0-25%</v>
      </c>
      <c r="K1238" t="str">
        <f t="array" ref="K1238">IF($A1238="","",INDEX(Summary!$AY:$AY,$AH1238)&amp;"")</f>
        <v>RM NA</v>
      </c>
      <c r="L1238" s="1">
        <f>IF($A1238="","",Summary!$P$2+MOD(ROW()-2,30))</f>
        <v>46233</v>
      </c>
      <c r="M1238">
        <f t="shared" si="173"/>
        <v>7</v>
      </c>
      <c r="N1238">
        <f t="shared" si="174"/>
        <v>30</v>
      </c>
      <c r="O1238" t="str">
        <f t="shared" si="175"/>
        <v>Jul-2026</v>
      </c>
      <c r="P1238">
        <f t="shared" ca="1" si="176"/>
        <v>1</v>
      </c>
      <c r="Q1238" s="2">
        <f t="array" ref="Q1238">IF($A1238="",0,IFERROR(INDEX(Summary!$P$3:$AS$67,$AH1238-2,$M1238),0))</f>
        <v>0</v>
      </c>
      <c r="R1238" s="2">
        <f t="array" ref="R1238">IF($A1238="",0,ROUND(IFERROR(INDEX(Summary!$O:$O,$AH1238),0)/30,0))</f>
        <v>5</v>
      </c>
      <c r="S1238">
        <f t="shared" si="177"/>
        <v>0</v>
      </c>
      <c r="T1238" s="2">
        <f t="array" ref="T1238">IF($S1238=1,IFERROR(INDEX(Summary!$O:$O,$AH1238),0),0)</f>
        <v>0</v>
      </c>
      <c r="U1238" s="2">
        <f t="array" ref="U1238">IF($S1238=1,IFERROR(INDEX(Summary!$AT:$AT,$AH1238),0),0)</f>
        <v>0</v>
      </c>
      <c r="V1238" s="2">
        <f t="shared" si="178"/>
        <v>0</v>
      </c>
      <c r="W1238" s="2">
        <f t="array" ref="W1238">IF($S1238=1,IFERROR(INDEX(Summary!$AZ:$AZ,$AH1238),0),0)</f>
        <v>0</v>
      </c>
      <c r="X1238" s="3">
        <f t="array" ref="X1238">IF($S1238=1,IFERROR(INDEX(Summary!$BA:$BA,$AH1238),0),0)</f>
        <v>0</v>
      </c>
      <c r="Y1238" s="2">
        <f t="array" ref="Y1238">IF($S1238=1,IFERROR(INDEX(Summary!$G:$G,$AH1238),0),0)</f>
        <v>0</v>
      </c>
      <c r="Z1238" s="2">
        <f t="array" ref="Z1238">IF($S1238=1,IFERROR(INDEX(Summary!$H:$H,$AH1238),0),0)</f>
        <v>0</v>
      </c>
      <c r="AA1238" s="2">
        <f t="array" ref="AA1238">IF($S1238=1,IFERROR(INDEX(Summary!$I:$I,$AH1238),0),0)</f>
        <v>0</v>
      </c>
      <c r="AB1238" s="2">
        <f t="array" ref="AB1238">IF($S1238=1,IFERROR(INDEX(Summary!$J:$J,$AH1238),0),0)</f>
        <v>0</v>
      </c>
      <c r="AC1238" s="2">
        <f t="array" ref="AC1238">IF($S1238=1,IFERROR(INDEX(Summary!$K:$K,$AH1238),0),0)</f>
        <v>0</v>
      </c>
      <c r="AD1238" s="2">
        <f t="array" ref="AD1238">IF($S1238=1,IFERROR(INDEX(Summary!$L:$L,$AH1238),0),0)</f>
        <v>0</v>
      </c>
      <c r="AE1238" s="2">
        <f t="array" ref="AE1238">IF($S1238=1,IFERROR(INDEX(Summary!$M:$M,$AH1238),0),0)</f>
        <v>0</v>
      </c>
      <c r="AF1238" s="2">
        <f t="array" ref="AF1238">IF($S1238=1,IFERROR(INDEX(Summary!$N:$N,$AH1238),0),0)</f>
        <v>0</v>
      </c>
      <c r="AG1238">
        <f t="array" ref="AG1238">IF($A1238="","",IFERROR(INDEX(Summary!$BB:$BB,$AH1238),0))</f>
        <v>0</v>
      </c>
      <c r="AH1238">
        <f t="shared" si="179"/>
        <v>44</v>
      </c>
    </row>
    <row r="1239" spans="1:34" hidden="1">
      <c r="A1239" t="str">
        <f t="array" ref="A1239">IFERROR(INDEX(Summary!$D:$D,$AH1239)&amp;"","")</f>
        <v>USFG00242</v>
      </c>
      <c r="B1239" t="str">
        <f t="array" ref="B1239">IF($A1239="","",INDEX(Summary!$E:$E,$AH1239))</f>
        <v>Sugarcane jaggery powder 16oz (4oz*4) - Units</v>
      </c>
      <c r="C1239" t="str">
        <f t="array" ref="C1239">IF($A1239="","",INDEX(Summary!$B:$B,$AH1239))</f>
        <v>Jaggery</v>
      </c>
      <c r="D1239" t="str">
        <f t="array" ref="D1239">IF($A1239="","",INDEX(Summary!$C:$C,$AH1239))</f>
        <v>C39</v>
      </c>
      <c r="E1239">
        <f t="array" ref="E1239">IF($A1239="","",INDEX(Summary!$F:$F,$AH1239))</f>
        <v>0.5</v>
      </c>
      <c r="F1239" t="str">
        <f t="array" ref="F1239">IF($A1239="","",INDEX(Summary!$BC:$BC,$AH1239)&amp;"")</f>
        <v/>
      </c>
      <c r="G1239" t="e">
        <f t="shared" si="171"/>
        <v>#VALUE!</v>
      </c>
      <c r="H1239">
        <f t="shared" si="172"/>
        <v>0</v>
      </c>
      <c r="I1239" t="str">
        <f t="array" ref="I1239">IF($A1239="","",IF(IFERROR(INDEX(Summary!$BA:$BA,$AH1239),0)&lt;1,"Under 1 day",IF(INDEX(Summary!$BA:$BA,$AH1239)&lt;3,"1-3 days",IF(INDEX(Summary!$BA:$BA,$AH1239)&lt;7,"3-7 days","7+ days"))))</f>
        <v>Under 1 day</v>
      </c>
      <c r="J1239" t="str">
        <f t="array" ref="J1239">IF($A1239="","",IF(IFERROR(INDEX(Summary!$AX:$AX,$AH1239),0)&lt;0.25,"0-25%",IF(INDEX(Summary!$AX:$AX,$AH1239)&lt;0.5,"25-50%",IF(INDEX(Summary!$AX:$AX,$AH1239)&lt;0.75,"50-75%","75-100%"))))</f>
        <v>0-25%</v>
      </c>
      <c r="K1239" t="str">
        <f t="array" ref="K1239">IF($A1239="","",INDEX(Summary!$AY:$AY,$AH1239)&amp;"")</f>
        <v>RM NA</v>
      </c>
      <c r="L1239" s="1">
        <f>IF($A1239="","",Summary!$P$2+MOD(ROW()-2,30))</f>
        <v>46234</v>
      </c>
      <c r="M1239">
        <f t="shared" si="173"/>
        <v>8</v>
      </c>
      <c r="N1239">
        <f t="shared" si="174"/>
        <v>31</v>
      </c>
      <c r="O1239" t="str">
        <f t="shared" si="175"/>
        <v>Jul-2026</v>
      </c>
      <c r="P1239">
        <f t="shared" ca="1" si="176"/>
        <v>1</v>
      </c>
      <c r="Q1239" s="2">
        <f t="array" ref="Q1239">IF($A1239="",0,IFERROR(INDEX(Summary!$P$3:$AS$67,$AH1239-2,$M1239),0))</f>
        <v>0</v>
      </c>
      <c r="R1239" s="2">
        <f t="array" ref="R1239">IF($A1239="",0,ROUND(IFERROR(INDEX(Summary!$O:$O,$AH1239),0)/30,0))</f>
        <v>5</v>
      </c>
      <c r="S1239">
        <f t="shared" si="177"/>
        <v>0</v>
      </c>
      <c r="T1239" s="2">
        <f t="array" ref="T1239">IF($S1239=1,IFERROR(INDEX(Summary!$O:$O,$AH1239),0),0)</f>
        <v>0</v>
      </c>
      <c r="U1239" s="2">
        <f t="array" ref="U1239">IF($S1239=1,IFERROR(INDEX(Summary!$AT:$AT,$AH1239),0),0)</f>
        <v>0</v>
      </c>
      <c r="V1239" s="2">
        <f t="shared" si="178"/>
        <v>0</v>
      </c>
      <c r="W1239" s="2">
        <f t="array" ref="W1239">IF($S1239=1,IFERROR(INDEX(Summary!$AZ:$AZ,$AH1239),0),0)</f>
        <v>0</v>
      </c>
      <c r="X1239" s="3">
        <f t="array" ref="X1239">IF($S1239=1,IFERROR(INDEX(Summary!$BA:$BA,$AH1239),0),0)</f>
        <v>0</v>
      </c>
      <c r="Y1239" s="2">
        <f t="array" ref="Y1239">IF($S1239=1,IFERROR(INDEX(Summary!$G:$G,$AH1239),0),0)</f>
        <v>0</v>
      </c>
      <c r="Z1239" s="2">
        <f t="array" ref="Z1239">IF($S1239=1,IFERROR(INDEX(Summary!$H:$H,$AH1239),0),0)</f>
        <v>0</v>
      </c>
      <c r="AA1239" s="2">
        <f t="array" ref="AA1239">IF($S1239=1,IFERROR(INDEX(Summary!$I:$I,$AH1239),0),0)</f>
        <v>0</v>
      </c>
      <c r="AB1239" s="2">
        <f t="array" ref="AB1239">IF($S1239=1,IFERROR(INDEX(Summary!$J:$J,$AH1239),0),0)</f>
        <v>0</v>
      </c>
      <c r="AC1239" s="2">
        <f t="array" ref="AC1239">IF($S1239=1,IFERROR(INDEX(Summary!$K:$K,$AH1239),0),0)</f>
        <v>0</v>
      </c>
      <c r="AD1239" s="2">
        <f t="array" ref="AD1239">IF($S1239=1,IFERROR(INDEX(Summary!$L:$L,$AH1239),0),0)</f>
        <v>0</v>
      </c>
      <c r="AE1239" s="2">
        <f t="array" ref="AE1239">IF($S1239=1,IFERROR(INDEX(Summary!$M:$M,$AH1239),0),0)</f>
        <v>0</v>
      </c>
      <c r="AF1239" s="2">
        <f t="array" ref="AF1239">IF($S1239=1,IFERROR(INDEX(Summary!$N:$N,$AH1239),0),0)</f>
        <v>0</v>
      </c>
      <c r="AG1239">
        <f t="array" ref="AG1239">IF($A1239="","",IFERROR(INDEX(Summary!$BB:$BB,$AH1239),0))</f>
        <v>0</v>
      </c>
      <c r="AH1239">
        <f t="shared" si="179"/>
        <v>44</v>
      </c>
    </row>
    <row r="1240" spans="1:34" hidden="1">
      <c r="A1240" t="str">
        <f t="array" ref="A1240">IFERROR(INDEX(Summary!$D:$D,$AH1240)&amp;"","")</f>
        <v>USFG00242</v>
      </c>
      <c r="B1240" t="str">
        <f t="array" ref="B1240">IF($A1240="","",INDEX(Summary!$E:$E,$AH1240))</f>
        <v>Sugarcane jaggery powder 16oz (4oz*4) - Units</v>
      </c>
      <c r="C1240" t="str">
        <f t="array" ref="C1240">IF($A1240="","",INDEX(Summary!$B:$B,$AH1240))</f>
        <v>Jaggery</v>
      </c>
      <c r="D1240" t="str">
        <f t="array" ref="D1240">IF($A1240="","",INDEX(Summary!$C:$C,$AH1240))</f>
        <v>C39</v>
      </c>
      <c r="E1240">
        <f t="array" ref="E1240">IF($A1240="","",INDEX(Summary!$F:$F,$AH1240))</f>
        <v>0.5</v>
      </c>
      <c r="F1240" t="str">
        <f t="array" ref="F1240">IF($A1240="","",INDEX(Summary!$BC:$BC,$AH1240)&amp;"")</f>
        <v/>
      </c>
      <c r="G1240" t="e">
        <f t="shared" si="171"/>
        <v>#VALUE!</v>
      </c>
      <c r="H1240">
        <f t="shared" si="172"/>
        <v>0</v>
      </c>
      <c r="I1240" t="str">
        <f t="array" ref="I1240">IF($A1240="","",IF(IFERROR(INDEX(Summary!$BA:$BA,$AH1240),0)&lt;1,"Under 1 day",IF(INDEX(Summary!$BA:$BA,$AH1240)&lt;3,"1-3 days",IF(INDEX(Summary!$BA:$BA,$AH1240)&lt;7,"3-7 days","7+ days"))))</f>
        <v>Under 1 day</v>
      </c>
      <c r="J1240" t="str">
        <f t="array" ref="J1240">IF($A1240="","",IF(IFERROR(INDEX(Summary!$AX:$AX,$AH1240),0)&lt;0.25,"0-25%",IF(INDEX(Summary!$AX:$AX,$AH1240)&lt;0.5,"25-50%",IF(INDEX(Summary!$AX:$AX,$AH1240)&lt;0.75,"50-75%","75-100%"))))</f>
        <v>0-25%</v>
      </c>
      <c r="K1240" t="str">
        <f t="array" ref="K1240">IF($A1240="","",INDEX(Summary!$AY:$AY,$AH1240)&amp;"")</f>
        <v>RM NA</v>
      </c>
      <c r="L1240" s="1">
        <f>IF($A1240="","",Summary!$P$2+MOD(ROW()-2,30))</f>
        <v>46235</v>
      </c>
      <c r="M1240">
        <f t="shared" si="173"/>
        <v>9</v>
      </c>
      <c r="N1240">
        <f t="shared" si="174"/>
        <v>1</v>
      </c>
      <c r="O1240" t="str">
        <f t="shared" si="175"/>
        <v>Aug-2026</v>
      </c>
      <c r="P1240">
        <f t="shared" ca="1" si="176"/>
        <v>1</v>
      </c>
      <c r="Q1240" s="2">
        <f t="array" ref="Q1240">IF($A1240="",0,IFERROR(INDEX(Summary!$P$3:$AS$67,$AH1240-2,$M1240),0))</f>
        <v>0</v>
      </c>
      <c r="R1240" s="2">
        <f t="array" ref="R1240">IF($A1240="",0,ROUND(IFERROR(INDEX(Summary!$O:$O,$AH1240),0)/30,0))</f>
        <v>5</v>
      </c>
      <c r="S1240">
        <f t="shared" si="177"/>
        <v>0</v>
      </c>
      <c r="T1240" s="2">
        <f t="array" ref="T1240">IF($S1240=1,IFERROR(INDEX(Summary!$O:$O,$AH1240),0),0)</f>
        <v>0</v>
      </c>
      <c r="U1240" s="2">
        <f t="array" ref="U1240">IF($S1240=1,IFERROR(INDEX(Summary!$AT:$AT,$AH1240),0),0)</f>
        <v>0</v>
      </c>
      <c r="V1240" s="2">
        <f t="shared" si="178"/>
        <v>0</v>
      </c>
      <c r="W1240" s="2">
        <f t="array" ref="W1240">IF($S1240=1,IFERROR(INDEX(Summary!$AZ:$AZ,$AH1240),0),0)</f>
        <v>0</v>
      </c>
      <c r="X1240" s="3">
        <f t="array" ref="X1240">IF($S1240=1,IFERROR(INDEX(Summary!$BA:$BA,$AH1240),0),0)</f>
        <v>0</v>
      </c>
      <c r="Y1240" s="2">
        <f t="array" ref="Y1240">IF($S1240=1,IFERROR(INDEX(Summary!$G:$G,$AH1240),0),0)</f>
        <v>0</v>
      </c>
      <c r="Z1240" s="2">
        <f t="array" ref="Z1240">IF($S1240=1,IFERROR(INDEX(Summary!$H:$H,$AH1240),0),0)</f>
        <v>0</v>
      </c>
      <c r="AA1240" s="2">
        <f t="array" ref="AA1240">IF($S1240=1,IFERROR(INDEX(Summary!$I:$I,$AH1240),0),0)</f>
        <v>0</v>
      </c>
      <c r="AB1240" s="2">
        <f t="array" ref="AB1240">IF($S1240=1,IFERROR(INDEX(Summary!$J:$J,$AH1240),0),0)</f>
        <v>0</v>
      </c>
      <c r="AC1240" s="2">
        <f t="array" ref="AC1240">IF($S1240=1,IFERROR(INDEX(Summary!$K:$K,$AH1240),0),0)</f>
        <v>0</v>
      </c>
      <c r="AD1240" s="2">
        <f t="array" ref="AD1240">IF($S1240=1,IFERROR(INDEX(Summary!$L:$L,$AH1240),0),0)</f>
        <v>0</v>
      </c>
      <c r="AE1240" s="2">
        <f t="array" ref="AE1240">IF($S1240=1,IFERROR(INDEX(Summary!$M:$M,$AH1240),0),0)</f>
        <v>0</v>
      </c>
      <c r="AF1240" s="2">
        <f t="array" ref="AF1240">IF($S1240=1,IFERROR(INDEX(Summary!$N:$N,$AH1240),0),0)</f>
        <v>0</v>
      </c>
      <c r="AG1240">
        <f t="array" ref="AG1240">IF($A1240="","",IFERROR(INDEX(Summary!$BB:$BB,$AH1240),0))</f>
        <v>0</v>
      </c>
      <c r="AH1240">
        <f t="shared" si="179"/>
        <v>44</v>
      </c>
    </row>
    <row r="1241" spans="1:34" hidden="1">
      <c r="A1241" t="str">
        <f t="array" ref="A1241">IFERROR(INDEX(Summary!$D:$D,$AH1241)&amp;"","")</f>
        <v>USFG00242</v>
      </c>
      <c r="B1241" t="str">
        <f t="array" ref="B1241">IF($A1241="","",INDEX(Summary!$E:$E,$AH1241))</f>
        <v>Sugarcane jaggery powder 16oz (4oz*4) - Units</v>
      </c>
      <c r="C1241" t="str">
        <f t="array" ref="C1241">IF($A1241="","",INDEX(Summary!$B:$B,$AH1241))</f>
        <v>Jaggery</v>
      </c>
      <c r="D1241" t="str">
        <f t="array" ref="D1241">IF($A1241="","",INDEX(Summary!$C:$C,$AH1241))</f>
        <v>C39</v>
      </c>
      <c r="E1241">
        <f t="array" ref="E1241">IF($A1241="","",INDEX(Summary!$F:$F,$AH1241))</f>
        <v>0.5</v>
      </c>
      <c r="F1241" t="str">
        <f t="array" ref="F1241">IF($A1241="","",INDEX(Summary!$BC:$BC,$AH1241)&amp;"")</f>
        <v/>
      </c>
      <c r="G1241" t="e">
        <f t="shared" si="171"/>
        <v>#VALUE!</v>
      </c>
      <c r="H1241">
        <f t="shared" si="172"/>
        <v>0</v>
      </c>
      <c r="I1241" t="str">
        <f t="array" ref="I1241">IF($A1241="","",IF(IFERROR(INDEX(Summary!$BA:$BA,$AH1241),0)&lt;1,"Under 1 day",IF(INDEX(Summary!$BA:$BA,$AH1241)&lt;3,"1-3 days",IF(INDEX(Summary!$BA:$BA,$AH1241)&lt;7,"3-7 days","7+ days"))))</f>
        <v>Under 1 day</v>
      </c>
      <c r="J1241" t="str">
        <f t="array" ref="J1241">IF($A1241="","",IF(IFERROR(INDEX(Summary!$AX:$AX,$AH1241),0)&lt;0.25,"0-25%",IF(INDEX(Summary!$AX:$AX,$AH1241)&lt;0.5,"25-50%",IF(INDEX(Summary!$AX:$AX,$AH1241)&lt;0.75,"50-75%","75-100%"))))</f>
        <v>0-25%</v>
      </c>
      <c r="K1241" t="str">
        <f t="array" ref="K1241">IF($A1241="","",INDEX(Summary!$AY:$AY,$AH1241)&amp;"")</f>
        <v>RM NA</v>
      </c>
      <c r="L1241" s="1">
        <f>IF($A1241="","",Summary!$P$2+MOD(ROW()-2,30))</f>
        <v>46236</v>
      </c>
      <c r="M1241">
        <f t="shared" si="173"/>
        <v>10</v>
      </c>
      <c r="N1241">
        <f t="shared" si="174"/>
        <v>2</v>
      </c>
      <c r="O1241" t="str">
        <f t="shared" si="175"/>
        <v>Aug-2026</v>
      </c>
      <c r="P1241">
        <f t="shared" ca="1" si="176"/>
        <v>1</v>
      </c>
      <c r="Q1241" s="2">
        <f t="array" ref="Q1241">IF($A1241="",0,IFERROR(INDEX(Summary!$P$3:$AS$67,$AH1241-2,$M1241),0))</f>
        <v>0</v>
      </c>
      <c r="R1241" s="2">
        <f t="array" ref="R1241">IF($A1241="",0,ROUND(IFERROR(INDEX(Summary!$O:$O,$AH1241),0)/30,0))</f>
        <v>5</v>
      </c>
      <c r="S1241">
        <f t="shared" si="177"/>
        <v>0</v>
      </c>
      <c r="T1241" s="2">
        <f t="array" ref="T1241">IF($S1241=1,IFERROR(INDEX(Summary!$O:$O,$AH1241),0),0)</f>
        <v>0</v>
      </c>
      <c r="U1241" s="2">
        <f t="array" ref="U1241">IF($S1241=1,IFERROR(INDEX(Summary!$AT:$AT,$AH1241),0),0)</f>
        <v>0</v>
      </c>
      <c r="V1241" s="2">
        <f t="shared" si="178"/>
        <v>0</v>
      </c>
      <c r="W1241" s="2">
        <f t="array" ref="W1241">IF($S1241=1,IFERROR(INDEX(Summary!$AZ:$AZ,$AH1241),0),0)</f>
        <v>0</v>
      </c>
      <c r="X1241" s="3">
        <f t="array" ref="X1241">IF($S1241=1,IFERROR(INDEX(Summary!$BA:$BA,$AH1241),0),0)</f>
        <v>0</v>
      </c>
      <c r="Y1241" s="2">
        <f t="array" ref="Y1241">IF($S1241=1,IFERROR(INDEX(Summary!$G:$G,$AH1241),0),0)</f>
        <v>0</v>
      </c>
      <c r="Z1241" s="2">
        <f t="array" ref="Z1241">IF($S1241=1,IFERROR(INDEX(Summary!$H:$H,$AH1241),0),0)</f>
        <v>0</v>
      </c>
      <c r="AA1241" s="2">
        <f t="array" ref="AA1241">IF($S1241=1,IFERROR(INDEX(Summary!$I:$I,$AH1241),0),0)</f>
        <v>0</v>
      </c>
      <c r="AB1241" s="2">
        <f t="array" ref="AB1241">IF($S1241=1,IFERROR(INDEX(Summary!$J:$J,$AH1241),0),0)</f>
        <v>0</v>
      </c>
      <c r="AC1241" s="2">
        <f t="array" ref="AC1241">IF($S1241=1,IFERROR(INDEX(Summary!$K:$K,$AH1241),0),0)</f>
        <v>0</v>
      </c>
      <c r="AD1241" s="2">
        <f t="array" ref="AD1241">IF($S1241=1,IFERROR(INDEX(Summary!$L:$L,$AH1241),0),0)</f>
        <v>0</v>
      </c>
      <c r="AE1241" s="2">
        <f t="array" ref="AE1241">IF($S1241=1,IFERROR(INDEX(Summary!$M:$M,$AH1241),0),0)</f>
        <v>0</v>
      </c>
      <c r="AF1241" s="2">
        <f t="array" ref="AF1241">IF($S1241=1,IFERROR(INDEX(Summary!$N:$N,$AH1241),0),0)</f>
        <v>0</v>
      </c>
      <c r="AG1241">
        <f t="array" ref="AG1241">IF($A1241="","",IFERROR(INDEX(Summary!$BB:$BB,$AH1241),0))</f>
        <v>0</v>
      </c>
      <c r="AH1241">
        <f t="shared" si="179"/>
        <v>44</v>
      </c>
    </row>
    <row r="1242" spans="1:34" hidden="1">
      <c r="A1242" t="str">
        <f t="array" ref="A1242">IFERROR(INDEX(Summary!$D:$D,$AH1242)&amp;"","")</f>
        <v>USFG00242</v>
      </c>
      <c r="B1242" t="str">
        <f t="array" ref="B1242">IF($A1242="","",INDEX(Summary!$E:$E,$AH1242))</f>
        <v>Sugarcane jaggery powder 16oz (4oz*4) - Units</v>
      </c>
      <c r="C1242" t="str">
        <f t="array" ref="C1242">IF($A1242="","",INDEX(Summary!$B:$B,$AH1242))</f>
        <v>Jaggery</v>
      </c>
      <c r="D1242" t="str">
        <f t="array" ref="D1242">IF($A1242="","",INDEX(Summary!$C:$C,$AH1242))</f>
        <v>C39</v>
      </c>
      <c r="E1242">
        <f t="array" ref="E1242">IF($A1242="","",INDEX(Summary!$F:$F,$AH1242))</f>
        <v>0.5</v>
      </c>
      <c r="F1242" t="str">
        <f t="array" ref="F1242">IF($A1242="","",INDEX(Summary!$BC:$BC,$AH1242)&amp;"")</f>
        <v/>
      </c>
      <c r="G1242" t="e">
        <f t="shared" si="171"/>
        <v>#VALUE!</v>
      </c>
      <c r="H1242">
        <f t="shared" si="172"/>
        <v>0</v>
      </c>
      <c r="I1242" t="str">
        <f t="array" ref="I1242">IF($A1242="","",IF(IFERROR(INDEX(Summary!$BA:$BA,$AH1242),0)&lt;1,"Under 1 day",IF(INDEX(Summary!$BA:$BA,$AH1242)&lt;3,"1-3 days",IF(INDEX(Summary!$BA:$BA,$AH1242)&lt;7,"3-7 days","7+ days"))))</f>
        <v>Under 1 day</v>
      </c>
      <c r="J1242" t="str">
        <f t="array" ref="J1242">IF($A1242="","",IF(IFERROR(INDEX(Summary!$AX:$AX,$AH1242),0)&lt;0.25,"0-25%",IF(INDEX(Summary!$AX:$AX,$AH1242)&lt;0.5,"25-50%",IF(INDEX(Summary!$AX:$AX,$AH1242)&lt;0.75,"50-75%","75-100%"))))</f>
        <v>0-25%</v>
      </c>
      <c r="K1242" t="str">
        <f t="array" ref="K1242">IF($A1242="","",INDEX(Summary!$AY:$AY,$AH1242)&amp;"")</f>
        <v>RM NA</v>
      </c>
      <c r="L1242" s="1">
        <f>IF($A1242="","",Summary!$P$2+MOD(ROW()-2,30))</f>
        <v>46237</v>
      </c>
      <c r="M1242">
        <f t="shared" si="173"/>
        <v>11</v>
      </c>
      <c r="N1242">
        <f t="shared" si="174"/>
        <v>3</v>
      </c>
      <c r="O1242" t="str">
        <f t="shared" si="175"/>
        <v>Aug-2026</v>
      </c>
      <c r="P1242">
        <f t="shared" ca="1" si="176"/>
        <v>1</v>
      </c>
      <c r="Q1242" s="2">
        <f t="array" ref="Q1242">IF($A1242="",0,IFERROR(INDEX(Summary!$P$3:$AS$67,$AH1242-2,$M1242),0))</f>
        <v>0</v>
      </c>
      <c r="R1242" s="2">
        <f t="array" ref="R1242">IF($A1242="",0,ROUND(IFERROR(INDEX(Summary!$O:$O,$AH1242),0)/30,0))</f>
        <v>5</v>
      </c>
      <c r="S1242">
        <f t="shared" si="177"/>
        <v>0</v>
      </c>
      <c r="T1242" s="2">
        <f t="array" ref="T1242">IF($S1242=1,IFERROR(INDEX(Summary!$O:$O,$AH1242),0),0)</f>
        <v>0</v>
      </c>
      <c r="U1242" s="2">
        <f t="array" ref="U1242">IF($S1242=1,IFERROR(INDEX(Summary!$AT:$AT,$AH1242),0),0)</f>
        <v>0</v>
      </c>
      <c r="V1242" s="2">
        <f t="shared" si="178"/>
        <v>0</v>
      </c>
      <c r="W1242" s="2">
        <f t="array" ref="W1242">IF($S1242=1,IFERROR(INDEX(Summary!$AZ:$AZ,$AH1242),0),0)</f>
        <v>0</v>
      </c>
      <c r="X1242" s="3">
        <f t="array" ref="X1242">IF($S1242=1,IFERROR(INDEX(Summary!$BA:$BA,$AH1242),0),0)</f>
        <v>0</v>
      </c>
      <c r="Y1242" s="2">
        <f t="array" ref="Y1242">IF($S1242=1,IFERROR(INDEX(Summary!$G:$G,$AH1242),0),0)</f>
        <v>0</v>
      </c>
      <c r="Z1242" s="2">
        <f t="array" ref="Z1242">IF($S1242=1,IFERROR(INDEX(Summary!$H:$H,$AH1242),0),0)</f>
        <v>0</v>
      </c>
      <c r="AA1242" s="2">
        <f t="array" ref="AA1242">IF($S1242=1,IFERROR(INDEX(Summary!$I:$I,$AH1242),0),0)</f>
        <v>0</v>
      </c>
      <c r="AB1242" s="2">
        <f t="array" ref="AB1242">IF($S1242=1,IFERROR(INDEX(Summary!$J:$J,$AH1242),0),0)</f>
        <v>0</v>
      </c>
      <c r="AC1242" s="2">
        <f t="array" ref="AC1242">IF($S1242=1,IFERROR(INDEX(Summary!$K:$K,$AH1242),0),0)</f>
        <v>0</v>
      </c>
      <c r="AD1242" s="2">
        <f t="array" ref="AD1242">IF($S1242=1,IFERROR(INDEX(Summary!$L:$L,$AH1242),0),0)</f>
        <v>0</v>
      </c>
      <c r="AE1242" s="2">
        <f t="array" ref="AE1242">IF($S1242=1,IFERROR(INDEX(Summary!$M:$M,$AH1242),0),0)</f>
        <v>0</v>
      </c>
      <c r="AF1242" s="2">
        <f t="array" ref="AF1242">IF($S1242=1,IFERROR(INDEX(Summary!$N:$N,$AH1242),0),0)</f>
        <v>0</v>
      </c>
      <c r="AG1242">
        <f t="array" ref="AG1242">IF($A1242="","",IFERROR(INDEX(Summary!$BB:$BB,$AH1242),0))</f>
        <v>0</v>
      </c>
      <c r="AH1242">
        <f t="shared" si="179"/>
        <v>44</v>
      </c>
    </row>
    <row r="1243" spans="1:34" hidden="1">
      <c r="A1243" t="str">
        <f t="array" ref="A1243">IFERROR(INDEX(Summary!$D:$D,$AH1243)&amp;"","")</f>
        <v>USFG00242</v>
      </c>
      <c r="B1243" t="str">
        <f t="array" ref="B1243">IF($A1243="","",INDEX(Summary!$E:$E,$AH1243))</f>
        <v>Sugarcane jaggery powder 16oz (4oz*4) - Units</v>
      </c>
      <c r="C1243" t="str">
        <f t="array" ref="C1243">IF($A1243="","",INDEX(Summary!$B:$B,$AH1243))</f>
        <v>Jaggery</v>
      </c>
      <c r="D1243" t="str">
        <f t="array" ref="D1243">IF($A1243="","",INDEX(Summary!$C:$C,$AH1243))</f>
        <v>C39</v>
      </c>
      <c r="E1243">
        <f t="array" ref="E1243">IF($A1243="","",INDEX(Summary!$F:$F,$AH1243))</f>
        <v>0.5</v>
      </c>
      <c r="F1243" t="str">
        <f t="array" ref="F1243">IF($A1243="","",INDEX(Summary!$BC:$BC,$AH1243)&amp;"")</f>
        <v/>
      </c>
      <c r="G1243" t="e">
        <f t="shared" si="171"/>
        <v>#VALUE!</v>
      </c>
      <c r="H1243">
        <f t="shared" si="172"/>
        <v>0</v>
      </c>
      <c r="I1243" t="str">
        <f t="array" ref="I1243">IF($A1243="","",IF(IFERROR(INDEX(Summary!$BA:$BA,$AH1243),0)&lt;1,"Under 1 day",IF(INDEX(Summary!$BA:$BA,$AH1243)&lt;3,"1-3 days",IF(INDEX(Summary!$BA:$BA,$AH1243)&lt;7,"3-7 days","7+ days"))))</f>
        <v>Under 1 day</v>
      </c>
      <c r="J1243" t="str">
        <f t="array" ref="J1243">IF($A1243="","",IF(IFERROR(INDEX(Summary!$AX:$AX,$AH1243),0)&lt;0.25,"0-25%",IF(INDEX(Summary!$AX:$AX,$AH1243)&lt;0.5,"25-50%",IF(INDEX(Summary!$AX:$AX,$AH1243)&lt;0.75,"50-75%","75-100%"))))</f>
        <v>0-25%</v>
      </c>
      <c r="K1243" t="str">
        <f t="array" ref="K1243">IF($A1243="","",INDEX(Summary!$AY:$AY,$AH1243)&amp;"")</f>
        <v>RM NA</v>
      </c>
      <c r="L1243" s="1">
        <f>IF($A1243="","",Summary!$P$2+MOD(ROW()-2,30))</f>
        <v>46238</v>
      </c>
      <c r="M1243">
        <f t="shared" si="173"/>
        <v>12</v>
      </c>
      <c r="N1243">
        <f t="shared" si="174"/>
        <v>4</v>
      </c>
      <c r="O1243" t="str">
        <f t="shared" si="175"/>
        <v>Aug-2026</v>
      </c>
      <c r="P1243">
        <f t="shared" ca="1" si="176"/>
        <v>1</v>
      </c>
      <c r="Q1243" s="2">
        <f t="array" ref="Q1243">IF($A1243="",0,IFERROR(INDEX(Summary!$P$3:$AS$67,$AH1243-2,$M1243),0))</f>
        <v>0</v>
      </c>
      <c r="R1243" s="2">
        <f t="array" ref="R1243">IF($A1243="",0,ROUND(IFERROR(INDEX(Summary!$O:$O,$AH1243),0)/30,0))</f>
        <v>5</v>
      </c>
      <c r="S1243">
        <f t="shared" si="177"/>
        <v>0</v>
      </c>
      <c r="T1243" s="2">
        <f t="array" ref="T1243">IF($S1243=1,IFERROR(INDEX(Summary!$O:$O,$AH1243),0),0)</f>
        <v>0</v>
      </c>
      <c r="U1243" s="2">
        <f t="array" ref="U1243">IF($S1243=1,IFERROR(INDEX(Summary!$AT:$AT,$AH1243),0),0)</f>
        <v>0</v>
      </c>
      <c r="V1243" s="2">
        <f t="shared" si="178"/>
        <v>0</v>
      </c>
      <c r="W1243" s="2">
        <f t="array" ref="W1243">IF($S1243=1,IFERROR(INDEX(Summary!$AZ:$AZ,$AH1243),0),0)</f>
        <v>0</v>
      </c>
      <c r="X1243" s="3">
        <f t="array" ref="X1243">IF($S1243=1,IFERROR(INDEX(Summary!$BA:$BA,$AH1243),0),0)</f>
        <v>0</v>
      </c>
      <c r="Y1243" s="2">
        <f t="array" ref="Y1243">IF($S1243=1,IFERROR(INDEX(Summary!$G:$G,$AH1243),0),0)</f>
        <v>0</v>
      </c>
      <c r="Z1243" s="2">
        <f t="array" ref="Z1243">IF($S1243=1,IFERROR(INDEX(Summary!$H:$H,$AH1243),0),0)</f>
        <v>0</v>
      </c>
      <c r="AA1243" s="2">
        <f t="array" ref="AA1243">IF($S1243=1,IFERROR(INDEX(Summary!$I:$I,$AH1243),0),0)</f>
        <v>0</v>
      </c>
      <c r="AB1243" s="2">
        <f t="array" ref="AB1243">IF($S1243=1,IFERROR(INDEX(Summary!$J:$J,$AH1243),0),0)</f>
        <v>0</v>
      </c>
      <c r="AC1243" s="2">
        <f t="array" ref="AC1243">IF($S1243=1,IFERROR(INDEX(Summary!$K:$K,$AH1243),0),0)</f>
        <v>0</v>
      </c>
      <c r="AD1243" s="2">
        <f t="array" ref="AD1243">IF($S1243=1,IFERROR(INDEX(Summary!$L:$L,$AH1243),0),0)</f>
        <v>0</v>
      </c>
      <c r="AE1243" s="2">
        <f t="array" ref="AE1243">IF($S1243=1,IFERROR(INDEX(Summary!$M:$M,$AH1243),0),0)</f>
        <v>0</v>
      </c>
      <c r="AF1243" s="2">
        <f t="array" ref="AF1243">IF($S1243=1,IFERROR(INDEX(Summary!$N:$N,$AH1243),0),0)</f>
        <v>0</v>
      </c>
      <c r="AG1243">
        <f t="array" ref="AG1243">IF($A1243="","",IFERROR(INDEX(Summary!$BB:$BB,$AH1243),0))</f>
        <v>0</v>
      </c>
      <c r="AH1243">
        <f t="shared" si="179"/>
        <v>44</v>
      </c>
    </row>
    <row r="1244" spans="1:34" hidden="1">
      <c r="A1244" t="str">
        <f t="array" ref="A1244">IFERROR(INDEX(Summary!$D:$D,$AH1244)&amp;"","")</f>
        <v>USFG00242</v>
      </c>
      <c r="B1244" t="str">
        <f t="array" ref="B1244">IF($A1244="","",INDEX(Summary!$E:$E,$AH1244))</f>
        <v>Sugarcane jaggery powder 16oz (4oz*4) - Units</v>
      </c>
      <c r="C1244" t="str">
        <f t="array" ref="C1244">IF($A1244="","",INDEX(Summary!$B:$B,$AH1244))</f>
        <v>Jaggery</v>
      </c>
      <c r="D1244" t="str">
        <f t="array" ref="D1244">IF($A1244="","",INDEX(Summary!$C:$C,$AH1244))</f>
        <v>C39</v>
      </c>
      <c r="E1244">
        <f t="array" ref="E1244">IF($A1244="","",INDEX(Summary!$F:$F,$AH1244))</f>
        <v>0.5</v>
      </c>
      <c r="F1244" t="str">
        <f t="array" ref="F1244">IF($A1244="","",INDEX(Summary!$BC:$BC,$AH1244)&amp;"")</f>
        <v/>
      </c>
      <c r="G1244" t="e">
        <f t="shared" si="171"/>
        <v>#VALUE!</v>
      </c>
      <c r="H1244">
        <f t="shared" si="172"/>
        <v>0</v>
      </c>
      <c r="I1244" t="str">
        <f t="array" ref="I1244">IF($A1244="","",IF(IFERROR(INDEX(Summary!$BA:$BA,$AH1244),0)&lt;1,"Under 1 day",IF(INDEX(Summary!$BA:$BA,$AH1244)&lt;3,"1-3 days",IF(INDEX(Summary!$BA:$BA,$AH1244)&lt;7,"3-7 days","7+ days"))))</f>
        <v>Under 1 day</v>
      </c>
      <c r="J1244" t="str">
        <f t="array" ref="J1244">IF($A1244="","",IF(IFERROR(INDEX(Summary!$AX:$AX,$AH1244),0)&lt;0.25,"0-25%",IF(INDEX(Summary!$AX:$AX,$AH1244)&lt;0.5,"25-50%",IF(INDEX(Summary!$AX:$AX,$AH1244)&lt;0.75,"50-75%","75-100%"))))</f>
        <v>0-25%</v>
      </c>
      <c r="K1244" t="str">
        <f t="array" ref="K1244">IF($A1244="","",INDEX(Summary!$AY:$AY,$AH1244)&amp;"")</f>
        <v>RM NA</v>
      </c>
      <c r="L1244" s="1">
        <f>IF($A1244="","",Summary!$P$2+MOD(ROW()-2,30))</f>
        <v>46239</v>
      </c>
      <c r="M1244">
        <f t="shared" si="173"/>
        <v>13</v>
      </c>
      <c r="N1244">
        <f t="shared" si="174"/>
        <v>5</v>
      </c>
      <c r="O1244" t="str">
        <f t="shared" si="175"/>
        <v>Aug-2026</v>
      </c>
      <c r="P1244">
        <f t="shared" ca="1" si="176"/>
        <v>1</v>
      </c>
      <c r="Q1244" s="2">
        <f t="array" ref="Q1244">IF($A1244="",0,IFERROR(INDEX(Summary!$P$3:$AS$67,$AH1244-2,$M1244),0))</f>
        <v>0</v>
      </c>
      <c r="R1244" s="2">
        <f t="array" ref="R1244">IF($A1244="",0,ROUND(IFERROR(INDEX(Summary!$O:$O,$AH1244),0)/30,0))</f>
        <v>5</v>
      </c>
      <c r="S1244">
        <f t="shared" si="177"/>
        <v>0</v>
      </c>
      <c r="T1244" s="2">
        <f t="array" ref="T1244">IF($S1244=1,IFERROR(INDEX(Summary!$O:$O,$AH1244),0),0)</f>
        <v>0</v>
      </c>
      <c r="U1244" s="2">
        <f t="array" ref="U1244">IF($S1244=1,IFERROR(INDEX(Summary!$AT:$AT,$AH1244),0),0)</f>
        <v>0</v>
      </c>
      <c r="V1244" s="2">
        <f t="shared" si="178"/>
        <v>0</v>
      </c>
      <c r="W1244" s="2">
        <f t="array" ref="W1244">IF($S1244=1,IFERROR(INDEX(Summary!$AZ:$AZ,$AH1244),0),0)</f>
        <v>0</v>
      </c>
      <c r="X1244" s="3">
        <f t="array" ref="X1244">IF($S1244=1,IFERROR(INDEX(Summary!$BA:$BA,$AH1244),0),0)</f>
        <v>0</v>
      </c>
      <c r="Y1244" s="2">
        <f t="array" ref="Y1244">IF($S1244=1,IFERROR(INDEX(Summary!$G:$G,$AH1244),0),0)</f>
        <v>0</v>
      </c>
      <c r="Z1244" s="2">
        <f t="array" ref="Z1244">IF($S1244=1,IFERROR(INDEX(Summary!$H:$H,$AH1244),0),0)</f>
        <v>0</v>
      </c>
      <c r="AA1244" s="2">
        <f t="array" ref="AA1244">IF($S1244=1,IFERROR(INDEX(Summary!$I:$I,$AH1244),0),0)</f>
        <v>0</v>
      </c>
      <c r="AB1244" s="2">
        <f t="array" ref="AB1244">IF($S1244=1,IFERROR(INDEX(Summary!$J:$J,$AH1244),0),0)</f>
        <v>0</v>
      </c>
      <c r="AC1244" s="2">
        <f t="array" ref="AC1244">IF($S1244=1,IFERROR(INDEX(Summary!$K:$K,$AH1244),0),0)</f>
        <v>0</v>
      </c>
      <c r="AD1244" s="2">
        <f t="array" ref="AD1244">IF($S1244=1,IFERROR(INDEX(Summary!$L:$L,$AH1244),0),0)</f>
        <v>0</v>
      </c>
      <c r="AE1244" s="2">
        <f t="array" ref="AE1244">IF($S1244=1,IFERROR(INDEX(Summary!$M:$M,$AH1244),0),0)</f>
        <v>0</v>
      </c>
      <c r="AF1244" s="2">
        <f t="array" ref="AF1244">IF($S1244=1,IFERROR(INDEX(Summary!$N:$N,$AH1244),0),0)</f>
        <v>0</v>
      </c>
      <c r="AG1244">
        <f t="array" ref="AG1244">IF($A1244="","",IFERROR(INDEX(Summary!$BB:$BB,$AH1244),0))</f>
        <v>0</v>
      </c>
      <c r="AH1244">
        <f t="shared" si="179"/>
        <v>44</v>
      </c>
    </row>
    <row r="1245" spans="1:34" hidden="1">
      <c r="A1245" t="str">
        <f t="array" ref="A1245">IFERROR(INDEX(Summary!$D:$D,$AH1245)&amp;"","")</f>
        <v>USFG00242</v>
      </c>
      <c r="B1245" t="str">
        <f t="array" ref="B1245">IF($A1245="","",INDEX(Summary!$E:$E,$AH1245))</f>
        <v>Sugarcane jaggery powder 16oz (4oz*4) - Units</v>
      </c>
      <c r="C1245" t="str">
        <f t="array" ref="C1245">IF($A1245="","",INDEX(Summary!$B:$B,$AH1245))</f>
        <v>Jaggery</v>
      </c>
      <c r="D1245" t="str">
        <f t="array" ref="D1245">IF($A1245="","",INDEX(Summary!$C:$C,$AH1245))</f>
        <v>C39</v>
      </c>
      <c r="E1245">
        <f t="array" ref="E1245">IF($A1245="","",INDEX(Summary!$F:$F,$AH1245))</f>
        <v>0.5</v>
      </c>
      <c r="F1245" t="str">
        <f t="array" ref="F1245">IF($A1245="","",INDEX(Summary!$BC:$BC,$AH1245)&amp;"")</f>
        <v/>
      </c>
      <c r="G1245" t="e">
        <f t="shared" si="171"/>
        <v>#VALUE!</v>
      </c>
      <c r="H1245">
        <f t="shared" si="172"/>
        <v>0</v>
      </c>
      <c r="I1245" t="str">
        <f t="array" ref="I1245">IF($A1245="","",IF(IFERROR(INDEX(Summary!$BA:$BA,$AH1245),0)&lt;1,"Under 1 day",IF(INDEX(Summary!$BA:$BA,$AH1245)&lt;3,"1-3 days",IF(INDEX(Summary!$BA:$BA,$AH1245)&lt;7,"3-7 days","7+ days"))))</f>
        <v>Under 1 day</v>
      </c>
      <c r="J1245" t="str">
        <f t="array" ref="J1245">IF($A1245="","",IF(IFERROR(INDEX(Summary!$AX:$AX,$AH1245),0)&lt;0.25,"0-25%",IF(INDEX(Summary!$AX:$AX,$AH1245)&lt;0.5,"25-50%",IF(INDEX(Summary!$AX:$AX,$AH1245)&lt;0.75,"50-75%","75-100%"))))</f>
        <v>0-25%</v>
      </c>
      <c r="K1245" t="str">
        <f t="array" ref="K1245">IF($A1245="","",INDEX(Summary!$AY:$AY,$AH1245)&amp;"")</f>
        <v>RM NA</v>
      </c>
      <c r="L1245" s="1">
        <f>IF($A1245="","",Summary!$P$2+MOD(ROW()-2,30))</f>
        <v>46240</v>
      </c>
      <c r="M1245">
        <f t="shared" si="173"/>
        <v>14</v>
      </c>
      <c r="N1245">
        <f t="shared" si="174"/>
        <v>6</v>
      </c>
      <c r="O1245" t="str">
        <f t="shared" si="175"/>
        <v>Aug-2026</v>
      </c>
      <c r="P1245">
        <f t="shared" ca="1" si="176"/>
        <v>1</v>
      </c>
      <c r="Q1245" s="2">
        <f t="array" ref="Q1245">IF($A1245="",0,IFERROR(INDEX(Summary!$P$3:$AS$67,$AH1245-2,$M1245),0))</f>
        <v>0</v>
      </c>
      <c r="R1245" s="2">
        <f t="array" ref="R1245">IF($A1245="",0,ROUND(IFERROR(INDEX(Summary!$O:$O,$AH1245),0)/30,0))</f>
        <v>5</v>
      </c>
      <c r="S1245">
        <f t="shared" si="177"/>
        <v>0</v>
      </c>
      <c r="T1245" s="2">
        <f t="array" ref="T1245">IF($S1245=1,IFERROR(INDEX(Summary!$O:$O,$AH1245),0),0)</f>
        <v>0</v>
      </c>
      <c r="U1245" s="2">
        <f t="array" ref="U1245">IF($S1245=1,IFERROR(INDEX(Summary!$AT:$AT,$AH1245),0),0)</f>
        <v>0</v>
      </c>
      <c r="V1245" s="2">
        <f t="shared" si="178"/>
        <v>0</v>
      </c>
      <c r="W1245" s="2">
        <f t="array" ref="W1245">IF($S1245=1,IFERROR(INDEX(Summary!$AZ:$AZ,$AH1245),0),0)</f>
        <v>0</v>
      </c>
      <c r="X1245" s="3">
        <f t="array" ref="X1245">IF($S1245=1,IFERROR(INDEX(Summary!$BA:$BA,$AH1245),0),0)</f>
        <v>0</v>
      </c>
      <c r="Y1245" s="2">
        <f t="array" ref="Y1245">IF($S1245=1,IFERROR(INDEX(Summary!$G:$G,$AH1245),0),0)</f>
        <v>0</v>
      </c>
      <c r="Z1245" s="2">
        <f t="array" ref="Z1245">IF($S1245=1,IFERROR(INDEX(Summary!$H:$H,$AH1245),0),0)</f>
        <v>0</v>
      </c>
      <c r="AA1245" s="2">
        <f t="array" ref="AA1245">IF($S1245=1,IFERROR(INDEX(Summary!$I:$I,$AH1245),0),0)</f>
        <v>0</v>
      </c>
      <c r="AB1245" s="2">
        <f t="array" ref="AB1245">IF($S1245=1,IFERROR(INDEX(Summary!$J:$J,$AH1245),0),0)</f>
        <v>0</v>
      </c>
      <c r="AC1245" s="2">
        <f t="array" ref="AC1245">IF($S1245=1,IFERROR(INDEX(Summary!$K:$K,$AH1245),0),0)</f>
        <v>0</v>
      </c>
      <c r="AD1245" s="2">
        <f t="array" ref="AD1245">IF($S1245=1,IFERROR(INDEX(Summary!$L:$L,$AH1245),0),0)</f>
        <v>0</v>
      </c>
      <c r="AE1245" s="2">
        <f t="array" ref="AE1245">IF($S1245=1,IFERROR(INDEX(Summary!$M:$M,$AH1245),0),0)</f>
        <v>0</v>
      </c>
      <c r="AF1245" s="2">
        <f t="array" ref="AF1245">IF($S1245=1,IFERROR(INDEX(Summary!$N:$N,$AH1245),0),0)</f>
        <v>0</v>
      </c>
      <c r="AG1245">
        <f t="array" ref="AG1245">IF($A1245="","",IFERROR(INDEX(Summary!$BB:$BB,$AH1245),0))</f>
        <v>0</v>
      </c>
      <c r="AH1245">
        <f t="shared" si="179"/>
        <v>44</v>
      </c>
    </row>
    <row r="1246" spans="1:34" hidden="1">
      <c r="A1246" t="str">
        <f t="array" ref="A1246">IFERROR(INDEX(Summary!$D:$D,$AH1246)&amp;"","")</f>
        <v>USFG00242</v>
      </c>
      <c r="B1246" t="str">
        <f t="array" ref="B1246">IF($A1246="","",INDEX(Summary!$E:$E,$AH1246))</f>
        <v>Sugarcane jaggery powder 16oz (4oz*4) - Units</v>
      </c>
      <c r="C1246" t="str">
        <f t="array" ref="C1246">IF($A1246="","",INDEX(Summary!$B:$B,$AH1246))</f>
        <v>Jaggery</v>
      </c>
      <c r="D1246" t="str">
        <f t="array" ref="D1246">IF($A1246="","",INDEX(Summary!$C:$C,$AH1246))</f>
        <v>C39</v>
      </c>
      <c r="E1246">
        <f t="array" ref="E1246">IF($A1246="","",INDEX(Summary!$F:$F,$AH1246))</f>
        <v>0.5</v>
      </c>
      <c r="F1246" t="str">
        <f t="array" ref="F1246">IF($A1246="","",INDEX(Summary!$BC:$BC,$AH1246)&amp;"")</f>
        <v/>
      </c>
      <c r="G1246" t="e">
        <f t="shared" si="171"/>
        <v>#VALUE!</v>
      </c>
      <c r="H1246">
        <f t="shared" si="172"/>
        <v>0</v>
      </c>
      <c r="I1246" t="str">
        <f t="array" ref="I1246">IF($A1246="","",IF(IFERROR(INDEX(Summary!$BA:$BA,$AH1246),0)&lt;1,"Under 1 day",IF(INDEX(Summary!$BA:$BA,$AH1246)&lt;3,"1-3 days",IF(INDEX(Summary!$BA:$BA,$AH1246)&lt;7,"3-7 days","7+ days"))))</f>
        <v>Under 1 day</v>
      </c>
      <c r="J1246" t="str">
        <f t="array" ref="J1246">IF($A1246="","",IF(IFERROR(INDEX(Summary!$AX:$AX,$AH1246),0)&lt;0.25,"0-25%",IF(INDEX(Summary!$AX:$AX,$AH1246)&lt;0.5,"25-50%",IF(INDEX(Summary!$AX:$AX,$AH1246)&lt;0.75,"50-75%","75-100%"))))</f>
        <v>0-25%</v>
      </c>
      <c r="K1246" t="str">
        <f t="array" ref="K1246">IF($A1246="","",INDEX(Summary!$AY:$AY,$AH1246)&amp;"")</f>
        <v>RM NA</v>
      </c>
      <c r="L1246" s="1">
        <f>IF($A1246="","",Summary!$P$2+MOD(ROW()-2,30))</f>
        <v>46241</v>
      </c>
      <c r="M1246">
        <f t="shared" si="173"/>
        <v>15</v>
      </c>
      <c r="N1246">
        <f t="shared" si="174"/>
        <v>7</v>
      </c>
      <c r="O1246" t="str">
        <f t="shared" si="175"/>
        <v>Aug-2026</v>
      </c>
      <c r="P1246">
        <f t="shared" ca="1" si="176"/>
        <v>1</v>
      </c>
      <c r="Q1246" s="2">
        <f t="array" ref="Q1246">IF($A1246="",0,IFERROR(INDEX(Summary!$P$3:$AS$67,$AH1246-2,$M1246),0))</f>
        <v>0</v>
      </c>
      <c r="R1246" s="2">
        <f t="array" ref="R1246">IF($A1246="",0,ROUND(IFERROR(INDEX(Summary!$O:$O,$AH1246),0)/30,0))</f>
        <v>5</v>
      </c>
      <c r="S1246">
        <f t="shared" si="177"/>
        <v>0</v>
      </c>
      <c r="T1246" s="2">
        <f t="array" ref="T1246">IF($S1246=1,IFERROR(INDEX(Summary!$O:$O,$AH1246),0),0)</f>
        <v>0</v>
      </c>
      <c r="U1246" s="2">
        <f t="array" ref="U1246">IF($S1246=1,IFERROR(INDEX(Summary!$AT:$AT,$AH1246),0),0)</f>
        <v>0</v>
      </c>
      <c r="V1246" s="2">
        <f t="shared" si="178"/>
        <v>0</v>
      </c>
      <c r="W1246" s="2">
        <f t="array" ref="W1246">IF($S1246=1,IFERROR(INDEX(Summary!$AZ:$AZ,$AH1246),0),0)</f>
        <v>0</v>
      </c>
      <c r="X1246" s="3">
        <f t="array" ref="X1246">IF($S1246=1,IFERROR(INDEX(Summary!$BA:$BA,$AH1246),0),0)</f>
        <v>0</v>
      </c>
      <c r="Y1246" s="2">
        <f t="array" ref="Y1246">IF($S1246=1,IFERROR(INDEX(Summary!$G:$G,$AH1246),0),0)</f>
        <v>0</v>
      </c>
      <c r="Z1246" s="2">
        <f t="array" ref="Z1246">IF($S1246=1,IFERROR(INDEX(Summary!$H:$H,$AH1246),0),0)</f>
        <v>0</v>
      </c>
      <c r="AA1246" s="2">
        <f t="array" ref="AA1246">IF($S1246=1,IFERROR(INDEX(Summary!$I:$I,$AH1246),0),0)</f>
        <v>0</v>
      </c>
      <c r="AB1246" s="2">
        <f t="array" ref="AB1246">IF($S1246=1,IFERROR(INDEX(Summary!$J:$J,$AH1246),0),0)</f>
        <v>0</v>
      </c>
      <c r="AC1246" s="2">
        <f t="array" ref="AC1246">IF($S1246=1,IFERROR(INDEX(Summary!$K:$K,$AH1246),0),0)</f>
        <v>0</v>
      </c>
      <c r="AD1246" s="2">
        <f t="array" ref="AD1246">IF($S1246=1,IFERROR(INDEX(Summary!$L:$L,$AH1246),0),0)</f>
        <v>0</v>
      </c>
      <c r="AE1246" s="2">
        <f t="array" ref="AE1246">IF($S1246=1,IFERROR(INDEX(Summary!$M:$M,$AH1246),0),0)</f>
        <v>0</v>
      </c>
      <c r="AF1246" s="2">
        <f t="array" ref="AF1246">IF($S1246=1,IFERROR(INDEX(Summary!$N:$N,$AH1246),0),0)</f>
        <v>0</v>
      </c>
      <c r="AG1246">
        <f t="array" ref="AG1246">IF($A1246="","",IFERROR(INDEX(Summary!$BB:$BB,$AH1246),0))</f>
        <v>0</v>
      </c>
      <c r="AH1246">
        <f t="shared" si="179"/>
        <v>44</v>
      </c>
    </row>
    <row r="1247" spans="1:34" hidden="1">
      <c r="A1247" t="str">
        <f t="array" ref="A1247">IFERROR(INDEX(Summary!$D:$D,$AH1247)&amp;"","")</f>
        <v>USFG00242</v>
      </c>
      <c r="B1247" t="str">
        <f t="array" ref="B1247">IF($A1247="","",INDEX(Summary!$E:$E,$AH1247))</f>
        <v>Sugarcane jaggery powder 16oz (4oz*4) - Units</v>
      </c>
      <c r="C1247" t="str">
        <f t="array" ref="C1247">IF($A1247="","",INDEX(Summary!$B:$B,$AH1247))</f>
        <v>Jaggery</v>
      </c>
      <c r="D1247" t="str">
        <f t="array" ref="D1247">IF($A1247="","",INDEX(Summary!$C:$C,$AH1247))</f>
        <v>C39</v>
      </c>
      <c r="E1247">
        <f t="array" ref="E1247">IF($A1247="","",INDEX(Summary!$F:$F,$AH1247))</f>
        <v>0.5</v>
      </c>
      <c r="F1247" t="str">
        <f t="array" ref="F1247">IF($A1247="","",INDEX(Summary!$BC:$BC,$AH1247)&amp;"")</f>
        <v/>
      </c>
      <c r="G1247" t="e">
        <f t="shared" si="171"/>
        <v>#VALUE!</v>
      </c>
      <c r="H1247">
        <f t="shared" si="172"/>
        <v>0</v>
      </c>
      <c r="I1247" t="str">
        <f t="array" ref="I1247">IF($A1247="","",IF(IFERROR(INDEX(Summary!$BA:$BA,$AH1247),0)&lt;1,"Under 1 day",IF(INDEX(Summary!$BA:$BA,$AH1247)&lt;3,"1-3 days",IF(INDEX(Summary!$BA:$BA,$AH1247)&lt;7,"3-7 days","7+ days"))))</f>
        <v>Under 1 day</v>
      </c>
      <c r="J1247" t="str">
        <f t="array" ref="J1247">IF($A1247="","",IF(IFERROR(INDEX(Summary!$AX:$AX,$AH1247),0)&lt;0.25,"0-25%",IF(INDEX(Summary!$AX:$AX,$AH1247)&lt;0.5,"25-50%",IF(INDEX(Summary!$AX:$AX,$AH1247)&lt;0.75,"50-75%","75-100%"))))</f>
        <v>0-25%</v>
      </c>
      <c r="K1247" t="str">
        <f t="array" ref="K1247">IF($A1247="","",INDEX(Summary!$AY:$AY,$AH1247)&amp;"")</f>
        <v>RM NA</v>
      </c>
      <c r="L1247" s="1">
        <f>IF($A1247="","",Summary!$P$2+MOD(ROW()-2,30))</f>
        <v>46242</v>
      </c>
      <c r="M1247">
        <f t="shared" si="173"/>
        <v>16</v>
      </c>
      <c r="N1247">
        <f t="shared" si="174"/>
        <v>8</v>
      </c>
      <c r="O1247" t="str">
        <f t="shared" si="175"/>
        <v>Aug-2026</v>
      </c>
      <c r="P1247">
        <f t="shared" ca="1" si="176"/>
        <v>1</v>
      </c>
      <c r="Q1247" s="2">
        <f t="array" ref="Q1247">IF($A1247="",0,IFERROR(INDEX(Summary!$P$3:$AS$67,$AH1247-2,$M1247),0))</f>
        <v>0</v>
      </c>
      <c r="R1247" s="2">
        <f t="array" ref="R1247">IF($A1247="",0,ROUND(IFERROR(INDEX(Summary!$O:$O,$AH1247),0)/30,0))</f>
        <v>5</v>
      </c>
      <c r="S1247">
        <f t="shared" si="177"/>
        <v>0</v>
      </c>
      <c r="T1247" s="2">
        <f t="array" ref="T1247">IF($S1247=1,IFERROR(INDEX(Summary!$O:$O,$AH1247),0),0)</f>
        <v>0</v>
      </c>
      <c r="U1247" s="2">
        <f t="array" ref="U1247">IF($S1247=1,IFERROR(INDEX(Summary!$AT:$AT,$AH1247),0),0)</f>
        <v>0</v>
      </c>
      <c r="V1247" s="2">
        <f t="shared" si="178"/>
        <v>0</v>
      </c>
      <c r="W1247" s="2">
        <f t="array" ref="W1247">IF($S1247=1,IFERROR(INDEX(Summary!$AZ:$AZ,$AH1247),0),0)</f>
        <v>0</v>
      </c>
      <c r="X1247" s="3">
        <f t="array" ref="X1247">IF($S1247=1,IFERROR(INDEX(Summary!$BA:$BA,$AH1247),0),0)</f>
        <v>0</v>
      </c>
      <c r="Y1247" s="2">
        <f t="array" ref="Y1247">IF($S1247=1,IFERROR(INDEX(Summary!$G:$G,$AH1247),0),0)</f>
        <v>0</v>
      </c>
      <c r="Z1247" s="2">
        <f t="array" ref="Z1247">IF($S1247=1,IFERROR(INDEX(Summary!$H:$H,$AH1247),0),0)</f>
        <v>0</v>
      </c>
      <c r="AA1247" s="2">
        <f t="array" ref="AA1247">IF($S1247=1,IFERROR(INDEX(Summary!$I:$I,$AH1247),0),0)</f>
        <v>0</v>
      </c>
      <c r="AB1247" s="2">
        <f t="array" ref="AB1247">IF($S1247=1,IFERROR(INDEX(Summary!$J:$J,$AH1247),0),0)</f>
        <v>0</v>
      </c>
      <c r="AC1247" s="2">
        <f t="array" ref="AC1247">IF($S1247=1,IFERROR(INDEX(Summary!$K:$K,$AH1247),0),0)</f>
        <v>0</v>
      </c>
      <c r="AD1247" s="2">
        <f t="array" ref="AD1247">IF($S1247=1,IFERROR(INDEX(Summary!$L:$L,$AH1247),0),0)</f>
        <v>0</v>
      </c>
      <c r="AE1247" s="2">
        <f t="array" ref="AE1247">IF($S1247=1,IFERROR(INDEX(Summary!$M:$M,$AH1247),0),0)</f>
        <v>0</v>
      </c>
      <c r="AF1247" s="2">
        <f t="array" ref="AF1247">IF($S1247=1,IFERROR(INDEX(Summary!$N:$N,$AH1247),0),0)</f>
        <v>0</v>
      </c>
      <c r="AG1247">
        <f t="array" ref="AG1247">IF($A1247="","",IFERROR(INDEX(Summary!$BB:$BB,$AH1247),0))</f>
        <v>0</v>
      </c>
      <c r="AH1247">
        <f t="shared" si="179"/>
        <v>44</v>
      </c>
    </row>
    <row r="1248" spans="1:34" hidden="1">
      <c r="A1248" t="str">
        <f t="array" ref="A1248">IFERROR(INDEX(Summary!$D:$D,$AH1248)&amp;"","")</f>
        <v>USFG00242</v>
      </c>
      <c r="B1248" t="str">
        <f t="array" ref="B1248">IF($A1248="","",INDEX(Summary!$E:$E,$AH1248))</f>
        <v>Sugarcane jaggery powder 16oz (4oz*4) - Units</v>
      </c>
      <c r="C1248" t="str">
        <f t="array" ref="C1248">IF($A1248="","",INDEX(Summary!$B:$B,$AH1248))</f>
        <v>Jaggery</v>
      </c>
      <c r="D1248" t="str">
        <f t="array" ref="D1248">IF($A1248="","",INDEX(Summary!$C:$C,$AH1248))</f>
        <v>C39</v>
      </c>
      <c r="E1248">
        <f t="array" ref="E1248">IF($A1248="","",INDEX(Summary!$F:$F,$AH1248))</f>
        <v>0.5</v>
      </c>
      <c r="F1248" t="str">
        <f t="array" ref="F1248">IF($A1248="","",INDEX(Summary!$BC:$BC,$AH1248)&amp;"")</f>
        <v/>
      </c>
      <c r="G1248" t="e">
        <f t="shared" si="171"/>
        <v>#VALUE!</v>
      </c>
      <c r="H1248">
        <f t="shared" si="172"/>
        <v>0</v>
      </c>
      <c r="I1248" t="str">
        <f t="array" ref="I1248">IF($A1248="","",IF(IFERROR(INDEX(Summary!$BA:$BA,$AH1248),0)&lt;1,"Under 1 day",IF(INDEX(Summary!$BA:$BA,$AH1248)&lt;3,"1-3 days",IF(INDEX(Summary!$BA:$BA,$AH1248)&lt;7,"3-7 days","7+ days"))))</f>
        <v>Under 1 day</v>
      </c>
      <c r="J1248" t="str">
        <f t="array" ref="J1248">IF($A1248="","",IF(IFERROR(INDEX(Summary!$AX:$AX,$AH1248),0)&lt;0.25,"0-25%",IF(INDEX(Summary!$AX:$AX,$AH1248)&lt;0.5,"25-50%",IF(INDEX(Summary!$AX:$AX,$AH1248)&lt;0.75,"50-75%","75-100%"))))</f>
        <v>0-25%</v>
      </c>
      <c r="K1248" t="str">
        <f t="array" ref="K1248">IF($A1248="","",INDEX(Summary!$AY:$AY,$AH1248)&amp;"")</f>
        <v>RM NA</v>
      </c>
      <c r="L1248" s="1">
        <f>IF($A1248="","",Summary!$P$2+MOD(ROW()-2,30))</f>
        <v>46243</v>
      </c>
      <c r="M1248">
        <f t="shared" si="173"/>
        <v>17</v>
      </c>
      <c r="N1248">
        <f t="shared" si="174"/>
        <v>9</v>
      </c>
      <c r="O1248" t="str">
        <f t="shared" si="175"/>
        <v>Aug-2026</v>
      </c>
      <c r="P1248">
        <f t="shared" ca="1" si="176"/>
        <v>1</v>
      </c>
      <c r="Q1248" s="2">
        <f t="array" ref="Q1248">IF($A1248="",0,IFERROR(INDEX(Summary!$P$3:$AS$67,$AH1248-2,$M1248),0))</f>
        <v>0</v>
      </c>
      <c r="R1248" s="2">
        <f t="array" ref="R1248">IF($A1248="",0,ROUND(IFERROR(INDEX(Summary!$O:$O,$AH1248),0)/30,0))</f>
        <v>5</v>
      </c>
      <c r="S1248">
        <f t="shared" si="177"/>
        <v>0</v>
      </c>
      <c r="T1248" s="2">
        <f t="array" ref="T1248">IF($S1248=1,IFERROR(INDEX(Summary!$O:$O,$AH1248),0),0)</f>
        <v>0</v>
      </c>
      <c r="U1248" s="2">
        <f t="array" ref="U1248">IF($S1248=1,IFERROR(INDEX(Summary!$AT:$AT,$AH1248),0),0)</f>
        <v>0</v>
      </c>
      <c r="V1248" s="2">
        <f t="shared" si="178"/>
        <v>0</v>
      </c>
      <c r="W1248" s="2">
        <f t="array" ref="W1248">IF($S1248=1,IFERROR(INDEX(Summary!$AZ:$AZ,$AH1248),0),0)</f>
        <v>0</v>
      </c>
      <c r="X1248" s="3">
        <f t="array" ref="X1248">IF($S1248=1,IFERROR(INDEX(Summary!$BA:$BA,$AH1248),0),0)</f>
        <v>0</v>
      </c>
      <c r="Y1248" s="2">
        <f t="array" ref="Y1248">IF($S1248=1,IFERROR(INDEX(Summary!$G:$G,$AH1248),0),0)</f>
        <v>0</v>
      </c>
      <c r="Z1248" s="2">
        <f t="array" ref="Z1248">IF($S1248=1,IFERROR(INDEX(Summary!$H:$H,$AH1248),0),0)</f>
        <v>0</v>
      </c>
      <c r="AA1248" s="2">
        <f t="array" ref="AA1248">IF($S1248=1,IFERROR(INDEX(Summary!$I:$I,$AH1248),0),0)</f>
        <v>0</v>
      </c>
      <c r="AB1248" s="2">
        <f t="array" ref="AB1248">IF($S1248=1,IFERROR(INDEX(Summary!$J:$J,$AH1248),0),0)</f>
        <v>0</v>
      </c>
      <c r="AC1248" s="2">
        <f t="array" ref="AC1248">IF($S1248=1,IFERROR(INDEX(Summary!$K:$K,$AH1248),0),0)</f>
        <v>0</v>
      </c>
      <c r="AD1248" s="2">
        <f t="array" ref="AD1248">IF($S1248=1,IFERROR(INDEX(Summary!$L:$L,$AH1248),0),0)</f>
        <v>0</v>
      </c>
      <c r="AE1248" s="2">
        <f t="array" ref="AE1248">IF($S1248=1,IFERROR(INDEX(Summary!$M:$M,$AH1248),0),0)</f>
        <v>0</v>
      </c>
      <c r="AF1248" s="2">
        <f t="array" ref="AF1248">IF($S1248=1,IFERROR(INDEX(Summary!$N:$N,$AH1248),0),0)</f>
        <v>0</v>
      </c>
      <c r="AG1248">
        <f t="array" ref="AG1248">IF($A1248="","",IFERROR(INDEX(Summary!$BB:$BB,$AH1248),0))</f>
        <v>0</v>
      </c>
      <c r="AH1248">
        <f t="shared" si="179"/>
        <v>44</v>
      </c>
    </row>
    <row r="1249" spans="1:34" hidden="1">
      <c r="A1249" t="str">
        <f t="array" ref="A1249">IFERROR(INDEX(Summary!$D:$D,$AH1249)&amp;"","")</f>
        <v>USFG00242</v>
      </c>
      <c r="B1249" t="str">
        <f t="array" ref="B1249">IF($A1249="","",INDEX(Summary!$E:$E,$AH1249))</f>
        <v>Sugarcane jaggery powder 16oz (4oz*4) - Units</v>
      </c>
      <c r="C1249" t="str">
        <f t="array" ref="C1249">IF($A1249="","",INDEX(Summary!$B:$B,$AH1249))</f>
        <v>Jaggery</v>
      </c>
      <c r="D1249" t="str">
        <f t="array" ref="D1249">IF($A1249="","",INDEX(Summary!$C:$C,$AH1249))</f>
        <v>C39</v>
      </c>
      <c r="E1249">
        <f t="array" ref="E1249">IF($A1249="","",INDEX(Summary!$F:$F,$AH1249))</f>
        <v>0.5</v>
      </c>
      <c r="F1249" t="str">
        <f t="array" ref="F1249">IF($A1249="","",INDEX(Summary!$BC:$BC,$AH1249)&amp;"")</f>
        <v/>
      </c>
      <c r="G1249" t="e">
        <f t="shared" si="171"/>
        <v>#VALUE!</v>
      </c>
      <c r="H1249">
        <f t="shared" si="172"/>
        <v>0</v>
      </c>
      <c r="I1249" t="str">
        <f t="array" ref="I1249">IF($A1249="","",IF(IFERROR(INDEX(Summary!$BA:$BA,$AH1249),0)&lt;1,"Under 1 day",IF(INDEX(Summary!$BA:$BA,$AH1249)&lt;3,"1-3 days",IF(INDEX(Summary!$BA:$BA,$AH1249)&lt;7,"3-7 days","7+ days"))))</f>
        <v>Under 1 day</v>
      </c>
      <c r="J1249" t="str">
        <f t="array" ref="J1249">IF($A1249="","",IF(IFERROR(INDEX(Summary!$AX:$AX,$AH1249),0)&lt;0.25,"0-25%",IF(INDEX(Summary!$AX:$AX,$AH1249)&lt;0.5,"25-50%",IF(INDEX(Summary!$AX:$AX,$AH1249)&lt;0.75,"50-75%","75-100%"))))</f>
        <v>0-25%</v>
      </c>
      <c r="K1249" t="str">
        <f t="array" ref="K1249">IF($A1249="","",INDEX(Summary!$AY:$AY,$AH1249)&amp;"")</f>
        <v>RM NA</v>
      </c>
      <c r="L1249" s="1">
        <f>IF($A1249="","",Summary!$P$2+MOD(ROW()-2,30))</f>
        <v>46244</v>
      </c>
      <c r="M1249">
        <f t="shared" si="173"/>
        <v>18</v>
      </c>
      <c r="N1249">
        <f t="shared" si="174"/>
        <v>10</v>
      </c>
      <c r="O1249" t="str">
        <f t="shared" si="175"/>
        <v>Aug-2026</v>
      </c>
      <c r="P1249">
        <f t="shared" ca="1" si="176"/>
        <v>1</v>
      </c>
      <c r="Q1249" s="2">
        <f t="array" ref="Q1249">IF($A1249="",0,IFERROR(INDEX(Summary!$P$3:$AS$67,$AH1249-2,$M1249),0))</f>
        <v>0</v>
      </c>
      <c r="R1249" s="2">
        <f t="array" ref="R1249">IF($A1249="",0,ROUND(IFERROR(INDEX(Summary!$O:$O,$AH1249),0)/30,0))</f>
        <v>5</v>
      </c>
      <c r="S1249">
        <f t="shared" si="177"/>
        <v>0</v>
      </c>
      <c r="T1249" s="2">
        <f t="array" ref="T1249">IF($S1249=1,IFERROR(INDEX(Summary!$O:$O,$AH1249),0),0)</f>
        <v>0</v>
      </c>
      <c r="U1249" s="2">
        <f t="array" ref="U1249">IF($S1249=1,IFERROR(INDEX(Summary!$AT:$AT,$AH1249),0),0)</f>
        <v>0</v>
      </c>
      <c r="V1249" s="2">
        <f t="shared" si="178"/>
        <v>0</v>
      </c>
      <c r="W1249" s="2">
        <f t="array" ref="W1249">IF($S1249=1,IFERROR(INDEX(Summary!$AZ:$AZ,$AH1249),0),0)</f>
        <v>0</v>
      </c>
      <c r="X1249" s="3">
        <f t="array" ref="X1249">IF($S1249=1,IFERROR(INDEX(Summary!$BA:$BA,$AH1249),0),0)</f>
        <v>0</v>
      </c>
      <c r="Y1249" s="2">
        <f t="array" ref="Y1249">IF($S1249=1,IFERROR(INDEX(Summary!$G:$G,$AH1249),0),0)</f>
        <v>0</v>
      </c>
      <c r="Z1249" s="2">
        <f t="array" ref="Z1249">IF($S1249=1,IFERROR(INDEX(Summary!$H:$H,$AH1249),0),0)</f>
        <v>0</v>
      </c>
      <c r="AA1249" s="2">
        <f t="array" ref="AA1249">IF($S1249=1,IFERROR(INDEX(Summary!$I:$I,$AH1249),0),0)</f>
        <v>0</v>
      </c>
      <c r="AB1249" s="2">
        <f t="array" ref="AB1249">IF($S1249=1,IFERROR(INDEX(Summary!$J:$J,$AH1249),0),0)</f>
        <v>0</v>
      </c>
      <c r="AC1249" s="2">
        <f t="array" ref="AC1249">IF($S1249=1,IFERROR(INDEX(Summary!$K:$K,$AH1249),0),0)</f>
        <v>0</v>
      </c>
      <c r="AD1249" s="2">
        <f t="array" ref="AD1249">IF($S1249=1,IFERROR(INDEX(Summary!$L:$L,$AH1249),0),0)</f>
        <v>0</v>
      </c>
      <c r="AE1249" s="2">
        <f t="array" ref="AE1249">IF($S1249=1,IFERROR(INDEX(Summary!$M:$M,$AH1249),0),0)</f>
        <v>0</v>
      </c>
      <c r="AF1249" s="2">
        <f t="array" ref="AF1249">IF($S1249=1,IFERROR(INDEX(Summary!$N:$N,$AH1249),0),0)</f>
        <v>0</v>
      </c>
      <c r="AG1249">
        <f t="array" ref="AG1249">IF($A1249="","",IFERROR(INDEX(Summary!$BB:$BB,$AH1249),0))</f>
        <v>0</v>
      </c>
      <c r="AH1249">
        <f t="shared" si="179"/>
        <v>44</v>
      </c>
    </row>
    <row r="1250" spans="1:34" hidden="1">
      <c r="A1250" t="str">
        <f t="array" ref="A1250">IFERROR(INDEX(Summary!$D:$D,$AH1250)&amp;"","")</f>
        <v>USFG00242</v>
      </c>
      <c r="B1250" t="str">
        <f t="array" ref="B1250">IF($A1250="","",INDEX(Summary!$E:$E,$AH1250))</f>
        <v>Sugarcane jaggery powder 16oz (4oz*4) - Units</v>
      </c>
      <c r="C1250" t="str">
        <f t="array" ref="C1250">IF($A1250="","",INDEX(Summary!$B:$B,$AH1250))</f>
        <v>Jaggery</v>
      </c>
      <c r="D1250" t="str">
        <f t="array" ref="D1250">IF($A1250="","",INDEX(Summary!$C:$C,$AH1250))</f>
        <v>C39</v>
      </c>
      <c r="E1250">
        <f t="array" ref="E1250">IF($A1250="","",INDEX(Summary!$F:$F,$AH1250))</f>
        <v>0.5</v>
      </c>
      <c r="F1250" t="str">
        <f t="array" ref="F1250">IF($A1250="","",INDEX(Summary!$BC:$BC,$AH1250)&amp;"")</f>
        <v/>
      </c>
      <c r="G1250" t="e">
        <f t="shared" si="171"/>
        <v>#VALUE!</v>
      </c>
      <c r="H1250">
        <f t="shared" si="172"/>
        <v>0</v>
      </c>
      <c r="I1250" t="str">
        <f t="array" ref="I1250">IF($A1250="","",IF(IFERROR(INDEX(Summary!$BA:$BA,$AH1250),0)&lt;1,"Under 1 day",IF(INDEX(Summary!$BA:$BA,$AH1250)&lt;3,"1-3 days",IF(INDEX(Summary!$BA:$BA,$AH1250)&lt;7,"3-7 days","7+ days"))))</f>
        <v>Under 1 day</v>
      </c>
      <c r="J1250" t="str">
        <f t="array" ref="J1250">IF($A1250="","",IF(IFERROR(INDEX(Summary!$AX:$AX,$AH1250),0)&lt;0.25,"0-25%",IF(INDEX(Summary!$AX:$AX,$AH1250)&lt;0.5,"25-50%",IF(INDEX(Summary!$AX:$AX,$AH1250)&lt;0.75,"50-75%","75-100%"))))</f>
        <v>0-25%</v>
      </c>
      <c r="K1250" t="str">
        <f t="array" ref="K1250">IF($A1250="","",INDEX(Summary!$AY:$AY,$AH1250)&amp;"")</f>
        <v>RM NA</v>
      </c>
      <c r="L1250" s="1">
        <f>IF($A1250="","",Summary!$P$2+MOD(ROW()-2,30))</f>
        <v>46245</v>
      </c>
      <c r="M1250">
        <f t="shared" si="173"/>
        <v>19</v>
      </c>
      <c r="N1250">
        <f t="shared" si="174"/>
        <v>11</v>
      </c>
      <c r="O1250" t="str">
        <f t="shared" si="175"/>
        <v>Aug-2026</v>
      </c>
      <c r="P1250">
        <f t="shared" ca="1" si="176"/>
        <v>1</v>
      </c>
      <c r="Q1250" s="2">
        <f t="array" ref="Q1250">IF($A1250="",0,IFERROR(INDEX(Summary!$P$3:$AS$67,$AH1250-2,$M1250),0))</f>
        <v>0</v>
      </c>
      <c r="R1250" s="2">
        <f t="array" ref="R1250">IF($A1250="",0,ROUND(IFERROR(INDEX(Summary!$O:$O,$AH1250),0)/30,0))</f>
        <v>5</v>
      </c>
      <c r="S1250">
        <f t="shared" si="177"/>
        <v>0</v>
      </c>
      <c r="T1250" s="2">
        <f t="array" ref="T1250">IF($S1250=1,IFERROR(INDEX(Summary!$O:$O,$AH1250),0),0)</f>
        <v>0</v>
      </c>
      <c r="U1250" s="2">
        <f t="array" ref="U1250">IF($S1250=1,IFERROR(INDEX(Summary!$AT:$AT,$AH1250),0),0)</f>
        <v>0</v>
      </c>
      <c r="V1250" s="2">
        <f t="shared" si="178"/>
        <v>0</v>
      </c>
      <c r="W1250" s="2">
        <f t="array" ref="W1250">IF($S1250=1,IFERROR(INDEX(Summary!$AZ:$AZ,$AH1250),0),0)</f>
        <v>0</v>
      </c>
      <c r="X1250" s="3">
        <f t="array" ref="X1250">IF($S1250=1,IFERROR(INDEX(Summary!$BA:$BA,$AH1250),0),0)</f>
        <v>0</v>
      </c>
      <c r="Y1250" s="2">
        <f t="array" ref="Y1250">IF($S1250=1,IFERROR(INDEX(Summary!$G:$G,$AH1250),0),0)</f>
        <v>0</v>
      </c>
      <c r="Z1250" s="2">
        <f t="array" ref="Z1250">IF($S1250=1,IFERROR(INDEX(Summary!$H:$H,$AH1250),0),0)</f>
        <v>0</v>
      </c>
      <c r="AA1250" s="2">
        <f t="array" ref="AA1250">IF($S1250=1,IFERROR(INDEX(Summary!$I:$I,$AH1250),0),0)</f>
        <v>0</v>
      </c>
      <c r="AB1250" s="2">
        <f t="array" ref="AB1250">IF($S1250=1,IFERROR(INDEX(Summary!$J:$J,$AH1250),0),0)</f>
        <v>0</v>
      </c>
      <c r="AC1250" s="2">
        <f t="array" ref="AC1250">IF($S1250=1,IFERROR(INDEX(Summary!$K:$K,$AH1250),0),0)</f>
        <v>0</v>
      </c>
      <c r="AD1250" s="2">
        <f t="array" ref="AD1250">IF($S1250=1,IFERROR(INDEX(Summary!$L:$L,$AH1250),0),0)</f>
        <v>0</v>
      </c>
      <c r="AE1250" s="2">
        <f t="array" ref="AE1250">IF($S1250=1,IFERROR(INDEX(Summary!$M:$M,$AH1250),0),0)</f>
        <v>0</v>
      </c>
      <c r="AF1250" s="2">
        <f t="array" ref="AF1250">IF($S1250=1,IFERROR(INDEX(Summary!$N:$N,$AH1250),0),0)</f>
        <v>0</v>
      </c>
      <c r="AG1250">
        <f t="array" ref="AG1250">IF($A1250="","",IFERROR(INDEX(Summary!$BB:$BB,$AH1250),0))</f>
        <v>0</v>
      </c>
      <c r="AH1250">
        <f t="shared" si="179"/>
        <v>44</v>
      </c>
    </row>
    <row r="1251" spans="1:34" hidden="1">
      <c r="A1251" t="str">
        <f t="array" ref="A1251">IFERROR(INDEX(Summary!$D:$D,$AH1251)&amp;"","")</f>
        <v>USFG00242</v>
      </c>
      <c r="B1251" t="str">
        <f t="array" ref="B1251">IF($A1251="","",INDEX(Summary!$E:$E,$AH1251))</f>
        <v>Sugarcane jaggery powder 16oz (4oz*4) - Units</v>
      </c>
      <c r="C1251" t="str">
        <f t="array" ref="C1251">IF($A1251="","",INDEX(Summary!$B:$B,$AH1251))</f>
        <v>Jaggery</v>
      </c>
      <c r="D1251" t="str">
        <f t="array" ref="D1251">IF($A1251="","",INDEX(Summary!$C:$C,$AH1251))</f>
        <v>C39</v>
      </c>
      <c r="E1251">
        <f t="array" ref="E1251">IF($A1251="","",INDEX(Summary!$F:$F,$AH1251))</f>
        <v>0.5</v>
      </c>
      <c r="F1251" t="str">
        <f t="array" ref="F1251">IF($A1251="","",INDEX(Summary!$BC:$BC,$AH1251)&amp;"")</f>
        <v/>
      </c>
      <c r="G1251" t="e">
        <f t="shared" si="171"/>
        <v>#VALUE!</v>
      </c>
      <c r="H1251">
        <f t="shared" si="172"/>
        <v>0</v>
      </c>
      <c r="I1251" t="str">
        <f t="array" ref="I1251">IF($A1251="","",IF(IFERROR(INDEX(Summary!$BA:$BA,$AH1251),0)&lt;1,"Under 1 day",IF(INDEX(Summary!$BA:$BA,$AH1251)&lt;3,"1-3 days",IF(INDEX(Summary!$BA:$BA,$AH1251)&lt;7,"3-7 days","7+ days"))))</f>
        <v>Under 1 day</v>
      </c>
      <c r="J1251" t="str">
        <f t="array" ref="J1251">IF($A1251="","",IF(IFERROR(INDEX(Summary!$AX:$AX,$AH1251),0)&lt;0.25,"0-25%",IF(INDEX(Summary!$AX:$AX,$AH1251)&lt;0.5,"25-50%",IF(INDEX(Summary!$AX:$AX,$AH1251)&lt;0.75,"50-75%","75-100%"))))</f>
        <v>0-25%</v>
      </c>
      <c r="K1251" t="str">
        <f t="array" ref="K1251">IF($A1251="","",INDEX(Summary!$AY:$AY,$AH1251)&amp;"")</f>
        <v>RM NA</v>
      </c>
      <c r="L1251" s="1">
        <f>IF($A1251="","",Summary!$P$2+MOD(ROW()-2,30))</f>
        <v>46246</v>
      </c>
      <c r="M1251">
        <f t="shared" si="173"/>
        <v>20</v>
      </c>
      <c r="N1251">
        <f t="shared" si="174"/>
        <v>12</v>
      </c>
      <c r="O1251" t="str">
        <f t="shared" si="175"/>
        <v>Aug-2026</v>
      </c>
      <c r="P1251">
        <f t="shared" ca="1" si="176"/>
        <v>1</v>
      </c>
      <c r="Q1251" s="2">
        <f t="array" ref="Q1251">IF($A1251="",0,IFERROR(INDEX(Summary!$P$3:$AS$67,$AH1251-2,$M1251),0))</f>
        <v>0</v>
      </c>
      <c r="R1251" s="2">
        <f t="array" ref="R1251">IF($A1251="",0,ROUND(IFERROR(INDEX(Summary!$O:$O,$AH1251),0)/30,0))</f>
        <v>5</v>
      </c>
      <c r="S1251">
        <f t="shared" si="177"/>
        <v>0</v>
      </c>
      <c r="T1251" s="2">
        <f t="array" ref="T1251">IF($S1251=1,IFERROR(INDEX(Summary!$O:$O,$AH1251),0),0)</f>
        <v>0</v>
      </c>
      <c r="U1251" s="2">
        <f t="array" ref="U1251">IF($S1251=1,IFERROR(INDEX(Summary!$AT:$AT,$AH1251),0),0)</f>
        <v>0</v>
      </c>
      <c r="V1251" s="2">
        <f t="shared" si="178"/>
        <v>0</v>
      </c>
      <c r="W1251" s="2">
        <f t="array" ref="W1251">IF($S1251=1,IFERROR(INDEX(Summary!$AZ:$AZ,$AH1251),0),0)</f>
        <v>0</v>
      </c>
      <c r="X1251" s="3">
        <f t="array" ref="X1251">IF($S1251=1,IFERROR(INDEX(Summary!$BA:$BA,$AH1251),0),0)</f>
        <v>0</v>
      </c>
      <c r="Y1251" s="2">
        <f t="array" ref="Y1251">IF($S1251=1,IFERROR(INDEX(Summary!$G:$G,$AH1251),0),0)</f>
        <v>0</v>
      </c>
      <c r="Z1251" s="2">
        <f t="array" ref="Z1251">IF($S1251=1,IFERROR(INDEX(Summary!$H:$H,$AH1251),0),0)</f>
        <v>0</v>
      </c>
      <c r="AA1251" s="2">
        <f t="array" ref="AA1251">IF($S1251=1,IFERROR(INDEX(Summary!$I:$I,$AH1251),0),0)</f>
        <v>0</v>
      </c>
      <c r="AB1251" s="2">
        <f t="array" ref="AB1251">IF($S1251=1,IFERROR(INDEX(Summary!$J:$J,$AH1251),0),0)</f>
        <v>0</v>
      </c>
      <c r="AC1251" s="2">
        <f t="array" ref="AC1251">IF($S1251=1,IFERROR(INDEX(Summary!$K:$K,$AH1251),0),0)</f>
        <v>0</v>
      </c>
      <c r="AD1251" s="2">
        <f t="array" ref="AD1251">IF($S1251=1,IFERROR(INDEX(Summary!$L:$L,$AH1251),0),0)</f>
        <v>0</v>
      </c>
      <c r="AE1251" s="2">
        <f t="array" ref="AE1251">IF($S1251=1,IFERROR(INDEX(Summary!$M:$M,$AH1251),0),0)</f>
        <v>0</v>
      </c>
      <c r="AF1251" s="2">
        <f t="array" ref="AF1251">IF($S1251=1,IFERROR(INDEX(Summary!$N:$N,$AH1251),0),0)</f>
        <v>0</v>
      </c>
      <c r="AG1251">
        <f t="array" ref="AG1251">IF($A1251="","",IFERROR(INDEX(Summary!$BB:$BB,$AH1251),0))</f>
        <v>0</v>
      </c>
      <c r="AH1251">
        <f t="shared" si="179"/>
        <v>44</v>
      </c>
    </row>
    <row r="1252" spans="1:34" hidden="1">
      <c r="A1252" t="str">
        <f t="array" ref="A1252">IFERROR(INDEX(Summary!$D:$D,$AH1252)&amp;"","")</f>
        <v>USFG00242</v>
      </c>
      <c r="B1252" t="str">
        <f t="array" ref="B1252">IF($A1252="","",INDEX(Summary!$E:$E,$AH1252))</f>
        <v>Sugarcane jaggery powder 16oz (4oz*4) - Units</v>
      </c>
      <c r="C1252" t="str">
        <f t="array" ref="C1252">IF($A1252="","",INDEX(Summary!$B:$B,$AH1252))</f>
        <v>Jaggery</v>
      </c>
      <c r="D1252" t="str">
        <f t="array" ref="D1252">IF($A1252="","",INDEX(Summary!$C:$C,$AH1252))</f>
        <v>C39</v>
      </c>
      <c r="E1252">
        <f t="array" ref="E1252">IF($A1252="","",INDEX(Summary!$F:$F,$AH1252))</f>
        <v>0.5</v>
      </c>
      <c r="F1252" t="str">
        <f t="array" ref="F1252">IF($A1252="","",INDEX(Summary!$BC:$BC,$AH1252)&amp;"")</f>
        <v/>
      </c>
      <c r="G1252" t="e">
        <f t="shared" si="171"/>
        <v>#VALUE!</v>
      </c>
      <c r="H1252">
        <f t="shared" si="172"/>
        <v>0</v>
      </c>
      <c r="I1252" t="str">
        <f t="array" ref="I1252">IF($A1252="","",IF(IFERROR(INDEX(Summary!$BA:$BA,$AH1252),0)&lt;1,"Under 1 day",IF(INDEX(Summary!$BA:$BA,$AH1252)&lt;3,"1-3 days",IF(INDEX(Summary!$BA:$BA,$AH1252)&lt;7,"3-7 days","7+ days"))))</f>
        <v>Under 1 day</v>
      </c>
      <c r="J1252" t="str">
        <f t="array" ref="J1252">IF($A1252="","",IF(IFERROR(INDEX(Summary!$AX:$AX,$AH1252),0)&lt;0.25,"0-25%",IF(INDEX(Summary!$AX:$AX,$AH1252)&lt;0.5,"25-50%",IF(INDEX(Summary!$AX:$AX,$AH1252)&lt;0.75,"50-75%","75-100%"))))</f>
        <v>0-25%</v>
      </c>
      <c r="K1252" t="str">
        <f t="array" ref="K1252">IF($A1252="","",INDEX(Summary!$AY:$AY,$AH1252)&amp;"")</f>
        <v>RM NA</v>
      </c>
      <c r="L1252" s="1">
        <f>IF($A1252="","",Summary!$P$2+MOD(ROW()-2,30))</f>
        <v>46247</v>
      </c>
      <c r="M1252">
        <f t="shared" si="173"/>
        <v>21</v>
      </c>
      <c r="N1252">
        <f t="shared" si="174"/>
        <v>13</v>
      </c>
      <c r="O1252" t="str">
        <f t="shared" si="175"/>
        <v>Aug-2026</v>
      </c>
      <c r="P1252">
        <f t="shared" ca="1" si="176"/>
        <v>1</v>
      </c>
      <c r="Q1252" s="2">
        <f t="array" ref="Q1252">IF($A1252="",0,IFERROR(INDEX(Summary!$P$3:$AS$67,$AH1252-2,$M1252),0))</f>
        <v>0</v>
      </c>
      <c r="R1252" s="2">
        <f t="array" ref="R1252">IF($A1252="",0,ROUND(IFERROR(INDEX(Summary!$O:$O,$AH1252),0)/30,0))</f>
        <v>5</v>
      </c>
      <c r="S1252">
        <f t="shared" si="177"/>
        <v>0</v>
      </c>
      <c r="T1252" s="2">
        <f t="array" ref="T1252">IF($S1252=1,IFERROR(INDEX(Summary!$O:$O,$AH1252),0),0)</f>
        <v>0</v>
      </c>
      <c r="U1252" s="2">
        <f t="array" ref="U1252">IF($S1252=1,IFERROR(INDEX(Summary!$AT:$AT,$AH1252),0),0)</f>
        <v>0</v>
      </c>
      <c r="V1252" s="2">
        <f t="shared" si="178"/>
        <v>0</v>
      </c>
      <c r="W1252" s="2">
        <f t="array" ref="W1252">IF($S1252=1,IFERROR(INDEX(Summary!$AZ:$AZ,$AH1252),0),0)</f>
        <v>0</v>
      </c>
      <c r="X1252" s="3">
        <f t="array" ref="X1252">IF($S1252=1,IFERROR(INDEX(Summary!$BA:$BA,$AH1252),0),0)</f>
        <v>0</v>
      </c>
      <c r="Y1252" s="2">
        <f t="array" ref="Y1252">IF($S1252=1,IFERROR(INDEX(Summary!$G:$G,$AH1252),0),0)</f>
        <v>0</v>
      </c>
      <c r="Z1252" s="2">
        <f t="array" ref="Z1252">IF($S1252=1,IFERROR(INDEX(Summary!$H:$H,$AH1252),0),0)</f>
        <v>0</v>
      </c>
      <c r="AA1252" s="2">
        <f t="array" ref="AA1252">IF($S1252=1,IFERROR(INDEX(Summary!$I:$I,$AH1252),0),0)</f>
        <v>0</v>
      </c>
      <c r="AB1252" s="2">
        <f t="array" ref="AB1252">IF($S1252=1,IFERROR(INDEX(Summary!$J:$J,$AH1252),0),0)</f>
        <v>0</v>
      </c>
      <c r="AC1252" s="2">
        <f t="array" ref="AC1252">IF($S1252=1,IFERROR(INDEX(Summary!$K:$K,$AH1252),0),0)</f>
        <v>0</v>
      </c>
      <c r="AD1252" s="2">
        <f t="array" ref="AD1252">IF($S1252=1,IFERROR(INDEX(Summary!$L:$L,$AH1252),0),0)</f>
        <v>0</v>
      </c>
      <c r="AE1252" s="2">
        <f t="array" ref="AE1252">IF($S1252=1,IFERROR(INDEX(Summary!$M:$M,$AH1252),0),0)</f>
        <v>0</v>
      </c>
      <c r="AF1252" s="2">
        <f t="array" ref="AF1252">IF($S1252=1,IFERROR(INDEX(Summary!$N:$N,$AH1252),0),0)</f>
        <v>0</v>
      </c>
      <c r="AG1252">
        <f t="array" ref="AG1252">IF($A1252="","",IFERROR(INDEX(Summary!$BB:$BB,$AH1252),0))</f>
        <v>0</v>
      </c>
      <c r="AH1252">
        <f t="shared" si="179"/>
        <v>44</v>
      </c>
    </row>
    <row r="1253" spans="1:34" hidden="1">
      <c r="A1253" t="str">
        <f t="array" ref="A1253">IFERROR(INDEX(Summary!$D:$D,$AH1253)&amp;"","")</f>
        <v>USFG00242</v>
      </c>
      <c r="B1253" t="str">
        <f t="array" ref="B1253">IF($A1253="","",INDEX(Summary!$E:$E,$AH1253))</f>
        <v>Sugarcane jaggery powder 16oz (4oz*4) - Units</v>
      </c>
      <c r="C1253" t="str">
        <f t="array" ref="C1253">IF($A1253="","",INDEX(Summary!$B:$B,$AH1253))</f>
        <v>Jaggery</v>
      </c>
      <c r="D1253" t="str">
        <f t="array" ref="D1253">IF($A1253="","",INDEX(Summary!$C:$C,$AH1253))</f>
        <v>C39</v>
      </c>
      <c r="E1253">
        <f t="array" ref="E1253">IF($A1253="","",INDEX(Summary!$F:$F,$AH1253))</f>
        <v>0.5</v>
      </c>
      <c r="F1253" t="str">
        <f t="array" ref="F1253">IF($A1253="","",INDEX(Summary!$BC:$BC,$AH1253)&amp;"")</f>
        <v/>
      </c>
      <c r="G1253" t="e">
        <f t="shared" si="171"/>
        <v>#VALUE!</v>
      </c>
      <c r="H1253">
        <f t="shared" si="172"/>
        <v>0</v>
      </c>
      <c r="I1253" t="str">
        <f t="array" ref="I1253">IF($A1253="","",IF(IFERROR(INDEX(Summary!$BA:$BA,$AH1253),0)&lt;1,"Under 1 day",IF(INDEX(Summary!$BA:$BA,$AH1253)&lt;3,"1-3 days",IF(INDEX(Summary!$BA:$BA,$AH1253)&lt;7,"3-7 days","7+ days"))))</f>
        <v>Under 1 day</v>
      </c>
      <c r="J1253" t="str">
        <f t="array" ref="J1253">IF($A1253="","",IF(IFERROR(INDEX(Summary!$AX:$AX,$AH1253),0)&lt;0.25,"0-25%",IF(INDEX(Summary!$AX:$AX,$AH1253)&lt;0.5,"25-50%",IF(INDEX(Summary!$AX:$AX,$AH1253)&lt;0.75,"50-75%","75-100%"))))</f>
        <v>0-25%</v>
      </c>
      <c r="K1253" t="str">
        <f t="array" ref="K1253">IF($A1253="","",INDEX(Summary!$AY:$AY,$AH1253)&amp;"")</f>
        <v>RM NA</v>
      </c>
      <c r="L1253" s="1">
        <f>IF($A1253="","",Summary!$P$2+MOD(ROW()-2,30))</f>
        <v>46248</v>
      </c>
      <c r="M1253">
        <f t="shared" si="173"/>
        <v>22</v>
      </c>
      <c r="N1253">
        <f t="shared" si="174"/>
        <v>14</v>
      </c>
      <c r="O1253" t="str">
        <f t="shared" si="175"/>
        <v>Aug-2026</v>
      </c>
      <c r="P1253">
        <f t="shared" ca="1" si="176"/>
        <v>1</v>
      </c>
      <c r="Q1253" s="2">
        <f t="array" ref="Q1253">IF($A1253="",0,IFERROR(INDEX(Summary!$P$3:$AS$67,$AH1253-2,$M1253),0))</f>
        <v>0</v>
      </c>
      <c r="R1253" s="2">
        <f t="array" ref="R1253">IF($A1253="",0,ROUND(IFERROR(INDEX(Summary!$O:$O,$AH1253),0)/30,0))</f>
        <v>5</v>
      </c>
      <c r="S1253">
        <f t="shared" si="177"/>
        <v>0</v>
      </c>
      <c r="T1253" s="2">
        <f t="array" ref="T1253">IF($S1253=1,IFERROR(INDEX(Summary!$O:$O,$AH1253),0),0)</f>
        <v>0</v>
      </c>
      <c r="U1253" s="2">
        <f t="array" ref="U1253">IF($S1253=1,IFERROR(INDEX(Summary!$AT:$AT,$AH1253),0),0)</f>
        <v>0</v>
      </c>
      <c r="V1253" s="2">
        <f t="shared" si="178"/>
        <v>0</v>
      </c>
      <c r="W1253" s="2">
        <f t="array" ref="W1253">IF($S1253=1,IFERROR(INDEX(Summary!$AZ:$AZ,$AH1253),0),0)</f>
        <v>0</v>
      </c>
      <c r="X1253" s="3">
        <f t="array" ref="X1253">IF($S1253=1,IFERROR(INDEX(Summary!$BA:$BA,$AH1253),0),0)</f>
        <v>0</v>
      </c>
      <c r="Y1253" s="2">
        <f t="array" ref="Y1253">IF($S1253=1,IFERROR(INDEX(Summary!$G:$G,$AH1253),0),0)</f>
        <v>0</v>
      </c>
      <c r="Z1253" s="2">
        <f t="array" ref="Z1253">IF($S1253=1,IFERROR(INDEX(Summary!$H:$H,$AH1253),0),0)</f>
        <v>0</v>
      </c>
      <c r="AA1253" s="2">
        <f t="array" ref="AA1253">IF($S1253=1,IFERROR(INDEX(Summary!$I:$I,$AH1253),0),0)</f>
        <v>0</v>
      </c>
      <c r="AB1253" s="2">
        <f t="array" ref="AB1253">IF($S1253=1,IFERROR(INDEX(Summary!$J:$J,$AH1253),0),0)</f>
        <v>0</v>
      </c>
      <c r="AC1253" s="2">
        <f t="array" ref="AC1253">IF($S1253=1,IFERROR(INDEX(Summary!$K:$K,$AH1253),0),0)</f>
        <v>0</v>
      </c>
      <c r="AD1253" s="2">
        <f t="array" ref="AD1253">IF($S1253=1,IFERROR(INDEX(Summary!$L:$L,$AH1253),0),0)</f>
        <v>0</v>
      </c>
      <c r="AE1253" s="2">
        <f t="array" ref="AE1253">IF($S1253=1,IFERROR(INDEX(Summary!$M:$M,$AH1253),0),0)</f>
        <v>0</v>
      </c>
      <c r="AF1253" s="2">
        <f t="array" ref="AF1253">IF($S1253=1,IFERROR(INDEX(Summary!$N:$N,$AH1253),0),0)</f>
        <v>0</v>
      </c>
      <c r="AG1253">
        <f t="array" ref="AG1253">IF($A1253="","",IFERROR(INDEX(Summary!$BB:$BB,$AH1253),0))</f>
        <v>0</v>
      </c>
      <c r="AH1253">
        <f t="shared" si="179"/>
        <v>44</v>
      </c>
    </row>
    <row r="1254" spans="1:34" hidden="1">
      <c r="A1254" t="str">
        <f t="array" ref="A1254">IFERROR(INDEX(Summary!$D:$D,$AH1254)&amp;"","")</f>
        <v>USFG00242</v>
      </c>
      <c r="B1254" t="str">
        <f t="array" ref="B1254">IF($A1254="","",INDEX(Summary!$E:$E,$AH1254))</f>
        <v>Sugarcane jaggery powder 16oz (4oz*4) - Units</v>
      </c>
      <c r="C1254" t="str">
        <f t="array" ref="C1254">IF($A1254="","",INDEX(Summary!$B:$B,$AH1254))</f>
        <v>Jaggery</v>
      </c>
      <c r="D1254" t="str">
        <f t="array" ref="D1254">IF($A1254="","",INDEX(Summary!$C:$C,$AH1254))</f>
        <v>C39</v>
      </c>
      <c r="E1254">
        <f t="array" ref="E1254">IF($A1254="","",INDEX(Summary!$F:$F,$AH1254))</f>
        <v>0.5</v>
      </c>
      <c r="F1254" t="str">
        <f t="array" ref="F1254">IF($A1254="","",INDEX(Summary!$BC:$BC,$AH1254)&amp;"")</f>
        <v/>
      </c>
      <c r="G1254" t="e">
        <f t="shared" si="171"/>
        <v>#VALUE!</v>
      </c>
      <c r="H1254">
        <f t="shared" si="172"/>
        <v>0</v>
      </c>
      <c r="I1254" t="str">
        <f t="array" ref="I1254">IF($A1254="","",IF(IFERROR(INDEX(Summary!$BA:$BA,$AH1254),0)&lt;1,"Under 1 day",IF(INDEX(Summary!$BA:$BA,$AH1254)&lt;3,"1-3 days",IF(INDEX(Summary!$BA:$BA,$AH1254)&lt;7,"3-7 days","7+ days"))))</f>
        <v>Under 1 day</v>
      </c>
      <c r="J1254" t="str">
        <f t="array" ref="J1254">IF($A1254="","",IF(IFERROR(INDEX(Summary!$AX:$AX,$AH1254),0)&lt;0.25,"0-25%",IF(INDEX(Summary!$AX:$AX,$AH1254)&lt;0.5,"25-50%",IF(INDEX(Summary!$AX:$AX,$AH1254)&lt;0.75,"50-75%","75-100%"))))</f>
        <v>0-25%</v>
      </c>
      <c r="K1254" t="str">
        <f t="array" ref="K1254">IF($A1254="","",INDEX(Summary!$AY:$AY,$AH1254)&amp;"")</f>
        <v>RM NA</v>
      </c>
      <c r="L1254" s="1">
        <f>IF($A1254="","",Summary!$P$2+MOD(ROW()-2,30))</f>
        <v>46249</v>
      </c>
      <c r="M1254">
        <f t="shared" si="173"/>
        <v>23</v>
      </c>
      <c r="N1254">
        <f t="shared" si="174"/>
        <v>15</v>
      </c>
      <c r="O1254" t="str">
        <f t="shared" si="175"/>
        <v>Aug-2026</v>
      </c>
      <c r="P1254">
        <f t="shared" ca="1" si="176"/>
        <v>1</v>
      </c>
      <c r="Q1254" s="2">
        <f t="array" ref="Q1254">IF($A1254="",0,IFERROR(INDEX(Summary!$P$3:$AS$67,$AH1254-2,$M1254),0))</f>
        <v>0</v>
      </c>
      <c r="R1254" s="2">
        <f t="array" ref="R1254">IF($A1254="",0,ROUND(IFERROR(INDEX(Summary!$O:$O,$AH1254),0)/30,0))</f>
        <v>5</v>
      </c>
      <c r="S1254">
        <f t="shared" si="177"/>
        <v>0</v>
      </c>
      <c r="T1254" s="2">
        <f t="array" ref="T1254">IF($S1254=1,IFERROR(INDEX(Summary!$O:$O,$AH1254),0),0)</f>
        <v>0</v>
      </c>
      <c r="U1254" s="2">
        <f t="array" ref="U1254">IF($S1254=1,IFERROR(INDEX(Summary!$AT:$AT,$AH1254),0),0)</f>
        <v>0</v>
      </c>
      <c r="V1254" s="2">
        <f t="shared" si="178"/>
        <v>0</v>
      </c>
      <c r="W1254" s="2">
        <f t="array" ref="W1254">IF($S1254=1,IFERROR(INDEX(Summary!$AZ:$AZ,$AH1254),0),0)</f>
        <v>0</v>
      </c>
      <c r="X1254" s="3">
        <f t="array" ref="X1254">IF($S1254=1,IFERROR(INDEX(Summary!$BA:$BA,$AH1254),0),0)</f>
        <v>0</v>
      </c>
      <c r="Y1254" s="2">
        <f t="array" ref="Y1254">IF($S1254=1,IFERROR(INDEX(Summary!$G:$G,$AH1254),0),0)</f>
        <v>0</v>
      </c>
      <c r="Z1254" s="2">
        <f t="array" ref="Z1254">IF($S1254=1,IFERROR(INDEX(Summary!$H:$H,$AH1254),0),0)</f>
        <v>0</v>
      </c>
      <c r="AA1254" s="2">
        <f t="array" ref="AA1254">IF($S1254=1,IFERROR(INDEX(Summary!$I:$I,$AH1254),0),0)</f>
        <v>0</v>
      </c>
      <c r="AB1254" s="2">
        <f t="array" ref="AB1254">IF($S1254=1,IFERROR(INDEX(Summary!$J:$J,$AH1254),0),0)</f>
        <v>0</v>
      </c>
      <c r="AC1254" s="2">
        <f t="array" ref="AC1254">IF($S1254=1,IFERROR(INDEX(Summary!$K:$K,$AH1254),0),0)</f>
        <v>0</v>
      </c>
      <c r="AD1254" s="2">
        <f t="array" ref="AD1254">IF($S1254=1,IFERROR(INDEX(Summary!$L:$L,$AH1254),0),0)</f>
        <v>0</v>
      </c>
      <c r="AE1254" s="2">
        <f t="array" ref="AE1254">IF($S1254=1,IFERROR(INDEX(Summary!$M:$M,$AH1254),0),0)</f>
        <v>0</v>
      </c>
      <c r="AF1254" s="2">
        <f t="array" ref="AF1254">IF($S1254=1,IFERROR(INDEX(Summary!$N:$N,$AH1254),0),0)</f>
        <v>0</v>
      </c>
      <c r="AG1254">
        <f t="array" ref="AG1254">IF($A1254="","",IFERROR(INDEX(Summary!$BB:$BB,$AH1254),0))</f>
        <v>0</v>
      </c>
      <c r="AH1254">
        <f t="shared" si="179"/>
        <v>44</v>
      </c>
    </row>
    <row r="1255" spans="1:34" hidden="1">
      <c r="A1255" t="str">
        <f t="array" ref="A1255">IFERROR(INDEX(Summary!$D:$D,$AH1255)&amp;"","")</f>
        <v>USFG00242</v>
      </c>
      <c r="B1255" t="str">
        <f t="array" ref="B1255">IF($A1255="","",INDEX(Summary!$E:$E,$AH1255))</f>
        <v>Sugarcane jaggery powder 16oz (4oz*4) - Units</v>
      </c>
      <c r="C1255" t="str">
        <f t="array" ref="C1255">IF($A1255="","",INDEX(Summary!$B:$B,$AH1255))</f>
        <v>Jaggery</v>
      </c>
      <c r="D1255" t="str">
        <f t="array" ref="D1255">IF($A1255="","",INDEX(Summary!$C:$C,$AH1255))</f>
        <v>C39</v>
      </c>
      <c r="E1255">
        <f t="array" ref="E1255">IF($A1255="","",INDEX(Summary!$F:$F,$AH1255))</f>
        <v>0.5</v>
      </c>
      <c r="F1255" t="str">
        <f t="array" ref="F1255">IF($A1255="","",INDEX(Summary!$BC:$BC,$AH1255)&amp;"")</f>
        <v/>
      </c>
      <c r="G1255" t="e">
        <f t="shared" si="171"/>
        <v>#VALUE!</v>
      </c>
      <c r="H1255">
        <f t="shared" si="172"/>
        <v>0</v>
      </c>
      <c r="I1255" t="str">
        <f t="array" ref="I1255">IF($A1255="","",IF(IFERROR(INDEX(Summary!$BA:$BA,$AH1255),0)&lt;1,"Under 1 day",IF(INDEX(Summary!$BA:$BA,$AH1255)&lt;3,"1-3 days",IF(INDEX(Summary!$BA:$BA,$AH1255)&lt;7,"3-7 days","7+ days"))))</f>
        <v>Under 1 day</v>
      </c>
      <c r="J1255" t="str">
        <f t="array" ref="J1255">IF($A1255="","",IF(IFERROR(INDEX(Summary!$AX:$AX,$AH1255),0)&lt;0.25,"0-25%",IF(INDEX(Summary!$AX:$AX,$AH1255)&lt;0.5,"25-50%",IF(INDEX(Summary!$AX:$AX,$AH1255)&lt;0.75,"50-75%","75-100%"))))</f>
        <v>0-25%</v>
      </c>
      <c r="K1255" t="str">
        <f t="array" ref="K1255">IF($A1255="","",INDEX(Summary!$AY:$AY,$AH1255)&amp;"")</f>
        <v>RM NA</v>
      </c>
      <c r="L1255" s="1">
        <f>IF($A1255="","",Summary!$P$2+MOD(ROW()-2,30))</f>
        <v>46250</v>
      </c>
      <c r="M1255">
        <f t="shared" si="173"/>
        <v>24</v>
      </c>
      <c r="N1255">
        <f t="shared" si="174"/>
        <v>16</v>
      </c>
      <c r="O1255" t="str">
        <f t="shared" si="175"/>
        <v>Aug-2026</v>
      </c>
      <c r="P1255">
        <f t="shared" ca="1" si="176"/>
        <v>1</v>
      </c>
      <c r="Q1255" s="2">
        <f t="array" ref="Q1255">IF($A1255="",0,IFERROR(INDEX(Summary!$P$3:$AS$67,$AH1255-2,$M1255),0))</f>
        <v>0</v>
      </c>
      <c r="R1255" s="2">
        <f t="array" ref="R1255">IF($A1255="",0,ROUND(IFERROR(INDEX(Summary!$O:$O,$AH1255),0)/30,0))</f>
        <v>5</v>
      </c>
      <c r="S1255">
        <f t="shared" si="177"/>
        <v>0</v>
      </c>
      <c r="T1255" s="2">
        <f t="array" ref="T1255">IF($S1255=1,IFERROR(INDEX(Summary!$O:$O,$AH1255),0),0)</f>
        <v>0</v>
      </c>
      <c r="U1255" s="2">
        <f t="array" ref="U1255">IF($S1255=1,IFERROR(INDEX(Summary!$AT:$AT,$AH1255),0),0)</f>
        <v>0</v>
      </c>
      <c r="V1255" s="2">
        <f t="shared" si="178"/>
        <v>0</v>
      </c>
      <c r="W1255" s="2">
        <f t="array" ref="W1255">IF($S1255=1,IFERROR(INDEX(Summary!$AZ:$AZ,$AH1255),0),0)</f>
        <v>0</v>
      </c>
      <c r="X1255" s="3">
        <f t="array" ref="X1255">IF($S1255=1,IFERROR(INDEX(Summary!$BA:$BA,$AH1255),0),0)</f>
        <v>0</v>
      </c>
      <c r="Y1255" s="2">
        <f t="array" ref="Y1255">IF($S1255=1,IFERROR(INDEX(Summary!$G:$G,$AH1255),0),0)</f>
        <v>0</v>
      </c>
      <c r="Z1255" s="2">
        <f t="array" ref="Z1255">IF($S1255=1,IFERROR(INDEX(Summary!$H:$H,$AH1255),0),0)</f>
        <v>0</v>
      </c>
      <c r="AA1255" s="2">
        <f t="array" ref="AA1255">IF($S1255=1,IFERROR(INDEX(Summary!$I:$I,$AH1255),0),0)</f>
        <v>0</v>
      </c>
      <c r="AB1255" s="2">
        <f t="array" ref="AB1255">IF($S1255=1,IFERROR(INDEX(Summary!$J:$J,$AH1255),0),0)</f>
        <v>0</v>
      </c>
      <c r="AC1255" s="2">
        <f t="array" ref="AC1255">IF($S1255=1,IFERROR(INDEX(Summary!$K:$K,$AH1255),0),0)</f>
        <v>0</v>
      </c>
      <c r="AD1255" s="2">
        <f t="array" ref="AD1255">IF($S1255=1,IFERROR(INDEX(Summary!$L:$L,$AH1255),0),0)</f>
        <v>0</v>
      </c>
      <c r="AE1255" s="2">
        <f t="array" ref="AE1255">IF($S1255=1,IFERROR(INDEX(Summary!$M:$M,$AH1255),0),0)</f>
        <v>0</v>
      </c>
      <c r="AF1255" s="2">
        <f t="array" ref="AF1255">IF($S1255=1,IFERROR(INDEX(Summary!$N:$N,$AH1255),0),0)</f>
        <v>0</v>
      </c>
      <c r="AG1255">
        <f t="array" ref="AG1255">IF($A1255="","",IFERROR(INDEX(Summary!$BB:$BB,$AH1255),0))</f>
        <v>0</v>
      </c>
      <c r="AH1255">
        <f t="shared" si="179"/>
        <v>44</v>
      </c>
    </row>
    <row r="1256" spans="1:34" hidden="1">
      <c r="A1256" t="str">
        <f t="array" ref="A1256">IFERROR(INDEX(Summary!$D:$D,$AH1256)&amp;"","")</f>
        <v>USFG00242</v>
      </c>
      <c r="B1256" t="str">
        <f t="array" ref="B1256">IF($A1256="","",INDEX(Summary!$E:$E,$AH1256))</f>
        <v>Sugarcane jaggery powder 16oz (4oz*4) - Units</v>
      </c>
      <c r="C1256" t="str">
        <f t="array" ref="C1256">IF($A1256="","",INDEX(Summary!$B:$B,$AH1256))</f>
        <v>Jaggery</v>
      </c>
      <c r="D1256" t="str">
        <f t="array" ref="D1256">IF($A1256="","",INDEX(Summary!$C:$C,$AH1256))</f>
        <v>C39</v>
      </c>
      <c r="E1256">
        <f t="array" ref="E1256">IF($A1256="","",INDEX(Summary!$F:$F,$AH1256))</f>
        <v>0.5</v>
      </c>
      <c r="F1256" t="str">
        <f t="array" ref="F1256">IF($A1256="","",INDEX(Summary!$BC:$BC,$AH1256)&amp;"")</f>
        <v/>
      </c>
      <c r="G1256" t="e">
        <f t="shared" si="171"/>
        <v>#VALUE!</v>
      </c>
      <c r="H1256">
        <f t="shared" si="172"/>
        <v>0</v>
      </c>
      <c r="I1256" t="str">
        <f t="array" ref="I1256">IF($A1256="","",IF(IFERROR(INDEX(Summary!$BA:$BA,$AH1256),0)&lt;1,"Under 1 day",IF(INDEX(Summary!$BA:$BA,$AH1256)&lt;3,"1-3 days",IF(INDEX(Summary!$BA:$BA,$AH1256)&lt;7,"3-7 days","7+ days"))))</f>
        <v>Under 1 day</v>
      </c>
      <c r="J1256" t="str">
        <f t="array" ref="J1256">IF($A1256="","",IF(IFERROR(INDEX(Summary!$AX:$AX,$AH1256),0)&lt;0.25,"0-25%",IF(INDEX(Summary!$AX:$AX,$AH1256)&lt;0.5,"25-50%",IF(INDEX(Summary!$AX:$AX,$AH1256)&lt;0.75,"50-75%","75-100%"))))</f>
        <v>0-25%</v>
      </c>
      <c r="K1256" t="str">
        <f t="array" ref="K1256">IF($A1256="","",INDEX(Summary!$AY:$AY,$AH1256)&amp;"")</f>
        <v>RM NA</v>
      </c>
      <c r="L1256" s="1">
        <f>IF($A1256="","",Summary!$P$2+MOD(ROW()-2,30))</f>
        <v>46251</v>
      </c>
      <c r="M1256">
        <f t="shared" si="173"/>
        <v>25</v>
      </c>
      <c r="N1256">
        <f t="shared" si="174"/>
        <v>17</v>
      </c>
      <c r="O1256" t="str">
        <f t="shared" si="175"/>
        <v>Aug-2026</v>
      </c>
      <c r="P1256">
        <f t="shared" ca="1" si="176"/>
        <v>1</v>
      </c>
      <c r="Q1256" s="2">
        <f t="array" ref="Q1256">IF($A1256="",0,IFERROR(INDEX(Summary!$P$3:$AS$67,$AH1256-2,$M1256),0))</f>
        <v>0</v>
      </c>
      <c r="R1256" s="2">
        <f t="array" ref="R1256">IF($A1256="",0,ROUND(IFERROR(INDEX(Summary!$O:$O,$AH1256),0)/30,0))</f>
        <v>5</v>
      </c>
      <c r="S1256">
        <f t="shared" si="177"/>
        <v>0</v>
      </c>
      <c r="T1256" s="2">
        <f t="array" ref="T1256">IF($S1256=1,IFERROR(INDEX(Summary!$O:$O,$AH1256),0),0)</f>
        <v>0</v>
      </c>
      <c r="U1256" s="2">
        <f t="array" ref="U1256">IF($S1256=1,IFERROR(INDEX(Summary!$AT:$AT,$AH1256),0),0)</f>
        <v>0</v>
      </c>
      <c r="V1256" s="2">
        <f t="shared" si="178"/>
        <v>0</v>
      </c>
      <c r="W1256" s="2">
        <f t="array" ref="W1256">IF($S1256=1,IFERROR(INDEX(Summary!$AZ:$AZ,$AH1256),0),0)</f>
        <v>0</v>
      </c>
      <c r="X1256" s="3">
        <f t="array" ref="X1256">IF($S1256=1,IFERROR(INDEX(Summary!$BA:$BA,$AH1256),0),0)</f>
        <v>0</v>
      </c>
      <c r="Y1256" s="2">
        <f t="array" ref="Y1256">IF($S1256=1,IFERROR(INDEX(Summary!$G:$G,$AH1256),0),0)</f>
        <v>0</v>
      </c>
      <c r="Z1256" s="2">
        <f t="array" ref="Z1256">IF($S1256=1,IFERROR(INDEX(Summary!$H:$H,$AH1256),0),0)</f>
        <v>0</v>
      </c>
      <c r="AA1256" s="2">
        <f t="array" ref="AA1256">IF($S1256=1,IFERROR(INDEX(Summary!$I:$I,$AH1256),0),0)</f>
        <v>0</v>
      </c>
      <c r="AB1256" s="2">
        <f t="array" ref="AB1256">IF($S1256=1,IFERROR(INDEX(Summary!$J:$J,$AH1256),0),0)</f>
        <v>0</v>
      </c>
      <c r="AC1256" s="2">
        <f t="array" ref="AC1256">IF($S1256=1,IFERROR(INDEX(Summary!$K:$K,$AH1256),0),0)</f>
        <v>0</v>
      </c>
      <c r="AD1256" s="2">
        <f t="array" ref="AD1256">IF($S1256=1,IFERROR(INDEX(Summary!$L:$L,$AH1256),0),0)</f>
        <v>0</v>
      </c>
      <c r="AE1256" s="2">
        <f t="array" ref="AE1256">IF($S1256=1,IFERROR(INDEX(Summary!$M:$M,$AH1256),0),0)</f>
        <v>0</v>
      </c>
      <c r="AF1256" s="2">
        <f t="array" ref="AF1256">IF($S1256=1,IFERROR(INDEX(Summary!$N:$N,$AH1256),0),0)</f>
        <v>0</v>
      </c>
      <c r="AG1256">
        <f t="array" ref="AG1256">IF($A1256="","",IFERROR(INDEX(Summary!$BB:$BB,$AH1256),0))</f>
        <v>0</v>
      </c>
      <c r="AH1256">
        <f t="shared" si="179"/>
        <v>44</v>
      </c>
    </row>
    <row r="1257" spans="1:34" hidden="1">
      <c r="A1257" t="str">
        <f t="array" ref="A1257">IFERROR(INDEX(Summary!$D:$D,$AH1257)&amp;"","")</f>
        <v>USFG00242</v>
      </c>
      <c r="B1257" t="str">
        <f t="array" ref="B1257">IF($A1257="","",INDEX(Summary!$E:$E,$AH1257))</f>
        <v>Sugarcane jaggery powder 16oz (4oz*4) - Units</v>
      </c>
      <c r="C1257" t="str">
        <f t="array" ref="C1257">IF($A1257="","",INDEX(Summary!$B:$B,$AH1257))</f>
        <v>Jaggery</v>
      </c>
      <c r="D1257" t="str">
        <f t="array" ref="D1257">IF($A1257="","",INDEX(Summary!$C:$C,$AH1257))</f>
        <v>C39</v>
      </c>
      <c r="E1257">
        <f t="array" ref="E1257">IF($A1257="","",INDEX(Summary!$F:$F,$AH1257))</f>
        <v>0.5</v>
      </c>
      <c r="F1257" t="str">
        <f t="array" ref="F1257">IF($A1257="","",INDEX(Summary!$BC:$BC,$AH1257)&amp;"")</f>
        <v/>
      </c>
      <c r="G1257" t="e">
        <f t="shared" si="171"/>
        <v>#VALUE!</v>
      </c>
      <c r="H1257">
        <f t="shared" si="172"/>
        <v>0</v>
      </c>
      <c r="I1257" t="str">
        <f t="array" ref="I1257">IF($A1257="","",IF(IFERROR(INDEX(Summary!$BA:$BA,$AH1257),0)&lt;1,"Under 1 day",IF(INDEX(Summary!$BA:$BA,$AH1257)&lt;3,"1-3 days",IF(INDEX(Summary!$BA:$BA,$AH1257)&lt;7,"3-7 days","7+ days"))))</f>
        <v>Under 1 day</v>
      </c>
      <c r="J1257" t="str">
        <f t="array" ref="J1257">IF($A1257="","",IF(IFERROR(INDEX(Summary!$AX:$AX,$AH1257),0)&lt;0.25,"0-25%",IF(INDEX(Summary!$AX:$AX,$AH1257)&lt;0.5,"25-50%",IF(INDEX(Summary!$AX:$AX,$AH1257)&lt;0.75,"50-75%","75-100%"))))</f>
        <v>0-25%</v>
      </c>
      <c r="K1257" t="str">
        <f t="array" ref="K1257">IF($A1257="","",INDEX(Summary!$AY:$AY,$AH1257)&amp;"")</f>
        <v>RM NA</v>
      </c>
      <c r="L1257" s="1">
        <f>IF($A1257="","",Summary!$P$2+MOD(ROW()-2,30))</f>
        <v>46252</v>
      </c>
      <c r="M1257">
        <f t="shared" si="173"/>
        <v>26</v>
      </c>
      <c r="N1257">
        <f t="shared" si="174"/>
        <v>18</v>
      </c>
      <c r="O1257" t="str">
        <f t="shared" si="175"/>
        <v>Aug-2026</v>
      </c>
      <c r="P1257">
        <f t="shared" ca="1" si="176"/>
        <v>1</v>
      </c>
      <c r="Q1257" s="2">
        <f t="array" ref="Q1257">IF($A1257="",0,IFERROR(INDEX(Summary!$P$3:$AS$67,$AH1257-2,$M1257),0))</f>
        <v>0</v>
      </c>
      <c r="R1257" s="2">
        <f t="array" ref="R1257">IF($A1257="",0,ROUND(IFERROR(INDEX(Summary!$O:$O,$AH1257),0)/30,0))</f>
        <v>5</v>
      </c>
      <c r="S1257">
        <f t="shared" si="177"/>
        <v>0</v>
      </c>
      <c r="T1257" s="2">
        <f t="array" ref="T1257">IF($S1257=1,IFERROR(INDEX(Summary!$O:$O,$AH1257),0),0)</f>
        <v>0</v>
      </c>
      <c r="U1257" s="2">
        <f t="array" ref="U1257">IF($S1257=1,IFERROR(INDEX(Summary!$AT:$AT,$AH1257),0),0)</f>
        <v>0</v>
      </c>
      <c r="V1257" s="2">
        <f t="shared" si="178"/>
        <v>0</v>
      </c>
      <c r="W1257" s="2">
        <f t="array" ref="W1257">IF($S1257=1,IFERROR(INDEX(Summary!$AZ:$AZ,$AH1257),0),0)</f>
        <v>0</v>
      </c>
      <c r="X1257" s="3">
        <f t="array" ref="X1257">IF($S1257=1,IFERROR(INDEX(Summary!$BA:$BA,$AH1257),0),0)</f>
        <v>0</v>
      </c>
      <c r="Y1257" s="2">
        <f t="array" ref="Y1257">IF($S1257=1,IFERROR(INDEX(Summary!$G:$G,$AH1257),0),0)</f>
        <v>0</v>
      </c>
      <c r="Z1257" s="2">
        <f t="array" ref="Z1257">IF($S1257=1,IFERROR(INDEX(Summary!$H:$H,$AH1257),0),0)</f>
        <v>0</v>
      </c>
      <c r="AA1257" s="2">
        <f t="array" ref="AA1257">IF($S1257=1,IFERROR(INDEX(Summary!$I:$I,$AH1257),0),0)</f>
        <v>0</v>
      </c>
      <c r="AB1257" s="2">
        <f t="array" ref="AB1257">IF($S1257=1,IFERROR(INDEX(Summary!$J:$J,$AH1257),0),0)</f>
        <v>0</v>
      </c>
      <c r="AC1257" s="2">
        <f t="array" ref="AC1257">IF($S1257=1,IFERROR(INDEX(Summary!$K:$K,$AH1257),0),0)</f>
        <v>0</v>
      </c>
      <c r="AD1257" s="2">
        <f t="array" ref="AD1257">IF($S1257=1,IFERROR(INDEX(Summary!$L:$L,$AH1257),0),0)</f>
        <v>0</v>
      </c>
      <c r="AE1257" s="2">
        <f t="array" ref="AE1257">IF($S1257=1,IFERROR(INDEX(Summary!$M:$M,$AH1257),0),0)</f>
        <v>0</v>
      </c>
      <c r="AF1257" s="2">
        <f t="array" ref="AF1257">IF($S1257=1,IFERROR(INDEX(Summary!$N:$N,$AH1257),0),0)</f>
        <v>0</v>
      </c>
      <c r="AG1257">
        <f t="array" ref="AG1257">IF($A1257="","",IFERROR(INDEX(Summary!$BB:$BB,$AH1257),0))</f>
        <v>0</v>
      </c>
      <c r="AH1257">
        <f t="shared" si="179"/>
        <v>44</v>
      </c>
    </row>
    <row r="1258" spans="1:34" hidden="1">
      <c r="A1258" t="str">
        <f t="array" ref="A1258">IFERROR(INDEX(Summary!$D:$D,$AH1258)&amp;"","")</f>
        <v>USFG00242</v>
      </c>
      <c r="B1258" t="str">
        <f t="array" ref="B1258">IF($A1258="","",INDEX(Summary!$E:$E,$AH1258))</f>
        <v>Sugarcane jaggery powder 16oz (4oz*4) - Units</v>
      </c>
      <c r="C1258" t="str">
        <f t="array" ref="C1258">IF($A1258="","",INDEX(Summary!$B:$B,$AH1258))</f>
        <v>Jaggery</v>
      </c>
      <c r="D1258" t="str">
        <f t="array" ref="D1258">IF($A1258="","",INDEX(Summary!$C:$C,$AH1258))</f>
        <v>C39</v>
      </c>
      <c r="E1258">
        <f t="array" ref="E1258">IF($A1258="","",INDEX(Summary!$F:$F,$AH1258))</f>
        <v>0.5</v>
      </c>
      <c r="F1258" t="str">
        <f t="array" ref="F1258">IF($A1258="","",INDEX(Summary!$BC:$BC,$AH1258)&amp;"")</f>
        <v/>
      </c>
      <c r="G1258" t="e">
        <f t="shared" si="171"/>
        <v>#VALUE!</v>
      </c>
      <c r="H1258">
        <f t="shared" si="172"/>
        <v>0</v>
      </c>
      <c r="I1258" t="str">
        <f t="array" ref="I1258">IF($A1258="","",IF(IFERROR(INDEX(Summary!$BA:$BA,$AH1258),0)&lt;1,"Under 1 day",IF(INDEX(Summary!$BA:$BA,$AH1258)&lt;3,"1-3 days",IF(INDEX(Summary!$BA:$BA,$AH1258)&lt;7,"3-7 days","7+ days"))))</f>
        <v>Under 1 day</v>
      </c>
      <c r="J1258" t="str">
        <f t="array" ref="J1258">IF($A1258="","",IF(IFERROR(INDEX(Summary!$AX:$AX,$AH1258),0)&lt;0.25,"0-25%",IF(INDEX(Summary!$AX:$AX,$AH1258)&lt;0.5,"25-50%",IF(INDEX(Summary!$AX:$AX,$AH1258)&lt;0.75,"50-75%","75-100%"))))</f>
        <v>0-25%</v>
      </c>
      <c r="K1258" t="str">
        <f t="array" ref="K1258">IF($A1258="","",INDEX(Summary!$AY:$AY,$AH1258)&amp;"")</f>
        <v>RM NA</v>
      </c>
      <c r="L1258" s="1">
        <f>IF($A1258="","",Summary!$P$2+MOD(ROW()-2,30))</f>
        <v>46253</v>
      </c>
      <c r="M1258">
        <f t="shared" si="173"/>
        <v>27</v>
      </c>
      <c r="N1258">
        <f t="shared" si="174"/>
        <v>19</v>
      </c>
      <c r="O1258" t="str">
        <f t="shared" si="175"/>
        <v>Aug-2026</v>
      </c>
      <c r="P1258">
        <f t="shared" ca="1" si="176"/>
        <v>1</v>
      </c>
      <c r="Q1258" s="2">
        <f t="array" ref="Q1258">IF($A1258="",0,IFERROR(INDEX(Summary!$P$3:$AS$67,$AH1258-2,$M1258),0))</f>
        <v>0</v>
      </c>
      <c r="R1258" s="2">
        <f t="array" ref="R1258">IF($A1258="",0,ROUND(IFERROR(INDEX(Summary!$O:$O,$AH1258),0)/30,0))</f>
        <v>5</v>
      </c>
      <c r="S1258">
        <f t="shared" si="177"/>
        <v>0</v>
      </c>
      <c r="T1258" s="2">
        <f t="array" ref="T1258">IF($S1258=1,IFERROR(INDEX(Summary!$O:$O,$AH1258),0),0)</f>
        <v>0</v>
      </c>
      <c r="U1258" s="2">
        <f t="array" ref="U1258">IF($S1258=1,IFERROR(INDEX(Summary!$AT:$AT,$AH1258),0),0)</f>
        <v>0</v>
      </c>
      <c r="V1258" s="2">
        <f t="shared" si="178"/>
        <v>0</v>
      </c>
      <c r="W1258" s="2">
        <f t="array" ref="W1258">IF($S1258=1,IFERROR(INDEX(Summary!$AZ:$AZ,$AH1258),0),0)</f>
        <v>0</v>
      </c>
      <c r="X1258" s="3">
        <f t="array" ref="X1258">IF($S1258=1,IFERROR(INDEX(Summary!$BA:$BA,$AH1258),0),0)</f>
        <v>0</v>
      </c>
      <c r="Y1258" s="2">
        <f t="array" ref="Y1258">IF($S1258=1,IFERROR(INDEX(Summary!$G:$G,$AH1258),0),0)</f>
        <v>0</v>
      </c>
      <c r="Z1258" s="2">
        <f t="array" ref="Z1258">IF($S1258=1,IFERROR(INDEX(Summary!$H:$H,$AH1258),0),0)</f>
        <v>0</v>
      </c>
      <c r="AA1258" s="2">
        <f t="array" ref="AA1258">IF($S1258=1,IFERROR(INDEX(Summary!$I:$I,$AH1258),0),0)</f>
        <v>0</v>
      </c>
      <c r="AB1258" s="2">
        <f t="array" ref="AB1258">IF($S1258=1,IFERROR(INDEX(Summary!$J:$J,$AH1258),0),0)</f>
        <v>0</v>
      </c>
      <c r="AC1258" s="2">
        <f t="array" ref="AC1258">IF($S1258=1,IFERROR(INDEX(Summary!$K:$K,$AH1258),0),0)</f>
        <v>0</v>
      </c>
      <c r="AD1258" s="2">
        <f t="array" ref="AD1258">IF($S1258=1,IFERROR(INDEX(Summary!$L:$L,$AH1258),0),0)</f>
        <v>0</v>
      </c>
      <c r="AE1258" s="2">
        <f t="array" ref="AE1258">IF($S1258=1,IFERROR(INDEX(Summary!$M:$M,$AH1258),0),0)</f>
        <v>0</v>
      </c>
      <c r="AF1258" s="2">
        <f t="array" ref="AF1258">IF($S1258=1,IFERROR(INDEX(Summary!$N:$N,$AH1258),0),0)</f>
        <v>0</v>
      </c>
      <c r="AG1258">
        <f t="array" ref="AG1258">IF($A1258="","",IFERROR(INDEX(Summary!$BB:$BB,$AH1258),0))</f>
        <v>0</v>
      </c>
      <c r="AH1258">
        <f t="shared" si="179"/>
        <v>44</v>
      </c>
    </row>
    <row r="1259" spans="1:34" hidden="1">
      <c r="A1259" t="str">
        <f t="array" ref="A1259">IFERROR(INDEX(Summary!$D:$D,$AH1259)&amp;"","")</f>
        <v>USFG00242</v>
      </c>
      <c r="B1259" t="str">
        <f t="array" ref="B1259">IF($A1259="","",INDEX(Summary!$E:$E,$AH1259))</f>
        <v>Sugarcane jaggery powder 16oz (4oz*4) - Units</v>
      </c>
      <c r="C1259" t="str">
        <f t="array" ref="C1259">IF($A1259="","",INDEX(Summary!$B:$B,$AH1259))</f>
        <v>Jaggery</v>
      </c>
      <c r="D1259" t="str">
        <f t="array" ref="D1259">IF($A1259="","",INDEX(Summary!$C:$C,$AH1259))</f>
        <v>C39</v>
      </c>
      <c r="E1259">
        <f t="array" ref="E1259">IF($A1259="","",INDEX(Summary!$F:$F,$AH1259))</f>
        <v>0.5</v>
      </c>
      <c r="F1259" t="str">
        <f t="array" ref="F1259">IF($A1259="","",INDEX(Summary!$BC:$BC,$AH1259)&amp;"")</f>
        <v/>
      </c>
      <c r="G1259" t="e">
        <f t="shared" si="171"/>
        <v>#VALUE!</v>
      </c>
      <c r="H1259">
        <f t="shared" si="172"/>
        <v>0</v>
      </c>
      <c r="I1259" t="str">
        <f t="array" ref="I1259">IF($A1259="","",IF(IFERROR(INDEX(Summary!$BA:$BA,$AH1259),0)&lt;1,"Under 1 day",IF(INDEX(Summary!$BA:$BA,$AH1259)&lt;3,"1-3 days",IF(INDEX(Summary!$BA:$BA,$AH1259)&lt;7,"3-7 days","7+ days"))))</f>
        <v>Under 1 day</v>
      </c>
      <c r="J1259" t="str">
        <f t="array" ref="J1259">IF($A1259="","",IF(IFERROR(INDEX(Summary!$AX:$AX,$AH1259),0)&lt;0.25,"0-25%",IF(INDEX(Summary!$AX:$AX,$AH1259)&lt;0.5,"25-50%",IF(INDEX(Summary!$AX:$AX,$AH1259)&lt;0.75,"50-75%","75-100%"))))</f>
        <v>0-25%</v>
      </c>
      <c r="K1259" t="str">
        <f t="array" ref="K1259">IF($A1259="","",INDEX(Summary!$AY:$AY,$AH1259)&amp;"")</f>
        <v>RM NA</v>
      </c>
      <c r="L1259" s="1">
        <f>IF($A1259="","",Summary!$P$2+MOD(ROW()-2,30))</f>
        <v>46254</v>
      </c>
      <c r="M1259">
        <f t="shared" si="173"/>
        <v>28</v>
      </c>
      <c r="N1259">
        <f t="shared" si="174"/>
        <v>20</v>
      </c>
      <c r="O1259" t="str">
        <f t="shared" si="175"/>
        <v>Aug-2026</v>
      </c>
      <c r="P1259">
        <f t="shared" ca="1" si="176"/>
        <v>1</v>
      </c>
      <c r="Q1259" s="2">
        <f t="array" ref="Q1259">IF($A1259="",0,IFERROR(INDEX(Summary!$P$3:$AS$67,$AH1259-2,$M1259),0))</f>
        <v>0</v>
      </c>
      <c r="R1259" s="2">
        <f t="array" ref="R1259">IF($A1259="",0,ROUND(IFERROR(INDEX(Summary!$O:$O,$AH1259),0)/30,0))</f>
        <v>5</v>
      </c>
      <c r="S1259">
        <f t="shared" si="177"/>
        <v>0</v>
      </c>
      <c r="T1259" s="2">
        <f t="array" ref="T1259">IF($S1259=1,IFERROR(INDEX(Summary!$O:$O,$AH1259),0),0)</f>
        <v>0</v>
      </c>
      <c r="U1259" s="2">
        <f t="array" ref="U1259">IF($S1259=1,IFERROR(INDEX(Summary!$AT:$AT,$AH1259),0),0)</f>
        <v>0</v>
      </c>
      <c r="V1259" s="2">
        <f t="shared" si="178"/>
        <v>0</v>
      </c>
      <c r="W1259" s="2">
        <f t="array" ref="W1259">IF($S1259=1,IFERROR(INDEX(Summary!$AZ:$AZ,$AH1259),0),0)</f>
        <v>0</v>
      </c>
      <c r="X1259" s="3">
        <f t="array" ref="X1259">IF($S1259=1,IFERROR(INDEX(Summary!$BA:$BA,$AH1259),0),0)</f>
        <v>0</v>
      </c>
      <c r="Y1259" s="2">
        <f t="array" ref="Y1259">IF($S1259=1,IFERROR(INDEX(Summary!$G:$G,$AH1259),0),0)</f>
        <v>0</v>
      </c>
      <c r="Z1259" s="2">
        <f t="array" ref="Z1259">IF($S1259=1,IFERROR(INDEX(Summary!$H:$H,$AH1259),0),0)</f>
        <v>0</v>
      </c>
      <c r="AA1259" s="2">
        <f t="array" ref="AA1259">IF($S1259=1,IFERROR(INDEX(Summary!$I:$I,$AH1259),0),0)</f>
        <v>0</v>
      </c>
      <c r="AB1259" s="2">
        <f t="array" ref="AB1259">IF($S1259=1,IFERROR(INDEX(Summary!$J:$J,$AH1259),0),0)</f>
        <v>0</v>
      </c>
      <c r="AC1259" s="2">
        <f t="array" ref="AC1259">IF($S1259=1,IFERROR(INDEX(Summary!$K:$K,$AH1259),0),0)</f>
        <v>0</v>
      </c>
      <c r="AD1259" s="2">
        <f t="array" ref="AD1259">IF($S1259=1,IFERROR(INDEX(Summary!$L:$L,$AH1259),0),0)</f>
        <v>0</v>
      </c>
      <c r="AE1259" s="2">
        <f t="array" ref="AE1259">IF($S1259=1,IFERROR(INDEX(Summary!$M:$M,$AH1259),0),0)</f>
        <v>0</v>
      </c>
      <c r="AF1259" s="2">
        <f t="array" ref="AF1259">IF($S1259=1,IFERROR(INDEX(Summary!$N:$N,$AH1259),0),0)</f>
        <v>0</v>
      </c>
      <c r="AG1259">
        <f t="array" ref="AG1259">IF($A1259="","",IFERROR(INDEX(Summary!$BB:$BB,$AH1259),0))</f>
        <v>0</v>
      </c>
      <c r="AH1259">
        <f t="shared" si="179"/>
        <v>44</v>
      </c>
    </row>
    <row r="1260" spans="1:34" hidden="1">
      <c r="A1260" t="str">
        <f t="array" ref="A1260">IFERROR(INDEX(Summary!$D:$D,$AH1260)&amp;"","")</f>
        <v>USFG00242</v>
      </c>
      <c r="B1260" t="str">
        <f t="array" ref="B1260">IF($A1260="","",INDEX(Summary!$E:$E,$AH1260))</f>
        <v>Sugarcane jaggery powder 16oz (4oz*4) - Units</v>
      </c>
      <c r="C1260" t="str">
        <f t="array" ref="C1260">IF($A1260="","",INDEX(Summary!$B:$B,$AH1260))</f>
        <v>Jaggery</v>
      </c>
      <c r="D1260" t="str">
        <f t="array" ref="D1260">IF($A1260="","",INDEX(Summary!$C:$C,$AH1260))</f>
        <v>C39</v>
      </c>
      <c r="E1260">
        <f t="array" ref="E1260">IF($A1260="","",INDEX(Summary!$F:$F,$AH1260))</f>
        <v>0.5</v>
      </c>
      <c r="F1260" t="str">
        <f t="array" ref="F1260">IF($A1260="","",INDEX(Summary!$BC:$BC,$AH1260)&amp;"")</f>
        <v/>
      </c>
      <c r="G1260" t="e">
        <f t="shared" si="171"/>
        <v>#VALUE!</v>
      </c>
      <c r="H1260">
        <f t="shared" si="172"/>
        <v>0</v>
      </c>
      <c r="I1260" t="str">
        <f t="array" ref="I1260">IF($A1260="","",IF(IFERROR(INDEX(Summary!$BA:$BA,$AH1260),0)&lt;1,"Under 1 day",IF(INDEX(Summary!$BA:$BA,$AH1260)&lt;3,"1-3 days",IF(INDEX(Summary!$BA:$BA,$AH1260)&lt;7,"3-7 days","7+ days"))))</f>
        <v>Under 1 day</v>
      </c>
      <c r="J1260" t="str">
        <f t="array" ref="J1260">IF($A1260="","",IF(IFERROR(INDEX(Summary!$AX:$AX,$AH1260),0)&lt;0.25,"0-25%",IF(INDEX(Summary!$AX:$AX,$AH1260)&lt;0.5,"25-50%",IF(INDEX(Summary!$AX:$AX,$AH1260)&lt;0.75,"50-75%","75-100%"))))</f>
        <v>0-25%</v>
      </c>
      <c r="K1260" t="str">
        <f t="array" ref="K1260">IF($A1260="","",INDEX(Summary!$AY:$AY,$AH1260)&amp;"")</f>
        <v>RM NA</v>
      </c>
      <c r="L1260" s="1">
        <f>IF($A1260="","",Summary!$P$2+MOD(ROW()-2,30))</f>
        <v>46255</v>
      </c>
      <c r="M1260">
        <f t="shared" si="173"/>
        <v>29</v>
      </c>
      <c r="N1260">
        <f t="shared" si="174"/>
        <v>21</v>
      </c>
      <c r="O1260" t="str">
        <f t="shared" si="175"/>
        <v>Aug-2026</v>
      </c>
      <c r="P1260">
        <f t="shared" ca="1" si="176"/>
        <v>1</v>
      </c>
      <c r="Q1260" s="2">
        <f t="array" ref="Q1260">IF($A1260="",0,IFERROR(INDEX(Summary!$P$3:$AS$67,$AH1260-2,$M1260),0))</f>
        <v>0</v>
      </c>
      <c r="R1260" s="2">
        <f t="array" ref="R1260">IF($A1260="",0,ROUND(IFERROR(INDEX(Summary!$O:$O,$AH1260),0)/30,0))</f>
        <v>5</v>
      </c>
      <c r="S1260">
        <f t="shared" si="177"/>
        <v>0</v>
      </c>
      <c r="T1260" s="2">
        <f t="array" ref="T1260">IF($S1260=1,IFERROR(INDEX(Summary!$O:$O,$AH1260),0),0)</f>
        <v>0</v>
      </c>
      <c r="U1260" s="2">
        <f t="array" ref="U1260">IF($S1260=1,IFERROR(INDEX(Summary!$AT:$AT,$AH1260),0),0)</f>
        <v>0</v>
      </c>
      <c r="V1260" s="2">
        <f t="shared" si="178"/>
        <v>0</v>
      </c>
      <c r="W1260" s="2">
        <f t="array" ref="W1260">IF($S1260=1,IFERROR(INDEX(Summary!$AZ:$AZ,$AH1260),0),0)</f>
        <v>0</v>
      </c>
      <c r="X1260" s="3">
        <f t="array" ref="X1260">IF($S1260=1,IFERROR(INDEX(Summary!$BA:$BA,$AH1260),0),0)</f>
        <v>0</v>
      </c>
      <c r="Y1260" s="2">
        <f t="array" ref="Y1260">IF($S1260=1,IFERROR(INDEX(Summary!$G:$G,$AH1260),0),0)</f>
        <v>0</v>
      </c>
      <c r="Z1260" s="2">
        <f t="array" ref="Z1260">IF($S1260=1,IFERROR(INDEX(Summary!$H:$H,$AH1260),0),0)</f>
        <v>0</v>
      </c>
      <c r="AA1260" s="2">
        <f t="array" ref="AA1260">IF($S1260=1,IFERROR(INDEX(Summary!$I:$I,$AH1260),0),0)</f>
        <v>0</v>
      </c>
      <c r="AB1260" s="2">
        <f t="array" ref="AB1260">IF($S1260=1,IFERROR(INDEX(Summary!$J:$J,$AH1260),0),0)</f>
        <v>0</v>
      </c>
      <c r="AC1260" s="2">
        <f t="array" ref="AC1260">IF($S1260=1,IFERROR(INDEX(Summary!$K:$K,$AH1260),0),0)</f>
        <v>0</v>
      </c>
      <c r="AD1260" s="2">
        <f t="array" ref="AD1260">IF($S1260=1,IFERROR(INDEX(Summary!$L:$L,$AH1260),0),0)</f>
        <v>0</v>
      </c>
      <c r="AE1260" s="2">
        <f t="array" ref="AE1260">IF($S1260=1,IFERROR(INDEX(Summary!$M:$M,$AH1260),0),0)</f>
        <v>0</v>
      </c>
      <c r="AF1260" s="2">
        <f t="array" ref="AF1260">IF($S1260=1,IFERROR(INDEX(Summary!$N:$N,$AH1260),0),0)</f>
        <v>0</v>
      </c>
      <c r="AG1260">
        <f t="array" ref="AG1260">IF($A1260="","",IFERROR(INDEX(Summary!$BB:$BB,$AH1260),0))</f>
        <v>0</v>
      </c>
      <c r="AH1260">
        <f t="shared" si="179"/>
        <v>44</v>
      </c>
    </row>
    <row r="1261" spans="1:34" hidden="1">
      <c r="A1261" t="str">
        <f t="array" ref="A1261">IFERROR(INDEX(Summary!$D:$D,$AH1261)&amp;"","")</f>
        <v>USFG00242</v>
      </c>
      <c r="B1261" t="str">
        <f t="array" ref="B1261">IF($A1261="","",INDEX(Summary!$E:$E,$AH1261))</f>
        <v>Sugarcane jaggery powder 16oz (4oz*4) - Units</v>
      </c>
      <c r="C1261" t="str">
        <f t="array" ref="C1261">IF($A1261="","",INDEX(Summary!$B:$B,$AH1261))</f>
        <v>Jaggery</v>
      </c>
      <c r="D1261" t="str">
        <f t="array" ref="D1261">IF($A1261="","",INDEX(Summary!$C:$C,$AH1261))</f>
        <v>C39</v>
      </c>
      <c r="E1261">
        <f t="array" ref="E1261">IF($A1261="","",INDEX(Summary!$F:$F,$AH1261))</f>
        <v>0.5</v>
      </c>
      <c r="F1261" t="str">
        <f t="array" ref="F1261">IF($A1261="","",INDEX(Summary!$BC:$BC,$AH1261)&amp;"")</f>
        <v/>
      </c>
      <c r="G1261" t="e">
        <f t="shared" si="171"/>
        <v>#VALUE!</v>
      </c>
      <c r="H1261">
        <f t="shared" si="172"/>
        <v>0</v>
      </c>
      <c r="I1261" t="str">
        <f t="array" ref="I1261">IF($A1261="","",IF(IFERROR(INDEX(Summary!$BA:$BA,$AH1261),0)&lt;1,"Under 1 day",IF(INDEX(Summary!$BA:$BA,$AH1261)&lt;3,"1-3 days",IF(INDEX(Summary!$BA:$BA,$AH1261)&lt;7,"3-7 days","7+ days"))))</f>
        <v>Under 1 day</v>
      </c>
      <c r="J1261" t="str">
        <f t="array" ref="J1261">IF($A1261="","",IF(IFERROR(INDEX(Summary!$AX:$AX,$AH1261),0)&lt;0.25,"0-25%",IF(INDEX(Summary!$AX:$AX,$AH1261)&lt;0.5,"25-50%",IF(INDEX(Summary!$AX:$AX,$AH1261)&lt;0.75,"50-75%","75-100%"))))</f>
        <v>0-25%</v>
      </c>
      <c r="K1261" t="str">
        <f t="array" ref="K1261">IF($A1261="","",INDEX(Summary!$AY:$AY,$AH1261)&amp;"")</f>
        <v>RM NA</v>
      </c>
      <c r="L1261" s="1">
        <f>IF($A1261="","",Summary!$P$2+MOD(ROW()-2,30))</f>
        <v>46256</v>
      </c>
      <c r="M1261">
        <f t="shared" si="173"/>
        <v>30</v>
      </c>
      <c r="N1261">
        <f t="shared" si="174"/>
        <v>22</v>
      </c>
      <c r="O1261" t="str">
        <f t="shared" si="175"/>
        <v>Aug-2026</v>
      </c>
      <c r="P1261">
        <f t="shared" ca="1" si="176"/>
        <v>1</v>
      </c>
      <c r="Q1261" s="2">
        <f t="array" ref="Q1261">IF($A1261="",0,IFERROR(INDEX(Summary!$P$3:$AS$67,$AH1261-2,$M1261),0))</f>
        <v>0</v>
      </c>
      <c r="R1261" s="2">
        <f t="array" ref="R1261">IF($A1261="",0,ROUND(IFERROR(INDEX(Summary!$O:$O,$AH1261),0)/30,0))</f>
        <v>5</v>
      </c>
      <c r="S1261">
        <f t="shared" si="177"/>
        <v>0</v>
      </c>
      <c r="T1261" s="2">
        <f t="array" ref="T1261">IF($S1261=1,IFERROR(INDEX(Summary!$O:$O,$AH1261),0),0)</f>
        <v>0</v>
      </c>
      <c r="U1261" s="2">
        <f t="array" ref="U1261">IF($S1261=1,IFERROR(INDEX(Summary!$AT:$AT,$AH1261),0),0)</f>
        <v>0</v>
      </c>
      <c r="V1261" s="2">
        <f t="shared" si="178"/>
        <v>0</v>
      </c>
      <c r="W1261" s="2">
        <f t="array" ref="W1261">IF($S1261=1,IFERROR(INDEX(Summary!$AZ:$AZ,$AH1261),0),0)</f>
        <v>0</v>
      </c>
      <c r="X1261" s="3">
        <f t="array" ref="X1261">IF($S1261=1,IFERROR(INDEX(Summary!$BA:$BA,$AH1261),0),0)</f>
        <v>0</v>
      </c>
      <c r="Y1261" s="2">
        <f t="array" ref="Y1261">IF($S1261=1,IFERROR(INDEX(Summary!$G:$G,$AH1261),0),0)</f>
        <v>0</v>
      </c>
      <c r="Z1261" s="2">
        <f t="array" ref="Z1261">IF($S1261=1,IFERROR(INDEX(Summary!$H:$H,$AH1261),0),0)</f>
        <v>0</v>
      </c>
      <c r="AA1261" s="2">
        <f t="array" ref="AA1261">IF($S1261=1,IFERROR(INDEX(Summary!$I:$I,$AH1261),0),0)</f>
        <v>0</v>
      </c>
      <c r="AB1261" s="2">
        <f t="array" ref="AB1261">IF($S1261=1,IFERROR(INDEX(Summary!$J:$J,$AH1261),0),0)</f>
        <v>0</v>
      </c>
      <c r="AC1261" s="2">
        <f t="array" ref="AC1261">IF($S1261=1,IFERROR(INDEX(Summary!$K:$K,$AH1261),0),0)</f>
        <v>0</v>
      </c>
      <c r="AD1261" s="2">
        <f t="array" ref="AD1261">IF($S1261=1,IFERROR(INDEX(Summary!$L:$L,$AH1261),0),0)</f>
        <v>0</v>
      </c>
      <c r="AE1261" s="2">
        <f t="array" ref="AE1261">IF($S1261=1,IFERROR(INDEX(Summary!$M:$M,$AH1261),0),0)</f>
        <v>0</v>
      </c>
      <c r="AF1261" s="2">
        <f t="array" ref="AF1261">IF($S1261=1,IFERROR(INDEX(Summary!$N:$N,$AH1261),0),0)</f>
        <v>0</v>
      </c>
      <c r="AG1261">
        <f t="array" ref="AG1261">IF($A1261="","",IFERROR(INDEX(Summary!$BB:$BB,$AH1261),0))</f>
        <v>0</v>
      </c>
      <c r="AH1261">
        <f t="shared" si="179"/>
        <v>44</v>
      </c>
    </row>
    <row r="1262" spans="1:34">
      <c r="A1262" t="str">
        <f t="array" ref="A1262">IFERROR(INDEX(Summary!$D:$D,$AH1262)&amp;"","")</f>
        <v>FG00929</v>
      </c>
      <c r="B1262" t="str">
        <f t="array" ref="B1262">IF($A1262="","",INDEX(Summary!$E:$E,$AH1262))</f>
        <v>Spiced Jaggery cubes - 500gm</v>
      </c>
      <c r="C1262" t="str">
        <f t="array" ref="C1262">IF($A1262="","",INDEX(Summary!$B:$B,$AH1262))</f>
        <v>Jaggery</v>
      </c>
      <c r="D1262" t="str">
        <f t="array" ref="D1262">IF($A1262="","",INDEX(Summary!$C:$C,$AH1262))</f>
        <v>C39</v>
      </c>
      <c r="E1262">
        <f t="array" ref="E1262">IF($A1262="","",INDEX(Summary!$F:$F,$AH1262))</f>
        <v>0.5</v>
      </c>
      <c r="F1262" t="str">
        <f t="array" ref="F1262">IF($A1262="","",INDEX(Summary!$BC:$BC,$AH1262)&amp;"")</f>
        <v>P3 – Normal</v>
      </c>
      <c r="G1262">
        <f t="shared" si="171"/>
        <v>3</v>
      </c>
      <c r="H1262">
        <f t="shared" si="172"/>
        <v>0</v>
      </c>
      <c r="I1262" t="str">
        <f t="array" ref="I1262">IF($A1262="","",IF(IFERROR(INDEX(Summary!$BA:$BA,$AH1262),0)&lt;1,"Under 1 day",IF(INDEX(Summary!$BA:$BA,$AH1262)&lt;3,"1-3 days",IF(INDEX(Summary!$BA:$BA,$AH1262)&lt;7,"3-7 days","7+ days"))))</f>
        <v>Under 1 day</v>
      </c>
      <c r="J1262" t="str">
        <f t="array" ref="J1262">IF($A1262="","",IF(IFERROR(INDEX(Summary!$AX:$AX,$AH1262),0)&lt;0.25,"0-25%",IF(INDEX(Summary!$AX:$AX,$AH1262)&lt;0.5,"25-50%",IF(INDEX(Summary!$AX:$AX,$AH1262)&lt;0.75,"50-75%","75-100%"))))</f>
        <v>75-100%</v>
      </c>
      <c r="K1262" t="str">
        <f t="array" ref="K1262">IF($A1262="","",INDEX(Summary!$AY:$AY,$AH1262)&amp;"")</f>
        <v>RM NA</v>
      </c>
      <c r="L1262" s="1">
        <f>IF($A1262="","",Summary!$P$2+MOD(ROW()-2,30))</f>
        <v>46227</v>
      </c>
      <c r="M1262">
        <f t="shared" si="173"/>
        <v>1</v>
      </c>
      <c r="N1262">
        <f t="shared" si="174"/>
        <v>24</v>
      </c>
      <c r="O1262" t="str">
        <f t="shared" si="175"/>
        <v>Jul-2026</v>
      </c>
      <c r="P1262">
        <f t="shared" ca="1" si="176"/>
        <v>1</v>
      </c>
      <c r="Q1262" s="2">
        <f t="array" ref="Q1262">IF($A1262="",0,IFERROR(INDEX(Summary!$P$3:$AS$67,$AH1262-2,$M1262),0))</f>
        <v>0</v>
      </c>
      <c r="R1262" s="2">
        <f t="array" ref="R1262">IF($A1262="",0,ROUND(IFERROR(INDEX(Summary!$O:$O,$AH1262),0)/30,0))</f>
        <v>0</v>
      </c>
      <c r="S1262">
        <f t="shared" si="177"/>
        <v>1</v>
      </c>
      <c r="T1262" s="2">
        <f t="array" ref="T1262">IF($S1262=1,IFERROR(INDEX(Summary!$O:$O,$AH1262),0),0)</f>
        <v>0</v>
      </c>
      <c r="U1262" s="2">
        <f t="array" ref="U1262">IF($S1262=1,IFERROR(INDEX(Summary!$AT:$AT,$AH1262),0),0)</f>
        <v>285</v>
      </c>
      <c r="V1262" s="2">
        <f t="shared" si="178"/>
        <v>0</v>
      </c>
      <c r="W1262" s="2">
        <f t="array" ref="W1262">IF($S1262=1,IFERROR(INDEX(Summary!$AZ:$AZ,$AH1262),0),0)</f>
        <v>19</v>
      </c>
      <c r="X1262" s="3">
        <f t="array" ref="X1262">IF($S1262=1,IFERROR(INDEX(Summary!$BA:$BA,$AH1262),0),0)</f>
        <v>0</v>
      </c>
      <c r="Y1262" s="2">
        <f t="array" ref="Y1262">IF($S1262=1,IFERROR(INDEX(Summary!$G:$G,$AH1262),0),0)</f>
        <v>0</v>
      </c>
      <c r="Z1262" s="2">
        <f t="array" ref="Z1262">IF($S1262=1,IFERROR(INDEX(Summary!$H:$H,$AH1262),0),0)</f>
        <v>0</v>
      </c>
      <c r="AA1262" s="2">
        <f t="array" ref="AA1262">IF($S1262=1,IFERROR(INDEX(Summary!$I:$I,$AH1262),0),0)</f>
        <v>0</v>
      </c>
      <c r="AB1262" s="2">
        <f t="array" ref="AB1262">IF($S1262=1,IFERROR(INDEX(Summary!$J:$J,$AH1262),0),0)</f>
        <v>0</v>
      </c>
      <c r="AC1262" s="2">
        <f t="array" ref="AC1262">IF($S1262=1,IFERROR(INDEX(Summary!$K:$K,$AH1262),0),0)</f>
        <v>0</v>
      </c>
      <c r="AD1262" s="2">
        <f t="array" ref="AD1262">IF($S1262=1,IFERROR(INDEX(Summary!$L:$L,$AH1262),0),0)</f>
        <v>0</v>
      </c>
      <c r="AE1262" s="2">
        <f t="array" ref="AE1262">IF($S1262=1,IFERROR(INDEX(Summary!$M:$M,$AH1262),0),0)</f>
        <v>0</v>
      </c>
      <c r="AF1262" s="2">
        <f t="array" ref="AF1262">IF($S1262=1,IFERROR(INDEX(Summary!$N:$N,$AH1262),0),0)</f>
        <v>0</v>
      </c>
      <c r="AG1262">
        <f t="array" ref="AG1262">IF($A1262="","",IFERROR(INDEX(Summary!$BB:$BB,$AH1262),0))</f>
        <v>10</v>
      </c>
      <c r="AH1262">
        <f t="shared" si="179"/>
        <v>45</v>
      </c>
    </row>
    <row r="1263" spans="1:34" hidden="1">
      <c r="A1263" t="str">
        <f t="array" ref="A1263">IFERROR(INDEX(Summary!$D:$D,$AH1263)&amp;"","")</f>
        <v>FG00929</v>
      </c>
      <c r="B1263" t="str">
        <f t="array" ref="B1263">IF($A1263="","",INDEX(Summary!$E:$E,$AH1263))</f>
        <v>Spiced Jaggery cubes - 500gm</v>
      </c>
      <c r="C1263" t="str">
        <f t="array" ref="C1263">IF($A1263="","",INDEX(Summary!$B:$B,$AH1263))</f>
        <v>Jaggery</v>
      </c>
      <c r="D1263" t="str">
        <f t="array" ref="D1263">IF($A1263="","",INDEX(Summary!$C:$C,$AH1263))</f>
        <v>C39</v>
      </c>
      <c r="E1263">
        <f t="array" ref="E1263">IF($A1263="","",INDEX(Summary!$F:$F,$AH1263))</f>
        <v>0.5</v>
      </c>
      <c r="F1263" t="str">
        <f t="array" ref="F1263">IF($A1263="","",INDEX(Summary!$BC:$BC,$AH1263)&amp;"")</f>
        <v>P3 – Normal</v>
      </c>
      <c r="G1263">
        <f t="shared" si="171"/>
        <v>3</v>
      </c>
      <c r="H1263">
        <f t="shared" si="172"/>
        <v>0</v>
      </c>
      <c r="I1263" t="str">
        <f t="array" ref="I1263">IF($A1263="","",IF(IFERROR(INDEX(Summary!$BA:$BA,$AH1263),0)&lt;1,"Under 1 day",IF(INDEX(Summary!$BA:$BA,$AH1263)&lt;3,"1-3 days",IF(INDEX(Summary!$BA:$BA,$AH1263)&lt;7,"3-7 days","7+ days"))))</f>
        <v>Under 1 day</v>
      </c>
      <c r="J1263" t="str">
        <f t="array" ref="J1263">IF($A1263="","",IF(IFERROR(INDEX(Summary!$AX:$AX,$AH1263),0)&lt;0.25,"0-25%",IF(INDEX(Summary!$AX:$AX,$AH1263)&lt;0.5,"25-50%",IF(INDEX(Summary!$AX:$AX,$AH1263)&lt;0.75,"50-75%","75-100%"))))</f>
        <v>75-100%</v>
      </c>
      <c r="K1263" t="str">
        <f t="array" ref="K1263">IF($A1263="","",INDEX(Summary!$AY:$AY,$AH1263)&amp;"")</f>
        <v>RM NA</v>
      </c>
      <c r="L1263" s="1">
        <f>IF($A1263="","",Summary!$P$2+MOD(ROW()-2,30))</f>
        <v>46228</v>
      </c>
      <c r="M1263">
        <f t="shared" si="173"/>
        <v>2</v>
      </c>
      <c r="N1263">
        <f t="shared" si="174"/>
        <v>25</v>
      </c>
      <c r="O1263" t="str">
        <f t="shared" si="175"/>
        <v>Jul-2026</v>
      </c>
      <c r="P1263">
        <f t="shared" ca="1" si="176"/>
        <v>1</v>
      </c>
      <c r="Q1263" s="2">
        <f t="array" ref="Q1263">IF($A1263="",0,IFERROR(INDEX(Summary!$P$3:$AS$67,$AH1263-2,$M1263),0))</f>
        <v>0</v>
      </c>
      <c r="R1263" s="2">
        <f t="array" ref="R1263">IF($A1263="",0,ROUND(IFERROR(INDEX(Summary!$O:$O,$AH1263),0)/30,0))</f>
        <v>0</v>
      </c>
      <c r="S1263">
        <f t="shared" si="177"/>
        <v>0</v>
      </c>
      <c r="T1263" s="2">
        <f t="array" ref="T1263">IF($S1263=1,IFERROR(INDEX(Summary!$O:$O,$AH1263),0),0)</f>
        <v>0</v>
      </c>
      <c r="U1263" s="2">
        <f t="array" ref="U1263">IF($S1263=1,IFERROR(INDEX(Summary!$AT:$AT,$AH1263),0),0)</f>
        <v>0</v>
      </c>
      <c r="V1263" s="2">
        <f t="shared" si="178"/>
        <v>0</v>
      </c>
      <c r="W1263" s="2">
        <f t="array" ref="W1263">IF($S1263=1,IFERROR(INDEX(Summary!$AZ:$AZ,$AH1263),0),0)</f>
        <v>0</v>
      </c>
      <c r="X1263" s="3">
        <f t="array" ref="X1263">IF($S1263=1,IFERROR(INDEX(Summary!$BA:$BA,$AH1263),0),0)</f>
        <v>0</v>
      </c>
      <c r="Y1263" s="2">
        <f t="array" ref="Y1263">IF($S1263=1,IFERROR(INDEX(Summary!$G:$G,$AH1263),0),0)</f>
        <v>0</v>
      </c>
      <c r="Z1263" s="2">
        <f t="array" ref="Z1263">IF($S1263=1,IFERROR(INDEX(Summary!$H:$H,$AH1263),0),0)</f>
        <v>0</v>
      </c>
      <c r="AA1263" s="2">
        <f t="array" ref="AA1263">IF($S1263=1,IFERROR(INDEX(Summary!$I:$I,$AH1263),0),0)</f>
        <v>0</v>
      </c>
      <c r="AB1263" s="2">
        <f t="array" ref="AB1263">IF($S1263=1,IFERROR(INDEX(Summary!$J:$J,$AH1263),0),0)</f>
        <v>0</v>
      </c>
      <c r="AC1263" s="2">
        <f t="array" ref="AC1263">IF($S1263=1,IFERROR(INDEX(Summary!$K:$K,$AH1263),0),0)</f>
        <v>0</v>
      </c>
      <c r="AD1263" s="2">
        <f t="array" ref="AD1263">IF($S1263=1,IFERROR(INDEX(Summary!$L:$L,$AH1263),0),0)</f>
        <v>0</v>
      </c>
      <c r="AE1263" s="2">
        <f t="array" ref="AE1263">IF($S1263=1,IFERROR(INDEX(Summary!$M:$M,$AH1263),0),0)</f>
        <v>0</v>
      </c>
      <c r="AF1263" s="2">
        <f t="array" ref="AF1263">IF($S1263=1,IFERROR(INDEX(Summary!$N:$N,$AH1263),0),0)</f>
        <v>0</v>
      </c>
      <c r="AG1263">
        <f t="array" ref="AG1263">IF($A1263="","",IFERROR(INDEX(Summary!$BB:$BB,$AH1263),0))</f>
        <v>10</v>
      </c>
      <c r="AH1263">
        <f t="shared" si="179"/>
        <v>45</v>
      </c>
    </row>
    <row r="1264" spans="1:34" hidden="1">
      <c r="A1264" t="str">
        <f t="array" ref="A1264">IFERROR(INDEX(Summary!$D:$D,$AH1264)&amp;"","")</f>
        <v>FG00929</v>
      </c>
      <c r="B1264" t="str">
        <f t="array" ref="B1264">IF($A1264="","",INDEX(Summary!$E:$E,$AH1264))</f>
        <v>Spiced Jaggery cubes - 500gm</v>
      </c>
      <c r="C1264" t="str">
        <f t="array" ref="C1264">IF($A1264="","",INDEX(Summary!$B:$B,$AH1264))</f>
        <v>Jaggery</v>
      </c>
      <c r="D1264" t="str">
        <f t="array" ref="D1264">IF($A1264="","",INDEX(Summary!$C:$C,$AH1264))</f>
        <v>C39</v>
      </c>
      <c r="E1264">
        <f t="array" ref="E1264">IF($A1264="","",INDEX(Summary!$F:$F,$AH1264))</f>
        <v>0.5</v>
      </c>
      <c r="F1264" t="str">
        <f t="array" ref="F1264">IF($A1264="","",INDEX(Summary!$BC:$BC,$AH1264)&amp;"")</f>
        <v>P3 – Normal</v>
      </c>
      <c r="G1264">
        <f t="shared" si="171"/>
        <v>3</v>
      </c>
      <c r="H1264">
        <f t="shared" si="172"/>
        <v>0</v>
      </c>
      <c r="I1264" t="str">
        <f t="array" ref="I1264">IF($A1264="","",IF(IFERROR(INDEX(Summary!$BA:$BA,$AH1264),0)&lt;1,"Under 1 day",IF(INDEX(Summary!$BA:$BA,$AH1264)&lt;3,"1-3 days",IF(INDEX(Summary!$BA:$BA,$AH1264)&lt;7,"3-7 days","7+ days"))))</f>
        <v>Under 1 day</v>
      </c>
      <c r="J1264" t="str">
        <f t="array" ref="J1264">IF($A1264="","",IF(IFERROR(INDEX(Summary!$AX:$AX,$AH1264),0)&lt;0.25,"0-25%",IF(INDEX(Summary!$AX:$AX,$AH1264)&lt;0.5,"25-50%",IF(INDEX(Summary!$AX:$AX,$AH1264)&lt;0.75,"50-75%","75-100%"))))</f>
        <v>75-100%</v>
      </c>
      <c r="K1264" t="str">
        <f t="array" ref="K1264">IF($A1264="","",INDEX(Summary!$AY:$AY,$AH1264)&amp;"")</f>
        <v>RM NA</v>
      </c>
      <c r="L1264" s="1">
        <f>IF($A1264="","",Summary!$P$2+MOD(ROW()-2,30))</f>
        <v>46229</v>
      </c>
      <c r="M1264">
        <f t="shared" si="173"/>
        <v>3</v>
      </c>
      <c r="N1264">
        <f t="shared" si="174"/>
        <v>26</v>
      </c>
      <c r="O1264" t="str">
        <f t="shared" si="175"/>
        <v>Jul-2026</v>
      </c>
      <c r="P1264">
        <f t="shared" ca="1" si="176"/>
        <v>1</v>
      </c>
      <c r="Q1264" s="2">
        <f t="array" ref="Q1264">IF($A1264="",0,IFERROR(INDEX(Summary!$P$3:$AS$67,$AH1264-2,$M1264),0))</f>
        <v>0</v>
      </c>
      <c r="R1264" s="2">
        <f t="array" ref="R1264">IF($A1264="",0,ROUND(IFERROR(INDEX(Summary!$O:$O,$AH1264),0)/30,0))</f>
        <v>0</v>
      </c>
      <c r="S1264">
        <f t="shared" si="177"/>
        <v>0</v>
      </c>
      <c r="T1264" s="2">
        <f t="array" ref="T1264">IF($S1264=1,IFERROR(INDEX(Summary!$O:$O,$AH1264),0),0)</f>
        <v>0</v>
      </c>
      <c r="U1264" s="2">
        <f t="array" ref="U1264">IF($S1264=1,IFERROR(INDEX(Summary!$AT:$AT,$AH1264),0),0)</f>
        <v>0</v>
      </c>
      <c r="V1264" s="2">
        <f t="shared" si="178"/>
        <v>0</v>
      </c>
      <c r="W1264" s="2">
        <f t="array" ref="W1264">IF($S1264=1,IFERROR(INDEX(Summary!$AZ:$AZ,$AH1264),0),0)</f>
        <v>0</v>
      </c>
      <c r="X1264" s="3">
        <f t="array" ref="X1264">IF($S1264=1,IFERROR(INDEX(Summary!$BA:$BA,$AH1264),0),0)</f>
        <v>0</v>
      </c>
      <c r="Y1264" s="2">
        <f t="array" ref="Y1264">IF($S1264=1,IFERROR(INDEX(Summary!$G:$G,$AH1264),0),0)</f>
        <v>0</v>
      </c>
      <c r="Z1264" s="2">
        <f t="array" ref="Z1264">IF($S1264=1,IFERROR(INDEX(Summary!$H:$H,$AH1264),0),0)</f>
        <v>0</v>
      </c>
      <c r="AA1264" s="2">
        <f t="array" ref="AA1264">IF($S1264=1,IFERROR(INDEX(Summary!$I:$I,$AH1264),0),0)</f>
        <v>0</v>
      </c>
      <c r="AB1264" s="2">
        <f t="array" ref="AB1264">IF($S1264=1,IFERROR(INDEX(Summary!$J:$J,$AH1264),0),0)</f>
        <v>0</v>
      </c>
      <c r="AC1264" s="2">
        <f t="array" ref="AC1264">IF($S1264=1,IFERROR(INDEX(Summary!$K:$K,$AH1264),0),0)</f>
        <v>0</v>
      </c>
      <c r="AD1264" s="2">
        <f t="array" ref="AD1264">IF($S1264=1,IFERROR(INDEX(Summary!$L:$L,$AH1264),0),0)</f>
        <v>0</v>
      </c>
      <c r="AE1264" s="2">
        <f t="array" ref="AE1264">IF($S1264=1,IFERROR(INDEX(Summary!$M:$M,$AH1264),0),0)</f>
        <v>0</v>
      </c>
      <c r="AF1264" s="2">
        <f t="array" ref="AF1264">IF($S1264=1,IFERROR(INDEX(Summary!$N:$N,$AH1264),0),0)</f>
        <v>0</v>
      </c>
      <c r="AG1264">
        <f t="array" ref="AG1264">IF($A1264="","",IFERROR(INDEX(Summary!$BB:$BB,$AH1264),0))</f>
        <v>10</v>
      </c>
      <c r="AH1264">
        <f t="shared" si="179"/>
        <v>45</v>
      </c>
    </row>
    <row r="1265" spans="1:34" hidden="1">
      <c r="A1265" t="str">
        <f t="array" ref="A1265">IFERROR(INDEX(Summary!$D:$D,$AH1265)&amp;"","")</f>
        <v>FG00929</v>
      </c>
      <c r="B1265" t="str">
        <f t="array" ref="B1265">IF($A1265="","",INDEX(Summary!$E:$E,$AH1265))</f>
        <v>Spiced Jaggery cubes - 500gm</v>
      </c>
      <c r="C1265" t="str">
        <f t="array" ref="C1265">IF($A1265="","",INDEX(Summary!$B:$B,$AH1265))</f>
        <v>Jaggery</v>
      </c>
      <c r="D1265" t="str">
        <f t="array" ref="D1265">IF($A1265="","",INDEX(Summary!$C:$C,$AH1265))</f>
        <v>C39</v>
      </c>
      <c r="E1265">
        <f t="array" ref="E1265">IF($A1265="","",INDEX(Summary!$F:$F,$AH1265))</f>
        <v>0.5</v>
      </c>
      <c r="F1265" t="str">
        <f t="array" ref="F1265">IF($A1265="","",INDEX(Summary!$BC:$BC,$AH1265)&amp;"")</f>
        <v>P3 – Normal</v>
      </c>
      <c r="G1265">
        <f t="shared" si="171"/>
        <v>3</v>
      </c>
      <c r="H1265">
        <f t="shared" si="172"/>
        <v>0</v>
      </c>
      <c r="I1265" t="str">
        <f t="array" ref="I1265">IF($A1265="","",IF(IFERROR(INDEX(Summary!$BA:$BA,$AH1265),0)&lt;1,"Under 1 day",IF(INDEX(Summary!$BA:$BA,$AH1265)&lt;3,"1-3 days",IF(INDEX(Summary!$BA:$BA,$AH1265)&lt;7,"3-7 days","7+ days"))))</f>
        <v>Under 1 day</v>
      </c>
      <c r="J1265" t="str">
        <f t="array" ref="J1265">IF($A1265="","",IF(IFERROR(INDEX(Summary!$AX:$AX,$AH1265),0)&lt;0.25,"0-25%",IF(INDEX(Summary!$AX:$AX,$AH1265)&lt;0.5,"25-50%",IF(INDEX(Summary!$AX:$AX,$AH1265)&lt;0.75,"50-75%","75-100%"))))</f>
        <v>75-100%</v>
      </c>
      <c r="K1265" t="str">
        <f t="array" ref="K1265">IF($A1265="","",INDEX(Summary!$AY:$AY,$AH1265)&amp;"")</f>
        <v>RM NA</v>
      </c>
      <c r="L1265" s="1">
        <f>IF($A1265="","",Summary!$P$2+MOD(ROW()-2,30))</f>
        <v>46230</v>
      </c>
      <c r="M1265">
        <f t="shared" si="173"/>
        <v>4</v>
      </c>
      <c r="N1265">
        <f t="shared" si="174"/>
        <v>27</v>
      </c>
      <c r="O1265" t="str">
        <f t="shared" si="175"/>
        <v>Jul-2026</v>
      </c>
      <c r="P1265">
        <f t="shared" ca="1" si="176"/>
        <v>1</v>
      </c>
      <c r="Q1265" s="2">
        <f t="array" ref="Q1265">IF($A1265="",0,IFERROR(INDEX(Summary!$P$3:$AS$67,$AH1265-2,$M1265),0))</f>
        <v>0</v>
      </c>
      <c r="R1265" s="2">
        <f t="array" ref="R1265">IF($A1265="",0,ROUND(IFERROR(INDEX(Summary!$O:$O,$AH1265),0)/30,0))</f>
        <v>0</v>
      </c>
      <c r="S1265">
        <f t="shared" si="177"/>
        <v>0</v>
      </c>
      <c r="T1265" s="2">
        <f t="array" ref="T1265">IF($S1265=1,IFERROR(INDEX(Summary!$O:$O,$AH1265),0),0)</f>
        <v>0</v>
      </c>
      <c r="U1265" s="2">
        <f t="array" ref="U1265">IF($S1265=1,IFERROR(INDEX(Summary!$AT:$AT,$AH1265),0),0)</f>
        <v>0</v>
      </c>
      <c r="V1265" s="2">
        <f t="shared" si="178"/>
        <v>0</v>
      </c>
      <c r="W1265" s="2">
        <f t="array" ref="W1265">IF($S1265=1,IFERROR(INDEX(Summary!$AZ:$AZ,$AH1265),0),0)</f>
        <v>0</v>
      </c>
      <c r="X1265" s="3">
        <f t="array" ref="X1265">IF($S1265=1,IFERROR(INDEX(Summary!$BA:$BA,$AH1265),0),0)</f>
        <v>0</v>
      </c>
      <c r="Y1265" s="2">
        <f t="array" ref="Y1265">IF($S1265=1,IFERROR(INDEX(Summary!$G:$G,$AH1265),0),0)</f>
        <v>0</v>
      </c>
      <c r="Z1265" s="2">
        <f t="array" ref="Z1265">IF($S1265=1,IFERROR(INDEX(Summary!$H:$H,$AH1265),0),0)</f>
        <v>0</v>
      </c>
      <c r="AA1265" s="2">
        <f t="array" ref="AA1265">IF($S1265=1,IFERROR(INDEX(Summary!$I:$I,$AH1265),0),0)</f>
        <v>0</v>
      </c>
      <c r="AB1265" s="2">
        <f t="array" ref="AB1265">IF($S1265=1,IFERROR(INDEX(Summary!$J:$J,$AH1265),0),0)</f>
        <v>0</v>
      </c>
      <c r="AC1265" s="2">
        <f t="array" ref="AC1265">IF($S1265=1,IFERROR(INDEX(Summary!$K:$K,$AH1265),0),0)</f>
        <v>0</v>
      </c>
      <c r="AD1265" s="2">
        <f t="array" ref="AD1265">IF($S1265=1,IFERROR(INDEX(Summary!$L:$L,$AH1265),0),0)</f>
        <v>0</v>
      </c>
      <c r="AE1265" s="2">
        <f t="array" ref="AE1265">IF($S1265=1,IFERROR(INDEX(Summary!$M:$M,$AH1265),0),0)</f>
        <v>0</v>
      </c>
      <c r="AF1265" s="2">
        <f t="array" ref="AF1265">IF($S1265=1,IFERROR(INDEX(Summary!$N:$N,$AH1265),0),0)</f>
        <v>0</v>
      </c>
      <c r="AG1265">
        <f t="array" ref="AG1265">IF($A1265="","",IFERROR(INDEX(Summary!$BB:$BB,$AH1265),0))</f>
        <v>10</v>
      </c>
      <c r="AH1265">
        <f t="shared" si="179"/>
        <v>45</v>
      </c>
    </row>
    <row r="1266" spans="1:34" hidden="1">
      <c r="A1266" t="str">
        <f t="array" ref="A1266">IFERROR(INDEX(Summary!$D:$D,$AH1266)&amp;"","")</f>
        <v>FG00929</v>
      </c>
      <c r="B1266" t="str">
        <f t="array" ref="B1266">IF($A1266="","",INDEX(Summary!$E:$E,$AH1266))</f>
        <v>Spiced Jaggery cubes - 500gm</v>
      </c>
      <c r="C1266" t="str">
        <f t="array" ref="C1266">IF($A1266="","",INDEX(Summary!$B:$B,$AH1266))</f>
        <v>Jaggery</v>
      </c>
      <c r="D1266" t="str">
        <f t="array" ref="D1266">IF($A1266="","",INDEX(Summary!$C:$C,$AH1266))</f>
        <v>C39</v>
      </c>
      <c r="E1266">
        <f t="array" ref="E1266">IF($A1266="","",INDEX(Summary!$F:$F,$AH1266))</f>
        <v>0.5</v>
      </c>
      <c r="F1266" t="str">
        <f t="array" ref="F1266">IF($A1266="","",INDEX(Summary!$BC:$BC,$AH1266)&amp;"")</f>
        <v>P3 – Normal</v>
      </c>
      <c r="G1266">
        <f t="shared" si="171"/>
        <v>3</v>
      </c>
      <c r="H1266">
        <f t="shared" si="172"/>
        <v>0</v>
      </c>
      <c r="I1266" t="str">
        <f t="array" ref="I1266">IF($A1266="","",IF(IFERROR(INDEX(Summary!$BA:$BA,$AH1266),0)&lt;1,"Under 1 day",IF(INDEX(Summary!$BA:$BA,$AH1266)&lt;3,"1-3 days",IF(INDEX(Summary!$BA:$BA,$AH1266)&lt;7,"3-7 days","7+ days"))))</f>
        <v>Under 1 day</v>
      </c>
      <c r="J1266" t="str">
        <f t="array" ref="J1266">IF($A1266="","",IF(IFERROR(INDEX(Summary!$AX:$AX,$AH1266),0)&lt;0.25,"0-25%",IF(INDEX(Summary!$AX:$AX,$AH1266)&lt;0.5,"25-50%",IF(INDEX(Summary!$AX:$AX,$AH1266)&lt;0.75,"50-75%","75-100%"))))</f>
        <v>75-100%</v>
      </c>
      <c r="K1266" t="str">
        <f t="array" ref="K1266">IF($A1266="","",INDEX(Summary!$AY:$AY,$AH1266)&amp;"")</f>
        <v>RM NA</v>
      </c>
      <c r="L1266" s="1">
        <f>IF($A1266="","",Summary!$P$2+MOD(ROW()-2,30))</f>
        <v>46231</v>
      </c>
      <c r="M1266">
        <f t="shared" si="173"/>
        <v>5</v>
      </c>
      <c r="N1266">
        <f t="shared" si="174"/>
        <v>28</v>
      </c>
      <c r="O1266" t="str">
        <f t="shared" si="175"/>
        <v>Jul-2026</v>
      </c>
      <c r="P1266">
        <f t="shared" ca="1" si="176"/>
        <v>1</v>
      </c>
      <c r="Q1266" s="2">
        <f t="array" ref="Q1266">IF($A1266="",0,IFERROR(INDEX(Summary!$P$3:$AS$67,$AH1266-2,$M1266),0))</f>
        <v>0</v>
      </c>
      <c r="R1266" s="2">
        <f t="array" ref="R1266">IF($A1266="",0,ROUND(IFERROR(INDEX(Summary!$O:$O,$AH1266),0)/30,0))</f>
        <v>0</v>
      </c>
      <c r="S1266">
        <f t="shared" si="177"/>
        <v>0</v>
      </c>
      <c r="T1266" s="2">
        <f t="array" ref="T1266">IF($S1266=1,IFERROR(INDEX(Summary!$O:$O,$AH1266),0),0)</f>
        <v>0</v>
      </c>
      <c r="U1266" s="2">
        <f t="array" ref="U1266">IF($S1266=1,IFERROR(INDEX(Summary!$AT:$AT,$AH1266),0),0)</f>
        <v>0</v>
      </c>
      <c r="V1266" s="2">
        <f t="shared" si="178"/>
        <v>0</v>
      </c>
      <c r="W1266" s="2">
        <f t="array" ref="W1266">IF($S1266=1,IFERROR(INDEX(Summary!$AZ:$AZ,$AH1266),0),0)</f>
        <v>0</v>
      </c>
      <c r="X1266" s="3">
        <f t="array" ref="X1266">IF($S1266=1,IFERROR(INDEX(Summary!$BA:$BA,$AH1266),0),0)</f>
        <v>0</v>
      </c>
      <c r="Y1266" s="2">
        <f t="array" ref="Y1266">IF($S1266=1,IFERROR(INDEX(Summary!$G:$G,$AH1266),0),0)</f>
        <v>0</v>
      </c>
      <c r="Z1266" s="2">
        <f t="array" ref="Z1266">IF($S1266=1,IFERROR(INDEX(Summary!$H:$H,$AH1266),0),0)</f>
        <v>0</v>
      </c>
      <c r="AA1266" s="2">
        <f t="array" ref="AA1266">IF($S1266=1,IFERROR(INDEX(Summary!$I:$I,$AH1266),0),0)</f>
        <v>0</v>
      </c>
      <c r="AB1266" s="2">
        <f t="array" ref="AB1266">IF($S1266=1,IFERROR(INDEX(Summary!$J:$J,$AH1266),0),0)</f>
        <v>0</v>
      </c>
      <c r="AC1266" s="2">
        <f t="array" ref="AC1266">IF($S1266=1,IFERROR(INDEX(Summary!$K:$K,$AH1266),0),0)</f>
        <v>0</v>
      </c>
      <c r="AD1266" s="2">
        <f t="array" ref="AD1266">IF($S1266=1,IFERROR(INDEX(Summary!$L:$L,$AH1266),0),0)</f>
        <v>0</v>
      </c>
      <c r="AE1266" s="2">
        <f t="array" ref="AE1266">IF($S1266=1,IFERROR(INDEX(Summary!$M:$M,$AH1266),0),0)</f>
        <v>0</v>
      </c>
      <c r="AF1266" s="2">
        <f t="array" ref="AF1266">IF($S1266=1,IFERROR(INDEX(Summary!$N:$N,$AH1266),0),0)</f>
        <v>0</v>
      </c>
      <c r="AG1266">
        <f t="array" ref="AG1266">IF($A1266="","",IFERROR(INDEX(Summary!$BB:$BB,$AH1266),0))</f>
        <v>10</v>
      </c>
      <c r="AH1266">
        <f t="shared" si="179"/>
        <v>45</v>
      </c>
    </row>
    <row r="1267" spans="1:34" hidden="1">
      <c r="A1267" t="str">
        <f t="array" ref="A1267">IFERROR(INDEX(Summary!$D:$D,$AH1267)&amp;"","")</f>
        <v>FG00929</v>
      </c>
      <c r="B1267" t="str">
        <f t="array" ref="B1267">IF($A1267="","",INDEX(Summary!$E:$E,$AH1267))</f>
        <v>Spiced Jaggery cubes - 500gm</v>
      </c>
      <c r="C1267" t="str">
        <f t="array" ref="C1267">IF($A1267="","",INDEX(Summary!$B:$B,$AH1267))</f>
        <v>Jaggery</v>
      </c>
      <c r="D1267" t="str">
        <f t="array" ref="D1267">IF($A1267="","",INDEX(Summary!$C:$C,$AH1267))</f>
        <v>C39</v>
      </c>
      <c r="E1267">
        <f t="array" ref="E1267">IF($A1267="","",INDEX(Summary!$F:$F,$AH1267))</f>
        <v>0.5</v>
      </c>
      <c r="F1267" t="str">
        <f t="array" ref="F1267">IF($A1267="","",INDEX(Summary!$BC:$BC,$AH1267)&amp;"")</f>
        <v>P3 – Normal</v>
      </c>
      <c r="G1267">
        <f t="shared" si="171"/>
        <v>3</v>
      </c>
      <c r="H1267">
        <f t="shared" si="172"/>
        <v>0</v>
      </c>
      <c r="I1267" t="str">
        <f t="array" ref="I1267">IF($A1267="","",IF(IFERROR(INDEX(Summary!$BA:$BA,$AH1267),0)&lt;1,"Under 1 day",IF(INDEX(Summary!$BA:$BA,$AH1267)&lt;3,"1-3 days",IF(INDEX(Summary!$BA:$BA,$AH1267)&lt;7,"3-7 days","7+ days"))))</f>
        <v>Under 1 day</v>
      </c>
      <c r="J1267" t="str">
        <f t="array" ref="J1267">IF($A1267="","",IF(IFERROR(INDEX(Summary!$AX:$AX,$AH1267),0)&lt;0.25,"0-25%",IF(INDEX(Summary!$AX:$AX,$AH1267)&lt;0.5,"25-50%",IF(INDEX(Summary!$AX:$AX,$AH1267)&lt;0.75,"50-75%","75-100%"))))</f>
        <v>75-100%</v>
      </c>
      <c r="K1267" t="str">
        <f t="array" ref="K1267">IF($A1267="","",INDEX(Summary!$AY:$AY,$AH1267)&amp;"")</f>
        <v>RM NA</v>
      </c>
      <c r="L1267" s="1">
        <f>IF($A1267="","",Summary!$P$2+MOD(ROW()-2,30))</f>
        <v>46232</v>
      </c>
      <c r="M1267">
        <f t="shared" si="173"/>
        <v>6</v>
      </c>
      <c r="N1267">
        <f t="shared" si="174"/>
        <v>29</v>
      </c>
      <c r="O1267" t="str">
        <f t="shared" si="175"/>
        <v>Jul-2026</v>
      </c>
      <c r="P1267">
        <f t="shared" ca="1" si="176"/>
        <v>1</v>
      </c>
      <c r="Q1267" s="2">
        <f t="array" ref="Q1267">IF($A1267="",0,IFERROR(INDEX(Summary!$P$3:$AS$67,$AH1267-2,$M1267),0))</f>
        <v>0</v>
      </c>
      <c r="R1267" s="2">
        <f t="array" ref="R1267">IF($A1267="",0,ROUND(IFERROR(INDEX(Summary!$O:$O,$AH1267),0)/30,0))</f>
        <v>0</v>
      </c>
      <c r="S1267">
        <f t="shared" si="177"/>
        <v>0</v>
      </c>
      <c r="T1267" s="2">
        <f t="array" ref="T1267">IF($S1267=1,IFERROR(INDEX(Summary!$O:$O,$AH1267),0),0)</f>
        <v>0</v>
      </c>
      <c r="U1267" s="2">
        <f t="array" ref="U1267">IF($S1267=1,IFERROR(INDEX(Summary!$AT:$AT,$AH1267),0),0)</f>
        <v>0</v>
      </c>
      <c r="V1267" s="2">
        <f t="shared" si="178"/>
        <v>0</v>
      </c>
      <c r="W1267" s="2">
        <f t="array" ref="W1267">IF($S1267=1,IFERROR(INDEX(Summary!$AZ:$AZ,$AH1267),0),0)</f>
        <v>0</v>
      </c>
      <c r="X1267" s="3">
        <f t="array" ref="X1267">IF($S1267=1,IFERROR(INDEX(Summary!$BA:$BA,$AH1267),0),0)</f>
        <v>0</v>
      </c>
      <c r="Y1267" s="2">
        <f t="array" ref="Y1267">IF($S1267=1,IFERROR(INDEX(Summary!$G:$G,$AH1267),0),0)</f>
        <v>0</v>
      </c>
      <c r="Z1267" s="2">
        <f t="array" ref="Z1267">IF($S1267=1,IFERROR(INDEX(Summary!$H:$H,$AH1267),0),0)</f>
        <v>0</v>
      </c>
      <c r="AA1267" s="2">
        <f t="array" ref="AA1267">IF($S1267=1,IFERROR(INDEX(Summary!$I:$I,$AH1267),0),0)</f>
        <v>0</v>
      </c>
      <c r="AB1267" s="2">
        <f t="array" ref="AB1267">IF($S1267=1,IFERROR(INDEX(Summary!$J:$J,$AH1267),0),0)</f>
        <v>0</v>
      </c>
      <c r="AC1267" s="2">
        <f t="array" ref="AC1267">IF($S1267=1,IFERROR(INDEX(Summary!$K:$K,$AH1267),0),0)</f>
        <v>0</v>
      </c>
      <c r="AD1267" s="2">
        <f t="array" ref="AD1267">IF($S1267=1,IFERROR(INDEX(Summary!$L:$L,$AH1267),0),0)</f>
        <v>0</v>
      </c>
      <c r="AE1267" s="2">
        <f t="array" ref="AE1267">IF($S1267=1,IFERROR(INDEX(Summary!$M:$M,$AH1267),0),0)</f>
        <v>0</v>
      </c>
      <c r="AF1267" s="2">
        <f t="array" ref="AF1267">IF($S1267=1,IFERROR(INDEX(Summary!$N:$N,$AH1267),0),0)</f>
        <v>0</v>
      </c>
      <c r="AG1267">
        <f t="array" ref="AG1267">IF($A1267="","",IFERROR(INDEX(Summary!$BB:$BB,$AH1267),0))</f>
        <v>10</v>
      </c>
      <c r="AH1267">
        <f t="shared" si="179"/>
        <v>45</v>
      </c>
    </row>
    <row r="1268" spans="1:34" hidden="1">
      <c r="A1268" t="str">
        <f t="array" ref="A1268">IFERROR(INDEX(Summary!$D:$D,$AH1268)&amp;"","")</f>
        <v>FG00929</v>
      </c>
      <c r="B1268" t="str">
        <f t="array" ref="B1268">IF($A1268="","",INDEX(Summary!$E:$E,$AH1268))</f>
        <v>Spiced Jaggery cubes - 500gm</v>
      </c>
      <c r="C1268" t="str">
        <f t="array" ref="C1268">IF($A1268="","",INDEX(Summary!$B:$B,$AH1268))</f>
        <v>Jaggery</v>
      </c>
      <c r="D1268" t="str">
        <f t="array" ref="D1268">IF($A1268="","",INDEX(Summary!$C:$C,$AH1268))</f>
        <v>C39</v>
      </c>
      <c r="E1268">
        <f t="array" ref="E1268">IF($A1268="","",INDEX(Summary!$F:$F,$AH1268))</f>
        <v>0.5</v>
      </c>
      <c r="F1268" t="str">
        <f t="array" ref="F1268">IF($A1268="","",INDEX(Summary!$BC:$BC,$AH1268)&amp;"")</f>
        <v>P3 – Normal</v>
      </c>
      <c r="G1268">
        <f t="shared" si="171"/>
        <v>3</v>
      </c>
      <c r="H1268">
        <f t="shared" si="172"/>
        <v>0</v>
      </c>
      <c r="I1268" t="str">
        <f t="array" ref="I1268">IF($A1268="","",IF(IFERROR(INDEX(Summary!$BA:$BA,$AH1268),0)&lt;1,"Under 1 day",IF(INDEX(Summary!$BA:$BA,$AH1268)&lt;3,"1-3 days",IF(INDEX(Summary!$BA:$BA,$AH1268)&lt;7,"3-7 days","7+ days"))))</f>
        <v>Under 1 day</v>
      </c>
      <c r="J1268" t="str">
        <f t="array" ref="J1268">IF($A1268="","",IF(IFERROR(INDEX(Summary!$AX:$AX,$AH1268),0)&lt;0.25,"0-25%",IF(INDEX(Summary!$AX:$AX,$AH1268)&lt;0.5,"25-50%",IF(INDEX(Summary!$AX:$AX,$AH1268)&lt;0.75,"50-75%","75-100%"))))</f>
        <v>75-100%</v>
      </c>
      <c r="K1268" t="str">
        <f t="array" ref="K1268">IF($A1268="","",INDEX(Summary!$AY:$AY,$AH1268)&amp;"")</f>
        <v>RM NA</v>
      </c>
      <c r="L1268" s="1">
        <f>IF($A1268="","",Summary!$P$2+MOD(ROW()-2,30))</f>
        <v>46233</v>
      </c>
      <c r="M1268">
        <f t="shared" si="173"/>
        <v>7</v>
      </c>
      <c r="N1268">
        <f t="shared" si="174"/>
        <v>30</v>
      </c>
      <c r="O1268" t="str">
        <f t="shared" si="175"/>
        <v>Jul-2026</v>
      </c>
      <c r="P1268">
        <f t="shared" ca="1" si="176"/>
        <v>1</v>
      </c>
      <c r="Q1268" s="2">
        <f t="array" ref="Q1268">IF($A1268="",0,IFERROR(INDEX(Summary!$P$3:$AS$67,$AH1268-2,$M1268),0))</f>
        <v>0</v>
      </c>
      <c r="R1268" s="2">
        <f t="array" ref="R1268">IF($A1268="",0,ROUND(IFERROR(INDEX(Summary!$O:$O,$AH1268),0)/30,0))</f>
        <v>0</v>
      </c>
      <c r="S1268">
        <f t="shared" si="177"/>
        <v>0</v>
      </c>
      <c r="T1268" s="2">
        <f t="array" ref="T1268">IF($S1268=1,IFERROR(INDEX(Summary!$O:$O,$AH1268),0),0)</f>
        <v>0</v>
      </c>
      <c r="U1268" s="2">
        <f t="array" ref="U1268">IF($S1268=1,IFERROR(INDEX(Summary!$AT:$AT,$AH1268),0),0)</f>
        <v>0</v>
      </c>
      <c r="V1268" s="2">
        <f t="shared" si="178"/>
        <v>0</v>
      </c>
      <c r="W1268" s="2">
        <f t="array" ref="W1268">IF($S1268=1,IFERROR(INDEX(Summary!$AZ:$AZ,$AH1268),0),0)</f>
        <v>0</v>
      </c>
      <c r="X1268" s="3">
        <f t="array" ref="X1268">IF($S1268=1,IFERROR(INDEX(Summary!$BA:$BA,$AH1268),0),0)</f>
        <v>0</v>
      </c>
      <c r="Y1268" s="2">
        <f t="array" ref="Y1268">IF($S1268=1,IFERROR(INDEX(Summary!$G:$G,$AH1268),0),0)</f>
        <v>0</v>
      </c>
      <c r="Z1268" s="2">
        <f t="array" ref="Z1268">IF($S1268=1,IFERROR(INDEX(Summary!$H:$H,$AH1268),0),0)</f>
        <v>0</v>
      </c>
      <c r="AA1268" s="2">
        <f t="array" ref="AA1268">IF($S1268=1,IFERROR(INDEX(Summary!$I:$I,$AH1268),0),0)</f>
        <v>0</v>
      </c>
      <c r="AB1268" s="2">
        <f t="array" ref="AB1268">IF($S1268=1,IFERROR(INDEX(Summary!$J:$J,$AH1268),0),0)</f>
        <v>0</v>
      </c>
      <c r="AC1268" s="2">
        <f t="array" ref="AC1268">IF($S1268=1,IFERROR(INDEX(Summary!$K:$K,$AH1268),0),0)</f>
        <v>0</v>
      </c>
      <c r="AD1268" s="2">
        <f t="array" ref="AD1268">IF($S1268=1,IFERROR(INDEX(Summary!$L:$L,$AH1268),0),0)</f>
        <v>0</v>
      </c>
      <c r="AE1268" s="2">
        <f t="array" ref="AE1268">IF($S1268=1,IFERROR(INDEX(Summary!$M:$M,$AH1268),0),0)</f>
        <v>0</v>
      </c>
      <c r="AF1268" s="2">
        <f t="array" ref="AF1268">IF($S1268=1,IFERROR(INDEX(Summary!$N:$N,$AH1268),0),0)</f>
        <v>0</v>
      </c>
      <c r="AG1268">
        <f t="array" ref="AG1268">IF($A1268="","",IFERROR(INDEX(Summary!$BB:$BB,$AH1268),0))</f>
        <v>10</v>
      </c>
      <c r="AH1268">
        <f t="shared" si="179"/>
        <v>45</v>
      </c>
    </row>
    <row r="1269" spans="1:34" hidden="1">
      <c r="A1269" t="str">
        <f t="array" ref="A1269">IFERROR(INDEX(Summary!$D:$D,$AH1269)&amp;"","")</f>
        <v>FG00929</v>
      </c>
      <c r="B1269" t="str">
        <f t="array" ref="B1269">IF($A1269="","",INDEX(Summary!$E:$E,$AH1269))</f>
        <v>Spiced Jaggery cubes - 500gm</v>
      </c>
      <c r="C1269" t="str">
        <f t="array" ref="C1269">IF($A1269="","",INDEX(Summary!$B:$B,$AH1269))</f>
        <v>Jaggery</v>
      </c>
      <c r="D1269" t="str">
        <f t="array" ref="D1269">IF($A1269="","",INDEX(Summary!$C:$C,$AH1269))</f>
        <v>C39</v>
      </c>
      <c r="E1269">
        <f t="array" ref="E1269">IF($A1269="","",INDEX(Summary!$F:$F,$AH1269))</f>
        <v>0.5</v>
      </c>
      <c r="F1269" t="str">
        <f t="array" ref="F1269">IF($A1269="","",INDEX(Summary!$BC:$BC,$AH1269)&amp;"")</f>
        <v>P3 – Normal</v>
      </c>
      <c r="G1269">
        <f t="shared" si="171"/>
        <v>3</v>
      </c>
      <c r="H1269">
        <f t="shared" si="172"/>
        <v>0</v>
      </c>
      <c r="I1269" t="str">
        <f t="array" ref="I1269">IF($A1269="","",IF(IFERROR(INDEX(Summary!$BA:$BA,$AH1269),0)&lt;1,"Under 1 day",IF(INDEX(Summary!$BA:$BA,$AH1269)&lt;3,"1-3 days",IF(INDEX(Summary!$BA:$BA,$AH1269)&lt;7,"3-7 days","7+ days"))))</f>
        <v>Under 1 day</v>
      </c>
      <c r="J1269" t="str">
        <f t="array" ref="J1269">IF($A1269="","",IF(IFERROR(INDEX(Summary!$AX:$AX,$AH1269),0)&lt;0.25,"0-25%",IF(INDEX(Summary!$AX:$AX,$AH1269)&lt;0.5,"25-50%",IF(INDEX(Summary!$AX:$AX,$AH1269)&lt;0.75,"50-75%","75-100%"))))</f>
        <v>75-100%</v>
      </c>
      <c r="K1269" t="str">
        <f t="array" ref="K1269">IF($A1269="","",INDEX(Summary!$AY:$AY,$AH1269)&amp;"")</f>
        <v>RM NA</v>
      </c>
      <c r="L1269" s="1">
        <f>IF($A1269="","",Summary!$P$2+MOD(ROW()-2,30))</f>
        <v>46234</v>
      </c>
      <c r="M1269">
        <f t="shared" si="173"/>
        <v>8</v>
      </c>
      <c r="N1269">
        <f t="shared" si="174"/>
        <v>31</v>
      </c>
      <c r="O1269" t="str">
        <f t="shared" si="175"/>
        <v>Jul-2026</v>
      </c>
      <c r="P1269">
        <f t="shared" ca="1" si="176"/>
        <v>1</v>
      </c>
      <c r="Q1269" s="2">
        <f t="array" ref="Q1269">IF($A1269="",0,IFERROR(INDEX(Summary!$P$3:$AS$67,$AH1269-2,$M1269),0))</f>
        <v>0</v>
      </c>
      <c r="R1269" s="2">
        <f t="array" ref="R1269">IF($A1269="",0,ROUND(IFERROR(INDEX(Summary!$O:$O,$AH1269),0)/30,0))</f>
        <v>0</v>
      </c>
      <c r="S1269">
        <f t="shared" si="177"/>
        <v>0</v>
      </c>
      <c r="T1269" s="2">
        <f t="array" ref="T1269">IF($S1269=1,IFERROR(INDEX(Summary!$O:$O,$AH1269),0),0)</f>
        <v>0</v>
      </c>
      <c r="U1269" s="2">
        <f t="array" ref="U1269">IF($S1269=1,IFERROR(INDEX(Summary!$AT:$AT,$AH1269),0),0)</f>
        <v>0</v>
      </c>
      <c r="V1269" s="2">
        <f t="shared" si="178"/>
        <v>0</v>
      </c>
      <c r="W1269" s="2">
        <f t="array" ref="W1269">IF($S1269=1,IFERROR(INDEX(Summary!$AZ:$AZ,$AH1269),0),0)</f>
        <v>0</v>
      </c>
      <c r="X1269" s="3">
        <f t="array" ref="X1269">IF($S1269=1,IFERROR(INDEX(Summary!$BA:$BA,$AH1269),0),0)</f>
        <v>0</v>
      </c>
      <c r="Y1269" s="2">
        <f t="array" ref="Y1269">IF($S1269=1,IFERROR(INDEX(Summary!$G:$G,$AH1269),0),0)</f>
        <v>0</v>
      </c>
      <c r="Z1269" s="2">
        <f t="array" ref="Z1269">IF($S1269=1,IFERROR(INDEX(Summary!$H:$H,$AH1269),0),0)</f>
        <v>0</v>
      </c>
      <c r="AA1269" s="2">
        <f t="array" ref="AA1269">IF($S1269=1,IFERROR(INDEX(Summary!$I:$I,$AH1269),0),0)</f>
        <v>0</v>
      </c>
      <c r="AB1269" s="2">
        <f t="array" ref="AB1269">IF($S1269=1,IFERROR(INDEX(Summary!$J:$J,$AH1269),0),0)</f>
        <v>0</v>
      </c>
      <c r="AC1269" s="2">
        <f t="array" ref="AC1269">IF($S1269=1,IFERROR(INDEX(Summary!$K:$K,$AH1269),0),0)</f>
        <v>0</v>
      </c>
      <c r="AD1269" s="2">
        <f t="array" ref="AD1269">IF($S1269=1,IFERROR(INDEX(Summary!$L:$L,$AH1269),0),0)</f>
        <v>0</v>
      </c>
      <c r="AE1269" s="2">
        <f t="array" ref="AE1269">IF($S1269=1,IFERROR(INDEX(Summary!$M:$M,$AH1269),0),0)</f>
        <v>0</v>
      </c>
      <c r="AF1269" s="2">
        <f t="array" ref="AF1269">IF($S1269=1,IFERROR(INDEX(Summary!$N:$N,$AH1269),0),0)</f>
        <v>0</v>
      </c>
      <c r="AG1269">
        <f t="array" ref="AG1269">IF($A1269="","",IFERROR(INDEX(Summary!$BB:$BB,$AH1269),0))</f>
        <v>10</v>
      </c>
      <c r="AH1269">
        <f t="shared" si="179"/>
        <v>45</v>
      </c>
    </row>
    <row r="1270" spans="1:34" hidden="1">
      <c r="A1270" t="str">
        <f t="array" ref="A1270">IFERROR(INDEX(Summary!$D:$D,$AH1270)&amp;"","")</f>
        <v>FG00929</v>
      </c>
      <c r="B1270" t="str">
        <f t="array" ref="B1270">IF($A1270="","",INDEX(Summary!$E:$E,$AH1270))</f>
        <v>Spiced Jaggery cubes - 500gm</v>
      </c>
      <c r="C1270" t="str">
        <f t="array" ref="C1270">IF($A1270="","",INDEX(Summary!$B:$B,$AH1270))</f>
        <v>Jaggery</v>
      </c>
      <c r="D1270" t="str">
        <f t="array" ref="D1270">IF($A1270="","",INDEX(Summary!$C:$C,$AH1270))</f>
        <v>C39</v>
      </c>
      <c r="E1270">
        <f t="array" ref="E1270">IF($A1270="","",INDEX(Summary!$F:$F,$AH1270))</f>
        <v>0.5</v>
      </c>
      <c r="F1270" t="str">
        <f t="array" ref="F1270">IF($A1270="","",INDEX(Summary!$BC:$BC,$AH1270)&amp;"")</f>
        <v>P3 – Normal</v>
      </c>
      <c r="G1270">
        <f t="shared" si="171"/>
        <v>3</v>
      </c>
      <c r="H1270">
        <f t="shared" si="172"/>
        <v>0</v>
      </c>
      <c r="I1270" t="str">
        <f t="array" ref="I1270">IF($A1270="","",IF(IFERROR(INDEX(Summary!$BA:$BA,$AH1270),0)&lt;1,"Under 1 day",IF(INDEX(Summary!$BA:$BA,$AH1270)&lt;3,"1-3 days",IF(INDEX(Summary!$BA:$BA,$AH1270)&lt;7,"3-7 days","7+ days"))))</f>
        <v>Under 1 day</v>
      </c>
      <c r="J1270" t="str">
        <f t="array" ref="J1270">IF($A1270="","",IF(IFERROR(INDEX(Summary!$AX:$AX,$AH1270),0)&lt;0.25,"0-25%",IF(INDEX(Summary!$AX:$AX,$AH1270)&lt;0.5,"25-50%",IF(INDEX(Summary!$AX:$AX,$AH1270)&lt;0.75,"50-75%","75-100%"))))</f>
        <v>75-100%</v>
      </c>
      <c r="K1270" t="str">
        <f t="array" ref="K1270">IF($A1270="","",INDEX(Summary!$AY:$AY,$AH1270)&amp;"")</f>
        <v>RM NA</v>
      </c>
      <c r="L1270" s="1">
        <f>IF($A1270="","",Summary!$P$2+MOD(ROW()-2,30))</f>
        <v>46235</v>
      </c>
      <c r="M1270">
        <f t="shared" si="173"/>
        <v>9</v>
      </c>
      <c r="N1270">
        <f t="shared" si="174"/>
        <v>1</v>
      </c>
      <c r="O1270" t="str">
        <f t="shared" si="175"/>
        <v>Aug-2026</v>
      </c>
      <c r="P1270">
        <f t="shared" ca="1" si="176"/>
        <v>1</v>
      </c>
      <c r="Q1270" s="2">
        <f t="array" ref="Q1270">IF($A1270="",0,IFERROR(INDEX(Summary!$P$3:$AS$67,$AH1270-2,$M1270),0))</f>
        <v>0</v>
      </c>
      <c r="R1270" s="2">
        <f t="array" ref="R1270">IF($A1270="",0,ROUND(IFERROR(INDEX(Summary!$O:$O,$AH1270),0)/30,0))</f>
        <v>0</v>
      </c>
      <c r="S1270">
        <f t="shared" si="177"/>
        <v>0</v>
      </c>
      <c r="T1270" s="2">
        <f t="array" ref="T1270">IF($S1270=1,IFERROR(INDEX(Summary!$O:$O,$AH1270),0),0)</f>
        <v>0</v>
      </c>
      <c r="U1270" s="2">
        <f t="array" ref="U1270">IF($S1270=1,IFERROR(INDEX(Summary!$AT:$AT,$AH1270),0),0)</f>
        <v>0</v>
      </c>
      <c r="V1270" s="2">
        <f t="shared" si="178"/>
        <v>0</v>
      </c>
      <c r="W1270" s="2">
        <f t="array" ref="W1270">IF($S1270=1,IFERROR(INDEX(Summary!$AZ:$AZ,$AH1270),0),0)</f>
        <v>0</v>
      </c>
      <c r="X1270" s="3">
        <f t="array" ref="X1270">IF($S1270=1,IFERROR(INDEX(Summary!$BA:$BA,$AH1270),0),0)</f>
        <v>0</v>
      </c>
      <c r="Y1270" s="2">
        <f t="array" ref="Y1270">IF($S1270=1,IFERROR(INDEX(Summary!$G:$G,$AH1270),0),0)</f>
        <v>0</v>
      </c>
      <c r="Z1270" s="2">
        <f t="array" ref="Z1270">IF($S1270=1,IFERROR(INDEX(Summary!$H:$H,$AH1270),0),0)</f>
        <v>0</v>
      </c>
      <c r="AA1270" s="2">
        <f t="array" ref="AA1270">IF($S1270=1,IFERROR(INDEX(Summary!$I:$I,$AH1270),0),0)</f>
        <v>0</v>
      </c>
      <c r="AB1270" s="2">
        <f t="array" ref="AB1270">IF($S1270=1,IFERROR(INDEX(Summary!$J:$J,$AH1270),0),0)</f>
        <v>0</v>
      </c>
      <c r="AC1270" s="2">
        <f t="array" ref="AC1270">IF($S1270=1,IFERROR(INDEX(Summary!$K:$K,$AH1270),0),0)</f>
        <v>0</v>
      </c>
      <c r="AD1270" s="2">
        <f t="array" ref="AD1270">IF($S1270=1,IFERROR(INDEX(Summary!$L:$L,$AH1270),0),0)</f>
        <v>0</v>
      </c>
      <c r="AE1270" s="2">
        <f t="array" ref="AE1270">IF($S1270=1,IFERROR(INDEX(Summary!$M:$M,$AH1270),0),0)</f>
        <v>0</v>
      </c>
      <c r="AF1270" s="2">
        <f t="array" ref="AF1270">IF($S1270=1,IFERROR(INDEX(Summary!$N:$N,$AH1270),0),0)</f>
        <v>0</v>
      </c>
      <c r="AG1270">
        <f t="array" ref="AG1270">IF($A1270="","",IFERROR(INDEX(Summary!$BB:$BB,$AH1270),0))</f>
        <v>10</v>
      </c>
      <c r="AH1270">
        <f t="shared" si="179"/>
        <v>45</v>
      </c>
    </row>
    <row r="1271" spans="1:34" hidden="1">
      <c r="A1271" t="str">
        <f t="array" ref="A1271">IFERROR(INDEX(Summary!$D:$D,$AH1271)&amp;"","")</f>
        <v>FG00929</v>
      </c>
      <c r="B1271" t="str">
        <f t="array" ref="B1271">IF($A1271="","",INDEX(Summary!$E:$E,$AH1271))</f>
        <v>Spiced Jaggery cubes - 500gm</v>
      </c>
      <c r="C1271" t="str">
        <f t="array" ref="C1271">IF($A1271="","",INDEX(Summary!$B:$B,$AH1271))</f>
        <v>Jaggery</v>
      </c>
      <c r="D1271" t="str">
        <f t="array" ref="D1271">IF($A1271="","",INDEX(Summary!$C:$C,$AH1271))</f>
        <v>C39</v>
      </c>
      <c r="E1271">
        <f t="array" ref="E1271">IF($A1271="","",INDEX(Summary!$F:$F,$AH1271))</f>
        <v>0.5</v>
      </c>
      <c r="F1271" t="str">
        <f t="array" ref="F1271">IF($A1271="","",INDEX(Summary!$BC:$BC,$AH1271)&amp;"")</f>
        <v>P3 – Normal</v>
      </c>
      <c r="G1271">
        <f t="shared" si="171"/>
        <v>3</v>
      </c>
      <c r="H1271">
        <f t="shared" si="172"/>
        <v>0</v>
      </c>
      <c r="I1271" t="str">
        <f t="array" ref="I1271">IF($A1271="","",IF(IFERROR(INDEX(Summary!$BA:$BA,$AH1271),0)&lt;1,"Under 1 day",IF(INDEX(Summary!$BA:$BA,$AH1271)&lt;3,"1-3 days",IF(INDEX(Summary!$BA:$BA,$AH1271)&lt;7,"3-7 days","7+ days"))))</f>
        <v>Under 1 day</v>
      </c>
      <c r="J1271" t="str">
        <f t="array" ref="J1271">IF($A1271="","",IF(IFERROR(INDEX(Summary!$AX:$AX,$AH1271),0)&lt;0.25,"0-25%",IF(INDEX(Summary!$AX:$AX,$AH1271)&lt;0.5,"25-50%",IF(INDEX(Summary!$AX:$AX,$AH1271)&lt;0.75,"50-75%","75-100%"))))</f>
        <v>75-100%</v>
      </c>
      <c r="K1271" t="str">
        <f t="array" ref="K1271">IF($A1271="","",INDEX(Summary!$AY:$AY,$AH1271)&amp;"")</f>
        <v>RM NA</v>
      </c>
      <c r="L1271" s="1">
        <f>IF($A1271="","",Summary!$P$2+MOD(ROW()-2,30))</f>
        <v>46236</v>
      </c>
      <c r="M1271">
        <f t="shared" si="173"/>
        <v>10</v>
      </c>
      <c r="N1271">
        <f t="shared" si="174"/>
        <v>2</v>
      </c>
      <c r="O1271" t="str">
        <f t="shared" si="175"/>
        <v>Aug-2026</v>
      </c>
      <c r="P1271">
        <f t="shared" ca="1" si="176"/>
        <v>1</v>
      </c>
      <c r="Q1271" s="2">
        <f t="array" ref="Q1271">IF($A1271="",0,IFERROR(INDEX(Summary!$P$3:$AS$67,$AH1271-2,$M1271),0))</f>
        <v>0</v>
      </c>
      <c r="R1271" s="2">
        <f t="array" ref="R1271">IF($A1271="",0,ROUND(IFERROR(INDEX(Summary!$O:$O,$AH1271),0)/30,0))</f>
        <v>0</v>
      </c>
      <c r="S1271">
        <f t="shared" si="177"/>
        <v>0</v>
      </c>
      <c r="T1271" s="2">
        <f t="array" ref="T1271">IF($S1271=1,IFERROR(INDEX(Summary!$O:$O,$AH1271),0),0)</f>
        <v>0</v>
      </c>
      <c r="U1271" s="2">
        <f t="array" ref="U1271">IF($S1271=1,IFERROR(INDEX(Summary!$AT:$AT,$AH1271),0),0)</f>
        <v>0</v>
      </c>
      <c r="V1271" s="2">
        <f t="shared" si="178"/>
        <v>0</v>
      </c>
      <c r="W1271" s="2">
        <f t="array" ref="W1271">IF($S1271=1,IFERROR(INDEX(Summary!$AZ:$AZ,$AH1271),0),0)</f>
        <v>0</v>
      </c>
      <c r="X1271" s="3">
        <f t="array" ref="X1271">IF($S1271=1,IFERROR(INDEX(Summary!$BA:$BA,$AH1271),0),0)</f>
        <v>0</v>
      </c>
      <c r="Y1271" s="2">
        <f t="array" ref="Y1271">IF($S1271=1,IFERROR(INDEX(Summary!$G:$G,$AH1271),0),0)</f>
        <v>0</v>
      </c>
      <c r="Z1271" s="2">
        <f t="array" ref="Z1271">IF($S1271=1,IFERROR(INDEX(Summary!$H:$H,$AH1271),0),0)</f>
        <v>0</v>
      </c>
      <c r="AA1271" s="2">
        <f t="array" ref="AA1271">IF($S1271=1,IFERROR(INDEX(Summary!$I:$I,$AH1271),0),0)</f>
        <v>0</v>
      </c>
      <c r="AB1271" s="2">
        <f t="array" ref="AB1271">IF($S1271=1,IFERROR(INDEX(Summary!$J:$J,$AH1271),0),0)</f>
        <v>0</v>
      </c>
      <c r="AC1271" s="2">
        <f t="array" ref="AC1271">IF($S1271=1,IFERROR(INDEX(Summary!$K:$K,$AH1271),0),0)</f>
        <v>0</v>
      </c>
      <c r="AD1271" s="2">
        <f t="array" ref="AD1271">IF($S1271=1,IFERROR(INDEX(Summary!$L:$L,$AH1271),0),0)</f>
        <v>0</v>
      </c>
      <c r="AE1271" s="2">
        <f t="array" ref="AE1271">IF($S1271=1,IFERROR(INDEX(Summary!$M:$M,$AH1271),0),0)</f>
        <v>0</v>
      </c>
      <c r="AF1271" s="2">
        <f t="array" ref="AF1271">IF($S1271=1,IFERROR(INDEX(Summary!$N:$N,$AH1271),0),0)</f>
        <v>0</v>
      </c>
      <c r="AG1271">
        <f t="array" ref="AG1271">IF($A1271="","",IFERROR(INDEX(Summary!$BB:$BB,$AH1271),0))</f>
        <v>10</v>
      </c>
      <c r="AH1271">
        <f t="shared" si="179"/>
        <v>45</v>
      </c>
    </row>
    <row r="1272" spans="1:34" hidden="1">
      <c r="A1272" t="str">
        <f t="array" ref="A1272">IFERROR(INDEX(Summary!$D:$D,$AH1272)&amp;"","")</f>
        <v>FG00929</v>
      </c>
      <c r="B1272" t="str">
        <f t="array" ref="B1272">IF($A1272="","",INDEX(Summary!$E:$E,$AH1272))</f>
        <v>Spiced Jaggery cubes - 500gm</v>
      </c>
      <c r="C1272" t="str">
        <f t="array" ref="C1272">IF($A1272="","",INDEX(Summary!$B:$B,$AH1272))</f>
        <v>Jaggery</v>
      </c>
      <c r="D1272" t="str">
        <f t="array" ref="D1272">IF($A1272="","",INDEX(Summary!$C:$C,$AH1272))</f>
        <v>C39</v>
      </c>
      <c r="E1272">
        <f t="array" ref="E1272">IF($A1272="","",INDEX(Summary!$F:$F,$AH1272))</f>
        <v>0.5</v>
      </c>
      <c r="F1272" t="str">
        <f t="array" ref="F1272">IF($A1272="","",INDEX(Summary!$BC:$BC,$AH1272)&amp;"")</f>
        <v>P3 – Normal</v>
      </c>
      <c r="G1272">
        <f t="shared" si="171"/>
        <v>3</v>
      </c>
      <c r="H1272">
        <f t="shared" si="172"/>
        <v>0</v>
      </c>
      <c r="I1272" t="str">
        <f t="array" ref="I1272">IF($A1272="","",IF(IFERROR(INDEX(Summary!$BA:$BA,$AH1272),0)&lt;1,"Under 1 day",IF(INDEX(Summary!$BA:$BA,$AH1272)&lt;3,"1-3 days",IF(INDEX(Summary!$BA:$BA,$AH1272)&lt;7,"3-7 days","7+ days"))))</f>
        <v>Under 1 day</v>
      </c>
      <c r="J1272" t="str">
        <f t="array" ref="J1272">IF($A1272="","",IF(IFERROR(INDEX(Summary!$AX:$AX,$AH1272),0)&lt;0.25,"0-25%",IF(INDEX(Summary!$AX:$AX,$AH1272)&lt;0.5,"25-50%",IF(INDEX(Summary!$AX:$AX,$AH1272)&lt;0.75,"50-75%","75-100%"))))</f>
        <v>75-100%</v>
      </c>
      <c r="K1272" t="str">
        <f t="array" ref="K1272">IF($A1272="","",INDEX(Summary!$AY:$AY,$AH1272)&amp;"")</f>
        <v>RM NA</v>
      </c>
      <c r="L1272" s="1">
        <f>IF($A1272="","",Summary!$P$2+MOD(ROW()-2,30))</f>
        <v>46237</v>
      </c>
      <c r="M1272">
        <f t="shared" si="173"/>
        <v>11</v>
      </c>
      <c r="N1272">
        <f t="shared" si="174"/>
        <v>3</v>
      </c>
      <c r="O1272" t="str">
        <f t="shared" si="175"/>
        <v>Aug-2026</v>
      </c>
      <c r="P1272">
        <f t="shared" ca="1" si="176"/>
        <v>1</v>
      </c>
      <c r="Q1272" s="2">
        <f t="array" ref="Q1272">IF($A1272="",0,IFERROR(INDEX(Summary!$P$3:$AS$67,$AH1272-2,$M1272),0))</f>
        <v>0</v>
      </c>
      <c r="R1272" s="2">
        <f t="array" ref="R1272">IF($A1272="",0,ROUND(IFERROR(INDEX(Summary!$O:$O,$AH1272),0)/30,0))</f>
        <v>0</v>
      </c>
      <c r="S1272">
        <f t="shared" si="177"/>
        <v>0</v>
      </c>
      <c r="T1272" s="2">
        <f t="array" ref="T1272">IF($S1272=1,IFERROR(INDEX(Summary!$O:$O,$AH1272),0),0)</f>
        <v>0</v>
      </c>
      <c r="U1272" s="2">
        <f t="array" ref="U1272">IF($S1272=1,IFERROR(INDEX(Summary!$AT:$AT,$AH1272),0),0)</f>
        <v>0</v>
      </c>
      <c r="V1272" s="2">
        <f t="shared" si="178"/>
        <v>0</v>
      </c>
      <c r="W1272" s="2">
        <f t="array" ref="W1272">IF($S1272=1,IFERROR(INDEX(Summary!$AZ:$AZ,$AH1272),0),0)</f>
        <v>0</v>
      </c>
      <c r="X1272" s="3">
        <f t="array" ref="X1272">IF($S1272=1,IFERROR(INDEX(Summary!$BA:$BA,$AH1272),0),0)</f>
        <v>0</v>
      </c>
      <c r="Y1272" s="2">
        <f t="array" ref="Y1272">IF($S1272=1,IFERROR(INDEX(Summary!$G:$G,$AH1272),0),0)</f>
        <v>0</v>
      </c>
      <c r="Z1272" s="2">
        <f t="array" ref="Z1272">IF($S1272=1,IFERROR(INDEX(Summary!$H:$H,$AH1272),0),0)</f>
        <v>0</v>
      </c>
      <c r="AA1272" s="2">
        <f t="array" ref="AA1272">IF($S1272=1,IFERROR(INDEX(Summary!$I:$I,$AH1272),0),0)</f>
        <v>0</v>
      </c>
      <c r="AB1272" s="2">
        <f t="array" ref="AB1272">IF($S1272=1,IFERROR(INDEX(Summary!$J:$J,$AH1272),0),0)</f>
        <v>0</v>
      </c>
      <c r="AC1272" s="2">
        <f t="array" ref="AC1272">IF($S1272=1,IFERROR(INDEX(Summary!$K:$K,$AH1272),0),0)</f>
        <v>0</v>
      </c>
      <c r="AD1272" s="2">
        <f t="array" ref="AD1272">IF($S1272=1,IFERROR(INDEX(Summary!$L:$L,$AH1272),0),0)</f>
        <v>0</v>
      </c>
      <c r="AE1272" s="2">
        <f t="array" ref="AE1272">IF($S1272=1,IFERROR(INDEX(Summary!$M:$M,$AH1272),0),0)</f>
        <v>0</v>
      </c>
      <c r="AF1272" s="2">
        <f t="array" ref="AF1272">IF($S1272=1,IFERROR(INDEX(Summary!$N:$N,$AH1272),0),0)</f>
        <v>0</v>
      </c>
      <c r="AG1272">
        <f t="array" ref="AG1272">IF($A1272="","",IFERROR(INDEX(Summary!$BB:$BB,$AH1272),0))</f>
        <v>10</v>
      </c>
      <c r="AH1272">
        <f t="shared" si="179"/>
        <v>45</v>
      </c>
    </row>
    <row r="1273" spans="1:34" hidden="1">
      <c r="A1273" t="str">
        <f t="array" ref="A1273">IFERROR(INDEX(Summary!$D:$D,$AH1273)&amp;"","")</f>
        <v>FG00929</v>
      </c>
      <c r="B1273" t="str">
        <f t="array" ref="B1273">IF($A1273="","",INDEX(Summary!$E:$E,$AH1273))</f>
        <v>Spiced Jaggery cubes - 500gm</v>
      </c>
      <c r="C1273" t="str">
        <f t="array" ref="C1273">IF($A1273="","",INDEX(Summary!$B:$B,$AH1273))</f>
        <v>Jaggery</v>
      </c>
      <c r="D1273" t="str">
        <f t="array" ref="D1273">IF($A1273="","",INDEX(Summary!$C:$C,$AH1273))</f>
        <v>C39</v>
      </c>
      <c r="E1273">
        <f t="array" ref="E1273">IF($A1273="","",INDEX(Summary!$F:$F,$AH1273))</f>
        <v>0.5</v>
      </c>
      <c r="F1273" t="str">
        <f t="array" ref="F1273">IF($A1273="","",INDEX(Summary!$BC:$BC,$AH1273)&amp;"")</f>
        <v>P3 – Normal</v>
      </c>
      <c r="G1273">
        <f t="shared" si="171"/>
        <v>3</v>
      </c>
      <c r="H1273">
        <f t="shared" si="172"/>
        <v>0</v>
      </c>
      <c r="I1273" t="str">
        <f t="array" ref="I1273">IF($A1273="","",IF(IFERROR(INDEX(Summary!$BA:$BA,$AH1273),0)&lt;1,"Under 1 day",IF(INDEX(Summary!$BA:$BA,$AH1273)&lt;3,"1-3 days",IF(INDEX(Summary!$BA:$BA,$AH1273)&lt;7,"3-7 days","7+ days"))))</f>
        <v>Under 1 day</v>
      </c>
      <c r="J1273" t="str">
        <f t="array" ref="J1273">IF($A1273="","",IF(IFERROR(INDEX(Summary!$AX:$AX,$AH1273),0)&lt;0.25,"0-25%",IF(INDEX(Summary!$AX:$AX,$AH1273)&lt;0.5,"25-50%",IF(INDEX(Summary!$AX:$AX,$AH1273)&lt;0.75,"50-75%","75-100%"))))</f>
        <v>75-100%</v>
      </c>
      <c r="K1273" t="str">
        <f t="array" ref="K1273">IF($A1273="","",INDEX(Summary!$AY:$AY,$AH1273)&amp;"")</f>
        <v>RM NA</v>
      </c>
      <c r="L1273" s="1">
        <f>IF($A1273="","",Summary!$P$2+MOD(ROW()-2,30))</f>
        <v>46238</v>
      </c>
      <c r="M1273">
        <f t="shared" si="173"/>
        <v>12</v>
      </c>
      <c r="N1273">
        <f t="shared" si="174"/>
        <v>4</v>
      </c>
      <c r="O1273" t="str">
        <f t="shared" si="175"/>
        <v>Aug-2026</v>
      </c>
      <c r="P1273">
        <f t="shared" ca="1" si="176"/>
        <v>1</v>
      </c>
      <c r="Q1273" s="2">
        <f t="array" ref="Q1273">IF($A1273="",0,IFERROR(INDEX(Summary!$P$3:$AS$67,$AH1273-2,$M1273),0))</f>
        <v>0</v>
      </c>
      <c r="R1273" s="2">
        <f t="array" ref="R1273">IF($A1273="",0,ROUND(IFERROR(INDEX(Summary!$O:$O,$AH1273),0)/30,0))</f>
        <v>0</v>
      </c>
      <c r="S1273">
        <f t="shared" si="177"/>
        <v>0</v>
      </c>
      <c r="T1273" s="2">
        <f t="array" ref="T1273">IF($S1273=1,IFERROR(INDEX(Summary!$O:$O,$AH1273),0),0)</f>
        <v>0</v>
      </c>
      <c r="U1273" s="2">
        <f t="array" ref="U1273">IF($S1273=1,IFERROR(INDEX(Summary!$AT:$AT,$AH1273),0),0)</f>
        <v>0</v>
      </c>
      <c r="V1273" s="2">
        <f t="shared" si="178"/>
        <v>0</v>
      </c>
      <c r="W1273" s="2">
        <f t="array" ref="W1273">IF($S1273=1,IFERROR(INDEX(Summary!$AZ:$AZ,$AH1273),0),0)</f>
        <v>0</v>
      </c>
      <c r="X1273" s="3">
        <f t="array" ref="X1273">IF($S1273=1,IFERROR(INDEX(Summary!$BA:$BA,$AH1273),0),0)</f>
        <v>0</v>
      </c>
      <c r="Y1273" s="2">
        <f t="array" ref="Y1273">IF($S1273=1,IFERROR(INDEX(Summary!$G:$G,$AH1273),0),0)</f>
        <v>0</v>
      </c>
      <c r="Z1273" s="2">
        <f t="array" ref="Z1273">IF($S1273=1,IFERROR(INDEX(Summary!$H:$H,$AH1273),0),0)</f>
        <v>0</v>
      </c>
      <c r="AA1273" s="2">
        <f t="array" ref="AA1273">IF($S1273=1,IFERROR(INDEX(Summary!$I:$I,$AH1273),0),0)</f>
        <v>0</v>
      </c>
      <c r="AB1273" s="2">
        <f t="array" ref="AB1273">IF($S1273=1,IFERROR(INDEX(Summary!$J:$J,$AH1273),0),0)</f>
        <v>0</v>
      </c>
      <c r="AC1273" s="2">
        <f t="array" ref="AC1273">IF($S1273=1,IFERROR(INDEX(Summary!$K:$K,$AH1273),0),0)</f>
        <v>0</v>
      </c>
      <c r="AD1273" s="2">
        <f t="array" ref="AD1273">IF($S1273=1,IFERROR(INDEX(Summary!$L:$L,$AH1273),0),0)</f>
        <v>0</v>
      </c>
      <c r="AE1273" s="2">
        <f t="array" ref="AE1273">IF($S1273=1,IFERROR(INDEX(Summary!$M:$M,$AH1273),0),0)</f>
        <v>0</v>
      </c>
      <c r="AF1273" s="2">
        <f t="array" ref="AF1273">IF($S1273=1,IFERROR(INDEX(Summary!$N:$N,$AH1273),0),0)</f>
        <v>0</v>
      </c>
      <c r="AG1273">
        <f t="array" ref="AG1273">IF($A1273="","",IFERROR(INDEX(Summary!$BB:$BB,$AH1273),0))</f>
        <v>10</v>
      </c>
      <c r="AH1273">
        <f t="shared" si="179"/>
        <v>45</v>
      </c>
    </row>
    <row r="1274" spans="1:34" hidden="1">
      <c r="A1274" t="str">
        <f t="array" ref="A1274">IFERROR(INDEX(Summary!$D:$D,$AH1274)&amp;"","")</f>
        <v>FG00929</v>
      </c>
      <c r="B1274" t="str">
        <f t="array" ref="B1274">IF($A1274="","",INDEX(Summary!$E:$E,$AH1274))</f>
        <v>Spiced Jaggery cubes - 500gm</v>
      </c>
      <c r="C1274" t="str">
        <f t="array" ref="C1274">IF($A1274="","",INDEX(Summary!$B:$B,$AH1274))</f>
        <v>Jaggery</v>
      </c>
      <c r="D1274" t="str">
        <f t="array" ref="D1274">IF($A1274="","",INDEX(Summary!$C:$C,$AH1274))</f>
        <v>C39</v>
      </c>
      <c r="E1274">
        <f t="array" ref="E1274">IF($A1274="","",INDEX(Summary!$F:$F,$AH1274))</f>
        <v>0.5</v>
      </c>
      <c r="F1274" t="str">
        <f t="array" ref="F1274">IF($A1274="","",INDEX(Summary!$BC:$BC,$AH1274)&amp;"")</f>
        <v>P3 – Normal</v>
      </c>
      <c r="G1274">
        <f t="shared" si="171"/>
        <v>3</v>
      </c>
      <c r="H1274">
        <f t="shared" si="172"/>
        <v>0</v>
      </c>
      <c r="I1274" t="str">
        <f t="array" ref="I1274">IF($A1274="","",IF(IFERROR(INDEX(Summary!$BA:$BA,$AH1274),0)&lt;1,"Under 1 day",IF(INDEX(Summary!$BA:$BA,$AH1274)&lt;3,"1-3 days",IF(INDEX(Summary!$BA:$BA,$AH1274)&lt;7,"3-7 days","7+ days"))))</f>
        <v>Under 1 day</v>
      </c>
      <c r="J1274" t="str">
        <f t="array" ref="J1274">IF($A1274="","",IF(IFERROR(INDEX(Summary!$AX:$AX,$AH1274),0)&lt;0.25,"0-25%",IF(INDEX(Summary!$AX:$AX,$AH1274)&lt;0.5,"25-50%",IF(INDEX(Summary!$AX:$AX,$AH1274)&lt;0.75,"50-75%","75-100%"))))</f>
        <v>75-100%</v>
      </c>
      <c r="K1274" t="str">
        <f t="array" ref="K1274">IF($A1274="","",INDEX(Summary!$AY:$AY,$AH1274)&amp;"")</f>
        <v>RM NA</v>
      </c>
      <c r="L1274" s="1">
        <f>IF($A1274="","",Summary!$P$2+MOD(ROW()-2,30))</f>
        <v>46239</v>
      </c>
      <c r="M1274">
        <f t="shared" si="173"/>
        <v>13</v>
      </c>
      <c r="N1274">
        <f t="shared" si="174"/>
        <v>5</v>
      </c>
      <c r="O1274" t="str">
        <f t="shared" si="175"/>
        <v>Aug-2026</v>
      </c>
      <c r="P1274">
        <f t="shared" ca="1" si="176"/>
        <v>1</v>
      </c>
      <c r="Q1274" s="2">
        <f t="array" ref="Q1274">IF($A1274="",0,IFERROR(INDEX(Summary!$P$3:$AS$67,$AH1274-2,$M1274),0))</f>
        <v>0</v>
      </c>
      <c r="R1274" s="2">
        <f t="array" ref="R1274">IF($A1274="",0,ROUND(IFERROR(INDEX(Summary!$O:$O,$AH1274),0)/30,0))</f>
        <v>0</v>
      </c>
      <c r="S1274">
        <f t="shared" si="177"/>
        <v>0</v>
      </c>
      <c r="T1274" s="2">
        <f t="array" ref="T1274">IF($S1274=1,IFERROR(INDEX(Summary!$O:$O,$AH1274),0),0)</f>
        <v>0</v>
      </c>
      <c r="U1274" s="2">
        <f t="array" ref="U1274">IF($S1274=1,IFERROR(INDEX(Summary!$AT:$AT,$AH1274),0),0)</f>
        <v>0</v>
      </c>
      <c r="V1274" s="2">
        <f t="shared" si="178"/>
        <v>0</v>
      </c>
      <c r="W1274" s="2">
        <f t="array" ref="W1274">IF($S1274=1,IFERROR(INDEX(Summary!$AZ:$AZ,$AH1274),0),0)</f>
        <v>0</v>
      </c>
      <c r="X1274" s="3">
        <f t="array" ref="X1274">IF($S1274=1,IFERROR(INDEX(Summary!$BA:$BA,$AH1274),0),0)</f>
        <v>0</v>
      </c>
      <c r="Y1274" s="2">
        <f t="array" ref="Y1274">IF($S1274=1,IFERROR(INDEX(Summary!$G:$G,$AH1274),0),0)</f>
        <v>0</v>
      </c>
      <c r="Z1274" s="2">
        <f t="array" ref="Z1274">IF($S1274=1,IFERROR(INDEX(Summary!$H:$H,$AH1274),0),0)</f>
        <v>0</v>
      </c>
      <c r="AA1274" s="2">
        <f t="array" ref="AA1274">IF($S1274=1,IFERROR(INDEX(Summary!$I:$I,$AH1274),0),0)</f>
        <v>0</v>
      </c>
      <c r="AB1274" s="2">
        <f t="array" ref="AB1274">IF($S1274=1,IFERROR(INDEX(Summary!$J:$J,$AH1274),0),0)</f>
        <v>0</v>
      </c>
      <c r="AC1274" s="2">
        <f t="array" ref="AC1274">IF($S1274=1,IFERROR(INDEX(Summary!$K:$K,$AH1274),0),0)</f>
        <v>0</v>
      </c>
      <c r="AD1274" s="2">
        <f t="array" ref="AD1274">IF($S1274=1,IFERROR(INDEX(Summary!$L:$L,$AH1274),0),0)</f>
        <v>0</v>
      </c>
      <c r="AE1274" s="2">
        <f t="array" ref="AE1274">IF($S1274=1,IFERROR(INDEX(Summary!$M:$M,$AH1274),0),0)</f>
        <v>0</v>
      </c>
      <c r="AF1274" s="2">
        <f t="array" ref="AF1274">IF($S1274=1,IFERROR(INDEX(Summary!$N:$N,$AH1274),0),0)</f>
        <v>0</v>
      </c>
      <c r="AG1274">
        <f t="array" ref="AG1274">IF($A1274="","",IFERROR(INDEX(Summary!$BB:$BB,$AH1274),0))</f>
        <v>10</v>
      </c>
      <c r="AH1274">
        <f t="shared" si="179"/>
        <v>45</v>
      </c>
    </row>
    <row r="1275" spans="1:34" hidden="1">
      <c r="A1275" t="str">
        <f t="array" ref="A1275">IFERROR(INDEX(Summary!$D:$D,$AH1275)&amp;"","")</f>
        <v>FG00929</v>
      </c>
      <c r="B1275" t="str">
        <f t="array" ref="B1275">IF($A1275="","",INDEX(Summary!$E:$E,$AH1275))</f>
        <v>Spiced Jaggery cubes - 500gm</v>
      </c>
      <c r="C1275" t="str">
        <f t="array" ref="C1275">IF($A1275="","",INDEX(Summary!$B:$B,$AH1275))</f>
        <v>Jaggery</v>
      </c>
      <c r="D1275" t="str">
        <f t="array" ref="D1275">IF($A1275="","",INDEX(Summary!$C:$C,$AH1275))</f>
        <v>C39</v>
      </c>
      <c r="E1275">
        <f t="array" ref="E1275">IF($A1275="","",INDEX(Summary!$F:$F,$AH1275))</f>
        <v>0.5</v>
      </c>
      <c r="F1275" t="str">
        <f t="array" ref="F1275">IF($A1275="","",INDEX(Summary!$BC:$BC,$AH1275)&amp;"")</f>
        <v>P3 – Normal</v>
      </c>
      <c r="G1275">
        <f t="shared" si="171"/>
        <v>3</v>
      </c>
      <c r="H1275">
        <f t="shared" si="172"/>
        <v>0</v>
      </c>
      <c r="I1275" t="str">
        <f t="array" ref="I1275">IF($A1275="","",IF(IFERROR(INDEX(Summary!$BA:$BA,$AH1275),0)&lt;1,"Under 1 day",IF(INDEX(Summary!$BA:$BA,$AH1275)&lt;3,"1-3 days",IF(INDEX(Summary!$BA:$BA,$AH1275)&lt;7,"3-7 days","7+ days"))))</f>
        <v>Under 1 day</v>
      </c>
      <c r="J1275" t="str">
        <f t="array" ref="J1275">IF($A1275="","",IF(IFERROR(INDEX(Summary!$AX:$AX,$AH1275),0)&lt;0.25,"0-25%",IF(INDEX(Summary!$AX:$AX,$AH1275)&lt;0.5,"25-50%",IF(INDEX(Summary!$AX:$AX,$AH1275)&lt;0.75,"50-75%","75-100%"))))</f>
        <v>75-100%</v>
      </c>
      <c r="K1275" t="str">
        <f t="array" ref="K1275">IF($A1275="","",INDEX(Summary!$AY:$AY,$AH1275)&amp;"")</f>
        <v>RM NA</v>
      </c>
      <c r="L1275" s="1">
        <f>IF($A1275="","",Summary!$P$2+MOD(ROW()-2,30))</f>
        <v>46240</v>
      </c>
      <c r="M1275">
        <f t="shared" si="173"/>
        <v>14</v>
      </c>
      <c r="N1275">
        <f t="shared" si="174"/>
        <v>6</v>
      </c>
      <c r="O1275" t="str">
        <f t="shared" si="175"/>
        <v>Aug-2026</v>
      </c>
      <c r="P1275">
        <f t="shared" ca="1" si="176"/>
        <v>1</v>
      </c>
      <c r="Q1275" s="2">
        <f t="array" ref="Q1275">IF($A1275="",0,IFERROR(INDEX(Summary!$P$3:$AS$67,$AH1275-2,$M1275),0))</f>
        <v>0</v>
      </c>
      <c r="R1275" s="2">
        <f t="array" ref="R1275">IF($A1275="",0,ROUND(IFERROR(INDEX(Summary!$O:$O,$AH1275),0)/30,0))</f>
        <v>0</v>
      </c>
      <c r="S1275">
        <f t="shared" si="177"/>
        <v>0</v>
      </c>
      <c r="T1275" s="2">
        <f t="array" ref="T1275">IF($S1275=1,IFERROR(INDEX(Summary!$O:$O,$AH1275),0),0)</f>
        <v>0</v>
      </c>
      <c r="U1275" s="2">
        <f t="array" ref="U1275">IF($S1275=1,IFERROR(INDEX(Summary!$AT:$AT,$AH1275),0),0)</f>
        <v>0</v>
      </c>
      <c r="V1275" s="2">
        <f t="shared" si="178"/>
        <v>0</v>
      </c>
      <c r="W1275" s="2">
        <f t="array" ref="W1275">IF($S1275=1,IFERROR(INDEX(Summary!$AZ:$AZ,$AH1275),0),0)</f>
        <v>0</v>
      </c>
      <c r="X1275" s="3">
        <f t="array" ref="X1275">IF($S1275=1,IFERROR(INDEX(Summary!$BA:$BA,$AH1275),0),0)</f>
        <v>0</v>
      </c>
      <c r="Y1275" s="2">
        <f t="array" ref="Y1275">IF($S1275=1,IFERROR(INDEX(Summary!$G:$G,$AH1275),0),0)</f>
        <v>0</v>
      </c>
      <c r="Z1275" s="2">
        <f t="array" ref="Z1275">IF($S1275=1,IFERROR(INDEX(Summary!$H:$H,$AH1275),0),0)</f>
        <v>0</v>
      </c>
      <c r="AA1275" s="2">
        <f t="array" ref="AA1275">IF($S1275=1,IFERROR(INDEX(Summary!$I:$I,$AH1275),0),0)</f>
        <v>0</v>
      </c>
      <c r="AB1275" s="2">
        <f t="array" ref="AB1275">IF($S1275=1,IFERROR(INDEX(Summary!$J:$J,$AH1275),0),0)</f>
        <v>0</v>
      </c>
      <c r="AC1275" s="2">
        <f t="array" ref="AC1275">IF($S1275=1,IFERROR(INDEX(Summary!$K:$K,$AH1275),0),0)</f>
        <v>0</v>
      </c>
      <c r="AD1275" s="2">
        <f t="array" ref="AD1275">IF($S1275=1,IFERROR(INDEX(Summary!$L:$L,$AH1275),0),0)</f>
        <v>0</v>
      </c>
      <c r="AE1275" s="2">
        <f t="array" ref="AE1275">IF($S1275=1,IFERROR(INDEX(Summary!$M:$M,$AH1275),0),0)</f>
        <v>0</v>
      </c>
      <c r="AF1275" s="2">
        <f t="array" ref="AF1275">IF($S1275=1,IFERROR(INDEX(Summary!$N:$N,$AH1275),0),0)</f>
        <v>0</v>
      </c>
      <c r="AG1275">
        <f t="array" ref="AG1275">IF($A1275="","",IFERROR(INDEX(Summary!$BB:$BB,$AH1275),0))</f>
        <v>10</v>
      </c>
      <c r="AH1275">
        <f t="shared" si="179"/>
        <v>45</v>
      </c>
    </row>
    <row r="1276" spans="1:34" hidden="1">
      <c r="A1276" t="str">
        <f t="array" ref="A1276">IFERROR(INDEX(Summary!$D:$D,$AH1276)&amp;"","")</f>
        <v>FG00929</v>
      </c>
      <c r="B1276" t="str">
        <f t="array" ref="B1276">IF($A1276="","",INDEX(Summary!$E:$E,$AH1276))</f>
        <v>Spiced Jaggery cubes - 500gm</v>
      </c>
      <c r="C1276" t="str">
        <f t="array" ref="C1276">IF($A1276="","",INDEX(Summary!$B:$B,$AH1276))</f>
        <v>Jaggery</v>
      </c>
      <c r="D1276" t="str">
        <f t="array" ref="D1276">IF($A1276="","",INDEX(Summary!$C:$C,$AH1276))</f>
        <v>C39</v>
      </c>
      <c r="E1276">
        <f t="array" ref="E1276">IF($A1276="","",INDEX(Summary!$F:$F,$AH1276))</f>
        <v>0.5</v>
      </c>
      <c r="F1276" t="str">
        <f t="array" ref="F1276">IF($A1276="","",INDEX(Summary!$BC:$BC,$AH1276)&amp;"")</f>
        <v>P3 – Normal</v>
      </c>
      <c r="G1276">
        <f t="shared" si="171"/>
        <v>3</v>
      </c>
      <c r="H1276">
        <f t="shared" si="172"/>
        <v>0</v>
      </c>
      <c r="I1276" t="str">
        <f t="array" ref="I1276">IF($A1276="","",IF(IFERROR(INDEX(Summary!$BA:$BA,$AH1276),0)&lt;1,"Under 1 day",IF(INDEX(Summary!$BA:$BA,$AH1276)&lt;3,"1-3 days",IF(INDEX(Summary!$BA:$BA,$AH1276)&lt;7,"3-7 days","7+ days"))))</f>
        <v>Under 1 day</v>
      </c>
      <c r="J1276" t="str">
        <f t="array" ref="J1276">IF($A1276="","",IF(IFERROR(INDEX(Summary!$AX:$AX,$AH1276),0)&lt;0.25,"0-25%",IF(INDEX(Summary!$AX:$AX,$AH1276)&lt;0.5,"25-50%",IF(INDEX(Summary!$AX:$AX,$AH1276)&lt;0.75,"50-75%","75-100%"))))</f>
        <v>75-100%</v>
      </c>
      <c r="K1276" t="str">
        <f t="array" ref="K1276">IF($A1276="","",INDEX(Summary!$AY:$AY,$AH1276)&amp;"")</f>
        <v>RM NA</v>
      </c>
      <c r="L1276" s="1">
        <f>IF($A1276="","",Summary!$P$2+MOD(ROW()-2,30))</f>
        <v>46241</v>
      </c>
      <c r="M1276">
        <f t="shared" si="173"/>
        <v>15</v>
      </c>
      <c r="N1276">
        <f t="shared" si="174"/>
        <v>7</v>
      </c>
      <c r="O1276" t="str">
        <f t="shared" si="175"/>
        <v>Aug-2026</v>
      </c>
      <c r="P1276">
        <f t="shared" ca="1" si="176"/>
        <v>1</v>
      </c>
      <c r="Q1276" s="2">
        <f t="array" ref="Q1276">IF($A1276="",0,IFERROR(INDEX(Summary!$P$3:$AS$67,$AH1276-2,$M1276),0))</f>
        <v>0</v>
      </c>
      <c r="R1276" s="2">
        <f t="array" ref="R1276">IF($A1276="",0,ROUND(IFERROR(INDEX(Summary!$O:$O,$AH1276),0)/30,0))</f>
        <v>0</v>
      </c>
      <c r="S1276">
        <f t="shared" si="177"/>
        <v>0</v>
      </c>
      <c r="T1276" s="2">
        <f t="array" ref="T1276">IF($S1276=1,IFERROR(INDEX(Summary!$O:$O,$AH1276),0),0)</f>
        <v>0</v>
      </c>
      <c r="U1276" s="2">
        <f t="array" ref="U1276">IF($S1276=1,IFERROR(INDEX(Summary!$AT:$AT,$AH1276),0),0)</f>
        <v>0</v>
      </c>
      <c r="V1276" s="2">
        <f t="shared" si="178"/>
        <v>0</v>
      </c>
      <c r="W1276" s="2">
        <f t="array" ref="W1276">IF($S1276=1,IFERROR(INDEX(Summary!$AZ:$AZ,$AH1276),0),0)</f>
        <v>0</v>
      </c>
      <c r="X1276" s="3">
        <f t="array" ref="X1276">IF($S1276=1,IFERROR(INDEX(Summary!$BA:$BA,$AH1276),0),0)</f>
        <v>0</v>
      </c>
      <c r="Y1276" s="2">
        <f t="array" ref="Y1276">IF($S1276=1,IFERROR(INDEX(Summary!$G:$G,$AH1276),0),0)</f>
        <v>0</v>
      </c>
      <c r="Z1276" s="2">
        <f t="array" ref="Z1276">IF($S1276=1,IFERROR(INDEX(Summary!$H:$H,$AH1276),0),0)</f>
        <v>0</v>
      </c>
      <c r="AA1276" s="2">
        <f t="array" ref="AA1276">IF($S1276=1,IFERROR(INDEX(Summary!$I:$I,$AH1276),0),0)</f>
        <v>0</v>
      </c>
      <c r="AB1276" s="2">
        <f t="array" ref="AB1276">IF($S1276=1,IFERROR(INDEX(Summary!$J:$J,$AH1276),0),0)</f>
        <v>0</v>
      </c>
      <c r="AC1276" s="2">
        <f t="array" ref="AC1276">IF($S1276=1,IFERROR(INDEX(Summary!$K:$K,$AH1276),0),0)</f>
        <v>0</v>
      </c>
      <c r="AD1276" s="2">
        <f t="array" ref="AD1276">IF($S1276=1,IFERROR(INDEX(Summary!$L:$L,$AH1276),0),0)</f>
        <v>0</v>
      </c>
      <c r="AE1276" s="2">
        <f t="array" ref="AE1276">IF($S1276=1,IFERROR(INDEX(Summary!$M:$M,$AH1276),0),0)</f>
        <v>0</v>
      </c>
      <c r="AF1276" s="2">
        <f t="array" ref="AF1276">IF($S1276=1,IFERROR(INDEX(Summary!$N:$N,$AH1276),0),0)</f>
        <v>0</v>
      </c>
      <c r="AG1276">
        <f t="array" ref="AG1276">IF($A1276="","",IFERROR(INDEX(Summary!$BB:$BB,$AH1276),0))</f>
        <v>10</v>
      </c>
      <c r="AH1276">
        <f t="shared" si="179"/>
        <v>45</v>
      </c>
    </row>
    <row r="1277" spans="1:34" hidden="1">
      <c r="A1277" t="str">
        <f t="array" ref="A1277">IFERROR(INDEX(Summary!$D:$D,$AH1277)&amp;"","")</f>
        <v>FG00929</v>
      </c>
      <c r="B1277" t="str">
        <f t="array" ref="B1277">IF($A1277="","",INDEX(Summary!$E:$E,$AH1277))</f>
        <v>Spiced Jaggery cubes - 500gm</v>
      </c>
      <c r="C1277" t="str">
        <f t="array" ref="C1277">IF($A1277="","",INDEX(Summary!$B:$B,$AH1277))</f>
        <v>Jaggery</v>
      </c>
      <c r="D1277" t="str">
        <f t="array" ref="D1277">IF($A1277="","",INDEX(Summary!$C:$C,$AH1277))</f>
        <v>C39</v>
      </c>
      <c r="E1277">
        <f t="array" ref="E1277">IF($A1277="","",INDEX(Summary!$F:$F,$AH1277))</f>
        <v>0.5</v>
      </c>
      <c r="F1277" t="str">
        <f t="array" ref="F1277">IF($A1277="","",INDEX(Summary!$BC:$BC,$AH1277)&amp;"")</f>
        <v>P3 – Normal</v>
      </c>
      <c r="G1277">
        <f t="shared" si="171"/>
        <v>3</v>
      </c>
      <c r="H1277">
        <f t="shared" si="172"/>
        <v>0</v>
      </c>
      <c r="I1277" t="str">
        <f t="array" ref="I1277">IF($A1277="","",IF(IFERROR(INDEX(Summary!$BA:$BA,$AH1277),0)&lt;1,"Under 1 day",IF(INDEX(Summary!$BA:$BA,$AH1277)&lt;3,"1-3 days",IF(INDEX(Summary!$BA:$BA,$AH1277)&lt;7,"3-7 days","7+ days"))))</f>
        <v>Under 1 day</v>
      </c>
      <c r="J1277" t="str">
        <f t="array" ref="J1277">IF($A1277="","",IF(IFERROR(INDEX(Summary!$AX:$AX,$AH1277),0)&lt;0.25,"0-25%",IF(INDEX(Summary!$AX:$AX,$AH1277)&lt;0.5,"25-50%",IF(INDEX(Summary!$AX:$AX,$AH1277)&lt;0.75,"50-75%","75-100%"))))</f>
        <v>75-100%</v>
      </c>
      <c r="K1277" t="str">
        <f t="array" ref="K1277">IF($A1277="","",INDEX(Summary!$AY:$AY,$AH1277)&amp;"")</f>
        <v>RM NA</v>
      </c>
      <c r="L1277" s="1">
        <f>IF($A1277="","",Summary!$P$2+MOD(ROW()-2,30))</f>
        <v>46242</v>
      </c>
      <c r="M1277">
        <f t="shared" si="173"/>
        <v>16</v>
      </c>
      <c r="N1277">
        <f t="shared" si="174"/>
        <v>8</v>
      </c>
      <c r="O1277" t="str">
        <f t="shared" si="175"/>
        <v>Aug-2026</v>
      </c>
      <c r="P1277">
        <f t="shared" ca="1" si="176"/>
        <v>1</v>
      </c>
      <c r="Q1277" s="2">
        <f t="array" ref="Q1277">IF($A1277="",0,IFERROR(INDEX(Summary!$P$3:$AS$67,$AH1277-2,$M1277),0))</f>
        <v>0</v>
      </c>
      <c r="R1277" s="2">
        <f t="array" ref="R1277">IF($A1277="",0,ROUND(IFERROR(INDEX(Summary!$O:$O,$AH1277),0)/30,0))</f>
        <v>0</v>
      </c>
      <c r="S1277">
        <f t="shared" si="177"/>
        <v>0</v>
      </c>
      <c r="T1277" s="2">
        <f t="array" ref="T1277">IF($S1277=1,IFERROR(INDEX(Summary!$O:$O,$AH1277),0),0)</f>
        <v>0</v>
      </c>
      <c r="U1277" s="2">
        <f t="array" ref="U1277">IF($S1277=1,IFERROR(INDEX(Summary!$AT:$AT,$AH1277),0),0)</f>
        <v>0</v>
      </c>
      <c r="V1277" s="2">
        <f t="shared" si="178"/>
        <v>0</v>
      </c>
      <c r="W1277" s="2">
        <f t="array" ref="W1277">IF($S1277=1,IFERROR(INDEX(Summary!$AZ:$AZ,$AH1277),0),0)</f>
        <v>0</v>
      </c>
      <c r="X1277" s="3">
        <f t="array" ref="X1277">IF($S1277=1,IFERROR(INDEX(Summary!$BA:$BA,$AH1277),0),0)</f>
        <v>0</v>
      </c>
      <c r="Y1277" s="2">
        <f t="array" ref="Y1277">IF($S1277=1,IFERROR(INDEX(Summary!$G:$G,$AH1277),0),0)</f>
        <v>0</v>
      </c>
      <c r="Z1277" s="2">
        <f t="array" ref="Z1277">IF($S1277=1,IFERROR(INDEX(Summary!$H:$H,$AH1277),0),0)</f>
        <v>0</v>
      </c>
      <c r="AA1277" s="2">
        <f t="array" ref="AA1277">IF($S1277=1,IFERROR(INDEX(Summary!$I:$I,$AH1277),0),0)</f>
        <v>0</v>
      </c>
      <c r="AB1277" s="2">
        <f t="array" ref="AB1277">IF($S1277=1,IFERROR(INDEX(Summary!$J:$J,$AH1277),0),0)</f>
        <v>0</v>
      </c>
      <c r="AC1277" s="2">
        <f t="array" ref="AC1277">IF($S1277=1,IFERROR(INDEX(Summary!$K:$K,$AH1277),0),0)</f>
        <v>0</v>
      </c>
      <c r="AD1277" s="2">
        <f t="array" ref="AD1277">IF($S1277=1,IFERROR(INDEX(Summary!$L:$L,$AH1277),0),0)</f>
        <v>0</v>
      </c>
      <c r="AE1277" s="2">
        <f t="array" ref="AE1277">IF($S1277=1,IFERROR(INDEX(Summary!$M:$M,$AH1277),0),0)</f>
        <v>0</v>
      </c>
      <c r="AF1277" s="2">
        <f t="array" ref="AF1277">IF($S1277=1,IFERROR(INDEX(Summary!$N:$N,$AH1277),0),0)</f>
        <v>0</v>
      </c>
      <c r="AG1277">
        <f t="array" ref="AG1277">IF($A1277="","",IFERROR(INDEX(Summary!$BB:$BB,$AH1277),0))</f>
        <v>10</v>
      </c>
      <c r="AH1277">
        <f t="shared" si="179"/>
        <v>45</v>
      </c>
    </row>
    <row r="1278" spans="1:34" hidden="1">
      <c r="A1278" t="str">
        <f t="array" ref="A1278">IFERROR(INDEX(Summary!$D:$D,$AH1278)&amp;"","")</f>
        <v>FG00929</v>
      </c>
      <c r="B1278" t="str">
        <f t="array" ref="B1278">IF($A1278="","",INDEX(Summary!$E:$E,$AH1278))</f>
        <v>Spiced Jaggery cubes - 500gm</v>
      </c>
      <c r="C1278" t="str">
        <f t="array" ref="C1278">IF($A1278="","",INDEX(Summary!$B:$B,$AH1278))</f>
        <v>Jaggery</v>
      </c>
      <c r="D1278" t="str">
        <f t="array" ref="D1278">IF($A1278="","",INDEX(Summary!$C:$C,$AH1278))</f>
        <v>C39</v>
      </c>
      <c r="E1278">
        <f t="array" ref="E1278">IF($A1278="","",INDEX(Summary!$F:$F,$AH1278))</f>
        <v>0.5</v>
      </c>
      <c r="F1278" t="str">
        <f t="array" ref="F1278">IF($A1278="","",INDEX(Summary!$BC:$BC,$AH1278)&amp;"")</f>
        <v>P3 – Normal</v>
      </c>
      <c r="G1278">
        <f t="shared" si="171"/>
        <v>3</v>
      </c>
      <c r="H1278">
        <f t="shared" si="172"/>
        <v>0</v>
      </c>
      <c r="I1278" t="str">
        <f t="array" ref="I1278">IF($A1278="","",IF(IFERROR(INDEX(Summary!$BA:$BA,$AH1278),0)&lt;1,"Under 1 day",IF(INDEX(Summary!$BA:$BA,$AH1278)&lt;3,"1-3 days",IF(INDEX(Summary!$BA:$BA,$AH1278)&lt;7,"3-7 days","7+ days"))))</f>
        <v>Under 1 day</v>
      </c>
      <c r="J1278" t="str">
        <f t="array" ref="J1278">IF($A1278="","",IF(IFERROR(INDEX(Summary!$AX:$AX,$AH1278),0)&lt;0.25,"0-25%",IF(INDEX(Summary!$AX:$AX,$AH1278)&lt;0.5,"25-50%",IF(INDEX(Summary!$AX:$AX,$AH1278)&lt;0.75,"50-75%","75-100%"))))</f>
        <v>75-100%</v>
      </c>
      <c r="K1278" t="str">
        <f t="array" ref="K1278">IF($A1278="","",INDEX(Summary!$AY:$AY,$AH1278)&amp;"")</f>
        <v>RM NA</v>
      </c>
      <c r="L1278" s="1">
        <f>IF($A1278="","",Summary!$P$2+MOD(ROW()-2,30))</f>
        <v>46243</v>
      </c>
      <c r="M1278">
        <f t="shared" si="173"/>
        <v>17</v>
      </c>
      <c r="N1278">
        <f t="shared" si="174"/>
        <v>9</v>
      </c>
      <c r="O1278" t="str">
        <f t="shared" si="175"/>
        <v>Aug-2026</v>
      </c>
      <c r="P1278">
        <f t="shared" ca="1" si="176"/>
        <v>1</v>
      </c>
      <c r="Q1278" s="2">
        <f t="array" ref="Q1278">IF($A1278="",0,IFERROR(INDEX(Summary!$P$3:$AS$67,$AH1278-2,$M1278),0))</f>
        <v>0</v>
      </c>
      <c r="R1278" s="2">
        <f t="array" ref="R1278">IF($A1278="",0,ROUND(IFERROR(INDEX(Summary!$O:$O,$AH1278),0)/30,0))</f>
        <v>0</v>
      </c>
      <c r="S1278">
        <f t="shared" si="177"/>
        <v>0</v>
      </c>
      <c r="T1278" s="2">
        <f t="array" ref="T1278">IF($S1278=1,IFERROR(INDEX(Summary!$O:$O,$AH1278),0),0)</f>
        <v>0</v>
      </c>
      <c r="U1278" s="2">
        <f t="array" ref="U1278">IF($S1278=1,IFERROR(INDEX(Summary!$AT:$AT,$AH1278),0),0)</f>
        <v>0</v>
      </c>
      <c r="V1278" s="2">
        <f t="shared" si="178"/>
        <v>0</v>
      </c>
      <c r="W1278" s="2">
        <f t="array" ref="W1278">IF($S1278=1,IFERROR(INDEX(Summary!$AZ:$AZ,$AH1278),0),0)</f>
        <v>0</v>
      </c>
      <c r="X1278" s="3">
        <f t="array" ref="X1278">IF($S1278=1,IFERROR(INDEX(Summary!$BA:$BA,$AH1278),0),0)</f>
        <v>0</v>
      </c>
      <c r="Y1278" s="2">
        <f t="array" ref="Y1278">IF($S1278=1,IFERROR(INDEX(Summary!$G:$G,$AH1278),0),0)</f>
        <v>0</v>
      </c>
      <c r="Z1278" s="2">
        <f t="array" ref="Z1278">IF($S1278=1,IFERROR(INDEX(Summary!$H:$H,$AH1278),0),0)</f>
        <v>0</v>
      </c>
      <c r="AA1278" s="2">
        <f t="array" ref="AA1278">IF($S1278=1,IFERROR(INDEX(Summary!$I:$I,$AH1278),0),0)</f>
        <v>0</v>
      </c>
      <c r="AB1278" s="2">
        <f t="array" ref="AB1278">IF($S1278=1,IFERROR(INDEX(Summary!$J:$J,$AH1278),0),0)</f>
        <v>0</v>
      </c>
      <c r="AC1278" s="2">
        <f t="array" ref="AC1278">IF($S1278=1,IFERROR(INDEX(Summary!$K:$K,$AH1278),0),0)</f>
        <v>0</v>
      </c>
      <c r="AD1278" s="2">
        <f t="array" ref="AD1278">IF($S1278=1,IFERROR(INDEX(Summary!$L:$L,$AH1278),0),0)</f>
        <v>0</v>
      </c>
      <c r="AE1278" s="2">
        <f t="array" ref="AE1278">IF($S1278=1,IFERROR(INDEX(Summary!$M:$M,$AH1278),0),0)</f>
        <v>0</v>
      </c>
      <c r="AF1278" s="2">
        <f t="array" ref="AF1278">IF($S1278=1,IFERROR(INDEX(Summary!$N:$N,$AH1278),0),0)</f>
        <v>0</v>
      </c>
      <c r="AG1278">
        <f t="array" ref="AG1278">IF($A1278="","",IFERROR(INDEX(Summary!$BB:$BB,$AH1278),0))</f>
        <v>10</v>
      </c>
      <c r="AH1278">
        <f t="shared" si="179"/>
        <v>45</v>
      </c>
    </row>
    <row r="1279" spans="1:34" hidden="1">
      <c r="A1279" t="str">
        <f t="array" ref="A1279">IFERROR(INDEX(Summary!$D:$D,$AH1279)&amp;"","")</f>
        <v>FG00929</v>
      </c>
      <c r="B1279" t="str">
        <f t="array" ref="B1279">IF($A1279="","",INDEX(Summary!$E:$E,$AH1279))</f>
        <v>Spiced Jaggery cubes - 500gm</v>
      </c>
      <c r="C1279" t="str">
        <f t="array" ref="C1279">IF($A1279="","",INDEX(Summary!$B:$B,$AH1279))</f>
        <v>Jaggery</v>
      </c>
      <c r="D1279" t="str">
        <f t="array" ref="D1279">IF($A1279="","",INDEX(Summary!$C:$C,$AH1279))</f>
        <v>C39</v>
      </c>
      <c r="E1279">
        <f t="array" ref="E1279">IF($A1279="","",INDEX(Summary!$F:$F,$AH1279))</f>
        <v>0.5</v>
      </c>
      <c r="F1279" t="str">
        <f t="array" ref="F1279">IF($A1279="","",INDEX(Summary!$BC:$BC,$AH1279)&amp;"")</f>
        <v>P3 – Normal</v>
      </c>
      <c r="G1279">
        <f t="shared" si="171"/>
        <v>3</v>
      </c>
      <c r="H1279">
        <f t="shared" si="172"/>
        <v>0</v>
      </c>
      <c r="I1279" t="str">
        <f t="array" ref="I1279">IF($A1279="","",IF(IFERROR(INDEX(Summary!$BA:$BA,$AH1279),0)&lt;1,"Under 1 day",IF(INDEX(Summary!$BA:$BA,$AH1279)&lt;3,"1-3 days",IF(INDEX(Summary!$BA:$BA,$AH1279)&lt;7,"3-7 days","7+ days"))))</f>
        <v>Under 1 day</v>
      </c>
      <c r="J1279" t="str">
        <f t="array" ref="J1279">IF($A1279="","",IF(IFERROR(INDEX(Summary!$AX:$AX,$AH1279),0)&lt;0.25,"0-25%",IF(INDEX(Summary!$AX:$AX,$AH1279)&lt;0.5,"25-50%",IF(INDEX(Summary!$AX:$AX,$AH1279)&lt;0.75,"50-75%","75-100%"))))</f>
        <v>75-100%</v>
      </c>
      <c r="K1279" t="str">
        <f t="array" ref="K1279">IF($A1279="","",INDEX(Summary!$AY:$AY,$AH1279)&amp;"")</f>
        <v>RM NA</v>
      </c>
      <c r="L1279" s="1">
        <f>IF($A1279="","",Summary!$P$2+MOD(ROW()-2,30))</f>
        <v>46244</v>
      </c>
      <c r="M1279">
        <f t="shared" si="173"/>
        <v>18</v>
      </c>
      <c r="N1279">
        <f t="shared" si="174"/>
        <v>10</v>
      </c>
      <c r="O1279" t="str">
        <f t="shared" si="175"/>
        <v>Aug-2026</v>
      </c>
      <c r="P1279">
        <f t="shared" ca="1" si="176"/>
        <v>1</v>
      </c>
      <c r="Q1279" s="2">
        <f t="array" ref="Q1279">IF($A1279="",0,IFERROR(INDEX(Summary!$P$3:$AS$67,$AH1279-2,$M1279),0))</f>
        <v>0</v>
      </c>
      <c r="R1279" s="2">
        <f t="array" ref="R1279">IF($A1279="",0,ROUND(IFERROR(INDEX(Summary!$O:$O,$AH1279),0)/30,0))</f>
        <v>0</v>
      </c>
      <c r="S1279">
        <f t="shared" si="177"/>
        <v>0</v>
      </c>
      <c r="T1279" s="2">
        <f t="array" ref="T1279">IF($S1279=1,IFERROR(INDEX(Summary!$O:$O,$AH1279),0),0)</f>
        <v>0</v>
      </c>
      <c r="U1279" s="2">
        <f t="array" ref="U1279">IF($S1279=1,IFERROR(INDEX(Summary!$AT:$AT,$AH1279),0),0)</f>
        <v>0</v>
      </c>
      <c r="V1279" s="2">
        <f t="shared" si="178"/>
        <v>0</v>
      </c>
      <c r="W1279" s="2">
        <f t="array" ref="W1279">IF($S1279=1,IFERROR(INDEX(Summary!$AZ:$AZ,$AH1279),0),0)</f>
        <v>0</v>
      </c>
      <c r="X1279" s="3">
        <f t="array" ref="X1279">IF($S1279=1,IFERROR(INDEX(Summary!$BA:$BA,$AH1279),0),0)</f>
        <v>0</v>
      </c>
      <c r="Y1279" s="2">
        <f t="array" ref="Y1279">IF($S1279=1,IFERROR(INDEX(Summary!$G:$G,$AH1279),0),0)</f>
        <v>0</v>
      </c>
      <c r="Z1279" s="2">
        <f t="array" ref="Z1279">IF($S1279=1,IFERROR(INDEX(Summary!$H:$H,$AH1279),0),0)</f>
        <v>0</v>
      </c>
      <c r="AA1279" s="2">
        <f t="array" ref="AA1279">IF($S1279=1,IFERROR(INDEX(Summary!$I:$I,$AH1279),0),0)</f>
        <v>0</v>
      </c>
      <c r="AB1279" s="2">
        <f t="array" ref="AB1279">IF($S1279=1,IFERROR(INDEX(Summary!$J:$J,$AH1279),0),0)</f>
        <v>0</v>
      </c>
      <c r="AC1279" s="2">
        <f t="array" ref="AC1279">IF($S1279=1,IFERROR(INDEX(Summary!$K:$K,$AH1279),0),0)</f>
        <v>0</v>
      </c>
      <c r="AD1279" s="2">
        <f t="array" ref="AD1279">IF($S1279=1,IFERROR(INDEX(Summary!$L:$L,$AH1279),0),0)</f>
        <v>0</v>
      </c>
      <c r="AE1279" s="2">
        <f t="array" ref="AE1279">IF($S1279=1,IFERROR(INDEX(Summary!$M:$M,$AH1279),0),0)</f>
        <v>0</v>
      </c>
      <c r="AF1279" s="2">
        <f t="array" ref="AF1279">IF($S1279=1,IFERROR(INDEX(Summary!$N:$N,$AH1279),0),0)</f>
        <v>0</v>
      </c>
      <c r="AG1279">
        <f t="array" ref="AG1279">IF($A1279="","",IFERROR(INDEX(Summary!$BB:$BB,$AH1279),0))</f>
        <v>10</v>
      </c>
      <c r="AH1279">
        <f t="shared" si="179"/>
        <v>45</v>
      </c>
    </row>
    <row r="1280" spans="1:34" hidden="1">
      <c r="A1280" t="str">
        <f t="array" ref="A1280">IFERROR(INDEX(Summary!$D:$D,$AH1280)&amp;"","")</f>
        <v>FG00929</v>
      </c>
      <c r="B1280" t="str">
        <f t="array" ref="B1280">IF($A1280="","",INDEX(Summary!$E:$E,$AH1280))</f>
        <v>Spiced Jaggery cubes - 500gm</v>
      </c>
      <c r="C1280" t="str">
        <f t="array" ref="C1280">IF($A1280="","",INDEX(Summary!$B:$B,$AH1280))</f>
        <v>Jaggery</v>
      </c>
      <c r="D1280" t="str">
        <f t="array" ref="D1280">IF($A1280="","",INDEX(Summary!$C:$C,$AH1280))</f>
        <v>C39</v>
      </c>
      <c r="E1280">
        <f t="array" ref="E1280">IF($A1280="","",INDEX(Summary!$F:$F,$AH1280))</f>
        <v>0.5</v>
      </c>
      <c r="F1280" t="str">
        <f t="array" ref="F1280">IF($A1280="","",INDEX(Summary!$BC:$BC,$AH1280)&amp;"")</f>
        <v>P3 – Normal</v>
      </c>
      <c r="G1280">
        <f t="shared" si="171"/>
        <v>3</v>
      </c>
      <c r="H1280">
        <f t="shared" si="172"/>
        <v>0</v>
      </c>
      <c r="I1280" t="str">
        <f t="array" ref="I1280">IF($A1280="","",IF(IFERROR(INDEX(Summary!$BA:$BA,$AH1280),0)&lt;1,"Under 1 day",IF(INDEX(Summary!$BA:$BA,$AH1280)&lt;3,"1-3 days",IF(INDEX(Summary!$BA:$BA,$AH1280)&lt;7,"3-7 days","7+ days"))))</f>
        <v>Under 1 day</v>
      </c>
      <c r="J1280" t="str">
        <f t="array" ref="J1280">IF($A1280="","",IF(IFERROR(INDEX(Summary!$AX:$AX,$AH1280),0)&lt;0.25,"0-25%",IF(INDEX(Summary!$AX:$AX,$AH1280)&lt;0.5,"25-50%",IF(INDEX(Summary!$AX:$AX,$AH1280)&lt;0.75,"50-75%","75-100%"))))</f>
        <v>75-100%</v>
      </c>
      <c r="K1280" t="str">
        <f t="array" ref="K1280">IF($A1280="","",INDEX(Summary!$AY:$AY,$AH1280)&amp;"")</f>
        <v>RM NA</v>
      </c>
      <c r="L1280" s="1">
        <f>IF($A1280="","",Summary!$P$2+MOD(ROW()-2,30))</f>
        <v>46245</v>
      </c>
      <c r="M1280">
        <f t="shared" si="173"/>
        <v>19</v>
      </c>
      <c r="N1280">
        <f t="shared" si="174"/>
        <v>11</v>
      </c>
      <c r="O1280" t="str">
        <f t="shared" si="175"/>
        <v>Aug-2026</v>
      </c>
      <c r="P1280">
        <f t="shared" ca="1" si="176"/>
        <v>1</v>
      </c>
      <c r="Q1280" s="2">
        <f t="array" ref="Q1280">IF($A1280="",0,IFERROR(INDEX(Summary!$P$3:$AS$67,$AH1280-2,$M1280),0))</f>
        <v>0</v>
      </c>
      <c r="R1280" s="2">
        <f t="array" ref="R1280">IF($A1280="",0,ROUND(IFERROR(INDEX(Summary!$O:$O,$AH1280),0)/30,0))</f>
        <v>0</v>
      </c>
      <c r="S1280">
        <f t="shared" si="177"/>
        <v>0</v>
      </c>
      <c r="T1280" s="2">
        <f t="array" ref="T1280">IF($S1280=1,IFERROR(INDEX(Summary!$O:$O,$AH1280),0),0)</f>
        <v>0</v>
      </c>
      <c r="U1280" s="2">
        <f t="array" ref="U1280">IF($S1280=1,IFERROR(INDEX(Summary!$AT:$AT,$AH1280),0),0)</f>
        <v>0</v>
      </c>
      <c r="V1280" s="2">
        <f t="shared" si="178"/>
        <v>0</v>
      </c>
      <c r="W1280" s="2">
        <f t="array" ref="W1280">IF($S1280=1,IFERROR(INDEX(Summary!$AZ:$AZ,$AH1280),0),0)</f>
        <v>0</v>
      </c>
      <c r="X1280" s="3">
        <f t="array" ref="X1280">IF($S1280=1,IFERROR(INDEX(Summary!$BA:$BA,$AH1280),0),0)</f>
        <v>0</v>
      </c>
      <c r="Y1280" s="2">
        <f t="array" ref="Y1280">IF($S1280=1,IFERROR(INDEX(Summary!$G:$G,$AH1280),0),0)</f>
        <v>0</v>
      </c>
      <c r="Z1280" s="2">
        <f t="array" ref="Z1280">IF($S1280=1,IFERROR(INDEX(Summary!$H:$H,$AH1280),0),0)</f>
        <v>0</v>
      </c>
      <c r="AA1280" s="2">
        <f t="array" ref="AA1280">IF($S1280=1,IFERROR(INDEX(Summary!$I:$I,$AH1280),0),0)</f>
        <v>0</v>
      </c>
      <c r="AB1280" s="2">
        <f t="array" ref="AB1280">IF($S1280=1,IFERROR(INDEX(Summary!$J:$J,$AH1280),0),0)</f>
        <v>0</v>
      </c>
      <c r="AC1280" s="2">
        <f t="array" ref="AC1280">IF($S1280=1,IFERROR(INDEX(Summary!$K:$K,$AH1280),0),0)</f>
        <v>0</v>
      </c>
      <c r="AD1280" s="2">
        <f t="array" ref="AD1280">IF($S1280=1,IFERROR(INDEX(Summary!$L:$L,$AH1280),0),0)</f>
        <v>0</v>
      </c>
      <c r="AE1280" s="2">
        <f t="array" ref="AE1280">IF($S1280=1,IFERROR(INDEX(Summary!$M:$M,$AH1280),0),0)</f>
        <v>0</v>
      </c>
      <c r="AF1280" s="2">
        <f t="array" ref="AF1280">IF($S1280=1,IFERROR(INDEX(Summary!$N:$N,$AH1280),0),0)</f>
        <v>0</v>
      </c>
      <c r="AG1280">
        <f t="array" ref="AG1280">IF($A1280="","",IFERROR(INDEX(Summary!$BB:$BB,$AH1280),0))</f>
        <v>10</v>
      </c>
      <c r="AH1280">
        <f t="shared" si="179"/>
        <v>45</v>
      </c>
    </row>
    <row r="1281" spans="1:34" hidden="1">
      <c r="A1281" t="str">
        <f t="array" ref="A1281">IFERROR(INDEX(Summary!$D:$D,$AH1281)&amp;"","")</f>
        <v>FG00929</v>
      </c>
      <c r="B1281" t="str">
        <f t="array" ref="B1281">IF($A1281="","",INDEX(Summary!$E:$E,$AH1281))</f>
        <v>Spiced Jaggery cubes - 500gm</v>
      </c>
      <c r="C1281" t="str">
        <f t="array" ref="C1281">IF($A1281="","",INDEX(Summary!$B:$B,$AH1281))</f>
        <v>Jaggery</v>
      </c>
      <c r="D1281" t="str">
        <f t="array" ref="D1281">IF($A1281="","",INDEX(Summary!$C:$C,$AH1281))</f>
        <v>C39</v>
      </c>
      <c r="E1281">
        <f t="array" ref="E1281">IF($A1281="","",INDEX(Summary!$F:$F,$AH1281))</f>
        <v>0.5</v>
      </c>
      <c r="F1281" t="str">
        <f t="array" ref="F1281">IF($A1281="","",INDEX(Summary!$BC:$BC,$AH1281)&amp;"")</f>
        <v>P3 – Normal</v>
      </c>
      <c r="G1281">
        <f t="shared" si="171"/>
        <v>3</v>
      </c>
      <c r="H1281">
        <f t="shared" si="172"/>
        <v>0</v>
      </c>
      <c r="I1281" t="str">
        <f t="array" ref="I1281">IF($A1281="","",IF(IFERROR(INDEX(Summary!$BA:$BA,$AH1281),0)&lt;1,"Under 1 day",IF(INDEX(Summary!$BA:$BA,$AH1281)&lt;3,"1-3 days",IF(INDEX(Summary!$BA:$BA,$AH1281)&lt;7,"3-7 days","7+ days"))))</f>
        <v>Under 1 day</v>
      </c>
      <c r="J1281" t="str">
        <f t="array" ref="J1281">IF($A1281="","",IF(IFERROR(INDEX(Summary!$AX:$AX,$AH1281),0)&lt;0.25,"0-25%",IF(INDEX(Summary!$AX:$AX,$AH1281)&lt;0.5,"25-50%",IF(INDEX(Summary!$AX:$AX,$AH1281)&lt;0.75,"50-75%","75-100%"))))</f>
        <v>75-100%</v>
      </c>
      <c r="K1281" t="str">
        <f t="array" ref="K1281">IF($A1281="","",INDEX(Summary!$AY:$AY,$AH1281)&amp;"")</f>
        <v>RM NA</v>
      </c>
      <c r="L1281" s="1">
        <f>IF($A1281="","",Summary!$P$2+MOD(ROW()-2,30))</f>
        <v>46246</v>
      </c>
      <c r="M1281">
        <f t="shared" si="173"/>
        <v>20</v>
      </c>
      <c r="N1281">
        <f t="shared" si="174"/>
        <v>12</v>
      </c>
      <c r="O1281" t="str">
        <f t="shared" si="175"/>
        <v>Aug-2026</v>
      </c>
      <c r="P1281">
        <f t="shared" ca="1" si="176"/>
        <v>1</v>
      </c>
      <c r="Q1281" s="2">
        <f t="array" ref="Q1281">IF($A1281="",0,IFERROR(INDEX(Summary!$P$3:$AS$67,$AH1281-2,$M1281),0))</f>
        <v>0</v>
      </c>
      <c r="R1281" s="2">
        <f t="array" ref="R1281">IF($A1281="",0,ROUND(IFERROR(INDEX(Summary!$O:$O,$AH1281),0)/30,0))</f>
        <v>0</v>
      </c>
      <c r="S1281">
        <f t="shared" si="177"/>
        <v>0</v>
      </c>
      <c r="T1281" s="2">
        <f t="array" ref="T1281">IF($S1281=1,IFERROR(INDEX(Summary!$O:$O,$AH1281),0),0)</f>
        <v>0</v>
      </c>
      <c r="U1281" s="2">
        <f t="array" ref="U1281">IF($S1281=1,IFERROR(INDEX(Summary!$AT:$AT,$AH1281),0),0)</f>
        <v>0</v>
      </c>
      <c r="V1281" s="2">
        <f t="shared" si="178"/>
        <v>0</v>
      </c>
      <c r="W1281" s="2">
        <f t="array" ref="W1281">IF($S1281=1,IFERROR(INDEX(Summary!$AZ:$AZ,$AH1281),0),0)</f>
        <v>0</v>
      </c>
      <c r="X1281" s="3">
        <f t="array" ref="X1281">IF($S1281=1,IFERROR(INDEX(Summary!$BA:$BA,$AH1281),0),0)</f>
        <v>0</v>
      </c>
      <c r="Y1281" s="2">
        <f t="array" ref="Y1281">IF($S1281=1,IFERROR(INDEX(Summary!$G:$G,$AH1281),0),0)</f>
        <v>0</v>
      </c>
      <c r="Z1281" s="2">
        <f t="array" ref="Z1281">IF($S1281=1,IFERROR(INDEX(Summary!$H:$H,$AH1281),0),0)</f>
        <v>0</v>
      </c>
      <c r="AA1281" s="2">
        <f t="array" ref="AA1281">IF($S1281=1,IFERROR(INDEX(Summary!$I:$I,$AH1281),0),0)</f>
        <v>0</v>
      </c>
      <c r="AB1281" s="2">
        <f t="array" ref="AB1281">IF($S1281=1,IFERROR(INDEX(Summary!$J:$J,$AH1281),0),0)</f>
        <v>0</v>
      </c>
      <c r="AC1281" s="2">
        <f t="array" ref="AC1281">IF($S1281=1,IFERROR(INDEX(Summary!$K:$K,$AH1281),0),0)</f>
        <v>0</v>
      </c>
      <c r="AD1281" s="2">
        <f t="array" ref="AD1281">IF($S1281=1,IFERROR(INDEX(Summary!$L:$L,$AH1281),0),0)</f>
        <v>0</v>
      </c>
      <c r="AE1281" s="2">
        <f t="array" ref="AE1281">IF($S1281=1,IFERROR(INDEX(Summary!$M:$M,$AH1281),0),0)</f>
        <v>0</v>
      </c>
      <c r="AF1281" s="2">
        <f t="array" ref="AF1281">IF($S1281=1,IFERROR(INDEX(Summary!$N:$N,$AH1281),0),0)</f>
        <v>0</v>
      </c>
      <c r="AG1281">
        <f t="array" ref="AG1281">IF($A1281="","",IFERROR(INDEX(Summary!$BB:$BB,$AH1281),0))</f>
        <v>10</v>
      </c>
      <c r="AH1281">
        <f t="shared" si="179"/>
        <v>45</v>
      </c>
    </row>
    <row r="1282" spans="1:34" hidden="1">
      <c r="A1282" t="str">
        <f t="array" ref="A1282">IFERROR(INDEX(Summary!$D:$D,$AH1282)&amp;"","")</f>
        <v>FG00929</v>
      </c>
      <c r="B1282" t="str">
        <f t="array" ref="B1282">IF($A1282="","",INDEX(Summary!$E:$E,$AH1282))</f>
        <v>Spiced Jaggery cubes - 500gm</v>
      </c>
      <c r="C1282" t="str">
        <f t="array" ref="C1282">IF($A1282="","",INDEX(Summary!$B:$B,$AH1282))</f>
        <v>Jaggery</v>
      </c>
      <c r="D1282" t="str">
        <f t="array" ref="D1282">IF($A1282="","",INDEX(Summary!$C:$C,$AH1282))</f>
        <v>C39</v>
      </c>
      <c r="E1282">
        <f t="array" ref="E1282">IF($A1282="","",INDEX(Summary!$F:$F,$AH1282))</f>
        <v>0.5</v>
      </c>
      <c r="F1282" t="str">
        <f t="array" ref="F1282">IF($A1282="","",INDEX(Summary!$BC:$BC,$AH1282)&amp;"")</f>
        <v>P3 – Normal</v>
      </c>
      <c r="G1282">
        <f t="shared" ref="G1282:G1345" si="180">IF($A1282="","",VALUE(LEFT(SUBSTITUTE($F1282,"P",""),1)))</f>
        <v>3</v>
      </c>
      <c r="H1282">
        <f t="shared" ref="H1282:H1345" si="181">IF($A1282="","",IF(LEFT($F1282,2)="P1",1,0))</f>
        <v>0</v>
      </c>
      <c r="I1282" t="str">
        <f t="array" ref="I1282">IF($A1282="","",IF(IFERROR(INDEX(Summary!$BA:$BA,$AH1282),0)&lt;1,"Under 1 day",IF(INDEX(Summary!$BA:$BA,$AH1282)&lt;3,"1-3 days",IF(INDEX(Summary!$BA:$BA,$AH1282)&lt;7,"3-7 days","7+ days"))))</f>
        <v>Under 1 day</v>
      </c>
      <c r="J1282" t="str">
        <f t="array" ref="J1282">IF($A1282="","",IF(IFERROR(INDEX(Summary!$AX:$AX,$AH1282),0)&lt;0.25,"0-25%",IF(INDEX(Summary!$AX:$AX,$AH1282)&lt;0.5,"25-50%",IF(INDEX(Summary!$AX:$AX,$AH1282)&lt;0.75,"50-75%","75-100%"))))</f>
        <v>75-100%</v>
      </c>
      <c r="K1282" t="str">
        <f t="array" ref="K1282">IF($A1282="","",INDEX(Summary!$AY:$AY,$AH1282)&amp;"")</f>
        <v>RM NA</v>
      </c>
      <c r="L1282" s="1">
        <f>IF($A1282="","",Summary!$P$2+MOD(ROW()-2,30))</f>
        <v>46247</v>
      </c>
      <c r="M1282">
        <f t="shared" ref="M1282:M1345" si="182">IF($A1282="","",MOD(ROW()-2,30)+1)</f>
        <v>21</v>
      </c>
      <c r="N1282">
        <f t="shared" ref="N1282:N1345" si="183">IF($A1282="","",DAY($L1282))</f>
        <v>13</v>
      </c>
      <c r="O1282" t="str">
        <f t="shared" ref="O1282:O1345" si="184">IF($A1282="","",TEXT($L1282,"mmm-yyyy"))</f>
        <v>Aug-2026</v>
      </c>
      <c r="P1282">
        <f t="shared" ref="P1282:P1345" ca="1" si="185">IF($A1282="","",IF($L1282&lt;=TODAY(),1,0))</f>
        <v>1</v>
      </c>
      <c r="Q1282" s="2">
        <f t="array" ref="Q1282">IF($A1282="",0,IFERROR(INDEX(Summary!$P$3:$AS$67,$AH1282-2,$M1282),0))</f>
        <v>0</v>
      </c>
      <c r="R1282" s="2">
        <f t="array" ref="R1282">IF($A1282="",0,ROUND(IFERROR(INDEX(Summary!$O:$O,$AH1282),0)/30,0))</f>
        <v>0</v>
      </c>
      <c r="S1282">
        <f t="shared" ref="S1282:S1345" si="186">IF($A1282="",0,IF($M1282=1,1,0))</f>
        <v>0</v>
      </c>
      <c r="T1282" s="2">
        <f t="array" ref="T1282">IF($S1282=1,IFERROR(INDEX(Summary!$O:$O,$AH1282),0),0)</f>
        <v>0</v>
      </c>
      <c r="U1282" s="2">
        <f t="array" ref="U1282">IF($S1282=1,IFERROR(INDEX(Summary!$AT:$AT,$AH1282),0),0)</f>
        <v>0</v>
      </c>
      <c r="V1282" s="2">
        <f t="shared" ref="V1282:V1345" si="187">IF($S1282=1,MAX(0,$T1282-$U1282),0)</f>
        <v>0</v>
      </c>
      <c r="W1282" s="2">
        <f t="array" ref="W1282">IF($S1282=1,IFERROR(INDEX(Summary!$AZ:$AZ,$AH1282),0),0)</f>
        <v>0</v>
      </c>
      <c r="X1282" s="3">
        <f t="array" ref="X1282">IF($S1282=1,IFERROR(INDEX(Summary!$BA:$BA,$AH1282),0),0)</f>
        <v>0</v>
      </c>
      <c r="Y1282" s="2">
        <f t="array" ref="Y1282">IF($S1282=1,IFERROR(INDEX(Summary!$G:$G,$AH1282),0),0)</f>
        <v>0</v>
      </c>
      <c r="Z1282" s="2">
        <f t="array" ref="Z1282">IF($S1282=1,IFERROR(INDEX(Summary!$H:$H,$AH1282),0),0)</f>
        <v>0</v>
      </c>
      <c r="AA1282" s="2">
        <f t="array" ref="AA1282">IF($S1282=1,IFERROR(INDEX(Summary!$I:$I,$AH1282),0),0)</f>
        <v>0</v>
      </c>
      <c r="AB1282" s="2">
        <f t="array" ref="AB1282">IF($S1282=1,IFERROR(INDEX(Summary!$J:$J,$AH1282),0),0)</f>
        <v>0</v>
      </c>
      <c r="AC1282" s="2">
        <f t="array" ref="AC1282">IF($S1282=1,IFERROR(INDEX(Summary!$K:$K,$AH1282),0),0)</f>
        <v>0</v>
      </c>
      <c r="AD1282" s="2">
        <f t="array" ref="AD1282">IF($S1282=1,IFERROR(INDEX(Summary!$L:$L,$AH1282),0),0)</f>
        <v>0</v>
      </c>
      <c r="AE1282" s="2">
        <f t="array" ref="AE1282">IF($S1282=1,IFERROR(INDEX(Summary!$M:$M,$AH1282),0),0)</f>
        <v>0</v>
      </c>
      <c r="AF1282" s="2">
        <f t="array" ref="AF1282">IF($S1282=1,IFERROR(INDEX(Summary!$N:$N,$AH1282),0),0)</f>
        <v>0</v>
      </c>
      <c r="AG1282">
        <f t="array" ref="AG1282">IF($A1282="","",IFERROR(INDEX(Summary!$BB:$BB,$AH1282),0))</f>
        <v>10</v>
      </c>
      <c r="AH1282">
        <f t="shared" ref="AH1282:AH1345" si="188">INT((ROW()-2)/30)+3</f>
        <v>45</v>
      </c>
    </row>
    <row r="1283" spans="1:34" hidden="1">
      <c r="A1283" t="str">
        <f t="array" ref="A1283">IFERROR(INDEX(Summary!$D:$D,$AH1283)&amp;"","")</f>
        <v>FG00929</v>
      </c>
      <c r="B1283" t="str">
        <f t="array" ref="B1283">IF($A1283="","",INDEX(Summary!$E:$E,$AH1283))</f>
        <v>Spiced Jaggery cubes - 500gm</v>
      </c>
      <c r="C1283" t="str">
        <f t="array" ref="C1283">IF($A1283="","",INDEX(Summary!$B:$B,$AH1283))</f>
        <v>Jaggery</v>
      </c>
      <c r="D1283" t="str">
        <f t="array" ref="D1283">IF($A1283="","",INDEX(Summary!$C:$C,$AH1283))</f>
        <v>C39</v>
      </c>
      <c r="E1283">
        <f t="array" ref="E1283">IF($A1283="","",INDEX(Summary!$F:$F,$AH1283))</f>
        <v>0.5</v>
      </c>
      <c r="F1283" t="str">
        <f t="array" ref="F1283">IF($A1283="","",INDEX(Summary!$BC:$BC,$AH1283)&amp;"")</f>
        <v>P3 – Normal</v>
      </c>
      <c r="G1283">
        <f t="shared" si="180"/>
        <v>3</v>
      </c>
      <c r="H1283">
        <f t="shared" si="181"/>
        <v>0</v>
      </c>
      <c r="I1283" t="str">
        <f t="array" ref="I1283">IF($A1283="","",IF(IFERROR(INDEX(Summary!$BA:$BA,$AH1283),0)&lt;1,"Under 1 day",IF(INDEX(Summary!$BA:$BA,$AH1283)&lt;3,"1-3 days",IF(INDEX(Summary!$BA:$BA,$AH1283)&lt;7,"3-7 days","7+ days"))))</f>
        <v>Under 1 day</v>
      </c>
      <c r="J1283" t="str">
        <f t="array" ref="J1283">IF($A1283="","",IF(IFERROR(INDEX(Summary!$AX:$AX,$AH1283),0)&lt;0.25,"0-25%",IF(INDEX(Summary!$AX:$AX,$AH1283)&lt;0.5,"25-50%",IF(INDEX(Summary!$AX:$AX,$AH1283)&lt;0.75,"50-75%","75-100%"))))</f>
        <v>75-100%</v>
      </c>
      <c r="K1283" t="str">
        <f t="array" ref="K1283">IF($A1283="","",INDEX(Summary!$AY:$AY,$AH1283)&amp;"")</f>
        <v>RM NA</v>
      </c>
      <c r="L1283" s="1">
        <f>IF($A1283="","",Summary!$P$2+MOD(ROW()-2,30))</f>
        <v>46248</v>
      </c>
      <c r="M1283">
        <f t="shared" si="182"/>
        <v>22</v>
      </c>
      <c r="N1283">
        <f t="shared" si="183"/>
        <v>14</v>
      </c>
      <c r="O1283" t="str">
        <f t="shared" si="184"/>
        <v>Aug-2026</v>
      </c>
      <c r="P1283">
        <f t="shared" ca="1" si="185"/>
        <v>1</v>
      </c>
      <c r="Q1283" s="2">
        <f t="array" ref="Q1283">IF($A1283="",0,IFERROR(INDEX(Summary!$P$3:$AS$67,$AH1283-2,$M1283),0))</f>
        <v>0</v>
      </c>
      <c r="R1283" s="2">
        <f t="array" ref="R1283">IF($A1283="",0,ROUND(IFERROR(INDEX(Summary!$O:$O,$AH1283),0)/30,0))</f>
        <v>0</v>
      </c>
      <c r="S1283">
        <f t="shared" si="186"/>
        <v>0</v>
      </c>
      <c r="T1283" s="2">
        <f t="array" ref="T1283">IF($S1283=1,IFERROR(INDEX(Summary!$O:$O,$AH1283),0),0)</f>
        <v>0</v>
      </c>
      <c r="U1283" s="2">
        <f t="array" ref="U1283">IF($S1283=1,IFERROR(INDEX(Summary!$AT:$AT,$AH1283),0),0)</f>
        <v>0</v>
      </c>
      <c r="V1283" s="2">
        <f t="shared" si="187"/>
        <v>0</v>
      </c>
      <c r="W1283" s="2">
        <f t="array" ref="W1283">IF($S1283=1,IFERROR(INDEX(Summary!$AZ:$AZ,$AH1283),0),0)</f>
        <v>0</v>
      </c>
      <c r="X1283" s="3">
        <f t="array" ref="X1283">IF($S1283=1,IFERROR(INDEX(Summary!$BA:$BA,$AH1283),0),0)</f>
        <v>0</v>
      </c>
      <c r="Y1283" s="2">
        <f t="array" ref="Y1283">IF($S1283=1,IFERROR(INDEX(Summary!$G:$G,$AH1283),0),0)</f>
        <v>0</v>
      </c>
      <c r="Z1283" s="2">
        <f t="array" ref="Z1283">IF($S1283=1,IFERROR(INDEX(Summary!$H:$H,$AH1283),0),0)</f>
        <v>0</v>
      </c>
      <c r="AA1283" s="2">
        <f t="array" ref="AA1283">IF($S1283=1,IFERROR(INDEX(Summary!$I:$I,$AH1283),0),0)</f>
        <v>0</v>
      </c>
      <c r="AB1283" s="2">
        <f t="array" ref="AB1283">IF($S1283=1,IFERROR(INDEX(Summary!$J:$J,$AH1283),0),0)</f>
        <v>0</v>
      </c>
      <c r="AC1283" s="2">
        <f t="array" ref="AC1283">IF($S1283=1,IFERROR(INDEX(Summary!$K:$K,$AH1283),0),0)</f>
        <v>0</v>
      </c>
      <c r="AD1283" s="2">
        <f t="array" ref="AD1283">IF($S1283=1,IFERROR(INDEX(Summary!$L:$L,$AH1283),0),0)</f>
        <v>0</v>
      </c>
      <c r="AE1283" s="2">
        <f t="array" ref="AE1283">IF($S1283=1,IFERROR(INDEX(Summary!$M:$M,$AH1283),0),0)</f>
        <v>0</v>
      </c>
      <c r="AF1283" s="2">
        <f t="array" ref="AF1283">IF($S1283=1,IFERROR(INDEX(Summary!$N:$N,$AH1283),0),0)</f>
        <v>0</v>
      </c>
      <c r="AG1283">
        <f t="array" ref="AG1283">IF($A1283="","",IFERROR(INDEX(Summary!$BB:$BB,$AH1283),0))</f>
        <v>10</v>
      </c>
      <c r="AH1283">
        <f t="shared" si="188"/>
        <v>45</v>
      </c>
    </row>
    <row r="1284" spans="1:34" hidden="1">
      <c r="A1284" t="str">
        <f t="array" ref="A1284">IFERROR(INDEX(Summary!$D:$D,$AH1284)&amp;"","")</f>
        <v>FG00929</v>
      </c>
      <c r="B1284" t="str">
        <f t="array" ref="B1284">IF($A1284="","",INDEX(Summary!$E:$E,$AH1284))</f>
        <v>Spiced Jaggery cubes - 500gm</v>
      </c>
      <c r="C1284" t="str">
        <f t="array" ref="C1284">IF($A1284="","",INDEX(Summary!$B:$B,$AH1284))</f>
        <v>Jaggery</v>
      </c>
      <c r="D1284" t="str">
        <f t="array" ref="D1284">IF($A1284="","",INDEX(Summary!$C:$C,$AH1284))</f>
        <v>C39</v>
      </c>
      <c r="E1284">
        <f t="array" ref="E1284">IF($A1284="","",INDEX(Summary!$F:$F,$AH1284))</f>
        <v>0.5</v>
      </c>
      <c r="F1284" t="str">
        <f t="array" ref="F1284">IF($A1284="","",INDEX(Summary!$BC:$BC,$AH1284)&amp;"")</f>
        <v>P3 – Normal</v>
      </c>
      <c r="G1284">
        <f t="shared" si="180"/>
        <v>3</v>
      </c>
      <c r="H1284">
        <f t="shared" si="181"/>
        <v>0</v>
      </c>
      <c r="I1284" t="str">
        <f t="array" ref="I1284">IF($A1284="","",IF(IFERROR(INDEX(Summary!$BA:$BA,$AH1284),0)&lt;1,"Under 1 day",IF(INDEX(Summary!$BA:$BA,$AH1284)&lt;3,"1-3 days",IF(INDEX(Summary!$BA:$BA,$AH1284)&lt;7,"3-7 days","7+ days"))))</f>
        <v>Under 1 day</v>
      </c>
      <c r="J1284" t="str">
        <f t="array" ref="J1284">IF($A1284="","",IF(IFERROR(INDEX(Summary!$AX:$AX,$AH1284),0)&lt;0.25,"0-25%",IF(INDEX(Summary!$AX:$AX,$AH1284)&lt;0.5,"25-50%",IF(INDEX(Summary!$AX:$AX,$AH1284)&lt;0.75,"50-75%","75-100%"))))</f>
        <v>75-100%</v>
      </c>
      <c r="K1284" t="str">
        <f t="array" ref="K1284">IF($A1284="","",INDEX(Summary!$AY:$AY,$AH1284)&amp;"")</f>
        <v>RM NA</v>
      </c>
      <c r="L1284" s="1">
        <f>IF($A1284="","",Summary!$P$2+MOD(ROW()-2,30))</f>
        <v>46249</v>
      </c>
      <c r="M1284">
        <f t="shared" si="182"/>
        <v>23</v>
      </c>
      <c r="N1284">
        <f t="shared" si="183"/>
        <v>15</v>
      </c>
      <c r="O1284" t="str">
        <f t="shared" si="184"/>
        <v>Aug-2026</v>
      </c>
      <c r="P1284">
        <f t="shared" ca="1" si="185"/>
        <v>1</v>
      </c>
      <c r="Q1284" s="2">
        <f t="array" ref="Q1284">IF($A1284="",0,IFERROR(INDEX(Summary!$P$3:$AS$67,$AH1284-2,$M1284),0))</f>
        <v>0</v>
      </c>
      <c r="R1284" s="2">
        <f t="array" ref="R1284">IF($A1284="",0,ROUND(IFERROR(INDEX(Summary!$O:$O,$AH1284),0)/30,0))</f>
        <v>0</v>
      </c>
      <c r="S1284">
        <f t="shared" si="186"/>
        <v>0</v>
      </c>
      <c r="T1284" s="2">
        <f t="array" ref="T1284">IF($S1284=1,IFERROR(INDEX(Summary!$O:$O,$AH1284),0),0)</f>
        <v>0</v>
      </c>
      <c r="U1284" s="2">
        <f t="array" ref="U1284">IF($S1284=1,IFERROR(INDEX(Summary!$AT:$AT,$AH1284),0),0)</f>
        <v>0</v>
      </c>
      <c r="V1284" s="2">
        <f t="shared" si="187"/>
        <v>0</v>
      </c>
      <c r="W1284" s="2">
        <f t="array" ref="W1284">IF($S1284=1,IFERROR(INDEX(Summary!$AZ:$AZ,$AH1284),0),0)</f>
        <v>0</v>
      </c>
      <c r="X1284" s="3">
        <f t="array" ref="X1284">IF($S1284=1,IFERROR(INDEX(Summary!$BA:$BA,$AH1284),0),0)</f>
        <v>0</v>
      </c>
      <c r="Y1284" s="2">
        <f t="array" ref="Y1284">IF($S1284=1,IFERROR(INDEX(Summary!$G:$G,$AH1284),0),0)</f>
        <v>0</v>
      </c>
      <c r="Z1284" s="2">
        <f t="array" ref="Z1284">IF($S1284=1,IFERROR(INDEX(Summary!$H:$H,$AH1284),0),0)</f>
        <v>0</v>
      </c>
      <c r="AA1284" s="2">
        <f t="array" ref="AA1284">IF($S1284=1,IFERROR(INDEX(Summary!$I:$I,$AH1284),0),0)</f>
        <v>0</v>
      </c>
      <c r="AB1284" s="2">
        <f t="array" ref="AB1284">IF($S1284=1,IFERROR(INDEX(Summary!$J:$J,$AH1284),0),0)</f>
        <v>0</v>
      </c>
      <c r="AC1284" s="2">
        <f t="array" ref="AC1284">IF($S1284=1,IFERROR(INDEX(Summary!$K:$K,$AH1284),0),0)</f>
        <v>0</v>
      </c>
      <c r="AD1284" s="2">
        <f t="array" ref="AD1284">IF($S1284=1,IFERROR(INDEX(Summary!$L:$L,$AH1284),0),0)</f>
        <v>0</v>
      </c>
      <c r="AE1284" s="2">
        <f t="array" ref="AE1284">IF($S1284=1,IFERROR(INDEX(Summary!$M:$M,$AH1284),0),0)</f>
        <v>0</v>
      </c>
      <c r="AF1284" s="2">
        <f t="array" ref="AF1284">IF($S1284=1,IFERROR(INDEX(Summary!$N:$N,$AH1284),0),0)</f>
        <v>0</v>
      </c>
      <c r="AG1284">
        <f t="array" ref="AG1284">IF($A1284="","",IFERROR(INDEX(Summary!$BB:$BB,$AH1284),0))</f>
        <v>10</v>
      </c>
      <c r="AH1284">
        <f t="shared" si="188"/>
        <v>45</v>
      </c>
    </row>
    <row r="1285" spans="1:34" hidden="1">
      <c r="A1285" t="str">
        <f t="array" ref="A1285">IFERROR(INDEX(Summary!$D:$D,$AH1285)&amp;"","")</f>
        <v>FG00929</v>
      </c>
      <c r="B1285" t="str">
        <f t="array" ref="B1285">IF($A1285="","",INDEX(Summary!$E:$E,$AH1285))</f>
        <v>Spiced Jaggery cubes - 500gm</v>
      </c>
      <c r="C1285" t="str">
        <f t="array" ref="C1285">IF($A1285="","",INDEX(Summary!$B:$B,$AH1285))</f>
        <v>Jaggery</v>
      </c>
      <c r="D1285" t="str">
        <f t="array" ref="D1285">IF($A1285="","",INDEX(Summary!$C:$C,$AH1285))</f>
        <v>C39</v>
      </c>
      <c r="E1285">
        <f t="array" ref="E1285">IF($A1285="","",INDEX(Summary!$F:$F,$AH1285))</f>
        <v>0.5</v>
      </c>
      <c r="F1285" t="str">
        <f t="array" ref="F1285">IF($A1285="","",INDEX(Summary!$BC:$BC,$AH1285)&amp;"")</f>
        <v>P3 – Normal</v>
      </c>
      <c r="G1285">
        <f t="shared" si="180"/>
        <v>3</v>
      </c>
      <c r="H1285">
        <f t="shared" si="181"/>
        <v>0</v>
      </c>
      <c r="I1285" t="str">
        <f t="array" ref="I1285">IF($A1285="","",IF(IFERROR(INDEX(Summary!$BA:$BA,$AH1285),0)&lt;1,"Under 1 day",IF(INDEX(Summary!$BA:$BA,$AH1285)&lt;3,"1-3 days",IF(INDEX(Summary!$BA:$BA,$AH1285)&lt;7,"3-7 days","7+ days"))))</f>
        <v>Under 1 day</v>
      </c>
      <c r="J1285" t="str">
        <f t="array" ref="J1285">IF($A1285="","",IF(IFERROR(INDEX(Summary!$AX:$AX,$AH1285),0)&lt;0.25,"0-25%",IF(INDEX(Summary!$AX:$AX,$AH1285)&lt;0.5,"25-50%",IF(INDEX(Summary!$AX:$AX,$AH1285)&lt;0.75,"50-75%","75-100%"))))</f>
        <v>75-100%</v>
      </c>
      <c r="K1285" t="str">
        <f t="array" ref="K1285">IF($A1285="","",INDEX(Summary!$AY:$AY,$AH1285)&amp;"")</f>
        <v>RM NA</v>
      </c>
      <c r="L1285" s="1">
        <f>IF($A1285="","",Summary!$P$2+MOD(ROW()-2,30))</f>
        <v>46250</v>
      </c>
      <c r="M1285">
        <f t="shared" si="182"/>
        <v>24</v>
      </c>
      <c r="N1285">
        <f t="shared" si="183"/>
        <v>16</v>
      </c>
      <c r="O1285" t="str">
        <f t="shared" si="184"/>
        <v>Aug-2026</v>
      </c>
      <c r="P1285">
        <f t="shared" ca="1" si="185"/>
        <v>1</v>
      </c>
      <c r="Q1285" s="2">
        <f t="array" ref="Q1285">IF($A1285="",0,IFERROR(INDEX(Summary!$P$3:$AS$67,$AH1285-2,$M1285),0))</f>
        <v>0</v>
      </c>
      <c r="R1285" s="2">
        <f t="array" ref="R1285">IF($A1285="",0,ROUND(IFERROR(INDEX(Summary!$O:$O,$AH1285),0)/30,0))</f>
        <v>0</v>
      </c>
      <c r="S1285">
        <f t="shared" si="186"/>
        <v>0</v>
      </c>
      <c r="T1285" s="2">
        <f t="array" ref="T1285">IF($S1285=1,IFERROR(INDEX(Summary!$O:$O,$AH1285),0),0)</f>
        <v>0</v>
      </c>
      <c r="U1285" s="2">
        <f t="array" ref="U1285">IF($S1285=1,IFERROR(INDEX(Summary!$AT:$AT,$AH1285),0),0)</f>
        <v>0</v>
      </c>
      <c r="V1285" s="2">
        <f t="shared" si="187"/>
        <v>0</v>
      </c>
      <c r="W1285" s="2">
        <f t="array" ref="W1285">IF($S1285=1,IFERROR(INDEX(Summary!$AZ:$AZ,$AH1285),0),0)</f>
        <v>0</v>
      </c>
      <c r="X1285" s="3">
        <f t="array" ref="X1285">IF($S1285=1,IFERROR(INDEX(Summary!$BA:$BA,$AH1285),0),0)</f>
        <v>0</v>
      </c>
      <c r="Y1285" s="2">
        <f t="array" ref="Y1285">IF($S1285=1,IFERROR(INDEX(Summary!$G:$G,$AH1285),0),0)</f>
        <v>0</v>
      </c>
      <c r="Z1285" s="2">
        <f t="array" ref="Z1285">IF($S1285=1,IFERROR(INDEX(Summary!$H:$H,$AH1285),0),0)</f>
        <v>0</v>
      </c>
      <c r="AA1285" s="2">
        <f t="array" ref="AA1285">IF($S1285=1,IFERROR(INDEX(Summary!$I:$I,$AH1285),0),0)</f>
        <v>0</v>
      </c>
      <c r="AB1285" s="2">
        <f t="array" ref="AB1285">IF($S1285=1,IFERROR(INDEX(Summary!$J:$J,$AH1285),0),0)</f>
        <v>0</v>
      </c>
      <c r="AC1285" s="2">
        <f t="array" ref="AC1285">IF($S1285=1,IFERROR(INDEX(Summary!$K:$K,$AH1285),0),0)</f>
        <v>0</v>
      </c>
      <c r="AD1285" s="2">
        <f t="array" ref="AD1285">IF($S1285=1,IFERROR(INDEX(Summary!$L:$L,$AH1285),0),0)</f>
        <v>0</v>
      </c>
      <c r="AE1285" s="2">
        <f t="array" ref="AE1285">IF($S1285=1,IFERROR(INDEX(Summary!$M:$M,$AH1285),0),0)</f>
        <v>0</v>
      </c>
      <c r="AF1285" s="2">
        <f t="array" ref="AF1285">IF($S1285=1,IFERROR(INDEX(Summary!$N:$N,$AH1285),0),0)</f>
        <v>0</v>
      </c>
      <c r="AG1285">
        <f t="array" ref="AG1285">IF($A1285="","",IFERROR(INDEX(Summary!$BB:$BB,$AH1285),0))</f>
        <v>10</v>
      </c>
      <c r="AH1285">
        <f t="shared" si="188"/>
        <v>45</v>
      </c>
    </row>
    <row r="1286" spans="1:34" hidden="1">
      <c r="A1286" t="str">
        <f t="array" ref="A1286">IFERROR(INDEX(Summary!$D:$D,$AH1286)&amp;"","")</f>
        <v>FG00929</v>
      </c>
      <c r="B1286" t="str">
        <f t="array" ref="B1286">IF($A1286="","",INDEX(Summary!$E:$E,$AH1286))</f>
        <v>Spiced Jaggery cubes - 500gm</v>
      </c>
      <c r="C1286" t="str">
        <f t="array" ref="C1286">IF($A1286="","",INDEX(Summary!$B:$B,$AH1286))</f>
        <v>Jaggery</v>
      </c>
      <c r="D1286" t="str">
        <f t="array" ref="D1286">IF($A1286="","",INDEX(Summary!$C:$C,$AH1286))</f>
        <v>C39</v>
      </c>
      <c r="E1286">
        <f t="array" ref="E1286">IF($A1286="","",INDEX(Summary!$F:$F,$AH1286))</f>
        <v>0.5</v>
      </c>
      <c r="F1286" t="str">
        <f t="array" ref="F1286">IF($A1286="","",INDEX(Summary!$BC:$BC,$AH1286)&amp;"")</f>
        <v>P3 – Normal</v>
      </c>
      <c r="G1286">
        <f t="shared" si="180"/>
        <v>3</v>
      </c>
      <c r="H1286">
        <f t="shared" si="181"/>
        <v>0</v>
      </c>
      <c r="I1286" t="str">
        <f t="array" ref="I1286">IF($A1286="","",IF(IFERROR(INDEX(Summary!$BA:$BA,$AH1286),0)&lt;1,"Under 1 day",IF(INDEX(Summary!$BA:$BA,$AH1286)&lt;3,"1-3 days",IF(INDEX(Summary!$BA:$BA,$AH1286)&lt;7,"3-7 days","7+ days"))))</f>
        <v>Under 1 day</v>
      </c>
      <c r="J1286" t="str">
        <f t="array" ref="J1286">IF($A1286="","",IF(IFERROR(INDEX(Summary!$AX:$AX,$AH1286),0)&lt;0.25,"0-25%",IF(INDEX(Summary!$AX:$AX,$AH1286)&lt;0.5,"25-50%",IF(INDEX(Summary!$AX:$AX,$AH1286)&lt;0.75,"50-75%","75-100%"))))</f>
        <v>75-100%</v>
      </c>
      <c r="K1286" t="str">
        <f t="array" ref="K1286">IF($A1286="","",INDEX(Summary!$AY:$AY,$AH1286)&amp;"")</f>
        <v>RM NA</v>
      </c>
      <c r="L1286" s="1">
        <f>IF($A1286="","",Summary!$P$2+MOD(ROW()-2,30))</f>
        <v>46251</v>
      </c>
      <c r="M1286">
        <f t="shared" si="182"/>
        <v>25</v>
      </c>
      <c r="N1286">
        <f t="shared" si="183"/>
        <v>17</v>
      </c>
      <c r="O1286" t="str">
        <f t="shared" si="184"/>
        <v>Aug-2026</v>
      </c>
      <c r="P1286">
        <f t="shared" ca="1" si="185"/>
        <v>1</v>
      </c>
      <c r="Q1286" s="2">
        <f t="array" ref="Q1286">IF($A1286="",0,IFERROR(INDEX(Summary!$P$3:$AS$67,$AH1286-2,$M1286),0))</f>
        <v>285</v>
      </c>
      <c r="R1286" s="2">
        <f t="array" ref="R1286">IF($A1286="",0,ROUND(IFERROR(INDEX(Summary!$O:$O,$AH1286),0)/30,0))</f>
        <v>0</v>
      </c>
      <c r="S1286">
        <f t="shared" si="186"/>
        <v>0</v>
      </c>
      <c r="T1286" s="2">
        <f t="array" ref="T1286">IF($S1286=1,IFERROR(INDEX(Summary!$O:$O,$AH1286),0),0)</f>
        <v>0</v>
      </c>
      <c r="U1286" s="2">
        <f t="array" ref="U1286">IF($S1286=1,IFERROR(INDEX(Summary!$AT:$AT,$AH1286),0),0)</f>
        <v>0</v>
      </c>
      <c r="V1286" s="2">
        <f t="shared" si="187"/>
        <v>0</v>
      </c>
      <c r="W1286" s="2">
        <f t="array" ref="W1286">IF($S1286=1,IFERROR(INDEX(Summary!$AZ:$AZ,$AH1286),0),0)</f>
        <v>0</v>
      </c>
      <c r="X1286" s="3">
        <f t="array" ref="X1286">IF($S1286=1,IFERROR(INDEX(Summary!$BA:$BA,$AH1286),0),0)</f>
        <v>0</v>
      </c>
      <c r="Y1286" s="2">
        <f t="array" ref="Y1286">IF($S1286=1,IFERROR(INDEX(Summary!$G:$G,$AH1286),0),0)</f>
        <v>0</v>
      </c>
      <c r="Z1286" s="2">
        <f t="array" ref="Z1286">IF($S1286=1,IFERROR(INDEX(Summary!$H:$H,$AH1286),0),0)</f>
        <v>0</v>
      </c>
      <c r="AA1286" s="2">
        <f t="array" ref="AA1286">IF($S1286=1,IFERROR(INDEX(Summary!$I:$I,$AH1286),0),0)</f>
        <v>0</v>
      </c>
      <c r="AB1286" s="2">
        <f t="array" ref="AB1286">IF($S1286=1,IFERROR(INDEX(Summary!$J:$J,$AH1286),0),0)</f>
        <v>0</v>
      </c>
      <c r="AC1286" s="2">
        <f t="array" ref="AC1286">IF($S1286=1,IFERROR(INDEX(Summary!$K:$K,$AH1286),0),0)</f>
        <v>0</v>
      </c>
      <c r="AD1286" s="2">
        <f t="array" ref="AD1286">IF($S1286=1,IFERROR(INDEX(Summary!$L:$L,$AH1286),0),0)</f>
        <v>0</v>
      </c>
      <c r="AE1286" s="2">
        <f t="array" ref="AE1286">IF($S1286=1,IFERROR(INDEX(Summary!$M:$M,$AH1286),0),0)</f>
        <v>0</v>
      </c>
      <c r="AF1286" s="2">
        <f t="array" ref="AF1286">IF($S1286=1,IFERROR(INDEX(Summary!$N:$N,$AH1286),0),0)</f>
        <v>0</v>
      </c>
      <c r="AG1286">
        <f t="array" ref="AG1286">IF($A1286="","",IFERROR(INDEX(Summary!$BB:$BB,$AH1286),0))</f>
        <v>10</v>
      </c>
      <c r="AH1286">
        <f t="shared" si="188"/>
        <v>45</v>
      </c>
    </row>
    <row r="1287" spans="1:34" hidden="1">
      <c r="A1287" t="str">
        <f t="array" ref="A1287">IFERROR(INDEX(Summary!$D:$D,$AH1287)&amp;"","")</f>
        <v>FG00929</v>
      </c>
      <c r="B1287" t="str">
        <f t="array" ref="B1287">IF($A1287="","",INDEX(Summary!$E:$E,$AH1287))</f>
        <v>Spiced Jaggery cubes - 500gm</v>
      </c>
      <c r="C1287" t="str">
        <f t="array" ref="C1287">IF($A1287="","",INDEX(Summary!$B:$B,$AH1287))</f>
        <v>Jaggery</v>
      </c>
      <c r="D1287" t="str">
        <f t="array" ref="D1287">IF($A1287="","",INDEX(Summary!$C:$C,$AH1287))</f>
        <v>C39</v>
      </c>
      <c r="E1287">
        <f t="array" ref="E1287">IF($A1287="","",INDEX(Summary!$F:$F,$AH1287))</f>
        <v>0.5</v>
      </c>
      <c r="F1287" t="str">
        <f t="array" ref="F1287">IF($A1287="","",INDEX(Summary!$BC:$BC,$AH1287)&amp;"")</f>
        <v>P3 – Normal</v>
      </c>
      <c r="G1287">
        <f t="shared" si="180"/>
        <v>3</v>
      </c>
      <c r="H1287">
        <f t="shared" si="181"/>
        <v>0</v>
      </c>
      <c r="I1287" t="str">
        <f t="array" ref="I1287">IF($A1287="","",IF(IFERROR(INDEX(Summary!$BA:$BA,$AH1287),0)&lt;1,"Under 1 day",IF(INDEX(Summary!$BA:$BA,$AH1287)&lt;3,"1-3 days",IF(INDEX(Summary!$BA:$BA,$AH1287)&lt;7,"3-7 days","7+ days"))))</f>
        <v>Under 1 day</v>
      </c>
      <c r="J1287" t="str">
        <f t="array" ref="J1287">IF($A1287="","",IF(IFERROR(INDEX(Summary!$AX:$AX,$AH1287),0)&lt;0.25,"0-25%",IF(INDEX(Summary!$AX:$AX,$AH1287)&lt;0.5,"25-50%",IF(INDEX(Summary!$AX:$AX,$AH1287)&lt;0.75,"50-75%","75-100%"))))</f>
        <v>75-100%</v>
      </c>
      <c r="K1287" t="str">
        <f t="array" ref="K1287">IF($A1287="","",INDEX(Summary!$AY:$AY,$AH1287)&amp;"")</f>
        <v>RM NA</v>
      </c>
      <c r="L1287" s="1">
        <f>IF($A1287="","",Summary!$P$2+MOD(ROW()-2,30))</f>
        <v>46252</v>
      </c>
      <c r="M1287">
        <f t="shared" si="182"/>
        <v>26</v>
      </c>
      <c r="N1287">
        <f t="shared" si="183"/>
        <v>18</v>
      </c>
      <c r="O1287" t="str">
        <f t="shared" si="184"/>
        <v>Aug-2026</v>
      </c>
      <c r="P1287">
        <f t="shared" ca="1" si="185"/>
        <v>1</v>
      </c>
      <c r="Q1287" s="2">
        <f t="array" ref="Q1287">IF($A1287="",0,IFERROR(INDEX(Summary!$P$3:$AS$67,$AH1287-2,$M1287),0))</f>
        <v>0</v>
      </c>
      <c r="R1287" s="2">
        <f t="array" ref="R1287">IF($A1287="",0,ROUND(IFERROR(INDEX(Summary!$O:$O,$AH1287),0)/30,0))</f>
        <v>0</v>
      </c>
      <c r="S1287">
        <f t="shared" si="186"/>
        <v>0</v>
      </c>
      <c r="T1287" s="2">
        <f t="array" ref="T1287">IF($S1287=1,IFERROR(INDEX(Summary!$O:$O,$AH1287),0),0)</f>
        <v>0</v>
      </c>
      <c r="U1287" s="2">
        <f t="array" ref="U1287">IF($S1287=1,IFERROR(INDEX(Summary!$AT:$AT,$AH1287),0),0)</f>
        <v>0</v>
      </c>
      <c r="V1287" s="2">
        <f t="shared" si="187"/>
        <v>0</v>
      </c>
      <c r="W1287" s="2">
        <f t="array" ref="W1287">IF($S1287=1,IFERROR(INDEX(Summary!$AZ:$AZ,$AH1287),0),0)</f>
        <v>0</v>
      </c>
      <c r="X1287" s="3">
        <f t="array" ref="X1287">IF($S1287=1,IFERROR(INDEX(Summary!$BA:$BA,$AH1287),0),0)</f>
        <v>0</v>
      </c>
      <c r="Y1287" s="2">
        <f t="array" ref="Y1287">IF($S1287=1,IFERROR(INDEX(Summary!$G:$G,$AH1287),0),0)</f>
        <v>0</v>
      </c>
      <c r="Z1287" s="2">
        <f t="array" ref="Z1287">IF($S1287=1,IFERROR(INDEX(Summary!$H:$H,$AH1287),0),0)</f>
        <v>0</v>
      </c>
      <c r="AA1287" s="2">
        <f t="array" ref="AA1287">IF($S1287=1,IFERROR(INDEX(Summary!$I:$I,$AH1287),0),0)</f>
        <v>0</v>
      </c>
      <c r="AB1287" s="2">
        <f t="array" ref="AB1287">IF($S1287=1,IFERROR(INDEX(Summary!$J:$J,$AH1287),0),0)</f>
        <v>0</v>
      </c>
      <c r="AC1287" s="2">
        <f t="array" ref="AC1287">IF($S1287=1,IFERROR(INDEX(Summary!$K:$K,$AH1287),0),0)</f>
        <v>0</v>
      </c>
      <c r="AD1287" s="2">
        <f t="array" ref="AD1287">IF($S1287=1,IFERROR(INDEX(Summary!$L:$L,$AH1287),0),0)</f>
        <v>0</v>
      </c>
      <c r="AE1287" s="2">
        <f t="array" ref="AE1287">IF($S1287=1,IFERROR(INDEX(Summary!$M:$M,$AH1287),0),0)</f>
        <v>0</v>
      </c>
      <c r="AF1287" s="2">
        <f t="array" ref="AF1287">IF($S1287=1,IFERROR(INDEX(Summary!$N:$N,$AH1287),0),0)</f>
        <v>0</v>
      </c>
      <c r="AG1287">
        <f t="array" ref="AG1287">IF($A1287="","",IFERROR(INDEX(Summary!$BB:$BB,$AH1287),0))</f>
        <v>10</v>
      </c>
      <c r="AH1287">
        <f t="shared" si="188"/>
        <v>45</v>
      </c>
    </row>
    <row r="1288" spans="1:34" hidden="1">
      <c r="A1288" t="str">
        <f t="array" ref="A1288">IFERROR(INDEX(Summary!$D:$D,$AH1288)&amp;"","")</f>
        <v>FG00929</v>
      </c>
      <c r="B1288" t="str">
        <f t="array" ref="B1288">IF($A1288="","",INDEX(Summary!$E:$E,$AH1288))</f>
        <v>Spiced Jaggery cubes - 500gm</v>
      </c>
      <c r="C1288" t="str">
        <f t="array" ref="C1288">IF($A1288="","",INDEX(Summary!$B:$B,$AH1288))</f>
        <v>Jaggery</v>
      </c>
      <c r="D1288" t="str">
        <f t="array" ref="D1288">IF($A1288="","",INDEX(Summary!$C:$C,$AH1288))</f>
        <v>C39</v>
      </c>
      <c r="E1288">
        <f t="array" ref="E1288">IF($A1288="","",INDEX(Summary!$F:$F,$AH1288))</f>
        <v>0.5</v>
      </c>
      <c r="F1288" t="str">
        <f t="array" ref="F1288">IF($A1288="","",INDEX(Summary!$BC:$BC,$AH1288)&amp;"")</f>
        <v>P3 – Normal</v>
      </c>
      <c r="G1288">
        <f t="shared" si="180"/>
        <v>3</v>
      </c>
      <c r="H1288">
        <f t="shared" si="181"/>
        <v>0</v>
      </c>
      <c r="I1288" t="str">
        <f t="array" ref="I1288">IF($A1288="","",IF(IFERROR(INDEX(Summary!$BA:$BA,$AH1288),0)&lt;1,"Under 1 day",IF(INDEX(Summary!$BA:$BA,$AH1288)&lt;3,"1-3 days",IF(INDEX(Summary!$BA:$BA,$AH1288)&lt;7,"3-7 days","7+ days"))))</f>
        <v>Under 1 day</v>
      </c>
      <c r="J1288" t="str">
        <f t="array" ref="J1288">IF($A1288="","",IF(IFERROR(INDEX(Summary!$AX:$AX,$AH1288),0)&lt;0.25,"0-25%",IF(INDEX(Summary!$AX:$AX,$AH1288)&lt;0.5,"25-50%",IF(INDEX(Summary!$AX:$AX,$AH1288)&lt;0.75,"50-75%","75-100%"))))</f>
        <v>75-100%</v>
      </c>
      <c r="K1288" t="str">
        <f t="array" ref="K1288">IF($A1288="","",INDEX(Summary!$AY:$AY,$AH1288)&amp;"")</f>
        <v>RM NA</v>
      </c>
      <c r="L1288" s="1">
        <f>IF($A1288="","",Summary!$P$2+MOD(ROW()-2,30))</f>
        <v>46253</v>
      </c>
      <c r="M1288">
        <f t="shared" si="182"/>
        <v>27</v>
      </c>
      <c r="N1288">
        <f t="shared" si="183"/>
        <v>19</v>
      </c>
      <c r="O1288" t="str">
        <f t="shared" si="184"/>
        <v>Aug-2026</v>
      </c>
      <c r="P1288">
        <f t="shared" ca="1" si="185"/>
        <v>1</v>
      </c>
      <c r="Q1288" s="2">
        <f t="array" ref="Q1288">IF($A1288="",0,IFERROR(INDEX(Summary!$P$3:$AS$67,$AH1288-2,$M1288),0))</f>
        <v>0</v>
      </c>
      <c r="R1288" s="2">
        <f t="array" ref="R1288">IF($A1288="",0,ROUND(IFERROR(INDEX(Summary!$O:$O,$AH1288),0)/30,0))</f>
        <v>0</v>
      </c>
      <c r="S1288">
        <f t="shared" si="186"/>
        <v>0</v>
      </c>
      <c r="T1288" s="2">
        <f t="array" ref="T1288">IF($S1288=1,IFERROR(INDEX(Summary!$O:$O,$AH1288),0),0)</f>
        <v>0</v>
      </c>
      <c r="U1288" s="2">
        <f t="array" ref="U1288">IF($S1288=1,IFERROR(INDEX(Summary!$AT:$AT,$AH1288),0),0)</f>
        <v>0</v>
      </c>
      <c r="V1288" s="2">
        <f t="shared" si="187"/>
        <v>0</v>
      </c>
      <c r="W1288" s="2">
        <f t="array" ref="W1288">IF($S1288=1,IFERROR(INDEX(Summary!$AZ:$AZ,$AH1288),0),0)</f>
        <v>0</v>
      </c>
      <c r="X1288" s="3">
        <f t="array" ref="X1288">IF($S1288=1,IFERROR(INDEX(Summary!$BA:$BA,$AH1288),0),0)</f>
        <v>0</v>
      </c>
      <c r="Y1288" s="2">
        <f t="array" ref="Y1288">IF($S1288=1,IFERROR(INDEX(Summary!$G:$G,$AH1288),0),0)</f>
        <v>0</v>
      </c>
      <c r="Z1288" s="2">
        <f t="array" ref="Z1288">IF($S1288=1,IFERROR(INDEX(Summary!$H:$H,$AH1288),0),0)</f>
        <v>0</v>
      </c>
      <c r="AA1288" s="2">
        <f t="array" ref="AA1288">IF($S1288=1,IFERROR(INDEX(Summary!$I:$I,$AH1288),0),0)</f>
        <v>0</v>
      </c>
      <c r="AB1288" s="2">
        <f t="array" ref="AB1288">IF($S1288=1,IFERROR(INDEX(Summary!$J:$J,$AH1288),0),0)</f>
        <v>0</v>
      </c>
      <c r="AC1288" s="2">
        <f t="array" ref="AC1288">IF($S1288=1,IFERROR(INDEX(Summary!$K:$K,$AH1288),0),0)</f>
        <v>0</v>
      </c>
      <c r="AD1288" s="2">
        <f t="array" ref="AD1288">IF($S1288=1,IFERROR(INDEX(Summary!$L:$L,$AH1288),0),0)</f>
        <v>0</v>
      </c>
      <c r="AE1288" s="2">
        <f t="array" ref="AE1288">IF($S1288=1,IFERROR(INDEX(Summary!$M:$M,$AH1288),0),0)</f>
        <v>0</v>
      </c>
      <c r="AF1288" s="2">
        <f t="array" ref="AF1288">IF($S1288=1,IFERROR(INDEX(Summary!$N:$N,$AH1288),0),0)</f>
        <v>0</v>
      </c>
      <c r="AG1288">
        <f t="array" ref="AG1288">IF($A1288="","",IFERROR(INDEX(Summary!$BB:$BB,$AH1288),0))</f>
        <v>10</v>
      </c>
      <c r="AH1288">
        <f t="shared" si="188"/>
        <v>45</v>
      </c>
    </row>
    <row r="1289" spans="1:34" hidden="1">
      <c r="A1289" t="str">
        <f t="array" ref="A1289">IFERROR(INDEX(Summary!$D:$D,$AH1289)&amp;"","")</f>
        <v>FG00929</v>
      </c>
      <c r="B1289" t="str">
        <f t="array" ref="B1289">IF($A1289="","",INDEX(Summary!$E:$E,$AH1289))</f>
        <v>Spiced Jaggery cubes - 500gm</v>
      </c>
      <c r="C1289" t="str">
        <f t="array" ref="C1289">IF($A1289="","",INDEX(Summary!$B:$B,$AH1289))</f>
        <v>Jaggery</v>
      </c>
      <c r="D1289" t="str">
        <f t="array" ref="D1289">IF($A1289="","",INDEX(Summary!$C:$C,$AH1289))</f>
        <v>C39</v>
      </c>
      <c r="E1289">
        <f t="array" ref="E1289">IF($A1289="","",INDEX(Summary!$F:$F,$AH1289))</f>
        <v>0.5</v>
      </c>
      <c r="F1289" t="str">
        <f t="array" ref="F1289">IF($A1289="","",INDEX(Summary!$BC:$BC,$AH1289)&amp;"")</f>
        <v>P3 – Normal</v>
      </c>
      <c r="G1289">
        <f t="shared" si="180"/>
        <v>3</v>
      </c>
      <c r="H1289">
        <f t="shared" si="181"/>
        <v>0</v>
      </c>
      <c r="I1289" t="str">
        <f t="array" ref="I1289">IF($A1289="","",IF(IFERROR(INDEX(Summary!$BA:$BA,$AH1289),0)&lt;1,"Under 1 day",IF(INDEX(Summary!$BA:$BA,$AH1289)&lt;3,"1-3 days",IF(INDEX(Summary!$BA:$BA,$AH1289)&lt;7,"3-7 days","7+ days"))))</f>
        <v>Under 1 day</v>
      </c>
      <c r="J1289" t="str">
        <f t="array" ref="J1289">IF($A1289="","",IF(IFERROR(INDEX(Summary!$AX:$AX,$AH1289),0)&lt;0.25,"0-25%",IF(INDEX(Summary!$AX:$AX,$AH1289)&lt;0.5,"25-50%",IF(INDEX(Summary!$AX:$AX,$AH1289)&lt;0.75,"50-75%","75-100%"))))</f>
        <v>75-100%</v>
      </c>
      <c r="K1289" t="str">
        <f t="array" ref="K1289">IF($A1289="","",INDEX(Summary!$AY:$AY,$AH1289)&amp;"")</f>
        <v>RM NA</v>
      </c>
      <c r="L1289" s="1">
        <f>IF($A1289="","",Summary!$P$2+MOD(ROW()-2,30))</f>
        <v>46254</v>
      </c>
      <c r="M1289">
        <f t="shared" si="182"/>
        <v>28</v>
      </c>
      <c r="N1289">
        <f t="shared" si="183"/>
        <v>20</v>
      </c>
      <c r="O1289" t="str">
        <f t="shared" si="184"/>
        <v>Aug-2026</v>
      </c>
      <c r="P1289">
        <f t="shared" ca="1" si="185"/>
        <v>1</v>
      </c>
      <c r="Q1289" s="2">
        <f t="array" ref="Q1289">IF($A1289="",0,IFERROR(INDEX(Summary!$P$3:$AS$67,$AH1289-2,$M1289),0))</f>
        <v>0</v>
      </c>
      <c r="R1289" s="2">
        <f t="array" ref="R1289">IF($A1289="",0,ROUND(IFERROR(INDEX(Summary!$O:$O,$AH1289),0)/30,0))</f>
        <v>0</v>
      </c>
      <c r="S1289">
        <f t="shared" si="186"/>
        <v>0</v>
      </c>
      <c r="T1289" s="2">
        <f t="array" ref="T1289">IF($S1289=1,IFERROR(INDEX(Summary!$O:$O,$AH1289),0),0)</f>
        <v>0</v>
      </c>
      <c r="U1289" s="2">
        <f t="array" ref="U1289">IF($S1289=1,IFERROR(INDEX(Summary!$AT:$AT,$AH1289),0),0)</f>
        <v>0</v>
      </c>
      <c r="V1289" s="2">
        <f t="shared" si="187"/>
        <v>0</v>
      </c>
      <c r="W1289" s="2">
        <f t="array" ref="W1289">IF($S1289=1,IFERROR(INDEX(Summary!$AZ:$AZ,$AH1289),0),0)</f>
        <v>0</v>
      </c>
      <c r="X1289" s="3">
        <f t="array" ref="X1289">IF($S1289=1,IFERROR(INDEX(Summary!$BA:$BA,$AH1289),0),0)</f>
        <v>0</v>
      </c>
      <c r="Y1289" s="2">
        <f t="array" ref="Y1289">IF($S1289=1,IFERROR(INDEX(Summary!$G:$G,$AH1289),0),0)</f>
        <v>0</v>
      </c>
      <c r="Z1289" s="2">
        <f t="array" ref="Z1289">IF($S1289=1,IFERROR(INDEX(Summary!$H:$H,$AH1289),0),0)</f>
        <v>0</v>
      </c>
      <c r="AA1289" s="2">
        <f t="array" ref="AA1289">IF($S1289=1,IFERROR(INDEX(Summary!$I:$I,$AH1289),0),0)</f>
        <v>0</v>
      </c>
      <c r="AB1289" s="2">
        <f t="array" ref="AB1289">IF($S1289=1,IFERROR(INDEX(Summary!$J:$J,$AH1289),0),0)</f>
        <v>0</v>
      </c>
      <c r="AC1289" s="2">
        <f t="array" ref="AC1289">IF($S1289=1,IFERROR(INDEX(Summary!$K:$K,$AH1289),0),0)</f>
        <v>0</v>
      </c>
      <c r="AD1289" s="2">
        <f t="array" ref="AD1289">IF($S1289=1,IFERROR(INDEX(Summary!$L:$L,$AH1289),0),0)</f>
        <v>0</v>
      </c>
      <c r="AE1289" s="2">
        <f t="array" ref="AE1289">IF($S1289=1,IFERROR(INDEX(Summary!$M:$M,$AH1289),0),0)</f>
        <v>0</v>
      </c>
      <c r="AF1289" s="2">
        <f t="array" ref="AF1289">IF($S1289=1,IFERROR(INDEX(Summary!$N:$N,$AH1289),0),0)</f>
        <v>0</v>
      </c>
      <c r="AG1289">
        <f t="array" ref="AG1289">IF($A1289="","",IFERROR(INDEX(Summary!$BB:$BB,$AH1289),0))</f>
        <v>10</v>
      </c>
      <c r="AH1289">
        <f t="shared" si="188"/>
        <v>45</v>
      </c>
    </row>
    <row r="1290" spans="1:34" hidden="1">
      <c r="A1290" t="str">
        <f t="array" ref="A1290">IFERROR(INDEX(Summary!$D:$D,$AH1290)&amp;"","")</f>
        <v>FG00929</v>
      </c>
      <c r="B1290" t="str">
        <f t="array" ref="B1290">IF($A1290="","",INDEX(Summary!$E:$E,$AH1290))</f>
        <v>Spiced Jaggery cubes - 500gm</v>
      </c>
      <c r="C1290" t="str">
        <f t="array" ref="C1290">IF($A1290="","",INDEX(Summary!$B:$B,$AH1290))</f>
        <v>Jaggery</v>
      </c>
      <c r="D1290" t="str">
        <f t="array" ref="D1290">IF($A1290="","",INDEX(Summary!$C:$C,$AH1290))</f>
        <v>C39</v>
      </c>
      <c r="E1290">
        <f t="array" ref="E1290">IF($A1290="","",INDEX(Summary!$F:$F,$AH1290))</f>
        <v>0.5</v>
      </c>
      <c r="F1290" t="str">
        <f t="array" ref="F1290">IF($A1290="","",INDEX(Summary!$BC:$BC,$AH1290)&amp;"")</f>
        <v>P3 – Normal</v>
      </c>
      <c r="G1290">
        <f t="shared" si="180"/>
        <v>3</v>
      </c>
      <c r="H1290">
        <f t="shared" si="181"/>
        <v>0</v>
      </c>
      <c r="I1290" t="str">
        <f t="array" ref="I1290">IF($A1290="","",IF(IFERROR(INDEX(Summary!$BA:$BA,$AH1290),0)&lt;1,"Under 1 day",IF(INDEX(Summary!$BA:$BA,$AH1290)&lt;3,"1-3 days",IF(INDEX(Summary!$BA:$BA,$AH1290)&lt;7,"3-7 days","7+ days"))))</f>
        <v>Under 1 day</v>
      </c>
      <c r="J1290" t="str">
        <f t="array" ref="J1290">IF($A1290="","",IF(IFERROR(INDEX(Summary!$AX:$AX,$AH1290),0)&lt;0.25,"0-25%",IF(INDEX(Summary!$AX:$AX,$AH1290)&lt;0.5,"25-50%",IF(INDEX(Summary!$AX:$AX,$AH1290)&lt;0.75,"50-75%","75-100%"))))</f>
        <v>75-100%</v>
      </c>
      <c r="K1290" t="str">
        <f t="array" ref="K1290">IF($A1290="","",INDEX(Summary!$AY:$AY,$AH1290)&amp;"")</f>
        <v>RM NA</v>
      </c>
      <c r="L1290" s="1">
        <f>IF($A1290="","",Summary!$P$2+MOD(ROW()-2,30))</f>
        <v>46255</v>
      </c>
      <c r="M1290">
        <f t="shared" si="182"/>
        <v>29</v>
      </c>
      <c r="N1290">
        <f t="shared" si="183"/>
        <v>21</v>
      </c>
      <c r="O1290" t="str">
        <f t="shared" si="184"/>
        <v>Aug-2026</v>
      </c>
      <c r="P1290">
        <f t="shared" ca="1" si="185"/>
        <v>1</v>
      </c>
      <c r="Q1290" s="2">
        <f t="array" ref="Q1290">IF($A1290="",0,IFERROR(INDEX(Summary!$P$3:$AS$67,$AH1290-2,$M1290),0))</f>
        <v>0</v>
      </c>
      <c r="R1290" s="2">
        <f t="array" ref="R1290">IF($A1290="",0,ROUND(IFERROR(INDEX(Summary!$O:$O,$AH1290),0)/30,0))</f>
        <v>0</v>
      </c>
      <c r="S1290">
        <f t="shared" si="186"/>
        <v>0</v>
      </c>
      <c r="T1290" s="2">
        <f t="array" ref="T1290">IF($S1290=1,IFERROR(INDEX(Summary!$O:$O,$AH1290),0),0)</f>
        <v>0</v>
      </c>
      <c r="U1290" s="2">
        <f t="array" ref="U1290">IF($S1290=1,IFERROR(INDEX(Summary!$AT:$AT,$AH1290),0),0)</f>
        <v>0</v>
      </c>
      <c r="V1290" s="2">
        <f t="shared" si="187"/>
        <v>0</v>
      </c>
      <c r="W1290" s="2">
        <f t="array" ref="W1290">IF($S1290=1,IFERROR(INDEX(Summary!$AZ:$AZ,$AH1290),0),0)</f>
        <v>0</v>
      </c>
      <c r="X1290" s="3">
        <f t="array" ref="X1290">IF($S1290=1,IFERROR(INDEX(Summary!$BA:$BA,$AH1290),0),0)</f>
        <v>0</v>
      </c>
      <c r="Y1290" s="2">
        <f t="array" ref="Y1290">IF($S1290=1,IFERROR(INDEX(Summary!$G:$G,$AH1290),0),0)</f>
        <v>0</v>
      </c>
      <c r="Z1290" s="2">
        <f t="array" ref="Z1290">IF($S1290=1,IFERROR(INDEX(Summary!$H:$H,$AH1290),0),0)</f>
        <v>0</v>
      </c>
      <c r="AA1290" s="2">
        <f t="array" ref="AA1290">IF($S1290=1,IFERROR(INDEX(Summary!$I:$I,$AH1290),0),0)</f>
        <v>0</v>
      </c>
      <c r="AB1290" s="2">
        <f t="array" ref="AB1290">IF($S1290=1,IFERROR(INDEX(Summary!$J:$J,$AH1290),0),0)</f>
        <v>0</v>
      </c>
      <c r="AC1290" s="2">
        <f t="array" ref="AC1290">IF($S1290=1,IFERROR(INDEX(Summary!$K:$K,$AH1290),0),0)</f>
        <v>0</v>
      </c>
      <c r="AD1290" s="2">
        <f t="array" ref="AD1290">IF($S1290=1,IFERROR(INDEX(Summary!$L:$L,$AH1290),0),0)</f>
        <v>0</v>
      </c>
      <c r="AE1290" s="2">
        <f t="array" ref="AE1290">IF($S1290=1,IFERROR(INDEX(Summary!$M:$M,$AH1290),0),0)</f>
        <v>0</v>
      </c>
      <c r="AF1290" s="2">
        <f t="array" ref="AF1290">IF($S1290=1,IFERROR(INDEX(Summary!$N:$N,$AH1290),0),0)</f>
        <v>0</v>
      </c>
      <c r="AG1290">
        <f t="array" ref="AG1290">IF($A1290="","",IFERROR(INDEX(Summary!$BB:$BB,$AH1290),0))</f>
        <v>10</v>
      </c>
      <c r="AH1290">
        <f t="shared" si="188"/>
        <v>45</v>
      </c>
    </row>
    <row r="1291" spans="1:34" hidden="1">
      <c r="A1291" t="str">
        <f t="array" ref="A1291">IFERROR(INDEX(Summary!$D:$D,$AH1291)&amp;"","")</f>
        <v>FG00929</v>
      </c>
      <c r="B1291" t="str">
        <f t="array" ref="B1291">IF($A1291="","",INDEX(Summary!$E:$E,$AH1291))</f>
        <v>Spiced Jaggery cubes - 500gm</v>
      </c>
      <c r="C1291" t="str">
        <f t="array" ref="C1291">IF($A1291="","",INDEX(Summary!$B:$B,$AH1291))</f>
        <v>Jaggery</v>
      </c>
      <c r="D1291" t="str">
        <f t="array" ref="D1291">IF($A1291="","",INDEX(Summary!$C:$C,$AH1291))</f>
        <v>C39</v>
      </c>
      <c r="E1291">
        <f t="array" ref="E1291">IF($A1291="","",INDEX(Summary!$F:$F,$AH1291))</f>
        <v>0.5</v>
      </c>
      <c r="F1291" t="str">
        <f t="array" ref="F1291">IF($A1291="","",INDEX(Summary!$BC:$BC,$AH1291)&amp;"")</f>
        <v>P3 – Normal</v>
      </c>
      <c r="G1291">
        <f t="shared" si="180"/>
        <v>3</v>
      </c>
      <c r="H1291">
        <f t="shared" si="181"/>
        <v>0</v>
      </c>
      <c r="I1291" t="str">
        <f t="array" ref="I1291">IF($A1291="","",IF(IFERROR(INDEX(Summary!$BA:$BA,$AH1291),0)&lt;1,"Under 1 day",IF(INDEX(Summary!$BA:$BA,$AH1291)&lt;3,"1-3 days",IF(INDEX(Summary!$BA:$BA,$AH1291)&lt;7,"3-7 days","7+ days"))))</f>
        <v>Under 1 day</v>
      </c>
      <c r="J1291" t="str">
        <f t="array" ref="J1291">IF($A1291="","",IF(IFERROR(INDEX(Summary!$AX:$AX,$AH1291),0)&lt;0.25,"0-25%",IF(INDEX(Summary!$AX:$AX,$AH1291)&lt;0.5,"25-50%",IF(INDEX(Summary!$AX:$AX,$AH1291)&lt;0.75,"50-75%","75-100%"))))</f>
        <v>75-100%</v>
      </c>
      <c r="K1291" t="str">
        <f t="array" ref="K1291">IF($A1291="","",INDEX(Summary!$AY:$AY,$AH1291)&amp;"")</f>
        <v>RM NA</v>
      </c>
      <c r="L1291" s="1">
        <f>IF($A1291="","",Summary!$P$2+MOD(ROW()-2,30))</f>
        <v>46256</v>
      </c>
      <c r="M1291">
        <f t="shared" si="182"/>
        <v>30</v>
      </c>
      <c r="N1291">
        <f t="shared" si="183"/>
        <v>22</v>
      </c>
      <c r="O1291" t="str">
        <f t="shared" si="184"/>
        <v>Aug-2026</v>
      </c>
      <c r="P1291">
        <f t="shared" ca="1" si="185"/>
        <v>1</v>
      </c>
      <c r="Q1291" s="2">
        <f t="array" ref="Q1291">IF($A1291="",0,IFERROR(INDEX(Summary!$P$3:$AS$67,$AH1291-2,$M1291),0))</f>
        <v>0</v>
      </c>
      <c r="R1291" s="2">
        <f t="array" ref="R1291">IF($A1291="",0,ROUND(IFERROR(INDEX(Summary!$O:$O,$AH1291),0)/30,0))</f>
        <v>0</v>
      </c>
      <c r="S1291">
        <f t="shared" si="186"/>
        <v>0</v>
      </c>
      <c r="T1291" s="2">
        <f t="array" ref="T1291">IF($S1291=1,IFERROR(INDEX(Summary!$O:$O,$AH1291),0),0)</f>
        <v>0</v>
      </c>
      <c r="U1291" s="2">
        <f t="array" ref="U1291">IF($S1291=1,IFERROR(INDEX(Summary!$AT:$AT,$AH1291),0),0)</f>
        <v>0</v>
      </c>
      <c r="V1291" s="2">
        <f t="shared" si="187"/>
        <v>0</v>
      </c>
      <c r="W1291" s="2">
        <f t="array" ref="W1291">IF($S1291=1,IFERROR(INDEX(Summary!$AZ:$AZ,$AH1291),0),0)</f>
        <v>0</v>
      </c>
      <c r="X1291" s="3">
        <f t="array" ref="X1291">IF($S1291=1,IFERROR(INDEX(Summary!$BA:$BA,$AH1291),0),0)</f>
        <v>0</v>
      </c>
      <c r="Y1291" s="2">
        <f t="array" ref="Y1291">IF($S1291=1,IFERROR(INDEX(Summary!$G:$G,$AH1291),0),0)</f>
        <v>0</v>
      </c>
      <c r="Z1291" s="2">
        <f t="array" ref="Z1291">IF($S1291=1,IFERROR(INDEX(Summary!$H:$H,$AH1291),0),0)</f>
        <v>0</v>
      </c>
      <c r="AA1291" s="2">
        <f t="array" ref="AA1291">IF($S1291=1,IFERROR(INDEX(Summary!$I:$I,$AH1291),0),0)</f>
        <v>0</v>
      </c>
      <c r="AB1291" s="2">
        <f t="array" ref="AB1291">IF($S1291=1,IFERROR(INDEX(Summary!$J:$J,$AH1291),0),0)</f>
        <v>0</v>
      </c>
      <c r="AC1291" s="2">
        <f t="array" ref="AC1291">IF($S1291=1,IFERROR(INDEX(Summary!$K:$K,$AH1291),0),0)</f>
        <v>0</v>
      </c>
      <c r="AD1291" s="2">
        <f t="array" ref="AD1291">IF($S1291=1,IFERROR(INDEX(Summary!$L:$L,$AH1291),0),0)</f>
        <v>0</v>
      </c>
      <c r="AE1291" s="2">
        <f t="array" ref="AE1291">IF($S1291=1,IFERROR(INDEX(Summary!$M:$M,$AH1291),0),0)</f>
        <v>0</v>
      </c>
      <c r="AF1291" s="2">
        <f t="array" ref="AF1291">IF($S1291=1,IFERROR(INDEX(Summary!$N:$N,$AH1291),0),0)</f>
        <v>0</v>
      </c>
      <c r="AG1291">
        <f t="array" ref="AG1291">IF($A1291="","",IFERROR(INDEX(Summary!$BB:$BB,$AH1291),0))</f>
        <v>10</v>
      </c>
      <c r="AH1291">
        <f t="shared" si="188"/>
        <v>45</v>
      </c>
    </row>
    <row r="1292" spans="1:34">
      <c r="A1292" t="str">
        <f t="array" ref="A1292">IFERROR(INDEX(Summary!$D:$D,$AH1292)&amp;"","")</f>
        <v>FG01028</v>
      </c>
      <c r="B1292" t="str">
        <f t="array" ref="B1292">IF($A1292="","",INDEX(Summary!$E:$E,$AH1292))</f>
        <v>Sugarcane Jaggery Powder 1kg</v>
      </c>
      <c r="C1292" t="str">
        <f t="array" ref="C1292">IF($A1292="","",INDEX(Summary!$B:$B,$AH1292))</f>
        <v>Jaggery</v>
      </c>
      <c r="D1292" t="str">
        <f t="array" ref="D1292">IF($A1292="","",INDEX(Summary!$C:$C,$AH1292))</f>
        <v>C39</v>
      </c>
      <c r="E1292">
        <f t="array" ref="E1292">IF($A1292="","",INDEX(Summary!$F:$F,$AH1292))</f>
        <v>1</v>
      </c>
      <c r="F1292" t="str">
        <f t="array" ref="F1292">IF($A1292="","",INDEX(Summary!$BC:$BC,$AH1292)&amp;"")</f>
        <v>P3 – Normal</v>
      </c>
      <c r="G1292">
        <f t="shared" si="180"/>
        <v>3</v>
      </c>
      <c r="H1292">
        <f t="shared" si="181"/>
        <v>0</v>
      </c>
      <c r="I1292" t="str">
        <f t="array" ref="I1292">IF($A1292="","",IF(IFERROR(INDEX(Summary!$BA:$BA,$AH1292),0)&lt;1,"Under 1 day",IF(INDEX(Summary!$BA:$BA,$AH1292)&lt;3,"1-3 days",IF(INDEX(Summary!$BA:$BA,$AH1292)&lt;7,"3-7 days","7+ days"))))</f>
        <v>7+ days</v>
      </c>
      <c r="J1292" t="str">
        <f t="array" ref="J1292">IF($A1292="","",IF(IFERROR(INDEX(Summary!$AX:$AX,$AH1292),0)&lt;0.25,"0-25%",IF(INDEX(Summary!$AX:$AX,$AH1292)&lt;0.5,"25-50%",IF(INDEX(Summary!$AX:$AX,$AH1292)&lt;0.75,"50-75%","75-100%"))))</f>
        <v>75-100%</v>
      </c>
      <c r="K1292" t="str">
        <f t="array" ref="K1292">IF($A1292="","",INDEX(Summary!$AY:$AY,$AH1292)&amp;"")</f>
        <v>Done</v>
      </c>
      <c r="L1292" s="1">
        <f>IF($A1292="","",Summary!$P$2+MOD(ROW()-2,30))</f>
        <v>46227</v>
      </c>
      <c r="M1292">
        <f t="shared" si="182"/>
        <v>1</v>
      </c>
      <c r="N1292">
        <f t="shared" si="183"/>
        <v>24</v>
      </c>
      <c r="O1292" t="str">
        <f t="shared" si="184"/>
        <v>Jul-2026</v>
      </c>
      <c r="P1292">
        <f t="shared" ca="1" si="185"/>
        <v>1</v>
      </c>
      <c r="Q1292" s="2">
        <f t="array" ref="Q1292">IF($A1292="",0,IFERROR(INDEX(Summary!$P$3:$AS$67,$AH1292-2,$M1292),0))</f>
        <v>0</v>
      </c>
      <c r="R1292" s="2">
        <f t="array" ref="R1292">IF($A1292="",0,ROUND(IFERROR(INDEX(Summary!$O:$O,$AH1292),0)/30,0))</f>
        <v>9</v>
      </c>
      <c r="S1292">
        <f t="shared" si="186"/>
        <v>1</v>
      </c>
      <c r="T1292" s="2">
        <f t="array" ref="T1292">IF($S1292=1,IFERROR(INDEX(Summary!$O:$O,$AH1292),0),0)</f>
        <v>259</v>
      </c>
      <c r="U1292" s="2">
        <f t="array" ref="U1292">IF($S1292=1,IFERROR(INDEX(Summary!$AT:$AT,$AH1292),0),0)</f>
        <v>259</v>
      </c>
      <c r="V1292" s="2">
        <f t="shared" si="187"/>
        <v>0</v>
      </c>
      <c r="W1292" s="2">
        <f t="array" ref="W1292">IF($S1292=1,IFERROR(INDEX(Summary!$AZ:$AZ,$AH1292),0),0)</f>
        <v>3725</v>
      </c>
      <c r="X1292" s="3">
        <f t="array" ref="X1292">IF($S1292=1,IFERROR(INDEX(Summary!$BA:$BA,$AH1292),0),0)</f>
        <v>431.46718146718149</v>
      </c>
      <c r="Y1292" s="2">
        <f t="array" ref="Y1292">IF($S1292=1,IFERROR(INDEX(Summary!$G:$G,$AH1292),0),0)</f>
        <v>259</v>
      </c>
      <c r="Z1292" s="2">
        <f t="array" ref="Z1292">IF($S1292=1,IFERROR(INDEX(Summary!$H:$H,$AH1292),0),0)</f>
        <v>0</v>
      </c>
      <c r="AA1292" s="2">
        <f t="array" ref="AA1292">IF($S1292=1,IFERROR(INDEX(Summary!$I:$I,$AH1292),0),0)</f>
        <v>0</v>
      </c>
      <c r="AB1292" s="2">
        <f t="array" ref="AB1292">IF($S1292=1,IFERROR(INDEX(Summary!$J:$J,$AH1292),0),0)</f>
        <v>0</v>
      </c>
      <c r="AC1292" s="2">
        <f t="array" ref="AC1292">IF($S1292=1,IFERROR(INDEX(Summary!$K:$K,$AH1292),0),0)</f>
        <v>0</v>
      </c>
      <c r="AD1292" s="2">
        <f t="array" ref="AD1292">IF($S1292=1,IFERROR(INDEX(Summary!$L:$L,$AH1292),0),0)</f>
        <v>0</v>
      </c>
      <c r="AE1292" s="2">
        <f t="array" ref="AE1292">IF($S1292=1,IFERROR(INDEX(Summary!$M:$M,$AH1292),0),0)</f>
        <v>0</v>
      </c>
      <c r="AF1292" s="2">
        <f t="array" ref="AF1292">IF($S1292=1,IFERROR(INDEX(Summary!$N:$N,$AH1292),0),0)</f>
        <v>0</v>
      </c>
      <c r="AG1292">
        <f t="array" ref="AG1292">IF($A1292="","",IFERROR(INDEX(Summary!$BB:$BB,$AH1292),0))</f>
        <v>3</v>
      </c>
      <c r="AH1292">
        <f t="shared" si="188"/>
        <v>46</v>
      </c>
    </row>
    <row r="1293" spans="1:34" hidden="1">
      <c r="A1293" t="str">
        <f t="array" ref="A1293">IFERROR(INDEX(Summary!$D:$D,$AH1293)&amp;"","")</f>
        <v>FG01028</v>
      </c>
      <c r="B1293" t="str">
        <f t="array" ref="B1293">IF($A1293="","",INDEX(Summary!$E:$E,$AH1293))</f>
        <v>Sugarcane Jaggery Powder 1kg</v>
      </c>
      <c r="C1293" t="str">
        <f t="array" ref="C1293">IF($A1293="","",INDEX(Summary!$B:$B,$AH1293))</f>
        <v>Jaggery</v>
      </c>
      <c r="D1293" t="str">
        <f t="array" ref="D1293">IF($A1293="","",INDEX(Summary!$C:$C,$AH1293))</f>
        <v>C39</v>
      </c>
      <c r="E1293">
        <f t="array" ref="E1293">IF($A1293="","",INDEX(Summary!$F:$F,$AH1293))</f>
        <v>1</v>
      </c>
      <c r="F1293" t="str">
        <f t="array" ref="F1293">IF($A1293="","",INDEX(Summary!$BC:$BC,$AH1293)&amp;"")</f>
        <v>P3 – Normal</v>
      </c>
      <c r="G1293">
        <f t="shared" si="180"/>
        <v>3</v>
      </c>
      <c r="H1293">
        <f t="shared" si="181"/>
        <v>0</v>
      </c>
      <c r="I1293" t="str">
        <f t="array" ref="I1293">IF($A1293="","",IF(IFERROR(INDEX(Summary!$BA:$BA,$AH1293),0)&lt;1,"Under 1 day",IF(INDEX(Summary!$BA:$BA,$AH1293)&lt;3,"1-3 days",IF(INDEX(Summary!$BA:$BA,$AH1293)&lt;7,"3-7 days","7+ days"))))</f>
        <v>7+ days</v>
      </c>
      <c r="J1293" t="str">
        <f t="array" ref="J1293">IF($A1293="","",IF(IFERROR(INDEX(Summary!$AX:$AX,$AH1293),0)&lt;0.25,"0-25%",IF(INDEX(Summary!$AX:$AX,$AH1293)&lt;0.5,"25-50%",IF(INDEX(Summary!$AX:$AX,$AH1293)&lt;0.75,"50-75%","75-100%"))))</f>
        <v>75-100%</v>
      </c>
      <c r="K1293" t="str">
        <f t="array" ref="K1293">IF($A1293="","",INDEX(Summary!$AY:$AY,$AH1293)&amp;"")</f>
        <v>Done</v>
      </c>
      <c r="L1293" s="1">
        <f>IF($A1293="","",Summary!$P$2+MOD(ROW()-2,30))</f>
        <v>46228</v>
      </c>
      <c r="M1293">
        <f t="shared" si="182"/>
        <v>2</v>
      </c>
      <c r="N1293">
        <f t="shared" si="183"/>
        <v>25</v>
      </c>
      <c r="O1293" t="str">
        <f t="shared" si="184"/>
        <v>Jul-2026</v>
      </c>
      <c r="P1293">
        <f t="shared" ca="1" si="185"/>
        <v>1</v>
      </c>
      <c r="Q1293" s="2">
        <f t="array" ref="Q1293">IF($A1293="",0,IFERROR(INDEX(Summary!$P$3:$AS$67,$AH1293-2,$M1293),0))</f>
        <v>0</v>
      </c>
      <c r="R1293" s="2">
        <f t="array" ref="R1293">IF($A1293="",0,ROUND(IFERROR(INDEX(Summary!$O:$O,$AH1293),0)/30,0))</f>
        <v>9</v>
      </c>
      <c r="S1293">
        <f t="shared" si="186"/>
        <v>0</v>
      </c>
      <c r="T1293" s="2">
        <f t="array" ref="T1293">IF($S1293=1,IFERROR(INDEX(Summary!$O:$O,$AH1293),0),0)</f>
        <v>0</v>
      </c>
      <c r="U1293" s="2">
        <f t="array" ref="U1293">IF($S1293=1,IFERROR(INDEX(Summary!$AT:$AT,$AH1293),0),0)</f>
        <v>0</v>
      </c>
      <c r="V1293" s="2">
        <f t="shared" si="187"/>
        <v>0</v>
      </c>
      <c r="W1293" s="2">
        <f t="array" ref="W1293">IF($S1293=1,IFERROR(INDEX(Summary!$AZ:$AZ,$AH1293),0),0)</f>
        <v>0</v>
      </c>
      <c r="X1293" s="3">
        <f t="array" ref="X1293">IF($S1293=1,IFERROR(INDEX(Summary!$BA:$BA,$AH1293),0),0)</f>
        <v>0</v>
      </c>
      <c r="Y1293" s="2">
        <f t="array" ref="Y1293">IF($S1293=1,IFERROR(INDEX(Summary!$G:$G,$AH1293),0),0)</f>
        <v>0</v>
      </c>
      <c r="Z1293" s="2">
        <f t="array" ref="Z1293">IF($S1293=1,IFERROR(INDEX(Summary!$H:$H,$AH1293),0),0)</f>
        <v>0</v>
      </c>
      <c r="AA1293" s="2">
        <f t="array" ref="AA1293">IF($S1293=1,IFERROR(INDEX(Summary!$I:$I,$AH1293),0),0)</f>
        <v>0</v>
      </c>
      <c r="AB1293" s="2">
        <f t="array" ref="AB1293">IF($S1293=1,IFERROR(INDEX(Summary!$J:$J,$AH1293),0),0)</f>
        <v>0</v>
      </c>
      <c r="AC1293" s="2">
        <f t="array" ref="AC1293">IF($S1293=1,IFERROR(INDEX(Summary!$K:$K,$AH1293),0),0)</f>
        <v>0</v>
      </c>
      <c r="AD1293" s="2">
        <f t="array" ref="AD1293">IF($S1293=1,IFERROR(INDEX(Summary!$L:$L,$AH1293),0),0)</f>
        <v>0</v>
      </c>
      <c r="AE1293" s="2">
        <f t="array" ref="AE1293">IF($S1293=1,IFERROR(INDEX(Summary!$M:$M,$AH1293),0),0)</f>
        <v>0</v>
      </c>
      <c r="AF1293" s="2">
        <f t="array" ref="AF1293">IF($S1293=1,IFERROR(INDEX(Summary!$N:$N,$AH1293),0),0)</f>
        <v>0</v>
      </c>
      <c r="AG1293">
        <f t="array" ref="AG1293">IF($A1293="","",IFERROR(INDEX(Summary!$BB:$BB,$AH1293),0))</f>
        <v>3</v>
      </c>
      <c r="AH1293">
        <f t="shared" si="188"/>
        <v>46</v>
      </c>
    </row>
    <row r="1294" spans="1:34" hidden="1">
      <c r="A1294" t="str">
        <f t="array" ref="A1294">IFERROR(INDEX(Summary!$D:$D,$AH1294)&amp;"","")</f>
        <v>FG01028</v>
      </c>
      <c r="B1294" t="str">
        <f t="array" ref="B1294">IF($A1294="","",INDEX(Summary!$E:$E,$AH1294))</f>
        <v>Sugarcane Jaggery Powder 1kg</v>
      </c>
      <c r="C1294" t="str">
        <f t="array" ref="C1294">IF($A1294="","",INDEX(Summary!$B:$B,$AH1294))</f>
        <v>Jaggery</v>
      </c>
      <c r="D1294" t="str">
        <f t="array" ref="D1294">IF($A1294="","",INDEX(Summary!$C:$C,$AH1294))</f>
        <v>C39</v>
      </c>
      <c r="E1294">
        <f t="array" ref="E1294">IF($A1294="","",INDEX(Summary!$F:$F,$AH1294))</f>
        <v>1</v>
      </c>
      <c r="F1294" t="str">
        <f t="array" ref="F1294">IF($A1294="","",INDEX(Summary!$BC:$BC,$AH1294)&amp;"")</f>
        <v>P3 – Normal</v>
      </c>
      <c r="G1294">
        <f t="shared" si="180"/>
        <v>3</v>
      </c>
      <c r="H1294">
        <f t="shared" si="181"/>
        <v>0</v>
      </c>
      <c r="I1294" t="str">
        <f t="array" ref="I1294">IF($A1294="","",IF(IFERROR(INDEX(Summary!$BA:$BA,$AH1294),0)&lt;1,"Under 1 day",IF(INDEX(Summary!$BA:$BA,$AH1294)&lt;3,"1-3 days",IF(INDEX(Summary!$BA:$BA,$AH1294)&lt;7,"3-7 days","7+ days"))))</f>
        <v>7+ days</v>
      </c>
      <c r="J1294" t="str">
        <f t="array" ref="J1294">IF($A1294="","",IF(IFERROR(INDEX(Summary!$AX:$AX,$AH1294),0)&lt;0.25,"0-25%",IF(INDEX(Summary!$AX:$AX,$AH1294)&lt;0.5,"25-50%",IF(INDEX(Summary!$AX:$AX,$AH1294)&lt;0.75,"50-75%","75-100%"))))</f>
        <v>75-100%</v>
      </c>
      <c r="K1294" t="str">
        <f t="array" ref="K1294">IF($A1294="","",INDEX(Summary!$AY:$AY,$AH1294)&amp;"")</f>
        <v>Done</v>
      </c>
      <c r="L1294" s="1">
        <f>IF($A1294="","",Summary!$P$2+MOD(ROW()-2,30))</f>
        <v>46229</v>
      </c>
      <c r="M1294">
        <f t="shared" si="182"/>
        <v>3</v>
      </c>
      <c r="N1294">
        <f t="shared" si="183"/>
        <v>26</v>
      </c>
      <c r="O1294" t="str">
        <f t="shared" si="184"/>
        <v>Jul-2026</v>
      </c>
      <c r="P1294">
        <f t="shared" ca="1" si="185"/>
        <v>1</v>
      </c>
      <c r="Q1294" s="2">
        <f t="array" ref="Q1294">IF($A1294="",0,IFERROR(INDEX(Summary!$P$3:$AS$67,$AH1294-2,$M1294),0))</f>
        <v>0</v>
      </c>
      <c r="R1294" s="2">
        <f t="array" ref="R1294">IF($A1294="",0,ROUND(IFERROR(INDEX(Summary!$O:$O,$AH1294),0)/30,0))</f>
        <v>9</v>
      </c>
      <c r="S1294">
        <f t="shared" si="186"/>
        <v>0</v>
      </c>
      <c r="T1294" s="2">
        <f t="array" ref="T1294">IF($S1294=1,IFERROR(INDEX(Summary!$O:$O,$AH1294),0),0)</f>
        <v>0</v>
      </c>
      <c r="U1294" s="2">
        <f t="array" ref="U1294">IF($S1294=1,IFERROR(INDEX(Summary!$AT:$AT,$AH1294),0),0)</f>
        <v>0</v>
      </c>
      <c r="V1294" s="2">
        <f t="shared" si="187"/>
        <v>0</v>
      </c>
      <c r="W1294" s="2">
        <f t="array" ref="W1294">IF($S1294=1,IFERROR(INDEX(Summary!$AZ:$AZ,$AH1294),0),0)</f>
        <v>0</v>
      </c>
      <c r="X1294" s="3">
        <f t="array" ref="X1294">IF($S1294=1,IFERROR(INDEX(Summary!$BA:$BA,$AH1294),0),0)</f>
        <v>0</v>
      </c>
      <c r="Y1294" s="2">
        <f t="array" ref="Y1294">IF($S1294=1,IFERROR(INDEX(Summary!$G:$G,$AH1294),0),0)</f>
        <v>0</v>
      </c>
      <c r="Z1294" s="2">
        <f t="array" ref="Z1294">IF($S1294=1,IFERROR(INDEX(Summary!$H:$H,$AH1294),0),0)</f>
        <v>0</v>
      </c>
      <c r="AA1294" s="2">
        <f t="array" ref="AA1294">IF($S1294=1,IFERROR(INDEX(Summary!$I:$I,$AH1294),0),0)</f>
        <v>0</v>
      </c>
      <c r="AB1294" s="2">
        <f t="array" ref="AB1294">IF($S1294=1,IFERROR(INDEX(Summary!$J:$J,$AH1294),0),0)</f>
        <v>0</v>
      </c>
      <c r="AC1294" s="2">
        <f t="array" ref="AC1294">IF($S1294=1,IFERROR(INDEX(Summary!$K:$K,$AH1294),0),0)</f>
        <v>0</v>
      </c>
      <c r="AD1294" s="2">
        <f t="array" ref="AD1294">IF($S1294=1,IFERROR(INDEX(Summary!$L:$L,$AH1294),0),0)</f>
        <v>0</v>
      </c>
      <c r="AE1294" s="2">
        <f t="array" ref="AE1294">IF($S1294=1,IFERROR(INDEX(Summary!$M:$M,$AH1294),0),0)</f>
        <v>0</v>
      </c>
      <c r="AF1294" s="2">
        <f t="array" ref="AF1294">IF($S1294=1,IFERROR(INDEX(Summary!$N:$N,$AH1294),0),0)</f>
        <v>0</v>
      </c>
      <c r="AG1294">
        <f t="array" ref="AG1294">IF($A1294="","",IFERROR(INDEX(Summary!$BB:$BB,$AH1294),0))</f>
        <v>3</v>
      </c>
      <c r="AH1294">
        <f t="shared" si="188"/>
        <v>46</v>
      </c>
    </row>
    <row r="1295" spans="1:34" hidden="1">
      <c r="A1295" t="str">
        <f t="array" ref="A1295">IFERROR(INDEX(Summary!$D:$D,$AH1295)&amp;"","")</f>
        <v>FG01028</v>
      </c>
      <c r="B1295" t="str">
        <f t="array" ref="B1295">IF($A1295="","",INDEX(Summary!$E:$E,$AH1295))</f>
        <v>Sugarcane Jaggery Powder 1kg</v>
      </c>
      <c r="C1295" t="str">
        <f t="array" ref="C1295">IF($A1295="","",INDEX(Summary!$B:$B,$AH1295))</f>
        <v>Jaggery</v>
      </c>
      <c r="D1295" t="str">
        <f t="array" ref="D1295">IF($A1295="","",INDEX(Summary!$C:$C,$AH1295))</f>
        <v>C39</v>
      </c>
      <c r="E1295">
        <f t="array" ref="E1295">IF($A1295="","",INDEX(Summary!$F:$F,$AH1295))</f>
        <v>1</v>
      </c>
      <c r="F1295" t="str">
        <f t="array" ref="F1295">IF($A1295="","",INDEX(Summary!$BC:$BC,$AH1295)&amp;"")</f>
        <v>P3 – Normal</v>
      </c>
      <c r="G1295">
        <f t="shared" si="180"/>
        <v>3</v>
      </c>
      <c r="H1295">
        <f t="shared" si="181"/>
        <v>0</v>
      </c>
      <c r="I1295" t="str">
        <f t="array" ref="I1295">IF($A1295="","",IF(IFERROR(INDEX(Summary!$BA:$BA,$AH1295),0)&lt;1,"Under 1 day",IF(INDEX(Summary!$BA:$BA,$AH1295)&lt;3,"1-3 days",IF(INDEX(Summary!$BA:$BA,$AH1295)&lt;7,"3-7 days","7+ days"))))</f>
        <v>7+ days</v>
      </c>
      <c r="J1295" t="str">
        <f t="array" ref="J1295">IF($A1295="","",IF(IFERROR(INDEX(Summary!$AX:$AX,$AH1295),0)&lt;0.25,"0-25%",IF(INDEX(Summary!$AX:$AX,$AH1295)&lt;0.5,"25-50%",IF(INDEX(Summary!$AX:$AX,$AH1295)&lt;0.75,"50-75%","75-100%"))))</f>
        <v>75-100%</v>
      </c>
      <c r="K1295" t="str">
        <f t="array" ref="K1295">IF($A1295="","",INDEX(Summary!$AY:$AY,$AH1295)&amp;"")</f>
        <v>Done</v>
      </c>
      <c r="L1295" s="1">
        <f>IF($A1295="","",Summary!$P$2+MOD(ROW()-2,30))</f>
        <v>46230</v>
      </c>
      <c r="M1295">
        <f t="shared" si="182"/>
        <v>4</v>
      </c>
      <c r="N1295">
        <f t="shared" si="183"/>
        <v>27</v>
      </c>
      <c r="O1295" t="str">
        <f t="shared" si="184"/>
        <v>Jul-2026</v>
      </c>
      <c r="P1295">
        <f t="shared" ca="1" si="185"/>
        <v>1</v>
      </c>
      <c r="Q1295" s="2">
        <f t="array" ref="Q1295">IF($A1295="",0,IFERROR(INDEX(Summary!$P$3:$AS$67,$AH1295-2,$M1295),0))</f>
        <v>259</v>
      </c>
      <c r="R1295" s="2">
        <f t="array" ref="R1295">IF($A1295="",0,ROUND(IFERROR(INDEX(Summary!$O:$O,$AH1295),0)/30,0))</f>
        <v>9</v>
      </c>
      <c r="S1295">
        <f t="shared" si="186"/>
        <v>0</v>
      </c>
      <c r="T1295" s="2">
        <f t="array" ref="T1295">IF($S1295=1,IFERROR(INDEX(Summary!$O:$O,$AH1295),0),0)</f>
        <v>0</v>
      </c>
      <c r="U1295" s="2">
        <f t="array" ref="U1295">IF($S1295=1,IFERROR(INDEX(Summary!$AT:$AT,$AH1295),0),0)</f>
        <v>0</v>
      </c>
      <c r="V1295" s="2">
        <f t="shared" si="187"/>
        <v>0</v>
      </c>
      <c r="W1295" s="2">
        <f t="array" ref="W1295">IF($S1295=1,IFERROR(INDEX(Summary!$AZ:$AZ,$AH1295),0),0)</f>
        <v>0</v>
      </c>
      <c r="X1295" s="3">
        <f t="array" ref="X1295">IF($S1295=1,IFERROR(INDEX(Summary!$BA:$BA,$AH1295),0),0)</f>
        <v>0</v>
      </c>
      <c r="Y1295" s="2">
        <f t="array" ref="Y1295">IF($S1295=1,IFERROR(INDEX(Summary!$G:$G,$AH1295),0),0)</f>
        <v>0</v>
      </c>
      <c r="Z1295" s="2">
        <f t="array" ref="Z1295">IF($S1295=1,IFERROR(INDEX(Summary!$H:$H,$AH1295),0),0)</f>
        <v>0</v>
      </c>
      <c r="AA1295" s="2">
        <f t="array" ref="AA1295">IF($S1295=1,IFERROR(INDEX(Summary!$I:$I,$AH1295),0),0)</f>
        <v>0</v>
      </c>
      <c r="AB1295" s="2">
        <f t="array" ref="AB1295">IF($S1295=1,IFERROR(INDEX(Summary!$J:$J,$AH1295),0),0)</f>
        <v>0</v>
      </c>
      <c r="AC1295" s="2">
        <f t="array" ref="AC1295">IF($S1295=1,IFERROR(INDEX(Summary!$K:$K,$AH1295),0),0)</f>
        <v>0</v>
      </c>
      <c r="AD1295" s="2">
        <f t="array" ref="AD1295">IF($S1295=1,IFERROR(INDEX(Summary!$L:$L,$AH1295),0),0)</f>
        <v>0</v>
      </c>
      <c r="AE1295" s="2">
        <f t="array" ref="AE1295">IF($S1295=1,IFERROR(INDEX(Summary!$M:$M,$AH1295),0),0)</f>
        <v>0</v>
      </c>
      <c r="AF1295" s="2">
        <f t="array" ref="AF1295">IF($S1295=1,IFERROR(INDEX(Summary!$N:$N,$AH1295),0),0)</f>
        <v>0</v>
      </c>
      <c r="AG1295">
        <f t="array" ref="AG1295">IF($A1295="","",IFERROR(INDEX(Summary!$BB:$BB,$AH1295),0))</f>
        <v>3</v>
      </c>
      <c r="AH1295">
        <f t="shared" si="188"/>
        <v>46</v>
      </c>
    </row>
    <row r="1296" spans="1:34" hidden="1">
      <c r="A1296" t="str">
        <f t="array" ref="A1296">IFERROR(INDEX(Summary!$D:$D,$AH1296)&amp;"","")</f>
        <v>FG01028</v>
      </c>
      <c r="B1296" t="str">
        <f t="array" ref="B1296">IF($A1296="","",INDEX(Summary!$E:$E,$AH1296))</f>
        <v>Sugarcane Jaggery Powder 1kg</v>
      </c>
      <c r="C1296" t="str">
        <f t="array" ref="C1296">IF($A1296="","",INDEX(Summary!$B:$B,$AH1296))</f>
        <v>Jaggery</v>
      </c>
      <c r="D1296" t="str">
        <f t="array" ref="D1296">IF($A1296="","",INDEX(Summary!$C:$C,$AH1296))</f>
        <v>C39</v>
      </c>
      <c r="E1296">
        <f t="array" ref="E1296">IF($A1296="","",INDEX(Summary!$F:$F,$AH1296))</f>
        <v>1</v>
      </c>
      <c r="F1296" t="str">
        <f t="array" ref="F1296">IF($A1296="","",INDEX(Summary!$BC:$BC,$AH1296)&amp;"")</f>
        <v>P3 – Normal</v>
      </c>
      <c r="G1296">
        <f t="shared" si="180"/>
        <v>3</v>
      </c>
      <c r="H1296">
        <f t="shared" si="181"/>
        <v>0</v>
      </c>
      <c r="I1296" t="str">
        <f t="array" ref="I1296">IF($A1296="","",IF(IFERROR(INDEX(Summary!$BA:$BA,$AH1296),0)&lt;1,"Under 1 day",IF(INDEX(Summary!$BA:$BA,$AH1296)&lt;3,"1-3 days",IF(INDEX(Summary!$BA:$BA,$AH1296)&lt;7,"3-7 days","7+ days"))))</f>
        <v>7+ days</v>
      </c>
      <c r="J1296" t="str">
        <f t="array" ref="J1296">IF($A1296="","",IF(IFERROR(INDEX(Summary!$AX:$AX,$AH1296),0)&lt;0.25,"0-25%",IF(INDEX(Summary!$AX:$AX,$AH1296)&lt;0.5,"25-50%",IF(INDEX(Summary!$AX:$AX,$AH1296)&lt;0.75,"50-75%","75-100%"))))</f>
        <v>75-100%</v>
      </c>
      <c r="K1296" t="str">
        <f t="array" ref="K1296">IF($A1296="","",INDEX(Summary!$AY:$AY,$AH1296)&amp;"")</f>
        <v>Done</v>
      </c>
      <c r="L1296" s="1">
        <f>IF($A1296="","",Summary!$P$2+MOD(ROW()-2,30))</f>
        <v>46231</v>
      </c>
      <c r="M1296">
        <f t="shared" si="182"/>
        <v>5</v>
      </c>
      <c r="N1296">
        <f t="shared" si="183"/>
        <v>28</v>
      </c>
      <c r="O1296" t="str">
        <f t="shared" si="184"/>
        <v>Jul-2026</v>
      </c>
      <c r="P1296">
        <f t="shared" ca="1" si="185"/>
        <v>1</v>
      </c>
      <c r="Q1296" s="2">
        <f t="array" ref="Q1296">IF($A1296="",0,IFERROR(INDEX(Summary!$P$3:$AS$67,$AH1296-2,$M1296),0))</f>
        <v>0</v>
      </c>
      <c r="R1296" s="2">
        <f t="array" ref="R1296">IF($A1296="",0,ROUND(IFERROR(INDEX(Summary!$O:$O,$AH1296),0)/30,0))</f>
        <v>9</v>
      </c>
      <c r="S1296">
        <f t="shared" si="186"/>
        <v>0</v>
      </c>
      <c r="T1296" s="2">
        <f t="array" ref="T1296">IF($S1296=1,IFERROR(INDEX(Summary!$O:$O,$AH1296),0),0)</f>
        <v>0</v>
      </c>
      <c r="U1296" s="2">
        <f t="array" ref="U1296">IF($S1296=1,IFERROR(INDEX(Summary!$AT:$AT,$AH1296),0),0)</f>
        <v>0</v>
      </c>
      <c r="V1296" s="2">
        <f t="shared" si="187"/>
        <v>0</v>
      </c>
      <c r="W1296" s="2">
        <f t="array" ref="W1296">IF($S1296=1,IFERROR(INDEX(Summary!$AZ:$AZ,$AH1296),0),0)</f>
        <v>0</v>
      </c>
      <c r="X1296" s="3">
        <f t="array" ref="X1296">IF($S1296=1,IFERROR(INDEX(Summary!$BA:$BA,$AH1296),0),0)</f>
        <v>0</v>
      </c>
      <c r="Y1296" s="2">
        <f t="array" ref="Y1296">IF($S1296=1,IFERROR(INDEX(Summary!$G:$G,$AH1296),0),0)</f>
        <v>0</v>
      </c>
      <c r="Z1296" s="2">
        <f t="array" ref="Z1296">IF($S1296=1,IFERROR(INDEX(Summary!$H:$H,$AH1296),0),0)</f>
        <v>0</v>
      </c>
      <c r="AA1296" s="2">
        <f t="array" ref="AA1296">IF($S1296=1,IFERROR(INDEX(Summary!$I:$I,$AH1296),0),0)</f>
        <v>0</v>
      </c>
      <c r="AB1296" s="2">
        <f t="array" ref="AB1296">IF($S1296=1,IFERROR(INDEX(Summary!$J:$J,$AH1296),0),0)</f>
        <v>0</v>
      </c>
      <c r="AC1296" s="2">
        <f t="array" ref="AC1296">IF($S1296=1,IFERROR(INDEX(Summary!$K:$K,$AH1296),0),0)</f>
        <v>0</v>
      </c>
      <c r="AD1296" s="2">
        <f t="array" ref="AD1296">IF($S1296=1,IFERROR(INDEX(Summary!$L:$L,$AH1296),0),0)</f>
        <v>0</v>
      </c>
      <c r="AE1296" s="2">
        <f t="array" ref="AE1296">IF($S1296=1,IFERROR(INDEX(Summary!$M:$M,$AH1296),0),0)</f>
        <v>0</v>
      </c>
      <c r="AF1296" s="2">
        <f t="array" ref="AF1296">IF($S1296=1,IFERROR(INDEX(Summary!$N:$N,$AH1296),0),0)</f>
        <v>0</v>
      </c>
      <c r="AG1296">
        <f t="array" ref="AG1296">IF($A1296="","",IFERROR(INDEX(Summary!$BB:$BB,$AH1296),0))</f>
        <v>3</v>
      </c>
      <c r="AH1296">
        <f t="shared" si="188"/>
        <v>46</v>
      </c>
    </row>
    <row r="1297" spans="1:34" hidden="1">
      <c r="A1297" t="str">
        <f t="array" ref="A1297">IFERROR(INDEX(Summary!$D:$D,$AH1297)&amp;"","")</f>
        <v>FG01028</v>
      </c>
      <c r="B1297" t="str">
        <f t="array" ref="B1297">IF($A1297="","",INDEX(Summary!$E:$E,$AH1297))</f>
        <v>Sugarcane Jaggery Powder 1kg</v>
      </c>
      <c r="C1297" t="str">
        <f t="array" ref="C1297">IF($A1297="","",INDEX(Summary!$B:$B,$AH1297))</f>
        <v>Jaggery</v>
      </c>
      <c r="D1297" t="str">
        <f t="array" ref="D1297">IF($A1297="","",INDEX(Summary!$C:$C,$AH1297))</f>
        <v>C39</v>
      </c>
      <c r="E1297">
        <f t="array" ref="E1297">IF($A1297="","",INDEX(Summary!$F:$F,$AH1297))</f>
        <v>1</v>
      </c>
      <c r="F1297" t="str">
        <f t="array" ref="F1297">IF($A1297="","",INDEX(Summary!$BC:$BC,$AH1297)&amp;"")</f>
        <v>P3 – Normal</v>
      </c>
      <c r="G1297">
        <f t="shared" si="180"/>
        <v>3</v>
      </c>
      <c r="H1297">
        <f t="shared" si="181"/>
        <v>0</v>
      </c>
      <c r="I1297" t="str">
        <f t="array" ref="I1297">IF($A1297="","",IF(IFERROR(INDEX(Summary!$BA:$BA,$AH1297),0)&lt;1,"Under 1 day",IF(INDEX(Summary!$BA:$BA,$AH1297)&lt;3,"1-3 days",IF(INDEX(Summary!$BA:$BA,$AH1297)&lt;7,"3-7 days","7+ days"))))</f>
        <v>7+ days</v>
      </c>
      <c r="J1297" t="str">
        <f t="array" ref="J1297">IF($A1297="","",IF(IFERROR(INDEX(Summary!$AX:$AX,$AH1297),0)&lt;0.25,"0-25%",IF(INDEX(Summary!$AX:$AX,$AH1297)&lt;0.5,"25-50%",IF(INDEX(Summary!$AX:$AX,$AH1297)&lt;0.75,"50-75%","75-100%"))))</f>
        <v>75-100%</v>
      </c>
      <c r="K1297" t="str">
        <f t="array" ref="K1297">IF($A1297="","",INDEX(Summary!$AY:$AY,$AH1297)&amp;"")</f>
        <v>Done</v>
      </c>
      <c r="L1297" s="1">
        <f>IF($A1297="","",Summary!$P$2+MOD(ROW()-2,30))</f>
        <v>46232</v>
      </c>
      <c r="M1297">
        <f t="shared" si="182"/>
        <v>6</v>
      </c>
      <c r="N1297">
        <f t="shared" si="183"/>
        <v>29</v>
      </c>
      <c r="O1297" t="str">
        <f t="shared" si="184"/>
        <v>Jul-2026</v>
      </c>
      <c r="P1297">
        <f t="shared" ca="1" si="185"/>
        <v>1</v>
      </c>
      <c r="Q1297" s="2">
        <f t="array" ref="Q1297">IF($A1297="",0,IFERROR(INDEX(Summary!$P$3:$AS$67,$AH1297-2,$M1297),0))</f>
        <v>0</v>
      </c>
      <c r="R1297" s="2">
        <f t="array" ref="R1297">IF($A1297="",0,ROUND(IFERROR(INDEX(Summary!$O:$O,$AH1297),0)/30,0))</f>
        <v>9</v>
      </c>
      <c r="S1297">
        <f t="shared" si="186"/>
        <v>0</v>
      </c>
      <c r="T1297" s="2">
        <f t="array" ref="T1297">IF($S1297=1,IFERROR(INDEX(Summary!$O:$O,$AH1297),0),0)</f>
        <v>0</v>
      </c>
      <c r="U1297" s="2">
        <f t="array" ref="U1297">IF($S1297=1,IFERROR(INDEX(Summary!$AT:$AT,$AH1297),0),0)</f>
        <v>0</v>
      </c>
      <c r="V1297" s="2">
        <f t="shared" si="187"/>
        <v>0</v>
      </c>
      <c r="W1297" s="2">
        <f t="array" ref="W1297">IF($S1297=1,IFERROR(INDEX(Summary!$AZ:$AZ,$AH1297),0),0)</f>
        <v>0</v>
      </c>
      <c r="X1297" s="3">
        <f t="array" ref="X1297">IF($S1297=1,IFERROR(INDEX(Summary!$BA:$BA,$AH1297),0),0)</f>
        <v>0</v>
      </c>
      <c r="Y1297" s="2">
        <f t="array" ref="Y1297">IF($S1297=1,IFERROR(INDEX(Summary!$G:$G,$AH1297),0),0)</f>
        <v>0</v>
      </c>
      <c r="Z1297" s="2">
        <f t="array" ref="Z1297">IF($S1297=1,IFERROR(INDEX(Summary!$H:$H,$AH1297),0),0)</f>
        <v>0</v>
      </c>
      <c r="AA1297" s="2">
        <f t="array" ref="AA1297">IF($S1297=1,IFERROR(INDEX(Summary!$I:$I,$AH1297),0),0)</f>
        <v>0</v>
      </c>
      <c r="AB1297" s="2">
        <f t="array" ref="AB1297">IF($S1297=1,IFERROR(INDEX(Summary!$J:$J,$AH1297),0),0)</f>
        <v>0</v>
      </c>
      <c r="AC1297" s="2">
        <f t="array" ref="AC1297">IF($S1297=1,IFERROR(INDEX(Summary!$K:$K,$AH1297),0),0)</f>
        <v>0</v>
      </c>
      <c r="AD1297" s="2">
        <f t="array" ref="AD1297">IF($S1297=1,IFERROR(INDEX(Summary!$L:$L,$AH1297),0),0)</f>
        <v>0</v>
      </c>
      <c r="AE1297" s="2">
        <f t="array" ref="AE1297">IF($S1297=1,IFERROR(INDEX(Summary!$M:$M,$AH1297),0),0)</f>
        <v>0</v>
      </c>
      <c r="AF1297" s="2">
        <f t="array" ref="AF1297">IF($S1297=1,IFERROR(INDEX(Summary!$N:$N,$AH1297),0),0)</f>
        <v>0</v>
      </c>
      <c r="AG1297">
        <f t="array" ref="AG1297">IF($A1297="","",IFERROR(INDEX(Summary!$BB:$BB,$AH1297),0))</f>
        <v>3</v>
      </c>
      <c r="AH1297">
        <f t="shared" si="188"/>
        <v>46</v>
      </c>
    </row>
    <row r="1298" spans="1:34" hidden="1">
      <c r="A1298" t="str">
        <f t="array" ref="A1298">IFERROR(INDEX(Summary!$D:$D,$AH1298)&amp;"","")</f>
        <v>FG01028</v>
      </c>
      <c r="B1298" t="str">
        <f t="array" ref="B1298">IF($A1298="","",INDEX(Summary!$E:$E,$AH1298))</f>
        <v>Sugarcane Jaggery Powder 1kg</v>
      </c>
      <c r="C1298" t="str">
        <f t="array" ref="C1298">IF($A1298="","",INDEX(Summary!$B:$B,$AH1298))</f>
        <v>Jaggery</v>
      </c>
      <c r="D1298" t="str">
        <f t="array" ref="D1298">IF($A1298="","",INDEX(Summary!$C:$C,$AH1298))</f>
        <v>C39</v>
      </c>
      <c r="E1298">
        <f t="array" ref="E1298">IF($A1298="","",INDEX(Summary!$F:$F,$AH1298))</f>
        <v>1</v>
      </c>
      <c r="F1298" t="str">
        <f t="array" ref="F1298">IF($A1298="","",INDEX(Summary!$BC:$BC,$AH1298)&amp;"")</f>
        <v>P3 – Normal</v>
      </c>
      <c r="G1298">
        <f t="shared" si="180"/>
        <v>3</v>
      </c>
      <c r="H1298">
        <f t="shared" si="181"/>
        <v>0</v>
      </c>
      <c r="I1298" t="str">
        <f t="array" ref="I1298">IF($A1298="","",IF(IFERROR(INDEX(Summary!$BA:$BA,$AH1298),0)&lt;1,"Under 1 day",IF(INDEX(Summary!$BA:$BA,$AH1298)&lt;3,"1-3 days",IF(INDEX(Summary!$BA:$BA,$AH1298)&lt;7,"3-7 days","7+ days"))))</f>
        <v>7+ days</v>
      </c>
      <c r="J1298" t="str">
        <f t="array" ref="J1298">IF($A1298="","",IF(IFERROR(INDEX(Summary!$AX:$AX,$AH1298),0)&lt;0.25,"0-25%",IF(INDEX(Summary!$AX:$AX,$AH1298)&lt;0.5,"25-50%",IF(INDEX(Summary!$AX:$AX,$AH1298)&lt;0.75,"50-75%","75-100%"))))</f>
        <v>75-100%</v>
      </c>
      <c r="K1298" t="str">
        <f t="array" ref="K1298">IF($A1298="","",INDEX(Summary!$AY:$AY,$AH1298)&amp;"")</f>
        <v>Done</v>
      </c>
      <c r="L1298" s="1">
        <f>IF($A1298="","",Summary!$P$2+MOD(ROW()-2,30))</f>
        <v>46233</v>
      </c>
      <c r="M1298">
        <f t="shared" si="182"/>
        <v>7</v>
      </c>
      <c r="N1298">
        <f t="shared" si="183"/>
        <v>30</v>
      </c>
      <c r="O1298" t="str">
        <f t="shared" si="184"/>
        <v>Jul-2026</v>
      </c>
      <c r="P1298">
        <f t="shared" ca="1" si="185"/>
        <v>1</v>
      </c>
      <c r="Q1298" s="2">
        <f t="array" ref="Q1298">IF($A1298="",0,IFERROR(INDEX(Summary!$P$3:$AS$67,$AH1298-2,$M1298),0))</f>
        <v>0</v>
      </c>
      <c r="R1298" s="2">
        <f t="array" ref="R1298">IF($A1298="",0,ROUND(IFERROR(INDEX(Summary!$O:$O,$AH1298),0)/30,0))</f>
        <v>9</v>
      </c>
      <c r="S1298">
        <f t="shared" si="186"/>
        <v>0</v>
      </c>
      <c r="T1298" s="2">
        <f t="array" ref="T1298">IF($S1298=1,IFERROR(INDEX(Summary!$O:$O,$AH1298),0),0)</f>
        <v>0</v>
      </c>
      <c r="U1298" s="2">
        <f t="array" ref="U1298">IF($S1298=1,IFERROR(INDEX(Summary!$AT:$AT,$AH1298),0),0)</f>
        <v>0</v>
      </c>
      <c r="V1298" s="2">
        <f t="shared" si="187"/>
        <v>0</v>
      </c>
      <c r="W1298" s="2">
        <f t="array" ref="W1298">IF($S1298=1,IFERROR(INDEX(Summary!$AZ:$AZ,$AH1298),0),0)</f>
        <v>0</v>
      </c>
      <c r="X1298" s="3">
        <f t="array" ref="X1298">IF($S1298=1,IFERROR(INDEX(Summary!$BA:$BA,$AH1298),0),0)</f>
        <v>0</v>
      </c>
      <c r="Y1298" s="2">
        <f t="array" ref="Y1298">IF($S1298=1,IFERROR(INDEX(Summary!$G:$G,$AH1298),0),0)</f>
        <v>0</v>
      </c>
      <c r="Z1298" s="2">
        <f t="array" ref="Z1298">IF($S1298=1,IFERROR(INDEX(Summary!$H:$H,$AH1298),0),0)</f>
        <v>0</v>
      </c>
      <c r="AA1298" s="2">
        <f t="array" ref="AA1298">IF($S1298=1,IFERROR(INDEX(Summary!$I:$I,$AH1298),0),0)</f>
        <v>0</v>
      </c>
      <c r="AB1298" s="2">
        <f t="array" ref="AB1298">IF($S1298=1,IFERROR(INDEX(Summary!$J:$J,$AH1298),0),0)</f>
        <v>0</v>
      </c>
      <c r="AC1298" s="2">
        <f t="array" ref="AC1298">IF($S1298=1,IFERROR(INDEX(Summary!$K:$K,$AH1298),0),0)</f>
        <v>0</v>
      </c>
      <c r="AD1298" s="2">
        <f t="array" ref="AD1298">IF($S1298=1,IFERROR(INDEX(Summary!$L:$L,$AH1298),0),0)</f>
        <v>0</v>
      </c>
      <c r="AE1298" s="2">
        <f t="array" ref="AE1298">IF($S1298=1,IFERROR(INDEX(Summary!$M:$M,$AH1298),0),0)</f>
        <v>0</v>
      </c>
      <c r="AF1298" s="2">
        <f t="array" ref="AF1298">IF($S1298=1,IFERROR(INDEX(Summary!$N:$N,$AH1298),0),0)</f>
        <v>0</v>
      </c>
      <c r="AG1298">
        <f t="array" ref="AG1298">IF($A1298="","",IFERROR(INDEX(Summary!$BB:$BB,$AH1298),0))</f>
        <v>3</v>
      </c>
      <c r="AH1298">
        <f t="shared" si="188"/>
        <v>46</v>
      </c>
    </row>
    <row r="1299" spans="1:34" hidden="1">
      <c r="A1299" t="str">
        <f t="array" ref="A1299">IFERROR(INDEX(Summary!$D:$D,$AH1299)&amp;"","")</f>
        <v>FG01028</v>
      </c>
      <c r="B1299" t="str">
        <f t="array" ref="B1299">IF($A1299="","",INDEX(Summary!$E:$E,$AH1299))</f>
        <v>Sugarcane Jaggery Powder 1kg</v>
      </c>
      <c r="C1299" t="str">
        <f t="array" ref="C1299">IF($A1299="","",INDEX(Summary!$B:$B,$AH1299))</f>
        <v>Jaggery</v>
      </c>
      <c r="D1299" t="str">
        <f t="array" ref="D1299">IF($A1299="","",INDEX(Summary!$C:$C,$AH1299))</f>
        <v>C39</v>
      </c>
      <c r="E1299">
        <f t="array" ref="E1299">IF($A1299="","",INDEX(Summary!$F:$F,$AH1299))</f>
        <v>1</v>
      </c>
      <c r="F1299" t="str">
        <f t="array" ref="F1299">IF($A1299="","",INDEX(Summary!$BC:$BC,$AH1299)&amp;"")</f>
        <v>P3 – Normal</v>
      </c>
      <c r="G1299">
        <f t="shared" si="180"/>
        <v>3</v>
      </c>
      <c r="H1299">
        <f t="shared" si="181"/>
        <v>0</v>
      </c>
      <c r="I1299" t="str">
        <f t="array" ref="I1299">IF($A1299="","",IF(IFERROR(INDEX(Summary!$BA:$BA,$AH1299),0)&lt;1,"Under 1 day",IF(INDEX(Summary!$BA:$BA,$AH1299)&lt;3,"1-3 days",IF(INDEX(Summary!$BA:$BA,$AH1299)&lt;7,"3-7 days","7+ days"))))</f>
        <v>7+ days</v>
      </c>
      <c r="J1299" t="str">
        <f t="array" ref="J1299">IF($A1299="","",IF(IFERROR(INDEX(Summary!$AX:$AX,$AH1299),0)&lt;0.25,"0-25%",IF(INDEX(Summary!$AX:$AX,$AH1299)&lt;0.5,"25-50%",IF(INDEX(Summary!$AX:$AX,$AH1299)&lt;0.75,"50-75%","75-100%"))))</f>
        <v>75-100%</v>
      </c>
      <c r="K1299" t="str">
        <f t="array" ref="K1299">IF($A1299="","",INDEX(Summary!$AY:$AY,$AH1299)&amp;"")</f>
        <v>Done</v>
      </c>
      <c r="L1299" s="1">
        <f>IF($A1299="","",Summary!$P$2+MOD(ROW()-2,30))</f>
        <v>46234</v>
      </c>
      <c r="M1299">
        <f t="shared" si="182"/>
        <v>8</v>
      </c>
      <c r="N1299">
        <f t="shared" si="183"/>
        <v>31</v>
      </c>
      <c r="O1299" t="str">
        <f t="shared" si="184"/>
        <v>Jul-2026</v>
      </c>
      <c r="P1299">
        <f t="shared" ca="1" si="185"/>
        <v>1</v>
      </c>
      <c r="Q1299" s="2">
        <f t="array" ref="Q1299">IF($A1299="",0,IFERROR(INDEX(Summary!$P$3:$AS$67,$AH1299-2,$M1299),0))</f>
        <v>0</v>
      </c>
      <c r="R1299" s="2">
        <f t="array" ref="R1299">IF($A1299="",0,ROUND(IFERROR(INDEX(Summary!$O:$O,$AH1299),0)/30,0))</f>
        <v>9</v>
      </c>
      <c r="S1299">
        <f t="shared" si="186"/>
        <v>0</v>
      </c>
      <c r="T1299" s="2">
        <f t="array" ref="T1299">IF($S1299=1,IFERROR(INDEX(Summary!$O:$O,$AH1299),0),0)</f>
        <v>0</v>
      </c>
      <c r="U1299" s="2">
        <f t="array" ref="U1299">IF($S1299=1,IFERROR(INDEX(Summary!$AT:$AT,$AH1299),0),0)</f>
        <v>0</v>
      </c>
      <c r="V1299" s="2">
        <f t="shared" si="187"/>
        <v>0</v>
      </c>
      <c r="W1299" s="2">
        <f t="array" ref="W1299">IF($S1299=1,IFERROR(INDEX(Summary!$AZ:$AZ,$AH1299),0),0)</f>
        <v>0</v>
      </c>
      <c r="X1299" s="3">
        <f t="array" ref="X1299">IF($S1299=1,IFERROR(INDEX(Summary!$BA:$BA,$AH1299),0),0)</f>
        <v>0</v>
      </c>
      <c r="Y1299" s="2">
        <f t="array" ref="Y1299">IF($S1299=1,IFERROR(INDEX(Summary!$G:$G,$AH1299),0),0)</f>
        <v>0</v>
      </c>
      <c r="Z1299" s="2">
        <f t="array" ref="Z1299">IF($S1299=1,IFERROR(INDEX(Summary!$H:$H,$AH1299),0),0)</f>
        <v>0</v>
      </c>
      <c r="AA1299" s="2">
        <f t="array" ref="AA1299">IF($S1299=1,IFERROR(INDEX(Summary!$I:$I,$AH1299),0),0)</f>
        <v>0</v>
      </c>
      <c r="AB1299" s="2">
        <f t="array" ref="AB1299">IF($S1299=1,IFERROR(INDEX(Summary!$J:$J,$AH1299),0),0)</f>
        <v>0</v>
      </c>
      <c r="AC1299" s="2">
        <f t="array" ref="AC1299">IF($S1299=1,IFERROR(INDEX(Summary!$K:$K,$AH1299),0),0)</f>
        <v>0</v>
      </c>
      <c r="AD1299" s="2">
        <f t="array" ref="AD1299">IF($S1299=1,IFERROR(INDEX(Summary!$L:$L,$AH1299),0),0)</f>
        <v>0</v>
      </c>
      <c r="AE1299" s="2">
        <f t="array" ref="AE1299">IF($S1299=1,IFERROR(INDEX(Summary!$M:$M,$AH1299),0),0)</f>
        <v>0</v>
      </c>
      <c r="AF1299" s="2">
        <f t="array" ref="AF1299">IF($S1299=1,IFERROR(INDEX(Summary!$N:$N,$AH1299),0),0)</f>
        <v>0</v>
      </c>
      <c r="AG1299">
        <f t="array" ref="AG1299">IF($A1299="","",IFERROR(INDEX(Summary!$BB:$BB,$AH1299),0))</f>
        <v>3</v>
      </c>
      <c r="AH1299">
        <f t="shared" si="188"/>
        <v>46</v>
      </c>
    </row>
    <row r="1300" spans="1:34" hidden="1">
      <c r="A1300" t="str">
        <f t="array" ref="A1300">IFERROR(INDEX(Summary!$D:$D,$AH1300)&amp;"","")</f>
        <v>FG01028</v>
      </c>
      <c r="B1300" t="str">
        <f t="array" ref="B1300">IF($A1300="","",INDEX(Summary!$E:$E,$AH1300))</f>
        <v>Sugarcane Jaggery Powder 1kg</v>
      </c>
      <c r="C1300" t="str">
        <f t="array" ref="C1300">IF($A1300="","",INDEX(Summary!$B:$B,$AH1300))</f>
        <v>Jaggery</v>
      </c>
      <c r="D1300" t="str">
        <f t="array" ref="D1300">IF($A1300="","",INDEX(Summary!$C:$C,$AH1300))</f>
        <v>C39</v>
      </c>
      <c r="E1300">
        <f t="array" ref="E1300">IF($A1300="","",INDEX(Summary!$F:$F,$AH1300))</f>
        <v>1</v>
      </c>
      <c r="F1300" t="str">
        <f t="array" ref="F1300">IF($A1300="","",INDEX(Summary!$BC:$BC,$AH1300)&amp;"")</f>
        <v>P3 – Normal</v>
      </c>
      <c r="G1300">
        <f t="shared" si="180"/>
        <v>3</v>
      </c>
      <c r="H1300">
        <f t="shared" si="181"/>
        <v>0</v>
      </c>
      <c r="I1300" t="str">
        <f t="array" ref="I1300">IF($A1300="","",IF(IFERROR(INDEX(Summary!$BA:$BA,$AH1300),0)&lt;1,"Under 1 day",IF(INDEX(Summary!$BA:$BA,$AH1300)&lt;3,"1-3 days",IF(INDEX(Summary!$BA:$BA,$AH1300)&lt;7,"3-7 days","7+ days"))))</f>
        <v>7+ days</v>
      </c>
      <c r="J1300" t="str">
        <f t="array" ref="J1300">IF($A1300="","",IF(IFERROR(INDEX(Summary!$AX:$AX,$AH1300),0)&lt;0.25,"0-25%",IF(INDEX(Summary!$AX:$AX,$AH1300)&lt;0.5,"25-50%",IF(INDEX(Summary!$AX:$AX,$AH1300)&lt;0.75,"50-75%","75-100%"))))</f>
        <v>75-100%</v>
      </c>
      <c r="K1300" t="str">
        <f t="array" ref="K1300">IF($A1300="","",INDEX(Summary!$AY:$AY,$AH1300)&amp;"")</f>
        <v>Done</v>
      </c>
      <c r="L1300" s="1">
        <f>IF($A1300="","",Summary!$P$2+MOD(ROW()-2,30))</f>
        <v>46235</v>
      </c>
      <c r="M1300">
        <f t="shared" si="182"/>
        <v>9</v>
      </c>
      <c r="N1300">
        <f t="shared" si="183"/>
        <v>1</v>
      </c>
      <c r="O1300" t="str">
        <f t="shared" si="184"/>
        <v>Aug-2026</v>
      </c>
      <c r="P1300">
        <f t="shared" ca="1" si="185"/>
        <v>1</v>
      </c>
      <c r="Q1300" s="2">
        <f t="array" ref="Q1300">IF($A1300="",0,IFERROR(INDEX(Summary!$P$3:$AS$67,$AH1300-2,$M1300),0))</f>
        <v>0</v>
      </c>
      <c r="R1300" s="2">
        <f t="array" ref="R1300">IF($A1300="",0,ROUND(IFERROR(INDEX(Summary!$O:$O,$AH1300),0)/30,0))</f>
        <v>9</v>
      </c>
      <c r="S1300">
        <f t="shared" si="186"/>
        <v>0</v>
      </c>
      <c r="T1300" s="2">
        <f t="array" ref="T1300">IF($S1300=1,IFERROR(INDEX(Summary!$O:$O,$AH1300),0),0)</f>
        <v>0</v>
      </c>
      <c r="U1300" s="2">
        <f t="array" ref="U1300">IF($S1300=1,IFERROR(INDEX(Summary!$AT:$AT,$AH1300),0),0)</f>
        <v>0</v>
      </c>
      <c r="V1300" s="2">
        <f t="shared" si="187"/>
        <v>0</v>
      </c>
      <c r="W1300" s="2">
        <f t="array" ref="W1300">IF($S1300=1,IFERROR(INDEX(Summary!$AZ:$AZ,$AH1300),0),0)</f>
        <v>0</v>
      </c>
      <c r="X1300" s="3">
        <f t="array" ref="X1300">IF($S1300=1,IFERROR(INDEX(Summary!$BA:$BA,$AH1300),0),0)</f>
        <v>0</v>
      </c>
      <c r="Y1300" s="2">
        <f t="array" ref="Y1300">IF($S1300=1,IFERROR(INDEX(Summary!$G:$G,$AH1300),0),0)</f>
        <v>0</v>
      </c>
      <c r="Z1300" s="2">
        <f t="array" ref="Z1300">IF($S1300=1,IFERROR(INDEX(Summary!$H:$H,$AH1300),0),0)</f>
        <v>0</v>
      </c>
      <c r="AA1300" s="2">
        <f t="array" ref="AA1300">IF($S1300=1,IFERROR(INDEX(Summary!$I:$I,$AH1300),0),0)</f>
        <v>0</v>
      </c>
      <c r="AB1300" s="2">
        <f t="array" ref="AB1300">IF($S1300=1,IFERROR(INDEX(Summary!$J:$J,$AH1300),0),0)</f>
        <v>0</v>
      </c>
      <c r="AC1300" s="2">
        <f t="array" ref="AC1300">IF($S1300=1,IFERROR(INDEX(Summary!$K:$K,$AH1300),0),0)</f>
        <v>0</v>
      </c>
      <c r="AD1300" s="2">
        <f t="array" ref="AD1300">IF($S1300=1,IFERROR(INDEX(Summary!$L:$L,$AH1300),0),0)</f>
        <v>0</v>
      </c>
      <c r="AE1300" s="2">
        <f t="array" ref="AE1300">IF($S1300=1,IFERROR(INDEX(Summary!$M:$M,$AH1300),0),0)</f>
        <v>0</v>
      </c>
      <c r="AF1300" s="2">
        <f t="array" ref="AF1300">IF($S1300=1,IFERROR(INDEX(Summary!$N:$N,$AH1300),0),0)</f>
        <v>0</v>
      </c>
      <c r="AG1300">
        <f t="array" ref="AG1300">IF($A1300="","",IFERROR(INDEX(Summary!$BB:$BB,$AH1300),0))</f>
        <v>3</v>
      </c>
      <c r="AH1300">
        <f t="shared" si="188"/>
        <v>46</v>
      </c>
    </row>
    <row r="1301" spans="1:34" hidden="1">
      <c r="A1301" t="str">
        <f t="array" ref="A1301">IFERROR(INDEX(Summary!$D:$D,$AH1301)&amp;"","")</f>
        <v>FG01028</v>
      </c>
      <c r="B1301" t="str">
        <f t="array" ref="B1301">IF($A1301="","",INDEX(Summary!$E:$E,$AH1301))</f>
        <v>Sugarcane Jaggery Powder 1kg</v>
      </c>
      <c r="C1301" t="str">
        <f t="array" ref="C1301">IF($A1301="","",INDEX(Summary!$B:$B,$AH1301))</f>
        <v>Jaggery</v>
      </c>
      <c r="D1301" t="str">
        <f t="array" ref="D1301">IF($A1301="","",INDEX(Summary!$C:$C,$AH1301))</f>
        <v>C39</v>
      </c>
      <c r="E1301">
        <f t="array" ref="E1301">IF($A1301="","",INDEX(Summary!$F:$F,$AH1301))</f>
        <v>1</v>
      </c>
      <c r="F1301" t="str">
        <f t="array" ref="F1301">IF($A1301="","",INDEX(Summary!$BC:$BC,$AH1301)&amp;"")</f>
        <v>P3 – Normal</v>
      </c>
      <c r="G1301">
        <f t="shared" si="180"/>
        <v>3</v>
      </c>
      <c r="H1301">
        <f t="shared" si="181"/>
        <v>0</v>
      </c>
      <c r="I1301" t="str">
        <f t="array" ref="I1301">IF($A1301="","",IF(IFERROR(INDEX(Summary!$BA:$BA,$AH1301),0)&lt;1,"Under 1 day",IF(INDEX(Summary!$BA:$BA,$AH1301)&lt;3,"1-3 days",IF(INDEX(Summary!$BA:$BA,$AH1301)&lt;7,"3-7 days","7+ days"))))</f>
        <v>7+ days</v>
      </c>
      <c r="J1301" t="str">
        <f t="array" ref="J1301">IF($A1301="","",IF(IFERROR(INDEX(Summary!$AX:$AX,$AH1301),0)&lt;0.25,"0-25%",IF(INDEX(Summary!$AX:$AX,$AH1301)&lt;0.5,"25-50%",IF(INDEX(Summary!$AX:$AX,$AH1301)&lt;0.75,"50-75%","75-100%"))))</f>
        <v>75-100%</v>
      </c>
      <c r="K1301" t="str">
        <f t="array" ref="K1301">IF($A1301="","",INDEX(Summary!$AY:$AY,$AH1301)&amp;"")</f>
        <v>Done</v>
      </c>
      <c r="L1301" s="1">
        <f>IF($A1301="","",Summary!$P$2+MOD(ROW()-2,30))</f>
        <v>46236</v>
      </c>
      <c r="M1301">
        <f t="shared" si="182"/>
        <v>10</v>
      </c>
      <c r="N1301">
        <f t="shared" si="183"/>
        <v>2</v>
      </c>
      <c r="O1301" t="str">
        <f t="shared" si="184"/>
        <v>Aug-2026</v>
      </c>
      <c r="P1301">
        <f t="shared" ca="1" si="185"/>
        <v>1</v>
      </c>
      <c r="Q1301" s="2">
        <f t="array" ref="Q1301">IF($A1301="",0,IFERROR(INDEX(Summary!$P$3:$AS$67,$AH1301-2,$M1301),0))</f>
        <v>0</v>
      </c>
      <c r="R1301" s="2">
        <f t="array" ref="R1301">IF($A1301="",0,ROUND(IFERROR(INDEX(Summary!$O:$O,$AH1301),0)/30,0))</f>
        <v>9</v>
      </c>
      <c r="S1301">
        <f t="shared" si="186"/>
        <v>0</v>
      </c>
      <c r="T1301" s="2">
        <f t="array" ref="T1301">IF($S1301=1,IFERROR(INDEX(Summary!$O:$O,$AH1301),0),0)</f>
        <v>0</v>
      </c>
      <c r="U1301" s="2">
        <f t="array" ref="U1301">IF($S1301=1,IFERROR(INDEX(Summary!$AT:$AT,$AH1301),0),0)</f>
        <v>0</v>
      </c>
      <c r="V1301" s="2">
        <f t="shared" si="187"/>
        <v>0</v>
      </c>
      <c r="W1301" s="2">
        <f t="array" ref="W1301">IF($S1301=1,IFERROR(INDEX(Summary!$AZ:$AZ,$AH1301),0),0)</f>
        <v>0</v>
      </c>
      <c r="X1301" s="3">
        <f t="array" ref="X1301">IF($S1301=1,IFERROR(INDEX(Summary!$BA:$BA,$AH1301),0),0)</f>
        <v>0</v>
      </c>
      <c r="Y1301" s="2">
        <f t="array" ref="Y1301">IF($S1301=1,IFERROR(INDEX(Summary!$G:$G,$AH1301),0),0)</f>
        <v>0</v>
      </c>
      <c r="Z1301" s="2">
        <f t="array" ref="Z1301">IF($S1301=1,IFERROR(INDEX(Summary!$H:$H,$AH1301),0),0)</f>
        <v>0</v>
      </c>
      <c r="AA1301" s="2">
        <f t="array" ref="AA1301">IF($S1301=1,IFERROR(INDEX(Summary!$I:$I,$AH1301),0),0)</f>
        <v>0</v>
      </c>
      <c r="AB1301" s="2">
        <f t="array" ref="AB1301">IF($S1301=1,IFERROR(INDEX(Summary!$J:$J,$AH1301),0),0)</f>
        <v>0</v>
      </c>
      <c r="AC1301" s="2">
        <f t="array" ref="AC1301">IF($S1301=1,IFERROR(INDEX(Summary!$K:$K,$AH1301),0),0)</f>
        <v>0</v>
      </c>
      <c r="AD1301" s="2">
        <f t="array" ref="AD1301">IF($S1301=1,IFERROR(INDEX(Summary!$L:$L,$AH1301),0),0)</f>
        <v>0</v>
      </c>
      <c r="AE1301" s="2">
        <f t="array" ref="AE1301">IF($S1301=1,IFERROR(INDEX(Summary!$M:$M,$AH1301),0),0)</f>
        <v>0</v>
      </c>
      <c r="AF1301" s="2">
        <f t="array" ref="AF1301">IF($S1301=1,IFERROR(INDEX(Summary!$N:$N,$AH1301),0),0)</f>
        <v>0</v>
      </c>
      <c r="AG1301">
        <f t="array" ref="AG1301">IF($A1301="","",IFERROR(INDEX(Summary!$BB:$BB,$AH1301),0))</f>
        <v>3</v>
      </c>
      <c r="AH1301">
        <f t="shared" si="188"/>
        <v>46</v>
      </c>
    </row>
    <row r="1302" spans="1:34" hidden="1">
      <c r="A1302" t="str">
        <f t="array" ref="A1302">IFERROR(INDEX(Summary!$D:$D,$AH1302)&amp;"","")</f>
        <v>FG01028</v>
      </c>
      <c r="B1302" t="str">
        <f t="array" ref="B1302">IF($A1302="","",INDEX(Summary!$E:$E,$AH1302))</f>
        <v>Sugarcane Jaggery Powder 1kg</v>
      </c>
      <c r="C1302" t="str">
        <f t="array" ref="C1302">IF($A1302="","",INDEX(Summary!$B:$B,$AH1302))</f>
        <v>Jaggery</v>
      </c>
      <c r="D1302" t="str">
        <f t="array" ref="D1302">IF($A1302="","",INDEX(Summary!$C:$C,$AH1302))</f>
        <v>C39</v>
      </c>
      <c r="E1302">
        <f t="array" ref="E1302">IF($A1302="","",INDEX(Summary!$F:$F,$AH1302))</f>
        <v>1</v>
      </c>
      <c r="F1302" t="str">
        <f t="array" ref="F1302">IF($A1302="","",INDEX(Summary!$BC:$BC,$AH1302)&amp;"")</f>
        <v>P3 – Normal</v>
      </c>
      <c r="G1302">
        <f t="shared" si="180"/>
        <v>3</v>
      </c>
      <c r="H1302">
        <f t="shared" si="181"/>
        <v>0</v>
      </c>
      <c r="I1302" t="str">
        <f t="array" ref="I1302">IF($A1302="","",IF(IFERROR(INDEX(Summary!$BA:$BA,$AH1302),0)&lt;1,"Under 1 day",IF(INDEX(Summary!$BA:$BA,$AH1302)&lt;3,"1-3 days",IF(INDEX(Summary!$BA:$BA,$AH1302)&lt;7,"3-7 days","7+ days"))))</f>
        <v>7+ days</v>
      </c>
      <c r="J1302" t="str">
        <f t="array" ref="J1302">IF($A1302="","",IF(IFERROR(INDEX(Summary!$AX:$AX,$AH1302),0)&lt;0.25,"0-25%",IF(INDEX(Summary!$AX:$AX,$AH1302)&lt;0.5,"25-50%",IF(INDEX(Summary!$AX:$AX,$AH1302)&lt;0.75,"50-75%","75-100%"))))</f>
        <v>75-100%</v>
      </c>
      <c r="K1302" t="str">
        <f t="array" ref="K1302">IF($A1302="","",INDEX(Summary!$AY:$AY,$AH1302)&amp;"")</f>
        <v>Done</v>
      </c>
      <c r="L1302" s="1">
        <f>IF($A1302="","",Summary!$P$2+MOD(ROW()-2,30))</f>
        <v>46237</v>
      </c>
      <c r="M1302">
        <f t="shared" si="182"/>
        <v>11</v>
      </c>
      <c r="N1302">
        <f t="shared" si="183"/>
        <v>3</v>
      </c>
      <c r="O1302" t="str">
        <f t="shared" si="184"/>
        <v>Aug-2026</v>
      </c>
      <c r="P1302">
        <f t="shared" ca="1" si="185"/>
        <v>1</v>
      </c>
      <c r="Q1302" s="2">
        <f t="array" ref="Q1302">IF($A1302="",0,IFERROR(INDEX(Summary!$P$3:$AS$67,$AH1302-2,$M1302),0))</f>
        <v>0</v>
      </c>
      <c r="R1302" s="2">
        <f t="array" ref="R1302">IF($A1302="",0,ROUND(IFERROR(INDEX(Summary!$O:$O,$AH1302),0)/30,0))</f>
        <v>9</v>
      </c>
      <c r="S1302">
        <f t="shared" si="186"/>
        <v>0</v>
      </c>
      <c r="T1302" s="2">
        <f t="array" ref="T1302">IF($S1302=1,IFERROR(INDEX(Summary!$O:$O,$AH1302),0),0)</f>
        <v>0</v>
      </c>
      <c r="U1302" s="2">
        <f t="array" ref="U1302">IF($S1302=1,IFERROR(INDEX(Summary!$AT:$AT,$AH1302),0),0)</f>
        <v>0</v>
      </c>
      <c r="V1302" s="2">
        <f t="shared" si="187"/>
        <v>0</v>
      </c>
      <c r="W1302" s="2">
        <f t="array" ref="W1302">IF($S1302=1,IFERROR(INDEX(Summary!$AZ:$AZ,$AH1302),0),0)</f>
        <v>0</v>
      </c>
      <c r="X1302" s="3">
        <f t="array" ref="X1302">IF($S1302=1,IFERROR(INDEX(Summary!$BA:$BA,$AH1302),0),0)</f>
        <v>0</v>
      </c>
      <c r="Y1302" s="2">
        <f t="array" ref="Y1302">IF($S1302=1,IFERROR(INDEX(Summary!$G:$G,$AH1302),0),0)</f>
        <v>0</v>
      </c>
      <c r="Z1302" s="2">
        <f t="array" ref="Z1302">IF($S1302=1,IFERROR(INDEX(Summary!$H:$H,$AH1302),0),0)</f>
        <v>0</v>
      </c>
      <c r="AA1302" s="2">
        <f t="array" ref="AA1302">IF($S1302=1,IFERROR(INDEX(Summary!$I:$I,$AH1302),0),0)</f>
        <v>0</v>
      </c>
      <c r="AB1302" s="2">
        <f t="array" ref="AB1302">IF($S1302=1,IFERROR(INDEX(Summary!$J:$J,$AH1302),0),0)</f>
        <v>0</v>
      </c>
      <c r="AC1302" s="2">
        <f t="array" ref="AC1302">IF($S1302=1,IFERROR(INDEX(Summary!$K:$K,$AH1302),0),0)</f>
        <v>0</v>
      </c>
      <c r="AD1302" s="2">
        <f t="array" ref="AD1302">IF($S1302=1,IFERROR(INDEX(Summary!$L:$L,$AH1302),0),0)</f>
        <v>0</v>
      </c>
      <c r="AE1302" s="2">
        <f t="array" ref="AE1302">IF($S1302=1,IFERROR(INDEX(Summary!$M:$M,$AH1302),0),0)</f>
        <v>0</v>
      </c>
      <c r="AF1302" s="2">
        <f t="array" ref="AF1302">IF($S1302=1,IFERROR(INDEX(Summary!$N:$N,$AH1302),0),0)</f>
        <v>0</v>
      </c>
      <c r="AG1302">
        <f t="array" ref="AG1302">IF($A1302="","",IFERROR(INDEX(Summary!$BB:$BB,$AH1302),0))</f>
        <v>3</v>
      </c>
      <c r="AH1302">
        <f t="shared" si="188"/>
        <v>46</v>
      </c>
    </row>
    <row r="1303" spans="1:34" hidden="1">
      <c r="A1303" t="str">
        <f t="array" ref="A1303">IFERROR(INDEX(Summary!$D:$D,$AH1303)&amp;"","")</f>
        <v>FG01028</v>
      </c>
      <c r="B1303" t="str">
        <f t="array" ref="B1303">IF($A1303="","",INDEX(Summary!$E:$E,$AH1303))</f>
        <v>Sugarcane Jaggery Powder 1kg</v>
      </c>
      <c r="C1303" t="str">
        <f t="array" ref="C1303">IF($A1303="","",INDEX(Summary!$B:$B,$AH1303))</f>
        <v>Jaggery</v>
      </c>
      <c r="D1303" t="str">
        <f t="array" ref="D1303">IF($A1303="","",INDEX(Summary!$C:$C,$AH1303))</f>
        <v>C39</v>
      </c>
      <c r="E1303">
        <f t="array" ref="E1303">IF($A1303="","",INDEX(Summary!$F:$F,$AH1303))</f>
        <v>1</v>
      </c>
      <c r="F1303" t="str">
        <f t="array" ref="F1303">IF($A1303="","",INDEX(Summary!$BC:$BC,$AH1303)&amp;"")</f>
        <v>P3 – Normal</v>
      </c>
      <c r="G1303">
        <f t="shared" si="180"/>
        <v>3</v>
      </c>
      <c r="H1303">
        <f t="shared" si="181"/>
        <v>0</v>
      </c>
      <c r="I1303" t="str">
        <f t="array" ref="I1303">IF($A1303="","",IF(IFERROR(INDEX(Summary!$BA:$BA,$AH1303),0)&lt;1,"Under 1 day",IF(INDEX(Summary!$BA:$BA,$AH1303)&lt;3,"1-3 days",IF(INDEX(Summary!$BA:$BA,$AH1303)&lt;7,"3-7 days","7+ days"))))</f>
        <v>7+ days</v>
      </c>
      <c r="J1303" t="str">
        <f t="array" ref="J1303">IF($A1303="","",IF(IFERROR(INDEX(Summary!$AX:$AX,$AH1303),0)&lt;0.25,"0-25%",IF(INDEX(Summary!$AX:$AX,$AH1303)&lt;0.5,"25-50%",IF(INDEX(Summary!$AX:$AX,$AH1303)&lt;0.75,"50-75%","75-100%"))))</f>
        <v>75-100%</v>
      </c>
      <c r="K1303" t="str">
        <f t="array" ref="K1303">IF($A1303="","",INDEX(Summary!$AY:$AY,$AH1303)&amp;"")</f>
        <v>Done</v>
      </c>
      <c r="L1303" s="1">
        <f>IF($A1303="","",Summary!$P$2+MOD(ROW()-2,30))</f>
        <v>46238</v>
      </c>
      <c r="M1303">
        <f t="shared" si="182"/>
        <v>12</v>
      </c>
      <c r="N1303">
        <f t="shared" si="183"/>
        <v>4</v>
      </c>
      <c r="O1303" t="str">
        <f t="shared" si="184"/>
        <v>Aug-2026</v>
      </c>
      <c r="P1303">
        <f t="shared" ca="1" si="185"/>
        <v>1</v>
      </c>
      <c r="Q1303" s="2">
        <f t="array" ref="Q1303">IF($A1303="",0,IFERROR(INDEX(Summary!$P$3:$AS$67,$AH1303-2,$M1303),0))</f>
        <v>0</v>
      </c>
      <c r="R1303" s="2">
        <f t="array" ref="R1303">IF($A1303="",0,ROUND(IFERROR(INDEX(Summary!$O:$O,$AH1303),0)/30,0))</f>
        <v>9</v>
      </c>
      <c r="S1303">
        <f t="shared" si="186"/>
        <v>0</v>
      </c>
      <c r="T1303" s="2">
        <f t="array" ref="T1303">IF($S1303=1,IFERROR(INDEX(Summary!$O:$O,$AH1303),0),0)</f>
        <v>0</v>
      </c>
      <c r="U1303" s="2">
        <f t="array" ref="U1303">IF($S1303=1,IFERROR(INDEX(Summary!$AT:$AT,$AH1303),0),0)</f>
        <v>0</v>
      </c>
      <c r="V1303" s="2">
        <f t="shared" si="187"/>
        <v>0</v>
      </c>
      <c r="W1303" s="2">
        <f t="array" ref="W1303">IF($S1303=1,IFERROR(INDEX(Summary!$AZ:$AZ,$AH1303),0),0)</f>
        <v>0</v>
      </c>
      <c r="X1303" s="3">
        <f t="array" ref="X1303">IF($S1303=1,IFERROR(INDEX(Summary!$BA:$BA,$AH1303),0),0)</f>
        <v>0</v>
      </c>
      <c r="Y1303" s="2">
        <f t="array" ref="Y1303">IF($S1303=1,IFERROR(INDEX(Summary!$G:$G,$AH1303),0),0)</f>
        <v>0</v>
      </c>
      <c r="Z1303" s="2">
        <f t="array" ref="Z1303">IF($S1303=1,IFERROR(INDEX(Summary!$H:$H,$AH1303),0),0)</f>
        <v>0</v>
      </c>
      <c r="AA1303" s="2">
        <f t="array" ref="AA1303">IF($S1303=1,IFERROR(INDEX(Summary!$I:$I,$AH1303),0),0)</f>
        <v>0</v>
      </c>
      <c r="AB1303" s="2">
        <f t="array" ref="AB1303">IF($S1303=1,IFERROR(INDEX(Summary!$J:$J,$AH1303),0),0)</f>
        <v>0</v>
      </c>
      <c r="AC1303" s="2">
        <f t="array" ref="AC1303">IF($S1303=1,IFERROR(INDEX(Summary!$K:$K,$AH1303),0),0)</f>
        <v>0</v>
      </c>
      <c r="AD1303" s="2">
        <f t="array" ref="AD1303">IF($S1303=1,IFERROR(INDEX(Summary!$L:$L,$AH1303),0),0)</f>
        <v>0</v>
      </c>
      <c r="AE1303" s="2">
        <f t="array" ref="AE1303">IF($S1303=1,IFERROR(INDEX(Summary!$M:$M,$AH1303),0),0)</f>
        <v>0</v>
      </c>
      <c r="AF1303" s="2">
        <f t="array" ref="AF1303">IF($S1303=1,IFERROR(INDEX(Summary!$N:$N,$AH1303),0),0)</f>
        <v>0</v>
      </c>
      <c r="AG1303">
        <f t="array" ref="AG1303">IF($A1303="","",IFERROR(INDEX(Summary!$BB:$BB,$AH1303),0))</f>
        <v>3</v>
      </c>
      <c r="AH1303">
        <f t="shared" si="188"/>
        <v>46</v>
      </c>
    </row>
    <row r="1304" spans="1:34" hidden="1">
      <c r="A1304" t="str">
        <f t="array" ref="A1304">IFERROR(INDEX(Summary!$D:$D,$AH1304)&amp;"","")</f>
        <v>FG01028</v>
      </c>
      <c r="B1304" t="str">
        <f t="array" ref="B1304">IF($A1304="","",INDEX(Summary!$E:$E,$AH1304))</f>
        <v>Sugarcane Jaggery Powder 1kg</v>
      </c>
      <c r="C1304" t="str">
        <f t="array" ref="C1304">IF($A1304="","",INDEX(Summary!$B:$B,$AH1304))</f>
        <v>Jaggery</v>
      </c>
      <c r="D1304" t="str">
        <f t="array" ref="D1304">IF($A1304="","",INDEX(Summary!$C:$C,$AH1304))</f>
        <v>C39</v>
      </c>
      <c r="E1304">
        <f t="array" ref="E1304">IF($A1304="","",INDEX(Summary!$F:$F,$AH1304))</f>
        <v>1</v>
      </c>
      <c r="F1304" t="str">
        <f t="array" ref="F1304">IF($A1304="","",INDEX(Summary!$BC:$BC,$AH1304)&amp;"")</f>
        <v>P3 – Normal</v>
      </c>
      <c r="G1304">
        <f t="shared" si="180"/>
        <v>3</v>
      </c>
      <c r="H1304">
        <f t="shared" si="181"/>
        <v>0</v>
      </c>
      <c r="I1304" t="str">
        <f t="array" ref="I1304">IF($A1304="","",IF(IFERROR(INDEX(Summary!$BA:$BA,$AH1304),0)&lt;1,"Under 1 day",IF(INDEX(Summary!$BA:$BA,$AH1304)&lt;3,"1-3 days",IF(INDEX(Summary!$BA:$BA,$AH1304)&lt;7,"3-7 days","7+ days"))))</f>
        <v>7+ days</v>
      </c>
      <c r="J1304" t="str">
        <f t="array" ref="J1304">IF($A1304="","",IF(IFERROR(INDEX(Summary!$AX:$AX,$AH1304),0)&lt;0.25,"0-25%",IF(INDEX(Summary!$AX:$AX,$AH1304)&lt;0.5,"25-50%",IF(INDEX(Summary!$AX:$AX,$AH1304)&lt;0.75,"50-75%","75-100%"))))</f>
        <v>75-100%</v>
      </c>
      <c r="K1304" t="str">
        <f t="array" ref="K1304">IF($A1304="","",INDEX(Summary!$AY:$AY,$AH1304)&amp;"")</f>
        <v>Done</v>
      </c>
      <c r="L1304" s="1">
        <f>IF($A1304="","",Summary!$P$2+MOD(ROW()-2,30))</f>
        <v>46239</v>
      </c>
      <c r="M1304">
        <f t="shared" si="182"/>
        <v>13</v>
      </c>
      <c r="N1304">
        <f t="shared" si="183"/>
        <v>5</v>
      </c>
      <c r="O1304" t="str">
        <f t="shared" si="184"/>
        <v>Aug-2026</v>
      </c>
      <c r="P1304">
        <f t="shared" ca="1" si="185"/>
        <v>1</v>
      </c>
      <c r="Q1304" s="2">
        <f t="array" ref="Q1304">IF($A1304="",0,IFERROR(INDEX(Summary!$P$3:$AS$67,$AH1304-2,$M1304),0))</f>
        <v>0</v>
      </c>
      <c r="R1304" s="2">
        <f t="array" ref="R1304">IF($A1304="",0,ROUND(IFERROR(INDEX(Summary!$O:$O,$AH1304),0)/30,0))</f>
        <v>9</v>
      </c>
      <c r="S1304">
        <f t="shared" si="186"/>
        <v>0</v>
      </c>
      <c r="T1304" s="2">
        <f t="array" ref="T1304">IF($S1304=1,IFERROR(INDEX(Summary!$O:$O,$AH1304),0),0)</f>
        <v>0</v>
      </c>
      <c r="U1304" s="2">
        <f t="array" ref="U1304">IF($S1304=1,IFERROR(INDEX(Summary!$AT:$AT,$AH1304),0),0)</f>
        <v>0</v>
      </c>
      <c r="V1304" s="2">
        <f t="shared" si="187"/>
        <v>0</v>
      </c>
      <c r="W1304" s="2">
        <f t="array" ref="W1304">IF($S1304=1,IFERROR(INDEX(Summary!$AZ:$AZ,$AH1304),0),0)</f>
        <v>0</v>
      </c>
      <c r="X1304" s="3">
        <f t="array" ref="X1304">IF($S1304=1,IFERROR(INDEX(Summary!$BA:$BA,$AH1304),0),0)</f>
        <v>0</v>
      </c>
      <c r="Y1304" s="2">
        <f t="array" ref="Y1304">IF($S1304=1,IFERROR(INDEX(Summary!$G:$G,$AH1304),0),0)</f>
        <v>0</v>
      </c>
      <c r="Z1304" s="2">
        <f t="array" ref="Z1304">IF($S1304=1,IFERROR(INDEX(Summary!$H:$H,$AH1304),0),0)</f>
        <v>0</v>
      </c>
      <c r="AA1304" s="2">
        <f t="array" ref="AA1304">IF($S1304=1,IFERROR(INDEX(Summary!$I:$I,$AH1304),0),0)</f>
        <v>0</v>
      </c>
      <c r="AB1304" s="2">
        <f t="array" ref="AB1304">IF($S1304=1,IFERROR(INDEX(Summary!$J:$J,$AH1304),0),0)</f>
        <v>0</v>
      </c>
      <c r="AC1304" s="2">
        <f t="array" ref="AC1304">IF($S1304=1,IFERROR(INDEX(Summary!$K:$K,$AH1304),0),0)</f>
        <v>0</v>
      </c>
      <c r="AD1304" s="2">
        <f t="array" ref="AD1304">IF($S1304=1,IFERROR(INDEX(Summary!$L:$L,$AH1304),0),0)</f>
        <v>0</v>
      </c>
      <c r="AE1304" s="2">
        <f t="array" ref="AE1304">IF($S1304=1,IFERROR(INDEX(Summary!$M:$M,$AH1304),0),0)</f>
        <v>0</v>
      </c>
      <c r="AF1304" s="2">
        <f t="array" ref="AF1304">IF($S1304=1,IFERROR(INDEX(Summary!$N:$N,$AH1304),0),0)</f>
        <v>0</v>
      </c>
      <c r="AG1304">
        <f t="array" ref="AG1304">IF($A1304="","",IFERROR(INDEX(Summary!$BB:$BB,$AH1304),0))</f>
        <v>3</v>
      </c>
      <c r="AH1304">
        <f t="shared" si="188"/>
        <v>46</v>
      </c>
    </row>
    <row r="1305" spans="1:34" hidden="1">
      <c r="A1305" t="str">
        <f t="array" ref="A1305">IFERROR(INDEX(Summary!$D:$D,$AH1305)&amp;"","")</f>
        <v>FG01028</v>
      </c>
      <c r="B1305" t="str">
        <f t="array" ref="B1305">IF($A1305="","",INDEX(Summary!$E:$E,$AH1305))</f>
        <v>Sugarcane Jaggery Powder 1kg</v>
      </c>
      <c r="C1305" t="str">
        <f t="array" ref="C1305">IF($A1305="","",INDEX(Summary!$B:$B,$AH1305))</f>
        <v>Jaggery</v>
      </c>
      <c r="D1305" t="str">
        <f t="array" ref="D1305">IF($A1305="","",INDEX(Summary!$C:$C,$AH1305))</f>
        <v>C39</v>
      </c>
      <c r="E1305">
        <f t="array" ref="E1305">IF($A1305="","",INDEX(Summary!$F:$F,$AH1305))</f>
        <v>1</v>
      </c>
      <c r="F1305" t="str">
        <f t="array" ref="F1305">IF($A1305="","",INDEX(Summary!$BC:$BC,$AH1305)&amp;"")</f>
        <v>P3 – Normal</v>
      </c>
      <c r="G1305">
        <f t="shared" si="180"/>
        <v>3</v>
      </c>
      <c r="H1305">
        <f t="shared" si="181"/>
        <v>0</v>
      </c>
      <c r="I1305" t="str">
        <f t="array" ref="I1305">IF($A1305="","",IF(IFERROR(INDEX(Summary!$BA:$BA,$AH1305),0)&lt;1,"Under 1 day",IF(INDEX(Summary!$BA:$BA,$AH1305)&lt;3,"1-3 days",IF(INDEX(Summary!$BA:$BA,$AH1305)&lt;7,"3-7 days","7+ days"))))</f>
        <v>7+ days</v>
      </c>
      <c r="J1305" t="str">
        <f t="array" ref="J1305">IF($A1305="","",IF(IFERROR(INDEX(Summary!$AX:$AX,$AH1305),0)&lt;0.25,"0-25%",IF(INDEX(Summary!$AX:$AX,$AH1305)&lt;0.5,"25-50%",IF(INDEX(Summary!$AX:$AX,$AH1305)&lt;0.75,"50-75%","75-100%"))))</f>
        <v>75-100%</v>
      </c>
      <c r="K1305" t="str">
        <f t="array" ref="K1305">IF($A1305="","",INDEX(Summary!$AY:$AY,$AH1305)&amp;"")</f>
        <v>Done</v>
      </c>
      <c r="L1305" s="1">
        <f>IF($A1305="","",Summary!$P$2+MOD(ROW()-2,30))</f>
        <v>46240</v>
      </c>
      <c r="M1305">
        <f t="shared" si="182"/>
        <v>14</v>
      </c>
      <c r="N1305">
        <f t="shared" si="183"/>
        <v>6</v>
      </c>
      <c r="O1305" t="str">
        <f t="shared" si="184"/>
        <v>Aug-2026</v>
      </c>
      <c r="P1305">
        <f t="shared" ca="1" si="185"/>
        <v>1</v>
      </c>
      <c r="Q1305" s="2">
        <f t="array" ref="Q1305">IF($A1305="",0,IFERROR(INDEX(Summary!$P$3:$AS$67,$AH1305-2,$M1305),0))</f>
        <v>0</v>
      </c>
      <c r="R1305" s="2">
        <f t="array" ref="R1305">IF($A1305="",0,ROUND(IFERROR(INDEX(Summary!$O:$O,$AH1305),0)/30,0))</f>
        <v>9</v>
      </c>
      <c r="S1305">
        <f t="shared" si="186"/>
        <v>0</v>
      </c>
      <c r="T1305" s="2">
        <f t="array" ref="T1305">IF($S1305=1,IFERROR(INDEX(Summary!$O:$O,$AH1305),0),0)</f>
        <v>0</v>
      </c>
      <c r="U1305" s="2">
        <f t="array" ref="U1305">IF($S1305=1,IFERROR(INDEX(Summary!$AT:$AT,$AH1305),0),0)</f>
        <v>0</v>
      </c>
      <c r="V1305" s="2">
        <f t="shared" si="187"/>
        <v>0</v>
      </c>
      <c r="W1305" s="2">
        <f t="array" ref="W1305">IF($S1305=1,IFERROR(INDEX(Summary!$AZ:$AZ,$AH1305),0),0)</f>
        <v>0</v>
      </c>
      <c r="X1305" s="3">
        <f t="array" ref="X1305">IF($S1305=1,IFERROR(INDEX(Summary!$BA:$BA,$AH1305),0),0)</f>
        <v>0</v>
      </c>
      <c r="Y1305" s="2">
        <f t="array" ref="Y1305">IF($S1305=1,IFERROR(INDEX(Summary!$G:$G,$AH1305),0),0)</f>
        <v>0</v>
      </c>
      <c r="Z1305" s="2">
        <f t="array" ref="Z1305">IF($S1305=1,IFERROR(INDEX(Summary!$H:$H,$AH1305),0),0)</f>
        <v>0</v>
      </c>
      <c r="AA1305" s="2">
        <f t="array" ref="AA1305">IF($S1305=1,IFERROR(INDEX(Summary!$I:$I,$AH1305),0),0)</f>
        <v>0</v>
      </c>
      <c r="AB1305" s="2">
        <f t="array" ref="AB1305">IF($S1305=1,IFERROR(INDEX(Summary!$J:$J,$AH1305),0),0)</f>
        <v>0</v>
      </c>
      <c r="AC1305" s="2">
        <f t="array" ref="AC1305">IF($S1305=1,IFERROR(INDEX(Summary!$K:$K,$AH1305),0),0)</f>
        <v>0</v>
      </c>
      <c r="AD1305" s="2">
        <f t="array" ref="AD1305">IF($S1305=1,IFERROR(INDEX(Summary!$L:$L,$AH1305),0),0)</f>
        <v>0</v>
      </c>
      <c r="AE1305" s="2">
        <f t="array" ref="AE1305">IF($S1305=1,IFERROR(INDEX(Summary!$M:$M,$AH1305),0),0)</f>
        <v>0</v>
      </c>
      <c r="AF1305" s="2">
        <f t="array" ref="AF1305">IF($S1305=1,IFERROR(INDEX(Summary!$N:$N,$AH1305),0),0)</f>
        <v>0</v>
      </c>
      <c r="AG1305">
        <f t="array" ref="AG1305">IF($A1305="","",IFERROR(INDEX(Summary!$BB:$BB,$AH1305),0))</f>
        <v>3</v>
      </c>
      <c r="AH1305">
        <f t="shared" si="188"/>
        <v>46</v>
      </c>
    </row>
    <row r="1306" spans="1:34" hidden="1">
      <c r="A1306" t="str">
        <f t="array" ref="A1306">IFERROR(INDEX(Summary!$D:$D,$AH1306)&amp;"","")</f>
        <v>FG01028</v>
      </c>
      <c r="B1306" t="str">
        <f t="array" ref="B1306">IF($A1306="","",INDEX(Summary!$E:$E,$AH1306))</f>
        <v>Sugarcane Jaggery Powder 1kg</v>
      </c>
      <c r="C1306" t="str">
        <f t="array" ref="C1306">IF($A1306="","",INDEX(Summary!$B:$B,$AH1306))</f>
        <v>Jaggery</v>
      </c>
      <c r="D1306" t="str">
        <f t="array" ref="D1306">IF($A1306="","",INDEX(Summary!$C:$C,$AH1306))</f>
        <v>C39</v>
      </c>
      <c r="E1306">
        <f t="array" ref="E1306">IF($A1306="","",INDEX(Summary!$F:$F,$AH1306))</f>
        <v>1</v>
      </c>
      <c r="F1306" t="str">
        <f t="array" ref="F1306">IF($A1306="","",INDEX(Summary!$BC:$BC,$AH1306)&amp;"")</f>
        <v>P3 – Normal</v>
      </c>
      <c r="G1306">
        <f t="shared" si="180"/>
        <v>3</v>
      </c>
      <c r="H1306">
        <f t="shared" si="181"/>
        <v>0</v>
      </c>
      <c r="I1306" t="str">
        <f t="array" ref="I1306">IF($A1306="","",IF(IFERROR(INDEX(Summary!$BA:$BA,$AH1306),0)&lt;1,"Under 1 day",IF(INDEX(Summary!$BA:$BA,$AH1306)&lt;3,"1-3 days",IF(INDEX(Summary!$BA:$BA,$AH1306)&lt;7,"3-7 days","7+ days"))))</f>
        <v>7+ days</v>
      </c>
      <c r="J1306" t="str">
        <f t="array" ref="J1306">IF($A1306="","",IF(IFERROR(INDEX(Summary!$AX:$AX,$AH1306),0)&lt;0.25,"0-25%",IF(INDEX(Summary!$AX:$AX,$AH1306)&lt;0.5,"25-50%",IF(INDEX(Summary!$AX:$AX,$AH1306)&lt;0.75,"50-75%","75-100%"))))</f>
        <v>75-100%</v>
      </c>
      <c r="K1306" t="str">
        <f t="array" ref="K1306">IF($A1306="","",INDEX(Summary!$AY:$AY,$AH1306)&amp;"")</f>
        <v>Done</v>
      </c>
      <c r="L1306" s="1">
        <f>IF($A1306="","",Summary!$P$2+MOD(ROW()-2,30))</f>
        <v>46241</v>
      </c>
      <c r="M1306">
        <f t="shared" si="182"/>
        <v>15</v>
      </c>
      <c r="N1306">
        <f t="shared" si="183"/>
        <v>7</v>
      </c>
      <c r="O1306" t="str">
        <f t="shared" si="184"/>
        <v>Aug-2026</v>
      </c>
      <c r="P1306">
        <f t="shared" ca="1" si="185"/>
        <v>1</v>
      </c>
      <c r="Q1306" s="2">
        <f t="array" ref="Q1306">IF($A1306="",0,IFERROR(INDEX(Summary!$P$3:$AS$67,$AH1306-2,$M1306),0))</f>
        <v>0</v>
      </c>
      <c r="R1306" s="2">
        <f t="array" ref="R1306">IF($A1306="",0,ROUND(IFERROR(INDEX(Summary!$O:$O,$AH1306),0)/30,0))</f>
        <v>9</v>
      </c>
      <c r="S1306">
        <f t="shared" si="186"/>
        <v>0</v>
      </c>
      <c r="T1306" s="2">
        <f t="array" ref="T1306">IF($S1306=1,IFERROR(INDEX(Summary!$O:$O,$AH1306),0),0)</f>
        <v>0</v>
      </c>
      <c r="U1306" s="2">
        <f t="array" ref="U1306">IF($S1306=1,IFERROR(INDEX(Summary!$AT:$AT,$AH1306),0),0)</f>
        <v>0</v>
      </c>
      <c r="V1306" s="2">
        <f t="shared" si="187"/>
        <v>0</v>
      </c>
      <c r="W1306" s="2">
        <f t="array" ref="W1306">IF($S1306=1,IFERROR(INDEX(Summary!$AZ:$AZ,$AH1306),0),0)</f>
        <v>0</v>
      </c>
      <c r="X1306" s="3">
        <f t="array" ref="X1306">IF($S1306=1,IFERROR(INDEX(Summary!$BA:$BA,$AH1306),0),0)</f>
        <v>0</v>
      </c>
      <c r="Y1306" s="2">
        <f t="array" ref="Y1306">IF($S1306=1,IFERROR(INDEX(Summary!$G:$G,$AH1306),0),0)</f>
        <v>0</v>
      </c>
      <c r="Z1306" s="2">
        <f t="array" ref="Z1306">IF($S1306=1,IFERROR(INDEX(Summary!$H:$H,$AH1306),0),0)</f>
        <v>0</v>
      </c>
      <c r="AA1306" s="2">
        <f t="array" ref="AA1306">IF($S1306=1,IFERROR(INDEX(Summary!$I:$I,$AH1306),0),0)</f>
        <v>0</v>
      </c>
      <c r="AB1306" s="2">
        <f t="array" ref="AB1306">IF($S1306=1,IFERROR(INDEX(Summary!$J:$J,$AH1306),0),0)</f>
        <v>0</v>
      </c>
      <c r="AC1306" s="2">
        <f t="array" ref="AC1306">IF($S1306=1,IFERROR(INDEX(Summary!$K:$K,$AH1306),0),0)</f>
        <v>0</v>
      </c>
      <c r="AD1306" s="2">
        <f t="array" ref="AD1306">IF($S1306=1,IFERROR(INDEX(Summary!$L:$L,$AH1306),0),0)</f>
        <v>0</v>
      </c>
      <c r="AE1306" s="2">
        <f t="array" ref="AE1306">IF($S1306=1,IFERROR(INDEX(Summary!$M:$M,$AH1306),0),0)</f>
        <v>0</v>
      </c>
      <c r="AF1306" s="2">
        <f t="array" ref="AF1306">IF($S1306=1,IFERROR(INDEX(Summary!$N:$N,$AH1306),0),0)</f>
        <v>0</v>
      </c>
      <c r="AG1306">
        <f t="array" ref="AG1306">IF($A1306="","",IFERROR(INDEX(Summary!$BB:$BB,$AH1306),0))</f>
        <v>3</v>
      </c>
      <c r="AH1306">
        <f t="shared" si="188"/>
        <v>46</v>
      </c>
    </row>
    <row r="1307" spans="1:34" hidden="1">
      <c r="A1307" t="str">
        <f t="array" ref="A1307">IFERROR(INDEX(Summary!$D:$D,$AH1307)&amp;"","")</f>
        <v>FG01028</v>
      </c>
      <c r="B1307" t="str">
        <f t="array" ref="B1307">IF($A1307="","",INDEX(Summary!$E:$E,$AH1307))</f>
        <v>Sugarcane Jaggery Powder 1kg</v>
      </c>
      <c r="C1307" t="str">
        <f t="array" ref="C1307">IF($A1307="","",INDEX(Summary!$B:$B,$AH1307))</f>
        <v>Jaggery</v>
      </c>
      <c r="D1307" t="str">
        <f t="array" ref="D1307">IF($A1307="","",INDEX(Summary!$C:$C,$AH1307))</f>
        <v>C39</v>
      </c>
      <c r="E1307">
        <f t="array" ref="E1307">IF($A1307="","",INDEX(Summary!$F:$F,$AH1307))</f>
        <v>1</v>
      </c>
      <c r="F1307" t="str">
        <f t="array" ref="F1307">IF($A1307="","",INDEX(Summary!$BC:$BC,$AH1307)&amp;"")</f>
        <v>P3 – Normal</v>
      </c>
      <c r="G1307">
        <f t="shared" si="180"/>
        <v>3</v>
      </c>
      <c r="H1307">
        <f t="shared" si="181"/>
        <v>0</v>
      </c>
      <c r="I1307" t="str">
        <f t="array" ref="I1307">IF($A1307="","",IF(IFERROR(INDEX(Summary!$BA:$BA,$AH1307),0)&lt;1,"Under 1 day",IF(INDEX(Summary!$BA:$BA,$AH1307)&lt;3,"1-3 days",IF(INDEX(Summary!$BA:$BA,$AH1307)&lt;7,"3-7 days","7+ days"))))</f>
        <v>7+ days</v>
      </c>
      <c r="J1307" t="str">
        <f t="array" ref="J1307">IF($A1307="","",IF(IFERROR(INDEX(Summary!$AX:$AX,$AH1307),0)&lt;0.25,"0-25%",IF(INDEX(Summary!$AX:$AX,$AH1307)&lt;0.5,"25-50%",IF(INDEX(Summary!$AX:$AX,$AH1307)&lt;0.75,"50-75%","75-100%"))))</f>
        <v>75-100%</v>
      </c>
      <c r="K1307" t="str">
        <f t="array" ref="K1307">IF($A1307="","",INDEX(Summary!$AY:$AY,$AH1307)&amp;"")</f>
        <v>Done</v>
      </c>
      <c r="L1307" s="1">
        <f>IF($A1307="","",Summary!$P$2+MOD(ROW()-2,30))</f>
        <v>46242</v>
      </c>
      <c r="M1307">
        <f t="shared" si="182"/>
        <v>16</v>
      </c>
      <c r="N1307">
        <f t="shared" si="183"/>
        <v>8</v>
      </c>
      <c r="O1307" t="str">
        <f t="shared" si="184"/>
        <v>Aug-2026</v>
      </c>
      <c r="P1307">
        <f t="shared" ca="1" si="185"/>
        <v>1</v>
      </c>
      <c r="Q1307" s="2">
        <f t="array" ref="Q1307">IF($A1307="",0,IFERROR(INDEX(Summary!$P$3:$AS$67,$AH1307-2,$M1307),0))</f>
        <v>0</v>
      </c>
      <c r="R1307" s="2">
        <f t="array" ref="R1307">IF($A1307="",0,ROUND(IFERROR(INDEX(Summary!$O:$O,$AH1307),0)/30,0))</f>
        <v>9</v>
      </c>
      <c r="S1307">
        <f t="shared" si="186"/>
        <v>0</v>
      </c>
      <c r="T1307" s="2">
        <f t="array" ref="T1307">IF($S1307=1,IFERROR(INDEX(Summary!$O:$O,$AH1307),0),0)</f>
        <v>0</v>
      </c>
      <c r="U1307" s="2">
        <f t="array" ref="U1307">IF($S1307=1,IFERROR(INDEX(Summary!$AT:$AT,$AH1307),0),0)</f>
        <v>0</v>
      </c>
      <c r="V1307" s="2">
        <f t="shared" si="187"/>
        <v>0</v>
      </c>
      <c r="W1307" s="2">
        <f t="array" ref="W1307">IF($S1307=1,IFERROR(INDEX(Summary!$AZ:$AZ,$AH1307),0),0)</f>
        <v>0</v>
      </c>
      <c r="X1307" s="3">
        <f t="array" ref="X1307">IF($S1307=1,IFERROR(INDEX(Summary!$BA:$BA,$AH1307),0),0)</f>
        <v>0</v>
      </c>
      <c r="Y1307" s="2">
        <f t="array" ref="Y1307">IF($S1307=1,IFERROR(INDEX(Summary!$G:$G,$AH1307),0),0)</f>
        <v>0</v>
      </c>
      <c r="Z1307" s="2">
        <f t="array" ref="Z1307">IF($S1307=1,IFERROR(INDEX(Summary!$H:$H,$AH1307),0),0)</f>
        <v>0</v>
      </c>
      <c r="AA1307" s="2">
        <f t="array" ref="AA1307">IF($S1307=1,IFERROR(INDEX(Summary!$I:$I,$AH1307),0),0)</f>
        <v>0</v>
      </c>
      <c r="AB1307" s="2">
        <f t="array" ref="AB1307">IF($S1307=1,IFERROR(INDEX(Summary!$J:$J,$AH1307),0),0)</f>
        <v>0</v>
      </c>
      <c r="AC1307" s="2">
        <f t="array" ref="AC1307">IF($S1307=1,IFERROR(INDEX(Summary!$K:$K,$AH1307),0),0)</f>
        <v>0</v>
      </c>
      <c r="AD1307" s="2">
        <f t="array" ref="AD1307">IF($S1307=1,IFERROR(INDEX(Summary!$L:$L,$AH1307),0),0)</f>
        <v>0</v>
      </c>
      <c r="AE1307" s="2">
        <f t="array" ref="AE1307">IF($S1307=1,IFERROR(INDEX(Summary!$M:$M,$AH1307),0),0)</f>
        <v>0</v>
      </c>
      <c r="AF1307" s="2">
        <f t="array" ref="AF1307">IF($S1307=1,IFERROR(INDEX(Summary!$N:$N,$AH1307),0),0)</f>
        <v>0</v>
      </c>
      <c r="AG1307">
        <f t="array" ref="AG1307">IF($A1307="","",IFERROR(INDEX(Summary!$BB:$BB,$AH1307),0))</f>
        <v>3</v>
      </c>
      <c r="AH1307">
        <f t="shared" si="188"/>
        <v>46</v>
      </c>
    </row>
    <row r="1308" spans="1:34" hidden="1">
      <c r="A1308" t="str">
        <f t="array" ref="A1308">IFERROR(INDEX(Summary!$D:$D,$AH1308)&amp;"","")</f>
        <v>FG01028</v>
      </c>
      <c r="B1308" t="str">
        <f t="array" ref="B1308">IF($A1308="","",INDEX(Summary!$E:$E,$AH1308))</f>
        <v>Sugarcane Jaggery Powder 1kg</v>
      </c>
      <c r="C1308" t="str">
        <f t="array" ref="C1308">IF($A1308="","",INDEX(Summary!$B:$B,$AH1308))</f>
        <v>Jaggery</v>
      </c>
      <c r="D1308" t="str">
        <f t="array" ref="D1308">IF($A1308="","",INDEX(Summary!$C:$C,$AH1308))</f>
        <v>C39</v>
      </c>
      <c r="E1308">
        <f t="array" ref="E1308">IF($A1308="","",INDEX(Summary!$F:$F,$AH1308))</f>
        <v>1</v>
      </c>
      <c r="F1308" t="str">
        <f t="array" ref="F1308">IF($A1308="","",INDEX(Summary!$BC:$BC,$AH1308)&amp;"")</f>
        <v>P3 – Normal</v>
      </c>
      <c r="G1308">
        <f t="shared" si="180"/>
        <v>3</v>
      </c>
      <c r="H1308">
        <f t="shared" si="181"/>
        <v>0</v>
      </c>
      <c r="I1308" t="str">
        <f t="array" ref="I1308">IF($A1308="","",IF(IFERROR(INDEX(Summary!$BA:$BA,$AH1308),0)&lt;1,"Under 1 day",IF(INDEX(Summary!$BA:$BA,$AH1308)&lt;3,"1-3 days",IF(INDEX(Summary!$BA:$BA,$AH1308)&lt;7,"3-7 days","7+ days"))))</f>
        <v>7+ days</v>
      </c>
      <c r="J1308" t="str">
        <f t="array" ref="J1308">IF($A1308="","",IF(IFERROR(INDEX(Summary!$AX:$AX,$AH1308),0)&lt;0.25,"0-25%",IF(INDEX(Summary!$AX:$AX,$AH1308)&lt;0.5,"25-50%",IF(INDEX(Summary!$AX:$AX,$AH1308)&lt;0.75,"50-75%","75-100%"))))</f>
        <v>75-100%</v>
      </c>
      <c r="K1308" t="str">
        <f t="array" ref="K1308">IF($A1308="","",INDEX(Summary!$AY:$AY,$AH1308)&amp;"")</f>
        <v>Done</v>
      </c>
      <c r="L1308" s="1">
        <f>IF($A1308="","",Summary!$P$2+MOD(ROW()-2,30))</f>
        <v>46243</v>
      </c>
      <c r="M1308">
        <f t="shared" si="182"/>
        <v>17</v>
      </c>
      <c r="N1308">
        <f t="shared" si="183"/>
        <v>9</v>
      </c>
      <c r="O1308" t="str">
        <f t="shared" si="184"/>
        <v>Aug-2026</v>
      </c>
      <c r="P1308">
        <f t="shared" ca="1" si="185"/>
        <v>1</v>
      </c>
      <c r="Q1308" s="2">
        <f t="array" ref="Q1308">IF($A1308="",0,IFERROR(INDEX(Summary!$P$3:$AS$67,$AH1308-2,$M1308),0))</f>
        <v>0</v>
      </c>
      <c r="R1308" s="2">
        <f t="array" ref="R1308">IF($A1308="",0,ROUND(IFERROR(INDEX(Summary!$O:$O,$AH1308),0)/30,0))</f>
        <v>9</v>
      </c>
      <c r="S1308">
        <f t="shared" si="186"/>
        <v>0</v>
      </c>
      <c r="T1308" s="2">
        <f t="array" ref="T1308">IF($S1308=1,IFERROR(INDEX(Summary!$O:$O,$AH1308),0),0)</f>
        <v>0</v>
      </c>
      <c r="U1308" s="2">
        <f t="array" ref="U1308">IF($S1308=1,IFERROR(INDEX(Summary!$AT:$AT,$AH1308),0),0)</f>
        <v>0</v>
      </c>
      <c r="V1308" s="2">
        <f t="shared" si="187"/>
        <v>0</v>
      </c>
      <c r="W1308" s="2">
        <f t="array" ref="W1308">IF($S1308=1,IFERROR(INDEX(Summary!$AZ:$AZ,$AH1308),0),0)</f>
        <v>0</v>
      </c>
      <c r="X1308" s="3">
        <f t="array" ref="X1308">IF($S1308=1,IFERROR(INDEX(Summary!$BA:$BA,$AH1308),0),0)</f>
        <v>0</v>
      </c>
      <c r="Y1308" s="2">
        <f t="array" ref="Y1308">IF($S1308=1,IFERROR(INDEX(Summary!$G:$G,$AH1308),0),0)</f>
        <v>0</v>
      </c>
      <c r="Z1308" s="2">
        <f t="array" ref="Z1308">IF($S1308=1,IFERROR(INDEX(Summary!$H:$H,$AH1308),0),0)</f>
        <v>0</v>
      </c>
      <c r="AA1308" s="2">
        <f t="array" ref="AA1308">IF($S1308=1,IFERROR(INDEX(Summary!$I:$I,$AH1308),0),0)</f>
        <v>0</v>
      </c>
      <c r="AB1308" s="2">
        <f t="array" ref="AB1308">IF($S1308=1,IFERROR(INDEX(Summary!$J:$J,$AH1308),0),0)</f>
        <v>0</v>
      </c>
      <c r="AC1308" s="2">
        <f t="array" ref="AC1308">IF($S1308=1,IFERROR(INDEX(Summary!$K:$K,$AH1308),0),0)</f>
        <v>0</v>
      </c>
      <c r="AD1308" s="2">
        <f t="array" ref="AD1308">IF($S1308=1,IFERROR(INDEX(Summary!$L:$L,$AH1308),0),0)</f>
        <v>0</v>
      </c>
      <c r="AE1308" s="2">
        <f t="array" ref="AE1308">IF($S1308=1,IFERROR(INDEX(Summary!$M:$M,$AH1308),0),0)</f>
        <v>0</v>
      </c>
      <c r="AF1308" s="2">
        <f t="array" ref="AF1308">IF($S1308=1,IFERROR(INDEX(Summary!$N:$N,$AH1308),0),0)</f>
        <v>0</v>
      </c>
      <c r="AG1308">
        <f t="array" ref="AG1308">IF($A1308="","",IFERROR(INDEX(Summary!$BB:$BB,$AH1308),0))</f>
        <v>3</v>
      </c>
      <c r="AH1308">
        <f t="shared" si="188"/>
        <v>46</v>
      </c>
    </row>
    <row r="1309" spans="1:34" hidden="1">
      <c r="A1309" t="str">
        <f t="array" ref="A1309">IFERROR(INDEX(Summary!$D:$D,$AH1309)&amp;"","")</f>
        <v>FG01028</v>
      </c>
      <c r="B1309" t="str">
        <f t="array" ref="B1309">IF($A1309="","",INDEX(Summary!$E:$E,$AH1309))</f>
        <v>Sugarcane Jaggery Powder 1kg</v>
      </c>
      <c r="C1309" t="str">
        <f t="array" ref="C1309">IF($A1309="","",INDEX(Summary!$B:$B,$AH1309))</f>
        <v>Jaggery</v>
      </c>
      <c r="D1309" t="str">
        <f t="array" ref="D1309">IF($A1309="","",INDEX(Summary!$C:$C,$AH1309))</f>
        <v>C39</v>
      </c>
      <c r="E1309">
        <f t="array" ref="E1309">IF($A1309="","",INDEX(Summary!$F:$F,$AH1309))</f>
        <v>1</v>
      </c>
      <c r="F1309" t="str">
        <f t="array" ref="F1309">IF($A1309="","",INDEX(Summary!$BC:$BC,$AH1309)&amp;"")</f>
        <v>P3 – Normal</v>
      </c>
      <c r="G1309">
        <f t="shared" si="180"/>
        <v>3</v>
      </c>
      <c r="H1309">
        <f t="shared" si="181"/>
        <v>0</v>
      </c>
      <c r="I1309" t="str">
        <f t="array" ref="I1309">IF($A1309="","",IF(IFERROR(INDEX(Summary!$BA:$BA,$AH1309),0)&lt;1,"Under 1 day",IF(INDEX(Summary!$BA:$BA,$AH1309)&lt;3,"1-3 days",IF(INDEX(Summary!$BA:$BA,$AH1309)&lt;7,"3-7 days","7+ days"))))</f>
        <v>7+ days</v>
      </c>
      <c r="J1309" t="str">
        <f t="array" ref="J1309">IF($A1309="","",IF(IFERROR(INDEX(Summary!$AX:$AX,$AH1309),0)&lt;0.25,"0-25%",IF(INDEX(Summary!$AX:$AX,$AH1309)&lt;0.5,"25-50%",IF(INDEX(Summary!$AX:$AX,$AH1309)&lt;0.75,"50-75%","75-100%"))))</f>
        <v>75-100%</v>
      </c>
      <c r="K1309" t="str">
        <f t="array" ref="K1309">IF($A1309="","",INDEX(Summary!$AY:$AY,$AH1309)&amp;"")</f>
        <v>Done</v>
      </c>
      <c r="L1309" s="1">
        <f>IF($A1309="","",Summary!$P$2+MOD(ROW()-2,30))</f>
        <v>46244</v>
      </c>
      <c r="M1309">
        <f t="shared" si="182"/>
        <v>18</v>
      </c>
      <c r="N1309">
        <f t="shared" si="183"/>
        <v>10</v>
      </c>
      <c r="O1309" t="str">
        <f t="shared" si="184"/>
        <v>Aug-2026</v>
      </c>
      <c r="P1309">
        <f t="shared" ca="1" si="185"/>
        <v>1</v>
      </c>
      <c r="Q1309" s="2">
        <f t="array" ref="Q1309">IF($A1309="",0,IFERROR(INDEX(Summary!$P$3:$AS$67,$AH1309-2,$M1309),0))</f>
        <v>0</v>
      </c>
      <c r="R1309" s="2">
        <f t="array" ref="R1309">IF($A1309="",0,ROUND(IFERROR(INDEX(Summary!$O:$O,$AH1309),0)/30,0))</f>
        <v>9</v>
      </c>
      <c r="S1309">
        <f t="shared" si="186"/>
        <v>0</v>
      </c>
      <c r="T1309" s="2">
        <f t="array" ref="T1309">IF($S1309=1,IFERROR(INDEX(Summary!$O:$O,$AH1309),0),0)</f>
        <v>0</v>
      </c>
      <c r="U1309" s="2">
        <f t="array" ref="U1309">IF($S1309=1,IFERROR(INDEX(Summary!$AT:$AT,$AH1309),0),0)</f>
        <v>0</v>
      </c>
      <c r="V1309" s="2">
        <f t="shared" si="187"/>
        <v>0</v>
      </c>
      <c r="W1309" s="2">
        <f t="array" ref="W1309">IF($S1309=1,IFERROR(INDEX(Summary!$AZ:$AZ,$AH1309),0),0)</f>
        <v>0</v>
      </c>
      <c r="X1309" s="3">
        <f t="array" ref="X1309">IF($S1309=1,IFERROR(INDEX(Summary!$BA:$BA,$AH1309),0),0)</f>
        <v>0</v>
      </c>
      <c r="Y1309" s="2">
        <f t="array" ref="Y1309">IF($S1309=1,IFERROR(INDEX(Summary!$G:$G,$AH1309),0),0)</f>
        <v>0</v>
      </c>
      <c r="Z1309" s="2">
        <f t="array" ref="Z1309">IF($S1309=1,IFERROR(INDEX(Summary!$H:$H,$AH1309),0),0)</f>
        <v>0</v>
      </c>
      <c r="AA1309" s="2">
        <f t="array" ref="AA1309">IF($S1309=1,IFERROR(INDEX(Summary!$I:$I,$AH1309),0),0)</f>
        <v>0</v>
      </c>
      <c r="AB1309" s="2">
        <f t="array" ref="AB1309">IF($S1309=1,IFERROR(INDEX(Summary!$J:$J,$AH1309),0),0)</f>
        <v>0</v>
      </c>
      <c r="AC1309" s="2">
        <f t="array" ref="AC1309">IF($S1309=1,IFERROR(INDEX(Summary!$K:$K,$AH1309),0),0)</f>
        <v>0</v>
      </c>
      <c r="AD1309" s="2">
        <f t="array" ref="AD1309">IF($S1309=1,IFERROR(INDEX(Summary!$L:$L,$AH1309),0),0)</f>
        <v>0</v>
      </c>
      <c r="AE1309" s="2">
        <f t="array" ref="AE1309">IF($S1309=1,IFERROR(INDEX(Summary!$M:$M,$AH1309),0),0)</f>
        <v>0</v>
      </c>
      <c r="AF1309" s="2">
        <f t="array" ref="AF1309">IF($S1309=1,IFERROR(INDEX(Summary!$N:$N,$AH1309),0),0)</f>
        <v>0</v>
      </c>
      <c r="AG1309">
        <f t="array" ref="AG1309">IF($A1309="","",IFERROR(INDEX(Summary!$BB:$BB,$AH1309),0))</f>
        <v>3</v>
      </c>
      <c r="AH1309">
        <f t="shared" si="188"/>
        <v>46</v>
      </c>
    </row>
    <row r="1310" spans="1:34" hidden="1">
      <c r="A1310" t="str">
        <f t="array" ref="A1310">IFERROR(INDEX(Summary!$D:$D,$AH1310)&amp;"","")</f>
        <v>FG01028</v>
      </c>
      <c r="B1310" t="str">
        <f t="array" ref="B1310">IF($A1310="","",INDEX(Summary!$E:$E,$AH1310))</f>
        <v>Sugarcane Jaggery Powder 1kg</v>
      </c>
      <c r="C1310" t="str">
        <f t="array" ref="C1310">IF($A1310="","",INDEX(Summary!$B:$B,$AH1310))</f>
        <v>Jaggery</v>
      </c>
      <c r="D1310" t="str">
        <f t="array" ref="D1310">IF($A1310="","",INDEX(Summary!$C:$C,$AH1310))</f>
        <v>C39</v>
      </c>
      <c r="E1310">
        <f t="array" ref="E1310">IF($A1310="","",INDEX(Summary!$F:$F,$AH1310))</f>
        <v>1</v>
      </c>
      <c r="F1310" t="str">
        <f t="array" ref="F1310">IF($A1310="","",INDEX(Summary!$BC:$BC,$AH1310)&amp;"")</f>
        <v>P3 – Normal</v>
      </c>
      <c r="G1310">
        <f t="shared" si="180"/>
        <v>3</v>
      </c>
      <c r="H1310">
        <f t="shared" si="181"/>
        <v>0</v>
      </c>
      <c r="I1310" t="str">
        <f t="array" ref="I1310">IF($A1310="","",IF(IFERROR(INDEX(Summary!$BA:$BA,$AH1310),0)&lt;1,"Under 1 day",IF(INDEX(Summary!$BA:$BA,$AH1310)&lt;3,"1-3 days",IF(INDEX(Summary!$BA:$BA,$AH1310)&lt;7,"3-7 days","7+ days"))))</f>
        <v>7+ days</v>
      </c>
      <c r="J1310" t="str">
        <f t="array" ref="J1310">IF($A1310="","",IF(IFERROR(INDEX(Summary!$AX:$AX,$AH1310),0)&lt;0.25,"0-25%",IF(INDEX(Summary!$AX:$AX,$AH1310)&lt;0.5,"25-50%",IF(INDEX(Summary!$AX:$AX,$AH1310)&lt;0.75,"50-75%","75-100%"))))</f>
        <v>75-100%</v>
      </c>
      <c r="K1310" t="str">
        <f t="array" ref="K1310">IF($A1310="","",INDEX(Summary!$AY:$AY,$AH1310)&amp;"")</f>
        <v>Done</v>
      </c>
      <c r="L1310" s="1">
        <f>IF($A1310="","",Summary!$P$2+MOD(ROW()-2,30))</f>
        <v>46245</v>
      </c>
      <c r="M1310">
        <f t="shared" si="182"/>
        <v>19</v>
      </c>
      <c r="N1310">
        <f t="shared" si="183"/>
        <v>11</v>
      </c>
      <c r="O1310" t="str">
        <f t="shared" si="184"/>
        <v>Aug-2026</v>
      </c>
      <c r="P1310">
        <f t="shared" ca="1" si="185"/>
        <v>1</v>
      </c>
      <c r="Q1310" s="2">
        <f t="array" ref="Q1310">IF($A1310="",0,IFERROR(INDEX(Summary!$P$3:$AS$67,$AH1310-2,$M1310),0))</f>
        <v>0</v>
      </c>
      <c r="R1310" s="2">
        <f t="array" ref="R1310">IF($A1310="",0,ROUND(IFERROR(INDEX(Summary!$O:$O,$AH1310),0)/30,0))</f>
        <v>9</v>
      </c>
      <c r="S1310">
        <f t="shared" si="186"/>
        <v>0</v>
      </c>
      <c r="T1310" s="2">
        <f t="array" ref="T1310">IF($S1310=1,IFERROR(INDEX(Summary!$O:$O,$AH1310),0),0)</f>
        <v>0</v>
      </c>
      <c r="U1310" s="2">
        <f t="array" ref="U1310">IF($S1310=1,IFERROR(INDEX(Summary!$AT:$AT,$AH1310),0),0)</f>
        <v>0</v>
      </c>
      <c r="V1310" s="2">
        <f t="shared" si="187"/>
        <v>0</v>
      </c>
      <c r="W1310" s="2">
        <f t="array" ref="W1310">IF($S1310=1,IFERROR(INDEX(Summary!$AZ:$AZ,$AH1310),0),0)</f>
        <v>0</v>
      </c>
      <c r="X1310" s="3">
        <f t="array" ref="X1310">IF($S1310=1,IFERROR(INDEX(Summary!$BA:$BA,$AH1310),0),0)</f>
        <v>0</v>
      </c>
      <c r="Y1310" s="2">
        <f t="array" ref="Y1310">IF($S1310=1,IFERROR(INDEX(Summary!$G:$G,$AH1310),0),0)</f>
        <v>0</v>
      </c>
      <c r="Z1310" s="2">
        <f t="array" ref="Z1310">IF($S1310=1,IFERROR(INDEX(Summary!$H:$H,$AH1310),0),0)</f>
        <v>0</v>
      </c>
      <c r="AA1310" s="2">
        <f t="array" ref="AA1310">IF($S1310=1,IFERROR(INDEX(Summary!$I:$I,$AH1310),0),0)</f>
        <v>0</v>
      </c>
      <c r="AB1310" s="2">
        <f t="array" ref="AB1310">IF($S1310=1,IFERROR(INDEX(Summary!$J:$J,$AH1310),0),0)</f>
        <v>0</v>
      </c>
      <c r="AC1310" s="2">
        <f t="array" ref="AC1310">IF($S1310=1,IFERROR(INDEX(Summary!$K:$K,$AH1310),0),0)</f>
        <v>0</v>
      </c>
      <c r="AD1310" s="2">
        <f t="array" ref="AD1310">IF($S1310=1,IFERROR(INDEX(Summary!$L:$L,$AH1310),0),0)</f>
        <v>0</v>
      </c>
      <c r="AE1310" s="2">
        <f t="array" ref="AE1310">IF($S1310=1,IFERROR(INDEX(Summary!$M:$M,$AH1310),0),0)</f>
        <v>0</v>
      </c>
      <c r="AF1310" s="2">
        <f t="array" ref="AF1310">IF($S1310=1,IFERROR(INDEX(Summary!$N:$N,$AH1310),0),0)</f>
        <v>0</v>
      </c>
      <c r="AG1310">
        <f t="array" ref="AG1310">IF($A1310="","",IFERROR(INDEX(Summary!$BB:$BB,$AH1310),0))</f>
        <v>3</v>
      </c>
      <c r="AH1310">
        <f t="shared" si="188"/>
        <v>46</v>
      </c>
    </row>
    <row r="1311" spans="1:34" hidden="1">
      <c r="A1311" t="str">
        <f t="array" ref="A1311">IFERROR(INDEX(Summary!$D:$D,$AH1311)&amp;"","")</f>
        <v>FG01028</v>
      </c>
      <c r="B1311" t="str">
        <f t="array" ref="B1311">IF($A1311="","",INDEX(Summary!$E:$E,$AH1311))</f>
        <v>Sugarcane Jaggery Powder 1kg</v>
      </c>
      <c r="C1311" t="str">
        <f t="array" ref="C1311">IF($A1311="","",INDEX(Summary!$B:$B,$AH1311))</f>
        <v>Jaggery</v>
      </c>
      <c r="D1311" t="str">
        <f t="array" ref="D1311">IF($A1311="","",INDEX(Summary!$C:$C,$AH1311))</f>
        <v>C39</v>
      </c>
      <c r="E1311">
        <f t="array" ref="E1311">IF($A1311="","",INDEX(Summary!$F:$F,$AH1311))</f>
        <v>1</v>
      </c>
      <c r="F1311" t="str">
        <f t="array" ref="F1311">IF($A1311="","",INDEX(Summary!$BC:$BC,$AH1311)&amp;"")</f>
        <v>P3 – Normal</v>
      </c>
      <c r="G1311">
        <f t="shared" si="180"/>
        <v>3</v>
      </c>
      <c r="H1311">
        <f t="shared" si="181"/>
        <v>0</v>
      </c>
      <c r="I1311" t="str">
        <f t="array" ref="I1311">IF($A1311="","",IF(IFERROR(INDEX(Summary!$BA:$BA,$AH1311),0)&lt;1,"Under 1 day",IF(INDEX(Summary!$BA:$BA,$AH1311)&lt;3,"1-3 days",IF(INDEX(Summary!$BA:$BA,$AH1311)&lt;7,"3-7 days","7+ days"))))</f>
        <v>7+ days</v>
      </c>
      <c r="J1311" t="str">
        <f t="array" ref="J1311">IF($A1311="","",IF(IFERROR(INDEX(Summary!$AX:$AX,$AH1311),0)&lt;0.25,"0-25%",IF(INDEX(Summary!$AX:$AX,$AH1311)&lt;0.5,"25-50%",IF(INDEX(Summary!$AX:$AX,$AH1311)&lt;0.75,"50-75%","75-100%"))))</f>
        <v>75-100%</v>
      </c>
      <c r="K1311" t="str">
        <f t="array" ref="K1311">IF($A1311="","",INDEX(Summary!$AY:$AY,$AH1311)&amp;"")</f>
        <v>Done</v>
      </c>
      <c r="L1311" s="1">
        <f>IF($A1311="","",Summary!$P$2+MOD(ROW()-2,30))</f>
        <v>46246</v>
      </c>
      <c r="M1311">
        <f t="shared" si="182"/>
        <v>20</v>
      </c>
      <c r="N1311">
        <f t="shared" si="183"/>
        <v>12</v>
      </c>
      <c r="O1311" t="str">
        <f t="shared" si="184"/>
        <v>Aug-2026</v>
      </c>
      <c r="P1311">
        <f t="shared" ca="1" si="185"/>
        <v>1</v>
      </c>
      <c r="Q1311" s="2">
        <f t="array" ref="Q1311">IF($A1311="",0,IFERROR(INDEX(Summary!$P$3:$AS$67,$AH1311-2,$M1311),0))</f>
        <v>0</v>
      </c>
      <c r="R1311" s="2">
        <f t="array" ref="R1311">IF($A1311="",0,ROUND(IFERROR(INDEX(Summary!$O:$O,$AH1311),0)/30,0))</f>
        <v>9</v>
      </c>
      <c r="S1311">
        <f t="shared" si="186"/>
        <v>0</v>
      </c>
      <c r="T1311" s="2">
        <f t="array" ref="T1311">IF($S1311=1,IFERROR(INDEX(Summary!$O:$O,$AH1311),0),0)</f>
        <v>0</v>
      </c>
      <c r="U1311" s="2">
        <f t="array" ref="U1311">IF($S1311=1,IFERROR(INDEX(Summary!$AT:$AT,$AH1311),0),0)</f>
        <v>0</v>
      </c>
      <c r="V1311" s="2">
        <f t="shared" si="187"/>
        <v>0</v>
      </c>
      <c r="W1311" s="2">
        <f t="array" ref="W1311">IF($S1311=1,IFERROR(INDEX(Summary!$AZ:$AZ,$AH1311),0),0)</f>
        <v>0</v>
      </c>
      <c r="X1311" s="3">
        <f t="array" ref="X1311">IF($S1311=1,IFERROR(INDEX(Summary!$BA:$BA,$AH1311),0),0)</f>
        <v>0</v>
      </c>
      <c r="Y1311" s="2">
        <f t="array" ref="Y1311">IF($S1311=1,IFERROR(INDEX(Summary!$G:$G,$AH1311),0),0)</f>
        <v>0</v>
      </c>
      <c r="Z1311" s="2">
        <f t="array" ref="Z1311">IF($S1311=1,IFERROR(INDEX(Summary!$H:$H,$AH1311),0),0)</f>
        <v>0</v>
      </c>
      <c r="AA1311" s="2">
        <f t="array" ref="AA1311">IF($S1311=1,IFERROR(INDEX(Summary!$I:$I,$AH1311),0),0)</f>
        <v>0</v>
      </c>
      <c r="AB1311" s="2">
        <f t="array" ref="AB1311">IF($S1311=1,IFERROR(INDEX(Summary!$J:$J,$AH1311),0),0)</f>
        <v>0</v>
      </c>
      <c r="AC1311" s="2">
        <f t="array" ref="AC1311">IF($S1311=1,IFERROR(INDEX(Summary!$K:$K,$AH1311),0),0)</f>
        <v>0</v>
      </c>
      <c r="AD1311" s="2">
        <f t="array" ref="AD1311">IF($S1311=1,IFERROR(INDEX(Summary!$L:$L,$AH1311),0),0)</f>
        <v>0</v>
      </c>
      <c r="AE1311" s="2">
        <f t="array" ref="AE1311">IF($S1311=1,IFERROR(INDEX(Summary!$M:$M,$AH1311),0),0)</f>
        <v>0</v>
      </c>
      <c r="AF1311" s="2">
        <f t="array" ref="AF1311">IF($S1311=1,IFERROR(INDEX(Summary!$N:$N,$AH1311),0),0)</f>
        <v>0</v>
      </c>
      <c r="AG1311">
        <f t="array" ref="AG1311">IF($A1311="","",IFERROR(INDEX(Summary!$BB:$BB,$AH1311),0))</f>
        <v>3</v>
      </c>
      <c r="AH1311">
        <f t="shared" si="188"/>
        <v>46</v>
      </c>
    </row>
    <row r="1312" spans="1:34" hidden="1">
      <c r="A1312" t="str">
        <f t="array" ref="A1312">IFERROR(INDEX(Summary!$D:$D,$AH1312)&amp;"","")</f>
        <v>FG01028</v>
      </c>
      <c r="B1312" t="str">
        <f t="array" ref="B1312">IF($A1312="","",INDEX(Summary!$E:$E,$AH1312))</f>
        <v>Sugarcane Jaggery Powder 1kg</v>
      </c>
      <c r="C1312" t="str">
        <f t="array" ref="C1312">IF($A1312="","",INDEX(Summary!$B:$B,$AH1312))</f>
        <v>Jaggery</v>
      </c>
      <c r="D1312" t="str">
        <f t="array" ref="D1312">IF($A1312="","",INDEX(Summary!$C:$C,$AH1312))</f>
        <v>C39</v>
      </c>
      <c r="E1312">
        <f t="array" ref="E1312">IF($A1312="","",INDEX(Summary!$F:$F,$AH1312))</f>
        <v>1</v>
      </c>
      <c r="F1312" t="str">
        <f t="array" ref="F1312">IF($A1312="","",INDEX(Summary!$BC:$BC,$AH1312)&amp;"")</f>
        <v>P3 – Normal</v>
      </c>
      <c r="G1312">
        <f t="shared" si="180"/>
        <v>3</v>
      </c>
      <c r="H1312">
        <f t="shared" si="181"/>
        <v>0</v>
      </c>
      <c r="I1312" t="str">
        <f t="array" ref="I1312">IF($A1312="","",IF(IFERROR(INDEX(Summary!$BA:$BA,$AH1312),0)&lt;1,"Under 1 day",IF(INDEX(Summary!$BA:$BA,$AH1312)&lt;3,"1-3 days",IF(INDEX(Summary!$BA:$BA,$AH1312)&lt;7,"3-7 days","7+ days"))))</f>
        <v>7+ days</v>
      </c>
      <c r="J1312" t="str">
        <f t="array" ref="J1312">IF($A1312="","",IF(IFERROR(INDEX(Summary!$AX:$AX,$AH1312),0)&lt;0.25,"0-25%",IF(INDEX(Summary!$AX:$AX,$AH1312)&lt;0.5,"25-50%",IF(INDEX(Summary!$AX:$AX,$AH1312)&lt;0.75,"50-75%","75-100%"))))</f>
        <v>75-100%</v>
      </c>
      <c r="K1312" t="str">
        <f t="array" ref="K1312">IF($A1312="","",INDEX(Summary!$AY:$AY,$AH1312)&amp;"")</f>
        <v>Done</v>
      </c>
      <c r="L1312" s="1">
        <f>IF($A1312="","",Summary!$P$2+MOD(ROW()-2,30))</f>
        <v>46247</v>
      </c>
      <c r="M1312">
        <f t="shared" si="182"/>
        <v>21</v>
      </c>
      <c r="N1312">
        <f t="shared" si="183"/>
        <v>13</v>
      </c>
      <c r="O1312" t="str">
        <f t="shared" si="184"/>
        <v>Aug-2026</v>
      </c>
      <c r="P1312">
        <f t="shared" ca="1" si="185"/>
        <v>1</v>
      </c>
      <c r="Q1312" s="2">
        <f t="array" ref="Q1312">IF($A1312="",0,IFERROR(INDEX(Summary!$P$3:$AS$67,$AH1312-2,$M1312),0))</f>
        <v>0</v>
      </c>
      <c r="R1312" s="2">
        <f t="array" ref="R1312">IF($A1312="",0,ROUND(IFERROR(INDEX(Summary!$O:$O,$AH1312),0)/30,0))</f>
        <v>9</v>
      </c>
      <c r="S1312">
        <f t="shared" si="186"/>
        <v>0</v>
      </c>
      <c r="T1312" s="2">
        <f t="array" ref="T1312">IF($S1312=1,IFERROR(INDEX(Summary!$O:$O,$AH1312),0),0)</f>
        <v>0</v>
      </c>
      <c r="U1312" s="2">
        <f t="array" ref="U1312">IF($S1312=1,IFERROR(INDEX(Summary!$AT:$AT,$AH1312),0),0)</f>
        <v>0</v>
      </c>
      <c r="V1312" s="2">
        <f t="shared" si="187"/>
        <v>0</v>
      </c>
      <c r="W1312" s="2">
        <f t="array" ref="W1312">IF($S1312=1,IFERROR(INDEX(Summary!$AZ:$AZ,$AH1312),0),0)</f>
        <v>0</v>
      </c>
      <c r="X1312" s="3">
        <f t="array" ref="X1312">IF($S1312=1,IFERROR(INDEX(Summary!$BA:$BA,$AH1312),0),0)</f>
        <v>0</v>
      </c>
      <c r="Y1312" s="2">
        <f t="array" ref="Y1312">IF($S1312=1,IFERROR(INDEX(Summary!$G:$G,$AH1312),0),0)</f>
        <v>0</v>
      </c>
      <c r="Z1312" s="2">
        <f t="array" ref="Z1312">IF($S1312=1,IFERROR(INDEX(Summary!$H:$H,$AH1312),0),0)</f>
        <v>0</v>
      </c>
      <c r="AA1312" s="2">
        <f t="array" ref="AA1312">IF($S1312=1,IFERROR(INDEX(Summary!$I:$I,$AH1312),0),0)</f>
        <v>0</v>
      </c>
      <c r="AB1312" s="2">
        <f t="array" ref="AB1312">IF($S1312=1,IFERROR(INDEX(Summary!$J:$J,$AH1312),0),0)</f>
        <v>0</v>
      </c>
      <c r="AC1312" s="2">
        <f t="array" ref="AC1312">IF($S1312=1,IFERROR(INDEX(Summary!$K:$K,$AH1312),0),0)</f>
        <v>0</v>
      </c>
      <c r="AD1312" s="2">
        <f t="array" ref="AD1312">IF($S1312=1,IFERROR(INDEX(Summary!$L:$L,$AH1312),0),0)</f>
        <v>0</v>
      </c>
      <c r="AE1312" s="2">
        <f t="array" ref="AE1312">IF($S1312=1,IFERROR(INDEX(Summary!$M:$M,$AH1312),0),0)</f>
        <v>0</v>
      </c>
      <c r="AF1312" s="2">
        <f t="array" ref="AF1312">IF($S1312=1,IFERROR(INDEX(Summary!$N:$N,$AH1312),0),0)</f>
        <v>0</v>
      </c>
      <c r="AG1312">
        <f t="array" ref="AG1312">IF($A1312="","",IFERROR(INDEX(Summary!$BB:$BB,$AH1312),0))</f>
        <v>3</v>
      </c>
      <c r="AH1312">
        <f t="shared" si="188"/>
        <v>46</v>
      </c>
    </row>
    <row r="1313" spans="1:34" hidden="1">
      <c r="A1313" t="str">
        <f t="array" ref="A1313">IFERROR(INDEX(Summary!$D:$D,$AH1313)&amp;"","")</f>
        <v>FG01028</v>
      </c>
      <c r="B1313" t="str">
        <f t="array" ref="B1313">IF($A1313="","",INDEX(Summary!$E:$E,$AH1313))</f>
        <v>Sugarcane Jaggery Powder 1kg</v>
      </c>
      <c r="C1313" t="str">
        <f t="array" ref="C1313">IF($A1313="","",INDEX(Summary!$B:$B,$AH1313))</f>
        <v>Jaggery</v>
      </c>
      <c r="D1313" t="str">
        <f t="array" ref="D1313">IF($A1313="","",INDEX(Summary!$C:$C,$AH1313))</f>
        <v>C39</v>
      </c>
      <c r="E1313">
        <f t="array" ref="E1313">IF($A1313="","",INDEX(Summary!$F:$F,$AH1313))</f>
        <v>1</v>
      </c>
      <c r="F1313" t="str">
        <f t="array" ref="F1313">IF($A1313="","",INDEX(Summary!$BC:$BC,$AH1313)&amp;"")</f>
        <v>P3 – Normal</v>
      </c>
      <c r="G1313">
        <f t="shared" si="180"/>
        <v>3</v>
      </c>
      <c r="H1313">
        <f t="shared" si="181"/>
        <v>0</v>
      </c>
      <c r="I1313" t="str">
        <f t="array" ref="I1313">IF($A1313="","",IF(IFERROR(INDEX(Summary!$BA:$BA,$AH1313),0)&lt;1,"Under 1 day",IF(INDEX(Summary!$BA:$BA,$AH1313)&lt;3,"1-3 days",IF(INDEX(Summary!$BA:$BA,$AH1313)&lt;7,"3-7 days","7+ days"))))</f>
        <v>7+ days</v>
      </c>
      <c r="J1313" t="str">
        <f t="array" ref="J1313">IF($A1313="","",IF(IFERROR(INDEX(Summary!$AX:$AX,$AH1313),0)&lt;0.25,"0-25%",IF(INDEX(Summary!$AX:$AX,$AH1313)&lt;0.5,"25-50%",IF(INDEX(Summary!$AX:$AX,$AH1313)&lt;0.75,"50-75%","75-100%"))))</f>
        <v>75-100%</v>
      </c>
      <c r="K1313" t="str">
        <f t="array" ref="K1313">IF($A1313="","",INDEX(Summary!$AY:$AY,$AH1313)&amp;"")</f>
        <v>Done</v>
      </c>
      <c r="L1313" s="1">
        <f>IF($A1313="","",Summary!$P$2+MOD(ROW()-2,30))</f>
        <v>46248</v>
      </c>
      <c r="M1313">
        <f t="shared" si="182"/>
        <v>22</v>
      </c>
      <c r="N1313">
        <f t="shared" si="183"/>
        <v>14</v>
      </c>
      <c r="O1313" t="str">
        <f t="shared" si="184"/>
        <v>Aug-2026</v>
      </c>
      <c r="P1313">
        <f t="shared" ca="1" si="185"/>
        <v>1</v>
      </c>
      <c r="Q1313" s="2">
        <f t="array" ref="Q1313">IF($A1313="",0,IFERROR(INDEX(Summary!$P$3:$AS$67,$AH1313-2,$M1313),0))</f>
        <v>0</v>
      </c>
      <c r="R1313" s="2">
        <f t="array" ref="R1313">IF($A1313="",0,ROUND(IFERROR(INDEX(Summary!$O:$O,$AH1313),0)/30,0))</f>
        <v>9</v>
      </c>
      <c r="S1313">
        <f t="shared" si="186"/>
        <v>0</v>
      </c>
      <c r="T1313" s="2">
        <f t="array" ref="T1313">IF($S1313=1,IFERROR(INDEX(Summary!$O:$O,$AH1313),0),0)</f>
        <v>0</v>
      </c>
      <c r="U1313" s="2">
        <f t="array" ref="U1313">IF($S1313=1,IFERROR(INDEX(Summary!$AT:$AT,$AH1313),0),0)</f>
        <v>0</v>
      </c>
      <c r="V1313" s="2">
        <f t="shared" si="187"/>
        <v>0</v>
      </c>
      <c r="W1313" s="2">
        <f t="array" ref="W1313">IF($S1313=1,IFERROR(INDEX(Summary!$AZ:$AZ,$AH1313),0),0)</f>
        <v>0</v>
      </c>
      <c r="X1313" s="3">
        <f t="array" ref="X1313">IF($S1313=1,IFERROR(INDEX(Summary!$BA:$BA,$AH1313),0),0)</f>
        <v>0</v>
      </c>
      <c r="Y1313" s="2">
        <f t="array" ref="Y1313">IF($S1313=1,IFERROR(INDEX(Summary!$G:$G,$AH1313),0),0)</f>
        <v>0</v>
      </c>
      <c r="Z1313" s="2">
        <f t="array" ref="Z1313">IF($S1313=1,IFERROR(INDEX(Summary!$H:$H,$AH1313),0),0)</f>
        <v>0</v>
      </c>
      <c r="AA1313" s="2">
        <f t="array" ref="AA1313">IF($S1313=1,IFERROR(INDEX(Summary!$I:$I,$AH1313),0),0)</f>
        <v>0</v>
      </c>
      <c r="AB1313" s="2">
        <f t="array" ref="AB1313">IF($S1313=1,IFERROR(INDEX(Summary!$J:$J,$AH1313),0),0)</f>
        <v>0</v>
      </c>
      <c r="AC1313" s="2">
        <f t="array" ref="AC1313">IF($S1313=1,IFERROR(INDEX(Summary!$K:$K,$AH1313),0),0)</f>
        <v>0</v>
      </c>
      <c r="AD1313" s="2">
        <f t="array" ref="AD1313">IF($S1313=1,IFERROR(INDEX(Summary!$L:$L,$AH1313),0),0)</f>
        <v>0</v>
      </c>
      <c r="AE1313" s="2">
        <f t="array" ref="AE1313">IF($S1313=1,IFERROR(INDEX(Summary!$M:$M,$AH1313),0),0)</f>
        <v>0</v>
      </c>
      <c r="AF1313" s="2">
        <f t="array" ref="AF1313">IF($S1313=1,IFERROR(INDEX(Summary!$N:$N,$AH1313),0),0)</f>
        <v>0</v>
      </c>
      <c r="AG1313">
        <f t="array" ref="AG1313">IF($A1313="","",IFERROR(INDEX(Summary!$BB:$BB,$AH1313),0))</f>
        <v>3</v>
      </c>
      <c r="AH1313">
        <f t="shared" si="188"/>
        <v>46</v>
      </c>
    </row>
    <row r="1314" spans="1:34" hidden="1">
      <c r="A1314" t="str">
        <f t="array" ref="A1314">IFERROR(INDEX(Summary!$D:$D,$AH1314)&amp;"","")</f>
        <v>FG01028</v>
      </c>
      <c r="B1314" t="str">
        <f t="array" ref="B1314">IF($A1314="","",INDEX(Summary!$E:$E,$AH1314))</f>
        <v>Sugarcane Jaggery Powder 1kg</v>
      </c>
      <c r="C1314" t="str">
        <f t="array" ref="C1314">IF($A1314="","",INDEX(Summary!$B:$B,$AH1314))</f>
        <v>Jaggery</v>
      </c>
      <c r="D1314" t="str">
        <f t="array" ref="D1314">IF($A1314="","",INDEX(Summary!$C:$C,$AH1314))</f>
        <v>C39</v>
      </c>
      <c r="E1314">
        <f t="array" ref="E1314">IF($A1314="","",INDEX(Summary!$F:$F,$AH1314))</f>
        <v>1</v>
      </c>
      <c r="F1314" t="str">
        <f t="array" ref="F1314">IF($A1314="","",INDEX(Summary!$BC:$BC,$AH1314)&amp;"")</f>
        <v>P3 – Normal</v>
      </c>
      <c r="G1314">
        <f t="shared" si="180"/>
        <v>3</v>
      </c>
      <c r="H1314">
        <f t="shared" si="181"/>
        <v>0</v>
      </c>
      <c r="I1314" t="str">
        <f t="array" ref="I1314">IF($A1314="","",IF(IFERROR(INDEX(Summary!$BA:$BA,$AH1314),0)&lt;1,"Under 1 day",IF(INDEX(Summary!$BA:$BA,$AH1314)&lt;3,"1-3 days",IF(INDEX(Summary!$BA:$BA,$AH1314)&lt;7,"3-7 days","7+ days"))))</f>
        <v>7+ days</v>
      </c>
      <c r="J1314" t="str">
        <f t="array" ref="J1314">IF($A1314="","",IF(IFERROR(INDEX(Summary!$AX:$AX,$AH1314),0)&lt;0.25,"0-25%",IF(INDEX(Summary!$AX:$AX,$AH1314)&lt;0.5,"25-50%",IF(INDEX(Summary!$AX:$AX,$AH1314)&lt;0.75,"50-75%","75-100%"))))</f>
        <v>75-100%</v>
      </c>
      <c r="K1314" t="str">
        <f t="array" ref="K1314">IF($A1314="","",INDEX(Summary!$AY:$AY,$AH1314)&amp;"")</f>
        <v>Done</v>
      </c>
      <c r="L1314" s="1">
        <f>IF($A1314="","",Summary!$P$2+MOD(ROW()-2,30))</f>
        <v>46249</v>
      </c>
      <c r="M1314">
        <f t="shared" si="182"/>
        <v>23</v>
      </c>
      <c r="N1314">
        <f t="shared" si="183"/>
        <v>15</v>
      </c>
      <c r="O1314" t="str">
        <f t="shared" si="184"/>
        <v>Aug-2026</v>
      </c>
      <c r="P1314">
        <f t="shared" ca="1" si="185"/>
        <v>1</v>
      </c>
      <c r="Q1314" s="2">
        <f t="array" ref="Q1314">IF($A1314="",0,IFERROR(INDEX(Summary!$P$3:$AS$67,$AH1314-2,$M1314),0))</f>
        <v>0</v>
      </c>
      <c r="R1314" s="2">
        <f t="array" ref="R1314">IF($A1314="",0,ROUND(IFERROR(INDEX(Summary!$O:$O,$AH1314),0)/30,0))</f>
        <v>9</v>
      </c>
      <c r="S1314">
        <f t="shared" si="186"/>
        <v>0</v>
      </c>
      <c r="T1314" s="2">
        <f t="array" ref="T1314">IF($S1314=1,IFERROR(INDEX(Summary!$O:$O,$AH1314),0),0)</f>
        <v>0</v>
      </c>
      <c r="U1314" s="2">
        <f t="array" ref="U1314">IF($S1314=1,IFERROR(INDEX(Summary!$AT:$AT,$AH1314),0),0)</f>
        <v>0</v>
      </c>
      <c r="V1314" s="2">
        <f t="shared" si="187"/>
        <v>0</v>
      </c>
      <c r="W1314" s="2">
        <f t="array" ref="W1314">IF($S1314=1,IFERROR(INDEX(Summary!$AZ:$AZ,$AH1314),0),0)</f>
        <v>0</v>
      </c>
      <c r="X1314" s="3">
        <f t="array" ref="X1314">IF($S1314=1,IFERROR(INDEX(Summary!$BA:$BA,$AH1314),0),0)</f>
        <v>0</v>
      </c>
      <c r="Y1314" s="2">
        <f t="array" ref="Y1314">IF($S1314=1,IFERROR(INDEX(Summary!$G:$G,$AH1314),0),0)</f>
        <v>0</v>
      </c>
      <c r="Z1314" s="2">
        <f t="array" ref="Z1314">IF($S1314=1,IFERROR(INDEX(Summary!$H:$H,$AH1314),0),0)</f>
        <v>0</v>
      </c>
      <c r="AA1314" s="2">
        <f t="array" ref="AA1314">IF($S1314=1,IFERROR(INDEX(Summary!$I:$I,$AH1314),0),0)</f>
        <v>0</v>
      </c>
      <c r="AB1314" s="2">
        <f t="array" ref="AB1314">IF($S1314=1,IFERROR(INDEX(Summary!$J:$J,$AH1314),0),0)</f>
        <v>0</v>
      </c>
      <c r="AC1314" s="2">
        <f t="array" ref="AC1314">IF($S1314=1,IFERROR(INDEX(Summary!$K:$K,$AH1314),0),0)</f>
        <v>0</v>
      </c>
      <c r="AD1314" s="2">
        <f t="array" ref="AD1314">IF($S1314=1,IFERROR(INDEX(Summary!$L:$L,$AH1314),0),0)</f>
        <v>0</v>
      </c>
      <c r="AE1314" s="2">
        <f t="array" ref="AE1314">IF($S1314=1,IFERROR(INDEX(Summary!$M:$M,$AH1314),0),0)</f>
        <v>0</v>
      </c>
      <c r="AF1314" s="2">
        <f t="array" ref="AF1314">IF($S1314=1,IFERROR(INDEX(Summary!$N:$N,$AH1314),0),0)</f>
        <v>0</v>
      </c>
      <c r="AG1314">
        <f t="array" ref="AG1314">IF($A1314="","",IFERROR(INDEX(Summary!$BB:$BB,$AH1314),0))</f>
        <v>3</v>
      </c>
      <c r="AH1314">
        <f t="shared" si="188"/>
        <v>46</v>
      </c>
    </row>
    <row r="1315" spans="1:34" hidden="1">
      <c r="A1315" t="str">
        <f t="array" ref="A1315">IFERROR(INDEX(Summary!$D:$D,$AH1315)&amp;"","")</f>
        <v>FG01028</v>
      </c>
      <c r="B1315" t="str">
        <f t="array" ref="B1315">IF($A1315="","",INDEX(Summary!$E:$E,$AH1315))</f>
        <v>Sugarcane Jaggery Powder 1kg</v>
      </c>
      <c r="C1315" t="str">
        <f t="array" ref="C1315">IF($A1315="","",INDEX(Summary!$B:$B,$AH1315))</f>
        <v>Jaggery</v>
      </c>
      <c r="D1315" t="str">
        <f t="array" ref="D1315">IF($A1315="","",INDEX(Summary!$C:$C,$AH1315))</f>
        <v>C39</v>
      </c>
      <c r="E1315">
        <f t="array" ref="E1315">IF($A1315="","",INDEX(Summary!$F:$F,$AH1315))</f>
        <v>1</v>
      </c>
      <c r="F1315" t="str">
        <f t="array" ref="F1315">IF($A1315="","",INDEX(Summary!$BC:$BC,$AH1315)&amp;"")</f>
        <v>P3 – Normal</v>
      </c>
      <c r="G1315">
        <f t="shared" si="180"/>
        <v>3</v>
      </c>
      <c r="H1315">
        <f t="shared" si="181"/>
        <v>0</v>
      </c>
      <c r="I1315" t="str">
        <f t="array" ref="I1315">IF($A1315="","",IF(IFERROR(INDEX(Summary!$BA:$BA,$AH1315),0)&lt;1,"Under 1 day",IF(INDEX(Summary!$BA:$BA,$AH1315)&lt;3,"1-3 days",IF(INDEX(Summary!$BA:$BA,$AH1315)&lt;7,"3-7 days","7+ days"))))</f>
        <v>7+ days</v>
      </c>
      <c r="J1315" t="str">
        <f t="array" ref="J1315">IF($A1315="","",IF(IFERROR(INDEX(Summary!$AX:$AX,$AH1315),0)&lt;0.25,"0-25%",IF(INDEX(Summary!$AX:$AX,$AH1315)&lt;0.5,"25-50%",IF(INDEX(Summary!$AX:$AX,$AH1315)&lt;0.75,"50-75%","75-100%"))))</f>
        <v>75-100%</v>
      </c>
      <c r="K1315" t="str">
        <f t="array" ref="K1315">IF($A1315="","",INDEX(Summary!$AY:$AY,$AH1315)&amp;"")</f>
        <v>Done</v>
      </c>
      <c r="L1315" s="1">
        <f>IF($A1315="","",Summary!$P$2+MOD(ROW()-2,30))</f>
        <v>46250</v>
      </c>
      <c r="M1315">
        <f t="shared" si="182"/>
        <v>24</v>
      </c>
      <c r="N1315">
        <f t="shared" si="183"/>
        <v>16</v>
      </c>
      <c r="O1315" t="str">
        <f t="shared" si="184"/>
        <v>Aug-2026</v>
      </c>
      <c r="P1315">
        <f t="shared" ca="1" si="185"/>
        <v>1</v>
      </c>
      <c r="Q1315" s="2">
        <f t="array" ref="Q1315">IF($A1315="",0,IFERROR(INDEX(Summary!$P$3:$AS$67,$AH1315-2,$M1315),0))</f>
        <v>0</v>
      </c>
      <c r="R1315" s="2">
        <f t="array" ref="R1315">IF($A1315="",0,ROUND(IFERROR(INDEX(Summary!$O:$O,$AH1315),0)/30,0))</f>
        <v>9</v>
      </c>
      <c r="S1315">
        <f t="shared" si="186"/>
        <v>0</v>
      </c>
      <c r="T1315" s="2">
        <f t="array" ref="T1315">IF($S1315=1,IFERROR(INDEX(Summary!$O:$O,$AH1315),0),0)</f>
        <v>0</v>
      </c>
      <c r="U1315" s="2">
        <f t="array" ref="U1315">IF($S1315=1,IFERROR(INDEX(Summary!$AT:$AT,$AH1315),0),0)</f>
        <v>0</v>
      </c>
      <c r="V1315" s="2">
        <f t="shared" si="187"/>
        <v>0</v>
      </c>
      <c r="W1315" s="2">
        <f t="array" ref="W1315">IF($S1315=1,IFERROR(INDEX(Summary!$AZ:$AZ,$AH1315),0),0)</f>
        <v>0</v>
      </c>
      <c r="X1315" s="3">
        <f t="array" ref="X1315">IF($S1315=1,IFERROR(INDEX(Summary!$BA:$BA,$AH1315),0),0)</f>
        <v>0</v>
      </c>
      <c r="Y1315" s="2">
        <f t="array" ref="Y1315">IF($S1315=1,IFERROR(INDEX(Summary!$G:$G,$AH1315),0),0)</f>
        <v>0</v>
      </c>
      <c r="Z1315" s="2">
        <f t="array" ref="Z1315">IF($S1315=1,IFERROR(INDEX(Summary!$H:$H,$AH1315),0),0)</f>
        <v>0</v>
      </c>
      <c r="AA1315" s="2">
        <f t="array" ref="AA1315">IF($S1315=1,IFERROR(INDEX(Summary!$I:$I,$AH1315),0),0)</f>
        <v>0</v>
      </c>
      <c r="AB1315" s="2">
        <f t="array" ref="AB1315">IF($S1315=1,IFERROR(INDEX(Summary!$J:$J,$AH1315),0),0)</f>
        <v>0</v>
      </c>
      <c r="AC1315" s="2">
        <f t="array" ref="AC1315">IF($S1315=1,IFERROR(INDEX(Summary!$K:$K,$AH1315),0),0)</f>
        <v>0</v>
      </c>
      <c r="AD1315" s="2">
        <f t="array" ref="AD1315">IF($S1315=1,IFERROR(INDEX(Summary!$L:$L,$AH1315),0),0)</f>
        <v>0</v>
      </c>
      <c r="AE1315" s="2">
        <f t="array" ref="AE1315">IF($S1315=1,IFERROR(INDEX(Summary!$M:$M,$AH1315),0),0)</f>
        <v>0</v>
      </c>
      <c r="AF1315" s="2">
        <f t="array" ref="AF1315">IF($S1315=1,IFERROR(INDEX(Summary!$N:$N,$AH1315),0),0)</f>
        <v>0</v>
      </c>
      <c r="AG1315">
        <f t="array" ref="AG1315">IF($A1315="","",IFERROR(INDEX(Summary!$BB:$BB,$AH1315),0))</f>
        <v>3</v>
      </c>
      <c r="AH1315">
        <f t="shared" si="188"/>
        <v>46</v>
      </c>
    </row>
    <row r="1316" spans="1:34" hidden="1">
      <c r="A1316" t="str">
        <f t="array" ref="A1316">IFERROR(INDEX(Summary!$D:$D,$AH1316)&amp;"","")</f>
        <v>FG01028</v>
      </c>
      <c r="B1316" t="str">
        <f t="array" ref="B1316">IF($A1316="","",INDEX(Summary!$E:$E,$AH1316))</f>
        <v>Sugarcane Jaggery Powder 1kg</v>
      </c>
      <c r="C1316" t="str">
        <f t="array" ref="C1316">IF($A1316="","",INDEX(Summary!$B:$B,$AH1316))</f>
        <v>Jaggery</v>
      </c>
      <c r="D1316" t="str">
        <f t="array" ref="D1316">IF($A1316="","",INDEX(Summary!$C:$C,$AH1316))</f>
        <v>C39</v>
      </c>
      <c r="E1316">
        <f t="array" ref="E1316">IF($A1316="","",INDEX(Summary!$F:$F,$AH1316))</f>
        <v>1</v>
      </c>
      <c r="F1316" t="str">
        <f t="array" ref="F1316">IF($A1316="","",INDEX(Summary!$BC:$BC,$AH1316)&amp;"")</f>
        <v>P3 – Normal</v>
      </c>
      <c r="G1316">
        <f t="shared" si="180"/>
        <v>3</v>
      </c>
      <c r="H1316">
        <f t="shared" si="181"/>
        <v>0</v>
      </c>
      <c r="I1316" t="str">
        <f t="array" ref="I1316">IF($A1316="","",IF(IFERROR(INDEX(Summary!$BA:$BA,$AH1316),0)&lt;1,"Under 1 day",IF(INDEX(Summary!$BA:$BA,$AH1316)&lt;3,"1-3 days",IF(INDEX(Summary!$BA:$BA,$AH1316)&lt;7,"3-7 days","7+ days"))))</f>
        <v>7+ days</v>
      </c>
      <c r="J1316" t="str">
        <f t="array" ref="J1316">IF($A1316="","",IF(IFERROR(INDEX(Summary!$AX:$AX,$AH1316),0)&lt;0.25,"0-25%",IF(INDEX(Summary!$AX:$AX,$AH1316)&lt;0.5,"25-50%",IF(INDEX(Summary!$AX:$AX,$AH1316)&lt;0.75,"50-75%","75-100%"))))</f>
        <v>75-100%</v>
      </c>
      <c r="K1316" t="str">
        <f t="array" ref="K1316">IF($A1316="","",INDEX(Summary!$AY:$AY,$AH1316)&amp;"")</f>
        <v>Done</v>
      </c>
      <c r="L1316" s="1">
        <f>IF($A1316="","",Summary!$P$2+MOD(ROW()-2,30))</f>
        <v>46251</v>
      </c>
      <c r="M1316">
        <f t="shared" si="182"/>
        <v>25</v>
      </c>
      <c r="N1316">
        <f t="shared" si="183"/>
        <v>17</v>
      </c>
      <c r="O1316" t="str">
        <f t="shared" si="184"/>
        <v>Aug-2026</v>
      </c>
      <c r="P1316">
        <f t="shared" ca="1" si="185"/>
        <v>1</v>
      </c>
      <c r="Q1316" s="2">
        <f t="array" ref="Q1316">IF($A1316="",0,IFERROR(INDEX(Summary!$P$3:$AS$67,$AH1316-2,$M1316),0))</f>
        <v>0</v>
      </c>
      <c r="R1316" s="2">
        <f t="array" ref="R1316">IF($A1316="",0,ROUND(IFERROR(INDEX(Summary!$O:$O,$AH1316),0)/30,0))</f>
        <v>9</v>
      </c>
      <c r="S1316">
        <f t="shared" si="186"/>
        <v>0</v>
      </c>
      <c r="T1316" s="2">
        <f t="array" ref="T1316">IF($S1316=1,IFERROR(INDEX(Summary!$O:$O,$AH1316),0),0)</f>
        <v>0</v>
      </c>
      <c r="U1316" s="2">
        <f t="array" ref="U1316">IF($S1316=1,IFERROR(INDEX(Summary!$AT:$AT,$AH1316),0),0)</f>
        <v>0</v>
      </c>
      <c r="V1316" s="2">
        <f t="shared" si="187"/>
        <v>0</v>
      </c>
      <c r="W1316" s="2">
        <f t="array" ref="W1316">IF($S1316=1,IFERROR(INDEX(Summary!$AZ:$AZ,$AH1316),0),0)</f>
        <v>0</v>
      </c>
      <c r="X1316" s="3">
        <f t="array" ref="X1316">IF($S1316=1,IFERROR(INDEX(Summary!$BA:$BA,$AH1316),0),0)</f>
        <v>0</v>
      </c>
      <c r="Y1316" s="2">
        <f t="array" ref="Y1316">IF($S1316=1,IFERROR(INDEX(Summary!$G:$G,$AH1316),0),0)</f>
        <v>0</v>
      </c>
      <c r="Z1316" s="2">
        <f t="array" ref="Z1316">IF($S1316=1,IFERROR(INDEX(Summary!$H:$H,$AH1316),0),0)</f>
        <v>0</v>
      </c>
      <c r="AA1316" s="2">
        <f t="array" ref="AA1316">IF($S1316=1,IFERROR(INDEX(Summary!$I:$I,$AH1316),0),0)</f>
        <v>0</v>
      </c>
      <c r="AB1316" s="2">
        <f t="array" ref="AB1316">IF($S1316=1,IFERROR(INDEX(Summary!$J:$J,$AH1316),0),0)</f>
        <v>0</v>
      </c>
      <c r="AC1316" s="2">
        <f t="array" ref="AC1316">IF($S1316=1,IFERROR(INDEX(Summary!$K:$K,$AH1316),0),0)</f>
        <v>0</v>
      </c>
      <c r="AD1316" s="2">
        <f t="array" ref="AD1316">IF($S1316=1,IFERROR(INDEX(Summary!$L:$L,$AH1316),0),0)</f>
        <v>0</v>
      </c>
      <c r="AE1316" s="2">
        <f t="array" ref="AE1316">IF($S1316=1,IFERROR(INDEX(Summary!$M:$M,$AH1316),0),0)</f>
        <v>0</v>
      </c>
      <c r="AF1316" s="2">
        <f t="array" ref="AF1316">IF($S1316=1,IFERROR(INDEX(Summary!$N:$N,$AH1316),0),0)</f>
        <v>0</v>
      </c>
      <c r="AG1316">
        <f t="array" ref="AG1316">IF($A1316="","",IFERROR(INDEX(Summary!$BB:$BB,$AH1316),0))</f>
        <v>3</v>
      </c>
      <c r="AH1316">
        <f t="shared" si="188"/>
        <v>46</v>
      </c>
    </row>
    <row r="1317" spans="1:34" hidden="1">
      <c r="A1317" t="str">
        <f t="array" ref="A1317">IFERROR(INDEX(Summary!$D:$D,$AH1317)&amp;"","")</f>
        <v>FG01028</v>
      </c>
      <c r="B1317" t="str">
        <f t="array" ref="B1317">IF($A1317="","",INDEX(Summary!$E:$E,$AH1317))</f>
        <v>Sugarcane Jaggery Powder 1kg</v>
      </c>
      <c r="C1317" t="str">
        <f t="array" ref="C1317">IF($A1317="","",INDEX(Summary!$B:$B,$AH1317))</f>
        <v>Jaggery</v>
      </c>
      <c r="D1317" t="str">
        <f t="array" ref="D1317">IF($A1317="","",INDEX(Summary!$C:$C,$AH1317))</f>
        <v>C39</v>
      </c>
      <c r="E1317">
        <f t="array" ref="E1317">IF($A1317="","",INDEX(Summary!$F:$F,$AH1317))</f>
        <v>1</v>
      </c>
      <c r="F1317" t="str">
        <f t="array" ref="F1317">IF($A1317="","",INDEX(Summary!$BC:$BC,$AH1317)&amp;"")</f>
        <v>P3 – Normal</v>
      </c>
      <c r="G1317">
        <f t="shared" si="180"/>
        <v>3</v>
      </c>
      <c r="H1317">
        <f t="shared" si="181"/>
        <v>0</v>
      </c>
      <c r="I1317" t="str">
        <f t="array" ref="I1317">IF($A1317="","",IF(IFERROR(INDEX(Summary!$BA:$BA,$AH1317),0)&lt;1,"Under 1 day",IF(INDEX(Summary!$BA:$BA,$AH1317)&lt;3,"1-3 days",IF(INDEX(Summary!$BA:$BA,$AH1317)&lt;7,"3-7 days","7+ days"))))</f>
        <v>7+ days</v>
      </c>
      <c r="J1317" t="str">
        <f t="array" ref="J1317">IF($A1317="","",IF(IFERROR(INDEX(Summary!$AX:$AX,$AH1317),0)&lt;0.25,"0-25%",IF(INDEX(Summary!$AX:$AX,$AH1317)&lt;0.5,"25-50%",IF(INDEX(Summary!$AX:$AX,$AH1317)&lt;0.75,"50-75%","75-100%"))))</f>
        <v>75-100%</v>
      </c>
      <c r="K1317" t="str">
        <f t="array" ref="K1317">IF($A1317="","",INDEX(Summary!$AY:$AY,$AH1317)&amp;"")</f>
        <v>Done</v>
      </c>
      <c r="L1317" s="1">
        <f>IF($A1317="","",Summary!$P$2+MOD(ROW()-2,30))</f>
        <v>46252</v>
      </c>
      <c r="M1317">
        <f t="shared" si="182"/>
        <v>26</v>
      </c>
      <c r="N1317">
        <f t="shared" si="183"/>
        <v>18</v>
      </c>
      <c r="O1317" t="str">
        <f t="shared" si="184"/>
        <v>Aug-2026</v>
      </c>
      <c r="P1317">
        <f t="shared" ca="1" si="185"/>
        <v>1</v>
      </c>
      <c r="Q1317" s="2">
        <f t="array" ref="Q1317">IF($A1317="",0,IFERROR(INDEX(Summary!$P$3:$AS$67,$AH1317-2,$M1317),0))</f>
        <v>0</v>
      </c>
      <c r="R1317" s="2">
        <f t="array" ref="R1317">IF($A1317="",0,ROUND(IFERROR(INDEX(Summary!$O:$O,$AH1317),0)/30,0))</f>
        <v>9</v>
      </c>
      <c r="S1317">
        <f t="shared" si="186"/>
        <v>0</v>
      </c>
      <c r="T1317" s="2">
        <f t="array" ref="T1317">IF($S1317=1,IFERROR(INDEX(Summary!$O:$O,$AH1317),0),0)</f>
        <v>0</v>
      </c>
      <c r="U1317" s="2">
        <f t="array" ref="U1317">IF($S1317=1,IFERROR(INDEX(Summary!$AT:$AT,$AH1317),0),0)</f>
        <v>0</v>
      </c>
      <c r="V1317" s="2">
        <f t="shared" si="187"/>
        <v>0</v>
      </c>
      <c r="W1317" s="2">
        <f t="array" ref="W1317">IF($S1317=1,IFERROR(INDEX(Summary!$AZ:$AZ,$AH1317),0),0)</f>
        <v>0</v>
      </c>
      <c r="X1317" s="3">
        <f t="array" ref="X1317">IF($S1317=1,IFERROR(INDEX(Summary!$BA:$BA,$AH1317),0),0)</f>
        <v>0</v>
      </c>
      <c r="Y1317" s="2">
        <f t="array" ref="Y1317">IF($S1317=1,IFERROR(INDEX(Summary!$G:$G,$AH1317),0),0)</f>
        <v>0</v>
      </c>
      <c r="Z1317" s="2">
        <f t="array" ref="Z1317">IF($S1317=1,IFERROR(INDEX(Summary!$H:$H,$AH1317),0),0)</f>
        <v>0</v>
      </c>
      <c r="AA1317" s="2">
        <f t="array" ref="AA1317">IF($S1317=1,IFERROR(INDEX(Summary!$I:$I,$AH1317),0),0)</f>
        <v>0</v>
      </c>
      <c r="AB1317" s="2">
        <f t="array" ref="AB1317">IF($S1317=1,IFERROR(INDEX(Summary!$J:$J,$AH1317),0),0)</f>
        <v>0</v>
      </c>
      <c r="AC1317" s="2">
        <f t="array" ref="AC1317">IF($S1317=1,IFERROR(INDEX(Summary!$K:$K,$AH1317),0),0)</f>
        <v>0</v>
      </c>
      <c r="AD1317" s="2">
        <f t="array" ref="AD1317">IF($S1317=1,IFERROR(INDEX(Summary!$L:$L,$AH1317),0),0)</f>
        <v>0</v>
      </c>
      <c r="AE1317" s="2">
        <f t="array" ref="AE1317">IF($S1317=1,IFERROR(INDEX(Summary!$M:$M,$AH1317),0),0)</f>
        <v>0</v>
      </c>
      <c r="AF1317" s="2">
        <f t="array" ref="AF1317">IF($S1317=1,IFERROR(INDEX(Summary!$N:$N,$AH1317),0),0)</f>
        <v>0</v>
      </c>
      <c r="AG1317">
        <f t="array" ref="AG1317">IF($A1317="","",IFERROR(INDEX(Summary!$BB:$BB,$AH1317),0))</f>
        <v>3</v>
      </c>
      <c r="AH1317">
        <f t="shared" si="188"/>
        <v>46</v>
      </c>
    </row>
    <row r="1318" spans="1:34" hidden="1">
      <c r="A1318" t="str">
        <f t="array" ref="A1318">IFERROR(INDEX(Summary!$D:$D,$AH1318)&amp;"","")</f>
        <v>FG01028</v>
      </c>
      <c r="B1318" t="str">
        <f t="array" ref="B1318">IF($A1318="","",INDEX(Summary!$E:$E,$AH1318))</f>
        <v>Sugarcane Jaggery Powder 1kg</v>
      </c>
      <c r="C1318" t="str">
        <f t="array" ref="C1318">IF($A1318="","",INDEX(Summary!$B:$B,$AH1318))</f>
        <v>Jaggery</v>
      </c>
      <c r="D1318" t="str">
        <f t="array" ref="D1318">IF($A1318="","",INDEX(Summary!$C:$C,$AH1318))</f>
        <v>C39</v>
      </c>
      <c r="E1318">
        <f t="array" ref="E1318">IF($A1318="","",INDEX(Summary!$F:$F,$AH1318))</f>
        <v>1</v>
      </c>
      <c r="F1318" t="str">
        <f t="array" ref="F1318">IF($A1318="","",INDEX(Summary!$BC:$BC,$AH1318)&amp;"")</f>
        <v>P3 – Normal</v>
      </c>
      <c r="G1318">
        <f t="shared" si="180"/>
        <v>3</v>
      </c>
      <c r="H1318">
        <f t="shared" si="181"/>
        <v>0</v>
      </c>
      <c r="I1318" t="str">
        <f t="array" ref="I1318">IF($A1318="","",IF(IFERROR(INDEX(Summary!$BA:$BA,$AH1318),0)&lt;1,"Under 1 day",IF(INDEX(Summary!$BA:$BA,$AH1318)&lt;3,"1-3 days",IF(INDEX(Summary!$BA:$BA,$AH1318)&lt;7,"3-7 days","7+ days"))))</f>
        <v>7+ days</v>
      </c>
      <c r="J1318" t="str">
        <f t="array" ref="J1318">IF($A1318="","",IF(IFERROR(INDEX(Summary!$AX:$AX,$AH1318),0)&lt;0.25,"0-25%",IF(INDEX(Summary!$AX:$AX,$AH1318)&lt;0.5,"25-50%",IF(INDEX(Summary!$AX:$AX,$AH1318)&lt;0.75,"50-75%","75-100%"))))</f>
        <v>75-100%</v>
      </c>
      <c r="K1318" t="str">
        <f t="array" ref="K1318">IF($A1318="","",INDEX(Summary!$AY:$AY,$AH1318)&amp;"")</f>
        <v>Done</v>
      </c>
      <c r="L1318" s="1">
        <f>IF($A1318="","",Summary!$P$2+MOD(ROW()-2,30))</f>
        <v>46253</v>
      </c>
      <c r="M1318">
        <f t="shared" si="182"/>
        <v>27</v>
      </c>
      <c r="N1318">
        <f t="shared" si="183"/>
        <v>19</v>
      </c>
      <c r="O1318" t="str">
        <f t="shared" si="184"/>
        <v>Aug-2026</v>
      </c>
      <c r="P1318">
        <f t="shared" ca="1" si="185"/>
        <v>1</v>
      </c>
      <c r="Q1318" s="2">
        <f t="array" ref="Q1318">IF($A1318="",0,IFERROR(INDEX(Summary!$P$3:$AS$67,$AH1318-2,$M1318),0))</f>
        <v>0</v>
      </c>
      <c r="R1318" s="2">
        <f t="array" ref="R1318">IF($A1318="",0,ROUND(IFERROR(INDEX(Summary!$O:$O,$AH1318),0)/30,0))</f>
        <v>9</v>
      </c>
      <c r="S1318">
        <f t="shared" si="186"/>
        <v>0</v>
      </c>
      <c r="T1318" s="2">
        <f t="array" ref="T1318">IF($S1318=1,IFERROR(INDEX(Summary!$O:$O,$AH1318),0),0)</f>
        <v>0</v>
      </c>
      <c r="U1318" s="2">
        <f t="array" ref="U1318">IF($S1318=1,IFERROR(INDEX(Summary!$AT:$AT,$AH1318),0),0)</f>
        <v>0</v>
      </c>
      <c r="V1318" s="2">
        <f t="shared" si="187"/>
        <v>0</v>
      </c>
      <c r="W1318" s="2">
        <f t="array" ref="W1318">IF($S1318=1,IFERROR(INDEX(Summary!$AZ:$AZ,$AH1318),0),0)</f>
        <v>0</v>
      </c>
      <c r="X1318" s="3">
        <f t="array" ref="X1318">IF($S1318=1,IFERROR(INDEX(Summary!$BA:$BA,$AH1318),0),0)</f>
        <v>0</v>
      </c>
      <c r="Y1318" s="2">
        <f t="array" ref="Y1318">IF($S1318=1,IFERROR(INDEX(Summary!$G:$G,$AH1318),0),0)</f>
        <v>0</v>
      </c>
      <c r="Z1318" s="2">
        <f t="array" ref="Z1318">IF($S1318=1,IFERROR(INDEX(Summary!$H:$H,$AH1318),0),0)</f>
        <v>0</v>
      </c>
      <c r="AA1318" s="2">
        <f t="array" ref="AA1318">IF($S1318=1,IFERROR(INDEX(Summary!$I:$I,$AH1318),0),0)</f>
        <v>0</v>
      </c>
      <c r="AB1318" s="2">
        <f t="array" ref="AB1318">IF($S1318=1,IFERROR(INDEX(Summary!$J:$J,$AH1318),0),0)</f>
        <v>0</v>
      </c>
      <c r="AC1318" s="2">
        <f t="array" ref="AC1318">IF($S1318=1,IFERROR(INDEX(Summary!$K:$K,$AH1318),0),0)</f>
        <v>0</v>
      </c>
      <c r="AD1318" s="2">
        <f t="array" ref="AD1318">IF($S1318=1,IFERROR(INDEX(Summary!$L:$L,$AH1318),0),0)</f>
        <v>0</v>
      </c>
      <c r="AE1318" s="2">
        <f t="array" ref="AE1318">IF($S1318=1,IFERROR(INDEX(Summary!$M:$M,$AH1318),0),0)</f>
        <v>0</v>
      </c>
      <c r="AF1318" s="2">
        <f t="array" ref="AF1318">IF($S1318=1,IFERROR(INDEX(Summary!$N:$N,$AH1318),0),0)</f>
        <v>0</v>
      </c>
      <c r="AG1318">
        <f t="array" ref="AG1318">IF($A1318="","",IFERROR(INDEX(Summary!$BB:$BB,$AH1318),0))</f>
        <v>3</v>
      </c>
      <c r="AH1318">
        <f t="shared" si="188"/>
        <v>46</v>
      </c>
    </row>
    <row r="1319" spans="1:34" hidden="1">
      <c r="A1319" t="str">
        <f t="array" ref="A1319">IFERROR(INDEX(Summary!$D:$D,$AH1319)&amp;"","")</f>
        <v>FG01028</v>
      </c>
      <c r="B1319" t="str">
        <f t="array" ref="B1319">IF($A1319="","",INDEX(Summary!$E:$E,$AH1319))</f>
        <v>Sugarcane Jaggery Powder 1kg</v>
      </c>
      <c r="C1319" t="str">
        <f t="array" ref="C1319">IF($A1319="","",INDEX(Summary!$B:$B,$AH1319))</f>
        <v>Jaggery</v>
      </c>
      <c r="D1319" t="str">
        <f t="array" ref="D1319">IF($A1319="","",INDEX(Summary!$C:$C,$AH1319))</f>
        <v>C39</v>
      </c>
      <c r="E1319">
        <f t="array" ref="E1319">IF($A1319="","",INDEX(Summary!$F:$F,$AH1319))</f>
        <v>1</v>
      </c>
      <c r="F1319" t="str">
        <f t="array" ref="F1319">IF($A1319="","",INDEX(Summary!$BC:$BC,$AH1319)&amp;"")</f>
        <v>P3 – Normal</v>
      </c>
      <c r="G1319">
        <f t="shared" si="180"/>
        <v>3</v>
      </c>
      <c r="H1319">
        <f t="shared" si="181"/>
        <v>0</v>
      </c>
      <c r="I1319" t="str">
        <f t="array" ref="I1319">IF($A1319="","",IF(IFERROR(INDEX(Summary!$BA:$BA,$AH1319),0)&lt;1,"Under 1 day",IF(INDEX(Summary!$BA:$BA,$AH1319)&lt;3,"1-3 days",IF(INDEX(Summary!$BA:$BA,$AH1319)&lt;7,"3-7 days","7+ days"))))</f>
        <v>7+ days</v>
      </c>
      <c r="J1319" t="str">
        <f t="array" ref="J1319">IF($A1319="","",IF(IFERROR(INDEX(Summary!$AX:$AX,$AH1319),0)&lt;0.25,"0-25%",IF(INDEX(Summary!$AX:$AX,$AH1319)&lt;0.5,"25-50%",IF(INDEX(Summary!$AX:$AX,$AH1319)&lt;0.75,"50-75%","75-100%"))))</f>
        <v>75-100%</v>
      </c>
      <c r="K1319" t="str">
        <f t="array" ref="K1319">IF($A1319="","",INDEX(Summary!$AY:$AY,$AH1319)&amp;"")</f>
        <v>Done</v>
      </c>
      <c r="L1319" s="1">
        <f>IF($A1319="","",Summary!$P$2+MOD(ROW()-2,30))</f>
        <v>46254</v>
      </c>
      <c r="M1319">
        <f t="shared" si="182"/>
        <v>28</v>
      </c>
      <c r="N1319">
        <f t="shared" si="183"/>
        <v>20</v>
      </c>
      <c r="O1319" t="str">
        <f t="shared" si="184"/>
        <v>Aug-2026</v>
      </c>
      <c r="P1319">
        <f t="shared" ca="1" si="185"/>
        <v>1</v>
      </c>
      <c r="Q1319" s="2">
        <f t="array" ref="Q1319">IF($A1319="",0,IFERROR(INDEX(Summary!$P$3:$AS$67,$AH1319-2,$M1319),0))</f>
        <v>0</v>
      </c>
      <c r="R1319" s="2">
        <f t="array" ref="R1319">IF($A1319="",0,ROUND(IFERROR(INDEX(Summary!$O:$O,$AH1319),0)/30,0))</f>
        <v>9</v>
      </c>
      <c r="S1319">
        <f t="shared" si="186"/>
        <v>0</v>
      </c>
      <c r="T1319" s="2">
        <f t="array" ref="T1319">IF($S1319=1,IFERROR(INDEX(Summary!$O:$O,$AH1319),0),0)</f>
        <v>0</v>
      </c>
      <c r="U1319" s="2">
        <f t="array" ref="U1319">IF($S1319=1,IFERROR(INDEX(Summary!$AT:$AT,$AH1319),0),0)</f>
        <v>0</v>
      </c>
      <c r="V1319" s="2">
        <f t="shared" si="187"/>
        <v>0</v>
      </c>
      <c r="W1319" s="2">
        <f t="array" ref="W1319">IF($S1319=1,IFERROR(INDEX(Summary!$AZ:$AZ,$AH1319),0),0)</f>
        <v>0</v>
      </c>
      <c r="X1319" s="3">
        <f t="array" ref="X1319">IF($S1319=1,IFERROR(INDEX(Summary!$BA:$BA,$AH1319),0),0)</f>
        <v>0</v>
      </c>
      <c r="Y1319" s="2">
        <f t="array" ref="Y1319">IF($S1319=1,IFERROR(INDEX(Summary!$G:$G,$AH1319),0),0)</f>
        <v>0</v>
      </c>
      <c r="Z1319" s="2">
        <f t="array" ref="Z1319">IF($S1319=1,IFERROR(INDEX(Summary!$H:$H,$AH1319),0),0)</f>
        <v>0</v>
      </c>
      <c r="AA1319" s="2">
        <f t="array" ref="AA1319">IF($S1319=1,IFERROR(INDEX(Summary!$I:$I,$AH1319),0),0)</f>
        <v>0</v>
      </c>
      <c r="AB1319" s="2">
        <f t="array" ref="AB1319">IF($S1319=1,IFERROR(INDEX(Summary!$J:$J,$AH1319),0),0)</f>
        <v>0</v>
      </c>
      <c r="AC1319" s="2">
        <f t="array" ref="AC1319">IF($S1319=1,IFERROR(INDEX(Summary!$K:$K,$AH1319),0),0)</f>
        <v>0</v>
      </c>
      <c r="AD1319" s="2">
        <f t="array" ref="AD1319">IF($S1319=1,IFERROR(INDEX(Summary!$L:$L,$AH1319),0),0)</f>
        <v>0</v>
      </c>
      <c r="AE1319" s="2">
        <f t="array" ref="AE1319">IF($S1319=1,IFERROR(INDEX(Summary!$M:$M,$AH1319),0),0)</f>
        <v>0</v>
      </c>
      <c r="AF1319" s="2">
        <f t="array" ref="AF1319">IF($S1319=1,IFERROR(INDEX(Summary!$N:$N,$AH1319),0),0)</f>
        <v>0</v>
      </c>
      <c r="AG1319">
        <f t="array" ref="AG1319">IF($A1319="","",IFERROR(INDEX(Summary!$BB:$BB,$AH1319),0))</f>
        <v>3</v>
      </c>
      <c r="AH1319">
        <f t="shared" si="188"/>
        <v>46</v>
      </c>
    </row>
    <row r="1320" spans="1:34" hidden="1">
      <c r="A1320" t="str">
        <f t="array" ref="A1320">IFERROR(INDEX(Summary!$D:$D,$AH1320)&amp;"","")</f>
        <v>FG01028</v>
      </c>
      <c r="B1320" t="str">
        <f t="array" ref="B1320">IF($A1320="","",INDEX(Summary!$E:$E,$AH1320))</f>
        <v>Sugarcane Jaggery Powder 1kg</v>
      </c>
      <c r="C1320" t="str">
        <f t="array" ref="C1320">IF($A1320="","",INDEX(Summary!$B:$B,$AH1320))</f>
        <v>Jaggery</v>
      </c>
      <c r="D1320" t="str">
        <f t="array" ref="D1320">IF($A1320="","",INDEX(Summary!$C:$C,$AH1320))</f>
        <v>C39</v>
      </c>
      <c r="E1320">
        <f t="array" ref="E1320">IF($A1320="","",INDEX(Summary!$F:$F,$AH1320))</f>
        <v>1</v>
      </c>
      <c r="F1320" t="str">
        <f t="array" ref="F1320">IF($A1320="","",INDEX(Summary!$BC:$BC,$AH1320)&amp;"")</f>
        <v>P3 – Normal</v>
      </c>
      <c r="G1320">
        <f t="shared" si="180"/>
        <v>3</v>
      </c>
      <c r="H1320">
        <f t="shared" si="181"/>
        <v>0</v>
      </c>
      <c r="I1320" t="str">
        <f t="array" ref="I1320">IF($A1320="","",IF(IFERROR(INDEX(Summary!$BA:$BA,$AH1320),0)&lt;1,"Under 1 day",IF(INDEX(Summary!$BA:$BA,$AH1320)&lt;3,"1-3 days",IF(INDEX(Summary!$BA:$BA,$AH1320)&lt;7,"3-7 days","7+ days"))))</f>
        <v>7+ days</v>
      </c>
      <c r="J1320" t="str">
        <f t="array" ref="J1320">IF($A1320="","",IF(IFERROR(INDEX(Summary!$AX:$AX,$AH1320),0)&lt;0.25,"0-25%",IF(INDEX(Summary!$AX:$AX,$AH1320)&lt;0.5,"25-50%",IF(INDEX(Summary!$AX:$AX,$AH1320)&lt;0.75,"50-75%","75-100%"))))</f>
        <v>75-100%</v>
      </c>
      <c r="K1320" t="str">
        <f t="array" ref="K1320">IF($A1320="","",INDEX(Summary!$AY:$AY,$AH1320)&amp;"")</f>
        <v>Done</v>
      </c>
      <c r="L1320" s="1">
        <f>IF($A1320="","",Summary!$P$2+MOD(ROW()-2,30))</f>
        <v>46255</v>
      </c>
      <c r="M1320">
        <f t="shared" si="182"/>
        <v>29</v>
      </c>
      <c r="N1320">
        <f t="shared" si="183"/>
        <v>21</v>
      </c>
      <c r="O1320" t="str">
        <f t="shared" si="184"/>
        <v>Aug-2026</v>
      </c>
      <c r="P1320">
        <f t="shared" ca="1" si="185"/>
        <v>1</v>
      </c>
      <c r="Q1320" s="2">
        <f t="array" ref="Q1320">IF($A1320="",0,IFERROR(INDEX(Summary!$P$3:$AS$67,$AH1320-2,$M1320),0))</f>
        <v>0</v>
      </c>
      <c r="R1320" s="2">
        <f t="array" ref="R1320">IF($A1320="",0,ROUND(IFERROR(INDEX(Summary!$O:$O,$AH1320),0)/30,0))</f>
        <v>9</v>
      </c>
      <c r="S1320">
        <f t="shared" si="186"/>
        <v>0</v>
      </c>
      <c r="T1320" s="2">
        <f t="array" ref="T1320">IF($S1320=1,IFERROR(INDEX(Summary!$O:$O,$AH1320),0),0)</f>
        <v>0</v>
      </c>
      <c r="U1320" s="2">
        <f t="array" ref="U1320">IF($S1320=1,IFERROR(INDEX(Summary!$AT:$AT,$AH1320),0),0)</f>
        <v>0</v>
      </c>
      <c r="V1320" s="2">
        <f t="shared" si="187"/>
        <v>0</v>
      </c>
      <c r="W1320" s="2">
        <f t="array" ref="W1320">IF($S1320=1,IFERROR(INDEX(Summary!$AZ:$AZ,$AH1320),0),0)</f>
        <v>0</v>
      </c>
      <c r="X1320" s="3">
        <f t="array" ref="X1320">IF($S1320=1,IFERROR(INDEX(Summary!$BA:$BA,$AH1320),0),0)</f>
        <v>0</v>
      </c>
      <c r="Y1320" s="2">
        <f t="array" ref="Y1320">IF($S1320=1,IFERROR(INDEX(Summary!$G:$G,$AH1320),0),0)</f>
        <v>0</v>
      </c>
      <c r="Z1320" s="2">
        <f t="array" ref="Z1320">IF($S1320=1,IFERROR(INDEX(Summary!$H:$H,$AH1320),0),0)</f>
        <v>0</v>
      </c>
      <c r="AA1320" s="2">
        <f t="array" ref="AA1320">IF($S1320=1,IFERROR(INDEX(Summary!$I:$I,$AH1320),0),0)</f>
        <v>0</v>
      </c>
      <c r="AB1320" s="2">
        <f t="array" ref="AB1320">IF($S1320=1,IFERROR(INDEX(Summary!$J:$J,$AH1320),0),0)</f>
        <v>0</v>
      </c>
      <c r="AC1320" s="2">
        <f t="array" ref="AC1320">IF($S1320=1,IFERROR(INDEX(Summary!$K:$K,$AH1320),0),0)</f>
        <v>0</v>
      </c>
      <c r="AD1320" s="2">
        <f t="array" ref="AD1320">IF($S1320=1,IFERROR(INDEX(Summary!$L:$L,$AH1320),0),0)</f>
        <v>0</v>
      </c>
      <c r="AE1320" s="2">
        <f t="array" ref="AE1320">IF($S1320=1,IFERROR(INDEX(Summary!$M:$M,$AH1320),0),0)</f>
        <v>0</v>
      </c>
      <c r="AF1320" s="2">
        <f t="array" ref="AF1320">IF($S1320=1,IFERROR(INDEX(Summary!$N:$N,$AH1320),0),0)</f>
        <v>0</v>
      </c>
      <c r="AG1320">
        <f t="array" ref="AG1320">IF($A1320="","",IFERROR(INDEX(Summary!$BB:$BB,$AH1320),0))</f>
        <v>3</v>
      </c>
      <c r="AH1320">
        <f t="shared" si="188"/>
        <v>46</v>
      </c>
    </row>
    <row r="1321" spans="1:34" hidden="1">
      <c r="A1321" t="str">
        <f t="array" ref="A1321">IFERROR(INDEX(Summary!$D:$D,$AH1321)&amp;"","")</f>
        <v>FG01028</v>
      </c>
      <c r="B1321" t="str">
        <f t="array" ref="B1321">IF($A1321="","",INDEX(Summary!$E:$E,$AH1321))</f>
        <v>Sugarcane Jaggery Powder 1kg</v>
      </c>
      <c r="C1321" t="str">
        <f t="array" ref="C1321">IF($A1321="","",INDEX(Summary!$B:$B,$AH1321))</f>
        <v>Jaggery</v>
      </c>
      <c r="D1321" t="str">
        <f t="array" ref="D1321">IF($A1321="","",INDEX(Summary!$C:$C,$AH1321))</f>
        <v>C39</v>
      </c>
      <c r="E1321">
        <f t="array" ref="E1321">IF($A1321="","",INDEX(Summary!$F:$F,$AH1321))</f>
        <v>1</v>
      </c>
      <c r="F1321" t="str">
        <f t="array" ref="F1321">IF($A1321="","",INDEX(Summary!$BC:$BC,$AH1321)&amp;"")</f>
        <v>P3 – Normal</v>
      </c>
      <c r="G1321">
        <f t="shared" si="180"/>
        <v>3</v>
      </c>
      <c r="H1321">
        <f t="shared" si="181"/>
        <v>0</v>
      </c>
      <c r="I1321" t="str">
        <f t="array" ref="I1321">IF($A1321="","",IF(IFERROR(INDEX(Summary!$BA:$BA,$AH1321),0)&lt;1,"Under 1 day",IF(INDEX(Summary!$BA:$BA,$AH1321)&lt;3,"1-3 days",IF(INDEX(Summary!$BA:$BA,$AH1321)&lt;7,"3-7 days","7+ days"))))</f>
        <v>7+ days</v>
      </c>
      <c r="J1321" t="str">
        <f t="array" ref="J1321">IF($A1321="","",IF(IFERROR(INDEX(Summary!$AX:$AX,$AH1321),0)&lt;0.25,"0-25%",IF(INDEX(Summary!$AX:$AX,$AH1321)&lt;0.5,"25-50%",IF(INDEX(Summary!$AX:$AX,$AH1321)&lt;0.75,"50-75%","75-100%"))))</f>
        <v>75-100%</v>
      </c>
      <c r="K1321" t="str">
        <f t="array" ref="K1321">IF($A1321="","",INDEX(Summary!$AY:$AY,$AH1321)&amp;"")</f>
        <v>Done</v>
      </c>
      <c r="L1321" s="1">
        <f>IF($A1321="","",Summary!$P$2+MOD(ROW()-2,30))</f>
        <v>46256</v>
      </c>
      <c r="M1321">
        <f t="shared" si="182"/>
        <v>30</v>
      </c>
      <c r="N1321">
        <f t="shared" si="183"/>
        <v>22</v>
      </c>
      <c r="O1321" t="str">
        <f t="shared" si="184"/>
        <v>Aug-2026</v>
      </c>
      <c r="P1321">
        <f t="shared" ca="1" si="185"/>
        <v>1</v>
      </c>
      <c r="Q1321" s="2">
        <f t="array" ref="Q1321">IF($A1321="",0,IFERROR(INDEX(Summary!$P$3:$AS$67,$AH1321-2,$M1321),0))</f>
        <v>0</v>
      </c>
      <c r="R1321" s="2">
        <f t="array" ref="R1321">IF($A1321="",0,ROUND(IFERROR(INDEX(Summary!$O:$O,$AH1321),0)/30,0))</f>
        <v>9</v>
      </c>
      <c r="S1321">
        <f t="shared" si="186"/>
        <v>0</v>
      </c>
      <c r="T1321" s="2">
        <f t="array" ref="T1321">IF($S1321=1,IFERROR(INDEX(Summary!$O:$O,$AH1321),0),0)</f>
        <v>0</v>
      </c>
      <c r="U1321" s="2">
        <f t="array" ref="U1321">IF($S1321=1,IFERROR(INDEX(Summary!$AT:$AT,$AH1321),0),0)</f>
        <v>0</v>
      </c>
      <c r="V1321" s="2">
        <f t="shared" si="187"/>
        <v>0</v>
      </c>
      <c r="W1321" s="2">
        <f t="array" ref="W1321">IF($S1321=1,IFERROR(INDEX(Summary!$AZ:$AZ,$AH1321),0),0)</f>
        <v>0</v>
      </c>
      <c r="X1321" s="3">
        <f t="array" ref="X1321">IF($S1321=1,IFERROR(INDEX(Summary!$BA:$BA,$AH1321),0),0)</f>
        <v>0</v>
      </c>
      <c r="Y1321" s="2">
        <f t="array" ref="Y1321">IF($S1321=1,IFERROR(INDEX(Summary!$G:$G,$AH1321),0),0)</f>
        <v>0</v>
      </c>
      <c r="Z1321" s="2">
        <f t="array" ref="Z1321">IF($S1321=1,IFERROR(INDEX(Summary!$H:$H,$AH1321),0),0)</f>
        <v>0</v>
      </c>
      <c r="AA1321" s="2">
        <f t="array" ref="AA1321">IF($S1321=1,IFERROR(INDEX(Summary!$I:$I,$AH1321),0),0)</f>
        <v>0</v>
      </c>
      <c r="AB1321" s="2">
        <f t="array" ref="AB1321">IF($S1321=1,IFERROR(INDEX(Summary!$J:$J,$AH1321),0),0)</f>
        <v>0</v>
      </c>
      <c r="AC1321" s="2">
        <f t="array" ref="AC1321">IF($S1321=1,IFERROR(INDEX(Summary!$K:$K,$AH1321),0),0)</f>
        <v>0</v>
      </c>
      <c r="AD1321" s="2">
        <f t="array" ref="AD1321">IF($S1321=1,IFERROR(INDEX(Summary!$L:$L,$AH1321),0),0)</f>
        <v>0</v>
      </c>
      <c r="AE1321" s="2">
        <f t="array" ref="AE1321">IF($S1321=1,IFERROR(INDEX(Summary!$M:$M,$AH1321),0),0)</f>
        <v>0</v>
      </c>
      <c r="AF1321" s="2">
        <f t="array" ref="AF1321">IF($S1321=1,IFERROR(INDEX(Summary!$N:$N,$AH1321),0),0)</f>
        <v>0</v>
      </c>
      <c r="AG1321">
        <f t="array" ref="AG1321">IF($A1321="","",IFERROR(INDEX(Summary!$BB:$BB,$AH1321),0))</f>
        <v>3</v>
      </c>
      <c r="AH1321">
        <f t="shared" si="188"/>
        <v>46</v>
      </c>
    </row>
    <row r="1322" spans="1:34" hidden="1">
      <c r="A1322" t="str">
        <f t="array" ref="A1322">IFERROR(INDEX(Summary!$D:$D,$AH1322)&amp;"","")</f>
        <v>FG00198</v>
      </c>
      <c r="B1322" t="str">
        <f t="array" ref="B1322">IF($A1322="","",INDEX(Summary!$E:$E,$AH1322))</f>
        <v>Pink Himalayan Rock Salt</v>
      </c>
      <c r="C1322" t="str">
        <f t="array" ref="C1322">IF($A1322="","",INDEX(Summary!$B:$B,$AH1322))</f>
        <v>Raw_Agri</v>
      </c>
      <c r="D1322" t="str">
        <f t="array" ref="D1322">IF($A1322="","",INDEX(Summary!$C:$C,$AH1322))</f>
        <v>C6</v>
      </c>
      <c r="E1322">
        <f t="array" ref="E1322">IF($A1322="","",INDEX(Summary!$F:$F,$AH1322))</f>
        <v>1</v>
      </c>
      <c r="F1322" t="str">
        <f t="array" ref="F1322">IF($A1322="","",INDEX(Summary!$BC:$BC,$AH1322)&amp;"")</f>
        <v>P1 – Critical</v>
      </c>
      <c r="G1322">
        <f t="shared" si="180"/>
        <v>1</v>
      </c>
      <c r="H1322">
        <f t="shared" si="181"/>
        <v>1</v>
      </c>
      <c r="I1322" t="str">
        <f t="array" ref="I1322">IF($A1322="","",IF(IFERROR(INDEX(Summary!$BA:$BA,$AH1322),0)&lt;1,"Under 1 day",IF(INDEX(Summary!$BA:$BA,$AH1322)&lt;3,"1-3 days",IF(INDEX(Summary!$BA:$BA,$AH1322)&lt;7,"3-7 days","7+ days"))))</f>
        <v>3-7 days</v>
      </c>
      <c r="J1322" t="str">
        <f t="array" ref="J1322">IF($A1322="","",IF(IFERROR(INDEX(Summary!$AX:$AX,$AH1322),0)&lt;0.25,"0-25%",IF(INDEX(Summary!$AX:$AX,$AH1322)&lt;0.5,"25-50%",IF(INDEX(Summary!$AX:$AX,$AH1322)&lt;0.75,"50-75%","75-100%"))))</f>
        <v>50-75%</v>
      </c>
      <c r="K1322" t="str">
        <f t="array" ref="K1322">IF($A1322="","",INDEX(Summary!$AY:$AY,$AH1322)&amp;"")</f>
        <v>PM NA</v>
      </c>
      <c r="L1322" s="1">
        <f>IF($A1322="","",Summary!$P$2+MOD(ROW()-2,30))</f>
        <v>46227</v>
      </c>
      <c r="M1322">
        <f t="shared" si="182"/>
        <v>1</v>
      </c>
      <c r="N1322">
        <f t="shared" si="183"/>
        <v>24</v>
      </c>
      <c r="O1322" t="str">
        <f t="shared" si="184"/>
        <v>Jul-2026</v>
      </c>
      <c r="P1322">
        <f t="shared" ca="1" si="185"/>
        <v>1</v>
      </c>
      <c r="Q1322" s="2">
        <f t="array" ref="Q1322">IF($A1322="",0,IFERROR(INDEX(Summary!$P$3:$AS$67,$AH1322-2,$M1322),0))</f>
        <v>1466</v>
      </c>
      <c r="R1322" s="2">
        <f t="array" ref="R1322">IF($A1322="",0,ROUND(IFERROR(INDEX(Summary!$O:$O,$AH1322),0)/30,0))</f>
        <v>467</v>
      </c>
      <c r="S1322">
        <f t="shared" si="186"/>
        <v>1</v>
      </c>
      <c r="T1322" s="2">
        <f t="array" ref="T1322">IF($S1322=1,IFERROR(INDEX(Summary!$O:$O,$AH1322),0),0)</f>
        <v>14017</v>
      </c>
      <c r="U1322" s="2">
        <f t="array" ref="U1322">IF($S1322=1,IFERROR(INDEX(Summary!$AT:$AT,$AH1322),0),0)</f>
        <v>9291</v>
      </c>
      <c r="V1322" s="2">
        <f t="shared" si="187"/>
        <v>4726</v>
      </c>
      <c r="W1322" s="2">
        <f t="array" ref="W1322">IF($S1322=1,IFERROR(INDEX(Summary!$AZ:$AZ,$AH1322),0),0)</f>
        <v>1954</v>
      </c>
      <c r="X1322" s="3">
        <f t="array" ref="X1322">IF($S1322=1,IFERROR(INDEX(Summary!$BA:$BA,$AH1322),0),0)</f>
        <v>4.182064635799386</v>
      </c>
      <c r="Y1322" s="2">
        <f t="array" ref="Y1322">IF($S1322=1,IFERROR(INDEX(Summary!$G:$G,$AH1322),0),0)</f>
        <v>14017</v>
      </c>
      <c r="Z1322" s="2">
        <f t="array" ref="Z1322">IF($S1322=1,IFERROR(INDEX(Summary!$H:$H,$AH1322),0),0)</f>
        <v>0</v>
      </c>
      <c r="AA1322" s="2">
        <f t="array" ref="AA1322">IF($S1322=1,IFERROR(INDEX(Summary!$I:$I,$AH1322),0),0)</f>
        <v>0</v>
      </c>
      <c r="AB1322" s="2">
        <f t="array" ref="AB1322">IF($S1322=1,IFERROR(INDEX(Summary!$J:$J,$AH1322),0),0)</f>
        <v>0</v>
      </c>
      <c r="AC1322" s="2">
        <f t="array" ref="AC1322">IF($S1322=1,IFERROR(INDEX(Summary!$K:$K,$AH1322),0),0)</f>
        <v>0</v>
      </c>
      <c r="AD1322" s="2">
        <f t="array" ref="AD1322">IF($S1322=1,IFERROR(INDEX(Summary!$L:$L,$AH1322),0),0)</f>
        <v>0</v>
      </c>
      <c r="AE1322" s="2">
        <f t="array" ref="AE1322">IF($S1322=1,IFERROR(INDEX(Summary!$M:$M,$AH1322),0),0)</f>
        <v>0</v>
      </c>
      <c r="AF1322" s="2">
        <f t="array" ref="AF1322">IF($S1322=1,IFERROR(INDEX(Summary!$N:$N,$AH1322),0),0)</f>
        <v>0</v>
      </c>
      <c r="AG1322">
        <f t="array" ref="AG1322">IF($A1322="","",IFERROR(INDEX(Summary!$BB:$BB,$AH1322),0))</f>
        <v>10</v>
      </c>
      <c r="AH1322">
        <f t="shared" si="188"/>
        <v>47</v>
      </c>
    </row>
    <row r="1323" spans="1:34" hidden="1">
      <c r="A1323" t="str">
        <f t="array" ref="A1323">IFERROR(INDEX(Summary!$D:$D,$AH1323)&amp;"","")</f>
        <v>FG00198</v>
      </c>
      <c r="B1323" t="str">
        <f t="array" ref="B1323">IF($A1323="","",INDEX(Summary!$E:$E,$AH1323))</f>
        <v>Pink Himalayan Rock Salt</v>
      </c>
      <c r="C1323" t="str">
        <f t="array" ref="C1323">IF($A1323="","",INDEX(Summary!$B:$B,$AH1323))</f>
        <v>Raw_Agri</v>
      </c>
      <c r="D1323" t="str">
        <f t="array" ref="D1323">IF($A1323="","",INDEX(Summary!$C:$C,$AH1323))</f>
        <v>C6</v>
      </c>
      <c r="E1323">
        <f t="array" ref="E1323">IF($A1323="","",INDEX(Summary!$F:$F,$AH1323))</f>
        <v>1</v>
      </c>
      <c r="F1323" t="str">
        <f t="array" ref="F1323">IF($A1323="","",INDEX(Summary!$BC:$BC,$AH1323)&amp;"")</f>
        <v>P1 – Critical</v>
      </c>
      <c r="G1323">
        <f t="shared" si="180"/>
        <v>1</v>
      </c>
      <c r="H1323">
        <f t="shared" si="181"/>
        <v>1</v>
      </c>
      <c r="I1323" t="str">
        <f t="array" ref="I1323">IF($A1323="","",IF(IFERROR(INDEX(Summary!$BA:$BA,$AH1323),0)&lt;1,"Under 1 day",IF(INDEX(Summary!$BA:$BA,$AH1323)&lt;3,"1-3 days",IF(INDEX(Summary!$BA:$BA,$AH1323)&lt;7,"3-7 days","7+ days"))))</f>
        <v>3-7 days</v>
      </c>
      <c r="J1323" t="str">
        <f t="array" ref="J1323">IF($A1323="","",IF(IFERROR(INDEX(Summary!$AX:$AX,$AH1323),0)&lt;0.25,"0-25%",IF(INDEX(Summary!$AX:$AX,$AH1323)&lt;0.5,"25-50%",IF(INDEX(Summary!$AX:$AX,$AH1323)&lt;0.75,"50-75%","75-100%"))))</f>
        <v>50-75%</v>
      </c>
      <c r="K1323" t="str">
        <f t="array" ref="K1323">IF($A1323="","",INDEX(Summary!$AY:$AY,$AH1323)&amp;"")</f>
        <v>PM NA</v>
      </c>
      <c r="L1323" s="1">
        <f>IF($A1323="","",Summary!$P$2+MOD(ROW()-2,30))</f>
        <v>46228</v>
      </c>
      <c r="M1323">
        <f t="shared" si="182"/>
        <v>2</v>
      </c>
      <c r="N1323">
        <f t="shared" si="183"/>
        <v>25</v>
      </c>
      <c r="O1323" t="str">
        <f t="shared" si="184"/>
        <v>Jul-2026</v>
      </c>
      <c r="P1323">
        <f t="shared" ca="1" si="185"/>
        <v>1</v>
      </c>
      <c r="Q1323" s="2">
        <f t="array" ref="Q1323">IF($A1323="",0,IFERROR(INDEX(Summary!$P$3:$AS$67,$AH1323-2,$M1323),0))</f>
        <v>507</v>
      </c>
      <c r="R1323" s="2">
        <f t="array" ref="R1323">IF($A1323="",0,ROUND(IFERROR(INDEX(Summary!$O:$O,$AH1323),0)/30,0))</f>
        <v>467</v>
      </c>
      <c r="S1323">
        <f t="shared" si="186"/>
        <v>0</v>
      </c>
      <c r="T1323" s="2">
        <f t="array" ref="T1323">IF($S1323=1,IFERROR(INDEX(Summary!$O:$O,$AH1323),0),0)</f>
        <v>0</v>
      </c>
      <c r="U1323" s="2">
        <f t="array" ref="U1323">IF($S1323=1,IFERROR(INDEX(Summary!$AT:$AT,$AH1323),0),0)</f>
        <v>0</v>
      </c>
      <c r="V1323" s="2">
        <f t="shared" si="187"/>
        <v>0</v>
      </c>
      <c r="W1323" s="2">
        <f t="array" ref="W1323">IF($S1323=1,IFERROR(INDEX(Summary!$AZ:$AZ,$AH1323),0),0)</f>
        <v>0</v>
      </c>
      <c r="X1323" s="3">
        <f t="array" ref="X1323">IF($S1323=1,IFERROR(INDEX(Summary!$BA:$BA,$AH1323),0),0)</f>
        <v>0</v>
      </c>
      <c r="Y1323" s="2">
        <f t="array" ref="Y1323">IF($S1323=1,IFERROR(INDEX(Summary!$G:$G,$AH1323),0),0)</f>
        <v>0</v>
      </c>
      <c r="Z1323" s="2">
        <f t="array" ref="Z1323">IF($S1323=1,IFERROR(INDEX(Summary!$H:$H,$AH1323),0),0)</f>
        <v>0</v>
      </c>
      <c r="AA1323" s="2">
        <f t="array" ref="AA1323">IF($S1323=1,IFERROR(INDEX(Summary!$I:$I,$AH1323),0),0)</f>
        <v>0</v>
      </c>
      <c r="AB1323" s="2">
        <f t="array" ref="AB1323">IF($S1323=1,IFERROR(INDEX(Summary!$J:$J,$AH1323),0),0)</f>
        <v>0</v>
      </c>
      <c r="AC1323" s="2">
        <f t="array" ref="AC1323">IF($S1323=1,IFERROR(INDEX(Summary!$K:$K,$AH1323),0),0)</f>
        <v>0</v>
      </c>
      <c r="AD1323" s="2">
        <f t="array" ref="AD1323">IF($S1323=1,IFERROR(INDEX(Summary!$L:$L,$AH1323),0),0)</f>
        <v>0</v>
      </c>
      <c r="AE1323" s="2">
        <f t="array" ref="AE1323">IF($S1323=1,IFERROR(INDEX(Summary!$M:$M,$AH1323),0),0)</f>
        <v>0</v>
      </c>
      <c r="AF1323" s="2">
        <f t="array" ref="AF1323">IF($S1323=1,IFERROR(INDEX(Summary!$N:$N,$AH1323),0),0)</f>
        <v>0</v>
      </c>
      <c r="AG1323">
        <f t="array" ref="AG1323">IF($A1323="","",IFERROR(INDEX(Summary!$BB:$BB,$AH1323),0))</f>
        <v>10</v>
      </c>
      <c r="AH1323">
        <f t="shared" si="188"/>
        <v>47</v>
      </c>
    </row>
    <row r="1324" spans="1:34" hidden="1">
      <c r="A1324" t="str">
        <f t="array" ref="A1324">IFERROR(INDEX(Summary!$D:$D,$AH1324)&amp;"","")</f>
        <v>FG00198</v>
      </c>
      <c r="B1324" t="str">
        <f t="array" ref="B1324">IF($A1324="","",INDEX(Summary!$E:$E,$AH1324))</f>
        <v>Pink Himalayan Rock Salt</v>
      </c>
      <c r="C1324" t="str">
        <f t="array" ref="C1324">IF($A1324="","",INDEX(Summary!$B:$B,$AH1324))</f>
        <v>Raw_Agri</v>
      </c>
      <c r="D1324" t="str">
        <f t="array" ref="D1324">IF($A1324="","",INDEX(Summary!$C:$C,$AH1324))</f>
        <v>C6</v>
      </c>
      <c r="E1324">
        <f t="array" ref="E1324">IF($A1324="","",INDEX(Summary!$F:$F,$AH1324))</f>
        <v>1</v>
      </c>
      <c r="F1324" t="str">
        <f t="array" ref="F1324">IF($A1324="","",INDEX(Summary!$BC:$BC,$AH1324)&amp;"")</f>
        <v>P1 – Critical</v>
      </c>
      <c r="G1324">
        <f t="shared" si="180"/>
        <v>1</v>
      </c>
      <c r="H1324">
        <f t="shared" si="181"/>
        <v>1</v>
      </c>
      <c r="I1324" t="str">
        <f t="array" ref="I1324">IF($A1324="","",IF(IFERROR(INDEX(Summary!$BA:$BA,$AH1324),0)&lt;1,"Under 1 day",IF(INDEX(Summary!$BA:$BA,$AH1324)&lt;3,"1-3 days",IF(INDEX(Summary!$BA:$BA,$AH1324)&lt;7,"3-7 days","7+ days"))))</f>
        <v>3-7 days</v>
      </c>
      <c r="J1324" t="str">
        <f t="array" ref="J1324">IF($A1324="","",IF(IFERROR(INDEX(Summary!$AX:$AX,$AH1324),0)&lt;0.25,"0-25%",IF(INDEX(Summary!$AX:$AX,$AH1324)&lt;0.5,"25-50%",IF(INDEX(Summary!$AX:$AX,$AH1324)&lt;0.75,"50-75%","75-100%"))))</f>
        <v>50-75%</v>
      </c>
      <c r="K1324" t="str">
        <f t="array" ref="K1324">IF($A1324="","",INDEX(Summary!$AY:$AY,$AH1324)&amp;"")</f>
        <v>PM NA</v>
      </c>
      <c r="L1324" s="1">
        <f>IF($A1324="","",Summary!$P$2+MOD(ROW()-2,30))</f>
        <v>46229</v>
      </c>
      <c r="M1324">
        <f t="shared" si="182"/>
        <v>3</v>
      </c>
      <c r="N1324">
        <f t="shared" si="183"/>
        <v>26</v>
      </c>
      <c r="O1324" t="str">
        <f t="shared" si="184"/>
        <v>Jul-2026</v>
      </c>
      <c r="P1324">
        <f t="shared" ca="1" si="185"/>
        <v>1</v>
      </c>
      <c r="Q1324" s="2">
        <f t="array" ref="Q1324">IF($A1324="",0,IFERROR(INDEX(Summary!$P$3:$AS$67,$AH1324-2,$M1324),0))</f>
        <v>0</v>
      </c>
      <c r="R1324" s="2">
        <f t="array" ref="R1324">IF($A1324="",0,ROUND(IFERROR(INDEX(Summary!$O:$O,$AH1324),0)/30,0))</f>
        <v>467</v>
      </c>
      <c r="S1324">
        <f t="shared" si="186"/>
        <v>0</v>
      </c>
      <c r="T1324" s="2">
        <f t="array" ref="T1324">IF($S1324=1,IFERROR(INDEX(Summary!$O:$O,$AH1324),0),0)</f>
        <v>0</v>
      </c>
      <c r="U1324" s="2">
        <f t="array" ref="U1324">IF($S1324=1,IFERROR(INDEX(Summary!$AT:$AT,$AH1324),0),0)</f>
        <v>0</v>
      </c>
      <c r="V1324" s="2">
        <f t="shared" si="187"/>
        <v>0</v>
      </c>
      <c r="W1324" s="2">
        <f t="array" ref="W1324">IF($S1324=1,IFERROR(INDEX(Summary!$AZ:$AZ,$AH1324),0),0)</f>
        <v>0</v>
      </c>
      <c r="X1324" s="3">
        <f t="array" ref="X1324">IF($S1324=1,IFERROR(INDEX(Summary!$BA:$BA,$AH1324),0),0)</f>
        <v>0</v>
      </c>
      <c r="Y1324" s="2">
        <f t="array" ref="Y1324">IF($S1324=1,IFERROR(INDEX(Summary!$G:$G,$AH1324),0),0)</f>
        <v>0</v>
      </c>
      <c r="Z1324" s="2">
        <f t="array" ref="Z1324">IF($S1324=1,IFERROR(INDEX(Summary!$H:$H,$AH1324),0),0)</f>
        <v>0</v>
      </c>
      <c r="AA1324" s="2">
        <f t="array" ref="AA1324">IF($S1324=1,IFERROR(INDEX(Summary!$I:$I,$AH1324),0),0)</f>
        <v>0</v>
      </c>
      <c r="AB1324" s="2">
        <f t="array" ref="AB1324">IF($S1324=1,IFERROR(INDEX(Summary!$J:$J,$AH1324),0),0)</f>
        <v>0</v>
      </c>
      <c r="AC1324" s="2">
        <f t="array" ref="AC1324">IF($S1324=1,IFERROR(INDEX(Summary!$K:$K,$AH1324),0),0)</f>
        <v>0</v>
      </c>
      <c r="AD1324" s="2">
        <f t="array" ref="AD1324">IF($S1324=1,IFERROR(INDEX(Summary!$L:$L,$AH1324),0),0)</f>
        <v>0</v>
      </c>
      <c r="AE1324" s="2">
        <f t="array" ref="AE1324">IF($S1324=1,IFERROR(INDEX(Summary!$M:$M,$AH1324),0),0)</f>
        <v>0</v>
      </c>
      <c r="AF1324" s="2">
        <f t="array" ref="AF1324">IF($S1324=1,IFERROR(INDEX(Summary!$N:$N,$AH1324),0),0)</f>
        <v>0</v>
      </c>
      <c r="AG1324">
        <f t="array" ref="AG1324">IF($A1324="","",IFERROR(INDEX(Summary!$BB:$BB,$AH1324),0))</f>
        <v>10</v>
      </c>
      <c r="AH1324">
        <f t="shared" si="188"/>
        <v>47</v>
      </c>
    </row>
    <row r="1325" spans="1:34" hidden="1">
      <c r="A1325" t="str">
        <f t="array" ref="A1325">IFERROR(INDEX(Summary!$D:$D,$AH1325)&amp;"","")</f>
        <v>FG00198</v>
      </c>
      <c r="B1325" t="str">
        <f t="array" ref="B1325">IF($A1325="","",INDEX(Summary!$E:$E,$AH1325))</f>
        <v>Pink Himalayan Rock Salt</v>
      </c>
      <c r="C1325" t="str">
        <f t="array" ref="C1325">IF($A1325="","",INDEX(Summary!$B:$B,$AH1325))</f>
        <v>Raw_Agri</v>
      </c>
      <c r="D1325" t="str">
        <f t="array" ref="D1325">IF($A1325="","",INDEX(Summary!$C:$C,$AH1325))</f>
        <v>C6</v>
      </c>
      <c r="E1325">
        <f t="array" ref="E1325">IF($A1325="","",INDEX(Summary!$F:$F,$AH1325))</f>
        <v>1</v>
      </c>
      <c r="F1325" t="str">
        <f t="array" ref="F1325">IF($A1325="","",INDEX(Summary!$BC:$BC,$AH1325)&amp;"")</f>
        <v>P1 – Critical</v>
      </c>
      <c r="G1325">
        <f t="shared" si="180"/>
        <v>1</v>
      </c>
      <c r="H1325">
        <f t="shared" si="181"/>
        <v>1</v>
      </c>
      <c r="I1325" t="str">
        <f t="array" ref="I1325">IF($A1325="","",IF(IFERROR(INDEX(Summary!$BA:$BA,$AH1325),0)&lt;1,"Under 1 day",IF(INDEX(Summary!$BA:$BA,$AH1325)&lt;3,"1-3 days",IF(INDEX(Summary!$BA:$BA,$AH1325)&lt;7,"3-7 days","7+ days"))))</f>
        <v>3-7 days</v>
      </c>
      <c r="J1325" t="str">
        <f t="array" ref="J1325">IF($A1325="","",IF(IFERROR(INDEX(Summary!$AX:$AX,$AH1325),0)&lt;0.25,"0-25%",IF(INDEX(Summary!$AX:$AX,$AH1325)&lt;0.5,"25-50%",IF(INDEX(Summary!$AX:$AX,$AH1325)&lt;0.75,"50-75%","75-100%"))))</f>
        <v>50-75%</v>
      </c>
      <c r="K1325" t="str">
        <f t="array" ref="K1325">IF($A1325="","",INDEX(Summary!$AY:$AY,$AH1325)&amp;"")</f>
        <v>PM NA</v>
      </c>
      <c r="L1325" s="1">
        <f>IF($A1325="","",Summary!$P$2+MOD(ROW()-2,30))</f>
        <v>46230</v>
      </c>
      <c r="M1325">
        <f t="shared" si="182"/>
        <v>4</v>
      </c>
      <c r="N1325">
        <f t="shared" si="183"/>
        <v>27</v>
      </c>
      <c r="O1325" t="str">
        <f t="shared" si="184"/>
        <v>Jul-2026</v>
      </c>
      <c r="P1325">
        <f t="shared" ca="1" si="185"/>
        <v>1</v>
      </c>
      <c r="Q1325" s="2">
        <f t="array" ref="Q1325">IF($A1325="",0,IFERROR(INDEX(Summary!$P$3:$AS$67,$AH1325-2,$M1325),0))</f>
        <v>0</v>
      </c>
      <c r="R1325" s="2">
        <f t="array" ref="R1325">IF($A1325="",0,ROUND(IFERROR(INDEX(Summary!$O:$O,$AH1325),0)/30,0))</f>
        <v>467</v>
      </c>
      <c r="S1325">
        <f t="shared" si="186"/>
        <v>0</v>
      </c>
      <c r="T1325" s="2">
        <f t="array" ref="T1325">IF($S1325=1,IFERROR(INDEX(Summary!$O:$O,$AH1325),0),0)</f>
        <v>0</v>
      </c>
      <c r="U1325" s="2">
        <f t="array" ref="U1325">IF($S1325=1,IFERROR(INDEX(Summary!$AT:$AT,$AH1325),0),0)</f>
        <v>0</v>
      </c>
      <c r="V1325" s="2">
        <f t="shared" si="187"/>
        <v>0</v>
      </c>
      <c r="W1325" s="2">
        <f t="array" ref="W1325">IF($S1325=1,IFERROR(INDEX(Summary!$AZ:$AZ,$AH1325),0),0)</f>
        <v>0</v>
      </c>
      <c r="X1325" s="3">
        <f t="array" ref="X1325">IF($S1325=1,IFERROR(INDEX(Summary!$BA:$BA,$AH1325),0),0)</f>
        <v>0</v>
      </c>
      <c r="Y1325" s="2">
        <f t="array" ref="Y1325">IF($S1325=1,IFERROR(INDEX(Summary!$G:$G,$AH1325),0),0)</f>
        <v>0</v>
      </c>
      <c r="Z1325" s="2">
        <f t="array" ref="Z1325">IF($S1325=1,IFERROR(INDEX(Summary!$H:$H,$AH1325),0),0)</f>
        <v>0</v>
      </c>
      <c r="AA1325" s="2">
        <f t="array" ref="AA1325">IF($S1325=1,IFERROR(INDEX(Summary!$I:$I,$AH1325),0),0)</f>
        <v>0</v>
      </c>
      <c r="AB1325" s="2">
        <f t="array" ref="AB1325">IF($S1325=1,IFERROR(INDEX(Summary!$J:$J,$AH1325),0),0)</f>
        <v>0</v>
      </c>
      <c r="AC1325" s="2">
        <f t="array" ref="AC1325">IF($S1325=1,IFERROR(INDEX(Summary!$K:$K,$AH1325),0),0)</f>
        <v>0</v>
      </c>
      <c r="AD1325" s="2">
        <f t="array" ref="AD1325">IF($S1325=1,IFERROR(INDEX(Summary!$L:$L,$AH1325),0),0)</f>
        <v>0</v>
      </c>
      <c r="AE1325" s="2">
        <f t="array" ref="AE1325">IF($S1325=1,IFERROR(INDEX(Summary!$M:$M,$AH1325),0),0)</f>
        <v>0</v>
      </c>
      <c r="AF1325" s="2">
        <f t="array" ref="AF1325">IF($S1325=1,IFERROR(INDEX(Summary!$N:$N,$AH1325),0),0)</f>
        <v>0</v>
      </c>
      <c r="AG1325">
        <f t="array" ref="AG1325">IF($A1325="","",IFERROR(INDEX(Summary!$BB:$BB,$AH1325),0))</f>
        <v>10</v>
      </c>
      <c r="AH1325">
        <f t="shared" si="188"/>
        <v>47</v>
      </c>
    </row>
    <row r="1326" spans="1:34" hidden="1">
      <c r="A1326" t="str">
        <f t="array" ref="A1326">IFERROR(INDEX(Summary!$D:$D,$AH1326)&amp;"","")</f>
        <v>FG00198</v>
      </c>
      <c r="B1326" t="str">
        <f t="array" ref="B1326">IF($A1326="","",INDEX(Summary!$E:$E,$AH1326))</f>
        <v>Pink Himalayan Rock Salt</v>
      </c>
      <c r="C1326" t="str">
        <f t="array" ref="C1326">IF($A1326="","",INDEX(Summary!$B:$B,$AH1326))</f>
        <v>Raw_Agri</v>
      </c>
      <c r="D1326" t="str">
        <f t="array" ref="D1326">IF($A1326="","",INDEX(Summary!$C:$C,$AH1326))</f>
        <v>C6</v>
      </c>
      <c r="E1326">
        <f t="array" ref="E1326">IF($A1326="","",INDEX(Summary!$F:$F,$AH1326))</f>
        <v>1</v>
      </c>
      <c r="F1326" t="str">
        <f t="array" ref="F1326">IF($A1326="","",INDEX(Summary!$BC:$BC,$AH1326)&amp;"")</f>
        <v>P1 – Critical</v>
      </c>
      <c r="G1326">
        <f t="shared" si="180"/>
        <v>1</v>
      </c>
      <c r="H1326">
        <f t="shared" si="181"/>
        <v>1</v>
      </c>
      <c r="I1326" t="str">
        <f t="array" ref="I1326">IF($A1326="","",IF(IFERROR(INDEX(Summary!$BA:$BA,$AH1326),0)&lt;1,"Under 1 day",IF(INDEX(Summary!$BA:$BA,$AH1326)&lt;3,"1-3 days",IF(INDEX(Summary!$BA:$BA,$AH1326)&lt;7,"3-7 days","7+ days"))))</f>
        <v>3-7 days</v>
      </c>
      <c r="J1326" t="str">
        <f t="array" ref="J1326">IF($A1326="","",IF(IFERROR(INDEX(Summary!$AX:$AX,$AH1326),0)&lt;0.25,"0-25%",IF(INDEX(Summary!$AX:$AX,$AH1326)&lt;0.5,"25-50%",IF(INDEX(Summary!$AX:$AX,$AH1326)&lt;0.75,"50-75%","75-100%"))))</f>
        <v>50-75%</v>
      </c>
      <c r="K1326" t="str">
        <f t="array" ref="K1326">IF($A1326="","",INDEX(Summary!$AY:$AY,$AH1326)&amp;"")</f>
        <v>PM NA</v>
      </c>
      <c r="L1326" s="1">
        <f>IF($A1326="","",Summary!$P$2+MOD(ROW()-2,30))</f>
        <v>46231</v>
      </c>
      <c r="M1326">
        <f t="shared" si="182"/>
        <v>5</v>
      </c>
      <c r="N1326">
        <f t="shared" si="183"/>
        <v>28</v>
      </c>
      <c r="O1326" t="str">
        <f t="shared" si="184"/>
        <v>Jul-2026</v>
      </c>
      <c r="P1326">
        <f t="shared" ca="1" si="185"/>
        <v>1</v>
      </c>
      <c r="Q1326" s="2">
        <f t="array" ref="Q1326">IF($A1326="",0,IFERROR(INDEX(Summary!$P$3:$AS$67,$AH1326-2,$M1326),0))</f>
        <v>0</v>
      </c>
      <c r="R1326" s="2">
        <f t="array" ref="R1326">IF($A1326="",0,ROUND(IFERROR(INDEX(Summary!$O:$O,$AH1326),0)/30,0))</f>
        <v>467</v>
      </c>
      <c r="S1326">
        <f t="shared" si="186"/>
        <v>0</v>
      </c>
      <c r="T1326" s="2">
        <f t="array" ref="T1326">IF($S1326=1,IFERROR(INDEX(Summary!$O:$O,$AH1326),0),0)</f>
        <v>0</v>
      </c>
      <c r="U1326" s="2">
        <f t="array" ref="U1326">IF($S1326=1,IFERROR(INDEX(Summary!$AT:$AT,$AH1326),0),0)</f>
        <v>0</v>
      </c>
      <c r="V1326" s="2">
        <f t="shared" si="187"/>
        <v>0</v>
      </c>
      <c r="W1326" s="2">
        <f t="array" ref="W1326">IF($S1326=1,IFERROR(INDEX(Summary!$AZ:$AZ,$AH1326),0),0)</f>
        <v>0</v>
      </c>
      <c r="X1326" s="3">
        <f t="array" ref="X1326">IF($S1326=1,IFERROR(INDEX(Summary!$BA:$BA,$AH1326),0),0)</f>
        <v>0</v>
      </c>
      <c r="Y1326" s="2">
        <f t="array" ref="Y1326">IF($S1326=1,IFERROR(INDEX(Summary!$G:$G,$AH1326),0),0)</f>
        <v>0</v>
      </c>
      <c r="Z1326" s="2">
        <f t="array" ref="Z1326">IF($S1326=1,IFERROR(INDEX(Summary!$H:$H,$AH1326),0),0)</f>
        <v>0</v>
      </c>
      <c r="AA1326" s="2">
        <f t="array" ref="AA1326">IF($S1326=1,IFERROR(INDEX(Summary!$I:$I,$AH1326),0),0)</f>
        <v>0</v>
      </c>
      <c r="AB1326" s="2">
        <f t="array" ref="AB1326">IF($S1326=1,IFERROR(INDEX(Summary!$J:$J,$AH1326),0),0)</f>
        <v>0</v>
      </c>
      <c r="AC1326" s="2">
        <f t="array" ref="AC1326">IF($S1326=1,IFERROR(INDEX(Summary!$K:$K,$AH1326),0),0)</f>
        <v>0</v>
      </c>
      <c r="AD1326" s="2">
        <f t="array" ref="AD1326">IF($S1326=1,IFERROR(INDEX(Summary!$L:$L,$AH1326),0),0)</f>
        <v>0</v>
      </c>
      <c r="AE1326" s="2">
        <f t="array" ref="AE1326">IF($S1326=1,IFERROR(INDEX(Summary!$M:$M,$AH1326),0),0)</f>
        <v>0</v>
      </c>
      <c r="AF1326" s="2">
        <f t="array" ref="AF1326">IF($S1326=1,IFERROR(INDEX(Summary!$N:$N,$AH1326),0),0)</f>
        <v>0</v>
      </c>
      <c r="AG1326">
        <f t="array" ref="AG1326">IF($A1326="","",IFERROR(INDEX(Summary!$BB:$BB,$AH1326),0))</f>
        <v>10</v>
      </c>
      <c r="AH1326">
        <f t="shared" si="188"/>
        <v>47</v>
      </c>
    </row>
    <row r="1327" spans="1:34" hidden="1">
      <c r="A1327" t="str">
        <f t="array" ref="A1327">IFERROR(INDEX(Summary!$D:$D,$AH1327)&amp;"","")</f>
        <v>FG00198</v>
      </c>
      <c r="B1327" t="str">
        <f t="array" ref="B1327">IF($A1327="","",INDEX(Summary!$E:$E,$AH1327))</f>
        <v>Pink Himalayan Rock Salt</v>
      </c>
      <c r="C1327" t="str">
        <f t="array" ref="C1327">IF($A1327="","",INDEX(Summary!$B:$B,$AH1327))</f>
        <v>Raw_Agri</v>
      </c>
      <c r="D1327" t="str">
        <f t="array" ref="D1327">IF($A1327="","",INDEX(Summary!$C:$C,$AH1327))</f>
        <v>C6</v>
      </c>
      <c r="E1327">
        <f t="array" ref="E1327">IF($A1327="","",INDEX(Summary!$F:$F,$AH1327))</f>
        <v>1</v>
      </c>
      <c r="F1327" t="str">
        <f t="array" ref="F1327">IF($A1327="","",INDEX(Summary!$BC:$BC,$AH1327)&amp;"")</f>
        <v>P1 – Critical</v>
      </c>
      <c r="G1327">
        <f t="shared" si="180"/>
        <v>1</v>
      </c>
      <c r="H1327">
        <f t="shared" si="181"/>
        <v>1</v>
      </c>
      <c r="I1327" t="str">
        <f t="array" ref="I1327">IF($A1327="","",IF(IFERROR(INDEX(Summary!$BA:$BA,$AH1327),0)&lt;1,"Under 1 day",IF(INDEX(Summary!$BA:$BA,$AH1327)&lt;3,"1-3 days",IF(INDEX(Summary!$BA:$BA,$AH1327)&lt;7,"3-7 days","7+ days"))))</f>
        <v>3-7 days</v>
      </c>
      <c r="J1327" t="str">
        <f t="array" ref="J1327">IF($A1327="","",IF(IFERROR(INDEX(Summary!$AX:$AX,$AH1327),0)&lt;0.25,"0-25%",IF(INDEX(Summary!$AX:$AX,$AH1327)&lt;0.5,"25-50%",IF(INDEX(Summary!$AX:$AX,$AH1327)&lt;0.75,"50-75%","75-100%"))))</f>
        <v>50-75%</v>
      </c>
      <c r="K1327" t="str">
        <f t="array" ref="K1327">IF($A1327="","",INDEX(Summary!$AY:$AY,$AH1327)&amp;"")</f>
        <v>PM NA</v>
      </c>
      <c r="L1327" s="1">
        <f>IF($A1327="","",Summary!$P$2+MOD(ROW()-2,30))</f>
        <v>46232</v>
      </c>
      <c r="M1327">
        <f t="shared" si="182"/>
        <v>6</v>
      </c>
      <c r="N1327">
        <f t="shared" si="183"/>
        <v>29</v>
      </c>
      <c r="O1327" t="str">
        <f t="shared" si="184"/>
        <v>Jul-2026</v>
      </c>
      <c r="P1327">
        <f t="shared" ca="1" si="185"/>
        <v>1</v>
      </c>
      <c r="Q1327" s="2">
        <f t="array" ref="Q1327">IF($A1327="",0,IFERROR(INDEX(Summary!$P$3:$AS$67,$AH1327-2,$M1327),0))</f>
        <v>0</v>
      </c>
      <c r="R1327" s="2">
        <f t="array" ref="R1327">IF($A1327="",0,ROUND(IFERROR(INDEX(Summary!$O:$O,$AH1327),0)/30,0))</f>
        <v>467</v>
      </c>
      <c r="S1327">
        <f t="shared" si="186"/>
        <v>0</v>
      </c>
      <c r="T1327" s="2">
        <f t="array" ref="T1327">IF($S1327=1,IFERROR(INDEX(Summary!$O:$O,$AH1327),0),0)</f>
        <v>0</v>
      </c>
      <c r="U1327" s="2">
        <f t="array" ref="U1327">IF($S1327=1,IFERROR(INDEX(Summary!$AT:$AT,$AH1327),0),0)</f>
        <v>0</v>
      </c>
      <c r="V1327" s="2">
        <f t="shared" si="187"/>
        <v>0</v>
      </c>
      <c r="W1327" s="2">
        <f t="array" ref="W1327">IF($S1327=1,IFERROR(INDEX(Summary!$AZ:$AZ,$AH1327),0),0)</f>
        <v>0</v>
      </c>
      <c r="X1327" s="3">
        <f t="array" ref="X1327">IF($S1327=1,IFERROR(INDEX(Summary!$BA:$BA,$AH1327),0),0)</f>
        <v>0</v>
      </c>
      <c r="Y1327" s="2">
        <f t="array" ref="Y1327">IF($S1327=1,IFERROR(INDEX(Summary!$G:$G,$AH1327),0),0)</f>
        <v>0</v>
      </c>
      <c r="Z1327" s="2">
        <f t="array" ref="Z1327">IF($S1327=1,IFERROR(INDEX(Summary!$H:$H,$AH1327),0),0)</f>
        <v>0</v>
      </c>
      <c r="AA1327" s="2">
        <f t="array" ref="AA1327">IF($S1327=1,IFERROR(INDEX(Summary!$I:$I,$AH1327),0),0)</f>
        <v>0</v>
      </c>
      <c r="AB1327" s="2">
        <f t="array" ref="AB1327">IF($S1327=1,IFERROR(INDEX(Summary!$J:$J,$AH1327),0),0)</f>
        <v>0</v>
      </c>
      <c r="AC1327" s="2">
        <f t="array" ref="AC1327">IF($S1327=1,IFERROR(INDEX(Summary!$K:$K,$AH1327),0),0)</f>
        <v>0</v>
      </c>
      <c r="AD1327" s="2">
        <f t="array" ref="AD1327">IF($S1327=1,IFERROR(INDEX(Summary!$L:$L,$AH1327),0),0)</f>
        <v>0</v>
      </c>
      <c r="AE1327" s="2">
        <f t="array" ref="AE1327">IF($S1327=1,IFERROR(INDEX(Summary!$M:$M,$AH1327),0),0)</f>
        <v>0</v>
      </c>
      <c r="AF1327" s="2">
        <f t="array" ref="AF1327">IF($S1327=1,IFERROR(INDEX(Summary!$N:$N,$AH1327),0),0)</f>
        <v>0</v>
      </c>
      <c r="AG1327">
        <f t="array" ref="AG1327">IF($A1327="","",IFERROR(INDEX(Summary!$BB:$BB,$AH1327),0))</f>
        <v>10</v>
      </c>
      <c r="AH1327">
        <f t="shared" si="188"/>
        <v>47</v>
      </c>
    </row>
    <row r="1328" spans="1:34" hidden="1">
      <c r="A1328" t="str">
        <f t="array" ref="A1328">IFERROR(INDEX(Summary!$D:$D,$AH1328)&amp;"","")</f>
        <v>FG00198</v>
      </c>
      <c r="B1328" t="str">
        <f t="array" ref="B1328">IF($A1328="","",INDEX(Summary!$E:$E,$AH1328))</f>
        <v>Pink Himalayan Rock Salt</v>
      </c>
      <c r="C1328" t="str">
        <f t="array" ref="C1328">IF($A1328="","",INDEX(Summary!$B:$B,$AH1328))</f>
        <v>Raw_Agri</v>
      </c>
      <c r="D1328" t="str">
        <f t="array" ref="D1328">IF($A1328="","",INDEX(Summary!$C:$C,$AH1328))</f>
        <v>C6</v>
      </c>
      <c r="E1328">
        <f t="array" ref="E1328">IF($A1328="","",INDEX(Summary!$F:$F,$AH1328))</f>
        <v>1</v>
      </c>
      <c r="F1328" t="str">
        <f t="array" ref="F1328">IF($A1328="","",INDEX(Summary!$BC:$BC,$AH1328)&amp;"")</f>
        <v>P1 – Critical</v>
      </c>
      <c r="G1328">
        <f t="shared" si="180"/>
        <v>1</v>
      </c>
      <c r="H1328">
        <f t="shared" si="181"/>
        <v>1</v>
      </c>
      <c r="I1328" t="str">
        <f t="array" ref="I1328">IF($A1328="","",IF(IFERROR(INDEX(Summary!$BA:$BA,$AH1328),0)&lt;1,"Under 1 day",IF(INDEX(Summary!$BA:$BA,$AH1328)&lt;3,"1-3 days",IF(INDEX(Summary!$BA:$BA,$AH1328)&lt;7,"3-7 days","7+ days"))))</f>
        <v>3-7 days</v>
      </c>
      <c r="J1328" t="str">
        <f t="array" ref="J1328">IF($A1328="","",IF(IFERROR(INDEX(Summary!$AX:$AX,$AH1328),0)&lt;0.25,"0-25%",IF(INDEX(Summary!$AX:$AX,$AH1328)&lt;0.5,"25-50%",IF(INDEX(Summary!$AX:$AX,$AH1328)&lt;0.75,"50-75%","75-100%"))))</f>
        <v>50-75%</v>
      </c>
      <c r="K1328" t="str">
        <f t="array" ref="K1328">IF($A1328="","",INDEX(Summary!$AY:$AY,$AH1328)&amp;"")</f>
        <v>PM NA</v>
      </c>
      <c r="L1328" s="1">
        <f>IF($A1328="","",Summary!$P$2+MOD(ROW()-2,30))</f>
        <v>46233</v>
      </c>
      <c r="M1328">
        <f t="shared" si="182"/>
        <v>7</v>
      </c>
      <c r="N1328">
        <f t="shared" si="183"/>
        <v>30</v>
      </c>
      <c r="O1328" t="str">
        <f t="shared" si="184"/>
        <v>Jul-2026</v>
      </c>
      <c r="P1328">
        <f t="shared" ca="1" si="185"/>
        <v>1</v>
      </c>
      <c r="Q1328" s="2">
        <f t="array" ref="Q1328">IF($A1328="",0,IFERROR(INDEX(Summary!$P$3:$AS$67,$AH1328-2,$M1328),0))</f>
        <v>917</v>
      </c>
      <c r="R1328" s="2">
        <f t="array" ref="R1328">IF($A1328="",0,ROUND(IFERROR(INDEX(Summary!$O:$O,$AH1328),0)/30,0))</f>
        <v>467</v>
      </c>
      <c r="S1328">
        <f t="shared" si="186"/>
        <v>0</v>
      </c>
      <c r="T1328" s="2">
        <f t="array" ref="T1328">IF($S1328=1,IFERROR(INDEX(Summary!$O:$O,$AH1328),0),0)</f>
        <v>0</v>
      </c>
      <c r="U1328" s="2">
        <f t="array" ref="U1328">IF($S1328=1,IFERROR(INDEX(Summary!$AT:$AT,$AH1328),0),0)</f>
        <v>0</v>
      </c>
      <c r="V1328" s="2">
        <f t="shared" si="187"/>
        <v>0</v>
      </c>
      <c r="W1328" s="2">
        <f t="array" ref="W1328">IF($S1328=1,IFERROR(INDEX(Summary!$AZ:$AZ,$AH1328),0),0)</f>
        <v>0</v>
      </c>
      <c r="X1328" s="3">
        <f t="array" ref="X1328">IF($S1328=1,IFERROR(INDEX(Summary!$BA:$BA,$AH1328),0),0)</f>
        <v>0</v>
      </c>
      <c r="Y1328" s="2">
        <f t="array" ref="Y1328">IF($S1328=1,IFERROR(INDEX(Summary!$G:$G,$AH1328),0),0)</f>
        <v>0</v>
      </c>
      <c r="Z1328" s="2">
        <f t="array" ref="Z1328">IF($S1328=1,IFERROR(INDEX(Summary!$H:$H,$AH1328),0),0)</f>
        <v>0</v>
      </c>
      <c r="AA1328" s="2">
        <f t="array" ref="AA1328">IF($S1328=1,IFERROR(INDEX(Summary!$I:$I,$AH1328),0),0)</f>
        <v>0</v>
      </c>
      <c r="AB1328" s="2">
        <f t="array" ref="AB1328">IF($S1328=1,IFERROR(INDEX(Summary!$J:$J,$AH1328),0),0)</f>
        <v>0</v>
      </c>
      <c r="AC1328" s="2">
        <f t="array" ref="AC1328">IF($S1328=1,IFERROR(INDEX(Summary!$K:$K,$AH1328),0),0)</f>
        <v>0</v>
      </c>
      <c r="AD1328" s="2">
        <f t="array" ref="AD1328">IF($S1328=1,IFERROR(INDEX(Summary!$L:$L,$AH1328),0),0)</f>
        <v>0</v>
      </c>
      <c r="AE1328" s="2">
        <f t="array" ref="AE1328">IF($S1328=1,IFERROR(INDEX(Summary!$M:$M,$AH1328),0),0)</f>
        <v>0</v>
      </c>
      <c r="AF1328" s="2">
        <f t="array" ref="AF1328">IF($S1328=1,IFERROR(INDEX(Summary!$N:$N,$AH1328),0),0)</f>
        <v>0</v>
      </c>
      <c r="AG1328">
        <f t="array" ref="AG1328">IF($A1328="","",IFERROR(INDEX(Summary!$BB:$BB,$AH1328),0))</f>
        <v>10</v>
      </c>
      <c r="AH1328">
        <f t="shared" si="188"/>
        <v>47</v>
      </c>
    </row>
    <row r="1329" spans="1:34" hidden="1">
      <c r="A1329" t="str">
        <f t="array" ref="A1329">IFERROR(INDEX(Summary!$D:$D,$AH1329)&amp;"","")</f>
        <v>FG00198</v>
      </c>
      <c r="B1329" t="str">
        <f t="array" ref="B1329">IF($A1329="","",INDEX(Summary!$E:$E,$AH1329))</f>
        <v>Pink Himalayan Rock Salt</v>
      </c>
      <c r="C1329" t="str">
        <f t="array" ref="C1329">IF($A1329="","",INDEX(Summary!$B:$B,$AH1329))</f>
        <v>Raw_Agri</v>
      </c>
      <c r="D1329" t="str">
        <f t="array" ref="D1329">IF($A1329="","",INDEX(Summary!$C:$C,$AH1329))</f>
        <v>C6</v>
      </c>
      <c r="E1329">
        <f t="array" ref="E1329">IF($A1329="","",INDEX(Summary!$F:$F,$AH1329))</f>
        <v>1</v>
      </c>
      <c r="F1329" t="str">
        <f t="array" ref="F1329">IF($A1329="","",INDEX(Summary!$BC:$BC,$AH1329)&amp;"")</f>
        <v>P1 – Critical</v>
      </c>
      <c r="G1329">
        <f t="shared" si="180"/>
        <v>1</v>
      </c>
      <c r="H1329">
        <f t="shared" si="181"/>
        <v>1</v>
      </c>
      <c r="I1329" t="str">
        <f t="array" ref="I1329">IF($A1329="","",IF(IFERROR(INDEX(Summary!$BA:$BA,$AH1329),0)&lt;1,"Under 1 day",IF(INDEX(Summary!$BA:$BA,$AH1329)&lt;3,"1-3 days",IF(INDEX(Summary!$BA:$BA,$AH1329)&lt;7,"3-7 days","7+ days"))))</f>
        <v>3-7 days</v>
      </c>
      <c r="J1329" t="str">
        <f t="array" ref="J1329">IF($A1329="","",IF(IFERROR(INDEX(Summary!$AX:$AX,$AH1329),0)&lt;0.25,"0-25%",IF(INDEX(Summary!$AX:$AX,$AH1329)&lt;0.5,"25-50%",IF(INDEX(Summary!$AX:$AX,$AH1329)&lt;0.75,"50-75%","75-100%"))))</f>
        <v>50-75%</v>
      </c>
      <c r="K1329" t="str">
        <f t="array" ref="K1329">IF($A1329="","",INDEX(Summary!$AY:$AY,$AH1329)&amp;"")</f>
        <v>PM NA</v>
      </c>
      <c r="L1329" s="1">
        <f>IF($A1329="","",Summary!$P$2+MOD(ROW()-2,30))</f>
        <v>46234</v>
      </c>
      <c r="M1329">
        <f t="shared" si="182"/>
        <v>8</v>
      </c>
      <c r="N1329">
        <f t="shared" si="183"/>
        <v>31</v>
      </c>
      <c r="O1329" t="str">
        <f t="shared" si="184"/>
        <v>Jul-2026</v>
      </c>
      <c r="P1329">
        <f t="shared" ca="1" si="185"/>
        <v>1</v>
      </c>
      <c r="Q1329" s="2">
        <f t="array" ref="Q1329">IF($A1329="",0,IFERROR(INDEX(Summary!$P$3:$AS$67,$AH1329-2,$M1329),0))</f>
        <v>0</v>
      </c>
      <c r="R1329" s="2">
        <f t="array" ref="R1329">IF($A1329="",0,ROUND(IFERROR(INDEX(Summary!$O:$O,$AH1329),0)/30,0))</f>
        <v>467</v>
      </c>
      <c r="S1329">
        <f t="shared" si="186"/>
        <v>0</v>
      </c>
      <c r="T1329" s="2">
        <f t="array" ref="T1329">IF($S1329=1,IFERROR(INDEX(Summary!$O:$O,$AH1329),0),0)</f>
        <v>0</v>
      </c>
      <c r="U1329" s="2">
        <f t="array" ref="U1329">IF($S1329=1,IFERROR(INDEX(Summary!$AT:$AT,$AH1329),0),0)</f>
        <v>0</v>
      </c>
      <c r="V1329" s="2">
        <f t="shared" si="187"/>
        <v>0</v>
      </c>
      <c r="W1329" s="2">
        <f t="array" ref="W1329">IF($S1329=1,IFERROR(INDEX(Summary!$AZ:$AZ,$AH1329),0),0)</f>
        <v>0</v>
      </c>
      <c r="X1329" s="3">
        <f t="array" ref="X1329">IF($S1329=1,IFERROR(INDEX(Summary!$BA:$BA,$AH1329),0),0)</f>
        <v>0</v>
      </c>
      <c r="Y1329" s="2">
        <f t="array" ref="Y1329">IF($S1329=1,IFERROR(INDEX(Summary!$G:$G,$AH1329),0),0)</f>
        <v>0</v>
      </c>
      <c r="Z1329" s="2">
        <f t="array" ref="Z1329">IF($S1329=1,IFERROR(INDEX(Summary!$H:$H,$AH1329),0),0)</f>
        <v>0</v>
      </c>
      <c r="AA1329" s="2">
        <f t="array" ref="AA1329">IF($S1329=1,IFERROR(INDEX(Summary!$I:$I,$AH1329),0),0)</f>
        <v>0</v>
      </c>
      <c r="AB1329" s="2">
        <f t="array" ref="AB1329">IF($S1329=1,IFERROR(INDEX(Summary!$J:$J,$AH1329),0),0)</f>
        <v>0</v>
      </c>
      <c r="AC1329" s="2">
        <f t="array" ref="AC1329">IF($S1329=1,IFERROR(INDEX(Summary!$K:$K,$AH1329),0),0)</f>
        <v>0</v>
      </c>
      <c r="AD1329" s="2">
        <f t="array" ref="AD1329">IF($S1329=1,IFERROR(INDEX(Summary!$L:$L,$AH1329),0),0)</f>
        <v>0</v>
      </c>
      <c r="AE1329" s="2">
        <f t="array" ref="AE1329">IF($S1329=1,IFERROR(INDEX(Summary!$M:$M,$AH1329),0),0)</f>
        <v>0</v>
      </c>
      <c r="AF1329" s="2">
        <f t="array" ref="AF1329">IF($S1329=1,IFERROR(INDEX(Summary!$N:$N,$AH1329),0),0)</f>
        <v>0</v>
      </c>
      <c r="AG1329">
        <f t="array" ref="AG1329">IF($A1329="","",IFERROR(INDEX(Summary!$BB:$BB,$AH1329),0))</f>
        <v>10</v>
      </c>
      <c r="AH1329">
        <f t="shared" si="188"/>
        <v>47</v>
      </c>
    </row>
    <row r="1330" spans="1:34" hidden="1">
      <c r="A1330" t="str">
        <f t="array" ref="A1330">IFERROR(INDEX(Summary!$D:$D,$AH1330)&amp;"","")</f>
        <v>FG00198</v>
      </c>
      <c r="B1330" t="str">
        <f t="array" ref="B1330">IF($A1330="","",INDEX(Summary!$E:$E,$AH1330))</f>
        <v>Pink Himalayan Rock Salt</v>
      </c>
      <c r="C1330" t="str">
        <f t="array" ref="C1330">IF($A1330="","",INDEX(Summary!$B:$B,$AH1330))</f>
        <v>Raw_Agri</v>
      </c>
      <c r="D1330" t="str">
        <f t="array" ref="D1330">IF($A1330="","",INDEX(Summary!$C:$C,$AH1330))</f>
        <v>C6</v>
      </c>
      <c r="E1330">
        <f t="array" ref="E1330">IF($A1330="","",INDEX(Summary!$F:$F,$AH1330))</f>
        <v>1</v>
      </c>
      <c r="F1330" t="str">
        <f t="array" ref="F1330">IF($A1330="","",INDEX(Summary!$BC:$BC,$AH1330)&amp;"")</f>
        <v>P1 – Critical</v>
      </c>
      <c r="G1330">
        <f t="shared" si="180"/>
        <v>1</v>
      </c>
      <c r="H1330">
        <f t="shared" si="181"/>
        <v>1</v>
      </c>
      <c r="I1330" t="str">
        <f t="array" ref="I1330">IF($A1330="","",IF(IFERROR(INDEX(Summary!$BA:$BA,$AH1330),0)&lt;1,"Under 1 day",IF(INDEX(Summary!$BA:$BA,$AH1330)&lt;3,"1-3 days",IF(INDEX(Summary!$BA:$BA,$AH1330)&lt;7,"3-7 days","7+ days"))))</f>
        <v>3-7 days</v>
      </c>
      <c r="J1330" t="str">
        <f t="array" ref="J1330">IF($A1330="","",IF(IFERROR(INDEX(Summary!$AX:$AX,$AH1330),0)&lt;0.25,"0-25%",IF(INDEX(Summary!$AX:$AX,$AH1330)&lt;0.5,"25-50%",IF(INDEX(Summary!$AX:$AX,$AH1330)&lt;0.75,"50-75%","75-100%"))))</f>
        <v>50-75%</v>
      </c>
      <c r="K1330" t="str">
        <f t="array" ref="K1330">IF($A1330="","",INDEX(Summary!$AY:$AY,$AH1330)&amp;"")</f>
        <v>PM NA</v>
      </c>
      <c r="L1330" s="1">
        <f>IF($A1330="","",Summary!$P$2+MOD(ROW()-2,30))</f>
        <v>46235</v>
      </c>
      <c r="M1330">
        <f t="shared" si="182"/>
        <v>9</v>
      </c>
      <c r="N1330">
        <f t="shared" si="183"/>
        <v>1</v>
      </c>
      <c r="O1330" t="str">
        <f t="shared" si="184"/>
        <v>Aug-2026</v>
      </c>
      <c r="P1330">
        <f t="shared" ca="1" si="185"/>
        <v>1</v>
      </c>
      <c r="Q1330" s="2">
        <f t="array" ref="Q1330">IF($A1330="",0,IFERROR(INDEX(Summary!$P$3:$AS$67,$AH1330-2,$M1330),0))</f>
        <v>0</v>
      </c>
      <c r="R1330" s="2">
        <f t="array" ref="R1330">IF($A1330="",0,ROUND(IFERROR(INDEX(Summary!$O:$O,$AH1330),0)/30,0))</f>
        <v>467</v>
      </c>
      <c r="S1330">
        <f t="shared" si="186"/>
        <v>0</v>
      </c>
      <c r="T1330" s="2">
        <f t="array" ref="T1330">IF($S1330=1,IFERROR(INDEX(Summary!$O:$O,$AH1330),0),0)</f>
        <v>0</v>
      </c>
      <c r="U1330" s="2">
        <f t="array" ref="U1330">IF($S1330=1,IFERROR(INDEX(Summary!$AT:$AT,$AH1330),0),0)</f>
        <v>0</v>
      </c>
      <c r="V1330" s="2">
        <f t="shared" si="187"/>
        <v>0</v>
      </c>
      <c r="W1330" s="2">
        <f t="array" ref="W1330">IF($S1330=1,IFERROR(INDEX(Summary!$AZ:$AZ,$AH1330),0),0)</f>
        <v>0</v>
      </c>
      <c r="X1330" s="3">
        <f t="array" ref="X1330">IF($S1330=1,IFERROR(INDEX(Summary!$BA:$BA,$AH1330),0),0)</f>
        <v>0</v>
      </c>
      <c r="Y1330" s="2">
        <f t="array" ref="Y1330">IF($S1330=1,IFERROR(INDEX(Summary!$G:$G,$AH1330),0),0)</f>
        <v>0</v>
      </c>
      <c r="Z1330" s="2">
        <f t="array" ref="Z1330">IF($S1330=1,IFERROR(INDEX(Summary!$H:$H,$AH1330),0),0)</f>
        <v>0</v>
      </c>
      <c r="AA1330" s="2">
        <f t="array" ref="AA1330">IF($S1330=1,IFERROR(INDEX(Summary!$I:$I,$AH1330),0),0)</f>
        <v>0</v>
      </c>
      <c r="AB1330" s="2">
        <f t="array" ref="AB1330">IF($S1330=1,IFERROR(INDEX(Summary!$J:$J,$AH1330),0),0)</f>
        <v>0</v>
      </c>
      <c r="AC1330" s="2">
        <f t="array" ref="AC1330">IF($S1330=1,IFERROR(INDEX(Summary!$K:$K,$AH1330),0),0)</f>
        <v>0</v>
      </c>
      <c r="AD1330" s="2">
        <f t="array" ref="AD1330">IF($S1330=1,IFERROR(INDEX(Summary!$L:$L,$AH1330),0),0)</f>
        <v>0</v>
      </c>
      <c r="AE1330" s="2">
        <f t="array" ref="AE1330">IF($S1330=1,IFERROR(INDEX(Summary!$M:$M,$AH1330),0),0)</f>
        <v>0</v>
      </c>
      <c r="AF1330" s="2">
        <f t="array" ref="AF1330">IF($S1330=1,IFERROR(INDEX(Summary!$N:$N,$AH1330),0),0)</f>
        <v>0</v>
      </c>
      <c r="AG1330">
        <f t="array" ref="AG1330">IF($A1330="","",IFERROR(INDEX(Summary!$BB:$BB,$AH1330),0))</f>
        <v>10</v>
      </c>
      <c r="AH1330">
        <f t="shared" si="188"/>
        <v>47</v>
      </c>
    </row>
    <row r="1331" spans="1:34" hidden="1">
      <c r="A1331" t="str">
        <f t="array" ref="A1331">IFERROR(INDEX(Summary!$D:$D,$AH1331)&amp;"","")</f>
        <v>FG00198</v>
      </c>
      <c r="B1331" t="str">
        <f t="array" ref="B1331">IF($A1331="","",INDEX(Summary!$E:$E,$AH1331))</f>
        <v>Pink Himalayan Rock Salt</v>
      </c>
      <c r="C1331" t="str">
        <f t="array" ref="C1331">IF($A1331="","",INDEX(Summary!$B:$B,$AH1331))</f>
        <v>Raw_Agri</v>
      </c>
      <c r="D1331" t="str">
        <f t="array" ref="D1331">IF($A1331="","",INDEX(Summary!$C:$C,$AH1331))</f>
        <v>C6</v>
      </c>
      <c r="E1331">
        <f t="array" ref="E1331">IF($A1331="","",INDEX(Summary!$F:$F,$AH1331))</f>
        <v>1</v>
      </c>
      <c r="F1331" t="str">
        <f t="array" ref="F1331">IF($A1331="","",INDEX(Summary!$BC:$BC,$AH1331)&amp;"")</f>
        <v>P1 – Critical</v>
      </c>
      <c r="G1331">
        <f t="shared" si="180"/>
        <v>1</v>
      </c>
      <c r="H1331">
        <f t="shared" si="181"/>
        <v>1</v>
      </c>
      <c r="I1331" t="str">
        <f t="array" ref="I1331">IF($A1331="","",IF(IFERROR(INDEX(Summary!$BA:$BA,$AH1331),0)&lt;1,"Under 1 day",IF(INDEX(Summary!$BA:$BA,$AH1331)&lt;3,"1-3 days",IF(INDEX(Summary!$BA:$BA,$AH1331)&lt;7,"3-7 days","7+ days"))))</f>
        <v>3-7 days</v>
      </c>
      <c r="J1331" t="str">
        <f t="array" ref="J1331">IF($A1331="","",IF(IFERROR(INDEX(Summary!$AX:$AX,$AH1331),0)&lt;0.25,"0-25%",IF(INDEX(Summary!$AX:$AX,$AH1331)&lt;0.5,"25-50%",IF(INDEX(Summary!$AX:$AX,$AH1331)&lt;0.75,"50-75%","75-100%"))))</f>
        <v>50-75%</v>
      </c>
      <c r="K1331" t="str">
        <f t="array" ref="K1331">IF($A1331="","",INDEX(Summary!$AY:$AY,$AH1331)&amp;"")</f>
        <v>PM NA</v>
      </c>
      <c r="L1331" s="1">
        <f>IF($A1331="","",Summary!$P$2+MOD(ROW()-2,30))</f>
        <v>46236</v>
      </c>
      <c r="M1331">
        <f t="shared" si="182"/>
        <v>10</v>
      </c>
      <c r="N1331">
        <f t="shared" si="183"/>
        <v>2</v>
      </c>
      <c r="O1331" t="str">
        <f t="shared" si="184"/>
        <v>Aug-2026</v>
      </c>
      <c r="P1331">
        <f t="shared" ca="1" si="185"/>
        <v>1</v>
      </c>
      <c r="Q1331" s="2">
        <f t="array" ref="Q1331">IF($A1331="",0,IFERROR(INDEX(Summary!$P$3:$AS$67,$AH1331-2,$M1331),0))</f>
        <v>0</v>
      </c>
      <c r="R1331" s="2">
        <f t="array" ref="R1331">IF($A1331="",0,ROUND(IFERROR(INDEX(Summary!$O:$O,$AH1331),0)/30,0))</f>
        <v>467</v>
      </c>
      <c r="S1331">
        <f t="shared" si="186"/>
        <v>0</v>
      </c>
      <c r="T1331" s="2">
        <f t="array" ref="T1331">IF($S1331=1,IFERROR(INDEX(Summary!$O:$O,$AH1331),0),0)</f>
        <v>0</v>
      </c>
      <c r="U1331" s="2">
        <f t="array" ref="U1331">IF($S1331=1,IFERROR(INDEX(Summary!$AT:$AT,$AH1331),0),0)</f>
        <v>0</v>
      </c>
      <c r="V1331" s="2">
        <f t="shared" si="187"/>
        <v>0</v>
      </c>
      <c r="W1331" s="2">
        <f t="array" ref="W1331">IF($S1331=1,IFERROR(INDEX(Summary!$AZ:$AZ,$AH1331),0),0)</f>
        <v>0</v>
      </c>
      <c r="X1331" s="3">
        <f t="array" ref="X1331">IF($S1331=1,IFERROR(INDEX(Summary!$BA:$BA,$AH1331),0),0)</f>
        <v>0</v>
      </c>
      <c r="Y1331" s="2">
        <f t="array" ref="Y1331">IF($S1331=1,IFERROR(INDEX(Summary!$G:$G,$AH1331),0),0)</f>
        <v>0</v>
      </c>
      <c r="Z1331" s="2">
        <f t="array" ref="Z1331">IF($S1331=1,IFERROR(INDEX(Summary!$H:$H,$AH1331),0),0)</f>
        <v>0</v>
      </c>
      <c r="AA1331" s="2">
        <f t="array" ref="AA1331">IF($S1331=1,IFERROR(INDEX(Summary!$I:$I,$AH1331),0),0)</f>
        <v>0</v>
      </c>
      <c r="AB1331" s="2">
        <f t="array" ref="AB1331">IF($S1331=1,IFERROR(INDEX(Summary!$J:$J,$AH1331),0),0)</f>
        <v>0</v>
      </c>
      <c r="AC1331" s="2">
        <f t="array" ref="AC1331">IF($S1331=1,IFERROR(INDEX(Summary!$K:$K,$AH1331),0),0)</f>
        <v>0</v>
      </c>
      <c r="AD1331" s="2">
        <f t="array" ref="AD1331">IF($S1331=1,IFERROR(INDEX(Summary!$L:$L,$AH1331),0),0)</f>
        <v>0</v>
      </c>
      <c r="AE1331" s="2">
        <f t="array" ref="AE1331">IF($S1331=1,IFERROR(INDEX(Summary!$M:$M,$AH1331),0),0)</f>
        <v>0</v>
      </c>
      <c r="AF1331" s="2">
        <f t="array" ref="AF1331">IF($S1331=1,IFERROR(INDEX(Summary!$N:$N,$AH1331),0),0)</f>
        <v>0</v>
      </c>
      <c r="AG1331">
        <f t="array" ref="AG1331">IF($A1331="","",IFERROR(INDEX(Summary!$BB:$BB,$AH1331),0))</f>
        <v>10</v>
      </c>
      <c r="AH1331">
        <f t="shared" si="188"/>
        <v>47</v>
      </c>
    </row>
    <row r="1332" spans="1:34" hidden="1">
      <c r="A1332" t="str">
        <f t="array" ref="A1332">IFERROR(INDEX(Summary!$D:$D,$AH1332)&amp;"","")</f>
        <v>FG00198</v>
      </c>
      <c r="B1332" t="str">
        <f t="array" ref="B1332">IF($A1332="","",INDEX(Summary!$E:$E,$AH1332))</f>
        <v>Pink Himalayan Rock Salt</v>
      </c>
      <c r="C1332" t="str">
        <f t="array" ref="C1332">IF($A1332="","",INDEX(Summary!$B:$B,$AH1332))</f>
        <v>Raw_Agri</v>
      </c>
      <c r="D1332" t="str">
        <f t="array" ref="D1332">IF($A1332="","",INDEX(Summary!$C:$C,$AH1332))</f>
        <v>C6</v>
      </c>
      <c r="E1332">
        <f t="array" ref="E1332">IF($A1332="","",INDEX(Summary!$F:$F,$AH1332))</f>
        <v>1</v>
      </c>
      <c r="F1332" t="str">
        <f t="array" ref="F1332">IF($A1332="","",INDEX(Summary!$BC:$BC,$AH1332)&amp;"")</f>
        <v>P1 – Critical</v>
      </c>
      <c r="G1332">
        <f t="shared" si="180"/>
        <v>1</v>
      </c>
      <c r="H1332">
        <f t="shared" si="181"/>
        <v>1</v>
      </c>
      <c r="I1332" t="str">
        <f t="array" ref="I1332">IF($A1332="","",IF(IFERROR(INDEX(Summary!$BA:$BA,$AH1332),0)&lt;1,"Under 1 day",IF(INDEX(Summary!$BA:$BA,$AH1332)&lt;3,"1-3 days",IF(INDEX(Summary!$BA:$BA,$AH1332)&lt;7,"3-7 days","7+ days"))))</f>
        <v>3-7 days</v>
      </c>
      <c r="J1332" t="str">
        <f t="array" ref="J1332">IF($A1332="","",IF(IFERROR(INDEX(Summary!$AX:$AX,$AH1332),0)&lt;0.25,"0-25%",IF(INDEX(Summary!$AX:$AX,$AH1332)&lt;0.5,"25-50%",IF(INDEX(Summary!$AX:$AX,$AH1332)&lt;0.75,"50-75%","75-100%"))))</f>
        <v>50-75%</v>
      </c>
      <c r="K1332" t="str">
        <f t="array" ref="K1332">IF($A1332="","",INDEX(Summary!$AY:$AY,$AH1332)&amp;"")</f>
        <v>PM NA</v>
      </c>
      <c r="L1332" s="1">
        <f>IF($A1332="","",Summary!$P$2+MOD(ROW()-2,30))</f>
        <v>46237</v>
      </c>
      <c r="M1332">
        <f t="shared" si="182"/>
        <v>11</v>
      </c>
      <c r="N1332">
        <f t="shared" si="183"/>
        <v>3</v>
      </c>
      <c r="O1332" t="str">
        <f t="shared" si="184"/>
        <v>Aug-2026</v>
      </c>
      <c r="P1332">
        <f t="shared" ca="1" si="185"/>
        <v>1</v>
      </c>
      <c r="Q1332" s="2">
        <f t="array" ref="Q1332">IF($A1332="",0,IFERROR(INDEX(Summary!$P$3:$AS$67,$AH1332-2,$M1332),0))</f>
        <v>0</v>
      </c>
      <c r="R1332" s="2">
        <f t="array" ref="R1332">IF($A1332="",0,ROUND(IFERROR(INDEX(Summary!$O:$O,$AH1332),0)/30,0))</f>
        <v>467</v>
      </c>
      <c r="S1332">
        <f t="shared" si="186"/>
        <v>0</v>
      </c>
      <c r="T1332" s="2">
        <f t="array" ref="T1332">IF($S1332=1,IFERROR(INDEX(Summary!$O:$O,$AH1332),0),0)</f>
        <v>0</v>
      </c>
      <c r="U1332" s="2">
        <f t="array" ref="U1332">IF($S1332=1,IFERROR(INDEX(Summary!$AT:$AT,$AH1332),0),0)</f>
        <v>0</v>
      </c>
      <c r="V1332" s="2">
        <f t="shared" si="187"/>
        <v>0</v>
      </c>
      <c r="W1332" s="2">
        <f t="array" ref="W1332">IF($S1332=1,IFERROR(INDEX(Summary!$AZ:$AZ,$AH1332),0),0)</f>
        <v>0</v>
      </c>
      <c r="X1332" s="3">
        <f t="array" ref="X1332">IF($S1332=1,IFERROR(INDEX(Summary!$BA:$BA,$AH1332),0),0)</f>
        <v>0</v>
      </c>
      <c r="Y1332" s="2">
        <f t="array" ref="Y1332">IF($S1332=1,IFERROR(INDEX(Summary!$G:$G,$AH1332),0),0)</f>
        <v>0</v>
      </c>
      <c r="Z1332" s="2">
        <f t="array" ref="Z1332">IF($S1332=1,IFERROR(INDEX(Summary!$H:$H,$AH1332),0),0)</f>
        <v>0</v>
      </c>
      <c r="AA1332" s="2">
        <f t="array" ref="AA1332">IF($S1332=1,IFERROR(INDEX(Summary!$I:$I,$AH1332),0),0)</f>
        <v>0</v>
      </c>
      <c r="AB1332" s="2">
        <f t="array" ref="AB1332">IF($S1332=1,IFERROR(INDEX(Summary!$J:$J,$AH1332),0),0)</f>
        <v>0</v>
      </c>
      <c r="AC1332" s="2">
        <f t="array" ref="AC1332">IF($S1332=1,IFERROR(INDEX(Summary!$K:$K,$AH1332),0),0)</f>
        <v>0</v>
      </c>
      <c r="AD1332" s="2">
        <f t="array" ref="AD1332">IF($S1332=1,IFERROR(INDEX(Summary!$L:$L,$AH1332),0),0)</f>
        <v>0</v>
      </c>
      <c r="AE1332" s="2">
        <f t="array" ref="AE1332">IF($S1332=1,IFERROR(INDEX(Summary!$M:$M,$AH1332),0),0)</f>
        <v>0</v>
      </c>
      <c r="AF1332" s="2">
        <f t="array" ref="AF1332">IF($S1332=1,IFERROR(INDEX(Summary!$N:$N,$AH1332),0),0)</f>
        <v>0</v>
      </c>
      <c r="AG1332">
        <f t="array" ref="AG1332">IF($A1332="","",IFERROR(INDEX(Summary!$BB:$BB,$AH1332),0))</f>
        <v>10</v>
      </c>
      <c r="AH1332">
        <f t="shared" si="188"/>
        <v>47</v>
      </c>
    </row>
    <row r="1333" spans="1:34" hidden="1">
      <c r="A1333" t="str">
        <f t="array" ref="A1333">IFERROR(INDEX(Summary!$D:$D,$AH1333)&amp;"","")</f>
        <v>FG00198</v>
      </c>
      <c r="B1333" t="str">
        <f t="array" ref="B1333">IF($A1333="","",INDEX(Summary!$E:$E,$AH1333))</f>
        <v>Pink Himalayan Rock Salt</v>
      </c>
      <c r="C1333" t="str">
        <f t="array" ref="C1333">IF($A1333="","",INDEX(Summary!$B:$B,$AH1333))</f>
        <v>Raw_Agri</v>
      </c>
      <c r="D1333" t="str">
        <f t="array" ref="D1333">IF($A1333="","",INDEX(Summary!$C:$C,$AH1333))</f>
        <v>C6</v>
      </c>
      <c r="E1333">
        <f t="array" ref="E1333">IF($A1333="","",INDEX(Summary!$F:$F,$AH1333))</f>
        <v>1</v>
      </c>
      <c r="F1333" t="str">
        <f t="array" ref="F1333">IF($A1333="","",INDEX(Summary!$BC:$BC,$AH1333)&amp;"")</f>
        <v>P1 – Critical</v>
      </c>
      <c r="G1333">
        <f t="shared" si="180"/>
        <v>1</v>
      </c>
      <c r="H1333">
        <f t="shared" si="181"/>
        <v>1</v>
      </c>
      <c r="I1333" t="str">
        <f t="array" ref="I1333">IF($A1333="","",IF(IFERROR(INDEX(Summary!$BA:$BA,$AH1333),0)&lt;1,"Under 1 day",IF(INDEX(Summary!$BA:$BA,$AH1333)&lt;3,"1-3 days",IF(INDEX(Summary!$BA:$BA,$AH1333)&lt;7,"3-7 days","7+ days"))))</f>
        <v>3-7 days</v>
      </c>
      <c r="J1333" t="str">
        <f t="array" ref="J1333">IF($A1333="","",IF(IFERROR(INDEX(Summary!$AX:$AX,$AH1333),0)&lt;0.25,"0-25%",IF(INDEX(Summary!$AX:$AX,$AH1333)&lt;0.5,"25-50%",IF(INDEX(Summary!$AX:$AX,$AH1333)&lt;0.75,"50-75%","75-100%"))))</f>
        <v>50-75%</v>
      </c>
      <c r="K1333" t="str">
        <f t="array" ref="K1333">IF($A1333="","",INDEX(Summary!$AY:$AY,$AH1333)&amp;"")</f>
        <v>PM NA</v>
      </c>
      <c r="L1333" s="1">
        <f>IF($A1333="","",Summary!$P$2+MOD(ROW()-2,30))</f>
        <v>46238</v>
      </c>
      <c r="M1333">
        <f t="shared" si="182"/>
        <v>12</v>
      </c>
      <c r="N1333">
        <f t="shared" si="183"/>
        <v>4</v>
      </c>
      <c r="O1333" t="str">
        <f t="shared" si="184"/>
        <v>Aug-2026</v>
      </c>
      <c r="P1333">
        <f t="shared" ca="1" si="185"/>
        <v>1</v>
      </c>
      <c r="Q1333" s="2">
        <f t="array" ref="Q1333">IF($A1333="",0,IFERROR(INDEX(Summary!$P$3:$AS$67,$AH1333-2,$M1333),0))</f>
        <v>117</v>
      </c>
      <c r="R1333" s="2">
        <f t="array" ref="R1333">IF($A1333="",0,ROUND(IFERROR(INDEX(Summary!$O:$O,$AH1333),0)/30,0))</f>
        <v>467</v>
      </c>
      <c r="S1333">
        <f t="shared" si="186"/>
        <v>0</v>
      </c>
      <c r="T1333" s="2">
        <f t="array" ref="T1333">IF($S1333=1,IFERROR(INDEX(Summary!$O:$O,$AH1333),0),0)</f>
        <v>0</v>
      </c>
      <c r="U1333" s="2">
        <f t="array" ref="U1333">IF($S1333=1,IFERROR(INDEX(Summary!$AT:$AT,$AH1333),0),0)</f>
        <v>0</v>
      </c>
      <c r="V1333" s="2">
        <f t="shared" si="187"/>
        <v>0</v>
      </c>
      <c r="W1333" s="2">
        <f t="array" ref="W1333">IF($S1333=1,IFERROR(INDEX(Summary!$AZ:$AZ,$AH1333),0),0)</f>
        <v>0</v>
      </c>
      <c r="X1333" s="3">
        <f t="array" ref="X1333">IF($S1333=1,IFERROR(INDEX(Summary!$BA:$BA,$AH1333),0),0)</f>
        <v>0</v>
      </c>
      <c r="Y1333" s="2">
        <f t="array" ref="Y1333">IF($S1333=1,IFERROR(INDEX(Summary!$G:$G,$AH1333),0),0)</f>
        <v>0</v>
      </c>
      <c r="Z1333" s="2">
        <f t="array" ref="Z1333">IF($S1333=1,IFERROR(INDEX(Summary!$H:$H,$AH1333),0),0)</f>
        <v>0</v>
      </c>
      <c r="AA1333" s="2">
        <f t="array" ref="AA1333">IF($S1333=1,IFERROR(INDEX(Summary!$I:$I,$AH1333),0),0)</f>
        <v>0</v>
      </c>
      <c r="AB1333" s="2">
        <f t="array" ref="AB1333">IF($S1333=1,IFERROR(INDEX(Summary!$J:$J,$AH1333),0),0)</f>
        <v>0</v>
      </c>
      <c r="AC1333" s="2">
        <f t="array" ref="AC1333">IF($S1333=1,IFERROR(INDEX(Summary!$K:$K,$AH1333),0),0)</f>
        <v>0</v>
      </c>
      <c r="AD1333" s="2">
        <f t="array" ref="AD1333">IF($S1333=1,IFERROR(INDEX(Summary!$L:$L,$AH1333),0),0)</f>
        <v>0</v>
      </c>
      <c r="AE1333" s="2">
        <f t="array" ref="AE1333">IF($S1333=1,IFERROR(INDEX(Summary!$M:$M,$AH1333),0),0)</f>
        <v>0</v>
      </c>
      <c r="AF1333" s="2">
        <f t="array" ref="AF1333">IF($S1333=1,IFERROR(INDEX(Summary!$N:$N,$AH1333),0),0)</f>
        <v>0</v>
      </c>
      <c r="AG1333">
        <f t="array" ref="AG1333">IF($A1333="","",IFERROR(INDEX(Summary!$BB:$BB,$AH1333),0))</f>
        <v>10</v>
      </c>
      <c r="AH1333">
        <f t="shared" si="188"/>
        <v>47</v>
      </c>
    </row>
    <row r="1334" spans="1:34" hidden="1">
      <c r="A1334" t="str">
        <f t="array" ref="A1334">IFERROR(INDEX(Summary!$D:$D,$AH1334)&amp;"","")</f>
        <v>FG00198</v>
      </c>
      <c r="B1334" t="str">
        <f t="array" ref="B1334">IF($A1334="","",INDEX(Summary!$E:$E,$AH1334))</f>
        <v>Pink Himalayan Rock Salt</v>
      </c>
      <c r="C1334" t="str">
        <f t="array" ref="C1334">IF($A1334="","",INDEX(Summary!$B:$B,$AH1334))</f>
        <v>Raw_Agri</v>
      </c>
      <c r="D1334" t="str">
        <f t="array" ref="D1334">IF($A1334="","",INDEX(Summary!$C:$C,$AH1334))</f>
        <v>C6</v>
      </c>
      <c r="E1334">
        <f t="array" ref="E1334">IF($A1334="","",INDEX(Summary!$F:$F,$AH1334))</f>
        <v>1</v>
      </c>
      <c r="F1334" t="str">
        <f t="array" ref="F1334">IF($A1334="","",INDEX(Summary!$BC:$BC,$AH1334)&amp;"")</f>
        <v>P1 – Critical</v>
      </c>
      <c r="G1334">
        <f t="shared" si="180"/>
        <v>1</v>
      </c>
      <c r="H1334">
        <f t="shared" si="181"/>
        <v>1</v>
      </c>
      <c r="I1334" t="str">
        <f t="array" ref="I1334">IF($A1334="","",IF(IFERROR(INDEX(Summary!$BA:$BA,$AH1334),0)&lt;1,"Under 1 day",IF(INDEX(Summary!$BA:$BA,$AH1334)&lt;3,"1-3 days",IF(INDEX(Summary!$BA:$BA,$AH1334)&lt;7,"3-7 days","7+ days"))))</f>
        <v>3-7 days</v>
      </c>
      <c r="J1334" t="str">
        <f t="array" ref="J1334">IF($A1334="","",IF(IFERROR(INDEX(Summary!$AX:$AX,$AH1334),0)&lt;0.25,"0-25%",IF(INDEX(Summary!$AX:$AX,$AH1334)&lt;0.5,"25-50%",IF(INDEX(Summary!$AX:$AX,$AH1334)&lt;0.75,"50-75%","75-100%"))))</f>
        <v>50-75%</v>
      </c>
      <c r="K1334" t="str">
        <f t="array" ref="K1334">IF($A1334="","",INDEX(Summary!$AY:$AY,$AH1334)&amp;"")</f>
        <v>PM NA</v>
      </c>
      <c r="L1334" s="1">
        <f>IF($A1334="","",Summary!$P$2+MOD(ROW()-2,30))</f>
        <v>46239</v>
      </c>
      <c r="M1334">
        <f t="shared" si="182"/>
        <v>13</v>
      </c>
      <c r="N1334">
        <f t="shared" si="183"/>
        <v>5</v>
      </c>
      <c r="O1334" t="str">
        <f t="shared" si="184"/>
        <v>Aug-2026</v>
      </c>
      <c r="P1334">
        <f t="shared" ca="1" si="185"/>
        <v>1</v>
      </c>
      <c r="Q1334" s="2">
        <f t="array" ref="Q1334">IF($A1334="",0,IFERROR(INDEX(Summary!$P$3:$AS$67,$AH1334-2,$M1334),0))</f>
        <v>0</v>
      </c>
      <c r="R1334" s="2">
        <f t="array" ref="R1334">IF($A1334="",0,ROUND(IFERROR(INDEX(Summary!$O:$O,$AH1334),0)/30,0))</f>
        <v>467</v>
      </c>
      <c r="S1334">
        <f t="shared" si="186"/>
        <v>0</v>
      </c>
      <c r="T1334" s="2">
        <f t="array" ref="T1334">IF($S1334=1,IFERROR(INDEX(Summary!$O:$O,$AH1334),0),0)</f>
        <v>0</v>
      </c>
      <c r="U1334" s="2">
        <f t="array" ref="U1334">IF($S1334=1,IFERROR(INDEX(Summary!$AT:$AT,$AH1334),0),0)</f>
        <v>0</v>
      </c>
      <c r="V1334" s="2">
        <f t="shared" si="187"/>
        <v>0</v>
      </c>
      <c r="W1334" s="2">
        <f t="array" ref="W1334">IF($S1334=1,IFERROR(INDEX(Summary!$AZ:$AZ,$AH1334),0),0)</f>
        <v>0</v>
      </c>
      <c r="X1334" s="3">
        <f t="array" ref="X1334">IF($S1334=1,IFERROR(INDEX(Summary!$BA:$BA,$AH1334),0),0)</f>
        <v>0</v>
      </c>
      <c r="Y1334" s="2">
        <f t="array" ref="Y1334">IF($S1334=1,IFERROR(INDEX(Summary!$G:$G,$AH1334),0),0)</f>
        <v>0</v>
      </c>
      <c r="Z1334" s="2">
        <f t="array" ref="Z1334">IF($S1334=1,IFERROR(INDEX(Summary!$H:$H,$AH1334),0),0)</f>
        <v>0</v>
      </c>
      <c r="AA1334" s="2">
        <f t="array" ref="AA1334">IF($S1334=1,IFERROR(INDEX(Summary!$I:$I,$AH1334),0),0)</f>
        <v>0</v>
      </c>
      <c r="AB1334" s="2">
        <f t="array" ref="AB1334">IF($S1334=1,IFERROR(INDEX(Summary!$J:$J,$AH1334),0),0)</f>
        <v>0</v>
      </c>
      <c r="AC1334" s="2">
        <f t="array" ref="AC1334">IF($S1334=1,IFERROR(INDEX(Summary!$K:$K,$AH1334),0),0)</f>
        <v>0</v>
      </c>
      <c r="AD1334" s="2">
        <f t="array" ref="AD1334">IF($S1334=1,IFERROR(INDEX(Summary!$L:$L,$AH1334),0),0)</f>
        <v>0</v>
      </c>
      <c r="AE1334" s="2">
        <f t="array" ref="AE1334">IF($S1334=1,IFERROR(INDEX(Summary!$M:$M,$AH1334),0),0)</f>
        <v>0</v>
      </c>
      <c r="AF1334" s="2">
        <f t="array" ref="AF1334">IF($S1334=1,IFERROR(INDEX(Summary!$N:$N,$AH1334),0),0)</f>
        <v>0</v>
      </c>
      <c r="AG1334">
        <f t="array" ref="AG1334">IF($A1334="","",IFERROR(INDEX(Summary!$BB:$BB,$AH1334),0))</f>
        <v>10</v>
      </c>
      <c r="AH1334">
        <f t="shared" si="188"/>
        <v>47</v>
      </c>
    </row>
    <row r="1335" spans="1:34" hidden="1">
      <c r="A1335" t="str">
        <f t="array" ref="A1335">IFERROR(INDEX(Summary!$D:$D,$AH1335)&amp;"","")</f>
        <v>FG00198</v>
      </c>
      <c r="B1335" t="str">
        <f t="array" ref="B1335">IF($A1335="","",INDEX(Summary!$E:$E,$AH1335))</f>
        <v>Pink Himalayan Rock Salt</v>
      </c>
      <c r="C1335" t="str">
        <f t="array" ref="C1335">IF($A1335="","",INDEX(Summary!$B:$B,$AH1335))</f>
        <v>Raw_Agri</v>
      </c>
      <c r="D1335" t="str">
        <f t="array" ref="D1335">IF($A1335="","",INDEX(Summary!$C:$C,$AH1335))</f>
        <v>C6</v>
      </c>
      <c r="E1335">
        <f t="array" ref="E1335">IF($A1335="","",INDEX(Summary!$F:$F,$AH1335))</f>
        <v>1</v>
      </c>
      <c r="F1335" t="str">
        <f t="array" ref="F1335">IF($A1335="","",INDEX(Summary!$BC:$BC,$AH1335)&amp;"")</f>
        <v>P1 – Critical</v>
      </c>
      <c r="G1335">
        <f t="shared" si="180"/>
        <v>1</v>
      </c>
      <c r="H1335">
        <f t="shared" si="181"/>
        <v>1</v>
      </c>
      <c r="I1335" t="str">
        <f t="array" ref="I1335">IF($A1335="","",IF(IFERROR(INDEX(Summary!$BA:$BA,$AH1335),0)&lt;1,"Under 1 day",IF(INDEX(Summary!$BA:$BA,$AH1335)&lt;3,"1-3 days",IF(INDEX(Summary!$BA:$BA,$AH1335)&lt;7,"3-7 days","7+ days"))))</f>
        <v>3-7 days</v>
      </c>
      <c r="J1335" t="str">
        <f t="array" ref="J1335">IF($A1335="","",IF(IFERROR(INDEX(Summary!$AX:$AX,$AH1335),0)&lt;0.25,"0-25%",IF(INDEX(Summary!$AX:$AX,$AH1335)&lt;0.5,"25-50%",IF(INDEX(Summary!$AX:$AX,$AH1335)&lt;0.75,"50-75%","75-100%"))))</f>
        <v>50-75%</v>
      </c>
      <c r="K1335" t="str">
        <f t="array" ref="K1335">IF($A1335="","",INDEX(Summary!$AY:$AY,$AH1335)&amp;"")</f>
        <v>PM NA</v>
      </c>
      <c r="L1335" s="1">
        <f>IF($A1335="","",Summary!$P$2+MOD(ROW()-2,30))</f>
        <v>46240</v>
      </c>
      <c r="M1335">
        <f t="shared" si="182"/>
        <v>14</v>
      </c>
      <c r="N1335">
        <f t="shared" si="183"/>
        <v>6</v>
      </c>
      <c r="O1335" t="str">
        <f t="shared" si="184"/>
        <v>Aug-2026</v>
      </c>
      <c r="P1335">
        <f t="shared" ca="1" si="185"/>
        <v>1</v>
      </c>
      <c r="Q1335" s="2">
        <f t="array" ref="Q1335">IF($A1335="",0,IFERROR(INDEX(Summary!$P$3:$AS$67,$AH1335-2,$M1335),0))</f>
        <v>1520</v>
      </c>
      <c r="R1335" s="2">
        <f t="array" ref="R1335">IF($A1335="",0,ROUND(IFERROR(INDEX(Summary!$O:$O,$AH1335),0)/30,0))</f>
        <v>467</v>
      </c>
      <c r="S1335">
        <f t="shared" si="186"/>
        <v>0</v>
      </c>
      <c r="T1335" s="2">
        <f t="array" ref="T1335">IF($S1335=1,IFERROR(INDEX(Summary!$O:$O,$AH1335),0),0)</f>
        <v>0</v>
      </c>
      <c r="U1335" s="2">
        <f t="array" ref="U1335">IF($S1335=1,IFERROR(INDEX(Summary!$AT:$AT,$AH1335),0),0)</f>
        <v>0</v>
      </c>
      <c r="V1335" s="2">
        <f t="shared" si="187"/>
        <v>0</v>
      </c>
      <c r="W1335" s="2">
        <f t="array" ref="W1335">IF($S1335=1,IFERROR(INDEX(Summary!$AZ:$AZ,$AH1335),0),0)</f>
        <v>0</v>
      </c>
      <c r="X1335" s="3">
        <f t="array" ref="X1335">IF($S1335=1,IFERROR(INDEX(Summary!$BA:$BA,$AH1335),0),0)</f>
        <v>0</v>
      </c>
      <c r="Y1335" s="2">
        <f t="array" ref="Y1335">IF($S1335=1,IFERROR(INDEX(Summary!$G:$G,$AH1335),0),0)</f>
        <v>0</v>
      </c>
      <c r="Z1335" s="2">
        <f t="array" ref="Z1335">IF($S1335=1,IFERROR(INDEX(Summary!$H:$H,$AH1335),0),0)</f>
        <v>0</v>
      </c>
      <c r="AA1335" s="2">
        <f t="array" ref="AA1335">IF($S1335=1,IFERROR(INDEX(Summary!$I:$I,$AH1335),0),0)</f>
        <v>0</v>
      </c>
      <c r="AB1335" s="2">
        <f t="array" ref="AB1335">IF($S1335=1,IFERROR(INDEX(Summary!$J:$J,$AH1335),0),0)</f>
        <v>0</v>
      </c>
      <c r="AC1335" s="2">
        <f t="array" ref="AC1335">IF($S1335=1,IFERROR(INDEX(Summary!$K:$K,$AH1335),0),0)</f>
        <v>0</v>
      </c>
      <c r="AD1335" s="2">
        <f t="array" ref="AD1335">IF($S1335=1,IFERROR(INDEX(Summary!$L:$L,$AH1335),0),0)</f>
        <v>0</v>
      </c>
      <c r="AE1335" s="2">
        <f t="array" ref="AE1335">IF($S1335=1,IFERROR(INDEX(Summary!$M:$M,$AH1335),0),0)</f>
        <v>0</v>
      </c>
      <c r="AF1335" s="2">
        <f t="array" ref="AF1335">IF($S1335=1,IFERROR(INDEX(Summary!$N:$N,$AH1335),0),0)</f>
        <v>0</v>
      </c>
      <c r="AG1335">
        <f t="array" ref="AG1335">IF($A1335="","",IFERROR(INDEX(Summary!$BB:$BB,$AH1335),0))</f>
        <v>10</v>
      </c>
      <c r="AH1335">
        <f t="shared" si="188"/>
        <v>47</v>
      </c>
    </row>
    <row r="1336" spans="1:34" hidden="1">
      <c r="A1336" t="str">
        <f t="array" ref="A1336">IFERROR(INDEX(Summary!$D:$D,$AH1336)&amp;"","")</f>
        <v>FG00198</v>
      </c>
      <c r="B1336" t="str">
        <f t="array" ref="B1336">IF($A1336="","",INDEX(Summary!$E:$E,$AH1336))</f>
        <v>Pink Himalayan Rock Salt</v>
      </c>
      <c r="C1336" t="str">
        <f t="array" ref="C1336">IF($A1336="","",INDEX(Summary!$B:$B,$AH1336))</f>
        <v>Raw_Agri</v>
      </c>
      <c r="D1336" t="str">
        <f t="array" ref="D1336">IF($A1336="","",INDEX(Summary!$C:$C,$AH1336))</f>
        <v>C6</v>
      </c>
      <c r="E1336">
        <f t="array" ref="E1336">IF($A1336="","",INDEX(Summary!$F:$F,$AH1336))</f>
        <v>1</v>
      </c>
      <c r="F1336" t="str">
        <f t="array" ref="F1336">IF($A1336="","",INDEX(Summary!$BC:$BC,$AH1336)&amp;"")</f>
        <v>P1 – Critical</v>
      </c>
      <c r="G1336">
        <f t="shared" si="180"/>
        <v>1</v>
      </c>
      <c r="H1336">
        <f t="shared" si="181"/>
        <v>1</v>
      </c>
      <c r="I1336" t="str">
        <f t="array" ref="I1336">IF($A1336="","",IF(IFERROR(INDEX(Summary!$BA:$BA,$AH1336),0)&lt;1,"Under 1 day",IF(INDEX(Summary!$BA:$BA,$AH1336)&lt;3,"1-3 days",IF(INDEX(Summary!$BA:$BA,$AH1336)&lt;7,"3-7 days","7+ days"))))</f>
        <v>3-7 days</v>
      </c>
      <c r="J1336" t="str">
        <f t="array" ref="J1336">IF($A1336="","",IF(IFERROR(INDEX(Summary!$AX:$AX,$AH1336),0)&lt;0.25,"0-25%",IF(INDEX(Summary!$AX:$AX,$AH1336)&lt;0.5,"25-50%",IF(INDEX(Summary!$AX:$AX,$AH1336)&lt;0.75,"50-75%","75-100%"))))</f>
        <v>50-75%</v>
      </c>
      <c r="K1336" t="str">
        <f t="array" ref="K1336">IF($A1336="","",INDEX(Summary!$AY:$AY,$AH1336)&amp;"")</f>
        <v>PM NA</v>
      </c>
      <c r="L1336" s="1">
        <f>IF($A1336="","",Summary!$P$2+MOD(ROW()-2,30))</f>
        <v>46241</v>
      </c>
      <c r="M1336">
        <f t="shared" si="182"/>
        <v>15</v>
      </c>
      <c r="N1336">
        <f t="shared" si="183"/>
        <v>7</v>
      </c>
      <c r="O1336" t="str">
        <f t="shared" si="184"/>
        <v>Aug-2026</v>
      </c>
      <c r="P1336">
        <f t="shared" ca="1" si="185"/>
        <v>1</v>
      </c>
      <c r="Q1336" s="2">
        <f t="array" ref="Q1336">IF($A1336="",0,IFERROR(INDEX(Summary!$P$3:$AS$67,$AH1336-2,$M1336),0))</f>
        <v>924</v>
      </c>
      <c r="R1336" s="2">
        <f t="array" ref="R1336">IF($A1336="",0,ROUND(IFERROR(INDEX(Summary!$O:$O,$AH1336),0)/30,0))</f>
        <v>467</v>
      </c>
      <c r="S1336">
        <f t="shared" si="186"/>
        <v>0</v>
      </c>
      <c r="T1336" s="2">
        <f t="array" ref="T1336">IF($S1336=1,IFERROR(INDEX(Summary!$O:$O,$AH1336),0),0)</f>
        <v>0</v>
      </c>
      <c r="U1336" s="2">
        <f t="array" ref="U1336">IF($S1336=1,IFERROR(INDEX(Summary!$AT:$AT,$AH1336),0),0)</f>
        <v>0</v>
      </c>
      <c r="V1336" s="2">
        <f t="shared" si="187"/>
        <v>0</v>
      </c>
      <c r="W1336" s="2">
        <f t="array" ref="W1336">IF($S1336=1,IFERROR(INDEX(Summary!$AZ:$AZ,$AH1336),0),0)</f>
        <v>0</v>
      </c>
      <c r="X1336" s="3">
        <f t="array" ref="X1336">IF($S1336=1,IFERROR(INDEX(Summary!$BA:$BA,$AH1336),0),0)</f>
        <v>0</v>
      </c>
      <c r="Y1336" s="2">
        <f t="array" ref="Y1336">IF($S1336=1,IFERROR(INDEX(Summary!$G:$G,$AH1336),0),0)</f>
        <v>0</v>
      </c>
      <c r="Z1336" s="2">
        <f t="array" ref="Z1336">IF($S1336=1,IFERROR(INDEX(Summary!$H:$H,$AH1336),0),0)</f>
        <v>0</v>
      </c>
      <c r="AA1336" s="2">
        <f t="array" ref="AA1336">IF($S1336=1,IFERROR(INDEX(Summary!$I:$I,$AH1336),0),0)</f>
        <v>0</v>
      </c>
      <c r="AB1336" s="2">
        <f t="array" ref="AB1336">IF($S1336=1,IFERROR(INDEX(Summary!$J:$J,$AH1336),0),0)</f>
        <v>0</v>
      </c>
      <c r="AC1336" s="2">
        <f t="array" ref="AC1336">IF($S1336=1,IFERROR(INDEX(Summary!$K:$K,$AH1336),0),0)</f>
        <v>0</v>
      </c>
      <c r="AD1336" s="2">
        <f t="array" ref="AD1336">IF($S1336=1,IFERROR(INDEX(Summary!$L:$L,$AH1336),0),0)</f>
        <v>0</v>
      </c>
      <c r="AE1336" s="2">
        <f t="array" ref="AE1336">IF($S1336=1,IFERROR(INDEX(Summary!$M:$M,$AH1336),0),0)</f>
        <v>0</v>
      </c>
      <c r="AF1336" s="2">
        <f t="array" ref="AF1336">IF($S1336=1,IFERROR(INDEX(Summary!$N:$N,$AH1336),0),0)</f>
        <v>0</v>
      </c>
      <c r="AG1336">
        <f t="array" ref="AG1336">IF($A1336="","",IFERROR(INDEX(Summary!$BB:$BB,$AH1336),0))</f>
        <v>10</v>
      </c>
      <c r="AH1336">
        <f t="shared" si="188"/>
        <v>47</v>
      </c>
    </row>
    <row r="1337" spans="1:34" hidden="1">
      <c r="A1337" t="str">
        <f t="array" ref="A1337">IFERROR(INDEX(Summary!$D:$D,$AH1337)&amp;"","")</f>
        <v>FG00198</v>
      </c>
      <c r="B1337" t="str">
        <f t="array" ref="B1337">IF($A1337="","",INDEX(Summary!$E:$E,$AH1337))</f>
        <v>Pink Himalayan Rock Salt</v>
      </c>
      <c r="C1337" t="str">
        <f t="array" ref="C1337">IF($A1337="","",INDEX(Summary!$B:$B,$AH1337))</f>
        <v>Raw_Agri</v>
      </c>
      <c r="D1337" t="str">
        <f t="array" ref="D1337">IF($A1337="","",INDEX(Summary!$C:$C,$AH1337))</f>
        <v>C6</v>
      </c>
      <c r="E1337">
        <f t="array" ref="E1337">IF($A1337="","",INDEX(Summary!$F:$F,$AH1337))</f>
        <v>1</v>
      </c>
      <c r="F1337" t="str">
        <f t="array" ref="F1337">IF($A1337="","",INDEX(Summary!$BC:$BC,$AH1337)&amp;"")</f>
        <v>P1 – Critical</v>
      </c>
      <c r="G1337">
        <f t="shared" si="180"/>
        <v>1</v>
      </c>
      <c r="H1337">
        <f t="shared" si="181"/>
        <v>1</v>
      </c>
      <c r="I1337" t="str">
        <f t="array" ref="I1337">IF($A1337="","",IF(IFERROR(INDEX(Summary!$BA:$BA,$AH1337),0)&lt;1,"Under 1 day",IF(INDEX(Summary!$BA:$BA,$AH1337)&lt;3,"1-3 days",IF(INDEX(Summary!$BA:$BA,$AH1337)&lt;7,"3-7 days","7+ days"))))</f>
        <v>3-7 days</v>
      </c>
      <c r="J1337" t="str">
        <f t="array" ref="J1337">IF($A1337="","",IF(IFERROR(INDEX(Summary!$AX:$AX,$AH1337),0)&lt;0.25,"0-25%",IF(INDEX(Summary!$AX:$AX,$AH1337)&lt;0.5,"25-50%",IF(INDEX(Summary!$AX:$AX,$AH1337)&lt;0.75,"50-75%","75-100%"))))</f>
        <v>50-75%</v>
      </c>
      <c r="K1337" t="str">
        <f t="array" ref="K1337">IF($A1337="","",INDEX(Summary!$AY:$AY,$AH1337)&amp;"")</f>
        <v>PM NA</v>
      </c>
      <c r="L1337" s="1">
        <f>IF($A1337="","",Summary!$P$2+MOD(ROW()-2,30))</f>
        <v>46242</v>
      </c>
      <c r="M1337">
        <f t="shared" si="182"/>
        <v>16</v>
      </c>
      <c r="N1337">
        <f t="shared" si="183"/>
        <v>8</v>
      </c>
      <c r="O1337" t="str">
        <f t="shared" si="184"/>
        <v>Aug-2026</v>
      </c>
      <c r="P1337">
        <f t="shared" ca="1" si="185"/>
        <v>1</v>
      </c>
      <c r="Q1337" s="2">
        <f t="array" ref="Q1337">IF($A1337="",0,IFERROR(INDEX(Summary!$P$3:$AS$67,$AH1337-2,$M1337),0))</f>
        <v>560</v>
      </c>
      <c r="R1337" s="2">
        <f t="array" ref="R1337">IF($A1337="",0,ROUND(IFERROR(INDEX(Summary!$O:$O,$AH1337),0)/30,0))</f>
        <v>467</v>
      </c>
      <c r="S1337">
        <f t="shared" si="186"/>
        <v>0</v>
      </c>
      <c r="T1337" s="2">
        <f t="array" ref="T1337">IF($S1337=1,IFERROR(INDEX(Summary!$O:$O,$AH1337),0),0)</f>
        <v>0</v>
      </c>
      <c r="U1337" s="2">
        <f t="array" ref="U1337">IF($S1337=1,IFERROR(INDEX(Summary!$AT:$AT,$AH1337),0),0)</f>
        <v>0</v>
      </c>
      <c r="V1337" s="2">
        <f t="shared" si="187"/>
        <v>0</v>
      </c>
      <c r="W1337" s="2">
        <f t="array" ref="W1337">IF($S1337=1,IFERROR(INDEX(Summary!$AZ:$AZ,$AH1337),0),0)</f>
        <v>0</v>
      </c>
      <c r="X1337" s="3">
        <f t="array" ref="X1337">IF($S1337=1,IFERROR(INDEX(Summary!$BA:$BA,$AH1337),0),0)</f>
        <v>0</v>
      </c>
      <c r="Y1337" s="2">
        <f t="array" ref="Y1337">IF($S1337=1,IFERROR(INDEX(Summary!$G:$G,$AH1337),0),0)</f>
        <v>0</v>
      </c>
      <c r="Z1337" s="2">
        <f t="array" ref="Z1337">IF($S1337=1,IFERROR(INDEX(Summary!$H:$H,$AH1337),0),0)</f>
        <v>0</v>
      </c>
      <c r="AA1337" s="2">
        <f t="array" ref="AA1337">IF($S1337=1,IFERROR(INDEX(Summary!$I:$I,$AH1337),0),0)</f>
        <v>0</v>
      </c>
      <c r="AB1337" s="2">
        <f t="array" ref="AB1337">IF($S1337=1,IFERROR(INDEX(Summary!$J:$J,$AH1337),0),0)</f>
        <v>0</v>
      </c>
      <c r="AC1337" s="2">
        <f t="array" ref="AC1337">IF($S1337=1,IFERROR(INDEX(Summary!$K:$K,$AH1337),0),0)</f>
        <v>0</v>
      </c>
      <c r="AD1337" s="2">
        <f t="array" ref="AD1337">IF($S1337=1,IFERROR(INDEX(Summary!$L:$L,$AH1337),0),0)</f>
        <v>0</v>
      </c>
      <c r="AE1337" s="2">
        <f t="array" ref="AE1337">IF($S1337=1,IFERROR(INDEX(Summary!$M:$M,$AH1337),0),0)</f>
        <v>0</v>
      </c>
      <c r="AF1337" s="2">
        <f t="array" ref="AF1337">IF($S1337=1,IFERROR(INDEX(Summary!$N:$N,$AH1337),0),0)</f>
        <v>0</v>
      </c>
      <c r="AG1337">
        <f t="array" ref="AG1337">IF($A1337="","",IFERROR(INDEX(Summary!$BB:$BB,$AH1337),0))</f>
        <v>10</v>
      </c>
      <c r="AH1337">
        <f t="shared" si="188"/>
        <v>47</v>
      </c>
    </row>
    <row r="1338" spans="1:34" hidden="1">
      <c r="A1338" t="str">
        <f t="array" ref="A1338">IFERROR(INDEX(Summary!$D:$D,$AH1338)&amp;"","")</f>
        <v>FG00198</v>
      </c>
      <c r="B1338" t="str">
        <f t="array" ref="B1338">IF($A1338="","",INDEX(Summary!$E:$E,$AH1338))</f>
        <v>Pink Himalayan Rock Salt</v>
      </c>
      <c r="C1338" t="str">
        <f t="array" ref="C1338">IF($A1338="","",INDEX(Summary!$B:$B,$AH1338))</f>
        <v>Raw_Agri</v>
      </c>
      <c r="D1338" t="str">
        <f t="array" ref="D1338">IF($A1338="","",INDEX(Summary!$C:$C,$AH1338))</f>
        <v>C6</v>
      </c>
      <c r="E1338">
        <f t="array" ref="E1338">IF($A1338="","",INDEX(Summary!$F:$F,$AH1338))</f>
        <v>1</v>
      </c>
      <c r="F1338" t="str">
        <f t="array" ref="F1338">IF($A1338="","",INDEX(Summary!$BC:$BC,$AH1338)&amp;"")</f>
        <v>P1 – Critical</v>
      </c>
      <c r="G1338">
        <f t="shared" si="180"/>
        <v>1</v>
      </c>
      <c r="H1338">
        <f t="shared" si="181"/>
        <v>1</v>
      </c>
      <c r="I1338" t="str">
        <f t="array" ref="I1338">IF($A1338="","",IF(IFERROR(INDEX(Summary!$BA:$BA,$AH1338),0)&lt;1,"Under 1 day",IF(INDEX(Summary!$BA:$BA,$AH1338)&lt;3,"1-3 days",IF(INDEX(Summary!$BA:$BA,$AH1338)&lt;7,"3-7 days","7+ days"))))</f>
        <v>3-7 days</v>
      </c>
      <c r="J1338" t="str">
        <f t="array" ref="J1338">IF($A1338="","",IF(IFERROR(INDEX(Summary!$AX:$AX,$AH1338),0)&lt;0.25,"0-25%",IF(INDEX(Summary!$AX:$AX,$AH1338)&lt;0.5,"25-50%",IF(INDEX(Summary!$AX:$AX,$AH1338)&lt;0.75,"50-75%","75-100%"))))</f>
        <v>50-75%</v>
      </c>
      <c r="K1338" t="str">
        <f t="array" ref="K1338">IF($A1338="","",INDEX(Summary!$AY:$AY,$AH1338)&amp;"")</f>
        <v>PM NA</v>
      </c>
      <c r="L1338" s="1">
        <f>IF($A1338="","",Summary!$P$2+MOD(ROW()-2,30))</f>
        <v>46243</v>
      </c>
      <c r="M1338">
        <f t="shared" si="182"/>
        <v>17</v>
      </c>
      <c r="N1338">
        <f t="shared" si="183"/>
        <v>9</v>
      </c>
      <c r="O1338" t="str">
        <f t="shared" si="184"/>
        <v>Aug-2026</v>
      </c>
      <c r="P1338">
        <f t="shared" ca="1" si="185"/>
        <v>1</v>
      </c>
      <c r="Q1338" s="2">
        <f t="array" ref="Q1338">IF($A1338="",0,IFERROR(INDEX(Summary!$P$3:$AS$67,$AH1338-2,$M1338),0))</f>
        <v>0</v>
      </c>
      <c r="R1338" s="2">
        <f t="array" ref="R1338">IF($A1338="",0,ROUND(IFERROR(INDEX(Summary!$O:$O,$AH1338),0)/30,0))</f>
        <v>467</v>
      </c>
      <c r="S1338">
        <f t="shared" si="186"/>
        <v>0</v>
      </c>
      <c r="T1338" s="2">
        <f t="array" ref="T1338">IF($S1338=1,IFERROR(INDEX(Summary!$O:$O,$AH1338),0),0)</f>
        <v>0</v>
      </c>
      <c r="U1338" s="2">
        <f t="array" ref="U1338">IF($S1338=1,IFERROR(INDEX(Summary!$AT:$AT,$AH1338),0),0)</f>
        <v>0</v>
      </c>
      <c r="V1338" s="2">
        <f t="shared" si="187"/>
        <v>0</v>
      </c>
      <c r="W1338" s="2">
        <f t="array" ref="W1338">IF($S1338=1,IFERROR(INDEX(Summary!$AZ:$AZ,$AH1338),0),0)</f>
        <v>0</v>
      </c>
      <c r="X1338" s="3">
        <f t="array" ref="X1338">IF($S1338=1,IFERROR(INDEX(Summary!$BA:$BA,$AH1338),0),0)</f>
        <v>0</v>
      </c>
      <c r="Y1338" s="2">
        <f t="array" ref="Y1338">IF($S1338=1,IFERROR(INDEX(Summary!$G:$G,$AH1338),0),0)</f>
        <v>0</v>
      </c>
      <c r="Z1338" s="2">
        <f t="array" ref="Z1338">IF($S1338=1,IFERROR(INDEX(Summary!$H:$H,$AH1338),0),0)</f>
        <v>0</v>
      </c>
      <c r="AA1338" s="2">
        <f t="array" ref="AA1338">IF($S1338=1,IFERROR(INDEX(Summary!$I:$I,$AH1338),0),0)</f>
        <v>0</v>
      </c>
      <c r="AB1338" s="2">
        <f t="array" ref="AB1338">IF($S1338=1,IFERROR(INDEX(Summary!$J:$J,$AH1338),0),0)</f>
        <v>0</v>
      </c>
      <c r="AC1338" s="2">
        <f t="array" ref="AC1338">IF($S1338=1,IFERROR(INDEX(Summary!$K:$K,$AH1338),0),0)</f>
        <v>0</v>
      </c>
      <c r="AD1338" s="2">
        <f t="array" ref="AD1338">IF($S1338=1,IFERROR(INDEX(Summary!$L:$L,$AH1338),0),0)</f>
        <v>0</v>
      </c>
      <c r="AE1338" s="2">
        <f t="array" ref="AE1338">IF($S1338=1,IFERROR(INDEX(Summary!$M:$M,$AH1338),0),0)</f>
        <v>0</v>
      </c>
      <c r="AF1338" s="2">
        <f t="array" ref="AF1338">IF($S1338=1,IFERROR(INDEX(Summary!$N:$N,$AH1338),0),0)</f>
        <v>0</v>
      </c>
      <c r="AG1338">
        <f t="array" ref="AG1338">IF($A1338="","",IFERROR(INDEX(Summary!$BB:$BB,$AH1338),0))</f>
        <v>10</v>
      </c>
      <c r="AH1338">
        <f t="shared" si="188"/>
        <v>47</v>
      </c>
    </row>
    <row r="1339" spans="1:34" hidden="1">
      <c r="A1339" t="str">
        <f t="array" ref="A1339">IFERROR(INDEX(Summary!$D:$D,$AH1339)&amp;"","")</f>
        <v>FG00198</v>
      </c>
      <c r="B1339" t="str">
        <f t="array" ref="B1339">IF($A1339="","",INDEX(Summary!$E:$E,$AH1339))</f>
        <v>Pink Himalayan Rock Salt</v>
      </c>
      <c r="C1339" t="str">
        <f t="array" ref="C1339">IF($A1339="","",INDEX(Summary!$B:$B,$AH1339))</f>
        <v>Raw_Agri</v>
      </c>
      <c r="D1339" t="str">
        <f t="array" ref="D1339">IF($A1339="","",INDEX(Summary!$C:$C,$AH1339))</f>
        <v>C6</v>
      </c>
      <c r="E1339">
        <f t="array" ref="E1339">IF($A1339="","",INDEX(Summary!$F:$F,$AH1339))</f>
        <v>1</v>
      </c>
      <c r="F1339" t="str">
        <f t="array" ref="F1339">IF($A1339="","",INDEX(Summary!$BC:$BC,$AH1339)&amp;"")</f>
        <v>P1 – Critical</v>
      </c>
      <c r="G1339">
        <f t="shared" si="180"/>
        <v>1</v>
      </c>
      <c r="H1339">
        <f t="shared" si="181"/>
        <v>1</v>
      </c>
      <c r="I1339" t="str">
        <f t="array" ref="I1339">IF($A1339="","",IF(IFERROR(INDEX(Summary!$BA:$BA,$AH1339),0)&lt;1,"Under 1 day",IF(INDEX(Summary!$BA:$BA,$AH1339)&lt;3,"1-3 days",IF(INDEX(Summary!$BA:$BA,$AH1339)&lt;7,"3-7 days","7+ days"))))</f>
        <v>3-7 days</v>
      </c>
      <c r="J1339" t="str">
        <f t="array" ref="J1339">IF($A1339="","",IF(IFERROR(INDEX(Summary!$AX:$AX,$AH1339),0)&lt;0.25,"0-25%",IF(INDEX(Summary!$AX:$AX,$AH1339)&lt;0.5,"25-50%",IF(INDEX(Summary!$AX:$AX,$AH1339)&lt;0.75,"50-75%","75-100%"))))</f>
        <v>50-75%</v>
      </c>
      <c r="K1339" t="str">
        <f t="array" ref="K1339">IF($A1339="","",INDEX(Summary!$AY:$AY,$AH1339)&amp;"")</f>
        <v>PM NA</v>
      </c>
      <c r="L1339" s="1">
        <f>IF($A1339="","",Summary!$P$2+MOD(ROW()-2,30))</f>
        <v>46244</v>
      </c>
      <c r="M1339">
        <f t="shared" si="182"/>
        <v>18</v>
      </c>
      <c r="N1339">
        <f t="shared" si="183"/>
        <v>10</v>
      </c>
      <c r="O1339" t="str">
        <f t="shared" si="184"/>
        <v>Aug-2026</v>
      </c>
      <c r="P1339">
        <f t="shared" ca="1" si="185"/>
        <v>1</v>
      </c>
      <c r="Q1339" s="2">
        <f t="array" ref="Q1339">IF($A1339="",0,IFERROR(INDEX(Summary!$P$3:$AS$67,$AH1339-2,$M1339),0))</f>
        <v>0</v>
      </c>
      <c r="R1339" s="2">
        <f t="array" ref="R1339">IF($A1339="",0,ROUND(IFERROR(INDEX(Summary!$O:$O,$AH1339),0)/30,0))</f>
        <v>467</v>
      </c>
      <c r="S1339">
        <f t="shared" si="186"/>
        <v>0</v>
      </c>
      <c r="T1339" s="2">
        <f t="array" ref="T1339">IF($S1339=1,IFERROR(INDEX(Summary!$O:$O,$AH1339),0),0)</f>
        <v>0</v>
      </c>
      <c r="U1339" s="2">
        <f t="array" ref="U1339">IF($S1339=1,IFERROR(INDEX(Summary!$AT:$AT,$AH1339),0),0)</f>
        <v>0</v>
      </c>
      <c r="V1339" s="2">
        <f t="shared" si="187"/>
        <v>0</v>
      </c>
      <c r="W1339" s="2">
        <f t="array" ref="W1339">IF($S1339=1,IFERROR(INDEX(Summary!$AZ:$AZ,$AH1339),0),0)</f>
        <v>0</v>
      </c>
      <c r="X1339" s="3">
        <f t="array" ref="X1339">IF($S1339=1,IFERROR(INDEX(Summary!$BA:$BA,$AH1339),0),0)</f>
        <v>0</v>
      </c>
      <c r="Y1339" s="2">
        <f t="array" ref="Y1339">IF($S1339=1,IFERROR(INDEX(Summary!$G:$G,$AH1339),0),0)</f>
        <v>0</v>
      </c>
      <c r="Z1339" s="2">
        <f t="array" ref="Z1339">IF($S1339=1,IFERROR(INDEX(Summary!$H:$H,$AH1339),0),0)</f>
        <v>0</v>
      </c>
      <c r="AA1339" s="2">
        <f t="array" ref="AA1339">IF($S1339=1,IFERROR(INDEX(Summary!$I:$I,$AH1339),0),0)</f>
        <v>0</v>
      </c>
      <c r="AB1339" s="2">
        <f t="array" ref="AB1339">IF($S1339=1,IFERROR(INDEX(Summary!$J:$J,$AH1339),0),0)</f>
        <v>0</v>
      </c>
      <c r="AC1339" s="2">
        <f t="array" ref="AC1339">IF($S1339=1,IFERROR(INDEX(Summary!$K:$K,$AH1339),0),0)</f>
        <v>0</v>
      </c>
      <c r="AD1339" s="2">
        <f t="array" ref="AD1339">IF($S1339=1,IFERROR(INDEX(Summary!$L:$L,$AH1339),0),0)</f>
        <v>0</v>
      </c>
      <c r="AE1339" s="2">
        <f t="array" ref="AE1339">IF($S1339=1,IFERROR(INDEX(Summary!$M:$M,$AH1339),0),0)</f>
        <v>0</v>
      </c>
      <c r="AF1339" s="2">
        <f t="array" ref="AF1339">IF($S1339=1,IFERROR(INDEX(Summary!$N:$N,$AH1339),0),0)</f>
        <v>0</v>
      </c>
      <c r="AG1339">
        <f t="array" ref="AG1339">IF($A1339="","",IFERROR(INDEX(Summary!$BB:$BB,$AH1339),0))</f>
        <v>10</v>
      </c>
      <c r="AH1339">
        <f t="shared" si="188"/>
        <v>47</v>
      </c>
    </row>
    <row r="1340" spans="1:34" hidden="1">
      <c r="A1340" t="str">
        <f t="array" ref="A1340">IFERROR(INDEX(Summary!$D:$D,$AH1340)&amp;"","")</f>
        <v>FG00198</v>
      </c>
      <c r="B1340" t="str">
        <f t="array" ref="B1340">IF($A1340="","",INDEX(Summary!$E:$E,$AH1340))</f>
        <v>Pink Himalayan Rock Salt</v>
      </c>
      <c r="C1340" t="str">
        <f t="array" ref="C1340">IF($A1340="","",INDEX(Summary!$B:$B,$AH1340))</f>
        <v>Raw_Agri</v>
      </c>
      <c r="D1340" t="str">
        <f t="array" ref="D1340">IF($A1340="","",INDEX(Summary!$C:$C,$AH1340))</f>
        <v>C6</v>
      </c>
      <c r="E1340">
        <f t="array" ref="E1340">IF($A1340="","",INDEX(Summary!$F:$F,$AH1340))</f>
        <v>1</v>
      </c>
      <c r="F1340" t="str">
        <f t="array" ref="F1340">IF($A1340="","",INDEX(Summary!$BC:$BC,$AH1340)&amp;"")</f>
        <v>P1 – Critical</v>
      </c>
      <c r="G1340">
        <f t="shared" si="180"/>
        <v>1</v>
      </c>
      <c r="H1340">
        <f t="shared" si="181"/>
        <v>1</v>
      </c>
      <c r="I1340" t="str">
        <f t="array" ref="I1340">IF($A1340="","",IF(IFERROR(INDEX(Summary!$BA:$BA,$AH1340),0)&lt;1,"Under 1 day",IF(INDEX(Summary!$BA:$BA,$AH1340)&lt;3,"1-3 days",IF(INDEX(Summary!$BA:$BA,$AH1340)&lt;7,"3-7 days","7+ days"))))</f>
        <v>3-7 days</v>
      </c>
      <c r="J1340" t="str">
        <f t="array" ref="J1340">IF($A1340="","",IF(IFERROR(INDEX(Summary!$AX:$AX,$AH1340),0)&lt;0.25,"0-25%",IF(INDEX(Summary!$AX:$AX,$AH1340)&lt;0.5,"25-50%",IF(INDEX(Summary!$AX:$AX,$AH1340)&lt;0.75,"50-75%","75-100%"))))</f>
        <v>50-75%</v>
      </c>
      <c r="K1340" t="str">
        <f t="array" ref="K1340">IF($A1340="","",INDEX(Summary!$AY:$AY,$AH1340)&amp;"")</f>
        <v>PM NA</v>
      </c>
      <c r="L1340" s="1">
        <f>IF($A1340="","",Summary!$P$2+MOD(ROW()-2,30))</f>
        <v>46245</v>
      </c>
      <c r="M1340">
        <f t="shared" si="182"/>
        <v>19</v>
      </c>
      <c r="N1340">
        <f t="shared" si="183"/>
        <v>11</v>
      </c>
      <c r="O1340" t="str">
        <f t="shared" si="184"/>
        <v>Aug-2026</v>
      </c>
      <c r="P1340">
        <f t="shared" ca="1" si="185"/>
        <v>1</v>
      </c>
      <c r="Q1340" s="2">
        <f t="array" ref="Q1340">IF($A1340="",0,IFERROR(INDEX(Summary!$P$3:$AS$67,$AH1340-2,$M1340),0))</f>
        <v>117</v>
      </c>
      <c r="R1340" s="2">
        <f t="array" ref="R1340">IF($A1340="",0,ROUND(IFERROR(INDEX(Summary!$O:$O,$AH1340),0)/30,0))</f>
        <v>467</v>
      </c>
      <c r="S1340">
        <f t="shared" si="186"/>
        <v>0</v>
      </c>
      <c r="T1340" s="2">
        <f t="array" ref="T1340">IF($S1340=1,IFERROR(INDEX(Summary!$O:$O,$AH1340),0),0)</f>
        <v>0</v>
      </c>
      <c r="U1340" s="2">
        <f t="array" ref="U1340">IF($S1340=1,IFERROR(INDEX(Summary!$AT:$AT,$AH1340),0),0)</f>
        <v>0</v>
      </c>
      <c r="V1340" s="2">
        <f t="shared" si="187"/>
        <v>0</v>
      </c>
      <c r="W1340" s="2">
        <f t="array" ref="W1340">IF($S1340=1,IFERROR(INDEX(Summary!$AZ:$AZ,$AH1340),0),0)</f>
        <v>0</v>
      </c>
      <c r="X1340" s="3">
        <f t="array" ref="X1340">IF($S1340=1,IFERROR(INDEX(Summary!$BA:$BA,$AH1340),0),0)</f>
        <v>0</v>
      </c>
      <c r="Y1340" s="2">
        <f t="array" ref="Y1340">IF($S1340=1,IFERROR(INDEX(Summary!$G:$G,$AH1340),0),0)</f>
        <v>0</v>
      </c>
      <c r="Z1340" s="2">
        <f t="array" ref="Z1340">IF($S1340=1,IFERROR(INDEX(Summary!$H:$H,$AH1340),0),0)</f>
        <v>0</v>
      </c>
      <c r="AA1340" s="2">
        <f t="array" ref="AA1340">IF($S1340=1,IFERROR(INDEX(Summary!$I:$I,$AH1340),0),0)</f>
        <v>0</v>
      </c>
      <c r="AB1340" s="2">
        <f t="array" ref="AB1340">IF($S1340=1,IFERROR(INDEX(Summary!$J:$J,$AH1340),0),0)</f>
        <v>0</v>
      </c>
      <c r="AC1340" s="2">
        <f t="array" ref="AC1340">IF($S1340=1,IFERROR(INDEX(Summary!$K:$K,$AH1340),0),0)</f>
        <v>0</v>
      </c>
      <c r="AD1340" s="2">
        <f t="array" ref="AD1340">IF($S1340=1,IFERROR(INDEX(Summary!$L:$L,$AH1340),0),0)</f>
        <v>0</v>
      </c>
      <c r="AE1340" s="2">
        <f t="array" ref="AE1340">IF($S1340=1,IFERROR(INDEX(Summary!$M:$M,$AH1340),0),0)</f>
        <v>0</v>
      </c>
      <c r="AF1340" s="2">
        <f t="array" ref="AF1340">IF($S1340=1,IFERROR(INDEX(Summary!$N:$N,$AH1340),0),0)</f>
        <v>0</v>
      </c>
      <c r="AG1340">
        <f t="array" ref="AG1340">IF($A1340="","",IFERROR(INDEX(Summary!$BB:$BB,$AH1340),0))</f>
        <v>10</v>
      </c>
      <c r="AH1340">
        <f t="shared" si="188"/>
        <v>47</v>
      </c>
    </row>
    <row r="1341" spans="1:34" hidden="1">
      <c r="A1341" t="str">
        <f t="array" ref="A1341">IFERROR(INDEX(Summary!$D:$D,$AH1341)&amp;"","")</f>
        <v>FG00198</v>
      </c>
      <c r="B1341" t="str">
        <f t="array" ref="B1341">IF($A1341="","",INDEX(Summary!$E:$E,$AH1341))</f>
        <v>Pink Himalayan Rock Salt</v>
      </c>
      <c r="C1341" t="str">
        <f t="array" ref="C1341">IF($A1341="","",INDEX(Summary!$B:$B,$AH1341))</f>
        <v>Raw_Agri</v>
      </c>
      <c r="D1341" t="str">
        <f t="array" ref="D1341">IF($A1341="","",INDEX(Summary!$C:$C,$AH1341))</f>
        <v>C6</v>
      </c>
      <c r="E1341">
        <f t="array" ref="E1341">IF($A1341="","",INDEX(Summary!$F:$F,$AH1341))</f>
        <v>1</v>
      </c>
      <c r="F1341" t="str">
        <f t="array" ref="F1341">IF($A1341="","",INDEX(Summary!$BC:$BC,$AH1341)&amp;"")</f>
        <v>P1 – Critical</v>
      </c>
      <c r="G1341">
        <f t="shared" si="180"/>
        <v>1</v>
      </c>
      <c r="H1341">
        <f t="shared" si="181"/>
        <v>1</v>
      </c>
      <c r="I1341" t="str">
        <f t="array" ref="I1341">IF($A1341="","",IF(IFERROR(INDEX(Summary!$BA:$BA,$AH1341),0)&lt;1,"Under 1 day",IF(INDEX(Summary!$BA:$BA,$AH1341)&lt;3,"1-3 days",IF(INDEX(Summary!$BA:$BA,$AH1341)&lt;7,"3-7 days","7+ days"))))</f>
        <v>3-7 days</v>
      </c>
      <c r="J1341" t="str">
        <f t="array" ref="J1341">IF($A1341="","",IF(IFERROR(INDEX(Summary!$AX:$AX,$AH1341),0)&lt;0.25,"0-25%",IF(INDEX(Summary!$AX:$AX,$AH1341)&lt;0.5,"25-50%",IF(INDEX(Summary!$AX:$AX,$AH1341)&lt;0.75,"50-75%","75-100%"))))</f>
        <v>50-75%</v>
      </c>
      <c r="K1341" t="str">
        <f t="array" ref="K1341">IF($A1341="","",INDEX(Summary!$AY:$AY,$AH1341)&amp;"")</f>
        <v>PM NA</v>
      </c>
      <c r="L1341" s="1">
        <f>IF($A1341="","",Summary!$P$2+MOD(ROW()-2,30))</f>
        <v>46246</v>
      </c>
      <c r="M1341">
        <f t="shared" si="182"/>
        <v>20</v>
      </c>
      <c r="N1341">
        <f t="shared" si="183"/>
        <v>12</v>
      </c>
      <c r="O1341" t="str">
        <f t="shared" si="184"/>
        <v>Aug-2026</v>
      </c>
      <c r="P1341">
        <f t="shared" ca="1" si="185"/>
        <v>1</v>
      </c>
      <c r="Q1341" s="2">
        <f t="array" ref="Q1341">IF($A1341="",0,IFERROR(INDEX(Summary!$P$3:$AS$67,$AH1341-2,$M1341),0))</f>
        <v>117</v>
      </c>
      <c r="R1341" s="2">
        <f t="array" ref="R1341">IF($A1341="",0,ROUND(IFERROR(INDEX(Summary!$O:$O,$AH1341),0)/30,0))</f>
        <v>467</v>
      </c>
      <c r="S1341">
        <f t="shared" si="186"/>
        <v>0</v>
      </c>
      <c r="T1341" s="2">
        <f t="array" ref="T1341">IF($S1341=1,IFERROR(INDEX(Summary!$O:$O,$AH1341),0),0)</f>
        <v>0</v>
      </c>
      <c r="U1341" s="2">
        <f t="array" ref="U1341">IF($S1341=1,IFERROR(INDEX(Summary!$AT:$AT,$AH1341),0),0)</f>
        <v>0</v>
      </c>
      <c r="V1341" s="2">
        <f t="shared" si="187"/>
        <v>0</v>
      </c>
      <c r="W1341" s="2">
        <f t="array" ref="W1341">IF($S1341=1,IFERROR(INDEX(Summary!$AZ:$AZ,$AH1341),0),0)</f>
        <v>0</v>
      </c>
      <c r="X1341" s="3">
        <f t="array" ref="X1341">IF($S1341=1,IFERROR(INDEX(Summary!$BA:$BA,$AH1341),0),0)</f>
        <v>0</v>
      </c>
      <c r="Y1341" s="2">
        <f t="array" ref="Y1341">IF($S1341=1,IFERROR(INDEX(Summary!$G:$G,$AH1341),0),0)</f>
        <v>0</v>
      </c>
      <c r="Z1341" s="2">
        <f t="array" ref="Z1341">IF($S1341=1,IFERROR(INDEX(Summary!$H:$H,$AH1341),0),0)</f>
        <v>0</v>
      </c>
      <c r="AA1341" s="2">
        <f t="array" ref="AA1341">IF($S1341=1,IFERROR(INDEX(Summary!$I:$I,$AH1341),0),0)</f>
        <v>0</v>
      </c>
      <c r="AB1341" s="2">
        <f t="array" ref="AB1341">IF($S1341=1,IFERROR(INDEX(Summary!$J:$J,$AH1341),0),0)</f>
        <v>0</v>
      </c>
      <c r="AC1341" s="2">
        <f t="array" ref="AC1341">IF($S1341=1,IFERROR(INDEX(Summary!$K:$K,$AH1341),0),0)</f>
        <v>0</v>
      </c>
      <c r="AD1341" s="2">
        <f t="array" ref="AD1341">IF($S1341=1,IFERROR(INDEX(Summary!$L:$L,$AH1341),0),0)</f>
        <v>0</v>
      </c>
      <c r="AE1341" s="2">
        <f t="array" ref="AE1341">IF($S1341=1,IFERROR(INDEX(Summary!$M:$M,$AH1341),0),0)</f>
        <v>0</v>
      </c>
      <c r="AF1341" s="2">
        <f t="array" ref="AF1341">IF($S1341=1,IFERROR(INDEX(Summary!$N:$N,$AH1341),0),0)</f>
        <v>0</v>
      </c>
      <c r="AG1341">
        <f t="array" ref="AG1341">IF($A1341="","",IFERROR(INDEX(Summary!$BB:$BB,$AH1341),0))</f>
        <v>10</v>
      </c>
      <c r="AH1341">
        <f t="shared" si="188"/>
        <v>47</v>
      </c>
    </row>
    <row r="1342" spans="1:34" hidden="1">
      <c r="A1342" t="str">
        <f t="array" ref="A1342">IFERROR(INDEX(Summary!$D:$D,$AH1342)&amp;"","")</f>
        <v>FG00198</v>
      </c>
      <c r="B1342" t="str">
        <f t="array" ref="B1342">IF($A1342="","",INDEX(Summary!$E:$E,$AH1342))</f>
        <v>Pink Himalayan Rock Salt</v>
      </c>
      <c r="C1342" t="str">
        <f t="array" ref="C1342">IF($A1342="","",INDEX(Summary!$B:$B,$AH1342))</f>
        <v>Raw_Agri</v>
      </c>
      <c r="D1342" t="str">
        <f t="array" ref="D1342">IF($A1342="","",INDEX(Summary!$C:$C,$AH1342))</f>
        <v>C6</v>
      </c>
      <c r="E1342">
        <f t="array" ref="E1342">IF($A1342="","",INDEX(Summary!$F:$F,$AH1342))</f>
        <v>1</v>
      </c>
      <c r="F1342" t="str">
        <f t="array" ref="F1342">IF($A1342="","",INDEX(Summary!$BC:$BC,$AH1342)&amp;"")</f>
        <v>P1 – Critical</v>
      </c>
      <c r="G1342">
        <f t="shared" si="180"/>
        <v>1</v>
      </c>
      <c r="H1342">
        <f t="shared" si="181"/>
        <v>1</v>
      </c>
      <c r="I1342" t="str">
        <f t="array" ref="I1342">IF($A1342="","",IF(IFERROR(INDEX(Summary!$BA:$BA,$AH1342),0)&lt;1,"Under 1 day",IF(INDEX(Summary!$BA:$BA,$AH1342)&lt;3,"1-3 days",IF(INDEX(Summary!$BA:$BA,$AH1342)&lt;7,"3-7 days","7+ days"))))</f>
        <v>3-7 days</v>
      </c>
      <c r="J1342" t="str">
        <f t="array" ref="J1342">IF($A1342="","",IF(IFERROR(INDEX(Summary!$AX:$AX,$AH1342),0)&lt;0.25,"0-25%",IF(INDEX(Summary!$AX:$AX,$AH1342)&lt;0.5,"25-50%",IF(INDEX(Summary!$AX:$AX,$AH1342)&lt;0.75,"50-75%","75-100%"))))</f>
        <v>50-75%</v>
      </c>
      <c r="K1342" t="str">
        <f t="array" ref="K1342">IF($A1342="","",INDEX(Summary!$AY:$AY,$AH1342)&amp;"")</f>
        <v>PM NA</v>
      </c>
      <c r="L1342" s="1">
        <f>IF($A1342="","",Summary!$P$2+MOD(ROW()-2,30))</f>
        <v>46247</v>
      </c>
      <c r="M1342">
        <f t="shared" si="182"/>
        <v>21</v>
      </c>
      <c r="N1342">
        <f t="shared" si="183"/>
        <v>13</v>
      </c>
      <c r="O1342" t="str">
        <f t="shared" si="184"/>
        <v>Aug-2026</v>
      </c>
      <c r="P1342">
        <f t="shared" ca="1" si="185"/>
        <v>1</v>
      </c>
      <c r="Q1342" s="2">
        <f t="array" ref="Q1342">IF($A1342="",0,IFERROR(INDEX(Summary!$P$3:$AS$67,$AH1342-2,$M1342),0))</f>
        <v>-13</v>
      </c>
      <c r="R1342" s="2">
        <f t="array" ref="R1342">IF($A1342="",0,ROUND(IFERROR(INDEX(Summary!$O:$O,$AH1342),0)/30,0))</f>
        <v>467</v>
      </c>
      <c r="S1342">
        <f t="shared" si="186"/>
        <v>0</v>
      </c>
      <c r="T1342" s="2">
        <f t="array" ref="T1342">IF($S1342=1,IFERROR(INDEX(Summary!$O:$O,$AH1342),0),0)</f>
        <v>0</v>
      </c>
      <c r="U1342" s="2">
        <f t="array" ref="U1342">IF($S1342=1,IFERROR(INDEX(Summary!$AT:$AT,$AH1342),0),0)</f>
        <v>0</v>
      </c>
      <c r="V1342" s="2">
        <f t="shared" si="187"/>
        <v>0</v>
      </c>
      <c r="W1342" s="2">
        <f t="array" ref="W1342">IF($S1342=1,IFERROR(INDEX(Summary!$AZ:$AZ,$AH1342),0),0)</f>
        <v>0</v>
      </c>
      <c r="X1342" s="3">
        <f t="array" ref="X1342">IF($S1342=1,IFERROR(INDEX(Summary!$BA:$BA,$AH1342),0),0)</f>
        <v>0</v>
      </c>
      <c r="Y1342" s="2">
        <f t="array" ref="Y1342">IF($S1342=1,IFERROR(INDEX(Summary!$G:$G,$AH1342),0),0)</f>
        <v>0</v>
      </c>
      <c r="Z1342" s="2">
        <f t="array" ref="Z1342">IF($S1342=1,IFERROR(INDEX(Summary!$H:$H,$AH1342),0),0)</f>
        <v>0</v>
      </c>
      <c r="AA1342" s="2">
        <f t="array" ref="AA1342">IF($S1342=1,IFERROR(INDEX(Summary!$I:$I,$AH1342),0),0)</f>
        <v>0</v>
      </c>
      <c r="AB1342" s="2">
        <f t="array" ref="AB1342">IF($S1342=1,IFERROR(INDEX(Summary!$J:$J,$AH1342),0),0)</f>
        <v>0</v>
      </c>
      <c r="AC1342" s="2">
        <f t="array" ref="AC1342">IF($S1342=1,IFERROR(INDEX(Summary!$K:$K,$AH1342),0),0)</f>
        <v>0</v>
      </c>
      <c r="AD1342" s="2">
        <f t="array" ref="AD1342">IF($S1342=1,IFERROR(INDEX(Summary!$L:$L,$AH1342),0),0)</f>
        <v>0</v>
      </c>
      <c r="AE1342" s="2">
        <f t="array" ref="AE1342">IF($S1342=1,IFERROR(INDEX(Summary!$M:$M,$AH1342),0),0)</f>
        <v>0</v>
      </c>
      <c r="AF1342" s="2">
        <f t="array" ref="AF1342">IF($S1342=1,IFERROR(INDEX(Summary!$N:$N,$AH1342),0),0)</f>
        <v>0</v>
      </c>
      <c r="AG1342">
        <f t="array" ref="AG1342">IF($A1342="","",IFERROR(INDEX(Summary!$BB:$BB,$AH1342),0))</f>
        <v>10</v>
      </c>
      <c r="AH1342">
        <f t="shared" si="188"/>
        <v>47</v>
      </c>
    </row>
    <row r="1343" spans="1:34" hidden="1">
      <c r="A1343" t="str">
        <f t="array" ref="A1343">IFERROR(INDEX(Summary!$D:$D,$AH1343)&amp;"","")</f>
        <v>FG00198</v>
      </c>
      <c r="B1343" t="str">
        <f t="array" ref="B1343">IF($A1343="","",INDEX(Summary!$E:$E,$AH1343))</f>
        <v>Pink Himalayan Rock Salt</v>
      </c>
      <c r="C1343" t="str">
        <f t="array" ref="C1343">IF($A1343="","",INDEX(Summary!$B:$B,$AH1343))</f>
        <v>Raw_Agri</v>
      </c>
      <c r="D1343" t="str">
        <f t="array" ref="D1343">IF($A1343="","",INDEX(Summary!$C:$C,$AH1343))</f>
        <v>C6</v>
      </c>
      <c r="E1343">
        <f t="array" ref="E1343">IF($A1343="","",INDEX(Summary!$F:$F,$AH1343))</f>
        <v>1</v>
      </c>
      <c r="F1343" t="str">
        <f t="array" ref="F1343">IF($A1343="","",INDEX(Summary!$BC:$BC,$AH1343)&amp;"")</f>
        <v>P1 – Critical</v>
      </c>
      <c r="G1343">
        <f t="shared" si="180"/>
        <v>1</v>
      </c>
      <c r="H1343">
        <f t="shared" si="181"/>
        <v>1</v>
      </c>
      <c r="I1343" t="str">
        <f t="array" ref="I1343">IF($A1343="","",IF(IFERROR(INDEX(Summary!$BA:$BA,$AH1343),0)&lt;1,"Under 1 day",IF(INDEX(Summary!$BA:$BA,$AH1343)&lt;3,"1-3 days",IF(INDEX(Summary!$BA:$BA,$AH1343)&lt;7,"3-7 days","7+ days"))))</f>
        <v>3-7 days</v>
      </c>
      <c r="J1343" t="str">
        <f t="array" ref="J1343">IF($A1343="","",IF(IFERROR(INDEX(Summary!$AX:$AX,$AH1343),0)&lt;0.25,"0-25%",IF(INDEX(Summary!$AX:$AX,$AH1343)&lt;0.5,"25-50%",IF(INDEX(Summary!$AX:$AX,$AH1343)&lt;0.75,"50-75%","75-100%"))))</f>
        <v>50-75%</v>
      </c>
      <c r="K1343" t="str">
        <f t="array" ref="K1343">IF($A1343="","",INDEX(Summary!$AY:$AY,$AH1343)&amp;"")</f>
        <v>PM NA</v>
      </c>
      <c r="L1343" s="1">
        <f>IF($A1343="","",Summary!$P$2+MOD(ROW()-2,30))</f>
        <v>46248</v>
      </c>
      <c r="M1343">
        <f t="shared" si="182"/>
        <v>22</v>
      </c>
      <c r="N1343">
        <f t="shared" si="183"/>
        <v>14</v>
      </c>
      <c r="O1343" t="str">
        <f t="shared" si="184"/>
        <v>Aug-2026</v>
      </c>
      <c r="P1343">
        <f t="shared" ca="1" si="185"/>
        <v>1</v>
      </c>
      <c r="Q1343" s="2">
        <f t="array" ref="Q1343">IF($A1343="",0,IFERROR(INDEX(Summary!$P$3:$AS$67,$AH1343-2,$M1343),0))</f>
        <v>0</v>
      </c>
      <c r="R1343" s="2">
        <f t="array" ref="R1343">IF($A1343="",0,ROUND(IFERROR(INDEX(Summary!$O:$O,$AH1343),0)/30,0))</f>
        <v>467</v>
      </c>
      <c r="S1343">
        <f t="shared" si="186"/>
        <v>0</v>
      </c>
      <c r="T1343" s="2">
        <f t="array" ref="T1343">IF($S1343=1,IFERROR(INDEX(Summary!$O:$O,$AH1343),0),0)</f>
        <v>0</v>
      </c>
      <c r="U1343" s="2">
        <f t="array" ref="U1343">IF($S1343=1,IFERROR(INDEX(Summary!$AT:$AT,$AH1343),0),0)</f>
        <v>0</v>
      </c>
      <c r="V1343" s="2">
        <f t="shared" si="187"/>
        <v>0</v>
      </c>
      <c r="W1343" s="2">
        <f t="array" ref="W1343">IF($S1343=1,IFERROR(INDEX(Summary!$AZ:$AZ,$AH1343),0),0)</f>
        <v>0</v>
      </c>
      <c r="X1343" s="3">
        <f t="array" ref="X1343">IF($S1343=1,IFERROR(INDEX(Summary!$BA:$BA,$AH1343),0),0)</f>
        <v>0</v>
      </c>
      <c r="Y1343" s="2">
        <f t="array" ref="Y1343">IF($S1343=1,IFERROR(INDEX(Summary!$G:$G,$AH1343),0),0)</f>
        <v>0</v>
      </c>
      <c r="Z1343" s="2">
        <f t="array" ref="Z1343">IF($S1343=1,IFERROR(INDEX(Summary!$H:$H,$AH1343),0),0)</f>
        <v>0</v>
      </c>
      <c r="AA1343" s="2">
        <f t="array" ref="AA1343">IF($S1343=1,IFERROR(INDEX(Summary!$I:$I,$AH1343),0),0)</f>
        <v>0</v>
      </c>
      <c r="AB1343" s="2">
        <f t="array" ref="AB1343">IF($S1343=1,IFERROR(INDEX(Summary!$J:$J,$AH1343),0),0)</f>
        <v>0</v>
      </c>
      <c r="AC1343" s="2">
        <f t="array" ref="AC1343">IF($S1343=1,IFERROR(INDEX(Summary!$K:$K,$AH1343),0),0)</f>
        <v>0</v>
      </c>
      <c r="AD1343" s="2">
        <f t="array" ref="AD1343">IF($S1343=1,IFERROR(INDEX(Summary!$L:$L,$AH1343),0),0)</f>
        <v>0</v>
      </c>
      <c r="AE1343" s="2">
        <f t="array" ref="AE1343">IF($S1343=1,IFERROR(INDEX(Summary!$M:$M,$AH1343),0),0)</f>
        <v>0</v>
      </c>
      <c r="AF1343" s="2">
        <f t="array" ref="AF1343">IF($S1343=1,IFERROR(INDEX(Summary!$N:$N,$AH1343),0),0)</f>
        <v>0</v>
      </c>
      <c r="AG1343">
        <f t="array" ref="AG1343">IF($A1343="","",IFERROR(INDEX(Summary!$BB:$BB,$AH1343),0))</f>
        <v>10</v>
      </c>
      <c r="AH1343">
        <f t="shared" si="188"/>
        <v>47</v>
      </c>
    </row>
    <row r="1344" spans="1:34" hidden="1">
      <c r="A1344" t="str">
        <f t="array" ref="A1344">IFERROR(INDEX(Summary!$D:$D,$AH1344)&amp;"","")</f>
        <v>FG00198</v>
      </c>
      <c r="B1344" t="str">
        <f t="array" ref="B1344">IF($A1344="","",INDEX(Summary!$E:$E,$AH1344))</f>
        <v>Pink Himalayan Rock Salt</v>
      </c>
      <c r="C1344" t="str">
        <f t="array" ref="C1344">IF($A1344="","",INDEX(Summary!$B:$B,$AH1344))</f>
        <v>Raw_Agri</v>
      </c>
      <c r="D1344" t="str">
        <f t="array" ref="D1344">IF($A1344="","",INDEX(Summary!$C:$C,$AH1344))</f>
        <v>C6</v>
      </c>
      <c r="E1344">
        <f t="array" ref="E1344">IF($A1344="","",INDEX(Summary!$F:$F,$AH1344))</f>
        <v>1</v>
      </c>
      <c r="F1344" t="str">
        <f t="array" ref="F1344">IF($A1344="","",INDEX(Summary!$BC:$BC,$AH1344)&amp;"")</f>
        <v>P1 – Critical</v>
      </c>
      <c r="G1344">
        <f t="shared" si="180"/>
        <v>1</v>
      </c>
      <c r="H1344">
        <f t="shared" si="181"/>
        <v>1</v>
      </c>
      <c r="I1344" t="str">
        <f t="array" ref="I1344">IF($A1344="","",IF(IFERROR(INDEX(Summary!$BA:$BA,$AH1344),0)&lt;1,"Under 1 day",IF(INDEX(Summary!$BA:$BA,$AH1344)&lt;3,"1-3 days",IF(INDEX(Summary!$BA:$BA,$AH1344)&lt;7,"3-7 days","7+ days"))))</f>
        <v>3-7 days</v>
      </c>
      <c r="J1344" t="str">
        <f t="array" ref="J1344">IF($A1344="","",IF(IFERROR(INDEX(Summary!$AX:$AX,$AH1344),0)&lt;0.25,"0-25%",IF(INDEX(Summary!$AX:$AX,$AH1344)&lt;0.5,"25-50%",IF(INDEX(Summary!$AX:$AX,$AH1344)&lt;0.75,"50-75%","75-100%"))))</f>
        <v>50-75%</v>
      </c>
      <c r="K1344" t="str">
        <f t="array" ref="K1344">IF($A1344="","",INDEX(Summary!$AY:$AY,$AH1344)&amp;"")</f>
        <v>PM NA</v>
      </c>
      <c r="L1344" s="1">
        <f>IF($A1344="","",Summary!$P$2+MOD(ROW()-2,30))</f>
        <v>46249</v>
      </c>
      <c r="M1344">
        <f t="shared" si="182"/>
        <v>23</v>
      </c>
      <c r="N1344">
        <f t="shared" si="183"/>
        <v>15</v>
      </c>
      <c r="O1344" t="str">
        <f t="shared" si="184"/>
        <v>Aug-2026</v>
      </c>
      <c r="P1344">
        <f t="shared" ca="1" si="185"/>
        <v>1</v>
      </c>
      <c r="Q1344" s="2">
        <f t="array" ref="Q1344">IF($A1344="",0,IFERROR(INDEX(Summary!$P$3:$AS$67,$AH1344-2,$M1344),0))</f>
        <v>0</v>
      </c>
      <c r="R1344" s="2">
        <f t="array" ref="R1344">IF($A1344="",0,ROUND(IFERROR(INDEX(Summary!$O:$O,$AH1344),0)/30,0))</f>
        <v>467</v>
      </c>
      <c r="S1344">
        <f t="shared" si="186"/>
        <v>0</v>
      </c>
      <c r="T1344" s="2">
        <f t="array" ref="T1344">IF($S1344=1,IFERROR(INDEX(Summary!$O:$O,$AH1344),0),0)</f>
        <v>0</v>
      </c>
      <c r="U1344" s="2">
        <f t="array" ref="U1344">IF($S1344=1,IFERROR(INDEX(Summary!$AT:$AT,$AH1344),0),0)</f>
        <v>0</v>
      </c>
      <c r="V1344" s="2">
        <f t="shared" si="187"/>
        <v>0</v>
      </c>
      <c r="W1344" s="2">
        <f t="array" ref="W1344">IF($S1344=1,IFERROR(INDEX(Summary!$AZ:$AZ,$AH1344),0),0)</f>
        <v>0</v>
      </c>
      <c r="X1344" s="3">
        <f t="array" ref="X1344">IF($S1344=1,IFERROR(INDEX(Summary!$BA:$BA,$AH1344),0),0)</f>
        <v>0</v>
      </c>
      <c r="Y1344" s="2">
        <f t="array" ref="Y1344">IF($S1344=1,IFERROR(INDEX(Summary!$G:$G,$AH1344),0),0)</f>
        <v>0</v>
      </c>
      <c r="Z1344" s="2">
        <f t="array" ref="Z1344">IF($S1344=1,IFERROR(INDEX(Summary!$H:$H,$AH1344),0),0)</f>
        <v>0</v>
      </c>
      <c r="AA1344" s="2">
        <f t="array" ref="AA1344">IF($S1344=1,IFERROR(INDEX(Summary!$I:$I,$AH1344),0),0)</f>
        <v>0</v>
      </c>
      <c r="AB1344" s="2">
        <f t="array" ref="AB1344">IF($S1344=1,IFERROR(INDEX(Summary!$J:$J,$AH1344),0),0)</f>
        <v>0</v>
      </c>
      <c r="AC1344" s="2">
        <f t="array" ref="AC1344">IF($S1344=1,IFERROR(INDEX(Summary!$K:$K,$AH1344),0),0)</f>
        <v>0</v>
      </c>
      <c r="AD1344" s="2">
        <f t="array" ref="AD1344">IF($S1344=1,IFERROR(INDEX(Summary!$L:$L,$AH1344),0),0)</f>
        <v>0</v>
      </c>
      <c r="AE1344" s="2">
        <f t="array" ref="AE1344">IF($S1344=1,IFERROR(INDEX(Summary!$M:$M,$AH1344),0),0)</f>
        <v>0</v>
      </c>
      <c r="AF1344" s="2">
        <f t="array" ref="AF1344">IF($S1344=1,IFERROR(INDEX(Summary!$N:$N,$AH1344),0),0)</f>
        <v>0</v>
      </c>
      <c r="AG1344">
        <f t="array" ref="AG1344">IF($A1344="","",IFERROR(INDEX(Summary!$BB:$BB,$AH1344),0))</f>
        <v>10</v>
      </c>
      <c r="AH1344">
        <f t="shared" si="188"/>
        <v>47</v>
      </c>
    </row>
    <row r="1345" spans="1:34" hidden="1">
      <c r="A1345" t="str">
        <f t="array" ref="A1345">IFERROR(INDEX(Summary!$D:$D,$AH1345)&amp;"","")</f>
        <v>FG00198</v>
      </c>
      <c r="B1345" t="str">
        <f t="array" ref="B1345">IF($A1345="","",INDEX(Summary!$E:$E,$AH1345))</f>
        <v>Pink Himalayan Rock Salt</v>
      </c>
      <c r="C1345" t="str">
        <f t="array" ref="C1345">IF($A1345="","",INDEX(Summary!$B:$B,$AH1345))</f>
        <v>Raw_Agri</v>
      </c>
      <c r="D1345" t="str">
        <f t="array" ref="D1345">IF($A1345="","",INDEX(Summary!$C:$C,$AH1345))</f>
        <v>C6</v>
      </c>
      <c r="E1345">
        <f t="array" ref="E1345">IF($A1345="","",INDEX(Summary!$F:$F,$AH1345))</f>
        <v>1</v>
      </c>
      <c r="F1345" t="str">
        <f t="array" ref="F1345">IF($A1345="","",INDEX(Summary!$BC:$BC,$AH1345)&amp;"")</f>
        <v>P1 – Critical</v>
      </c>
      <c r="G1345">
        <f t="shared" si="180"/>
        <v>1</v>
      </c>
      <c r="H1345">
        <f t="shared" si="181"/>
        <v>1</v>
      </c>
      <c r="I1345" t="str">
        <f t="array" ref="I1345">IF($A1345="","",IF(IFERROR(INDEX(Summary!$BA:$BA,$AH1345),0)&lt;1,"Under 1 day",IF(INDEX(Summary!$BA:$BA,$AH1345)&lt;3,"1-3 days",IF(INDEX(Summary!$BA:$BA,$AH1345)&lt;7,"3-7 days","7+ days"))))</f>
        <v>3-7 days</v>
      </c>
      <c r="J1345" t="str">
        <f t="array" ref="J1345">IF($A1345="","",IF(IFERROR(INDEX(Summary!$AX:$AX,$AH1345),0)&lt;0.25,"0-25%",IF(INDEX(Summary!$AX:$AX,$AH1345)&lt;0.5,"25-50%",IF(INDEX(Summary!$AX:$AX,$AH1345)&lt;0.75,"50-75%","75-100%"))))</f>
        <v>50-75%</v>
      </c>
      <c r="K1345" t="str">
        <f t="array" ref="K1345">IF($A1345="","",INDEX(Summary!$AY:$AY,$AH1345)&amp;"")</f>
        <v>PM NA</v>
      </c>
      <c r="L1345" s="1">
        <f>IF($A1345="","",Summary!$P$2+MOD(ROW()-2,30))</f>
        <v>46250</v>
      </c>
      <c r="M1345">
        <f t="shared" si="182"/>
        <v>24</v>
      </c>
      <c r="N1345">
        <f t="shared" si="183"/>
        <v>16</v>
      </c>
      <c r="O1345" t="str">
        <f t="shared" si="184"/>
        <v>Aug-2026</v>
      </c>
      <c r="P1345">
        <f t="shared" ca="1" si="185"/>
        <v>1</v>
      </c>
      <c r="Q1345" s="2">
        <f t="array" ref="Q1345">IF($A1345="",0,IFERROR(INDEX(Summary!$P$3:$AS$67,$AH1345-2,$M1345),0))</f>
        <v>0</v>
      </c>
      <c r="R1345" s="2">
        <f t="array" ref="R1345">IF($A1345="",0,ROUND(IFERROR(INDEX(Summary!$O:$O,$AH1345),0)/30,0))</f>
        <v>467</v>
      </c>
      <c r="S1345">
        <f t="shared" si="186"/>
        <v>0</v>
      </c>
      <c r="T1345" s="2">
        <f t="array" ref="T1345">IF($S1345=1,IFERROR(INDEX(Summary!$O:$O,$AH1345),0),0)</f>
        <v>0</v>
      </c>
      <c r="U1345" s="2">
        <f t="array" ref="U1345">IF($S1345=1,IFERROR(INDEX(Summary!$AT:$AT,$AH1345),0),0)</f>
        <v>0</v>
      </c>
      <c r="V1345" s="2">
        <f t="shared" si="187"/>
        <v>0</v>
      </c>
      <c r="W1345" s="2">
        <f t="array" ref="W1345">IF($S1345=1,IFERROR(INDEX(Summary!$AZ:$AZ,$AH1345),0),0)</f>
        <v>0</v>
      </c>
      <c r="X1345" s="3">
        <f t="array" ref="X1345">IF($S1345=1,IFERROR(INDEX(Summary!$BA:$BA,$AH1345),0),0)</f>
        <v>0</v>
      </c>
      <c r="Y1345" s="2">
        <f t="array" ref="Y1345">IF($S1345=1,IFERROR(INDEX(Summary!$G:$G,$AH1345),0),0)</f>
        <v>0</v>
      </c>
      <c r="Z1345" s="2">
        <f t="array" ref="Z1345">IF($S1345=1,IFERROR(INDEX(Summary!$H:$H,$AH1345),0),0)</f>
        <v>0</v>
      </c>
      <c r="AA1345" s="2">
        <f t="array" ref="AA1345">IF($S1345=1,IFERROR(INDEX(Summary!$I:$I,$AH1345),0),0)</f>
        <v>0</v>
      </c>
      <c r="AB1345" s="2">
        <f t="array" ref="AB1345">IF($S1345=1,IFERROR(INDEX(Summary!$J:$J,$AH1345),0),0)</f>
        <v>0</v>
      </c>
      <c r="AC1345" s="2">
        <f t="array" ref="AC1345">IF($S1345=1,IFERROR(INDEX(Summary!$K:$K,$AH1345),0),0)</f>
        <v>0</v>
      </c>
      <c r="AD1345" s="2">
        <f t="array" ref="AD1345">IF($S1345=1,IFERROR(INDEX(Summary!$L:$L,$AH1345),0),0)</f>
        <v>0</v>
      </c>
      <c r="AE1345" s="2">
        <f t="array" ref="AE1345">IF($S1345=1,IFERROR(INDEX(Summary!$M:$M,$AH1345),0),0)</f>
        <v>0</v>
      </c>
      <c r="AF1345" s="2">
        <f t="array" ref="AF1345">IF($S1345=1,IFERROR(INDEX(Summary!$N:$N,$AH1345),0),0)</f>
        <v>0</v>
      </c>
      <c r="AG1345">
        <f t="array" ref="AG1345">IF($A1345="","",IFERROR(INDEX(Summary!$BB:$BB,$AH1345),0))</f>
        <v>10</v>
      </c>
      <c r="AH1345">
        <f t="shared" si="188"/>
        <v>47</v>
      </c>
    </row>
    <row r="1346" spans="1:34" hidden="1">
      <c r="A1346" t="str">
        <f t="array" ref="A1346">IFERROR(INDEX(Summary!$D:$D,$AH1346)&amp;"","")</f>
        <v>FG00198</v>
      </c>
      <c r="B1346" t="str">
        <f t="array" ref="B1346">IF($A1346="","",INDEX(Summary!$E:$E,$AH1346))</f>
        <v>Pink Himalayan Rock Salt</v>
      </c>
      <c r="C1346" t="str">
        <f t="array" ref="C1346">IF($A1346="","",INDEX(Summary!$B:$B,$AH1346))</f>
        <v>Raw_Agri</v>
      </c>
      <c r="D1346" t="str">
        <f t="array" ref="D1346">IF($A1346="","",INDEX(Summary!$C:$C,$AH1346))</f>
        <v>C6</v>
      </c>
      <c r="E1346">
        <f t="array" ref="E1346">IF($A1346="","",INDEX(Summary!$F:$F,$AH1346))</f>
        <v>1</v>
      </c>
      <c r="F1346" t="str">
        <f t="array" ref="F1346">IF($A1346="","",INDEX(Summary!$BC:$BC,$AH1346)&amp;"")</f>
        <v>P1 – Critical</v>
      </c>
      <c r="G1346">
        <f t="shared" ref="G1346:G1409" si="189">IF($A1346="","",VALUE(LEFT(SUBSTITUTE($F1346,"P",""),1)))</f>
        <v>1</v>
      </c>
      <c r="H1346">
        <f t="shared" ref="H1346:H1409" si="190">IF($A1346="","",IF(LEFT($F1346,2)="P1",1,0))</f>
        <v>1</v>
      </c>
      <c r="I1346" t="str">
        <f t="array" ref="I1346">IF($A1346="","",IF(IFERROR(INDEX(Summary!$BA:$BA,$AH1346),0)&lt;1,"Under 1 day",IF(INDEX(Summary!$BA:$BA,$AH1346)&lt;3,"1-3 days",IF(INDEX(Summary!$BA:$BA,$AH1346)&lt;7,"3-7 days","7+ days"))))</f>
        <v>3-7 days</v>
      </c>
      <c r="J1346" t="str">
        <f t="array" ref="J1346">IF($A1346="","",IF(IFERROR(INDEX(Summary!$AX:$AX,$AH1346),0)&lt;0.25,"0-25%",IF(INDEX(Summary!$AX:$AX,$AH1346)&lt;0.5,"25-50%",IF(INDEX(Summary!$AX:$AX,$AH1346)&lt;0.75,"50-75%","75-100%"))))</f>
        <v>50-75%</v>
      </c>
      <c r="K1346" t="str">
        <f t="array" ref="K1346">IF($A1346="","",INDEX(Summary!$AY:$AY,$AH1346)&amp;"")</f>
        <v>PM NA</v>
      </c>
      <c r="L1346" s="1">
        <f>IF($A1346="","",Summary!$P$2+MOD(ROW()-2,30))</f>
        <v>46251</v>
      </c>
      <c r="M1346">
        <f t="shared" ref="M1346:M1409" si="191">IF($A1346="","",MOD(ROW()-2,30)+1)</f>
        <v>25</v>
      </c>
      <c r="N1346">
        <f t="shared" ref="N1346:N1409" si="192">IF($A1346="","",DAY($L1346))</f>
        <v>17</v>
      </c>
      <c r="O1346" t="str">
        <f t="shared" ref="O1346:O1409" si="193">IF($A1346="","",TEXT($L1346,"mmm-yyyy"))</f>
        <v>Aug-2026</v>
      </c>
      <c r="P1346">
        <f t="shared" ref="P1346:P1409" ca="1" si="194">IF($A1346="","",IF($L1346&lt;=TODAY(),1,0))</f>
        <v>1</v>
      </c>
      <c r="Q1346" s="2">
        <f t="array" ref="Q1346">IF($A1346="",0,IFERROR(INDEX(Summary!$P$3:$AS$67,$AH1346-2,$M1346),0))</f>
        <v>0</v>
      </c>
      <c r="R1346" s="2">
        <f t="array" ref="R1346">IF($A1346="",0,ROUND(IFERROR(INDEX(Summary!$O:$O,$AH1346),0)/30,0))</f>
        <v>467</v>
      </c>
      <c r="S1346">
        <f t="shared" ref="S1346:S1409" si="195">IF($A1346="",0,IF($M1346=1,1,0))</f>
        <v>0</v>
      </c>
      <c r="T1346" s="2">
        <f t="array" ref="T1346">IF($S1346=1,IFERROR(INDEX(Summary!$O:$O,$AH1346),0),0)</f>
        <v>0</v>
      </c>
      <c r="U1346" s="2">
        <f t="array" ref="U1346">IF($S1346=1,IFERROR(INDEX(Summary!$AT:$AT,$AH1346),0),0)</f>
        <v>0</v>
      </c>
      <c r="V1346" s="2">
        <f t="shared" ref="V1346:V1409" si="196">IF($S1346=1,MAX(0,$T1346-$U1346),0)</f>
        <v>0</v>
      </c>
      <c r="W1346" s="2">
        <f t="array" ref="W1346">IF($S1346=1,IFERROR(INDEX(Summary!$AZ:$AZ,$AH1346),0),0)</f>
        <v>0</v>
      </c>
      <c r="X1346" s="3">
        <f t="array" ref="X1346">IF($S1346=1,IFERROR(INDEX(Summary!$BA:$BA,$AH1346),0),0)</f>
        <v>0</v>
      </c>
      <c r="Y1346" s="2">
        <f t="array" ref="Y1346">IF($S1346=1,IFERROR(INDEX(Summary!$G:$G,$AH1346),0),0)</f>
        <v>0</v>
      </c>
      <c r="Z1346" s="2">
        <f t="array" ref="Z1346">IF($S1346=1,IFERROR(INDEX(Summary!$H:$H,$AH1346),0),0)</f>
        <v>0</v>
      </c>
      <c r="AA1346" s="2">
        <f t="array" ref="AA1346">IF($S1346=1,IFERROR(INDEX(Summary!$I:$I,$AH1346),0),0)</f>
        <v>0</v>
      </c>
      <c r="AB1346" s="2">
        <f t="array" ref="AB1346">IF($S1346=1,IFERROR(INDEX(Summary!$J:$J,$AH1346),0),0)</f>
        <v>0</v>
      </c>
      <c r="AC1346" s="2">
        <f t="array" ref="AC1346">IF($S1346=1,IFERROR(INDEX(Summary!$K:$K,$AH1346),0),0)</f>
        <v>0</v>
      </c>
      <c r="AD1346" s="2">
        <f t="array" ref="AD1346">IF($S1346=1,IFERROR(INDEX(Summary!$L:$L,$AH1346),0),0)</f>
        <v>0</v>
      </c>
      <c r="AE1346" s="2">
        <f t="array" ref="AE1346">IF($S1346=1,IFERROR(INDEX(Summary!$M:$M,$AH1346),0),0)</f>
        <v>0</v>
      </c>
      <c r="AF1346" s="2">
        <f t="array" ref="AF1346">IF($S1346=1,IFERROR(INDEX(Summary!$N:$N,$AH1346),0),0)</f>
        <v>0</v>
      </c>
      <c r="AG1346">
        <f t="array" ref="AG1346">IF($A1346="","",IFERROR(INDEX(Summary!$BB:$BB,$AH1346),0))</f>
        <v>10</v>
      </c>
      <c r="AH1346">
        <f t="shared" ref="AH1346:AH1409" si="197">INT((ROW()-2)/30)+3</f>
        <v>47</v>
      </c>
    </row>
    <row r="1347" spans="1:34" hidden="1">
      <c r="A1347" t="str">
        <f t="array" ref="A1347">IFERROR(INDEX(Summary!$D:$D,$AH1347)&amp;"","")</f>
        <v>FG00198</v>
      </c>
      <c r="B1347" t="str">
        <f t="array" ref="B1347">IF($A1347="","",INDEX(Summary!$E:$E,$AH1347))</f>
        <v>Pink Himalayan Rock Salt</v>
      </c>
      <c r="C1347" t="str">
        <f t="array" ref="C1347">IF($A1347="","",INDEX(Summary!$B:$B,$AH1347))</f>
        <v>Raw_Agri</v>
      </c>
      <c r="D1347" t="str">
        <f t="array" ref="D1347">IF($A1347="","",INDEX(Summary!$C:$C,$AH1347))</f>
        <v>C6</v>
      </c>
      <c r="E1347">
        <f t="array" ref="E1347">IF($A1347="","",INDEX(Summary!$F:$F,$AH1347))</f>
        <v>1</v>
      </c>
      <c r="F1347" t="str">
        <f t="array" ref="F1347">IF($A1347="","",INDEX(Summary!$BC:$BC,$AH1347)&amp;"")</f>
        <v>P1 – Critical</v>
      </c>
      <c r="G1347">
        <f t="shared" si="189"/>
        <v>1</v>
      </c>
      <c r="H1347">
        <f t="shared" si="190"/>
        <v>1</v>
      </c>
      <c r="I1347" t="str">
        <f t="array" ref="I1347">IF($A1347="","",IF(IFERROR(INDEX(Summary!$BA:$BA,$AH1347),0)&lt;1,"Under 1 day",IF(INDEX(Summary!$BA:$BA,$AH1347)&lt;3,"1-3 days",IF(INDEX(Summary!$BA:$BA,$AH1347)&lt;7,"3-7 days","7+ days"))))</f>
        <v>3-7 days</v>
      </c>
      <c r="J1347" t="str">
        <f t="array" ref="J1347">IF($A1347="","",IF(IFERROR(INDEX(Summary!$AX:$AX,$AH1347),0)&lt;0.25,"0-25%",IF(INDEX(Summary!$AX:$AX,$AH1347)&lt;0.5,"25-50%",IF(INDEX(Summary!$AX:$AX,$AH1347)&lt;0.75,"50-75%","75-100%"))))</f>
        <v>50-75%</v>
      </c>
      <c r="K1347" t="str">
        <f t="array" ref="K1347">IF($A1347="","",INDEX(Summary!$AY:$AY,$AH1347)&amp;"")</f>
        <v>PM NA</v>
      </c>
      <c r="L1347" s="1">
        <f>IF($A1347="","",Summary!$P$2+MOD(ROW()-2,30))</f>
        <v>46252</v>
      </c>
      <c r="M1347">
        <f t="shared" si="191"/>
        <v>26</v>
      </c>
      <c r="N1347">
        <f t="shared" si="192"/>
        <v>18</v>
      </c>
      <c r="O1347" t="str">
        <f t="shared" si="193"/>
        <v>Aug-2026</v>
      </c>
      <c r="P1347">
        <f t="shared" ca="1" si="194"/>
        <v>1</v>
      </c>
      <c r="Q1347" s="2">
        <f t="array" ref="Q1347">IF($A1347="",0,IFERROR(INDEX(Summary!$P$3:$AS$67,$AH1347-2,$M1347),0))</f>
        <v>0</v>
      </c>
      <c r="R1347" s="2">
        <f t="array" ref="R1347">IF($A1347="",0,ROUND(IFERROR(INDEX(Summary!$O:$O,$AH1347),0)/30,0))</f>
        <v>467</v>
      </c>
      <c r="S1347">
        <f t="shared" si="195"/>
        <v>0</v>
      </c>
      <c r="T1347" s="2">
        <f t="array" ref="T1347">IF($S1347=1,IFERROR(INDEX(Summary!$O:$O,$AH1347),0),0)</f>
        <v>0</v>
      </c>
      <c r="U1347" s="2">
        <f t="array" ref="U1347">IF($S1347=1,IFERROR(INDEX(Summary!$AT:$AT,$AH1347),0),0)</f>
        <v>0</v>
      </c>
      <c r="V1347" s="2">
        <f t="shared" si="196"/>
        <v>0</v>
      </c>
      <c r="W1347" s="2">
        <f t="array" ref="W1347">IF($S1347=1,IFERROR(INDEX(Summary!$AZ:$AZ,$AH1347),0),0)</f>
        <v>0</v>
      </c>
      <c r="X1347" s="3">
        <f t="array" ref="X1347">IF($S1347=1,IFERROR(INDEX(Summary!$BA:$BA,$AH1347),0),0)</f>
        <v>0</v>
      </c>
      <c r="Y1347" s="2">
        <f t="array" ref="Y1347">IF($S1347=1,IFERROR(INDEX(Summary!$G:$G,$AH1347),0),0)</f>
        <v>0</v>
      </c>
      <c r="Z1347" s="2">
        <f t="array" ref="Z1347">IF($S1347=1,IFERROR(INDEX(Summary!$H:$H,$AH1347),0),0)</f>
        <v>0</v>
      </c>
      <c r="AA1347" s="2">
        <f t="array" ref="AA1347">IF($S1347=1,IFERROR(INDEX(Summary!$I:$I,$AH1347),0),0)</f>
        <v>0</v>
      </c>
      <c r="AB1347" s="2">
        <f t="array" ref="AB1347">IF($S1347=1,IFERROR(INDEX(Summary!$J:$J,$AH1347),0),0)</f>
        <v>0</v>
      </c>
      <c r="AC1347" s="2">
        <f t="array" ref="AC1347">IF($S1347=1,IFERROR(INDEX(Summary!$K:$K,$AH1347),0),0)</f>
        <v>0</v>
      </c>
      <c r="AD1347" s="2">
        <f t="array" ref="AD1347">IF($S1347=1,IFERROR(INDEX(Summary!$L:$L,$AH1347),0),0)</f>
        <v>0</v>
      </c>
      <c r="AE1347" s="2">
        <f t="array" ref="AE1347">IF($S1347=1,IFERROR(INDEX(Summary!$M:$M,$AH1347),0),0)</f>
        <v>0</v>
      </c>
      <c r="AF1347" s="2">
        <f t="array" ref="AF1347">IF($S1347=1,IFERROR(INDEX(Summary!$N:$N,$AH1347),0),0)</f>
        <v>0</v>
      </c>
      <c r="AG1347">
        <f t="array" ref="AG1347">IF($A1347="","",IFERROR(INDEX(Summary!$BB:$BB,$AH1347),0))</f>
        <v>10</v>
      </c>
      <c r="AH1347">
        <f t="shared" si="197"/>
        <v>47</v>
      </c>
    </row>
    <row r="1348" spans="1:34" hidden="1">
      <c r="A1348" t="str">
        <f t="array" ref="A1348">IFERROR(INDEX(Summary!$D:$D,$AH1348)&amp;"","")</f>
        <v>FG00198</v>
      </c>
      <c r="B1348" t="str">
        <f t="array" ref="B1348">IF($A1348="","",INDEX(Summary!$E:$E,$AH1348))</f>
        <v>Pink Himalayan Rock Salt</v>
      </c>
      <c r="C1348" t="str">
        <f t="array" ref="C1348">IF($A1348="","",INDEX(Summary!$B:$B,$AH1348))</f>
        <v>Raw_Agri</v>
      </c>
      <c r="D1348" t="str">
        <f t="array" ref="D1348">IF($A1348="","",INDEX(Summary!$C:$C,$AH1348))</f>
        <v>C6</v>
      </c>
      <c r="E1348">
        <f t="array" ref="E1348">IF($A1348="","",INDEX(Summary!$F:$F,$AH1348))</f>
        <v>1</v>
      </c>
      <c r="F1348" t="str">
        <f t="array" ref="F1348">IF($A1348="","",INDEX(Summary!$BC:$BC,$AH1348)&amp;"")</f>
        <v>P1 – Critical</v>
      </c>
      <c r="G1348">
        <f t="shared" si="189"/>
        <v>1</v>
      </c>
      <c r="H1348">
        <f t="shared" si="190"/>
        <v>1</v>
      </c>
      <c r="I1348" t="str">
        <f t="array" ref="I1348">IF($A1348="","",IF(IFERROR(INDEX(Summary!$BA:$BA,$AH1348),0)&lt;1,"Under 1 day",IF(INDEX(Summary!$BA:$BA,$AH1348)&lt;3,"1-3 days",IF(INDEX(Summary!$BA:$BA,$AH1348)&lt;7,"3-7 days","7+ days"))))</f>
        <v>3-7 days</v>
      </c>
      <c r="J1348" t="str">
        <f t="array" ref="J1348">IF($A1348="","",IF(IFERROR(INDEX(Summary!$AX:$AX,$AH1348),0)&lt;0.25,"0-25%",IF(INDEX(Summary!$AX:$AX,$AH1348)&lt;0.5,"25-50%",IF(INDEX(Summary!$AX:$AX,$AH1348)&lt;0.75,"50-75%","75-100%"))))</f>
        <v>50-75%</v>
      </c>
      <c r="K1348" t="str">
        <f t="array" ref="K1348">IF($A1348="","",INDEX(Summary!$AY:$AY,$AH1348)&amp;"")</f>
        <v>PM NA</v>
      </c>
      <c r="L1348" s="1">
        <f>IF($A1348="","",Summary!$P$2+MOD(ROW()-2,30))</f>
        <v>46253</v>
      </c>
      <c r="M1348">
        <f t="shared" si="191"/>
        <v>27</v>
      </c>
      <c r="N1348">
        <f t="shared" si="192"/>
        <v>19</v>
      </c>
      <c r="O1348" t="str">
        <f t="shared" si="193"/>
        <v>Aug-2026</v>
      </c>
      <c r="P1348">
        <f t="shared" ca="1" si="194"/>
        <v>1</v>
      </c>
      <c r="Q1348" s="2">
        <f t="array" ref="Q1348">IF($A1348="",0,IFERROR(INDEX(Summary!$P$3:$AS$67,$AH1348-2,$M1348),0))</f>
        <v>615</v>
      </c>
      <c r="R1348" s="2">
        <f t="array" ref="R1348">IF($A1348="",0,ROUND(IFERROR(INDEX(Summary!$O:$O,$AH1348),0)/30,0))</f>
        <v>467</v>
      </c>
      <c r="S1348">
        <f t="shared" si="195"/>
        <v>0</v>
      </c>
      <c r="T1348" s="2">
        <f t="array" ref="T1348">IF($S1348=1,IFERROR(INDEX(Summary!$O:$O,$AH1348),0),0)</f>
        <v>0</v>
      </c>
      <c r="U1348" s="2">
        <f t="array" ref="U1348">IF($S1348=1,IFERROR(INDEX(Summary!$AT:$AT,$AH1348),0),0)</f>
        <v>0</v>
      </c>
      <c r="V1348" s="2">
        <f t="shared" si="196"/>
        <v>0</v>
      </c>
      <c r="W1348" s="2">
        <f t="array" ref="W1348">IF($S1348=1,IFERROR(INDEX(Summary!$AZ:$AZ,$AH1348),0),0)</f>
        <v>0</v>
      </c>
      <c r="X1348" s="3">
        <f t="array" ref="X1348">IF($S1348=1,IFERROR(INDEX(Summary!$BA:$BA,$AH1348),0),0)</f>
        <v>0</v>
      </c>
      <c r="Y1348" s="2">
        <f t="array" ref="Y1348">IF($S1348=1,IFERROR(INDEX(Summary!$G:$G,$AH1348),0),0)</f>
        <v>0</v>
      </c>
      <c r="Z1348" s="2">
        <f t="array" ref="Z1348">IF($S1348=1,IFERROR(INDEX(Summary!$H:$H,$AH1348),0),0)</f>
        <v>0</v>
      </c>
      <c r="AA1348" s="2">
        <f t="array" ref="AA1348">IF($S1348=1,IFERROR(INDEX(Summary!$I:$I,$AH1348),0),0)</f>
        <v>0</v>
      </c>
      <c r="AB1348" s="2">
        <f t="array" ref="AB1348">IF($S1348=1,IFERROR(INDEX(Summary!$J:$J,$AH1348),0),0)</f>
        <v>0</v>
      </c>
      <c r="AC1348" s="2">
        <f t="array" ref="AC1348">IF($S1348=1,IFERROR(INDEX(Summary!$K:$K,$AH1348),0),0)</f>
        <v>0</v>
      </c>
      <c r="AD1348" s="2">
        <f t="array" ref="AD1348">IF($S1348=1,IFERROR(INDEX(Summary!$L:$L,$AH1348),0),0)</f>
        <v>0</v>
      </c>
      <c r="AE1348" s="2">
        <f t="array" ref="AE1348">IF($S1348=1,IFERROR(INDEX(Summary!$M:$M,$AH1348),0),0)</f>
        <v>0</v>
      </c>
      <c r="AF1348" s="2">
        <f t="array" ref="AF1348">IF($S1348=1,IFERROR(INDEX(Summary!$N:$N,$AH1348),0),0)</f>
        <v>0</v>
      </c>
      <c r="AG1348">
        <f t="array" ref="AG1348">IF($A1348="","",IFERROR(INDEX(Summary!$BB:$BB,$AH1348),0))</f>
        <v>10</v>
      </c>
      <c r="AH1348">
        <f t="shared" si="197"/>
        <v>47</v>
      </c>
    </row>
    <row r="1349" spans="1:34" hidden="1">
      <c r="A1349" t="str">
        <f t="array" ref="A1349">IFERROR(INDEX(Summary!$D:$D,$AH1349)&amp;"","")</f>
        <v>FG00198</v>
      </c>
      <c r="B1349" t="str">
        <f t="array" ref="B1349">IF($A1349="","",INDEX(Summary!$E:$E,$AH1349))</f>
        <v>Pink Himalayan Rock Salt</v>
      </c>
      <c r="C1349" t="str">
        <f t="array" ref="C1349">IF($A1349="","",INDEX(Summary!$B:$B,$AH1349))</f>
        <v>Raw_Agri</v>
      </c>
      <c r="D1349" t="str">
        <f t="array" ref="D1349">IF($A1349="","",INDEX(Summary!$C:$C,$AH1349))</f>
        <v>C6</v>
      </c>
      <c r="E1349">
        <f t="array" ref="E1349">IF($A1349="","",INDEX(Summary!$F:$F,$AH1349))</f>
        <v>1</v>
      </c>
      <c r="F1349" t="str">
        <f t="array" ref="F1349">IF($A1349="","",INDEX(Summary!$BC:$BC,$AH1349)&amp;"")</f>
        <v>P1 – Critical</v>
      </c>
      <c r="G1349">
        <f t="shared" si="189"/>
        <v>1</v>
      </c>
      <c r="H1349">
        <f t="shared" si="190"/>
        <v>1</v>
      </c>
      <c r="I1349" t="str">
        <f t="array" ref="I1349">IF($A1349="","",IF(IFERROR(INDEX(Summary!$BA:$BA,$AH1349),0)&lt;1,"Under 1 day",IF(INDEX(Summary!$BA:$BA,$AH1349)&lt;3,"1-3 days",IF(INDEX(Summary!$BA:$BA,$AH1349)&lt;7,"3-7 days","7+ days"))))</f>
        <v>3-7 days</v>
      </c>
      <c r="J1349" t="str">
        <f t="array" ref="J1349">IF($A1349="","",IF(IFERROR(INDEX(Summary!$AX:$AX,$AH1349),0)&lt;0.25,"0-25%",IF(INDEX(Summary!$AX:$AX,$AH1349)&lt;0.5,"25-50%",IF(INDEX(Summary!$AX:$AX,$AH1349)&lt;0.75,"50-75%","75-100%"))))</f>
        <v>50-75%</v>
      </c>
      <c r="K1349" t="str">
        <f t="array" ref="K1349">IF($A1349="","",INDEX(Summary!$AY:$AY,$AH1349)&amp;"")</f>
        <v>PM NA</v>
      </c>
      <c r="L1349" s="1">
        <f>IF($A1349="","",Summary!$P$2+MOD(ROW()-2,30))</f>
        <v>46254</v>
      </c>
      <c r="M1349">
        <f t="shared" si="191"/>
        <v>28</v>
      </c>
      <c r="N1349">
        <f t="shared" si="192"/>
        <v>20</v>
      </c>
      <c r="O1349" t="str">
        <f t="shared" si="193"/>
        <v>Aug-2026</v>
      </c>
      <c r="P1349">
        <f t="shared" ca="1" si="194"/>
        <v>1</v>
      </c>
      <c r="Q1349" s="2">
        <f t="array" ref="Q1349">IF($A1349="",0,IFERROR(INDEX(Summary!$P$3:$AS$67,$AH1349-2,$M1349),0))</f>
        <v>2444</v>
      </c>
      <c r="R1349" s="2">
        <f t="array" ref="R1349">IF($A1349="",0,ROUND(IFERROR(INDEX(Summary!$O:$O,$AH1349),0)/30,0))</f>
        <v>467</v>
      </c>
      <c r="S1349">
        <f t="shared" si="195"/>
        <v>0</v>
      </c>
      <c r="T1349" s="2">
        <f t="array" ref="T1349">IF($S1349=1,IFERROR(INDEX(Summary!$O:$O,$AH1349),0),0)</f>
        <v>0</v>
      </c>
      <c r="U1349" s="2">
        <f t="array" ref="U1349">IF($S1349=1,IFERROR(INDEX(Summary!$AT:$AT,$AH1349),0),0)</f>
        <v>0</v>
      </c>
      <c r="V1349" s="2">
        <f t="shared" si="196"/>
        <v>0</v>
      </c>
      <c r="W1349" s="2">
        <f t="array" ref="W1349">IF($S1349=1,IFERROR(INDEX(Summary!$AZ:$AZ,$AH1349),0),0)</f>
        <v>0</v>
      </c>
      <c r="X1349" s="3">
        <f t="array" ref="X1349">IF($S1349=1,IFERROR(INDEX(Summary!$BA:$BA,$AH1349),0),0)</f>
        <v>0</v>
      </c>
      <c r="Y1349" s="2">
        <f t="array" ref="Y1349">IF($S1349=1,IFERROR(INDEX(Summary!$G:$G,$AH1349),0),0)</f>
        <v>0</v>
      </c>
      <c r="Z1349" s="2">
        <f t="array" ref="Z1349">IF($S1349=1,IFERROR(INDEX(Summary!$H:$H,$AH1349),0),0)</f>
        <v>0</v>
      </c>
      <c r="AA1349" s="2">
        <f t="array" ref="AA1349">IF($S1349=1,IFERROR(INDEX(Summary!$I:$I,$AH1349),0),0)</f>
        <v>0</v>
      </c>
      <c r="AB1349" s="2">
        <f t="array" ref="AB1349">IF($S1349=1,IFERROR(INDEX(Summary!$J:$J,$AH1349),0),0)</f>
        <v>0</v>
      </c>
      <c r="AC1349" s="2">
        <f t="array" ref="AC1349">IF($S1349=1,IFERROR(INDEX(Summary!$K:$K,$AH1349),0),0)</f>
        <v>0</v>
      </c>
      <c r="AD1349" s="2">
        <f t="array" ref="AD1349">IF($S1349=1,IFERROR(INDEX(Summary!$L:$L,$AH1349),0),0)</f>
        <v>0</v>
      </c>
      <c r="AE1349" s="2">
        <f t="array" ref="AE1349">IF($S1349=1,IFERROR(INDEX(Summary!$M:$M,$AH1349),0),0)</f>
        <v>0</v>
      </c>
      <c r="AF1349" s="2">
        <f t="array" ref="AF1349">IF($S1349=1,IFERROR(INDEX(Summary!$N:$N,$AH1349),0),0)</f>
        <v>0</v>
      </c>
      <c r="AG1349">
        <f t="array" ref="AG1349">IF($A1349="","",IFERROR(INDEX(Summary!$BB:$BB,$AH1349),0))</f>
        <v>10</v>
      </c>
      <c r="AH1349">
        <f t="shared" si="197"/>
        <v>47</v>
      </c>
    </row>
    <row r="1350" spans="1:34" hidden="1">
      <c r="A1350" t="str">
        <f t="array" ref="A1350">IFERROR(INDEX(Summary!$D:$D,$AH1350)&amp;"","")</f>
        <v>FG00198</v>
      </c>
      <c r="B1350" t="str">
        <f t="array" ref="B1350">IF($A1350="","",INDEX(Summary!$E:$E,$AH1350))</f>
        <v>Pink Himalayan Rock Salt</v>
      </c>
      <c r="C1350" t="str">
        <f t="array" ref="C1350">IF($A1350="","",INDEX(Summary!$B:$B,$AH1350))</f>
        <v>Raw_Agri</v>
      </c>
      <c r="D1350" t="str">
        <f t="array" ref="D1350">IF($A1350="","",INDEX(Summary!$C:$C,$AH1350))</f>
        <v>C6</v>
      </c>
      <c r="E1350">
        <f t="array" ref="E1350">IF($A1350="","",INDEX(Summary!$F:$F,$AH1350))</f>
        <v>1</v>
      </c>
      <c r="F1350" t="str">
        <f t="array" ref="F1350">IF($A1350="","",INDEX(Summary!$BC:$BC,$AH1350)&amp;"")</f>
        <v>P1 – Critical</v>
      </c>
      <c r="G1350">
        <f t="shared" si="189"/>
        <v>1</v>
      </c>
      <c r="H1350">
        <f t="shared" si="190"/>
        <v>1</v>
      </c>
      <c r="I1350" t="str">
        <f t="array" ref="I1350">IF($A1350="","",IF(IFERROR(INDEX(Summary!$BA:$BA,$AH1350),0)&lt;1,"Under 1 day",IF(INDEX(Summary!$BA:$BA,$AH1350)&lt;3,"1-3 days",IF(INDEX(Summary!$BA:$BA,$AH1350)&lt;7,"3-7 days","7+ days"))))</f>
        <v>3-7 days</v>
      </c>
      <c r="J1350" t="str">
        <f t="array" ref="J1350">IF($A1350="","",IF(IFERROR(INDEX(Summary!$AX:$AX,$AH1350),0)&lt;0.25,"0-25%",IF(INDEX(Summary!$AX:$AX,$AH1350)&lt;0.5,"25-50%",IF(INDEX(Summary!$AX:$AX,$AH1350)&lt;0.75,"50-75%","75-100%"))))</f>
        <v>50-75%</v>
      </c>
      <c r="K1350" t="str">
        <f t="array" ref="K1350">IF($A1350="","",INDEX(Summary!$AY:$AY,$AH1350)&amp;"")</f>
        <v>PM NA</v>
      </c>
      <c r="L1350" s="1">
        <f>IF($A1350="","",Summary!$P$2+MOD(ROW()-2,30))</f>
        <v>46255</v>
      </c>
      <c r="M1350">
        <f t="shared" si="191"/>
        <v>29</v>
      </c>
      <c r="N1350">
        <f t="shared" si="192"/>
        <v>21</v>
      </c>
      <c r="O1350" t="str">
        <f t="shared" si="193"/>
        <v>Aug-2026</v>
      </c>
      <c r="P1350">
        <f t="shared" ca="1" si="194"/>
        <v>1</v>
      </c>
      <c r="Q1350" s="2">
        <f t="array" ref="Q1350">IF($A1350="",0,IFERROR(INDEX(Summary!$P$3:$AS$67,$AH1350-2,$M1350),0))</f>
        <v>0</v>
      </c>
      <c r="R1350" s="2">
        <f t="array" ref="R1350">IF($A1350="",0,ROUND(IFERROR(INDEX(Summary!$O:$O,$AH1350),0)/30,0))</f>
        <v>467</v>
      </c>
      <c r="S1350">
        <f t="shared" si="195"/>
        <v>0</v>
      </c>
      <c r="T1350" s="2">
        <f t="array" ref="T1350">IF($S1350=1,IFERROR(INDEX(Summary!$O:$O,$AH1350),0),0)</f>
        <v>0</v>
      </c>
      <c r="U1350" s="2">
        <f t="array" ref="U1350">IF($S1350=1,IFERROR(INDEX(Summary!$AT:$AT,$AH1350),0),0)</f>
        <v>0</v>
      </c>
      <c r="V1350" s="2">
        <f t="shared" si="196"/>
        <v>0</v>
      </c>
      <c r="W1350" s="2">
        <f t="array" ref="W1350">IF($S1350=1,IFERROR(INDEX(Summary!$AZ:$AZ,$AH1350),0),0)</f>
        <v>0</v>
      </c>
      <c r="X1350" s="3">
        <f t="array" ref="X1350">IF($S1350=1,IFERROR(INDEX(Summary!$BA:$BA,$AH1350),0),0)</f>
        <v>0</v>
      </c>
      <c r="Y1350" s="2">
        <f t="array" ref="Y1350">IF($S1350=1,IFERROR(INDEX(Summary!$G:$G,$AH1350),0),0)</f>
        <v>0</v>
      </c>
      <c r="Z1350" s="2">
        <f t="array" ref="Z1350">IF($S1350=1,IFERROR(INDEX(Summary!$H:$H,$AH1350),0),0)</f>
        <v>0</v>
      </c>
      <c r="AA1350" s="2">
        <f t="array" ref="AA1350">IF($S1350=1,IFERROR(INDEX(Summary!$I:$I,$AH1350),0),0)</f>
        <v>0</v>
      </c>
      <c r="AB1350" s="2">
        <f t="array" ref="AB1350">IF($S1350=1,IFERROR(INDEX(Summary!$J:$J,$AH1350),0),0)</f>
        <v>0</v>
      </c>
      <c r="AC1350" s="2">
        <f t="array" ref="AC1350">IF($S1350=1,IFERROR(INDEX(Summary!$K:$K,$AH1350),0),0)</f>
        <v>0</v>
      </c>
      <c r="AD1350" s="2">
        <f t="array" ref="AD1350">IF($S1350=1,IFERROR(INDEX(Summary!$L:$L,$AH1350),0),0)</f>
        <v>0</v>
      </c>
      <c r="AE1350" s="2">
        <f t="array" ref="AE1350">IF($S1350=1,IFERROR(INDEX(Summary!$M:$M,$AH1350),0),0)</f>
        <v>0</v>
      </c>
      <c r="AF1350" s="2">
        <f t="array" ref="AF1350">IF($S1350=1,IFERROR(INDEX(Summary!$N:$N,$AH1350),0),0)</f>
        <v>0</v>
      </c>
      <c r="AG1350">
        <f t="array" ref="AG1350">IF($A1350="","",IFERROR(INDEX(Summary!$BB:$BB,$AH1350),0))</f>
        <v>10</v>
      </c>
      <c r="AH1350">
        <f t="shared" si="197"/>
        <v>47</v>
      </c>
    </row>
    <row r="1351" spans="1:34" hidden="1">
      <c r="A1351" t="str">
        <f t="array" ref="A1351">IFERROR(INDEX(Summary!$D:$D,$AH1351)&amp;"","")</f>
        <v>FG00198</v>
      </c>
      <c r="B1351" t="str">
        <f t="array" ref="B1351">IF($A1351="","",INDEX(Summary!$E:$E,$AH1351))</f>
        <v>Pink Himalayan Rock Salt</v>
      </c>
      <c r="C1351" t="str">
        <f t="array" ref="C1351">IF($A1351="","",INDEX(Summary!$B:$B,$AH1351))</f>
        <v>Raw_Agri</v>
      </c>
      <c r="D1351" t="str">
        <f t="array" ref="D1351">IF($A1351="","",INDEX(Summary!$C:$C,$AH1351))</f>
        <v>C6</v>
      </c>
      <c r="E1351">
        <f t="array" ref="E1351">IF($A1351="","",INDEX(Summary!$F:$F,$AH1351))</f>
        <v>1</v>
      </c>
      <c r="F1351" t="str">
        <f t="array" ref="F1351">IF($A1351="","",INDEX(Summary!$BC:$BC,$AH1351)&amp;"")</f>
        <v>P1 – Critical</v>
      </c>
      <c r="G1351">
        <f t="shared" si="189"/>
        <v>1</v>
      </c>
      <c r="H1351">
        <f t="shared" si="190"/>
        <v>1</v>
      </c>
      <c r="I1351" t="str">
        <f t="array" ref="I1351">IF($A1351="","",IF(IFERROR(INDEX(Summary!$BA:$BA,$AH1351),0)&lt;1,"Under 1 day",IF(INDEX(Summary!$BA:$BA,$AH1351)&lt;3,"1-3 days",IF(INDEX(Summary!$BA:$BA,$AH1351)&lt;7,"3-7 days","7+ days"))))</f>
        <v>3-7 days</v>
      </c>
      <c r="J1351" t="str">
        <f t="array" ref="J1351">IF($A1351="","",IF(IFERROR(INDEX(Summary!$AX:$AX,$AH1351),0)&lt;0.25,"0-25%",IF(INDEX(Summary!$AX:$AX,$AH1351)&lt;0.5,"25-50%",IF(INDEX(Summary!$AX:$AX,$AH1351)&lt;0.75,"50-75%","75-100%"))))</f>
        <v>50-75%</v>
      </c>
      <c r="K1351" t="str">
        <f t="array" ref="K1351">IF($A1351="","",INDEX(Summary!$AY:$AY,$AH1351)&amp;"")</f>
        <v>PM NA</v>
      </c>
      <c r="L1351" s="1">
        <f>IF($A1351="","",Summary!$P$2+MOD(ROW()-2,30))</f>
        <v>46256</v>
      </c>
      <c r="M1351">
        <f t="shared" si="191"/>
        <v>30</v>
      </c>
      <c r="N1351">
        <f t="shared" si="192"/>
        <v>22</v>
      </c>
      <c r="O1351" t="str">
        <f t="shared" si="193"/>
        <v>Aug-2026</v>
      </c>
      <c r="P1351">
        <f t="shared" ca="1" si="194"/>
        <v>1</v>
      </c>
      <c r="Q1351" s="2">
        <f t="array" ref="Q1351">IF($A1351="",0,IFERROR(INDEX(Summary!$P$3:$AS$67,$AH1351-2,$M1351),0))</f>
        <v>0</v>
      </c>
      <c r="R1351" s="2">
        <f t="array" ref="R1351">IF($A1351="",0,ROUND(IFERROR(INDEX(Summary!$O:$O,$AH1351),0)/30,0))</f>
        <v>467</v>
      </c>
      <c r="S1351">
        <f t="shared" si="195"/>
        <v>0</v>
      </c>
      <c r="T1351" s="2">
        <f t="array" ref="T1351">IF($S1351=1,IFERROR(INDEX(Summary!$O:$O,$AH1351),0),0)</f>
        <v>0</v>
      </c>
      <c r="U1351" s="2">
        <f t="array" ref="U1351">IF($S1351=1,IFERROR(INDEX(Summary!$AT:$AT,$AH1351),0),0)</f>
        <v>0</v>
      </c>
      <c r="V1351" s="2">
        <f t="shared" si="196"/>
        <v>0</v>
      </c>
      <c r="W1351" s="2">
        <f t="array" ref="W1351">IF($S1351=1,IFERROR(INDEX(Summary!$AZ:$AZ,$AH1351),0),0)</f>
        <v>0</v>
      </c>
      <c r="X1351" s="3">
        <f t="array" ref="X1351">IF($S1351=1,IFERROR(INDEX(Summary!$BA:$BA,$AH1351),0),0)</f>
        <v>0</v>
      </c>
      <c r="Y1351" s="2">
        <f t="array" ref="Y1351">IF($S1351=1,IFERROR(INDEX(Summary!$G:$G,$AH1351),0),0)</f>
        <v>0</v>
      </c>
      <c r="Z1351" s="2">
        <f t="array" ref="Z1351">IF($S1351=1,IFERROR(INDEX(Summary!$H:$H,$AH1351),0),0)</f>
        <v>0</v>
      </c>
      <c r="AA1351" s="2">
        <f t="array" ref="AA1351">IF($S1351=1,IFERROR(INDEX(Summary!$I:$I,$AH1351),0),0)</f>
        <v>0</v>
      </c>
      <c r="AB1351" s="2">
        <f t="array" ref="AB1351">IF($S1351=1,IFERROR(INDEX(Summary!$J:$J,$AH1351),0),0)</f>
        <v>0</v>
      </c>
      <c r="AC1351" s="2">
        <f t="array" ref="AC1351">IF($S1351=1,IFERROR(INDEX(Summary!$K:$K,$AH1351),0),0)</f>
        <v>0</v>
      </c>
      <c r="AD1351" s="2">
        <f t="array" ref="AD1351">IF($S1351=1,IFERROR(INDEX(Summary!$L:$L,$AH1351),0),0)</f>
        <v>0</v>
      </c>
      <c r="AE1351" s="2">
        <f t="array" ref="AE1351">IF($S1351=1,IFERROR(INDEX(Summary!$M:$M,$AH1351),0),0)</f>
        <v>0</v>
      </c>
      <c r="AF1351" s="2">
        <f t="array" ref="AF1351">IF($S1351=1,IFERROR(INDEX(Summary!$N:$N,$AH1351),0),0)</f>
        <v>0</v>
      </c>
      <c r="AG1351">
        <f t="array" ref="AG1351">IF($A1351="","",IFERROR(INDEX(Summary!$BB:$BB,$AH1351),0))</f>
        <v>10</v>
      </c>
      <c r="AH1351">
        <f t="shared" si="197"/>
        <v>47</v>
      </c>
    </row>
    <row r="1352" spans="1:34" hidden="1">
      <c r="A1352" t="str">
        <f t="array" ref="A1352">IFERROR(INDEX(Summary!$D:$D,$AH1352)&amp;"","")</f>
        <v>USFG00817</v>
      </c>
      <c r="B1352" t="str">
        <f t="array" ref="B1352">IF($A1352="","",INDEX(Summary!$E:$E,$AH1352))</f>
        <v>Coconut oil 16 fl. oz (473ml) - Units</v>
      </c>
      <c r="C1352" t="str">
        <f t="array" ref="C1352">IF($A1352="","",INDEX(Summary!$B:$B,$AH1352))</f>
        <v>Oil</v>
      </c>
      <c r="D1352" t="str">
        <f t="array" ref="D1352">IF($A1352="","",INDEX(Summary!$C:$C,$AH1352))</f>
        <v>C6</v>
      </c>
      <c r="E1352">
        <f t="array" ref="E1352">IF($A1352="","",INDEX(Summary!$F:$F,$AH1352))</f>
        <v>0.5</v>
      </c>
      <c r="F1352" t="str">
        <f t="array" ref="F1352">IF($A1352="","",INDEX(Summary!$BC:$BC,$AH1352)&amp;"")</f>
        <v/>
      </c>
      <c r="G1352" t="e">
        <f t="shared" si="189"/>
        <v>#VALUE!</v>
      </c>
      <c r="H1352">
        <f t="shared" si="190"/>
        <v>0</v>
      </c>
      <c r="I1352" t="str">
        <f t="array" ref="I1352">IF($A1352="","",IF(IFERROR(INDEX(Summary!$BA:$BA,$AH1352),0)&lt;1,"Under 1 day",IF(INDEX(Summary!$BA:$BA,$AH1352)&lt;3,"1-3 days",IF(INDEX(Summary!$BA:$BA,$AH1352)&lt;7,"3-7 days","7+ days"))))</f>
        <v>1-3 days</v>
      </c>
      <c r="J1352" t="str">
        <f t="array" ref="J1352">IF($A1352="","",IF(IFERROR(INDEX(Summary!$AX:$AX,$AH1352),0)&lt;0.25,"0-25%",IF(INDEX(Summary!$AX:$AX,$AH1352)&lt;0.5,"25-50%",IF(INDEX(Summary!$AX:$AX,$AH1352)&lt;0.75,"50-75%","75-100%"))))</f>
        <v>75-100%</v>
      </c>
      <c r="K1352" t="str">
        <f t="array" ref="K1352">IF($A1352="","",INDEX(Summary!$AY:$AY,$AH1352)&amp;"")</f>
        <v>Done</v>
      </c>
      <c r="L1352" s="1">
        <f>IF($A1352="","",Summary!$P$2+MOD(ROW()-2,30))</f>
        <v>46227</v>
      </c>
      <c r="M1352">
        <f t="shared" si="191"/>
        <v>1</v>
      </c>
      <c r="N1352">
        <f t="shared" si="192"/>
        <v>24</v>
      </c>
      <c r="O1352" t="str">
        <f t="shared" si="193"/>
        <v>Jul-2026</v>
      </c>
      <c r="P1352">
        <f t="shared" ca="1" si="194"/>
        <v>1</v>
      </c>
      <c r="Q1352" s="2">
        <f t="array" ref="Q1352">IF($A1352="",0,IFERROR(INDEX(Summary!$P$3:$AS$67,$AH1352-2,$M1352),0))</f>
        <v>0</v>
      </c>
      <c r="R1352" s="2">
        <f t="array" ref="R1352">IF($A1352="",0,ROUND(IFERROR(INDEX(Summary!$O:$O,$AH1352),0)/30,0))</f>
        <v>4</v>
      </c>
      <c r="S1352">
        <f t="shared" si="195"/>
        <v>1</v>
      </c>
      <c r="T1352" s="2">
        <f t="array" ref="T1352">IF($S1352=1,IFERROR(INDEX(Summary!$O:$O,$AH1352),0),0)</f>
        <v>125</v>
      </c>
      <c r="U1352" s="2">
        <f t="array" ref="U1352">IF($S1352=1,IFERROR(INDEX(Summary!$AT:$AT,$AH1352),0),0)</f>
        <v>505</v>
      </c>
      <c r="V1352" s="2">
        <f t="shared" si="196"/>
        <v>0</v>
      </c>
      <c r="W1352" s="2">
        <f t="array" ref="W1352">IF($S1352=1,IFERROR(INDEX(Summary!$AZ:$AZ,$AH1352),0),0)</f>
        <v>10</v>
      </c>
      <c r="X1352" s="3">
        <f t="array" ref="X1352">IF($S1352=1,IFERROR(INDEX(Summary!$BA:$BA,$AH1352),0),0)</f>
        <v>2.4</v>
      </c>
      <c r="Y1352" s="2">
        <f t="array" ref="Y1352">IF($S1352=1,IFERROR(INDEX(Summary!$G:$G,$AH1352),0),0)</f>
        <v>0</v>
      </c>
      <c r="Z1352" s="2">
        <f t="array" ref="Z1352">IF($S1352=1,IFERROR(INDEX(Summary!$H:$H,$AH1352),0),0)</f>
        <v>0</v>
      </c>
      <c r="AA1352" s="2">
        <f t="array" ref="AA1352">IF($S1352=1,IFERROR(INDEX(Summary!$I:$I,$AH1352),0),0)</f>
        <v>0</v>
      </c>
      <c r="AB1352" s="2">
        <f t="array" ref="AB1352">IF($S1352=1,IFERROR(INDEX(Summary!$J:$J,$AH1352),0),0)</f>
        <v>0</v>
      </c>
      <c r="AC1352" s="2">
        <f t="array" ref="AC1352">IF($S1352=1,IFERROR(INDEX(Summary!$K:$K,$AH1352),0),0)</f>
        <v>0</v>
      </c>
      <c r="AD1352" s="2">
        <f t="array" ref="AD1352">IF($S1352=1,IFERROR(INDEX(Summary!$L:$L,$AH1352),0),0)</f>
        <v>0</v>
      </c>
      <c r="AE1352" s="2">
        <f t="array" ref="AE1352">IF($S1352=1,IFERROR(INDEX(Summary!$M:$M,$AH1352),0),0)</f>
        <v>125</v>
      </c>
      <c r="AF1352" s="2">
        <f t="array" ref="AF1352">IF($S1352=1,IFERROR(INDEX(Summary!$N:$N,$AH1352),0),0)</f>
        <v>0</v>
      </c>
      <c r="AG1352">
        <f t="array" ref="AG1352">IF($A1352="","",IFERROR(INDEX(Summary!$BB:$BB,$AH1352),0))</f>
        <v>0</v>
      </c>
      <c r="AH1352">
        <f t="shared" si="197"/>
        <v>48</v>
      </c>
    </row>
    <row r="1353" spans="1:34" hidden="1">
      <c r="A1353" t="str">
        <f t="array" ref="A1353">IFERROR(INDEX(Summary!$D:$D,$AH1353)&amp;"","")</f>
        <v>USFG00817</v>
      </c>
      <c r="B1353" t="str">
        <f t="array" ref="B1353">IF($A1353="","",INDEX(Summary!$E:$E,$AH1353))</f>
        <v>Coconut oil 16 fl. oz (473ml) - Units</v>
      </c>
      <c r="C1353" t="str">
        <f t="array" ref="C1353">IF($A1353="","",INDEX(Summary!$B:$B,$AH1353))</f>
        <v>Oil</v>
      </c>
      <c r="D1353" t="str">
        <f t="array" ref="D1353">IF($A1353="","",INDEX(Summary!$C:$C,$AH1353))</f>
        <v>C6</v>
      </c>
      <c r="E1353">
        <f t="array" ref="E1353">IF($A1353="","",INDEX(Summary!$F:$F,$AH1353))</f>
        <v>0.5</v>
      </c>
      <c r="F1353" t="str">
        <f t="array" ref="F1353">IF($A1353="","",INDEX(Summary!$BC:$BC,$AH1353)&amp;"")</f>
        <v/>
      </c>
      <c r="G1353" t="e">
        <f t="shared" si="189"/>
        <v>#VALUE!</v>
      </c>
      <c r="H1353">
        <f t="shared" si="190"/>
        <v>0</v>
      </c>
      <c r="I1353" t="str">
        <f t="array" ref="I1353">IF($A1353="","",IF(IFERROR(INDEX(Summary!$BA:$BA,$AH1353),0)&lt;1,"Under 1 day",IF(INDEX(Summary!$BA:$BA,$AH1353)&lt;3,"1-3 days",IF(INDEX(Summary!$BA:$BA,$AH1353)&lt;7,"3-7 days","7+ days"))))</f>
        <v>1-3 days</v>
      </c>
      <c r="J1353" t="str">
        <f t="array" ref="J1353">IF($A1353="","",IF(IFERROR(INDEX(Summary!$AX:$AX,$AH1353),0)&lt;0.25,"0-25%",IF(INDEX(Summary!$AX:$AX,$AH1353)&lt;0.5,"25-50%",IF(INDEX(Summary!$AX:$AX,$AH1353)&lt;0.75,"50-75%","75-100%"))))</f>
        <v>75-100%</v>
      </c>
      <c r="K1353" t="str">
        <f t="array" ref="K1353">IF($A1353="","",INDEX(Summary!$AY:$AY,$AH1353)&amp;"")</f>
        <v>Done</v>
      </c>
      <c r="L1353" s="1">
        <f>IF($A1353="","",Summary!$P$2+MOD(ROW()-2,30))</f>
        <v>46228</v>
      </c>
      <c r="M1353">
        <f t="shared" si="191"/>
        <v>2</v>
      </c>
      <c r="N1353">
        <f t="shared" si="192"/>
        <v>25</v>
      </c>
      <c r="O1353" t="str">
        <f t="shared" si="193"/>
        <v>Jul-2026</v>
      </c>
      <c r="P1353">
        <f t="shared" ca="1" si="194"/>
        <v>1</v>
      </c>
      <c r="Q1353" s="2">
        <f t="array" ref="Q1353">IF($A1353="",0,IFERROR(INDEX(Summary!$P$3:$AS$67,$AH1353-2,$M1353),0))</f>
        <v>0</v>
      </c>
      <c r="R1353" s="2">
        <f t="array" ref="R1353">IF($A1353="",0,ROUND(IFERROR(INDEX(Summary!$O:$O,$AH1353),0)/30,0))</f>
        <v>4</v>
      </c>
      <c r="S1353">
        <f t="shared" si="195"/>
        <v>0</v>
      </c>
      <c r="T1353" s="2">
        <f t="array" ref="T1353">IF($S1353=1,IFERROR(INDEX(Summary!$O:$O,$AH1353),0),0)</f>
        <v>0</v>
      </c>
      <c r="U1353" s="2">
        <f t="array" ref="U1353">IF($S1353=1,IFERROR(INDEX(Summary!$AT:$AT,$AH1353),0),0)</f>
        <v>0</v>
      </c>
      <c r="V1353" s="2">
        <f t="shared" si="196"/>
        <v>0</v>
      </c>
      <c r="W1353" s="2">
        <f t="array" ref="W1353">IF($S1353=1,IFERROR(INDEX(Summary!$AZ:$AZ,$AH1353),0),0)</f>
        <v>0</v>
      </c>
      <c r="X1353" s="3">
        <f t="array" ref="X1353">IF($S1353=1,IFERROR(INDEX(Summary!$BA:$BA,$AH1353),0),0)</f>
        <v>0</v>
      </c>
      <c r="Y1353" s="2">
        <f t="array" ref="Y1353">IF($S1353=1,IFERROR(INDEX(Summary!$G:$G,$AH1353),0),0)</f>
        <v>0</v>
      </c>
      <c r="Z1353" s="2">
        <f t="array" ref="Z1353">IF($S1353=1,IFERROR(INDEX(Summary!$H:$H,$AH1353),0),0)</f>
        <v>0</v>
      </c>
      <c r="AA1353" s="2">
        <f t="array" ref="AA1353">IF($S1353=1,IFERROR(INDEX(Summary!$I:$I,$AH1353),0),0)</f>
        <v>0</v>
      </c>
      <c r="AB1353" s="2">
        <f t="array" ref="AB1353">IF($S1353=1,IFERROR(INDEX(Summary!$J:$J,$AH1353),0),0)</f>
        <v>0</v>
      </c>
      <c r="AC1353" s="2">
        <f t="array" ref="AC1353">IF($S1353=1,IFERROR(INDEX(Summary!$K:$K,$AH1353),0),0)</f>
        <v>0</v>
      </c>
      <c r="AD1353" s="2">
        <f t="array" ref="AD1353">IF($S1353=1,IFERROR(INDEX(Summary!$L:$L,$AH1353),0),0)</f>
        <v>0</v>
      </c>
      <c r="AE1353" s="2">
        <f t="array" ref="AE1353">IF($S1353=1,IFERROR(INDEX(Summary!$M:$M,$AH1353),0),0)</f>
        <v>0</v>
      </c>
      <c r="AF1353" s="2">
        <f t="array" ref="AF1353">IF($S1353=1,IFERROR(INDEX(Summary!$N:$N,$AH1353),0),0)</f>
        <v>0</v>
      </c>
      <c r="AG1353">
        <f t="array" ref="AG1353">IF($A1353="","",IFERROR(INDEX(Summary!$BB:$BB,$AH1353),0))</f>
        <v>0</v>
      </c>
      <c r="AH1353">
        <f t="shared" si="197"/>
        <v>48</v>
      </c>
    </row>
    <row r="1354" spans="1:34" hidden="1">
      <c r="A1354" t="str">
        <f t="array" ref="A1354">IFERROR(INDEX(Summary!$D:$D,$AH1354)&amp;"","")</f>
        <v>USFG00817</v>
      </c>
      <c r="B1354" t="str">
        <f t="array" ref="B1354">IF($A1354="","",INDEX(Summary!$E:$E,$AH1354))</f>
        <v>Coconut oil 16 fl. oz (473ml) - Units</v>
      </c>
      <c r="C1354" t="str">
        <f t="array" ref="C1354">IF($A1354="","",INDEX(Summary!$B:$B,$AH1354))</f>
        <v>Oil</v>
      </c>
      <c r="D1354" t="str">
        <f t="array" ref="D1354">IF($A1354="","",INDEX(Summary!$C:$C,$AH1354))</f>
        <v>C6</v>
      </c>
      <c r="E1354">
        <f t="array" ref="E1354">IF($A1354="","",INDEX(Summary!$F:$F,$AH1354))</f>
        <v>0.5</v>
      </c>
      <c r="F1354" t="str">
        <f t="array" ref="F1354">IF($A1354="","",INDEX(Summary!$BC:$BC,$AH1354)&amp;"")</f>
        <v/>
      </c>
      <c r="G1354" t="e">
        <f t="shared" si="189"/>
        <v>#VALUE!</v>
      </c>
      <c r="H1354">
        <f t="shared" si="190"/>
        <v>0</v>
      </c>
      <c r="I1354" t="str">
        <f t="array" ref="I1354">IF($A1354="","",IF(IFERROR(INDEX(Summary!$BA:$BA,$AH1354),0)&lt;1,"Under 1 day",IF(INDEX(Summary!$BA:$BA,$AH1354)&lt;3,"1-3 days",IF(INDEX(Summary!$BA:$BA,$AH1354)&lt;7,"3-7 days","7+ days"))))</f>
        <v>1-3 days</v>
      </c>
      <c r="J1354" t="str">
        <f t="array" ref="J1354">IF($A1354="","",IF(IFERROR(INDEX(Summary!$AX:$AX,$AH1354),0)&lt;0.25,"0-25%",IF(INDEX(Summary!$AX:$AX,$AH1354)&lt;0.5,"25-50%",IF(INDEX(Summary!$AX:$AX,$AH1354)&lt;0.75,"50-75%","75-100%"))))</f>
        <v>75-100%</v>
      </c>
      <c r="K1354" t="str">
        <f t="array" ref="K1354">IF($A1354="","",INDEX(Summary!$AY:$AY,$AH1354)&amp;"")</f>
        <v>Done</v>
      </c>
      <c r="L1354" s="1">
        <f>IF($A1354="","",Summary!$P$2+MOD(ROW()-2,30))</f>
        <v>46229</v>
      </c>
      <c r="M1354">
        <f t="shared" si="191"/>
        <v>3</v>
      </c>
      <c r="N1354">
        <f t="shared" si="192"/>
        <v>26</v>
      </c>
      <c r="O1354" t="str">
        <f t="shared" si="193"/>
        <v>Jul-2026</v>
      </c>
      <c r="P1354">
        <f t="shared" ca="1" si="194"/>
        <v>1</v>
      </c>
      <c r="Q1354" s="2">
        <f t="array" ref="Q1354">IF($A1354="",0,IFERROR(INDEX(Summary!$P$3:$AS$67,$AH1354-2,$M1354),0))</f>
        <v>0</v>
      </c>
      <c r="R1354" s="2">
        <f t="array" ref="R1354">IF($A1354="",0,ROUND(IFERROR(INDEX(Summary!$O:$O,$AH1354),0)/30,0))</f>
        <v>4</v>
      </c>
      <c r="S1354">
        <f t="shared" si="195"/>
        <v>0</v>
      </c>
      <c r="T1354" s="2">
        <f t="array" ref="T1354">IF($S1354=1,IFERROR(INDEX(Summary!$O:$O,$AH1354),0),0)</f>
        <v>0</v>
      </c>
      <c r="U1354" s="2">
        <f t="array" ref="U1354">IF($S1354=1,IFERROR(INDEX(Summary!$AT:$AT,$AH1354),0),0)</f>
        <v>0</v>
      </c>
      <c r="V1354" s="2">
        <f t="shared" si="196"/>
        <v>0</v>
      </c>
      <c r="W1354" s="2">
        <f t="array" ref="W1354">IF($S1354=1,IFERROR(INDEX(Summary!$AZ:$AZ,$AH1354),0),0)</f>
        <v>0</v>
      </c>
      <c r="X1354" s="3">
        <f t="array" ref="X1354">IF($S1354=1,IFERROR(INDEX(Summary!$BA:$BA,$AH1354),0),0)</f>
        <v>0</v>
      </c>
      <c r="Y1354" s="2">
        <f t="array" ref="Y1354">IF($S1354=1,IFERROR(INDEX(Summary!$G:$G,$AH1354),0),0)</f>
        <v>0</v>
      </c>
      <c r="Z1354" s="2">
        <f t="array" ref="Z1354">IF($S1354=1,IFERROR(INDEX(Summary!$H:$H,$AH1354),0),0)</f>
        <v>0</v>
      </c>
      <c r="AA1354" s="2">
        <f t="array" ref="AA1354">IF($S1354=1,IFERROR(INDEX(Summary!$I:$I,$AH1354),0),0)</f>
        <v>0</v>
      </c>
      <c r="AB1354" s="2">
        <f t="array" ref="AB1354">IF($S1354=1,IFERROR(INDEX(Summary!$J:$J,$AH1354),0),0)</f>
        <v>0</v>
      </c>
      <c r="AC1354" s="2">
        <f t="array" ref="AC1354">IF($S1354=1,IFERROR(INDEX(Summary!$K:$K,$AH1354),0),0)</f>
        <v>0</v>
      </c>
      <c r="AD1354" s="2">
        <f t="array" ref="AD1354">IF($S1354=1,IFERROR(INDEX(Summary!$L:$L,$AH1354),0),0)</f>
        <v>0</v>
      </c>
      <c r="AE1354" s="2">
        <f t="array" ref="AE1354">IF($S1354=1,IFERROR(INDEX(Summary!$M:$M,$AH1354),0),0)</f>
        <v>0</v>
      </c>
      <c r="AF1354" s="2">
        <f t="array" ref="AF1354">IF($S1354=1,IFERROR(INDEX(Summary!$N:$N,$AH1354),0),0)</f>
        <v>0</v>
      </c>
      <c r="AG1354">
        <f t="array" ref="AG1354">IF($A1354="","",IFERROR(INDEX(Summary!$BB:$BB,$AH1354),0))</f>
        <v>0</v>
      </c>
      <c r="AH1354">
        <f t="shared" si="197"/>
        <v>48</v>
      </c>
    </row>
    <row r="1355" spans="1:34" hidden="1">
      <c r="A1355" t="str">
        <f t="array" ref="A1355">IFERROR(INDEX(Summary!$D:$D,$AH1355)&amp;"","")</f>
        <v>USFG00817</v>
      </c>
      <c r="B1355" t="str">
        <f t="array" ref="B1355">IF($A1355="","",INDEX(Summary!$E:$E,$AH1355))</f>
        <v>Coconut oil 16 fl. oz (473ml) - Units</v>
      </c>
      <c r="C1355" t="str">
        <f t="array" ref="C1355">IF($A1355="","",INDEX(Summary!$B:$B,$AH1355))</f>
        <v>Oil</v>
      </c>
      <c r="D1355" t="str">
        <f t="array" ref="D1355">IF($A1355="","",INDEX(Summary!$C:$C,$AH1355))</f>
        <v>C6</v>
      </c>
      <c r="E1355">
        <f t="array" ref="E1355">IF($A1355="","",INDEX(Summary!$F:$F,$AH1355))</f>
        <v>0.5</v>
      </c>
      <c r="F1355" t="str">
        <f t="array" ref="F1355">IF($A1355="","",INDEX(Summary!$BC:$BC,$AH1355)&amp;"")</f>
        <v/>
      </c>
      <c r="G1355" t="e">
        <f t="shared" si="189"/>
        <v>#VALUE!</v>
      </c>
      <c r="H1355">
        <f t="shared" si="190"/>
        <v>0</v>
      </c>
      <c r="I1355" t="str">
        <f t="array" ref="I1355">IF($A1355="","",IF(IFERROR(INDEX(Summary!$BA:$BA,$AH1355),0)&lt;1,"Under 1 day",IF(INDEX(Summary!$BA:$BA,$AH1355)&lt;3,"1-3 days",IF(INDEX(Summary!$BA:$BA,$AH1355)&lt;7,"3-7 days","7+ days"))))</f>
        <v>1-3 days</v>
      </c>
      <c r="J1355" t="str">
        <f t="array" ref="J1355">IF($A1355="","",IF(IFERROR(INDEX(Summary!$AX:$AX,$AH1355),0)&lt;0.25,"0-25%",IF(INDEX(Summary!$AX:$AX,$AH1355)&lt;0.5,"25-50%",IF(INDEX(Summary!$AX:$AX,$AH1355)&lt;0.75,"50-75%","75-100%"))))</f>
        <v>75-100%</v>
      </c>
      <c r="K1355" t="str">
        <f t="array" ref="K1355">IF($A1355="","",INDEX(Summary!$AY:$AY,$AH1355)&amp;"")</f>
        <v>Done</v>
      </c>
      <c r="L1355" s="1">
        <f>IF($A1355="","",Summary!$P$2+MOD(ROW()-2,30))</f>
        <v>46230</v>
      </c>
      <c r="M1355">
        <f t="shared" si="191"/>
        <v>4</v>
      </c>
      <c r="N1355">
        <f t="shared" si="192"/>
        <v>27</v>
      </c>
      <c r="O1355" t="str">
        <f t="shared" si="193"/>
        <v>Jul-2026</v>
      </c>
      <c r="P1355">
        <f t="shared" ca="1" si="194"/>
        <v>1</v>
      </c>
      <c r="Q1355" s="2">
        <f t="array" ref="Q1355">IF($A1355="",0,IFERROR(INDEX(Summary!$P$3:$AS$67,$AH1355-2,$M1355),0))</f>
        <v>0</v>
      </c>
      <c r="R1355" s="2">
        <f t="array" ref="R1355">IF($A1355="",0,ROUND(IFERROR(INDEX(Summary!$O:$O,$AH1355),0)/30,0))</f>
        <v>4</v>
      </c>
      <c r="S1355">
        <f t="shared" si="195"/>
        <v>0</v>
      </c>
      <c r="T1355" s="2">
        <f t="array" ref="T1355">IF($S1355=1,IFERROR(INDEX(Summary!$O:$O,$AH1355),0),0)</f>
        <v>0</v>
      </c>
      <c r="U1355" s="2">
        <f t="array" ref="U1355">IF($S1355=1,IFERROR(INDEX(Summary!$AT:$AT,$AH1355),0),0)</f>
        <v>0</v>
      </c>
      <c r="V1355" s="2">
        <f t="shared" si="196"/>
        <v>0</v>
      </c>
      <c r="W1355" s="2">
        <f t="array" ref="W1355">IF($S1355=1,IFERROR(INDEX(Summary!$AZ:$AZ,$AH1355),0),0)</f>
        <v>0</v>
      </c>
      <c r="X1355" s="3">
        <f t="array" ref="X1355">IF($S1355=1,IFERROR(INDEX(Summary!$BA:$BA,$AH1355),0),0)</f>
        <v>0</v>
      </c>
      <c r="Y1355" s="2">
        <f t="array" ref="Y1355">IF($S1355=1,IFERROR(INDEX(Summary!$G:$G,$AH1355),0),0)</f>
        <v>0</v>
      </c>
      <c r="Z1355" s="2">
        <f t="array" ref="Z1355">IF($S1355=1,IFERROR(INDEX(Summary!$H:$H,$AH1355),0),0)</f>
        <v>0</v>
      </c>
      <c r="AA1355" s="2">
        <f t="array" ref="AA1355">IF($S1355=1,IFERROR(INDEX(Summary!$I:$I,$AH1355),0),0)</f>
        <v>0</v>
      </c>
      <c r="AB1355" s="2">
        <f t="array" ref="AB1355">IF($S1355=1,IFERROR(INDEX(Summary!$J:$J,$AH1355),0),0)</f>
        <v>0</v>
      </c>
      <c r="AC1355" s="2">
        <f t="array" ref="AC1355">IF($S1355=1,IFERROR(INDEX(Summary!$K:$K,$AH1355),0),0)</f>
        <v>0</v>
      </c>
      <c r="AD1355" s="2">
        <f t="array" ref="AD1355">IF($S1355=1,IFERROR(INDEX(Summary!$L:$L,$AH1355),0),0)</f>
        <v>0</v>
      </c>
      <c r="AE1355" s="2">
        <f t="array" ref="AE1355">IF($S1355=1,IFERROR(INDEX(Summary!$M:$M,$AH1355),0),0)</f>
        <v>0</v>
      </c>
      <c r="AF1355" s="2">
        <f t="array" ref="AF1355">IF($S1355=1,IFERROR(INDEX(Summary!$N:$N,$AH1355),0),0)</f>
        <v>0</v>
      </c>
      <c r="AG1355">
        <f t="array" ref="AG1355">IF($A1355="","",IFERROR(INDEX(Summary!$BB:$BB,$AH1355),0))</f>
        <v>0</v>
      </c>
      <c r="AH1355">
        <f t="shared" si="197"/>
        <v>48</v>
      </c>
    </row>
    <row r="1356" spans="1:34" hidden="1">
      <c r="A1356" t="str">
        <f t="array" ref="A1356">IFERROR(INDEX(Summary!$D:$D,$AH1356)&amp;"","")</f>
        <v>USFG00817</v>
      </c>
      <c r="B1356" t="str">
        <f t="array" ref="B1356">IF($A1356="","",INDEX(Summary!$E:$E,$AH1356))</f>
        <v>Coconut oil 16 fl. oz (473ml) - Units</v>
      </c>
      <c r="C1356" t="str">
        <f t="array" ref="C1356">IF($A1356="","",INDEX(Summary!$B:$B,$AH1356))</f>
        <v>Oil</v>
      </c>
      <c r="D1356" t="str">
        <f t="array" ref="D1356">IF($A1356="","",INDEX(Summary!$C:$C,$AH1356))</f>
        <v>C6</v>
      </c>
      <c r="E1356">
        <f t="array" ref="E1356">IF($A1356="","",INDEX(Summary!$F:$F,$AH1356))</f>
        <v>0.5</v>
      </c>
      <c r="F1356" t="str">
        <f t="array" ref="F1356">IF($A1356="","",INDEX(Summary!$BC:$BC,$AH1356)&amp;"")</f>
        <v/>
      </c>
      <c r="G1356" t="e">
        <f t="shared" si="189"/>
        <v>#VALUE!</v>
      </c>
      <c r="H1356">
        <f t="shared" si="190"/>
        <v>0</v>
      </c>
      <c r="I1356" t="str">
        <f t="array" ref="I1356">IF($A1356="","",IF(IFERROR(INDEX(Summary!$BA:$BA,$AH1356),0)&lt;1,"Under 1 day",IF(INDEX(Summary!$BA:$BA,$AH1356)&lt;3,"1-3 days",IF(INDEX(Summary!$BA:$BA,$AH1356)&lt;7,"3-7 days","7+ days"))))</f>
        <v>1-3 days</v>
      </c>
      <c r="J1356" t="str">
        <f t="array" ref="J1356">IF($A1356="","",IF(IFERROR(INDEX(Summary!$AX:$AX,$AH1356),0)&lt;0.25,"0-25%",IF(INDEX(Summary!$AX:$AX,$AH1356)&lt;0.5,"25-50%",IF(INDEX(Summary!$AX:$AX,$AH1356)&lt;0.75,"50-75%","75-100%"))))</f>
        <v>75-100%</v>
      </c>
      <c r="K1356" t="str">
        <f t="array" ref="K1356">IF($A1356="","",INDEX(Summary!$AY:$AY,$AH1356)&amp;"")</f>
        <v>Done</v>
      </c>
      <c r="L1356" s="1">
        <f>IF($A1356="","",Summary!$P$2+MOD(ROW()-2,30))</f>
        <v>46231</v>
      </c>
      <c r="M1356">
        <f t="shared" si="191"/>
        <v>5</v>
      </c>
      <c r="N1356">
        <f t="shared" si="192"/>
        <v>28</v>
      </c>
      <c r="O1356" t="str">
        <f t="shared" si="193"/>
        <v>Jul-2026</v>
      </c>
      <c r="P1356">
        <f t="shared" ca="1" si="194"/>
        <v>1</v>
      </c>
      <c r="Q1356" s="2">
        <f t="array" ref="Q1356">IF($A1356="",0,IFERROR(INDEX(Summary!$P$3:$AS$67,$AH1356-2,$M1356),0))</f>
        <v>0</v>
      </c>
      <c r="R1356" s="2">
        <f t="array" ref="R1356">IF($A1356="",0,ROUND(IFERROR(INDEX(Summary!$O:$O,$AH1356),0)/30,0))</f>
        <v>4</v>
      </c>
      <c r="S1356">
        <f t="shared" si="195"/>
        <v>0</v>
      </c>
      <c r="T1356" s="2">
        <f t="array" ref="T1356">IF($S1356=1,IFERROR(INDEX(Summary!$O:$O,$AH1356),0),0)</f>
        <v>0</v>
      </c>
      <c r="U1356" s="2">
        <f t="array" ref="U1356">IF($S1356=1,IFERROR(INDEX(Summary!$AT:$AT,$AH1356),0),0)</f>
        <v>0</v>
      </c>
      <c r="V1356" s="2">
        <f t="shared" si="196"/>
        <v>0</v>
      </c>
      <c r="W1356" s="2">
        <f t="array" ref="W1356">IF($S1356=1,IFERROR(INDEX(Summary!$AZ:$AZ,$AH1356),0),0)</f>
        <v>0</v>
      </c>
      <c r="X1356" s="3">
        <f t="array" ref="X1356">IF($S1356=1,IFERROR(INDEX(Summary!$BA:$BA,$AH1356),0),0)</f>
        <v>0</v>
      </c>
      <c r="Y1356" s="2">
        <f t="array" ref="Y1356">IF($S1356=1,IFERROR(INDEX(Summary!$G:$G,$AH1356),0),0)</f>
        <v>0</v>
      </c>
      <c r="Z1356" s="2">
        <f t="array" ref="Z1356">IF($S1356=1,IFERROR(INDEX(Summary!$H:$H,$AH1356),0),0)</f>
        <v>0</v>
      </c>
      <c r="AA1356" s="2">
        <f t="array" ref="AA1356">IF($S1356=1,IFERROR(INDEX(Summary!$I:$I,$AH1356),0),0)</f>
        <v>0</v>
      </c>
      <c r="AB1356" s="2">
        <f t="array" ref="AB1356">IF($S1356=1,IFERROR(INDEX(Summary!$J:$J,$AH1356),0),0)</f>
        <v>0</v>
      </c>
      <c r="AC1356" s="2">
        <f t="array" ref="AC1356">IF($S1356=1,IFERROR(INDEX(Summary!$K:$K,$AH1356),0),0)</f>
        <v>0</v>
      </c>
      <c r="AD1356" s="2">
        <f t="array" ref="AD1356">IF($S1356=1,IFERROR(INDEX(Summary!$L:$L,$AH1356),0),0)</f>
        <v>0</v>
      </c>
      <c r="AE1356" s="2">
        <f t="array" ref="AE1356">IF($S1356=1,IFERROR(INDEX(Summary!$M:$M,$AH1356),0),0)</f>
        <v>0</v>
      </c>
      <c r="AF1356" s="2">
        <f t="array" ref="AF1356">IF($S1356=1,IFERROR(INDEX(Summary!$N:$N,$AH1356),0),0)</f>
        <v>0</v>
      </c>
      <c r="AG1356">
        <f t="array" ref="AG1356">IF($A1356="","",IFERROR(INDEX(Summary!$BB:$BB,$AH1356),0))</f>
        <v>0</v>
      </c>
      <c r="AH1356">
        <f t="shared" si="197"/>
        <v>48</v>
      </c>
    </row>
    <row r="1357" spans="1:34" hidden="1">
      <c r="A1357" t="str">
        <f t="array" ref="A1357">IFERROR(INDEX(Summary!$D:$D,$AH1357)&amp;"","")</f>
        <v>USFG00817</v>
      </c>
      <c r="B1357" t="str">
        <f t="array" ref="B1357">IF($A1357="","",INDEX(Summary!$E:$E,$AH1357))</f>
        <v>Coconut oil 16 fl. oz (473ml) - Units</v>
      </c>
      <c r="C1357" t="str">
        <f t="array" ref="C1357">IF($A1357="","",INDEX(Summary!$B:$B,$AH1357))</f>
        <v>Oil</v>
      </c>
      <c r="D1357" t="str">
        <f t="array" ref="D1357">IF($A1357="","",INDEX(Summary!$C:$C,$AH1357))</f>
        <v>C6</v>
      </c>
      <c r="E1357">
        <f t="array" ref="E1357">IF($A1357="","",INDEX(Summary!$F:$F,$AH1357))</f>
        <v>0.5</v>
      </c>
      <c r="F1357" t="str">
        <f t="array" ref="F1357">IF($A1357="","",INDEX(Summary!$BC:$BC,$AH1357)&amp;"")</f>
        <v/>
      </c>
      <c r="G1357" t="e">
        <f t="shared" si="189"/>
        <v>#VALUE!</v>
      </c>
      <c r="H1357">
        <f t="shared" si="190"/>
        <v>0</v>
      </c>
      <c r="I1357" t="str">
        <f t="array" ref="I1357">IF($A1357="","",IF(IFERROR(INDEX(Summary!$BA:$BA,$AH1357),0)&lt;1,"Under 1 day",IF(INDEX(Summary!$BA:$BA,$AH1357)&lt;3,"1-3 days",IF(INDEX(Summary!$BA:$BA,$AH1357)&lt;7,"3-7 days","7+ days"))))</f>
        <v>1-3 days</v>
      </c>
      <c r="J1357" t="str">
        <f t="array" ref="J1357">IF($A1357="","",IF(IFERROR(INDEX(Summary!$AX:$AX,$AH1357),0)&lt;0.25,"0-25%",IF(INDEX(Summary!$AX:$AX,$AH1357)&lt;0.5,"25-50%",IF(INDEX(Summary!$AX:$AX,$AH1357)&lt;0.75,"50-75%","75-100%"))))</f>
        <v>75-100%</v>
      </c>
      <c r="K1357" t="str">
        <f t="array" ref="K1357">IF($A1357="","",INDEX(Summary!$AY:$AY,$AH1357)&amp;"")</f>
        <v>Done</v>
      </c>
      <c r="L1357" s="1">
        <f>IF($A1357="","",Summary!$P$2+MOD(ROW()-2,30))</f>
        <v>46232</v>
      </c>
      <c r="M1357">
        <f t="shared" si="191"/>
        <v>6</v>
      </c>
      <c r="N1357">
        <f t="shared" si="192"/>
        <v>29</v>
      </c>
      <c r="O1357" t="str">
        <f t="shared" si="193"/>
        <v>Jul-2026</v>
      </c>
      <c r="P1357">
        <f t="shared" ca="1" si="194"/>
        <v>1</v>
      </c>
      <c r="Q1357" s="2">
        <f t="array" ref="Q1357">IF($A1357="",0,IFERROR(INDEX(Summary!$P$3:$AS$67,$AH1357-2,$M1357),0))</f>
        <v>0</v>
      </c>
      <c r="R1357" s="2">
        <f t="array" ref="R1357">IF($A1357="",0,ROUND(IFERROR(INDEX(Summary!$O:$O,$AH1357),0)/30,0))</f>
        <v>4</v>
      </c>
      <c r="S1357">
        <f t="shared" si="195"/>
        <v>0</v>
      </c>
      <c r="T1357" s="2">
        <f t="array" ref="T1357">IF($S1357=1,IFERROR(INDEX(Summary!$O:$O,$AH1357),0),0)</f>
        <v>0</v>
      </c>
      <c r="U1357" s="2">
        <f t="array" ref="U1357">IF($S1357=1,IFERROR(INDEX(Summary!$AT:$AT,$AH1357),0),0)</f>
        <v>0</v>
      </c>
      <c r="V1357" s="2">
        <f t="shared" si="196"/>
        <v>0</v>
      </c>
      <c r="W1357" s="2">
        <f t="array" ref="W1357">IF($S1357=1,IFERROR(INDEX(Summary!$AZ:$AZ,$AH1357),0),0)</f>
        <v>0</v>
      </c>
      <c r="X1357" s="3">
        <f t="array" ref="X1357">IF($S1357=1,IFERROR(INDEX(Summary!$BA:$BA,$AH1357),0),0)</f>
        <v>0</v>
      </c>
      <c r="Y1357" s="2">
        <f t="array" ref="Y1357">IF($S1357=1,IFERROR(INDEX(Summary!$G:$G,$AH1357),0),0)</f>
        <v>0</v>
      </c>
      <c r="Z1357" s="2">
        <f t="array" ref="Z1357">IF($S1357=1,IFERROR(INDEX(Summary!$H:$H,$AH1357),0),0)</f>
        <v>0</v>
      </c>
      <c r="AA1357" s="2">
        <f t="array" ref="AA1357">IF($S1357=1,IFERROR(INDEX(Summary!$I:$I,$AH1357),0),0)</f>
        <v>0</v>
      </c>
      <c r="AB1357" s="2">
        <f t="array" ref="AB1357">IF($S1357=1,IFERROR(INDEX(Summary!$J:$J,$AH1357),0),0)</f>
        <v>0</v>
      </c>
      <c r="AC1357" s="2">
        <f t="array" ref="AC1357">IF($S1357=1,IFERROR(INDEX(Summary!$K:$K,$AH1357),0),0)</f>
        <v>0</v>
      </c>
      <c r="AD1357" s="2">
        <f t="array" ref="AD1357">IF($S1357=1,IFERROR(INDEX(Summary!$L:$L,$AH1357),0),0)</f>
        <v>0</v>
      </c>
      <c r="AE1357" s="2">
        <f t="array" ref="AE1357">IF($S1357=1,IFERROR(INDEX(Summary!$M:$M,$AH1357),0),0)</f>
        <v>0</v>
      </c>
      <c r="AF1357" s="2">
        <f t="array" ref="AF1357">IF($S1357=1,IFERROR(INDEX(Summary!$N:$N,$AH1357),0),0)</f>
        <v>0</v>
      </c>
      <c r="AG1357">
        <f t="array" ref="AG1357">IF($A1357="","",IFERROR(INDEX(Summary!$BB:$BB,$AH1357),0))</f>
        <v>0</v>
      </c>
      <c r="AH1357">
        <f t="shared" si="197"/>
        <v>48</v>
      </c>
    </row>
    <row r="1358" spans="1:34" hidden="1">
      <c r="A1358" t="str">
        <f t="array" ref="A1358">IFERROR(INDEX(Summary!$D:$D,$AH1358)&amp;"","")</f>
        <v>USFG00817</v>
      </c>
      <c r="B1358" t="str">
        <f t="array" ref="B1358">IF($A1358="","",INDEX(Summary!$E:$E,$AH1358))</f>
        <v>Coconut oil 16 fl. oz (473ml) - Units</v>
      </c>
      <c r="C1358" t="str">
        <f t="array" ref="C1358">IF($A1358="","",INDEX(Summary!$B:$B,$AH1358))</f>
        <v>Oil</v>
      </c>
      <c r="D1358" t="str">
        <f t="array" ref="D1358">IF($A1358="","",INDEX(Summary!$C:$C,$AH1358))</f>
        <v>C6</v>
      </c>
      <c r="E1358">
        <f t="array" ref="E1358">IF($A1358="","",INDEX(Summary!$F:$F,$AH1358))</f>
        <v>0.5</v>
      </c>
      <c r="F1358" t="str">
        <f t="array" ref="F1358">IF($A1358="","",INDEX(Summary!$BC:$BC,$AH1358)&amp;"")</f>
        <v/>
      </c>
      <c r="G1358" t="e">
        <f t="shared" si="189"/>
        <v>#VALUE!</v>
      </c>
      <c r="H1358">
        <f t="shared" si="190"/>
        <v>0</v>
      </c>
      <c r="I1358" t="str">
        <f t="array" ref="I1358">IF($A1358="","",IF(IFERROR(INDEX(Summary!$BA:$BA,$AH1358),0)&lt;1,"Under 1 day",IF(INDEX(Summary!$BA:$BA,$AH1358)&lt;3,"1-3 days",IF(INDEX(Summary!$BA:$BA,$AH1358)&lt;7,"3-7 days","7+ days"))))</f>
        <v>1-3 days</v>
      </c>
      <c r="J1358" t="str">
        <f t="array" ref="J1358">IF($A1358="","",IF(IFERROR(INDEX(Summary!$AX:$AX,$AH1358),0)&lt;0.25,"0-25%",IF(INDEX(Summary!$AX:$AX,$AH1358)&lt;0.5,"25-50%",IF(INDEX(Summary!$AX:$AX,$AH1358)&lt;0.75,"50-75%","75-100%"))))</f>
        <v>75-100%</v>
      </c>
      <c r="K1358" t="str">
        <f t="array" ref="K1358">IF($A1358="","",INDEX(Summary!$AY:$AY,$AH1358)&amp;"")</f>
        <v>Done</v>
      </c>
      <c r="L1358" s="1">
        <f>IF($A1358="","",Summary!$P$2+MOD(ROW()-2,30))</f>
        <v>46233</v>
      </c>
      <c r="M1358">
        <f t="shared" si="191"/>
        <v>7</v>
      </c>
      <c r="N1358">
        <f t="shared" si="192"/>
        <v>30</v>
      </c>
      <c r="O1358" t="str">
        <f t="shared" si="193"/>
        <v>Jul-2026</v>
      </c>
      <c r="P1358">
        <f t="shared" ca="1" si="194"/>
        <v>1</v>
      </c>
      <c r="Q1358" s="2">
        <f t="array" ref="Q1358">IF($A1358="",0,IFERROR(INDEX(Summary!$P$3:$AS$67,$AH1358-2,$M1358),0))</f>
        <v>0</v>
      </c>
      <c r="R1358" s="2">
        <f t="array" ref="R1358">IF($A1358="",0,ROUND(IFERROR(INDEX(Summary!$O:$O,$AH1358),0)/30,0))</f>
        <v>4</v>
      </c>
      <c r="S1358">
        <f t="shared" si="195"/>
        <v>0</v>
      </c>
      <c r="T1358" s="2">
        <f t="array" ref="T1358">IF($S1358=1,IFERROR(INDEX(Summary!$O:$O,$AH1358),0),0)</f>
        <v>0</v>
      </c>
      <c r="U1358" s="2">
        <f t="array" ref="U1358">IF($S1358=1,IFERROR(INDEX(Summary!$AT:$AT,$AH1358),0),0)</f>
        <v>0</v>
      </c>
      <c r="V1358" s="2">
        <f t="shared" si="196"/>
        <v>0</v>
      </c>
      <c r="W1358" s="2">
        <f t="array" ref="W1358">IF($S1358=1,IFERROR(INDEX(Summary!$AZ:$AZ,$AH1358),0),0)</f>
        <v>0</v>
      </c>
      <c r="X1358" s="3">
        <f t="array" ref="X1358">IF($S1358=1,IFERROR(INDEX(Summary!$BA:$BA,$AH1358),0),0)</f>
        <v>0</v>
      </c>
      <c r="Y1358" s="2">
        <f t="array" ref="Y1358">IF($S1358=1,IFERROR(INDEX(Summary!$G:$G,$AH1358),0),0)</f>
        <v>0</v>
      </c>
      <c r="Z1358" s="2">
        <f t="array" ref="Z1358">IF($S1358=1,IFERROR(INDEX(Summary!$H:$H,$AH1358),0),0)</f>
        <v>0</v>
      </c>
      <c r="AA1358" s="2">
        <f t="array" ref="AA1358">IF($S1358=1,IFERROR(INDEX(Summary!$I:$I,$AH1358),0),0)</f>
        <v>0</v>
      </c>
      <c r="AB1358" s="2">
        <f t="array" ref="AB1358">IF($S1358=1,IFERROR(INDEX(Summary!$J:$J,$AH1358),0),0)</f>
        <v>0</v>
      </c>
      <c r="AC1358" s="2">
        <f t="array" ref="AC1358">IF($S1358=1,IFERROR(INDEX(Summary!$K:$K,$AH1358),0),0)</f>
        <v>0</v>
      </c>
      <c r="AD1358" s="2">
        <f t="array" ref="AD1358">IF($S1358=1,IFERROR(INDEX(Summary!$L:$L,$AH1358),0),0)</f>
        <v>0</v>
      </c>
      <c r="AE1358" s="2">
        <f t="array" ref="AE1358">IF($S1358=1,IFERROR(INDEX(Summary!$M:$M,$AH1358),0),0)</f>
        <v>0</v>
      </c>
      <c r="AF1358" s="2">
        <f t="array" ref="AF1358">IF($S1358=1,IFERROR(INDEX(Summary!$N:$N,$AH1358),0),0)</f>
        <v>0</v>
      </c>
      <c r="AG1358">
        <f t="array" ref="AG1358">IF($A1358="","",IFERROR(INDEX(Summary!$BB:$BB,$AH1358),0))</f>
        <v>0</v>
      </c>
      <c r="AH1358">
        <f t="shared" si="197"/>
        <v>48</v>
      </c>
    </row>
    <row r="1359" spans="1:34" hidden="1">
      <c r="A1359" t="str">
        <f t="array" ref="A1359">IFERROR(INDEX(Summary!$D:$D,$AH1359)&amp;"","")</f>
        <v>USFG00817</v>
      </c>
      <c r="B1359" t="str">
        <f t="array" ref="B1359">IF($A1359="","",INDEX(Summary!$E:$E,$AH1359))</f>
        <v>Coconut oil 16 fl. oz (473ml) - Units</v>
      </c>
      <c r="C1359" t="str">
        <f t="array" ref="C1359">IF($A1359="","",INDEX(Summary!$B:$B,$AH1359))</f>
        <v>Oil</v>
      </c>
      <c r="D1359" t="str">
        <f t="array" ref="D1359">IF($A1359="","",INDEX(Summary!$C:$C,$AH1359))</f>
        <v>C6</v>
      </c>
      <c r="E1359">
        <f t="array" ref="E1359">IF($A1359="","",INDEX(Summary!$F:$F,$AH1359))</f>
        <v>0.5</v>
      </c>
      <c r="F1359" t="str">
        <f t="array" ref="F1359">IF($A1359="","",INDEX(Summary!$BC:$BC,$AH1359)&amp;"")</f>
        <v/>
      </c>
      <c r="G1359" t="e">
        <f t="shared" si="189"/>
        <v>#VALUE!</v>
      </c>
      <c r="H1359">
        <f t="shared" si="190"/>
        <v>0</v>
      </c>
      <c r="I1359" t="str">
        <f t="array" ref="I1359">IF($A1359="","",IF(IFERROR(INDEX(Summary!$BA:$BA,$AH1359),0)&lt;1,"Under 1 day",IF(INDEX(Summary!$BA:$BA,$AH1359)&lt;3,"1-3 days",IF(INDEX(Summary!$BA:$BA,$AH1359)&lt;7,"3-7 days","7+ days"))))</f>
        <v>1-3 days</v>
      </c>
      <c r="J1359" t="str">
        <f t="array" ref="J1359">IF($A1359="","",IF(IFERROR(INDEX(Summary!$AX:$AX,$AH1359),0)&lt;0.25,"0-25%",IF(INDEX(Summary!$AX:$AX,$AH1359)&lt;0.5,"25-50%",IF(INDEX(Summary!$AX:$AX,$AH1359)&lt;0.75,"50-75%","75-100%"))))</f>
        <v>75-100%</v>
      </c>
      <c r="K1359" t="str">
        <f t="array" ref="K1359">IF($A1359="","",INDEX(Summary!$AY:$AY,$AH1359)&amp;"")</f>
        <v>Done</v>
      </c>
      <c r="L1359" s="1">
        <f>IF($A1359="","",Summary!$P$2+MOD(ROW()-2,30))</f>
        <v>46234</v>
      </c>
      <c r="M1359">
        <f t="shared" si="191"/>
        <v>8</v>
      </c>
      <c r="N1359">
        <f t="shared" si="192"/>
        <v>31</v>
      </c>
      <c r="O1359" t="str">
        <f t="shared" si="193"/>
        <v>Jul-2026</v>
      </c>
      <c r="P1359">
        <f t="shared" ca="1" si="194"/>
        <v>1</v>
      </c>
      <c r="Q1359" s="2">
        <f t="array" ref="Q1359">IF($A1359="",0,IFERROR(INDEX(Summary!$P$3:$AS$67,$AH1359-2,$M1359),0))</f>
        <v>364</v>
      </c>
      <c r="R1359" s="2">
        <f t="array" ref="R1359">IF($A1359="",0,ROUND(IFERROR(INDEX(Summary!$O:$O,$AH1359),0)/30,0))</f>
        <v>4</v>
      </c>
      <c r="S1359">
        <f t="shared" si="195"/>
        <v>0</v>
      </c>
      <c r="T1359" s="2">
        <f t="array" ref="T1359">IF($S1359=1,IFERROR(INDEX(Summary!$O:$O,$AH1359),0),0)</f>
        <v>0</v>
      </c>
      <c r="U1359" s="2">
        <f t="array" ref="U1359">IF($S1359=1,IFERROR(INDEX(Summary!$AT:$AT,$AH1359),0),0)</f>
        <v>0</v>
      </c>
      <c r="V1359" s="2">
        <f t="shared" si="196"/>
        <v>0</v>
      </c>
      <c r="W1359" s="2">
        <f t="array" ref="W1359">IF($S1359=1,IFERROR(INDEX(Summary!$AZ:$AZ,$AH1359),0),0)</f>
        <v>0</v>
      </c>
      <c r="X1359" s="3">
        <f t="array" ref="X1359">IF($S1359=1,IFERROR(INDEX(Summary!$BA:$BA,$AH1359),0),0)</f>
        <v>0</v>
      </c>
      <c r="Y1359" s="2">
        <f t="array" ref="Y1359">IF($S1359=1,IFERROR(INDEX(Summary!$G:$G,$AH1359),0),0)</f>
        <v>0</v>
      </c>
      <c r="Z1359" s="2">
        <f t="array" ref="Z1359">IF($S1359=1,IFERROR(INDEX(Summary!$H:$H,$AH1359),0),0)</f>
        <v>0</v>
      </c>
      <c r="AA1359" s="2">
        <f t="array" ref="AA1359">IF($S1359=1,IFERROR(INDEX(Summary!$I:$I,$AH1359),0),0)</f>
        <v>0</v>
      </c>
      <c r="AB1359" s="2">
        <f t="array" ref="AB1359">IF($S1359=1,IFERROR(INDEX(Summary!$J:$J,$AH1359),0),0)</f>
        <v>0</v>
      </c>
      <c r="AC1359" s="2">
        <f t="array" ref="AC1359">IF($S1359=1,IFERROR(INDEX(Summary!$K:$K,$AH1359),0),0)</f>
        <v>0</v>
      </c>
      <c r="AD1359" s="2">
        <f t="array" ref="AD1359">IF($S1359=1,IFERROR(INDEX(Summary!$L:$L,$AH1359),0),0)</f>
        <v>0</v>
      </c>
      <c r="AE1359" s="2">
        <f t="array" ref="AE1359">IF($S1359=1,IFERROR(INDEX(Summary!$M:$M,$AH1359),0),0)</f>
        <v>0</v>
      </c>
      <c r="AF1359" s="2">
        <f t="array" ref="AF1359">IF($S1359=1,IFERROR(INDEX(Summary!$N:$N,$AH1359),0),0)</f>
        <v>0</v>
      </c>
      <c r="AG1359">
        <f t="array" ref="AG1359">IF($A1359="","",IFERROR(INDEX(Summary!$BB:$BB,$AH1359),0))</f>
        <v>0</v>
      </c>
      <c r="AH1359">
        <f t="shared" si="197"/>
        <v>48</v>
      </c>
    </row>
    <row r="1360" spans="1:34" hidden="1">
      <c r="A1360" t="str">
        <f t="array" ref="A1360">IFERROR(INDEX(Summary!$D:$D,$AH1360)&amp;"","")</f>
        <v>USFG00817</v>
      </c>
      <c r="B1360" t="str">
        <f t="array" ref="B1360">IF($A1360="","",INDEX(Summary!$E:$E,$AH1360))</f>
        <v>Coconut oil 16 fl. oz (473ml) - Units</v>
      </c>
      <c r="C1360" t="str">
        <f t="array" ref="C1360">IF($A1360="","",INDEX(Summary!$B:$B,$AH1360))</f>
        <v>Oil</v>
      </c>
      <c r="D1360" t="str">
        <f t="array" ref="D1360">IF($A1360="","",INDEX(Summary!$C:$C,$AH1360))</f>
        <v>C6</v>
      </c>
      <c r="E1360">
        <f t="array" ref="E1360">IF($A1360="","",INDEX(Summary!$F:$F,$AH1360))</f>
        <v>0.5</v>
      </c>
      <c r="F1360" t="str">
        <f t="array" ref="F1360">IF($A1360="","",INDEX(Summary!$BC:$BC,$AH1360)&amp;"")</f>
        <v/>
      </c>
      <c r="G1360" t="e">
        <f t="shared" si="189"/>
        <v>#VALUE!</v>
      </c>
      <c r="H1360">
        <f t="shared" si="190"/>
        <v>0</v>
      </c>
      <c r="I1360" t="str">
        <f t="array" ref="I1360">IF($A1360="","",IF(IFERROR(INDEX(Summary!$BA:$BA,$AH1360),0)&lt;1,"Under 1 day",IF(INDEX(Summary!$BA:$BA,$AH1360)&lt;3,"1-3 days",IF(INDEX(Summary!$BA:$BA,$AH1360)&lt;7,"3-7 days","7+ days"))))</f>
        <v>1-3 days</v>
      </c>
      <c r="J1360" t="str">
        <f t="array" ref="J1360">IF($A1360="","",IF(IFERROR(INDEX(Summary!$AX:$AX,$AH1360),0)&lt;0.25,"0-25%",IF(INDEX(Summary!$AX:$AX,$AH1360)&lt;0.5,"25-50%",IF(INDEX(Summary!$AX:$AX,$AH1360)&lt;0.75,"50-75%","75-100%"))))</f>
        <v>75-100%</v>
      </c>
      <c r="K1360" t="str">
        <f t="array" ref="K1360">IF($A1360="","",INDEX(Summary!$AY:$AY,$AH1360)&amp;"")</f>
        <v>Done</v>
      </c>
      <c r="L1360" s="1">
        <f>IF($A1360="","",Summary!$P$2+MOD(ROW()-2,30))</f>
        <v>46235</v>
      </c>
      <c r="M1360">
        <f t="shared" si="191"/>
        <v>9</v>
      </c>
      <c r="N1360">
        <f t="shared" si="192"/>
        <v>1</v>
      </c>
      <c r="O1360" t="str">
        <f t="shared" si="193"/>
        <v>Aug-2026</v>
      </c>
      <c r="P1360">
        <f t="shared" ca="1" si="194"/>
        <v>1</v>
      </c>
      <c r="Q1360" s="2">
        <f t="array" ref="Q1360">IF($A1360="",0,IFERROR(INDEX(Summary!$P$3:$AS$67,$AH1360-2,$M1360),0))</f>
        <v>0</v>
      </c>
      <c r="R1360" s="2">
        <f t="array" ref="R1360">IF($A1360="",0,ROUND(IFERROR(INDEX(Summary!$O:$O,$AH1360),0)/30,0))</f>
        <v>4</v>
      </c>
      <c r="S1360">
        <f t="shared" si="195"/>
        <v>0</v>
      </c>
      <c r="T1360" s="2">
        <f t="array" ref="T1360">IF($S1360=1,IFERROR(INDEX(Summary!$O:$O,$AH1360),0),0)</f>
        <v>0</v>
      </c>
      <c r="U1360" s="2">
        <f t="array" ref="U1360">IF($S1360=1,IFERROR(INDEX(Summary!$AT:$AT,$AH1360),0),0)</f>
        <v>0</v>
      </c>
      <c r="V1360" s="2">
        <f t="shared" si="196"/>
        <v>0</v>
      </c>
      <c r="W1360" s="2">
        <f t="array" ref="W1360">IF($S1360=1,IFERROR(INDEX(Summary!$AZ:$AZ,$AH1360),0),0)</f>
        <v>0</v>
      </c>
      <c r="X1360" s="3">
        <f t="array" ref="X1360">IF($S1360=1,IFERROR(INDEX(Summary!$BA:$BA,$AH1360),0),0)</f>
        <v>0</v>
      </c>
      <c r="Y1360" s="2">
        <f t="array" ref="Y1360">IF($S1360=1,IFERROR(INDEX(Summary!$G:$G,$AH1360),0),0)</f>
        <v>0</v>
      </c>
      <c r="Z1360" s="2">
        <f t="array" ref="Z1360">IF($S1360=1,IFERROR(INDEX(Summary!$H:$H,$AH1360),0),0)</f>
        <v>0</v>
      </c>
      <c r="AA1360" s="2">
        <f t="array" ref="AA1360">IF($S1360=1,IFERROR(INDEX(Summary!$I:$I,$AH1360),0),0)</f>
        <v>0</v>
      </c>
      <c r="AB1360" s="2">
        <f t="array" ref="AB1360">IF($S1360=1,IFERROR(INDEX(Summary!$J:$J,$AH1360),0),0)</f>
        <v>0</v>
      </c>
      <c r="AC1360" s="2">
        <f t="array" ref="AC1360">IF($S1360=1,IFERROR(INDEX(Summary!$K:$K,$AH1360),0),0)</f>
        <v>0</v>
      </c>
      <c r="AD1360" s="2">
        <f t="array" ref="AD1360">IF($S1360=1,IFERROR(INDEX(Summary!$L:$L,$AH1360),0),0)</f>
        <v>0</v>
      </c>
      <c r="AE1360" s="2">
        <f t="array" ref="AE1360">IF($S1360=1,IFERROR(INDEX(Summary!$M:$M,$AH1360),0),0)</f>
        <v>0</v>
      </c>
      <c r="AF1360" s="2">
        <f t="array" ref="AF1360">IF($S1360=1,IFERROR(INDEX(Summary!$N:$N,$AH1360),0),0)</f>
        <v>0</v>
      </c>
      <c r="AG1360">
        <f t="array" ref="AG1360">IF($A1360="","",IFERROR(INDEX(Summary!$BB:$BB,$AH1360),0))</f>
        <v>0</v>
      </c>
      <c r="AH1360">
        <f t="shared" si="197"/>
        <v>48</v>
      </c>
    </row>
    <row r="1361" spans="1:34" hidden="1">
      <c r="A1361" t="str">
        <f t="array" ref="A1361">IFERROR(INDEX(Summary!$D:$D,$AH1361)&amp;"","")</f>
        <v>USFG00817</v>
      </c>
      <c r="B1361" t="str">
        <f t="array" ref="B1361">IF($A1361="","",INDEX(Summary!$E:$E,$AH1361))</f>
        <v>Coconut oil 16 fl. oz (473ml) - Units</v>
      </c>
      <c r="C1361" t="str">
        <f t="array" ref="C1361">IF($A1361="","",INDEX(Summary!$B:$B,$AH1361))</f>
        <v>Oil</v>
      </c>
      <c r="D1361" t="str">
        <f t="array" ref="D1361">IF($A1361="","",INDEX(Summary!$C:$C,$AH1361))</f>
        <v>C6</v>
      </c>
      <c r="E1361">
        <f t="array" ref="E1361">IF($A1361="","",INDEX(Summary!$F:$F,$AH1361))</f>
        <v>0.5</v>
      </c>
      <c r="F1361" t="str">
        <f t="array" ref="F1361">IF($A1361="","",INDEX(Summary!$BC:$BC,$AH1361)&amp;"")</f>
        <v/>
      </c>
      <c r="G1361" t="e">
        <f t="shared" si="189"/>
        <v>#VALUE!</v>
      </c>
      <c r="H1361">
        <f t="shared" si="190"/>
        <v>0</v>
      </c>
      <c r="I1361" t="str">
        <f t="array" ref="I1361">IF($A1361="","",IF(IFERROR(INDEX(Summary!$BA:$BA,$AH1361),0)&lt;1,"Under 1 day",IF(INDEX(Summary!$BA:$BA,$AH1361)&lt;3,"1-3 days",IF(INDEX(Summary!$BA:$BA,$AH1361)&lt;7,"3-7 days","7+ days"))))</f>
        <v>1-3 days</v>
      </c>
      <c r="J1361" t="str">
        <f t="array" ref="J1361">IF($A1361="","",IF(IFERROR(INDEX(Summary!$AX:$AX,$AH1361),0)&lt;0.25,"0-25%",IF(INDEX(Summary!$AX:$AX,$AH1361)&lt;0.5,"25-50%",IF(INDEX(Summary!$AX:$AX,$AH1361)&lt;0.75,"50-75%","75-100%"))))</f>
        <v>75-100%</v>
      </c>
      <c r="K1361" t="str">
        <f t="array" ref="K1361">IF($A1361="","",INDEX(Summary!$AY:$AY,$AH1361)&amp;"")</f>
        <v>Done</v>
      </c>
      <c r="L1361" s="1">
        <f>IF($A1361="","",Summary!$P$2+MOD(ROW()-2,30))</f>
        <v>46236</v>
      </c>
      <c r="M1361">
        <f t="shared" si="191"/>
        <v>10</v>
      </c>
      <c r="N1361">
        <f t="shared" si="192"/>
        <v>2</v>
      </c>
      <c r="O1361" t="str">
        <f t="shared" si="193"/>
        <v>Aug-2026</v>
      </c>
      <c r="P1361">
        <f t="shared" ca="1" si="194"/>
        <v>1</v>
      </c>
      <c r="Q1361" s="2">
        <f t="array" ref="Q1361">IF($A1361="",0,IFERROR(INDEX(Summary!$P$3:$AS$67,$AH1361-2,$M1361),0))</f>
        <v>0</v>
      </c>
      <c r="R1361" s="2">
        <f t="array" ref="R1361">IF($A1361="",0,ROUND(IFERROR(INDEX(Summary!$O:$O,$AH1361),0)/30,0))</f>
        <v>4</v>
      </c>
      <c r="S1361">
        <f t="shared" si="195"/>
        <v>0</v>
      </c>
      <c r="T1361" s="2">
        <f t="array" ref="T1361">IF($S1361=1,IFERROR(INDEX(Summary!$O:$O,$AH1361),0),0)</f>
        <v>0</v>
      </c>
      <c r="U1361" s="2">
        <f t="array" ref="U1361">IF($S1361=1,IFERROR(INDEX(Summary!$AT:$AT,$AH1361),0),0)</f>
        <v>0</v>
      </c>
      <c r="V1361" s="2">
        <f t="shared" si="196"/>
        <v>0</v>
      </c>
      <c r="W1361" s="2">
        <f t="array" ref="W1361">IF($S1361=1,IFERROR(INDEX(Summary!$AZ:$AZ,$AH1361),0),0)</f>
        <v>0</v>
      </c>
      <c r="X1361" s="3">
        <f t="array" ref="X1361">IF($S1361=1,IFERROR(INDEX(Summary!$BA:$BA,$AH1361),0),0)</f>
        <v>0</v>
      </c>
      <c r="Y1361" s="2">
        <f t="array" ref="Y1361">IF($S1361=1,IFERROR(INDEX(Summary!$G:$G,$AH1361),0),0)</f>
        <v>0</v>
      </c>
      <c r="Z1361" s="2">
        <f t="array" ref="Z1361">IF($S1361=1,IFERROR(INDEX(Summary!$H:$H,$AH1361),0),0)</f>
        <v>0</v>
      </c>
      <c r="AA1361" s="2">
        <f t="array" ref="AA1361">IF($S1361=1,IFERROR(INDEX(Summary!$I:$I,$AH1361),0),0)</f>
        <v>0</v>
      </c>
      <c r="AB1361" s="2">
        <f t="array" ref="AB1361">IF($S1361=1,IFERROR(INDEX(Summary!$J:$J,$AH1361),0),0)</f>
        <v>0</v>
      </c>
      <c r="AC1361" s="2">
        <f t="array" ref="AC1361">IF($S1361=1,IFERROR(INDEX(Summary!$K:$K,$AH1361),0),0)</f>
        <v>0</v>
      </c>
      <c r="AD1361" s="2">
        <f t="array" ref="AD1361">IF($S1361=1,IFERROR(INDEX(Summary!$L:$L,$AH1361),0),0)</f>
        <v>0</v>
      </c>
      <c r="AE1361" s="2">
        <f t="array" ref="AE1361">IF($S1361=1,IFERROR(INDEX(Summary!$M:$M,$AH1361),0),0)</f>
        <v>0</v>
      </c>
      <c r="AF1361" s="2">
        <f t="array" ref="AF1361">IF($S1361=1,IFERROR(INDEX(Summary!$N:$N,$AH1361),0),0)</f>
        <v>0</v>
      </c>
      <c r="AG1361">
        <f t="array" ref="AG1361">IF($A1361="","",IFERROR(INDEX(Summary!$BB:$BB,$AH1361),0))</f>
        <v>0</v>
      </c>
      <c r="AH1361">
        <f t="shared" si="197"/>
        <v>48</v>
      </c>
    </row>
    <row r="1362" spans="1:34" hidden="1">
      <c r="A1362" t="str">
        <f t="array" ref="A1362">IFERROR(INDEX(Summary!$D:$D,$AH1362)&amp;"","")</f>
        <v>USFG00817</v>
      </c>
      <c r="B1362" t="str">
        <f t="array" ref="B1362">IF($A1362="","",INDEX(Summary!$E:$E,$AH1362))</f>
        <v>Coconut oil 16 fl. oz (473ml) - Units</v>
      </c>
      <c r="C1362" t="str">
        <f t="array" ref="C1362">IF($A1362="","",INDEX(Summary!$B:$B,$AH1362))</f>
        <v>Oil</v>
      </c>
      <c r="D1362" t="str">
        <f t="array" ref="D1362">IF($A1362="","",INDEX(Summary!$C:$C,$AH1362))</f>
        <v>C6</v>
      </c>
      <c r="E1362">
        <f t="array" ref="E1362">IF($A1362="","",INDEX(Summary!$F:$F,$AH1362))</f>
        <v>0.5</v>
      </c>
      <c r="F1362" t="str">
        <f t="array" ref="F1362">IF($A1362="","",INDEX(Summary!$BC:$BC,$AH1362)&amp;"")</f>
        <v/>
      </c>
      <c r="G1362" t="e">
        <f t="shared" si="189"/>
        <v>#VALUE!</v>
      </c>
      <c r="H1362">
        <f t="shared" si="190"/>
        <v>0</v>
      </c>
      <c r="I1362" t="str">
        <f t="array" ref="I1362">IF($A1362="","",IF(IFERROR(INDEX(Summary!$BA:$BA,$AH1362),0)&lt;1,"Under 1 day",IF(INDEX(Summary!$BA:$BA,$AH1362)&lt;3,"1-3 days",IF(INDEX(Summary!$BA:$BA,$AH1362)&lt;7,"3-7 days","7+ days"))))</f>
        <v>1-3 days</v>
      </c>
      <c r="J1362" t="str">
        <f t="array" ref="J1362">IF($A1362="","",IF(IFERROR(INDEX(Summary!$AX:$AX,$AH1362),0)&lt;0.25,"0-25%",IF(INDEX(Summary!$AX:$AX,$AH1362)&lt;0.5,"25-50%",IF(INDEX(Summary!$AX:$AX,$AH1362)&lt;0.75,"50-75%","75-100%"))))</f>
        <v>75-100%</v>
      </c>
      <c r="K1362" t="str">
        <f t="array" ref="K1362">IF($A1362="","",INDEX(Summary!$AY:$AY,$AH1362)&amp;"")</f>
        <v>Done</v>
      </c>
      <c r="L1362" s="1">
        <f>IF($A1362="","",Summary!$P$2+MOD(ROW()-2,30))</f>
        <v>46237</v>
      </c>
      <c r="M1362">
        <f t="shared" si="191"/>
        <v>11</v>
      </c>
      <c r="N1362">
        <f t="shared" si="192"/>
        <v>3</v>
      </c>
      <c r="O1362" t="str">
        <f t="shared" si="193"/>
        <v>Aug-2026</v>
      </c>
      <c r="P1362">
        <f t="shared" ca="1" si="194"/>
        <v>1</v>
      </c>
      <c r="Q1362" s="2">
        <f t="array" ref="Q1362">IF($A1362="",0,IFERROR(INDEX(Summary!$P$3:$AS$67,$AH1362-2,$M1362),0))</f>
        <v>0</v>
      </c>
      <c r="R1362" s="2">
        <f t="array" ref="R1362">IF($A1362="",0,ROUND(IFERROR(INDEX(Summary!$O:$O,$AH1362),0)/30,0))</f>
        <v>4</v>
      </c>
      <c r="S1362">
        <f t="shared" si="195"/>
        <v>0</v>
      </c>
      <c r="T1362" s="2">
        <f t="array" ref="T1362">IF($S1362=1,IFERROR(INDEX(Summary!$O:$O,$AH1362),0),0)</f>
        <v>0</v>
      </c>
      <c r="U1362" s="2">
        <f t="array" ref="U1362">IF($S1362=1,IFERROR(INDEX(Summary!$AT:$AT,$AH1362),0),0)</f>
        <v>0</v>
      </c>
      <c r="V1362" s="2">
        <f t="shared" si="196"/>
        <v>0</v>
      </c>
      <c r="W1362" s="2">
        <f t="array" ref="W1362">IF($S1362=1,IFERROR(INDEX(Summary!$AZ:$AZ,$AH1362),0),0)</f>
        <v>0</v>
      </c>
      <c r="X1362" s="3">
        <f t="array" ref="X1362">IF($S1362=1,IFERROR(INDEX(Summary!$BA:$BA,$AH1362),0),0)</f>
        <v>0</v>
      </c>
      <c r="Y1362" s="2">
        <f t="array" ref="Y1362">IF($S1362=1,IFERROR(INDEX(Summary!$G:$G,$AH1362),0),0)</f>
        <v>0</v>
      </c>
      <c r="Z1362" s="2">
        <f t="array" ref="Z1362">IF($S1362=1,IFERROR(INDEX(Summary!$H:$H,$AH1362),0),0)</f>
        <v>0</v>
      </c>
      <c r="AA1362" s="2">
        <f t="array" ref="AA1362">IF($S1362=1,IFERROR(INDEX(Summary!$I:$I,$AH1362),0),0)</f>
        <v>0</v>
      </c>
      <c r="AB1362" s="2">
        <f t="array" ref="AB1362">IF($S1362=1,IFERROR(INDEX(Summary!$J:$J,$AH1362),0),0)</f>
        <v>0</v>
      </c>
      <c r="AC1362" s="2">
        <f t="array" ref="AC1362">IF($S1362=1,IFERROR(INDEX(Summary!$K:$K,$AH1362),0),0)</f>
        <v>0</v>
      </c>
      <c r="AD1362" s="2">
        <f t="array" ref="AD1362">IF($S1362=1,IFERROR(INDEX(Summary!$L:$L,$AH1362),0),0)</f>
        <v>0</v>
      </c>
      <c r="AE1362" s="2">
        <f t="array" ref="AE1362">IF($S1362=1,IFERROR(INDEX(Summary!$M:$M,$AH1362),0),0)</f>
        <v>0</v>
      </c>
      <c r="AF1362" s="2">
        <f t="array" ref="AF1362">IF($S1362=1,IFERROR(INDEX(Summary!$N:$N,$AH1362),0),0)</f>
        <v>0</v>
      </c>
      <c r="AG1362">
        <f t="array" ref="AG1362">IF($A1362="","",IFERROR(INDEX(Summary!$BB:$BB,$AH1362),0))</f>
        <v>0</v>
      </c>
      <c r="AH1362">
        <f t="shared" si="197"/>
        <v>48</v>
      </c>
    </row>
    <row r="1363" spans="1:34" hidden="1">
      <c r="A1363" t="str">
        <f t="array" ref="A1363">IFERROR(INDEX(Summary!$D:$D,$AH1363)&amp;"","")</f>
        <v>USFG00817</v>
      </c>
      <c r="B1363" t="str">
        <f t="array" ref="B1363">IF($A1363="","",INDEX(Summary!$E:$E,$AH1363))</f>
        <v>Coconut oil 16 fl. oz (473ml) - Units</v>
      </c>
      <c r="C1363" t="str">
        <f t="array" ref="C1363">IF($A1363="","",INDEX(Summary!$B:$B,$AH1363))</f>
        <v>Oil</v>
      </c>
      <c r="D1363" t="str">
        <f t="array" ref="D1363">IF($A1363="","",INDEX(Summary!$C:$C,$AH1363))</f>
        <v>C6</v>
      </c>
      <c r="E1363">
        <f t="array" ref="E1363">IF($A1363="","",INDEX(Summary!$F:$F,$AH1363))</f>
        <v>0.5</v>
      </c>
      <c r="F1363" t="str">
        <f t="array" ref="F1363">IF($A1363="","",INDEX(Summary!$BC:$BC,$AH1363)&amp;"")</f>
        <v/>
      </c>
      <c r="G1363" t="e">
        <f t="shared" si="189"/>
        <v>#VALUE!</v>
      </c>
      <c r="H1363">
        <f t="shared" si="190"/>
        <v>0</v>
      </c>
      <c r="I1363" t="str">
        <f t="array" ref="I1363">IF($A1363="","",IF(IFERROR(INDEX(Summary!$BA:$BA,$AH1363),0)&lt;1,"Under 1 day",IF(INDEX(Summary!$BA:$BA,$AH1363)&lt;3,"1-3 days",IF(INDEX(Summary!$BA:$BA,$AH1363)&lt;7,"3-7 days","7+ days"))))</f>
        <v>1-3 days</v>
      </c>
      <c r="J1363" t="str">
        <f t="array" ref="J1363">IF($A1363="","",IF(IFERROR(INDEX(Summary!$AX:$AX,$AH1363),0)&lt;0.25,"0-25%",IF(INDEX(Summary!$AX:$AX,$AH1363)&lt;0.5,"25-50%",IF(INDEX(Summary!$AX:$AX,$AH1363)&lt;0.75,"50-75%","75-100%"))))</f>
        <v>75-100%</v>
      </c>
      <c r="K1363" t="str">
        <f t="array" ref="K1363">IF($A1363="","",INDEX(Summary!$AY:$AY,$AH1363)&amp;"")</f>
        <v>Done</v>
      </c>
      <c r="L1363" s="1">
        <f>IF($A1363="","",Summary!$P$2+MOD(ROW()-2,30))</f>
        <v>46238</v>
      </c>
      <c r="M1363">
        <f t="shared" si="191"/>
        <v>12</v>
      </c>
      <c r="N1363">
        <f t="shared" si="192"/>
        <v>4</v>
      </c>
      <c r="O1363" t="str">
        <f t="shared" si="193"/>
        <v>Aug-2026</v>
      </c>
      <c r="P1363">
        <f t="shared" ca="1" si="194"/>
        <v>1</v>
      </c>
      <c r="Q1363" s="2">
        <f t="array" ref="Q1363">IF($A1363="",0,IFERROR(INDEX(Summary!$P$3:$AS$67,$AH1363-2,$M1363),0))</f>
        <v>0</v>
      </c>
      <c r="R1363" s="2">
        <f t="array" ref="R1363">IF($A1363="",0,ROUND(IFERROR(INDEX(Summary!$O:$O,$AH1363),0)/30,0))</f>
        <v>4</v>
      </c>
      <c r="S1363">
        <f t="shared" si="195"/>
        <v>0</v>
      </c>
      <c r="T1363" s="2">
        <f t="array" ref="T1363">IF($S1363=1,IFERROR(INDEX(Summary!$O:$O,$AH1363),0),0)</f>
        <v>0</v>
      </c>
      <c r="U1363" s="2">
        <f t="array" ref="U1363">IF($S1363=1,IFERROR(INDEX(Summary!$AT:$AT,$AH1363),0),0)</f>
        <v>0</v>
      </c>
      <c r="V1363" s="2">
        <f t="shared" si="196"/>
        <v>0</v>
      </c>
      <c r="W1363" s="2">
        <f t="array" ref="W1363">IF($S1363=1,IFERROR(INDEX(Summary!$AZ:$AZ,$AH1363),0),0)</f>
        <v>0</v>
      </c>
      <c r="X1363" s="3">
        <f t="array" ref="X1363">IF($S1363=1,IFERROR(INDEX(Summary!$BA:$BA,$AH1363),0),0)</f>
        <v>0</v>
      </c>
      <c r="Y1363" s="2">
        <f t="array" ref="Y1363">IF($S1363=1,IFERROR(INDEX(Summary!$G:$G,$AH1363),0),0)</f>
        <v>0</v>
      </c>
      <c r="Z1363" s="2">
        <f t="array" ref="Z1363">IF($S1363=1,IFERROR(INDEX(Summary!$H:$H,$AH1363),0),0)</f>
        <v>0</v>
      </c>
      <c r="AA1363" s="2">
        <f t="array" ref="AA1363">IF($S1363=1,IFERROR(INDEX(Summary!$I:$I,$AH1363),0),0)</f>
        <v>0</v>
      </c>
      <c r="AB1363" s="2">
        <f t="array" ref="AB1363">IF($S1363=1,IFERROR(INDEX(Summary!$J:$J,$AH1363),0),0)</f>
        <v>0</v>
      </c>
      <c r="AC1363" s="2">
        <f t="array" ref="AC1363">IF($S1363=1,IFERROR(INDEX(Summary!$K:$K,$AH1363),0),0)</f>
        <v>0</v>
      </c>
      <c r="AD1363" s="2">
        <f t="array" ref="AD1363">IF($S1363=1,IFERROR(INDEX(Summary!$L:$L,$AH1363),0),0)</f>
        <v>0</v>
      </c>
      <c r="AE1363" s="2">
        <f t="array" ref="AE1363">IF($S1363=1,IFERROR(INDEX(Summary!$M:$M,$AH1363),0),0)</f>
        <v>0</v>
      </c>
      <c r="AF1363" s="2">
        <f t="array" ref="AF1363">IF($S1363=1,IFERROR(INDEX(Summary!$N:$N,$AH1363),0),0)</f>
        <v>0</v>
      </c>
      <c r="AG1363">
        <f t="array" ref="AG1363">IF($A1363="","",IFERROR(INDEX(Summary!$BB:$BB,$AH1363),0))</f>
        <v>0</v>
      </c>
      <c r="AH1363">
        <f t="shared" si="197"/>
        <v>48</v>
      </c>
    </row>
    <row r="1364" spans="1:34" hidden="1">
      <c r="A1364" t="str">
        <f t="array" ref="A1364">IFERROR(INDEX(Summary!$D:$D,$AH1364)&amp;"","")</f>
        <v>USFG00817</v>
      </c>
      <c r="B1364" t="str">
        <f t="array" ref="B1364">IF($A1364="","",INDEX(Summary!$E:$E,$AH1364))</f>
        <v>Coconut oil 16 fl. oz (473ml) - Units</v>
      </c>
      <c r="C1364" t="str">
        <f t="array" ref="C1364">IF($A1364="","",INDEX(Summary!$B:$B,$AH1364))</f>
        <v>Oil</v>
      </c>
      <c r="D1364" t="str">
        <f t="array" ref="D1364">IF($A1364="","",INDEX(Summary!$C:$C,$AH1364))</f>
        <v>C6</v>
      </c>
      <c r="E1364">
        <f t="array" ref="E1364">IF($A1364="","",INDEX(Summary!$F:$F,$AH1364))</f>
        <v>0.5</v>
      </c>
      <c r="F1364" t="str">
        <f t="array" ref="F1364">IF($A1364="","",INDEX(Summary!$BC:$BC,$AH1364)&amp;"")</f>
        <v/>
      </c>
      <c r="G1364" t="e">
        <f t="shared" si="189"/>
        <v>#VALUE!</v>
      </c>
      <c r="H1364">
        <f t="shared" si="190"/>
        <v>0</v>
      </c>
      <c r="I1364" t="str">
        <f t="array" ref="I1364">IF($A1364="","",IF(IFERROR(INDEX(Summary!$BA:$BA,$AH1364),0)&lt;1,"Under 1 day",IF(INDEX(Summary!$BA:$BA,$AH1364)&lt;3,"1-3 days",IF(INDEX(Summary!$BA:$BA,$AH1364)&lt;7,"3-7 days","7+ days"))))</f>
        <v>1-3 days</v>
      </c>
      <c r="J1364" t="str">
        <f t="array" ref="J1364">IF($A1364="","",IF(IFERROR(INDEX(Summary!$AX:$AX,$AH1364),0)&lt;0.25,"0-25%",IF(INDEX(Summary!$AX:$AX,$AH1364)&lt;0.5,"25-50%",IF(INDEX(Summary!$AX:$AX,$AH1364)&lt;0.75,"50-75%","75-100%"))))</f>
        <v>75-100%</v>
      </c>
      <c r="K1364" t="str">
        <f t="array" ref="K1364">IF($A1364="","",INDEX(Summary!$AY:$AY,$AH1364)&amp;"")</f>
        <v>Done</v>
      </c>
      <c r="L1364" s="1">
        <f>IF($A1364="","",Summary!$P$2+MOD(ROW()-2,30))</f>
        <v>46239</v>
      </c>
      <c r="M1364">
        <f t="shared" si="191"/>
        <v>13</v>
      </c>
      <c r="N1364">
        <f t="shared" si="192"/>
        <v>5</v>
      </c>
      <c r="O1364" t="str">
        <f t="shared" si="193"/>
        <v>Aug-2026</v>
      </c>
      <c r="P1364">
        <f t="shared" ca="1" si="194"/>
        <v>1</v>
      </c>
      <c r="Q1364" s="2">
        <f t="array" ref="Q1364">IF($A1364="",0,IFERROR(INDEX(Summary!$P$3:$AS$67,$AH1364-2,$M1364),0))</f>
        <v>0</v>
      </c>
      <c r="R1364" s="2">
        <f t="array" ref="R1364">IF($A1364="",0,ROUND(IFERROR(INDEX(Summary!$O:$O,$AH1364),0)/30,0))</f>
        <v>4</v>
      </c>
      <c r="S1364">
        <f t="shared" si="195"/>
        <v>0</v>
      </c>
      <c r="T1364" s="2">
        <f t="array" ref="T1364">IF($S1364=1,IFERROR(INDEX(Summary!$O:$O,$AH1364),0),0)</f>
        <v>0</v>
      </c>
      <c r="U1364" s="2">
        <f t="array" ref="U1364">IF($S1364=1,IFERROR(INDEX(Summary!$AT:$AT,$AH1364),0),0)</f>
        <v>0</v>
      </c>
      <c r="V1364" s="2">
        <f t="shared" si="196"/>
        <v>0</v>
      </c>
      <c r="W1364" s="2">
        <f t="array" ref="W1364">IF($S1364=1,IFERROR(INDEX(Summary!$AZ:$AZ,$AH1364),0),0)</f>
        <v>0</v>
      </c>
      <c r="X1364" s="3">
        <f t="array" ref="X1364">IF($S1364=1,IFERROR(INDEX(Summary!$BA:$BA,$AH1364),0),0)</f>
        <v>0</v>
      </c>
      <c r="Y1364" s="2">
        <f t="array" ref="Y1364">IF($S1364=1,IFERROR(INDEX(Summary!$G:$G,$AH1364),0),0)</f>
        <v>0</v>
      </c>
      <c r="Z1364" s="2">
        <f t="array" ref="Z1364">IF($S1364=1,IFERROR(INDEX(Summary!$H:$H,$AH1364),0),0)</f>
        <v>0</v>
      </c>
      <c r="AA1364" s="2">
        <f t="array" ref="AA1364">IF($S1364=1,IFERROR(INDEX(Summary!$I:$I,$AH1364),0),0)</f>
        <v>0</v>
      </c>
      <c r="AB1364" s="2">
        <f t="array" ref="AB1364">IF($S1364=1,IFERROR(INDEX(Summary!$J:$J,$AH1364),0),0)</f>
        <v>0</v>
      </c>
      <c r="AC1364" s="2">
        <f t="array" ref="AC1364">IF($S1364=1,IFERROR(INDEX(Summary!$K:$K,$AH1364),0),0)</f>
        <v>0</v>
      </c>
      <c r="AD1364" s="2">
        <f t="array" ref="AD1364">IF($S1364=1,IFERROR(INDEX(Summary!$L:$L,$AH1364),0),0)</f>
        <v>0</v>
      </c>
      <c r="AE1364" s="2">
        <f t="array" ref="AE1364">IF($S1364=1,IFERROR(INDEX(Summary!$M:$M,$AH1364),0),0)</f>
        <v>0</v>
      </c>
      <c r="AF1364" s="2">
        <f t="array" ref="AF1364">IF($S1364=1,IFERROR(INDEX(Summary!$N:$N,$AH1364),0),0)</f>
        <v>0</v>
      </c>
      <c r="AG1364">
        <f t="array" ref="AG1364">IF($A1364="","",IFERROR(INDEX(Summary!$BB:$BB,$AH1364),0))</f>
        <v>0</v>
      </c>
      <c r="AH1364">
        <f t="shared" si="197"/>
        <v>48</v>
      </c>
    </row>
    <row r="1365" spans="1:34" hidden="1">
      <c r="A1365" t="str">
        <f t="array" ref="A1365">IFERROR(INDEX(Summary!$D:$D,$AH1365)&amp;"","")</f>
        <v>USFG00817</v>
      </c>
      <c r="B1365" t="str">
        <f t="array" ref="B1365">IF($A1365="","",INDEX(Summary!$E:$E,$AH1365))</f>
        <v>Coconut oil 16 fl. oz (473ml) - Units</v>
      </c>
      <c r="C1365" t="str">
        <f t="array" ref="C1365">IF($A1365="","",INDEX(Summary!$B:$B,$AH1365))</f>
        <v>Oil</v>
      </c>
      <c r="D1365" t="str">
        <f t="array" ref="D1365">IF($A1365="","",INDEX(Summary!$C:$C,$AH1365))</f>
        <v>C6</v>
      </c>
      <c r="E1365">
        <f t="array" ref="E1365">IF($A1365="","",INDEX(Summary!$F:$F,$AH1365))</f>
        <v>0.5</v>
      </c>
      <c r="F1365" t="str">
        <f t="array" ref="F1365">IF($A1365="","",INDEX(Summary!$BC:$BC,$AH1365)&amp;"")</f>
        <v/>
      </c>
      <c r="G1365" t="e">
        <f t="shared" si="189"/>
        <v>#VALUE!</v>
      </c>
      <c r="H1365">
        <f t="shared" si="190"/>
        <v>0</v>
      </c>
      <c r="I1365" t="str">
        <f t="array" ref="I1365">IF($A1365="","",IF(IFERROR(INDEX(Summary!$BA:$BA,$AH1365),0)&lt;1,"Under 1 day",IF(INDEX(Summary!$BA:$BA,$AH1365)&lt;3,"1-3 days",IF(INDEX(Summary!$BA:$BA,$AH1365)&lt;7,"3-7 days","7+ days"))))</f>
        <v>1-3 days</v>
      </c>
      <c r="J1365" t="str">
        <f t="array" ref="J1365">IF($A1365="","",IF(IFERROR(INDEX(Summary!$AX:$AX,$AH1365),0)&lt;0.25,"0-25%",IF(INDEX(Summary!$AX:$AX,$AH1365)&lt;0.5,"25-50%",IF(INDEX(Summary!$AX:$AX,$AH1365)&lt;0.75,"50-75%","75-100%"))))</f>
        <v>75-100%</v>
      </c>
      <c r="K1365" t="str">
        <f t="array" ref="K1365">IF($A1365="","",INDEX(Summary!$AY:$AY,$AH1365)&amp;"")</f>
        <v>Done</v>
      </c>
      <c r="L1365" s="1">
        <f>IF($A1365="","",Summary!$P$2+MOD(ROW()-2,30))</f>
        <v>46240</v>
      </c>
      <c r="M1365">
        <f t="shared" si="191"/>
        <v>14</v>
      </c>
      <c r="N1365">
        <f t="shared" si="192"/>
        <v>6</v>
      </c>
      <c r="O1365" t="str">
        <f t="shared" si="193"/>
        <v>Aug-2026</v>
      </c>
      <c r="P1365">
        <f t="shared" ca="1" si="194"/>
        <v>1</v>
      </c>
      <c r="Q1365" s="2">
        <f t="array" ref="Q1365">IF($A1365="",0,IFERROR(INDEX(Summary!$P$3:$AS$67,$AH1365-2,$M1365),0))</f>
        <v>0</v>
      </c>
      <c r="R1365" s="2">
        <f t="array" ref="R1365">IF($A1365="",0,ROUND(IFERROR(INDEX(Summary!$O:$O,$AH1365),0)/30,0))</f>
        <v>4</v>
      </c>
      <c r="S1365">
        <f t="shared" si="195"/>
        <v>0</v>
      </c>
      <c r="T1365" s="2">
        <f t="array" ref="T1365">IF($S1365=1,IFERROR(INDEX(Summary!$O:$O,$AH1365),0),0)</f>
        <v>0</v>
      </c>
      <c r="U1365" s="2">
        <f t="array" ref="U1365">IF($S1365=1,IFERROR(INDEX(Summary!$AT:$AT,$AH1365),0),0)</f>
        <v>0</v>
      </c>
      <c r="V1365" s="2">
        <f t="shared" si="196"/>
        <v>0</v>
      </c>
      <c r="W1365" s="2">
        <f t="array" ref="W1365">IF($S1365=1,IFERROR(INDEX(Summary!$AZ:$AZ,$AH1365),0),0)</f>
        <v>0</v>
      </c>
      <c r="X1365" s="3">
        <f t="array" ref="X1365">IF($S1365=1,IFERROR(INDEX(Summary!$BA:$BA,$AH1365),0),0)</f>
        <v>0</v>
      </c>
      <c r="Y1365" s="2">
        <f t="array" ref="Y1365">IF($S1365=1,IFERROR(INDEX(Summary!$G:$G,$AH1365),0),0)</f>
        <v>0</v>
      </c>
      <c r="Z1365" s="2">
        <f t="array" ref="Z1365">IF($S1365=1,IFERROR(INDEX(Summary!$H:$H,$AH1365),0),0)</f>
        <v>0</v>
      </c>
      <c r="AA1365" s="2">
        <f t="array" ref="AA1365">IF($S1365=1,IFERROR(INDEX(Summary!$I:$I,$AH1365),0),0)</f>
        <v>0</v>
      </c>
      <c r="AB1365" s="2">
        <f t="array" ref="AB1365">IF($S1365=1,IFERROR(INDEX(Summary!$J:$J,$AH1365),0),0)</f>
        <v>0</v>
      </c>
      <c r="AC1365" s="2">
        <f t="array" ref="AC1365">IF($S1365=1,IFERROR(INDEX(Summary!$K:$K,$AH1365),0),0)</f>
        <v>0</v>
      </c>
      <c r="AD1365" s="2">
        <f t="array" ref="AD1365">IF($S1365=1,IFERROR(INDEX(Summary!$L:$L,$AH1365),0),0)</f>
        <v>0</v>
      </c>
      <c r="AE1365" s="2">
        <f t="array" ref="AE1365">IF($S1365=1,IFERROR(INDEX(Summary!$M:$M,$AH1365),0),0)</f>
        <v>0</v>
      </c>
      <c r="AF1365" s="2">
        <f t="array" ref="AF1365">IF($S1365=1,IFERROR(INDEX(Summary!$N:$N,$AH1365),0),0)</f>
        <v>0</v>
      </c>
      <c r="AG1365">
        <f t="array" ref="AG1365">IF($A1365="","",IFERROR(INDEX(Summary!$BB:$BB,$AH1365),0))</f>
        <v>0</v>
      </c>
      <c r="AH1365">
        <f t="shared" si="197"/>
        <v>48</v>
      </c>
    </row>
    <row r="1366" spans="1:34" hidden="1">
      <c r="A1366" t="str">
        <f t="array" ref="A1366">IFERROR(INDEX(Summary!$D:$D,$AH1366)&amp;"","")</f>
        <v>USFG00817</v>
      </c>
      <c r="B1366" t="str">
        <f t="array" ref="B1366">IF($A1366="","",INDEX(Summary!$E:$E,$AH1366))</f>
        <v>Coconut oil 16 fl. oz (473ml) - Units</v>
      </c>
      <c r="C1366" t="str">
        <f t="array" ref="C1366">IF($A1366="","",INDEX(Summary!$B:$B,$AH1366))</f>
        <v>Oil</v>
      </c>
      <c r="D1366" t="str">
        <f t="array" ref="D1366">IF($A1366="","",INDEX(Summary!$C:$C,$AH1366))</f>
        <v>C6</v>
      </c>
      <c r="E1366">
        <f t="array" ref="E1366">IF($A1366="","",INDEX(Summary!$F:$F,$AH1366))</f>
        <v>0.5</v>
      </c>
      <c r="F1366" t="str">
        <f t="array" ref="F1366">IF($A1366="","",INDEX(Summary!$BC:$BC,$AH1366)&amp;"")</f>
        <v/>
      </c>
      <c r="G1366" t="e">
        <f t="shared" si="189"/>
        <v>#VALUE!</v>
      </c>
      <c r="H1366">
        <f t="shared" si="190"/>
        <v>0</v>
      </c>
      <c r="I1366" t="str">
        <f t="array" ref="I1366">IF($A1366="","",IF(IFERROR(INDEX(Summary!$BA:$BA,$AH1366),0)&lt;1,"Under 1 day",IF(INDEX(Summary!$BA:$BA,$AH1366)&lt;3,"1-3 days",IF(INDEX(Summary!$BA:$BA,$AH1366)&lt;7,"3-7 days","7+ days"))))</f>
        <v>1-3 days</v>
      </c>
      <c r="J1366" t="str">
        <f t="array" ref="J1366">IF($A1366="","",IF(IFERROR(INDEX(Summary!$AX:$AX,$AH1366),0)&lt;0.25,"0-25%",IF(INDEX(Summary!$AX:$AX,$AH1366)&lt;0.5,"25-50%",IF(INDEX(Summary!$AX:$AX,$AH1366)&lt;0.75,"50-75%","75-100%"))))</f>
        <v>75-100%</v>
      </c>
      <c r="K1366" t="str">
        <f t="array" ref="K1366">IF($A1366="","",INDEX(Summary!$AY:$AY,$AH1366)&amp;"")</f>
        <v>Done</v>
      </c>
      <c r="L1366" s="1">
        <f>IF($A1366="","",Summary!$P$2+MOD(ROW()-2,30))</f>
        <v>46241</v>
      </c>
      <c r="M1366">
        <f t="shared" si="191"/>
        <v>15</v>
      </c>
      <c r="N1366">
        <f t="shared" si="192"/>
        <v>7</v>
      </c>
      <c r="O1366" t="str">
        <f t="shared" si="193"/>
        <v>Aug-2026</v>
      </c>
      <c r="P1366">
        <f t="shared" ca="1" si="194"/>
        <v>1</v>
      </c>
      <c r="Q1366" s="2">
        <f t="array" ref="Q1366">IF($A1366="",0,IFERROR(INDEX(Summary!$P$3:$AS$67,$AH1366-2,$M1366),0))</f>
        <v>0</v>
      </c>
      <c r="R1366" s="2">
        <f t="array" ref="R1366">IF($A1366="",0,ROUND(IFERROR(INDEX(Summary!$O:$O,$AH1366),0)/30,0))</f>
        <v>4</v>
      </c>
      <c r="S1366">
        <f t="shared" si="195"/>
        <v>0</v>
      </c>
      <c r="T1366" s="2">
        <f t="array" ref="T1366">IF($S1366=1,IFERROR(INDEX(Summary!$O:$O,$AH1366),0),0)</f>
        <v>0</v>
      </c>
      <c r="U1366" s="2">
        <f t="array" ref="U1366">IF($S1366=1,IFERROR(INDEX(Summary!$AT:$AT,$AH1366),0),0)</f>
        <v>0</v>
      </c>
      <c r="V1366" s="2">
        <f t="shared" si="196"/>
        <v>0</v>
      </c>
      <c r="W1366" s="2">
        <f t="array" ref="W1366">IF($S1366=1,IFERROR(INDEX(Summary!$AZ:$AZ,$AH1366),0),0)</f>
        <v>0</v>
      </c>
      <c r="X1366" s="3">
        <f t="array" ref="X1366">IF($S1366=1,IFERROR(INDEX(Summary!$BA:$BA,$AH1366),0),0)</f>
        <v>0</v>
      </c>
      <c r="Y1366" s="2">
        <f t="array" ref="Y1366">IF($S1366=1,IFERROR(INDEX(Summary!$G:$G,$AH1366),0),0)</f>
        <v>0</v>
      </c>
      <c r="Z1366" s="2">
        <f t="array" ref="Z1366">IF($S1366=1,IFERROR(INDEX(Summary!$H:$H,$AH1366),0),0)</f>
        <v>0</v>
      </c>
      <c r="AA1366" s="2">
        <f t="array" ref="AA1366">IF($S1366=1,IFERROR(INDEX(Summary!$I:$I,$AH1366),0),0)</f>
        <v>0</v>
      </c>
      <c r="AB1366" s="2">
        <f t="array" ref="AB1366">IF($S1366=1,IFERROR(INDEX(Summary!$J:$J,$AH1366),0),0)</f>
        <v>0</v>
      </c>
      <c r="AC1366" s="2">
        <f t="array" ref="AC1366">IF($S1366=1,IFERROR(INDEX(Summary!$K:$K,$AH1366),0),0)</f>
        <v>0</v>
      </c>
      <c r="AD1366" s="2">
        <f t="array" ref="AD1366">IF($S1366=1,IFERROR(INDEX(Summary!$L:$L,$AH1366),0),0)</f>
        <v>0</v>
      </c>
      <c r="AE1366" s="2">
        <f t="array" ref="AE1366">IF($S1366=1,IFERROR(INDEX(Summary!$M:$M,$AH1366),0),0)</f>
        <v>0</v>
      </c>
      <c r="AF1366" s="2">
        <f t="array" ref="AF1366">IF($S1366=1,IFERROR(INDEX(Summary!$N:$N,$AH1366),0),0)</f>
        <v>0</v>
      </c>
      <c r="AG1366">
        <f t="array" ref="AG1366">IF($A1366="","",IFERROR(INDEX(Summary!$BB:$BB,$AH1366),0))</f>
        <v>0</v>
      </c>
      <c r="AH1366">
        <f t="shared" si="197"/>
        <v>48</v>
      </c>
    </row>
    <row r="1367" spans="1:34" hidden="1">
      <c r="A1367" t="str">
        <f t="array" ref="A1367">IFERROR(INDEX(Summary!$D:$D,$AH1367)&amp;"","")</f>
        <v>USFG00817</v>
      </c>
      <c r="B1367" t="str">
        <f t="array" ref="B1367">IF($A1367="","",INDEX(Summary!$E:$E,$AH1367))</f>
        <v>Coconut oil 16 fl. oz (473ml) - Units</v>
      </c>
      <c r="C1367" t="str">
        <f t="array" ref="C1367">IF($A1367="","",INDEX(Summary!$B:$B,$AH1367))</f>
        <v>Oil</v>
      </c>
      <c r="D1367" t="str">
        <f t="array" ref="D1367">IF($A1367="","",INDEX(Summary!$C:$C,$AH1367))</f>
        <v>C6</v>
      </c>
      <c r="E1367">
        <f t="array" ref="E1367">IF($A1367="","",INDEX(Summary!$F:$F,$AH1367))</f>
        <v>0.5</v>
      </c>
      <c r="F1367" t="str">
        <f t="array" ref="F1367">IF($A1367="","",INDEX(Summary!$BC:$BC,$AH1367)&amp;"")</f>
        <v/>
      </c>
      <c r="G1367" t="e">
        <f t="shared" si="189"/>
        <v>#VALUE!</v>
      </c>
      <c r="H1367">
        <f t="shared" si="190"/>
        <v>0</v>
      </c>
      <c r="I1367" t="str">
        <f t="array" ref="I1367">IF($A1367="","",IF(IFERROR(INDEX(Summary!$BA:$BA,$AH1367),0)&lt;1,"Under 1 day",IF(INDEX(Summary!$BA:$BA,$AH1367)&lt;3,"1-3 days",IF(INDEX(Summary!$BA:$BA,$AH1367)&lt;7,"3-7 days","7+ days"))))</f>
        <v>1-3 days</v>
      </c>
      <c r="J1367" t="str">
        <f t="array" ref="J1367">IF($A1367="","",IF(IFERROR(INDEX(Summary!$AX:$AX,$AH1367),0)&lt;0.25,"0-25%",IF(INDEX(Summary!$AX:$AX,$AH1367)&lt;0.5,"25-50%",IF(INDEX(Summary!$AX:$AX,$AH1367)&lt;0.75,"50-75%","75-100%"))))</f>
        <v>75-100%</v>
      </c>
      <c r="K1367" t="str">
        <f t="array" ref="K1367">IF($A1367="","",INDEX(Summary!$AY:$AY,$AH1367)&amp;"")</f>
        <v>Done</v>
      </c>
      <c r="L1367" s="1">
        <f>IF($A1367="","",Summary!$P$2+MOD(ROW()-2,30))</f>
        <v>46242</v>
      </c>
      <c r="M1367">
        <f t="shared" si="191"/>
        <v>16</v>
      </c>
      <c r="N1367">
        <f t="shared" si="192"/>
        <v>8</v>
      </c>
      <c r="O1367" t="str">
        <f t="shared" si="193"/>
        <v>Aug-2026</v>
      </c>
      <c r="P1367">
        <f t="shared" ca="1" si="194"/>
        <v>1</v>
      </c>
      <c r="Q1367" s="2">
        <f t="array" ref="Q1367">IF($A1367="",0,IFERROR(INDEX(Summary!$P$3:$AS$67,$AH1367-2,$M1367),0))</f>
        <v>0</v>
      </c>
      <c r="R1367" s="2">
        <f t="array" ref="R1367">IF($A1367="",0,ROUND(IFERROR(INDEX(Summary!$O:$O,$AH1367),0)/30,0))</f>
        <v>4</v>
      </c>
      <c r="S1367">
        <f t="shared" si="195"/>
        <v>0</v>
      </c>
      <c r="T1367" s="2">
        <f t="array" ref="T1367">IF($S1367=1,IFERROR(INDEX(Summary!$O:$O,$AH1367),0),0)</f>
        <v>0</v>
      </c>
      <c r="U1367" s="2">
        <f t="array" ref="U1367">IF($S1367=1,IFERROR(INDEX(Summary!$AT:$AT,$AH1367),0),0)</f>
        <v>0</v>
      </c>
      <c r="V1367" s="2">
        <f t="shared" si="196"/>
        <v>0</v>
      </c>
      <c r="W1367" s="2">
        <f t="array" ref="W1367">IF($S1367=1,IFERROR(INDEX(Summary!$AZ:$AZ,$AH1367),0),0)</f>
        <v>0</v>
      </c>
      <c r="X1367" s="3">
        <f t="array" ref="X1367">IF($S1367=1,IFERROR(INDEX(Summary!$BA:$BA,$AH1367),0),0)</f>
        <v>0</v>
      </c>
      <c r="Y1367" s="2">
        <f t="array" ref="Y1367">IF($S1367=1,IFERROR(INDEX(Summary!$G:$G,$AH1367),0),0)</f>
        <v>0</v>
      </c>
      <c r="Z1367" s="2">
        <f t="array" ref="Z1367">IF($S1367=1,IFERROR(INDEX(Summary!$H:$H,$AH1367),0),0)</f>
        <v>0</v>
      </c>
      <c r="AA1367" s="2">
        <f t="array" ref="AA1367">IF($S1367=1,IFERROR(INDEX(Summary!$I:$I,$AH1367),0),0)</f>
        <v>0</v>
      </c>
      <c r="AB1367" s="2">
        <f t="array" ref="AB1367">IF($S1367=1,IFERROR(INDEX(Summary!$J:$J,$AH1367),0),0)</f>
        <v>0</v>
      </c>
      <c r="AC1367" s="2">
        <f t="array" ref="AC1367">IF($S1367=1,IFERROR(INDEX(Summary!$K:$K,$AH1367),0),0)</f>
        <v>0</v>
      </c>
      <c r="AD1367" s="2">
        <f t="array" ref="AD1367">IF($S1367=1,IFERROR(INDEX(Summary!$L:$L,$AH1367),0),0)</f>
        <v>0</v>
      </c>
      <c r="AE1367" s="2">
        <f t="array" ref="AE1367">IF($S1367=1,IFERROR(INDEX(Summary!$M:$M,$AH1367),0),0)</f>
        <v>0</v>
      </c>
      <c r="AF1367" s="2">
        <f t="array" ref="AF1367">IF($S1367=1,IFERROR(INDEX(Summary!$N:$N,$AH1367),0),0)</f>
        <v>0</v>
      </c>
      <c r="AG1367">
        <f t="array" ref="AG1367">IF($A1367="","",IFERROR(INDEX(Summary!$BB:$BB,$AH1367),0))</f>
        <v>0</v>
      </c>
      <c r="AH1367">
        <f t="shared" si="197"/>
        <v>48</v>
      </c>
    </row>
    <row r="1368" spans="1:34" hidden="1">
      <c r="A1368" t="str">
        <f t="array" ref="A1368">IFERROR(INDEX(Summary!$D:$D,$AH1368)&amp;"","")</f>
        <v>USFG00817</v>
      </c>
      <c r="B1368" t="str">
        <f t="array" ref="B1368">IF($A1368="","",INDEX(Summary!$E:$E,$AH1368))</f>
        <v>Coconut oil 16 fl. oz (473ml) - Units</v>
      </c>
      <c r="C1368" t="str">
        <f t="array" ref="C1368">IF($A1368="","",INDEX(Summary!$B:$B,$AH1368))</f>
        <v>Oil</v>
      </c>
      <c r="D1368" t="str">
        <f t="array" ref="D1368">IF($A1368="","",INDEX(Summary!$C:$C,$AH1368))</f>
        <v>C6</v>
      </c>
      <c r="E1368">
        <f t="array" ref="E1368">IF($A1368="","",INDEX(Summary!$F:$F,$AH1368))</f>
        <v>0.5</v>
      </c>
      <c r="F1368" t="str">
        <f t="array" ref="F1368">IF($A1368="","",INDEX(Summary!$BC:$BC,$AH1368)&amp;"")</f>
        <v/>
      </c>
      <c r="G1368" t="e">
        <f t="shared" si="189"/>
        <v>#VALUE!</v>
      </c>
      <c r="H1368">
        <f t="shared" si="190"/>
        <v>0</v>
      </c>
      <c r="I1368" t="str">
        <f t="array" ref="I1368">IF($A1368="","",IF(IFERROR(INDEX(Summary!$BA:$BA,$AH1368),0)&lt;1,"Under 1 day",IF(INDEX(Summary!$BA:$BA,$AH1368)&lt;3,"1-3 days",IF(INDEX(Summary!$BA:$BA,$AH1368)&lt;7,"3-7 days","7+ days"))))</f>
        <v>1-3 days</v>
      </c>
      <c r="J1368" t="str">
        <f t="array" ref="J1368">IF($A1368="","",IF(IFERROR(INDEX(Summary!$AX:$AX,$AH1368),0)&lt;0.25,"0-25%",IF(INDEX(Summary!$AX:$AX,$AH1368)&lt;0.5,"25-50%",IF(INDEX(Summary!$AX:$AX,$AH1368)&lt;0.75,"50-75%","75-100%"))))</f>
        <v>75-100%</v>
      </c>
      <c r="K1368" t="str">
        <f t="array" ref="K1368">IF($A1368="","",INDEX(Summary!$AY:$AY,$AH1368)&amp;"")</f>
        <v>Done</v>
      </c>
      <c r="L1368" s="1">
        <f>IF($A1368="","",Summary!$P$2+MOD(ROW()-2,30))</f>
        <v>46243</v>
      </c>
      <c r="M1368">
        <f t="shared" si="191"/>
        <v>17</v>
      </c>
      <c r="N1368">
        <f t="shared" si="192"/>
        <v>9</v>
      </c>
      <c r="O1368" t="str">
        <f t="shared" si="193"/>
        <v>Aug-2026</v>
      </c>
      <c r="P1368">
        <f t="shared" ca="1" si="194"/>
        <v>1</v>
      </c>
      <c r="Q1368" s="2">
        <f t="array" ref="Q1368">IF($A1368="",0,IFERROR(INDEX(Summary!$P$3:$AS$67,$AH1368-2,$M1368),0))</f>
        <v>0</v>
      </c>
      <c r="R1368" s="2">
        <f t="array" ref="R1368">IF($A1368="",0,ROUND(IFERROR(INDEX(Summary!$O:$O,$AH1368),0)/30,0))</f>
        <v>4</v>
      </c>
      <c r="S1368">
        <f t="shared" si="195"/>
        <v>0</v>
      </c>
      <c r="T1368" s="2">
        <f t="array" ref="T1368">IF($S1368=1,IFERROR(INDEX(Summary!$O:$O,$AH1368),0),0)</f>
        <v>0</v>
      </c>
      <c r="U1368" s="2">
        <f t="array" ref="U1368">IF($S1368=1,IFERROR(INDEX(Summary!$AT:$AT,$AH1368),0),0)</f>
        <v>0</v>
      </c>
      <c r="V1368" s="2">
        <f t="shared" si="196"/>
        <v>0</v>
      </c>
      <c r="W1368" s="2">
        <f t="array" ref="W1368">IF($S1368=1,IFERROR(INDEX(Summary!$AZ:$AZ,$AH1368),0),0)</f>
        <v>0</v>
      </c>
      <c r="X1368" s="3">
        <f t="array" ref="X1368">IF($S1368=1,IFERROR(INDEX(Summary!$BA:$BA,$AH1368),0),0)</f>
        <v>0</v>
      </c>
      <c r="Y1368" s="2">
        <f t="array" ref="Y1368">IF($S1368=1,IFERROR(INDEX(Summary!$G:$G,$AH1368),0),0)</f>
        <v>0</v>
      </c>
      <c r="Z1368" s="2">
        <f t="array" ref="Z1368">IF($S1368=1,IFERROR(INDEX(Summary!$H:$H,$AH1368),0),0)</f>
        <v>0</v>
      </c>
      <c r="AA1368" s="2">
        <f t="array" ref="AA1368">IF($S1368=1,IFERROR(INDEX(Summary!$I:$I,$AH1368),0),0)</f>
        <v>0</v>
      </c>
      <c r="AB1368" s="2">
        <f t="array" ref="AB1368">IF($S1368=1,IFERROR(INDEX(Summary!$J:$J,$AH1368),0),0)</f>
        <v>0</v>
      </c>
      <c r="AC1368" s="2">
        <f t="array" ref="AC1368">IF($S1368=1,IFERROR(INDEX(Summary!$K:$K,$AH1368),0),0)</f>
        <v>0</v>
      </c>
      <c r="AD1368" s="2">
        <f t="array" ref="AD1368">IF($S1368=1,IFERROR(INDEX(Summary!$L:$L,$AH1368),0),0)</f>
        <v>0</v>
      </c>
      <c r="AE1368" s="2">
        <f t="array" ref="AE1368">IF($S1368=1,IFERROR(INDEX(Summary!$M:$M,$AH1368),0),0)</f>
        <v>0</v>
      </c>
      <c r="AF1368" s="2">
        <f t="array" ref="AF1368">IF($S1368=1,IFERROR(INDEX(Summary!$N:$N,$AH1368),0),0)</f>
        <v>0</v>
      </c>
      <c r="AG1368">
        <f t="array" ref="AG1368">IF($A1368="","",IFERROR(INDEX(Summary!$BB:$BB,$AH1368),0))</f>
        <v>0</v>
      </c>
      <c r="AH1368">
        <f t="shared" si="197"/>
        <v>48</v>
      </c>
    </row>
    <row r="1369" spans="1:34" hidden="1">
      <c r="A1369" t="str">
        <f t="array" ref="A1369">IFERROR(INDEX(Summary!$D:$D,$AH1369)&amp;"","")</f>
        <v>USFG00817</v>
      </c>
      <c r="B1369" t="str">
        <f t="array" ref="B1369">IF($A1369="","",INDEX(Summary!$E:$E,$AH1369))</f>
        <v>Coconut oil 16 fl. oz (473ml) - Units</v>
      </c>
      <c r="C1369" t="str">
        <f t="array" ref="C1369">IF($A1369="","",INDEX(Summary!$B:$B,$AH1369))</f>
        <v>Oil</v>
      </c>
      <c r="D1369" t="str">
        <f t="array" ref="D1369">IF($A1369="","",INDEX(Summary!$C:$C,$AH1369))</f>
        <v>C6</v>
      </c>
      <c r="E1369">
        <f t="array" ref="E1369">IF($A1369="","",INDEX(Summary!$F:$F,$AH1369))</f>
        <v>0.5</v>
      </c>
      <c r="F1369" t="str">
        <f t="array" ref="F1369">IF($A1369="","",INDEX(Summary!$BC:$BC,$AH1369)&amp;"")</f>
        <v/>
      </c>
      <c r="G1369" t="e">
        <f t="shared" si="189"/>
        <v>#VALUE!</v>
      </c>
      <c r="H1369">
        <f t="shared" si="190"/>
        <v>0</v>
      </c>
      <c r="I1369" t="str">
        <f t="array" ref="I1369">IF($A1369="","",IF(IFERROR(INDEX(Summary!$BA:$BA,$AH1369),0)&lt;1,"Under 1 day",IF(INDEX(Summary!$BA:$BA,$AH1369)&lt;3,"1-3 days",IF(INDEX(Summary!$BA:$BA,$AH1369)&lt;7,"3-7 days","7+ days"))))</f>
        <v>1-3 days</v>
      </c>
      <c r="J1369" t="str">
        <f t="array" ref="J1369">IF($A1369="","",IF(IFERROR(INDEX(Summary!$AX:$AX,$AH1369),0)&lt;0.25,"0-25%",IF(INDEX(Summary!$AX:$AX,$AH1369)&lt;0.5,"25-50%",IF(INDEX(Summary!$AX:$AX,$AH1369)&lt;0.75,"50-75%","75-100%"))))</f>
        <v>75-100%</v>
      </c>
      <c r="K1369" t="str">
        <f t="array" ref="K1369">IF($A1369="","",INDEX(Summary!$AY:$AY,$AH1369)&amp;"")</f>
        <v>Done</v>
      </c>
      <c r="L1369" s="1">
        <f>IF($A1369="","",Summary!$P$2+MOD(ROW()-2,30))</f>
        <v>46244</v>
      </c>
      <c r="M1369">
        <f t="shared" si="191"/>
        <v>18</v>
      </c>
      <c r="N1369">
        <f t="shared" si="192"/>
        <v>10</v>
      </c>
      <c r="O1369" t="str">
        <f t="shared" si="193"/>
        <v>Aug-2026</v>
      </c>
      <c r="P1369">
        <f t="shared" ca="1" si="194"/>
        <v>1</v>
      </c>
      <c r="Q1369" s="2">
        <f t="array" ref="Q1369">IF($A1369="",0,IFERROR(INDEX(Summary!$P$3:$AS$67,$AH1369-2,$M1369),0))</f>
        <v>0</v>
      </c>
      <c r="R1369" s="2">
        <f t="array" ref="R1369">IF($A1369="",0,ROUND(IFERROR(INDEX(Summary!$O:$O,$AH1369),0)/30,0))</f>
        <v>4</v>
      </c>
      <c r="S1369">
        <f t="shared" si="195"/>
        <v>0</v>
      </c>
      <c r="T1369" s="2">
        <f t="array" ref="T1369">IF($S1369=1,IFERROR(INDEX(Summary!$O:$O,$AH1369),0),0)</f>
        <v>0</v>
      </c>
      <c r="U1369" s="2">
        <f t="array" ref="U1369">IF($S1369=1,IFERROR(INDEX(Summary!$AT:$AT,$AH1369),0),0)</f>
        <v>0</v>
      </c>
      <c r="V1369" s="2">
        <f t="shared" si="196"/>
        <v>0</v>
      </c>
      <c r="W1369" s="2">
        <f t="array" ref="W1369">IF($S1369=1,IFERROR(INDEX(Summary!$AZ:$AZ,$AH1369),0),0)</f>
        <v>0</v>
      </c>
      <c r="X1369" s="3">
        <f t="array" ref="X1369">IF($S1369=1,IFERROR(INDEX(Summary!$BA:$BA,$AH1369),0),0)</f>
        <v>0</v>
      </c>
      <c r="Y1369" s="2">
        <f t="array" ref="Y1369">IF($S1369=1,IFERROR(INDEX(Summary!$G:$G,$AH1369),0),0)</f>
        <v>0</v>
      </c>
      <c r="Z1369" s="2">
        <f t="array" ref="Z1369">IF($S1369=1,IFERROR(INDEX(Summary!$H:$H,$AH1369),0),0)</f>
        <v>0</v>
      </c>
      <c r="AA1369" s="2">
        <f t="array" ref="AA1369">IF($S1369=1,IFERROR(INDEX(Summary!$I:$I,$AH1369),0),0)</f>
        <v>0</v>
      </c>
      <c r="AB1369" s="2">
        <f t="array" ref="AB1369">IF($S1369=1,IFERROR(INDEX(Summary!$J:$J,$AH1369),0),0)</f>
        <v>0</v>
      </c>
      <c r="AC1369" s="2">
        <f t="array" ref="AC1369">IF($S1369=1,IFERROR(INDEX(Summary!$K:$K,$AH1369),0),0)</f>
        <v>0</v>
      </c>
      <c r="AD1369" s="2">
        <f t="array" ref="AD1369">IF($S1369=1,IFERROR(INDEX(Summary!$L:$L,$AH1369),0),0)</f>
        <v>0</v>
      </c>
      <c r="AE1369" s="2">
        <f t="array" ref="AE1369">IF($S1369=1,IFERROR(INDEX(Summary!$M:$M,$AH1369),0),0)</f>
        <v>0</v>
      </c>
      <c r="AF1369" s="2">
        <f t="array" ref="AF1369">IF($S1369=1,IFERROR(INDEX(Summary!$N:$N,$AH1369),0),0)</f>
        <v>0</v>
      </c>
      <c r="AG1369">
        <f t="array" ref="AG1369">IF($A1369="","",IFERROR(INDEX(Summary!$BB:$BB,$AH1369),0))</f>
        <v>0</v>
      </c>
      <c r="AH1369">
        <f t="shared" si="197"/>
        <v>48</v>
      </c>
    </row>
    <row r="1370" spans="1:34" hidden="1">
      <c r="A1370" t="str">
        <f t="array" ref="A1370">IFERROR(INDEX(Summary!$D:$D,$AH1370)&amp;"","")</f>
        <v>USFG00817</v>
      </c>
      <c r="B1370" t="str">
        <f t="array" ref="B1370">IF($A1370="","",INDEX(Summary!$E:$E,$AH1370))</f>
        <v>Coconut oil 16 fl. oz (473ml) - Units</v>
      </c>
      <c r="C1370" t="str">
        <f t="array" ref="C1370">IF($A1370="","",INDEX(Summary!$B:$B,$AH1370))</f>
        <v>Oil</v>
      </c>
      <c r="D1370" t="str">
        <f t="array" ref="D1370">IF($A1370="","",INDEX(Summary!$C:$C,$AH1370))</f>
        <v>C6</v>
      </c>
      <c r="E1370">
        <f t="array" ref="E1370">IF($A1370="","",INDEX(Summary!$F:$F,$AH1370))</f>
        <v>0.5</v>
      </c>
      <c r="F1370" t="str">
        <f t="array" ref="F1370">IF($A1370="","",INDEX(Summary!$BC:$BC,$AH1370)&amp;"")</f>
        <v/>
      </c>
      <c r="G1370" t="e">
        <f t="shared" si="189"/>
        <v>#VALUE!</v>
      </c>
      <c r="H1370">
        <f t="shared" si="190"/>
        <v>0</v>
      </c>
      <c r="I1370" t="str">
        <f t="array" ref="I1370">IF($A1370="","",IF(IFERROR(INDEX(Summary!$BA:$BA,$AH1370),0)&lt;1,"Under 1 day",IF(INDEX(Summary!$BA:$BA,$AH1370)&lt;3,"1-3 days",IF(INDEX(Summary!$BA:$BA,$AH1370)&lt;7,"3-7 days","7+ days"))))</f>
        <v>1-3 days</v>
      </c>
      <c r="J1370" t="str">
        <f t="array" ref="J1370">IF($A1370="","",IF(IFERROR(INDEX(Summary!$AX:$AX,$AH1370),0)&lt;0.25,"0-25%",IF(INDEX(Summary!$AX:$AX,$AH1370)&lt;0.5,"25-50%",IF(INDEX(Summary!$AX:$AX,$AH1370)&lt;0.75,"50-75%","75-100%"))))</f>
        <v>75-100%</v>
      </c>
      <c r="K1370" t="str">
        <f t="array" ref="K1370">IF($A1370="","",INDEX(Summary!$AY:$AY,$AH1370)&amp;"")</f>
        <v>Done</v>
      </c>
      <c r="L1370" s="1">
        <f>IF($A1370="","",Summary!$P$2+MOD(ROW()-2,30))</f>
        <v>46245</v>
      </c>
      <c r="M1370">
        <f t="shared" si="191"/>
        <v>19</v>
      </c>
      <c r="N1370">
        <f t="shared" si="192"/>
        <v>11</v>
      </c>
      <c r="O1370" t="str">
        <f t="shared" si="193"/>
        <v>Aug-2026</v>
      </c>
      <c r="P1370">
        <f t="shared" ca="1" si="194"/>
        <v>1</v>
      </c>
      <c r="Q1370" s="2">
        <f t="array" ref="Q1370">IF($A1370="",0,IFERROR(INDEX(Summary!$P$3:$AS$67,$AH1370-2,$M1370),0))</f>
        <v>0</v>
      </c>
      <c r="R1370" s="2">
        <f t="array" ref="R1370">IF($A1370="",0,ROUND(IFERROR(INDEX(Summary!$O:$O,$AH1370),0)/30,0))</f>
        <v>4</v>
      </c>
      <c r="S1370">
        <f t="shared" si="195"/>
        <v>0</v>
      </c>
      <c r="T1370" s="2">
        <f t="array" ref="T1370">IF($S1370=1,IFERROR(INDEX(Summary!$O:$O,$AH1370),0),0)</f>
        <v>0</v>
      </c>
      <c r="U1370" s="2">
        <f t="array" ref="U1370">IF($S1370=1,IFERROR(INDEX(Summary!$AT:$AT,$AH1370),0),0)</f>
        <v>0</v>
      </c>
      <c r="V1370" s="2">
        <f t="shared" si="196"/>
        <v>0</v>
      </c>
      <c r="W1370" s="2">
        <f t="array" ref="W1370">IF($S1370=1,IFERROR(INDEX(Summary!$AZ:$AZ,$AH1370),0),0)</f>
        <v>0</v>
      </c>
      <c r="X1370" s="3">
        <f t="array" ref="X1370">IF($S1370=1,IFERROR(INDEX(Summary!$BA:$BA,$AH1370),0),0)</f>
        <v>0</v>
      </c>
      <c r="Y1370" s="2">
        <f t="array" ref="Y1370">IF($S1370=1,IFERROR(INDEX(Summary!$G:$G,$AH1370),0),0)</f>
        <v>0</v>
      </c>
      <c r="Z1370" s="2">
        <f t="array" ref="Z1370">IF($S1370=1,IFERROR(INDEX(Summary!$H:$H,$AH1370),0),0)</f>
        <v>0</v>
      </c>
      <c r="AA1370" s="2">
        <f t="array" ref="AA1370">IF($S1370=1,IFERROR(INDEX(Summary!$I:$I,$AH1370),0),0)</f>
        <v>0</v>
      </c>
      <c r="AB1370" s="2">
        <f t="array" ref="AB1370">IF($S1370=1,IFERROR(INDEX(Summary!$J:$J,$AH1370),0),0)</f>
        <v>0</v>
      </c>
      <c r="AC1370" s="2">
        <f t="array" ref="AC1370">IF($S1370=1,IFERROR(INDEX(Summary!$K:$K,$AH1370),0),0)</f>
        <v>0</v>
      </c>
      <c r="AD1370" s="2">
        <f t="array" ref="AD1370">IF($S1370=1,IFERROR(INDEX(Summary!$L:$L,$AH1370),0),0)</f>
        <v>0</v>
      </c>
      <c r="AE1370" s="2">
        <f t="array" ref="AE1370">IF($S1370=1,IFERROR(INDEX(Summary!$M:$M,$AH1370),0),0)</f>
        <v>0</v>
      </c>
      <c r="AF1370" s="2">
        <f t="array" ref="AF1370">IF($S1370=1,IFERROR(INDEX(Summary!$N:$N,$AH1370),0),0)</f>
        <v>0</v>
      </c>
      <c r="AG1370">
        <f t="array" ref="AG1370">IF($A1370="","",IFERROR(INDEX(Summary!$BB:$BB,$AH1370),0))</f>
        <v>0</v>
      </c>
      <c r="AH1370">
        <f t="shared" si="197"/>
        <v>48</v>
      </c>
    </row>
    <row r="1371" spans="1:34" hidden="1">
      <c r="A1371" t="str">
        <f t="array" ref="A1371">IFERROR(INDEX(Summary!$D:$D,$AH1371)&amp;"","")</f>
        <v>USFG00817</v>
      </c>
      <c r="B1371" t="str">
        <f t="array" ref="B1371">IF($A1371="","",INDEX(Summary!$E:$E,$AH1371))</f>
        <v>Coconut oil 16 fl. oz (473ml) - Units</v>
      </c>
      <c r="C1371" t="str">
        <f t="array" ref="C1371">IF($A1371="","",INDEX(Summary!$B:$B,$AH1371))</f>
        <v>Oil</v>
      </c>
      <c r="D1371" t="str">
        <f t="array" ref="D1371">IF($A1371="","",INDEX(Summary!$C:$C,$AH1371))</f>
        <v>C6</v>
      </c>
      <c r="E1371">
        <f t="array" ref="E1371">IF($A1371="","",INDEX(Summary!$F:$F,$AH1371))</f>
        <v>0.5</v>
      </c>
      <c r="F1371" t="str">
        <f t="array" ref="F1371">IF($A1371="","",INDEX(Summary!$BC:$BC,$AH1371)&amp;"")</f>
        <v/>
      </c>
      <c r="G1371" t="e">
        <f t="shared" si="189"/>
        <v>#VALUE!</v>
      </c>
      <c r="H1371">
        <f t="shared" si="190"/>
        <v>0</v>
      </c>
      <c r="I1371" t="str">
        <f t="array" ref="I1371">IF($A1371="","",IF(IFERROR(INDEX(Summary!$BA:$BA,$AH1371),0)&lt;1,"Under 1 day",IF(INDEX(Summary!$BA:$BA,$AH1371)&lt;3,"1-3 days",IF(INDEX(Summary!$BA:$BA,$AH1371)&lt;7,"3-7 days","7+ days"))))</f>
        <v>1-3 days</v>
      </c>
      <c r="J1371" t="str">
        <f t="array" ref="J1371">IF($A1371="","",IF(IFERROR(INDEX(Summary!$AX:$AX,$AH1371),0)&lt;0.25,"0-25%",IF(INDEX(Summary!$AX:$AX,$AH1371)&lt;0.5,"25-50%",IF(INDEX(Summary!$AX:$AX,$AH1371)&lt;0.75,"50-75%","75-100%"))))</f>
        <v>75-100%</v>
      </c>
      <c r="K1371" t="str">
        <f t="array" ref="K1371">IF($A1371="","",INDEX(Summary!$AY:$AY,$AH1371)&amp;"")</f>
        <v>Done</v>
      </c>
      <c r="L1371" s="1">
        <f>IF($A1371="","",Summary!$P$2+MOD(ROW()-2,30))</f>
        <v>46246</v>
      </c>
      <c r="M1371">
        <f t="shared" si="191"/>
        <v>20</v>
      </c>
      <c r="N1371">
        <f t="shared" si="192"/>
        <v>12</v>
      </c>
      <c r="O1371" t="str">
        <f t="shared" si="193"/>
        <v>Aug-2026</v>
      </c>
      <c r="P1371">
        <f t="shared" ca="1" si="194"/>
        <v>1</v>
      </c>
      <c r="Q1371" s="2">
        <f t="array" ref="Q1371">IF($A1371="",0,IFERROR(INDEX(Summary!$P$3:$AS$67,$AH1371-2,$M1371),0))</f>
        <v>0</v>
      </c>
      <c r="R1371" s="2">
        <f t="array" ref="R1371">IF($A1371="",0,ROUND(IFERROR(INDEX(Summary!$O:$O,$AH1371),0)/30,0))</f>
        <v>4</v>
      </c>
      <c r="S1371">
        <f t="shared" si="195"/>
        <v>0</v>
      </c>
      <c r="T1371" s="2">
        <f t="array" ref="T1371">IF($S1371=1,IFERROR(INDEX(Summary!$O:$O,$AH1371),0),0)</f>
        <v>0</v>
      </c>
      <c r="U1371" s="2">
        <f t="array" ref="U1371">IF($S1371=1,IFERROR(INDEX(Summary!$AT:$AT,$AH1371),0),0)</f>
        <v>0</v>
      </c>
      <c r="V1371" s="2">
        <f t="shared" si="196"/>
        <v>0</v>
      </c>
      <c r="W1371" s="2">
        <f t="array" ref="W1371">IF($S1371=1,IFERROR(INDEX(Summary!$AZ:$AZ,$AH1371),0),0)</f>
        <v>0</v>
      </c>
      <c r="X1371" s="3">
        <f t="array" ref="X1371">IF($S1371=1,IFERROR(INDEX(Summary!$BA:$BA,$AH1371),0),0)</f>
        <v>0</v>
      </c>
      <c r="Y1371" s="2">
        <f t="array" ref="Y1371">IF($S1371=1,IFERROR(INDEX(Summary!$G:$G,$AH1371),0),0)</f>
        <v>0</v>
      </c>
      <c r="Z1371" s="2">
        <f t="array" ref="Z1371">IF($S1371=1,IFERROR(INDEX(Summary!$H:$H,$AH1371),0),0)</f>
        <v>0</v>
      </c>
      <c r="AA1371" s="2">
        <f t="array" ref="AA1371">IF($S1371=1,IFERROR(INDEX(Summary!$I:$I,$AH1371),0),0)</f>
        <v>0</v>
      </c>
      <c r="AB1371" s="2">
        <f t="array" ref="AB1371">IF($S1371=1,IFERROR(INDEX(Summary!$J:$J,$AH1371),0),0)</f>
        <v>0</v>
      </c>
      <c r="AC1371" s="2">
        <f t="array" ref="AC1371">IF($S1371=1,IFERROR(INDEX(Summary!$K:$K,$AH1371),0),0)</f>
        <v>0</v>
      </c>
      <c r="AD1371" s="2">
        <f t="array" ref="AD1371">IF($S1371=1,IFERROR(INDEX(Summary!$L:$L,$AH1371),0),0)</f>
        <v>0</v>
      </c>
      <c r="AE1371" s="2">
        <f t="array" ref="AE1371">IF($S1371=1,IFERROR(INDEX(Summary!$M:$M,$AH1371),0),0)</f>
        <v>0</v>
      </c>
      <c r="AF1371" s="2">
        <f t="array" ref="AF1371">IF($S1371=1,IFERROR(INDEX(Summary!$N:$N,$AH1371),0),0)</f>
        <v>0</v>
      </c>
      <c r="AG1371">
        <f t="array" ref="AG1371">IF($A1371="","",IFERROR(INDEX(Summary!$BB:$BB,$AH1371),0))</f>
        <v>0</v>
      </c>
      <c r="AH1371">
        <f t="shared" si="197"/>
        <v>48</v>
      </c>
    </row>
    <row r="1372" spans="1:34" hidden="1">
      <c r="A1372" t="str">
        <f t="array" ref="A1372">IFERROR(INDEX(Summary!$D:$D,$AH1372)&amp;"","")</f>
        <v>USFG00817</v>
      </c>
      <c r="B1372" t="str">
        <f t="array" ref="B1372">IF($A1372="","",INDEX(Summary!$E:$E,$AH1372))</f>
        <v>Coconut oil 16 fl. oz (473ml) - Units</v>
      </c>
      <c r="C1372" t="str">
        <f t="array" ref="C1372">IF($A1372="","",INDEX(Summary!$B:$B,$AH1372))</f>
        <v>Oil</v>
      </c>
      <c r="D1372" t="str">
        <f t="array" ref="D1372">IF($A1372="","",INDEX(Summary!$C:$C,$AH1372))</f>
        <v>C6</v>
      </c>
      <c r="E1372">
        <f t="array" ref="E1372">IF($A1372="","",INDEX(Summary!$F:$F,$AH1372))</f>
        <v>0.5</v>
      </c>
      <c r="F1372" t="str">
        <f t="array" ref="F1372">IF($A1372="","",INDEX(Summary!$BC:$BC,$AH1372)&amp;"")</f>
        <v/>
      </c>
      <c r="G1372" t="e">
        <f t="shared" si="189"/>
        <v>#VALUE!</v>
      </c>
      <c r="H1372">
        <f t="shared" si="190"/>
        <v>0</v>
      </c>
      <c r="I1372" t="str">
        <f t="array" ref="I1372">IF($A1372="","",IF(IFERROR(INDEX(Summary!$BA:$BA,$AH1372),0)&lt;1,"Under 1 day",IF(INDEX(Summary!$BA:$BA,$AH1372)&lt;3,"1-3 days",IF(INDEX(Summary!$BA:$BA,$AH1372)&lt;7,"3-7 days","7+ days"))))</f>
        <v>1-3 days</v>
      </c>
      <c r="J1372" t="str">
        <f t="array" ref="J1372">IF($A1372="","",IF(IFERROR(INDEX(Summary!$AX:$AX,$AH1372),0)&lt;0.25,"0-25%",IF(INDEX(Summary!$AX:$AX,$AH1372)&lt;0.5,"25-50%",IF(INDEX(Summary!$AX:$AX,$AH1372)&lt;0.75,"50-75%","75-100%"))))</f>
        <v>75-100%</v>
      </c>
      <c r="K1372" t="str">
        <f t="array" ref="K1372">IF($A1372="","",INDEX(Summary!$AY:$AY,$AH1372)&amp;"")</f>
        <v>Done</v>
      </c>
      <c r="L1372" s="1">
        <f>IF($A1372="","",Summary!$P$2+MOD(ROW()-2,30))</f>
        <v>46247</v>
      </c>
      <c r="M1372">
        <f t="shared" si="191"/>
        <v>21</v>
      </c>
      <c r="N1372">
        <f t="shared" si="192"/>
        <v>13</v>
      </c>
      <c r="O1372" t="str">
        <f t="shared" si="193"/>
        <v>Aug-2026</v>
      </c>
      <c r="P1372">
        <f t="shared" ca="1" si="194"/>
        <v>1</v>
      </c>
      <c r="Q1372" s="2">
        <f t="array" ref="Q1372">IF($A1372="",0,IFERROR(INDEX(Summary!$P$3:$AS$67,$AH1372-2,$M1372),0))</f>
        <v>0</v>
      </c>
      <c r="R1372" s="2">
        <f t="array" ref="R1372">IF($A1372="",0,ROUND(IFERROR(INDEX(Summary!$O:$O,$AH1372),0)/30,0))</f>
        <v>4</v>
      </c>
      <c r="S1372">
        <f t="shared" si="195"/>
        <v>0</v>
      </c>
      <c r="T1372" s="2">
        <f t="array" ref="T1372">IF($S1372=1,IFERROR(INDEX(Summary!$O:$O,$AH1372),0),0)</f>
        <v>0</v>
      </c>
      <c r="U1372" s="2">
        <f t="array" ref="U1372">IF($S1372=1,IFERROR(INDEX(Summary!$AT:$AT,$AH1372),0),0)</f>
        <v>0</v>
      </c>
      <c r="V1372" s="2">
        <f t="shared" si="196"/>
        <v>0</v>
      </c>
      <c r="W1372" s="2">
        <f t="array" ref="W1372">IF($S1372=1,IFERROR(INDEX(Summary!$AZ:$AZ,$AH1372),0),0)</f>
        <v>0</v>
      </c>
      <c r="X1372" s="3">
        <f t="array" ref="X1372">IF($S1372=1,IFERROR(INDEX(Summary!$BA:$BA,$AH1372),0),0)</f>
        <v>0</v>
      </c>
      <c r="Y1372" s="2">
        <f t="array" ref="Y1372">IF($S1372=1,IFERROR(INDEX(Summary!$G:$G,$AH1372),0),0)</f>
        <v>0</v>
      </c>
      <c r="Z1372" s="2">
        <f t="array" ref="Z1372">IF($S1372=1,IFERROR(INDEX(Summary!$H:$H,$AH1372),0),0)</f>
        <v>0</v>
      </c>
      <c r="AA1372" s="2">
        <f t="array" ref="AA1372">IF($S1372=1,IFERROR(INDEX(Summary!$I:$I,$AH1372),0),0)</f>
        <v>0</v>
      </c>
      <c r="AB1372" s="2">
        <f t="array" ref="AB1372">IF($S1372=1,IFERROR(INDEX(Summary!$J:$J,$AH1372),0),0)</f>
        <v>0</v>
      </c>
      <c r="AC1372" s="2">
        <f t="array" ref="AC1372">IF($S1372=1,IFERROR(INDEX(Summary!$K:$K,$AH1372),0),0)</f>
        <v>0</v>
      </c>
      <c r="AD1372" s="2">
        <f t="array" ref="AD1372">IF($S1372=1,IFERROR(INDEX(Summary!$L:$L,$AH1372),0),0)</f>
        <v>0</v>
      </c>
      <c r="AE1372" s="2">
        <f t="array" ref="AE1372">IF($S1372=1,IFERROR(INDEX(Summary!$M:$M,$AH1372),0),0)</f>
        <v>0</v>
      </c>
      <c r="AF1372" s="2">
        <f t="array" ref="AF1372">IF($S1372=1,IFERROR(INDEX(Summary!$N:$N,$AH1372),0),0)</f>
        <v>0</v>
      </c>
      <c r="AG1372">
        <f t="array" ref="AG1372">IF($A1372="","",IFERROR(INDEX(Summary!$BB:$BB,$AH1372),0))</f>
        <v>0</v>
      </c>
      <c r="AH1372">
        <f t="shared" si="197"/>
        <v>48</v>
      </c>
    </row>
    <row r="1373" spans="1:34" hidden="1">
      <c r="A1373" t="str">
        <f t="array" ref="A1373">IFERROR(INDEX(Summary!$D:$D,$AH1373)&amp;"","")</f>
        <v>USFG00817</v>
      </c>
      <c r="B1373" t="str">
        <f t="array" ref="B1373">IF($A1373="","",INDEX(Summary!$E:$E,$AH1373))</f>
        <v>Coconut oil 16 fl. oz (473ml) - Units</v>
      </c>
      <c r="C1373" t="str">
        <f t="array" ref="C1373">IF($A1373="","",INDEX(Summary!$B:$B,$AH1373))</f>
        <v>Oil</v>
      </c>
      <c r="D1373" t="str">
        <f t="array" ref="D1373">IF($A1373="","",INDEX(Summary!$C:$C,$AH1373))</f>
        <v>C6</v>
      </c>
      <c r="E1373">
        <f t="array" ref="E1373">IF($A1373="","",INDEX(Summary!$F:$F,$AH1373))</f>
        <v>0.5</v>
      </c>
      <c r="F1373" t="str">
        <f t="array" ref="F1373">IF($A1373="","",INDEX(Summary!$BC:$BC,$AH1373)&amp;"")</f>
        <v/>
      </c>
      <c r="G1373" t="e">
        <f t="shared" si="189"/>
        <v>#VALUE!</v>
      </c>
      <c r="H1373">
        <f t="shared" si="190"/>
        <v>0</v>
      </c>
      <c r="I1373" t="str">
        <f t="array" ref="I1373">IF($A1373="","",IF(IFERROR(INDEX(Summary!$BA:$BA,$AH1373),0)&lt;1,"Under 1 day",IF(INDEX(Summary!$BA:$BA,$AH1373)&lt;3,"1-3 days",IF(INDEX(Summary!$BA:$BA,$AH1373)&lt;7,"3-7 days","7+ days"))))</f>
        <v>1-3 days</v>
      </c>
      <c r="J1373" t="str">
        <f t="array" ref="J1373">IF($A1373="","",IF(IFERROR(INDEX(Summary!$AX:$AX,$AH1373),0)&lt;0.25,"0-25%",IF(INDEX(Summary!$AX:$AX,$AH1373)&lt;0.5,"25-50%",IF(INDEX(Summary!$AX:$AX,$AH1373)&lt;0.75,"50-75%","75-100%"))))</f>
        <v>75-100%</v>
      </c>
      <c r="K1373" t="str">
        <f t="array" ref="K1373">IF($A1373="","",INDEX(Summary!$AY:$AY,$AH1373)&amp;"")</f>
        <v>Done</v>
      </c>
      <c r="L1373" s="1">
        <f>IF($A1373="","",Summary!$P$2+MOD(ROW()-2,30))</f>
        <v>46248</v>
      </c>
      <c r="M1373">
        <f t="shared" si="191"/>
        <v>22</v>
      </c>
      <c r="N1373">
        <f t="shared" si="192"/>
        <v>14</v>
      </c>
      <c r="O1373" t="str">
        <f t="shared" si="193"/>
        <v>Aug-2026</v>
      </c>
      <c r="P1373">
        <f t="shared" ca="1" si="194"/>
        <v>1</v>
      </c>
      <c r="Q1373" s="2">
        <f t="array" ref="Q1373">IF($A1373="",0,IFERROR(INDEX(Summary!$P$3:$AS$67,$AH1373-2,$M1373),0))</f>
        <v>0</v>
      </c>
      <c r="R1373" s="2">
        <f t="array" ref="R1373">IF($A1373="",0,ROUND(IFERROR(INDEX(Summary!$O:$O,$AH1373),0)/30,0))</f>
        <v>4</v>
      </c>
      <c r="S1373">
        <f t="shared" si="195"/>
        <v>0</v>
      </c>
      <c r="T1373" s="2">
        <f t="array" ref="T1373">IF($S1373=1,IFERROR(INDEX(Summary!$O:$O,$AH1373),0),0)</f>
        <v>0</v>
      </c>
      <c r="U1373" s="2">
        <f t="array" ref="U1373">IF($S1373=1,IFERROR(INDEX(Summary!$AT:$AT,$AH1373),0),0)</f>
        <v>0</v>
      </c>
      <c r="V1373" s="2">
        <f t="shared" si="196"/>
        <v>0</v>
      </c>
      <c r="W1373" s="2">
        <f t="array" ref="W1373">IF($S1373=1,IFERROR(INDEX(Summary!$AZ:$AZ,$AH1373),0),0)</f>
        <v>0</v>
      </c>
      <c r="X1373" s="3">
        <f t="array" ref="X1373">IF($S1373=1,IFERROR(INDEX(Summary!$BA:$BA,$AH1373),0),0)</f>
        <v>0</v>
      </c>
      <c r="Y1373" s="2">
        <f t="array" ref="Y1373">IF($S1373=1,IFERROR(INDEX(Summary!$G:$G,$AH1373),0),0)</f>
        <v>0</v>
      </c>
      <c r="Z1373" s="2">
        <f t="array" ref="Z1373">IF($S1373=1,IFERROR(INDEX(Summary!$H:$H,$AH1373),0),0)</f>
        <v>0</v>
      </c>
      <c r="AA1373" s="2">
        <f t="array" ref="AA1373">IF($S1373=1,IFERROR(INDEX(Summary!$I:$I,$AH1373),0),0)</f>
        <v>0</v>
      </c>
      <c r="AB1373" s="2">
        <f t="array" ref="AB1373">IF($S1373=1,IFERROR(INDEX(Summary!$J:$J,$AH1373),0),0)</f>
        <v>0</v>
      </c>
      <c r="AC1373" s="2">
        <f t="array" ref="AC1373">IF($S1373=1,IFERROR(INDEX(Summary!$K:$K,$AH1373),0),0)</f>
        <v>0</v>
      </c>
      <c r="AD1373" s="2">
        <f t="array" ref="AD1373">IF($S1373=1,IFERROR(INDEX(Summary!$L:$L,$AH1373),0),0)</f>
        <v>0</v>
      </c>
      <c r="AE1373" s="2">
        <f t="array" ref="AE1373">IF($S1373=1,IFERROR(INDEX(Summary!$M:$M,$AH1373),0),0)</f>
        <v>0</v>
      </c>
      <c r="AF1373" s="2">
        <f t="array" ref="AF1373">IF($S1373=1,IFERROR(INDEX(Summary!$N:$N,$AH1373),0),0)</f>
        <v>0</v>
      </c>
      <c r="AG1373">
        <f t="array" ref="AG1373">IF($A1373="","",IFERROR(INDEX(Summary!$BB:$BB,$AH1373),0))</f>
        <v>0</v>
      </c>
      <c r="AH1373">
        <f t="shared" si="197"/>
        <v>48</v>
      </c>
    </row>
    <row r="1374" spans="1:34" hidden="1">
      <c r="A1374" t="str">
        <f t="array" ref="A1374">IFERROR(INDEX(Summary!$D:$D,$AH1374)&amp;"","")</f>
        <v>USFG00817</v>
      </c>
      <c r="B1374" t="str">
        <f t="array" ref="B1374">IF($A1374="","",INDEX(Summary!$E:$E,$AH1374))</f>
        <v>Coconut oil 16 fl. oz (473ml) - Units</v>
      </c>
      <c r="C1374" t="str">
        <f t="array" ref="C1374">IF($A1374="","",INDEX(Summary!$B:$B,$AH1374))</f>
        <v>Oil</v>
      </c>
      <c r="D1374" t="str">
        <f t="array" ref="D1374">IF($A1374="","",INDEX(Summary!$C:$C,$AH1374))</f>
        <v>C6</v>
      </c>
      <c r="E1374">
        <f t="array" ref="E1374">IF($A1374="","",INDEX(Summary!$F:$F,$AH1374))</f>
        <v>0.5</v>
      </c>
      <c r="F1374" t="str">
        <f t="array" ref="F1374">IF($A1374="","",INDEX(Summary!$BC:$BC,$AH1374)&amp;"")</f>
        <v/>
      </c>
      <c r="G1374" t="e">
        <f t="shared" si="189"/>
        <v>#VALUE!</v>
      </c>
      <c r="H1374">
        <f t="shared" si="190"/>
        <v>0</v>
      </c>
      <c r="I1374" t="str">
        <f t="array" ref="I1374">IF($A1374="","",IF(IFERROR(INDEX(Summary!$BA:$BA,$AH1374),0)&lt;1,"Under 1 day",IF(INDEX(Summary!$BA:$BA,$AH1374)&lt;3,"1-3 days",IF(INDEX(Summary!$BA:$BA,$AH1374)&lt;7,"3-7 days","7+ days"))))</f>
        <v>1-3 days</v>
      </c>
      <c r="J1374" t="str">
        <f t="array" ref="J1374">IF($A1374="","",IF(IFERROR(INDEX(Summary!$AX:$AX,$AH1374),0)&lt;0.25,"0-25%",IF(INDEX(Summary!$AX:$AX,$AH1374)&lt;0.5,"25-50%",IF(INDEX(Summary!$AX:$AX,$AH1374)&lt;0.75,"50-75%","75-100%"))))</f>
        <v>75-100%</v>
      </c>
      <c r="K1374" t="str">
        <f t="array" ref="K1374">IF($A1374="","",INDEX(Summary!$AY:$AY,$AH1374)&amp;"")</f>
        <v>Done</v>
      </c>
      <c r="L1374" s="1">
        <f>IF($A1374="","",Summary!$P$2+MOD(ROW()-2,30))</f>
        <v>46249</v>
      </c>
      <c r="M1374">
        <f t="shared" si="191"/>
        <v>23</v>
      </c>
      <c r="N1374">
        <f t="shared" si="192"/>
        <v>15</v>
      </c>
      <c r="O1374" t="str">
        <f t="shared" si="193"/>
        <v>Aug-2026</v>
      </c>
      <c r="P1374">
        <f t="shared" ca="1" si="194"/>
        <v>1</v>
      </c>
      <c r="Q1374" s="2">
        <f t="array" ref="Q1374">IF($A1374="",0,IFERROR(INDEX(Summary!$P$3:$AS$67,$AH1374-2,$M1374),0))</f>
        <v>0</v>
      </c>
      <c r="R1374" s="2">
        <f t="array" ref="R1374">IF($A1374="",0,ROUND(IFERROR(INDEX(Summary!$O:$O,$AH1374),0)/30,0))</f>
        <v>4</v>
      </c>
      <c r="S1374">
        <f t="shared" si="195"/>
        <v>0</v>
      </c>
      <c r="T1374" s="2">
        <f t="array" ref="T1374">IF($S1374=1,IFERROR(INDEX(Summary!$O:$O,$AH1374),0),0)</f>
        <v>0</v>
      </c>
      <c r="U1374" s="2">
        <f t="array" ref="U1374">IF($S1374=1,IFERROR(INDEX(Summary!$AT:$AT,$AH1374),0),0)</f>
        <v>0</v>
      </c>
      <c r="V1374" s="2">
        <f t="shared" si="196"/>
        <v>0</v>
      </c>
      <c r="W1374" s="2">
        <f t="array" ref="W1374">IF($S1374=1,IFERROR(INDEX(Summary!$AZ:$AZ,$AH1374),0),0)</f>
        <v>0</v>
      </c>
      <c r="X1374" s="3">
        <f t="array" ref="X1374">IF($S1374=1,IFERROR(INDEX(Summary!$BA:$BA,$AH1374),0),0)</f>
        <v>0</v>
      </c>
      <c r="Y1374" s="2">
        <f t="array" ref="Y1374">IF($S1374=1,IFERROR(INDEX(Summary!$G:$G,$AH1374),0),0)</f>
        <v>0</v>
      </c>
      <c r="Z1374" s="2">
        <f t="array" ref="Z1374">IF($S1374=1,IFERROR(INDEX(Summary!$H:$H,$AH1374),0),0)</f>
        <v>0</v>
      </c>
      <c r="AA1374" s="2">
        <f t="array" ref="AA1374">IF($S1374=1,IFERROR(INDEX(Summary!$I:$I,$AH1374),0),0)</f>
        <v>0</v>
      </c>
      <c r="AB1374" s="2">
        <f t="array" ref="AB1374">IF($S1374=1,IFERROR(INDEX(Summary!$J:$J,$AH1374),0),0)</f>
        <v>0</v>
      </c>
      <c r="AC1374" s="2">
        <f t="array" ref="AC1374">IF($S1374=1,IFERROR(INDEX(Summary!$K:$K,$AH1374),0),0)</f>
        <v>0</v>
      </c>
      <c r="AD1374" s="2">
        <f t="array" ref="AD1374">IF($S1374=1,IFERROR(INDEX(Summary!$L:$L,$AH1374),0),0)</f>
        <v>0</v>
      </c>
      <c r="AE1374" s="2">
        <f t="array" ref="AE1374">IF($S1374=1,IFERROR(INDEX(Summary!$M:$M,$AH1374),0),0)</f>
        <v>0</v>
      </c>
      <c r="AF1374" s="2">
        <f t="array" ref="AF1374">IF($S1374=1,IFERROR(INDEX(Summary!$N:$N,$AH1374),0),0)</f>
        <v>0</v>
      </c>
      <c r="AG1374">
        <f t="array" ref="AG1374">IF($A1374="","",IFERROR(INDEX(Summary!$BB:$BB,$AH1374),0))</f>
        <v>0</v>
      </c>
      <c r="AH1374">
        <f t="shared" si="197"/>
        <v>48</v>
      </c>
    </row>
    <row r="1375" spans="1:34" hidden="1">
      <c r="A1375" t="str">
        <f t="array" ref="A1375">IFERROR(INDEX(Summary!$D:$D,$AH1375)&amp;"","")</f>
        <v>USFG00817</v>
      </c>
      <c r="B1375" t="str">
        <f t="array" ref="B1375">IF($A1375="","",INDEX(Summary!$E:$E,$AH1375))</f>
        <v>Coconut oil 16 fl. oz (473ml) - Units</v>
      </c>
      <c r="C1375" t="str">
        <f t="array" ref="C1375">IF($A1375="","",INDEX(Summary!$B:$B,$AH1375))</f>
        <v>Oil</v>
      </c>
      <c r="D1375" t="str">
        <f t="array" ref="D1375">IF($A1375="","",INDEX(Summary!$C:$C,$AH1375))</f>
        <v>C6</v>
      </c>
      <c r="E1375">
        <f t="array" ref="E1375">IF($A1375="","",INDEX(Summary!$F:$F,$AH1375))</f>
        <v>0.5</v>
      </c>
      <c r="F1375" t="str">
        <f t="array" ref="F1375">IF($A1375="","",INDEX(Summary!$BC:$BC,$AH1375)&amp;"")</f>
        <v/>
      </c>
      <c r="G1375" t="e">
        <f t="shared" si="189"/>
        <v>#VALUE!</v>
      </c>
      <c r="H1375">
        <f t="shared" si="190"/>
        <v>0</v>
      </c>
      <c r="I1375" t="str">
        <f t="array" ref="I1375">IF($A1375="","",IF(IFERROR(INDEX(Summary!$BA:$BA,$AH1375),0)&lt;1,"Under 1 day",IF(INDEX(Summary!$BA:$BA,$AH1375)&lt;3,"1-3 days",IF(INDEX(Summary!$BA:$BA,$AH1375)&lt;7,"3-7 days","7+ days"))))</f>
        <v>1-3 days</v>
      </c>
      <c r="J1375" t="str">
        <f t="array" ref="J1375">IF($A1375="","",IF(IFERROR(INDEX(Summary!$AX:$AX,$AH1375),0)&lt;0.25,"0-25%",IF(INDEX(Summary!$AX:$AX,$AH1375)&lt;0.5,"25-50%",IF(INDEX(Summary!$AX:$AX,$AH1375)&lt;0.75,"50-75%","75-100%"))))</f>
        <v>75-100%</v>
      </c>
      <c r="K1375" t="str">
        <f t="array" ref="K1375">IF($A1375="","",INDEX(Summary!$AY:$AY,$AH1375)&amp;"")</f>
        <v>Done</v>
      </c>
      <c r="L1375" s="1">
        <f>IF($A1375="","",Summary!$P$2+MOD(ROW()-2,30))</f>
        <v>46250</v>
      </c>
      <c r="M1375">
        <f t="shared" si="191"/>
        <v>24</v>
      </c>
      <c r="N1375">
        <f t="shared" si="192"/>
        <v>16</v>
      </c>
      <c r="O1375" t="str">
        <f t="shared" si="193"/>
        <v>Aug-2026</v>
      </c>
      <c r="P1375">
        <f t="shared" ca="1" si="194"/>
        <v>1</v>
      </c>
      <c r="Q1375" s="2">
        <f t="array" ref="Q1375">IF($A1375="",0,IFERROR(INDEX(Summary!$P$3:$AS$67,$AH1375-2,$M1375),0))</f>
        <v>0</v>
      </c>
      <c r="R1375" s="2">
        <f t="array" ref="R1375">IF($A1375="",0,ROUND(IFERROR(INDEX(Summary!$O:$O,$AH1375),0)/30,0))</f>
        <v>4</v>
      </c>
      <c r="S1375">
        <f t="shared" si="195"/>
        <v>0</v>
      </c>
      <c r="T1375" s="2">
        <f t="array" ref="T1375">IF($S1375=1,IFERROR(INDEX(Summary!$O:$O,$AH1375),0),0)</f>
        <v>0</v>
      </c>
      <c r="U1375" s="2">
        <f t="array" ref="U1375">IF($S1375=1,IFERROR(INDEX(Summary!$AT:$AT,$AH1375),0),0)</f>
        <v>0</v>
      </c>
      <c r="V1375" s="2">
        <f t="shared" si="196"/>
        <v>0</v>
      </c>
      <c r="W1375" s="2">
        <f t="array" ref="W1375">IF($S1375=1,IFERROR(INDEX(Summary!$AZ:$AZ,$AH1375),0),0)</f>
        <v>0</v>
      </c>
      <c r="X1375" s="3">
        <f t="array" ref="X1375">IF($S1375=1,IFERROR(INDEX(Summary!$BA:$BA,$AH1375),0),0)</f>
        <v>0</v>
      </c>
      <c r="Y1375" s="2">
        <f t="array" ref="Y1375">IF($S1375=1,IFERROR(INDEX(Summary!$G:$G,$AH1375),0),0)</f>
        <v>0</v>
      </c>
      <c r="Z1375" s="2">
        <f t="array" ref="Z1375">IF($S1375=1,IFERROR(INDEX(Summary!$H:$H,$AH1375),0),0)</f>
        <v>0</v>
      </c>
      <c r="AA1375" s="2">
        <f t="array" ref="AA1375">IF($S1375=1,IFERROR(INDEX(Summary!$I:$I,$AH1375),0),0)</f>
        <v>0</v>
      </c>
      <c r="AB1375" s="2">
        <f t="array" ref="AB1375">IF($S1375=1,IFERROR(INDEX(Summary!$J:$J,$AH1375),0),0)</f>
        <v>0</v>
      </c>
      <c r="AC1375" s="2">
        <f t="array" ref="AC1375">IF($S1375=1,IFERROR(INDEX(Summary!$K:$K,$AH1375),0),0)</f>
        <v>0</v>
      </c>
      <c r="AD1375" s="2">
        <f t="array" ref="AD1375">IF($S1375=1,IFERROR(INDEX(Summary!$L:$L,$AH1375),0),0)</f>
        <v>0</v>
      </c>
      <c r="AE1375" s="2">
        <f t="array" ref="AE1375">IF($S1375=1,IFERROR(INDEX(Summary!$M:$M,$AH1375),0),0)</f>
        <v>0</v>
      </c>
      <c r="AF1375" s="2">
        <f t="array" ref="AF1375">IF($S1375=1,IFERROR(INDEX(Summary!$N:$N,$AH1375),0),0)</f>
        <v>0</v>
      </c>
      <c r="AG1375">
        <f t="array" ref="AG1375">IF($A1375="","",IFERROR(INDEX(Summary!$BB:$BB,$AH1375),0))</f>
        <v>0</v>
      </c>
      <c r="AH1375">
        <f t="shared" si="197"/>
        <v>48</v>
      </c>
    </row>
    <row r="1376" spans="1:34" hidden="1">
      <c r="A1376" t="str">
        <f t="array" ref="A1376">IFERROR(INDEX(Summary!$D:$D,$AH1376)&amp;"","")</f>
        <v>USFG00817</v>
      </c>
      <c r="B1376" t="str">
        <f t="array" ref="B1376">IF($A1376="","",INDEX(Summary!$E:$E,$AH1376))</f>
        <v>Coconut oil 16 fl. oz (473ml) - Units</v>
      </c>
      <c r="C1376" t="str">
        <f t="array" ref="C1376">IF($A1376="","",INDEX(Summary!$B:$B,$AH1376))</f>
        <v>Oil</v>
      </c>
      <c r="D1376" t="str">
        <f t="array" ref="D1376">IF($A1376="","",INDEX(Summary!$C:$C,$AH1376))</f>
        <v>C6</v>
      </c>
      <c r="E1376">
        <f t="array" ref="E1376">IF($A1376="","",INDEX(Summary!$F:$F,$AH1376))</f>
        <v>0.5</v>
      </c>
      <c r="F1376" t="str">
        <f t="array" ref="F1376">IF($A1376="","",INDEX(Summary!$BC:$BC,$AH1376)&amp;"")</f>
        <v/>
      </c>
      <c r="G1376" t="e">
        <f t="shared" si="189"/>
        <v>#VALUE!</v>
      </c>
      <c r="H1376">
        <f t="shared" si="190"/>
        <v>0</v>
      </c>
      <c r="I1376" t="str">
        <f t="array" ref="I1376">IF($A1376="","",IF(IFERROR(INDEX(Summary!$BA:$BA,$AH1376),0)&lt;1,"Under 1 day",IF(INDEX(Summary!$BA:$BA,$AH1376)&lt;3,"1-3 days",IF(INDEX(Summary!$BA:$BA,$AH1376)&lt;7,"3-7 days","7+ days"))))</f>
        <v>1-3 days</v>
      </c>
      <c r="J1376" t="str">
        <f t="array" ref="J1376">IF($A1376="","",IF(IFERROR(INDEX(Summary!$AX:$AX,$AH1376),0)&lt;0.25,"0-25%",IF(INDEX(Summary!$AX:$AX,$AH1376)&lt;0.5,"25-50%",IF(INDEX(Summary!$AX:$AX,$AH1376)&lt;0.75,"50-75%","75-100%"))))</f>
        <v>75-100%</v>
      </c>
      <c r="K1376" t="str">
        <f t="array" ref="K1376">IF($A1376="","",INDEX(Summary!$AY:$AY,$AH1376)&amp;"")</f>
        <v>Done</v>
      </c>
      <c r="L1376" s="1">
        <f>IF($A1376="","",Summary!$P$2+MOD(ROW()-2,30))</f>
        <v>46251</v>
      </c>
      <c r="M1376">
        <f t="shared" si="191"/>
        <v>25</v>
      </c>
      <c r="N1376">
        <f t="shared" si="192"/>
        <v>17</v>
      </c>
      <c r="O1376" t="str">
        <f t="shared" si="193"/>
        <v>Aug-2026</v>
      </c>
      <c r="P1376">
        <f t="shared" ca="1" si="194"/>
        <v>1</v>
      </c>
      <c r="Q1376" s="2">
        <f t="array" ref="Q1376">IF($A1376="",0,IFERROR(INDEX(Summary!$P$3:$AS$67,$AH1376-2,$M1376),0))</f>
        <v>0</v>
      </c>
      <c r="R1376" s="2">
        <f t="array" ref="R1376">IF($A1376="",0,ROUND(IFERROR(INDEX(Summary!$O:$O,$AH1376),0)/30,0))</f>
        <v>4</v>
      </c>
      <c r="S1376">
        <f t="shared" si="195"/>
        <v>0</v>
      </c>
      <c r="T1376" s="2">
        <f t="array" ref="T1376">IF($S1376=1,IFERROR(INDEX(Summary!$O:$O,$AH1376),0),0)</f>
        <v>0</v>
      </c>
      <c r="U1376" s="2">
        <f t="array" ref="U1376">IF($S1376=1,IFERROR(INDEX(Summary!$AT:$AT,$AH1376),0),0)</f>
        <v>0</v>
      </c>
      <c r="V1376" s="2">
        <f t="shared" si="196"/>
        <v>0</v>
      </c>
      <c r="W1376" s="2">
        <f t="array" ref="W1376">IF($S1376=1,IFERROR(INDEX(Summary!$AZ:$AZ,$AH1376),0),0)</f>
        <v>0</v>
      </c>
      <c r="X1376" s="3">
        <f t="array" ref="X1376">IF($S1376=1,IFERROR(INDEX(Summary!$BA:$BA,$AH1376),0),0)</f>
        <v>0</v>
      </c>
      <c r="Y1376" s="2">
        <f t="array" ref="Y1376">IF($S1376=1,IFERROR(INDEX(Summary!$G:$G,$AH1376),0),0)</f>
        <v>0</v>
      </c>
      <c r="Z1376" s="2">
        <f t="array" ref="Z1376">IF($S1376=1,IFERROR(INDEX(Summary!$H:$H,$AH1376),0),0)</f>
        <v>0</v>
      </c>
      <c r="AA1376" s="2">
        <f t="array" ref="AA1376">IF($S1376=1,IFERROR(INDEX(Summary!$I:$I,$AH1376),0),0)</f>
        <v>0</v>
      </c>
      <c r="AB1376" s="2">
        <f t="array" ref="AB1376">IF($S1376=1,IFERROR(INDEX(Summary!$J:$J,$AH1376),0),0)</f>
        <v>0</v>
      </c>
      <c r="AC1376" s="2">
        <f t="array" ref="AC1376">IF($S1376=1,IFERROR(INDEX(Summary!$K:$K,$AH1376),0),0)</f>
        <v>0</v>
      </c>
      <c r="AD1376" s="2">
        <f t="array" ref="AD1376">IF($S1376=1,IFERROR(INDEX(Summary!$L:$L,$AH1376),0),0)</f>
        <v>0</v>
      </c>
      <c r="AE1376" s="2">
        <f t="array" ref="AE1376">IF($S1376=1,IFERROR(INDEX(Summary!$M:$M,$AH1376),0),0)</f>
        <v>0</v>
      </c>
      <c r="AF1376" s="2">
        <f t="array" ref="AF1376">IF($S1376=1,IFERROR(INDEX(Summary!$N:$N,$AH1376),0),0)</f>
        <v>0</v>
      </c>
      <c r="AG1376">
        <f t="array" ref="AG1376">IF($A1376="","",IFERROR(INDEX(Summary!$BB:$BB,$AH1376),0))</f>
        <v>0</v>
      </c>
      <c r="AH1376">
        <f t="shared" si="197"/>
        <v>48</v>
      </c>
    </row>
    <row r="1377" spans="1:34" hidden="1">
      <c r="A1377" t="str">
        <f t="array" ref="A1377">IFERROR(INDEX(Summary!$D:$D,$AH1377)&amp;"","")</f>
        <v>USFG00817</v>
      </c>
      <c r="B1377" t="str">
        <f t="array" ref="B1377">IF($A1377="","",INDEX(Summary!$E:$E,$AH1377))</f>
        <v>Coconut oil 16 fl. oz (473ml) - Units</v>
      </c>
      <c r="C1377" t="str">
        <f t="array" ref="C1377">IF($A1377="","",INDEX(Summary!$B:$B,$AH1377))</f>
        <v>Oil</v>
      </c>
      <c r="D1377" t="str">
        <f t="array" ref="D1377">IF($A1377="","",INDEX(Summary!$C:$C,$AH1377))</f>
        <v>C6</v>
      </c>
      <c r="E1377">
        <f t="array" ref="E1377">IF($A1377="","",INDEX(Summary!$F:$F,$AH1377))</f>
        <v>0.5</v>
      </c>
      <c r="F1377" t="str">
        <f t="array" ref="F1377">IF($A1377="","",INDEX(Summary!$BC:$BC,$AH1377)&amp;"")</f>
        <v/>
      </c>
      <c r="G1377" t="e">
        <f t="shared" si="189"/>
        <v>#VALUE!</v>
      </c>
      <c r="H1377">
        <f t="shared" si="190"/>
        <v>0</v>
      </c>
      <c r="I1377" t="str">
        <f t="array" ref="I1377">IF($A1377="","",IF(IFERROR(INDEX(Summary!$BA:$BA,$AH1377),0)&lt;1,"Under 1 day",IF(INDEX(Summary!$BA:$BA,$AH1377)&lt;3,"1-3 days",IF(INDEX(Summary!$BA:$BA,$AH1377)&lt;7,"3-7 days","7+ days"))))</f>
        <v>1-3 days</v>
      </c>
      <c r="J1377" t="str">
        <f t="array" ref="J1377">IF($A1377="","",IF(IFERROR(INDEX(Summary!$AX:$AX,$AH1377),0)&lt;0.25,"0-25%",IF(INDEX(Summary!$AX:$AX,$AH1377)&lt;0.5,"25-50%",IF(INDEX(Summary!$AX:$AX,$AH1377)&lt;0.75,"50-75%","75-100%"))))</f>
        <v>75-100%</v>
      </c>
      <c r="K1377" t="str">
        <f t="array" ref="K1377">IF($A1377="","",INDEX(Summary!$AY:$AY,$AH1377)&amp;"")</f>
        <v>Done</v>
      </c>
      <c r="L1377" s="1">
        <f>IF($A1377="","",Summary!$P$2+MOD(ROW()-2,30))</f>
        <v>46252</v>
      </c>
      <c r="M1377">
        <f t="shared" si="191"/>
        <v>26</v>
      </c>
      <c r="N1377">
        <f t="shared" si="192"/>
        <v>18</v>
      </c>
      <c r="O1377" t="str">
        <f t="shared" si="193"/>
        <v>Aug-2026</v>
      </c>
      <c r="P1377">
        <f t="shared" ca="1" si="194"/>
        <v>1</v>
      </c>
      <c r="Q1377" s="2">
        <f t="array" ref="Q1377">IF($A1377="",0,IFERROR(INDEX(Summary!$P$3:$AS$67,$AH1377-2,$M1377),0))</f>
        <v>0</v>
      </c>
      <c r="R1377" s="2">
        <f t="array" ref="R1377">IF($A1377="",0,ROUND(IFERROR(INDEX(Summary!$O:$O,$AH1377),0)/30,0))</f>
        <v>4</v>
      </c>
      <c r="S1377">
        <f t="shared" si="195"/>
        <v>0</v>
      </c>
      <c r="T1377" s="2">
        <f t="array" ref="T1377">IF($S1377=1,IFERROR(INDEX(Summary!$O:$O,$AH1377),0),0)</f>
        <v>0</v>
      </c>
      <c r="U1377" s="2">
        <f t="array" ref="U1377">IF($S1377=1,IFERROR(INDEX(Summary!$AT:$AT,$AH1377),0),0)</f>
        <v>0</v>
      </c>
      <c r="V1377" s="2">
        <f t="shared" si="196"/>
        <v>0</v>
      </c>
      <c r="W1377" s="2">
        <f t="array" ref="W1377">IF($S1377=1,IFERROR(INDEX(Summary!$AZ:$AZ,$AH1377),0),0)</f>
        <v>0</v>
      </c>
      <c r="X1377" s="3">
        <f t="array" ref="X1377">IF($S1377=1,IFERROR(INDEX(Summary!$BA:$BA,$AH1377),0),0)</f>
        <v>0</v>
      </c>
      <c r="Y1377" s="2">
        <f t="array" ref="Y1377">IF($S1377=1,IFERROR(INDEX(Summary!$G:$G,$AH1377),0),0)</f>
        <v>0</v>
      </c>
      <c r="Z1377" s="2">
        <f t="array" ref="Z1377">IF($S1377=1,IFERROR(INDEX(Summary!$H:$H,$AH1377),0),0)</f>
        <v>0</v>
      </c>
      <c r="AA1377" s="2">
        <f t="array" ref="AA1377">IF($S1377=1,IFERROR(INDEX(Summary!$I:$I,$AH1377),0),0)</f>
        <v>0</v>
      </c>
      <c r="AB1377" s="2">
        <f t="array" ref="AB1377">IF($S1377=1,IFERROR(INDEX(Summary!$J:$J,$AH1377),0),0)</f>
        <v>0</v>
      </c>
      <c r="AC1377" s="2">
        <f t="array" ref="AC1377">IF($S1377=1,IFERROR(INDEX(Summary!$K:$K,$AH1377),0),0)</f>
        <v>0</v>
      </c>
      <c r="AD1377" s="2">
        <f t="array" ref="AD1377">IF($S1377=1,IFERROR(INDEX(Summary!$L:$L,$AH1377),0),0)</f>
        <v>0</v>
      </c>
      <c r="AE1377" s="2">
        <f t="array" ref="AE1377">IF($S1377=1,IFERROR(INDEX(Summary!$M:$M,$AH1377),0),0)</f>
        <v>0</v>
      </c>
      <c r="AF1377" s="2">
        <f t="array" ref="AF1377">IF($S1377=1,IFERROR(INDEX(Summary!$N:$N,$AH1377),0),0)</f>
        <v>0</v>
      </c>
      <c r="AG1377">
        <f t="array" ref="AG1377">IF($A1377="","",IFERROR(INDEX(Summary!$BB:$BB,$AH1377),0))</f>
        <v>0</v>
      </c>
      <c r="AH1377">
        <f t="shared" si="197"/>
        <v>48</v>
      </c>
    </row>
    <row r="1378" spans="1:34" hidden="1">
      <c r="A1378" t="str">
        <f t="array" ref="A1378">IFERROR(INDEX(Summary!$D:$D,$AH1378)&amp;"","")</f>
        <v>USFG00817</v>
      </c>
      <c r="B1378" t="str">
        <f t="array" ref="B1378">IF($A1378="","",INDEX(Summary!$E:$E,$AH1378))</f>
        <v>Coconut oil 16 fl. oz (473ml) - Units</v>
      </c>
      <c r="C1378" t="str">
        <f t="array" ref="C1378">IF($A1378="","",INDEX(Summary!$B:$B,$AH1378))</f>
        <v>Oil</v>
      </c>
      <c r="D1378" t="str">
        <f t="array" ref="D1378">IF($A1378="","",INDEX(Summary!$C:$C,$AH1378))</f>
        <v>C6</v>
      </c>
      <c r="E1378">
        <f t="array" ref="E1378">IF($A1378="","",INDEX(Summary!$F:$F,$AH1378))</f>
        <v>0.5</v>
      </c>
      <c r="F1378" t="str">
        <f t="array" ref="F1378">IF($A1378="","",INDEX(Summary!$BC:$BC,$AH1378)&amp;"")</f>
        <v/>
      </c>
      <c r="G1378" t="e">
        <f t="shared" si="189"/>
        <v>#VALUE!</v>
      </c>
      <c r="H1378">
        <f t="shared" si="190"/>
        <v>0</v>
      </c>
      <c r="I1378" t="str">
        <f t="array" ref="I1378">IF($A1378="","",IF(IFERROR(INDEX(Summary!$BA:$BA,$AH1378),0)&lt;1,"Under 1 day",IF(INDEX(Summary!$BA:$BA,$AH1378)&lt;3,"1-3 days",IF(INDEX(Summary!$BA:$BA,$AH1378)&lt;7,"3-7 days","7+ days"))))</f>
        <v>1-3 days</v>
      </c>
      <c r="J1378" t="str">
        <f t="array" ref="J1378">IF($A1378="","",IF(IFERROR(INDEX(Summary!$AX:$AX,$AH1378),0)&lt;0.25,"0-25%",IF(INDEX(Summary!$AX:$AX,$AH1378)&lt;0.5,"25-50%",IF(INDEX(Summary!$AX:$AX,$AH1378)&lt;0.75,"50-75%","75-100%"))))</f>
        <v>75-100%</v>
      </c>
      <c r="K1378" t="str">
        <f t="array" ref="K1378">IF($A1378="","",INDEX(Summary!$AY:$AY,$AH1378)&amp;"")</f>
        <v>Done</v>
      </c>
      <c r="L1378" s="1">
        <f>IF($A1378="","",Summary!$P$2+MOD(ROW()-2,30))</f>
        <v>46253</v>
      </c>
      <c r="M1378">
        <f t="shared" si="191"/>
        <v>27</v>
      </c>
      <c r="N1378">
        <f t="shared" si="192"/>
        <v>19</v>
      </c>
      <c r="O1378" t="str">
        <f t="shared" si="193"/>
        <v>Aug-2026</v>
      </c>
      <c r="P1378">
        <f t="shared" ca="1" si="194"/>
        <v>1</v>
      </c>
      <c r="Q1378" s="2">
        <f t="array" ref="Q1378">IF($A1378="",0,IFERROR(INDEX(Summary!$P$3:$AS$67,$AH1378-2,$M1378),0))</f>
        <v>126</v>
      </c>
      <c r="R1378" s="2">
        <f t="array" ref="R1378">IF($A1378="",0,ROUND(IFERROR(INDEX(Summary!$O:$O,$AH1378),0)/30,0))</f>
        <v>4</v>
      </c>
      <c r="S1378">
        <f t="shared" si="195"/>
        <v>0</v>
      </c>
      <c r="T1378" s="2">
        <f t="array" ref="T1378">IF($S1378=1,IFERROR(INDEX(Summary!$O:$O,$AH1378),0),0)</f>
        <v>0</v>
      </c>
      <c r="U1378" s="2">
        <f t="array" ref="U1378">IF($S1378=1,IFERROR(INDEX(Summary!$AT:$AT,$AH1378),0),0)</f>
        <v>0</v>
      </c>
      <c r="V1378" s="2">
        <f t="shared" si="196"/>
        <v>0</v>
      </c>
      <c r="W1378" s="2">
        <f t="array" ref="W1378">IF($S1378=1,IFERROR(INDEX(Summary!$AZ:$AZ,$AH1378),0),0)</f>
        <v>0</v>
      </c>
      <c r="X1378" s="3">
        <f t="array" ref="X1378">IF($S1378=1,IFERROR(INDEX(Summary!$BA:$BA,$AH1378),0),0)</f>
        <v>0</v>
      </c>
      <c r="Y1378" s="2">
        <f t="array" ref="Y1378">IF($S1378=1,IFERROR(INDEX(Summary!$G:$G,$AH1378),0),0)</f>
        <v>0</v>
      </c>
      <c r="Z1378" s="2">
        <f t="array" ref="Z1378">IF($S1378=1,IFERROR(INDEX(Summary!$H:$H,$AH1378),0),0)</f>
        <v>0</v>
      </c>
      <c r="AA1378" s="2">
        <f t="array" ref="AA1378">IF($S1378=1,IFERROR(INDEX(Summary!$I:$I,$AH1378),0),0)</f>
        <v>0</v>
      </c>
      <c r="AB1378" s="2">
        <f t="array" ref="AB1378">IF($S1378=1,IFERROR(INDEX(Summary!$J:$J,$AH1378),0),0)</f>
        <v>0</v>
      </c>
      <c r="AC1378" s="2">
        <f t="array" ref="AC1378">IF($S1378=1,IFERROR(INDEX(Summary!$K:$K,$AH1378),0),0)</f>
        <v>0</v>
      </c>
      <c r="AD1378" s="2">
        <f t="array" ref="AD1378">IF($S1378=1,IFERROR(INDEX(Summary!$L:$L,$AH1378),0),0)</f>
        <v>0</v>
      </c>
      <c r="AE1378" s="2">
        <f t="array" ref="AE1378">IF($S1378=1,IFERROR(INDEX(Summary!$M:$M,$AH1378),0),0)</f>
        <v>0</v>
      </c>
      <c r="AF1378" s="2">
        <f t="array" ref="AF1378">IF($S1378=1,IFERROR(INDEX(Summary!$N:$N,$AH1378),0),0)</f>
        <v>0</v>
      </c>
      <c r="AG1378">
        <f t="array" ref="AG1378">IF($A1378="","",IFERROR(INDEX(Summary!$BB:$BB,$AH1378),0))</f>
        <v>0</v>
      </c>
      <c r="AH1378">
        <f t="shared" si="197"/>
        <v>48</v>
      </c>
    </row>
    <row r="1379" spans="1:34" hidden="1">
      <c r="A1379" t="str">
        <f t="array" ref="A1379">IFERROR(INDEX(Summary!$D:$D,$AH1379)&amp;"","")</f>
        <v>USFG00817</v>
      </c>
      <c r="B1379" t="str">
        <f t="array" ref="B1379">IF($A1379="","",INDEX(Summary!$E:$E,$AH1379))</f>
        <v>Coconut oil 16 fl. oz (473ml) - Units</v>
      </c>
      <c r="C1379" t="str">
        <f t="array" ref="C1379">IF($A1379="","",INDEX(Summary!$B:$B,$AH1379))</f>
        <v>Oil</v>
      </c>
      <c r="D1379" t="str">
        <f t="array" ref="D1379">IF($A1379="","",INDEX(Summary!$C:$C,$AH1379))</f>
        <v>C6</v>
      </c>
      <c r="E1379">
        <f t="array" ref="E1379">IF($A1379="","",INDEX(Summary!$F:$F,$AH1379))</f>
        <v>0.5</v>
      </c>
      <c r="F1379" t="str">
        <f t="array" ref="F1379">IF($A1379="","",INDEX(Summary!$BC:$BC,$AH1379)&amp;"")</f>
        <v/>
      </c>
      <c r="G1379" t="e">
        <f t="shared" si="189"/>
        <v>#VALUE!</v>
      </c>
      <c r="H1379">
        <f t="shared" si="190"/>
        <v>0</v>
      </c>
      <c r="I1379" t="str">
        <f t="array" ref="I1379">IF($A1379="","",IF(IFERROR(INDEX(Summary!$BA:$BA,$AH1379),0)&lt;1,"Under 1 day",IF(INDEX(Summary!$BA:$BA,$AH1379)&lt;3,"1-3 days",IF(INDEX(Summary!$BA:$BA,$AH1379)&lt;7,"3-7 days","7+ days"))))</f>
        <v>1-3 days</v>
      </c>
      <c r="J1379" t="str">
        <f t="array" ref="J1379">IF($A1379="","",IF(IFERROR(INDEX(Summary!$AX:$AX,$AH1379),0)&lt;0.25,"0-25%",IF(INDEX(Summary!$AX:$AX,$AH1379)&lt;0.5,"25-50%",IF(INDEX(Summary!$AX:$AX,$AH1379)&lt;0.75,"50-75%","75-100%"))))</f>
        <v>75-100%</v>
      </c>
      <c r="K1379" t="str">
        <f t="array" ref="K1379">IF($A1379="","",INDEX(Summary!$AY:$AY,$AH1379)&amp;"")</f>
        <v>Done</v>
      </c>
      <c r="L1379" s="1">
        <f>IF($A1379="","",Summary!$P$2+MOD(ROW()-2,30))</f>
        <v>46254</v>
      </c>
      <c r="M1379">
        <f t="shared" si="191"/>
        <v>28</v>
      </c>
      <c r="N1379">
        <f t="shared" si="192"/>
        <v>20</v>
      </c>
      <c r="O1379" t="str">
        <f t="shared" si="193"/>
        <v>Aug-2026</v>
      </c>
      <c r="P1379">
        <f t="shared" ca="1" si="194"/>
        <v>1</v>
      </c>
      <c r="Q1379" s="2">
        <f t="array" ref="Q1379">IF($A1379="",0,IFERROR(INDEX(Summary!$P$3:$AS$67,$AH1379-2,$M1379),0))</f>
        <v>0</v>
      </c>
      <c r="R1379" s="2">
        <f t="array" ref="R1379">IF($A1379="",0,ROUND(IFERROR(INDEX(Summary!$O:$O,$AH1379),0)/30,0))</f>
        <v>4</v>
      </c>
      <c r="S1379">
        <f t="shared" si="195"/>
        <v>0</v>
      </c>
      <c r="T1379" s="2">
        <f t="array" ref="T1379">IF($S1379=1,IFERROR(INDEX(Summary!$O:$O,$AH1379),0),0)</f>
        <v>0</v>
      </c>
      <c r="U1379" s="2">
        <f t="array" ref="U1379">IF($S1379=1,IFERROR(INDEX(Summary!$AT:$AT,$AH1379),0),0)</f>
        <v>0</v>
      </c>
      <c r="V1379" s="2">
        <f t="shared" si="196"/>
        <v>0</v>
      </c>
      <c r="W1379" s="2">
        <f t="array" ref="W1379">IF($S1379=1,IFERROR(INDEX(Summary!$AZ:$AZ,$AH1379),0),0)</f>
        <v>0</v>
      </c>
      <c r="X1379" s="3">
        <f t="array" ref="X1379">IF($S1379=1,IFERROR(INDEX(Summary!$BA:$BA,$AH1379),0),0)</f>
        <v>0</v>
      </c>
      <c r="Y1379" s="2">
        <f t="array" ref="Y1379">IF($S1379=1,IFERROR(INDEX(Summary!$G:$G,$AH1379),0),0)</f>
        <v>0</v>
      </c>
      <c r="Z1379" s="2">
        <f t="array" ref="Z1379">IF($S1379=1,IFERROR(INDEX(Summary!$H:$H,$AH1379),0),0)</f>
        <v>0</v>
      </c>
      <c r="AA1379" s="2">
        <f t="array" ref="AA1379">IF($S1379=1,IFERROR(INDEX(Summary!$I:$I,$AH1379),0),0)</f>
        <v>0</v>
      </c>
      <c r="AB1379" s="2">
        <f t="array" ref="AB1379">IF($S1379=1,IFERROR(INDEX(Summary!$J:$J,$AH1379),0),0)</f>
        <v>0</v>
      </c>
      <c r="AC1379" s="2">
        <f t="array" ref="AC1379">IF($S1379=1,IFERROR(INDEX(Summary!$K:$K,$AH1379),0),0)</f>
        <v>0</v>
      </c>
      <c r="AD1379" s="2">
        <f t="array" ref="AD1379">IF($S1379=1,IFERROR(INDEX(Summary!$L:$L,$AH1379),0),0)</f>
        <v>0</v>
      </c>
      <c r="AE1379" s="2">
        <f t="array" ref="AE1379">IF($S1379=1,IFERROR(INDEX(Summary!$M:$M,$AH1379),0),0)</f>
        <v>0</v>
      </c>
      <c r="AF1379" s="2">
        <f t="array" ref="AF1379">IF($S1379=1,IFERROR(INDEX(Summary!$N:$N,$AH1379),0),0)</f>
        <v>0</v>
      </c>
      <c r="AG1379">
        <f t="array" ref="AG1379">IF($A1379="","",IFERROR(INDEX(Summary!$BB:$BB,$AH1379),0))</f>
        <v>0</v>
      </c>
      <c r="AH1379">
        <f t="shared" si="197"/>
        <v>48</v>
      </c>
    </row>
    <row r="1380" spans="1:34" hidden="1">
      <c r="A1380" t="str">
        <f t="array" ref="A1380">IFERROR(INDEX(Summary!$D:$D,$AH1380)&amp;"","")</f>
        <v>USFG00817</v>
      </c>
      <c r="B1380" t="str">
        <f t="array" ref="B1380">IF($A1380="","",INDEX(Summary!$E:$E,$AH1380))</f>
        <v>Coconut oil 16 fl. oz (473ml) - Units</v>
      </c>
      <c r="C1380" t="str">
        <f t="array" ref="C1380">IF($A1380="","",INDEX(Summary!$B:$B,$AH1380))</f>
        <v>Oil</v>
      </c>
      <c r="D1380" t="str">
        <f t="array" ref="D1380">IF($A1380="","",INDEX(Summary!$C:$C,$AH1380))</f>
        <v>C6</v>
      </c>
      <c r="E1380">
        <f t="array" ref="E1380">IF($A1380="","",INDEX(Summary!$F:$F,$AH1380))</f>
        <v>0.5</v>
      </c>
      <c r="F1380" t="str">
        <f t="array" ref="F1380">IF($A1380="","",INDEX(Summary!$BC:$BC,$AH1380)&amp;"")</f>
        <v/>
      </c>
      <c r="G1380" t="e">
        <f t="shared" si="189"/>
        <v>#VALUE!</v>
      </c>
      <c r="H1380">
        <f t="shared" si="190"/>
        <v>0</v>
      </c>
      <c r="I1380" t="str">
        <f t="array" ref="I1380">IF($A1380="","",IF(IFERROR(INDEX(Summary!$BA:$BA,$AH1380),0)&lt;1,"Under 1 day",IF(INDEX(Summary!$BA:$BA,$AH1380)&lt;3,"1-3 days",IF(INDEX(Summary!$BA:$BA,$AH1380)&lt;7,"3-7 days","7+ days"))))</f>
        <v>1-3 days</v>
      </c>
      <c r="J1380" t="str">
        <f t="array" ref="J1380">IF($A1380="","",IF(IFERROR(INDEX(Summary!$AX:$AX,$AH1380),0)&lt;0.25,"0-25%",IF(INDEX(Summary!$AX:$AX,$AH1380)&lt;0.5,"25-50%",IF(INDEX(Summary!$AX:$AX,$AH1380)&lt;0.75,"50-75%","75-100%"))))</f>
        <v>75-100%</v>
      </c>
      <c r="K1380" t="str">
        <f t="array" ref="K1380">IF($A1380="","",INDEX(Summary!$AY:$AY,$AH1380)&amp;"")</f>
        <v>Done</v>
      </c>
      <c r="L1380" s="1">
        <f>IF($A1380="","",Summary!$P$2+MOD(ROW()-2,30))</f>
        <v>46255</v>
      </c>
      <c r="M1380">
        <f t="shared" si="191"/>
        <v>29</v>
      </c>
      <c r="N1380">
        <f t="shared" si="192"/>
        <v>21</v>
      </c>
      <c r="O1380" t="str">
        <f t="shared" si="193"/>
        <v>Aug-2026</v>
      </c>
      <c r="P1380">
        <f t="shared" ca="1" si="194"/>
        <v>1</v>
      </c>
      <c r="Q1380" s="2">
        <f t="array" ref="Q1380">IF($A1380="",0,IFERROR(INDEX(Summary!$P$3:$AS$67,$AH1380-2,$M1380),0))</f>
        <v>0</v>
      </c>
      <c r="R1380" s="2">
        <f t="array" ref="R1380">IF($A1380="",0,ROUND(IFERROR(INDEX(Summary!$O:$O,$AH1380),0)/30,0))</f>
        <v>4</v>
      </c>
      <c r="S1380">
        <f t="shared" si="195"/>
        <v>0</v>
      </c>
      <c r="T1380" s="2">
        <f t="array" ref="T1380">IF($S1380=1,IFERROR(INDEX(Summary!$O:$O,$AH1380),0),0)</f>
        <v>0</v>
      </c>
      <c r="U1380" s="2">
        <f t="array" ref="U1380">IF($S1380=1,IFERROR(INDEX(Summary!$AT:$AT,$AH1380),0),0)</f>
        <v>0</v>
      </c>
      <c r="V1380" s="2">
        <f t="shared" si="196"/>
        <v>0</v>
      </c>
      <c r="W1380" s="2">
        <f t="array" ref="W1380">IF($S1380=1,IFERROR(INDEX(Summary!$AZ:$AZ,$AH1380),0),0)</f>
        <v>0</v>
      </c>
      <c r="X1380" s="3">
        <f t="array" ref="X1380">IF($S1380=1,IFERROR(INDEX(Summary!$BA:$BA,$AH1380),0),0)</f>
        <v>0</v>
      </c>
      <c r="Y1380" s="2">
        <f t="array" ref="Y1380">IF($S1380=1,IFERROR(INDEX(Summary!$G:$G,$AH1380),0),0)</f>
        <v>0</v>
      </c>
      <c r="Z1380" s="2">
        <f t="array" ref="Z1380">IF($S1380=1,IFERROR(INDEX(Summary!$H:$H,$AH1380),0),0)</f>
        <v>0</v>
      </c>
      <c r="AA1380" s="2">
        <f t="array" ref="AA1380">IF($S1380=1,IFERROR(INDEX(Summary!$I:$I,$AH1380),0),0)</f>
        <v>0</v>
      </c>
      <c r="AB1380" s="2">
        <f t="array" ref="AB1380">IF($S1380=1,IFERROR(INDEX(Summary!$J:$J,$AH1380),0),0)</f>
        <v>0</v>
      </c>
      <c r="AC1380" s="2">
        <f t="array" ref="AC1380">IF($S1380=1,IFERROR(INDEX(Summary!$K:$K,$AH1380),0),0)</f>
        <v>0</v>
      </c>
      <c r="AD1380" s="2">
        <f t="array" ref="AD1380">IF($S1380=1,IFERROR(INDEX(Summary!$L:$L,$AH1380),0),0)</f>
        <v>0</v>
      </c>
      <c r="AE1380" s="2">
        <f t="array" ref="AE1380">IF($S1380=1,IFERROR(INDEX(Summary!$M:$M,$AH1380),0),0)</f>
        <v>0</v>
      </c>
      <c r="AF1380" s="2">
        <f t="array" ref="AF1380">IF($S1380=1,IFERROR(INDEX(Summary!$N:$N,$AH1380),0),0)</f>
        <v>0</v>
      </c>
      <c r="AG1380">
        <f t="array" ref="AG1380">IF($A1380="","",IFERROR(INDEX(Summary!$BB:$BB,$AH1380),0))</f>
        <v>0</v>
      </c>
      <c r="AH1380">
        <f t="shared" si="197"/>
        <v>48</v>
      </c>
    </row>
    <row r="1381" spans="1:34" hidden="1">
      <c r="A1381" t="str">
        <f t="array" ref="A1381">IFERROR(INDEX(Summary!$D:$D,$AH1381)&amp;"","")</f>
        <v>USFG00817</v>
      </c>
      <c r="B1381" t="str">
        <f t="array" ref="B1381">IF($A1381="","",INDEX(Summary!$E:$E,$AH1381))</f>
        <v>Coconut oil 16 fl. oz (473ml) - Units</v>
      </c>
      <c r="C1381" t="str">
        <f t="array" ref="C1381">IF($A1381="","",INDEX(Summary!$B:$B,$AH1381))</f>
        <v>Oil</v>
      </c>
      <c r="D1381" t="str">
        <f t="array" ref="D1381">IF($A1381="","",INDEX(Summary!$C:$C,$AH1381))</f>
        <v>C6</v>
      </c>
      <c r="E1381">
        <f t="array" ref="E1381">IF($A1381="","",INDEX(Summary!$F:$F,$AH1381))</f>
        <v>0.5</v>
      </c>
      <c r="F1381" t="str">
        <f t="array" ref="F1381">IF($A1381="","",INDEX(Summary!$BC:$BC,$AH1381)&amp;"")</f>
        <v/>
      </c>
      <c r="G1381" t="e">
        <f t="shared" si="189"/>
        <v>#VALUE!</v>
      </c>
      <c r="H1381">
        <f t="shared" si="190"/>
        <v>0</v>
      </c>
      <c r="I1381" t="str">
        <f t="array" ref="I1381">IF($A1381="","",IF(IFERROR(INDEX(Summary!$BA:$BA,$AH1381),0)&lt;1,"Under 1 day",IF(INDEX(Summary!$BA:$BA,$AH1381)&lt;3,"1-3 days",IF(INDEX(Summary!$BA:$BA,$AH1381)&lt;7,"3-7 days","7+ days"))))</f>
        <v>1-3 days</v>
      </c>
      <c r="J1381" t="str">
        <f t="array" ref="J1381">IF($A1381="","",IF(IFERROR(INDEX(Summary!$AX:$AX,$AH1381),0)&lt;0.25,"0-25%",IF(INDEX(Summary!$AX:$AX,$AH1381)&lt;0.5,"25-50%",IF(INDEX(Summary!$AX:$AX,$AH1381)&lt;0.75,"50-75%","75-100%"))))</f>
        <v>75-100%</v>
      </c>
      <c r="K1381" t="str">
        <f t="array" ref="K1381">IF($A1381="","",INDEX(Summary!$AY:$AY,$AH1381)&amp;"")</f>
        <v>Done</v>
      </c>
      <c r="L1381" s="1">
        <f>IF($A1381="","",Summary!$P$2+MOD(ROW()-2,30))</f>
        <v>46256</v>
      </c>
      <c r="M1381">
        <f t="shared" si="191"/>
        <v>30</v>
      </c>
      <c r="N1381">
        <f t="shared" si="192"/>
        <v>22</v>
      </c>
      <c r="O1381" t="str">
        <f t="shared" si="193"/>
        <v>Aug-2026</v>
      </c>
      <c r="P1381">
        <f t="shared" ca="1" si="194"/>
        <v>1</v>
      </c>
      <c r="Q1381" s="2">
        <f t="array" ref="Q1381">IF($A1381="",0,IFERROR(INDEX(Summary!$P$3:$AS$67,$AH1381-2,$M1381),0))</f>
        <v>15</v>
      </c>
      <c r="R1381" s="2">
        <f t="array" ref="R1381">IF($A1381="",0,ROUND(IFERROR(INDEX(Summary!$O:$O,$AH1381),0)/30,0))</f>
        <v>4</v>
      </c>
      <c r="S1381">
        <f t="shared" si="195"/>
        <v>0</v>
      </c>
      <c r="T1381" s="2">
        <f t="array" ref="T1381">IF($S1381=1,IFERROR(INDEX(Summary!$O:$O,$AH1381),0),0)</f>
        <v>0</v>
      </c>
      <c r="U1381" s="2">
        <f t="array" ref="U1381">IF($S1381=1,IFERROR(INDEX(Summary!$AT:$AT,$AH1381),0),0)</f>
        <v>0</v>
      </c>
      <c r="V1381" s="2">
        <f t="shared" si="196"/>
        <v>0</v>
      </c>
      <c r="W1381" s="2">
        <f t="array" ref="W1381">IF($S1381=1,IFERROR(INDEX(Summary!$AZ:$AZ,$AH1381),0),0)</f>
        <v>0</v>
      </c>
      <c r="X1381" s="3">
        <f t="array" ref="X1381">IF($S1381=1,IFERROR(INDEX(Summary!$BA:$BA,$AH1381),0),0)</f>
        <v>0</v>
      </c>
      <c r="Y1381" s="2">
        <f t="array" ref="Y1381">IF($S1381=1,IFERROR(INDEX(Summary!$G:$G,$AH1381),0),0)</f>
        <v>0</v>
      </c>
      <c r="Z1381" s="2">
        <f t="array" ref="Z1381">IF($S1381=1,IFERROR(INDEX(Summary!$H:$H,$AH1381),0),0)</f>
        <v>0</v>
      </c>
      <c r="AA1381" s="2">
        <f t="array" ref="AA1381">IF($S1381=1,IFERROR(INDEX(Summary!$I:$I,$AH1381),0),0)</f>
        <v>0</v>
      </c>
      <c r="AB1381" s="2">
        <f t="array" ref="AB1381">IF($S1381=1,IFERROR(INDEX(Summary!$J:$J,$AH1381),0),0)</f>
        <v>0</v>
      </c>
      <c r="AC1381" s="2">
        <f t="array" ref="AC1381">IF($S1381=1,IFERROR(INDEX(Summary!$K:$K,$AH1381),0),0)</f>
        <v>0</v>
      </c>
      <c r="AD1381" s="2">
        <f t="array" ref="AD1381">IF($S1381=1,IFERROR(INDEX(Summary!$L:$L,$AH1381),0),0)</f>
        <v>0</v>
      </c>
      <c r="AE1381" s="2">
        <f t="array" ref="AE1381">IF($S1381=1,IFERROR(INDEX(Summary!$M:$M,$AH1381),0),0)</f>
        <v>0</v>
      </c>
      <c r="AF1381" s="2">
        <f t="array" ref="AF1381">IF($S1381=1,IFERROR(INDEX(Summary!$N:$N,$AH1381),0),0)</f>
        <v>0</v>
      </c>
      <c r="AG1381">
        <f t="array" ref="AG1381">IF($A1381="","",IFERROR(INDEX(Summary!$BB:$BB,$AH1381),0))</f>
        <v>0</v>
      </c>
      <c r="AH1381">
        <f t="shared" si="197"/>
        <v>48</v>
      </c>
    </row>
    <row r="1382" spans="1:34">
      <c r="A1382" t="str">
        <f t="array" ref="A1382">IFERROR(INDEX(Summary!$D:$D,$AH1382)&amp;"","")</f>
        <v>FG00213</v>
      </c>
      <c r="B1382" t="str">
        <f t="array" ref="B1382">IF($A1382="","",INDEX(Summary!$E:$E,$AH1382))</f>
        <v>Raw Peanuts Waghya Variety 500g</v>
      </c>
      <c r="C1382" t="str">
        <f t="array" ref="C1382">IF($A1382="","",INDEX(Summary!$B:$B,$AH1382))</f>
        <v>Raw_Agri</v>
      </c>
      <c r="D1382" t="str">
        <f t="array" ref="D1382">IF($A1382="","",INDEX(Summary!$C:$C,$AH1382))</f>
        <v>C6</v>
      </c>
      <c r="E1382">
        <f t="array" ref="E1382">IF($A1382="","",INDEX(Summary!$F:$F,$AH1382))</f>
        <v>0.5</v>
      </c>
      <c r="F1382" t="str">
        <f t="array" ref="F1382">IF($A1382="","",INDEX(Summary!$BC:$BC,$AH1382)&amp;"")</f>
        <v>P3 – Normal</v>
      </c>
      <c r="G1382">
        <f t="shared" si="189"/>
        <v>3</v>
      </c>
      <c r="H1382">
        <f t="shared" si="190"/>
        <v>0</v>
      </c>
      <c r="I1382" t="str">
        <f t="array" ref="I1382">IF($A1382="","",IF(IFERROR(INDEX(Summary!$BA:$BA,$AH1382),0)&lt;1,"Under 1 day",IF(INDEX(Summary!$BA:$BA,$AH1382)&lt;3,"1-3 days",IF(INDEX(Summary!$BA:$BA,$AH1382)&lt;7,"3-7 days","7+ days"))))</f>
        <v>Under 1 day</v>
      </c>
      <c r="J1382" t="str">
        <f t="array" ref="J1382">IF($A1382="","",IF(IFERROR(INDEX(Summary!$AX:$AX,$AH1382),0)&lt;0.25,"0-25%",IF(INDEX(Summary!$AX:$AX,$AH1382)&lt;0.5,"25-50%",IF(INDEX(Summary!$AX:$AX,$AH1382)&lt;0.75,"50-75%","75-100%"))))</f>
        <v>75-100%</v>
      </c>
      <c r="K1382" t="str">
        <f t="array" ref="K1382">IF($A1382="","",INDEX(Summary!$AY:$AY,$AH1382)&amp;"")</f>
        <v xml:space="preserve">PM NA Vaccume bags are NA </v>
      </c>
      <c r="L1382" s="1">
        <f>IF($A1382="","",Summary!$P$2+MOD(ROW()-2,30))</f>
        <v>46227</v>
      </c>
      <c r="M1382">
        <f t="shared" si="191"/>
        <v>1</v>
      </c>
      <c r="N1382">
        <f t="shared" si="192"/>
        <v>24</v>
      </c>
      <c r="O1382" t="str">
        <f t="shared" si="193"/>
        <v>Jul-2026</v>
      </c>
      <c r="P1382">
        <f t="shared" ca="1" si="194"/>
        <v>1</v>
      </c>
      <c r="Q1382" s="2">
        <f t="array" ref="Q1382">IF($A1382="",0,IFERROR(INDEX(Summary!$P$3:$AS$67,$AH1382-2,$M1382),0))</f>
        <v>0</v>
      </c>
      <c r="R1382" s="2">
        <f t="array" ref="R1382">IF($A1382="",0,ROUND(IFERROR(INDEX(Summary!$O:$O,$AH1382),0)/30,0))</f>
        <v>0</v>
      </c>
      <c r="S1382">
        <f t="shared" si="195"/>
        <v>1</v>
      </c>
      <c r="T1382" s="2">
        <f t="array" ref="T1382">IF($S1382=1,IFERROR(INDEX(Summary!$O:$O,$AH1382),0),0)</f>
        <v>0</v>
      </c>
      <c r="U1382" s="2">
        <f t="array" ref="U1382">IF($S1382=1,IFERROR(INDEX(Summary!$AT:$AT,$AH1382),0),0)</f>
        <v>408</v>
      </c>
      <c r="V1382" s="2">
        <f t="shared" si="196"/>
        <v>0</v>
      </c>
      <c r="W1382" s="2">
        <f t="array" ref="W1382">IF($S1382=1,IFERROR(INDEX(Summary!$AZ:$AZ,$AH1382),0),0)</f>
        <v>104</v>
      </c>
      <c r="X1382" s="3">
        <f t="array" ref="X1382">IF($S1382=1,IFERROR(INDEX(Summary!$BA:$BA,$AH1382),0),0)</f>
        <v>0</v>
      </c>
      <c r="Y1382" s="2">
        <f t="array" ref="Y1382">IF($S1382=1,IFERROR(INDEX(Summary!$G:$G,$AH1382),0),0)</f>
        <v>0</v>
      </c>
      <c r="Z1382" s="2">
        <f t="array" ref="Z1382">IF($S1382=1,IFERROR(INDEX(Summary!$H:$H,$AH1382),0),0)</f>
        <v>0</v>
      </c>
      <c r="AA1382" s="2">
        <f t="array" ref="AA1382">IF($S1382=1,IFERROR(INDEX(Summary!$I:$I,$AH1382),0),0)</f>
        <v>0</v>
      </c>
      <c r="AB1382" s="2">
        <f t="array" ref="AB1382">IF($S1382=1,IFERROR(INDEX(Summary!$J:$J,$AH1382),0),0)</f>
        <v>0</v>
      </c>
      <c r="AC1382" s="2">
        <f t="array" ref="AC1382">IF($S1382=1,IFERROR(INDEX(Summary!$K:$K,$AH1382),0),0)</f>
        <v>0</v>
      </c>
      <c r="AD1382" s="2">
        <f t="array" ref="AD1382">IF($S1382=1,IFERROR(INDEX(Summary!$L:$L,$AH1382),0),0)</f>
        <v>0</v>
      </c>
      <c r="AE1382" s="2">
        <f t="array" ref="AE1382">IF($S1382=1,IFERROR(INDEX(Summary!$M:$M,$AH1382),0),0)</f>
        <v>0</v>
      </c>
      <c r="AF1382" s="2">
        <f t="array" ref="AF1382">IF($S1382=1,IFERROR(INDEX(Summary!$N:$N,$AH1382),0),0)</f>
        <v>0</v>
      </c>
      <c r="AG1382">
        <f t="array" ref="AG1382">IF($A1382="","",IFERROR(INDEX(Summary!$BB:$BB,$AH1382),0))</f>
        <v>10</v>
      </c>
      <c r="AH1382">
        <f t="shared" si="197"/>
        <v>49</v>
      </c>
    </row>
    <row r="1383" spans="1:34" hidden="1">
      <c r="A1383" t="str">
        <f t="array" ref="A1383">IFERROR(INDEX(Summary!$D:$D,$AH1383)&amp;"","")</f>
        <v>FG00213</v>
      </c>
      <c r="B1383" t="str">
        <f t="array" ref="B1383">IF($A1383="","",INDEX(Summary!$E:$E,$AH1383))</f>
        <v>Raw Peanuts Waghya Variety 500g</v>
      </c>
      <c r="C1383" t="str">
        <f t="array" ref="C1383">IF($A1383="","",INDEX(Summary!$B:$B,$AH1383))</f>
        <v>Raw_Agri</v>
      </c>
      <c r="D1383" t="str">
        <f t="array" ref="D1383">IF($A1383="","",INDEX(Summary!$C:$C,$AH1383))</f>
        <v>C6</v>
      </c>
      <c r="E1383">
        <f t="array" ref="E1383">IF($A1383="","",INDEX(Summary!$F:$F,$AH1383))</f>
        <v>0.5</v>
      </c>
      <c r="F1383" t="str">
        <f t="array" ref="F1383">IF($A1383="","",INDEX(Summary!$BC:$BC,$AH1383)&amp;"")</f>
        <v>P3 – Normal</v>
      </c>
      <c r="G1383">
        <f t="shared" si="189"/>
        <v>3</v>
      </c>
      <c r="H1383">
        <f t="shared" si="190"/>
        <v>0</v>
      </c>
      <c r="I1383" t="str">
        <f t="array" ref="I1383">IF($A1383="","",IF(IFERROR(INDEX(Summary!$BA:$BA,$AH1383),0)&lt;1,"Under 1 day",IF(INDEX(Summary!$BA:$BA,$AH1383)&lt;3,"1-3 days",IF(INDEX(Summary!$BA:$BA,$AH1383)&lt;7,"3-7 days","7+ days"))))</f>
        <v>Under 1 day</v>
      </c>
      <c r="J1383" t="str">
        <f t="array" ref="J1383">IF($A1383="","",IF(IFERROR(INDEX(Summary!$AX:$AX,$AH1383),0)&lt;0.25,"0-25%",IF(INDEX(Summary!$AX:$AX,$AH1383)&lt;0.5,"25-50%",IF(INDEX(Summary!$AX:$AX,$AH1383)&lt;0.75,"50-75%","75-100%"))))</f>
        <v>75-100%</v>
      </c>
      <c r="K1383" t="str">
        <f t="array" ref="K1383">IF($A1383="","",INDEX(Summary!$AY:$AY,$AH1383)&amp;"")</f>
        <v xml:space="preserve">PM NA Vaccume bags are NA </v>
      </c>
      <c r="L1383" s="1">
        <f>IF($A1383="","",Summary!$P$2+MOD(ROW()-2,30))</f>
        <v>46228</v>
      </c>
      <c r="M1383">
        <f t="shared" si="191"/>
        <v>2</v>
      </c>
      <c r="N1383">
        <f t="shared" si="192"/>
        <v>25</v>
      </c>
      <c r="O1383" t="str">
        <f t="shared" si="193"/>
        <v>Jul-2026</v>
      </c>
      <c r="P1383">
        <f t="shared" ca="1" si="194"/>
        <v>1</v>
      </c>
      <c r="Q1383" s="2">
        <f t="array" ref="Q1383">IF($A1383="",0,IFERROR(INDEX(Summary!$P$3:$AS$67,$AH1383-2,$M1383),0))</f>
        <v>0</v>
      </c>
      <c r="R1383" s="2">
        <f t="array" ref="R1383">IF($A1383="",0,ROUND(IFERROR(INDEX(Summary!$O:$O,$AH1383),0)/30,0))</f>
        <v>0</v>
      </c>
      <c r="S1383">
        <f t="shared" si="195"/>
        <v>0</v>
      </c>
      <c r="T1383" s="2">
        <f t="array" ref="T1383">IF($S1383=1,IFERROR(INDEX(Summary!$O:$O,$AH1383),0),0)</f>
        <v>0</v>
      </c>
      <c r="U1383" s="2">
        <f t="array" ref="U1383">IF($S1383=1,IFERROR(INDEX(Summary!$AT:$AT,$AH1383),0),0)</f>
        <v>0</v>
      </c>
      <c r="V1383" s="2">
        <f t="shared" si="196"/>
        <v>0</v>
      </c>
      <c r="W1383" s="2">
        <f t="array" ref="W1383">IF($S1383=1,IFERROR(INDEX(Summary!$AZ:$AZ,$AH1383),0),0)</f>
        <v>0</v>
      </c>
      <c r="X1383" s="3">
        <f t="array" ref="X1383">IF($S1383=1,IFERROR(INDEX(Summary!$BA:$BA,$AH1383),0),0)</f>
        <v>0</v>
      </c>
      <c r="Y1383" s="2">
        <f t="array" ref="Y1383">IF($S1383=1,IFERROR(INDEX(Summary!$G:$G,$AH1383),0),0)</f>
        <v>0</v>
      </c>
      <c r="Z1383" s="2">
        <f t="array" ref="Z1383">IF($S1383=1,IFERROR(INDEX(Summary!$H:$H,$AH1383),0),0)</f>
        <v>0</v>
      </c>
      <c r="AA1383" s="2">
        <f t="array" ref="AA1383">IF($S1383=1,IFERROR(INDEX(Summary!$I:$I,$AH1383),0),0)</f>
        <v>0</v>
      </c>
      <c r="AB1383" s="2">
        <f t="array" ref="AB1383">IF($S1383=1,IFERROR(INDEX(Summary!$J:$J,$AH1383),0),0)</f>
        <v>0</v>
      </c>
      <c r="AC1383" s="2">
        <f t="array" ref="AC1383">IF($S1383=1,IFERROR(INDEX(Summary!$K:$K,$AH1383),0),0)</f>
        <v>0</v>
      </c>
      <c r="AD1383" s="2">
        <f t="array" ref="AD1383">IF($S1383=1,IFERROR(INDEX(Summary!$L:$L,$AH1383),0),0)</f>
        <v>0</v>
      </c>
      <c r="AE1383" s="2">
        <f t="array" ref="AE1383">IF($S1383=1,IFERROR(INDEX(Summary!$M:$M,$AH1383),0),0)</f>
        <v>0</v>
      </c>
      <c r="AF1383" s="2">
        <f t="array" ref="AF1383">IF($S1383=1,IFERROR(INDEX(Summary!$N:$N,$AH1383),0),0)</f>
        <v>0</v>
      </c>
      <c r="AG1383">
        <f t="array" ref="AG1383">IF($A1383="","",IFERROR(INDEX(Summary!$BB:$BB,$AH1383),0))</f>
        <v>10</v>
      </c>
      <c r="AH1383">
        <f t="shared" si="197"/>
        <v>49</v>
      </c>
    </row>
    <row r="1384" spans="1:34" hidden="1">
      <c r="A1384" t="str">
        <f t="array" ref="A1384">IFERROR(INDEX(Summary!$D:$D,$AH1384)&amp;"","")</f>
        <v>FG00213</v>
      </c>
      <c r="B1384" t="str">
        <f t="array" ref="B1384">IF($A1384="","",INDEX(Summary!$E:$E,$AH1384))</f>
        <v>Raw Peanuts Waghya Variety 500g</v>
      </c>
      <c r="C1384" t="str">
        <f t="array" ref="C1384">IF($A1384="","",INDEX(Summary!$B:$B,$AH1384))</f>
        <v>Raw_Agri</v>
      </c>
      <c r="D1384" t="str">
        <f t="array" ref="D1384">IF($A1384="","",INDEX(Summary!$C:$C,$AH1384))</f>
        <v>C6</v>
      </c>
      <c r="E1384">
        <f t="array" ref="E1384">IF($A1384="","",INDEX(Summary!$F:$F,$AH1384))</f>
        <v>0.5</v>
      </c>
      <c r="F1384" t="str">
        <f t="array" ref="F1384">IF($A1384="","",INDEX(Summary!$BC:$BC,$AH1384)&amp;"")</f>
        <v>P3 – Normal</v>
      </c>
      <c r="G1384">
        <f t="shared" si="189"/>
        <v>3</v>
      </c>
      <c r="H1384">
        <f t="shared" si="190"/>
        <v>0</v>
      </c>
      <c r="I1384" t="str">
        <f t="array" ref="I1384">IF($A1384="","",IF(IFERROR(INDEX(Summary!$BA:$BA,$AH1384),0)&lt;1,"Under 1 day",IF(INDEX(Summary!$BA:$BA,$AH1384)&lt;3,"1-3 days",IF(INDEX(Summary!$BA:$BA,$AH1384)&lt;7,"3-7 days","7+ days"))))</f>
        <v>Under 1 day</v>
      </c>
      <c r="J1384" t="str">
        <f t="array" ref="J1384">IF($A1384="","",IF(IFERROR(INDEX(Summary!$AX:$AX,$AH1384),0)&lt;0.25,"0-25%",IF(INDEX(Summary!$AX:$AX,$AH1384)&lt;0.5,"25-50%",IF(INDEX(Summary!$AX:$AX,$AH1384)&lt;0.75,"50-75%","75-100%"))))</f>
        <v>75-100%</v>
      </c>
      <c r="K1384" t="str">
        <f t="array" ref="K1384">IF($A1384="","",INDEX(Summary!$AY:$AY,$AH1384)&amp;"")</f>
        <v xml:space="preserve">PM NA Vaccume bags are NA </v>
      </c>
      <c r="L1384" s="1">
        <f>IF($A1384="","",Summary!$P$2+MOD(ROW()-2,30))</f>
        <v>46229</v>
      </c>
      <c r="M1384">
        <f t="shared" si="191"/>
        <v>3</v>
      </c>
      <c r="N1384">
        <f t="shared" si="192"/>
        <v>26</v>
      </c>
      <c r="O1384" t="str">
        <f t="shared" si="193"/>
        <v>Jul-2026</v>
      </c>
      <c r="P1384">
        <f t="shared" ca="1" si="194"/>
        <v>1</v>
      </c>
      <c r="Q1384" s="2">
        <f t="array" ref="Q1384">IF($A1384="",0,IFERROR(INDEX(Summary!$P$3:$AS$67,$AH1384-2,$M1384),0))</f>
        <v>0</v>
      </c>
      <c r="R1384" s="2">
        <f t="array" ref="R1384">IF($A1384="",0,ROUND(IFERROR(INDEX(Summary!$O:$O,$AH1384),0)/30,0))</f>
        <v>0</v>
      </c>
      <c r="S1384">
        <f t="shared" si="195"/>
        <v>0</v>
      </c>
      <c r="T1384" s="2">
        <f t="array" ref="T1384">IF($S1384=1,IFERROR(INDEX(Summary!$O:$O,$AH1384),0),0)</f>
        <v>0</v>
      </c>
      <c r="U1384" s="2">
        <f t="array" ref="U1384">IF($S1384=1,IFERROR(INDEX(Summary!$AT:$AT,$AH1384),0),0)</f>
        <v>0</v>
      </c>
      <c r="V1384" s="2">
        <f t="shared" si="196"/>
        <v>0</v>
      </c>
      <c r="W1384" s="2">
        <f t="array" ref="W1384">IF($S1384=1,IFERROR(INDEX(Summary!$AZ:$AZ,$AH1384),0),0)</f>
        <v>0</v>
      </c>
      <c r="X1384" s="3">
        <f t="array" ref="X1384">IF($S1384=1,IFERROR(INDEX(Summary!$BA:$BA,$AH1384),0),0)</f>
        <v>0</v>
      </c>
      <c r="Y1384" s="2">
        <f t="array" ref="Y1384">IF($S1384=1,IFERROR(INDEX(Summary!$G:$G,$AH1384),0),0)</f>
        <v>0</v>
      </c>
      <c r="Z1384" s="2">
        <f t="array" ref="Z1384">IF($S1384=1,IFERROR(INDEX(Summary!$H:$H,$AH1384),0),0)</f>
        <v>0</v>
      </c>
      <c r="AA1384" s="2">
        <f t="array" ref="AA1384">IF($S1384=1,IFERROR(INDEX(Summary!$I:$I,$AH1384),0),0)</f>
        <v>0</v>
      </c>
      <c r="AB1384" s="2">
        <f t="array" ref="AB1384">IF($S1384=1,IFERROR(INDEX(Summary!$J:$J,$AH1384),0),0)</f>
        <v>0</v>
      </c>
      <c r="AC1384" s="2">
        <f t="array" ref="AC1384">IF($S1384=1,IFERROR(INDEX(Summary!$K:$K,$AH1384),0),0)</f>
        <v>0</v>
      </c>
      <c r="AD1384" s="2">
        <f t="array" ref="AD1384">IF($S1384=1,IFERROR(INDEX(Summary!$L:$L,$AH1384),0),0)</f>
        <v>0</v>
      </c>
      <c r="AE1384" s="2">
        <f t="array" ref="AE1384">IF($S1384=1,IFERROR(INDEX(Summary!$M:$M,$AH1384),0),0)</f>
        <v>0</v>
      </c>
      <c r="AF1384" s="2">
        <f t="array" ref="AF1384">IF($S1384=1,IFERROR(INDEX(Summary!$N:$N,$AH1384),0),0)</f>
        <v>0</v>
      </c>
      <c r="AG1384">
        <f t="array" ref="AG1384">IF($A1384="","",IFERROR(INDEX(Summary!$BB:$BB,$AH1384),0))</f>
        <v>10</v>
      </c>
      <c r="AH1384">
        <f t="shared" si="197"/>
        <v>49</v>
      </c>
    </row>
    <row r="1385" spans="1:34" hidden="1">
      <c r="A1385" t="str">
        <f t="array" ref="A1385">IFERROR(INDEX(Summary!$D:$D,$AH1385)&amp;"","")</f>
        <v>FG00213</v>
      </c>
      <c r="B1385" t="str">
        <f t="array" ref="B1385">IF($A1385="","",INDEX(Summary!$E:$E,$AH1385))</f>
        <v>Raw Peanuts Waghya Variety 500g</v>
      </c>
      <c r="C1385" t="str">
        <f t="array" ref="C1385">IF($A1385="","",INDEX(Summary!$B:$B,$AH1385))</f>
        <v>Raw_Agri</v>
      </c>
      <c r="D1385" t="str">
        <f t="array" ref="D1385">IF($A1385="","",INDEX(Summary!$C:$C,$AH1385))</f>
        <v>C6</v>
      </c>
      <c r="E1385">
        <f t="array" ref="E1385">IF($A1385="","",INDEX(Summary!$F:$F,$AH1385))</f>
        <v>0.5</v>
      </c>
      <c r="F1385" t="str">
        <f t="array" ref="F1385">IF($A1385="","",INDEX(Summary!$BC:$BC,$AH1385)&amp;"")</f>
        <v>P3 – Normal</v>
      </c>
      <c r="G1385">
        <f t="shared" si="189"/>
        <v>3</v>
      </c>
      <c r="H1385">
        <f t="shared" si="190"/>
        <v>0</v>
      </c>
      <c r="I1385" t="str">
        <f t="array" ref="I1385">IF($A1385="","",IF(IFERROR(INDEX(Summary!$BA:$BA,$AH1385),0)&lt;1,"Under 1 day",IF(INDEX(Summary!$BA:$BA,$AH1385)&lt;3,"1-3 days",IF(INDEX(Summary!$BA:$BA,$AH1385)&lt;7,"3-7 days","7+ days"))))</f>
        <v>Under 1 day</v>
      </c>
      <c r="J1385" t="str">
        <f t="array" ref="J1385">IF($A1385="","",IF(IFERROR(INDEX(Summary!$AX:$AX,$AH1385),0)&lt;0.25,"0-25%",IF(INDEX(Summary!$AX:$AX,$AH1385)&lt;0.5,"25-50%",IF(INDEX(Summary!$AX:$AX,$AH1385)&lt;0.75,"50-75%","75-100%"))))</f>
        <v>75-100%</v>
      </c>
      <c r="K1385" t="str">
        <f t="array" ref="K1385">IF($A1385="","",INDEX(Summary!$AY:$AY,$AH1385)&amp;"")</f>
        <v xml:space="preserve">PM NA Vaccume bags are NA </v>
      </c>
      <c r="L1385" s="1">
        <f>IF($A1385="","",Summary!$P$2+MOD(ROW()-2,30))</f>
        <v>46230</v>
      </c>
      <c r="M1385">
        <f t="shared" si="191"/>
        <v>4</v>
      </c>
      <c r="N1385">
        <f t="shared" si="192"/>
        <v>27</v>
      </c>
      <c r="O1385" t="str">
        <f t="shared" si="193"/>
        <v>Jul-2026</v>
      </c>
      <c r="P1385">
        <f t="shared" ca="1" si="194"/>
        <v>1</v>
      </c>
      <c r="Q1385" s="2">
        <f t="array" ref="Q1385">IF($A1385="",0,IFERROR(INDEX(Summary!$P$3:$AS$67,$AH1385-2,$M1385),0))</f>
        <v>0</v>
      </c>
      <c r="R1385" s="2">
        <f t="array" ref="R1385">IF($A1385="",0,ROUND(IFERROR(INDEX(Summary!$O:$O,$AH1385),0)/30,0))</f>
        <v>0</v>
      </c>
      <c r="S1385">
        <f t="shared" si="195"/>
        <v>0</v>
      </c>
      <c r="T1385" s="2">
        <f t="array" ref="T1385">IF($S1385=1,IFERROR(INDEX(Summary!$O:$O,$AH1385),0),0)</f>
        <v>0</v>
      </c>
      <c r="U1385" s="2">
        <f t="array" ref="U1385">IF($S1385=1,IFERROR(INDEX(Summary!$AT:$AT,$AH1385),0),0)</f>
        <v>0</v>
      </c>
      <c r="V1385" s="2">
        <f t="shared" si="196"/>
        <v>0</v>
      </c>
      <c r="W1385" s="2">
        <f t="array" ref="W1385">IF($S1385=1,IFERROR(INDEX(Summary!$AZ:$AZ,$AH1385),0),0)</f>
        <v>0</v>
      </c>
      <c r="X1385" s="3">
        <f t="array" ref="X1385">IF($S1385=1,IFERROR(INDEX(Summary!$BA:$BA,$AH1385),0),0)</f>
        <v>0</v>
      </c>
      <c r="Y1385" s="2">
        <f t="array" ref="Y1385">IF($S1385=1,IFERROR(INDEX(Summary!$G:$G,$AH1385),0),0)</f>
        <v>0</v>
      </c>
      <c r="Z1385" s="2">
        <f t="array" ref="Z1385">IF($S1385=1,IFERROR(INDEX(Summary!$H:$H,$AH1385),0),0)</f>
        <v>0</v>
      </c>
      <c r="AA1385" s="2">
        <f t="array" ref="AA1385">IF($S1385=1,IFERROR(INDEX(Summary!$I:$I,$AH1385),0),0)</f>
        <v>0</v>
      </c>
      <c r="AB1385" s="2">
        <f t="array" ref="AB1385">IF($S1385=1,IFERROR(INDEX(Summary!$J:$J,$AH1385),0),0)</f>
        <v>0</v>
      </c>
      <c r="AC1385" s="2">
        <f t="array" ref="AC1385">IF($S1385=1,IFERROR(INDEX(Summary!$K:$K,$AH1385),0),0)</f>
        <v>0</v>
      </c>
      <c r="AD1385" s="2">
        <f t="array" ref="AD1385">IF($S1385=1,IFERROR(INDEX(Summary!$L:$L,$AH1385),0),0)</f>
        <v>0</v>
      </c>
      <c r="AE1385" s="2">
        <f t="array" ref="AE1385">IF($S1385=1,IFERROR(INDEX(Summary!$M:$M,$AH1385),0),0)</f>
        <v>0</v>
      </c>
      <c r="AF1385" s="2">
        <f t="array" ref="AF1385">IF($S1385=1,IFERROR(INDEX(Summary!$N:$N,$AH1385),0),0)</f>
        <v>0</v>
      </c>
      <c r="AG1385">
        <f t="array" ref="AG1385">IF($A1385="","",IFERROR(INDEX(Summary!$BB:$BB,$AH1385),0))</f>
        <v>10</v>
      </c>
      <c r="AH1385">
        <f t="shared" si="197"/>
        <v>49</v>
      </c>
    </row>
    <row r="1386" spans="1:34" hidden="1">
      <c r="A1386" t="str">
        <f t="array" ref="A1386">IFERROR(INDEX(Summary!$D:$D,$AH1386)&amp;"","")</f>
        <v>FG00213</v>
      </c>
      <c r="B1386" t="str">
        <f t="array" ref="B1386">IF($A1386="","",INDEX(Summary!$E:$E,$AH1386))</f>
        <v>Raw Peanuts Waghya Variety 500g</v>
      </c>
      <c r="C1386" t="str">
        <f t="array" ref="C1386">IF($A1386="","",INDEX(Summary!$B:$B,$AH1386))</f>
        <v>Raw_Agri</v>
      </c>
      <c r="D1386" t="str">
        <f t="array" ref="D1386">IF($A1386="","",INDEX(Summary!$C:$C,$AH1386))</f>
        <v>C6</v>
      </c>
      <c r="E1386">
        <f t="array" ref="E1386">IF($A1386="","",INDEX(Summary!$F:$F,$AH1386))</f>
        <v>0.5</v>
      </c>
      <c r="F1386" t="str">
        <f t="array" ref="F1386">IF($A1386="","",INDEX(Summary!$BC:$BC,$AH1386)&amp;"")</f>
        <v>P3 – Normal</v>
      </c>
      <c r="G1386">
        <f t="shared" si="189"/>
        <v>3</v>
      </c>
      <c r="H1386">
        <f t="shared" si="190"/>
        <v>0</v>
      </c>
      <c r="I1386" t="str">
        <f t="array" ref="I1386">IF($A1386="","",IF(IFERROR(INDEX(Summary!$BA:$BA,$AH1386),0)&lt;1,"Under 1 day",IF(INDEX(Summary!$BA:$BA,$AH1386)&lt;3,"1-3 days",IF(INDEX(Summary!$BA:$BA,$AH1386)&lt;7,"3-7 days","7+ days"))))</f>
        <v>Under 1 day</v>
      </c>
      <c r="J1386" t="str">
        <f t="array" ref="J1386">IF($A1386="","",IF(IFERROR(INDEX(Summary!$AX:$AX,$AH1386),0)&lt;0.25,"0-25%",IF(INDEX(Summary!$AX:$AX,$AH1386)&lt;0.5,"25-50%",IF(INDEX(Summary!$AX:$AX,$AH1386)&lt;0.75,"50-75%","75-100%"))))</f>
        <v>75-100%</v>
      </c>
      <c r="K1386" t="str">
        <f t="array" ref="K1386">IF($A1386="","",INDEX(Summary!$AY:$AY,$AH1386)&amp;"")</f>
        <v xml:space="preserve">PM NA Vaccume bags are NA </v>
      </c>
      <c r="L1386" s="1">
        <f>IF($A1386="","",Summary!$P$2+MOD(ROW()-2,30))</f>
        <v>46231</v>
      </c>
      <c r="M1386">
        <f t="shared" si="191"/>
        <v>5</v>
      </c>
      <c r="N1386">
        <f t="shared" si="192"/>
        <v>28</v>
      </c>
      <c r="O1386" t="str">
        <f t="shared" si="193"/>
        <v>Jul-2026</v>
      </c>
      <c r="P1386">
        <f t="shared" ca="1" si="194"/>
        <v>1</v>
      </c>
      <c r="Q1386" s="2">
        <f t="array" ref="Q1386">IF($A1386="",0,IFERROR(INDEX(Summary!$P$3:$AS$67,$AH1386-2,$M1386),0))</f>
        <v>0</v>
      </c>
      <c r="R1386" s="2">
        <f t="array" ref="R1386">IF($A1386="",0,ROUND(IFERROR(INDEX(Summary!$O:$O,$AH1386),0)/30,0))</f>
        <v>0</v>
      </c>
      <c r="S1386">
        <f t="shared" si="195"/>
        <v>0</v>
      </c>
      <c r="T1386" s="2">
        <f t="array" ref="T1386">IF($S1386=1,IFERROR(INDEX(Summary!$O:$O,$AH1386),0),0)</f>
        <v>0</v>
      </c>
      <c r="U1386" s="2">
        <f t="array" ref="U1386">IF($S1386=1,IFERROR(INDEX(Summary!$AT:$AT,$AH1386),0),0)</f>
        <v>0</v>
      </c>
      <c r="V1386" s="2">
        <f t="shared" si="196"/>
        <v>0</v>
      </c>
      <c r="W1386" s="2">
        <f t="array" ref="W1386">IF($S1386=1,IFERROR(INDEX(Summary!$AZ:$AZ,$AH1386),0),0)</f>
        <v>0</v>
      </c>
      <c r="X1386" s="3">
        <f t="array" ref="X1386">IF($S1386=1,IFERROR(INDEX(Summary!$BA:$BA,$AH1386),0),0)</f>
        <v>0</v>
      </c>
      <c r="Y1386" s="2">
        <f t="array" ref="Y1386">IF($S1386=1,IFERROR(INDEX(Summary!$G:$G,$AH1386),0),0)</f>
        <v>0</v>
      </c>
      <c r="Z1386" s="2">
        <f t="array" ref="Z1386">IF($S1386=1,IFERROR(INDEX(Summary!$H:$H,$AH1386),0),0)</f>
        <v>0</v>
      </c>
      <c r="AA1386" s="2">
        <f t="array" ref="AA1386">IF($S1386=1,IFERROR(INDEX(Summary!$I:$I,$AH1386),0),0)</f>
        <v>0</v>
      </c>
      <c r="AB1386" s="2">
        <f t="array" ref="AB1386">IF($S1386=1,IFERROR(INDEX(Summary!$J:$J,$AH1386),0),0)</f>
        <v>0</v>
      </c>
      <c r="AC1386" s="2">
        <f t="array" ref="AC1386">IF($S1386=1,IFERROR(INDEX(Summary!$K:$K,$AH1386),0),0)</f>
        <v>0</v>
      </c>
      <c r="AD1386" s="2">
        <f t="array" ref="AD1386">IF($S1386=1,IFERROR(INDEX(Summary!$L:$L,$AH1386),0),0)</f>
        <v>0</v>
      </c>
      <c r="AE1386" s="2">
        <f t="array" ref="AE1386">IF($S1386=1,IFERROR(INDEX(Summary!$M:$M,$AH1386),0),0)</f>
        <v>0</v>
      </c>
      <c r="AF1386" s="2">
        <f t="array" ref="AF1386">IF($S1386=1,IFERROR(INDEX(Summary!$N:$N,$AH1386),0),0)</f>
        <v>0</v>
      </c>
      <c r="AG1386">
        <f t="array" ref="AG1386">IF($A1386="","",IFERROR(INDEX(Summary!$BB:$BB,$AH1386),0))</f>
        <v>10</v>
      </c>
      <c r="AH1386">
        <f t="shared" si="197"/>
        <v>49</v>
      </c>
    </row>
    <row r="1387" spans="1:34" hidden="1">
      <c r="A1387" t="str">
        <f t="array" ref="A1387">IFERROR(INDEX(Summary!$D:$D,$AH1387)&amp;"","")</f>
        <v>FG00213</v>
      </c>
      <c r="B1387" t="str">
        <f t="array" ref="B1387">IF($A1387="","",INDEX(Summary!$E:$E,$AH1387))</f>
        <v>Raw Peanuts Waghya Variety 500g</v>
      </c>
      <c r="C1387" t="str">
        <f t="array" ref="C1387">IF($A1387="","",INDEX(Summary!$B:$B,$AH1387))</f>
        <v>Raw_Agri</v>
      </c>
      <c r="D1387" t="str">
        <f t="array" ref="D1387">IF($A1387="","",INDEX(Summary!$C:$C,$AH1387))</f>
        <v>C6</v>
      </c>
      <c r="E1387">
        <f t="array" ref="E1387">IF($A1387="","",INDEX(Summary!$F:$F,$AH1387))</f>
        <v>0.5</v>
      </c>
      <c r="F1387" t="str">
        <f t="array" ref="F1387">IF($A1387="","",INDEX(Summary!$BC:$BC,$AH1387)&amp;"")</f>
        <v>P3 – Normal</v>
      </c>
      <c r="G1387">
        <f t="shared" si="189"/>
        <v>3</v>
      </c>
      <c r="H1387">
        <f t="shared" si="190"/>
        <v>0</v>
      </c>
      <c r="I1387" t="str">
        <f t="array" ref="I1387">IF($A1387="","",IF(IFERROR(INDEX(Summary!$BA:$BA,$AH1387),0)&lt;1,"Under 1 day",IF(INDEX(Summary!$BA:$BA,$AH1387)&lt;3,"1-3 days",IF(INDEX(Summary!$BA:$BA,$AH1387)&lt;7,"3-7 days","7+ days"))))</f>
        <v>Under 1 day</v>
      </c>
      <c r="J1387" t="str">
        <f t="array" ref="J1387">IF($A1387="","",IF(IFERROR(INDEX(Summary!$AX:$AX,$AH1387),0)&lt;0.25,"0-25%",IF(INDEX(Summary!$AX:$AX,$AH1387)&lt;0.5,"25-50%",IF(INDEX(Summary!$AX:$AX,$AH1387)&lt;0.75,"50-75%","75-100%"))))</f>
        <v>75-100%</v>
      </c>
      <c r="K1387" t="str">
        <f t="array" ref="K1387">IF($A1387="","",INDEX(Summary!$AY:$AY,$AH1387)&amp;"")</f>
        <v xml:space="preserve">PM NA Vaccume bags are NA </v>
      </c>
      <c r="L1387" s="1">
        <f>IF($A1387="","",Summary!$P$2+MOD(ROW()-2,30))</f>
        <v>46232</v>
      </c>
      <c r="M1387">
        <f t="shared" si="191"/>
        <v>6</v>
      </c>
      <c r="N1387">
        <f t="shared" si="192"/>
        <v>29</v>
      </c>
      <c r="O1387" t="str">
        <f t="shared" si="193"/>
        <v>Jul-2026</v>
      </c>
      <c r="P1387">
        <f t="shared" ca="1" si="194"/>
        <v>1</v>
      </c>
      <c r="Q1387" s="2">
        <f t="array" ref="Q1387">IF($A1387="",0,IFERROR(INDEX(Summary!$P$3:$AS$67,$AH1387-2,$M1387),0))</f>
        <v>0</v>
      </c>
      <c r="R1387" s="2">
        <f t="array" ref="R1387">IF($A1387="",0,ROUND(IFERROR(INDEX(Summary!$O:$O,$AH1387),0)/30,0))</f>
        <v>0</v>
      </c>
      <c r="S1387">
        <f t="shared" si="195"/>
        <v>0</v>
      </c>
      <c r="T1387" s="2">
        <f t="array" ref="T1387">IF($S1387=1,IFERROR(INDEX(Summary!$O:$O,$AH1387),0),0)</f>
        <v>0</v>
      </c>
      <c r="U1387" s="2">
        <f t="array" ref="U1387">IF($S1387=1,IFERROR(INDEX(Summary!$AT:$AT,$AH1387),0),0)</f>
        <v>0</v>
      </c>
      <c r="V1387" s="2">
        <f t="shared" si="196"/>
        <v>0</v>
      </c>
      <c r="W1387" s="2">
        <f t="array" ref="W1387">IF($S1387=1,IFERROR(INDEX(Summary!$AZ:$AZ,$AH1387),0),0)</f>
        <v>0</v>
      </c>
      <c r="X1387" s="3">
        <f t="array" ref="X1387">IF($S1387=1,IFERROR(INDEX(Summary!$BA:$BA,$AH1387),0),0)</f>
        <v>0</v>
      </c>
      <c r="Y1387" s="2">
        <f t="array" ref="Y1387">IF($S1387=1,IFERROR(INDEX(Summary!$G:$G,$AH1387),0),0)</f>
        <v>0</v>
      </c>
      <c r="Z1387" s="2">
        <f t="array" ref="Z1387">IF($S1387=1,IFERROR(INDEX(Summary!$H:$H,$AH1387),0),0)</f>
        <v>0</v>
      </c>
      <c r="AA1387" s="2">
        <f t="array" ref="AA1387">IF($S1387=1,IFERROR(INDEX(Summary!$I:$I,$AH1387),0),0)</f>
        <v>0</v>
      </c>
      <c r="AB1387" s="2">
        <f t="array" ref="AB1387">IF($S1387=1,IFERROR(INDEX(Summary!$J:$J,$AH1387),0),0)</f>
        <v>0</v>
      </c>
      <c r="AC1387" s="2">
        <f t="array" ref="AC1387">IF($S1387=1,IFERROR(INDEX(Summary!$K:$K,$AH1387),0),0)</f>
        <v>0</v>
      </c>
      <c r="AD1387" s="2">
        <f t="array" ref="AD1387">IF($S1387=1,IFERROR(INDEX(Summary!$L:$L,$AH1387),0),0)</f>
        <v>0</v>
      </c>
      <c r="AE1387" s="2">
        <f t="array" ref="AE1387">IF($S1387=1,IFERROR(INDEX(Summary!$M:$M,$AH1387),0),0)</f>
        <v>0</v>
      </c>
      <c r="AF1387" s="2">
        <f t="array" ref="AF1387">IF($S1387=1,IFERROR(INDEX(Summary!$N:$N,$AH1387),0),0)</f>
        <v>0</v>
      </c>
      <c r="AG1387">
        <f t="array" ref="AG1387">IF($A1387="","",IFERROR(INDEX(Summary!$BB:$BB,$AH1387),0))</f>
        <v>10</v>
      </c>
      <c r="AH1387">
        <f t="shared" si="197"/>
        <v>49</v>
      </c>
    </row>
    <row r="1388" spans="1:34" hidden="1">
      <c r="A1388" t="str">
        <f t="array" ref="A1388">IFERROR(INDEX(Summary!$D:$D,$AH1388)&amp;"","")</f>
        <v>FG00213</v>
      </c>
      <c r="B1388" t="str">
        <f t="array" ref="B1388">IF($A1388="","",INDEX(Summary!$E:$E,$AH1388))</f>
        <v>Raw Peanuts Waghya Variety 500g</v>
      </c>
      <c r="C1388" t="str">
        <f t="array" ref="C1388">IF($A1388="","",INDEX(Summary!$B:$B,$AH1388))</f>
        <v>Raw_Agri</v>
      </c>
      <c r="D1388" t="str">
        <f t="array" ref="D1388">IF($A1388="","",INDEX(Summary!$C:$C,$AH1388))</f>
        <v>C6</v>
      </c>
      <c r="E1388">
        <f t="array" ref="E1388">IF($A1388="","",INDEX(Summary!$F:$F,$AH1388))</f>
        <v>0.5</v>
      </c>
      <c r="F1388" t="str">
        <f t="array" ref="F1388">IF($A1388="","",INDEX(Summary!$BC:$BC,$AH1388)&amp;"")</f>
        <v>P3 – Normal</v>
      </c>
      <c r="G1388">
        <f t="shared" si="189"/>
        <v>3</v>
      </c>
      <c r="H1388">
        <f t="shared" si="190"/>
        <v>0</v>
      </c>
      <c r="I1388" t="str">
        <f t="array" ref="I1388">IF($A1388="","",IF(IFERROR(INDEX(Summary!$BA:$BA,$AH1388),0)&lt;1,"Under 1 day",IF(INDEX(Summary!$BA:$BA,$AH1388)&lt;3,"1-3 days",IF(INDEX(Summary!$BA:$BA,$AH1388)&lt;7,"3-7 days","7+ days"))))</f>
        <v>Under 1 day</v>
      </c>
      <c r="J1388" t="str">
        <f t="array" ref="J1388">IF($A1388="","",IF(IFERROR(INDEX(Summary!$AX:$AX,$AH1388),0)&lt;0.25,"0-25%",IF(INDEX(Summary!$AX:$AX,$AH1388)&lt;0.5,"25-50%",IF(INDEX(Summary!$AX:$AX,$AH1388)&lt;0.75,"50-75%","75-100%"))))</f>
        <v>75-100%</v>
      </c>
      <c r="K1388" t="str">
        <f t="array" ref="K1388">IF($A1388="","",INDEX(Summary!$AY:$AY,$AH1388)&amp;"")</f>
        <v xml:space="preserve">PM NA Vaccume bags are NA </v>
      </c>
      <c r="L1388" s="1">
        <f>IF($A1388="","",Summary!$P$2+MOD(ROW()-2,30))</f>
        <v>46233</v>
      </c>
      <c r="M1388">
        <f t="shared" si="191"/>
        <v>7</v>
      </c>
      <c r="N1388">
        <f t="shared" si="192"/>
        <v>30</v>
      </c>
      <c r="O1388" t="str">
        <f t="shared" si="193"/>
        <v>Jul-2026</v>
      </c>
      <c r="P1388">
        <f t="shared" ca="1" si="194"/>
        <v>1</v>
      </c>
      <c r="Q1388" s="2">
        <f t="array" ref="Q1388">IF($A1388="",0,IFERROR(INDEX(Summary!$P$3:$AS$67,$AH1388-2,$M1388),0))</f>
        <v>0</v>
      </c>
      <c r="R1388" s="2">
        <f t="array" ref="R1388">IF($A1388="",0,ROUND(IFERROR(INDEX(Summary!$O:$O,$AH1388),0)/30,0))</f>
        <v>0</v>
      </c>
      <c r="S1388">
        <f t="shared" si="195"/>
        <v>0</v>
      </c>
      <c r="T1388" s="2">
        <f t="array" ref="T1388">IF($S1388=1,IFERROR(INDEX(Summary!$O:$O,$AH1388),0),0)</f>
        <v>0</v>
      </c>
      <c r="U1388" s="2">
        <f t="array" ref="U1388">IF($S1388=1,IFERROR(INDEX(Summary!$AT:$AT,$AH1388),0),0)</f>
        <v>0</v>
      </c>
      <c r="V1388" s="2">
        <f t="shared" si="196"/>
        <v>0</v>
      </c>
      <c r="W1388" s="2">
        <f t="array" ref="W1388">IF($S1388=1,IFERROR(INDEX(Summary!$AZ:$AZ,$AH1388),0),0)</f>
        <v>0</v>
      </c>
      <c r="X1388" s="3">
        <f t="array" ref="X1388">IF($S1388=1,IFERROR(INDEX(Summary!$BA:$BA,$AH1388),0),0)</f>
        <v>0</v>
      </c>
      <c r="Y1388" s="2">
        <f t="array" ref="Y1388">IF($S1388=1,IFERROR(INDEX(Summary!$G:$G,$AH1388),0),0)</f>
        <v>0</v>
      </c>
      <c r="Z1388" s="2">
        <f t="array" ref="Z1388">IF($S1388=1,IFERROR(INDEX(Summary!$H:$H,$AH1388),0),0)</f>
        <v>0</v>
      </c>
      <c r="AA1388" s="2">
        <f t="array" ref="AA1388">IF($S1388=1,IFERROR(INDEX(Summary!$I:$I,$AH1388),0),0)</f>
        <v>0</v>
      </c>
      <c r="AB1388" s="2">
        <f t="array" ref="AB1388">IF($S1388=1,IFERROR(INDEX(Summary!$J:$J,$AH1388),0),0)</f>
        <v>0</v>
      </c>
      <c r="AC1388" s="2">
        <f t="array" ref="AC1388">IF($S1388=1,IFERROR(INDEX(Summary!$K:$K,$AH1388),0),0)</f>
        <v>0</v>
      </c>
      <c r="AD1388" s="2">
        <f t="array" ref="AD1388">IF($S1388=1,IFERROR(INDEX(Summary!$L:$L,$AH1388),0),0)</f>
        <v>0</v>
      </c>
      <c r="AE1388" s="2">
        <f t="array" ref="AE1388">IF($S1388=1,IFERROR(INDEX(Summary!$M:$M,$AH1388),0),0)</f>
        <v>0</v>
      </c>
      <c r="AF1388" s="2">
        <f t="array" ref="AF1388">IF($S1388=1,IFERROR(INDEX(Summary!$N:$N,$AH1388),0),0)</f>
        <v>0</v>
      </c>
      <c r="AG1388">
        <f t="array" ref="AG1388">IF($A1388="","",IFERROR(INDEX(Summary!$BB:$BB,$AH1388),0))</f>
        <v>10</v>
      </c>
      <c r="AH1388">
        <f t="shared" si="197"/>
        <v>49</v>
      </c>
    </row>
    <row r="1389" spans="1:34" hidden="1">
      <c r="A1389" t="str">
        <f t="array" ref="A1389">IFERROR(INDEX(Summary!$D:$D,$AH1389)&amp;"","")</f>
        <v>FG00213</v>
      </c>
      <c r="B1389" t="str">
        <f t="array" ref="B1389">IF($A1389="","",INDEX(Summary!$E:$E,$AH1389))</f>
        <v>Raw Peanuts Waghya Variety 500g</v>
      </c>
      <c r="C1389" t="str">
        <f t="array" ref="C1389">IF($A1389="","",INDEX(Summary!$B:$B,$AH1389))</f>
        <v>Raw_Agri</v>
      </c>
      <c r="D1389" t="str">
        <f t="array" ref="D1389">IF($A1389="","",INDEX(Summary!$C:$C,$AH1389))</f>
        <v>C6</v>
      </c>
      <c r="E1389">
        <f t="array" ref="E1389">IF($A1389="","",INDEX(Summary!$F:$F,$AH1389))</f>
        <v>0.5</v>
      </c>
      <c r="F1389" t="str">
        <f t="array" ref="F1389">IF($A1389="","",INDEX(Summary!$BC:$BC,$AH1389)&amp;"")</f>
        <v>P3 – Normal</v>
      </c>
      <c r="G1389">
        <f t="shared" si="189"/>
        <v>3</v>
      </c>
      <c r="H1389">
        <f t="shared" si="190"/>
        <v>0</v>
      </c>
      <c r="I1389" t="str">
        <f t="array" ref="I1389">IF($A1389="","",IF(IFERROR(INDEX(Summary!$BA:$BA,$AH1389),0)&lt;1,"Under 1 day",IF(INDEX(Summary!$BA:$BA,$AH1389)&lt;3,"1-3 days",IF(INDEX(Summary!$BA:$BA,$AH1389)&lt;7,"3-7 days","7+ days"))))</f>
        <v>Under 1 day</v>
      </c>
      <c r="J1389" t="str">
        <f t="array" ref="J1389">IF($A1389="","",IF(IFERROR(INDEX(Summary!$AX:$AX,$AH1389),0)&lt;0.25,"0-25%",IF(INDEX(Summary!$AX:$AX,$AH1389)&lt;0.5,"25-50%",IF(INDEX(Summary!$AX:$AX,$AH1389)&lt;0.75,"50-75%","75-100%"))))</f>
        <v>75-100%</v>
      </c>
      <c r="K1389" t="str">
        <f t="array" ref="K1389">IF($A1389="","",INDEX(Summary!$AY:$AY,$AH1389)&amp;"")</f>
        <v xml:space="preserve">PM NA Vaccume bags are NA </v>
      </c>
      <c r="L1389" s="1">
        <f>IF($A1389="","",Summary!$P$2+MOD(ROW()-2,30))</f>
        <v>46234</v>
      </c>
      <c r="M1389">
        <f t="shared" si="191"/>
        <v>8</v>
      </c>
      <c r="N1389">
        <f t="shared" si="192"/>
        <v>31</v>
      </c>
      <c r="O1389" t="str">
        <f t="shared" si="193"/>
        <v>Jul-2026</v>
      </c>
      <c r="P1389">
        <f t="shared" ca="1" si="194"/>
        <v>1</v>
      </c>
      <c r="Q1389" s="2">
        <f t="array" ref="Q1389">IF($A1389="",0,IFERROR(INDEX(Summary!$P$3:$AS$67,$AH1389-2,$M1389),0))</f>
        <v>0</v>
      </c>
      <c r="R1389" s="2">
        <f t="array" ref="R1389">IF($A1389="",0,ROUND(IFERROR(INDEX(Summary!$O:$O,$AH1389),0)/30,0))</f>
        <v>0</v>
      </c>
      <c r="S1389">
        <f t="shared" si="195"/>
        <v>0</v>
      </c>
      <c r="T1389" s="2">
        <f t="array" ref="T1389">IF($S1389=1,IFERROR(INDEX(Summary!$O:$O,$AH1389),0),0)</f>
        <v>0</v>
      </c>
      <c r="U1389" s="2">
        <f t="array" ref="U1389">IF($S1389=1,IFERROR(INDEX(Summary!$AT:$AT,$AH1389),0),0)</f>
        <v>0</v>
      </c>
      <c r="V1389" s="2">
        <f t="shared" si="196"/>
        <v>0</v>
      </c>
      <c r="W1389" s="2">
        <f t="array" ref="W1389">IF($S1389=1,IFERROR(INDEX(Summary!$AZ:$AZ,$AH1389),0),0)</f>
        <v>0</v>
      </c>
      <c r="X1389" s="3">
        <f t="array" ref="X1389">IF($S1389=1,IFERROR(INDEX(Summary!$BA:$BA,$AH1389),0),0)</f>
        <v>0</v>
      </c>
      <c r="Y1389" s="2">
        <f t="array" ref="Y1389">IF($S1389=1,IFERROR(INDEX(Summary!$G:$G,$AH1389),0),0)</f>
        <v>0</v>
      </c>
      <c r="Z1389" s="2">
        <f t="array" ref="Z1389">IF($S1389=1,IFERROR(INDEX(Summary!$H:$H,$AH1389),0),0)</f>
        <v>0</v>
      </c>
      <c r="AA1389" s="2">
        <f t="array" ref="AA1389">IF($S1389=1,IFERROR(INDEX(Summary!$I:$I,$AH1389),0),0)</f>
        <v>0</v>
      </c>
      <c r="AB1389" s="2">
        <f t="array" ref="AB1389">IF($S1389=1,IFERROR(INDEX(Summary!$J:$J,$AH1389),0),0)</f>
        <v>0</v>
      </c>
      <c r="AC1389" s="2">
        <f t="array" ref="AC1389">IF($S1389=1,IFERROR(INDEX(Summary!$K:$K,$AH1389),0),0)</f>
        <v>0</v>
      </c>
      <c r="AD1389" s="2">
        <f t="array" ref="AD1389">IF($S1389=1,IFERROR(INDEX(Summary!$L:$L,$AH1389),0),0)</f>
        <v>0</v>
      </c>
      <c r="AE1389" s="2">
        <f t="array" ref="AE1389">IF($S1389=1,IFERROR(INDEX(Summary!$M:$M,$AH1389),0),0)</f>
        <v>0</v>
      </c>
      <c r="AF1389" s="2">
        <f t="array" ref="AF1389">IF($S1389=1,IFERROR(INDEX(Summary!$N:$N,$AH1389),0),0)</f>
        <v>0</v>
      </c>
      <c r="AG1389">
        <f t="array" ref="AG1389">IF($A1389="","",IFERROR(INDEX(Summary!$BB:$BB,$AH1389),0))</f>
        <v>10</v>
      </c>
      <c r="AH1389">
        <f t="shared" si="197"/>
        <v>49</v>
      </c>
    </row>
    <row r="1390" spans="1:34" hidden="1">
      <c r="A1390" t="str">
        <f t="array" ref="A1390">IFERROR(INDEX(Summary!$D:$D,$AH1390)&amp;"","")</f>
        <v>FG00213</v>
      </c>
      <c r="B1390" t="str">
        <f t="array" ref="B1390">IF($A1390="","",INDEX(Summary!$E:$E,$AH1390))</f>
        <v>Raw Peanuts Waghya Variety 500g</v>
      </c>
      <c r="C1390" t="str">
        <f t="array" ref="C1390">IF($A1390="","",INDEX(Summary!$B:$B,$AH1390))</f>
        <v>Raw_Agri</v>
      </c>
      <c r="D1390" t="str">
        <f t="array" ref="D1390">IF($A1390="","",INDEX(Summary!$C:$C,$AH1390))</f>
        <v>C6</v>
      </c>
      <c r="E1390">
        <f t="array" ref="E1390">IF($A1390="","",INDEX(Summary!$F:$F,$AH1390))</f>
        <v>0.5</v>
      </c>
      <c r="F1390" t="str">
        <f t="array" ref="F1390">IF($A1390="","",INDEX(Summary!$BC:$BC,$AH1390)&amp;"")</f>
        <v>P3 – Normal</v>
      </c>
      <c r="G1390">
        <f t="shared" si="189"/>
        <v>3</v>
      </c>
      <c r="H1390">
        <f t="shared" si="190"/>
        <v>0</v>
      </c>
      <c r="I1390" t="str">
        <f t="array" ref="I1390">IF($A1390="","",IF(IFERROR(INDEX(Summary!$BA:$BA,$AH1390),0)&lt;1,"Under 1 day",IF(INDEX(Summary!$BA:$BA,$AH1390)&lt;3,"1-3 days",IF(INDEX(Summary!$BA:$BA,$AH1390)&lt;7,"3-7 days","7+ days"))))</f>
        <v>Under 1 day</v>
      </c>
      <c r="J1390" t="str">
        <f t="array" ref="J1390">IF($A1390="","",IF(IFERROR(INDEX(Summary!$AX:$AX,$AH1390),0)&lt;0.25,"0-25%",IF(INDEX(Summary!$AX:$AX,$AH1390)&lt;0.5,"25-50%",IF(INDEX(Summary!$AX:$AX,$AH1390)&lt;0.75,"50-75%","75-100%"))))</f>
        <v>75-100%</v>
      </c>
      <c r="K1390" t="str">
        <f t="array" ref="K1390">IF($A1390="","",INDEX(Summary!$AY:$AY,$AH1390)&amp;"")</f>
        <v xml:space="preserve">PM NA Vaccume bags are NA </v>
      </c>
      <c r="L1390" s="1">
        <f>IF($A1390="","",Summary!$P$2+MOD(ROW()-2,30))</f>
        <v>46235</v>
      </c>
      <c r="M1390">
        <f t="shared" si="191"/>
        <v>9</v>
      </c>
      <c r="N1390">
        <f t="shared" si="192"/>
        <v>1</v>
      </c>
      <c r="O1390" t="str">
        <f t="shared" si="193"/>
        <v>Aug-2026</v>
      </c>
      <c r="P1390">
        <f t="shared" ca="1" si="194"/>
        <v>1</v>
      </c>
      <c r="Q1390" s="2">
        <f t="array" ref="Q1390">IF($A1390="",0,IFERROR(INDEX(Summary!$P$3:$AS$67,$AH1390-2,$M1390),0))</f>
        <v>0</v>
      </c>
      <c r="R1390" s="2">
        <f t="array" ref="R1390">IF($A1390="",0,ROUND(IFERROR(INDEX(Summary!$O:$O,$AH1390),0)/30,0))</f>
        <v>0</v>
      </c>
      <c r="S1390">
        <f t="shared" si="195"/>
        <v>0</v>
      </c>
      <c r="T1390" s="2">
        <f t="array" ref="T1390">IF($S1390=1,IFERROR(INDEX(Summary!$O:$O,$AH1390),0),0)</f>
        <v>0</v>
      </c>
      <c r="U1390" s="2">
        <f t="array" ref="U1390">IF($S1390=1,IFERROR(INDEX(Summary!$AT:$AT,$AH1390),0),0)</f>
        <v>0</v>
      </c>
      <c r="V1390" s="2">
        <f t="shared" si="196"/>
        <v>0</v>
      </c>
      <c r="W1390" s="2">
        <f t="array" ref="W1390">IF($S1390=1,IFERROR(INDEX(Summary!$AZ:$AZ,$AH1390),0),0)</f>
        <v>0</v>
      </c>
      <c r="X1390" s="3">
        <f t="array" ref="X1390">IF($S1390=1,IFERROR(INDEX(Summary!$BA:$BA,$AH1390),0),0)</f>
        <v>0</v>
      </c>
      <c r="Y1390" s="2">
        <f t="array" ref="Y1390">IF($S1390=1,IFERROR(INDEX(Summary!$G:$G,$AH1390),0),0)</f>
        <v>0</v>
      </c>
      <c r="Z1390" s="2">
        <f t="array" ref="Z1390">IF($S1390=1,IFERROR(INDEX(Summary!$H:$H,$AH1390),0),0)</f>
        <v>0</v>
      </c>
      <c r="AA1390" s="2">
        <f t="array" ref="AA1390">IF($S1390=1,IFERROR(INDEX(Summary!$I:$I,$AH1390),0),0)</f>
        <v>0</v>
      </c>
      <c r="AB1390" s="2">
        <f t="array" ref="AB1390">IF($S1390=1,IFERROR(INDEX(Summary!$J:$J,$AH1390),0),0)</f>
        <v>0</v>
      </c>
      <c r="AC1390" s="2">
        <f t="array" ref="AC1390">IF($S1390=1,IFERROR(INDEX(Summary!$K:$K,$AH1390),0),0)</f>
        <v>0</v>
      </c>
      <c r="AD1390" s="2">
        <f t="array" ref="AD1390">IF($S1390=1,IFERROR(INDEX(Summary!$L:$L,$AH1390),0),0)</f>
        <v>0</v>
      </c>
      <c r="AE1390" s="2">
        <f t="array" ref="AE1390">IF($S1390=1,IFERROR(INDEX(Summary!$M:$M,$AH1390),0),0)</f>
        <v>0</v>
      </c>
      <c r="AF1390" s="2">
        <f t="array" ref="AF1390">IF($S1390=1,IFERROR(INDEX(Summary!$N:$N,$AH1390),0),0)</f>
        <v>0</v>
      </c>
      <c r="AG1390">
        <f t="array" ref="AG1390">IF($A1390="","",IFERROR(INDEX(Summary!$BB:$BB,$AH1390),0))</f>
        <v>10</v>
      </c>
      <c r="AH1390">
        <f t="shared" si="197"/>
        <v>49</v>
      </c>
    </row>
    <row r="1391" spans="1:34" hidden="1">
      <c r="A1391" t="str">
        <f t="array" ref="A1391">IFERROR(INDEX(Summary!$D:$D,$AH1391)&amp;"","")</f>
        <v>FG00213</v>
      </c>
      <c r="B1391" t="str">
        <f t="array" ref="B1391">IF($A1391="","",INDEX(Summary!$E:$E,$AH1391))</f>
        <v>Raw Peanuts Waghya Variety 500g</v>
      </c>
      <c r="C1391" t="str">
        <f t="array" ref="C1391">IF($A1391="","",INDEX(Summary!$B:$B,$AH1391))</f>
        <v>Raw_Agri</v>
      </c>
      <c r="D1391" t="str">
        <f t="array" ref="D1391">IF($A1391="","",INDEX(Summary!$C:$C,$AH1391))</f>
        <v>C6</v>
      </c>
      <c r="E1391">
        <f t="array" ref="E1391">IF($A1391="","",INDEX(Summary!$F:$F,$AH1391))</f>
        <v>0.5</v>
      </c>
      <c r="F1391" t="str">
        <f t="array" ref="F1391">IF($A1391="","",INDEX(Summary!$BC:$BC,$AH1391)&amp;"")</f>
        <v>P3 – Normal</v>
      </c>
      <c r="G1391">
        <f t="shared" si="189"/>
        <v>3</v>
      </c>
      <c r="H1391">
        <f t="shared" si="190"/>
        <v>0</v>
      </c>
      <c r="I1391" t="str">
        <f t="array" ref="I1391">IF($A1391="","",IF(IFERROR(INDEX(Summary!$BA:$BA,$AH1391),0)&lt;1,"Under 1 day",IF(INDEX(Summary!$BA:$BA,$AH1391)&lt;3,"1-3 days",IF(INDEX(Summary!$BA:$BA,$AH1391)&lt;7,"3-7 days","7+ days"))))</f>
        <v>Under 1 day</v>
      </c>
      <c r="J1391" t="str">
        <f t="array" ref="J1391">IF($A1391="","",IF(IFERROR(INDEX(Summary!$AX:$AX,$AH1391),0)&lt;0.25,"0-25%",IF(INDEX(Summary!$AX:$AX,$AH1391)&lt;0.5,"25-50%",IF(INDEX(Summary!$AX:$AX,$AH1391)&lt;0.75,"50-75%","75-100%"))))</f>
        <v>75-100%</v>
      </c>
      <c r="K1391" t="str">
        <f t="array" ref="K1391">IF($A1391="","",INDEX(Summary!$AY:$AY,$AH1391)&amp;"")</f>
        <v xml:space="preserve">PM NA Vaccume bags are NA </v>
      </c>
      <c r="L1391" s="1">
        <f>IF($A1391="","",Summary!$P$2+MOD(ROW()-2,30))</f>
        <v>46236</v>
      </c>
      <c r="M1391">
        <f t="shared" si="191"/>
        <v>10</v>
      </c>
      <c r="N1391">
        <f t="shared" si="192"/>
        <v>2</v>
      </c>
      <c r="O1391" t="str">
        <f t="shared" si="193"/>
        <v>Aug-2026</v>
      </c>
      <c r="P1391">
        <f t="shared" ca="1" si="194"/>
        <v>1</v>
      </c>
      <c r="Q1391" s="2">
        <f t="array" ref="Q1391">IF($A1391="",0,IFERROR(INDEX(Summary!$P$3:$AS$67,$AH1391-2,$M1391),0))</f>
        <v>0</v>
      </c>
      <c r="R1391" s="2">
        <f t="array" ref="R1391">IF($A1391="",0,ROUND(IFERROR(INDEX(Summary!$O:$O,$AH1391),0)/30,0))</f>
        <v>0</v>
      </c>
      <c r="S1391">
        <f t="shared" si="195"/>
        <v>0</v>
      </c>
      <c r="T1391" s="2">
        <f t="array" ref="T1391">IF($S1391=1,IFERROR(INDEX(Summary!$O:$O,$AH1391),0),0)</f>
        <v>0</v>
      </c>
      <c r="U1391" s="2">
        <f t="array" ref="U1391">IF($S1391=1,IFERROR(INDEX(Summary!$AT:$AT,$AH1391),0),0)</f>
        <v>0</v>
      </c>
      <c r="V1391" s="2">
        <f t="shared" si="196"/>
        <v>0</v>
      </c>
      <c r="W1391" s="2">
        <f t="array" ref="W1391">IF($S1391=1,IFERROR(INDEX(Summary!$AZ:$AZ,$AH1391),0),0)</f>
        <v>0</v>
      </c>
      <c r="X1391" s="3">
        <f t="array" ref="X1391">IF($S1391=1,IFERROR(INDEX(Summary!$BA:$BA,$AH1391),0),0)</f>
        <v>0</v>
      </c>
      <c r="Y1391" s="2">
        <f t="array" ref="Y1391">IF($S1391=1,IFERROR(INDEX(Summary!$G:$G,$AH1391),0),0)</f>
        <v>0</v>
      </c>
      <c r="Z1391" s="2">
        <f t="array" ref="Z1391">IF($S1391=1,IFERROR(INDEX(Summary!$H:$H,$AH1391),0),0)</f>
        <v>0</v>
      </c>
      <c r="AA1391" s="2">
        <f t="array" ref="AA1391">IF($S1391=1,IFERROR(INDEX(Summary!$I:$I,$AH1391),0),0)</f>
        <v>0</v>
      </c>
      <c r="AB1391" s="2">
        <f t="array" ref="AB1391">IF($S1391=1,IFERROR(INDEX(Summary!$J:$J,$AH1391),0),0)</f>
        <v>0</v>
      </c>
      <c r="AC1391" s="2">
        <f t="array" ref="AC1391">IF($S1391=1,IFERROR(INDEX(Summary!$K:$K,$AH1391),0),0)</f>
        <v>0</v>
      </c>
      <c r="AD1391" s="2">
        <f t="array" ref="AD1391">IF($S1391=1,IFERROR(INDEX(Summary!$L:$L,$AH1391),0),0)</f>
        <v>0</v>
      </c>
      <c r="AE1391" s="2">
        <f t="array" ref="AE1391">IF($S1391=1,IFERROR(INDEX(Summary!$M:$M,$AH1391),0),0)</f>
        <v>0</v>
      </c>
      <c r="AF1391" s="2">
        <f t="array" ref="AF1391">IF($S1391=1,IFERROR(INDEX(Summary!$N:$N,$AH1391),0),0)</f>
        <v>0</v>
      </c>
      <c r="AG1391">
        <f t="array" ref="AG1391">IF($A1391="","",IFERROR(INDEX(Summary!$BB:$BB,$AH1391),0))</f>
        <v>10</v>
      </c>
      <c r="AH1391">
        <f t="shared" si="197"/>
        <v>49</v>
      </c>
    </row>
    <row r="1392" spans="1:34" hidden="1">
      <c r="A1392" t="str">
        <f t="array" ref="A1392">IFERROR(INDEX(Summary!$D:$D,$AH1392)&amp;"","")</f>
        <v>FG00213</v>
      </c>
      <c r="B1392" t="str">
        <f t="array" ref="B1392">IF($A1392="","",INDEX(Summary!$E:$E,$AH1392))</f>
        <v>Raw Peanuts Waghya Variety 500g</v>
      </c>
      <c r="C1392" t="str">
        <f t="array" ref="C1392">IF($A1392="","",INDEX(Summary!$B:$B,$AH1392))</f>
        <v>Raw_Agri</v>
      </c>
      <c r="D1392" t="str">
        <f t="array" ref="D1392">IF($A1392="","",INDEX(Summary!$C:$C,$AH1392))</f>
        <v>C6</v>
      </c>
      <c r="E1392">
        <f t="array" ref="E1392">IF($A1392="","",INDEX(Summary!$F:$F,$AH1392))</f>
        <v>0.5</v>
      </c>
      <c r="F1392" t="str">
        <f t="array" ref="F1392">IF($A1392="","",INDEX(Summary!$BC:$BC,$AH1392)&amp;"")</f>
        <v>P3 – Normal</v>
      </c>
      <c r="G1392">
        <f t="shared" si="189"/>
        <v>3</v>
      </c>
      <c r="H1392">
        <f t="shared" si="190"/>
        <v>0</v>
      </c>
      <c r="I1392" t="str">
        <f t="array" ref="I1392">IF($A1392="","",IF(IFERROR(INDEX(Summary!$BA:$BA,$AH1392),0)&lt;1,"Under 1 day",IF(INDEX(Summary!$BA:$BA,$AH1392)&lt;3,"1-3 days",IF(INDEX(Summary!$BA:$BA,$AH1392)&lt;7,"3-7 days","7+ days"))))</f>
        <v>Under 1 day</v>
      </c>
      <c r="J1392" t="str">
        <f t="array" ref="J1392">IF($A1392="","",IF(IFERROR(INDEX(Summary!$AX:$AX,$AH1392),0)&lt;0.25,"0-25%",IF(INDEX(Summary!$AX:$AX,$AH1392)&lt;0.5,"25-50%",IF(INDEX(Summary!$AX:$AX,$AH1392)&lt;0.75,"50-75%","75-100%"))))</f>
        <v>75-100%</v>
      </c>
      <c r="K1392" t="str">
        <f t="array" ref="K1392">IF($A1392="","",INDEX(Summary!$AY:$AY,$AH1392)&amp;"")</f>
        <v xml:space="preserve">PM NA Vaccume bags are NA </v>
      </c>
      <c r="L1392" s="1">
        <f>IF($A1392="","",Summary!$P$2+MOD(ROW()-2,30))</f>
        <v>46237</v>
      </c>
      <c r="M1392">
        <f t="shared" si="191"/>
        <v>11</v>
      </c>
      <c r="N1392">
        <f t="shared" si="192"/>
        <v>3</v>
      </c>
      <c r="O1392" t="str">
        <f t="shared" si="193"/>
        <v>Aug-2026</v>
      </c>
      <c r="P1392">
        <f t="shared" ca="1" si="194"/>
        <v>1</v>
      </c>
      <c r="Q1392" s="2">
        <f t="array" ref="Q1392">IF($A1392="",0,IFERROR(INDEX(Summary!$P$3:$AS$67,$AH1392-2,$M1392),0))</f>
        <v>0</v>
      </c>
      <c r="R1392" s="2">
        <f t="array" ref="R1392">IF($A1392="",0,ROUND(IFERROR(INDEX(Summary!$O:$O,$AH1392),0)/30,0))</f>
        <v>0</v>
      </c>
      <c r="S1392">
        <f t="shared" si="195"/>
        <v>0</v>
      </c>
      <c r="T1392" s="2">
        <f t="array" ref="T1392">IF($S1392=1,IFERROR(INDEX(Summary!$O:$O,$AH1392),0),0)</f>
        <v>0</v>
      </c>
      <c r="U1392" s="2">
        <f t="array" ref="U1392">IF($S1392=1,IFERROR(INDEX(Summary!$AT:$AT,$AH1392),0),0)</f>
        <v>0</v>
      </c>
      <c r="V1392" s="2">
        <f t="shared" si="196"/>
        <v>0</v>
      </c>
      <c r="W1392" s="2">
        <f t="array" ref="W1392">IF($S1392=1,IFERROR(INDEX(Summary!$AZ:$AZ,$AH1392),0),0)</f>
        <v>0</v>
      </c>
      <c r="X1392" s="3">
        <f t="array" ref="X1392">IF($S1392=1,IFERROR(INDEX(Summary!$BA:$BA,$AH1392),0),0)</f>
        <v>0</v>
      </c>
      <c r="Y1392" s="2">
        <f t="array" ref="Y1392">IF($S1392=1,IFERROR(INDEX(Summary!$G:$G,$AH1392),0),0)</f>
        <v>0</v>
      </c>
      <c r="Z1392" s="2">
        <f t="array" ref="Z1392">IF($S1392=1,IFERROR(INDEX(Summary!$H:$H,$AH1392),0),0)</f>
        <v>0</v>
      </c>
      <c r="AA1392" s="2">
        <f t="array" ref="AA1392">IF($S1392=1,IFERROR(INDEX(Summary!$I:$I,$AH1392),0),0)</f>
        <v>0</v>
      </c>
      <c r="AB1392" s="2">
        <f t="array" ref="AB1392">IF($S1392=1,IFERROR(INDEX(Summary!$J:$J,$AH1392),0),0)</f>
        <v>0</v>
      </c>
      <c r="AC1392" s="2">
        <f t="array" ref="AC1392">IF($S1392=1,IFERROR(INDEX(Summary!$K:$K,$AH1392),0),0)</f>
        <v>0</v>
      </c>
      <c r="AD1392" s="2">
        <f t="array" ref="AD1392">IF($S1392=1,IFERROR(INDEX(Summary!$L:$L,$AH1392),0),0)</f>
        <v>0</v>
      </c>
      <c r="AE1392" s="2">
        <f t="array" ref="AE1392">IF($S1392=1,IFERROR(INDEX(Summary!$M:$M,$AH1392),0),0)</f>
        <v>0</v>
      </c>
      <c r="AF1392" s="2">
        <f t="array" ref="AF1392">IF($S1392=1,IFERROR(INDEX(Summary!$N:$N,$AH1392),0),0)</f>
        <v>0</v>
      </c>
      <c r="AG1392">
        <f t="array" ref="AG1392">IF($A1392="","",IFERROR(INDEX(Summary!$BB:$BB,$AH1392),0))</f>
        <v>10</v>
      </c>
      <c r="AH1392">
        <f t="shared" si="197"/>
        <v>49</v>
      </c>
    </row>
    <row r="1393" spans="1:34" hidden="1">
      <c r="A1393" t="str">
        <f t="array" ref="A1393">IFERROR(INDEX(Summary!$D:$D,$AH1393)&amp;"","")</f>
        <v>FG00213</v>
      </c>
      <c r="B1393" t="str">
        <f t="array" ref="B1393">IF($A1393="","",INDEX(Summary!$E:$E,$AH1393))</f>
        <v>Raw Peanuts Waghya Variety 500g</v>
      </c>
      <c r="C1393" t="str">
        <f t="array" ref="C1393">IF($A1393="","",INDEX(Summary!$B:$B,$AH1393))</f>
        <v>Raw_Agri</v>
      </c>
      <c r="D1393" t="str">
        <f t="array" ref="D1393">IF($A1393="","",INDEX(Summary!$C:$C,$AH1393))</f>
        <v>C6</v>
      </c>
      <c r="E1393">
        <f t="array" ref="E1393">IF($A1393="","",INDEX(Summary!$F:$F,$AH1393))</f>
        <v>0.5</v>
      </c>
      <c r="F1393" t="str">
        <f t="array" ref="F1393">IF($A1393="","",INDEX(Summary!$BC:$BC,$AH1393)&amp;"")</f>
        <v>P3 – Normal</v>
      </c>
      <c r="G1393">
        <f t="shared" si="189"/>
        <v>3</v>
      </c>
      <c r="H1393">
        <f t="shared" si="190"/>
        <v>0</v>
      </c>
      <c r="I1393" t="str">
        <f t="array" ref="I1393">IF($A1393="","",IF(IFERROR(INDEX(Summary!$BA:$BA,$AH1393),0)&lt;1,"Under 1 day",IF(INDEX(Summary!$BA:$BA,$AH1393)&lt;3,"1-3 days",IF(INDEX(Summary!$BA:$BA,$AH1393)&lt;7,"3-7 days","7+ days"))))</f>
        <v>Under 1 day</v>
      </c>
      <c r="J1393" t="str">
        <f t="array" ref="J1393">IF($A1393="","",IF(IFERROR(INDEX(Summary!$AX:$AX,$AH1393),0)&lt;0.25,"0-25%",IF(INDEX(Summary!$AX:$AX,$AH1393)&lt;0.5,"25-50%",IF(INDEX(Summary!$AX:$AX,$AH1393)&lt;0.75,"50-75%","75-100%"))))</f>
        <v>75-100%</v>
      </c>
      <c r="K1393" t="str">
        <f t="array" ref="K1393">IF($A1393="","",INDEX(Summary!$AY:$AY,$AH1393)&amp;"")</f>
        <v xml:space="preserve">PM NA Vaccume bags are NA </v>
      </c>
      <c r="L1393" s="1">
        <f>IF($A1393="","",Summary!$P$2+MOD(ROW()-2,30))</f>
        <v>46238</v>
      </c>
      <c r="M1393">
        <f t="shared" si="191"/>
        <v>12</v>
      </c>
      <c r="N1393">
        <f t="shared" si="192"/>
        <v>4</v>
      </c>
      <c r="O1393" t="str">
        <f t="shared" si="193"/>
        <v>Aug-2026</v>
      </c>
      <c r="P1393">
        <f t="shared" ca="1" si="194"/>
        <v>1</v>
      </c>
      <c r="Q1393" s="2">
        <f t="array" ref="Q1393">IF($A1393="",0,IFERROR(INDEX(Summary!$P$3:$AS$67,$AH1393-2,$M1393),0))</f>
        <v>408</v>
      </c>
      <c r="R1393" s="2">
        <f t="array" ref="R1393">IF($A1393="",0,ROUND(IFERROR(INDEX(Summary!$O:$O,$AH1393),0)/30,0))</f>
        <v>0</v>
      </c>
      <c r="S1393">
        <f t="shared" si="195"/>
        <v>0</v>
      </c>
      <c r="T1393" s="2">
        <f t="array" ref="T1393">IF($S1393=1,IFERROR(INDEX(Summary!$O:$O,$AH1393),0),0)</f>
        <v>0</v>
      </c>
      <c r="U1393" s="2">
        <f t="array" ref="U1393">IF($S1393=1,IFERROR(INDEX(Summary!$AT:$AT,$AH1393),0),0)</f>
        <v>0</v>
      </c>
      <c r="V1393" s="2">
        <f t="shared" si="196"/>
        <v>0</v>
      </c>
      <c r="W1393" s="2">
        <f t="array" ref="W1393">IF($S1393=1,IFERROR(INDEX(Summary!$AZ:$AZ,$AH1393),0),0)</f>
        <v>0</v>
      </c>
      <c r="X1393" s="3">
        <f t="array" ref="X1393">IF($S1393=1,IFERROR(INDEX(Summary!$BA:$BA,$AH1393),0),0)</f>
        <v>0</v>
      </c>
      <c r="Y1393" s="2">
        <f t="array" ref="Y1393">IF($S1393=1,IFERROR(INDEX(Summary!$G:$G,$AH1393),0),0)</f>
        <v>0</v>
      </c>
      <c r="Z1393" s="2">
        <f t="array" ref="Z1393">IF($S1393=1,IFERROR(INDEX(Summary!$H:$H,$AH1393),0),0)</f>
        <v>0</v>
      </c>
      <c r="AA1393" s="2">
        <f t="array" ref="AA1393">IF($S1393=1,IFERROR(INDEX(Summary!$I:$I,$AH1393),0),0)</f>
        <v>0</v>
      </c>
      <c r="AB1393" s="2">
        <f t="array" ref="AB1393">IF($S1393=1,IFERROR(INDEX(Summary!$J:$J,$AH1393),0),0)</f>
        <v>0</v>
      </c>
      <c r="AC1393" s="2">
        <f t="array" ref="AC1393">IF($S1393=1,IFERROR(INDEX(Summary!$K:$K,$AH1393),0),0)</f>
        <v>0</v>
      </c>
      <c r="AD1393" s="2">
        <f t="array" ref="AD1393">IF($S1393=1,IFERROR(INDEX(Summary!$L:$L,$AH1393),0),0)</f>
        <v>0</v>
      </c>
      <c r="AE1393" s="2">
        <f t="array" ref="AE1393">IF($S1393=1,IFERROR(INDEX(Summary!$M:$M,$AH1393),0),0)</f>
        <v>0</v>
      </c>
      <c r="AF1393" s="2">
        <f t="array" ref="AF1393">IF($S1393=1,IFERROR(INDEX(Summary!$N:$N,$AH1393),0),0)</f>
        <v>0</v>
      </c>
      <c r="AG1393">
        <f t="array" ref="AG1393">IF($A1393="","",IFERROR(INDEX(Summary!$BB:$BB,$AH1393),0))</f>
        <v>10</v>
      </c>
      <c r="AH1393">
        <f t="shared" si="197"/>
        <v>49</v>
      </c>
    </row>
    <row r="1394" spans="1:34" hidden="1">
      <c r="A1394" t="str">
        <f t="array" ref="A1394">IFERROR(INDEX(Summary!$D:$D,$AH1394)&amp;"","")</f>
        <v>FG00213</v>
      </c>
      <c r="B1394" t="str">
        <f t="array" ref="B1394">IF($A1394="","",INDEX(Summary!$E:$E,$AH1394))</f>
        <v>Raw Peanuts Waghya Variety 500g</v>
      </c>
      <c r="C1394" t="str">
        <f t="array" ref="C1394">IF($A1394="","",INDEX(Summary!$B:$B,$AH1394))</f>
        <v>Raw_Agri</v>
      </c>
      <c r="D1394" t="str">
        <f t="array" ref="D1394">IF($A1394="","",INDEX(Summary!$C:$C,$AH1394))</f>
        <v>C6</v>
      </c>
      <c r="E1394">
        <f t="array" ref="E1394">IF($A1394="","",INDEX(Summary!$F:$F,$AH1394))</f>
        <v>0.5</v>
      </c>
      <c r="F1394" t="str">
        <f t="array" ref="F1394">IF($A1394="","",INDEX(Summary!$BC:$BC,$AH1394)&amp;"")</f>
        <v>P3 – Normal</v>
      </c>
      <c r="G1394">
        <f t="shared" si="189"/>
        <v>3</v>
      </c>
      <c r="H1394">
        <f t="shared" si="190"/>
        <v>0</v>
      </c>
      <c r="I1394" t="str">
        <f t="array" ref="I1394">IF($A1394="","",IF(IFERROR(INDEX(Summary!$BA:$BA,$AH1394),0)&lt;1,"Under 1 day",IF(INDEX(Summary!$BA:$BA,$AH1394)&lt;3,"1-3 days",IF(INDEX(Summary!$BA:$BA,$AH1394)&lt;7,"3-7 days","7+ days"))))</f>
        <v>Under 1 day</v>
      </c>
      <c r="J1394" t="str">
        <f t="array" ref="J1394">IF($A1394="","",IF(IFERROR(INDEX(Summary!$AX:$AX,$AH1394),0)&lt;0.25,"0-25%",IF(INDEX(Summary!$AX:$AX,$AH1394)&lt;0.5,"25-50%",IF(INDEX(Summary!$AX:$AX,$AH1394)&lt;0.75,"50-75%","75-100%"))))</f>
        <v>75-100%</v>
      </c>
      <c r="K1394" t="str">
        <f t="array" ref="K1394">IF($A1394="","",INDEX(Summary!$AY:$AY,$AH1394)&amp;"")</f>
        <v xml:space="preserve">PM NA Vaccume bags are NA </v>
      </c>
      <c r="L1394" s="1">
        <f>IF($A1394="","",Summary!$P$2+MOD(ROW()-2,30))</f>
        <v>46239</v>
      </c>
      <c r="M1394">
        <f t="shared" si="191"/>
        <v>13</v>
      </c>
      <c r="N1394">
        <f t="shared" si="192"/>
        <v>5</v>
      </c>
      <c r="O1394" t="str">
        <f t="shared" si="193"/>
        <v>Aug-2026</v>
      </c>
      <c r="P1394">
        <f t="shared" ca="1" si="194"/>
        <v>1</v>
      </c>
      <c r="Q1394" s="2">
        <f t="array" ref="Q1394">IF($A1394="",0,IFERROR(INDEX(Summary!$P$3:$AS$67,$AH1394-2,$M1394),0))</f>
        <v>0</v>
      </c>
      <c r="R1394" s="2">
        <f t="array" ref="R1394">IF($A1394="",0,ROUND(IFERROR(INDEX(Summary!$O:$O,$AH1394),0)/30,0))</f>
        <v>0</v>
      </c>
      <c r="S1394">
        <f t="shared" si="195"/>
        <v>0</v>
      </c>
      <c r="T1394" s="2">
        <f t="array" ref="T1394">IF($S1394=1,IFERROR(INDEX(Summary!$O:$O,$AH1394),0),0)</f>
        <v>0</v>
      </c>
      <c r="U1394" s="2">
        <f t="array" ref="U1394">IF($S1394=1,IFERROR(INDEX(Summary!$AT:$AT,$AH1394),0),0)</f>
        <v>0</v>
      </c>
      <c r="V1394" s="2">
        <f t="shared" si="196"/>
        <v>0</v>
      </c>
      <c r="W1394" s="2">
        <f t="array" ref="W1394">IF($S1394=1,IFERROR(INDEX(Summary!$AZ:$AZ,$AH1394),0),0)</f>
        <v>0</v>
      </c>
      <c r="X1394" s="3">
        <f t="array" ref="X1394">IF($S1394=1,IFERROR(INDEX(Summary!$BA:$BA,$AH1394),0),0)</f>
        <v>0</v>
      </c>
      <c r="Y1394" s="2">
        <f t="array" ref="Y1394">IF($S1394=1,IFERROR(INDEX(Summary!$G:$G,$AH1394),0),0)</f>
        <v>0</v>
      </c>
      <c r="Z1394" s="2">
        <f t="array" ref="Z1394">IF($S1394=1,IFERROR(INDEX(Summary!$H:$H,$AH1394),0),0)</f>
        <v>0</v>
      </c>
      <c r="AA1394" s="2">
        <f t="array" ref="AA1394">IF($S1394=1,IFERROR(INDEX(Summary!$I:$I,$AH1394),0),0)</f>
        <v>0</v>
      </c>
      <c r="AB1394" s="2">
        <f t="array" ref="AB1394">IF($S1394=1,IFERROR(INDEX(Summary!$J:$J,$AH1394),0),0)</f>
        <v>0</v>
      </c>
      <c r="AC1394" s="2">
        <f t="array" ref="AC1394">IF($S1394=1,IFERROR(INDEX(Summary!$K:$K,$AH1394),0),0)</f>
        <v>0</v>
      </c>
      <c r="AD1394" s="2">
        <f t="array" ref="AD1394">IF($S1394=1,IFERROR(INDEX(Summary!$L:$L,$AH1394),0),0)</f>
        <v>0</v>
      </c>
      <c r="AE1394" s="2">
        <f t="array" ref="AE1394">IF($S1394=1,IFERROR(INDEX(Summary!$M:$M,$AH1394),0),0)</f>
        <v>0</v>
      </c>
      <c r="AF1394" s="2">
        <f t="array" ref="AF1394">IF($S1394=1,IFERROR(INDEX(Summary!$N:$N,$AH1394),0),0)</f>
        <v>0</v>
      </c>
      <c r="AG1394">
        <f t="array" ref="AG1394">IF($A1394="","",IFERROR(INDEX(Summary!$BB:$BB,$AH1394),0))</f>
        <v>10</v>
      </c>
      <c r="AH1394">
        <f t="shared" si="197"/>
        <v>49</v>
      </c>
    </row>
    <row r="1395" spans="1:34" hidden="1">
      <c r="A1395" t="str">
        <f t="array" ref="A1395">IFERROR(INDEX(Summary!$D:$D,$AH1395)&amp;"","")</f>
        <v>FG00213</v>
      </c>
      <c r="B1395" t="str">
        <f t="array" ref="B1395">IF($A1395="","",INDEX(Summary!$E:$E,$AH1395))</f>
        <v>Raw Peanuts Waghya Variety 500g</v>
      </c>
      <c r="C1395" t="str">
        <f t="array" ref="C1395">IF($A1395="","",INDEX(Summary!$B:$B,$AH1395))</f>
        <v>Raw_Agri</v>
      </c>
      <c r="D1395" t="str">
        <f t="array" ref="D1395">IF($A1395="","",INDEX(Summary!$C:$C,$AH1395))</f>
        <v>C6</v>
      </c>
      <c r="E1395">
        <f t="array" ref="E1395">IF($A1395="","",INDEX(Summary!$F:$F,$AH1395))</f>
        <v>0.5</v>
      </c>
      <c r="F1395" t="str">
        <f t="array" ref="F1395">IF($A1395="","",INDEX(Summary!$BC:$BC,$AH1395)&amp;"")</f>
        <v>P3 – Normal</v>
      </c>
      <c r="G1395">
        <f t="shared" si="189"/>
        <v>3</v>
      </c>
      <c r="H1395">
        <f t="shared" si="190"/>
        <v>0</v>
      </c>
      <c r="I1395" t="str">
        <f t="array" ref="I1395">IF($A1395="","",IF(IFERROR(INDEX(Summary!$BA:$BA,$AH1395),0)&lt;1,"Under 1 day",IF(INDEX(Summary!$BA:$BA,$AH1395)&lt;3,"1-3 days",IF(INDEX(Summary!$BA:$BA,$AH1395)&lt;7,"3-7 days","7+ days"))))</f>
        <v>Under 1 day</v>
      </c>
      <c r="J1395" t="str">
        <f t="array" ref="J1395">IF($A1395="","",IF(IFERROR(INDEX(Summary!$AX:$AX,$AH1395),0)&lt;0.25,"0-25%",IF(INDEX(Summary!$AX:$AX,$AH1395)&lt;0.5,"25-50%",IF(INDEX(Summary!$AX:$AX,$AH1395)&lt;0.75,"50-75%","75-100%"))))</f>
        <v>75-100%</v>
      </c>
      <c r="K1395" t="str">
        <f t="array" ref="K1395">IF($A1395="","",INDEX(Summary!$AY:$AY,$AH1395)&amp;"")</f>
        <v xml:space="preserve">PM NA Vaccume bags are NA </v>
      </c>
      <c r="L1395" s="1">
        <f>IF($A1395="","",Summary!$P$2+MOD(ROW()-2,30))</f>
        <v>46240</v>
      </c>
      <c r="M1395">
        <f t="shared" si="191"/>
        <v>14</v>
      </c>
      <c r="N1395">
        <f t="shared" si="192"/>
        <v>6</v>
      </c>
      <c r="O1395" t="str">
        <f t="shared" si="193"/>
        <v>Aug-2026</v>
      </c>
      <c r="P1395">
        <f t="shared" ca="1" si="194"/>
        <v>1</v>
      </c>
      <c r="Q1395" s="2">
        <f t="array" ref="Q1395">IF($A1395="",0,IFERROR(INDEX(Summary!$P$3:$AS$67,$AH1395-2,$M1395),0))</f>
        <v>0</v>
      </c>
      <c r="R1395" s="2">
        <f t="array" ref="R1395">IF($A1395="",0,ROUND(IFERROR(INDEX(Summary!$O:$O,$AH1395),0)/30,0))</f>
        <v>0</v>
      </c>
      <c r="S1395">
        <f t="shared" si="195"/>
        <v>0</v>
      </c>
      <c r="T1395" s="2">
        <f t="array" ref="T1395">IF($S1395=1,IFERROR(INDEX(Summary!$O:$O,$AH1395),0),0)</f>
        <v>0</v>
      </c>
      <c r="U1395" s="2">
        <f t="array" ref="U1395">IF($S1395=1,IFERROR(INDEX(Summary!$AT:$AT,$AH1395),0),0)</f>
        <v>0</v>
      </c>
      <c r="V1395" s="2">
        <f t="shared" si="196"/>
        <v>0</v>
      </c>
      <c r="W1395" s="2">
        <f t="array" ref="W1395">IF($S1395=1,IFERROR(INDEX(Summary!$AZ:$AZ,$AH1395),0),0)</f>
        <v>0</v>
      </c>
      <c r="X1395" s="3">
        <f t="array" ref="X1395">IF($S1395=1,IFERROR(INDEX(Summary!$BA:$BA,$AH1395),0),0)</f>
        <v>0</v>
      </c>
      <c r="Y1395" s="2">
        <f t="array" ref="Y1395">IF($S1395=1,IFERROR(INDEX(Summary!$G:$G,$AH1395),0),0)</f>
        <v>0</v>
      </c>
      <c r="Z1395" s="2">
        <f t="array" ref="Z1395">IF($S1395=1,IFERROR(INDEX(Summary!$H:$H,$AH1395),0),0)</f>
        <v>0</v>
      </c>
      <c r="AA1395" s="2">
        <f t="array" ref="AA1395">IF($S1395=1,IFERROR(INDEX(Summary!$I:$I,$AH1395),0),0)</f>
        <v>0</v>
      </c>
      <c r="AB1395" s="2">
        <f t="array" ref="AB1395">IF($S1395=1,IFERROR(INDEX(Summary!$J:$J,$AH1395),0),0)</f>
        <v>0</v>
      </c>
      <c r="AC1395" s="2">
        <f t="array" ref="AC1395">IF($S1395=1,IFERROR(INDEX(Summary!$K:$K,$AH1395),0),0)</f>
        <v>0</v>
      </c>
      <c r="AD1395" s="2">
        <f t="array" ref="AD1395">IF($S1395=1,IFERROR(INDEX(Summary!$L:$L,$AH1395),0),0)</f>
        <v>0</v>
      </c>
      <c r="AE1395" s="2">
        <f t="array" ref="AE1395">IF($S1395=1,IFERROR(INDEX(Summary!$M:$M,$AH1395),0),0)</f>
        <v>0</v>
      </c>
      <c r="AF1395" s="2">
        <f t="array" ref="AF1395">IF($S1395=1,IFERROR(INDEX(Summary!$N:$N,$AH1395),0),0)</f>
        <v>0</v>
      </c>
      <c r="AG1395">
        <f t="array" ref="AG1395">IF($A1395="","",IFERROR(INDEX(Summary!$BB:$BB,$AH1395),0))</f>
        <v>10</v>
      </c>
      <c r="AH1395">
        <f t="shared" si="197"/>
        <v>49</v>
      </c>
    </row>
    <row r="1396" spans="1:34" hidden="1">
      <c r="A1396" t="str">
        <f t="array" ref="A1396">IFERROR(INDEX(Summary!$D:$D,$AH1396)&amp;"","")</f>
        <v>FG00213</v>
      </c>
      <c r="B1396" t="str">
        <f t="array" ref="B1396">IF($A1396="","",INDEX(Summary!$E:$E,$AH1396))</f>
        <v>Raw Peanuts Waghya Variety 500g</v>
      </c>
      <c r="C1396" t="str">
        <f t="array" ref="C1396">IF($A1396="","",INDEX(Summary!$B:$B,$AH1396))</f>
        <v>Raw_Agri</v>
      </c>
      <c r="D1396" t="str">
        <f t="array" ref="D1396">IF($A1396="","",INDEX(Summary!$C:$C,$AH1396))</f>
        <v>C6</v>
      </c>
      <c r="E1396">
        <f t="array" ref="E1396">IF($A1396="","",INDEX(Summary!$F:$F,$AH1396))</f>
        <v>0.5</v>
      </c>
      <c r="F1396" t="str">
        <f t="array" ref="F1396">IF($A1396="","",INDEX(Summary!$BC:$BC,$AH1396)&amp;"")</f>
        <v>P3 – Normal</v>
      </c>
      <c r="G1396">
        <f t="shared" si="189"/>
        <v>3</v>
      </c>
      <c r="H1396">
        <f t="shared" si="190"/>
        <v>0</v>
      </c>
      <c r="I1396" t="str">
        <f t="array" ref="I1396">IF($A1396="","",IF(IFERROR(INDEX(Summary!$BA:$BA,$AH1396),0)&lt;1,"Under 1 day",IF(INDEX(Summary!$BA:$BA,$AH1396)&lt;3,"1-3 days",IF(INDEX(Summary!$BA:$BA,$AH1396)&lt;7,"3-7 days","7+ days"))))</f>
        <v>Under 1 day</v>
      </c>
      <c r="J1396" t="str">
        <f t="array" ref="J1396">IF($A1396="","",IF(IFERROR(INDEX(Summary!$AX:$AX,$AH1396),0)&lt;0.25,"0-25%",IF(INDEX(Summary!$AX:$AX,$AH1396)&lt;0.5,"25-50%",IF(INDEX(Summary!$AX:$AX,$AH1396)&lt;0.75,"50-75%","75-100%"))))</f>
        <v>75-100%</v>
      </c>
      <c r="K1396" t="str">
        <f t="array" ref="K1396">IF($A1396="","",INDEX(Summary!$AY:$AY,$AH1396)&amp;"")</f>
        <v xml:space="preserve">PM NA Vaccume bags are NA </v>
      </c>
      <c r="L1396" s="1">
        <f>IF($A1396="","",Summary!$P$2+MOD(ROW()-2,30))</f>
        <v>46241</v>
      </c>
      <c r="M1396">
        <f t="shared" si="191"/>
        <v>15</v>
      </c>
      <c r="N1396">
        <f t="shared" si="192"/>
        <v>7</v>
      </c>
      <c r="O1396" t="str">
        <f t="shared" si="193"/>
        <v>Aug-2026</v>
      </c>
      <c r="P1396">
        <f t="shared" ca="1" si="194"/>
        <v>1</v>
      </c>
      <c r="Q1396" s="2">
        <f t="array" ref="Q1396">IF($A1396="",0,IFERROR(INDEX(Summary!$P$3:$AS$67,$AH1396-2,$M1396),0))</f>
        <v>0</v>
      </c>
      <c r="R1396" s="2">
        <f t="array" ref="R1396">IF($A1396="",0,ROUND(IFERROR(INDEX(Summary!$O:$O,$AH1396),0)/30,0))</f>
        <v>0</v>
      </c>
      <c r="S1396">
        <f t="shared" si="195"/>
        <v>0</v>
      </c>
      <c r="T1396" s="2">
        <f t="array" ref="T1396">IF($S1396=1,IFERROR(INDEX(Summary!$O:$O,$AH1396),0),0)</f>
        <v>0</v>
      </c>
      <c r="U1396" s="2">
        <f t="array" ref="U1396">IF($S1396=1,IFERROR(INDEX(Summary!$AT:$AT,$AH1396),0),0)</f>
        <v>0</v>
      </c>
      <c r="V1396" s="2">
        <f t="shared" si="196"/>
        <v>0</v>
      </c>
      <c r="W1396" s="2">
        <f t="array" ref="W1396">IF($S1396=1,IFERROR(INDEX(Summary!$AZ:$AZ,$AH1396),0),0)</f>
        <v>0</v>
      </c>
      <c r="X1396" s="3">
        <f t="array" ref="X1396">IF($S1396=1,IFERROR(INDEX(Summary!$BA:$BA,$AH1396),0),0)</f>
        <v>0</v>
      </c>
      <c r="Y1396" s="2">
        <f t="array" ref="Y1396">IF($S1396=1,IFERROR(INDEX(Summary!$G:$G,$AH1396),0),0)</f>
        <v>0</v>
      </c>
      <c r="Z1396" s="2">
        <f t="array" ref="Z1396">IF($S1396=1,IFERROR(INDEX(Summary!$H:$H,$AH1396),0),0)</f>
        <v>0</v>
      </c>
      <c r="AA1396" s="2">
        <f t="array" ref="AA1396">IF($S1396=1,IFERROR(INDEX(Summary!$I:$I,$AH1396),0),0)</f>
        <v>0</v>
      </c>
      <c r="AB1396" s="2">
        <f t="array" ref="AB1396">IF($S1396=1,IFERROR(INDEX(Summary!$J:$J,$AH1396),0),0)</f>
        <v>0</v>
      </c>
      <c r="AC1396" s="2">
        <f t="array" ref="AC1396">IF($S1396=1,IFERROR(INDEX(Summary!$K:$K,$AH1396),0),0)</f>
        <v>0</v>
      </c>
      <c r="AD1396" s="2">
        <f t="array" ref="AD1396">IF($S1396=1,IFERROR(INDEX(Summary!$L:$L,$AH1396),0),0)</f>
        <v>0</v>
      </c>
      <c r="AE1396" s="2">
        <f t="array" ref="AE1396">IF($S1396=1,IFERROR(INDEX(Summary!$M:$M,$AH1396),0),0)</f>
        <v>0</v>
      </c>
      <c r="AF1396" s="2">
        <f t="array" ref="AF1396">IF($S1396=1,IFERROR(INDEX(Summary!$N:$N,$AH1396),0),0)</f>
        <v>0</v>
      </c>
      <c r="AG1396">
        <f t="array" ref="AG1396">IF($A1396="","",IFERROR(INDEX(Summary!$BB:$BB,$AH1396),0))</f>
        <v>10</v>
      </c>
      <c r="AH1396">
        <f t="shared" si="197"/>
        <v>49</v>
      </c>
    </row>
    <row r="1397" spans="1:34" hidden="1">
      <c r="A1397" t="str">
        <f t="array" ref="A1397">IFERROR(INDEX(Summary!$D:$D,$AH1397)&amp;"","")</f>
        <v>FG00213</v>
      </c>
      <c r="B1397" t="str">
        <f t="array" ref="B1397">IF($A1397="","",INDEX(Summary!$E:$E,$AH1397))</f>
        <v>Raw Peanuts Waghya Variety 500g</v>
      </c>
      <c r="C1397" t="str">
        <f t="array" ref="C1397">IF($A1397="","",INDEX(Summary!$B:$B,$AH1397))</f>
        <v>Raw_Agri</v>
      </c>
      <c r="D1397" t="str">
        <f t="array" ref="D1397">IF($A1397="","",INDEX(Summary!$C:$C,$AH1397))</f>
        <v>C6</v>
      </c>
      <c r="E1397">
        <f t="array" ref="E1397">IF($A1397="","",INDEX(Summary!$F:$F,$AH1397))</f>
        <v>0.5</v>
      </c>
      <c r="F1397" t="str">
        <f t="array" ref="F1397">IF($A1397="","",INDEX(Summary!$BC:$BC,$AH1397)&amp;"")</f>
        <v>P3 – Normal</v>
      </c>
      <c r="G1397">
        <f t="shared" si="189"/>
        <v>3</v>
      </c>
      <c r="H1397">
        <f t="shared" si="190"/>
        <v>0</v>
      </c>
      <c r="I1397" t="str">
        <f t="array" ref="I1397">IF($A1397="","",IF(IFERROR(INDEX(Summary!$BA:$BA,$AH1397),0)&lt;1,"Under 1 day",IF(INDEX(Summary!$BA:$BA,$AH1397)&lt;3,"1-3 days",IF(INDEX(Summary!$BA:$BA,$AH1397)&lt;7,"3-7 days","7+ days"))))</f>
        <v>Under 1 day</v>
      </c>
      <c r="J1397" t="str">
        <f t="array" ref="J1397">IF($A1397="","",IF(IFERROR(INDEX(Summary!$AX:$AX,$AH1397),0)&lt;0.25,"0-25%",IF(INDEX(Summary!$AX:$AX,$AH1397)&lt;0.5,"25-50%",IF(INDEX(Summary!$AX:$AX,$AH1397)&lt;0.75,"50-75%","75-100%"))))</f>
        <v>75-100%</v>
      </c>
      <c r="K1397" t="str">
        <f t="array" ref="K1397">IF($A1397="","",INDEX(Summary!$AY:$AY,$AH1397)&amp;"")</f>
        <v xml:space="preserve">PM NA Vaccume bags are NA </v>
      </c>
      <c r="L1397" s="1">
        <f>IF($A1397="","",Summary!$P$2+MOD(ROW()-2,30))</f>
        <v>46242</v>
      </c>
      <c r="M1397">
        <f t="shared" si="191"/>
        <v>16</v>
      </c>
      <c r="N1397">
        <f t="shared" si="192"/>
        <v>8</v>
      </c>
      <c r="O1397" t="str">
        <f t="shared" si="193"/>
        <v>Aug-2026</v>
      </c>
      <c r="P1397">
        <f t="shared" ca="1" si="194"/>
        <v>1</v>
      </c>
      <c r="Q1397" s="2">
        <f t="array" ref="Q1397">IF($A1397="",0,IFERROR(INDEX(Summary!$P$3:$AS$67,$AH1397-2,$M1397),0))</f>
        <v>0</v>
      </c>
      <c r="R1397" s="2">
        <f t="array" ref="R1397">IF($A1397="",0,ROUND(IFERROR(INDEX(Summary!$O:$O,$AH1397),0)/30,0))</f>
        <v>0</v>
      </c>
      <c r="S1397">
        <f t="shared" si="195"/>
        <v>0</v>
      </c>
      <c r="T1397" s="2">
        <f t="array" ref="T1397">IF($S1397=1,IFERROR(INDEX(Summary!$O:$O,$AH1397),0),0)</f>
        <v>0</v>
      </c>
      <c r="U1397" s="2">
        <f t="array" ref="U1397">IF($S1397=1,IFERROR(INDEX(Summary!$AT:$AT,$AH1397),0),0)</f>
        <v>0</v>
      </c>
      <c r="V1397" s="2">
        <f t="shared" si="196"/>
        <v>0</v>
      </c>
      <c r="W1397" s="2">
        <f t="array" ref="W1397">IF($S1397=1,IFERROR(INDEX(Summary!$AZ:$AZ,$AH1397),0),0)</f>
        <v>0</v>
      </c>
      <c r="X1397" s="3">
        <f t="array" ref="X1397">IF($S1397=1,IFERROR(INDEX(Summary!$BA:$BA,$AH1397),0),0)</f>
        <v>0</v>
      </c>
      <c r="Y1397" s="2">
        <f t="array" ref="Y1397">IF($S1397=1,IFERROR(INDEX(Summary!$G:$G,$AH1397),0),0)</f>
        <v>0</v>
      </c>
      <c r="Z1397" s="2">
        <f t="array" ref="Z1397">IF($S1397=1,IFERROR(INDEX(Summary!$H:$H,$AH1397),0),0)</f>
        <v>0</v>
      </c>
      <c r="AA1397" s="2">
        <f t="array" ref="AA1397">IF($S1397=1,IFERROR(INDEX(Summary!$I:$I,$AH1397),0),0)</f>
        <v>0</v>
      </c>
      <c r="AB1397" s="2">
        <f t="array" ref="AB1397">IF($S1397=1,IFERROR(INDEX(Summary!$J:$J,$AH1397),0),0)</f>
        <v>0</v>
      </c>
      <c r="AC1397" s="2">
        <f t="array" ref="AC1397">IF($S1397=1,IFERROR(INDEX(Summary!$K:$K,$AH1397),0),0)</f>
        <v>0</v>
      </c>
      <c r="AD1397" s="2">
        <f t="array" ref="AD1397">IF($S1397=1,IFERROR(INDEX(Summary!$L:$L,$AH1397),0),0)</f>
        <v>0</v>
      </c>
      <c r="AE1397" s="2">
        <f t="array" ref="AE1397">IF($S1397=1,IFERROR(INDEX(Summary!$M:$M,$AH1397),0),0)</f>
        <v>0</v>
      </c>
      <c r="AF1397" s="2">
        <f t="array" ref="AF1397">IF($S1397=1,IFERROR(INDEX(Summary!$N:$N,$AH1397),0),0)</f>
        <v>0</v>
      </c>
      <c r="AG1397">
        <f t="array" ref="AG1397">IF($A1397="","",IFERROR(INDEX(Summary!$BB:$BB,$AH1397),0))</f>
        <v>10</v>
      </c>
      <c r="AH1397">
        <f t="shared" si="197"/>
        <v>49</v>
      </c>
    </row>
    <row r="1398" spans="1:34" hidden="1">
      <c r="A1398" t="str">
        <f t="array" ref="A1398">IFERROR(INDEX(Summary!$D:$D,$AH1398)&amp;"","")</f>
        <v>FG00213</v>
      </c>
      <c r="B1398" t="str">
        <f t="array" ref="B1398">IF($A1398="","",INDEX(Summary!$E:$E,$AH1398))</f>
        <v>Raw Peanuts Waghya Variety 500g</v>
      </c>
      <c r="C1398" t="str">
        <f t="array" ref="C1398">IF($A1398="","",INDEX(Summary!$B:$B,$AH1398))</f>
        <v>Raw_Agri</v>
      </c>
      <c r="D1398" t="str">
        <f t="array" ref="D1398">IF($A1398="","",INDEX(Summary!$C:$C,$AH1398))</f>
        <v>C6</v>
      </c>
      <c r="E1398">
        <f t="array" ref="E1398">IF($A1398="","",INDEX(Summary!$F:$F,$AH1398))</f>
        <v>0.5</v>
      </c>
      <c r="F1398" t="str">
        <f t="array" ref="F1398">IF($A1398="","",INDEX(Summary!$BC:$BC,$AH1398)&amp;"")</f>
        <v>P3 – Normal</v>
      </c>
      <c r="G1398">
        <f t="shared" si="189"/>
        <v>3</v>
      </c>
      <c r="H1398">
        <f t="shared" si="190"/>
        <v>0</v>
      </c>
      <c r="I1398" t="str">
        <f t="array" ref="I1398">IF($A1398="","",IF(IFERROR(INDEX(Summary!$BA:$BA,$AH1398),0)&lt;1,"Under 1 day",IF(INDEX(Summary!$BA:$BA,$AH1398)&lt;3,"1-3 days",IF(INDEX(Summary!$BA:$BA,$AH1398)&lt;7,"3-7 days","7+ days"))))</f>
        <v>Under 1 day</v>
      </c>
      <c r="J1398" t="str">
        <f t="array" ref="J1398">IF($A1398="","",IF(IFERROR(INDEX(Summary!$AX:$AX,$AH1398),0)&lt;0.25,"0-25%",IF(INDEX(Summary!$AX:$AX,$AH1398)&lt;0.5,"25-50%",IF(INDEX(Summary!$AX:$AX,$AH1398)&lt;0.75,"50-75%","75-100%"))))</f>
        <v>75-100%</v>
      </c>
      <c r="K1398" t="str">
        <f t="array" ref="K1398">IF($A1398="","",INDEX(Summary!$AY:$AY,$AH1398)&amp;"")</f>
        <v xml:space="preserve">PM NA Vaccume bags are NA </v>
      </c>
      <c r="L1398" s="1">
        <f>IF($A1398="","",Summary!$P$2+MOD(ROW()-2,30))</f>
        <v>46243</v>
      </c>
      <c r="M1398">
        <f t="shared" si="191"/>
        <v>17</v>
      </c>
      <c r="N1398">
        <f t="shared" si="192"/>
        <v>9</v>
      </c>
      <c r="O1398" t="str">
        <f t="shared" si="193"/>
        <v>Aug-2026</v>
      </c>
      <c r="P1398">
        <f t="shared" ca="1" si="194"/>
        <v>1</v>
      </c>
      <c r="Q1398" s="2">
        <f t="array" ref="Q1398">IF($A1398="",0,IFERROR(INDEX(Summary!$P$3:$AS$67,$AH1398-2,$M1398),0))</f>
        <v>0</v>
      </c>
      <c r="R1398" s="2">
        <f t="array" ref="R1398">IF($A1398="",0,ROUND(IFERROR(INDEX(Summary!$O:$O,$AH1398),0)/30,0))</f>
        <v>0</v>
      </c>
      <c r="S1398">
        <f t="shared" si="195"/>
        <v>0</v>
      </c>
      <c r="T1398" s="2">
        <f t="array" ref="T1398">IF($S1398=1,IFERROR(INDEX(Summary!$O:$O,$AH1398),0),0)</f>
        <v>0</v>
      </c>
      <c r="U1398" s="2">
        <f t="array" ref="U1398">IF($S1398=1,IFERROR(INDEX(Summary!$AT:$AT,$AH1398),0),0)</f>
        <v>0</v>
      </c>
      <c r="V1398" s="2">
        <f t="shared" si="196"/>
        <v>0</v>
      </c>
      <c r="W1398" s="2">
        <f t="array" ref="W1398">IF($S1398=1,IFERROR(INDEX(Summary!$AZ:$AZ,$AH1398),0),0)</f>
        <v>0</v>
      </c>
      <c r="X1398" s="3">
        <f t="array" ref="X1398">IF($S1398=1,IFERROR(INDEX(Summary!$BA:$BA,$AH1398),0),0)</f>
        <v>0</v>
      </c>
      <c r="Y1398" s="2">
        <f t="array" ref="Y1398">IF($S1398=1,IFERROR(INDEX(Summary!$G:$G,$AH1398),0),0)</f>
        <v>0</v>
      </c>
      <c r="Z1398" s="2">
        <f t="array" ref="Z1398">IF($S1398=1,IFERROR(INDEX(Summary!$H:$H,$AH1398),0),0)</f>
        <v>0</v>
      </c>
      <c r="AA1398" s="2">
        <f t="array" ref="AA1398">IF($S1398=1,IFERROR(INDEX(Summary!$I:$I,$AH1398),0),0)</f>
        <v>0</v>
      </c>
      <c r="AB1398" s="2">
        <f t="array" ref="AB1398">IF($S1398=1,IFERROR(INDEX(Summary!$J:$J,$AH1398),0),0)</f>
        <v>0</v>
      </c>
      <c r="AC1398" s="2">
        <f t="array" ref="AC1398">IF($S1398=1,IFERROR(INDEX(Summary!$K:$K,$AH1398),0),0)</f>
        <v>0</v>
      </c>
      <c r="AD1398" s="2">
        <f t="array" ref="AD1398">IF($S1398=1,IFERROR(INDEX(Summary!$L:$L,$AH1398),0),0)</f>
        <v>0</v>
      </c>
      <c r="AE1398" s="2">
        <f t="array" ref="AE1398">IF($S1398=1,IFERROR(INDEX(Summary!$M:$M,$AH1398),0),0)</f>
        <v>0</v>
      </c>
      <c r="AF1398" s="2">
        <f t="array" ref="AF1398">IF($S1398=1,IFERROR(INDEX(Summary!$N:$N,$AH1398),0),0)</f>
        <v>0</v>
      </c>
      <c r="AG1398">
        <f t="array" ref="AG1398">IF($A1398="","",IFERROR(INDEX(Summary!$BB:$BB,$AH1398),0))</f>
        <v>10</v>
      </c>
      <c r="AH1398">
        <f t="shared" si="197"/>
        <v>49</v>
      </c>
    </row>
    <row r="1399" spans="1:34" hidden="1">
      <c r="A1399" t="str">
        <f t="array" ref="A1399">IFERROR(INDEX(Summary!$D:$D,$AH1399)&amp;"","")</f>
        <v>FG00213</v>
      </c>
      <c r="B1399" t="str">
        <f t="array" ref="B1399">IF($A1399="","",INDEX(Summary!$E:$E,$AH1399))</f>
        <v>Raw Peanuts Waghya Variety 500g</v>
      </c>
      <c r="C1399" t="str">
        <f t="array" ref="C1399">IF($A1399="","",INDEX(Summary!$B:$B,$AH1399))</f>
        <v>Raw_Agri</v>
      </c>
      <c r="D1399" t="str">
        <f t="array" ref="D1399">IF($A1399="","",INDEX(Summary!$C:$C,$AH1399))</f>
        <v>C6</v>
      </c>
      <c r="E1399">
        <f t="array" ref="E1399">IF($A1399="","",INDEX(Summary!$F:$F,$AH1399))</f>
        <v>0.5</v>
      </c>
      <c r="F1399" t="str">
        <f t="array" ref="F1399">IF($A1399="","",INDEX(Summary!$BC:$BC,$AH1399)&amp;"")</f>
        <v>P3 – Normal</v>
      </c>
      <c r="G1399">
        <f t="shared" si="189"/>
        <v>3</v>
      </c>
      <c r="H1399">
        <f t="shared" si="190"/>
        <v>0</v>
      </c>
      <c r="I1399" t="str">
        <f t="array" ref="I1399">IF($A1399="","",IF(IFERROR(INDEX(Summary!$BA:$BA,$AH1399),0)&lt;1,"Under 1 day",IF(INDEX(Summary!$BA:$BA,$AH1399)&lt;3,"1-3 days",IF(INDEX(Summary!$BA:$BA,$AH1399)&lt;7,"3-7 days","7+ days"))))</f>
        <v>Under 1 day</v>
      </c>
      <c r="J1399" t="str">
        <f t="array" ref="J1399">IF($A1399="","",IF(IFERROR(INDEX(Summary!$AX:$AX,$AH1399),0)&lt;0.25,"0-25%",IF(INDEX(Summary!$AX:$AX,$AH1399)&lt;0.5,"25-50%",IF(INDEX(Summary!$AX:$AX,$AH1399)&lt;0.75,"50-75%","75-100%"))))</f>
        <v>75-100%</v>
      </c>
      <c r="K1399" t="str">
        <f t="array" ref="K1399">IF($A1399="","",INDEX(Summary!$AY:$AY,$AH1399)&amp;"")</f>
        <v xml:space="preserve">PM NA Vaccume bags are NA </v>
      </c>
      <c r="L1399" s="1">
        <f>IF($A1399="","",Summary!$P$2+MOD(ROW()-2,30))</f>
        <v>46244</v>
      </c>
      <c r="M1399">
        <f t="shared" si="191"/>
        <v>18</v>
      </c>
      <c r="N1399">
        <f t="shared" si="192"/>
        <v>10</v>
      </c>
      <c r="O1399" t="str">
        <f t="shared" si="193"/>
        <v>Aug-2026</v>
      </c>
      <c r="P1399">
        <f t="shared" ca="1" si="194"/>
        <v>1</v>
      </c>
      <c r="Q1399" s="2">
        <f t="array" ref="Q1399">IF($A1399="",0,IFERROR(INDEX(Summary!$P$3:$AS$67,$AH1399-2,$M1399),0))</f>
        <v>0</v>
      </c>
      <c r="R1399" s="2">
        <f t="array" ref="R1399">IF($A1399="",0,ROUND(IFERROR(INDEX(Summary!$O:$O,$AH1399),0)/30,0))</f>
        <v>0</v>
      </c>
      <c r="S1399">
        <f t="shared" si="195"/>
        <v>0</v>
      </c>
      <c r="T1399" s="2">
        <f t="array" ref="T1399">IF($S1399=1,IFERROR(INDEX(Summary!$O:$O,$AH1399),0),0)</f>
        <v>0</v>
      </c>
      <c r="U1399" s="2">
        <f t="array" ref="U1399">IF($S1399=1,IFERROR(INDEX(Summary!$AT:$AT,$AH1399),0),0)</f>
        <v>0</v>
      </c>
      <c r="V1399" s="2">
        <f t="shared" si="196"/>
        <v>0</v>
      </c>
      <c r="W1399" s="2">
        <f t="array" ref="W1399">IF($S1399=1,IFERROR(INDEX(Summary!$AZ:$AZ,$AH1399),0),0)</f>
        <v>0</v>
      </c>
      <c r="X1399" s="3">
        <f t="array" ref="X1399">IF($S1399=1,IFERROR(INDEX(Summary!$BA:$BA,$AH1399),0),0)</f>
        <v>0</v>
      </c>
      <c r="Y1399" s="2">
        <f t="array" ref="Y1399">IF($S1399=1,IFERROR(INDEX(Summary!$G:$G,$AH1399),0),0)</f>
        <v>0</v>
      </c>
      <c r="Z1399" s="2">
        <f t="array" ref="Z1399">IF($S1399=1,IFERROR(INDEX(Summary!$H:$H,$AH1399),0),0)</f>
        <v>0</v>
      </c>
      <c r="AA1399" s="2">
        <f t="array" ref="AA1399">IF($S1399=1,IFERROR(INDEX(Summary!$I:$I,$AH1399),0),0)</f>
        <v>0</v>
      </c>
      <c r="AB1399" s="2">
        <f t="array" ref="AB1399">IF($S1399=1,IFERROR(INDEX(Summary!$J:$J,$AH1399),0),0)</f>
        <v>0</v>
      </c>
      <c r="AC1399" s="2">
        <f t="array" ref="AC1399">IF($S1399=1,IFERROR(INDEX(Summary!$K:$K,$AH1399),0),0)</f>
        <v>0</v>
      </c>
      <c r="AD1399" s="2">
        <f t="array" ref="AD1399">IF($S1399=1,IFERROR(INDEX(Summary!$L:$L,$AH1399),0),0)</f>
        <v>0</v>
      </c>
      <c r="AE1399" s="2">
        <f t="array" ref="AE1399">IF($S1399=1,IFERROR(INDEX(Summary!$M:$M,$AH1399),0),0)</f>
        <v>0</v>
      </c>
      <c r="AF1399" s="2">
        <f t="array" ref="AF1399">IF($S1399=1,IFERROR(INDEX(Summary!$N:$N,$AH1399),0),0)</f>
        <v>0</v>
      </c>
      <c r="AG1399">
        <f t="array" ref="AG1399">IF($A1399="","",IFERROR(INDEX(Summary!$BB:$BB,$AH1399),0))</f>
        <v>10</v>
      </c>
      <c r="AH1399">
        <f t="shared" si="197"/>
        <v>49</v>
      </c>
    </row>
    <row r="1400" spans="1:34" hidden="1">
      <c r="A1400" t="str">
        <f t="array" ref="A1400">IFERROR(INDEX(Summary!$D:$D,$AH1400)&amp;"","")</f>
        <v>FG00213</v>
      </c>
      <c r="B1400" t="str">
        <f t="array" ref="B1400">IF($A1400="","",INDEX(Summary!$E:$E,$AH1400))</f>
        <v>Raw Peanuts Waghya Variety 500g</v>
      </c>
      <c r="C1400" t="str">
        <f t="array" ref="C1400">IF($A1400="","",INDEX(Summary!$B:$B,$AH1400))</f>
        <v>Raw_Agri</v>
      </c>
      <c r="D1400" t="str">
        <f t="array" ref="D1400">IF($A1400="","",INDEX(Summary!$C:$C,$AH1400))</f>
        <v>C6</v>
      </c>
      <c r="E1400">
        <f t="array" ref="E1400">IF($A1400="","",INDEX(Summary!$F:$F,$AH1400))</f>
        <v>0.5</v>
      </c>
      <c r="F1400" t="str">
        <f t="array" ref="F1400">IF($A1400="","",INDEX(Summary!$BC:$BC,$AH1400)&amp;"")</f>
        <v>P3 – Normal</v>
      </c>
      <c r="G1400">
        <f t="shared" si="189"/>
        <v>3</v>
      </c>
      <c r="H1400">
        <f t="shared" si="190"/>
        <v>0</v>
      </c>
      <c r="I1400" t="str">
        <f t="array" ref="I1400">IF($A1400="","",IF(IFERROR(INDEX(Summary!$BA:$BA,$AH1400),0)&lt;1,"Under 1 day",IF(INDEX(Summary!$BA:$BA,$AH1400)&lt;3,"1-3 days",IF(INDEX(Summary!$BA:$BA,$AH1400)&lt;7,"3-7 days","7+ days"))))</f>
        <v>Under 1 day</v>
      </c>
      <c r="J1400" t="str">
        <f t="array" ref="J1400">IF($A1400="","",IF(IFERROR(INDEX(Summary!$AX:$AX,$AH1400),0)&lt;0.25,"0-25%",IF(INDEX(Summary!$AX:$AX,$AH1400)&lt;0.5,"25-50%",IF(INDEX(Summary!$AX:$AX,$AH1400)&lt;0.75,"50-75%","75-100%"))))</f>
        <v>75-100%</v>
      </c>
      <c r="K1400" t="str">
        <f t="array" ref="K1400">IF($A1400="","",INDEX(Summary!$AY:$AY,$AH1400)&amp;"")</f>
        <v xml:space="preserve">PM NA Vaccume bags are NA </v>
      </c>
      <c r="L1400" s="1">
        <f>IF($A1400="","",Summary!$P$2+MOD(ROW()-2,30))</f>
        <v>46245</v>
      </c>
      <c r="M1400">
        <f t="shared" si="191"/>
        <v>19</v>
      </c>
      <c r="N1400">
        <f t="shared" si="192"/>
        <v>11</v>
      </c>
      <c r="O1400" t="str">
        <f t="shared" si="193"/>
        <v>Aug-2026</v>
      </c>
      <c r="P1400">
        <f t="shared" ca="1" si="194"/>
        <v>1</v>
      </c>
      <c r="Q1400" s="2">
        <f t="array" ref="Q1400">IF($A1400="",0,IFERROR(INDEX(Summary!$P$3:$AS$67,$AH1400-2,$M1400),0))</f>
        <v>0</v>
      </c>
      <c r="R1400" s="2">
        <f t="array" ref="R1400">IF($A1400="",0,ROUND(IFERROR(INDEX(Summary!$O:$O,$AH1400),0)/30,0))</f>
        <v>0</v>
      </c>
      <c r="S1400">
        <f t="shared" si="195"/>
        <v>0</v>
      </c>
      <c r="T1400" s="2">
        <f t="array" ref="T1400">IF($S1400=1,IFERROR(INDEX(Summary!$O:$O,$AH1400),0),0)</f>
        <v>0</v>
      </c>
      <c r="U1400" s="2">
        <f t="array" ref="U1400">IF($S1400=1,IFERROR(INDEX(Summary!$AT:$AT,$AH1400),0),0)</f>
        <v>0</v>
      </c>
      <c r="V1400" s="2">
        <f t="shared" si="196"/>
        <v>0</v>
      </c>
      <c r="W1400" s="2">
        <f t="array" ref="W1400">IF($S1400=1,IFERROR(INDEX(Summary!$AZ:$AZ,$AH1400),0),0)</f>
        <v>0</v>
      </c>
      <c r="X1400" s="3">
        <f t="array" ref="X1400">IF($S1400=1,IFERROR(INDEX(Summary!$BA:$BA,$AH1400),0),0)</f>
        <v>0</v>
      </c>
      <c r="Y1400" s="2">
        <f t="array" ref="Y1400">IF($S1400=1,IFERROR(INDEX(Summary!$G:$G,$AH1400),0),0)</f>
        <v>0</v>
      </c>
      <c r="Z1400" s="2">
        <f t="array" ref="Z1400">IF($S1400=1,IFERROR(INDEX(Summary!$H:$H,$AH1400),0),0)</f>
        <v>0</v>
      </c>
      <c r="AA1400" s="2">
        <f t="array" ref="AA1400">IF($S1400=1,IFERROR(INDEX(Summary!$I:$I,$AH1400),0),0)</f>
        <v>0</v>
      </c>
      <c r="AB1400" s="2">
        <f t="array" ref="AB1400">IF($S1400=1,IFERROR(INDEX(Summary!$J:$J,$AH1400),0),0)</f>
        <v>0</v>
      </c>
      <c r="AC1400" s="2">
        <f t="array" ref="AC1400">IF($S1400=1,IFERROR(INDEX(Summary!$K:$K,$AH1400),0),0)</f>
        <v>0</v>
      </c>
      <c r="AD1400" s="2">
        <f t="array" ref="AD1400">IF($S1400=1,IFERROR(INDEX(Summary!$L:$L,$AH1400),0),0)</f>
        <v>0</v>
      </c>
      <c r="AE1400" s="2">
        <f t="array" ref="AE1400">IF($S1400=1,IFERROR(INDEX(Summary!$M:$M,$AH1400),0),0)</f>
        <v>0</v>
      </c>
      <c r="AF1400" s="2">
        <f t="array" ref="AF1400">IF($S1400=1,IFERROR(INDEX(Summary!$N:$N,$AH1400),0),0)</f>
        <v>0</v>
      </c>
      <c r="AG1400">
        <f t="array" ref="AG1400">IF($A1400="","",IFERROR(INDEX(Summary!$BB:$BB,$AH1400),0))</f>
        <v>10</v>
      </c>
      <c r="AH1400">
        <f t="shared" si="197"/>
        <v>49</v>
      </c>
    </row>
    <row r="1401" spans="1:34" hidden="1">
      <c r="A1401" t="str">
        <f t="array" ref="A1401">IFERROR(INDEX(Summary!$D:$D,$AH1401)&amp;"","")</f>
        <v>FG00213</v>
      </c>
      <c r="B1401" t="str">
        <f t="array" ref="B1401">IF($A1401="","",INDEX(Summary!$E:$E,$AH1401))</f>
        <v>Raw Peanuts Waghya Variety 500g</v>
      </c>
      <c r="C1401" t="str">
        <f t="array" ref="C1401">IF($A1401="","",INDEX(Summary!$B:$B,$AH1401))</f>
        <v>Raw_Agri</v>
      </c>
      <c r="D1401" t="str">
        <f t="array" ref="D1401">IF($A1401="","",INDEX(Summary!$C:$C,$AH1401))</f>
        <v>C6</v>
      </c>
      <c r="E1401">
        <f t="array" ref="E1401">IF($A1401="","",INDEX(Summary!$F:$F,$AH1401))</f>
        <v>0.5</v>
      </c>
      <c r="F1401" t="str">
        <f t="array" ref="F1401">IF($A1401="","",INDEX(Summary!$BC:$BC,$AH1401)&amp;"")</f>
        <v>P3 – Normal</v>
      </c>
      <c r="G1401">
        <f t="shared" si="189"/>
        <v>3</v>
      </c>
      <c r="H1401">
        <f t="shared" si="190"/>
        <v>0</v>
      </c>
      <c r="I1401" t="str">
        <f t="array" ref="I1401">IF($A1401="","",IF(IFERROR(INDEX(Summary!$BA:$BA,$AH1401),0)&lt;1,"Under 1 day",IF(INDEX(Summary!$BA:$BA,$AH1401)&lt;3,"1-3 days",IF(INDEX(Summary!$BA:$BA,$AH1401)&lt;7,"3-7 days","7+ days"))))</f>
        <v>Under 1 day</v>
      </c>
      <c r="J1401" t="str">
        <f t="array" ref="J1401">IF($A1401="","",IF(IFERROR(INDEX(Summary!$AX:$AX,$AH1401),0)&lt;0.25,"0-25%",IF(INDEX(Summary!$AX:$AX,$AH1401)&lt;0.5,"25-50%",IF(INDEX(Summary!$AX:$AX,$AH1401)&lt;0.75,"50-75%","75-100%"))))</f>
        <v>75-100%</v>
      </c>
      <c r="K1401" t="str">
        <f t="array" ref="K1401">IF($A1401="","",INDEX(Summary!$AY:$AY,$AH1401)&amp;"")</f>
        <v xml:space="preserve">PM NA Vaccume bags are NA </v>
      </c>
      <c r="L1401" s="1">
        <f>IF($A1401="","",Summary!$P$2+MOD(ROW()-2,30))</f>
        <v>46246</v>
      </c>
      <c r="M1401">
        <f t="shared" si="191"/>
        <v>20</v>
      </c>
      <c r="N1401">
        <f t="shared" si="192"/>
        <v>12</v>
      </c>
      <c r="O1401" t="str">
        <f t="shared" si="193"/>
        <v>Aug-2026</v>
      </c>
      <c r="P1401">
        <f t="shared" ca="1" si="194"/>
        <v>1</v>
      </c>
      <c r="Q1401" s="2">
        <f t="array" ref="Q1401">IF($A1401="",0,IFERROR(INDEX(Summary!$P$3:$AS$67,$AH1401-2,$M1401),0))</f>
        <v>0</v>
      </c>
      <c r="R1401" s="2">
        <f t="array" ref="R1401">IF($A1401="",0,ROUND(IFERROR(INDEX(Summary!$O:$O,$AH1401),0)/30,0))</f>
        <v>0</v>
      </c>
      <c r="S1401">
        <f t="shared" si="195"/>
        <v>0</v>
      </c>
      <c r="T1401" s="2">
        <f t="array" ref="T1401">IF($S1401=1,IFERROR(INDEX(Summary!$O:$O,$AH1401),0),0)</f>
        <v>0</v>
      </c>
      <c r="U1401" s="2">
        <f t="array" ref="U1401">IF($S1401=1,IFERROR(INDEX(Summary!$AT:$AT,$AH1401),0),0)</f>
        <v>0</v>
      </c>
      <c r="V1401" s="2">
        <f t="shared" si="196"/>
        <v>0</v>
      </c>
      <c r="W1401" s="2">
        <f t="array" ref="W1401">IF($S1401=1,IFERROR(INDEX(Summary!$AZ:$AZ,$AH1401),0),0)</f>
        <v>0</v>
      </c>
      <c r="X1401" s="3">
        <f t="array" ref="X1401">IF($S1401=1,IFERROR(INDEX(Summary!$BA:$BA,$AH1401),0),0)</f>
        <v>0</v>
      </c>
      <c r="Y1401" s="2">
        <f t="array" ref="Y1401">IF($S1401=1,IFERROR(INDEX(Summary!$G:$G,$AH1401),0),0)</f>
        <v>0</v>
      </c>
      <c r="Z1401" s="2">
        <f t="array" ref="Z1401">IF($S1401=1,IFERROR(INDEX(Summary!$H:$H,$AH1401),0),0)</f>
        <v>0</v>
      </c>
      <c r="AA1401" s="2">
        <f t="array" ref="AA1401">IF($S1401=1,IFERROR(INDEX(Summary!$I:$I,$AH1401),0),0)</f>
        <v>0</v>
      </c>
      <c r="AB1401" s="2">
        <f t="array" ref="AB1401">IF($S1401=1,IFERROR(INDEX(Summary!$J:$J,$AH1401),0),0)</f>
        <v>0</v>
      </c>
      <c r="AC1401" s="2">
        <f t="array" ref="AC1401">IF($S1401=1,IFERROR(INDEX(Summary!$K:$K,$AH1401),0),0)</f>
        <v>0</v>
      </c>
      <c r="AD1401" s="2">
        <f t="array" ref="AD1401">IF($S1401=1,IFERROR(INDEX(Summary!$L:$L,$AH1401),0),0)</f>
        <v>0</v>
      </c>
      <c r="AE1401" s="2">
        <f t="array" ref="AE1401">IF($S1401=1,IFERROR(INDEX(Summary!$M:$M,$AH1401),0),0)</f>
        <v>0</v>
      </c>
      <c r="AF1401" s="2">
        <f t="array" ref="AF1401">IF($S1401=1,IFERROR(INDEX(Summary!$N:$N,$AH1401),0),0)</f>
        <v>0</v>
      </c>
      <c r="AG1401">
        <f t="array" ref="AG1401">IF($A1401="","",IFERROR(INDEX(Summary!$BB:$BB,$AH1401),0))</f>
        <v>10</v>
      </c>
      <c r="AH1401">
        <f t="shared" si="197"/>
        <v>49</v>
      </c>
    </row>
    <row r="1402" spans="1:34" hidden="1">
      <c r="A1402" t="str">
        <f t="array" ref="A1402">IFERROR(INDEX(Summary!$D:$D,$AH1402)&amp;"","")</f>
        <v>FG00213</v>
      </c>
      <c r="B1402" t="str">
        <f t="array" ref="B1402">IF($A1402="","",INDEX(Summary!$E:$E,$AH1402))</f>
        <v>Raw Peanuts Waghya Variety 500g</v>
      </c>
      <c r="C1402" t="str">
        <f t="array" ref="C1402">IF($A1402="","",INDEX(Summary!$B:$B,$AH1402))</f>
        <v>Raw_Agri</v>
      </c>
      <c r="D1402" t="str">
        <f t="array" ref="D1402">IF($A1402="","",INDEX(Summary!$C:$C,$AH1402))</f>
        <v>C6</v>
      </c>
      <c r="E1402">
        <f t="array" ref="E1402">IF($A1402="","",INDEX(Summary!$F:$F,$AH1402))</f>
        <v>0.5</v>
      </c>
      <c r="F1402" t="str">
        <f t="array" ref="F1402">IF($A1402="","",INDEX(Summary!$BC:$BC,$AH1402)&amp;"")</f>
        <v>P3 – Normal</v>
      </c>
      <c r="G1402">
        <f t="shared" si="189"/>
        <v>3</v>
      </c>
      <c r="H1402">
        <f t="shared" si="190"/>
        <v>0</v>
      </c>
      <c r="I1402" t="str">
        <f t="array" ref="I1402">IF($A1402="","",IF(IFERROR(INDEX(Summary!$BA:$BA,$AH1402),0)&lt;1,"Under 1 day",IF(INDEX(Summary!$BA:$BA,$AH1402)&lt;3,"1-3 days",IF(INDEX(Summary!$BA:$BA,$AH1402)&lt;7,"3-7 days","7+ days"))))</f>
        <v>Under 1 day</v>
      </c>
      <c r="J1402" t="str">
        <f t="array" ref="J1402">IF($A1402="","",IF(IFERROR(INDEX(Summary!$AX:$AX,$AH1402),0)&lt;0.25,"0-25%",IF(INDEX(Summary!$AX:$AX,$AH1402)&lt;0.5,"25-50%",IF(INDEX(Summary!$AX:$AX,$AH1402)&lt;0.75,"50-75%","75-100%"))))</f>
        <v>75-100%</v>
      </c>
      <c r="K1402" t="str">
        <f t="array" ref="K1402">IF($A1402="","",INDEX(Summary!$AY:$AY,$AH1402)&amp;"")</f>
        <v xml:space="preserve">PM NA Vaccume bags are NA </v>
      </c>
      <c r="L1402" s="1">
        <f>IF($A1402="","",Summary!$P$2+MOD(ROW()-2,30))</f>
        <v>46247</v>
      </c>
      <c r="M1402">
        <f t="shared" si="191"/>
        <v>21</v>
      </c>
      <c r="N1402">
        <f t="shared" si="192"/>
        <v>13</v>
      </c>
      <c r="O1402" t="str">
        <f t="shared" si="193"/>
        <v>Aug-2026</v>
      </c>
      <c r="P1402">
        <f t="shared" ca="1" si="194"/>
        <v>1</v>
      </c>
      <c r="Q1402" s="2">
        <f t="array" ref="Q1402">IF($A1402="",0,IFERROR(INDEX(Summary!$P$3:$AS$67,$AH1402-2,$M1402),0))</f>
        <v>0</v>
      </c>
      <c r="R1402" s="2">
        <f t="array" ref="R1402">IF($A1402="",0,ROUND(IFERROR(INDEX(Summary!$O:$O,$AH1402),0)/30,0))</f>
        <v>0</v>
      </c>
      <c r="S1402">
        <f t="shared" si="195"/>
        <v>0</v>
      </c>
      <c r="T1402" s="2">
        <f t="array" ref="T1402">IF($S1402=1,IFERROR(INDEX(Summary!$O:$O,$AH1402),0),0)</f>
        <v>0</v>
      </c>
      <c r="U1402" s="2">
        <f t="array" ref="U1402">IF($S1402=1,IFERROR(INDEX(Summary!$AT:$AT,$AH1402),0),0)</f>
        <v>0</v>
      </c>
      <c r="V1402" s="2">
        <f t="shared" si="196"/>
        <v>0</v>
      </c>
      <c r="W1402" s="2">
        <f t="array" ref="W1402">IF($S1402=1,IFERROR(INDEX(Summary!$AZ:$AZ,$AH1402),0),0)</f>
        <v>0</v>
      </c>
      <c r="X1402" s="3">
        <f t="array" ref="X1402">IF($S1402=1,IFERROR(INDEX(Summary!$BA:$BA,$AH1402),0),0)</f>
        <v>0</v>
      </c>
      <c r="Y1402" s="2">
        <f t="array" ref="Y1402">IF($S1402=1,IFERROR(INDEX(Summary!$G:$G,$AH1402),0),0)</f>
        <v>0</v>
      </c>
      <c r="Z1402" s="2">
        <f t="array" ref="Z1402">IF($S1402=1,IFERROR(INDEX(Summary!$H:$H,$AH1402),0),0)</f>
        <v>0</v>
      </c>
      <c r="AA1402" s="2">
        <f t="array" ref="AA1402">IF($S1402=1,IFERROR(INDEX(Summary!$I:$I,$AH1402),0),0)</f>
        <v>0</v>
      </c>
      <c r="AB1402" s="2">
        <f t="array" ref="AB1402">IF($S1402=1,IFERROR(INDEX(Summary!$J:$J,$AH1402),0),0)</f>
        <v>0</v>
      </c>
      <c r="AC1402" s="2">
        <f t="array" ref="AC1402">IF($S1402=1,IFERROR(INDEX(Summary!$K:$K,$AH1402),0),0)</f>
        <v>0</v>
      </c>
      <c r="AD1402" s="2">
        <f t="array" ref="AD1402">IF($S1402=1,IFERROR(INDEX(Summary!$L:$L,$AH1402),0),0)</f>
        <v>0</v>
      </c>
      <c r="AE1402" s="2">
        <f t="array" ref="AE1402">IF($S1402=1,IFERROR(INDEX(Summary!$M:$M,$AH1402),0),0)</f>
        <v>0</v>
      </c>
      <c r="AF1402" s="2">
        <f t="array" ref="AF1402">IF($S1402=1,IFERROR(INDEX(Summary!$N:$N,$AH1402),0),0)</f>
        <v>0</v>
      </c>
      <c r="AG1402">
        <f t="array" ref="AG1402">IF($A1402="","",IFERROR(INDEX(Summary!$BB:$BB,$AH1402),0))</f>
        <v>10</v>
      </c>
      <c r="AH1402">
        <f t="shared" si="197"/>
        <v>49</v>
      </c>
    </row>
    <row r="1403" spans="1:34" hidden="1">
      <c r="A1403" t="str">
        <f t="array" ref="A1403">IFERROR(INDEX(Summary!$D:$D,$AH1403)&amp;"","")</f>
        <v>FG00213</v>
      </c>
      <c r="B1403" t="str">
        <f t="array" ref="B1403">IF($A1403="","",INDEX(Summary!$E:$E,$AH1403))</f>
        <v>Raw Peanuts Waghya Variety 500g</v>
      </c>
      <c r="C1403" t="str">
        <f t="array" ref="C1403">IF($A1403="","",INDEX(Summary!$B:$B,$AH1403))</f>
        <v>Raw_Agri</v>
      </c>
      <c r="D1403" t="str">
        <f t="array" ref="D1403">IF($A1403="","",INDEX(Summary!$C:$C,$AH1403))</f>
        <v>C6</v>
      </c>
      <c r="E1403">
        <f t="array" ref="E1403">IF($A1403="","",INDEX(Summary!$F:$F,$AH1403))</f>
        <v>0.5</v>
      </c>
      <c r="F1403" t="str">
        <f t="array" ref="F1403">IF($A1403="","",INDEX(Summary!$BC:$BC,$AH1403)&amp;"")</f>
        <v>P3 – Normal</v>
      </c>
      <c r="G1403">
        <f t="shared" si="189"/>
        <v>3</v>
      </c>
      <c r="H1403">
        <f t="shared" si="190"/>
        <v>0</v>
      </c>
      <c r="I1403" t="str">
        <f t="array" ref="I1403">IF($A1403="","",IF(IFERROR(INDEX(Summary!$BA:$BA,$AH1403),0)&lt;1,"Under 1 day",IF(INDEX(Summary!$BA:$BA,$AH1403)&lt;3,"1-3 days",IF(INDEX(Summary!$BA:$BA,$AH1403)&lt;7,"3-7 days","7+ days"))))</f>
        <v>Under 1 day</v>
      </c>
      <c r="J1403" t="str">
        <f t="array" ref="J1403">IF($A1403="","",IF(IFERROR(INDEX(Summary!$AX:$AX,$AH1403),0)&lt;0.25,"0-25%",IF(INDEX(Summary!$AX:$AX,$AH1403)&lt;0.5,"25-50%",IF(INDEX(Summary!$AX:$AX,$AH1403)&lt;0.75,"50-75%","75-100%"))))</f>
        <v>75-100%</v>
      </c>
      <c r="K1403" t="str">
        <f t="array" ref="K1403">IF($A1403="","",INDEX(Summary!$AY:$AY,$AH1403)&amp;"")</f>
        <v xml:space="preserve">PM NA Vaccume bags are NA </v>
      </c>
      <c r="L1403" s="1">
        <f>IF($A1403="","",Summary!$P$2+MOD(ROW()-2,30))</f>
        <v>46248</v>
      </c>
      <c r="M1403">
        <f t="shared" si="191"/>
        <v>22</v>
      </c>
      <c r="N1403">
        <f t="shared" si="192"/>
        <v>14</v>
      </c>
      <c r="O1403" t="str">
        <f t="shared" si="193"/>
        <v>Aug-2026</v>
      </c>
      <c r="P1403">
        <f t="shared" ca="1" si="194"/>
        <v>1</v>
      </c>
      <c r="Q1403" s="2">
        <f t="array" ref="Q1403">IF($A1403="",0,IFERROR(INDEX(Summary!$P$3:$AS$67,$AH1403-2,$M1403),0))</f>
        <v>0</v>
      </c>
      <c r="R1403" s="2">
        <f t="array" ref="R1403">IF($A1403="",0,ROUND(IFERROR(INDEX(Summary!$O:$O,$AH1403),0)/30,0))</f>
        <v>0</v>
      </c>
      <c r="S1403">
        <f t="shared" si="195"/>
        <v>0</v>
      </c>
      <c r="T1403" s="2">
        <f t="array" ref="T1403">IF($S1403=1,IFERROR(INDEX(Summary!$O:$O,$AH1403),0),0)</f>
        <v>0</v>
      </c>
      <c r="U1403" s="2">
        <f t="array" ref="U1403">IF($S1403=1,IFERROR(INDEX(Summary!$AT:$AT,$AH1403),0),0)</f>
        <v>0</v>
      </c>
      <c r="V1403" s="2">
        <f t="shared" si="196"/>
        <v>0</v>
      </c>
      <c r="W1403" s="2">
        <f t="array" ref="W1403">IF($S1403=1,IFERROR(INDEX(Summary!$AZ:$AZ,$AH1403),0),0)</f>
        <v>0</v>
      </c>
      <c r="X1403" s="3">
        <f t="array" ref="X1403">IF($S1403=1,IFERROR(INDEX(Summary!$BA:$BA,$AH1403),0),0)</f>
        <v>0</v>
      </c>
      <c r="Y1403" s="2">
        <f t="array" ref="Y1403">IF($S1403=1,IFERROR(INDEX(Summary!$G:$G,$AH1403),0),0)</f>
        <v>0</v>
      </c>
      <c r="Z1403" s="2">
        <f t="array" ref="Z1403">IF($S1403=1,IFERROR(INDEX(Summary!$H:$H,$AH1403),0),0)</f>
        <v>0</v>
      </c>
      <c r="AA1403" s="2">
        <f t="array" ref="AA1403">IF($S1403=1,IFERROR(INDEX(Summary!$I:$I,$AH1403),0),0)</f>
        <v>0</v>
      </c>
      <c r="AB1403" s="2">
        <f t="array" ref="AB1403">IF($S1403=1,IFERROR(INDEX(Summary!$J:$J,$AH1403),0),0)</f>
        <v>0</v>
      </c>
      <c r="AC1403" s="2">
        <f t="array" ref="AC1403">IF($S1403=1,IFERROR(INDEX(Summary!$K:$K,$AH1403),0),0)</f>
        <v>0</v>
      </c>
      <c r="AD1403" s="2">
        <f t="array" ref="AD1403">IF($S1403=1,IFERROR(INDEX(Summary!$L:$L,$AH1403),0),0)</f>
        <v>0</v>
      </c>
      <c r="AE1403" s="2">
        <f t="array" ref="AE1403">IF($S1403=1,IFERROR(INDEX(Summary!$M:$M,$AH1403),0),0)</f>
        <v>0</v>
      </c>
      <c r="AF1403" s="2">
        <f t="array" ref="AF1403">IF($S1403=1,IFERROR(INDEX(Summary!$N:$N,$AH1403),0),0)</f>
        <v>0</v>
      </c>
      <c r="AG1403">
        <f t="array" ref="AG1403">IF($A1403="","",IFERROR(INDEX(Summary!$BB:$BB,$AH1403),0))</f>
        <v>10</v>
      </c>
      <c r="AH1403">
        <f t="shared" si="197"/>
        <v>49</v>
      </c>
    </row>
    <row r="1404" spans="1:34" hidden="1">
      <c r="A1404" t="str">
        <f t="array" ref="A1404">IFERROR(INDEX(Summary!$D:$D,$AH1404)&amp;"","")</f>
        <v>FG00213</v>
      </c>
      <c r="B1404" t="str">
        <f t="array" ref="B1404">IF($A1404="","",INDEX(Summary!$E:$E,$AH1404))</f>
        <v>Raw Peanuts Waghya Variety 500g</v>
      </c>
      <c r="C1404" t="str">
        <f t="array" ref="C1404">IF($A1404="","",INDEX(Summary!$B:$B,$AH1404))</f>
        <v>Raw_Agri</v>
      </c>
      <c r="D1404" t="str">
        <f t="array" ref="D1404">IF($A1404="","",INDEX(Summary!$C:$C,$AH1404))</f>
        <v>C6</v>
      </c>
      <c r="E1404">
        <f t="array" ref="E1404">IF($A1404="","",INDEX(Summary!$F:$F,$AH1404))</f>
        <v>0.5</v>
      </c>
      <c r="F1404" t="str">
        <f t="array" ref="F1404">IF($A1404="","",INDEX(Summary!$BC:$BC,$AH1404)&amp;"")</f>
        <v>P3 – Normal</v>
      </c>
      <c r="G1404">
        <f t="shared" si="189"/>
        <v>3</v>
      </c>
      <c r="H1404">
        <f t="shared" si="190"/>
        <v>0</v>
      </c>
      <c r="I1404" t="str">
        <f t="array" ref="I1404">IF($A1404="","",IF(IFERROR(INDEX(Summary!$BA:$BA,$AH1404),0)&lt;1,"Under 1 day",IF(INDEX(Summary!$BA:$BA,$AH1404)&lt;3,"1-3 days",IF(INDEX(Summary!$BA:$BA,$AH1404)&lt;7,"3-7 days","7+ days"))))</f>
        <v>Under 1 day</v>
      </c>
      <c r="J1404" t="str">
        <f t="array" ref="J1404">IF($A1404="","",IF(IFERROR(INDEX(Summary!$AX:$AX,$AH1404),0)&lt;0.25,"0-25%",IF(INDEX(Summary!$AX:$AX,$AH1404)&lt;0.5,"25-50%",IF(INDEX(Summary!$AX:$AX,$AH1404)&lt;0.75,"50-75%","75-100%"))))</f>
        <v>75-100%</v>
      </c>
      <c r="K1404" t="str">
        <f t="array" ref="K1404">IF($A1404="","",INDEX(Summary!$AY:$AY,$AH1404)&amp;"")</f>
        <v xml:space="preserve">PM NA Vaccume bags are NA </v>
      </c>
      <c r="L1404" s="1">
        <f>IF($A1404="","",Summary!$P$2+MOD(ROW()-2,30))</f>
        <v>46249</v>
      </c>
      <c r="M1404">
        <f t="shared" si="191"/>
        <v>23</v>
      </c>
      <c r="N1404">
        <f t="shared" si="192"/>
        <v>15</v>
      </c>
      <c r="O1404" t="str">
        <f t="shared" si="193"/>
        <v>Aug-2026</v>
      </c>
      <c r="P1404">
        <f t="shared" ca="1" si="194"/>
        <v>1</v>
      </c>
      <c r="Q1404" s="2">
        <f t="array" ref="Q1404">IF($A1404="",0,IFERROR(INDEX(Summary!$P$3:$AS$67,$AH1404-2,$M1404),0))</f>
        <v>0</v>
      </c>
      <c r="R1404" s="2">
        <f t="array" ref="R1404">IF($A1404="",0,ROUND(IFERROR(INDEX(Summary!$O:$O,$AH1404),0)/30,0))</f>
        <v>0</v>
      </c>
      <c r="S1404">
        <f t="shared" si="195"/>
        <v>0</v>
      </c>
      <c r="T1404" s="2">
        <f t="array" ref="T1404">IF($S1404=1,IFERROR(INDEX(Summary!$O:$O,$AH1404),0),0)</f>
        <v>0</v>
      </c>
      <c r="U1404" s="2">
        <f t="array" ref="U1404">IF($S1404=1,IFERROR(INDEX(Summary!$AT:$AT,$AH1404),0),0)</f>
        <v>0</v>
      </c>
      <c r="V1404" s="2">
        <f t="shared" si="196"/>
        <v>0</v>
      </c>
      <c r="W1404" s="2">
        <f t="array" ref="W1404">IF($S1404=1,IFERROR(INDEX(Summary!$AZ:$AZ,$AH1404),0),0)</f>
        <v>0</v>
      </c>
      <c r="X1404" s="3">
        <f t="array" ref="X1404">IF($S1404=1,IFERROR(INDEX(Summary!$BA:$BA,$AH1404),0),0)</f>
        <v>0</v>
      </c>
      <c r="Y1404" s="2">
        <f t="array" ref="Y1404">IF($S1404=1,IFERROR(INDEX(Summary!$G:$G,$AH1404),0),0)</f>
        <v>0</v>
      </c>
      <c r="Z1404" s="2">
        <f t="array" ref="Z1404">IF($S1404=1,IFERROR(INDEX(Summary!$H:$H,$AH1404),0),0)</f>
        <v>0</v>
      </c>
      <c r="AA1404" s="2">
        <f t="array" ref="AA1404">IF($S1404=1,IFERROR(INDEX(Summary!$I:$I,$AH1404),0),0)</f>
        <v>0</v>
      </c>
      <c r="AB1404" s="2">
        <f t="array" ref="AB1404">IF($S1404=1,IFERROR(INDEX(Summary!$J:$J,$AH1404),0),0)</f>
        <v>0</v>
      </c>
      <c r="AC1404" s="2">
        <f t="array" ref="AC1404">IF($S1404=1,IFERROR(INDEX(Summary!$K:$K,$AH1404),0),0)</f>
        <v>0</v>
      </c>
      <c r="AD1404" s="2">
        <f t="array" ref="AD1404">IF($S1404=1,IFERROR(INDEX(Summary!$L:$L,$AH1404),0),0)</f>
        <v>0</v>
      </c>
      <c r="AE1404" s="2">
        <f t="array" ref="AE1404">IF($S1404=1,IFERROR(INDEX(Summary!$M:$M,$AH1404),0),0)</f>
        <v>0</v>
      </c>
      <c r="AF1404" s="2">
        <f t="array" ref="AF1404">IF($S1404=1,IFERROR(INDEX(Summary!$N:$N,$AH1404),0),0)</f>
        <v>0</v>
      </c>
      <c r="AG1404">
        <f t="array" ref="AG1404">IF($A1404="","",IFERROR(INDEX(Summary!$BB:$BB,$AH1404),0))</f>
        <v>10</v>
      </c>
      <c r="AH1404">
        <f t="shared" si="197"/>
        <v>49</v>
      </c>
    </row>
    <row r="1405" spans="1:34" hidden="1">
      <c r="A1405" t="str">
        <f t="array" ref="A1405">IFERROR(INDEX(Summary!$D:$D,$AH1405)&amp;"","")</f>
        <v>FG00213</v>
      </c>
      <c r="B1405" t="str">
        <f t="array" ref="B1405">IF($A1405="","",INDEX(Summary!$E:$E,$AH1405))</f>
        <v>Raw Peanuts Waghya Variety 500g</v>
      </c>
      <c r="C1405" t="str">
        <f t="array" ref="C1405">IF($A1405="","",INDEX(Summary!$B:$B,$AH1405))</f>
        <v>Raw_Agri</v>
      </c>
      <c r="D1405" t="str">
        <f t="array" ref="D1405">IF($A1405="","",INDEX(Summary!$C:$C,$AH1405))</f>
        <v>C6</v>
      </c>
      <c r="E1405">
        <f t="array" ref="E1405">IF($A1405="","",INDEX(Summary!$F:$F,$AH1405))</f>
        <v>0.5</v>
      </c>
      <c r="F1405" t="str">
        <f t="array" ref="F1405">IF($A1405="","",INDEX(Summary!$BC:$BC,$AH1405)&amp;"")</f>
        <v>P3 – Normal</v>
      </c>
      <c r="G1405">
        <f t="shared" si="189"/>
        <v>3</v>
      </c>
      <c r="H1405">
        <f t="shared" si="190"/>
        <v>0</v>
      </c>
      <c r="I1405" t="str">
        <f t="array" ref="I1405">IF($A1405="","",IF(IFERROR(INDEX(Summary!$BA:$BA,$AH1405),0)&lt;1,"Under 1 day",IF(INDEX(Summary!$BA:$BA,$AH1405)&lt;3,"1-3 days",IF(INDEX(Summary!$BA:$BA,$AH1405)&lt;7,"3-7 days","7+ days"))))</f>
        <v>Under 1 day</v>
      </c>
      <c r="J1405" t="str">
        <f t="array" ref="J1405">IF($A1405="","",IF(IFERROR(INDEX(Summary!$AX:$AX,$AH1405),0)&lt;0.25,"0-25%",IF(INDEX(Summary!$AX:$AX,$AH1405)&lt;0.5,"25-50%",IF(INDEX(Summary!$AX:$AX,$AH1405)&lt;0.75,"50-75%","75-100%"))))</f>
        <v>75-100%</v>
      </c>
      <c r="K1405" t="str">
        <f t="array" ref="K1405">IF($A1405="","",INDEX(Summary!$AY:$AY,$AH1405)&amp;"")</f>
        <v xml:space="preserve">PM NA Vaccume bags are NA </v>
      </c>
      <c r="L1405" s="1">
        <f>IF($A1405="","",Summary!$P$2+MOD(ROW()-2,30))</f>
        <v>46250</v>
      </c>
      <c r="M1405">
        <f t="shared" si="191"/>
        <v>24</v>
      </c>
      <c r="N1405">
        <f t="shared" si="192"/>
        <v>16</v>
      </c>
      <c r="O1405" t="str">
        <f t="shared" si="193"/>
        <v>Aug-2026</v>
      </c>
      <c r="P1405">
        <f t="shared" ca="1" si="194"/>
        <v>1</v>
      </c>
      <c r="Q1405" s="2">
        <f t="array" ref="Q1405">IF($A1405="",0,IFERROR(INDEX(Summary!$P$3:$AS$67,$AH1405-2,$M1405),0))</f>
        <v>0</v>
      </c>
      <c r="R1405" s="2">
        <f t="array" ref="R1405">IF($A1405="",0,ROUND(IFERROR(INDEX(Summary!$O:$O,$AH1405),0)/30,0))</f>
        <v>0</v>
      </c>
      <c r="S1405">
        <f t="shared" si="195"/>
        <v>0</v>
      </c>
      <c r="T1405" s="2">
        <f t="array" ref="T1405">IF($S1405=1,IFERROR(INDEX(Summary!$O:$O,$AH1405),0),0)</f>
        <v>0</v>
      </c>
      <c r="U1405" s="2">
        <f t="array" ref="U1405">IF($S1405=1,IFERROR(INDEX(Summary!$AT:$AT,$AH1405),0),0)</f>
        <v>0</v>
      </c>
      <c r="V1405" s="2">
        <f t="shared" si="196"/>
        <v>0</v>
      </c>
      <c r="W1405" s="2">
        <f t="array" ref="W1405">IF($S1405=1,IFERROR(INDEX(Summary!$AZ:$AZ,$AH1405),0),0)</f>
        <v>0</v>
      </c>
      <c r="X1405" s="3">
        <f t="array" ref="X1405">IF($S1405=1,IFERROR(INDEX(Summary!$BA:$BA,$AH1405),0),0)</f>
        <v>0</v>
      </c>
      <c r="Y1405" s="2">
        <f t="array" ref="Y1405">IF($S1405=1,IFERROR(INDEX(Summary!$G:$G,$AH1405),0),0)</f>
        <v>0</v>
      </c>
      <c r="Z1405" s="2">
        <f t="array" ref="Z1405">IF($S1405=1,IFERROR(INDEX(Summary!$H:$H,$AH1405),0),0)</f>
        <v>0</v>
      </c>
      <c r="AA1405" s="2">
        <f t="array" ref="AA1405">IF($S1405=1,IFERROR(INDEX(Summary!$I:$I,$AH1405),0),0)</f>
        <v>0</v>
      </c>
      <c r="AB1405" s="2">
        <f t="array" ref="AB1405">IF($S1405=1,IFERROR(INDEX(Summary!$J:$J,$AH1405),0),0)</f>
        <v>0</v>
      </c>
      <c r="AC1405" s="2">
        <f t="array" ref="AC1405">IF($S1405=1,IFERROR(INDEX(Summary!$K:$K,$AH1405),0),0)</f>
        <v>0</v>
      </c>
      <c r="AD1405" s="2">
        <f t="array" ref="AD1405">IF($S1405=1,IFERROR(INDEX(Summary!$L:$L,$AH1405),0),0)</f>
        <v>0</v>
      </c>
      <c r="AE1405" s="2">
        <f t="array" ref="AE1405">IF($S1405=1,IFERROR(INDEX(Summary!$M:$M,$AH1405),0),0)</f>
        <v>0</v>
      </c>
      <c r="AF1405" s="2">
        <f t="array" ref="AF1405">IF($S1405=1,IFERROR(INDEX(Summary!$N:$N,$AH1405),0),0)</f>
        <v>0</v>
      </c>
      <c r="AG1405">
        <f t="array" ref="AG1405">IF($A1405="","",IFERROR(INDEX(Summary!$BB:$BB,$AH1405),0))</f>
        <v>10</v>
      </c>
      <c r="AH1405">
        <f t="shared" si="197"/>
        <v>49</v>
      </c>
    </row>
    <row r="1406" spans="1:34" hidden="1">
      <c r="A1406" t="str">
        <f t="array" ref="A1406">IFERROR(INDEX(Summary!$D:$D,$AH1406)&amp;"","")</f>
        <v>FG00213</v>
      </c>
      <c r="B1406" t="str">
        <f t="array" ref="B1406">IF($A1406="","",INDEX(Summary!$E:$E,$AH1406))</f>
        <v>Raw Peanuts Waghya Variety 500g</v>
      </c>
      <c r="C1406" t="str">
        <f t="array" ref="C1406">IF($A1406="","",INDEX(Summary!$B:$B,$AH1406))</f>
        <v>Raw_Agri</v>
      </c>
      <c r="D1406" t="str">
        <f t="array" ref="D1406">IF($A1406="","",INDEX(Summary!$C:$C,$AH1406))</f>
        <v>C6</v>
      </c>
      <c r="E1406">
        <f t="array" ref="E1406">IF($A1406="","",INDEX(Summary!$F:$F,$AH1406))</f>
        <v>0.5</v>
      </c>
      <c r="F1406" t="str">
        <f t="array" ref="F1406">IF($A1406="","",INDEX(Summary!$BC:$BC,$AH1406)&amp;"")</f>
        <v>P3 – Normal</v>
      </c>
      <c r="G1406">
        <f t="shared" si="189"/>
        <v>3</v>
      </c>
      <c r="H1406">
        <f t="shared" si="190"/>
        <v>0</v>
      </c>
      <c r="I1406" t="str">
        <f t="array" ref="I1406">IF($A1406="","",IF(IFERROR(INDEX(Summary!$BA:$BA,$AH1406),0)&lt;1,"Under 1 day",IF(INDEX(Summary!$BA:$BA,$AH1406)&lt;3,"1-3 days",IF(INDEX(Summary!$BA:$BA,$AH1406)&lt;7,"3-7 days","7+ days"))))</f>
        <v>Under 1 day</v>
      </c>
      <c r="J1406" t="str">
        <f t="array" ref="J1406">IF($A1406="","",IF(IFERROR(INDEX(Summary!$AX:$AX,$AH1406),0)&lt;0.25,"0-25%",IF(INDEX(Summary!$AX:$AX,$AH1406)&lt;0.5,"25-50%",IF(INDEX(Summary!$AX:$AX,$AH1406)&lt;0.75,"50-75%","75-100%"))))</f>
        <v>75-100%</v>
      </c>
      <c r="K1406" t="str">
        <f t="array" ref="K1406">IF($A1406="","",INDEX(Summary!$AY:$AY,$AH1406)&amp;"")</f>
        <v xml:space="preserve">PM NA Vaccume bags are NA </v>
      </c>
      <c r="L1406" s="1">
        <f>IF($A1406="","",Summary!$P$2+MOD(ROW()-2,30))</f>
        <v>46251</v>
      </c>
      <c r="M1406">
        <f t="shared" si="191"/>
        <v>25</v>
      </c>
      <c r="N1406">
        <f t="shared" si="192"/>
        <v>17</v>
      </c>
      <c r="O1406" t="str">
        <f t="shared" si="193"/>
        <v>Aug-2026</v>
      </c>
      <c r="P1406">
        <f t="shared" ca="1" si="194"/>
        <v>1</v>
      </c>
      <c r="Q1406" s="2">
        <f t="array" ref="Q1406">IF($A1406="",0,IFERROR(INDEX(Summary!$P$3:$AS$67,$AH1406-2,$M1406),0))</f>
        <v>0</v>
      </c>
      <c r="R1406" s="2">
        <f t="array" ref="R1406">IF($A1406="",0,ROUND(IFERROR(INDEX(Summary!$O:$O,$AH1406),0)/30,0))</f>
        <v>0</v>
      </c>
      <c r="S1406">
        <f t="shared" si="195"/>
        <v>0</v>
      </c>
      <c r="T1406" s="2">
        <f t="array" ref="T1406">IF($S1406=1,IFERROR(INDEX(Summary!$O:$O,$AH1406),0),0)</f>
        <v>0</v>
      </c>
      <c r="U1406" s="2">
        <f t="array" ref="U1406">IF($S1406=1,IFERROR(INDEX(Summary!$AT:$AT,$AH1406),0),0)</f>
        <v>0</v>
      </c>
      <c r="V1406" s="2">
        <f t="shared" si="196"/>
        <v>0</v>
      </c>
      <c r="W1406" s="2">
        <f t="array" ref="W1406">IF($S1406=1,IFERROR(INDEX(Summary!$AZ:$AZ,$AH1406),0),0)</f>
        <v>0</v>
      </c>
      <c r="X1406" s="3">
        <f t="array" ref="X1406">IF($S1406=1,IFERROR(INDEX(Summary!$BA:$BA,$AH1406),0),0)</f>
        <v>0</v>
      </c>
      <c r="Y1406" s="2">
        <f t="array" ref="Y1406">IF($S1406=1,IFERROR(INDEX(Summary!$G:$G,$AH1406),0),0)</f>
        <v>0</v>
      </c>
      <c r="Z1406" s="2">
        <f t="array" ref="Z1406">IF($S1406=1,IFERROR(INDEX(Summary!$H:$H,$AH1406),0),0)</f>
        <v>0</v>
      </c>
      <c r="AA1406" s="2">
        <f t="array" ref="AA1406">IF($S1406=1,IFERROR(INDEX(Summary!$I:$I,$AH1406),0),0)</f>
        <v>0</v>
      </c>
      <c r="AB1406" s="2">
        <f t="array" ref="AB1406">IF($S1406=1,IFERROR(INDEX(Summary!$J:$J,$AH1406),0),0)</f>
        <v>0</v>
      </c>
      <c r="AC1406" s="2">
        <f t="array" ref="AC1406">IF($S1406=1,IFERROR(INDEX(Summary!$K:$K,$AH1406),0),0)</f>
        <v>0</v>
      </c>
      <c r="AD1406" s="2">
        <f t="array" ref="AD1406">IF($S1406=1,IFERROR(INDEX(Summary!$L:$L,$AH1406),0),0)</f>
        <v>0</v>
      </c>
      <c r="AE1406" s="2">
        <f t="array" ref="AE1406">IF($S1406=1,IFERROR(INDEX(Summary!$M:$M,$AH1406),0),0)</f>
        <v>0</v>
      </c>
      <c r="AF1406" s="2">
        <f t="array" ref="AF1406">IF($S1406=1,IFERROR(INDEX(Summary!$N:$N,$AH1406),0),0)</f>
        <v>0</v>
      </c>
      <c r="AG1406">
        <f t="array" ref="AG1406">IF($A1406="","",IFERROR(INDEX(Summary!$BB:$BB,$AH1406),0))</f>
        <v>10</v>
      </c>
      <c r="AH1406">
        <f t="shared" si="197"/>
        <v>49</v>
      </c>
    </row>
    <row r="1407" spans="1:34" hidden="1">
      <c r="A1407" t="str">
        <f t="array" ref="A1407">IFERROR(INDEX(Summary!$D:$D,$AH1407)&amp;"","")</f>
        <v>FG00213</v>
      </c>
      <c r="B1407" t="str">
        <f t="array" ref="B1407">IF($A1407="","",INDEX(Summary!$E:$E,$AH1407))</f>
        <v>Raw Peanuts Waghya Variety 500g</v>
      </c>
      <c r="C1407" t="str">
        <f t="array" ref="C1407">IF($A1407="","",INDEX(Summary!$B:$B,$AH1407))</f>
        <v>Raw_Agri</v>
      </c>
      <c r="D1407" t="str">
        <f t="array" ref="D1407">IF($A1407="","",INDEX(Summary!$C:$C,$AH1407))</f>
        <v>C6</v>
      </c>
      <c r="E1407">
        <f t="array" ref="E1407">IF($A1407="","",INDEX(Summary!$F:$F,$AH1407))</f>
        <v>0.5</v>
      </c>
      <c r="F1407" t="str">
        <f t="array" ref="F1407">IF($A1407="","",INDEX(Summary!$BC:$BC,$AH1407)&amp;"")</f>
        <v>P3 – Normal</v>
      </c>
      <c r="G1407">
        <f t="shared" si="189"/>
        <v>3</v>
      </c>
      <c r="H1407">
        <f t="shared" si="190"/>
        <v>0</v>
      </c>
      <c r="I1407" t="str">
        <f t="array" ref="I1407">IF($A1407="","",IF(IFERROR(INDEX(Summary!$BA:$BA,$AH1407),0)&lt;1,"Under 1 day",IF(INDEX(Summary!$BA:$BA,$AH1407)&lt;3,"1-3 days",IF(INDEX(Summary!$BA:$BA,$AH1407)&lt;7,"3-7 days","7+ days"))))</f>
        <v>Under 1 day</v>
      </c>
      <c r="J1407" t="str">
        <f t="array" ref="J1407">IF($A1407="","",IF(IFERROR(INDEX(Summary!$AX:$AX,$AH1407),0)&lt;0.25,"0-25%",IF(INDEX(Summary!$AX:$AX,$AH1407)&lt;0.5,"25-50%",IF(INDEX(Summary!$AX:$AX,$AH1407)&lt;0.75,"50-75%","75-100%"))))</f>
        <v>75-100%</v>
      </c>
      <c r="K1407" t="str">
        <f t="array" ref="K1407">IF($A1407="","",INDEX(Summary!$AY:$AY,$AH1407)&amp;"")</f>
        <v xml:space="preserve">PM NA Vaccume bags are NA </v>
      </c>
      <c r="L1407" s="1">
        <f>IF($A1407="","",Summary!$P$2+MOD(ROW()-2,30))</f>
        <v>46252</v>
      </c>
      <c r="M1407">
        <f t="shared" si="191"/>
        <v>26</v>
      </c>
      <c r="N1407">
        <f t="shared" si="192"/>
        <v>18</v>
      </c>
      <c r="O1407" t="str">
        <f t="shared" si="193"/>
        <v>Aug-2026</v>
      </c>
      <c r="P1407">
        <f t="shared" ca="1" si="194"/>
        <v>1</v>
      </c>
      <c r="Q1407" s="2">
        <f t="array" ref="Q1407">IF($A1407="",0,IFERROR(INDEX(Summary!$P$3:$AS$67,$AH1407-2,$M1407),0))</f>
        <v>0</v>
      </c>
      <c r="R1407" s="2">
        <f t="array" ref="R1407">IF($A1407="",0,ROUND(IFERROR(INDEX(Summary!$O:$O,$AH1407),0)/30,0))</f>
        <v>0</v>
      </c>
      <c r="S1407">
        <f t="shared" si="195"/>
        <v>0</v>
      </c>
      <c r="T1407" s="2">
        <f t="array" ref="T1407">IF($S1407=1,IFERROR(INDEX(Summary!$O:$O,$AH1407),0),0)</f>
        <v>0</v>
      </c>
      <c r="U1407" s="2">
        <f t="array" ref="U1407">IF($S1407=1,IFERROR(INDEX(Summary!$AT:$AT,$AH1407),0),0)</f>
        <v>0</v>
      </c>
      <c r="V1407" s="2">
        <f t="shared" si="196"/>
        <v>0</v>
      </c>
      <c r="W1407" s="2">
        <f t="array" ref="W1407">IF($S1407=1,IFERROR(INDEX(Summary!$AZ:$AZ,$AH1407),0),0)</f>
        <v>0</v>
      </c>
      <c r="X1407" s="3">
        <f t="array" ref="X1407">IF($S1407=1,IFERROR(INDEX(Summary!$BA:$BA,$AH1407),0),0)</f>
        <v>0</v>
      </c>
      <c r="Y1407" s="2">
        <f t="array" ref="Y1407">IF($S1407=1,IFERROR(INDEX(Summary!$G:$G,$AH1407),0),0)</f>
        <v>0</v>
      </c>
      <c r="Z1407" s="2">
        <f t="array" ref="Z1407">IF($S1407=1,IFERROR(INDEX(Summary!$H:$H,$AH1407),0),0)</f>
        <v>0</v>
      </c>
      <c r="AA1407" s="2">
        <f t="array" ref="AA1407">IF($S1407=1,IFERROR(INDEX(Summary!$I:$I,$AH1407),0),0)</f>
        <v>0</v>
      </c>
      <c r="AB1407" s="2">
        <f t="array" ref="AB1407">IF($S1407=1,IFERROR(INDEX(Summary!$J:$J,$AH1407),0),0)</f>
        <v>0</v>
      </c>
      <c r="AC1407" s="2">
        <f t="array" ref="AC1407">IF($S1407=1,IFERROR(INDEX(Summary!$K:$K,$AH1407),0),0)</f>
        <v>0</v>
      </c>
      <c r="AD1407" s="2">
        <f t="array" ref="AD1407">IF($S1407=1,IFERROR(INDEX(Summary!$L:$L,$AH1407),0),0)</f>
        <v>0</v>
      </c>
      <c r="AE1407" s="2">
        <f t="array" ref="AE1407">IF($S1407=1,IFERROR(INDEX(Summary!$M:$M,$AH1407),0),0)</f>
        <v>0</v>
      </c>
      <c r="AF1407" s="2">
        <f t="array" ref="AF1407">IF($S1407=1,IFERROR(INDEX(Summary!$N:$N,$AH1407),0),0)</f>
        <v>0</v>
      </c>
      <c r="AG1407">
        <f t="array" ref="AG1407">IF($A1407="","",IFERROR(INDEX(Summary!$BB:$BB,$AH1407),0))</f>
        <v>10</v>
      </c>
      <c r="AH1407">
        <f t="shared" si="197"/>
        <v>49</v>
      </c>
    </row>
    <row r="1408" spans="1:34" hidden="1">
      <c r="A1408" t="str">
        <f t="array" ref="A1408">IFERROR(INDEX(Summary!$D:$D,$AH1408)&amp;"","")</f>
        <v>FG00213</v>
      </c>
      <c r="B1408" t="str">
        <f t="array" ref="B1408">IF($A1408="","",INDEX(Summary!$E:$E,$AH1408))</f>
        <v>Raw Peanuts Waghya Variety 500g</v>
      </c>
      <c r="C1408" t="str">
        <f t="array" ref="C1408">IF($A1408="","",INDEX(Summary!$B:$B,$AH1408))</f>
        <v>Raw_Agri</v>
      </c>
      <c r="D1408" t="str">
        <f t="array" ref="D1408">IF($A1408="","",INDEX(Summary!$C:$C,$AH1408))</f>
        <v>C6</v>
      </c>
      <c r="E1408">
        <f t="array" ref="E1408">IF($A1408="","",INDEX(Summary!$F:$F,$AH1408))</f>
        <v>0.5</v>
      </c>
      <c r="F1408" t="str">
        <f t="array" ref="F1408">IF($A1408="","",INDEX(Summary!$BC:$BC,$AH1408)&amp;"")</f>
        <v>P3 – Normal</v>
      </c>
      <c r="G1408">
        <f t="shared" si="189"/>
        <v>3</v>
      </c>
      <c r="H1408">
        <f t="shared" si="190"/>
        <v>0</v>
      </c>
      <c r="I1408" t="str">
        <f t="array" ref="I1408">IF($A1408="","",IF(IFERROR(INDEX(Summary!$BA:$BA,$AH1408),0)&lt;1,"Under 1 day",IF(INDEX(Summary!$BA:$BA,$AH1408)&lt;3,"1-3 days",IF(INDEX(Summary!$BA:$BA,$AH1408)&lt;7,"3-7 days","7+ days"))))</f>
        <v>Under 1 day</v>
      </c>
      <c r="J1408" t="str">
        <f t="array" ref="J1408">IF($A1408="","",IF(IFERROR(INDEX(Summary!$AX:$AX,$AH1408),0)&lt;0.25,"0-25%",IF(INDEX(Summary!$AX:$AX,$AH1408)&lt;0.5,"25-50%",IF(INDEX(Summary!$AX:$AX,$AH1408)&lt;0.75,"50-75%","75-100%"))))</f>
        <v>75-100%</v>
      </c>
      <c r="K1408" t="str">
        <f t="array" ref="K1408">IF($A1408="","",INDEX(Summary!$AY:$AY,$AH1408)&amp;"")</f>
        <v xml:space="preserve">PM NA Vaccume bags are NA </v>
      </c>
      <c r="L1408" s="1">
        <f>IF($A1408="","",Summary!$P$2+MOD(ROW()-2,30))</f>
        <v>46253</v>
      </c>
      <c r="M1408">
        <f t="shared" si="191"/>
        <v>27</v>
      </c>
      <c r="N1408">
        <f t="shared" si="192"/>
        <v>19</v>
      </c>
      <c r="O1408" t="str">
        <f t="shared" si="193"/>
        <v>Aug-2026</v>
      </c>
      <c r="P1408">
        <f t="shared" ca="1" si="194"/>
        <v>1</v>
      </c>
      <c r="Q1408" s="2">
        <f t="array" ref="Q1408">IF($A1408="",0,IFERROR(INDEX(Summary!$P$3:$AS$67,$AH1408-2,$M1408),0))</f>
        <v>0</v>
      </c>
      <c r="R1408" s="2">
        <f t="array" ref="R1408">IF($A1408="",0,ROUND(IFERROR(INDEX(Summary!$O:$O,$AH1408),0)/30,0))</f>
        <v>0</v>
      </c>
      <c r="S1408">
        <f t="shared" si="195"/>
        <v>0</v>
      </c>
      <c r="T1408" s="2">
        <f t="array" ref="T1408">IF($S1408=1,IFERROR(INDEX(Summary!$O:$O,$AH1408),0),0)</f>
        <v>0</v>
      </c>
      <c r="U1408" s="2">
        <f t="array" ref="U1408">IF($S1408=1,IFERROR(INDEX(Summary!$AT:$AT,$AH1408),0),0)</f>
        <v>0</v>
      </c>
      <c r="V1408" s="2">
        <f t="shared" si="196"/>
        <v>0</v>
      </c>
      <c r="W1408" s="2">
        <f t="array" ref="W1408">IF($S1408=1,IFERROR(INDEX(Summary!$AZ:$AZ,$AH1408),0),0)</f>
        <v>0</v>
      </c>
      <c r="X1408" s="3">
        <f t="array" ref="X1408">IF($S1408=1,IFERROR(INDEX(Summary!$BA:$BA,$AH1408),0),0)</f>
        <v>0</v>
      </c>
      <c r="Y1408" s="2">
        <f t="array" ref="Y1408">IF($S1408=1,IFERROR(INDEX(Summary!$G:$G,$AH1408),0),0)</f>
        <v>0</v>
      </c>
      <c r="Z1408" s="2">
        <f t="array" ref="Z1408">IF($S1408=1,IFERROR(INDEX(Summary!$H:$H,$AH1408),0),0)</f>
        <v>0</v>
      </c>
      <c r="AA1408" s="2">
        <f t="array" ref="AA1408">IF($S1408=1,IFERROR(INDEX(Summary!$I:$I,$AH1408),0),0)</f>
        <v>0</v>
      </c>
      <c r="AB1408" s="2">
        <f t="array" ref="AB1408">IF($S1408=1,IFERROR(INDEX(Summary!$J:$J,$AH1408),0),0)</f>
        <v>0</v>
      </c>
      <c r="AC1408" s="2">
        <f t="array" ref="AC1408">IF($S1408=1,IFERROR(INDEX(Summary!$K:$K,$AH1408),0),0)</f>
        <v>0</v>
      </c>
      <c r="AD1408" s="2">
        <f t="array" ref="AD1408">IF($S1408=1,IFERROR(INDEX(Summary!$L:$L,$AH1408),0),0)</f>
        <v>0</v>
      </c>
      <c r="AE1408" s="2">
        <f t="array" ref="AE1408">IF($S1408=1,IFERROR(INDEX(Summary!$M:$M,$AH1408),0),0)</f>
        <v>0</v>
      </c>
      <c r="AF1408" s="2">
        <f t="array" ref="AF1408">IF($S1408=1,IFERROR(INDEX(Summary!$N:$N,$AH1408),0),0)</f>
        <v>0</v>
      </c>
      <c r="AG1408">
        <f t="array" ref="AG1408">IF($A1408="","",IFERROR(INDEX(Summary!$BB:$BB,$AH1408),0))</f>
        <v>10</v>
      </c>
      <c r="AH1408">
        <f t="shared" si="197"/>
        <v>49</v>
      </c>
    </row>
    <row r="1409" spans="1:34" hidden="1">
      <c r="A1409" t="str">
        <f t="array" ref="A1409">IFERROR(INDEX(Summary!$D:$D,$AH1409)&amp;"","")</f>
        <v>FG00213</v>
      </c>
      <c r="B1409" t="str">
        <f t="array" ref="B1409">IF($A1409="","",INDEX(Summary!$E:$E,$AH1409))</f>
        <v>Raw Peanuts Waghya Variety 500g</v>
      </c>
      <c r="C1409" t="str">
        <f t="array" ref="C1409">IF($A1409="","",INDEX(Summary!$B:$B,$AH1409))</f>
        <v>Raw_Agri</v>
      </c>
      <c r="D1409" t="str">
        <f t="array" ref="D1409">IF($A1409="","",INDEX(Summary!$C:$C,$AH1409))</f>
        <v>C6</v>
      </c>
      <c r="E1409">
        <f t="array" ref="E1409">IF($A1409="","",INDEX(Summary!$F:$F,$AH1409))</f>
        <v>0.5</v>
      </c>
      <c r="F1409" t="str">
        <f t="array" ref="F1409">IF($A1409="","",INDEX(Summary!$BC:$BC,$AH1409)&amp;"")</f>
        <v>P3 – Normal</v>
      </c>
      <c r="G1409">
        <f t="shared" si="189"/>
        <v>3</v>
      </c>
      <c r="H1409">
        <f t="shared" si="190"/>
        <v>0</v>
      </c>
      <c r="I1409" t="str">
        <f t="array" ref="I1409">IF($A1409="","",IF(IFERROR(INDEX(Summary!$BA:$BA,$AH1409),0)&lt;1,"Under 1 day",IF(INDEX(Summary!$BA:$BA,$AH1409)&lt;3,"1-3 days",IF(INDEX(Summary!$BA:$BA,$AH1409)&lt;7,"3-7 days","7+ days"))))</f>
        <v>Under 1 day</v>
      </c>
      <c r="J1409" t="str">
        <f t="array" ref="J1409">IF($A1409="","",IF(IFERROR(INDEX(Summary!$AX:$AX,$AH1409),0)&lt;0.25,"0-25%",IF(INDEX(Summary!$AX:$AX,$AH1409)&lt;0.5,"25-50%",IF(INDEX(Summary!$AX:$AX,$AH1409)&lt;0.75,"50-75%","75-100%"))))</f>
        <v>75-100%</v>
      </c>
      <c r="K1409" t="str">
        <f t="array" ref="K1409">IF($A1409="","",INDEX(Summary!$AY:$AY,$AH1409)&amp;"")</f>
        <v xml:space="preserve">PM NA Vaccume bags are NA </v>
      </c>
      <c r="L1409" s="1">
        <f>IF($A1409="","",Summary!$P$2+MOD(ROW()-2,30))</f>
        <v>46254</v>
      </c>
      <c r="M1409">
        <f t="shared" si="191"/>
        <v>28</v>
      </c>
      <c r="N1409">
        <f t="shared" si="192"/>
        <v>20</v>
      </c>
      <c r="O1409" t="str">
        <f t="shared" si="193"/>
        <v>Aug-2026</v>
      </c>
      <c r="P1409">
        <f t="shared" ca="1" si="194"/>
        <v>1</v>
      </c>
      <c r="Q1409" s="2">
        <f t="array" ref="Q1409">IF($A1409="",0,IFERROR(INDEX(Summary!$P$3:$AS$67,$AH1409-2,$M1409),0))</f>
        <v>0</v>
      </c>
      <c r="R1409" s="2">
        <f t="array" ref="R1409">IF($A1409="",0,ROUND(IFERROR(INDEX(Summary!$O:$O,$AH1409),0)/30,0))</f>
        <v>0</v>
      </c>
      <c r="S1409">
        <f t="shared" si="195"/>
        <v>0</v>
      </c>
      <c r="T1409" s="2">
        <f t="array" ref="T1409">IF($S1409=1,IFERROR(INDEX(Summary!$O:$O,$AH1409),0),0)</f>
        <v>0</v>
      </c>
      <c r="U1409" s="2">
        <f t="array" ref="U1409">IF($S1409=1,IFERROR(INDEX(Summary!$AT:$AT,$AH1409),0),0)</f>
        <v>0</v>
      </c>
      <c r="V1409" s="2">
        <f t="shared" si="196"/>
        <v>0</v>
      </c>
      <c r="W1409" s="2">
        <f t="array" ref="W1409">IF($S1409=1,IFERROR(INDEX(Summary!$AZ:$AZ,$AH1409),0),0)</f>
        <v>0</v>
      </c>
      <c r="X1409" s="3">
        <f t="array" ref="X1409">IF($S1409=1,IFERROR(INDEX(Summary!$BA:$BA,$AH1409),0),0)</f>
        <v>0</v>
      </c>
      <c r="Y1409" s="2">
        <f t="array" ref="Y1409">IF($S1409=1,IFERROR(INDEX(Summary!$G:$G,$AH1409),0),0)</f>
        <v>0</v>
      </c>
      <c r="Z1409" s="2">
        <f t="array" ref="Z1409">IF($S1409=1,IFERROR(INDEX(Summary!$H:$H,$AH1409),0),0)</f>
        <v>0</v>
      </c>
      <c r="AA1409" s="2">
        <f t="array" ref="AA1409">IF($S1409=1,IFERROR(INDEX(Summary!$I:$I,$AH1409),0),0)</f>
        <v>0</v>
      </c>
      <c r="AB1409" s="2">
        <f t="array" ref="AB1409">IF($S1409=1,IFERROR(INDEX(Summary!$J:$J,$AH1409),0),0)</f>
        <v>0</v>
      </c>
      <c r="AC1409" s="2">
        <f t="array" ref="AC1409">IF($S1409=1,IFERROR(INDEX(Summary!$K:$K,$AH1409),0),0)</f>
        <v>0</v>
      </c>
      <c r="AD1409" s="2">
        <f t="array" ref="AD1409">IF($S1409=1,IFERROR(INDEX(Summary!$L:$L,$AH1409),0),0)</f>
        <v>0</v>
      </c>
      <c r="AE1409" s="2">
        <f t="array" ref="AE1409">IF($S1409=1,IFERROR(INDEX(Summary!$M:$M,$AH1409),0),0)</f>
        <v>0</v>
      </c>
      <c r="AF1409" s="2">
        <f t="array" ref="AF1409">IF($S1409=1,IFERROR(INDEX(Summary!$N:$N,$AH1409),0),0)</f>
        <v>0</v>
      </c>
      <c r="AG1409">
        <f t="array" ref="AG1409">IF($A1409="","",IFERROR(INDEX(Summary!$BB:$BB,$AH1409),0))</f>
        <v>10</v>
      </c>
      <c r="AH1409">
        <f t="shared" si="197"/>
        <v>49</v>
      </c>
    </row>
    <row r="1410" spans="1:34" hidden="1">
      <c r="A1410" t="str">
        <f t="array" ref="A1410">IFERROR(INDEX(Summary!$D:$D,$AH1410)&amp;"","")</f>
        <v>FG00213</v>
      </c>
      <c r="B1410" t="str">
        <f t="array" ref="B1410">IF($A1410="","",INDEX(Summary!$E:$E,$AH1410))</f>
        <v>Raw Peanuts Waghya Variety 500g</v>
      </c>
      <c r="C1410" t="str">
        <f t="array" ref="C1410">IF($A1410="","",INDEX(Summary!$B:$B,$AH1410))</f>
        <v>Raw_Agri</v>
      </c>
      <c r="D1410" t="str">
        <f t="array" ref="D1410">IF($A1410="","",INDEX(Summary!$C:$C,$AH1410))</f>
        <v>C6</v>
      </c>
      <c r="E1410">
        <f t="array" ref="E1410">IF($A1410="","",INDEX(Summary!$F:$F,$AH1410))</f>
        <v>0.5</v>
      </c>
      <c r="F1410" t="str">
        <f t="array" ref="F1410">IF($A1410="","",INDEX(Summary!$BC:$BC,$AH1410)&amp;"")</f>
        <v>P3 – Normal</v>
      </c>
      <c r="G1410">
        <f t="shared" ref="G1410:G1473" si="198">IF($A1410="","",VALUE(LEFT(SUBSTITUTE($F1410,"P",""),1)))</f>
        <v>3</v>
      </c>
      <c r="H1410">
        <f t="shared" ref="H1410:H1473" si="199">IF($A1410="","",IF(LEFT($F1410,2)="P1",1,0))</f>
        <v>0</v>
      </c>
      <c r="I1410" t="str">
        <f t="array" ref="I1410">IF($A1410="","",IF(IFERROR(INDEX(Summary!$BA:$BA,$AH1410),0)&lt;1,"Under 1 day",IF(INDEX(Summary!$BA:$BA,$AH1410)&lt;3,"1-3 days",IF(INDEX(Summary!$BA:$BA,$AH1410)&lt;7,"3-7 days","7+ days"))))</f>
        <v>Under 1 day</v>
      </c>
      <c r="J1410" t="str">
        <f t="array" ref="J1410">IF($A1410="","",IF(IFERROR(INDEX(Summary!$AX:$AX,$AH1410),0)&lt;0.25,"0-25%",IF(INDEX(Summary!$AX:$AX,$AH1410)&lt;0.5,"25-50%",IF(INDEX(Summary!$AX:$AX,$AH1410)&lt;0.75,"50-75%","75-100%"))))</f>
        <v>75-100%</v>
      </c>
      <c r="K1410" t="str">
        <f t="array" ref="K1410">IF($A1410="","",INDEX(Summary!$AY:$AY,$AH1410)&amp;"")</f>
        <v xml:space="preserve">PM NA Vaccume bags are NA </v>
      </c>
      <c r="L1410" s="1">
        <f>IF($A1410="","",Summary!$P$2+MOD(ROW()-2,30))</f>
        <v>46255</v>
      </c>
      <c r="M1410">
        <f t="shared" ref="M1410:M1473" si="200">IF($A1410="","",MOD(ROW()-2,30)+1)</f>
        <v>29</v>
      </c>
      <c r="N1410">
        <f t="shared" ref="N1410:N1473" si="201">IF($A1410="","",DAY($L1410))</f>
        <v>21</v>
      </c>
      <c r="O1410" t="str">
        <f t="shared" ref="O1410:O1473" si="202">IF($A1410="","",TEXT($L1410,"mmm-yyyy"))</f>
        <v>Aug-2026</v>
      </c>
      <c r="P1410">
        <f t="shared" ref="P1410:P1473" ca="1" si="203">IF($A1410="","",IF($L1410&lt;=TODAY(),1,0))</f>
        <v>1</v>
      </c>
      <c r="Q1410" s="2">
        <f t="array" ref="Q1410">IF($A1410="",0,IFERROR(INDEX(Summary!$P$3:$AS$67,$AH1410-2,$M1410),0))</f>
        <v>0</v>
      </c>
      <c r="R1410" s="2">
        <f t="array" ref="R1410">IF($A1410="",0,ROUND(IFERROR(INDEX(Summary!$O:$O,$AH1410),0)/30,0))</f>
        <v>0</v>
      </c>
      <c r="S1410">
        <f t="shared" ref="S1410:S1473" si="204">IF($A1410="",0,IF($M1410=1,1,0))</f>
        <v>0</v>
      </c>
      <c r="T1410" s="2">
        <f t="array" ref="T1410">IF($S1410=1,IFERROR(INDEX(Summary!$O:$O,$AH1410),0),0)</f>
        <v>0</v>
      </c>
      <c r="U1410" s="2">
        <f t="array" ref="U1410">IF($S1410=1,IFERROR(INDEX(Summary!$AT:$AT,$AH1410),0),0)</f>
        <v>0</v>
      </c>
      <c r="V1410" s="2">
        <f t="shared" ref="V1410:V1473" si="205">IF($S1410=1,MAX(0,$T1410-$U1410),0)</f>
        <v>0</v>
      </c>
      <c r="W1410" s="2">
        <f t="array" ref="W1410">IF($S1410=1,IFERROR(INDEX(Summary!$AZ:$AZ,$AH1410),0),0)</f>
        <v>0</v>
      </c>
      <c r="X1410" s="3">
        <f t="array" ref="X1410">IF($S1410=1,IFERROR(INDEX(Summary!$BA:$BA,$AH1410),0),0)</f>
        <v>0</v>
      </c>
      <c r="Y1410" s="2">
        <f t="array" ref="Y1410">IF($S1410=1,IFERROR(INDEX(Summary!$G:$G,$AH1410),0),0)</f>
        <v>0</v>
      </c>
      <c r="Z1410" s="2">
        <f t="array" ref="Z1410">IF($S1410=1,IFERROR(INDEX(Summary!$H:$H,$AH1410),0),0)</f>
        <v>0</v>
      </c>
      <c r="AA1410" s="2">
        <f t="array" ref="AA1410">IF($S1410=1,IFERROR(INDEX(Summary!$I:$I,$AH1410),0),0)</f>
        <v>0</v>
      </c>
      <c r="AB1410" s="2">
        <f t="array" ref="AB1410">IF($S1410=1,IFERROR(INDEX(Summary!$J:$J,$AH1410),0),0)</f>
        <v>0</v>
      </c>
      <c r="AC1410" s="2">
        <f t="array" ref="AC1410">IF($S1410=1,IFERROR(INDEX(Summary!$K:$K,$AH1410),0),0)</f>
        <v>0</v>
      </c>
      <c r="AD1410" s="2">
        <f t="array" ref="AD1410">IF($S1410=1,IFERROR(INDEX(Summary!$L:$L,$AH1410),0),0)</f>
        <v>0</v>
      </c>
      <c r="AE1410" s="2">
        <f t="array" ref="AE1410">IF($S1410=1,IFERROR(INDEX(Summary!$M:$M,$AH1410),0),0)</f>
        <v>0</v>
      </c>
      <c r="AF1410" s="2">
        <f t="array" ref="AF1410">IF($S1410=1,IFERROR(INDEX(Summary!$N:$N,$AH1410),0),0)</f>
        <v>0</v>
      </c>
      <c r="AG1410">
        <f t="array" ref="AG1410">IF($A1410="","",IFERROR(INDEX(Summary!$BB:$BB,$AH1410),0))</f>
        <v>10</v>
      </c>
      <c r="AH1410">
        <f t="shared" ref="AH1410:AH1473" si="206">INT((ROW()-2)/30)+3</f>
        <v>49</v>
      </c>
    </row>
    <row r="1411" spans="1:34" hidden="1">
      <c r="A1411" t="str">
        <f t="array" ref="A1411">IFERROR(INDEX(Summary!$D:$D,$AH1411)&amp;"","")</f>
        <v>FG00213</v>
      </c>
      <c r="B1411" t="str">
        <f t="array" ref="B1411">IF($A1411="","",INDEX(Summary!$E:$E,$AH1411))</f>
        <v>Raw Peanuts Waghya Variety 500g</v>
      </c>
      <c r="C1411" t="str">
        <f t="array" ref="C1411">IF($A1411="","",INDEX(Summary!$B:$B,$AH1411))</f>
        <v>Raw_Agri</v>
      </c>
      <c r="D1411" t="str">
        <f t="array" ref="D1411">IF($A1411="","",INDEX(Summary!$C:$C,$AH1411))</f>
        <v>C6</v>
      </c>
      <c r="E1411">
        <f t="array" ref="E1411">IF($A1411="","",INDEX(Summary!$F:$F,$AH1411))</f>
        <v>0.5</v>
      </c>
      <c r="F1411" t="str">
        <f t="array" ref="F1411">IF($A1411="","",INDEX(Summary!$BC:$BC,$AH1411)&amp;"")</f>
        <v>P3 – Normal</v>
      </c>
      <c r="G1411">
        <f t="shared" si="198"/>
        <v>3</v>
      </c>
      <c r="H1411">
        <f t="shared" si="199"/>
        <v>0</v>
      </c>
      <c r="I1411" t="str">
        <f t="array" ref="I1411">IF($A1411="","",IF(IFERROR(INDEX(Summary!$BA:$BA,$AH1411),0)&lt;1,"Under 1 day",IF(INDEX(Summary!$BA:$BA,$AH1411)&lt;3,"1-3 days",IF(INDEX(Summary!$BA:$BA,$AH1411)&lt;7,"3-7 days","7+ days"))))</f>
        <v>Under 1 day</v>
      </c>
      <c r="J1411" t="str">
        <f t="array" ref="J1411">IF($A1411="","",IF(IFERROR(INDEX(Summary!$AX:$AX,$AH1411),0)&lt;0.25,"0-25%",IF(INDEX(Summary!$AX:$AX,$AH1411)&lt;0.5,"25-50%",IF(INDEX(Summary!$AX:$AX,$AH1411)&lt;0.75,"50-75%","75-100%"))))</f>
        <v>75-100%</v>
      </c>
      <c r="K1411" t="str">
        <f t="array" ref="K1411">IF($A1411="","",INDEX(Summary!$AY:$AY,$AH1411)&amp;"")</f>
        <v xml:space="preserve">PM NA Vaccume bags are NA </v>
      </c>
      <c r="L1411" s="1">
        <f>IF($A1411="","",Summary!$P$2+MOD(ROW()-2,30))</f>
        <v>46256</v>
      </c>
      <c r="M1411">
        <f t="shared" si="200"/>
        <v>30</v>
      </c>
      <c r="N1411">
        <f t="shared" si="201"/>
        <v>22</v>
      </c>
      <c r="O1411" t="str">
        <f t="shared" si="202"/>
        <v>Aug-2026</v>
      </c>
      <c r="P1411">
        <f t="shared" ca="1" si="203"/>
        <v>1</v>
      </c>
      <c r="Q1411" s="2">
        <f t="array" ref="Q1411">IF($A1411="",0,IFERROR(INDEX(Summary!$P$3:$AS$67,$AH1411-2,$M1411),0))</f>
        <v>0</v>
      </c>
      <c r="R1411" s="2">
        <f t="array" ref="R1411">IF($A1411="",0,ROUND(IFERROR(INDEX(Summary!$O:$O,$AH1411),0)/30,0))</f>
        <v>0</v>
      </c>
      <c r="S1411">
        <f t="shared" si="204"/>
        <v>0</v>
      </c>
      <c r="T1411" s="2">
        <f t="array" ref="T1411">IF($S1411=1,IFERROR(INDEX(Summary!$O:$O,$AH1411),0),0)</f>
        <v>0</v>
      </c>
      <c r="U1411" s="2">
        <f t="array" ref="U1411">IF($S1411=1,IFERROR(INDEX(Summary!$AT:$AT,$AH1411),0),0)</f>
        <v>0</v>
      </c>
      <c r="V1411" s="2">
        <f t="shared" si="205"/>
        <v>0</v>
      </c>
      <c r="W1411" s="2">
        <f t="array" ref="W1411">IF($S1411=1,IFERROR(INDEX(Summary!$AZ:$AZ,$AH1411),0),0)</f>
        <v>0</v>
      </c>
      <c r="X1411" s="3">
        <f t="array" ref="X1411">IF($S1411=1,IFERROR(INDEX(Summary!$BA:$BA,$AH1411),0),0)</f>
        <v>0</v>
      </c>
      <c r="Y1411" s="2">
        <f t="array" ref="Y1411">IF($S1411=1,IFERROR(INDEX(Summary!$G:$G,$AH1411),0),0)</f>
        <v>0</v>
      </c>
      <c r="Z1411" s="2">
        <f t="array" ref="Z1411">IF($S1411=1,IFERROR(INDEX(Summary!$H:$H,$AH1411),0),0)</f>
        <v>0</v>
      </c>
      <c r="AA1411" s="2">
        <f t="array" ref="AA1411">IF($S1411=1,IFERROR(INDEX(Summary!$I:$I,$AH1411),0),0)</f>
        <v>0</v>
      </c>
      <c r="AB1411" s="2">
        <f t="array" ref="AB1411">IF($S1411=1,IFERROR(INDEX(Summary!$J:$J,$AH1411),0),0)</f>
        <v>0</v>
      </c>
      <c r="AC1411" s="2">
        <f t="array" ref="AC1411">IF($S1411=1,IFERROR(INDEX(Summary!$K:$K,$AH1411),0),0)</f>
        <v>0</v>
      </c>
      <c r="AD1411" s="2">
        <f t="array" ref="AD1411">IF($S1411=1,IFERROR(INDEX(Summary!$L:$L,$AH1411),0),0)</f>
        <v>0</v>
      </c>
      <c r="AE1411" s="2">
        <f t="array" ref="AE1411">IF($S1411=1,IFERROR(INDEX(Summary!$M:$M,$AH1411),0),0)</f>
        <v>0</v>
      </c>
      <c r="AF1411" s="2">
        <f t="array" ref="AF1411">IF($S1411=1,IFERROR(INDEX(Summary!$N:$N,$AH1411),0),0)</f>
        <v>0</v>
      </c>
      <c r="AG1411">
        <f t="array" ref="AG1411">IF($A1411="","",IFERROR(INDEX(Summary!$BB:$BB,$AH1411),0))</f>
        <v>10</v>
      </c>
      <c r="AH1411">
        <f t="shared" si="206"/>
        <v>49</v>
      </c>
    </row>
    <row r="1412" spans="1:34" hidden="1">
      <c r="A1412" t="str">
        <f t="array" ref="A1412">IFERROR(INDEX(Summary!$D:$D,$AH1412)&amp;"","")</f>
        <v>FG00122</v>
      </c>
      <c r="B1412" t="str">
        <f t="array" ref="B1412">IF($A1412="","",INDEX(Summary!$E:$E,$AH1412))</f>
        <v>Indrayani Rice 1kg</v>
      </c>
      <c r="C1412" t="str">
        <f t="array" ref="C1412">IF($A1412="","",INDEX(Summary!$B:$B,$AH1412))</f>
        <v>Raw_Agri</v>
      </c>
      <c r="D1412" t="str">
        <f t="array" ref="D1412">IF($A1412="","",INDEX(Summary!$C:$C,$AH1412))</f>
        <v>C6</v>
      </c>
      <c r="E1412">
        <f t="array" ref="E1412">IF($A1412="","",INDEX(Summary!$F:$F,$AH1412))</f>
        <v>1</v>
      </c>
      <c r="F1412" t="str">
        <f t="array" ref="F1412">IF($A1412="","",INDEX(Summary!$BC:$BC,$AH1412)&amp;"")</f>
        <v>P3 – Normal</v>
      </c>
      <c r="G1412">
        <f t="shared" si="198"/>
        <v>3</v>
      </c>
      <c r="H1412">
        <f t="shared" si="199"/>
        <v>0</v>
      </c>
      <c r="I1412" t="str">
        <f t="array" ref="I1412">IF($A1412="","",IF(IFERROR(INDEX(Summary!$BA:$BA,$AH1412),0)&lt;1,"Under 1 day",IF(INDEX(Summary!$BA:$BA,$AH1412)&lt;3,"1-3 days",IF(INDEX(Summary!$BA:$BA,$AH1412)&lt;7,"3-7 days","7+ days"))))</f>
        <v>7+ days</v>
      </c>
      <c r="J1412" t="str">
        <f t="array" ref="J1412">IF($A1412="","",IF(IFERROR(INDEX(Summary!$AX:$AX,$AH1412),0)&lt;0.25,"0-25%",IF(INDEX(Summary!$AX:$AX,$AH1412)&lt;0.5,"25-50%",IF(INDEX(Summary!$AX:$AX,$AH1412)&lt;0.75,"50-75%","75-100%"))))</f>
        <v>75-100%</v>
      </c>
      <c r="K1412" t="str">
        <f t="array" ref="K1412">IF($A1412="","",INDEX(Summary!$AY:$AY,$AH1412)&amp;"")</f>
        <v>WIP</v>
      </c>
      <c r="L1412" s="1">
        <f>IF($A1412="","",Summary!$P$2+MOD(ROW()-2,30))</f>
        <v>46227</v>
      </c>
      <c r="M1412">
        <f t="shared" si="200"/>
        <v>1</v>
      </c>
      <c r="N1412">
        <f t="shared" si="201"/>
        <v>24</v>
      </c>
      <c r="O1412" t="str">
        <f t="shared" si="202"/>
        <v>Jul-2026</v>
      </c>
      <c r="P1412">
        <f t="shared" ca="1" si="203"/>
        <v>1</v>
      </c>
      <c r="Q1412" s="2">
        <f t="array" ref="Q1412">IF($A1412="",0,IFERROR(INDEX(Summary!$P$3:$AS$67,$AH1412-2,$M1412),0))</f>
        <v>0</v>
      </c>
      <c r="R1412" s="2">
        <f t="array" ref="R1412">IF($A1412="",0,ROUND(IFERROR(INDEX(Summary!$O:$O,$AH1412),0)/30,0))</f>
        <v>98</v>
      </c>
      <c r="S1412">
        <f t="shared" si="204"/>
        <v>1</v>
      </c>
      <c r="T1412" s="2">
        <f t="array" ref="T1412">IF($S1412=1,IFERROR(INDEX(Summary!$O:$O,$AH1412),0),0)</f>
        <v>2941</v>
      </c>
      <c r="U1412" s="2">
        <f t="array" ref="U1412">IF($S1412=1,IFERROR(INDEX(Summary!$AT:$AT,$AH1412),0),0)</f>
        <v>3465</v>
      </c>
      <c r="V1412" s="2">
        <f t="shared" si="205"/>
        <v>0</v>
      </c>
      <c r="W1412" s="2">
        <f t="array" ref="W1412">IF($S1412=1,IFERROR(INDEX(Summary!$AZ:$AZ,$AH1412),0),0)</f>
        <v>1752</v>
      </c>
      <c r="X1412" s="3">
        <f t="array" ref="X1412">IF($S1412=1,IFERROR(INDEX(Summary!$BA:$BA,$AH1412),0),0)</f>
        <v>17.871472288337301</v>
      </c>
      <c r="Y1412" s="2">
        <f t="array" ref="Y1412">IF($S1412=1,IFERROR(INDEX(Summary!$G:$G,$AH1412),0),0)</f>
        <v>2941</v>
      </c>
      <c r="Z1412" s="2">
        <f t="array" ref="Z1412">IF($S1412=1,IFERROR(INDEX(Summary!$H:$H,$AH1412),0),0)</f>
        <v>0</v>
      </c>
      <c r="AA1412" s="2">
        <f t="array" ref="AA1412">IF($S1412=1,IFERROR(INDEX(Summary!$I:$I,$AH1412),0),0)</f>
        <v>0</v>
      </c>
      <c r="AB1412" s="2">
        <f t="array" ref="AB1412">IF($S1412=1,IFERROR(INDEX(Summary!$J:$J,$AH1412),0),0)</f>
        <v>0</v>
      </c>
      <c r="AC1412" s="2">
        <f t="array" ref="AC1412">IF($S1412=1,IFERROR(INDEX(Summary!$K:$K,$AH1412),0),0)</f>
        <v>0</v>
      </c>
      <c r="AD1412" s="2">
        <f t="array" ref="AD1412">IF($S1412=1,IFERROR(INDEX(Summary!$L:$L,$AH1412),0),0)</f>
        <v>0</v>
      </c>
      <c r="AE1412" s="2">
        <f t="array" ref="AE1412">IF($S1412=1,IFERROR(INDEX(Summary!$M:$M,$AH1412),0),0)</f>
        <v>0</v>
      </c>
      <c r="AF1412" s="2">
        <f t="array" ref="AF1412">IF($S1412=1,IFERROR(INDEX(Summary!$N:$N,$AH1412),0),0)</f>
        <v>0</v>
      </c>
      <c r="AG1412">
        <f t="array" ref="AG1412">IF($A1412="","",IFERROR(INDEX(Summary!$BB:$BB,$AH1412),0))</f>
        <v>5</v>
      </c>
      <c r="AH1412">
        <f t="shared" si="206"/>
        <v>50</v>
      </c>
    </row>
    <row r="1413" spans="1:34" hidden="1">
      <c r="A1413" t="str">
        <f t="array" ref="A1413">IFERROR(INDEX(Summary!$D:$D,$AH1413)&amp;"","")</f>
        <v>FG00122</v>
      </c>
      <c r="B1413" t="str">
        <f t="array" ref="B1413">IF($A1413="","",INDEX(Summary!$E:$E,$AH1413))</f>
        <v>Indrayani Rice 1kg</v>
      </c>
      <c r="C1413" t="str">
        <f t="array" ref="C1413">IF($A1413="","",INDEX(Summary!$B:$B,$AH1413))</f>
        <v>Raw_Agri</v>
      </c>
      <c r="D1413" t="str">
        <f t="array" ref="D1413">IF($A1413="","",INDEX(Summary!$C:$C,$AH1413))</f>
        <v>C6</v>
      </c>
      <c r="E1413">
        <f t="array" ref="E1413">IF($A1413="","",INDEX(Summary!$F:$F,$AH1413))</f>
        <v>1</v>
      </c>
      <c r="F1413" t="str">
        <f t="array" ref="F1413">IF($A1413="","",INDEX(Summary!$BC:$BC,$AH1413)&amp;"")</f>
        <v>P3 – Normal</v>
      </c>
      <c r="G1413">
        <f t="shared" si="198"/>
        <v>3</v>
      </c>
      <c r="H1413">
        <f t="shared" si="199"/>
        <v>0</v>
      </c>
      <c r="I1413" t="str">
        <f t="array" ref="I1413">IF($A1413="","",IF(IFERROR(INDEX(Summary!$BA:$BA,$AH1413),0)&lt;1,"Under 1 day",IF(INDEX(Summary!$BA:$BA,$AH1413)&lt;3,"1-3 days",IF(INDEX(Summary!$BA:$BA,$AH1413)&lt;7,"3-7 days","7+ days"))))</f>
        <v>7+ days</v>
      </c>
      <c r="J1413" t="str">
        <f t="array" ref="J1413">IF($A1413="","",IF(IFERROR(INDEX(Summary!$AX:$AX,$AH1413),0)&lt;0.25,"0-25%",IF(INDEX(Summary!$AX:$AX,$AH1413)&lt;0.5,"25-50%",IF(INDEX(Summary!$AX:$AX,$AH1413)&lt;0.75,"50-75%","75-100%"))))</f>
        <v>75-100%</v>
      </c>
      <c r="K1413" t="str">
        <f t="array" ref="K1413">IF($A1413="","",INDEX(Summary!$AY:$AY,$AH1413)&amp;"")</f>
        <v>WIP</v>
      </c>
      <c r="L1413" s="1">
        <f>IF($A1413="","",Summary!$P$2+MOD(ROW()-2,30))</f>
        <v>46228</v>
      </c>
      <c r="M1413">
        <f t="shared" si="200"/>
        <v>2</v>
      </c>
      <c r="N1413">
        <f t="shared" si="201"/>
        <v>25</v>
      </c>
      <c r="O1413" t="str">
        <f t="shared" si="202"/>
        <v>Jul-2026</v>
      </c>
      <c r="P1413">
        <f t="shared" ca="1" si="203"/>
        <v>1</v>
      </c>
      <c r="Q1413" s="2">
        <f t="array" ref="Q1413">IF($A1413="",0,IFERROR(INDEX(Summary!$P$3:$AS$67,$AH1413-2,$M1413),0))</f>
        <v>0</v>
      </c>
      <c r="R1413" s="2">
        <f t="array" ref="R1413">IF($A1413="",0,ROUND(IFERROR(INDEX(Summary!$O:$O,$AH1413),0)/30,0))</f>
        <v>98</v>
      </c>
      <c r="S1413">
        <f t="shared" si="204"/>
        <v>0</v>
      </c>
      <c r="T1413" s="2">
        <f t="array" ref="T1413">IF($S1413=1,IFERROR(INDEX(Summary!$O:$O,$AH1413),0),0)</f>
        <v>0</v>
      </c>
      <c r="U1413" s="2">
        <f t="array" ref="U1413">IF($S1413=1,IFERROR(INDEX(Summary!$AT:$AT,$AH1413),0),0)</f>
        <v>0</v>
      </c>
      <c r="V1413" s="2">
        <f t="shared" si="205"/>
        <v>0</v>
      </c>
      <c r="W1413" s="2">
        <f t="array" ref="W1413">IF($S1413=1,IFERROR(INDEX(Summary!$AZ:$AZ,$AH1413),0),0)</f>
        <v>0</v>
      </c>
      <c r="X1413" s="3">
        <f t="array" ref="X1413">IF($S1413=1,IFERROR(INDEX(Summary!$BA:$BA,$AH1413),0),0)</f>
        <v>0</v>
      </c>
      <c r="Y1413" s="2">
        <f t="array" ref="Y1413">IF($S1413=1,IFERROR(INDEX(Summary!$G:$G,$AH1413),0),0)</f>
        <v>0</v>
      </c>
      <c r="Z1413" s="2">
        <f t="array" ref="Z1413">IF($S1413=1,IFERROR(INDEX(Summary!$H:$H,$AH1413),0),0)</f>
        <v>0</v>
      </c>
      <c r="AA1413" s="2">
        <f t="array" ref="AA1413">IF($S1413=1,IFERROR(INDEX(Summary!$I:$I,$AH1413),0),0)</f>
        <v>0</v>
      </c>
      <c r="AB1413" s="2">
        <f t="array" ref="AB1413">IF($S1413=1,IFERROR(INDEX(Summary!$J:$J,$AH1413),0),0)</f>
        <v>0</v>
      </c>
      <c r="AC1413" s="2">
        <f t="array" ref="AC1413">IF($S1413=1,IFERROR(INDEX(Summary!$K:$K,$AH1413),0),0)</f>
        <v>0</v>
      </c>
      <c r="AD1413" s="2">
        <f t="array" ref="AD1413">IF($S1413=1,IFERROR(INDEX(Summary!$L:$L,$AH1413),0),0)</f>
        <v>0</v>
      </c>
      <c r="AE1413" s="2">
        <f t="array" ref="AE1413">IF($S1413=1,IFERROR(INDEX(Summary!$M:$M,$AH1413),0),0)</f>
        <v>0</v>
      </c>
      <c r="AF1413" s="2">
        <f t="array" ref="AF1413">IF($S1413=1,IFERROR(INDEX(Summary!$N:$N,$AH1413),0),0)</f>
        <v>0</v>
      </c>
      <c r="AG1413">
        <f t="array" ref="AG1413">IF($A1413="","",IFERROR(INDEX(Summary!$BB:$BB,$AH1413),0))</f>
        <v>5</v>
      </c>
      <c r="AH1413">
        <f t="shared" si="206"/>
        <v>50</v>
      </c>
    </row>
    <row r="1414" spans="1:34" hidden="1">
      <c r="A1414" t="str">
        <f t="array" ref="A1414">IFERROR(INDEX(Summary!$D:$D,$AH1414)&amp;"","")</f>
        <v>FG00122</v>
      </c>
      <c r="B1414" t="str">
        <f t="array" ref="B1414">IF($A1414="","",INDEX(Summary!$E:$E,$AH1414))</f>
        <v>Indrayani Rice 1kg</v>
      </c>
      <c r="C1414" t="str">
        <f t="array" ref="C1414">IF($A1414="","",INDEX(Summary!$B:$B,$AH1414))</f>
        <v>Raw_Agri</v>
      </c>
      <c r="D1414" t="str">
        <f t="array" ref="D1414">IF($A1414="","",INDEX(Summary!$C:$C,$AH1414))</f>
        <v>C6</v>
      </c>
      <c r="E1414">
        <f t="array" ref="E1414">IF($A1414="","",INDEX(Summary!$F:$F,$AH1414))</f>
        <v>1</v>
      </c>
      <c r="F1414" t="str">
        <f t="array" ref="F1414">IF($A1414="","",INDEX(Summary!$BC:$BC,$AH1414)&amp;"")</f>
        <v>P3 – Normal</v>
      </c>
      <c r="G1414">
        <f t="shared" si="198"/>
        <v>3</v>
      </c>
      <c r="H1414">
        <f t="shared" si="199"/>
        <v>0</v>
      </c>
      <c r="I1414" t="str">
        <f t="array" ref="I1414">IF($A1414="","",IF(IFERROR(INDEX(Summary!$BA:$BA,$AH1414),0)&lt;1,"Under 1 day",IF(INDEX(Summary!$BA:$BA,$AH1414)&lt;3,"1-3 days",IF(INDEX(Summary!$BA:$BA,$AH1414)&lt;7,"3-7 days","7+ days"))))</f>
        <v>7+ days</v>
      </c>
      <c r="J1414" t="str">
        <f t="array" ref="J1414">IF($A1414="","",IF(IFERROR(INDEX(Summary!$AX:$AX,$AH1414),0)&lt;0.25,"0-25%",IF(INDEX(Summary!$AX:$AX,$AH1414)&lt;0.5,"25-50%",IF(INDEX(Summary!$AX:$AX,$AH1414)&lt;0.75,"50-75%","75-100%"))))</f>
        <v>75-100%</v>
      </c>
      <c r="K1414" t="str">
        <f t="array" ref="K1414">IF($A1414="","",INDEX(Summary!$AY:$AY,$AH1414)&amp;"")</f>
        <v>WIP</v>
      </c>
      <c r="L1414" s="1">
        <f>IF($A1414="","",Summary!$P$2+MOD(ROW()-2,30))</f>
        <v>46229</v>
      </c>
      <c r="M1414">
        <f t="shared" si="200"/>
        <v>3</v>
      </c>
      <c r="N1414">
        <f t="shared" si="201"/>
        <v>26</v>
      </c>
      <c r="O1414" t="str">
        <f t="shared" si="202"/>
        <v>Jul-2026</v>
      </c>
      <c r="P1414">
        <f t="shared" ca="1" si="203"/>
        <v>1</v>
      </c>
      <c r="Q1414" s="2">
        <f t="array" ref="Q1414">IF($A1414="",0,IFERROR(INDEX(Summary!$P$3:$AS$67,$AH1414-2,$M1414),0))</f>
        <v>0</v>
      </c>
      <c r="R1414" s="2">
        <f t="array" ref="R1414">IF($A1414="",0,ROUND(IFERROR(INDEX(Summary!$O:$O,$AH1414),0)/30,0))</f>
        <v>98</v>
      </c>
      <c r="S1414">
        <f t="shared" si="204"/>
        <v>0</v>
      </c>
      <c r="T1414" s="2">
        <f t="array" ref="T1414">IF($S1414=1,IFERROR(INDEX(Summary!$O:$O,$AH1414),0),0)</f>
        <v>0</v>
      </c>
      <c r="U1414" s="2">
        <f t="array" ref="U1414">IF($S1414=1,IFERROR(INDEX(Summary!$AT:$AT,$AH1414),0),0)</f>
        <v>0</v>
      </c>
      <c r="V1414" s="2">
        <f t="shared" si="205"/>
        <v>0</v>
      </c>
      <c r="W1414" s="2">
        <f t="array" ref="W1414">IF($S1414=1,IFERROR(INDEX(Summary!$AZ:$AZ,$AH1414),0),0)</f>
        <v>0</v>
      </c>
      <c r="X1414" s="3">
        <f t="array" ref="X1414">IF($S1414=1,IFERROR(INDEX(Summary!$BA:$BA,$AH1414),0),0)</f>
        <v>0</v>
      </c>
      <c r="Y1414" s="2">
        <f t="array" ref="Y1414">IF($S1414=1,IFERROR(INDEX(Summary!$G:$G,$AH1414),0),0)</f>
        <v>0</v>
      </c>
      <c r="Z1414" s="2">
        <f t="array" ref="Z1414">IF($S1414=1,IFERROR(INDEX(Summary!$H:$H,$AH1414),0),0)</f>
        <v>0</v>
      </c>
      <c r="AA1414" s="2">
        <f t="array" ref="AA1414">IF($S1414=1,IFERROR(INDEX(Summary!$I:$I,$AH1414),0),0)</f>
        <v>0</v>
      </c>
      <c r="AB1414" s="2">
        <f t="array" ref="AB1414">IF($S1414=1,IFERROR(INDEX(Summary!$J:$J,$AH1414),0),0)</f>
        <v>0</v>
      </c>
      <c r="AC1414" s="2">
        <f t="array" ref="AC1414">IF($S1414=1,IFERROR(INDEX(Summary!$K:$K,$AH1414),0),0)</f>
        <v>0</v>
      </c>
      <c r="AD1414" s="2">
        <f t="array" ref="AD1414">IF($S1414=1,IFERROR(INDEX(Summary!$L:$L,$AH1414),0),0)</f>
        <v>0</v>
      </c>
      <c r="AE1414" s="2">
        <f t="array" ref="AE1414">IF($S1414=1,IFERROR(INDEX(Summary!$M:$M,$AH1414),0),0)</f>
        <v>0</v>
      </c>
      <c r="AF1414" s="2">
        <f t="array" ref="AF1414">IF($S1414=1,IFERROR(INDEX(Summary!$N:$N,$AH1414),0),0)</f>
        <v>0</v>
      </c>
      <c r="AG1414">
        <f t="array" ref="AG1414">IF($A1414="","",IFERROR(INDEX(Summary!$BB:$BB,$AH1414),0))</f>
        <v>5</v>
      </c>
      <c r="AH1414">
        <f t="shared" si="206"/>
        <v>50</v>
      </c>
    </row>
    <row r="1415" spans="1:34" hidden="1">
      <c r="A1415" t="str">
        <f t="array" ref="A1415">IFERROR(INDEX(Summary!$D:$D,$AH1415)&amp;"","")</f>
        <v>FG00122</v>
      </c>
      <c r="B1415" t="str">
        <f t="array" ref="B1415">IF($A1415="","",INDEX(Summary!$E:$E,$AH1415))</f>
        <v>Indrayani Rice 1kg</v>
      </c>
      <c r="C1415" t="str">
        <f t="array" ref="C1415">IF($A1415="","",INDEX(Summary!$B:$B,$AH1415))</f>
        <v>Raw_Agri</v>
      </c>
      <c r="D1415" t="str">
        <f t="array" ref="D1415">IF($A1415="","",INDEX(Summary!$C:$C,$AH1415))</f>
        <v>C6</v>
      </c>
      <c r="E1415">
        <f t="array" ref="E1415">IF($A1415="","",INDEX(Summary!$F:$F,$AH1415))</f>
        <v>1</v>
      </c>
      <c r="F1415" t="str">
        <f t="array" ref="F1415">IF($A1415="","",INDEX(Summary!$BC:$BC,$AH1415)&amp;"")</f>
        <v>P3 – Normal</v>
      </c>
      <c r="G1415">
        <f t="shared" si="198"/>
        <v>3</v>
      </c>
      <c r="H1415">
        <f t="shared" si="199"/>
        <v>0</v>
      </c>
      <c r="I1415" t="str">
        <f t="array" ref="I1415">IF($A1415="","",IF(IFERROR(INDEX(Summary!$BA:$BA,$AH1415),0)&lt;1,"Under 1 day",IF(INDEX(Summary!$BA:$BA,$AH1415)&lt;3,"1-3 days",IF(INDEX(Summary!$BA:$BA,$AH1415)&lt;7,"3-7 days","7+ days"))))</f>
        <v>7+ days</v>
      </c>
      <c r="J1415" t="str">
        <f t="array" ref="J1415">IF($A1415="","",IF(IFERROR(INDEX(Summary!$AX:$AX,$AH1415),0)&lt;0.25,"0-25%",IF(INDEX(Summary!$AX:$AX,$AH1415)&lt;0.5,"25-50%",IF(INDEX(Summary!$AX:$AX,$AH1415)&lt;0.75,"50-75%","75-100%"))))</f>
        <v>75-100%</v>
      </c>
      <c r="K1415" t="str">
        <f t="array" ref="K1415">IF($A1415="","",INDEX(Summary!$AY:$AY,$AH1415)&amp;"")</f>
        <v>WIP</v>
      </c>
      <c r="L1415" s="1">
        <f>IF($A1415="","",Summary!$P$2+MOD(ROW()-2,30))</f>
        <v>46230</v>
      </c>
      <c r="M1415">
        <f t="shared" si="200"/>
        <v>4</v>
      </c>
      <c r="N1415">
        <f t="shared" si="201"/>
        <v>27</v>
      </c>
      <c r="O1415" t="str">
        <f t="shared" si="202"/>
        <v>Jul-2026</v>
      </c>
      <c r="P1415">
        <f t="shared" ca="1" si="203"/>
        <v>1</v>
      </c>
      <c r="Q1415" s="2">
        <f t="array" ref="Q1415">IF($A1415="",0,IFERROR(INDEX(Summary!$P$3:$AS$67,$AH1415-2,$M1415),0))</f>
        <v>0</v>
      </c>
      <c r="R1415" s="2">
        <f t="array" ref="R1415">IF($A1415="",0,ROUND(IFERROR(INDEX(Summary!$O:$O,$AH1415),0)/30,0))</f>
        <v>98</v>
      </c>
      <c r="S1415">
        <f t="shared" si="204"/>
        <v>0</v>
      </c>
      <c r="T1415" s="2">
        <f t="array" ref="T1415">IF($S1415=1,IFERROR(INDEX(Summary!$O:$O,$AH1415),0),0)</f>
        <v>0</v>
      </c>
      <c r="U1415" s="2">
        <f t="array" ref="U1415">IF($S1415=1,IFERROR(INDEX(Summary!$AT:$AT,$AH1415),0),0)</f>
        <v>0</v>
      </c>
      <c r="V1415" s="2">
        <f t="shared" si="205"/>
        <v>0</v>
      </c>
      <c r="W1415" s="2">
        <f t="array" ref="W1415">IF($S1415=1,IFERROR(INDEX(Summary!$AZ:$AZ,$AH1415),0),0)</f>
        <v>0</v>
      </c>
      <c r="X1415" s="3">
        <f t="array" ref="X1415">IF($S1415=1,IFERROR(INDEX(Summary!$BA:$BA,$AH1415),0),0)</f>
        <v>0</v>
      </c>
      <c r="Y1415" s="2">
        <f t="array" ref="Y1415">IF($S1415=1,IFERROR(INDEX(Summary!$G:$G,$AH1415),0),0)</f>
        <v>0</v>
      </c>
      <c r="Z1415" s="2">
        <f t="array" ref="Z1415">IF($S1415=1,IFERROR(INDEX(Summary!$H:$H,$AH1415),0),0)</f>
        <v>0</v>
      </c>
      <c r="AA1415" s="2">
        <f t="array" ref="AA1415">IF($S1415=1,IFERROR(INDEX(Summary!$I:$I,$AH1415),0),0)</f>
        <v>0</v>
      </c>
      <c r="AB1415" s="2">
        <f t="array" ref="AB1415">IF($S1415=1,IFERROR(INDEX(Summary!$J:$J,$AH1415),0),0)</f>
        <v>0</v>
      </c>
      <c r="AC1415" s="2">
        <f t="array" ref="AC1415">IF($S1415=1,IFERROR(INDEX(Summary!$K:$K,$AH1415),0),0)</f>
        <v>0</v>
      </c>
      <c r="AD1415" s="2">
        <f t="array" ref="AD1415">IF($S1415=1,IFERROR(INDEX(Summary!$L:$L,$AH1415),0),0)</f>
        <v>0</v>
      </c>
      <c r="AE1415" s="2">
        <f t="array" ref="AE1415">IF($S1415=1,IFERROR(INDEX(Summary!$M:$M,$AH1415),0),0)</f>
        <v>0</v>
      </c>
      <c r="AF1415" s="2">
        <f t="array" ref="AF1415">IF($S1415=1,IFERROR(INDEX(Summary!$N:$N,$AH1415),0),0)</f>
        <v>0</v>
      </c>
      <c r="AG1415">
        <f t="array" ref="AG1415">IF($A1415="","",IFERROR(INDEX(Summary!$BB:$BB,$AH1415),0))</f>
        <v>5</v>
      </c>
      <c r="AH1415">
        <f t="shared" si="206"/>
        <v>50</v>
      </c>
    </row>
    <row r="1416" spans="1:34" hidden="1">
      <c r="A1416" t="str">
        <f t="array" ref="A1416">IFERROR(INDEX(Summary!$D:$D,$AH1416)&amp;"","")</f>
        <v>FG00122</v>
      </c>
      <c r="B1416" t="str">
        <f t="array" ref="B1416">IF($A1416="","",INDEX(Summary!$E:$E,$AH1416))</f>
        <v>Indrayani Rice 1kg</v>
      </c>
      <c r="C1416" t="str">
        <f t="array" ref="C1416">IF($A1416="","",INDEX(Summary!$B:$B,$AH1416))</f>
        <v>Raw_Agri</v>
      </c>
      <c r="D1416" t="str">
        <f t="array" ref="D1416">IF($A1416="","",INDEX(Summary!$C:$C,$AH1416))</f>
        <v>C6</v>
      </c>
      <c r="E1416">
        <f t="array" ref="E1416">IF($A1416="","",INDEX(Summary!$F:$F,$AH1416))</f>
        <v>1</v>
      </c>
      <c r="F1416" t="str">
        <f t="array" ref="F1416">IF($A1416="","",INDEX(Summary!$BC:$BC,$AH1416)&amp;"")</f>
        <v>P3 – Normal</v>
      </c>
      <c r="G1416">
        <f t="shared" si="198"/>
        <v>3</v>
      </c>
      <c r="H1416">
        <f t="shared" si="199"/>
        <v>0</v>
      </c>
      <c r="I1416" t="str">
        <f t="array" ref="I1416">IF($A1416="","",IF(IFERROR(INDEX(Summary!$BA:$BA,$AH1416),0)&lt;1,"Under 1 day",IF(INDEX(Summary!$BA:$BA,$AH1416)&lt;3,"1-3 days",IF(INDEX(Summary!$BA:$BA,$AH1416)&lt;7,"3-7 days","7+ days"))))</f>
        <v>7+ days</v>
      </c>
      <c r="J1416" t="str">
        <f t="array" ref="J1416">IF($A1416="","",IF(IFERROR(INDEX(Summary!$AX:$AX,$AH1416),0)&lt;0.25,"0-25%",IF(INDEX(Summary!$AX:$AX,$AH1416)&lt;0.5,"25-50%",IF(INDEX(Summary!$AX:$AX,$AH1416)&lt;0.75,"50-75%","75-100%"))))</f>
        <v>75-100%</v>
      </c>
      <c r="K1416" t="str">
        <f t="array" ref="K1416">IF($A1416="","",INDEX(Summary!$AY:$AY,$AH1416)&amp;"")</f>
        <v>WIP</v>
      </c>
      <c r="L1416" s="1">
        <f>IF($A1416="","",Summary!$P$2+MOD(ROW()-2,30))</f>
        <v>46231</v>
      </c>
      <c r="M1416">
        <f t="shared" si="200"/>
        <v>5</v>
      </c>
      <c r="N1416">
        <f t="shared" si="201"/>
        <v>28</v>
      </c>
      <c r="O1416" t="str">
        <f t="shared" si="202"/>
        <v>Jul-2026</v>
      </c>
      <c r="P1416">
        <f t="shared" ca="1" si="203"/>
        <v>1</v>
      </c>
      <c r="Q1416" s="2">
        <f t="array" ref="Q1416">IF($A1416="",0,IFERROR(INDEX(Summary!$P$3:$AS$67,$AH1416-2,$M1416),0))</f>
        <v>247</v>
      </c>
      <c r="R1416" s="2">
        <f t="array" ref="R1416">IF($A1416="",0,ROUND(IFERROR(INDEX(Summary!$O:$O,$AH1416),0)/30,0))</f>
        <v>98</v>
      </c>
      <c r="S1416">
        <f t="shared" si="204"/>
        <v>0</v>
      </c>
      <c r="T1416" s="2">
        <f t="array" ref="T1416">IF($S1416=1,IFERROR(INDEX(Summary!$O:$O,$AH1416),0),0)</f>
        <v>0</v>
      </c>
      <c r="U1416" s="2">
        <f t="array" ref="U1416">IF($S1416=1,IFERROR(INDEX(Summary!$AT:$AT,$AH1416),0),0)</f>
        <v>0</v>
      </c>
      <c r="V1416" s="2">
        <f t="shared" si="205"/>
        <v>0</v>
      </c>
      <c r="W1416" s="2">
        <f t="array" ref="W1416">IF($S1416=1,IFERROR(INDEX(Summary!$AZ:$AZ,$AH1416),0),0)</f>
        <v>0</v>
      </c>
      <c r="X1416" s="3">
        <f t="array" ref="X1416">IF($S1416=1,IFERROR(INDEX(Summary!$BA:$BA,$AH1416),0),0)</f>
        <v>0</v>
      </c>
      <c r="Y1416" s="2">
        <f t="array" ref="Y1416">IF($S1416=1,IFERROR(INDEX(Summary!$G:$G,$AH1416),0),0)</f>
        <v>0</v>
      </c>
      <c r="Z1416" s="2">
        <f t="array" ref="Z1416">IF($S1416=1,IFERROR(INDEX(Summary!$H:$H,$AH1416),0),0)</f>
        <v>0</v>
      </c>
      <c r="AA1416" s="2">
        <f t="array" ref="AA1416">IF($S1416=1,IFERROR(INDEX(Summary!$I:$I,$AH1416),0),0)</f>
        <v>0</v>
      </c>
      <c r="AB1416" s="2">
        <f t="array" ref="AB1416">IF($S1416=1,IFERROR(INDEX(Summary!$J:$J,$AH1416),0),0)</f>
        <v>0</v>
      </c>
      <c r="AC1416" s="2">
        <f t="array" ref="AC1416">IF($S1416=1,IFERROR(INDEX(Summary!$K:$K,$AH1416),0),0)</f>
        <v>0</v>
      </c>
      <c r="AD1416" s="2">
        <f t="array" ref="AD1416">IF($S1416=1,IFERROR(INDEX(Summary!$L:$L,$AH1416),0),0)</f>
        <v>0</v>
      </c>
      <c r="AE1416" s="2">
        <f t="array" ref="AE1416">IF($S1416=1,IFERROR(INDEX(Summary!$M:$M,$AH1416),0),0)</f>
        <v>0</v>
      </c>
      <c r="AF1416" s="2">
        <f t="array" ref="AF1416">IF($S1416=1,IFERROR(INDEX(Summary!$N:$N,$AH1416),0),0)</f>
        <v>0</v>
      </c>
      <c r="AG1416">
        <f t="array" ref="AG1416">IF($A1416="","",IFERROR(INDEX(Summary!$BB:$BB,$AH1416),0))</f>
        <v>5</v>
      </c>
      <c r="AH1416">
        <f t="shared" si="206"/>
        <v>50</v>
      </c>
    </row>
    <row r="1417" spans="1:34" hidden="1">
      <c r="A1417" t="str">
        <f t="array" ref="A1417">IFERROR(INDEX(Summary!$D:$D,$AH1417)&amp;"","")</f>
        <v>FG00122</v>
      </c>
      <c r="B1417" t="str">
        <f t="array" ref="B1417">IF($A1417="","",INDEX(Summary!$E:$E,$AH1417))</f>
        <v>Indrayani Rice 1kg</v>
      </c>
      <c r="C1417" t="str">
        <f t="array" ref="C1417">IF($A1417="","",INDEX(Summary!$B:$B,$AH1417))</f>
        <v>Raw_Agri</v>
      </c>
      <c r="D1417" t="str">
        <f t="array" ref="D1417">IF($A1417="","",INDEX(Summary!$C:$C,$AH1417))</f>
        <v>C6</v>
      </c>
      <c r="E1417">
        <f t="array" ref="E1417">IF($A1417="","",INDEX(Summary!$F:$F,$AH1417))</f>
        <v>1</v>
      </c>
      <c r="F1417" t="str">
        <f t="array" ref="F1417">IF($A1417="","",INDEX(Summary!$BC:$BC,$AH1417)&amp;"")</f>
        <v>P3 – Normal</v>
      </c>
      <c r="G1417">
        <f t="shared" si="198"/>
        <v>3</v>
      </c>
      <c r="H1417">
        <f t="shared" si="199"/>
        <v>0</v>
      </c>
      <c r="I1417" t="str">
        <f t="array" ref="I1417">IF($A1417="","",IF(IFERROR(INDEX(Summary!$BA:$BA,$AH1417),0)&lt;1,"Under 1 day",IF(INDEX(Summary!$BA:$BA,$AH1417)&lt;3,"1-3 days",IF(INDEX(Summary!$BA:$BA,$AH1417)&lt;7,"3-7 days","7+ days"))))</f>
        <v>7+ days</v>
      </c>
      <c r="J1417" t="str">
        <f t="array" ref="J1417">IF($A1417="","",IF(IFERROR(INDEX(Summary!$AX:$AX,$AH1417),0)&lt;0.25,"0-25%",IF(INDEX(Summary!$AX:$AX,$AH1417)&lt;0.5,"25-50%",IF(INDEX(Summary!$AX:$AX,$AH1417)&lt;0.75,"50-75%","75-100%"))))</f>
        <v>75-100%</v>
      </c>
      <c r="K1417" t="str">
        <f t="array" ref="K1417">IF($A1417="","",INDEX(Summary!$AY:$AY,$AH1417)&amp;"")</f>
        <v>WIP</v>
      </c>
      <c r="L1417" s="1">
        <f>IF($A1417="","",Summary!$P$2+MOD(ROW()-2,30))</f>
        <v>46232</v>
      </c>
      <c r="M1417">
        <f t="shared" si="200"/>
        <v>6</v>
      </c>
      <c r="N1417">
        <f t="shared" si="201"/>
        <v>29</v>
      </c>
      <c r="O1417" t="str">
        <f t="shared" si="202"/>
        <v>Jul-2026</v>
      </c>
      <c r="P1417">
        <f t="shared" ca="1" si="203"/>
        <v>1</v>
      </c>
      <c r="Q1417" s="2">
        <f t="array" ref="Q1417">IF($A1417="",0,IFERROR(INDEX(Summary!$P$3:$AS$67,$AH1417-2,$M1417),0))</f>
        <v>0</v>
      </c>
      <c r="R1417" s="2">
        <f t="array" ref="R1417">IF($A1417="",0,ROUND(IFERROR(INDEX(Summary!$O:$O,$AH1417),0)/30,0))</f>
        <v>98</v>
      </c>
      <c r="S1417">
        <f t="shared" si="204"/>
        <v>0</v>
      </c>
      <c r="T1417" s="2">
        <f t="array" ref="T1417">IF($S1417=1,IFERROR(INDEX(Summary!$O:$O,$AH1417),0),0)</f>
        <v>0</v>
      </c>
      <c r="U1417" s="2">
        <f t="array" ref="U1417">IF($S1417=1,IFERROR(INDEX(Summary!$AT:$AT,$AH1417),0),0)</f>
        <v>0</v>
      </c>
      <c r="V1417" s="2">
        <f t="shared" si="205"/>
        <v>0</v>
      </c>
      <c r="W1417" s="2">
        <f t="array" ref="W1417">IF($S1417=1,IFERROR(INDEX(Summary!$AZ:$AZ,$AH1417),0),0)</f>
        <v>0</v>
      </c>
      <c r="X1417" s="3">
        <f t="array" ref="X1417">IF($S1417=1,IFERROR(INDEX(Summary!$BA:$BA,$AH1417),0),0)</f>
        <v>0</v>
      </c>
      <c r="Y1417" s="2">
        <f t="array" ref="Y1417">IF($S1417=1,IFERROR(INDEX(Summary!$G:$G,$AH1417),0),0)</f>
        <v>0</v>
      </c>
      <c r="Z1417" s="2">
        <f t="array" ref="Z1417">IF($S1417=1,IFERROR(INDEX(Summary!$H:$H,$AH1417),0),0)</f>
        <v>0</v>
      </c>
      <c r="AA1417" s="2">
        <f t="array" ref="AA1417">IF($S1417=1,IFERROR(INDEX(Summary!$I:$I,$AH1417),0),0)</f>
        <v>0</v>
      </c>
      <c r="AB1417" s="2">
        <f t="array" ref="AB1417">IF($S1417=1,IFERROR(INDEX(Summary!$J:$J,$AH1417),0),0)</f>
        <v>0</v>
      </c>
      <c r="AC1417" s="2">
        <f t="array" ref="AC1417">IF($S1417=1,IFERROR(INDEX(Summary!$K:$K,$AH1417),0),0)</f>
        <v>0</v>
      </c>
      <c r="AD1417" s="2">
        <f t="array" ref="AD1417">IF($S1417=1,IFERROR(INDEX(Summary!$L:$L,$AH1417),0),0)</f>
        <v>0</v>
      </c>
      <c r="AE1417" s="2">
        <f t="array" ref="AE1417">IF($S1417=1,IFERROR(INDEX(Summary!$M:$M,$AH1417),0),0)</f>
        <v>0</v>
      </c>
      <c r="AF1417" s="2">
        <f t="array" ref="AF1417">IF($S1417=1,IFERROR(INDEX(Summary!$N:$N,$AH1417),0),0)</f>
        <v>0</v>
      </c>
      <c r="AG1417">
        <f t="array" ref="AG1417">IF($A1417="","",IFERROR(INDEX(Summary!$BB:$BB,$AH1417),0))</f>
        <v>5</v>
      </c>
      <c r="AH1417">
        <f t="shared" si="206"/>
        <v>50</v>
      </c>
    </row>
    <row r="1418" spans="1:34" hidden="1">
      <c r="A1418" t="str">
        <f t="array" ref="A1418">IFERROR(INDEX(Summary!$D:$D,$AH1418)&amp;"","")</f>
        <v>FG00122</v>
      </c>
      <c r="B1418" t="str">
        <f t="array" ref="B1418">IF($A1418="","",INDEX(Summary!$E:$E,$AH1418))</f>
        <v>Indrayani Rice 1kg</v>
      </c>
      <c r="C1418" t="str">
        <f t="array" ref="C1418">IF($A1418="","",INDEX(Summary!$B:$B,$AH1418))</f>
        <v>Raw_Agri</v>
      </c>
      <c r="D1418" t="str">
        <f t="array" ref="D1418">IF($A1418="","",INDEX(Summary!$C:$C,$AH1418))</f>
        <v>C6</v>
      </c>
      <c r="E1418">
        <f t="array" ref="E1418">IF($A1418="","",INDEX(Summary!$F:$F,$AH1418))</f>
        <v>1</v>
      </c>
      <c r="F1418" t="str">
        <f t="array" ref="F1418">IF($A1418="","",INDEX(Summary!$BC:$BC,$AH1418)&amp;"")</f>
        <v>P3 – Normal</v>
      </c>
      <c r="G1418">
        <f t="shared" si="198"/>
        <v>3</v>
      </c>
      <c r="H1418">
        <f t="shared" si="199"/>
        <v>0</v>
      </c>
      <c r="I1418" t="str">
        <f t="array" ref="I1418">IF($A1418="","",IF(IFERROR(INDEX(Summary!$BA:$BA,$AH1418),0)&lt;1,"Under 1 day",IF(INDEX(Summary!$BA:$BA,$AH1418)&lt;3,"1-3 days",IF(INDEX(Summary!$BA:$BA,$AH1418)&lt;7,"3-7 days","7+ days"))))</f>
        <v>7+ days</v>
      </c>
      <c r="J1418" t="str">
        <f t="array" ref="J1418">IF($A1418="","",IF(IFERROR(INDEX(Summary!$AX:$AX,$AH1418),0)&lt;0.25,"0-25%",IF(INDEX(Summary!$AX:$AX,$AH1418)&lt;0.5,"25-50%",IF(INDEX(Summary!$AX:$AX,$AH1418)&lt;0.75,"50-75%","75-100%"))))</f>
        <v>75-100%</v>
      </c>
      <c r="K1418" t="str">
        <f t="array" ref="K1418">IF($A1418="","",INDEX(Summary!$AY:$AY,$AH1418)&amp;"")</f>
        <v>WIP</v>
      </c>
      <c r="L1418" s="1">
        <f>IF($A1418="","",Summary!$P$2+MOD(ROW()-2,30))</f>
        <v>46233</v>
      </c>
      <c r="M1418">
        <f t="shared" si="200"/>
        <v>7</v>
      </c>
      <c r="N1418">
        <f t="shared" si="201"/>
        <v>30</v>
      </c>
      <c r="O1418" t="str">
        <f t="shared" si="202"/>
        <v>Jul-2026</v>
      </c>
      <c r="P1418">
        <f t="shared" ca="1" si="203"/>
        <v>1</v>
      </c>
      <c r="Q1418" s="2">
        <f t="array" ref="Q1418">IF($A1418="",0,IFERROR(INDEX(Summary!$P$3:$AS$67,$AH1418-2,$M1418),0))</f>
        <v>0</v>
      </c>
      <c r="R1418" s="2">
        <f t="array" ref="R1418">IF($A1418="",0,ROUND(IFERROR(INDEX(Summary!$O:$O,$AH1418),0)/30,0))</f>
        <v>98</v>
      </c>
      <c r="S1418">
        <f t="shared" si="204"/>
        <v>0</v>
      </c>
      <c r="T1418" s="2">
        <f t="array" ref="T1418">IF($S1418=1,IFERROR(INDEX(Summary!$O:$O,$AH1418),0),0)</f>
        <v>0</v>
      </c>
      <c r="U1418" s="2">
        <f t="array" ref="U1418">IF($S1418=1,IFERROR(INDEX(Summary!$AT:$AT,$AH1418),0),0)</f>
        <v>0</v>
      </c>
      <c r="V1418" s="2">
        <f t="shared" si="205"/>
        <v>0</v>
      </c>
      <c r="W1418" s="2">
        <f t="array" ref="W1418">IF($S1418=1,IFERROR(INDEX(Summary!$AZ:$AZ,$AH1418),0),0)</f>
        <v>0</v>
      </c>
      <c r="X1418" s="3">
        <f t="array" ref="X1418">IF($S1418=1,IFERROR(INDEX(Summary!$BA:$BA,$AH1418),0),0)</f>
        <v>0</v>
      </c>
      <c r="Y1418" s="2">
        <f t="array" ref="Y1418">IF($S1418=1,IFERROR(INDEX(Summary!$G:$G,$AH1418),0),0)</f>
        <v>0</v>
      </c>
      <c r="Z1418" s="2">
        <f t="array" ref="Z1418">IF($S1418=1,IFERROR(INDEX(Summary!$H:$H,$AH1418),0),0)</f>
        <v>0</v>
      </c>
      <c r="AA1418" s="2">
        <f t="array" ref="AA1418">IF($S1418=1,IFERROR(INDEX(Summary!$I:$I,$AH1418),0),0)</f>
        <v>0</v>
      </c>
      <c r="AB1418" s="2">
        <f t="array" ref="AB1418">IF($S1418=1,IFERROR(INDEX(Summary!$J:$J,$AH1418),0),0)</f>
        <v>0</v>
      </c>
      <c r="AC1418" s="2">
        <f t="array" ref="AC1418">IF($S1418=1,IFERROR(INDEX(Summary!$K:$K,$AH1418),0),0)</f>
        <v>0</v>
      </c>
      <c r="AD1418" s="2">
        <f t="array" ref="AD1418">IF($S1418=1,IFERROR(INDEX(Summary!$L:$L,$AH1418),0),0)</f>
        <v>0</v>
      </c>
      <c r="AE1418" s="2">
        <f t="array" ref="AE1418">IF($S1418=1,IFERROR(INDEX(Summary!$M:$M,$AH1418),0),0)</f>
        <v>0</v>
      </c>
      <c r="AF1418" s="2">
        <f t="array" ref="AF1418">IF($S1418=1,IFERROR(INDEX(Summary!$N:$N,$AH1418),0),0)</f>
        <v>0</v>
      </c>
      <c r="AG1418">
        <f t="array" ref="AG1418">IF($A1418="","",IFERROR(INDEX(Summary!$BB:$BB,$AH1418),0))</f>
        <v>5</v>
      </c>
      <c r="AH1418">
        <f t="shared" si="206"/>
        <v>50</v>
      </c>
    </row>
    <row r="1419" spans="1:34" hidden="1">
      <c r="A1419" t="str">
        <f t="array" ref="A1419">IFERROR(INDEX(Summary!$D:$D,$AH1419)&amp;"","")</f>
        <v>FG00122</v>
      </c>
      <c r="B1419" t="str">
        <f t="array" ref="B1419">IF($A1419="","",INDEX(Summary!$E:$E,$AH1419))</f>
        <v>Indrayani Rice 1kg</v>
      </c>
      <c r="C1419" t="str">
        <f t="array" ref="C1419">IF($A1419="","",INDEX(Summary!$B:$B,$AH1419))</f>
        <v>Raw_Agri</v>
      </c>
      <c r="D1419" t="str">
        <f t="array" ref="D1419">IF($A1419="","",INDEX(Summary!$C:$C,$AH1419))</f>
        <v>C6</v>
      </c>
      <c r="E1419">
        <f t="array" ref="E1419">IF($A1419="","",INDEX(Summary!$F:$F,$AH1419))</f>
        <v>1</v>
      </c>
      <c r="F1419" t="str">
        <f t="array" ref="F1419">IF($A1419="","",INDEX(Summary!$BC:$BC,$AH1419)&amp;"")</f>
        <v>P3 – Normal</v>
      </c>
      <c r="G1419">
        <f t="shared" si="198"/>
        <v>3</v>
      </c>
      <c r="H1419">
        <f t="shared" si="199"/>
        <v>0</v>
      </c>
      <c r="I1419" t="str">
        <f t="array" ref="I1419">IF($A1419="","",IF(IFERROR(INDEX(Summary!$BA:$BA,$AH1419),0)&lt;1,"Under 1 day",IF(INDEX(Summary!$BA:$BA,$AH1419)&lt;3,"1-3 days",IF(INDEX(Summary!$BA:$BA,$AH1419)&lt;7,"3-7 days","7+ days"))))</f>
        <v>7+ days</v>
      </c>
      <c r="J1419" t="str">
        <f t="array" ref="J1419">IF($A1419="","",IF(IFERROR(INDEX(Summary!$AX:$AX,$AH1419),0)&lt;0.25,"0-25%",IF(INDEX(Summary!$AX:$AX,$AH1419)&lt;0.5,"25-50%",IF(INDEX(Summary!$AX:$AX,$AH1419)&lt;0.75,"50-75%","75-100%"))))</f>
        <v>75-100%</v>
      </c>
      <c r="K1419" t="str">
        <f t="array" ref="K1419">IF($A1419="","",INDEX(Summary!$AY:$AY,$AH1419)&amp;"")</f>
        <v>WIP</v>
      </c>
      <c r="L1419" s="1">
        <f>IF($A1419="","",Summary!$P$2+MOD(ROW()-2,30))</f>
        <v>46234</v>
      </c>
      <c r="M1419">
        <f t="shared" si="200"/>
        <v>8</v>
      </c>
      <c r="N1419">
        <f t="shared" si="201"/>
        <v>31</v>
      </c>
      <c r="O1419" t="str">
        <f t="shared" si="202"/>
        <v>Jul-2026</v>
      </c>
      <c r="P1419">
        <f t="shared" ca="1" si="203"/>
        <v>1</v>
      </c>
      <c r="Q1419" s="2">
        <f t="array" ref="Q1419">IF($A1419="",0,IFERROR(INDEX(Summary!$P$3:$AS$67,$AH1419-2,$M1419),0))</f>
        <v>0</v>
      </c>
      <c r="R1419" s="2">
        <f t="array" ref="R1419">IF($A1419="",0,ROUND(IFERROR(INDEX(Summary!$O:$O,$AH1419),0)/30,0))</f>
        <v>98</v>
      </c>
      <c r="S1419">
        <f t="shared" si="204"/>
        <v>0</v>
      </c>
      <c r="T1419" s="2">
        <f t="array" ref="T1419">IF($S1419=1,IFERROR(INDEX(Summary!$O:$O,$AH1419),0),0)</f>
        <v>0</v>
      </c>
      <c r="U1419" s="2">
        <f t="array" ref="U1419">IF($S1419=1,IFERROR(INDEX(Summary!$AT:$AT,$AH1419),0),0)</f>
        <v>0</v>
      </c>
      <c r="V1419" s="2">
        <f t="shared" si="205"/>
        <v>0</v>
      </c>
      <c r="W1419" s="2">
        <f t="array" ref="W1419">IF($S1419=1,IFERROR(INDEX(Summary!$AZ:$AZ,$AH1419),0),0)</f>
        <v>0</v>
      </c>
      <c r="X1419" s="3">
        <f t="array" ref="X1419">IF($S1419=1,IFERROR(INDEX(Summary!$BA:$BA,$AH1419),0),0)</f>
        <v>0</v>
      </c>
      <c r="Y1419" s="2">
        <f t="array" ref="Y1419">IF($S1419=1,IFERROR(INDEX(Summary!$G:$G,$AH1419),0),0)</f>
        <v>0</v>
      </c>
      <c r="Z1419" s="2">
        <f t="array" ref="Z1419">IF($S1419=1,IFERROR(INDEX(Summary!$H:$H,$AH1419),0),0)</f>
        <v>0</v>
      </c>
      <c r="AA1419" s="2">
        <f t="array" ref="AA1419">IF($S1419=1,IFERROR(INDEX(Summary!$I:$I,$AH1419),0),0)</f>
        <v>0</v>
      </c>
      <c r="AB1419" s="2">
        <f t="array" ref="AB1419">IF($S1419=1,IFERROR(INDEX(Summary!$J:$J,$AH1419),0),0)</f>
        <v>0</v>
      </c>
      <c r="AC1419" s="2">
        <f t="array" ref="AC1419">IF($S1419=1,IFERROR(INDEX(Summary!$K:$K,$AH1419),0),0)</f>
        <v>0</v>
      </c>
      <c r="AD1419" s="2">
        <f t="array" ref="AD1419">IF($S1419=1,IFERROR(INDEX(Summary!$L:$L,$AH1419),0),0)</f>
        <v>0</v>
      </c>
      <c r="AE1419" s="2">
        <f t="array" ref="AE1419">IF($S1419=1,IFERROR(INDEX(Summary!$M:$M,$AH1419),0),0)</f>
        <v>0</v>
      </c>
      <c r="AF1419" s="2">
        <f t="array" ref="AF1419">IF($S1419=1,IFERROR(INDEX(Summary!$N:$N,$AH1419),0),0)</f>
        <v>0</v>
      </c>
      <c r="AG1419">
        <f t="array" ref="AG1419">IF($A1419="","",IFERROR(INDEX(Summary!$BB:$BB,$AH1419),0))</f>
        <v>5</v>
      </c>
      <c r="AH1419">
        <f t="shared" si="206"/>
        <v>50</v>
      </c>
    </row>
    <row r="1420" spans="1:34" hidden="1">
      <c r="A1420" t="str">
        <f t="array" ref="A1420">IFERROR(INDEX(Summary!$D:$D,$AH1420)&amp;"","")</f>
        <v>FG00122</v>
      </c>
      <c r="B1420" t="str">
        <f t="array" ref="B1420">IF($A1420="","",INDEX(Summary!$E:$E,$AH1420))</f>
        <v>Indrayani Rice 1kg</v>
      </c>
      <c r="C1420" t="str">
        <f t="array" ref="C1420">IF($A1420="","",INDEX(Summary!$B:$B,$AH1420))</f>
        <v>Raw_Agri</v>
      </c>
      <c r="D1420" t="str">
        <f t="array" ref="D1420">IF($A1420="","",INDEX(Summary!$C:$C,$AH1420))</f>
        <v>C6</v>
      </c>
      <c r="E1420">
        <f t="array" ref="E1420">IF($A1420="","",INDEX(Summary!$F:$F,$AH1420))</f>
        <v>1</v>
      </c>
      <c r="F1420" t="str">
        <f t="array" ref="F1420">IF($A1420="","",INDEX(Summary!$BC:$BC,$AH1420)&amp;"")</f>
        <v>P3 – Normal</v>
      </c>
      <c r="G1420">
        <f t="shared" si="198"/>
        <v>3</v>
      </c>
      <c r="H1420">
        <f t="shared" si="199"/>
        <v>0</v>
      </c>
      <c r="I1420" t="str">
        <f t="array" ref="I1420">IF($A1420="","",IF(IFERROR(INDEX(Summary!$BA:$BA,$AH1420),0)&lt;1,"Under 1 day",IF(INDEX(Summary!$BA:$BA,$AH1420)&lt;3,"1-3 days",IF(INDEX(Summary!$BA:$BA,$AH1420)&lt;7,"3-7 days","7+ days"))))</f>
        <v>7+ days</v>
      </c>
      <c r="J1420" t="str">
        <f t="array" ref="J1420">IF($A1420="","",IF(IFERROR(INDEX(Summary!$AX:$AX,$AH1420),0)&lt;0.25,"0-25%",IF(INDEX(Summary!$AX:$AX,$AH1420)&lt;0.5,"25-50%",IF(INDEX(Summary!$AX:$AX,$AH1420)&lt;0.75,"50-75%","75-100%"))))</f>
        <v>75-100%</v>
      </c>
      <c r="K1420" t="str">
        <f t="array" ref="K1420">IF($A1420="","",INDEX(Summary!$AY:$AY,$AH1420)&amp;"")</f>
        <v>WIP</v>
      </c>
      <c r="L1420" s="1">
        <f>IF($A1420="","",Summary!$P$2+MOD(ROW()-2,30))</f>
        <v>46235</v>
      </c>
      <c r="M1420">
        <f t="shared" si="200"/>
        <v>9</v>
      </c>
      <c r="N1420">
        <f t="shared" si="201"/>
        <v>1</v>
      </c>
      <c r="O1420" t="str">
        <f t="shared" si="202"/>
        <v>Aug-2026</v>
      </c>
      <c r="P1420">
        <f t="shared" ca="1" si="203"/>
        <v>1</v>
      </c>
      <c r="Q1420" s="2">
        <f t="array" ref="Q1420">IF($A1420="",0,IFERROR(INDEX(Summary!$P$3:$AS$67,$AH1420-2,$M1420),0))</f>
        <v>0</v>
      </c>
      <c r="R1420" s="2">
        <f t="array" ref="R1420">IF($A1420="",0,ROUND(IFERROR(INDEX(Summary!$O:$O,$AH1420),0)/30,0))</f>
        <v>98</v>
      </c>
      <c r="S1420">
        <f t="shared" si="204"/>
        <v>0</v>
      </c>
      <c r="T1420" s="2">
        <f t="array" ref="T1420">IF($S1420=1,IFERROR(INDEX(Summary!$O:$O,$AH1420),0),0)</f>
        <v>0</v>
      </c>
      <c r="U1420" s="2">
        <f t="array" ref="U1420">IF($S1420=1,IFERROR(INDEX(Summary!$AT:$AT,$AH1420),0),0)</f>
        <v>0</v>
      </c>
      <c r="V1420" s="2">
        <f t="shared" si="205"/>
        <v>0</v>
      </c>
      <c r="W1420" s="2">
        <f t="array" ref="W1420">IF($S1420=1,IFERROR(INDEX(Summary!$AZ:$AZ,$AH1420),0),0)</f>
        <v>0</v>
      </c>
      <c r="X1420" s="3">
        <f t="array" ref="X1420">IF($S1420=1,IFERROR(INDEX(Summary!$BA:$BA,$AH1420),0),0)</f>
        <v>0</v>
      </c>
      <c r="Y1420" s="2">
        <f t="array" ref="Y1420">IF($S1420=1,IFERROR(INDEX(Summary!$G:$G,$AH1420),0),0)</f>
        <v>0</v>
      </c>
      <c r="Z1420" s="2">
        <f t="array" ref="Z1420">IF($S1420=1,IFERROR(INDEX(Summary!$H:$H,$AH1420),0),0)</f>
        <v>0</v>
      </c>
      <c r="AA1420" s="2">
        <f t="array" ref="AA1420">IF($S1420=1,IFERROR(INDEX(Summary!$I:$I,$AH1420),0),0)</f>
        <v>0</v>
      </c>
      <c r="AB1420" s="2">
        <f t="array" ref="AB1420">IF($S1420=1,IFERROR(INDEX(Summary!$J:$J,$AH1420),0),0)</f>
        <v>0</v>
      </c>
      <c r="AC1420" s="2">
        <f t="array" ref="AC1420">IF($S1420=1,IFERROR(INDEX(Summary!$K:$K,$AH1420),0),0)</f>
        <v>0</v>
      </c>
      <c r="AD1420" s="2">
        <f t="array" ref="AD1420">IF($S1420=1,IFERROR(INDEX(Summary!$L:$L,$AH1420),0),0)</f>
        <v>0</v>
      </c>
      <c r="AE1420" s="2">
        <f t="array" ref="AE1420">IF($S1420=1,IFERROR(INDEX(Summary!$M:$M,$AH1420),0),0)</f>
        <v>0</v>
      </c>
      <c r="AF1420" s="2">
        <f t="array" ref="AF1420">IF($S1420=1,IFERROR(INDEX(Summary!$N:$N,$AH1420),0),0)</f>
        <v>0</v>
      </c>
      <c r="AG1420">
        <f t="array" ref="AG1420">IF($A1420="","",IFERROR(INDEX(Summary!$BB:$BB,$AH1420),0))</f>
        <v>5</v>
      </c>
      <c r="AH1420">
        <f t="shared" si="206"/>
        <v>50</v>
      </c>
    </row>
    <row r="1421" spans="1:34" hidden="1">
      <c r="A1421" t="str">
        <f t="array" ref="A1421">IFERROR(INDEX(Summary!$D:$D,$AH1421)&amp;"","")</f>
        <v>FG00122</v>
      </c>
      <c r="B1421" t="str">
        <f t="array" ref="B1421">IF($A1421="","",INDEX(Summary!$E:$E,$AH1421))</f>
        <v>Indrayani Rice 1kg</v>
      </c>
      <c r="C1421" t="str">
        <f t="array" ref="C1421">IF($A1421="","",INDEX(Summary!$B:$B,$AH1421))</f>
        <v>Raw_Agri</v>
      </c>
      <c r="D1421" t="str">
        <f t="array" ref="D1421">IF($A1421="","",INDEX(Summary!$C:$C,$AH1421))</f>
        <v>C6</v>
      </c>
      <c r="E1421">
        <f t="array" ref="E1421">IF($A1421="","",INDEX(Summary!$F:$F,$AH1421))</f>
        <v>1</v>
      </c>
      <c r="F1421" t="str">
        <f t="array" ref="F1421">IF($A1421="","",INDEX(Summary!$BC:$BC,$AH1421)&amp;"")</f>
        <v>P3 – Normal</v>
      </c>
      <c r="G1421">
        <f t="shared" si="198"/>
        <v>3</v>
      </c>
      <c r="H1421">
        <f t="shared" si="199"/>
        <v>0</v>
      </c>
      <c r="I1421" t="str">
        <f t="array" ref="I1421">IF($A1421="","",IF(IFERROR(INDEX(Summary!$BA:$BA,$AH1421),0)&lt;1,"Under 1 day",IF(INDEX(Summary!$BA:$BA,$AH1421)&lt;3,"1-3 days",IF(INDEX(Summary!$BA:$BA,$AH1421)&lt;7,"3-7 days","7+ days"))))</f>
        <v>7+ days</v>
      </c>
      <c r="J1421" t="str">
        <f t="array" ref="J1421">IF($A1421="","",IF(IFERROR(INDEX(Summary!$AX:$AX,$AH1421),0)&lt;0.25,"0-25%",IF(INDEX(Summary!$AX:$AX,$AH1421)&lt;0.5,"25-50%",IF(INDEX(Summary!$AX:$AX,$AH1421)&lt;0.75,"50-75%","75-100%"))))</f>
        <v>75-100%</v>
      </c>
      <c r="K1421" t="str">
        <f t="array" ref="K1421">IF($A1421="","",INDEX(Summary!$AY:$AY,$AH1421)&amp;"")</f>
        <v>WIP</v>
      </c>
      <c r="L1421" s="1">
        <f>IF($A1421="","",Summary!$P$2+MOD(ROW()-2,30))</f>
        <v>46236</v>
      </c>
      <c r="M1421">
        <f t="shared" si="200"/>
        <v>10</v>
      </c>
      <c r="N1421">
        <f t="shared" si="201"/>
        <v>2</v>
      </c>
      <c r="O1421" t="str">
        <f t="shared" si="202"/>
        <v>Aug-2026</v>
      </c>
      <c r="P1421">
        <f t="shared" ca="1" si="203"/>
        <v>1</v>
      </c>
      <c r="Q1421" s="2">
        <f t="array" ref="Q1421">IF($A1421="",0,IFERROR(INDEX(Summary!$P$3:$AS$67,$AH1421-2,$M1421),0))</f>
        <v>0</v>
      </c>
      <c r="R1421" s="2">
        <f t="array" ref="R1421">IF($A1421="",0,ROUND(IFERROR(INDEX(Summary!$O:$O,$AH1421),0)/30,0))</f>
        <v>98</v>
      </c>
      <c r="S1421">
        <f t="shared" si="204"/>
        <v>0</v>
      </c>
      <c r="T1421" s="2">
        <f t="array" ref="T1421">IF($S1421=1,IFERROR(INDEX(Summary!$O:$O,$AH1421),0),0)</f>
        <v>0</v>
      </c>
      <c r="U1421" s="2">
        <f t="array" ref="U1421">IF($S1421=1,IFERROR(INDEX(Summary!$AT:$AT,$AH1421),0),0)</f>
        <v>0</v>
      </c>
      <c r="V1421" s="2">
        <f t="shared" si="205"/>
        <v>0</v>
      </c>
      <c r="W1421" s="2">
        <f t="array" ref="W1421">IF($S1421=1,IFERROR(INDEX(Summary!$AZ:$AZ,$AH1421),0),0)</f>
        <v>0</v>
      </c>
      <c r="X1421" s="3">
        <f t="array" ref="X1421">IF($S1421=1,IFERROR(INDEX(Summary!$BA:$BA,$AH1421),0),0)</f>
        <v>0</v>
      </c>
      <c r="Y1421" s="2">
        <f t="array" ref="Y1421">IF($S1421=1,IFERROR(INDEX(Summary!$G:$G,$AH1421),0),0)</f>
        <v>0</v>
      </c>
      <c r="Z1421" s="2">
        <f t="array" ref="Z1421">IF($S1421=1,IFERROR(INDEX(Summary!$H:$H,$AH1421),0),0)</f>
        <v>0</v>
      </c>
      <c r="AA1421" s="2">
        <f t="array" ref="AA1421">IF($S1421=1,IFERROR(INDEX(Summary!$I:$I,$AH1421),0),0)</f>
        <v>0</v>
      </c>
      <c r="AB1421" s="2">
        <f t="array" ref="AB1421">IF($S1421=1,IFERROR(INDEX(Summary!$J:$J,$AH1421),0),0)</f>
        <v>0</v>
      </c>
      <c r="AC1421" s="2">
        <f t="array" ref="AC1421">IF($S1421=1,IFERROR(INDEX(Summary!$K:$K,$AH1421),0),0)</f>
        <v>0</v>
      </c>
      <c r="AD1421" s="2">
        <f t="array" ref="AD1421">IF($S1421=1,IFERROR(INDEX(Summary!$L:$L,$AH1421),0),0)</f>
        <v>0</v>
      </c>
      <c r="AE1421" s="2">
        <f t="array" ref="AE1421">IF($S1421=1,IFERROR(INDEX(Summary!$M:$M,$AH1421),0),0)</f>
        <v>0</v>
      </c>
      <c r="AF1421" s="2">
        <f t="array" ref="AF1421">IF($S1421=1,IFERROR(INDEX(Summary!$N:$N,$AH1421),0),0)</f>
        <v>0</v>
      </c>
      <c r="AG1421">
        <f t="array" ref="AG1421">IF($A1421="","",IFERROR(INDEX(Summary!$BB:$BB,$AH1421),0))</f>
        <v>5</v>
      </c>
      <c r="AH1421">
        <f t="shared" si="206"/>
        <v>50</v>
      </c>
    </row>
    <row r="1422" spans="1:34" hidden="1">
      <c r="A1422" t="str">
        <f t="array" ref="A1422">IFERROR(INDEX(Summary!$D:$D,$AH1422)&amp;"","")</f>
        <v>FG00122</v>
      </c>
      <c r="B1422" t="str">
        <f t="array" ref="B1422">IF($A1422="","",INDEX(Summary!$E:$E,$AH1422))</f>
        <v>Indrayani Rice 1kg</v>
      </c>
      <c r="C1422" t="str">
        <f t="array" ref="C1422">IF($A1422="","",INDEX(Summary!$B:$B,$AH1422))</f>
        <v>Raw_Agri</v>
      </c>
      <c r="D1422" t="str">
        <f t="array" ref="D1422">IF($A1422="","",INDEX(Summary!$C:$C,$AH1422))</f>
        <v>C6</v>
      </c>
      <c r="E1422">
        <f t="array" ref="E1422">IF($A1422="","",INDEX(Summary!$F:$F,$AH1422))</f>
        <v>1</v>
      </c>
      <c r="F1422" t="str">
        <f t="array" ref="F1422">IF($A1422="","",INDEX(Summary!$BC:$BC,$AH1422)&amp;"")</f>
        <v>P3 – Normal</v>
      </c>
      <c r="G1422">
        <f t="shared" si="198"/>
        <v>3</v>
      </c>
      <c r="H1422">
        <f t="shared" si="199"/>
        <v>0</v>
      </c>
      <c r="I1422" t="str">
        <f t="array" ref="I1422">IF($A1422="","",IF(IFERROR(INDEX(Summary!$BA:$BA,$AH1422),0)&lt;1,"Under 1 day",IF(INDEX(Summary!$BA:$BA,$AH1422)&lt;3,"1-3 days",IF(INDEX(Summary!$BA:$BA,$AH1422)&lt;7,"3-7 days","7+ days"))))</f>
        <v>7+ days</v>
      </c>
      <c r="J1422" t="str">
        <f t="array" ref="J1422">IF($A1422="","",IF(IFERROR(INDEX(Summary!$AX:$AX,$AH1422),0)&lt;0.25,"0-25%",IF(INDEX(Summary!$AX:$AX,$AH1422)&lt;0.5,"25-50%",IF(INDEX(Summary!$AX:$AX,$AH1422)&lt;0.75,"50-75%","75-100%"))))</f>
        <v>75-100%</v>
      </c>
      <c r="K1422" t="str">
        <f t="array" ref="K1422">IF($A1422="","",INDEX(Summary!$AY:$AY,$AH1422)&amp;"")</f>
        <v>WIP</v>
      </c>
      <c r="L1422" s="1">
        <f>IF($A1422="","",Summary!$P$2+MOD(ROW()-2,30))</f>
        <v>46237</v>
      </c>
      <c r="M1422">
        <f t="shared" si="200"/>
        <v>11</v>
      </c>
      <c r="N1422">
        <f t="shared" si="201"/>
        <v>3</v>
      </c>
      <c r="O1422" t="str">
        <f t="shared" si="202"/>
        <v>Aug-2026</v>
      </c>
      <c r="P1422">
        <f t="shared" ca="1" si="203"/>
        <v>1</v>
      </c>
      <c r="Q1422" s="2">
        <f t="array" ref="Q1422">IF($A1422="",0,IFERROR(INDEX(Summary!$P$3:$AS$67,$AH1422-2,$M1422),0))</f>
        <v>0</v>
      </c>
      <c r="R1422" s="2">
        <f t="array" ref="R1422">IF($A1422="",0,ROUND(IFERROR(INDEX(Summary!$O:$O,$AH1422),0)/30,0))</f>
        <v>98</v>
      </c>
      <c r="S1422">
        <f t="shared" si="204"/>
        <v>0</v>
      </c>
      <c r="T1422" s="2">
        <f t="array" ref="T1422">IF($S1422=1,IFERROR(INDEX(Summary!$O:$O,$AH1422),0),0)</f>
        <v>0</v>
      </c>
      <c r="U1422" s="2">
        <f t="array" ref="U1422">IF($S1422=1,IFERROR(INDEX(Summary!$AT:$AT,$AH1422),0),0)</f>
        <v>0</v>
      </c>
      <c r="V1422" s="2">
        <f t="shared" si="205"/>
        <v>0</v>
      </c>
      <c r="W1422" s="2">
        <f t="array" ref="W1422">IF($S1422=1,IFERROR(INDEX(Summary!$AZ:$AZ,$AH1422),0),0)</f>
        <v>0</v>
      </c>
      <c r="X1422" s="3">
        <f t="array" ref="X1422">IF($S1422=1,IFERROR(INDEX(Summary!$BA:$BA,$AH1422),0),0)</f>
        <v>0</v>
      </c>
      <c r="Y1422" s="2">
        <f t="array" ref="Y1422">IF($S1422=1,IFERROR(INDEX(Summary!$G:$G,$AH1422),0),0)</f>
        <v>0</v>
      </c>
      <c r="Z1422" s="2">
        <f t="array" ref="Z1422">IF($S1422=1,IFERROR(INDEX(Summary!$H:$H,$AH1422),0),0)</f>
        <v>0</v>
      </c>
      <c r="AA1422" s="2">
        <f t="array" ref="AA1422">IF($S1422=1,IFERROR(INDEX(Summary!$I:$I,$AH1422),0),0)</f>
        <v>0</v>
      </c>
      <c r="AB1422" s="2">
        <f t="array" ref="AB1422">IF($S1422=1,IFERROR(INDEX(Summary!$J:$J,$AH1422),0),0)</f>
        <v>0</v>
      </c>
      <c r="AC1422" s="2">
        <f t="array" ref="AC1422">IF($S1422=1,IFERROR(INDEX(Summary!$K:$K,$AH1422),0),0)</f>
        <v>0</v>
      </c>
      <c r="AD1422" s="2">
        <f t="array" ref="AD1422">IF($S1422=1,IFERROR(INDEX(Summary!$L:$L,$AH1422),0),0)</f>
        <v>0</v>
      </c>
      <c r="AE1422" s="2">
        <f t="array" ref="AE1422">IF($S1422=1,IFERROR(INDEX(Summary!$M:$M,$AH1422),0),0)</f>
        <v>0</v>
      </c>
      <c r="AF1422" s="2">
        <f t="array" ref="AF1422">IF($S1422=1,IFERROR(INDEX(Summary!$N:$N,$AH1422),0),0)</f>
        <v>0</v>
      </c>
      <c r="AG1422">
        <f t="array" ref="AG1422">IF($A1422="","",IFERROR(INDEX(Summary!$BB:$BB,$AH1422),0))</f>
        <v>5</v>
      </c>
      <c r="AH1422">
        <f t="shared" si="206"/>
        <v>50</v>
      </c>
    </row>
    <row r="1423" spans="1:34" hidden="1">
      <c r="A1423" t="str">
        <f t="array" ref="A1423">IFERROR(INDEX(Summary!$D:$D,$AH1423)&amp;"","")</f>
        <v>FG00122</v>
      </c>
      <c r="B1423" t="str">
        <f t="array" ref="B1423">IF($A1423="","",INDEX(Summary!$E:$E,$AH1423))</f>
        <v>Indrayani Rice 1kg</v>
      </c>
      <c r="C1423" t="str">
        <f t="array" ref="C1423">IF($A1423="","",INDEX(Summary!$B:$B,$AH1423))</f>
        <v>Raw_Agri</v>
      </c>
      <c r="D1423" t="str">
        <f t="array" ref="D1423">IF($A1423="","",INDEX(Summary!$C:$C,$AH1423))</f>
        <v>C6</v>
      </c>
      <c r="E1423">
        <f t="array" ref="E1423">IF($A1423="","",INDEX(Summary!$F:$F,$AH1423))</f>
        <v>1</v>
      </c>
      <c r="F1423" t="str">
        <f t="array" ref="F1423">IF($A1423="","",INDEX(Summary!$BC:$BC,$AH1423)&amp;"")</f>
        <v>P3 – Normal</v>
      </c>
      <c r="G1423">
        <f t="shared" si="198"/>
        <v>3</v>
      </c>
      <c r="H1423">
        <f t="shared" si="199"/>
        <v>0</v>
      </c>
      <c r="I1423" t="str">
        <f t="array" ref="I1423">IF($A1423="","",IF(IFERROR(INDEX(Summary!$BA:$BA,$AH1423),0)&lt;1,"Under 1 day",IF(INDEX(Summary!$BA:$BA,$AH1423)&lt;3,"1-3 days",IF(INDEX(Summary!$BA:$BA,$AH1423)&lt;7,"3-7 days","7+ days"))))</f>
        <v>7+ days</v>
      </c>
      <c r="J1423" t="str">
        <f t="array" ref="J1423">IF($A1423="","",IF(IFERROR(INDEX(Summary!$AX:$AX,$AH1423),0)&lt;0.25,"0-25%",IF(INDEX(Summary!$AX:$AX,$AH1423)&lt;0.5,"25-50%",IF(INDEX(Summary!$AX:$AX,$AH1423)&lt;0.75,"50-75%","75-100%"))))</f>
        <v>75-100%</v>
      </c>
      <c r="K1423" t="str">
        <f t="array" ref="K1423">IF($A1423="","",INDEX(Summary!$AY:$AY,$AH1423)&amp;"")</f>
        <v>WIP</v>
      </c>
      <c r="L1423" s="1">
        <f>IF($A1423="","",Summary!$P$2+MOD(ROW()-2,30))</f>
        <v>46238</v>
      </c>
      <c r="M1423">
        <f t="shared" si="200"/>
        <v>12</v>
      </c>
      <c r="N1423">
        <f t="shared" si="201"/>
        <v>4</v>
      </c>
      <c r="O1423" t="str">
        <f t="shared" si="202"/>
        <v>Aug-2026</v>
      </c>
      <c r="P1423">
        <f t="shared" ca="1" si="203"/>
        <v>1</v>
      </c>
      <c r="Q1423" s="2">
        <f t="array" ref="Q1423">IF($A1423="",0,IFERROR(INDEX(Summary!$P$3:$AS$67,$AH1423-2,$M1423),0))</f>
        <v>176</v>
      </c>
      <c r="R1423" s="2">
        <f t="array" ref="R1423">IF($A1423="",0,ROUND(IFERROR(INDEX(Summary!$O:$O,$AH1423),0)/30,0))</f>
        <v>98</v>
      </c>
      <c r="S1423">
        <f t="shared" si="204"/>
        <v>0</v>
      </c>
      <c r="T1423" s="2">
        <f t="array" ref="T1423">IF($S1423=1,IFERROR(INDEX(Summary!$O:$O,$AH1423),0),0)</f>
        <v>0</v>
      </c>
      <c r="U1423" s="2">
        <f t="array" ref="U1423">IF($S1423=1,IFERROR(INDEX(Summary!$AT:$AT,$AH1423),0),0)</f>
        <v>0</v>
      </c>
      <c r="V1423" s="2">
        <f t="shared" si="205"/>
        <v>0</v>
      </c>
      <c r="W1423" s="2">
        <f t="array" ref="W1423">IF($S1423=1,IFERROR(INDEX(Summary!$AZ:$AZ,$AH1423),0),0)</f>
        <v>0</v>
      </c>
      <c r="X1423" s="3">
        <f t="array" ref="X1423">IF($S1423=1,IFERROR(INDEX(Summary!$BA:$BA,$AH1423),0),0)</f>
        <v>0</v>
      </c>
      <c r="Y1423" s="2">
        <f t="array" ref="Y1423">IF($S1423=1,IFERROR(INDEX(Summary!$G:$G,$AH1423),0),0)</f>
        <v>0</v>
      </c>
      <c r="Z1423" s="2">
        <f t="array" ref="Z1423">IF($S1423=1,IFERROR(INDEX(Summary!$H:$H,$AH1423),0),0)</f>
        <v>0</v>
      </c>
      <c r="AA1423" s="2">
        <f t="array" ref="AA1423">IF($S1423=1,IFERROR(INDEX(Summary!$I:$I,$AH1423),0),0)</f>
        <v>0</v>
      </c>
      <c r="AB1423" s="2">
        <f t="array" ref="AB1423">IF($S1423=1,IFERROR(INDEX(Summary!$J:$J,$AH1423),0),0)</f>
        <v>0</v>
      </c>
      <c r="AC1423" s="2">
        <f t="array" ref="AC1423">IF($S1423=1,IFERROR(INDEX(Summary!$K:$K,$AH1423),0),0)</f>
        <v>0</v>
      </c>
      <c r="AD1423" s="2">
        <f t="array" ref="AD1423">IF($S1423=1,IFERROR(INDEX(Summary!$L:$L,$AH1423),0),0)</f>
        <v>0</v>
      </c>
      <c r="AE1423" s="2">
        <f t="array" ref="AE1423">IF($S1423=1,IFERROR(INDEX(Summary!$M:$M,$AH1423),0),0)</f>
        <v>0</v>
      </c>
      <c r="AF1423" s="2">
        <f t="array" ref="AF1423">IF($S1423=1,IFERROR(INDEX(Summary!$N:$N,$AH1423),0),0)</f>
        <v>0</v>
      </c>
      <c r="AG1423">
        <f t="array" ref="AG1423">IF($A1423="","",IFERROR(INDEX(Summary!$BB:$BB,$AH1423),0))</f>
        <v>5</v>
      </c>
      <c r="AH1423">
        <f t="shared" si="206"/>
        <v>50</v>
      </c>
    </row>
    <row r="1424" spans="1:34" hidden="1">
      <c r="A1424" t="str">
        <f t="array" ref="A1424">IFERROR(INDEX(Summary!$D:$D,$AH1424)&amp;"","")</f>
        <v>FG00122</v>
      </c>
      <c r="B1424" t="str">
        <f t="array" ref="B1424">IF($A1424="","",INDEX(Summary!$E:$E,$AH1424))</f>
        <v>Indrayani Rice 1kg</v>
      </c>
      <c r="C1424" t="str">
        <f t="array" ref="C1424">IF($A1424="","",INDEX(Summary!$B:$B,$AH1424))</f>
        <v>Raw_Agri</v>
      </c>
      <c r="D1424" t="str">
        <f t="array" ref="D1424">IF($A1424="","",INDEX(Summary!$C:$C,$AH1424))</f>
        <v>C6</v>
      </c>
      <c r="E1424">
        <f t="array" ref="E1424">IF($A1424="","",INDEX(Summary!$F:$F,$AH1424))</f>
        <v>1</v>
      </c>
      <c r="F1424" t="str">
        <f t="array" ref="F1424">IF($A1424="","",INDEX(Summary!$BC:$BC,$AH1424)&amp;"")</f>
        <v>P3 – Normal</v>
      </c>
      <c r="G1424">
        <f t="shared" si="198"/>
        <v>3</v>
      </c>
      <c r="H1424">
        <f t="shared" si="199"/>
        <v>0</v>
      </c>
      <c r="I1424" t="str">
        <f t="array" ref="I1424">IF($A1424="","",IF(IFERROR(INDEX(Summary!$BA:$BA,$AH1424),0)&lt;1,"Under 1 day",IF(INDEX(Summary!$BA:$BA,$AH1424)&lt;3,"1-3 days",IF(INDEX(Summary!$BA:$BA,$AH1424)&lt;7,"3-7 days","7+ days"))))</f>
        <v>7+ days</v>
      </c>
      <c r="J1424" t="str">
        <f t="array" ref="J1424">IF($A1424="","",IF(IFERROR(INDEX(Summary!$AX:$AX,$AH1424),0)&lt;0.25,"0-25%",IF(INDEX(Summary!$AX:$AX,$AH1424)&lt;0.5,"25-50%",IF(INDEX(Summary!$AX:$AX,$AH1424)&lt;0.75,"50-75%","75-100%"))))</f>
        <v>75-100%</v>
      </c>
      <c r="K1424" t="str">
        <f t="array" ref="K1424">IF($A1424="","",INDEX(Summary!$AY:$AY,$AH1424)&amp;"")</f>
        <v>WIP</v>
      </c>
      <c r="L1424" s="1">
        <f>IF($A1424="","",Summary!$P$2+MOD(ROW()-2,30))</f>
        <v>46239</v>
      </c>
      <c r="M1424">
        <f t="shared" si="200"/>
        <v>13</v>
      </c>
      <c r="N1424">
        <f t="shared" si="201"/>
        <v>5</v>
      </c>
      <c r="O1424" t="str">
        <f t="shared" si="202"/>
        <v>Aug-2026</v>
      </c>
      <c r="P1424">
        <f t="shared" ca="1" si="203"/>
        <v>1</v>
      </c>
      <c r="Q1424" s="2">
        <f t="array" ref="Q1424">IF($A1424="",0,IFERROR(INDEX(Summary!$P$3:$AS$67,$AH1424-2,$M1424),0))</f>
        <v>0</v>
      </c>
      <c r="R1424" s="2">
        <f t="array" ref="R1424">IF($A1424="",0,ROUND(IFERROR(INDEX(Summary!$O:$O,$AH1424),0)/30,0))</f>
        <v>98</v>
      </c>
      <c r="S1424">
        <f t="shared" si="204"/>
        <v>0</v>
      </c>
      <c r="T1424" s="2">
        <f t="array" ref="T1424">IF($S1424=1,IFERROR(INDEX(Summary!$O:$O,$AH1424),0),0)</f>
        <v>0</v>
      </c>
      <c r="U1424" s="2">
        <f t="array" ref="U1424">IF($S1424=1,IFERROR(INDEX(Summary!$AT:$AT,$AH1424),0),0)</f>
        <v>0</v>
      </c>
      <c r="V1424" s="2">
        <f t="shared" si="205"/>
        <v>0</v>
      </c>
      <c r="W1424" s="2">
        <f t="array" ref="W1424">IF($S1424=1,IFERROR(INDEX(Summary!$AZ:$AZ,$AH1424),0),0)</f>
        <v>0</v>
      </c>
      <c r="X1424" s="3">
        <f t="array" ref="X1424">IF($S1424=1,IFERROR(INDEX(Summary!$BA:$BA,$AH1424),0),0)</f>
        <v>0</v>
      </c>
      <c r="Y1424" s="2">
        <f t="array" ref="Y1424">IF($S1424=1,IFERROR(INDEX(Summary!$G:$G,$AH1424),0),0)</f>
        <v>0</v>
      </c>
      <c r="Z1424" s="2">
        <f t="array" ref="Z1424">IF($S1424=1,IFERROR(INDEX(Summary!$H:$H,$AH1424),0),0)</f>
        <v>0</v>
      </c>
      <c r="AA1424" s="2">
        <f t="array" ref="AA1424">IF($S1424=1,IFERROR(INDEX(Summary!$I:$I,$AH1424),0),0)</f>
        <v>0</v>
      </c>
      <c r="AB1424" s="2">
        <f t="array" ref="AB1424">IF($S1424=1,IFERROR(INDEX(Summary!$J:$J,$AH1424),0),0)</f>
        <v>0</v>
      </c>
      <c r="AC1424" s="2">
        <f t="array" ref="AC1424">IF($S1424=1,IFERROR(INDEX(Summary!$K:$K,$AH1424),0),0)</f>
        <v>0</v>
      </c>
      <c r="AD1424" s="2">
        <f t="array" ref="AD1424">IF($S1424=1,IFERROR(INDEX(Summary!$L:$L,$AH1424),0),0)</f>
        <v>0</v>
      </c>
      <c r="AE1424" s="2">
        <f t="array" ref="AE1424">IF($S1424=1,IFERROR(INDEX(Summary!$M:$M,$AH1424),0),0)</f>
        <v>0</v>
      </c>
      <c r="AF1424" s="2">
        <f t="array" ref="AF1424">IF($S1424=1,IFERROR(INDEX(Summary!$N:$N,$AH1424),0),0)</f>
        <v>0</v>
      </c>
      <c r="AG1424">
        <f t="array" ref="AG1424">IF($A1424="","",IFERROR(INDEX(Summary!$BB:$BB,$AH1424),0))</f>
        <v>5</v>
      </c>
      <c r="AH1424">
        <f t="shared" si="206"/>
        <v>50</v>
      </c>
    </row>
    <row r="1425" spans="1:34" hidden="1">
      <c r="A1425" t="str">
        <f t="array" ref="A1425">IFERROR(INDEX(Summary!$D:$D,$AH1425)&amp;"","")</f>
        <v>FG00122</v>
      </c>
      <c r="B1425" t="str">
        <f t="array" ref="B1425">IF($A1425="","",INDEX(Summary!$E:$E,$AH1425))</f>
        <v>Indrayani Rice 1kg</v>
      </c>
      <c r="C1425" t="str">
        <f t="array" ref="C1425">IF($A1425="","",INDEX(Summary!$B:$B,$AH1425))</f>
        <v>Raw_Agri</v>
      </c>
      <c r="D1425" t="str">
        <f t="array" ref="D1425">IF($A1425="","",INDEX(Summary!$C:$C,$AH1425))</f>
        <v>C6</v>
      </c>
      <c r="E1425">
        <f t="array" ref="E1425">IF($A1425="","",INDEX(Summary!$F:$F,$AH1425))</f>
        <v>1</v>
      </c>
      <c r="F1425" t="str">
        <f t="array" ref="F1425">IF($A1425="","",INDEX(Summary!$BC:$BC,$AH1425)&amp;"")</f>
        <v>P3 – Normal</v>
      </c>
      <c r="G1425">
        <f t="shared" si="198"/>
        <v>3</v>
      </c>
      <c r="H1425">
        <f t="shared" si="199"/>
        <v>0</v>
      </c>
      <c r="I1425" t="str">
        <f t="array" ref="I1425">IF($A1425="","",IF(IFERROR(INDEX(Summary!$BA:$BA,$AH1425),0)&lt;1,"Under 1 day",IF(INDEX(Summary!$BA:$BA,$AH1425)&lt;3,"1-3 days",IF(INDEX(Summary!$BA:$BA,$AH1425)&lt;7,"3-7 days","7+ days"))))</f>
        <v>7+ days</v>
      </c>
      <c r="J1425" t="str">
        <f t="array" ref="J1425">IF($A1425="","",IF(IFERROR(INDEX(Summary!$AX:$AX,$AH1425),0)&lt;0.25,"0-25%",IF(INDEX(Summary!$AX:$AX,$AH1425)&lt;0.5,"25-50%",IF(INDEX(Summary!$AX:$AX,$AH1425)&lt;0.75,"50-75%","75-100%"))))</f>
        <v>75-100%</v>
      </c>
      <c r="K1425" t="str">
        <f t="array" ref="K1425">IF($A1425="","",INDEX(Summary!$AY:$AY,$AH1425)&amp;"")</f>
        <v>WIP</v>
      </c>
      <c r="L1425" s="1">
        <f>IF($A1425="","",Summary!$P$2+MOD(ROW()-2,30))</f>
        <v>46240</v>
      </c>
      <c r="M1425">
        <f t="shared" si="200"/>
        <v>14</v>
      </c>
      <c r="N1425">
        <f t="shared" si="201"/>
        <v>6</v>
      </c>
      <c r="O1425" t="str">
        <f t="shared" si="202"/>
        <v>Aug-2026</v>
      </c>
      <c r="P1425">
        <f t="shared" ca="1" si="203"/>
        <v>1</v>
      </c>
      <c r="Q1425" s="2">
        <f t="array" ref="Q1425">IF($A1425="",0,IFERROR(INDEX(Summary!$P$3:$AS$67,$AH1425-2,$M1425),0))</f>
        <v>0</v>
      </c>
      <c r="R1425" s="2">
        <f t="array" ref="R1425">IF($A1425="",0,ROUND(IFERROR(INDEX(Summary!$O:$O,$AH1425),0)/30,0))</f>
        <v>98</v>
      </c>
      <c r="S1425">
        <f t="shared" si="204"/>
        <v>0</v>
      </c>
      <c r="T1425" s="2">
        <f t="array" ref="T1425">IF($S1425=1,IFERROR(INDEX(Summary!$O:$O,$AH1425),0),0)</f>
        <v>0</v>
      </c>
      <c r="U1425" s="2">
        <f t="array" ref="U1425">IF($S1425=1,IFERROR(INDEX(Summary!$AT:$AT,$AH1425),0),0)</f>
        <v>0</v>
      </c>
      <c r="V1425" s="2">
        <f t="shared" si="205"/>
        <v>0</v>
      </c>
      <c r="W1425" s="2">
        <f t="array" ref="W1425">IF($S1425=1,IFERROR(INDEX(Summary!$AZ:$AZ,$AH1425),0),0)</f>
        <v>0</v>
      </c>
      <c r="X1425" s="3">
        <f t="array" ref="X1425">IF($S1425=1,IFERROR(INDEX(Summary!$BA:$BA,$AH1425),0),0)</f>
        <v>0</v>
      </c>
      <c r="Y1425" s="2">
        <f t="array" ref="Y1425">IF($S1425=1,IFERROR(INDEX(Summary!$G:$G,$AH1425),0),0)</f>
        <v>0</v>
      </c>
      <c r="Z1425" s="2">
        <f t="array" ref="Z1425">IF($S1425=1,IFERROR(INDEX(Summary!$H:$H,$AH1425),0),0)</f>
        <v>0</v>
      </c>
      <c r="AA1425" s="2">
        <f t="array" ref="AA1425">IF($S1425=1,IFERROR(INDEX(Summary!$I:$I,$AH1425),0),0)</f>
        <v>0</v>
      </c>
      <c r="AB1425" s="2">
        <f t="array" ref="AB1425">IF($S1425=1,IFERROR(INDEX(Summary!$J:$J,$AH1425),0),0)</f>
        <v>0</v>
      </c>
      <c r="AC1425" s="2">
        <f t="array" ref="AC1425">IF($S1425=1,IFERROR(INDEX(Summary!$K:$K,$AH1425),0),0)</f>
        <v>0</v>
      </c>
      <c r="AD1425" s="2">
        <f t="array" ref="AD1425">IF($S1425=1,IFERROR(INDEX(Summary!$L:$L,$AH1425),0),0)</f>
        <v>0</v>
      </c>
      <c r="AE1425" s="2">
        <f t="array" ref="AE1425">IF($S1425=1,IFERROR(INDEX(Summary!$M:$M,$AH1425),0),0)</f>
        <v>0</v>
      </c>
      <c r="AF1425" s="2">
        <f t="array" ref="AF1425">IF($S1425=1,IFERROR(INDEX(Summary!$N:$N,$AH1425),0),0)</f>
        <v>0</v>
      </c>
      <c r="AG1425">
        <f t="array" ref="AG1425">IF($A1425="","",IFERROR(INDEX(Summary!$BB:$BB,$AH1425),0))</f>
        <v>5</v>
      </c>
      <c r="AH1425">
        <f t="shared" si="206"/>
        <v>50</v>
      </c>
    </row>
    <row r="1426" spans="1:34" hidden="1">
      <c r="A1426" t="str">
        <f t="array" ref="A1426">IFERROR(INDEX(Summary!$D:$D,$AH1426)&amp;"","")</f>
        <v>FG00122</v>
      </c>
      <c r="B1426" t="str">
        <f t="array" ref="B1426">IF($A1426="","",INDEX(Summary!$E:$E,$AH1426))</f>
        <v>Indrayani Rice 1kg</v>
      </c>
      <c r="C1426" t="str">
        <f t="array" ref="C1426">IF($A1426="","",INDEX(Summary!$B:$B,$AH1426))</f>
        <v>Raw_Agri</v>
      </c>
      <c r="D1426" t="str">
        <f t="array" ref="D1426">IF($A1426="","",INDEX(Summary!$C:$C,$AH1426))</f>
        <v>C6</v>
      </c>
      <c r="E1426">
        <f t="array" ref="E1426">IF($A1426="","",INDEX(Summary!$F:$F,$AH1426))</f>
        <v>1</v>
      </c>
      <c r="F1426" t="str">
        <f t="array" ref="F1426">IF($A1426="","",INDEX(Summary!$BC:$BC,$AH1426)&amp;"")</f>
        <v>P3 – Normal</v>
      </c>
      <c r="G1426">
        <f t="shared" si="198"/>
        <v>3</v>
      </c>
      <c r="H1426">
        <f t="shared" si="199"/>
        <v>0</v>
      </c>
      <c r="I1426" t="str">
        <f t="array" ref="I1426">IF($A1426="","",IF(IFERROR(INDEX(Summary!$BA:$BA,$AH1426),0)&lt;1,"Under 1 day",IF(INDEX(Summary!$BA:$BA,$AH1426)&lt;3,"1-3 days",IF(INDEX(Summary!$BA:$BA,$AH1426)&lt;7,"3-7 days","7+ days"))))</f>
        <v>7+ days</v>
      </c>
      <c r="J1426" t="str">
        <f t="array" ref="J1426">IF($A1426="","",IF(IFERROR(INDEX(Summary!$AX:$AX,$AH1426),0)&lt;0.25,"0-25%",IF(INDEX(Summary!$AX:$AX,$AH1426)&lt;0.5,"25-50%",IF(INDEX(Summary!$AX:$AX,$AH1426)&lt;0.75,"50-75%","75-100%"))))</f>
        <v>75-100%</v>
      </c>
      <c r="K1426" t="str">
        <f t="array" ref="K1426">IF($A1426="","",INDEX(Summary!$AY:$AY,$AH1426)&amp;"")</f>
        <v>WIP</v>
      </c>
      <c r="L1426" s="1">
        <f>IF($A1426="","",Summary!$P$2+MOD(ROW()-2,30))</f>
        <v>46241</v>
      </c>
      <c r="M1426">
        <f t="shared" si="200"/>
        <v>15</v>
      </c>
      <c r="N1426">
        <f t="shared" si="201"/>
        <v>7</v>
      </c>
      <c r="O1426" t="str">
        <f t="shared" si="202"/>
        <v>Aug-2026</v>
      </c>
      <c r="P1426">
        <f t="shared" ca="1" si="203"/>
        <v>1</v>
      </c>
      <c r="Q1426" s="2">
        <f t="array" ref="Q1426">IF($A1426="",0,IFERROR(INDEX(Summary!$P$3:$AS$67,$AH1426-2,$M1426),0))</f>
        <v>180</v>
      </c>
      <c r="R1426" s="2">
        <f t="array" ref="R1426">IF($A1426="",0,ROUND(IFERROR(INDEX(Summary!$O:$O,$AH1426),0)/30,0))</f>
        <v>98</v>
      </c>
      <c r="S1426">
        <f t="shared" si="204"/>
        <v>0</v>
      </c>
      <c r="T1426" s="2">
        <f t="array" ref="T1426">IF($S1426=1,IFERROR(INDEX(Summary!$O:$O,$AH1426),0),0)</f>
        <v>0</v>
      </c>
      <c r="U1426" s="2">
        <f t="array" ref="U1426">IF($S1426=1,IFERROR(INDEX(Summary!$AT:$AT,$AH1426),0),0)</f>
        <v>0</v>
      </c>
      <c r="V1426" s="2">
        <f t="shared" si="205"/>
        <v>0</v>
      </c>
      <c r="W1426" s="2">
        <f t="array" ref="W1426">IF($S1426=1,IFERROR(INDEX(Summary!$AZ:$AZ,$AH1426),0),0)</f>
        <v>0</v>
      </c>
      <c r="X1426" s="3">
        <f t="array" ref="X1426">IF($S1426=1,IFERROR(INDEX(Summary!$BA:$BA,$AH1426),0),0)</f>
        <v>0</v>
      </c>
      <c r="Y1426" s="2">
        <f t="array" ref="Y1426">IF($S1426=1,IFERROR(INDEX(Summary!$G:$G,$AH1426),0),0)</f>
        <v>0</v>
      </c>
      <c r="Z1426" s="2">
        <f t="array" ref="Z1426">IF($S1426=1,IFERROR(INDEX(Summary!$H:$H,$AH1426),0),0)</f>
        <v>0</v>
      </c>
      <c r="AA1426" s="2">
        <f t="array" ref="AA1426">IF($S1426=1,IFERROR(INDEX(Summary!$I:$I,$AH1426),0),0)</f>
        <v>0</v>
      </c>
      <c r="AB1426" s="2">
        <f t="array" ref="AB1426">IF($S1426=1,IFERROR(INDEX(Summary!$J:$J,$AH1426),0),0)</f>
        <v>0</v>
      </c>
      <c r="AC1426" s="2">
        <f t="array" ref="AC1426">IF($S1426=1,IFERROR(INDEX(Summary!$K:$K,$AH1426),0),0)</f>
        <v>0</v>
      </c>
      <c r="AD1426" s="2">
        <f t="array" ref="AD1426">IF($S1426=1,IFERROR(INDEX(Summary!$L:$L,$AH1426),0),0)</f>
        <v>0</v>
      </c>
      <c r="AE1426" s="2">
        <f t="array" ref="AE1426">IF($S1426=1,IFERROR(INDEX(Summary!$M:$M,$AH1426),0),0)</f>
        <v>0</v>
      </c>
      <c r="AF1426" s="2">
        <f t="array" ref="AF1426">IF($S1426=1,IFERROR(INDEX(Summary!$N:$N,$AH1426),0),0)</f>
        <v>0</v>
      </c>
      <c r="AG1426">
        <f t="array" ref="AG1426">IF($A1426="","",IFERROR(INDEX(Summary!$BB:$BB,$AH1426),0))</f>
        <v>5</v>
      </c>
      <c r="AH1426">
        <f t="shared" si="206"/>
        <v>50</v>
      </c>
    </row>
    <row r="1427" spans="1:34" hidden="1">
      <c r="A1427" t="str">
        <f t="array" ref="A1427">IFERROR(INDEX(Summary!$D:$D,$AH1427)&amp;"","")</f>
        <v>FG00122</v>
      </c>
      <c r="B1427" t="str">
        <f t="array" ref="B1427">IF($A1427="","",INDEX(Summary!$E:$E,$AH1427))</f>
        <v>Indrayani Rice 1kg</v>
      </c>
      <c r="C1427" t="str">
        <f t="array" ref="C1427">IF($A1427="","",INDEX(Summary!$B:$B,$AH1427))</f>
        <v>Raw_Agri</v>
      </c>
      <c r="D1427" t="str">
        <f t="array" ref="D1427">IF($A1427="","",INDEX(Summary!$C:$C,$AH1427))</f>
        <v>C6</v>
      </c>
      <c r="E1427">
        <f t="array" ref="E1427">IF($A1427="","",INDEX(Summary!$F:$F,$AH1427))</f>
        <v>1</v>
      </c>
      <c r="F1427" t="str">
        <f t="array" ref="F1427">IF($A1427="","",INDEX(Summary!$BC:$BC,$AH1427)&amp;"")</f>
        <v>P3 – Normal</v>
      </c>
      <c r="G1427">
        <f t="shared" si="198"/>
        <v>3</v>
      </c>
      <c r="H1427">
        <f t="shared" si="199"/>
        <v>0</v>
      </c>
      <c r="I1427" t="str">
        <f t="array" ref="I1427">IF($A1427="","",IF(IFERROR(INDEX(Summary!$BA:$BA,$AH1427),0)&lt;1,"Under 1 day",IF(INDEX(Summary!$BA:$BA,$AH1427)&lt;3,"1-3 days",IF(INDEX(Summary!$BA:$BA,$AH1427)&lt;7,"3-7 days","7+ days"))))</f>
        <v>7+ days</v>
      </c>
      <c r="J1427" t="str">
        <f t="array" ref="J1427">IF($A1427="","",IF(IFERROR(INDEX(Summary!$AX:$AX,$AH1427),0)&lt;0.25,"0-25%",IF(INDEX(Summary!$AX:$AX,$AH1427)&lt;0.5,"25-50%",IF(INDEX(Summary!$AX:$AX,$AH1427)&lt;0.75,"50-75%","75-100%"))))</f>
        <v>75-100%</v>
      </c>
      <c r="K1427" t="str">
        <f t="array" ref="K1427">IF($A1427="","",INDEX(Summary!$AY:$AY,$AH1427)&amp;"")</f>
        <v>WIP</v>
      </c>
      <c r="L1427" s="1">
        <f>IF($A1427="","",Summary!$P$2+MOD(ROW()-2,30))</f>
        <v>46242</v>
      </c>
      <c r="M1427">
        <f t="shared" si="200"/>
        <v>16</v>
      </c>
      <c r="N1427">
        <f t="shared" si="201"/>
        <v>8</v>
      </c>
      <c r="O1427" t="str">
        <f t="shared" si="202"/>
        <v>Aug-2026</v>
      </c>
      <c r="P1427">
        <f t="shared" ca="1" si="203"/>
        <v>1</v>
      </c>
      <c r="Q1427" s="2">
        <f t="array" ref="Q1427">IF($A1427="",0,IFERROR(INDEX(Summary!$P$3:$AS$67,$AH1427-2,$M1427),0))</f>
        <v>0</v>
      </c>
      <c r="R1427" s="2">
        <f t="array" ref="R1427">IF($A1427="",0,ROUND(IFERROR(INDEX(Summary!$O:$O,$AH1427),0)/30,0))</f>
        <v>98</v>
      </c>
      <c r="S1427">
        <f t="shared" si="204"/>
        <v>0</v>
      </c>
      <c r="T1427" s="2">
        <f t="array" ref="T1427">IF($S1427=1,IFERROR(INDEX(Summary!$O:$O,$AH1427),0),0)</f>
        <v>0</v>
      </c>
      <c r="U1427" s="2">
        <f t="array" ref="U1427">IF($S1427=1,IFERROR(INDEX(Summary!$AT:$AT,$AH1427),0),0)</f>
        <v>0</v>
      </c>
      <c r="V1427" s="2">
        <f t="shared" si="205"/>
        <v>0</v>
      </c>
      <c r="W1427" s="2">
        <f t="array" ref="W1427">IF($S1427=1,IFERROR(INDEX(Summary!$AZ:$AZ,$AH1427),0),0)</f>
        <v>0</v>
      </c>
      <c r="X1427" s="3">
        <f t="array" ref="X1427">IF($S1427=1,IFERROR(INDEX(Summary!$BA:$BA,$AH1427),0),0)</f>
        <v>0</v>
      </c>
      <c r="Y1427" s="2">
        <f t="array" ref="Y1427">IF($S1427=1,IFERROR(INDEX(Summary!$G:$G,$AH1427),0),0)</f>
        <v>0</v>
      </c>
      <c r="Z1427" s="2">
        <f t="array" ref="Z1427">IF($S1427=1,IFERROR(INDEX(Summary!$H:$H,$AH1427),0),0)</f>
        <v>0</v>
      </c>
      <c r="AA1427" s="2">
        <f t="array" ref="AA1427">IF($S1427=1,IFERROR(INDEX(Summary!$I:$I,$AH1427),0),0)</f>
        <v>0</v>
      </c>
      <c r="AB1427" s="2">
        <f t="array" ref="AB1427">IF($S1427=1,IFERROR(INDEX(Summary!$J:$J,$AH1427),0),0)</f>
        <v>0</v>
      </c>
      <c r="AC1427" s="2">
        <f t="array" ref="AC1427">IF($S1427=1,IFERROR(INDEX(Summary!$K:$K,$AH1427),0),0)</f>
        <v>0</v>
      </c>
      <c r="AD1427" s="2">
        <f t="array" ref="AD1427">IF($S1427=1,IFERROR(INDEX(Summary!$L:$L,$AH1427),0),0)</f>
        <v>0</v>
      </c>
      <c r="AE1427" s="2">
        <f t="array" ref="AE1427">IF($S1427=1,IFERROR(INDEX(Summary!$M:$M,$AH1427),0),0)</f>
        <v>0</v>
      </c>
      <c r="AF1427" s="2">
        <f t="array" ref="AF1427">IF($S1427=1,IFERROR(INDEX(Summary!$N:$N,$AH1427),0),0)</f>
        <v>0</v>
      </c>
      <c r="AG1427">
        <f t="array" ref="AG1427">IF($A1427="","",IFERROR(INDEX(Summary!$BB:$BB,$AH1427),0))</f>
        <v>5</v>
      </c>
      <c r="AH1427">
        <f t="shared" si="206"/>
        <v>50</v>
      </c>
    </row>
    <row r="1428" spans="1:34" hidden="1">
      <c r="A1428" t="str">
        <f t="array" ref="A1428">IFERROR(INDEX(Summary!$D:$D,$AH1428)&amp;"","")</f>
        <v>FG00122</v>
      </c>
      <c r="B1428" t="str">
        <f t="array" ref="B1428">IF($A1428="","",INDEX(Summary!$E:$E,$AH1428))</f>
        <v>Indrayani Rice 1kg</v>
      </c>
      <c r="C1428" t="str">
        <f t="array" ref="C1428">IF($A1428="","",INDEX(Summary!$B:$B,$AH1428))</f>
        <v>Raw_Agri</v>
      </c>
      <c r="D1428" t="str">
        <f t="array" ref="D1428">IF($A1428="","",INDEX(Summary!$C:$C,$AH1428))</f>
        <v>C6</v>
      </c>
      <c r="E1428">
        <f t="array" ref="E1428">IF($A1428="","",INDEX(Summary!$F:$F,$AH1428))</f>
        <v>1</v>
      </c>
      <c r="F1428" t="str">
        <f t="array" ref="F1428">IF($A1428="","",INDEX(Summary!$BC:$BC,$AH1428)&amp;"")</f>
        <v>P3 – Normal</v>
      </c>
      <c r="G1428">
        <f t="shared" si="198"/>
        <v>3</v>
      </c>
      <c r="H1428">
        <f t="shared" si="199"/>
        <v>0</v>
      </c>
      <c r="I1428" t="str">
        <f t="array" ref="I1428">IF($A1428="","",IF(IFERROR(INDEX(Summary!$BA:$BA,$AH1428),0)&lt;1,"Under 1 day",IF(INDEX(Summary!$BA:$BA,$AH1428)&lt;3,"1-3 days",IF(INDEX(Summary!$BA:$BA,$AH1428)&lt;7,"3-7 days","7+ days"))))</f>
        <v>7+ days</v>
      </c>
      <c r="J1428" t="str">
        <f t="array" ref="J1428">IF($A1428="","",IF(IFERROR(INDEX(Summary!$AX:$AX,$AH1428),0)&lt;0.25,"0-25%",IF(INDEX(Summary!$AX:$AX,$AH1428)&lt;0.5,"25-50%",IF(INDEX(Summary!$AX:$AX,$AH1428)&lt;0.75,"50-75%","75-100%"))))</f>
        <v>75-100%</v>
      </c>
      <c r="K1428" t="str">
        <f t="array" ref="K1428">IF($A1428="","",INDEX(Summary!$AY:$AY,$AH1428)&amp;"")</f>
        <v>WIP</v>
      </c>
      <c r="L1428" s="1">
        <f>IF($A1428="","",Summary!$P$2+MOD(ROW()-2,30))</f>
        <v>46243</v>
      </c>
      <c r="M1428">
        <f t="shared" si="200"/>
        <v>17</v>
      </c>
      <c r="N1428">
        <f t="shared" si="201"/>
        <v>9</v>
      </c>
      <c r="O1428" t="str">
        <f t="shared" si="202"/>
        <v>Aug-2026</v>
      </c>
      <c r="P1428">
        <f t="shared" ca="1" si="203"/>
        <v>1</v>
      </c>
      <c r="Q1428" s="2">
        <f t="array" ref="Q1428">IF($A1428="",0,IFERROR(INDEX(Summary!$P$3:$AS$67,$AH1428-2,$M1428),0))</f>
        <v>521</v>
      </c>
      <c r="R1428" s="2">
        <f t="array" ref="R1428">IF($A1428="",0,ROUND(IFERROR(INDEX(Summary!$O:$O,$AH1428),0)/30,0))</f>
        <v>98</v>
      </c>
      <c r="S1428">
        <f t="shared" si="204"/>
        <v>0</v>
      </c>
      <c r="T1428" s="2">
        <f t="array" ref="T1428">IF($S1428=1,IFERROR(INDEX(Summary!$O:$O,$AH1428),0),0)</f>
        <v>0</v>
      </c>
      <c r="U1428" s="2">
        <f t="array" ref="U1428">IF($S1428=1,IFERROR(INDEX(Summary!$AT:$AT,$AH1428),0),0)</f>
        <v>0</v>
      </c>
      <c r="V1428" s="2">
        <f t="shared" si="205"/>
        <v>0</v>
      </c>
      <c r="W1428" s="2">
        <f t="array" ref="W1428">IF($S1428=1,IFERROR(INDEX(Summary!$AZ:$AZ,$AH1428),0),0)</f>
        <v>0</v>
      </c>
      <c r="X1428" s="3">
        <f t="array" ref="X1428">IF($S1428=1,IFERROR(INDEX(Summary!$BA:$BA,$AH1428),0),0)</f>
        <v>0</v>
      </c>
      <c r="Y1428" s="2">
        <f t="array" ref="Y1428">IF($S1428=1,IFERROR(INDEX(Summary!$G:$G,$AH1428),0),0)</f>
        <v>0</v>
      </c>
      <c r="Z1428" s="2">
        <f t="array" ref="Z1428">IF($S1428=1,IFERROR(INDEX(Summary!$H:$H,$AH1428),0),0)</f>
        <v>0</v>
      </c>
      <c r="AA1428" s="2">
        <f t="array" ref="AA1428">IF($S1428=1,IFERROR(INDEX(Summary!$I:$I,$AH1428),0),0)</f>
        <v>0</v>
      </c>
      <c r="AB1428" s="2">
        <f t="array" ref="AB1428">IF($S1428=1,IFERROR(INDEX(Summary!$J:$J,$AH1428),0),0)</f>
        <v>0</v>
      </c>
      <c r="AC1428" s="2">
        <f t="array" ref="AC1428">IF($S1428=1,IFERROR(INDEX(Summary!$K:$K,$AH1428),0),0)</f>
        <v>0</v>
      </c>
      <c r="AD1428" s="2">
        <f t="array" ref="AD1428">IF($S1428=1,IFERROR(INDEX(Summary!$L:$L,$AH1428),0),0)</f>
        <v>0</v>
      </c>
      <c r="AE1428" s="2">
        <f t="array" ref="AE1428">IF($S1428=1,IFERROR(INDEX(Summary!$M:$M,$AH1428),0),0)</f>
        <v>0</v>
      </c>
      <c r="AF1428" s="2">
        <f t="array" ref="AF1428">IF($S1428=1,IFERROR(INDEX(Summary!$N:$N,$AH1428),0),0)</f>
        <v>0</v>
      </c>
      <c r="AG1428">
        <f t="array" ref="AG1428">IF($A1428="","",IFERROR(INDEX(Summary!$BB:$BB,$AH1428),0))</f>
        <v>5</v>
      </c>
      <c r="AH1428">
        <f t="shared" si="206"/>
        <v>50</v>
      </c>
    </row>
    <row r="1429" spans="1:34" hidden="1">
      <c r="A1429" t="str">
        <f t="array" ref="A1429">IFERROR(INDEX(Summary!$D:$D,$AH1429)&amp;"","")</f>
        <v>FG00122</v>
      </c>
      <c r="B1429" t="str">
        <f t="array" ref="B1429">IF($A1429="","",INDEX(Summary!$E:$E,$AH1429))</f>
        <v>Indrayani Rice 1kg</v>
      </c>
      <c r="C1429" t="str">
        <f t="array" ref="C1429">IF($A1429="","",INDEX(Summary!$B:$B,$AH1429))</f>
        <v>Raw_Agri</v>
      </c>
      <c r="D1429" t="str">
        <f t="array" ref="D1429">IF($A1429="","",INDEX(Summary!$C:$C,$AH1429))</f>
        <v>C6</v>
      </c>
      <c r="E1429">
        <f t="array" ref="E1429">IF($A1429="","",INDEX(Summary!$F:$F,$AH1429))</f>
        <v>1</v>
      </c>
      <c r="F1429" t="str">
        <f t="array" ref="F1429">IF($A1429="","",INDEX(Summary!$BC:$BC,$AH1429)&amp;"")</f>
        <v>P3 – Normal</v>
      </c>
      <c r="G1429">
        <f t="shared" si="198"/>
        <v>3</v>
      </c>
      <c r="H1429">
        <f t="shared" si="199"/>
        <v>0</v>
      </c>
      <c r="I1429" t="str">
        <f t="array" ref="I1429">IF($A1429="","",IF(IFERROR(INDEX(Summary!$BA:$BA,$AH1429),0)&lt;1,"Under 1 day",IF(INDEX(Summary!$BA:$BA,$AH1429)&lt;3,"1-3 days",IF(INDEX(Summary!$BA:$BA,$AH1429)&lt;7,"3-7 days","7+ days"))))</f>
        <v>7+ days</v>
      </c>
      <c r="J1429" t="str">
        <f t="array" ref="J1429">IF($A1429="","",IF(IFERROR(INDEX(Summary!$AX:$AX,$AH1429),0)&lt;0.25,"0-25%",IF(INDEX(Summary!$AX:$AX,$AH1429)&lt;0.5,"25-50%",IF(INDEX(Summary!$AX:$AX,$AH1429)&lt;0.75,"50-75%","75-100%"))))</f>
        <v>75-100%</v>
      </c>
      <c r="K1429" t="str">
        <f t="array" ref="K1429">IF($A1429="","",INDEX(Summary!$AY:$AY,$AH1429)&amp;"")</f>
        <v>WIP</v>
      </c>
      <c r="L1429" s="1">
        <f>IF($A1429="","",Summary!$P$2+MOD(ROW()-2,30))</f>
        <v>46244</v>
      </c>
      <c r="M1429">
        <f t="shared" si="200"/>
        <v>18</v>
      </c>
      <c r="N1429">
        <f t="shared" si="201"/>
        <v>10</v>
      </c>
      <c r="O1429" t="str">
        <f t="shared" si="202"/>
        <v>Aug-2026</v>
      </c>
      <c r="P1429">
        <f t="shared" ca="1" si="203"/>
        <v>1</v>
      </c>
      <c r="Q1429" s="2">
        <f t="array" ref="Q1429">IF($A1429="",0,IFERROR(INDEX(Summary!$P$3:$AS$67,$AH1429-2,$M1429),0))</f>
        <v>104</v>
      </c>
      <c r="R1429" s="2">
        <f t="array" ref="R1429">IF($A1429="",0,ROUND(IFERROR(INDEX(Summary!$O:$O,$AH1429),0)/30,0))</f>
        <v>98</v>
      </c>
      <c r="S1429">
        <f t="shared" si="204"/>
        <v>0</v>
      </c>
      <c r="T1429" s="2">
        <f t="array" ref="T1429">IF($S1429=1,IFERROR(INDEX(Summary!$O:$O,$AH1429),0),0)</f>
        <v>0</v>
      </c>
      <c r="U1429" s="2">
        <f t="array" ref="U1429">IF($S1429=1,IFERROR(INDEX(Summary!$AT:$AT,$AH1429),0),0)</f>
        <v>0</v>
      </c>
      <c r="V1429" s="2">
        <f t="shared" si="205"/>
        <v>0</v>
      </c>
      <c r="W1429" s="2">
        <f t="array" ref="W1429">IF($S1429=1,IFERROR(INDEX(Summary!$AZ:$AZ,$AH1429),0),0)</f>
        <v>0</v>
      </c>
      <c r="X1429" s="3">
        <f t="array" ref="X1429">IF($S1429=1,IFERROR(INDEX(Summary!$BA:$BA,$AH1429),0),0)</f>
        <v>0</v>
      </c>
      <c r="Y1429" s="2">
        <f t="array" ref="Y1429">IF($S1429=1,IFERROR(INDEX(Summary!$G:$G,$AH1429),0),0)</f>
        <v>0</v>
      </c>
      <c r="Z1429" s="2">
        <f t="array" ref="Z1429">IF($S1429=1,IFERROR(INDEX(Summary!$H:$H,$AH1429),0),0)</f>
        <v>0</v>
      </c>
      <c r="AA1429" s="2">
        <f t="array" ref="AA1429">IF($S1429=1,IFERROR(INDEX(Summary!$I:$I,$AH1429),0),0)</f>
        <v>0</v>
      </c>
      <c r="AB1429" s="2">
        <f t="array" ref="AB1429">IF($S1429=1,IFERROR(INDEX(Summary!$J:$J,$AH1429),0),0)</f>
        <v>0</v>
      </c>
      <c r="AC1429" s="2">
        <f t="array" ref="AC1429">IF($S1429=1,IFERROR(INDEX(Summary!$K:$K,$AH1429),0),0)</f>
        <v>0</v>
      </c>
      <c r="AD1429" s="2">
        <f t="array" ref="AD1429">IF($S1429=1,IFERROR(INDEX(Summary!$L:$L,$AH1429),0),0)</f>
        <v>0</v>
      </c>
      <c r="AE1429" s="2">
        <f t="array" ref="AE1429">IF($S1429=1,IFERROR(INDEX(Summary!$M:$M,$AH1429),0),0)</f>
        <v>0</v>
      </c>
      <c r="AF1429" s="2">
        <f t="array" ref="AF1429">IF($S1429=1,IFERROR(INDEX(Summary!$N:$N,$AH1429),0),0)</f>
        <v>0</v>
      </c>
      <c r="AG1429">
        <f t="array" ref="AG1429">IF($A1429="","",IFERROR(INDEX(Summary!$BB:$BB,$AH1429),0))</f>
        <v>5</v>
      </c>
      <c r="AH1429">
        <f t="shared" si="206"/>
        <v>50</v>
      </c>
    </row>
    <row r="1430" spans="1:34" hidden="1">
      <c r="A1430" t="str">
        <f t="array" ref="A1430">IFERROR(INDEX(Summary!$D:$D,$AH1430)&amp;"","")</f>
        <v>FG00122</v>
      </c>
      <c r="B1430" t="str">
        <f t="array" ref="B1430">IF($A1430="","",INDEX(Summary!$E:$E,$AH1430))</f>
        <v>Indrayani Rice 1kg</v>
      </c>
      <c r="C1430" t="str">
        <f t="array" ref="C1430">IF($A1430="","",INDEX(Summary!$B:$B,$AH1430))</f>
        <v>Raw_Agri</v>
      </c>
      <c r="D1430" t="str">
        <f t="array" ref="D1430">IF($A1430="","",INDEX(Summary!$C:$C,$AH1430))</f>
        <v>C6</v>
      </c>
      <c r="E1430">
        <f t="array" ref="E1430">IF($A1430="","",INDEX(Summary!$F:$F,$AH1430))</f>
        <v>1</v>
      </c>
      <c r="F1430" t="str">
        <f t="array" ref="F1430">IF($A1430="","",INDEX(Summary!$BC:$BC,$AH1430)&amp;"")</f>
        <v>P3 – Normal</v>
      </c>
      <c r="G1430">
        <f t="shared" si="198"/>
        <v>3</v>
      </c>
      <c r="H1430">
        <f t="shared" si="199"/>
        <v>0</v>
      </c>
      <c r="I1430" t="str">
        <f t="array" ref="I1430">IF($A1430="","",IF(IFERROR(INDEX(Summary!$BA:$BA,$AH1430),0)&lt;1,"Under 1 day",IF(INDEX(Summary!$BA:$BA,$AH1430)&lt;3,"1-3 days",IF(INDEX(Summary!$BA:$BA,$AH1430)&lt;7,"3-7 days","7+ days"))))</f>
        <v>7+ days</v>
      </c>
      <c r="J1430" t="str">
        <f t="array" ref="J1430">IF($A1430="","",IF(IFERROR(INDEX(Summary!$AX:$AX,$AH1430),0)&lt;0.25,"0-25%",IF(INDEX(Summary!$AX:$AX,$AH1430)&lt;0.5,"25-50%",IF(INDEX(Summary!$AX:$AX,$AH1430)&lt;0.75,"50-75%","75-100%"))))</f>
        <v>75-100%</v>
      </c>
      <c r="K1430" t="str">
        <f t="array" ref="K1430">IF($A1430="","",INDEX(Summary!$AY:$AY,$AH1430)&amp;"")</f>
        <v>WIP</v>
      </c>
      <c r="L1430" s="1">
        <f>IF($A1430="","",Summary!$P$2+MOD(ROW()-2,30))</f>
        <v>46245</v>
      </c>
      <c r="M1430">
        <f t="shared" si="200"/>
        <v>19</v>
      </c>
      <c r="N1430">
        <f t="shared" si="201"/>
        <v>11</v>
      </c>
      <c r="O1430" t="str">
        <f t="shared" si="202"/>
        <v>Aug-2026</v>
      </c>
      <c r="P1430">
        <f t="shared" ca="1" si="203"/>
        <v>1</v>
      </c>
      <c r="Q1430" s="2">
        <f t="array" ref="Q1430">IF($A1430="",0,IFERROR(INDEX(Summary!$P$3:$AS$67,$AH1430-2,$M1430),0))</f>
        <v>1536</v>
      </c>
      <c r="R1430" s="2">
        <f t="array" ref="R1430">IF($A1430="",0,ROUND(IFERROR(INDEX(Summary!$O:$O,$AH1430),0)/30,0))</f>
        <v>98</v>
      </c>
      <c r="S1430">
        <f t="shared" si="204"/>
        <v>0</v>
      </c>
      <c r="T1430" s="2">
        <f t="array" ref="T1430">IF($S1430=1,IFERROR(INDEX(Summary!$O:$O,$AH1430),0),0)</f>
        <v>0</v>
      </c>
      <c r="U1430" s="2">
        <f t="array" ref="U1430">IF($S1430=1,IFERROR(INDEX(Summary!$AT:$AT,$AH1430),0),0)</f>
        <v>0</v>
      </c>
      <c r="V1430" s="2">
        <f t="shared" si="205"/>
        <v>0</v>
      </c>
      <c r="W1430" s="2">
        <f t="array" ref="W1430">IF($S1430=1,IFERROR(INDEX(Summary!$AZ:$AZ,$AH1430),0),0)</f>
        <v>0</v>
      </c>
      <c r="X1430" s="3">
        <f t="array" ref="X1430">IF($S1430=1,IFERROR(INDEX(Summary!$BA:$BA,$AH1430),0),0)</f>
        <v>0</v>
      </c>
      <c r="Y1430" s="2">
        <f t="array" ref="Y1430">IF($S1430=1,IFERROR(INDEX(Summary!$G:$G,$AH1430),0),0)</f>
        <v>0</v>
      </c>
      <c r="Z1430" s="2">
        <f t="array" ref="Z1430">IF($S1430=1,IFERROR(INDEX(Summary!$H:$H,$AH1430),0),0)</f>
        <v>0</v>
      </c>
      <c r="AA1430" s="2">
        <f t="array" ref="AA1430">IF($S1430=1,IFERROR(INDEX(Summary!$I:$I,$AH1430),0),0)</f>
        <v>0</v>
      </c>
      <c r="AB1430" s="2">
        <f t="array" ref="AB1430">IF($S1430=1,IFERROR(INDEX(Summary!$J:$J,$AH1430),0),0)</f>
        <v>0</v>
      </c>
      <c r="AC1430" s="2">
        <f t="array" ref="AC1430">IF($S1430=1,IFERROR(INDEX(Summary!$K:$K,$AH1430),0),0)</f>
        <v>0</v>
      </c>
      <c r="AD1430" s="2">
        <f t="array" ref="AD1430">IF($S1430=1,IFERROR(INDEX(Summary!$L:$L,$AH1430),0),0)</f>
        <v>0</v>
      </c>
      <c r="AE1430" s="2">
        <f t="array" ref="AE1430">IF($S1430=1,IFERROR(INDEX(Summary!$M:$M,$AH1430),0),0)</f>
        <v>0</v>
      </c>
      <c r="AF1430" s="2">
        <f t="array" ref="AF1430">IF($S1430=1,IFERROR(INDEX(Summary!$N:$N,$AH1430),0),0)</f>
        <v>0</v>
      </c>
      <c r="AG1430">
        <f t="array" ref="AG1430">IF($A1430="","",IFERROR(INDEX(Summary!$BB:$BB,$AH1430),0))</f>
        <v>5</v>
      </c>
      <c r="AH1430">
        <f t="shared" si="206"/>
        <v>50</v>
      </c>
    </row>
    <row r="1431" spans="1:34" hidden="1">
      <c r="A1431" t="str">
        <f t="array" ref="A1431">IFERROR(INDEX(Summary!$D:$D,$AH1431)&amp;"","")</f>
        <v>FG00122</v>
      </c>
      <c r="B1431" t="str">
        <f t="array" ref="B1431">IF($A1431="","",INDEX(Summary!$E:$E,$AH1431))</f>
        <v>Indrayani Rice 1kg</v>
      </c>
      <c r="C1431" t="str">
        <f t="array" ref="C1431">IF($A1431="","",INDEX(Summary!$B:$B,$AH1431))</f>
        <v>Raw_Agri</v>
      </c>
      <c r="D1431" t="str">
        <f t="array" ref="D1431">IF($A1431="","",INDEX(Summary!$C:$C,$AH1431))</f>
        <v>C6</v>
      </c>
      <c r="E1431">
        <f t="array" ref="E1431">IF($A1431="","",INDEX(Summary!$F:$F,$AH1431))</f>
        <v>1</v>
      </c>
      <c r="F1431" t="str">
        <f t="array" ref="F1431">IF($A1431="","",INDEX(Summary!$BC:$BC,$AH1431)&amp;"")</f>
        <v>P3 – Normal</v>
      </c>
      <c r="G1431">
        <f t="shared" si="198"/>
        <v>3</v>
      </c>
      <c r="H1431">
        <f t="shared" si="199"/>
        <v>0</v>
      </c>
      <c r="I1431" t="str">
        <f t="array" ref="I1431">IF($A1431="","",IF(IFERROR(INDEX(Summary!$BA:$BA,$AH1431),0)&lt;1,"Under 1 day",IF(INDEX(Summary!$BA:$BA,$AH1431)&lt;3,"1-3 days",IF(INDEX(Summary!$BA:$BA,$AH1431)&lt;7,"3-7 days","7+ days"))))</f>
        <v>7+ days</v>
      </c>
      <c r="J1431" t="str">
        <f t="array" ref="J1431">IF($A1431="","",IF(IFERROR(INDEX(Summary!$AX:$AX,$AH1431),0)&lt;0.25,"0-25%",IF(INDEX(Summary!$AX:$AX,$AH1431)&lt;0.5,"25-50%",IF(INDEX(Summary!$AX:$AX,$AH1431)&lt;0.75,"50-75%","75-100%"))))</f>
        <v>75-100%</v>
      </c>
      <c r="K1431" t="str">
        <f t="array" ref="K1431">IF($A1431="","",INDEX(Summary!$AY:$AY,$AH1431)&amp;"")</f>
        <v>WIP</v>
      </c>
      <c r="L1431" s="1">
        <f>IF($A1431="","",Summary!$P$2+MOD(ROW()-2,30))</f>
        <v>46246</v>
      </c>
      <c r="M1431">
        <f t="shared" si="200"/>
        <v>20</v>
      </c>
      <c r="N1431">
        <f t="shared" si="201"/>
        <v>12</v>
      </c>
      <c r="O1431" t="str">
        <f t="shared" si="202"/>
        <v>Aug-2026</v>
      </c>
      <c r="P1431">
        <f t="shared" ca="1" si="203"/>
        <v>1</v>
      </c>
      <c r="Q1431" s="2">
        <f t="array" ref="Q1431">IF($A1431="",0,IFERROR(INDEX(Summary!$P$3:$AS$67,$AH1431-2,$M1431),0))</f>
        <v>196</v>
      </c>
      <c r="R1431" s="2">
        <f t="array" ref="R1431">IF($A1431="",0,ROUND(IFERROR(INDEX(Summary!$O:$O,$AH1431),0)/30,0))</f>
        <v>98</v>
      </c>
      <c r="S1431">
        <f t="shared" si="204"/>
        <v>0</v>
      </c>
      <c r="T1431" s="2">
        <f t="array" ref="T1431">IF($S1431=1,IFERROR(INDEX(Summary!$O:$O,$AH1431),0),0)</f>
        <v>0</v>
      </c>
      <c r="U1431" s="2">
        <f t="array" ref="U1431">IF($S1431=1,IFERROR(INDEX(Summary!$AT:$AT,$AH1431),0),0)</f>
        <v>0</v>
      </c>
      <c r="V1431" s="2">
        <f t="shared" si="205"/>
        <v>0</v>
      </c>
      <c r="W1431" s="2">
        <f t="array" ref="W1431">IF($S1431=1,IFERROR(INDEX(Summary!$AZ:$AZ,$AH1431),0),0)</f>
        <v>0</v>
      </c>
      <c r="X1431" s="3">
        <f t="array" ref="X1431">IF($S1431=1,IFERROR(INDEX(Summary!$BA:$BA,$AH1431),0),0)</f>
        <v>0</v>
      </c>
      <c r="Y1431" s="2">
        <f t="array" ref="Y1431">IF($S1431=1,IFERROR(INDEX(Summary!$G:$G,$AH1431),0),0)</f>
        <v>0</v>
      </c>
      <c r="Z1431" s="2">
        <f t="array" ref="Z1431">IF($S1431=1,IFERROR(INDEX(Summary!$H:$H,$AH1431),0),0)</f>
        <v>0</v>
      </c>
      <c r="AA1431" s="2">
        <f t="array" ref="AA1431">IF($S1431=1,IFERROR(INDEX(Summary!$I:$I,$AH1431),0),0)</f>
        <v>0</v>
      </c>
      <c r="AB1431" s="2">
        <f t="array" ref="AB1431">IF($S1431=1,IFERROR(INDEX(Summary!$J:$J,$AH1431),0),0)</f>
        <v>0</v>
      </c>
      <c r="AC1431" s="2">
        <f t="array" ref="AC1431">IF($S1431=1,IFERROR(INDEX(Summary!$K:$K,$AH1431),0),0)</f>
        <v>0</v>
      </c>
      <c r="AD1431" s="2">
        <f t="array" ref="AD1431">IF($S1431=1,IFERROR(INDEX(Summary!$L:$L,$AH1431),0),0)</f>
        <v>0</v>
      </c>
      <c r="AE1431" s="2">
        <f t="array" ref="AE1431">IF($S1431=1,IFERROR(INDEX(Summary!$M:$M,$AH1431),0),0)</f>
        <v>0</v>
      </c>
      <c r="AF1431" s="2">
        <f t="array" ref="AF1431">IF($S1431=1,IFERROR(INDEX(Summary!$N:$N,$AH1431),0),0)</f>
        <v>0</v>
      </c>
      <c r="AG1431">
        <f t="array" ref="AG1431">IF($A1431="","",IFERROR(INDEX(Summary!$BB:$BB,$AH1431),0))</f>
        <v>5</v>
      </c>
      <c r="AH1431">
        <f t="shared" si="206"/>
        <v>50</v>
      </c>
    </row>
    <row r="1432" spans="1:34" hidden="1">
      <c r="A1432" t="str">
        <f t="array" ref="A1432">IFERROR(INDEX(Summary!$D:$D,$AH1432)&amp;"","")</f>
        <v>FG00122</v>
      </c>
      <c r="B1432" t="str">
        <f t="array" ref="B1432">IF($A1432="","",INDEX(Summary!$E:$E,$AH1432))</f>
        <v>Indrayani Rice 1kg</v>
      </c>
      <c r="C1432" t="str">
        <f t="array" ref="C1432">IF($A1432="","",INDEX(Summary!$B:$B,$AH1432))</f>
        <v>Raw_Agri</v>
      </c>
      <c r="D1432" t="str">
        <f t="array" ref="D1432">IF($A1432="","",INDEX(Summary!$C:$C,$AH1432))</f>
        <v>C6</v>
      </c>
      <c r="E1432">
        <f t="array" ref="E1432">IF($A1432="","",INDEX(Summary!$F:$F,$AH1432))</f>
        <v>1</v>
      </c>
      <c r="F1432" t="str">
        <f t="array" ref="F1432">IF($A1432="","",INDEX(Summary!$BC:$BC,$AH1432)&amp;"")</f>
        <v>P3 – Normal</v>
      </c>
      <c r="G1432">
        <f t="shared" si="198"/>
        <v>3</v>
      </c>
      <c r="H1432">
        <f t="shared" si="199"/>
        <v>0</v>
      </c>
      <c r="I1432" t="str">
        <f t="array" ref="I1432">IF($A1432="","",IF(IFERROR(INDEX(Summary!$BA:$BA,$AH1432),0)&lt;1,"Under 1 day",IF(INDEX(Summary!$BA:$BA,$AH1432)&lt;3,"1-3 days",IF(INDEX(Summary!$BA:$BA,$AH1432)&lt;7,"3-7 days","7+ days"))))</f>
        <v>7+ days</v>
      </c>
      <c r="J1432" t="str">
        <f t="array" ref="J1432">IF($A1432="","",IF(IFERROR(INDEX(Summary!$AX:$AX,$AH1432),0)&lt;0.25,"0-25%",IF(INDEX(Summary!$AX:$AX,$AH1432)&lt;0.5,"25-50%",IF(INDEX(Summary!$AX:$AX,$AH1432)&lt;0.75,"50-75%","75-100%"))))</f>
        <v>75-100%</v>
      </c>
      <c r="K1432" t="str">
        <f t="array" ref="K1432">IF($A1432="","",INDEX(Summary!$AY:$AY,$AH1432)&amp;"")</f>
        <v>WIP</v>
      </c>
      <c r="L1432" s="1">
        <f>IF($A1432="","",Summary!$P$2+MOD(ROW()-2,30))</f>
        <v>46247</v>
      </c>
      <c r="M1432">
        <f t="shared" si="200"/>
        <v>21</v>
      </c>
      <c r="N1432">
        <f t="shared" si="201"/>
        <v>13</v>
      </c>
      <c r="O1432" t="str">
        <f t="shared" si="202"/>
        <v>Aug-2026</v>
      </c>
      <c r="P1432">
        <f t="shared" ca="1" si="203"/>
        <v>1</v>
      </c>
      <c r="Q1432" s="2">
        <f t="array" ref="Q1432">IF($A1432="",0,IFERROR(INDEX(Summary!$P$3:$AS$67,$AH1432-2,$M1432),0))</f>
        <v>6</v>
      </c>
      <c r="R1432" s="2">
        <f t="array" ref="R1432">IF($A1432="",0,ROUND(IFERROR(INDEX(Summary!$O:$O,$AH1432),0)/30,0))</f>
        <v>98</v>
      </c>
      <c r="S1432">
        <f t="shared" si="204"/>
        <v>0</v>
      </c>
      <c r="T1432" s="2">
        <f t="array" ref="T1432">IF($S1432=1,IFERROR(INDEX(Summary!$O:$O,$AH1432),0),0)</f>
        <v>0</v>
      </c>
      <c r="U1432" s="2">
        <f t="array" ref="U1432">IF($S1432=1,IFERROR(INDEX(Summary!$AT:$AT,$AH1432),0),0)</f>
        <v>0</v>
      </c>
      <c r="V1432" s="2">
        <f t="shared" si="205"/>
        <v>0</v>
      </c>
      <c r="W1432" s="2">
        <f t="array" ref="W1432">IF($S1432=1,IFERROR(INDEX(Summary!$AZ:$AZ,$AH1432),0),0)</f>
        <v>0</v>
      </c>
      <c r="X1432" s="3">
        <f t="array" ref="X1432">IF($S1432=1,IFERROR(INDEX(Summary!$BA:$BA,$AH1432),0),0)</f>
        <v>0</v>
      </c>
      <c r="Y1432" s="2">
        <f t="array" ref="Y1432">IF($S1432=1,IFERROR(INDEX(Summary!$G:$G,$AH1432),0),0)</f>
        <v>0</v>
      </c>
      <c r="Z1432" s="2">
        <f t="array" ref="Z1432">IF($S1432=1,IFERROR(INDEX(Summary!$H:$H,$AH1432),0),0)</f>
        <v>0</v>
      </c>
      <c r="AA1432" s="2">
        <f t="array" ref="AA1432">IF($S1432=1,IFERROR(INDEX(Summary!$I:$I,$AH1432),0),0)</f>
        <v>0</v>
      </c>
      <c r="AB1432" s="2">
        <f t="array" ref="AB1432">IF($S1432=1,IFERROR(INDEX(Summary!$J:$J,$AH1432),0),0)</f>
        <v>0</v>
      </c>
      <c r="AC1432" s="2">
        <f t="array" ref="AC1432">IF($S1432=1,IFERROR(INDEX(Summary!$K:$K,$AH1432),0),0)</f>
        <v>0</v>
      </c>
      <c r="AD1432" s="2">
        <f t="array" ref="AD1432">IF($S1432=1,IFERROR(INDEX(Summary!$L:$L,$AH1432),0),0)</f>
        <v>0</v>
      </c>
      <c r="AE1432" s="2">
        <f t="array" ref="AE1432">IF($S1432=1,IFERROR(INDEX(Summary!$M:$M,$AH1432),0),0)</f>
        <v>0</v>
      </c>
      <c r="AF1432" s="2">
        <f t="array" ref="AF1432">IF($S1432=1,IFERROR(INDEX(Summary!$N:$N,$AH1432),0),0)</f>
        <v>0</v>
      </c>
      <c r="AG1432">
        <f t="array" ref="AG1432">IF($A1432="","",IFERROR(INDEX(Summary!$BB:$BB,$AH1432),0))</f>
        <v>5</v>
      </c>
      <c r="AH1432">
        <f t="shared" si="206"/>
        <v>50</v>
      </c>
    </row>
    <row r="1433" spans="1:34" hidden="1">
      <c r="A1433" t="str">
        <f t="array" ref="A1433">IFERROR(INDEX(Summary!$D:$D,$AH1433)&amp;"","")</f>
        <v>FG00122</v>
      </c>
      <c r="B1433" t="str">
        <f t="array" ref="B1433">IF($A1433="","",INDEX(Summary!$E:$E,$AH1433))</f>
        <v>Indrayani Rice 1kg</v>
      </c>
      <c r="C1433" t="str">
        <f t="array" ref="C1433">IF($A1433="","",INDEX(Summary!$B:$B,$AH1433))</f>
        <v>Raw_Agri</v>
      </c>
      <c r="D1433" t="str">
        <f t="array" ref="D1433">IF($A1433="","",INDEX(Summary!$C:$C,$AH1433))</f>
        <v>C6</v>
      </c>
      <c r="E1433">
        <f t="array" ref="E1433">IF($A1433="","",INDEX(Summary!$F:$F,$AH1433))</f>
        <v>1</v>
      </c>
      <c r="F1433" t="str">
        <f t="array" ref="F1433">IF($A1433="","",INDEX(Summary!$BC:$BC,$AH1433)&amp;"")</f>
        <v>P3 – Normal</v>
      </c>
      <c r="G1433">
        <f t="shared" si="198"/>
        <v>3</v>
      </c>
      <c r="H1433">
        <f t="shared" si="199"/>
        <v>0</v>
      </c>
      <c r="I1433" t="str">
        <f t="array" ref="I1433">IF($A1433="","",IF(IFERROR(INDEX(Summary!$BA:$BA,$AH1433),0)&lt;1,"Under 1 day",IF(INDEX(Summary!$BA:$BA,$AH1433)&lt;3,"1-3 days",IF(INDEX(Summary!$BA:$BA,$AH1433)&lt;7,"3-7 days","7+ days"))))</f>
        <v>7+ days</v>
      </c>
      <c r="J1433" t="str">
        <f t="array" ref="J1433">IF($A1433="","",IF(IFERROR(INDEX(Summary!$AX:$AX,$AH1433),0)&lt;0.25,"0-25%",IF(INDEX(Summary!$AX:$AX,$AH1433)&lt;0.5,"25-50%",IF(INDEX(Summary!$AX:$AX,$AH1433)&lt;0.75,"50-75%","75-100%"))))</f>
        <v>75-100%</v>
      </c>
      <c r="K1433" t="str">
        <f t="array" ref="K1433">IF($A1433="","",INDEX(Summary!$AY:$AY,$AH1433)&amp;"")</f>
        <v>WIP</v>
      </c>
      <c r="L1433" s="1">
        <f>IF($A1433="","",Summary!$P$2+MOD(ROW()-2,30))</f>
        <v>46248</v>
      </c>
      <c r="M1433">
        <f t="shared" si="200"/>
        <v>22</v>
      </c>
      <c r="N1433">
        <f t="shared" si="201"/>
        <v>14</v>
      </c>
      <c r="O1433" t="str">
        <f t="shared" si="202"/>
        <v>Aug-2026</v>
      </c>
      <c r="P1433">
        <f t="shared" ca="1" si="203"/>
        <v>1</v>
      </c>
      <c r="Q1433" s="2">
        <f t="array" ref="Q1433">IF($A1433="",0,IFERROR(INDEX(Summary!$P$3:$AS$67,$AH1433-2,$M1433),0))</f>
        <v>0</v>
      </c>
      <c r="R1433" s="2">
        <f t="array" ref="R1433">IF($A1433="",0,ROUND(IFERROR(INDEX(Summary!$O:$O,$AH1433),0)/30,0))</f>
        <v>98</v>
      </c>
      <c r="S1433">
        <f t="shared" si="204"/>
        <v>0</v>
      </c>
      <c r="T1433" s="2">
        <f t="array" ref="T1433">IF($S1433=1,IFERROR(INDEX(Summary!$O:$O,$AH1433),0),0)</f>
        <v>0</v>
      </c>
      <c r="U1433" s="2">
        <f t="array" ref="U1433">IF($S1433=1,IFERROR(INDEX(Summary!$AT:$AT,$AH1433),0),0)</f>
        <v>0</v>
      </c>
      <c r="V1433" s="2">
        <f t="shared" si="205"/>
        <v>0</v>
      </c>
      <c r="W1433" s="2">
        <f t="array" ref="W1433">IF($S1433=1,IFERROR(INDEX(Summary!$AZ:$AZ,$AH1433),0),0)</f>
        <v>0</v>
      </c>
      <c r="X1433" s="3">
        <f t="array" ref="X1433">IF($S1433=1,IFERROR(INDEX(Summary!$BA:$BA,$AH1433),0),0)</f>
        <v>0</v>
      </c>
      <c r="Y1433" s="2">
        <f t="array" ref="Y1433">IF($S1433=1,IFERROR(INDEX(Summary!$G:$G,$AH1433),0),0)</f>
        <v>0</v>
      </c>
      <c r="Z1433" s="2">
        <f t="array" ref="Z1433">IF($S1433=1,IFERROR(INDEX(Summary!$H:$H,$AH1433),0),0)</f>
        <v>0</v>
      </c>
      <c r="AA1433" s="2">
        <f t="array" ref="AA1433">IF($S1433=1,IFERROR(INDEX(Summary!$I:$I,$AH1433),0),0)</f>
        <v>0</v>
      </c>
      <c r="AB1433" s="2">
        <f t="array" ref="AB1433">IF($S1433=1,IFERROR(INDEX(Summary!$J:$J,$AH1433),0),0)</f>
        <v>0</v>
      </c>
      <c r="AC1433" s="2">
        <f t="array" ref="AC1433">IF($S1433=1,IFERROR(INDEX(Summary!$K:$K,$AH1433),0),0)</f>
        <v>0</v>
      </c>
      <c r="AD1433" s="2">
        <f t="array" ref="AD1433">IF($S1433=1,IFERROR(INDEX(Summary!$L:$L,$AH1433),0),0)</f>
        <v>0</v>
      </c>
      <c r="AE1433" s="2">
        <f t="array" ref="AE1433">IF($S1433=1,IFERROR(INDEX(Summary!$M:$M,$AH1433),0),0)</f>
        <v>0</v>
      </c>
      <c r="AF1433" s="2">
        <f t="array" ref="AF1433">IF($S1433=1,IFERROR(INDEX(Summary!$N:$N,$AH1433),0),0)</f>
        <v>0</v>
      </c>
      <c r="AG1433">
        <f t="array" ref="AG1433">IF($A1433="","",IFERROR(INDEX(Summary!$BB:$BB,$AH1433),0))</f>
        <v>5</v>
      </c>
      <c r="AH1433">
        <f t="shared" si="206"/>
        <v>50</v>
      </c>
    </row>
    <row r="1434" spans="1:34" hidden="1">
      <c r="A1434" t="str">
        <f t="array" ref="A1434">IFERROR(INDEX(Summary!$D:$D,$AH1434)&amp;"","")</f>
        <v>FG00122</v>
      </c>
      <c r="B1434" t="str">
        <f t="array" ref="B1434">IF($A1434="","",INDEX(Summary!$E:$E,$AH1434))</f>
        <v>Indrayani Rice 1kg</v>
      </c>
      <c r="C1434" t="str">
        <f t="array" ref="C1434">IF($A1434="","",INDEX(Summary!$B:$B,$AH1434))</f>
        <v>Raw_Agri</v>
      </c>
      <c r="D1434" t="str">
        <f t="array" ref="D1434">IF($A1434="","",INDEX(Summary!$C:$C,$AH1434))</f>
        <v>C6</v>
      </c>
      <c r="E1434">
        <f t="array" ref="E1434">IF($A1434="","",INDEX(Summary!$F:$F,$AH1434))</f>
        <v>1</v>
      </c>
      <c r="F1434" t="str">
        <f t="array" ref="F1434">IF($A1434="","",INDEX(Summary!$BC:$BC,$AH1434)&amp;"")</f>
        <v>P3 – Normal</v>
      </c>
      <c r="G1434">
        <f t="shared" si="198"/>
        <v>3</v>
      </c>
      <c r="H1434">
        <f t="shared" si="199"/>
        <v>0</v>
      </c>
      <c r="I1434" t="str">
        <f t="array" ref="I1434">IF($A1434="","",IF(IFERROR(INDEX(Summary!$BA:$BA,$AH1434),0)&lt;1,"Under 1 day",IF(INDEX(Summary!$BA:$BA,$AH1434)&lt;3,"1-3 days",IF(INDEX(Summary!$BA:$BA,$AH1434)&lt;7,"3-7 days","7+ days"))))</f>
        <v>7+ days</v>
      </c>
      <c r="J1434" t="str">
        <f t="array" ref="J1434">IF($A1434="","",IF(IFERROR(INDEX(Summary!$AX:$AX,$AH1434),0)&lt;0.25,"0-25%",IF(INDEX(Summary!$AX:$AX,$AH1434)&lt;0.5,"25-50%",IF(INDEX(Summary!$AX:$AX,$AH1434)&lt;0.75,"50-75%","75-100%"))))</f>
        <v>75-100%</v>
      </c>
      <c r="K1434" t="str">
        <f t="array" ref="K1434">IF($A1434="","",INDEX(Summary!$AY:$AY,$AH1434)&amp;"")</f>
        <v>WIP</v>
      </c>
      <c r="L1434" s="1">
        <f>IF($A1434="","",Summary!$P$2+MOD(ROW()-2,30))</f>
        <v>46249</v>
      </c>
      <c r="M1434">
        <f t="shared" si="200"/>
        <v>23</v>
      </c>
      <c r="N1434">
        <f t="shared" si="201"/>
        <v>15</v>
      </c>
      <c r="O1434" t="str">
        <f t="shared" si="202"/>
        <v>Aug-2026</v>
      </c>
      <c r="P1434">
        <f t="shared" ca="1" si="203"/>
        <v>1</v>
      </c>
      <c r="Q1434" s="2">
        <f t="array" ref="Q1434">IF($A1434="",0,IFERROR(INDEX(Summary!$P$3:$AS$67,$AH1434-2,$M1434),0))</f>
        <v>0</v>
      </c>
      <c r="R1434" s="2">
        <f t="array" ref="R1434">IF($A1434="",0,ROUND(IFERROR(INDEX(Summary!$O:$O,$AH1434),0)/30,0))</f>
        <v>98</v>
      </c>
      <c r="S1434">
        <f t="shared" si="204"/>
        <v>0</v>
      </c>
      <c r="T1434" s="2">
        <f t="array" ref="T1434">IF($S1434=1,IFERROR(INDEX(Summary!$O:$O,$AH1434),0),0)</f>
        <v>0</v>
      </c>
      <c r="U1434" s="2">
        <f t="array" ref="U1434">IF($S1434=1,IFERROR(INDEX(Summary!$AT:$AT,$AH1434),0),0)</f>
        <v>0</v>
      </c>
      <c r="V1434" s="2">
        <f t="shared" si="205"/>
        <v>0</v>
      </c>
      <c r="W1434" s="2">
        <f t="array" ref="W1434">IF($S1434=1,IFERROR(INDEX(Summary!$AZ:$AZ,$AH1434),0),0)</f>
        <v>0</v>
      </c>
      <c r="X1434" s="3">
        <f t="array" ref="X1434">IF($S1434=1,IFERROR(INDEX(Summary!$BA:$BA,$AH1434),0),0)</f>
        <v>0</v>
      </c>
      <c r="Y1434" s="2">
        <f t="array" ref="Y1434">IF($S1434=1,IFERROR(INDEX(Summary!$G:$G,$AH1434),0),0)</f>
        <v>0</v>
      </c>
      <c r="Z1434" s="2">
        <f t="array" ref="Z1434">IF($S1434=1,IFERROR(INDEX(Summary!$H:$H,$AH1434),0),0)</f>
        <v>0</v>
      </c>
      <c r="AA1434" s="2">
        <f t="array" ref="AA1434">IF($S1434=1,IFERROR(INDEX(Summary!$I:$I,$AH1434),0),0)</f>
        <v>0</v>
      </c>
      <c r="AB1434" s="2">
        <f t="array" ref="AB1434">IF($S1434=1,IFERROR(INDEX(Summary!$J:$J,$AH1434),0),0)</f>
        <v>0</v>
      </c>
      <c r="AC1434" s="2">
        <f t="array" ref="AC1434">IF($S1434=1,IFERROR(INDEX(Summary!$K:$K,$AH1434),0),0)</f>
        <v>0</v>
      </c>
      <c r="AD1434" s="2">
        <f t="array" ref="AD1434">IF($S1434=1,IFERROR(INDEX(Summary!$L:$L,$AH1434),0),0)</f>
        <v>0</v>
      </c>
      <c r="AE1434" s="2">
        <f t="array" ref="AE1434">IF($S1434=1,IFERROR(INDEX(Summary!$M:$M,$AH1434),0),0)</f>
        <v>0</v>
      </c>
      <c r="AF1434" s="2">
        <f t="array" ref="AF1434">IF($S1434=1,IFERROR(INDEX(Summary!$N:$N,$AH1434),0),0)</f>
        <v>0</v>
      </c>
      <c r="AG1434">
        <f t="array" ref="AG1434">IF($A1434="","",IFERROR(INDEX(Summary!$BB:$BB,$AH1434),0))</f>
        <v>5</v>
      </c>
      <c r="AH1434">
        <f t="shared" si="206"/>
        <v>50</v>
      </c>
    </row>
    <row r="1435" spans="1:34" hidden="1">
      <c r="A1435" t="str">
        <f t="array" ref="A1435">IFERROR(INDEX(Summary!$D:$D,$AH1435)&amp;"","")</f>
        <v>FG00122</v>
      </c>
      <c r="B1435" t="str">
        <f t="array" ref="B1435">IF($A1435="","",INDEX(Summary!$E:$E,$AH1435))</f>
        <v>Indrayani Rice 1kg</v>
      </c>
      <c r="C1435" t="str">
        <f t="array" ref="C1435">IF($A1435="","",INDEX(Summary!$B:$B,$AH1435))</f>
        <v>Raw_Agri</v>
      </c>
      <c r="D1435" t="str">
        <f t="array" ref="D1435">IF($A1435="","",INDEX(Summary!$C:$C,$AH1435))</f>
        <v>C6</v>
      </c>
      <c r="E1435">
        <f t="array" ref="E1435">IF($A1435="","",INDEX(Summary!$F:$F,$AH1435))</f>
        <v>1</v>
      </c>
      <c r="F1435" t="str">
        <f t="array" ref="F1435">IF($A1435="","",INDEX(Summary!$BC:$BC,$AH1435)&amp;"")</f>
        <v>P3 – Normal</v>
      </c>
      <c r="G1435">
        <f t="shared" si="198"/>
        <v>3</v>
      </c>
      <c r="H1435">
        <f t="shared" si="199"/>
        <v>0</v>
      </c>
      <c r="I1435" t="str">
        <f t="array" ref="I1435">IF($A1435="","",IF(IFERROR(INDEX(Summary!$BA:$BA,$AH1435),0)&lt;1,"Under 1 day",IF(INDEX(Summary!$BA:$BA,$AH1435)&lt;3,"1-3 days",IF(INDEX(Summary!$BA:$BA,$AH1435)&lt;7,"3-7 days","7+ days"))))</f>
        <v>7+ days</v>
      </c>
      <c r="J1435" t="str">
        <f t="array" ref="J1435">IF($A1435="","",IF(IFERROR(INDEX(Summary!$AX:$AX,$AH1435),0)&lt;0.25,"0-25%",IF(INDEX(Summary!$AX:$AX,$AH1435)&lt;0.5,"25-50%",IF(INDEX(Summary!$AX:$AX,$AH1435)&lt;0.75,"50-75%","75-100%"))))</f>
        <v>75-100%</v>
      </c>
      <c r="K1435" t="str">
        <f t="array" ref="K1435">IF($A1435="","",INDEX(Summary!$AY:$AY,$AH1435)&amp;"")</f>
        <v>WIP</v>
      </c>
      <c r="L1435" s="1">
        <f>IF($A1435="","",Summary!$P$2+MOD(ROW()-2,30))</f>
        <v>46250</v>
      </c>
      <c r="M1435">
        <f t="shared" si="200"/>
        <v>24</v>
      </c>
      <c r="N1435">
        <f t="shared" si="201"/>
        <v>16</v>
      </c>
      <c r="O1435" t="str">
        <f t="shared" si="202"/>
        <v>Aug-2026</v>
      </c>
      <c r="P1435">
        <f t="shared" ca="1" si="203"/>
        <v>1</v>
      </c>
      <c r="Q1435" s="2">
        <f t="array" ref="Q1435">IF($A1435="",0,IFERROR(INDEX(Summary!$P$3:$AS$67,$AH1435-2,$M1435),0))</f>
        <v>0</v>
      </c>
      <c r="R1435" s="2">
        <f t="array" ref="R1435">IF($A1435="",0,ROUND(IFERROR(INDEX(Summary!$O:$O,$AH1435),0)/30,0))</f>
        <v>98</v>
      </c>
      <c r="S1435">
        <f t="shared" si="204"/>
        <v>0</v>
      </c>
      <c r="T1435" s="2">
        <f t="array" ref="T1435">IF($S1435=1,IFERROR(INDEX(Summary!$O:$O,$AH1435),0),0)</f>
        <v>0</v>
      </c>
      <c r="U1435" s="2">
        <f t="array" ref="U1435">IF($S1435=1,IFERROR(INDEX(Summary!$AT:$AT,$AH1435),0),0)</f>
        <v>0</v>
      </c>
      <c r="V1435" s="2">
        <f t="shared" si="205"/>
        <v>0</v>
      </c>
      <c r="W1435" s="2">
        <f t="array" ref="W1435">IF($S1435=1,IFERROR(INDEX(Summary!$AZ:$AZ,$AH1435),0),0)</f>
        <v>0</v>
      </c>
      <c r="X1435" s="3">
        <f t="array" ref="X1435">IF($S1435=1,IFERROR(INDEX(Summary!$BA:$BA,$AH1435),0),0)</f>
        <v>0</v>
      </c>
      <c r="Y1435" s="2">
        <f t="array" ref="Y1435">IF($S1435=1,IFERROR(INDEX(Summary!$G:$G,$AH1435),0),0)</f>
        <v>0</v>
      </c>
      <c r="Z1435" s="2">
        <f t="array" ref="Z1435">IF($S1435=1,IFERROR(INDEX(Summary!$H:$H,$AH1435),0),0)</f>
        <v>0</v>
      </c>
      <c r="AA1435" s="2">
        <f t="array" ref="AA1435">IF($S1435=1,IFERROR(INDEX(Summary!$I:$I,$AH1435),0),0)</f>
        <v>0</v>
      </c>
      <c r="AB1435" s="2">
        <f t="array" ref="AB1435">IF($S1435=1,IFERROR(INDEX(Summary!$J:$J,$AH1435),0),0)</f>
        <v>0</v>
      </c>
      <c r="AC1435" s="2">
        <f t="array" ref="AC1435">IF($S1435=1,IFERROR(INDEX(Summary!$K:$K,$AH1435),0),0)</f>
        <v>0</v>
      </c>
      <c r="AD1435" s="2">
        <f t="array" ref="AD1435">IF($S1435=1,IFERROR(INDEX(Summary!$L:$L,$AH1435),0),0)</f>
        <v>0</v>
      </c>
      <c r="AE1435" s="2">
        <f t="array" ref="AE1435">IF($S1435=1,IFERROR(INDEX(Summary!$M:$M,$AH1435),0),0)</f>
        <v>0</v>
      </c>
      <c r="AF1435" s="2">
        <f t="array" ref="AF1435">IF($S1435=1,IFERROR(INDEX(Summary!$N:$N,$AH1435),0),0)</f>
        <v>0</v>
      </c>
      <c r="AG1435">
        <f t="array" ref="AG1435">IF($A1435="","",IFERROR(INDEX(Summary!$BB:$BB,$AH1435),0))</f>
        <v>5</v>
      </c>
      <c r="AH1435">
        <f t="shared" si="206"/>
        <v>50</v>
      </c>
    </row>
    <row r="1436" spans="1:34" hidden="1">
      <c r="A1436" t="str">
        <f t="array" ref="A1436">IFERROR(INDEX(Summary!$D:$D,$AH1436)&amp;"","")</f>
        <v>FG00122</v>
      </c>
      <c r="B1436" t="str">
        <f t="array" ref="B1436">IF($A1436="","",INDEX(Summary!$E:$E,$AH1436))</f>
        <v>Indrayani Rice 1kg</v>
      </c>
      <c r="C1436" t="str">
        <f t="array" ref="C1436">IF($A1436="","",INDEX(Summary!$B:$B,$AH1436))</f>
        <v>Raw_Agri</v>
      </c>
      <c r="D1436" t="str">
        <f t="array" ref="D1436">IF($A1436="","",INDEX(Summary!$C:$C,$AH1436))</f>
        <v>C6</v>
      </c>
      <c r="E1436">
        <f t="array" ref="E1436">IF($A1436="","",INDEX(Summary!$F:$F,$AH1436))</f>
        <v>1</v>
      </c>
      <c r="F1436" t="str">
        <f t="array" ref="F1436">IF($A1436="","",INDEX(Summary!$BC:$BC,$AH1436)&amp;"")</f>
        <v>P3 – Normal</v>
      </c>
      <c r="G1436">
        <f t="shared" si="198"/>
        <v>3</v>
      </c>
      <c r="H1436">
        <f t="shared" si="199"/>
        <v>0</v>
      </c>
      <c r="I1436" t="str">
        <f t="array" ref="I1436">IF($A1436="","",IF(IFERROR(INDEX(Summary!$BA:$BA,$AH1436),0)&lt;1,"Under 1 day",IF(INDEX(Summary!$BA:$BA,$AH1436)&lt;3,"1-3 days",IF(INDEX(Summary!$BA:$BA,$AH1436)&lt;7,"3-7 days","7+ days"))))</f>
        <v>7+ days</v>
      </c>
      <c r="J1436" t="str">
        <f t="array" ref="J1436">IF($A1436="","",IF(IFERROR(INDEX(Summary!$AX:$AX,$AH1436),0)&lt;0.25,"0-25%",IF(INDEX(Summary!$AX:$AX,$AH1436)&lt;0.5,"25-50%",IF(INDEX(Summary!$AX:$AX,$AH1436)&lt;0.75,"50-75%","75-100%"))))</f>
        <v>75-100%</v>
      </c>
      <c r="K1436" t="str">
        <f t="array" ref="K1436">IF($A1436="","",INDEX(Summary!$AY:$AY,$AH1436)&amp;"")</f>
        <v>WIP</v>
      </c>
      <c r="L1436" s="1">
        <f>IF($A1436="","",Summary!$P$2+MOD(ROW()-2,30))</f>
        <v>46251</v>
      </c>
      <c r="M1436">
        <f t="shared" si="200"/>
        <v>25</v>
      </c>
      <c r="N1436">
        <f t="shared" si="201"/>
        <v>17</v>
      </c>
      <c r="O1436" t="str">
        <f t="shared" si="202"/>
        <v>Aug-2026</v>
      </c>
      <c r="P1436">
        <f t="shared" ca="1" si="203"/>
        <v>1</v>
      </c>
      <c r="Q1436" s="2">
        <f t="array" ref="Q1436">IF($A1436="",0,IFERROR(INDEX(Summary!$P$3:$AS$67,$AH1436-2,$M1436),0))</f>
        <v>0</v>
      </c>
      <c r="R1436" s="2">
        <f t="array" ref="R1436">IF($A1436="",0,ROUND(IFERROR(INDEX(Summary!$O:$O,$AH1436),0)/30,0))</f>
        <v>98</v>
      </c>
      <c r="S1436">
        <f t="shared" si="204"/>
        <v>0</v>
      </c>
      <c r="T1436" s="2">
        <f t="array" ref="T1436">IF($S1436=1,IFERROR(INDEX(Summary!$O:$O,$AH1436),0),0)</f>
        <v>0</v>
      </c>
      <c r="U1436" s="2">
        <f t="array" ref="U1436">IF($S1436=1,IFERROR(INDEX(Summary!$AT:$AT,$AH1436),0),0)</f>
        <v>0</v>
      </c>
      <c r="V1436" s="2">
        <f t="shared" si="205"/>
        <v>0</v>
      </c>
      <c r="W1436" s="2">
        <f t="array" ref="W1436">IF($S1436=1,IFERROR(INDEX(Summary!$AZ:$AZ,$AH1436),0),0)</f>
        <v>0</v>
      </c>
      <c r="X1436" s="3">
        <f t="array" ref="X1436">IF($S1436=1,IFERROR(INDEX(Summary!$BA:$BA,$AH1436),0),0)</f>
        <v>0</v>
      </c>
      <c r="Y1436" s="2">
        <f t="array" ref="Y1436">IF($S1436=1,IFERROR(INDEX(Summary!$G:$G,$AH1436),0),0)</f>
        <v>0</v>
      </c>
      <c r="Z1436" s="2">
        <f t="array" ref="Z1436">IF($S1436=1,IFERROR(INDEX(Summary!$H:$H,$AH1436),0),0)</f>
        <v>0</v>
      </c>
      <c r="AA1436" s="2">
        <f t="array" ref="AA1436">IF($S1436=1,IFERROR(INDEX(Summary!$I:$I,$AH1436),0),0)</f>
        <v>0</v>
      </c>
      <c r="AB1436" s="2">
        <f t="array" ref="AB1436">IF($S1436=1,IFERROR(INDEX(Summary!$J:$J,$AH1436),0),0)</f>
        <v>0</v>
      </c>
      <c r="AC1436" s="2">
        <f t="array" ref="AC1436">IF($S1436=1,IFERROR(INDEX(Summary!$K:$K,$AH1436),0),0)</f>
        <v>0</v>
      </c>
      <c r="AD1436" s="2">
        <f t="array" ref="AD1436">IF($S1436=1,IFERROR(INDEX(Summary!$L:$L,$AH1436),0),0)</f>
        <v>0</v>
      </c>
      <c r="AE1436" s="2">
        <f t="array" ref="AE1436">IF($S1436=1,IFERROR(INDEX(Summary!$M:$M,$AH1436),0),0)</f>
        <v>0</v>
      </c>
      <c r="AF1436" s="2">
        <f t="array" ref="AF1436">IF($S1436=1,IFERROR(INDEX(Summary!$N:$N,$AH1436),0),0)</f>
        <v>0</v>
      </c>
      <c r="AG1436">
        <f t="array" ref="AG1436">IF($A1436="","",IFERROR(INDEX(Summary!$BB:$BB,$AH1436),0))</f>
        <v>5</v>
      </c>
      <c r="AH1436">
        <f t="shared" si="206"/>
        <v>50</v>
      </c>
    </row>
    <row r="1437" spans="1:34" hidden="1">
      <c r="A1437" t="str">
        <f t="array" ref="A1437">IFERROR(INDEX(Summary!$D:$D,$AH1437)&amp;"","")</f>
        <v>FG00122</v>
      </c>
      <c r="B1437" t="str">
        <f t="array" ref="B1437">IF($A1437="","",INDEX(Summary!$E:$E,$AH1437))</f>
        <v>Indrayani Rice 1kg</v>
      </c>
      <c r="C1437" t="str">
        <f t="array" ref="C1437">IF($A1437="","",INDEX(Summary!$B:$B,$AH1437))</f>
        <v>Raw_Agri</v>
      </c>
      <c r="D1437" t="str">
        <f t="array" ref="D1437">IF($A1437="","",INDEX(Summary!$C:$C,$AH1437))</f>
        <v>C6</v>
      </c>
      <c r="E1437">
        <f t="array" ref="E1437">IF($A1437="","",INDEX(Summary!$F:$F,$AH1437))</f>
        <v>1</v>
      </c>
      <c r="F1437" t="str">
        <f t="array" ref="F1437">IF($A1437="","",INDEX(Summary!$BC:$BC,$AH1437)&amp;"")</f>
        <v>P3 – Normal</v>
      </c>
      <c r="G1437">
        <f t="shared" si="198"/>
        <v>3</v>
      </c>
      <c r="H1437">
        <f t="shared" si="199"/>
        <v>0</v>
      </c>
      <c r="I1437" t="str">
        <f t="array" ref="I1437">IF($A1437="","",IF(IFERROR(INDEX(Summary!$BA:$BA,$AH1437),0)&lt;1,"Under 1 day",IF(INDEX(Summary!$BA:$BA,$AH1437)&lt;3,"1-3 days",IF(INDEX(Summary!$BA:$BA,$AH1437)&lt;7,"3-7 days","7+ days"))))</f>
        <v>7+ days</v>
      </c>
      <c r="J1437" t="str">
        <f t="array" ref="J1437">IF($A1437="","",IF(IFERROR(INDEX(Summary!$AX:$AX,$AH1437),0)&lt;0.25,"0-25%",IF(INDEX(Summary!$AX:$AX,$AH1437)&lt;0.5,"25-50%",IF(INDEX(Summary!$AX:$AX,$AH1437)&lt;0.75,"50-75%","75-100%"))))</f>
        <v>75-100%</v>
      </c>
      <c r="K1437" t="str">
        <f t="array" ref="K1437">IF($A1437="","",INDEX(Summary!$AY:$AY,$AH1437)&amp;"")</f>
        <v>WIP</v>
      </c>
      <c r="L1437" s="1">
        <f>IF($A1437="","",Summary!$P$2+MOD(ROW()-2,30))</f>
        <v>46252</v>
      </c>
      <c r="M1437">
        <f t="shared" si="200"/>
        <v>26</v>
      </c>
      <c r="N1437">
        <f t="shared" si="201"/>
        <v>18</v>
      </c>
      <c r="O1437" t="str">
        <f t="shared" si="202"/>
        <v>Aug-2026</v>
      </c>
      <c r="P1437">
        <f t="shared" ca="1" si="203"/>
        <v>1</v>
      </c>
      <c r="Q1437" s="2">
        <f t="array" ref="Q1437">IF($A1437="",0,IFERROR(INDEX(Summary!$P$3:$AS$67,$AH1437-2,$M1437),0))</f>
        <v>0</v>
      </c>
      <c r="R1437" s="2">
        <f t="array" ref="R1437">IF($A1437="",0,ROUND(IFERROR(INDEX(Summary!$O:$O,$AH1437),0)/30,0))</f>
        <v>98</v>
      </c>
      <c r="S1437">
        <f t="shared" si="204"/>
        <v>0</v>
      </c>
      <c r="T1437" s="2">
        <f t="array" ref="T1437">IF($S1437=1,IFERROR(INDEX(Summary!$O:$O,$AH1437),0),0)</f>
        <v>0</v>
      </c>
      <c r="U1437" s="2">
        <f t="array" ref="U1437">IF($S1437=1,IFERROR(INDEX(Summary!$AT:$AT,$AH1437),0),0)</f>
        <v>0</v>
      </c>
      <c r="V1437" s="2">
        <f t="shared" si="205"/>
        <v>0</v>
      </c>
      <c r="W1437" s="2">
        <f t="array" ref="W1437">IF($S1437=1,IFERROR(INDEX(Summary!$AZ:$AZ,$AH1437),0),0)</f>
        <v>0</v>
      </c>
      <c r="X1437" s="3">
        <f t="array" ref="X1437">IF($S1437=1,IFERROR(INDEX(Summary!$BA:$BA,$AH1437),0),0)</f>
        <v>0</v>
      </c>
      <c r="Y1437" s="2">
        <f t="array" ref="Y1437">IF($S1437=1,IFERROR(INDEX(Summary!$G:$G,$AH1437),0),0)</f>
        <v>0</v>
      </c>
      <c r="Z1437" s="2">
        <f t="array" ref="Z1437">IF($S1437=1,IFERROR(INDEX(Summary!$H:$H,$AH1437),0),0)</f>
        <v>0</v>
      </c>
      <c r="AA1437" s="2">
        <f t="array" ref="AA1437">IF($S1437=1,IFERROR(INDEX(Summary!$I:$I,$AH1437),0),0)</f>
        <v>0</v>
      </c>
      <c r="AB1437" s="2">
        <f t="array" ref="AB1437">IF($S1437=1,IFERROR(INDEX(Summary!$J:$J,$AH1437),0),0)</f>
        <v>0</v>
      </c>
      <c r="AC1437" s="2">
        <f t="array" ref="AC1437">IF($S1437=1,IFERROR(INDEX(Summary!$K:$K,$AH1437),0),0)</f>
        <v>0</v>
      </c>
      <c r="AD1437" s="2">
        <f t="array" ref="AD1437">IF($S1437=1,IFERROR(INDEX(Summary!$L:$L,$AH1437),0),0)</f>
        <v>0</v>
      </c>
      <c r="AE1437" s="2">
        <f t="array" ref="AE1437">IF($S1437=1,IFERROR(INDEX(Summary!$M:$M,$AH1437),0),0)</f>
        <v>0</v>
      </c>
      <c r="AF1437" s="2">
        <f t="array" ref="AF1437">IF($S1437=1,IFERROR(INDEX(Summary!$N:$N,$AH1437),0),0)</f>
        <v>0</v>
      </c>
      <c r="AG1437">
        <f t="array" ref="AG1437">IF($A1437="","",IFERROR(INDEX(Summary!$BB:$BB,$AH1437),0))</f>
        <v>5</v>
      </c>
      <c r="AH1437">
        <f t="shared" si="206"/>
        <v>50</v>
      </c>
    </row>
    <row r="1438" spans="1:34" hidden="1">
      <c r="A1438" t="str">
        <f t="array" ref="A1438">IFERROR(INDEX(Summary!$D:$D,$AH1438)&amp;"","")</f>
        <v>FG00122</v>
      </c>
      <c r="B1438" t="str">
        <f t="array" ref="B1438">IF($A1438="","",INDEX(Summary!$E:$E,$AH1438))</f>
        <v>Indrayani Rice 1kg</v>
      </c>
      <c r="C1438" t="str">
        <f t="array" ref="C1438">IF($A1438="","",INDEX(Summary!$B:$B,$AH1438))</f>
        <v>Raw_Agri</v>
      </c>
      <c r="D1438" t="str">
        <f t="array" ref="D1438">IF($A1438="","",INDEX(Summary!$C:$C,$AH1438))</f>
        <v>C6</v>
      </c>
      <c r="E1438">
        <f t="array" ref="E1438">IF($A1438="","",INDEX(Summary!$F:$F,$AH1438))</f>
        <v>1</v>
      </c>
      <c r="F1438" t="str">
        <f t="array" ref="F1438">IF($A1438="","",INDEX(Summary!$BC:$BC,$AH1438)&amp;"")</f>
        <v>P3 – Normal</v>
      </c>
      <c r="G1438">
        <f t="shared" si="198"/>
        <v>3</v>
      </c>
      <c r="H1438">
        <f t="shared" si="199"/>
        <v>0</v>
      </c>
      <c r="I1438" t="str">
        <f t="array" ref="I1438">IF($A1438="","",IF(IFERROR(INDEX(Summary!$BA:$BA,$AH1438),0)&lt;1,"Under 1 day",IF(INDEX(Summary!$BA:$BA,$AH1438)&lt;3,"1-3 days",IF(INDEX(Summary!$BA:$BA,$AH1438)&lt;7,"3-7 days","7+ days"))))</f>
        <v>7+ days</v>
      </c>
      <c r="J1438" t="str">
        <f t="array" ref="J1438">IF($A1438="","",IF(IFERROR(INDEX(Summary!$AX:$AX,$AH1438),0)&lt;0.25,"0-25%",IF(INDEX(Summary!$AX:$AX,$AH1438)&lt;0.5,"25-50%",IF(INDEX(Summary!$AX:$AX,$AH1438)&lt;0.75,"50-75%","75-100%"))))</f>
        <v>75-100%</v>
      </c>
      <c r="K1438" t="str">
        <f t="array" ref="K1438">IF($A1438="","",INDEX(Summary!$AY:$AY,$AH1438)&amp;"")</f>
        <v>WIP</v>
      </c>
      <c r="L1438" s="1">
        <f>IF($A1438="","",Summary!$P$2+MOD(ROW()-2,30))</f>
        <v>46253</v>
      </c>
      <c r="M1438">
        <f t="shared" si="200"/>
        <v>27</v>
      </c>
      <c r="N1438">
        <f t="shared" si="201"/>
        <v>19</v>
      </c>
      <c r="O1438" t="str">
        <f t="shared" si="202"/>
        <v>Aug-2026</v>
      </c>
      <c r="P1438">
        <f t="shared" ca="1" si="203"/>
        <v>1</v>
      </c>
      <c r="Q1438" s="2">
        <f t="array" ref="Q1438">IF($A1438="",0,IFERROR(INDEX(Summary!$P$3:$AS$67,$AH1438-2,$M1438),0))</f>
        <v>0</v>
      </c>
      <c r="R1438" s="2">
        <f t="array" ref="R1438">IF($A1438="",0,ROUND(IFERROR(INDEX(Summary!$O:$O,$AH1438),0)/30,0))</f>
        <v>98</v>
      </c>
      <c r="S1438">
        <f t="shared" si="204"/>
        <v>0</v>
      </c>
      <c r="T1438" s="2">
        <f t="array" ref="T1438">IF($S1438=1,IFERROR(INDEX(Summary!$O:$O,$AH1438),0),0)</f>
        <v>0</v>
      </c>
      <c r="U1438" s="2">
        <f t="array" ref="U1438">IF($S1438=1,IFERROR(INDEX(Summary!$AT:$AT,$AH1438),0),0)</f>
        <v>0</v>
      </c>
      <c r="V1438" s="2">
        <f t="shared" si="205"/>
        <v>0</v>
      </c>
      <c r="W1438" s="2">
        <f t="array" ref="W1438">IF($S1438=1,IFERROR(INDEX(Summary!$AZ:$AZ,$AH1438),0),0)</f>
        <v>0</v>
      </c>
      <c r="X1438" s="3">
        <f t="array" ref="X1438">IF($S1438=1,IFERROR(INDEX(Summary!$BA:$BA,$AH1438),0),0)</f>
        <v>0</v>
      </c>
      <c r="Y1438" s="2">
        <f t="array" ref="Y1438">IF($S1438=1,IFERROR(INDEX(Summary!$G:$G,$AH1438),0),0)</f>
        <v>0</v>
      </c>
      <c r="Z1438" s="2">
        <f t="array" ref="Z1438">IF($S1438=1,IFERROR(INDEX(Summary!$H:$H,$AH1438),0),0)</f>
        <v>0</v>
      </c>
      <c r="AA1438" s="2">
        <f t="array" ref="AA1438">IF($S1438=1,IFERROR(INDEX(Summary!$I:$I,$AH1438),0),0)</f>
        <v>0</v>
      </c>
      <c r="AB1438" s="2">
        <f t="array" ref="AB1438">IF($S1438=1,IFERROR(INDEX(Summary!$J:$J,$AH1438),0),0)</f>
        <v>0</v>
      </c>
      <c r="AC1438" s="2">
        <f t="array" ref="AC1438">IF($S1438=1,IFERROR(INDEX(Summary!$K:$K,$AH1438),0),0)</f>
        <v>0</v>
      </c>
      <c r="AD1438" s="2">
        <f t="array" ref="AD1438">IF($S1438=1,IFERROR(INDEX(Summary!$L:$L,$AH1438),0),0)</f>
        <v>0</v>
      </c>
      <c r="AE1438" s="2">
        <f t="array" ref="AE1438">IF($S1438=1,IFERROR(INDEX(Summary!$M:$M,$AH1438),0),0)</f>
        <v>0</v>
      </c>
      <c r="AF1438" s="2">
        <f t="array" ref="AF1438">IF($S1438=1,IFERROR(INDEX(Summary!$N:$N,$AH1438),0),0)</f>
        <v>0</v>
      </c>
      <c r="AG1438">
        <f t="array" ref="AG1438">IF($A1438="","",IFERROR(INDEX(Summary!$BB:$BB,$AH1438),0))</f>
        <v>5</v>
      </c>
      <c r="AH1438">
        <f t="shared" si="206"/>
        <v>50</v>
      </c>
    </row>
    <row r="1439" spans="1:34" hidden="1">
      <c r="A1439" t="str">
        <f t="array" ref="A1439">IFERROR(INDEX(Summary!$D:$D,$AH1439)&amp;"","")</f>
        <v>FG00122</v>
      </c>
      <c r="B1439" t="str">
        <f t="array" ref="B1439">IF($A1439="","",INDEX(Summary!$E:$E,$AH1439))</f>
        <v>Indrayani Rice 1kg</v>
      </c>
      <c r="C1439" t="str">
        <f t="array" ref="C1439">IF($A1439="","",INDEX(Summary!$B:$B,$AH1439))</f>
        <v>Raw_Agri</v>
      </c>
      <c r="D1439" t="str">
        <f t="array" ref="D1439">IF($A1439="","",INDEX(Summary!$C:$C,$AH1439))</f>
        <v>C6</v>
      </c>
      <c r="E1439">
        <f t="array" ref="E1439">IF($A1439="","",INDEX(Summary!$F:$F,$AH1439))</f>
        <v>1</v>
      </c>
      <c r="F1439" t="str">
        <f t="array" ref="F1439">IF($A1439="","",INDEX(Summary!$BC:$BC,$AH1439)&amp;"")</f>
        <v>P3 – Normal</v>
      </c>
      <c r="G1439">
        <f t="shared" si="198"/>
        <v>3</v>
      </c>
      <c r="H1439">
        <f t="shared" si="199"/>
        <v>0</v>
      </c>
      <c r="I1439" t="str">
        <f t="array" ref="I1439">IF($A1439="","",IF(IFERROR(INDEX(Summary!$BA:$BA,$AH1439),0)&lt;1,"Under 1 day",IF(INDEX(Summary!$BA:$BA,$AH1439)&lt;3,"1-3 days",IF(INDEX(Summary!$BA:$BA,$AH1439)&lt;7,"3-7 days","7+ days"))))</f>
        <v>7+ days</v>
      </c>
      <c r="J1439" t="str">
        <f t="array" ref="J1439">IF($A1439="","",IF(IFERROR(INDEX(Summary!$AX:$AX,$AH1439),0)&lt;0.25,"0-25%",IF(INDEX(Summary!$AX:$AX,$AH1439)&lt;0.5,"25-50%",IF(INDEX(Summary!$AX:$AX,$AH1439)&lt;0.75,"50-75%","75-100%"))))</f>
        <v>75-100%</v>
      </c>
      <c r="K1439" t="str">
        <f t="array" ref="K1439">IF($A1439="","",INDEX(Summary!$AY:$AY,$AH1439)&amp;"")</f>
        <v>WIP</v>
      </c>
      <c r="L1439" s="1">
        <f>IF($A1439="","",Summary!$P$2+MOD(ROW()-2,30))</f>
        <v>46254</v>
      </c>
      <c r="M1439">
        <f t="shared" si="200"/>
        <v>28</v>
      </c>
      <c r="N1439">
        <f t="shared" si="201"/>
        <v>20</v>
      </c>
      <c r="O1439" t="str">
        <f t="shared" si="202"/>
        <v>Aug-2026</v>
      </c>
      <c r="P1439">
        <f t="shared" ca="1" si="203"/>
        <v>1</v>
      </c>
      <c r="Q1439" s="2">
        <f t="array" ref="Q1439">IF($A1439="",0,IFERROR(INDEX(Summary!$P$3:$AS$67,$AH1439-2,$M1439),0))</f>
        <v>0</v>
      </c>
      <c r="R1439" s="2">
        <f t="array" ref="R1439">IF($A1439="",0,ROUND(IFERROR(INDEX(Summary!$O:$O,$AH1439),0)/30,0))</f>
        <v>98</v>
      </c>
      <c r="S1439">
        <f t="shared" si="204"/>
        <v>0</v>
      </c>
      <c r="T1439" s="2">
        <f t="array" ref="T1439">IF($S1439=1,IFERROR(INDEX(Summary!$O:$O,$AH1439),0),0)</f>
        <v>0</v>
      </c>
      <c r="U1439" s="2">
        <f t="array" ref="U1439">IF($S1439=1,IFERROR(INDEX(Summary!$AT:$AT,$AH1439),0),0)</f>
        <v>0</v>
      </c>
      <c r="V1439" s="2">
        <f t="shared" si="205"/>
        <v>0</v>
      </c>
      <c r="W1439" s="2">
        <f t="array" ref="W1439">IF($S1439=1,IFERROR(INDEX(Summary!$AZ:$AZ,$AH1439),0),0)</f>
        <v>0</v>
      </c>
      <c r="X1439" s="3">
        <f t="array" ref="X1439">IF($S1439=1,IFERROR(INDEX(Summary!$BA:$BA,$AH1439),0),0)</f>
        <v>0</v>
      </c>
      <c r="Y1439" s="2">
        <f t="array" ref="Y1439">IF($S1439=1,IFERROR(INDEX(Summary!$G:$G,$AH1439),0),0)</f>
        <v>0</v>
      </c>
      <c r="Z1439" s="2">
        <f t="array" ref="Z1439">IF($S1439=1,IFERROR(INDEX(Summary!$H:$H,$AH1439),0),0)</f>
        <v>0</v>
      </c>
      <c r="AA1439" s="2">
        <f t="array" ref="AA1439">IF($S1439=1,IFERROR(INDEX(Summary!$I:$I,$AH1439),0),0)</f>
        <v>0</v>
      </c>
      <c r="AB1439" s="2">
        <f t="array" ref="AB1439">IF($S1439=1,IFERROR(INDEX(Summary!$J:$J,$AH1439),0),0)</f>
        <v>0</v>
      </c>
      <c r="AC1439" s="2">
        <f t="array" ref="AC1439">IF($S1439=1,IFERROR(INDEX(Summary!$K:$K,$AH1439),0),0)</f>
        <v>0</v>
      </c>
      <c r="AD1439" s="2">
        <f t="array" ref="AD1439">IF($S1439=1,IFERROR(INDEX(Summary!$L:$L,$AH1439),0),0)</f>
        <v>0</v>
      </c>
      <c r="AE1439" s="2">
        <f t="array" ref="AE1439">IF($S1439=1,IFERROR(INDEX(Summary!$M:$M,$AH1439),0),0)</f>
        <v>0</v>
      </c>
      <c r="AF1439" s="2">
        <f t="array" ref="AF1439">IF($S1439=1,IFERROR(INDEX(Summary!$N:$N,$AH1439),0),0)</f>
        <v>0</v>
      </c>
      <c r="AG1439">
        <f t="array" ref="AG1439">IF($A1439="","",IFERROR(INDEX(Summary!$BB:$BB,$AH1439),0))</f>
        <v>5</v>
      </c>
      <c r="AH1439">
        <f t="shared" si="206"/>
        <v>50</v>
      </c>
    </row>
    <row r="1440" spans="1:34" hidden="1">
      <c r="A1440" t="str">
        <f t="array" ref="A1440">IFERROR(INDEX(Summary!$D:$D,$AH1440)&amp;"","")</f>
        <v>FG00122</v>
      </c>
      <c r="B1440" t="str">
        <f t="array" ref="B1440">IF($A1440="","",INDEX(Summary!$E:$E,$AH1440))</f>
        <v>Indrayani Rice 1kg</v>
      </c>
      <c r="C1440" t="str">
        <f t="array" ref="C1440">IF($A1440="","",INDEX(Summary!$B:$B,$AH1440))</f>
        <v>Raw_Agri</v>
      </c>
      <c r="D1440" t="str">
        <f t="array" ref="D1440">IF($A1440="","",INDEX(Summary!$C:$C,$AH1440))</f>
        <v>C6</v>
      </c>
      <c r="E1440">
        <f t="array" ref="E1440">IF($A1440="","",INDEX(Summary!$F:$F,$AH1440))</f>
        <v>1</v>
      </c>
      <c r="F1440" t="str">
        <f t="array" ref="F1440">IF($A1440="","",INDEX(Summary!$BC:$BC,$AH1440)&amp;"")</f>
        <v>P3 – Normal</v>
      </c>
      <c r="G1440">
        <f t="shared" si="198"/>
        <v>3</v>
      </c>
      <c r="H1440">
        <f t="shared" si="199"/>
        <v>0</v>
      </c>
      <c r="I1440" t="str">
        <f t="array" ref="I1440">IF($A1440="","",IF(IFERROR(INDEX(Summary!$BA:$BA,$AH1440),0)&lt;1,"Under 1 day",IF(INDEX(Summary!$BA:$BA,$AH1440)&lt;3,"1-3 days",IF(INDEX(Summary!$BA:$BA,$AH1440)&lt;7,"3-7 days","7+ days"))))</f>
        <v>7+ days</v>
      </c>
      <c r="J1440" t="str">
        <f t="array" ref="J1440">IF($A1440="","",IF(IFERROR(INDEX(Summary!$AX:$AX,$AH1440),0)&lt;0.25,"0-25%",IF(INDEX(Summary!$AX:$AX,$AH1440)&lt;0.5,"25-50%",IF(INDEX(Summary!$AX:$AX,$AH1440)&lt;0.75,"50-75%","75-100%"))))</f>
        <v>75-100%</v>
      </c>
      <c r="K1440" t="str">
        <f t="array" ref="K1440">IF($A1440="","",INDEX(Summary!$AY:$AY,$AH1440)&amp;"")</f>
        <v>WIP</v>
      </c>
      <c r="L1440" s="1">
        <f>IF($A1440="","",Summary!$P$2+MOD(ROW()-2,30))</f>
        <v>46255</v>
      </c>
      <c r="M1440">
        <f t="shared" si="200"/>
        <v>29</v>
      </c>
      <c r="N1440">
        <f t="shared" si="201"/>
        <v>21</v>
      </c>
      <c r="O1440" t="str">
        <f t="shared" si="202"/>
        <v>Aug-2026</v>
      </c>
      <c r="P1440">
        <f t="shared" ca="1" si="203"/>
        <v>1</v>
      </c>
      <c r="Q1440" s="2">
        <f t="array" ref="Q1440">IF($A1440="",0,IFERROR(INDEX(Summary!$P$3:$AS$67,$AH1440-2,$M1440),0))</f>
        <v>499</v>
      </c>
      <c r="R1440" s="2">
        <f t="array" ref="R1440">IF($A1440="",0,ROUND(IFERROR(INDEX(Summary!$O:$O,$AH1440),0)/30,0))</f>
        <v>98</v>
      </c>
      <c r="S1440">
        <f t="shared" si="204"/>
        <v>0</v>
      </c>
      <c r="T1440" s="2">
        <f t="array" ref="T1440">IF($S1440=1,IFERROR(INDEX(Summary!$O:$O,$AH1440),0),0)</f>
        <v>0</v>
      </c>
      <c r="U1440" s="2">
        <f t="array" ref="U1440">IF($S1440=1,IFERROR(INDEX(Summary!$AT:$AT,$AH1440),0),0)</f>
        <v>0</v>
      </c>
      <c r="V1440" s="2">
        <f t="shared" si="205"/>
        <v>0</v>
      </c>
      <c r="W1440" s="2">
        <f t="array" ref="W1440">IF($S1440=1,IFERROR(INDEX(Summary!$AZ:$AZ,$AH1440),0),0)</f>
        <v>0</v>
      </c>
      <c r="X1440" s="3">
        <f t="array" ref="X1440">IF($S1440=1,IFERROR(INDEX(Summary!$BA:$BA,$AH1440),0),0)</f>
        <v>0</v>
      </c>
      <c r="Y1440" s="2">
        <f t="array" ref="Y1440">IF($S1440=1,IFERROR(INDEX(Summary!$G:$G,$AH1440),0),0)</f>
        <v>0</v>
      </c>
      <c r="Z1440" s="2">
        <f t="array" ref="Z1440">IF($S1440=1,IFERROR(INDEX(Summary!$H:$H,$AH1440),0),0)</f>
        <v>0</v>
      </c>
      <c r="AA1440" s="2">
        <f t="array" ref="AA1440">IF($S1440=1,IFERROR(INDEX(Summary!$I:$I,$AH1440),0),0)</f>
        <v>0</v>
      </c>
      <c r="AB1440" s="2">
        <f t="array" ref="AB1440">IF($S1440=1,IFERROR(INDEX(Summary!$J:$J,$AH1440),0),0)</f>
        <v>0</v>
      </c>
      <c r="AC1440" s="2">
        <f t="array" ref="AC1440">IF($S1440=1,IFERROR(INDEX(Summary!$K:$K,$AH1440),0),0)</f>
        <v>0</v>
      </c>
      <c r="AD1440" s="2">
        <f t="array" ref="AD1440">IF($S1440=1,IFERROR(INDEX(Summary!$L:$L,$AH1440),0),0)</f>
        <v>0</v>
      </c>
      <c r="AE1440" s="2">
        <f t="array" ref="AE1440">IF($S1440=1,IFERROR(INDEX(Summary!$M:$M,$AH1440),0),0)</f>
        <v>0</v>
      </c>
      <c r="AF1440" s="2">
        <f t="array" ref="AF1440">IF($S1440=1,IFERROR(INDEX(Summary!$N:$N,$AH1440),0),0)</f>
        <v>0</v>
      </c>
      <c r="AG1440">
        <f t="array" ref="AG1440">IF($A1440="","",IFERROR(INDEX(Summary!$BB:$BB,$AH1440),0))</f>
        <v>5</v>
      </c>
      <c r="AH1440">
        <f t="shared" si="206"/>
        <v>50</v>
      </c>
    </row>
    <row r="1441" spans="1:34" hidden="1">
      <c r="A1441" t="str">
        <f t="array" ref="A1441">IFERROR(INDEX(Summary!$D:$D,$AH1441)&amp;"","")</f>
        <v>FG00122</v>
      </c>
      <c r="B1441" t="str">
        <f t="array" ref="B1441">IF($A1441="","",INDEX(Summary!$E:$E,$AH1441))</f>
        <v>Indrayani Rice 1kg</v>
      </c>
      <c r="C1441" t="str">
        <f t="array" ref="C1441">IF($A1441="","",INDEX(Summary!$B:$B,$AH1441))</f>
        <v>Raw_Agri</v>
      </c>
      <c r="D1441" t="str">
        <f t="array" ref="D1441">IF($A1441="","",INDEX(Summary!$C:$C,$AH1441))</f>
        <v>C6</v>
      </c>
      <c r="E1441">
        <f t="array" ref="E1441">IF($A1441="","",INDEX(Summary!$F:$F,$AH1441))</f>
        <v>1</v>
      </c>
      <c r="F1441" t="str">
        <f t="array" ref="F1441">IF($A1441="","",INDEX(Summary!$BC:$BC,$AH1441)&amp;"")</f>
        <v>P3 – Normal</v>
      </c>
      <c r="G1441">
        <f t="shared" si="198"/>
        <v>3</v>
      </c>
      <c r="H1441">
        <f t="shared" si="199"/>
        <v>0</v>
      </c>
      <c r="I1441" t="str">
        <f t="array" ref="I1441">IF($A1441="","",IF(IFERROR(INDEX(Summary!$BA:$BA,$AH1441),0)&lt;1,"Under 1 day",IF(INDEX(Summary!$BA:$BA,$AH1441)&lt;3,"1-3 days",IF(INDEX(Summary!$BA:$BA,$AH1441)&lt;7,"3-7 days","7+ days"))))</f>
        <v>7+ days</v>
      </c>
      <c r="J1441" t="str">
        <f t="array" ref="J1441">IF($A1441="","",IF(IFERROR(INDEX(Summary!$AX:$AX,$AH1441),0)&lt;0.25,"0-25%",IF(INDEX(Summary!$AX:$AX,$AH1441)&lt;0.5,"25-50%",IF(INDEX(Summary!$AX:$AX,$AH1441)&lt;0.75,"50-75%","75-100%"))))</f>
        <v>75-100%</v>
      </c>
      <c r="K1441" t="str">
        <f t="array" ref="K1441">IF($A1441="","",INDEX(Summary!$AY:$AY,$AH1441)&amp;"")</f>
        <v>WIP</v>
      </c>
      <c r="L1441" s="1">
        <f>IF($A1441="","",Summary!$P$2+MOD(ROW()-2,30))</f>
        <v>46256</v>
      </c>
      <c r="M1441">
        <f t="shared" si="200"/>
        <v>30</v>
      </c>
      <c r="N1441">
        <f t="shared" si="201"/>
        <v>22</v>
      </c>
      <c r="O1441" t="str">
        <f t="shared" si="202"/>
        <v>Aug-2026</v>
      </c>
      <c r="P1441">
        <f t="shared" ca="1" si="203"/>
        <v>1</v>
      </c>
      <c r="Q1441" s="2">
        <f t="array" ref="Q1441">IF($A1441="",0,IFERROR(INDEX(Summary!$P$3:$AS$67,$AH1441-2,$M1441),0))</f>
        <v>0</v>
      </c>
      <c r="R1441" s="2">
        <f t="array" ref="R1441">IF($A1441="",0,ROUND(IFERROR(INDEX(Summary!$O:$O,$AH1441),0)/30,0))</f>
        <v>98</v>
      </c>
      <c r="S1441">
        <f t="shared" si="204"/>
        <v>0</v>
      </c>
      <c r="T1441" s="2">
        <f t="array" ref="T1441">IF($S1441=1,IFERROR(INDEX(Summary!$O:$O,$AH1441),0),0)</f>
        <v>0</v>
      </c>
      <c r="U1441" s="2">
        <f t="array" ref="U1441">IF($S1441=1,IFERROR(INDEX(Summary!$AT:$AT,$AH1441),0),0)</f>
        <v>0</v>
      </c>
      <c r="V1441" s="2">
        <f t="shared" si="205"/>
        <v>0</v>
      </c>
      <c r="W1441" s="2">
        <f t="array" ref="W1441">IF($S1441=1,IFERROR(INDEX(Summary!$AZ:$AZ,$AH1441),0),0)</f>
        <v>0</v>
      </c>
      <c r="X1441" s="3">
        <f t="array" ref="X1441">IF($S1441=1,IFERROR(INDEX(Summary!$BA:$BA,$AH1441),0),0)</f>
        <v>0</v>
      </c>
      <c r="Y1441" s="2">
        <f t="array" ref="Y1441">IF($S1441=1,IFERROR(INDEX(Summary!$G:$G,$AH1441),0),0)</f>
        <v>0</v>
      </c>
      <c r="Z1441" s="2">
        <f t="array" ref="Z1441">IF($S1441=1,IFERROR(INDEX(Summary!$H:$H,$AH1441),0),0)</f>
        <v>0</v>
      </c>
      <c r="AA1441" s="2">
        <f t="array" ref="AA1441">IF($S1441=1,IFERROR(INDEX(Summary!$I:$I,$AH1441),0),0)</f>
        <v>0</v>
      </c>
      <c r="AB1441" s="2">
        <f t="array" ref="AB1441">IF($S1441=1,IFERROR(INDEX(Summary!$J:$J,$AH1441),0),0)</f>
        <v>0</v>
      </c>
      <c r="AC1441" s="2">
        <f t="array" ref="AC1441">IF($S1441=1,IFERROR(INDEX(Summary!$K:$K,$AH1441),0),0)</f>
        <v>0</v>
      </c>
      <c r="AD1441" s="2">
        <f t="array" ref="AD1441">IF($S1441=1,IFERROR(INDEX(Summary!$L:$L,$AH1441),0),0)</f>
        <v>0</v>
      </c>
      <c r="AE1441" s="2">
        <f t="array" ref="AE1441">IF($S1441=1,IFERROR(INDEX(Summary!$M:$M,$AH1441),0),0)</f>
        <v>0</v>
      </c>
      <c r="AF1441" s="2">
        <f t="array" ref="AF1441">IF($S1441=1,IFERROR(INDEX(Summary!$N:$N,$AH1441),0),0)</f>
        <v>0</v>
      </c>
      <c r="AG1441">
        <f t="array" ref="AG1441">IF($A1441="","",IFERROR(INDEX(Summary!$BB:$BB,$AH1441),0))</f>
        <v>5</v>
      </c>
      <c r="AH1441">
        <f t="shared" si="206"/>
        <v>50</v>
      </c>
    </row>
    <row r="1442" spans="1:34">
      <c r="A1442" t="str">
        <f t="array" ref="A1442">IFERROR(INDEX(Summary!$D:$D,$AH1442)&amp;"","")</f>
        <v>FG00010</v>
      </c>
      <c r="B1442" t="str">
        <f t="array" ref="B1442">IF($A1442="","",INDEX(Summary!$E:$E,$AH1442))</f>
        <v>Ajara Ghansal Rice (Semi Polished) - 1kg</v>
      </c>
      <c r="C1442" t="str">
        <f t="array" ref="C1442">IF($A1442="","",INDEX(Summary!$B:$B,$AH1442))</f>
        <v>Raw_Agri</v>
      </c>
      <c r="D1442" t="str">
        <f t="array" ref="D1442">IF($A1442="","",INDEX(Summary!$C:$C,$AH1442))</f>
        <v>C6</v>
      </c>
      <c r="E1442">
        <f t="array" ref="E1442">IF($A1442="","",INDEX(Summary!$F:$F,$AH1442))</f>
        <v>1</v>
      </c>
      <c r="F1442" t="str">
        <f t="array" ref="F1442">IF($A1442="","",INDEX(Summary!$BC:$BC,$AH1442)&amp;"")</f>
        <v>P2 – High</v>
      </c>
      <c r="G1442">
        <f t="shared" si="198"/>
        <v>2</v>
      </c>
      <c r="H1442">
        <f t="shared" si="199"/>
        <v>0</v>
      </c>
      <c r="I1442" t="str">
        <f t="array" ref="I1442">IF($A1442="","",IF(IFERROR(INDEX(Summary!$BA:$BA,$AH1442),0)&lt;1,"Under 1 day",IF(INDEX(Summary!$BA:$BA,$AH1442)&lt;3,"1-3 days",IF(INDEX(Summary!$BA:$BA,$AH1442)&lt;7,"3-7 days","7+ days"))))</f>
        <v>3-7 days</v>
      </c>
      <c r="J1442" t="str">
        <f t="array" ref="J1442">IF($A1442="","",IF(IFERROR(INDEX(Summary!$AX:$AX,$AH1442),0)&lt;0.25,"0-25%",IF(INDEX(Summary!$AX:$AX,$AH1442)&lt;0.5,"25-50%",IF(INDEX(Summary!$AX:$AX,$AH1442)&lt;0.75,"50-75%","75-100%"))))</f>
        <v>75-100%</v>
      </c>
      <c r="K1442" t="str">
        <f t="array" ref="K1442">IF($A1442="","",INDEX(Summary!$AY:$AY,$AH1442)&amp;"")</f>
        <v>WIP</v>
      </c>
      <c r="L1442" s="1">
        <f>IF($A1442="","",Summary!$P$2+MOD(ROW()-2,30))</f>
        <v>46227</v>
      </c>
      <c r="M1442">
        <f t="shared" si="200"/>
        <v>1</v>
      </c>
      <c r="N1442">
        <f t="shared" si="201"/>
        <v>24</v>
      </c>
      <c r="O1442" t="str">
        <f t="shared" si="202"/>
        <v>Jul-2026</v>
      </c>
      <c r="P1442">
        <f t="shared" ca="1" si="203"/>
        <v>1</v>
      </c>
      <c r="Q1442" s="2">
        <f t="array" ref="Q1442">IF($A1442="",0,IFERROR(INDEX(Summary!$P$3:$AS$67,$AH1442-2,$M1442),0))</f>
        <v>0</v>
      </c>
      <c r="R1442" s="2">
        <f t="array" ref="R1442">IF($A1442="",0,ROUND(IFERROR(INDEX(Summary!$O:$O,$AH1442),0)/30,0))</f>
        <v>121</v>
      </c>
      <c r="S1442">
        <f t="shared" si="204"/>
        <v>1</v>
      </c>
      <c r="T1442" s="2">
        <f t="array" ref="T1442">IF($S1442=1,IFERROR(INDEX(Summary!$O:$O,$AH1442),0),0)</f>
        <v>3639</v>
      </c>
      <c r="U1442" s="2">
        <f t="array" ref="U1442">IF($S1442=1,IFERROR(INDEX(Summary!$AT:$AT,$AH1442),0),0)</f>
        <v>3699</v>
      </c>
      <c r="V1442" s="2">
        <f t="shared" si="205"/>
        <v>0</v>
      </c>
      <c r="W1442" s="2">
        <f t="array" ref="W1442">IF($S1442=1,IFERROR(INDEX(Summary!$AZ:$AZ,$AH1442),0),0)</f>
        <v>846</v>
      </c>
      <c r="X1442" s="3">
        <f t="array" ref="X1442">IF($S1442=1,IFERROR(INDEX(Summary!$BA:$BA,$AH1442),0),0)</f>
        <v>6.9744435284418795</v>
      </c>
      <c r="Y1442" s="2">
        <f t="array" ref="Y1442">IF($S1442=1,IFERROR(INDEX(Summary!$G:$G,$AH1442),0),0)</f>
        <v>3639</v>
      </c>
      <c r="Z1442" s="2">
        <f t="array" ref="Z1442">IF($S1442=1,IFERROR(INDEX(Summary!$H:$H,$AH1442),0),0)</f>
        <v>0</v>
      </c>
      <c r="AA1442" s="2">
        <f t="array" ref="AA1442">IF($S1442=1,IFERROR(INDEX(Summary!$I:$I,$AH1442),0),0)</f>
        <v>0</v>
      </c>
      <c r="AB1442" s="2">
        <f t="array" ref="AB1442">IF($S1442=1,IFERROR(INDEX(Summary!$J:$J,$AH1442),0),0)</f>
        <v>0</v>
      </c>
      <c r="AC1442" s="2">
        <f t="array" ref="AC1442">IF($S1442=1,IFERROR(INDEX(Summary!$K:$K,$AH1442),0),0)</f>
        <v>0</v>
      </c>
      <c r="AD1442" s="2">
        <f t="array" ref="AD1442">IF($S1442=1,IFERROR(INDEX(Summary!$L:$L,$AH1442),0),0)</f>
        <v>0</v>
      </c>
      <c r="AE1442" s="2">
        <f t="array" ref="AE1442">IF($S1442=1,IFERROR(INDEX(Summary!$M:$M,$AH1442),0),0)</f>
        <v>0</v>
      </c>
      <c r="AF1442" s="2">
        <f t="array" ref="AF1442">IF($S1442=1,IFERROR(INDEX(Summary!$N:$N,$AH1442),0),0)</f>
        <v>0</v>
      </c>
      <c r="AG1442">
        <f t="array" ref="AG1442">IF($A1442="","",IFERROR(INDEX(Summary!$BB:$BB,$AH1442),0))</f>
        <v>7</v>
      </c>
      <c r="AH1442">
        <f t="shared" si="206"/>
        <v>51</v>
      </c>
    </row>
    <row r="1443" spans="1:34" hidden="1">
      <c r="A1443" t="str">
        <f t="array" ref="A1443">IFERROR(INDEX(Summary!$D:$D,$AH1443)&amp;"","")</f>
        <v>FG00010</v>
      </c>
      <c r="B1443" t="str">
        <f t="array" ref="B1443">IF($A1443="","",INDEX(Summary!$E:$E,$AH1443))</f>
        <v>Ajara Ghansal Rice (Semi Polished) - 1kg</v>
      </c>
      <c r="C1443" t="str">
        <f t="array" ref="C1443">IF($A1443="","",INDEX(Summary!$B:$B,$AH1443))</f>
        <v>Raw_Agri</v>
      </c>
      <c r="D1443" t="str">
        <f t="array" ref="D1443">IF($A1443="","",INDEX(Summary!$C:$C,$AH1443))</f>
        <v>C6</v>
      </c>
      <c r="E1443">
        <f t="array" ref="E1443">IF($A1443="","",INDEX(Summary!$F:$F,$AH1443))</f>
        <v>1</v>
      </c>
      <c r="F1443" t="str">
        <f t="array" ref="F1443">IF($A1443="","",INDEX(Summary!$BC:$BC,$AH1443)&amp;"")</f>
        <v>P2 – High</v>
      </c>
      <c r="G1443">
        <f t="shared" si="198"/>
        <v>2</v>
      </c>
      <c r="H1443">
        <f t="shared" si="199"/>
        <v>0</v>
      </c>
      <c r="I1443" t="str">
        <f t="array" ref="I1443">IF($A1443="","",IF(IFERROR(INDEX(Summary!$BA:$BA,$AH1443),0)&lt;1,"Under 1 day",IF(INDEX(Summary!$BA:$BA,$AH1443)&lt;3,"1-3 days",IF(INDEX(Summary!$BA:$BA,$AH1443)&lt;7,"3-7 days","7+ days"))))</f>
        <v>3-7 days</v>
      </c>
      <c r="J1443" t="str">
        <f t="array" ref="J1443">IF($A1443="","",IF(IFERROR(INDEX(Summary!$AX:$AX,$AH1443),0)&lt;0.25,"0-25%",IF(INDEX(Summary!$AX:$AX,$AH1443)&lt;0.5,"25-50%",IF(INDEX(Summary!$AX:$AX,$AH1443)&lt;0.75,"50-75%","75-100%"))))</f>
        <v>75-100%</v>
      </c>
      <c r="K1443" t="str">
        <f t="array" ref="K1443">IF($A1443="","",INDEX(Summary!$AY:$AY,$AH1443)&amp;"")</f>
        <v>WIP</v>
      </c>
      <c r="L1443" s="1">
        <f>IF($A1443="","",Summary!$P$2+MOD(ROW()-2,30))</f>
        <v>46228</v>
      </c>
      <c r="M1443">
        <f t="shared" si="200"/>
        <v>2</v>
      </c>
      <c r="N1443">
        <f t="shared" si="201"/>
        <v>25</v>
      </c>
      <c r="O1443" t="str">
        <f t="shared" si="202"/>
        <v>Jul-2026</v>
      </c>
      <c r="P1443">
        <f t="shared" ca="1" si="203"/>
        <v>1</v>
      </c>
      <c r="Q1443" s="2">
        <f t="array" ref="Q1443">IF($A1443="",0,IFERROR(INDEX(Summary!$P$3:$AS$67,$AH1443-2,$M1443),0))</f>
        <v>0</v>
      </c>
      <c r="R1443" s="2">
        <f t="array" ref="R1443">IF($A1443="",0,ROUND(IFERROR(INDEX(Summary!$O:$O,$AH1443),0)/30,0))</f>
        <v>121</v>
      </c>
      <c r="S1443">
        <f t="shared" si="204"/>
        <v>0</v>
      </c>
      <c r="T1443" s="2">
        <f t="array" ref="T1443">IF($S1443=1,IFERROR(INDEX(Summary!$O:$O,$AH1443),0),0)</f>
        <v>0</v>
      </c>
      <c r="U1443" s="2">
        <f t="array" ref="U1443">IF($S1443=1,IFERROR(INDEX(Summary!$AT:$AT,$AH1443),0),0)</f>
        <v>0</v>
      </c>
      <c r="V1443" s="2">
        <f t="shared" si="205"/>
        <v>0</v>
      </c>
      <c r="W1443" s="2">
        <f t="array" ref="W1443">IF($S1443=1,IFERROR(INDEX(Summary!$AZ:$AZ,$AH1443),0),0)</f>
        <v>0</v>
      </c>
      <c r="X1443" s="3">
        <f t="array" ref="X1443">IF($S1443=1,IFERROR(INDEX(Summary!$BA:$BA,$AH1443),0),0)</f>
        <v>0</v>
      </c>
      <c r="Y1443" s="2">
        <f t="array" ref="Y1443">IF($S1443=1,IFERROR(INDEX(Summary!$G:$G,$AH1443),0),0)</f>
        <v>0</v>
      </c>
      <c r="Z1443" s="2">
        <f t="array" ref="Z1443">IF($S1443=1,IFERROR(INDEX(Summary!$H:$H,$AH1443),0),0)</f>
        <v>0</v>
      </c>
      <c r="AA1443" s="2">
        <f t="array" ref="AA1443">IF($S1443=1,IFERROR(INDEX(Summary!$I:$I,$AH1443),0),0)</f>
        <v>0</v>
      </c>
      <c r="AB1443" s="2">
        <f t="array" ref="AB1443">IF($S1443=1,IFERROR(INDEX(Summary!$J:$J,$AH1443),0),0)</f>
        <v>0</v>
      </c>
      <c r="AC1443" s="2">
        <f t="array" ref="AC1443">IF($S1443=1,IFERROR(INDEX(Summary!$K:$K,$AH1443),0),0)</f>
        <v>0</v>
      </c>
      <c r="AD1443" s="2">
        <f t="array" ref="AD1443">IF($S1443=1,IFERROR(INDEX(Summary!$L:$L,$AH1443),0),0)</f>
        <v>0</v>
      </c>
      <c r="AE1443" s="2">
        <f t="array" ref="AE1443">IF($S1443=1,IFERROR(INDEX(Summary!$M:$M,$AH1443),0),0)</f>
        <v>0</v>
      </c>
      <c r="AF1443" s="2">
        <f t="array" ref="AF1443">IF($S1443=1,IFERROR(INDEX(Summary!$N:$N,$AH1443),0),0)</f>
        <v>0</v>
      </c>
      <c r="AG1443">
        <f t="array" ref="AG1443">IF($A1443="","",IFERROR(INDEX(Summary!$BB:$BB,$AH1443),0))</f>
        <v>7</v>
      </c>
      <c r="AH1443">
        <f t="shared" si="206"/>
        <v>51</v>
      </c>
    </row>
    <row r="1444" spans="1:34" hidden="1">
      <c r="A1444" t="str">
        <f t="array" ref="A1444">IFERROR(INDEX(Summary!$D:$D,$AH1444)&amp;"","")</f>
        <v>FG00010</v>
      </c>
      <c r="B1444" t="str">
        <f t="array" ref="B1444">IF($A1444="","",INDEX(Summary!$E:$E,$AH1444))</f>
        <v>Ajara Ghansal Rice (Semi Polished) - 1kg</v>
      </c>
      <c r="C1444" t="str">
        <f t="array" ref="C1444">IF($A1444="","",INDEX(Summary!$B:$B,$AH1444))</f>
        <v>Raw_Agri</v>
      </c>
      <c r="D1444" t="str">
        <f t="array" ref="D1444">IF($A1444="","",INDEX(Summary!$C:$C,$AH1444))</f>
        <v>C6</v>
      </c>
      <c r="E1444">
        <f t="array" ref="E1444">IF($A1444="","",INDEX(Summary!$F:$F,$AH1444))</f>
        <v>1</v>
      </c>
      <c r="F1444" t="str">
        <f t="array" ref="F1444">IF($A1444="","",INDEX(Summary!$BC:$BC,$AH1444)&amp;"")</f>
        <v>P2 – High</v>
      </c>
      <c r="G1444">
        <f t="shared" si="198"/>
        <v>2</v>
      </c>
      <c r="H1444">
        <f t="shared" si="199"/>
        <v>0</v>
      </c>
      <c r="I1444" t="str">
        <f t="array" ref="I1444">IF($A1444="","",IF(IFERROR(INDEX(Summary!$BA:$BA,$AH1444),0)&lt;1,"Under 1 day",IF(INDEX(Summary!$BA:$BA,$AH1444)&lt;3,"1-3 days",IF(INDEX(Summary!$BA:$BA,$AH1444)&lt;7,"3-7 days","7+ days"))))</f>
        <v>3-7 days</v>
      </c>
      <c r="J1444" t="str">
        <f t="array" ref="J1444">IF($A1444="","",IF(IFERROR(INDEX(Summary!$AX:$AX,$AH1444),0)&lt;0.25,"0-25%",IF(INDEX(Summary!$AX:$AX,$AH1444)&lt;0.5,"25-50%",IF(INDEX(Summary!$AX:$AX,$AH1444)&lt;0.75,"50-75%","75-100%"))))</f>
        <v>75-100%</v>
      </c>
      <c r="K1444" t="str">
        <f t="array" ref="K1444">IF($A1444="","",INDEX(Summary!$AY:$AY,$AH1444)&amp;"")</f>
        <v>WIP</v>
      </c>
      <c r="L1444" s="1">
        <f>IF($A1444="","",Summary!$P$2+MOD(ROW()-2,30))</f>
        <v>46229</v>
      </c>
      <c r="M1444">
        <f t="shared" si="200"/>
        <v>3</v>
      </c>
      <c r="N1444">
        <f t="shared" si="201"/>
        <v>26</v>
      </c>
      <c r="O1444" t="str">
        <f t="shared" si="202"/>
        <v>Jul-2026</v>
      </c>
      <c r="P1444">
        <f t="shared" ca="1" si="203"/>
        <v>1</v>
      </c>
      <c r="Q1444" s="2">
        <f t="array" ref="Q1444">IF($A1444="",0,IFERROR(INDEX(Summary!$P$3:$AS$67,$AH1444-2,$M1444),0))</f>
        <v>0</v>
      </c>
      <c r="R1444" s="2">
        <f t="array" ref="R1444">IF($A1444="",0,ROUND(IFERROR(INDEX(Summary!$O:$O,$AH1444),0)/30,0))</f>
        <v>121</v>
      </c>
      <c r="S1444">
        <f t="shared" si="204"/>
        <v>0</v>
      </c>
      <c r="T1444" s="2">
        <f t="array" ref="T1444">IF($S1444=1,IFERROR(INDEX(Summary!$O:$O,$AH1444),0),0)</f>
        <v>0</v>
      </c>
      <c r="U1444" s="2">
        <f t="array" ref="U1444">IF($S1444=1,IFERROR(INDEX(Summary!$AT:$AT,$AH1444),0),0)</f>
        <v>0</v>
      </c>
      <c r="V1444" s="2">
        <f t="shared" si="205"/>
        <v>0</v>
      </c>
      <c r="W1444" s="2">
        <f t="array" ref="W1444">IF($S1444=1,IFERROR(INDEX(Summary!$AZ:$AZ,$AH1444),0),0)</f>
        <v>0</v>
      </c>
      <c r="X1444" s="3">
        <f t="array" ref="X1444">IF($S1444=1,IFERROR(INDEX(Summary!$BA:$BA,$AH1444),0),0)</f>
        <v>0</v>
      </c>
      <c r="Y1444" s="2">
        <f t="array" ref="Y1444">IF($S1444=1,IFERROR(INDEX(Summary!$G:$G,$AH1444),0),0)</f>
        <v>0</v>
      </c>
      <c r="Z1444" s="2">
        <f t="array" ref="Z1444">IF($S1444=1,IFERROR(INDEX(Summary!$H:$H,$AH1444),0),0)</f>
        <v>0</v>
      </c>
      <c r="AA1444" s="2">
        <f t="array" ref="AA1444">IF($S1444=1,IFERROR(INDEX(Summary!$I:$I,$AH1444),0),0)</f>
        <v>0</v>
      </c>
      <c r="AB1444" s="2">
        <f t="array" ref="AB1444">IF($S1444=1,IFERROR(INDEX(Summary!$J:$J,$AH1444),0),0)</f>
        <v>0</v>
      </c>
      <c r="AC1444" s="2">
        <f t="array" ref="AC1444">IF($S1444=1,IFERROR(INDEX(Summary!$K:$K,$AH1444),0),0)</f>
        <v>0</v>
      </c>
      <c r="AD1444" s="2">
        <f t="array" ref="AD1444">IF($S1444=1,IFERROR(INDEX(Summary!$L:$L,$AH1444),0),0)</f>
        <v>0</v>
      </c>
      <c r="AE1444" s="2">
        <f t="array" ref="AE1444">IF($S1444=1,IFERROR(INDEX(Summary!$M:$M,$AH1444),0),0)</f>
        <v>0</v>
      </c>
      <c r="AF1444" s="2">
        <f t="array" ref="AF1444">IF($S1444=1,IFERROR(INDEX(Summary!$N:$N,$AH1444),0),0)</f>
        <v>0</v>
      </c>
      <c r="AG1444">
        <f t="array" ref="AG1444">IF($A1444="","",IFERROR(INDEX(Summary!$BB:$BB,$AH1444),0))</f>
        <v>7</v>
      </c>
      <c r="AH1444">
        <f t="shared" si="206"/>
        <v>51</v>
      </c>
    </row>
    <row r="1445" spans="1:34" hidden="1">
      <c r="A1445" t="str">
        <f t="array" ref="A1445">IFERROR(INDEX(Summary!$D:$D,$AH1445)&amp;"","")</f>
        <v>FG00010</v>
      </c>
      <c r="B1445" t="str">
        <f t="array" ref="B1445">IF($A1445="","",INDEX(Summary!$E:$E,$AH1445))</f>
        <v>Ajara Ghansal Rice (Semi Polished) - 1kg</v>
      </c>
      <c r="C1445" t="str">
        <f t="array" ref="C1445">IF($A1445="","",INDEX(Summary!$B:$B,$AH1445))</f>
        <v>Raw_Agri</v>
      </c>
      <c r="D1445" t="str">
        <f t="array" ref="D1445">IF($A1445="","",INDEX(Summary!$C:$C,$AH1445))</f>
        <v>C6</v>
      </c>
      <c r="E1445">
        <f t="array" ref="E1445">IF($A1445="","",INDEX(Summary!$F:$F,$AH1445))</f>
        <v>1</v>
      </c>
      <c r="F1445" t="str">
        <f t="array" ref="F1445">IF($A1445="","",INDEX(Summary!$BC:$BC,$AH1445)&amp;"")</f>
        <v>P2 – High</v>
      </c>
      <c r="G1445">
        <f t="shared" si="198"/>
        <v>2</v>
      </c>
      <c r="H1445">
        <f t="shared" si="199"/>
        <v>0</v>
      </c>
      <c r="I1445" t="str">
        <f t="array" ref="I1445">IF($A1445="","",IF(IFERROR(INDEX(Summary!$BA:$BA,$AH1445),0)&lt;1,"Under 1 day",IF(INDEX(Summary!$BA:$BA,$AH1445)&lt;3,"1-3 days",IF(INDEX(Summary!$BA:$BA,$AH1445)&lt;7,"3-7 days","7+ days"))))</f>
        <v>3-7 days</v>
      </c>
      <c r="J1445" t="str">
        <f t="array" ref="J1445">IF($A1445="","",IF(IFERROR(INDEX(Summary!$AX:$AX,$AH1445),0)&lt;0.25,"0-25%",IF(INDEX(Summary!$AX:$AX,$AH1445)&lt;0.5,"25-50%",IF(INDEX(Summary!$AX:$AX,$AH1445)&lt;0.75,"50-75%","75-100%"))))</f>
        <v>75-100%</v>
      </c>
      <c r="K1445" t="str">
        <f t="array" ref="K1445">IF($A1445="","",INDEX(Summary!$AY:$AY,$AH1445)&amp;"")</f>
        <v>WIP</v>
      </c>
      <c r="L1445" s="1">
        <f>IF($A1445="","",Summary!$P$2+MOD(ROW()-2,30))</f>
        <v>46230</v>
      </c>
      <c r="M1445">
        <f t="shared" si="200"/>
        <v>4</v>
      </c>
      <c r="N1445">
        <f t="shared" si="201"/>
        <v>27</v>
      </c>
      <c r="O1445" t="str">
        <f t="shared" si="202"/>
        <v>Jul-2026</v>
      </c>
      <c r="P1445">
        <f t="shared" ca="1" si="203"/>
        <v>1</v>
      </c>
      <c r="Q1445" s="2">
        <f t="array" ref="Q1445">IF($A1445="",0,IFERROR(INDEX(Summary!$P$3:$AS$67,$AH1445-2,$M1445),0))</f>
        <v>0</v>
      </c>
      <c r="R1445" s="2">
        <f t="array" ref="R1445">IF($A1445="",0,ROUND(IFERROR(INDEX(Summary!$O:$O,$AH1445),0)/30,0))</f>
        <v>121</v>
      </c>
      <c r="S1445">
        <f t="shared" si="204"/>
        <v>0</v>
      </c>
      <c r="T1445" s="2">
        <f t="array" ref="T1445">IF($S1445=1,IFERROR(INDEX(Summary!$O:$O,$AH1445),0),0)</f>
        <v>0</v>
      </c>
      <c r="U1445" s="2">
        <f t="array" ref="U1445">IF($S1445=1,IFERROR(INDEX(Summary!$AT:$AT,$AH1445),0),0)</f>
        <v>0</v>
      </c>
      <c r="V1445" s="2">
        <f t="shared" si="205"/>
        <v>0</v>
      </c>
      <c r="W1445" s="2">
        <f t="array" ref="W1445">IF($S1445=1,IFERROR(INDEX(Summary!$AZ:$AZ,$AH1445),0),0)</f>
        <v>0</v>
      </c>
      <c r="X1445" s="3">
        <f t="array" ref="X1445">IF($S1445=1,IFERROR(INDEX(Summary!$BA:$BA,$AH1445),0),0)</f>
        <v>0</v>
      </c>
      <c r="Y1445" s="2">
        <f t="array" ref="Y1445">IF($S1445=1,IFERROR(INDEX(Summary!$G:$G,$AH1445),0),0)</f>
        <v>0</v>
      </c>
      <c r="Z1445" s="2">
        <f t="array" ref="Z1445">IF($S1445=1,IFERROR(INDEX(Summary!$H:$H,$AH1445),0),0)</f>
        <v>0</v>
      </c>
      <c r="AA1445" s="2">
        <f t="array" ref="AA1445">IF($S1445=1,IFERROR(INDEX(Summary!$I:$I,$AH1445),0),0)</f>
        <v>0</v>
      </c>
      <c r="AB1445" s="2">
        <f t="array" ref="AB1445">IF($S1445=1,IFERROR(INDEX(Summary!$J:$J,$AH1445),0),0)</f>
        <v>0</v>
      </c>
      <c r="AC1445" s="2">
        <f t="array" ref="AC1445">IF($S1445=1,IFERROR(INDEX(Summary!$K:$K,$AH1445),0),0)</f>
        <v>0</v>
      </c>
      <c r="AD1445" s="2">
        <f t="array" ref="AD1445">IF($S1445=1,IFERROR(INDEX(Summary!$L:$L,$AH1445),0),0)</f>
        <v>0</v>
      </c>
      <c r="AE1445" s="2">
        <f t="array" ref="AE1445">IF($S1445=1,IFERROR(INDEX(Summary!$M:$M,$AH1445),0),0)</f>
        <v>0</v>
      </c>
      <c r="AF1445" s="2">
        <f t="array" ref="AF1445">IF($S1445=1,IFERROR(INDEX(Summary!$N:$N,$AH1445),0),0)</f>
        <v>0</v>
      </c>
      <c r="AG1445">
        <f t="array" ref="AG1445">IF($A1445="","",IFERROR(INDEX(Summary!$BB:$BB,$AH1445),0))</f>
        <v>7</v>
      </c>
      <c r="AH1445">
        <f t="shared" si="206"/>
        <v>51</v>
      </c>
    </row>
    <row r="1446" spans="1:34" hidden="1">
      <c r="A1446" t="str">
        <f t="array" ref="A1446">IFERROR(INDEX(Summary!$D:$D,$AH1446)&amp;"","")</f>
        <v>FG00010</v>
      </c>
      <c r="B1446" t="str">
        <f t="array" ref="B1446">IF($A1446="","",INDEX(Summary!$E:$E,$AH1446))</f>
        <v>Ajara Ghansal Rice (Semi Polished) - 1kg</v>
      </c>
      <c r="C1446" t="str">
        <f t="array" ref="C1446">IF($A1446="","",INDEX(Summary!$B:$B,$AH1446))</f>
        <v>Raw_Agri</v>
      </c>
      <c r="D1446" t="str">
        <f t="array" ref="D1446">IF($A1446="","",INDEX(Summary!$C:$C,$AH1446))</f>
        <v>C6</v>
      </c>
      <c r="E1446">
        <f t="array" ref="E1446">IF($A1446="","",INDEX(Summary!$F:$F,$AH1446))</f>
        <v>1</v>
      </c>
      <c r="F1446" t="str">
        <f t="array" ref="F1446">IF($A1446="","",INDEX(Summary!$BC:$BC,$AH1446)&amp;"")</f>
        <v>P2 – High</v>
      </c>
      <c r="G1446">
        <f t="shared" si="198"/>
        <v>2</v>
      </c>
      <c r="H1446">
        <f t="shared" si="199"/>
        <v>0</v>
      </c>
      <c r="I1446" t="str">
        <f t="array" ref="I1446">IF($A1446="","",IF(IFERROR(INDEX(Summary!$BA:$BA,$AH1446),0)&lt;1,"Under 1 day",IF(INDEX(Summary!$BA:$BA,$AH1446)&lt;3,"1-3 days",IF(INDEX(Summary!$BA:$BA,$AH1446)&lt;7,"3-7 days","7+ days"))))</f>
        <v>3-7 days</v>
      </c>
      <c r="J1446" t="str">
        <f t="array" ref="J1446">IF($A1446="","",IF(IFERROR(INDEX(Summary!$AX:$AX,$AH1446),0)&lt;0.25,"0-25%",IF(INDEX(Summary!$AX:$AX,$AH1446)&lt;0.5,"25-50%",IF(INDEX(Summary!$AX:$AX,$AH1446)&lt;0.75,"50-75%","75-100%"))))</f>
        <v>75-100%</v>
      </c>
      <c r="K1446" t="str">
        <f t="array" ref="K1446">IF($A1446="","",INDEX(Summary!$AY:$AY,$AH1446)&amp;"")</f>
        <v>WIP</v>
      </c>
      <c r="L1446" s="1">
        <f>IF($A1446="","",Summary!$P$2+MOD(ROW()-2,30))</f>
        <v>46231</v>
      </c>
      <c r="M1446">
        <f t="shared" si="200"/>
        <v>5</v>
      </c>
      <c r="N1446">
        <f t="shared" si="201"/>
        <v>28</v>
      </c>
      <c r="O1446" t="str">
        <f t="shared" si="202"/>
        <v>Jul-2026</v>
      </c>
      <c r="P1446">
        <f t="shared" ca="1" si="203"/>
        <v>1</v>
      </c>
      <c r="Q1446" s="2">
        <f t="array" ref="Q1446">IF($A1446="",0,IFERROR(INDEX(Summary!$P$3:$AS$67,$AH1446-2,$M1446),0))</f>
        <v>0</v>
      </c>
      <c r="R1446" s="2">
        <f t="array" ref="R1446">IF($A1446="",0,ROUND(IFERROR(INDEX(Summary!$O:$O,$AH1446),0)/30,0))</f>
        <v>121</v>
      </c>
      <c r="S1446">
        <f t="shared" si="204"/>
        <v>0</v>
      </c>
      <c r="T1446" s="2">
        <f t="array" ref="T1446">IF($S1446=1,IFERROR(INDEX(Summary!$O:$O,$AH1446),0),0)</f>
        <v>0</v>
      </c>
      <c r="U1446" s="2">
        <f t="array" ref="U1446">IF($S1446=1,IFERROR(INDEX(Summary!$AT:$AT,$AH1446),0),0)</f>
        <v>0</v>
      </c>
      <c r="V1446" s="2">
        <f t="shared" si="205"/>
        <v>0</v>
      </c>
      <c r="W1446" s="2">
        <f t="array" ref="W1446">IF($S1446=1,IFERROR(INDEX(Summary!$AZ:$AZ,$AH1446),0),0)</f>
        <v>0</v>
      </c>
      <c r="X1446" s="3">
        <f t="array" ref="X1446">IF($S1446=1,IFERROR(INDEX(Summary!$BA:$BA,$AH1446),0),0)</f>
        <v>0</v>
      </c>
      <c r="Y1446" s="2">
        <f t="array" ref="Y1446">IF($S1446=1,IFERROR(INDEX(Summary!$G:$G,$AH1446),0),0)</f>
        <v>0</v>
      </c>
      <c r="Z1446" s="2">
        <f t="array" ref="Z1446">IF($S1446=1,IFERROR(INDEX(Summary!$H:$H,$AH1446),0),0)</f>
        <v>0</v>
      </c>
      <c r="AA1446" s="2">
        <f t="array" ref="AA1446">IF($S1446=1,IFERROR(INDEX(Summary!$I:$I,$AH1446),0),0)</f>
        <v>0</v>
      </c>
      <c r="AB1446" s="2">
        <f t="array" ref="AB1446">IF($S1446=1,IFERROR(INDEX(Summary!$J:$J,$AH1446),0),0)</f>
        <v>0</v>
      </c>
      <c r="AC1446" s="2">
        <f t="array" ref="AC1446">IF($S1446=1,IFERROR(INDEX(Summary!$K:$K,$AH1446),0),0)</f>
        <v>0</v>
      </c>
      <c r="AD1446" s="2">
        <f t="array" ref="AD1446">IF($S1446=1,IFERROR(INDEX(Summary!$L:$L,$AH1446),0),0)</f>
        <v>0</v>
      </c>
      <c r="AE1446" s="2">
        <f t="array" ref="AE1446">IF($S1446=1,IFERROR(INDEX(Summary!$M:$M,$AH1446),0),0)</f>
        <v>0</v>
      </c>
      <c r="AF1446" s="2">
        <f t="array" ref="AF1446">IF($S1446=1,IFERROR(INDEX(Summary!$N:$N,$AH1446),0),0)</f>
        <v>0</v>
      </c>
      <c r="AG1446">
        <f t="array" ref="AG1446">IF($A1446="","",IFERROR(INDEX(Summary!$BB:$BB,$AH1446),0))</f>
        <v>7</v>
      </c>
      <c r="AH1446">
        <f t="shared" si="206"/>
        <v>51</v>
      </c>
    </row>
    <row r="1447" spans="1:34" hidden="1">
      <c r="A1447" t="str">
        <f t="array" ref="A1447">IFERROR(INDEX(Summary!$D:$D,$AH1447)&amp;"","")</f>
        <v>FG00010</v>
      </c>
      <c r="B1447" t="str">
        <f t="array" ref="B1447">IF($A1447="","",INDEX(Summary!$E:$E,$AH1447))</f>
        <v>Ajara Ghansal Rice (Semi Polished) - 1kg</v>
      </c>
      <c r="C1447" t="str">
        <f t="array" ref="C1447">IF($A1447="","",INDEX(Summary!$B:$B,$AH1447))</f>
        <v>Raw_Agri</v>
      </c>
      <c r="D1447" t="str">
        <f t="array" ref="D1447">IF($A1447="","",INDEX(Summary!$C:$C,$AH1447))</f>
        <v>C6</v>
      </c>
      <c r="E1447">
        <f t="array" ref="E1447">IF($A1447="","",INDEX(Summary!$F:$F,$AH1447))</f>
        <v>1</v>
      </c>
      <c r="F1447" t="str">
        <f t="array" ref="F1447">IF($A1447="","",INDEX(Summary!$BC:$BC,$AH1447)&amp;"")</f>
        <v>P2 – High</v>
      </c>
      <c r="G1447">
        <f t="shared" si="198"/>
        <v>2</v>
      </c>
      <c r="H1447">
        <f t="shared" si="199"/>
        <v>0</v>
      </c>
      <c r="I1447" t="str">
        <f t="array" ref="I1447">IF($A1447="","",IF(IFERROR(INDEX(Summary!$BA:$BA,$AH1447),0)&lt;1,"Under 1 day",IF(INDEX(Summary!$BA:$BA,$AH1447)&lt;3,"1-3 days",IF(INDEX(Summary!$BA:$BA,$AH1447)&lt;7,"3-7 days","7+ days"))))</f>
        <v>3-7 days</v>
      </c>
      <c r="J1447" t="str">
        <f t="array" ref="J1447">IF($A1447="","",IF(IFERROR(INDEX(Summary!$AX:$AX,$AH1447),0)&lt;0.25,"0-25%",IF(INDEX(Summary!$AX:$AX,$AH1447)&lt;0.5,"25-50%",IF(INDEX(Summary!$AX:$AX,$AH1447)&lt;0.75,"50-75%","75-100%"))))</f>
        <v>75-100%</v>
      </c>
      <c r="K1447" t="str">
        <f t="array" ref="K1447">IF($A1447="","",INDEX(Summary!$AY:$AY,$AH1447)&amp;"")</f>
        <v>WIP</v>
      </c>
      <c r="L1447" s="1">
        <f>IF($A1447="","",Summary!$P$2+MOD(ROW()-2,30))</f>
        <v>46232</v>
      </c>
      <c r="M1447">
        <f t="shared" si="200"/>
        <v>6</v>
      </c>
      <c r="N1447">
        <f t="shared" si="201"/>
        <v>29</v>
      </c>
      <c r="O1447" t="str">
        <f t="shared" si="202"/>
        <v>Jul-2026</v>
      </c>
      <c r="P1447">
        <f t="shared" ca="1" si="203"/>
        <v>1</v>
      </c>
      <c r="Q1447" s="2">
        <f t="array" ref="Q1447">IF($A1447="",0,IFERROR(INDEX(Summary!$P$3:$AS$67,$AH1447-2,$M1447),0))</f>
        <v>0</v>
      </c>
      <c r="R1447" s="2">
        <f t="array" ref="R1447">IF($A1447="",0,ROUND(IFERROR(INDEX(Summary!$O:$O,$AH1447),0)/30,0))</f>
        <v>121</v>
      </c>
      <c r="S1447">
        <f t="shared" si="204"/>
        <v>0</v>
      </c>
      <c r="T1447" s="2">
        <f t="array" ref="T1447">IF($S1447=1,IFERROR(INDEX(Summary!$O:$O,$AH1447),0),0)</f>
        <v>0</v>
      </c>
      <c r="U1447" s="2">
        <f t="array" ref="U1447">IF($S1447=1,IFERROR(INDEX(Summary!$AT:$AT,$AH1447),0),0)</f>
        <v>0</v>
      </c>
      <c r="V1447" s="2">
        <f t="shared" si="205"/>
        <v>0</v>
      </c>
      <c r="W1447" s="2">
        <f t="array" ref="W1447">IF($S1447=1,IFERROR(INDEX(Summary!$AZ:$AZ,$AH1447),0),0)</f>
        <v>0</v>
      </c>
      <c r="X1447" s="3">
        <f t="array" ref="X1447">IF($S1447=1,IFERROR(INDEX(Summary!$BA:$BA,$AH1447),0),0)</f>
        <v>0</v>
      </c>
      <c r="Y1447" s="2">
        <f t="array" ref="Y1447">IF($S1447=1,IFERROR(INDEX(Summary!$G:$G,$AH1447),0),0)</f>
        <v>0</v>
      </c>
      <c r="Z1447" s="2">
        <f t="array" ref="Z1447">IF($S1447=1,IFERROR(INDEX(Summary!$H:$H,$AH1447),0),0)</f>
        <v>0</v>
      </c>
      <c r="AA1447" s="2">
        <f t="array" ref="AA1447">IF($S1447=1,IFERROR(INDEX(Summary!$I:$I,$AH1447),0),0)</f>
        <v>0</v>
      </c>
      <c r="AB1447" s="2">
        <f t="array" ref="AB1447">IF($S1447=1,IFERROR(INDEX(Summary!$J:$J,$AH1447),0),0)</f>
        <v>0</v>
      </c>
      <c r="AC1447" s="2">
        <f t="array" ref="AC1447">IF($S1447=1,IFERROR(INDEX(Summary!$K:$K,$AH1447),0),0)</f>
        <v>0</v>
      </c>
      <c r="AD1447" s="2">
        <f t="array" ref="AD1447">IF($S1447=1,IFERROR(INDEX(Summary!$L:$L,$AH1447),0),0)</f>
        <v>0</v>
      </c>
      <c r="AE1447" s="2">
        <f t="array" ref="AE1447">IF($S1447=1,IFERROR(INDEX(Summary!$M:$M,$AH1447),0),0)</f>
        <v>0</v>
      </c>
      <c r="AF1447" s="2">
        <f t="array" ref="AF1447">IF($S1447=1,IFERROR(INDEX(Summary!$N:$N,$AH1447),0),0)</f>
        <v>0</v>
      </c>
      <c r="AG1447">
        <f t="array" ref="AG1447">IF($A1447="","",IFERROR(INDEX(Summary!$BB:$BB,$AH1447),0))</f>
        <v>7</v>
      </c>
      <c r="AH1447">
        <f t="shared" si="206"/>
        <v>51</v>
      </c>
    </row>
    <row r="1448" spans="1:34" hidden="1">
      <c r="A1448" t="str">
        <f t="array" ref="A1448">IFERROR(INDEX(Summary!$D:$D,$AH1448)&amp;"","")</f>
        <v>FG00010</v>
      </c>
      <c r="B1448" t="str">
        <f t="array" ref="B1448">IF($A1448="","",INDEX(Summary!$E:$E,$AH1448))</f>
        <v>Ajara Ghansal Rice (Semi Polished) - 1kg</v>
      </c>
      <c r="C1448" t="str">
        <f t="array" ref="C1448">IF($A1448="","",INDEX(Summary!$B:$B,$AH1448))</f>
        <v>Raw_Agri</v>
      </c>
      <c r="D1448" t="str">
        <f t="array" ref="D1448">IF($A1448="","",INDEX(Summary!$C:$C,$AH1448))</f>
        <v>C6</v>
      </c>
      <c r="E1448">
        <f t="array" ref="E1448">IF($A1448="","",INDEX(Summary!$F:$F,$AH1448))</f>
        <v>1</v>
      </c>
      <c r="F1448" t="str">
        <f t="array" ref="F1448">IF($A1448="","",INDEX(Summary!$BC:$BC,$AH1448)&amp;"")</f>
        <v>P2 – High</v>
      </c>
      <c r="G1448">
        <f t="shared" si="198"/>
        <v>2</v>
      </c>
      <c r="H1448">
        <f t="shared" si="199"/>
        <v>0</v>
      </c>
      <c r="I1448" t="str">
        <f t="array" ref="I1448">IF($A1448="","",IF(IFERROR(INDEX(Summary!$BA:$BA,$AH1448),0)&lt;1,"Under 1 day",IF(INDEX(Summary!$BA:$BA,$AH1448)&lt;3,"1-3 days",IF(INDEX(Summary!$BA:$BA,$AH1448)&lt;7,"3-7 days","7+ days"))))</f>
        <v>3-7 days</v>
      </c>
      <c r="J1448" t="str">
        <f t="array" ref="J1448">IF($A1448="","",IF(IFERROR(INDEX(Summary!$AX:$AX,$AH1448),0)&lt;0.25,"0-25%",IF(INDEX(Summary!$AX:$AX,$AH1448)&lt;0.5,"25-50%",IF(INDEX(Summary!$AX:$AX,$AH1448)&lt;0.75,"50-75%","75-100%"))))</f>
        <v>75-100%</v>
      </c>
      <c r="K1448" t="str">
        <f t="array" ref="K1448">IF($A1448="","",INDEX(Summary!$AY:$AY,$AH1448)&amp;"")</f>
        <v>WIP</v>
      </c>
      <c r="L1448" s="1">
        <f>IF($A1448="","",Summary!$P$2+MOD(ROW()-2,30))</f>
        <v>46233</v>
      </c>
      <c r="M1448">
        <f t="shared" si="200"/>
        <v>7</v>
      </c>
      <c r="N1448">
        <f t="shared" si="201"/>
        <v>30</v>
      </c>
      <c r="O1448" t="str">
        <f t="shared" si="202"/>
        <v>Jul-2026</v>
      </c>
      <c r="P1448">
        <f t="shared" ca="1" si="203"/>
        <v>1</v>
      </c>
      <c r="Q1448" s="2">
        <f t="array" ref="Q1448">IF($A1448="",0,IFERROR(INDEX(Summary!$P$3:$AS$67,$AH1448-2,$M1448),0))</f>
        <v>200</v>
      </c>
      <c r="R1448" s="2">
        <f t="array" ref="R1448">IF($A1448="",0,ROUND(IFERROR(INDEX(Summary!$O:$O,$AH1448),0)/30,0))</f>
        <v>121</v>
      </c>
      <c r="S1448">
        <f t="shared" si="204"/>
        <v>0</v>
      </c>
      <c r="T1448" s="2">
        <f t="array" ref="T1448">IF($S1448=1,IFERROR(INDEX(Summary!$O:$O,$AH1448),0),0)</f>
        <v>0</v>
      </c>
      <c r="U1448" s="2">
        <f t="array" ref="U1448">IF($S1448=1,IFERROR(INDEX(Summary!$AT:$AT,$AH1448),0),0)</f>
        <v>0</v>
      </c>
      <c r="V1448" s="2">
        <f t="shared" si="205"/>
        <v>0</v>
      </c>
      <c r="W1448" s="2">
        <f t="array" ref="W1448">IF($S1448=1,IFERROR(INDEX(Summary!$AZ:$AZ,$AH1448),0),0)</f>
        <v>0</v>
      </c>
      <c r="X1448" s="3">
        <f t="array" ref="X1448">IF($S1448=1,IFERROR(INDEX(Summary!$BA:$BA,$AH1448),0),0)</f>
        <v>0</v>
      </c>
      <c r="Y1448" s="2">
        <f t="array" ref="Y1448">IF($S1448=1,IFERROR(INDEX(Summary!$G:$G,$AH1448),0),0)</f>
        <v>0</v>
      </c>
      <c r="Z1448" s="2">
        <f t="array" ref="Z1448">IF($S1448=1,IFERROR(INDEX(Summary!$H:$H,$AH1448),0),0)</f>
        <v>0</v>
      </c>
      <c r="AA1448" s="2">
        <f t="array" ref="AA1448">IF($S1448=1,IFERROR(INDEX(Summary!$I:$I,$AH1448),0),0)</f>
        <v>0</v>
      </c>
      <c r="AB1448" s="2">
        <f t="array" ref="AB1448">IF($S1448=1,IFERROR(INDEX(Summary!$J:$J,$AH1448),0),0)</f>
        <v>0</v>
      </c>
      <c r="AC1448" s="2">
        <f t="array" ref="AC1448">IF($S1448=1,IFERROR(INDEX(Summary!$K:$K,$AH1448),0),0)</f>
        <v>0</v>
      </c>
      <c r="AD1448" s="2">
        <f t="array" ref="AD1448">IF($S1448=1,IFERROR(INDEX(Summary!$L:$L,$AH1448),0),0)</f>
        <v>0</v>
      </c>
      <c r="AE1448" s="2">
        <f t="array" ref="AE1448">IF($S1448=1,IFERROR(INDEX(Summary!$M:$M,$AH1448),0),0)</f>
        <v>0</v>
      </c>
      <c r="AF1448" s="2">
        <f t="array" ref="AF1448">IF($S1448=1,IFERROR(INDEX(Summary!$N:$N,$AH1448),0),0)</f>
        <v>0</v>
      </c>
      <c r="AG1448">
        <f t="array" ref="AG1448">IF($A1448="","",IFERROR(INDEX(Summary!$BB:$BB,$AH1448),0))</f>
        <v>7</v>
      </c>
      <c r="AH1448">
        <f t="shared" si="206"/>
        <v>51</v>
      </c>
    </row>
    <row r="1449" spans="1:34" hidden="1">
      <c r="A1449" t="str">
        <f t="array" ref="A1449">IFERROR(INDEX(Summary!$D:$D,$AH1449)&amp;"","")</f>
        <v>FG00010</v>
      </c>
      <c r="B1449" t="str">
        <f t="array" ref="B1449">IF($A1449="","",INDEX(Summary!$E:$E,$AH1449))</f>
        <v>Ajara Ghansal Rice (Semi Polished) - 1kg</v>
      </c>
      <c r="C1449" t="str">
        <f t="array" ref="C1449">IF($A1449="","",INDEX(Summary!$B:$B,$AH1449))</f>
        <v>Raw_Agri</v>
      </c>
      <c r="D1449" t="str">
        <f t="array" ref="D1449">IF($A1449="","",INDEX(Summary!$C:$C,$AH1449))</f>
        <v>C6</v>
      </c>
      <c r="E1449">
        <f t="array" ref="E1449">IF($A1449="","",INDEX(Summary!$F:$F,$AH1449))</f>
        <v>1</v>
      </c>
      <c r="F1449" t="str">
        <f t="array" ref="F1449">IF($A1449="","",INDEX(Summary!$BC:$BC,$AH1449)&amp;"")</f>
        <v>P2 – High</v>
      </c>
      <c r="G1449">
        <f t="shared" si="198"/>
        <v>2</v>
      </c>
      <c r="H1449">
        <f t="shared" si="199"/>
        <v>0</v>
      </c>
      <c r="I1449" t="str">
        <f t="array" ref="I1449">IF($A1449="","",IF(IFERROR(INDEX(Summary!$BA:$BA,$AH1449),0)&lt;1,"Under 1 day",IF(INDEX(Summary!$BA:$BA,$AH1449)&lt;3,"1-3 days",IF(INDEX(Summary!$BA:$BA,$AH1449)&lt;7,"3-7 days","7+ days"))))</f>
        <v>3-7 days</v>
      </c>
      <c r="J1449" t="str">
        <f t="array" ref="J1449">IF($A1449="","",IF(IFERROR(INDEX(Summary!$AX:$AX,$AH1449),0)&lt;0.25,"0-25%",IF(INDEX(Summary!$AX:$AX,$AH1449)&lt;0.5,"25-50%",IF(INDEX(Summary!$AX:$AX,$AH1449)&lt;0.75,"50-75%","75-100%"))))</f>
        <v>75-100%</v>
      </c>
      <c r="K1449" t="str">
        <f t="array" ref="K1449">IF($A1449="","",INDEX(Summary!$AY:$AY,$AH1449)&amp;"")</f>
        <v>WIP</v>
      </c>
      <c r="L1449" s="1">
        <f>IF($A1449="","",Summary!$P$2+MOD(ROW()-2,30))</f>
        <v>46234</v>
      </c>
      <c r="M1449">
        <f t="shared" si="200"/>
        <v>8</v>
      </c>
      <c r="N1449">
        <f t="shared" si="201"/>
        <v>31</v>
      </c>
      <c r="O1449" t="str">
        <f t="shared" si="202"/>
        <v>Jul-2026</v>
      </c>
      <c r="P1449">
        <f t="shared" ca="1" si="203"/>
        <v>1</v>
      </c>
      <c r="Q1449" s="2">
        <f t="array" ref="Q1449">IF($A1449="",0,IFERROR(INDEX(Summary!$P$3:$AS$67,$AH1449-2,$M1449),0))</f>
        <v>1563</v>
      </c>
      <c r="R1449" s="2">
        <f t="array" ref="R1449">IF($A1449="",0,ROUND(IFERROR(INDEX(Summary!$O:$O,$AH1449),0)/30,0))</f>
        <v>121</v>
      </c>
      <c r="S1449">
        <f t="shared" si="204"/>
        <v>0</v>
      </c>
      <c r="T1449" s="2">
        <f t="array" ref="T1449">IF($S1449=1,IFERROR(INDEX(Summary!$O:$O,$AH1449),0),0)</f>
        <v>0</v>
      </c>
      <c r="U1449" s="2">
        <f t="array" ref="U1449">IF($S1449=1,IFERROR(INDEX(Summary!$AT:$AT,$AH1449),0),0)</f>
        <v>0</v>
      </c>
      <c r="V1449" s="2">
        <f t="shared" si="205"/>
        <v>0</v>
      </c>
      <c r="W1449" s="2">
        <f t="array" ref="W1449">IF($S1449=1,IFERROR(INDEX(Summary!$AZ:$AZ,$AH1449),0),0)</f>
        <v>0</v>
      </c>
      <c r="X1449" s="3">
        <f t="array" ref="X1449">IF($S1449=1,IFERROR(INDEX(Summary!$BA:$BA,$AH1449),0),0)</f>
        <v>0</v>
      </c>
      <c r="Y1449" s="2">
        <f t="array" ref="Y1449">IF($S1449=1,IFERROR(INDEX(Summary!$G:$G,$AH1449),0),0)</f>
        <v>0</v>
      </c>
      <c r="Z1449" s="2">
        <f t="array" ref="Z1449">IF($S1449=1,IFERROR(INDEX(Summary!$H:$H,$AH1449),0),0)</f>
        <v>0</v>
      </c>
      <c r="AA1449" s="2">
        <f t="array" ref="AA1449">IF($S1449=1,IFERROR(INDEX(Summary!$I:$I,$AH1449),0),0)</f>
        <v>0</v>
      </c>
      <c r="AB1449" s="2">
        <f t="array" ref="AB1449">IF($S1449=1,IFERROR(INDEX(Summary!$J:$J,$AH1449),0),0)</f>
        <v>0</v>
      </c>
      <c r="AC1449" s="2">
        <f t="array" ref="AC1449">IF($S1449=1,IFERROR(INDEX(Summary!$K:$K,$AH1449),0),0)</f>
        <v>0</v>
      </c>
      <c r="AD1449" s="2">
        <f t="array" ref="AD1449">IF($S1449=1,IFERROR(INDEX(Summary!$L:$L,$AH1449),0),0)</f>
        <v>0</v>
      </c>
      <c r="AE1449" s="2">
        <f t="array" ref="AE1449">IF($S1449=1,IFERROR(INDEX(Summary!$M:$M,$AH1449),0),0)</f>
        <v>0</v>
      </c>
      <c r="AF1449" s="2">
        <f t="array" ref="AF1449">IF($S1449=1,IFERROR(INDEX(Summary!$N:$N,$AH1449),0),0)</f>
        <v>0</v>
      </c>
      <c r="AG1449">
        <f t="array" ref="AG1449">IF($A1449="","",IFERROR(INDEX(Summary!$BB:$BB,$AH1449),0))</f>
        <v>7</v>
      </c>
      <c r="AH1449">
        <f t="shared" si="206"/>
        <v>51</v>
      </c>
    </row>
    <row r="1450" spans="1:34" hidden="1">
      <c r="A1450" t="str">
        <f t="array" ref="A1450">IFERROR(INDEX(Summary!$D:$D,$AH1450)&amp;"","")</f>
        <v>FG00010</v>
      </c>
      <c r="B1450" t="str">
        <f t="array" ref="B1450">IF($A1450="","",INDEX(Summary!$E:$E,$AH1450))</f>
        <v>Ajara Ghansal Rice (Semi Polished) - 1kg</v>
      </c>
      <c r="C1450" t="str">
        <f t="array" ref="C1450">IF($A1450="","",INDEX(Summary!$B:$B,$AH1450))</f>
        <v>Raw_Agri</v>
      </c>
      <c r="D1450" t="str">
        <f t="array" ref="D1450">IF($A1450="","",INDEX(Summary!$C:$C,$AH1450))</f>
        <v>C6</v>
      </c>
      <c r="E1450">
        <f t="array" ref="E1450">IF($A1450="","",INDEX(Summary!$F:$F,$AH1450))</f>
        <v>1</v>
      </c>
      <c r="F1450" t="str">
        <f t="array" ref="F1450">IF($A1450="","",INDEX(Summary!$BC:$BC,$AH1450)&amp;"")</f>
        <v>P2 – High</v>
      </c>
      <c r="G1450">
        <f t="shared" si="198"/>
        <v>2</v>
      </c>
      <c r="H1450">
        <f t="shared" si="199"/>
        <v>0</v>
      </c>
      <c r="I1450" t="str">
        <f t="array" ref="I1450">IF($A1450="","",IF(IFERROR(INDEX(Summary!$BA:$BA,$AH1450),0)&lt;1,"Under 1 day",IF(INDEX(Summary!$BA:$BA,$AH1450)&lt;3,"1-3 days",IF(INDEX(Summary!$BA:$BA,$AH1450)&lt;7,"3-7 days","7+ days"))))</f>
        <v>3-7 days</v>
      </c>
      <c r="J1450" t="str">
        <f t="array" ref="J1450">IF($A1450="","",IF(IFERROR(INDEX(Summary!$AX:$AX,$AH1450),0)&lt;0.25,"0-25%",IF(INDEX(Summary!$AX:$AX,$AH1450)&lt;0.5,"25-50%",IF(INDEX(Summary!$AX:$AX,$AH1450)&lt;0.75,"50-75%","75-100%"))))</f>
        <v>75-100%</v>
      </c>
      <c r="K1450" t="str">
        <f t="array" ref="K1450">IF($A1450="","",INDEX(Summary!$AY:$AY,$AH1450)&amp;"")</f>
        <v>WIP</v>
      </c>
      <c r="L1450" s="1">
        <f>IF($A1450="","",Summary!$P$2+MOD(ROW()-2,30))</f>
        <v>46235</v>
      </c>
      <c r="M1450">
        <f t="shared" si="200"/>
        <v>9</v>
      </c>
      <c r="N1450">
        <f t="shared" si="201"/>
        <v>1</v>
      </c>
      <c r="O1450" t="str">
        <f t="shared" si="202"/>
        <v>Aug-2026</v>
      </c>
      <c r="P1450">
        <f t="shared" ca="1" si="203"/>
        <v>1</v>
      </c>
      <c r="Q1450" s="2">
        <f t="array" ref="Q1450">IF($A1450="",0,IFERROR(INDEX(Summary!$P$3:$AS$67,$AH1450-2,$M1450),0))</f>
        <v>0</v>
      </c>
      <c r="R1450" s="2">
        <f t="array" ref="R1450">IF($A1450="",0,ROUND(IFERROR(INDEX(Summary!$O:$O,$AH1450),0)/30,0))</f>
        <v>121</v>
      </c>
      <c r="S1450">
        <f t="shared" si="204"/>
        <v>0</v>
      </c>
      <c r="T1450" s="2">
        <f t="array" ref="T1450">IF($S1450=1,IFERROR(INDEX(Summary!$O:$O,$AH1450),0),0)</f>
        <v>0</v>
      </c>
      <c r="U1450" s="2">
        <f t="array" ref="U1450">IF($S1450=1,IFERROR(INDEX(Summary!$AT:$AT,$AH1450),0),0)</f>
        <v>0</v>
      </c>
      <c r="V1450" s="2">
        <f t="shared" si="205"/>
        <v>0</v>
      </c>
      <c r="W1450" s="2">
        <f t="array" ref="W1450">IF($S1450=1,IFERROR(INDEX(Summary!$AZ:$AZ,$AH1450),0),0)</f>
        <v>0</v>
      </c>
      <c r="X1450" s="3">
        <f t="array" ref="X1450">IF($S1450=1,IFERROR(INDEX(Summary!$BA:$BA,$AH1450),0),0)</f>
        <v>0</v>
      </c>
      <c r="Y1450" s="2">
        <f t="array" ref="Y1450">IF($S1450=1,IFERROR(INDEX(Summary!$G:$G,$AH1450),0),0)</f>
        <v>0</v>
      </c>
      <c r="Z1450" s="2">
        <f t="array" ref="Z1450">IF($S1450=1,IFERROR(INDEX(Summary!$H:$H,$AH1450),0),0)</f>
        <v>0</v>
      </c>
      <c r="AA1450" s="2">
        <f t="array" ref="AA1450">IF($S1450=1,IFERROR(INDEX(Summary!$I:$I,$AH1450),0),0)</f>
        <v>0</v>
      </c>
      <c r="AB1450" s="2">
        <f t="array" ref="AB1450">IF($S1450=1,IFERROR(INDEX(Summary!$J:$J,$AH1450),0),0)</f>
        <v>0</v>
      </c>
      <c r="AC1450" s="2">
        <f t="array" ref="AC1450">IF($S1450=1,IFERROR(INDEX(Summary!$K:$K,$AH1450),0),0)</f>
        <v>0</v>
      </c>
      <c r="AD1450" s="2">
        <f t="array" ref="AD1450">IF($S1450=1,IFERROR(INDEX(Summary!$L:$L,$AH1450),0),0)</f>
        <v>0</v>
      </c>
      <c r="AE1450" s="2">
        <f t="array" ref="AE1450">IF($S1450=1,IFERROR(INDEX(Summary!$M:$M,$AH1450),0),0)</f>
        <v>0</v>
      </c>
      <c r="AF1450" s="2">
        <f t="array" ref="AF1450">IF($S1450=1,IFERROR(INDEX(Summary!$N:$N,$AH1450),0),0)</f>
        <v>0</v>
      </c>
      <c r="AG1450">
        <f t="array" ref="AG1450">IF($A1450="","",IFERROR(INDEX(Summary!$BB:$BB,$AH1450),0))</f>
        <v>7</v>
      </c>
      <c r="AH1450">
        <f t="shared" si="206"/>
        <v>51</v>
      </c>
    </row>
    <row r="1451" spans="1:34" hidden="1">
      <c r="A1451" t="str">
        <f t="array" ref="A1451">IFERROR(INDEX(Summary!$D:$D,$AH1451)&amp;"","")</f>
        <v>FG00010</v>
      </c>
      <c r="B1451" t="str">
        <f t="array" ref="B1451">IF($A1451="","",INDEX(Summary!$E:$E,$AH1451))</f>
        <v>Ajara Ghansal Rice (Semi Polished) - 1kg</v>
      </c>
      <c r="C1451" t="str">
        <f t="array" ref="C1451">IF($A1451="","",INDEX(Summary!$B:$B,$AH1451))</f>
        <v>Raw_Agri</v>
      </c>
      <c r="D1451" t="str">
        <f t="array" ref="D1451">IF($A1451="","",INDEX(Summary!$C:$C,$AH1451))</f>
        <v>C6</v>
      </c>
      <c r="E1451">
        <f t="array" ref="E1451">IF($A1451="","",INDEX(Summary!$F:$F,$AH1451))</f>
        <v>1</v>
      </c>
      <c r="F1451" t="str">
        <f t="array" ref="F1451">IF($A1451="","",INDEX(Summary!$BC:$BC,$AH1451)&amp;"")</f>
        <v>P2 – High</v>
      </c>
      <c r="G1451">
        <f t="shared" si="198"/>
        <v>2</v>
      </c>
      <c r="H1451">
        <f t="shared" si="199"/>
        <v>0</v>
      </c>
      <c r="I1451" t="str">
        <f t="array" ref="I1451">IF($A1451="","",IF(IFERROR(INDEX(Summary!$BA:$BA,$AH1451),0)&lt;1,"Under 1 day",IF(INDEX(Summary!$BA:$BA,$AH1451)&lt;3,"1-3 days",IF(INDEX(Summary!$BA:$BA,$AH1451)&lt;7,"3-7 days","7+ days"))))</f>
        <v>3-7 days</v>
      </c>
      <c r="J1451" t="str">
        <f t="array" ref="J1451">IF($A1451="","",IF(IFERROR(INDEX(Summary!$AX:$AX,$AH1451),0)&lt;0.25,"0-25%",IF(INDEX(Summary!$AX:$AX,$AH1451)&lt;0.5,"25-50%",IF(INDEX(Summary!$AX:$AX,$AH1451)&lt;0.75,"50-75%","75-100%"))))</f>
        <v>75-100%</v>
      </c>
      <c r="K1451" t="str">
        <f t="array" ref="K1451">IF($A1451="","",INDEX(Summary!$AY:$AY,$AH1451)&amp;"")</f>
        <v>WIP</v>
      </c>
      <c r="L1451" s="1">
        <f>IF($A1451="","",Summary!$P$2+MOD(ROW()-2,30))</f>
        <v>46236</v>
      </c>
      <c r="M1451">
        <f t="shared" si="200"/>
        <v>10</v>
      </c>
      <c r="N1451">
        <f t="shared" si="201"/>
        <v>2</v>
      </c>
      <c r="O1451" t="str">
        <f t="shared" si="202"/>
        <v>Aug-2026</v>
      </c>
      <c r="P1451">
        <f t="shared" ca="1" si="203"/>
        <v>1</v>
      </c>
      <c r="Q1451" s="2">
        <f t="array" ref="Q1451">IF($A1451="",0,IFERROR(INDEX(Summary!$P$3:$AS$67,$AH1451-2,$M1451),0))</f>
        <v>0</v>
      </c>
      <c r="R1451" s="2">
        <f t="array" ref="R1451">IF($A1451="",0,ROUND(IFERROR(INDEX(Summary!$O:$O,$AH1451),0)/30,0))</f>
        <v>121</v>
      </c>
      <c r="S1451">
        <f t="shared" si="204"/>
        <v>0</v>
      </c>
      <c r="T1451" s="2">
        <f t="array" ref="T1451">IF($S1451=1,IFERROR(INDEX(Summary!$O:$O,$AH1451),0),0)</f>
        <v>0</v>
      </c>
      <c r="U1451" s="2">
        <f t="array" ref="U1451">IF($S1451=1,IFERROR(INDEX(Summary!$AT:$AT,$AH1451),0),0)</f>
        <v>0</v>
      </c>
      <c r="V1451" s="2">
        <f t="shared" si="205"/>
        <v>0</v>
      </c>
      <c r="W1451" s="2">
        <f t="array" ref="W1451">IF($S1451=1,IFERROR(INDEX(Summary!$AZ:$AZ,$AH1451),0),0)</f>
        <v>0</v>
      </c>
      <c r="X1451" s="3">
        <f t="array" ref="X1451">IF($S1451=1,IFERROR(INDEX(Summary!$BA:$BA,$AH1451),0),0)</f>
        <v>0</v>
      </c>
      <c r="Y1451" s="2">
        <f t="array" ref="Y1451">IF($S1451=1,IFERROR(INDEX(Summary!$G:$G,$AH1451),0),0)</f>
        <v>0</v>
      </c>
      <c r="Z1451" s="2">
        <f t="array" ref="Z1451">IF($S1451=1,IFERROR(INDEX(Summary!$H:$H,$AH1451),0),0)</f>
        <v>0</v>
      </c>
      <c r="AA1451" s="2">
        <f t="array" ref="AA1451">IF($S1451=1,IFERROR(INDEX(Summary!$I:$I,$AH1451),0),0)</f>
        <v>0</v>
      </c>
      <c r="AB1451" s="2">
        <f t="array" ref="AB1451">IF($S1451=1,IFERROR(INDEX(Summary!$J:$J,$AH1451),0),0)</f>
        <v>0</v>
      </c>
      <c r="AC1451" s="2">
        <f t="array" ref="AC1451">IF($S1451=1,IFERROR(INDEX(Summary!$K:$K,$AH1451),0),0)</f>
        <v>0</v>
      </c>
      <c r="AD1451" s="2">
        <f t="array" ref="AD1451">IF($S1451=1,IFERROR(INDEX(Summary!$L:$L,$AH1451),0),0)</f>
        <v>0</v>
      </c>
      <c r="AE1451" s="2">
        <f t="array" ref="AE1451">IF($S1451=1,IFERROR(INDEX(Summary!$M:$M,$AH1451),0),0)</f>
        <v>0</v>
      </c>
      <c r="AF1451" s="2">
        <f t="array" ref="AF1451">IF($S1451=1,IFERROR(INDEX(Summary!$N:$N,$AH1451),0),0)</f>
        <v>0</v>
      </c>
      <c r="AG1451">
        <f t="array" ref="AG1451">IF($A1451="","",IFERROR(INDEX(Summary!$BB:$BB,$AH1451),0))</f>
        <v>7</v>
      </c>
      <c r="AH1451">
        <f t="shared" si="206"/>
        <v>51</v>
      </c>
    </row>
    <row r="1452" spans="1:34" hidden="1">
      <c r="A1452" t="str">
        <f t="array" ref="A1452">IFERROR(INDEX(Summary!$D:$D,$AH1452)&amp;"","")</f>
        <v>FG00010</v>
      </c>
      <c r="B1452" t="str">
        <f t="array" ref="B1452">IF($A1452="","",INDEX(Summary!$E:$E,$AH1452))</f>
        <v>Ajara Ghansal Rice (Semi Polished) - 1kg</v>
      </c>
      <c r="C1452" t="str">
        <f t="array" ref="C1452">IF($A1452="","",INDEX(Summary!$B:$B,$AH1452))</f>
        <v>Raw_Agri</v>
      </c>
      <c r="D1452" t="str">
        <f t="array" ref="D1452">IF($A1452="","",INDEX(Summary!$C:$C,$AH1452))</f>
        <v>C6</v>
      </c>
      <c r="E1452">
        <f t="array" ref="E1452">IF($A1452="","",INDEX(Summary!$F:$F,$AH1452))</f>
        <v>1</v>
      </c>
      <c r="F1452" t="str">
        <f t="array" ref="F1452">IF($A1452="","",INDEX(Summary!$BC:$BC,$AH1452)&amp;"")</f>
        <v>P2 – High</v>
      </c>
      <c r="G1452">
        <f t="shared" si="198"/>
        <v>2</v>
      </c>
      <c r="H1452">
        <f t="shared" si="199"/>
        <v>0</v>
      </c>
      <c r="I1452" t="str">
        <f t="array" ref="I1452">IF($A1452="","",IF(IFERROR(INDEX(Summary!$BA:$BA,$AH1452),0)&lt;1,"Under 1 day",IF(INDEX(Summary!$BA:$BA,$AH1452)&lt;3,"1-3 days",IF(INDEX(Summary!$BA:$BA,$AH1452)&lt;7,"3-7 days","7+ days"))))</f>
        <v>3-7 days</v>
      </c>
      <c r="J1452" t="str">
        <f t="array" ref="J1452">IF($A1452="","",IF(IFERROR(INDEX(Summary!$AX:$AX,$AH1452),0)&lt;0.25,"0-25%",IF(INDEX(Summary!$AX:$AX,$AH1452)&lt;0.5,"25-50%",IF(INDEX(Summary!$AX:$AX,$AH1452)&lt;0.75,"50-75%","75-100%"))))</f>
        <v>75-100%</v>
      </c>
      <c r="K1452" t="str">
        <f t="array" ref="K1452">IF($A1452="","",INDEX(Summary!$AY:$AY,$AH1452)&amp;"")</f>
        <v>WIP</v>
      </c>
      <c r="L1452" s="1">
        <f>IF($A1452="","",Summary!$P$2+MOD(ROW()-2,30))</f>
        <v>46237</v>
      </c>
      <c r="M1452">
        <f t="shared" si="200"/>
        <v>11</v>
      </c>
      <c r="N1452">
        <f t="shared" si="201"/>
        <v>3</v>
      </c>
      <c r="O1452" t="str">
        <f t="shared" si="202"/>
        <v>Aug-2026</v>
      </c>
      <c r="P1452">
        <f t="shared" ca="1" si="203"/>
        <v>1</v>
      </c>
      <c r="Q1452" s="2">
        <f t="array" ref="Q1452">IF($A1452="",0,IFERROR(INDEX(Summary!$P$3:$AS$67,$AH1452-2,$M1452),0))</f>
        <v>200</v>
      </c>
      <c r="R1452" s="2">
        <f t="array" ref="R1452">IF($A1452="",0,ROUND(IFERROR(INDEX(Summary!$O:$O,$AH1452),0)/30,0))</f>
        <v>121</v>
      </c>
      <c r="S1452">
        <f t="shared" si="204"/>
        <v>0</v>
      </c>
      <c r="T1452" s="2">
        <f t="array" ref="T1452">IF($S1452=1,IFERROR(INDEX(Summary!$O:$O,$AH1452),0),0)</f>
        <v>0</v>
      </c>
      <c r="U1452" s="2">
        <f t="array" ref="U1452">IF($S1452=1,IFERROR(INDEX(Summary!$AT:$AT,$AH1452),0),0)</f>
        <v>0</v>
      </c>
      <c r="V1452" s="2">
        <f t="shared" si="205"/>
        <v>0</v>
      </c>
      <c r="W1452" s="2">
        <f t="array" ref="W1452">IF($S1452=1,IFERROR(INDEX(Summary!$AZ:$AZ,$AH1452),0),0)</f>
        <v>0</v>
      </c>
      <c r="X1452" s="3">
        <f t="array" ref="X1452">IF($S1452=1,IFERROR(INDEX(Summary!$BA:$BA,$AH1452),0),0)</f>
        <v>0</v>
      </c>
      <c r="Y1452" s="2">
        <f t="array" ref="Y1452">IF($S1452=1,IFERROR(INDEX(Summary!$G:$G,$AH1452),0),0)</f>
        <v>0</v>
      </c>
      <c r="Z1452" s="2">
        <f t="array" ref="Z1452">IF($S1452=1,IFERROR(INDEX(Summary!$H:$H,$AH1452),0),0)</f>
        <v>0</v>
      </c>
      <c r="AA1452" s="2">
        <f t="array" ref="AA1452">IF($S1452=1,IFERROR(INDEX(Summary!$I:$I,$AH1452),0),0)</f>
        <v>0</v>
      </c>
      <c r="AB1452" s="2">
        <f t="array" ref="AB1452">IF($S1452=1,IFERROR(INDEX(Summary!$J:$J,$AH1452),0),0)</f>
        <v>0</v>
      </c>
      <c r="AC1452" s="2">
        <f t="array" ref="AC1452">IF($S1452=1,IFERROR(INDEX(Summary!$K:$K,$AH1452),0),0)</f>
        <v>0</v>
      </c>
      <c r="AD1452" s="2">
        <f t="array" ref="AD1452">IF($S1452=1,IFERROR(INDEX(Summary!$L:$L,$AH1452),0),0)</f>
        <v>0</v>
      </c>
      <c r="AE1452" s="2">
        <f t="array" ref="AE1452">IF($S1452=1,IFERROR(INDEX(Summary!$M:$M,$AH1452),0),0)</f>
        <v>0</v>
      </c>
      <c r="AF1452" s="2">
        <f t="array" ref="AF1452">IF($S1452=1,IFERROR(INDEX(Summary!$N:$N,$AH1452),0),0)</f>
        <v>0</v>
      </c>
      <c r="AG1452">
        <f t="array" ref="AG1452">IF($A1452="","",IFERROR(INDEX(Summary!$BB:$BB,$AH1452),0))</f>
        <v>7</v>
      </c>
      <c r="AH1452">
        <f t="shared" si="206"/>
        <v>51</v>
      </c>
    </row>
    <row r="1453" spans="1:34" hidden="1">
      <c r="A1453" t="str">
        <f t="array" ref="A1453">IFERROR(INDEX(Summary!$D:$D,$AH1453)&amp;"","")</f>
        <v>FG00010</v>
      </c>
      <c r="B1453" t="str">
        <f t="array" ref="B1453">IF($A1453="","",INDEX(Summary!$E:$E,$AH1453))</f>
        <v>Ajara Ghansal Rice (Semi Polished) - 1kg</v>
      </c>
      <c r="C1453" t="str">
        <f t="array" ref="C1453">IF($A1453="","",INDEX(Summary!$B:$B,$AH1453))</f>
        <v>Raw_Agri</v>
      </c>
      <c r="D1453" t="str">
        <f t="array" ref="D1453">IF($A1453="","",INDEX(Summary!$C:$C,$AH1453))</f>
        <v>C6</v>
      </c>
      <c r="E1453">
        <f t="array" ref="E1453">IF($A1453="","",INDEX(Summary!$F:$F,$AH1453))</f>
        <v>1</v>
      </c>
      <c r="F1453" t="str">
        <f t="array" ref="F1453">IF($A1453="","",INDEX(Summary!$BC:$BC,$AH1453)&amp;"")</f>
        <v>P2 – High</v>
      </c>
      <c r="G1453">
        <f t="shared" si="198"/>
        <v>2</v>
      </c>
      <c r="H1453">
        <f t="shared" si="199"/>
        <v>0</v>
      </c>
      <c r="I1453" t="str">
        <f t="array" ref="I1453">IF($A1453="","",IF(IFERROR(INDEX(Summary!$BA:$BA,$AH1453),0)&lt;1,"Under 1 day",IF(INDEX(Summary!$BA:$BA,$AH1453)&lt;3,"1-3 days",IF(INDEX(Summary!$BA:$BA,$AH1453)&lt;7,"3-7 days","7+ days"))))</f>
        <v>3-7 days</v>
      </c>
      <c r="J1453" t="str">
        <f t="array" ref="J1453">IF($A1453="","",IF(IFERROR(INDEX(Summary!$AX:$AX,$AH1453),0)&lt;0.25,"0-25%",IF(INDEX(Summary!$AX:$AX,$AH1453)&lt;0.5,"25-50%",IF(INDEX(Summary!$AX:$AX,$AH1453)&lt;0.75,"50-75%","75-100%"))))</f>
        <v>75-100%</v>
      </c>
      <c r="K1453" t="str">
        <f t="array" ref="K1453">IF($A1453="","",INDEX(Summary!$AY:$AY,$AH1453)&amp;"")</f>
        <v>WIP</v>
      </c>
      <c r="L1453" s="1">
        <f>IF($A1453="","",Summary!$P$2+MOD(ROW()-2,30))</f>
        <v>46238</v>
      </c>
      <c r="M1453">
        <f t="shared" si="200"/>
        <v>12</v>
      </c>
      <c r="N1453">
        <f t="shared" si="201"/>
        <v>4</v>
      </c>
      <c r="O1453" t="str">
        <f t="shared" si="202"/>
        <v>Aug-2026</v>
      </c>
      <c r="P1453">
        <f t="shared" ca="1" si="203"/>
        <v>1</v>
      </c>
      <c r="Q1453" s="2">
        <f t="array" ref="Q1453">IF($A1453="",0,IFERROR(INDEX(Summary!$P$3:$AS$67,$AH1453-2,$M1453),0))</f>
        <v>410</v>
      </c>
      <c r="R1453" s="2">
        <f t="array" ref="R1453">IF($A1453="",0,ROUND(IFERROR(INDEX(Summary!$O:$O,$AH1453),0)/30,0))</f>
        <v>121</v>
      </c>
      <c r="S1453">
        <f t="shared" si="204"/>
        <v>0</v>
      </c>
      <c r="T1453" s="2">
        <f t="array" ref="T1453">IF($S1453=1,IFERROR(INDEX(Summary!$O:$O,$AH1453),0),0)</f>
        <v>0</v>
      </c>
      <c r="U1453" s="2">
        <f t="array" ref="U1453">IF($S1453=1,IFERROR(INDEX(Summary!$AT:$AT,$AH1453),0),0)</f>
        <v>0</v>
      </c>
      <c r="V1453" s="2">
        <f t="shared" si="205"/>
        <v>0</v>
      </c>
      <c r="W1453" s="2">
        <f t="array" ref="W1453">IF($S1453=1,IFERROR(INDEX(Summary!$AZ:$AZ,$AH1453),0),0)</f>
        <v>0</v>
      </c>
      <c r="X1453" s="3">
        <f t="array" ref="X1453">IF($S1453=1,IFERROR(INDEX(Summary!$BA:$BA,$AH1453),0),0)</f>
        <v>0</v>
      </c>
      <c r="Y1453" s="2">
        <f t="array" ref="Y1453">IF($S1453=1,IFERROR(INDEX(Summary!$G:$G,$AH1453),0),0)</f>
        <v>0</v>
      </c>
      <c r="Z1453" s="2">
        <f t="array" ref="Z1453">IF($S1453=1,IFERROR(INDEX(Summary!$H:$H,$AH1453),0),0)</f>
        <v>0</v>
      </c>
      <c r="AA1453" s="2">
        <f t="array" ref="AA1453">IF($S1453=1,IFERROR(INDEX(Summary!$I:$I,$AH1453),0),0)</f>
        <v>0</v>
      </c>
      <c r="AB1453" s="2">
        <f t="array" ref="AB1453">IF($S1453=1,IFERROR(INDEX(Summary!$J:$J,$AH1453),0),0)</f>
        <v>0</v>
      </c>
      <c r="AC1453" s="2">
        <f t="array" ref="AC1453">IF($S1453=1,IFERROR(INDEX(Summary!$K:$K,$AH1453),0),0)</f>
        <v>0</v>
      </c>
      <c r="AD1453" s="2">
        <f t="array" ref="AD1453">IF($S1453=1,IFERROR(INDEX(Summary!$L:$L,$AH1453),0),0)</f>
        <v>0</v>
      </c>
      <c r="AE1453" s="2">
        <f t="array" ref="AE1453">IF($S1453=1,IFERROR(INDEX(Summary!$M:$M,$AH1453),0),0)</f>
        <v>0</v>
      </c>
      <c r="AF1453" s="2">
        <f t="array" ref="AF1453">IF($S1453=1,IFERROR(INDEX(Summary!$N:$N,$AH1453),0),0)</f>
        <v>0</v>
      </c>
      <c r="AG1453">
        <f t="array" ref="AG1453">IF($A1453="","",IFERROR(INDEX(Summary!$BB:$BB,$AH1453),0))</f>
        <v>7</v>
      </c>
      <c r="AH1453">
        <f t="shared" si="206"/>
        <v>51</v>
      </c>
    </row>
    <row r="1454" spans="1:34" hidden="1">
      <c r="A1454" t="str">
        <f t="array" ref="A1454">IFERROR(INDEX(Summary!$D:$D,$AH1454)&amp;"","")</f>
        <v>FG00010</v>
      </c>
      <c r="B1454" t="str">
        <f t="array" ref="B1454">IF($A1454="","",INDEX(Summary!$E:$E,$AH1454))</f>
        <v>Ajara Ghansal Rice (Semi Polished) - 1kg</v>
      </c>
      <c r="C1454" t="str">
        <f t="array" ref="C1454">IF($A1454="","",INDEX(Summary!$B:$B,$AH1454))</f>
        <v>Raw_Agri</v>
      </c>
      <c r="D1454" t="str">
        <f t="array" ref="D1454">IF($A1454="","",INDEX(Summary!$C:$C,$AH1454))</f>
        <v>C6</v>
      </c>
      <c r="E1454">
        <f t="array" ref="E1454">IF($A1454="","",INDEX(Summary!$F:$F,$AH1454))</f>
        <v>1</v>
      </c>
      <c r="F1454" t="str">
        <f t="array" ref="F1454">IF($A1454="","",INDEX(Summary!$BC:$BC,$AH1454)&amp;"")</f>
        <v>P2 – High</v>
      </c>
      <c r="G1454">
        <f t="shared" si="198"/>
        <v>2</v>
      </c>
      <c r="H1454">
        <f t="shared" si="199"/>
        <v>0</v>
      </c>
      <c r="I1454" t="str">
        <f t="array" ref="I1454">IF($A1454="","",IF(IFERROR(INDEX(Summary!$BA:$BA,$AH1454),0)&lt;1,"Under 1 day",IF(INDEX(Summary!$BA:$BA,$AH1454)&lt;3,"1-3 days",IF(INDEX(Summary!$BA:$BA,$AH1454)&lt;7,"3-7 days","7+ days"))))</f>
        <v>3-7 days</v>
      </c>
      <c r="J1454" t="str">
        <f t="array" ref="J1454">IF($A1454="","",IF(IFERROR(INDEX(Summary!$AX:$AX,$AH1454),0)&lt;0.25,"0-25%",IF(INDEX(Summary!$AX:$AX,$AH1454)&lt;0.5,"25-50%",IF(INDEX(Summary!$AX:$AX,$AH1454)&lt;0.75,"50-75%","75-100%"))))</f>
        <v>75-100%</v>
      </c>
      <c r="K1454" t="str">
        <f t="array" ref="K1454">IF($A1454="","",INDEX(Summary!$AY:$AY,$AH1454)&amp;"")</f>
        <v>WIP</v>
      </c>
      <c r="L1454" s="1">
        <f>IF($A1454="","",Summary!$P$2+MOD(ROW()-2,30))</f>
        <v>46239</v>
      </c>
      <c r="M1454">
        <f t="shared" si="200"/>
        <v>13</v>
      </c>
      <c r="N1454">
        <f t="shared" si="201"/>
        <v>5</v>
      </c>
      <c r="O1454" t="str">
        <f t="shared" si="202"/>
        <v>Aug-2026</v>
      </c>
      <c r="P1454">
        <f t="shared" ca="1" si="203"/>
        <v>1</v>
      </c>
      <c r="Q1454" s="2">
        <f t="array" ref="Q1454">IF($A1454="",0,IFERROR(INDEX(Summary!$P$3:$AS$67,$AH1454-2,$M1454),0))</f>
        <v>0</v>
      </c>
      <c r="R1454" s="2">
        <f t="array" ref="R1454">IF($A1454="",0,ROUND(IFERROR(INDEX(Summary!$O:$O,$AH1454),0)/30,0))</f>
        <v>121</v>
      </c>
      <c r="S1454">
        <f t="shared" si="204"/>
        <v>0</v>
      </c>
      <c r="T1454" s="2">
        <f t="array" ref="T1454">IF($S1454=1,IFERROR(INDEX(Summary!$O:$O,$AH1454),0),0)</f>
        <v>0</v>
      </c>
      <c r="U1454" s="2">
        <f t="array" ref="U1454">IF($S1454=1,IFERROR(INDEX(Summary!$AT:$AT,$AH1454),0),0)</f>
        <v>0</v>
      </c>
      <c r="V1454" s="2">
        <f t="shared" si="205"/>
        <v>0</v>
      </c>
      <c r="W1454" s="2">
        <f t="array" ref="W1454">IF($S1454=1,IFERROR(INDEX(Summary!$AZ:$AZ,$AH1454),0),0)</f>
        <v>0</v>
      </c>
      <c r="X1454" s="3">
        <f t="array" ref="X1454">IF($S1454=1,IFERROR(INDEX(Summary!$BA:$BA,$AH1454),0),0)</f>
        <v>0</v>
      </c>
      <c r="Y1454" s="2">
        <f t="array" ref="Y1454">IF($S1454=1,IFERROR(INDEX(Summary!$G:$G,$AH1454),0),0)</f>
        <v>0</v>
      </c>
      <c r="Z1454" s="2">
        <f t="array" ref="Z1454">IF($S1454=1,IFERROR(INDEX(Summary!$H:$H,$AH1454),0),0)</f>
        <v>0</v>
      </c>
      <c r="AA1454" s="2">
        <f t="array" ref="AA1454">IF($S1454=1,IFERROR(INDEX(Summary!$I:$I,$AH1454),0),0)</f>
        <v>0</v>
      </c>
      <c r="AB1454" s="2">
        <f t="array" ref="AB1454">IF($S1454=1,IFERROR(INDEX(Summary!$J:$J,$AH1454),0),0)</f>
        <v>0</v>
      </c>
      <c r="AC1454" s="2">
        <f t="array" ref="AC1454">IF($S1454=1,IFERROR(INDEX(Summary!$K:$K,$AH1454),0),0)</f>
        <v>0</v>
      </c>
      <c r="AD1454" s="2">
        <f t="array" ref="AD1454">IF($S1454=1,IFERROR(INDEX(Summary!$L:$L,$AH1454),0),0)</f>
        <v>0</v>
      </c>
      <c r="AE1454" s="2">
        <f t="array" ref="AE1454">IF($S1454=1,IFERROR(INDEX(Summary!$M:$M,$AH1454),0),0)</f>
        <v>0</v>
      </c>
      <c r="AF1454" s="2">
        <f t="array" ref="AF1454">IF($S1454=1,IFERROR(INDEX(Summary!$N:$N,$AH1454),0),0)</f>
        <v>0</v>
      </c>
      <c r="AG1454">
        <f t="array" ref="AG1454">IF($A1454="","",IFERROR(INDEX(Summary!$BB:$BB,$AH1454),0))</f>
        <v>7</v>
      </c>
      <c r="AH1454">
        <f t="shared" si="206"/>
        <v>51</v>
      </c>
    </row>
    <row r="1455" spans="1:34" hidden="1">
      <c r="A1455" t="str">
        <f t="array" ref="A1455">IFERROR(INDEX(Summary!$D:$D,$AH1455)&amp;"","")</f>
        <v>FG00010</v>
      </c>
      <c r="B1455" t="str">
        <f t="array" ref="B1455">IF($A1455="","",INDEX(Summary!$E:$E,$AH1455))</f>
        <v>Ajara Ghansal Rice (Semi Polished) - 1kg</v>
      </c>
      <c r="C1455" t="str">
        <f t="array" ref="C1455">IF($A1455="","",INDEX(Summary!$B:$B,$AH1455))</f>
        <v>Raw_Agri</v>
      </c>
      <c r="D1455" t="str">
        <f t="array" ref="D1455">IF($A1455="","",INDEX(Summary!$C:$C,$AH1455))</f>
        <v>C6</v>
      </c>
      <c r="E1455">
        <f t="array" ref="E1455">IF($A1455="","",INDEX(Summary!$F:$F,$AH1455))</f>
        <v>1</v>
      </c>
      <c r="F1455" t="str">
        <f t="array" ref="F1455">IF($A1455="","",INDEX(Summary!$BC:$BC,$AH1455)&amp;"")</f>
        <v>P2 – High</v>
      </c>
      <c r="G1455">
        <f t="shared" si="198"/>
        <v>2</v>
      </c>
      <c r="H1455">
        <f t="shared" si="199"/>
        <v>0</v>
      </c>
      <c r="I1455" t="str">
        <f t="array" ref="I1455">IF($A1455="","",IF(IFERROR(INDEX(Summary!$BA:$BA,$AH1455),0)&lt;1,"Under 1 day",IF(INDEX(Summary!$BA:$BA,$AH1455)&lt;3,"1-3 days",IF(INDEX(Summary!$BA:$BA,$AH1455)&lt;7,"3-7 days","7+ days"))))</f>
        <v>3-7 days</v>
      </c>
      <c r="J1455" t="str">
        <f t="array" ref="J1455">IF($A1455="","",IF(IFERROR(INDEX(Summary!$AX:$AX,$AH1455),0)&lt;0.25,"0-25%",IF(INDEX(Summary!$AX:$AX,$AH1455)&lt;0.5,"25-50%",IF(INDEX(Summary!$AX:$AX,$AH1455)&lt;0.75,"50-75%","75-100%"))))</f>
        <v>75-100%</v>
      </c>
      <c r="K1455" t="str">
        <f t="array" ref="K1455">IF($A1455="","",INDEX(Summary!$AY:$AY,$AH1455)&amp;"")</f>
        <v>WIP</v>
      </c>
      <c r="L1455" s="1">
        <f>IF($A1455="","",Summary!$P$2+MOD(ROW()-2,30))</f>
        <v>46240</v>
      </c>
      <c r="M1455">
        <f t="shared" si="200"/>
        <v>14</v>
      </c>
      <c r="N1455">
        <f t="shared" si="201"/>
        <v>6</v>
      </c>
      <c r="O1455" t="str">
        <f t="shared" si="202"/>
        <v>Aug-2026</v>
      </c>
      <c r="P1455">
        <f t="shared" ca="1" si="203"/>
        <v>1</v>
      </c>
      <c r="Q1455" s="2">
        <f t="array" ref="Q1455">IF($A1455="",0,IFERROR(INDEX(Summary!$P$3:$AS$67,$AH1455-2,$M1455),0))</f>
        <v>0</v>
      </c>
      <c r="R1455" s="2">
        <f t="array" ref="R1455">IF($A1455="",0,ROUND(IFERROR(INDEX(Summary!$O:$O,$AH1455),0)/30,0))</f>
        <v>121</v>
      </c>
      <c r="S1455">
        <f t="shared" si="204"/>
        <v>0</v>
      </c>
      <c r="T1455" s="2">
        <f t="array" ref="T1455">IF($S1455=1,IFERROR(INDEX(Summary!$O:$O,$AH1455),0),0)</f>
        <v>0</v>
      </c>
      <c r="U1455" s="2">
        <f t="array" ref="U1455">IF($S1455=1,IFERROR(INDEX(Summary!$AT:$AT,$AH1455),0),0)</f>
        <v>0</v>
      </c>
      <c r="V1455" s="2">
        <f t="shared" si="205"/>
        <v>0</v>
      </c>
      <c r="W1455" s="2">
        <f t="array" ref="W1455">IF($S1455=1,IFERROR(INDEX(Summary!$AZ:$AZ,$AH1455),0),0)</f>
        <v>0</v>
      </c>
      <c r="X1455" s="3">
        <f t="array" ref="X1455">IF($S1455=1,IFERROR(INDEX(Summary!$BA:$BA,$AH1455),0),0)</f>
        <v>0</v>
      </c>
      <c r="Y1455" s="2">
        <f t="array" ref="Y1455">IF($S1455=1,IFERROR(INDEX(Summary!$G:$G,$AH1455),0),0)</f>
        <v>0</v>
      </c>
      <c r="Z1455" s="2">
        <f t="array" ref="Z1455">IF($S1455=1,IFERROR(INDEX(Summary!$H:$H,$AH1455),0),0)</f>
        <v>0</v>
      </c>
      <c r="AA1455" s="2">
        <f t="array" ref="AA1455">IF($S1455=1,IFERROR(INDEX(Summary!$I:$I,$AH1455),0),0)</f>
        <v>0</v>
      </c>
      <c r="AB1455" s="2">
        <f t="array" ref="AB1455">IF($S1455=1,IFERROR(INDEX(Summary!$J:$J,$AH1455),0),0)</f>
        <v>0</v>
      </c>
      <c r="AC1455" s="2">
        <f t="array" ref="AC1455">IF($S1455=1,IFERROR(INDEX(Summary!$K:$K,$AH1455),0),0)</f>
        <v>0</v>
      </c>
      <c r="AD1455" s="2">
        <f t="array" ref="AD1455">IF($S1455=1,IFERROR(INDEX(Summary!$L:$L,$AH1455),0),0)</f>
        <v>0</v>
      </c>
      <c r="AE1455" s="2">
        <f t="array" ref="AE1455">IF($S1455=1,IFERROR(INDEX(Summary!$M:$M,$AH1455),0),0)</f>
        <v>0</v>
      </c>
      <c r="AF1455" s="2">
        <f t="array" ref="AF1455">IF($S1455=1,IFERROR(INDEX(Summary!$N:$N,$AH1455),0),0)</f>
        <v>0</v>
      </c>
      <c r="AG1455">
        <f t="array" ref="AG1455">IF($A1455="","",IFERROR(INDEX(Summary!$BB:$BB,$AH1455),0))</f>
        <v>7</v>
      </c>
      <c r="AH1455">
        <f t="shared" si="206"/>
        <v>51</v>
      </c>
    </row>
    <row r="1456" spans="1:34" hidden="1">
      <c r="A1456" t="str">
        <f t="array" ref="A1456">IFERROR(INDEX(Summary!$D:$D,$AH1456)&amp;"","")</f>
        <v>FG00010</v>
      </c>
      <c r="B1456" t="str">
        <f t="array" ref="B1456">IF($A1456="","",INDEX(Summary!$E:$E,$AH1456))</f>
        <v>Ajara Ghansal Rice (Semi Polished) - 1kg</v>
      </c>
      <c r="C1456" t="str">
        <f t="array" ref="C1456">IF($A1456="","",INDEX(Summary!$B:$B,$AH1456))</f>
        <v>Raw_Agri</v>
      </c>
      <c r="D1456" t="str">
        <f t="array" ref="D1456">IF($A1456="","",INDEX(Summary!$C:$C,$AH1456))</f>
        <v>C6</v>
      </c>
      <c r="E1456">
        <f t="array" ref="E1456">IF($A1456="","",INDEX(Summary!$F:$F,$AH1456))</f>
        <v>1</v>
      </c>
      <c r="F1456" t="str">
        <f t="array" ref="F1456">IF($A1456="","",INDEX(Summary!$BC:$BC,$AH1456)&amp;"")</f>
        <v>P2 – High</v>
      </c>
      <c r="G1456">
        <f t="shared" si="198"/>
        <v>2</v>
      </c>
      <c r="H1456">
        <f t="shared" si="199"/>
        <v>0</v>
      </c>
      <c r="I1456" t="str">
        <f t="array" ref="I1456">IF($A1456="","",IF(IFERROR(INDEX(Summary!$BA:$BA,$AH1456),0)&lt;1,"Under 1 day",IF(INDEX(Summary!$BA:$BA,$AH1456)&lt;3,"1-3 days",IF(INDEX(Summary!$BA:$BA,$AH1456)&lt;7,"3-7 days","7+ days"))))</f>
        <v>3-7 days</v>
      </c>
      <c r="J1456" t="str">
        <f t="array" ref="J1456">IF($A1456="","",IF(IFERROR(INDEX(Summary!$AX:$AX,$AH1456),0)&lt;0.25,"0-25%",IF(INDEX(Summary!$AX:$AX,$AH1456)&lt;0.5,"25-50%",IF(INDEX(Summary!$AX:$AX,$AH1456)&lt;0.75,"50-75%","75-100%"))))</f>
        <v>75-100%</v>
      </c>
      <c r="K1456" t="str">
        <f t="array" ref="K1456">IF($A1456="","",INDEX(Summary!$AY:$AY,$AH1456)&amp;"")</f>
        <v>WIP</v>
      </c>
      <c r="L1456" s="1">
        <f>IF($A1456="","",Summary!$P$2+MOD(ROW()-2,30))</f>
        <v>46241</v>
      </c>
      <c r="M1456">
        <f t="shared" si="200"/>
        <v>15</v>
      </c>
      <c r="N1456">
        <f t="shared" si="201"/>
        <v>7</v>
      </c>
      <c r="O1456" t="str">
        <f t="shared" si="202"/>
        <v>Aug-2026</v>
      </c>
      <c r="P1456">
        <f t="shared" ca="1" si="203"/>
        <v>1</v>
      </c>
      <c r="Q1456" s="2">
        <f t="array" ref="Q1456">IF($A1456="",0,IFERROR(INDEX(Summary!$P$3:$AS$67,$AH1456-2,$M1456),0))</f>
        <v>0</v>
      </c>
      <c r="R1456" s="2">
        <f t="array" ref="R1456">IF($A1456="",0,ROUND(IFERROR(INDEX(Summary!$O:$O,$AH1456),0)/30,0))</f>
        <v>121</v>
      </c>
      <c r="S1456">
        <f t="shared" si="204"/>
        <v>0</v>
      </c>
      <c r="T1456" s="2">
        <f t="array" ref="T1456">IF($S1456=1,IFERROR(INDEX(Summary!$O:$O,$AH1456),0),0)</f>
        <v>0</v>
      </c>
      <c r="U1456" s="2">
        <f t="array" ref="U1456">IF($S1456=1,IFERROR(INDEX(Summary!$AT:$AT,$AH1456),0),0)</f>
        <v>0</v>
      </c>
      <c r="V1456" s="2">
        <f t="shared" si="205"/>
        <v>0</v>
      </c>
      <c r="W1456" s="2">
        <f t="array" ref="W1456">IF($S1456=1,IFERROR(INDEX(Summary!$AZ:$AZ,$AH1456),0),0)</f>
        <v>0</v>
      </c>
      <c r="X1456" s="3">
        <f t="array" ref="X1456">IF($S1456=1,IFERROR(INDEX(Summary!$BA:$BA,$AH1456),0),0)</f>
        <v>0</v>
      </c>
      <c r="Y1456" s="2">
        <f t="array" ref="Y1456">IF($S1456=1,IFERROR(INDEX(Summary!$G:$G,$AH1456),0),0)</f>
        <v>0</v>
      </c>
      <c r="Z1456" s="2">
        <f t="array" ref="Z1456">IF($S1456=1,IFERROR(INDEX(Summary!$H:$H,$AH1456),0),0)</f>
        <v>0</v>
      </c>
      <c r="AA1456" s="2">
        <f t="array" ref="AA1456">IF($S1456=1,IFERROR(INDEX(Summary!$I:$I,$AH1456),0),0)</f>
        <v>0</v>
      </c>
      <c r="AB1456" s="2">
        <f t="array" ref="AB1456">IF($S1456=1,IFERROR(INDEX(Summary!$J:$J,$AH1456),0),0)</f>
        <v>0</v>
      </c>
      <c r="AC1456" s="2">
        <f t="array" ref="AC1456">IF($S1456=1,IFERROR(INDEX(Summary!$K:$K,$AH1456),0),0)</f>
        <v>0</v>
      </c>
      <c r="AD1456" s="2">
        <f t="array" ref="AD1456">IF($S1456=1,IFERROR(INDEX(Summary!$L:$L,$AH1456),0),0)</f>
        <v>0</v>
      </c>
      <c r="AE1456" s="2">
        <f t="array" ref="AE1456">IF($S1456=1,IFERROR(INDEX(Summary!$M:$M,$AH1456),0),0)</f>
        <v>0</v>
      </c>
      <c r="AF1456" s="2">
        <f t="array" ref="AF1456">IF($S1456=1,IFERROR(INDEX(Summary!$N:$N,$AH1456),0),0)</f>
        <v>0</v>
      </c>
      <c r="AG1456">
        <f t="array" ref="AG1456">IF($A1456="","",IFERROR(INDEX(Summary!$BB:$BB,$AH1456),0))</f>
        <v>7</v>
      </c>
      <c r="AH1456">
        <f t="shared" si="206"/>
        <v>51</v>
      </c>
    </row>
    <row r="1457" spans="1:34" hidden="1">
      <c r="A1457" t="str">
        <f t="array" ref="A1457">IFERROR(INDEX(Summary!$D:$D,$AH1457)&amp;"","")</f>
        <v>FG00010</v>
      </c>
      <c r="B1457" t="str">
        <f t="array" ref="B1457">IF($A1457="","",INDEX(Summary!$E:$E,$AH1457))</f>
        <v>Ajara Ghansal Rice (Semi Polished) - 1kg</v>
      </c>
      <c r="C1457" t="str">
        <f t="array" ref="C1457">IF($A1457="","",INDEX(Summary!$B:$B,$AH1457))</f>
        <v>Raw_Agri</v>
      </c>
      <c r="D1457" t="str">
        <f t="array" ref="D1457">IF($A1457="","",INDEX(Summary!$C:$C,$AH1457))</f>
        <v>C6</v>
      </c>
      <c r="E1457">
        <f t="array" ref="E1457">IF($A1457="","",INDEX(Summary!$F:$F,$AH1457))</f>
        <v>1</v>
      </c>
      <c r="F1457" t="str">
        <f t="array" ref="F1457">IF($A1457="","",INDEX(Summary!$BC:$BC,$AH1457)&amp;"")</f>
        <v>P2 – High</v>
      </c>
      <c r="G1457">
        <f t="shared" si="198"/>
        <v>2</v>
      </c>
      <c r="H1457">
        <f t="shared" si="199"/>
        <v>0</v>
      </c>
      <c r="I1457" t="str">
        <f t="array" ref="I1457">IF($A1457="","",IF(IFERROR(INDEX(Summary!$BA:$BA,$AH1457),0)&lt;1,"Under 1 day",IF(INDEX(Summary!$BA:$BA,$AH1457)&lt;3,"1-3 days",IF(INDEX(Summary!$BA:$BA,$AH1457)&lt;7,"3-7 days","7+ days"))))</f>
        <v>3-7 days</v>
      </c>
      <c r="J1457" t="str">
        <f t="array" ref="J1457">IF($A1457="","",IF(IFERROR(INDEX(Summary!$AX:$AX,$AH1457),0)&lt;0.25,"0-25%",IF(INDEX(Summary!$AX:$AX,$AH1457)&lt;0.5,"25-50%",IF(INDEX(Summary!$AX:$AX,$AH1457)&lt;0.75,"50-75%","75-100%"))))</f>
        <v>75-100%</v>
      </c>
      <c r="K1457" t="str">
        <f t="array" ref="K1457">IF($A1457="","",INDEX(Summary!$AY:$AY,$AH1457)&amp;"")</f>
        <v>WIP</v>
      </c>
      <c r="L1457" s="1">
        <f>IF($A1457="","",Summary!$P$2+MOD(ROW()-2,30))</f>
        <v>46242</v>
      </c>
      <c r="M1457">
        <f t="shared" si="200"/>
        <v>16</v>
      </c>
      <c r="N1457">
        <f t="shared" si="201"/>
        <v>8</v>
      </c>
      <c r="O1457" t="str">
        <f t="shared" si="202"/>
        <v>Aug-2026</v>
      </c>
      <c r="P1457">
        <f t="shared" ca="1" si="203"/>
        <v>1</v>
      </c>
      <c r="Q1457" s="2">
        <f t="array" ref="Q1457">IF($A1457="",0,IFERROR(INDEX(Summary!$P$3:$AS$67,$AH1457-2,$M1457),0))</f>
        <v>440</v>
      </c>
      <c r="R1457" s="2">
        <f t="array" ref="R1457">IF($A1457="",0,ROUND(IFERROR(INDEX(Summary!$O:$O,$AH1457),0)/30,0))</f>
        <v>121</v>
      </c>
      <c r="S1457">
        <f t="shared" si="204"/>
        <v>0</v>
      </c>
      <c r="T1457" s="2">
        <f t="array" ref="T1457">IF($S1457=1,IFERROR(INDEX(Summary!$O:$O,$AH1457),0),0)</f>
        <v>0</v>
      </c>
      <c r="U1457" s="2">
        <f t="array" ref="U1457">IF($S1457=1,IFERROR(INDEX(Summary!$AT:$AT,$AH1457),0),0)</f>
        <v>0</v>
      </c>
      <c r="V1457" s="2">
        <f t="shared" si="205"/>
        <v>0</v>
      </c>
      <c r="W1457" s="2">
        <f t="array" ref="W1457">IF($S1457=1,IFERROR(INDEX(Summary!$AZ:$AZ,$AH1457),0),0)</f>
        <v>0</v>
      </c>
      <c r="X1457" s="3">
        <f t="array" ref="X1457">IF($S1457=1,IFERROR(INDEX(Summary!$BA:$BA,$AH1457),0),0)</f>
        <v>0</v>
      </c>
      <c r="Y1457" s="2">
        <f t="array" ref="Y1457">IF($S1457=1,IFERROR(INDEX(Summary!$G:$G,$AH1457),0),0)</f>
        <v>0</v>
      </c>
      <c r="Z1457" s="2">
        <f t="array" ref="Z1457">IF($S1457=1,IFERROR(INDEX(Summary!$H:$H,$AH1457),0),0)</f>
        <v>0</v>
      </c>
      <c r="AA1457" s="2">
        <f t="array" ref="AA1457">IF($S1457=1,IFERROR(INDEX(Summary!$I:$I,$AH1457),0),0)</f>
        <v>0</v>
      </c>
      <c r="AB1457" s="2">
        <f t="array" ref="AB1457">IF($S1457=1,IFERROR(INDEX(Summary!$J:$J,$AH1457),0),0)</f>
        <v>0</v>
      </c>
      <c r="AC1457" s="2">
        <f t="array" ref="AC1457">IF($S1457=1,IFERROR(INDEX(Summary!$K:$K,$AH1457),0),0)</f>
        <v>0</v>
      </c>
      <c r="AD1457" s="2">
        <f t="array" ref="AD1457">IF($S1457=1,IFERROR(INDEX(Summary!$L:$L,$AH1457),0),0)</f>
        <v>0</v>
      </c>
      <c r="AE1457" s="2">
        <f t="array" ref="AE1457">IF($S1457=1,IFERROR(INDEX(Summary!$M:$M,$AH1457),0),0)</f>
        <v>0</v>
      </c>
      <c r="AF1457" s="2">
        <f t="array" ref="AF1457">IF($S1457=1,IFERROR(INDEX(Summary!$N:$N,$AH1457),0),0)</f>
        <v>0</v>
      </c>
      <c r="AG1457">
        <f t="array" ref="AG1457">IF($A1457="","",IFERROR(INDEX(Summary!$BB:$BB,$AH1457),0))</f>
        <v>7</v>
      </c>
      <c r="AH1457">
        <f t="shared" si="206"/>
        <v>51</v>
      </c>
    </row>
    <row r="1458" spans="1:34" hidden="1">
      <c r="A1458" t="str">
        <f t="array" ref="A1458">IFERROR(INDEX(Summary!$D:$D,$AH1458)&amp;"","")</f>
        <v>FG00010</v>
      </c>
      <c r="B1458" t="str">
        <f t="array" ref="B1458">IF($A1458="","",INDEX(Summary!$E:$E,$AH1458))</f>
        <v>Ajara Ghansal Rice (Semi Polished) - 1kg</v>
      </c>
      <c r="C1458" t="str">
        <f t="array" ref="C1458">IF($A1458="","",INDEX(Summary!$B:$B,$AH1458))</f>
        <v>Raw_Agri</v>
      </c>
      <c r="D1458" t="str">
        <f t="array" ref="D1458">IF($A1458="","",INDEX(Summary!$C:$C,$AH1458))</f>
        <v>C6</v>
      </c>
      <c r="E1458">
        <f t="array" ref="E1458">IF($A1458="","",INDEX(Summary!$F:$F,$AH1458))</f>
        <v>1</v>
      </c>
      <c r="F1458" t="str">
        <f t="array" ref="F1458">IF($A1458="","",INDEX(Summary!$BC:$BC,$AH1458)&amp;"")</f>
        <v>P2 – High</v>
      </c>
      <c r="G1458">
        <f t="shared" si="198"/>
        <v>2</v>
      </c>
      <c r="H1458">
        <f t="shared" si="199"/>
        <v>0</v>
      </c>
      <c r="I1458" t="str">
        <f t="array" ref="I1458">IF($A1458="","",IF(IFERROR(INDEX(Summary!$BA:$BA,$AH1458),0)&lt;1,"Under 1 day",IF(INDEX(Summary!$BA:$BA,$AH1458)&lt;3,"1-3 days",IF(INDEX(Summary!$BA:$BA,$AH1458)&lt;7,"3-7 days","7+ days"))))</f>
        <v>3-7 days</v>
      </c>
      <c r="J1458" t="str">
        <f t="array" ref="J1458">IF($A1458="","",IF(IFERROR(INDEX(Summary!$AX:$AX,$AH1458),0)&lt;0.25,"0-25%",IF(INDEX(Summary!$AX:$AX,$AH1458)&lt;0.5,"25-50%",IF(INDEX(Summary!$AX:$AX,$AH1458)&lt;0.75,"50-75%","75-100%"))))</f>
        <v>75-100%</v>
      </c>
      <c r="K1458" t="str">
        <f t="array" ref="K1458">IF($A1458="","",INDEX(Summary!$AY:$AY,$AH1458)&amp;"")</f>
        <v>WIP</v>
      </c>
      <c r="L1458" s="1">
        <f>IF($A1458="","",Summary!$P$2+MOD(ROW()-2,30))</f>
        <v>46243</v>
      </c>
      <c r="M1458">
        <f t="shared" si="200"/>
        <v>17</v>
      </c>
      <c r="N1458">
        <f t="shared" si="201"/>
        <v>9</v>
      </c>
      <c r="O1458" t="str">
        <f t="shared" si="202"/>
        <v>Aug-2026</v>
      </c>
      <c r="P1458">
        <f t="shared" ca="1" si="203"/>
        <v>1</v>
      </c>
      <c r="Q1458" s="2">
        <f t="array" ref="Q1458">IF($A1458="",0,IFERROR(INDEX(Summary!$P$3:$AS$67,$AH1458-2,$M1458),0))</f>
        <v>0</v>
      </c>
      <c r="R1458" s="2">
        <f t="array" ref="R1458">IF($A1458="",0,ROUND(IFERROR(INDEX(Summary!$O:$O,$AH1458),0)/30,0))</f>
        <v>121</v>
      </c>
      <c r="S1458">
        <f t="shared" si="204"/>
        <v>0</v>
      </c>
      <c r="T1458" s="2">
        <f t="array" ref="T1458">IF($S1458=1,IFERROR(INDEX(Summary!$O:$O,$AH1458),0),0)</f>
        <v>0</v>
      </c>
      <c r="U1458" s="2">
        <f t="array" ref="U1458">IF($S1458=1,IFERROR(INDEX(Summary!$AT:$AT,$AH1458),0),0)</f>
        <v>0</v>
      </c>
      <c r="V1458" s="2">
        <f t="shared" si="205"/>
        <v>0</v>
      </c>
      <c r="W1458" s="2">
        <f t="array" ref="W1458">IF($S1458=1,IFERROR(INDEX(Summary!$AZ:$AZ,$AH1458),0),0)</f>
        <v>0</v>
      </c>
      <c r="X1458" s="3">
        <f t="array" ref="X1458">IF($S1458=1,IFERROR(INDEX(Summary!$BA:$BA,$AH1458),0),0)</f>
        <v>0</v>
      </c>
      <c r="Y1458" s="2">
        <f t="array" ref="Y1458">IF($S1458=1,IFERROR(INDEX(Summary!$G:$G,$AH1458),0),0)</f>
        <v>0</v>
      </c>
      <c r="Z1458" s="2">
        <f t="array" ref="Z1458">IF($S1458=1,IFERROR(INDEX(Summary!$H:$H,$AH1458),0),0)</f>
        <v>0</v>
      </c>
      <c r="AA1458" s="2">
        <f t="array" ref="AA1458">IF($S1458=1,IFERROR(INDEX(Summary!$I:$I,$AH1458),0),0)</f>
        <v>0</v>
      </c>
      <c r="AB1458" s="2">
        <f t="array" ref="AB1458">IF($S1458=1,IFERROR(INDEX(Summary!$J:$J,$AH1458),0),0)</f>
        <v>0</v>
      </c>
      <c r="AC1458" s="2">
        <f t="array" ref="AC1458">IF($S1458=1,IFERROR(INDEX(Summary!$K:$K,$AH1458),0),0)</f>
        <v>0</v>
      </c>
      <c r="AD1458" s="2">
        <f t="array" ref="AD1458">IF($S1458=1,IFERROR(INDEX(Summary!$L:$L,$AH1458),0),0)</f>
        <v>0</v>
      </c>
      <c r="AE1458" s="2">
        <f t="array" ref="AE1458">IF($S1458=1,IFERROR(INDEX(Summary!$M:$M,$AH1458),0),0)</f>
        <v>0</v>
      </c>
      <c r="AF1458" s="2">
        <f t="array" ref="AF1458">IF($S1458=1,IFERROR(INDEX(Summary!$N:$N,$AH1458),0),0)</f>
        <v>0</v>
      </c>
      <c r="AG1458">
        <f t="array" ref="AG1458">IF($A1458="","",IFERROR(INDEX(Summary!$BB:$BB,$AH1458),0))</f>
        <v>7</v>
      </c>
      <c r="AH1458">
        <f t="shared" si="206"/>
        <v>51</v>
      </c>
    </row>
    <row r="1459" spans="1:34" hidden="1">
      <c r="A1459" t="str">
        <f t="array" ref="A1459">IFERROR(INDEX(Summary!$D:$D,$AH1459)&amp;"","")</f>
        <v>FG00010</v>
      </c>
      <c r="B1459" t="str">
        <f t="array" ref="B1459">IF($A1459="","",INDEX(Summary!$E:$E,$AH1459))</f>
        <v>Ajara Ghansal Rice (Semi Polished) - 1kg</v>
      </c>
      <c r="C1459" t="str">
        <f t="array" ref="C1459">IF($A1459="","",INDEX(Summary!$B:$B,$AH1459))</f>
        <v>Raw_Agri</v>
      </c>
      <c r="D1459" t="str">
        <f t="array" ref="D1459">IF($A1459="","",INDEX(Summary!$C:$C,$AH1459))</f>
        <v>C6</v>
      </c>
      <c r="E1459">
        <f t="array" ref="E1459">IF($A1459="","",INDEX(Summary!$F:$F,$AH1459))</f>
        <v>1</v>
      </c>
      <c r="F1459" t="str">
        <f t="array" ref="F1459">IF($A1459="","",INDEX(Summary!$BC:$BC,$AH1459)&amp;"")</f>
        <v>P2 – High</v>
      </c>
      <c r="G1459">
        <f t="shared" si="198"/>
        <v>2</v>
      </c>
      <c r="H1459">
        <f t="shared" si="199"/>
        <v>0</v>
      </c>
      <c r="I1459" t="str">
        <f t="array" ref="I1459">IF($A1459="","",IF(IFERROR(INDEX(Summary!$BA:$BA,$AH1459),0)&lt;1,"Under 1 day",IF(INDEX(Summary!$BA:$BA,$AH1459)&lt;3,"1-3 days",IF(INDEX(Summary!$BA:$BA,$AH1459)&lt;7,"3-7 days","7+ days"))))</f>
        <v>3-7 days</v>
      </c>
      <c r="J1459" t="str">
        <f t="array" ref="J1459">IF($A1459="","",IF(IFERROR(INDEX(Summary!$AX:$AX,$AH1459),0)&lt;0.25,"0-25%",IF(INDEX(Summary!$AX:$AX,$AH1459)&lt;0.5,"25-50%",IF(INDEX(Summary!$AX:$AX,$AH1459)&lt;0.75,"50-75%","75-100%"))))</f>
        <v>75-100%</v>
      </c>
      <c r="K1459" t="str">
        <f t="array" ref="K1459">IF($A1459="","",INDEX(Summary!$AY:$AY,$AH1459)&amp;"")</f>
        <v>WIP</v>
      </c>
      <c r="L1459" s="1">
        <f>IF($A1459="","",Summary!$P$2+MOD(ROW()-2,30))</f>
        <v>46244</v>
      </c>
      <c r="M1459">
        <f t="shared" si="200"/>
        <v>18</v>
      </c>
      <c r="N1459">
        <f t="shared" si="201"/>
        <v>10</v>
      </c>
      <c r="O1459" t="str">
        <f t="shared" si="202"/>
        <v>Aug-2026</v>
      </c>
      <c r="P1459">
        <f t="shared" ca="1" si="203"/>
        <v>1</v>
      </c>
      <c r="Q1459" s="2">
        <f t="array" ref="Q1459">IF($A1459="",0,IFERROR(INDEX(Summary!$P$3:$AS$67,$AH1459-2,$M1459),0))</f>
        <v>0</v>
      </c>
      <c r="R1459" s="2">
        <f t="array" ref="R1459">IF($A1459="",0,ROUND(IFERROR(INDEX(Summary!$O:$O,$AH1459),0)/30,0))</f>
        <v>121</v>
      </c>
      <c r="S1459">
        <f t="shared" si="204"/>
        <v>0</v>
      </c>
      <c r="T1459" s="2">
        <f t="array" ref="T1459">IF($S1459=1,IFERROR(INDEX(Summary!$O:$O,$AH1459),0),0)</f>
        <v>0</v>
      </c>
      <c r="U1459" s="2">
        <f t="array" ref="U1459">IF($S1459=1,IFERROR(INDEX(Summary!$AT:$AT,$AH1459),0),0)</f>
        <v>0</v>
      </c>
      <c r="V1459" s="2">
        <f t="shared" si="205"/>
        <v>0</v>
      </c>
      <c r="W1459" s="2">
        <f t="array" ref="W1459">IF($S1459=1,IFERROR(INDEX(Summary!$AZ:$AZ,$AH1459),0),0)</f>
        <v>0</v>
      </c>
      <c r="X1459" s="3">
        <f t="array" ref="X1459">IF($S1459=1,IFERROR(INDEX(Summary!$BA:$BA,$AH1459),0),0)</f>
        <v>0</v>
      </c>
      <c r="Y1459" s="2">
        <f t="array" ref="Y1459">IF($S1459=1,IFERROR(INDEX(Summary!$G:$G,$AH1459),0),0)</f>
        <v>0</v>
      </c>
      <c r="Z1459" s="2">
        <f t="array" ref="Z1459">IF($S1459=1,IFERROR(INDEX(Summary!$H:$H,$AH1459),0),0)</f>
        <v>0</v>
      </c>
      <c r="AA1459" s="2">
        <f t="array" ref="AA1459">IF($S1459=1,IFERROR(INDEX(Summary!$I:$I,$AH1459),0),0)</f>
        <v>0</v>
      </c>
      <c r="AB1459" s="2">
        <f t="array" ref="AB1459">IF($S1459=1,IFERROR(INDEX(Summary!$J:$J,$AH1459),0),0)</f>
        <v>0</v>
      </c>
      <c r="AC1459" s="2">
        <f t="array" ref="AC1459">IF($S1459=1,IFERROR(INDEX(Summary!$K:$K,$AH1459),0),0)</f>
        <v>0</v>
      </c>
      <c r="AD1459" s="2">
        <f t="array" ref="AD1459">IF($S1459=1,IFERROR(INDEX(Summary!$L:$L,$AH1459),0),0)</f>
        <v>0</v>
      </c>
      <c r="AE1459" s="2">
        <f t="array" ref="AE1459">IF($S1459=1,IFERROR(INDEX(Summary!$M:$M,$AH1459),0),0)</f>
        <v>0</v>
      </c>
      <c r="AF1459" s="2">
        <f t="array" ref="AF1459">IF($S1459=1,IFERROR(INDEX(Summary!$N:$N,$AH1459),0),0)</f>
        <v>0</v>
      </c>
      <c r="AG1459">
        <f t="array" ref="AG1459">IF($A1459="","",IFERROR(INDEX(Summary!$BB:$BB,$AH1459),0))</f>
        <v>7</v>
      </c>
      <c r="AH1459">
        <f t="shared" si="206"/>
        <v>51</v>
      </c>
    </row>
    <row r="1460" spans="1:34" hidden="1">
      <c r="A1460" t="str">
        <f t="array" ref="A1460">IFERROR(INDEX(Summary!$D:$D,$AH1460)&amp;"","")</f>
        <v>FG00010</v>
      </c>
      <c r="B1460" t="str">
        <f t="array" ref="B1460">IF($A1460="","",INDEX(Summary!$E:$E,$AH1460))</f>
        <v>Ajara Ghansal Rice (Semi Polished) - 1kg</v>
      </c>
      <c r="C1460" t="str">
        <f t="array" ref="C1460">IF($A1460="","",INDEX(Summary!$B:$B,$AH1460))</f>
        <v>Raw_Agri</v>
      </c>
      <c r="D1460" t="str">
        <f t="array" ref="D1460">IF($A1460="","",INDEX(Summary!$C:$C,$AH1460))</f>
        <v>C6</v>
      </c>
      <c r="E1460">
        <f t="array" ref="E1460">IF($A1460="","",INDEX(Summary!$F:$F,$AH1460))</f>
        <v>1</v>
      </c>
      <c r="F1460" t="str">
        <f t="array" ref="F1460">IF($A1460="","",INDEX(Summary!$BC:$BC,$AH1460)&amp;"")</f>
        <v>P2 – High</v>
      </c>
      <c r="G1460">
        <f t="shared" si="198"/>
        <v>2</v>
      </c>
      <c r="H1460">
        <f t="shared" si="199"/>
        <v>0</v>
      </c>
      <c r="I1460" t="str">
        <f t="array" ref="I1460">IF($A1460="","",IF(IFERROR(INDEX(Summary!$BA:$BA,$AH1460),0)&lt;1,"Under 1 day",IF(INDEX(Summary!$BA:$BA,$AH1460)&lt;3,"1-3 days",IF(INDEX(Summary!$BA:$BA,$AH1460)&lt;7,"3-7 days","7+ days"))))</f>
        <v>3-7 days</v>
      </c>
      <c r="J1460" t="str">
        <f t="array" ref="J1460">IF($A1460="","",IF(IFERROR(INDEX(Summary!$AX:$AX,$AH1460),0)&lt;0.25,"0-25%",IF(INDEX(Summary!$AX:$AX,$AH1460)&lt;0.5,"25-50%",IF(INDEX(Summary!$AX:$AX,$AH1460)&lt;0.75,"50-75%","75-100%"))))</f>
        <v>75-100%</v>
      </c>
      <c r="K1460" t="str">
        <f t="array" ref="K1460">IF($A1460="","",INDEX(Summary!$AY:$AY,$AH1460)&amp;"")</f>
        <v>WIP</v>
      </c>
      <c r="L1460" s="1">
        <f>IF($A1460="","",Summary!$P$2+MOD(ROW()-2,30))</f>
        <v>46245</v>
      </c>
      <c r="M1460">
        <f t="shared" si="200"/>
        <v>19</v>
      </c>
      <c r="N1460">
        <f t="shared" si="201"/>
        <v>11</v>
      </c>
      <c r="O1460" t="str">
        <f t="shared" si="202"/>
        <v>Aug-2026</v>
      </c>
      <c r="P1460">
        <f t="shared" ca="1" si="203"/>
        <v>1</v>
      </c>
      <c r="Q1460" s="2">
        <f t="array" ref="Q1460">IF($A1460="",0,IFERROR(INDEX(Summary!$P$3:$AS$67,$AH1460-2,$M1460),0))</f>
        <v>0</v>
      </c>
      <c r="R1460" s="2">
        <f t="array" ref="R1460">IF($A1460="",0,ROUND(IFERROR(INDEX(Summary!$O:$O,$AH1460),0)/30,0))</f>
        <v>121</v>
      </c>
      <c r="S1460">
        <f t="shared" si="204"/>
        <v>0</v>
      </c>
      <c r="T1460" s="2">
        <f t="array" ref="T1460">IF($S1460=1,IFERROR(INDEX(Summary!$O:$O,$AH1460),0),0)</f>
        <v>0</v>
      </c>
      <c r="U1460" s="2">
        <f t="array" ref="U1460">IF($S1460=1,IFERROR(INDEX(Summary!$AT:$AT,$AH1460),0),0)</f>
        <v>0</v>
      </c>
      <c r="V1460" s="2">
        <f t="shared" si="205"/>
        <v>0</v>
      </c>
      <c r="W1460" s="2">
        <f t="array" ref="W1460">IF($S1460=1,IFERROR(INDEX(Summary!$AZ:$AZ,$AH1460),0),0)</f>
        <v>0</v>
      </c>
      <c r="X1460" s="3">
        <f t="array" ref="X1460">IF($S1460=1,IFERROR(INDEX(Summary!$BA:$BA,$AH1460),0),0)</f>
        <v>0</v>
      </c>
      <c r="Y1460" s="2">
        <f t="array" ref="Y1460">IF($S1460=1,IFERROR(INDEX(Summary!$G:$G,$AH1460),0),0)</f>
        <v>0</v>
      </c>
      <c r="Z1460" s="2">
        <f t="array" ref="Z1460">IF($S1460=1,IFERROR(INDEX(Summary!$H:$H,$AH1460),0),0)</f>
        <v>0</v>
      </c>
      <c r="AA1460" s="2">
        <f t="array" ref="AA1460">IF($S1460=1,IFERROR(INDEX(Summary!$I:$I,$AH1460),0),0)</f>
        <v>0</v>
      </c>
      <c r="AB1460" s="2">
        <f t="array" ref="AB1460">IF($S1460=1,IFERROR(INDEX(Summary!$J:$J,$AH1460),0),0)</f>
        <v>0</v>
      </c>
      <c r="AC1460" s="2">
        <f t="array" ref="AC1460">IF($S1460=1,IFERROR(INDEX(Summary!$K:$K,$AH1460),0),0)</f>
        <v>0</v>
      </c>
      <c r="AD1460" s="2">
        <f t="array" ref="AD1460">IF($S1460=1,IFERROR(INDEX(Summary!$L:$L,$AH1460),0),0)</f>
        <v>0</v>
      </c>
      <c r="AE1460" s="2">
        <f t="array" ref="AE1460">IF($S1460=1,IFERROR(INDEX(Summary!$M:$M,$AH1460),0),0)</f>
        <v>0</v>
      </c>
      <c r="AF1460" s="2">
        <f t="array" ref="AF1460">IF($S1460=1,IFERROR(INDEX(Summary!$N:$N,$AH1460),0),0)</f>
        <v>0</v>
      </c>
      <c r="AG1460">
        <f t="array" ref="AG1460">IF($A1460="","",IFERROR(INDEX(Summary!$BB:$BB,$AH1460),0))</f>
        <v>7</v>
      </c>
      <c r="AH1460">
        <f t="shared" si="206"/>
        <v>51</v>
      </c>
    </row>
    <row r="1461" spans="1:34" hidden="1">
      <c r="A1461" t="str">
        <f t="array" ref="A1461">IFERROR(INDEX(Summary!$D:$D,$AH1461)&amp;"","")</f>
        <v>FG00010</v>
      </c>
      <c r="B1461" t="str">
        <f t="array" ref="B1461">IF($A1461="","",INDEX(Summary!$E:$E,$AH1461))</f>
        <v>Ajara Ghansal Rice (Semi Polished) - 1kg</v>
      </c>
      <c r="C1461" t="str">
        <f t="array" ref="C1461">IF($A1461="","",INDEX(Summary!$B:$B,$AH1461))</f>
        <v>Raw_Agri</v>
      </c>
      <c r="D1461" t="str">
        <f t="array" ref="D1461">IF($A1461="","",INDEX(Summary!$C:$C,$AH1461))</f>
        <v>C6</v>
      </c>
      <c r="E1461">
        <f t="array" ref="E1461">IF($A1461="","",INDEX(Summary!$F:$F,$AH1461))</f>
        <v>1</v>
      </c>
      <c r="F1461" t="str">
        <f t="array" ref="F1461">IF($A1461="","",INDEX(Summary!$BC:$BC,$AH1461)&amp;"")</f>
        <v>P2 – High</v>
      </c>
      <c r="G1461">
        <f t="shared" si="198"/>
        <v>2</v>
      </c>
      <c r="H1461">
        <f t="shared" si="199"/>
        <v>0</v>
      </c>
      <c r="I1461" t="str">
        <f t="array" ref="I1461">IF($A1461="","",IF(IFERROR(INDEX(Summary!$BA:$BA,$AH1461),0)&lt;1,"Under 1 day",IF(INDEX(Summary!$BA:$BA,$AH1461)&lt;3,"1-3 days",IF(INDEX(Summary!$BA:$BA,$AH1461)&lt;7,"3-7 days","7+ days"))))</f>
        <v>3-7 days</v>
      </c>
      <c r="J1461" t="str">
        <f t="array" ref="J1461">IF($A1461="","",IF(IFERROR(INDEX(Summary!$AX:$AX,$AH1461),0)&lt;0.25,"0-25%",IF(INDEX(Summary!$AX:$AX,$AH1461)&lt;0.5,"25-50%",IF(INDEX(Summary!$AX:$AX,$AH1461)&lt;0.75,"50-75%","75-100%"))))</f>
        <v>75-100%</v>
      </c>
      <c r="K1461" t="str">
        <f t="array" ref="K1461">IF($A1461="","",INDEX(Summary!$AY:$AY,$AH1461)&amp;"")</f>
        <v>WIP</v>
      </c>
      <c r="L1461" s="1">
        <f>IF($A1461="","",Summary!$P$2+MOD(ROW()-2,30))</f>
        <v>46246</v>
      </c>
      <c r="M1461">
        <f t="shared" si="200"/>
        <v>20</v>
      </c>
      <c r="N1461">
        <f t="shared" si="201"/>
        <v>12</v>
      </c>
      <c r="O1461" t="str">
        <f t="shared" si="202"/>
        <v>Aug-2026</v>
      </c>
      <c r="P1461">
        <f t="shared" ca="1" si="203"/>
        <v>1</v>
      </c>
      <c r="Q1461" s="2">
        <f t="array" ref="Q1461">IF($A1461="",0,IFERROR(INDEX(Summary!$P$3:$AS$67,$AH1461-2,$M1461),0))</f>
        <v>0</v>
      </c>
      <c r="R1461" s="2">
        <f t="array" ref="R1461">IF($A1461="",0,ROUND(IFERROR(INDEX(Summary!$O:$O,$AH1461),0)/30,0))</f>
        <v>121</v>
      </c>
      <c r="S1461">
        <f t="shared" si="204"/>
        <v>0</v>
      </c>
      <c r="T1461" s="2">
        <f t="array" ref="T1461">IF($S1461=1,IFERROR(INDEX(Summary!$O:$O,$AH1461),0),0)</f>
        <v>0</v>
      </c>
      <c r="U1461" s="2">
        <f t="array" ref="U1461">IF($S1461=1,IFERROR(INDEX(Summary!$AT:$AT,$AH1461),0),0)</f>
        <v>0</v>
      </c>
      <c r="V1461" s="2">
        <f t="shared" si="205"/>
        <v>0</v>
      </c>
      <c r="W1461" s="2">
        <f t="array" ref="W1461">IF($S1461=1,IFERROR(INDEX(Summary!$AZ:$AZ,$AH1461),0),0)</f>
        <v>0</v>
      </c>
      <c r="X1461" s="3">
        <f t="array" ref="X1461">IF($S1461=1,IFERROR(INDEX(Summary!$BA:$BA,$AH1461),0),0)</f>
        <v>0</v>
      </c>
      <c r="Y1461" s="2">
        <f t="array" ref="Y1461">IF($S1461=1,IFERROR(INDEX(Summary!$G:$G,$AH1461),0),0)</f>
        <v>0</v>
      </c>
      <c r="Z1461" s="2">
        <f t="array" ref="Z1461">IF($S1461=1,IFERROR(INDEX(Summary!$H:$H,$AH1461),0),0)</f>
        <v>0</v>
      </c>
      <c r="AA1461" s="2">
        <f t="array" ref="AA1461">IF($S1461=1,IFERROR(INDEX(Summary!$I:$I,$AH1461),0),0)</f>
        <v>0</v>
      </c>
      <c r="AB1461" s="2">
        <f t="array" ref="AB1461">IF($S1461=1,IFERROR(INDEX(Summary!$J:$J,$AH1461),0),0)</f>
        <v>0</v>
      </c>
      <c r="AC1461" s="2">
        <f t="array" ref="AC1461">IF($S1461=1,IFERROR(INDEX(Summary!$K:$K,$AH1461),0),0)</f>
        <v>0</v>
      </c>
      <c r="AD1461" s="2">
        <f t="array" ref="AD1461">IF($S1461=1,IFERROR(INDEX(Summary!$L:$L,$AH1461),0),0)</f>
        <v>0</v>
      </c>
      <c r="AE1461" s="2">
        <f t="array" ref="AE1461">IF($S1461=1,IFERROR(INDEX(Summary!$M:$M,$AH1461),0),0)</f>
        <v>0</v>
      </c>
      <c r="AF1461" s="2">
        <f t="array" ref="AF1461">IF($S1461=1,IFERROR(INDEX(Summary!$N:$N,$AH1461),0),0)</f>
        <v>0</v>
      </c>
      <c r="AG1461">
        <f t="array" ref="AG1461">IF($A1461="","",IFERROR(INDEX(Summary!$BB:$BB,$AH1461),0))</f>
        <v>7</v>
      </c>
      <c r="AH1461">
        <f t="shared" si="206"/>
        <v>51</v>
      </c>
    </row>
    <row r="1462" spans="1:34" hidden="1">
      <c r="A1462" t="str">
        <f t="array" ref="A1462">IFERROR(INDEX(Summary!$D:$D,$AH1462)&amp;"","")</f>
        <v>FG00010</v>
      </c>
      <c r="B1462" t="str">
        <f t="array" ref="B1462">IF($A1462="","",INDEX(Summary!$E:$E,$AH1462))</f>
        <v>Ajara Ghansal Rice (Semi Polished) - 1kg</v>
      </c>
      <c r="C1462" t="str">
        <f t="array" ref="C1462">IF($A1462="","",INDEX(Summary!$B:$B,$AH1462))</f>
        <v>Raw_Agri</v>
      </c>
      <c r="D1462" t="str">
        <f t="array" ref="D1462">IF($A1462="","",INDEX(Summary!$C:$C,$AH1462))</f>
        <v>C6</v>
      </c>
      <c r="E1462">
        <f t="array" ref="E1462">IF($A1462="","",INDEX(Summary!$F:$F,$AH1462))</f>
        <v>1</v>
      </c>
      <c r="F1462" t="str">
        <f t="array" ref="F1462">IF($A1462="","",INDEX(Summary!$BC:$BC,$AH1462)&amp;"")</f>
        <v>P2 – High</v>
      </c>
      <c r="G1462">
        <f t="shared" si="198"/>
        <v>2</v>
      </c>
      <c r="H1462">
        <f t="shared" si="199"/>
        <v>0</v>
      </c>
      <c r="I1462" t="str">
        <f t="array" ref="I1462">IF($A1462="","",IF(IFERROR(INDEX(Summary!$BA:$BA,$AH1462),0)&lt;1,"Under 1 day",IF(INDEX(Summary!$BA:$BA,$AH1462)&lt;3,"1-3 days",IF(INDEX(Summary!$BA:$BA,$AH1462)&lt;7,"3-7 days","7+ days"))))</f>
        <v>3-7 days</v>
      </c>
      <c r="J1462" t="str">
        <f t="array" ref="J1462">IF($A1462="","",IF(IFERROR(INDEX(Summary!$AX:$AX,$AH1462),0)&lt;0.25,"0-25%",IF(INDEX(Summary!$AX:$AX,$AH1462)&lt;0.5,"25-50%",IF(INDEX(Summary!$AX:$AX,$AH1462)&lt;0.75,"50-75%","75-100%"))))</f>
        <v>75-100%</v>
      </c>
      <c r="K1462" t="str">
        <f t="array" ref="K1462">IF($A1462="","",INDEX(Summary!$AY:$AY,$AH1462)&amp;"")</f>
        <v>WIP</v>
      </c>
      <c r="L1462" s="1">
        <f>IF($A1462="","",Summary!$P$2+MOD(ROW()-2,30))</f>
        <v>46247</v>
      </c>
      <c r="M1462">
        <f t="shared" si="200"/>
        <v>21</v>
      </c>
      <c r="N1462">
        <f t="shared" si="201"/>
        <v>13</v>
      </c>
      <c r="O1462" t="str">
        <f t="shared" si="202"/>
        <v>Aug-2026</v>
      </c>
      <c r="P1462">
        <f t="shared" ca="1" si="203"/>
        <v>1</v>
      </c>
      <c r="Q1462" s="2">
        <f t="array" ref="Q1462">IF($A1462="",0,IFERROR(INDEX(Summary!$P$3:$AS$67,$AH1462-2,$M1462),0))</f>
        <v>0</v>
      </c>
      <c r="R1462" s="2">
        <f t="array" ref="R1462">IF($A1462="",0,ROUND(IFERROR(INDEX(Summary!$O:$O,$AH1462),0)/30,0))</f>
        <v>121</v>
      </c>
      <c r="S1462">
        <f t="shared" si="204"/>
        <v>0</v>
      </c>
      <c r="T1462" s="2">
        <f t="array" ref="T1462">IF($S1462=1,IFERROR(INDEX(Summary!$O:$O,$AH1462),0),0)</f>
        <v>0</v>
      </c>
      <c r="U1462" s="2">
        <f t="array" ref="U1462">IF($S1462=1,IFERROR(INDEX(Summary!$AT:$AT,$AH1462),0),0)</f>
        <v>0</v>
      </c>
      <c r="V1462" s="2">
        <f t="shared" si="205"/>
        <v>0</v>
      </c>
      <c r="W1462" s="2">
        <f t="array" ref="W1462">IF($S1462=1,IFERROR(INDEX(Summary!$AZ:$AZ,$AH1462),0),0)</f>
        <v>0</v>
      </c>
      <c r="X1462" s="3">
        <f t="array" ref="X1462">IF($S1462=1,IFERROR(INDEX(Summary!$BA:$BA,$AH1462),0),0)</f>
        <v>0</v>
      </c>
      <c r="Y1462" s="2">
        <f t="array" ref="Y1462">IF($S1462=1,IFERROR(INDEX(Summary!$G:$G,$AH1462),0),0)</f>
        <v>0</v>
      </c>
      <c r="Z1462" s="2">
        <f t="array" ref="Z1462">IF($S1462=1,IFERROR(INDEX(Summary!$H:$H,$AH1462),0),0)</f>
        <v>0</v>
      </c>
      <c r="AA1462" s="2">
        <f t="array" ref="AA1462">IF($S1462=1,IFERROR(INDEX(Summary!$I:$I,$AH1462),0),0)</f>
        <v>0</v>
      </c>
      <c r="AB1462" s="2">
        <f t="array" ref="AB1462">IF($S1462=1,IFERROR(INDEX(Summary!$J:$J,$AH1462),0),0)</f>
        <v>0</v>
      </c>
      <c r="AC1462" s="2">
        <f t="array" ref="AC1462">IF($S1462=1,IFERROR(INDEX(Summary!$K:$K,$AH1462),0),0)</f>
        <v>0</v>
      </c>
      <c r="AD1462" s="2">
        <f t="array" ref="AD1462">IF($S1462=1,IFERROR(INDEX(Summary!$L:$L,$AH1462),0),0)</f>
        <v>0</v>
      </c>
      <c r="AE1462" s="2">
        <f t="array" ref="AE1462">IF($S1462=1,IFERROR(INDEX(Summary!$M:$M,$AH1462),0),0)</f>
        <v>0</v>
      </c>
      <c r="AF1462" s="2">
        <f t="array" ref="AF1462">IF($S1462=1,IFERROR(INDEX(Summary!$N:$N,$AH1462),0),0)</f>
        <v>0</v>
      </c>
      <c r="AG1462">
        <f t="array" ref="AG1462">IF($A1462="","",IFERROR(INDEX(Summary!$BB:$BB,$AH1462),0))</f>
        <v>7</v>
      </c>
      <c r="AH1462">
        <f t="shared" si="206"/>
        <v>51</v>
      </c>
    </row>
    <row r="1463" spans="1:34" hidden="1">
      <c r="A1463" t="str">
        <f t="array" ref="A1463">IFERROR(INDEX(Summary!$D:$D,$AH1463)&amp;"","")</f>
        <v>FG00010</v>
      </c>
      <c r="B1463" t="str">
        <f t="array" ref="B1463">IF($A1463="","",INDEX(Summary!$E:$E,$AH1463))</f>
        <v>Ajara Ghansal Rice (Semi Polished) - 1kg</v>
      </c>
      <c r="C1463" t="str">
        <f t="array" ref="C1463">IF($A1463="","",INDEX(Summary!$B:$B,$AH1463))</f>
        <v>Raw_Agri</v>
      </c>
      <c r="D1463" t="str">
        <f t="array" ref="D1463">IF($A1463="","",INDEX(Summary!$C:$C,$AH1463))</f>
        <v>C6</v>
      </c>
      <c r="E1463">
        <f t="array" ref="E1463">IF($A1463="","",INDEX(Summary!$F:$F,$AH1463))</f>
        <v>1</v>
      </c>
      <c r="F1463" t="str">
        <f t="array" ref="F1463">IF($A1463="","",INDEX(Summary!$BC:$BC,$AH1463)&amp;"")</f>
        <v>P2 – High</v>
      </c>
      <c r="G1463">
        <f t="shared" si="198"/>
        <v>2</v>
      </c>
      <c r="H1463">
        <f t="shared" si="199"/>
        <v>0</v>
      </c>
      <c r="I1463" t="str">
        <f t="array" ref="I1463">IF($A1463="","",IF(IFERROR(INDEX(Summary!$BA:$BA,$AH1463),0)&lt;1,"Under 1 day",IF(INDEX(Summary!$BA:$BA,$AH1463)&lt;3,"1-3 days",IF(INDEX(Summary!$BA:$BA,$AH1463)&lt;7,"3-7 days","7+ days"))))</f>
        <v>3-7 days</v>
      </c>
      <c r="J1463" t="str">
        <f t="array" ref="J1463">IF($A1463="","",IF(IFERROR(INDEX(Summary!$AX:$AX,$AH1463),0)&lt;0.25,"0-25%",IF(INDEX(Summary!$AX:$AX,$AH1463)&lt;0.5,"25-50%",IF(INDEX(Summary!$AX:$AX,$AH1463)&lt;0.75,"50-75%","75-100%"))))</f>
        <v>75-100%</v>
      </c>
      <c r="K1463" t="str">
        <f t="array" ref="K1463">IF($A1463="","",INDEX(Summary!$AY:$AY,$AH1463)&amp;"")</f>
        <v>WIP</v>
      </c>
      <c r="L1463" s="1">
        <f>IF($A1463="","",Summary!$P$2+MOD(ROW()-2,30))</f>
        <v>46248</v>
      </c>
      <c r="M1463">
        <f t="shared" si="200"/>
        <v>22</v>
      </c>
      <c r="N1463">
        <f t="shared" si="201"/>
        <v>14</v>
      </c>
      <c r="O1463" t="str">
        <f t="shared" si="202"/>
        <v>Aug-2026</v>
      </c>
      <c r="P1463">
        <f t="shared" ca="1" si="203"/>
        <v>1</v>
      </c>
      <c r="Q1463" s="2">
        <f t="array" ref="Q1463">IF($A1463="",0,IFERROR(INDEX(Summary!$P$3:$AS$67,$AH1463-2,$M1463),0))</f>
        <v>0</v>
      </c>
      <c r="R1463" s="2">
        <f t="array" ref="R1463">IF($A1463="",0,ROUND(IFERROR(INDEX(Summary!$O:$O,$AH1463),0)/30,0))</f>
        <v>121</v>
      </c>
      <c r="S1463">
        <f t="shared" si="204"/>
        <v>0</v>
      </c>
      <c r="T1463" s="2">
        <f t="array" ref="T1463">IF($S1463=1,IFERROR(INDEX(Summary!$O:$O,$AH1463),0),0)</f>
        <v>0</v>
      </c>
      <c r="U1463" s="2">
        <f t="array" ref="U1463">IF($S1463=1,IFERROR(INDEX(Summary!$AT:$AT,$AH1463),0),0)</f>
        <v>0</v>
      </c>
      <c r="V1463" s="2">
        <f t="shared" si="205"/>
        <v>0</v>
      </c>
      <c r="W1463" s="2">
        <f t="array" ref="W1463">IF($S1463=1,IFERROR(INDEX(Summary!$AZ:$AZ,$AH1463),0),0)</f>
        <v>0</v>
      </c>
      <c r="X1463" s="3">
        <f t="array" ref="X1463">IF($S1463=1,IFERROR(INDEX(Summary!$BA:$BA,$AH1463),0),0)</f>
        <v>0</v>
      </c>
      <c r="Y1463" s="2">
        <f t="array" ref="Y1463">IF($S1463=1,IFERROR(INDEX(Summary!$G:$G,$AH1463),0),0)</f>
        <v>0</v>
      </c>
      <c r="Z1463" s="2">
        <f t="array" ref="Z1463">IF($S1463=1,IFERROR(INDEX(Summary!$H:$H,$AH1463),0),0)</f>
        <v>0</v>
      </c>
      <c r="AA1463" s="2">
        <f t="array" ref="AA1463">IF($S1463=1,IFERROR(INDEX(Summary!$I:$I,$AH1463),0),0)</f>
        <v>0</v>
      </c>
      <c r="AB1463" s="2">
        <f t="array" ref="AB1463">IF($S1463=1,IFERROR(INDEX(Summary!$J:$J,$AH1463),0),0)</f>
        <v>0</v>
      </c>
      <c r="AC1463" s="2">
        <f t="array" ref="AC1463">IF($S1463=1,IFERROR(INDEX(Summary!$K:$K,$AH1463),0),0)</f>
        <v>0</v>
      </c>
      <c r="AD1463" s="2">
        <f t="array" ref="AD1463">IF($S1463=1,IFERROR(INDEX(Summary!$L:$L,$AH1463),0),0)</f>
        <v>0</v>
      </c>
      <c r="AE1463" s="2">
        <f t="array" ref="AE1463">IF($S1463=1,IFERROR(INDEX(Summary!$M:$M,$AH1463),0),0)</f>
        <v>0</v>
      </c>
      <c r="AF1463" s="2">
        <f t="array" ref="AF1463">IF($S1463=1,IFERROR(INDEX(Summary!$N:$N,$AH1463),0),0)</f>
        <v>0</v>
      </c>
      <c r="AG1463">
        <f t="array" ref="AG1463">IF($A1463="","",IFERROR(INDEX(Summary!$BB:$BB,$AH1463),0))</f>
        <v>7</v>
      </c>
      <c r="AH1463">
        <f t="shared" si="206"/>
        <v>51</v>
      </c>
    </row>
    <row r="1464" spans="1:34" hidden="1">
      <c r="A1464" t="str">
        <f t="array" ref="A1464">IFERROR(INDEX(Summary!$D:$D,$AH1464)&amp;"","")</f>
        <v>FG00010</v>
      </c>
      <c r="B1464" t="str">
        <f t="array" ref="B1464">IF($A1464="","",INDEX(Summary!$E:$E,$AH1464))</f>
        <v>Ajara Ghansal Rice (Semi Polished) - 1kg</v>
      </c>
      <c r="C1464" t="str">
        <f t="array" ref="C1464">IF($A1464="","",INDEX(Summary!$B:$B,$AH1464))</f>
        <v>Raw_Agri</v>
      </c>
      <c r="D1464" t="str">
        <f t="array" ref="D1464">IF($A1464="","",INDEX(Summary!$C:$C,$AH1464))</f>
        <v>C6</v>
      </c>
      <c r="E1464">
        <f t="array" ref="E1464">IF($A1464="","",INDEX(Summary!$F:$F,$AH1464))</f>
        <v>1</v>
      </c>
      <c r="F1464" t="str">
        <f t="array" ref="F1464">IF($A1464="","",INDEX(Summary!$BC:$BC,$AH1464)&amp;"")</f>
        <v>P2 – High</v>
      </c>
      <c r="G1464">
        <f t="shared" si="198"/>
        <v>2</v>
      </c>
      <c r="H1464">
        <f t="shared" si="199"/>
        <v>0</v>
      </c>
      <c r="I1464" t="str">
        <f t="array" ref="I1464">IF($A1464="","",IF(IFERROR(INDEX(Summary!$BA:$BA,$AH1464),0)&lt;1,"Under 1 day",IF(INDEX(Summary!$BA:$BA,$AH1464)&lt;3,"1-3 days",IF(INDEX(Summary!$BA:$BA,$AH1464)&lt;7,"3-7 days","7+ days"))))</f>
        <v>3-7 days</v>
      </c>
      <c r="J1464" t="str">
        <f t="array" ref="J1464">IF($A1464="","",IF(IFERROR(INDEX(Summary!$AX:$AX,$AH1464),0)&lt;0.25,"0-25%",IF(INDEX(Summary!$AX:$AX,$AH1464)&lt;0.5,"25-50%",IF(INDEX(Summary!$AX:$AX,$AH1464)&lt;0.75,"50-75%","75-100%"))))</f>
        <v>75-100%</v>
      </c>
      <c r="K1464" t="str">
        <f t="array" ref="K1464">IF($A1464="","",INDEX(Summary!$AY:$AY,$AH1464)&amp;"")</f>
        <v>WIP</v>
      </c>
      <c r="L1464" s="1">
        <f>IF($A1464="","",Summary!$P$2+MOD(ROW()-2,30))</f>
        <v>46249</v>
      </c>
      <c r="M1464">
        <f t="shared" si="200"/>
        <v>23</v>
      </c>
      <c r="N1464">
        <f t="shared" si="201"/>
        <v>15</v>
      </c>
      <c r="O1464" t="str">
        <f t="shared" si="202"/>
        <v>Aug-2026</v>
      </c>
      <c r="P1464">
        <f t="shared" ca="1" si="203"/>
        <v>1</v>
      </c>
      <c r="Q1464" s="2">
        <f t="array" ref="Q1464">IF($A1464="",0,IFERROR(INDEX(Summary!$P$3:$AS$67,$AH1464-2,$M1464),0))</f>
        <v>0</v>
      </c>
      <c r="R1464" s="2">
        <f t="array" ref="R1464">IF($A1464="",0,ROUND(IFERROR(INDEX(Summary!$O:$O,$AH1464),0)/30,0))</f>
        <v>121</v>
      </c>
      <c r="S1464">
        <f t="shared" si="204"/>
        <v>0</v>
      </c>
      <c r="T1464" s="2">
        <f t="array" ref="T1464">IF($S1464=1,IFERROR(INDEX(Summary!$O:$O,$AH1464),0),0)</f>
        <v>0</v>
      </c>
      <c r="U1464" s="2">
        <f t="array" ref="U1464">IF($S1464=1,IFERROR(INDEX(Summary!$AT:$AT,$AH1464),0),0)</f>
        <v>0</v>
      </c>
      <c r="V1464" s="2">
        <f t="shared" si="205"/>
        <v>0</v>
      </c>
      <c r="W1464" s="2">
        <f t="array" ref="W1464">IF($S1464=1,IFERROR(INDEX(Summary!$AZ:$AZ,$AH1464),0),0)</f>
        <v>0</v>
      </c>
      <c r="X1464" s="3">
        <f t="array" ref="X1464">IF($S1464=1,IFERROR(INDEX(Summary!$BA:$BA,$AH1464),0),0)</f>
        <v>0</v>
      </c>
      <c r="Y1464" s="2">
        <f t="array" ref="Y1464">IF($S1464=1,IFERROR(INDEX(Summary!$G:$G,$AH1464),0),0)</f>
        <v>0</v>
      </c>
      <c r="Z1464" s="2">
        <f t="array" ref="Z1464">IF($S1464=1,IFERROR(INDEX(Summary!$H:$H,$AH1464),0),0)</f>
        <v>0</v>
      </c>
      <c r="AA1464" s="2">
        <f t="array" ref="AA1464">IF($S1464=1,IFERROR(INDEX(Summary!$I:$I,$AH1464),0),0)</f>
        <v>0</v>
      </c>
      <c r="AB1464" s="2">
        <f t="array" ref="AB1464">IF($S1464=1,IFERROR(INDEX(Summary!$J:$J,$AH1464),0),0)</f>
        <v>0</v>
      </c>
      <c r="AC1464" s="2">
        <f t="array" ref="AC1464">IF($S1464=1,IFERROR(INDEX(Summary!$K:$K,$AH1464),0),0)</f>
        <v>0</v>
      </c>
      <c r="AD1464" s="2">
        <f t="array" ref="AD1464">IF($S1464=1,IFERROR(INDEX(Summary!$L:$L,$AH1464),0),0)</f>
        <v>0</v>
      </c>
      <c r="AE1464" s="2">
        <f t="array" ref="AE1464">IF($S1464=1,IFERROR(INDEX(Summary!$M:$M,$AH1464),0),0)</f>
        <v>0</v>
      </c>
      <c r="AF1464" s="2">
        <f t="array" ref="AF1464">IF($S1464=1,IFERROR(INDEX(Summary!$N:$N,$AH1464),0),0)</f>
        <v>0</v>
      </c>
      <c r="AG1464">
        <f t="array" ref="AG1464">IF($A1464="","",IFERROR(INDEX(Summary!$BB:$BB,$AH1464),0))</f>
        <v>7</v>
      </c>
      <c r="AH1464">
        <f t="shared" si="206"/>
        <v>51</v>
      </c>
    </row>
    <row r="1465" spans="1:34" hidden="1">
      <c r="A1465" t="str">
        <f t="array" ref="A1465">IFERROR(INDEX(Summary!$D:$D,$AH1465)&amp;"","")</f>
        <v>FG00010</v>
      </c>
      <c r="B1465" t="str">
        <f t="array" ref="B1465">IF($A1465="","",INDEX(Summary!$E:$E,$AH1465))</f>
        <v>Ajara Ghansal Rice (Semi Polished) - 1kg</v>
      </c>
      <c r="C1465" t="str">
        <f t="array" ref="C1465">IF($A1465="","",INDEX(Summary!$B:$B,$AH1465))</f>
        <v>Raw_Agri</v>
      </c>
      <c r="D1465" t="str">
        <f t="array" ref="D1465">IF($A1465="","",INDEX(Summary!$C:$C,$AH1465))</f>
        <v>C6</v>
      </c>
      <c r="E1465">
        <f t="array" ref="E1465">IF($A1465="","",INDEX(Summary!$F:$F,$AH1465))</f>
        <v>1</v>
      </c>
      <c r="F1465" t="str">
        <f t="array" ref="F1465">IF($A1465="","",INDEX(Summary!$BC:$BC,$AH1465)&amp;"")</f>
        <v>P2 – High</v>
      </c>
      <c r="G1465">
        <f t="shared" si="198"/>
        <v>2</v>
      </c>
      <c r="H1465">
        <f t="shared" si="199"/>
        <v>0</v>
      </c>
      <c r="I1465" t="str">
        <f t="array" ref="I1465">IF($A1465="","",IF(IFERROR(INDEX(Summary!$BA:$BA,$AH1465),0)&lt;1,"Under 1 day",IF(INDEX(Summary!$BA:$BA,$AH1465)&lt;3,"1-3 days",IF(INDEX(Summary!$BA:$BA,$AH1465)&lt;7,"3-7 days","7+ days"))))</f>
        <v>3-7 days</v>
      </c>
      <c r="J1465" t="str">
        <f t="array" ref="J1465">IF($A1465="","",IF(IFERROR(INDEX(Summary!$AX:$AX,$AH1465),0)&lt;0.25,"0-25%",IF(INDEX(Summary!$AX:$AX,$AH1465)&lt;0.5,"25-50%",IF(INDEX(Summary!$AX:$AX,$AH1465)&lt;0.75,"50-75%","75-100%"))))</f>
        <v>75-100%</v>
      </c>
      <c r="K1465" t="str">
        <f t="array" ref="K1465">IF($A1465="","",INDEX(Summary!$AY:$AY,$AH1465)&amp;"")</f>
        <v>WIP</v>
      </c>
      <c r="L1465" s="1">
        <f>IF($A1465="","",Summary!$P$2+MOD(ROW()-2,30))</f>
        <v>46250</v>
      </c>
      <c r="M1465">
        <f t="shared" si="200"/>
        <v>24</v>
      </c>
      <c r="N1465">
        <f t="shared" si="201"/>
        <v>16</v>
      </c>
      <c r="O1465" t="str">
        <f t="shared" si="202"/>
        <v>Aug-2026</v>
      </c>
      <c r="P1465">
        <f t="shared" ca="1" si="203"/>
        <v>1</v>
      </c>
      <c r="Q1465" s="2">
        <f t="array" ref="Q1465">IF($A1465="",0,IFERROR(INDEX(Summary!$P$3:$AS$67,$AH1465-2,$M1465),0))</f>
        <v>0</v>
      </c>
      <c r="R1465" s="2">
        <f t="array" ref="R1465">IF($A1465="",0,ROUND(IFERROR(INDEX(Summary!$O:$O,$AH1465),0)/30,0))</f>
        <v>121</v>
      </c>
      <c r="S1465">
        <f t="shared" si="204"/>
        <v>0</v>
      </c>
      <c r="T1465" s="2">
        <f t="array" ref="T1465">IF($S1465=1,IFERROR(INDEX(Summary!$O:$O,$AH1465),0),0)</f>
        <v>0</v>
      </c>
      <c r="U1465" s="2">
        <f t="array" ref="U1465">IF($S1465=1,IFERROR(INDEX(Summary!$AT:$AT,$AH1465),0),0)</f>
        <v>0</v>
      </c>
      <c r="V1465" s="2">
        <f t="shared" si="205"/>
        <v>0</v>
      </c>
      <c r="W1465" s="2">
        <f t="array" ref="W1465">IF($S1465=1,IFERROR(INDEX(Summary!$AZ:$AZ,$AH1465),0),0)</f>
        <v>0</v>
      </c>
      <c r="X1465" s="3">
        <f t="array" ref="X1465">IF($S1465=1,IFERROR(INDEX(Summary!$BA:$BA,$AH1465),0),0)</f>
        <v>0</v>
      </c>
      <c r="Y1465" s="2">
        <f t="array" ref="Y1465">IF($S1465=1,IFERROR(INDEX(Summary!$G:$G,$AH1465),0),0)</f>
        <v>0</v>
      </c>
      <c r="Z1465" s="2">
        <f t="array" ref="Z1465">IF($S1465=1,IFERROR(INDEX(Summary!$H:$H,$AH1465),0),0)</f>
        <v>0</v>
      </c>
      <c r="AA1465" s="2">
        <f t="array" ref="AA1465">IF($S1465=1,IFERROR(INDEX(Summary!$I:$I,$AH1465),0),0)</f>
        <v>0</v>
      </c>
      <c r="AB1465" s="2">
        <f t="array" ref="AB1465">IF($S1465=1,IFERROR(INDEX(Summary!$J:$J,$AH1465),0),0)</f>
        <v>0</v>
      </c>
      <c r="AC1465" s="2">
        <f t="array" ref="AC1465">IF($S1465=1,IFERROR(INDEX(Summary!$K:$K,$AH1465),0),0)</f>
        <v>0</v>
      </c>
      <c r="AD1465" s="2">
        <f t="array" ref="AD1465">IF($S1465=1,IFERROR(INDEX(Summary!$L:$L,$AH1465),0),0)</f>
        <v>0</v>
      </c>
      <c r="AE1465" s="2">
        <f t="array" ref="AE1465">IF($S1465=1,IFERROR(INDEX(Summary!$M:$M,$AH1465),0),0)</f>
        <v>0</v>
      </c>
      <c r="AF1465" s="2">
        <f t="array" ref="AF1465">IF($S1465=1,IFERROR(INDEX(Summary!$N:$N,$AH1465),0),0)</f>
        <v>0</v>
      </c>
      <c r="AG1465">
        <f t="array" ref="AG1465">IF($A1465="","",IFERROR(INDEX(Summary!$BB:$BB,$AH1465),0))</f>
        <v>7</v>
      </c>
      <c r="AH1465">
        <f t="shared" si="206"/>
        <v>51</v>
      </c>
    </row>
    <row r="1466" spans="1:34" hidden="1">
      <c r="A1466" t="str">
        <f t="array" ref="A1466">IFERROR(INDEX(Summary!$D:$D,$AH1466)&amp;"","")</f>
        <v>FG00010</v>
      </c>
      <c r="B1466" t="str">
        <f t="array" ref="B1466">IF($A1466="","",INDEX(Summary!$E:$E,$AH1466))</f>
        <v>Ajara Ghansal Rice (Semi Polished) - 1kg</v>
      </c>
      <c r="C1466" t="str">
        <f t="array" ref="C1466">IF($A1466="","",INDEX(Summary!$B:$B,$AH1466))</f>
        <v>Raw_Agri</v>
      </c>
      <c r="D1466" t="str">
        <f t="array" ref="D1466">IF($A1466="","",INDEX(Summary!$C:$C,$AH1466))</f>
        <v>C6</v>
      </c>
      <c r="E1466">
        <f t="array" ref="E1466">IF($A1466="","",INDEX(Summary!$F:$F,$AH1466))</f>
        <v>1</v>
      </c>
      <c r="F1466" t="str">
        <f t="array" ref="F1466">IF($A1466="","",INDEX(Summary!$BC:$BC,$AH1466)&amp;"")</f>
        <v>P2 – High</v>
      </c>
      <c r="G1466">
        <f t="shared" si="198"/>
        <v>2</v>
      </c>
      <c r="H1466">
        <f t="shared" si="199"/>
        <v>0</v>
      </c>
      <c r="I1466" t="str">
        <f t="array" ref="I1466">IF($A1466="","",IF(IFERROR(INDEX(Summary!$BA:$BA,$AH1466),0)&lt;1,"Under 1 day",IF(INDEX(Summary!$BA:$BA,$AH1466)&lt;3,"1-3 days",IF(INDEX(Summary!$BA:$BA,$AH1466)&lt;7,"3-7 days","7+ days"))))</f>
        <v>3-7 days</v>
      </c>
      <c r="J1466" t="str">
        <f t="array" ref="J1466">IF($A1466="","",IF(IFERROR(INDEX(Summary!$AX:$AX,$AH1466),0)&lt;0.25,"0-25%",IF(INDEX(Summary!$AX:$AX,$AH1466)&lt;0.5,"25-50%",IF(INDEX(Summary!$AX:$AX,$AH1466)&lt;0.75,"50-75%","75-100%"))))</f>
        <v>75-100%</v>
      </c>
      <c r="K1466" t="str">
        <f t="array" ref="K1466">IF($A1466="","",INDEX(Summary!$AY:$AY,$AH1466)&amp;"")</f>
        <v>WIP</v>
      </c>
      <c r="L1466" s="1">
        <f>IF($A1466="","",Summary!$P$2+MOD(ROW()-2,30))</f>
        <v>46251</v>
      </c>
      <c r="M1466">
        <f t="shared" si="200"/>
        <v>25</v>
      </c>
      <c r="N1466">
        <f t="shared" si="201"/>
        <v>17</v>
      </c>
      <c r="O1466" t="str">
        <f t="shared" si="202"/>
        <v>Aug-2026</v>
      </c>
      <c r="P1466">
        <f t="shared" ca="1" si="203"/>
        <v>1</v>
      </c>
      <c r="Q1466" s="2">
        <f t="array" ref="Q1466">IF($A1466="",0,IFERROR(INDEX(Summary!$P$3:$AS$67,$AH1466-2,$M1466),0))</f>
        <v>0</v>
      </c>
      <c r="R1466" s="2">
        <f t="array" ref="R1466">IF($A1466="",0,ROUND(IFERROR(INDEX(Summary!$O:$O,$AH1466),0)/30,0))</f>
        <v>121</v>
      </c>
      <c r="S1466">
        <f t="shared" si="204"/>
        <v>0</v>
      </c>
      <c r="T1466" s="2">
        <f t="array" ref="T1466">IF($S1466=1,IFERROR(INDEX(Summary!$O:$O,$AH1466),0),0)</f>
        <v>0</v>
      </c>
      <c r="U1466" s="2">
        <f t="array" ref="U1466">IF($S1466=1,IFERROR(INDEX(Summary!$AT:$AT,$AH1466),0),0)</f>
        <v>0</v>
      </c>
      <c r="V1466" s="2">
        <f t="shared" si="205"/>
        <v>0</v>
      </c>
      <c r="W1466" s="2">
        <f t="array" ref="W1466">IF($S1466=1,IFERROR(INDEX(Summary!$AZ:$AZ,$AH1466),0),0)</f>
        <v>0</v>
      </c>
      <c r="X1466" s="3">
        <f t="array" ref="X1466">IF($S1466=1,IFERROR(INDEX(Summary!$BA:$BA,$AH1466),0),0)</f>
        <v>0</v>
      </c>
      <c r="Y1466" s="2">
        <f t="array" ref="Y1466">IF($S1466=1,IFERROR(INDEX(Summary!$G:$G,$AH1466),0),0)</f>
        <v>0</v>
      </c>
      <c r="Z1466" s="2">
        <f t="array" ref="Z1466">IF($S1466=1,IFERROR(INDEX(Summary!$H:$H,$AH1466),0),0)</f>
        <v>0</v>
      </c>
      <c r="AA1466" s="2">
        <f t="array" ref="AA1466">IF($S1466=1,IFERROR(INDEX(Summary!$I:$I,$AH1466),0),0)</f>
        <v>0</v>
      </c>
      <c r="AB1466" s="2">
        <f t="array" ref="AB1466">IF($S1466=1,IFERROR(INDEX(Summary!$J:$J,$AH1466),0),0)</f>
        <v>0</v>
      </c>
      <c r="AC1466" s="2">
        <f t="array" ref="AC1466">IF($S1466=1,IFERROR(INDEX(Summary!$K:$K,$AH1466),0),0)</f>
        <v>0</v>
      </c>
      <c r="AD1466" s="2">
        <f t="array" ref="AD1466">IF($S1466=1,IFERROR(INDEX(Summary!$L:$L,$AH1466),0),0)</f>
        <v>0</v>
      </c>
      <c r="AE1466" s="2">
        <f t="array" ref="AE1466">IF($S1466=1,IFERROR(INDEX(Summary!$M:$M,$AH1466),0),0)</f>
        <v>0</v>
      </c>
      <c r="AF1466" s="2">
        <f t="array" ref="AF1466">IF($S1466=1,IFERROR(INDEX(Summary!$N:$N,$AH1466),0),0)</f>
        <v>0</v>
      </c>
      <c r="AG1466">
        <f t="array" ref="AG1466">IF($A1466="","",IFERROR(INDEX(Summary!$BB:$BB,$AH1466),0))</f>
        <v>7</v>
      </c>
      <c r="AH1466">
        <f t="shared" si="206"/>
        <v>51</v>
      </c>
    </row>
    <row r="1467" spans="1:34" hidden="1">
      <c r="A1467" t="str">
        <f t="array" ref="A1467">IFERROR(INDEX(Summary!$D:$D,$AH1467)&amp;"","")</f>
        <v>FG00010</v>
      </c>
      <c r="B1467" t="str">
        <f t="array" ref="B1467">IF($A1467="","",INDEX(Summary!$E:$E,$AH1467))</f>
        <v>Ajara Ghansal Rice (Semi Polished) - 1kg</v>
      </c>
      <c r="C1467" t="str">
        <f t="array" ref="C1467">IF($A1467="","",INDEX(Summary!$B:$B,$AH1467))</f>
        <v>Raw_Agri</v>
      </c>
      <c r="D1467" t="str">
        <f t="array" ref="D1467">IF($A1467="","",INDEX(Summary!$C:$C,$AH1467))</f>
        <v>C6</v>
      </c>
      <c r="E1467">
        <f t="array" ref="E1467">IF($A1467="","",INDEX(Summary!$F:$F,$AH1467))</f>
        <v>1</v>
      </c>
      <c r="F1467" t="str">
        <f t="array" ref="F1467">IF($A1467="","",INDEX(Summary!$BC:$BC,$AH1467)&amp;"")</f>
        <v>P2 – High</v>
      </c>
      <c r="G1467">
        <f t="shared" si="198"/>
        <v>2</v>
      </c>
      <c r="H1467">
        <f t="shared" si="199"/>
        <v>0</v>
      </c>
      <c r="I1467" t="str">
        <f t="array" ref="I1467">IF($A1467="","",IF(IFERROR(INDEX(Summary!$BA:$BA,$AH1467),0)&lt;1,"Under 1 day",IF(INDEX(Summary!$BA:$BA,$AH1467)&lt;3,"1-3 days",IF(INDEX(Summary!$BA:$BA,$AH1467)&lt;7,"3-7 days","7+ days"))))</f>
        <v>3-7 days</v>
      </c>
      <c r="J1467" t="str">
        <f t="array" ref="J1467">IF($A1467="","",IF(IFERROR(INDEX(Summary!$AX:$AX,$AH1467),0)&lt;0.25,"0-25%",IF(INDEX(Summary!$AX:$AX,$AH1467)&lt;0.5,"25-50%",IF(INDEX(Summary!$AX:$AX,$AH1467)&lt;0.75,"50-75%","75-100%"))))</f>
        <v>75-100%</v>
      </c>
      <c r="K1467" t="str">
        <f t="array" ref="K1467">IF($A1467="","",INDEX(Summary!$AY:$AY,$AH1467)&amp;"")</f>
        <v>WIP</v>
      </c>
      <c r="L1467" s="1">
        <f>IF($A1467="","",Summary!$P$2+MOD(ROW()-2,30))</f>
        <v>46252</v>
      </c>
      <c r="M1467">
        <f t="shared" si="200"/>
        <v>26</v>
      </c>
      <c r="N1467">
        <f t="shared" si="201"/>
        <v>18</v>
      </c>
      <c r="O1467" t="str">
        <f t="shared" si="202"/>
        <v>Aug-2026</v>
      </c>
      <c r="P1467">
        <f t="shared" ca="1" si="203"/>
        <v>1</v>
      </c>
      <c r="Q1467" s="2">
        <f t="array" ref="Q1467">IF($A1467="",0,IFERROR(INDEX(Summary!$P$3:$AS$67,$AH1467-2,$M1467),0))</f>
        <v>0</v>
      </c>
      <c r="R1467" s="2">
        <f t="array" ref="R1467">IF($A1467="",0,ROUND(IFERROR(INDEX(Summary!$O:$O,$AH1467),0)/30,0))</f>
        <v>121</v>
      </c>
      <c r="S1467">
        <f t="shared" si="204"/>
        <v>0</v>
      </c>
      <c r="T1467" s="2">
        <f t="array" ref="T1467">IF($S1467=1,IFERROR(INDEX(Summary!$O:$O,$AH1467),0),0)</f>
        <v>0</v>
      </c>
      <c r="U1467" s="2">
        <f t="array" ref="U1467">IF($S1467=1,IFERROR(INDEX(Summary!$AT:$AT,$AH1467),0),0)</f>
        <v>0</v>
      </c>
      <c r="V1467" s="2">
        <f t="shared" si="205"/>
        <v>0</v>
      </c>
      <c r="W1467" s="2">
        <f t="array" ref="W1467">IF($S1467=1,IFERROR(INDEX(Summary!$AZ:$AZ,$AH1467),0),0)</f>
        <v>0</v>
      </c>
      <c r="X1467" s="3">
        <f t="array" ref="X1467">IF($S1467=1,IFERROR(INDEX(Summary!$BA:$BA,$AH1467),0),0)</f>
        <v>0</v>
      </c>
      <c r="Y1467" s="2">
        <f t="array" ref="Y1467">IF($S1467=1,IFERROR(INDEX(Summary!$G:$G,$AH1467),0),0)</f>
        <v>0</v>
      </c>
      <c r="Z1467" s="2">
        <f t="array" ref="Z1467">IF($S1467=1,IFERROR(INDEX(Summary!$H:$H,$AH1467),0),0)</f>
        <v>0</v>
      </c>
      <c r="AA1467" s="2">
        <f t="array" ref="AA1467">IF($S1467=1,IFERROR(INDEX(Summary!$I:$I,$AH1467),0),0)</f>
        <v>0</v>
      </c>
      <c r="AB1467" s="2">
        <f t="array" ref="AB1467">IF($S1467=1,IFERROR(INDEX(Summary!$J:$J,$AH1467),0),0)</f>
        <v>0</v>
      </c>
      <c r="AC1467" s="2">
        <f t="array" ref="AC1467">IF($S1467=1,IFERROR(INDEX(Summary!$K:$K,$AH1467),0),0)</f>
        <v>0</v>
      </c>
      <c r="AD1467" s="2">
        <f t="array" ref="AD1467">IF($S1467=1,IFERROR(INDEX(Summary!$L:$L,$AH1467),0),0)</f>
        <v>0</v>
      </c>
      <c r="AE1467" s="2">
        <f t="array" ref="AE1467">IF($S1467=1,IFERROR(INDEX(Summary!$M:$M,$AH1467),0),0)</f>
        <v>0</v>
      </c>
      <c r="AF1467" s="2">
        <f t="array" ref="AF1467">IF($S1467=1,IFERROR(INDEX(Summary!$N:$N,$AH1467),0),0)</f>
        <v>0</v>
      </c>
      <c r="AG1467">
        <f t="array" ref="AG1467">IF($A1467="","",IFERROR(INDEX(Summary!$BB:$BB,$AH1467),0))</f>
        <v>7</v>
      </c>
      <c r="AH1467">
        <f t="shared" si="206"/>
        <v>51</v>
      </c>
    </row>
    <row r="1468" spans="1:34" hidden="1">
      <c r="A1468" t="str">
        <f t="array" ref="A1468">IFERROR(INDEX(Summary!$D:$D,$AH1468)&amp;"","")</f>
        <v>FG00010</v>
      </c>
      <c r="B1468" t="str">
        <f t="array" ref="B1468">IF($A1468="","",INDEX(Summary!$E:$E,$AH1468))</f>
        <v>Ajara Ghansal Rice (Semi Polished) - 1kg</v>
      </c>
      <c r="C1468" t="str">
        <f t="array" ref="C1468">IF($A1468="","",INDEX(Summary!$B:$B,$AH1468))</f>
        <v>Raw_Agri</v>
      </c>
      <c r="D1468" t="str">
        <f t="array" ref="D1468">IF($A1468="","",INDEX(Summary!$C:$C,$AH1468))</f>
        <v>C6</v>
      </c>
      <c r="E1468">
        <f t="array" ref="E1468">IF($A1468="","",INDEX(Summary!$F:$F,$AH1468))</f>
        <v>1</v>
      </c>
      <c r="F1468" t="str">
        <f t="array" ref="F1468">IF($A1468="","",INDEX(Summary!$BC:$BC,$AH1468)&amp;"")</f>
        <v>P2 – High</v>
      </c>
      <c r="G1468">
        <f t="shared" si="198"/>
        <v>2</v>
      </c>
      <c r="H1468">
        <f t="shared" si="199"/>
        <v>0</v>
      </c>
      <c r="I1468" t="str">
        <f t="array" ref="I1468">IF($A1468="","",IF(IFERROR(INDEX(Summary!$BA:$BA,$AH1468),0)&lt;1,"Under 1 day",IF(INDEX(Summary!$BA:$BA,$AH1468)&lt;3,"1-3 days",IF(INDEX(Summary!$BA:$BA,$AH1468)&lt;7,"3-7 days","7+ days"))))</f>
        <v>3-7 days</v>
      </c>
      <c r="J1468" t="str">
        <f t="array" ref="J1468">IF($A1468="","",IF(IFERROR(INDEX(Summary!$AX:$AX,$AH1468),0)&lt;0.25,"0-25%",IF(INDEX(Summary!$AX:$AX,$AH1468)&lt;0.5,"25-50%",IF(INDEX(Summary!$AX:$AX,$AH1468)&lt;0.75,"50-75%","75-100%"))))</f>
        <v>75-100%</v>
      </c>
      <c r="K1468" t="str">
        <f t="array" ref="K1468">IF($A1468="","",INDEX(Summary!$AY:$AY,$AH1468)&amp;"")</f>
        <v>WIP</v>
      </c>
      <c r="L1468" s="1">
        <f>IF($A1468="","",Summary!$P$2+MOD(ROW()-2,30))</f>
        <v>46253</v>
      </c>
      <c r="M1468">
        <f t="shared" si="200"/>
        <v>27</v>
      </c>
      <c r="N1468">
        <f t="shared" si="201"/>
        <v>19</v>
      </c>
      <c r="O1468" t="str">
        <f t="shared" si="202"/>
        <v>Aug-2026</v>
      </c>
      <c r="P1468">
        <f t="shared" ca="1" si="203"/>
        <v>1</v>
      </c>
      <c r="Q1468" s="2">
        <f t="array" ref="Q1468">IF($A1468="",0,IFERROR(INDEX(Summary!$P$3:$AS$67,$AH1468-2,$M1468),0))</f>
        <v>0</v>
      </c>
      <c r="R1468" s="2">
        <f t="array" ref="R1468">IF($A1468="",0,ROUND(IFERROR(INDEX(Summary!$O:$O,$AH1468),0)/30,0))</f>
        <v>121</v>
      </c>
      <c r="S1468">
        <f t="shared" si="204"/>
        <v>0</v>
      </c>
      <c r="T1468" s="2">
        <f t="array" ref="T1468">IF($S1468=1,IFERROR(INDEX(Summary!$O:$O,$AH1468),0),0)</f>
        <v>0</v>
      </c>
      <c r="U1468" s="2">
        <f t="array" ref="U1468">IF($S1468=1,IFERROR(INDEX(Summary!$AT:$AT,$AH1468),0),0)</f>
        <v>0</v>
      </c>
      <c r="V1468" s="2">
        <f t="shared" si="205"/>
        <v>0</v>
      </c>
      <c r="W1468" s="2">
        <f t="array" ref="W1468">IF($S1468=1,IFERROR(INDEX(Summary!$AZ:$AZ,$AH1468),0),0)</f>
        <v>0</v>
      </c>
      <c r="X1468" s="3">
        <f t="array" ref="X1468">IF($S1468=1,IFERROR(INDEX(Summary!$BA:$BA,$AH1468),0),0)</f>
        <v>0</v>
      </c>
      <c r="Y1468" s="2">
        <f t="array" ref="Y1468">IF($S1468=1,IFERROR(INDEX(Summary!$G:$G,$AH1468),0),0)</f>
        <v>0</v>
      </c>
      <c r="Z1468" s="2">
        <f t="array" ref="Z1468">IF($S1468=1,IFERROR(INDEX(Summary!$H:$H,$AH1468),0),0)</f>
        <v>0</v>
      </c>
      <c r="AA1468" s="2">
        <f t="array" ref="AA1468">IF($S1468=1,IFERROR(INDEX(Summary!$I:$I,$AH1468),0),0)</f>
        <v>0</v>
      </c>
      <c r="AB1468" s="2">
        <f t="array" ref="AB1468">IF($S1468=1,IFERROR(INDEX(Summary!$J:$J,$AH1468),0),0)</f>
        <v>0</v>
      </c>
      <c r="AC1468" s="2">
        <f t="array" ref="AC1468">IF($S1468=1,IFERROR(INDEX(Summary!$K:$K,$AH1468),0),0)</f>
        <v>0</v>
      </c>
      <c r="AD1468" s="2">
        <f t="array" ref="AD1468">IF($S1468=1,IFERROR(INDEX(Summary!$L:$L,$AH1468),0),0)</f>
        <v>0</v>
      </c>
      <c r="AE1468" s="2">
        <f t="array" ref="AE1468">IF($S1468=1,IFERROR(INDEX(Summary!$M:$M,$AH1468),0),0)</f>
        <v>0</v>
      </c>
      <c r="AF1468" s="2">
        <f t="array" ref="AF1468">IF($S1468=1,IFERROR(INDEX(Summary!$N:$N,$AH1468),0),0)</f>
        <v>0</v>
      </c>
      <c r="AG1468">
        <f t="array" ref="AG1468">IF($A1468="","",IFERROR(INDEX(Summary!$BB:$BB,$AH1468),0))</f>
        <v>7</v>
      </c>
      <c r="AH1468">
        <f t="shared" si="206"/>
        <v>51</v>
      </c>
    </row>
    <row r="1469" spans="1:34" hidden="1">
      <c r="A1469" t="str">
        <f t="array" ref="A1469">IFERROR(INDEX(Summary!$D:$D,$AH1469)&amp;"","")</f>
        <v>FG00010</v>
      </c>
      <c r="B1469" t="str">
        <f t="array" ref="B1469">IF($A1469="","",INDEX(Summary!$E:$E,$AH1469))</f>
        <v>Ajara Ghansal Rice (Semi Polished) - 1kg</v>
      </c>
      <c r="C1469" t="str">
        <f t="array" ref="C1469">IF($A1469="","",INDEX(Summary!$B:$B,$AH1469))</f>
        <v>Raw_Agri</v>
      </c>
      <c r="D1469" t="str">
        <f t="array" ref="D1469">IF($A1469="","",INDEX(Summary!$C:$C,$AH1469))</f>
        <v>C6</v>
      </c>
      <c r="E1469">
        <f t="array" ref="E1469">IF($A1469="","",INDEX(Summary!$F:$F,$AH1469))</f>
        <v>1</v>
      </c>
      <c r="F1469" t="str">
        <f t="array" ref="F1469">IF($A1469="","",INDEX(Summary!$BC:$BC,$AH1469)&amp;"")</f>
        <v>P2 – High</v>
      </c>
      <c r="G1469">
        <f t="shared" si="198"/>
        <v>2</v>
      </c>
      <c r="H1469">
        <f t="shared" si="199"/>
        <v>0</v>
      </c>
      <c r="I1469" t="str">
        <f t="array" ref="I1469">IF($A1469="","",IF(IFERROR(INDEX(Summary!$BA:$BA,$AH1469),0)&lt;1,"Under 1 day",IF(INDEX(Summary!$BA:$BA,$AH1469)&lt;3,"1-3 days",IF(INDEX(Summary!$BA:$BA,$AH1469)&lt;7,"3-7 days","7+ days"))))</f>
        <v>3-7 days</v>
      </c>
      <c r="J1469" t="str">
        <f t="array" ref="J1469">IF($A1469="","",IF(IFERROR(INDEX(Summary!$AX:$AX,$AH1469),0)&lt;0.25,"0-25%",IF(INDEX(Summary!$AX:$AX,$AH1469)&lt;0.5,"25-50%",IF(INDEX(Summary!$AX:$AX,$AH1469)&lt;0.75,"50-75%","75-100%"))))</f>
        <v>75-100%</v>
      </c>
      <c r="K1469" t="str">
        <f t="array" ref="K1469">IF($A1469="","",INDEX(Summary!$AY:$AY,$AH1469)&amp;"")</f>
        <v>WIP</v>
      </c>
      <c r="L1469" s="1">
        <f>IF($A1469="","",Summary!$P$2+MOD(ROW()-2,30))</f>
        <v>46254</v>
      </c>
      <c r="M1469">
        <f t="shared" si="200"/>
        <v>28</v>
      </c>
      <c r="N1469">
        <f t="shared" si="201"/>
        <v>20</v>
      </c>
      <c r="O1469" t="str">
        <f t="shared" si="202"/>
        <v>Aug-2026</v>
      </c>
      <c r="P1469">
        <f t="shared" ca="1" si="203"/>
        <v>1</v>
      </c>
      <c r="Q1469" s="2">
        <f t="array" ref="Q1469">IF($A1469="",0,IFERROR(INDEX(Summary!$P$3:$AS$67,$AH1469-2,$M1469),0))</f>
        <v>0</v>
      </c>
      <c r="R1469" s="2">
        <f t="array" ref="R1469">IF($A1469="",0,ROUND(IFERROR(INDEX(Summary!$O:$O,$AH1469),0)/30,0))</f>
        <v>121</v>
      </c>
      <c r="S1469">
        <f t="shared" si="204"/>
        <v>0</v>
      </c>
      <c r="T1469" s="2">
        <f t="array" ref="T1469">IF($S1469=1,IFERROR(INDEX(Summary!$O:$O,$AH1469),0),0)</f>
        <v>0</v>
      </c>
      <c r="U1469" s="2">
        <f t="array" ref="U1469">IF($S1469=1,IFERROR(INDEX(Summary!$AT:$AT,$AH1469),0),0)</f>
        <v>0</v>
      </c>
      <c r="V1469" s="2">
        <f t="shared" si="205"/>
        <v>0</v>
      </c>
      <c r="W1469" s="2">
        <f t="array" ref="W1469">IF($S1469=1,IFERROR(INDEX(Summary!$AZ:$AZ,$AH1469),0),0)</f>
        <v>0</v>
      </c>
      <c r="X1469" s="3">
        <f t="array" ref="X1469">IF($S1469=1,IFERROR(INDEX(Summary!$BA:$BA,$AH1469),0),0)</f>
        <v>0</v>
      </c>
      <c r="Y1469" s="2">
        <f t="array" ref="Y1469">IF($S1469=1,IFERROR(INDEX(Summary!$G:$G,$AH1469),0),0)</f>
        <v>0</v>
      </c>
      <c r="Z1469" s="2">
        <f t="array" ref="Z1469">IF($S1469=1,IFERROR(INDEX(Summary!$H:$H,$AH1469),0),0)</f>
        <v>0</v>
      </c>
      <c r="AA1469" s="2">
        <f t="array" ref="AA1469">IF($S1469=1,IFERROR(INDEX(Summary!$I:$I,$AH1469),0),0)</f>
        <v>0</v>
      </c>
      <c r="AB1469" s="2">
        <f t="array" ref="AB1469">IF($S1469=1,IFERROR(INDEX(Summary!$J:$J,$AH1469),0),0)</f>
        <v>0</v>
      </c>
      <c r="AC1469" s="2">
        <f t="array" ref="AC1469">IF($S1469=1,IFERROR(INDEX(Summary!$K:$K,$AH1469),0),0)</f>
        <v>0</v>
      </c>
      <c r="AD1469" s="2">
        <f t="array" ref="AD1469">IF($S1469=1,IFERROR(INDEX(Summary!$L:$L,$AH1469),0),0)</f>
        <v>0</v>
      </c>
      <c r="AE1469" s="2">
        <f t="array" ref="AE1469">IF($S1469=1,IFERROR(INDEX(Summary!$M:$M,$AH1469),0),0)</f>
        <v>0</v>
      </c>
      <c r="AF1469" s="2">
        <f t="array" ref="AF1469">IF($S1469=1,IFERROR(INDEX(Summary!$N:$N,$AH1469),0),0)</f>
        <v>0</v>
      </c>
      <c r="AG1469">
        <f t="array" ref="AG1469">IF($A1469="","",IFERROR(INDEX(Summary!$BB:$BB,$AH1469),0))</f>
        <v>7</v>
      </c>
      <c r="AH1469">
        <f t="shared" si="206"/>
        <v>51</v>
      </c>
    </row>
    <row r="1470" spans="1:34" hidden="1">
      <c r="A1470" t="str">
        <f t="array" ref="A1470">IFERROR(INDEX(Summary!$D:$D,$AH1470)&amp;"","")</f>
        <v>FG00010</v>
      </c>
      <c r="B1470" t="str">
        <f t="array" ref="B1470">IF($A1470="","",INDEX(Summary!$E:$E,$AH1470))</f>
        <v>Ajara Ghansal Rice (Semi Polished) - 1kg</v>
      </c>
      <c r="C1470" t="str">
        <f t="array" ref="C1470">IF($A1470="","",INDEX(Summary!$B:$B,$AH1470))</f>
        <v>Raw_Agri</v>
      </c>
      <c r="D1470" t="str">
        <f t="array" ref="D1470">IF($A1470="","",INDEX(Summary!$C:$C,$AH1470))</f>
        <v>C6</v>
      </c>
      <c r="E1470">
        <f t="array" ref="E1470">IF($A1470="","",INDEX(Summary!$F:$F,$AH1470))</f>
        <v>1</v>
      </c>
      <c r="F1470" t="str">
        <f t="array" ref="F1470">IF($A1470="","",INDEX(Summary!$BC:$BC,$AH1470)&amp;"")</f>
        <v>P2 – High</v>
      </c>
      <c r="G1470">
        <f t="shared" si="198"/>
        <v>2</v>
      </c>
      <c r="H1470">
        <f t="shared" si="199"/>
        <v>0</v>
      </c>
      <c r="I1470" t="str">
        <f t="array" ref="I1470">IF($A1470="","",IF(IFERROR(INDEX(Summary!$BA:$BA,$AH1470),0)&lt;1,"Under 1 day",IF(INDEX(Summary!$BA:$BA,$AH1470)&lt;3,"1-3 days",IF(INDEX(Summary!$BA:$BA,$AH1470)&lt;7,"3-7 days","7+ days"))))</f>
        <v>3-7 days</v>
      </c>
      <c r="J1470" t="str">
        <f t="array" ref="J1470">IF($A1470="","",IF(IFERROR(INDEX(Summary!$AX:$AX,$AH1470),0)&lt;0.25,"0-25%",IF(INDEX(Summary!$AX:$AX,$AH1470)&lt;0.5,"25-50%",IF(INDEX(Summary!$AX:$AX,$AH1470)&lt;0.75,"50-75%","75-100%"))))</f>
        <v>75-100%</v>
      </c>
      <c r="K1470" t="str">
        <f t="array" ref="K1470">IF($A1470="","",INDEX(Summary!$AY:$AY,$AH1470)&amp;"")</f>
        <v>WIP</v>
      </c>
      <c r="L1470" s="1">
        <f>IF($A1470="","",Summary!$P$2+MOD(ROW()-2,30))</f>
        <v>46255</v>
      </c>
      <c r="M1470">
        <f t="shared" si="200"/>
        <v>29</v>
      </c>
      <c r="N1470">
        <f t="shared" si="201"/>
        <v>21</v>
      </c>
      <c r="O1470" t="str">
        <f t="shared" si="202"/>
        <v>Aug-2026</v>
      </c>
      <c r="P1470">
        <f t="shared" ca="1" si="203"/>
        <v>1</v>
      </c>
      <c r="Q1470" s="2">
        <f t="array" ref="Q1470">IF($A1470="",0,IFERROR(INDEX(Summary!$P$3:$AS$67,$AH1470-2,$M1470),0))</f>
        <v>652</v>
      </c>
      <c r="R1470" s="2">
        <f t="array" ref="R1470">IF($A1470="",0,ROUND(IFERROR(INDEX(Summary!$O:$O,$AH1470),0)/30,0))</f>
        <v>121</v>
      </c>
      <c r="S1470">
        <f t="shared" si="204"/>
        <v>0</v>
      </c>
      <c r="T1470" s="2">
        <f t="array" ref="T1470">IF($S1470=1,IFERROR(INDEX(Summary!$O:$O,$AH1470),0),0)</f>
        <v>0</v>
      </c>
      <c r="U1470" s="2">
        <f t="array" ref="U1470">IF($S1470=1,IFERROR(INDEX(Summary!$AT:$AT,$AH1470),0),0)</f>
        <v>0</v>
      </c>
      <c r="V1470" s="2">
        <f t="shared" si="205"/>
        <v>0</v>
      </c>
      <c r="W1470" s="2">
        <f t="array" ref="W1470">IF($S1470=1,IFERROR(INDEX(Summary!$AZ:$AZ,$AH1470),0),0)</f>
        <v>0</v>
      </c>
      <c r="X1470" s="3">
        <f t="array" ref="X1470">IF($S1470=1,IFERROR(INDEX(Summary!$BA:$BA,$AH1470),0),0)</f>
        <v>0</v>
      </c>
      <c r="Y1470" s="2">
        <f t="array" ref="Y1470">IF($S1470=1,IFERROR(INDEX(Summary!$G:$G,$AH1470),0),0)</f>
        <v>0</v>
      </c>
      <c r="Z1470" s="2">
        <f t="array" ref="Z1470">IF($S1470=1,IFERROR(INDEX(Summary!$H:$H,$AH1470),0),0)</f>
        <v>0</v>
      </c>
      <c r="AA1470" s="2">
        <f t="array" ref="AA1470">IF($S1470=1,IFERROR(INDEX(Summary!$I:$I,$AH1470),0),0)</f>
        <v>0</v>
      </c>
      <c r="AB1470" s="2">
        <f t="array" ref="AB1470">IF($S1470=1,IFERROR(INDEX(Summary!$J:$J,$AH1470),0),0)</f>
        <v>0</v>
      </c>
      <c r="AC1470" s="2">
        <f t="array" ref="AC1470">IF($S1470=1,IFERROR(INDEX(Summary!$K:$K,$AH1470),0),0)</f>
        <v>0</v>
      </c>
      <c r="AD1470" s="2">
        <f t="array" ref="AD1470">IF($S1470=1,IFERROR(INDEX(Summary!$L:$L,$AH1470),0),0)</f>
        <v>0</v>
      </c>
      <c r="AE1470" s="2">
        <f t="array" ref="AE1470">IF($S1470=1,IFERROR(INDEX(Summary!$M:$M,$AH1470),0),0)</f>
        <v>0</v>
      </c>
      <c r="AF1470" s="2">
        <f t="array" ref="AF1470">IF($S1470=1,IFERROR(INDEX(Summary!$N:$N,$AH1470),0),0)</f>
        <v>0</v>
      </c>
      <c r="AG1470">
        <f t="array" ref="AG1470">IF($A1470="","",IFERROR(INDEX(Summary!$BB:$BB,$AH1470),0))</f>
        <v>7</v>
      </c>
      <c r="AH1470">
        <f t="shared" si="206"/>
        <v>51</v>
      </c>
    </row>
    <row r="1471" spans="1:34" hidden="1">
      <c r="A1471" t="str">
        <f t="array" ref="A1471">IFERROR(INDEX(Summary!$D:$D,$AH1471)&amp;"","")</f>
        <v>FG00010</v>
      </c>
      <c r="B1471" t="str">
        <f t="array" ref="B1471">IF($A1471="","",INDEX(Summary!$E:$E,$AH1471))</f>
        <v>Ajara Ghansal Rice (Semi Polished) - 1kg</v>
      </c>
      <c r="C1471" t="str">
        <f t="array" ref="C1471">IF($A1471="","",INDEX(Summary!$B:$B,$AH1471))</f>
        <v>Raw_Agri</v>
      </c>
      <c r="D1471" t="str">
        <f t="array" ref="D1471">IF($A1471="","",INDEX(Summary!$C:$C,$AH1471))</f>
        <v>C6</v>
      </c>
      <c r="E1471">
        <f t="array" ref="E1471">IF($A1471="","",INDEX(Summary!$F:$F,$AH1471))</f>
        <v>1</v>
      </c>
      <c r="F1471" t="str">
        <f t="array" ref="F1471">IF($A1471="","",INDEX(Summary!$BC:$BC,$AH1471)&amp;"")</f>
        <v>P2 – High</v>
      </c>
      <c r="G1471">
        <f t="shared" si="198"/>
        <v>2</v>
      </c>
      <c r="H1471">
        <f t="shared" si="199"/>
        <v>0</v>
      </c>
      <c r="I1471" t="str">
        <f t="array" ref="I1471">IF($A1471="","",IF(IFERROR(INDEX(Summary!$BA:$BA,$AH1471),0)&lt;1,"Under 1 day",IF(INDEX(Summary!$BA:$BA,$AH1471)&lt;3,"1-3 days",IF(INDEX(Summary!$BA:$BA,$AH1471)&lt;7,"3-7 days","7+ days"))))</f>
        <v>3-7 days</v>
      </c>
      <c r="J1471" t="str">
        <f t="array" ref="J1471">IF($A1471="","",IF(IFERROR(INDEX(Summary!$AX:$AX,$AH1471),0)&lt;0.25,"0-25%",IF(INDEX(Summary!$AX:$AX,$AH1471)&lt;0.5,"25-50%",IF(INDEX(Summary!$AX:$AX,$AH1471)&lt;0.75,"50-75%","75-100%"))))</f>
        <v>75-100%</v>
      </c>
      <c r="K1471" t="str">
        <f t="array" ref="K1471">IF($A1471="","",INDEX(Summary!$AY:$AY,$AH1471)&amp;"")</f>
        <v>WIP</v>
      </c>
      <c r="L1471" s="1">
        <f>IF($A1471="","",Summary!$P$2+MOD(ROW()-2,30))</f>
        <v>46256</v>
      </c>
      <c r="M1471">
        <f t="shared" si="200"/>
        <v>30</v>
      </c>
      <c r="N1471">
        <f t="shared" si="201"/>
        <v>22</v>
      </c>
      <c r="O1471" t="str">
        <f t="shared" si="202"/>
        <v>Aug-2026</v>
      </c>
      <c r="P1471">
        <f t="shared" ca="1" si="203"/>
        <v>1</v>
      </c>
      <c r="Q1471" s="2">
        <f t="array" ref="Q1471">IF($A1471="",0,IFERROR(INDEX(Summary!$P$3:$AS$67,$AH1471-2,$M1471),0))</f>
        <v>234</v>
      </c>
      <c r="R1471" s="2">
        <f t="array" ref="R1471">IF($A1471="",0,ROUND(IFERROR(INDEX(Summary!$O:$O,$AH1471),0)/30,0))</f>
        <v>121</v>
      </c>
      <c r="S1471">
        <f t="shared" si="204"/>
        <v>0</v>
      </c>
      <c r="T1471" s="2">
        <f t="array" ref="T1471">IF($S1471=1,IFERROR(INDEX(Summary!$O:$O,$AH1471),0),0)</f>
        <v>0</v>
      </c>
      <c r="U1471" s="2">
        <f t="array" ref="U1471">IF($S1471=1,IFERROR(INDEX(Summary!$AT:$AT,$AH1471),0),0)</f>
        <v>0</v>
      </c>
      <c r="V1471" s="2">
        <f t="shared" si="205"/>
        <v>0</v>
      </c>
      <c r="W1471" s="2">
        <f t="array" ref="W1471">IF($S1471=1,IFERROR(INDEX(Summary!$AZ:$AZ,$AH1471),0),0)</f>
        <v>0</v>
      </c>
      <c r="X1471" s="3">
        <f t="array" ref="X1471">IF($S1471=1,IFERROR(INDEX(Summary!$BA:$BA,$AH1471),0),0)</f>
        <v>0</v>
      </c>
      <c r="Y1471" s="2">
        <f t="array" ref="Y1471">IF($S1471=1,IFERROR(INDEX(Summary!$G:$G,$AH1471),0),0)</f>
        <v>0</v>
      </c>
      <c r="Z1471" s="2">
        <f t="array" ref="Z1471">IF($S1471=1,IFERROR(INDEX(Summary!$H:$H,$AH1471),0),0)</f>
        <v>0</v>
      </c>
      <c r="AA1471" s="2">
        <f t="array" ref="AA1471">IF($S1471=1,IFERROR(INDEX(Summary!$I:$I,$AH1471),0),0)</f>
        <v>0</v>
      </c>
      <c r="AB1471" s="2">
        <f t="array" ref="AB1471">IF($S1471=1,IFERROR(INDEX(Summary!$J:$J,$AH1471),0),0)</f>
        <v>0</v>
      </c>
      <c r="AC1471" s="2">
        <f t="array" ref="AC1471">IF($S1471=1,IFERROR(INDEX(Summary!$K:$K,$AH1471),0),0)</f>
        <v>0</v>
      </c>
      <c r="AD1471" s="2">
        <f t="array" ref="AD1471">IF($S1471=1,IFERROR(INDEX(Summary!$L:$L,$AH1471),0),0)</f>
        <v>0</v>
      </c>
      <c r="AE1471" s="2">
        <f t="array" ref="AE1471">IF($S1471=1,IFERROR(INDEX(Summary!$M:$M,$AH1471),0),0)</f>
        <v>0</v>
      </c>
      <c r="AF1471" s="2">
        <f t="array" ref="AF1471">IF($S1471=1,IFERROR(INDEX(Summary!$N:$N,$AH1471),0),0)</f>
        <v>0</v>
      </c>
      <c r="AG1471">
        <f t="array" ref="AG1471">IF($A1471="","",IFERROR(INDEX(Summary!$BB:$BB,$AH1471),0))</f>
        <v>7</v>
      </c>
      <c r="AH1471">
        <f t="shared" si="206"/>
        <v>51</v>
      </c>
    </row>
    <row r="1472" spans="1:34">
      <c r="A1472" t="str">
        <f t="array" ref="A1472">IFERROR(INDEX(Summary!$D:$D,$AH1472)&amp;"","")</f>
        <v>FG00240</v>
      </c>
      <c r="B1472" t="str">
        <f t="array" ref="B1472">IF($A1472="","",INDEX(Summary!$E:$E,$AH1472))</f>
        <v>Stony Ambemohar Rice (Unpolished) - 1kg</v>
      </c>
      <c r="C1472" t="str">
        <f t="array" ref="C1472">IF($A1472="","",INDEX(Summary!$B:$B,$AH1472))</f>
        <v>Raw_Agri</v>
      </c>
      <c r="D1472" t="str">
        <f t="array" ref="D1472">IF($A1472="","",INDEX(Summary!$C:$C,$AH1472))</f>
        <v>C6</v>
      </c>
      <c r="E1472">
        <f t="array" ref="E1472">IF($A1472="","",INDEX(Summary!$F:$F,$AH1472))</f>
        <v>1</v>
      </c>
      <c r="F1472" t="str">
        <f t="array" ref="F1472">IF($A1472="","",INDEX(Summary!$BC:$BC,$AH1472)&amp;"")</f>
        <v>P3 – Normal</v>
      </c>
      <c r="G1472">
        <f t="shared" si="198"/>
        <v>3</v>
      </c>
      <c r="H1472">
        <f t="shared" si="199"/>
        <v>0</v>
      </c>
      <c r="I1472" t="str">
        <f t="array" ref="I1472">IF($A1472="","",IF(IFERROR(INDEX(Summary!$BA:$BA,$AH1472),0)&lt;1,"Under 1 day",IF(INDEX(Summary!$BA:$BA,$AH1472)&lt;3,"1-3 days",IF(INDEX(Summary!$BA:$BA,$AH1472)&lt;7,"3-7 days","7+ days"))))</f>
        <v>7+ days</v>
      </c>
      <c r="J1472" t="str">
        <f t="array" ref="J1472">IF($A1472="","",IF(IFERROR(INDEX(Summary!$AX:$AX,$AH1472),0)&lt;0.25,"0-25%",IF(INDEX(Summary!$AX:$AX,$AH1472)&lt;0.5,"25-50%",IF(INDEX(Summary!$AX:$AX,$AH1472)&lt;0.75,"50-75%","75-100%"))))</f>
        <v>75-100%</v>
      </c>
      <c r="K1472" t="str">
        <f t="array" ref="K1472">IF($A1472="","",INDEX(Summary!$AY:$AY,$AH1472)&amp;"")</f>
        <v>wip</v>
      </c>
      <c r="L1472" s="1">
        <f>IF($A1472="","",Summary!$P$2+MOD(ROW()-2,30))</f>
        <v>46227</v>
      </c>
      <c r="M1472">
        <f t="shared" si="200"/>
        <v>1</v>
      </c>
      <c r="N1472">
        <f t="shared" si="201"/>
        <v>24</v>
      </c>
      <c r="O1472" t="str">
        <f t="shared" si="202"/>
        <v>Jul-2026</v>
      </c>
      <c r="P1472">
        <f t="shared" ca="1" si="203"/>
        <v>1</v>
      </c>
      <c r="Q1472" s="2">
        <f t="array" ref="Q1472">IF($A1472="",0,IFERROR(INDEX(Summary!$P$3:$AS$67,$AH1472-2,$M1472),0))</f>
        <v>256</v>
      </c>
      <c r="R1472" s="2">
        <f t="array" ref="R1472">IF($A1472="",0,ROUND(IFERROR(INDEX(Summary!$O:$O,$AH1472),0)/30,0))</f>
        <v>93</v>
      </c>
      <c r="S1472">
        <f t="shared" si="204"/>
        <v>1</v>
      </c>
      <c r="T1472" s="2">
        <f t="array" ref="T1472">IF($S1472=1,IFERROR(INDEX(Summary!$O:$O,$AH1472),0),0)</f>
        <v>2795</v>
      </c>
      <c r="U1472" s="2">
        <f t="array" ref="U1472">IF($S1472=1,IFERROR(INDEX(Summary!$AT:$AT,$AH1472),0),0)</f>
        <v>2528</v>
      </c>
      <c r="V1472" s="2">
        <f t="shared" si="205"/>
        <v>267</v>
      </c>
      <c r="W1472" s="2">
        <f t="array" ref="W1472">IF($S1472=1,IFERROR(INDEX(Summary!$AZ:$AZ,$AH1472),0),0)</f>
        <v>1062</v>
      </c>
      <c r="X1472" s="3">
        <f t="array" ref="X1472">IF($S1472=1,IFERROR(INDEX(Summary!$BA:$BA,$AH1472),0),0)</f>
        <v>11.398926654740608</v>
      </c>
      <c r="Y1472" s="2">
        <f t="array" ref="Y1472">IF($S1472=1,IFERROR(INDEX(Summary!$G:$G,$AH1472),0),0)</f>
        <v>2795</v>
      </c>
      <c r="Z1472" s="2">
        <f t="array" ref="Z1472">IF($S1472=1,IFERROR(INDEX(Summary!$H:$H,$AH1472),0),0)</f>
        <v>0</v>
      </c>
      <c r="AA1472" s="2">
        <f t="array" ref="AA1472">IF($S1472=1,IFERROR(INDEX(Summary!$I:$I,$AH1472),0),0)</f>
        <v>0</v>
      </c>
      <c r="AB1472" s="2">
        <f t="array" ref="AB1472">IF($S1472=1,IFERROR(INDEX(Summary!$J:$J,$AH1472),0),0)</f>
        <v>0</v>
      </c>
      <c r="AC1472" s="2">
        <f t="array" ref="AC1472">IF($S1472=1,IFERROR(INDEX(Summary!$K:$K,$AH1472),0),0)</f>
        <v>0</v>
      </c>
      <c r="AD1472" s="2">
        <f t="array" ref="AD1472">IF($S1472=1,IFERROR(INDEX(Summary!$L:$L,$AH1472),0),0)</f>
        <v>0</v>
      </c>
      <c r="AE1472" s="2">
        <f t="array" ref="AE1472">IF($S1472=1,IFERROR(INDEX(Summary!$M:$M,$AH1472),0),0)</f>
        <v>0</v>
      </c>
      <c r="AF1472" s="2">
        <f t="array" ref="AF1472">IF($S1472=1,IFERROR(INDEX(Summary!$N:$N,$AH1472),0),0)</f>
        <v>0</v>
      </c>
      <c r="AG1472">
        <f t="array" ref="AG1472">IF($A1472="","",IFERROR(INDEX(Summary!$BB:$BB,$AH1472),0))</f>
        <v>5</v>
      </c>
      <c r="AH1472">
        <f t="shared" si="206"/>
        <v>52</v>
      </c>
    </row>
    <row r="1473" spans="1:34" hidden="1">
      <c r="A1473" t="str">
        <f t="array" ref="A1473">IFERROR(INDEX(Summary!$D:$D,$AH1473)&amp;"","")</f>
        <v>FG00240</v>
      </c>
      <c r="B1473" t="str">
        <f t="array" ref="B1473">IF($A1473="","",INDEX(Summary!$E:$E,$AH1473))</f>
        <v>Stony Ambemohar Rice (Unpolished) - 1kg</v>
      </c>
      <c r="C1473" t="str">
        <f t="array" ref="C1473">IF($A1473="","",INDEX(Summary!$B:$B,$AH1473))</f>
        <v>Raw_Agri</v>
      </c>
      <c r="D1473" t="str">
        <f t="array" ref="D1473">IF($A1473="","",INDEX(Summary!$C:$C,$AH1473))</f>
        <v>C6</v>
      </c>
      <c r="E1473">
        <f t="array" ref="E1473">IF($A1473="","",INDEX(Summary!$F:$F,$AH1473))</f>
        <v>1</v>
      </c>
      <c r="F1473" t="str">
        <f t="array" ref="F1473">IF($A1473="","",INDEX(Summary!$BC:$BC,$AH1473)&amp;"")</f>
        <v>P3 – Normal</v>
      </c>
      <c r="G1473">
        <f t="shared" si="198"/>
        <v>3</v>
      </c>
      <c r="H1473">
        <f t="shared" si="199"/>
        <v>0</v>
      </c>
      <c r="I1473" t="str">
        <f t="array" ref="I1473">IF($A1473="","",IF(IFERROR(INDEX(Summary!$BA:$BA,$AH1473),0)&lt;1,"Under 1 day",IF(INDEX(Summary!$BA:$BA,$AH1473)&lt;3,"1-3 days",IF(INDEX(Summary!$BA:$BA,$AH1473)&lt;7,"3-7 days","7+ days"))))</f>
        <v>7+ days</v>
      </c>
      <c r="J1473" t="str">
        <f t="array" ref="J1473">IF($A1473="","",IF(IFERROR(INDEX(Summary!$AX:$AX,$AH1473),0)&lt;0.25,"0-25%",IF(INDEX(Summary!$AX:$AX,$AH1473)&lt;0.5,"25-50%",IF(INDEX(Summary!$AX:$AX,$AH1473)&lt;0.75,"50-75%","75-100%"))))</f>
        <v>75-100%</v>
      </c>
      <c r="K1473" t="str">
        <f t="array" ref="K1473">IF($A1473="","",INDEX(Summary!$AY:$AY,$AH1473)&amp;"")</f>
        <v>wip</v>
      </c>
      <c r="L1473" s="1">
        <f>IF($A1473="","",Summary!$P$2+MOD(ROW()-2,30))</f>
        <v>46228</v>
      </c>
      <c r="M1473">
        <f t="shared" si="200"/>
        <v>2</v>
      </c>
      <c r="N1473">
        <f t="shared" si="201"/>
        <v>25</v>
      </c>
      <c r="O1473" t="str">
        <f t="shared" si="202"/>
        <v>Jul-2026</v>
      </c>
      <c r="P1473">
        <f t="shared" ca="1" si="203"/>
        <v>1</v>
      </c>
      <c r="Q1473" s="2">
        <f t="array" ref="Q1473">IF($A1473="",0,IFERROR(INDEX(Summary!$P$3:$AS$67,$AH1473-2,$M1473),0))</f>
        <v>0</v>
      </c>
      <c r="R1473" s="2">
        <f t="array" ref="R1473">IF($A1473="",0,ROUND(IFERROR(INDEX(Summary!$O:$O,$AH1473),0)/30,0))</f>
        <v>93</v>
      </c>
      <c r="S1473">
        <f t="shared" si="204"/>
        <v>0</v>
      </c>
      <c r="T1473" s="2">
        <f t="array" ref="T1473">IF($S1473=1,IFERROR(INDEX(Summary!$O:$O,$AH1473),0),0)</f>
        <v>0</v>
      </c>
      <c r="U1473" s="2">
        <f t="array" ref="U1473">IF($S1473=1,IFERROR(INDEX(Summary!$AT:$AT,$AH1473),0),0)</f>
        <v>0</v>
      </c>
      <c r="V1473" s="2">
        <f t="shared" si="205"/>
        <v>0</v>
      </c>
      <c r="W1473" s="2">
        <f t="array" ref="W1473">IF($S1473=1,IFERROR(INDEX(Summary!$AZ:$AZ,$AH1473),0),0)</f>
        <v>0</v>
      </c>
      <c r="X1473" s="3">
        <f t="array" ref="X1473">IF($S1473=1,IFERROR(INDEX(Summary!$BA:$BA,$AH1473),0),0)</f>
        <v>0</v>
      </c>
      <c r="Y1473" s="2">
        <f t="array" ref="Y1473">IF($S1473=1,IFERROR(INDEX(Summary!$G:$G,$AH1473),0),0)</f>
        <v>0</v>
      </c>
      <c r="Z1473" s="2">
        <f t="array" ref="Z1473">IF($S1473=1,IFERROR(INDEX(Summary!$H:$H,$AH1473),0),0)</f>
        <v>0</v>
      </c>
      <c r="AA1473" s="2">
        <f t="array" ref="AA1473">IF($S1473=1,IFERROR(INDEX(Summary!$I:$I,$AH1473),0),0)</f>
        <v>0</v>
      </c>
      <c r="AB1473" s="2">
        <f t="array" ref="AB1473">IF($S1473=1,IFERROR(INDEX(Summary!$J:$J,$AH1473),0),0)</f>
        <v>0</v>
      </c>
      <c r="AC1473" s="2">
        <f t="array" ref="AC1473">IF($S1473=1,IFERROR(INDEX(Summary!$K:$K,$AH1473),0),0)</f>
        <v>0</v>
      </c>
      <c r="AD1473" s="2">
        <f t="array" ref="AD1473">IF($S1473=1,IFERROR(INDEX(Summary!$L:$L,$AH1473),0),0)</f>
        <v>0</v>
      </c>
      <c r="AE1473" s="2">
        <f t="array" ref="AE1473">IF($S1473=1,IFERROR(INDEX(Summary!$M:$M,$AH1473),0),0)</f>
        <v>0</v>
      </c>
      <c r="AF1473" s="2">
        <f t="array" ref="AF1473">IF($S1473=1,IFERROR(INDEX(Summary!$N:$N,$AH1473),0),0)</f>
        <v>0</v>
      </c>
      <c r="AG1473">
        <f t="array" ref="AG1473">IF($A1473="","",IFERROR(INDEX(Summary!$BB:$BB,$AH1473),0))</f>
        <v>5</v>
      </c>
      <c r="AH1473">
        <f t="shared" si="206"/>
        <v>52</v>
      </c>
    </row>
    <row r="1474" spans="1:34" hidden="1">
      <c r="A1474" t="str">
        <f t="array" ref="A1474">IFERROR(INDEX(Summary!$D:$D,$AH1474)&amp;"","")</f>
        <v>FG00240</v>
      </c>
      <c r="B1474" t="str">
        <f t="array" ref="B1474">IF($A1474="","",INDEX(Summary!$E:$E,$AH1474))</f>
        <v>Stony Ambemohar Rice (Unpolished) - 1kg</v>
      </c>
      <c r="C1474" t="str">
        <f t="array" ref="C1474">IF($A1474="","",INDEX(Summary!$B:$B,$AH1474))</f>
        <v>Raw_Agri</v>
      </c>
      <c r="D1474" t="str">
        <f t="array" ref="D1474">IF($A1474="","",INDEX(Summary!$C:$C,$AH1474))</f>
        <v>C6</v>
      </c>
      <c r="E1474">
        <f t="array" ref="E1474">IF($A1474="","",INDEX(Summary!$F:$F,$AH1474))</f>
        <v>1</v>
      </c>
      <c r="F1474" t="str">
        <f t="array" ref="F1474">IF($A1474="","",INDEX(Summary!$BC:$BC,$AH1474)&amp;"")</f>
        <v>P3 – Normal</v>
      </c>
      <c r="G1474">
        <f t="shared" ref="G1474:G1537" si="207">IF($A1474="","",VALUE(LEFT(SUBSTITUTE($F1474,"P",""),1)))</f>
        <v>3</v>
      </c>
      <c r="H1474">
        <f t="shared" ref="H1474:H1537" si="208">IF($A1474="","",IF(LEFT($F1474,2)="P1",1,0))</f>
        <v>0</v>
      </c>
      <c r="I1474" t="str">
        <f t="array" ref="I1474">IF($A1474="","",IF(IFERROR(INDEX(Summary!$BA:$BA,$AH1474),0)&lt;1,"Under 1 day",IF(INDEX(Summary!$BA:$BA,$AH1474)&lt;3,"1-3 days",IF(INDEX(Summary!$BA:$BA,$AH1474)&lt;7,"3-7 days","7+ days"))))</f>
        <v>7+ days</v>
      </c>
      <c r="J1474" t="str">
        <f t="array" ref="J1474">IF($A1474="","",IF(IFERROR(INDEX(Summary!$AX:$AX,$AH1474),0)&lt;0.25,"0-25%",IF(INDEX(Summary!$AX:$AX,$AH1474)&lt;0.5,"25-50%",IF(INDEX(Summary!$AX:$AX,$AH1474)&lt;0.75,"50-75%","75-100%"))))</f>
        <v>75-100%</v>
      </c>
      <c r="K1474" t="str">
        <f t="array" ref="K1474">IF($A1474="","",INDEX(Summary!$AY:$AY,$AH1474)&amp;"")</f>
        <v>wip</v>
      </c>
      <c r="L1474" s="1">
        <f>IF($A1474="","",Summary!$P$2+MOD(ROW()-2,30))</f>
        <v>46229</v>
      </c>
      <c r="M1474">
        <f t="shared" ref="M1474:M1537" si="209">IF($A1474="","",MOD(ROW()-2,30)+1)</f>
        <v>3</v>
      </c>
      <c r="N1474">
        <f t="shared" ref="N1474:N1537" si="210">IF($A1474="","",DAY($L1474))</f>
        <v>26</v>
      </c>
      <c r="O1474" t="str">
        <f t="shared" ref="O1474:O1537" si="211">IF($A1474="","",TEXT($L1474,"mmm-yyyy"))</f>
        <v>Jul-2026</v>
      </c>
      <c r="P1474">
        <f t="shared" ref="P1474:P1537" ca="1" si="212">IF($A1474="","",IF($L1474&lt;=TODAY(),1,0))</f>
        <v>1</v>
      </c>
      <c r="Q1474" s="2">
        <f t="array" ref="Q1474">IF($A1474="",0,IFERROR(INDEX(Summary!$P$3:$AS$67,$AH1474-2,$M1474),0))</f>
        <v>0</v>
      </c>
      <c r="R1474" s="2">
        <f t="array" ref="R1474">IF($A1474="",0,ROUND(IFERROR(INDEX(Summary!$O:$O,$AH1474),0)/30,0))</f>
        <v>93</v>
      </c>
      <c r="S1474">
        <f t="shared" ref="S1474:S1537" si="213">IF($A1474="",0,IF($M1474=1,1,0))</f>
        <v>0</v>
      </c>
      <c r="T1474" s="2">
        <f t="array" ref="T1474">IF($S1474=1,IFERROR(INDEX(Summary!$O:$O,$AH1474),0),0)</f>
        <v>0</v>
      </c>
      <c r="U1474" s="2">
        <f t="array" ref="U1474">IF($S1474=1,IFERROR(INDEX(Summary!$AT:$AT,$AH1474),0),0)</f>
        <v>0</v>
      </c>
      <c r="V1474" s="2">
        <f t="shared" ref="V1474:V1537" si="214">IF($S1474=1,MAX(0,$T1474-$U1474),0)</f>
        <v>0</v>
      </c>
      <c r="W1474" s="2">
        <f t="array" ref="W1474">IF($S1474=1,IFERROR(INDEX(Summary!$AZ:$AZ,$AH1474),0),0)</f>
        <v>0</v>
      </c>
      <c r="X1474" s="3">
        <f t="array" ref="X1474">IF($S1474=1,IFERROR(INDEX(Summary!$BA:$BA,$AH1474),0),0)</f>
        <v>0</v>
      </c>
      <c r="Y1474" s="2">
        <f t="array" ref="Y1474">IF($S1474=1,IFERROR(INDEX(Summary!$G:$G,$AH1474),0),0)</f>
        <v>0</v>
      </c>
      <c r="Z1474" s="2">
        <f t="array" ref="Z1474">IF($S1474=1,IFERROR(INDEX(Summary!$H:$H,$AH1474),0),0)</f>
        <v>0</v>
      </c>
      <c r="AA1474" s="2">
        <f t="array" ref="AA1474">IF($S1474=1,IFERROR(INDEX(Summary!$I:$I,$AH1474),0),0)</f>
        <v>0</v>
      </c>
      <c r="AB1474" s="2">
        <f t="array" ref="AB1474">IF($S1474=1,IFERROR(INDEX(Summary!$J:$J,$AH1474),0),0)</f>
        <v>0</v>
      </c>
      <c r="AC1474" s="2">
        <f t="array" ref="AC1474">IF($S1474=1,IFERROR(INDEX(Summary!$K:$K,$AH1474),0),0)</f>
        <v>0</v>
      </c>
      <c r="AD1474" s="2">
        <f t="array" ref="AD1474">IF($S1474=1,IFERROR(INDEX(Summary!$L:$L,$AH1474),0),0)</f>
        <v>0</v>
      </c>
      <c r="AE1474" s="2">
        <f t="array" ref="AE1474">IF($S1474=1,IFERROR(INDEX(Summary!$M:$M,$AH1474),0),0)</f>
        <v>0</v>
      </c>
      <c r="AF1474" s="2">
        <f t="array" ref="AF1474">IF($S1474=1,IFERROR(INDEX(Summary!$N:$N,$AH1474),0),0)</f>
        <v>0</v>
      </c>
      <c r="AG1474">
        <f t="array" ref="AG1474">IF($A1474="","",IFERROR(INDEX(Summary!$BB:$BB,$AH1474),0))</f>
        <v>5</v>
      </c>
      <c r="AH1474">
        <f t="shared" ref="AH1474:AH1537" si="215">INT((ROW()-2)/30)+3</f>
        <v>52</v>
      </c>
    </row>
    <row r="1475" spans="1:34" hidden="1">
      <c r="A1475" t="str">
        <f t="array" ref="A1475">IFERROR(INDEX(Summary!$D:$D,$AH1475)&amp;"","")</f>
        <v>FG00240</v>
      </c>
      <c r="B1475" t="str">
        <f t="array" ref="B1475">IF($A1475="","",INDEX(Summary!$E:$E,$AH1475))</f>
        <v>Stony Ambemohar Rice (Unpolished) - 1kg</v>
      </c>
      <c r="C1475" t="str">
        <f t="array" ref="C1475">IF($A1475="","",INDEX(Summary!$B:$B,$AH1475))</f>
        <v>Raw_Agri</v>
      </c>
      <c r="D1475" t="str">
        <f t="array" ref="D1475">IF($A1475="","",INDEX(Summary!$C:$C,$AH1475))</f>
        <v>C6</v>
      </c>
      <c r="E1475">
        <f t="array" ref="E1475">IF($A1475="","",INDEX(Summary!$F:$F,$AH1475))</f>
        <v>1</v>
      </c>
      <c r="F1475" t="str">
        <f t="array" ref="F1475">IF($A1475="","",INDEX(Summary!$BC:$BC,$AH1475)&amp;"")</f>
        <v>P3 – Normal</v>
      </c>
      <c r="G1475">
        <f t="shared" si="207"/>
        <v>3</v>
      </c>
      <c r="H1475">
        <f t="shared" si="208"/>
        <v>0</v>
      </c>
      <c r="I1475" t="str">
        <f t="array" ref="I1475">IF($A1475="","",IF(IFERROR(INDEX(Summary!$BA:$BA,$AH1475),0)&lt;1,"Under 1 day",IF(INDEX(Summary!$BA:$BA,$AH1475)&lt;3,"1-3 days",IF(INDEX(Summary!$BA:$BA,$AH1475)&lt;7,"3-7 days","7+ days"))))</f>
        <v>7+ days</v>
      </c>
      <c r="J1475" t="str">
        <f t="array" ref="J1475">IF($A1475="","",IF(IFERROR(INDEX(Summary!$AX:$AX,$AH1475),0)&lt;0.25,"0-25%",IF(INDEX(Summary!$AX:$AX,$AH1475)&lt;0.5,"25-50%",IF(INDEX(Summary!$AX:$AX,$AH1475)&lt;0.75,"50-75%","75-100%"))))</f>
        <v>75-100%</v>
      </c>
      <c r="K1475" t="str">
        <f t="array" ref="K1475">IF($A1475="","",INDEX(Summary!$AY:$AY,$AH1475)&amp;"")</f>
        <v>wip</v>
      </c>
      <c r="L1475" s="1">
        <f>IF($A1475="","",Summary!$P$2+MOD(ROW()-2,30))</f>
        <v>46230</v>
      </c>
      <c r="M1475">
        <f t="shared" si="209"/>
        <v>4</v>
      </c>
      <c r="N1475">
        <f t="shared" si="210"/>
        <v>27</v>
      </c>
      <c r="O1475" t="str">
        <f t="shared" si="211"/>
        <v>Jul-2026</v>
      </c>
      <c r="P1475">
        <f t="shared" ca="1" si="212"/>
        <v>1</v>
      </c>
      <c r="Q1475" s="2">
        <f t="array" ref="Q1475">IF($A1475="",0,IFERROR(INDEX(Summary!$P$3:$AS$67,$AH1475-2,$M1475),0))</f>
        <v>216</v>
      </c>
      <c r="R1475" s="2">
        <f t="array" ref="R1475">IF($A1475="",0,ROUND(IFERROR(INDEX(Summary!$O:$O,$AH1475),0)/30,0))</f>
        <v>93</v>
      </c>
      <c r="S1475">
        <f t="shared" si="213"/>
        <v>0</v>
      </c>
      <c r="T1475" s="2">
        <f t="array" ref="T1475">IF($S1475=1,IFERROR(INDEX(Summary!$O:$O,$AH1475),0),0)</f>
        <v>0</v>
      </c>
      <c r="U1475" s="2">
        <f t="array" ref="U1475">IF($S1475=1,IFERROR(INDEX(Summary!$AT:$AT,$AH1475),0),0)</f>
        <v>0</v>
      </c>
      <c r="V1475" s="2">
        <f t="shared" si="214"/>
        <v>0</v>
      </c>
      <c r="W1475" s="2">
        <f t="array" ref="W1475">IF($S1475=1,IFERROR(INDEX(Summary!$AZ:$AZ,$AH1475),0),0)</f>
        <v>0</v>
      </c>
      <c r="X1475" s="3">
        <f t="array" ref="X1475">IF($S1475=1,IFERROR(INDEX(Summary!$BA:$BA,$AH1475),0),0)</f>
        <v>0</v>
      </c>
      <c r="Y1475" s="2">
        <f t="array" ref="Y1475">IF($S1475=1,IFERROR(INDEX(Summary!$G:$G,$AH1475),0),0)</f>
        <v>0</v>
      </c>
      <c r="Z1475" s="2">
        <f t="array" ref="Z1475">IF($S1475=1,IFERROR(INDEX(Summary!$H:$H,$AH1475),0),0)</f>
        <v>0</v>
      </c>
      <c r="AA1475" s="2">
        <f t="array" ref="AA1475">IF($S1475=1,IFERROR(INDEX(Summary!$I:$I,$AH1475),0),0)</f>
        <v>0</v>
      </c>
      <c r="AB1475" s="2">
        <f t="array" ref="AB1475">IF($S1475=1,IFERROR(INDEX(Summary!$J:$J,$AH1475),0),0)</f>
        <v>0</v>
      </c>
      <c r="AC1475" s="2">
        <f t="array" ref="AC1475">IF($S1475=1,IFERROR(INDEX(Summary!$K:$K,$AH1475),0),0)</f>
        <v>0</v>
      </c>
      <c r="AD1475" s="2">
        <f t="array" ref="AD1475">IF($S1475=1,IFERROR(INDEX(Summary!$L:$L,$AH1475),0),0)</f>
        <v>0</v>
      </c>
      <c r="AE1475" s="2">
        <f t="array" ref="AE1475">IF($S1475=1,IFERROR(INDEX(Summary!$M:$M,$AH1475),0),0)</f>
        <v>0</v>
      </c>
      <c r="AF1475" s="2">
        <f t="array" ref="AF1475">IF($S1475=1,IFERROR(INDEX(Summary!$N:$N,$AH1475),0),0)</f>
        <v>0</v>
      </c>
      <c r="AG1475">
        <f t="array" ref="AG1475">IF($A1475="","",IFERROR(INDEX(Summary!$BB:$BB,$AH1475),0))</f>
        <v>5</v>
      </c>
      <c r="AH1475">
        <f t="shared" si="215"/>
        <v>52</v>
      </c>
    </row>
    <row r="1476" spans="1:34" hidden="1">
      <c r="A1476" t="str">
        <f t="array" ref="A1476">IFERROR(INDEX(Summary!$D:$D,$AH1476)&amp;"","")</f>
        <v>FG00240</v>
      </c>
      <c r="B1476" t="str">
        <f t="array" ref="B1476">IF($A1476="","",INDEX(Summary!$E:$E,$AH1476))</f>
        <v>Stony Ambemohar Rice (Unpolished) - 1kg</v>
      </c>
      <c r="C1476" t="str">
        <f t="array" ref="C1476">IF($A1476="","",INDEX(Summary!$B:$B,$AH1476))</f>
        <v>Raw_Agri</v>
      </c>
      <c r="D1476" t="str">
        <f t="array" ref="D1476">IF($A1476="","",INDEX(Summary!$C:$C,$AH1476))</f>
        <v>C6</v>
      </c>
      <c r="E1476">
        <f t="array" ref="E1476">IF($A1476="","",INDEX(Summary!$F:$F,$AH1476))</f>
        <v>1</v>
      </c>
      <c r="F1476" t="str">
        <f t="array" ref="F1476">IF($A1476="","",INDEX(Summary!$BC:$BC,$AH1476)&amp;"")</f>
        <v>P3 – Normal</v>
      </c>
      <c r="G1476">
        <f t="shared" si="207"/>
        <v>3</v>
      </c>
      <c r="H1476">
        <f t="shared" si="208"/>
        <v>0</v>
      </c>
      <c r="I1476" t="str">
        <f t="array" ref="I1476">IF($A1476="","",IF(IFERROR(INDEX(Summary!$BA:$BA,$AH1476),0)&lt;1,"Under 1 day",IF(INDEX(Summary!$BA:$BA,$AH1476)&lt;3,"1-3 days",IF(INDEX(Summary!$BA:$BA,$AH1476)&lt;7,"3-7 days","7+ days"))))</f>
        <v>7+ days</v>
      </c>
      <c r="J1476" t="str">
        <f t="array" ref="J1476">IF($A1476="","",IF(IFERROR(INDEX(Summary!$AX:$AX,$AH1476),0)&lt;0.25,"0-25%",IF(INDEX(Summary!$AX:$AX,$AH1476)&lt;0.5,"25-50%",IF(INDEX(Summary!$AX:$AX,$AH1476)&lt;0.75,"50-75%","75-100%"))))</f>
        <v>75-100%</v>
      </c>
      <c r="K1476" t="str">
        <f t="array" ref="K1476">IF($A1476="","",INDEX(Summary!$AY:$AY,$AH1476)&amp;"")</f>
        <v>wip</v>
      </c>
      <c r="L1476" s="1">
        <f>IF($A1476="","",Summary!$P$2+MOD(ROW()-2,30))</f>
        <v>46231</v>
      </c>
      <c r="M1476">
        <f t="shared" si="209"/>
        <v>5</v>
      </c>
      <c r="N1476">
        <f t="shared" si="210"/>
        <v>28</v>
      </c>
      <c r="O1476" t="str">
        <f t="shared" si="211"/>
        <v>Jul-2026</v>
      </c>
      <c r="P1476">
        <f t="shared" ca="1" si="212"/>
        <v>1</v>
      </c>
      <c r="Q1476" s="2">
        <f t="array" ref="Q1476">IF($A1476="",0,IFERROR(INDEX(Summary!$P$3:$AS$67,$AH1476-2,$M1476),0))</f>
        <v>0</v>
      </c>
      <c r="R1476" s="2">
        <f t="array" ref="R1476">IF($A1476="",0,ROUND(IFERROR(INDEX(Summary!$O:$O,$AH1476),0)/30,0))</f>
        <v>93</v>
      </c>
      <c r="S1476">
        <f t="shared" si="213"/>
        <v>0</v>
      </c>
      <c r="T1476" s="2">
        <f t="array" ref="T1476">IF($S1476=1,IFERROR(INDEX(Summary!$O:$O,$AH1476),0),0)</f>
        <v>0</v>
      </c>
      <c r="U1476" s="2">
        <f t="array" ref="U1476">IF($S1476=1,IFERROR(INDEX(Summary!$AT:$AT,$AH1476),0),0)</f>
        <v>0</v>
      </c>
      <c r="V1476" s="2">
        <f t="shared" si="214"/>
        <v>0</v>
      </c>
      <c r="W1476" s="2">
        <f t="array" ref="W1476">IF($S1476=1,IFERROR(INDEX(Summary!$AZ:$AZ,$AH1476),0),0)</f>
        <v>0</v>
      </c>
      <c r="X1476" s="3">
        <f t="array" ref="X1476">IF($S1476=1,IFERROR(INDEX(Summary!$BA:$BA,$AH1476),0),0)</f>
        <v>0</v>
      </c>
      <c r="Y1476" s="2">
        <f t="array" ref="Y1476">IF($S1476=1,IFERROR(INDEX(Summary!$G:$G,$AH1476),0),0)</f>
        <v>0</v>
      </c>
      <c r="Z1476" s="2">
        <f t="array" ref="Z1476">IF($S1476=1,IFERROR(INDEX(Summary!$H:$H,$AH1476),0),0)</f>
        <v>0</v>
      </c>
      <c r="AA1476" s="2">
        <f t="array" ref="AA1476">IF($S1476=1,IFERROR(INDEX(Summary!$I:$I,$AH1476),0),0)</f>
        <v>0</v>
      </c>
      <c r="AB1476" s="2">
        <f t="array" ref="AB1476">IF($S1476=1,IFERROR(INDEX(Summary!$J:$J,$AH1476),0),0)</f>
        <v>0</v>
      </c>
      <c r="AC1476" s="2">
        <f t="array" ref="AC1476">IF($S1476=1,IFERROR(INDEX(Summary!$K:$K,$AH1476),0),0)</f>
        <v>0</v>
      </c>
      <c r="AD1476" s="2">
        <f t="array" ref="AD1476">IF($S1476=1,IFERROR(INDEX(Summary!$L:$L,$AH1476),0),0)</f>
        <v>0</v>
      </c>
      <c r="AE1476" s="2">
        <f t="array" ref="AE1476">IF($S1476=1,IFERROR(INDEX(Summary!$M:$M,$AH1476),0),0)</f>
        <v>0</v>
      </c>
      <c r="AF1476" s="2">
        <f t="array" ref="AF1476">IF($S1476=1,IFERROR(INDEX(Summary!$N:$N,$AH1476),0),0)</f>
        <v>0</v>
      </c>
      <c r="AG1476">
        <f t="array" ref="AG1476">IF($A1476="","",IFERROR(INDEX(Summary!$BB:$BB,$AH1476),0))</f>
        <v>5</v>
      </c>
      <c r="AH1476">
        <f t="shared" si="215"/>
        <v>52</v>
      </c>
    </row>
    <row r="1477" spans="1:34" hidden="1">
      <c r="A1477" t="str">
        <f t="array" ref="A1477">IFERROR(INDEX(Summary!$D:$D,$AH1477)&amp;"","")</f>
        <v>FG00240</v>
      </c>
      <c r="B1477" t="str">
        <f t="array" ref="B1477">IF($A1477="","",INDEX(Summary!$E:$E,$AH1477))</f>
        <v>Stony Ambemohar Rice (Unpolished) - 1kg</v>
      </c>
      <c r="C1477" t="str">
        <f t="array" ref="C1477">IF($A1477="","",INDEX(Summary!$B:$B,$AH1477))</f>
        <v>Raw_Agri</v>
      </c>
      <c r="D1477" t="str">
        <f t="array" ref="D1477">IF($A1477="","",INDEX(Summary!$C:$C,$AH1477))</f>
        <v>C6</v>
      </c>
      <c r="E1477">
        <f t="array" ref="E1477">IF($A1477="","",INDEX(Summary!$F:$F,$AH1477))</f>
        <v>1</v>
      </c>
      <c r="F1477" t="str">
        <f t="array" ref="F1477">IF($A1477="","",INDEX(Summary!$BC:$BC,$AH1477)&amp;"")</f>
        <v>P3 – Normal</v>
      </c>
      <c r="G1477">
        <f t="shared" si="207"/>
        <v>3</v>
      </c>
      <c r="H1477">
        <f t="shared" si="208"/>
        <v>0</v>
      </c>
      <c r="I1477" t="str">
        <f t="array" ref="I1477">IF($A1477="","",IF(IFERROR(INDEX(Summary!$BA:$BA,$AH1477),0)&lt;1,"Under 1 day",IF(INDEX(Summary!$BA:$BA,$AH1477)&lt;3,"1-3 days",IF(INDEX(Summary!$BA:$BA,$AH1477)&lt;7,"3-7 days","7+ days"))))</f>
        <v>7+ days</v>
      </c>
      <c r="J1477" t="str">
        <f t="array" ref="J1477">IF($A1477="","",IF(IFERROR(INDEX(Summary!$AX:$AX,$AH1477),0)&lt;0.25,"0-25%",IF(INDEX(Summary!$AX:$AX,$AH1477)&lt;0.5,"25-50%",IF(INDEX(Summary!$AX:$AX,$AH1477)&lt;0.75,"50-75%","75-100%"))))</f>
        <v>75-100%</v>
      </c>
      <c r="K1477" t="str">
        <f t="array" ref="K1477">IF($A1477="","",INDEX(Summary!$AY:$AY,$AH1477)&amp;"")</f>
        <v>wip</v>
      </c>
      <c r="L1477" s="1">
        <f>IF($A1477="","",Summary!$P$2+MOD(ROW()-2,30))</f>
        <v>46232</v>
      </c>
      <c r="M1477">
        <f t="shared" si="209"/>
        <v>6</v>
      </c>
      <c r="N1477">
        <f t="shared" si="210"/>
        <v>29</v>
      </c>
      <c r="O1477" t="str">
        <f t="shared" si="211"/>
        <v>Jul-2026</v>
      </c>
      <c r="P1477">
        <f t="shared" ca="1" si="212"/>
        <v>1</v>
      </c>
      <c r="Q1477" s="2">
        <f t="array" ref="Q1477">IF($A1477="",0,IFERROR(INDEX(Summary!$P$3:$AS$67,$AH1477-2,$M1477),0))</f>
        <v>300</v>
      </c>
      <c r="R1477" s="2">
        <f t="array" ref="R1477">IF($A1477="",0,ROUND(IFERROR(INDEX(Summary!$O:$O,$AH1477),0)/30,0))</f>
        <v>93</v>
      </c>
      <c r="S1477">
        <f t="shared" si="213"/>
        <v>0</v>
      </c>
      <c r="T1477" s="2">
        <f t="array" ref="T1477">IF($S1477=1,IFERROR(INDEX(Summary!$O:$O,$AH1477),0),0)</f>
        <v>0</v>
      </c>
      <c r="U1477" s="2">
        <f t="array" ref="U1477">IF($S1477=1,IFERROR(INDEX(Summary!$AT:$AT,$AH1477),0),0)</f>
        <v>0</v>
      </c>
      <c r="V1477" s="2">
        <f t="shared" si="214"/>
        <v>0</v>
      </c>
      <c r="W1477" s="2">
        <f t="array" ref="W1477">IF($S1477=1,IFERROR(INDEX(Summary!$AZ:$AZ,$AH1477),0),0)</f>
        <v>0</v>
      </c>
      <c r="X1477" s="3">
        <f t="array" ref="X1477">IF($S1477=1,IFERROR(INDEX(Summary!$BA:$BA,$AH1477),0),0)</f>
        <v>0</v>
      </c>
      <c r="Y1477" s="2">
        <f t="array" ref="Y1477">IF($S1477=1,IFERROR(INDEX(Summary!$G:$G,$AH1477),0),0)</f>
        <v>0</v>
      </c>
      <c r="Z1477" s="2">
        <f t="array" ref="Z1477">IF($S1477=1,IFERROR(INDEX(Summary!$H:$H,$AH1477),0),0)</f>
        <v>0</v>
      </c>
      <c r="AA1477" s="2">
        <f t="array" ref="AA1477">IF($S1477=1,IFERROR(INDEX(Summary!$I:$I,$AH1477),0),0)</f>
        <v>0</v>
      </c>
      <c r="AB1477" s="2">
        <f t="array" ref="AB1477">IF($S1477=1,IFERROR(INDEX(Summary!$J:$J,$AH1477),0),0)</f>
        <v>0</v>
      </c>
      <c r="AC1477" s="2">
        <f t="array" ref="AC1477">IF($S1477=1,IFERROR(INDEX(Summary!$K:$K,$AH1477),0),0)</f>
        <v>0</v>
      </c>
      <c r="AD1477" s="2">
        <f t="array" ref="AD1477">IF($S1477=1,IFERROR(INDEX(Summary!$L:$L,$AH1477),0),0)</f>
        <v>0</v>
      </c>
      <c r="AE1477" s="2">
        <f t="array" ref="AE1477">IF($S1477=1,IFERROR(INDEX(Summary!$M:$M,$AH1477),0),0)</f>
        <v>0</v>
      </c>
      <c r="AF1477" s="2">
        <f t="array" ref="AF1477">IF($S1477=1,IFERROR(INDEX(Summary!$N:$N,$AH1477),0),0)</f>
        <v>0</v>
      </c>
      <c r="AG1477">
        <f t="array" ref="AG1477">IF($A1477="","",IFERROR(INDEX(Summary!$BB:$BB,$AH1477),0))</f>
        <v>5</v>
      </c>
      <c r="AH1477">
        <f t="shared" si="215"/>
        <v>52</v>
      </c>
    </row>
    <row r="1478" spans="1:34" hidden="1">
      <c r="A1478" t="str">
        <f t="array" ref="A1478">IFERROR(INDEX(Summary!$D:$D,$AH1478)&amp;"","")</f>
        <v>FG00240</v>
      </c>
      <c r="B1478" t="str">
        <f t="array" ref="B1478">IF($A1478="","",INDEX(Summary!$E:$E,$AH1478))</f>
        <v>Stony Ambemohar Rice (Unpolished) - 1kg</v>
      </c>
      <c r="C1478" t="str">
        <f t="array" ref="C1478">IF($A1478="","",INDEX(Summary!$B:$B,$AH1478))</f>
        <v>Raw_Agri</v>
      </c>
      <c r="D1478" t="str">
        <f t="array" ref="D1478">IF($A1478="","",INDEX(Summary!$C:$C,$AH1478))</f>
        <v>C6</v>
      </c>
      <c r="E1478">
        <f t="array" ref="E1478">IF($A1478="","",INDEX(Summary!$F:$F,$AH1478))</f>
        <v>1</v>
      </c>
      <c r="F1478" t="str">
        <f t="array" ref="F1478">IF($A1478="","",INDEX(Summary!$BC:$BC,$AH1478)&amp;"")</f>
        <v>P3 – Normal</v>
      </c>
      <c r="G1478">
        <f t="shared" si="207"/>
        <v>3</v>
      </c>
      <c r="H1478">
        <f t="shared" si="208"/>
        <v>0</v>
      </c>
      <c r="I1478" t="str">
        <f t="array" ref="I1478">IF($A1478="","",IF(IFERROR(INDEX(Summary!$BA:$BA,$AH1478),0)&lt;1,"Under 1 day",IF(INDEX(Summary!$BA:$BA,$AH1478)&lt;3,"1-3 days",IF(INDEX(Summary!$BA:$BA,$AH1478)&lt;7,"3-7 days","7+ days"))))</f>
        <v>7+ days</v>
      </c>
      <c r="J1478" t="str">
        <f t="array" ref="J1478">IF($A1478="","",IF(IFERROR(INDEX(Summary!$AX:$AX,$AH1478),0)&lt;0.25,"0-25%",IF(INDEX(Summary!$AX:$AX,$AH1478)&lt;0.5,"25-50%",IF(INDEX(Summary!$AX:$AX,$AH1478)&lt;0.75,"50-75%","75-100%"))))</f>
        <v>75-100%</v>
      </c>
      <c r="K1478" t="str">
        <f t="array" ref="K1478">IF($A1478="","",INDEX(Summary!$AY:$AY,$AH1478)&amp;"")</f>
        <v>wip</v>
      </c>
      <c r="L1478" s="1">
        <f>IF($A1478="","",Summary!$P$2+MOD(ROW()-2,30))</f>
        <v>46233</v>
      </c>
      <c r="M1478">
        <f t="shared" si="209"/>
        <v>7</v>
      </c>
      <c r="N1478">
        <f t="shared" si="210"/>
        <v>30</v>
      </c>
      <c r="O1478" t="str">
        <f t="shared" si="211"/>
        <v>Jul-2026</v>
      </c>
      <c r="P1478">
        <f t="shared" ca="1" si="212"/>
        <v>1</v>
      </c>
      <c r="Q1478" s="2">
        <f t="array" ref="Q1478">IF($A1478="",0,IFERROR(INDEX(Summary!$P$3:$AS$67,$AH1478-2,$M1478),0))</f>
        <v>0</v>
      </c>
      <c r="R1478" s="2">
        <f t="array" ref="R1478">IF($A1478="",0,ROUND(IFERROR(INDEX(Summary!$O:$O,$AH1478),0)/30,0))</f>
        <v>93</v>
      </c>
      <c r="S1478">
        <f t="shared" si="213"/>
        <v>0</v>
      </c>
      <c r="T1478" s="2">
        <f t="array" ref="T1478">IF($S1478=1,IFERROR(INDEX(Summary!$O:$O,$AH1478),0),0)</f>
        <v>0</v>
      </c>
      <c r="U1478" s="2">
        <f t="array" ref="U1478">IF($S1478=1,IFERROR(INDEX(Summary!$AT:$AT,$AH1478),0),0)</f>
        <v>0</v>
      </c>
      <c r="V1478" s="2">
        <f t="shared" si="214"/>
        <v>0</v>
      </c>
      <c r="W1478" s="2">
        <f t="array" ref="W1478">IF($S1478=1,IFERROR(INDEX(Summary!$AZ:$AZ,$AH1478),0),0)</f>
        <v>0</v>
      </c>
      <c r="X1478" s="3">
        <f t="array" ref="X1478">IF($S1478=1,IFERROR(INDEX(Summary!$BA:$BA,$AH1478),0),0)</f>
        <v>0</v>
      </c>
      <c r="Y1478" s="2">
        <f t="array" ref="Y1478">IF($S1478=1,IFERROR(INDEX(Summary!$G:$G,$AH1478),0),0)</f>
        <v>0</v>
      </c>
      <c r="Z1478" s="2">
        <f t="array" ref="Z1478">IF($S1478=1,IFERROR(INDEX(Summary!$H:$H,$AH1478),0),0)</f>
        <v>0</v>
      </c>
      <c r="AA1478" s="2">
        <f t="array" ref="AA1478">IF($S1478=1,IFERROR(INDEX(Summary!$I:$I,$AH1478),0),0)</f>
        <v>0</v>
      </c>
      <c r="AB1478" s="2">
        <f t="array" ref="AB1478">IF($S1478=1,IFERROR(INDEX(Summary!$J:$J,$AH1478),0),0)</f>
        <v>0</v>
      </c>
      <c r="AC1478" s="2">
        <f t="array" ref="AC1478">IF($S1478=1,IFERROR(INDEX(Summary!$K:$K,$AH1478),0),0)</f>
        <v>0</v>
      </c>
      <c r="AD1478" s="2">
        <f t="array" ref="AD1478">IF($S1478=1,IFERROR(INDEX(Summary!$L:$L,$AH1478),0),0)</f>
        <v>0</v>
      </c>
      <c r="AE1478" s="2">
        <f t="array" ref="AE1478">IF($S1478=1,IFERROR(INDEX(Summary!$M:$M,$AH1478),0),0)</f>
        <v>0</v>
      </c>
      <c r="AF1478" s="2">
        <f t="array" ref="AF1478">IF($S1478=1,IFERROR(INDEX(Summary!$N:$N,$AH1478),0),0)</f>
        <v>0</v>
      </c>
      <c r="AG1478">
        <f t="array" ref="AG1478">IF($A1478="","",IFERROR(INDEX(Summary!$BB:$BB,$AH1478),0))</f>
        <v>5</v>
      </c>
      <c r="AH1478">
        <f t="shared" si="215"/>
        <v>52</v>
      </c>
    </row>
    <row r="1479" spans="1:34" hidden="1">
      <c r="A1479" t="str">
        <f t="array" ref="A1479">IFERROR(INDEX(Summary!$D:$D,$AH1479)&amp;"","")</f>
        <v>FG00240</v>
      </c>
      <c r="B1479" t="str">
        <f t="array" ref="B1479">IF($A1479="","",INDEX(Summary!$E:$E,$AH1479))</f>
        <v>Stony Ambemohar Rice (Unpolished) - 1kg</v>
      </c>
      <c r="C1479" t="str">
        <f t="array" ref="C1479">IF($A1479="","",INDEX(Summary!$B:$B,$AH1479))</f>
        <v>Raw_Agri</v>
      </c>
      <c r="D1479" t="str">
        <f t="array" ref="D1479">IF($A1479="","",INDEX(Summary!$C:$C,$AH1479))</f>
        <v>C6</v>
      </c>
      <c r="E1479">
        <f t="array" ref="E1479">IF($A1479="","",INDEX(Summary!$F:$F,$AH1479))</f>
        <v>1</v>
      </c>
      <c r="F1479" t="str">
        <f t="array" ref="F1479">IF($A1479="","",INDEX(Summary!$BC:$BC,$AH1479)&amp;"")</f>
        <v>P3 – Normal</v>
      </c>
      <c r="G1479">
        <f t="shared" si="207"/>
        <v>3</v>
      </c>
      <c r="H1479">
        <f t="shared" si="208"/>
        <v>0</v>
      </c>
      <c r="I1479" t="str">
        <f t="array" ref="I1479">IF($A1479="","",IF(IFERROR(INDEX(Summary!$BA:$BA,$AH1479),0)&lt;1,"Under 1 day",IF(INDEX(Summary!$BA:$BA,$AH1479)&lt;3,"1-3 days",IF(INDEX(Summary!$BA:$BA,$AH1479)&lt;7,"3-7 days","7+ days"))))</f>
        <v>7+ days</v>
      </c>
      <c r="J1479" t="str">
        <f t="array" ref="J1479">IF($A1479="","",IF(IFERROR(INDEX(Summary!$AX:$AX,$AH1479),0)&lt;0.25,"0-25%",IF(INDEX(Summary!$AX:$AX,$AH1479)&lt;0.5,"25-50%",IF(INDEX(Summary!$AX:$AX,$AH1479)&lt;0.75,"50-75%","75-100%"))))</f>
        <v>75-100%</v>
      </c>
      <c r="K1479" t="str">
        <f t="array" ref="K1479">IF($A1479="","",INDEX(Summary!$AY:$AY,$AH1479)&amp;"")</f>
        <v>wip</v>
      </c>
      <c r="L1479" s="1">
        <f>IF($A1479="","",Summary!$P$2+MOD(ROW()-2,30))</f>
        <v>46234</v>
      </c>
      <c r="M1479">
        <f t="shared" si="209"/>
        <v>8</v>
      </c>
      <c r="N1479">
        <f t="shared" si="210"/>
        <v>31</v>
      </c>
      <c r="O1479" t="str">
        <f t="shared" si="211"/>
        <v>Jul-2026</v>
      </c>
      <c r="P1479">
        <f t="shared" ca="1" si="212"/>
        <v>1</v>
      </c>
      <c r="Q1479" s="2">
        <f t="array" ref="Q1479">IF($A1479="",0,IFERROR(INDEX(Summary!$P$3:$AS$67,$AH1479-2,$M1479),0))</f>
        <v>0</v>
      </c>
      <c r="R1479" s="2">
        <f t="array" ref="R1479">IF($A1479="",0,ROUND(IFERROR(INDEX(Summary!$O:$O,$AH1479),0)/30,0))</f>
        <v>93</v>
      </c>
      <c r="S1479">
        <f t="shared" si="213"/>
        <v>0</v>
      </c>
      <c r="T1479" s="2">
        <f t="array" ref="T1479">IF($S1479=1,IFERROR(INDEX(Summary!$O:$O,$AH1479),0),0)</f>
        <v>0</v>
      </c>
      <c r="U1479" s="2">
        <f t="array" ref="U1479">IF($S1479=1,IFERROR(INDEX(Summary!$AT:$AT,$AH1479),0),0)</f>
        <v>0</v>
      </c>
      <c r="V1479" s="2">
        <f t="shared" si="214"/>
        <v>0</v>
      </c>
      <c r="W1479" s="2">
        <f t="array" ref="W1479">IF($S1479=1,IFERROR(INDEX(Summary!$AZ:$AZ,$AH1479),0),0)</f>
        <v>0</v>
      </c>
      <c r="X1479" s="3">
        <f t="array" ref="X1479">IF($S1479=1,IFERROR(INDEX(Summary!$BA:$BA,$AH1479),0),0)</f>
        <v>0</v>
      </c>
      <c r="Y1479" s="2">
        <f t="array" ref="Y1479">IF($S1479=1,IFERROR(INDEX(Summary!$G:$G,$AH1479),0),0)</f>
        <v>0</v>
      </c>
      <c r="Z1479" s="2">
        <f t="array" ref="Z1479">IF($S1479=1,IFERROR(INDEX(Summary!$H:$H,$AH1479),0),0)</f>
        <v>0</v>
      </c>
      <c r="AA1479" s="2">
        <f t="array" ref="AA1479">IF($S1479=1,IFERROR(INDEX(Summary!$I:$I,$AH1479),0),0)</f>
        <v>0</v>
      </c>
      <c r="AB1479" s="2">
        <f t="array" ref="AB1479">IF($S1479=1,IFERROR(INDEX(Summary!$J:$J,$AH1479),0),0)</f>
        <v>0</v>
      </c>
      <c r="AC1479" s="2">
        <f t="array" ref="AC1479">IF($S1479=1,IFERROR(INDEX(Summary!$K:$K,$AH1479),0),0)</f>
        <v>0</v>
      </c>
      <c r="AD1479" s="2">
        <f t="array" ref="AD1479">IF($S1479=1,IFERROR(INDEX(Summary!$L:$L,$AH1479),0),0)</f>
        <v>0</v>
      </c>
      <c r="AE1479" s="2">
        <f t="array" ref="AE1479">IF($S1479=1,IFERROR(INDEX(Summary!$M:$M,$AH1479),0),0)</f>
        <v>0</v>
      </c>
      <c r="AF1479" s="2">
        <f t="array" ref="AF1479">IF($S1479=1,IFERROR(INDEX(Summary!$N:$N,$AH1479),0),0)</f>
        <v>0</v>
      </c>
      <c r="AG1479">
        <f t="array" ref="AG1479">IF($A1479="","",IFERROR(INDEX(Summary!$BB:$BB,$AH1479),0))</f>
        <v>5</v>
      </c>
      <c r="AH1479">
        <f t="shared" si="215"/>
        <v>52</v>
      </c>
    </row>
    <row r="1480" spans="1:34" hidden="1">
      <c r="A1480" t="str">
        <f t="array" ref="A1480">IFERROR(INDEX(Summary!$D:$D,$AH1480)&amp;"","")</f>
        <v>FG00240</v>
      </c>
      <c r="B1480" t="str">
        <f t="array" ref="B1480">IF($A1480="","",INDEX(Summary!$E:$E,$AH1480))</f>
        <v>Stony Ambemohar Rice (Unpolished) - 1kg</v>
      </c>
      <c r="C1480" t="str">
        <f t="array" ref="C1480">IF($A1480="","",INDEX(Summary!$B:$B,$AH1480))</f>
        <v>Raw_Agri</v>
      </c>
      <c r="D1480" t="str">
        <f t="array" ref="D1480">IF($A1480="","",INDEX(Summary!$C:$C,$AH1480))</f>
        <v>C6</v>
      </c>
      <c r="E1480">
        <f t="array" ref="E1480">IF($A1480="","",INDEX(Summary!$F:$F,$AH1480))</f>
        <v>1</v>
      </c>
      <c r="F1480" t="str">
        <f t="array" ref="F1480">IF($A1480="","",INDEX(Summary!$BC:$BC,$AH1480)&amp;"")</f>
        <v>P3 – Normal</v>
      </c>
      <c r="G1480">
        <f t="shared" si="207"/>
        <v>3</v>
      </c>
      <c r="H1480">
        <f t="shared" si="208"/>
        <v>0</v>
      </c>
      <c r="I1480" t="str">
        <f t="array" ref="I1480">IF($A1480="","",IF(IFERROR(INDEX(Summary!$BA:$BA,$AH1480),0)&lt;1,"Under 1 day",IF(INDEX(Summary!$BA:$BA,$AH1480)&lt;3,"1-3 days",IF(INDEX(Summary!$BA:$BA,$AH1480)&lt;7,"3-7 days","7+ days"))))</f>
        <v>7+ days</v>
      </c>
      <c r="J1480" t="str">
        <f t="array" ref="J1480">IF($A1480="","",IF(IFERROR(INDEX(Summary!$AX:$AX,$AH1480),0)&lt;0.25,"0-25%",IF(INDEX(Summary!$AX:$AX,$AH1480)&lt;0.5,"25-50%",IF(INDEX(Summary!$AX:$AX,$AH1480)&lt;0.75,"50-75%","75-100%"))))</f>
        <v>75-100%</v>
      </c>
      <c r="K1480" t="str">
        <f t="array" ref="K1480">IF($A1480="","",INDEX(Summary!$AY:$AY,$AH1480)&amp;"")</f>
        <v>wip</v>
      </c>
      <c r="L1480" s="1">
        <f>IF($A1480="","",Summary!$P$2+MOD(ROW()-2,30))</f>
        <v>46235</v>
      </c>
      <c r="M1480">
        <f t="shared" si="209"/>
        <v>9</v>
      </c>
      <c r="N1480">
        <f t="shared" si="210"/>
        <v>1</v>
      </c>
      <c r="O1480" t="str">
        <f t="shared" si="211"/>
        <v>Aug-2026</v>
      </c>
      <c r="P1480">
        <f t="shared" ca="1" si="212"/>
        <v>1</v>
      </c>
      <c r="Q1480" s="2">
        <f t="array" ref="Q1480">IF($A1480="",0,IFERROR(INDEX(Summary!$P$3:$AS$67,$AH1480-2,$M1480),0))</f>
        <v>0</v>
      </c>
      <c r="R1480" s="2">
        <f t="array" ref="R1480">IF($A1480="",0,ROUND(IFERROR(INDEX(Summary!$O:$O,$AH1480),0)/30,0))</f>
        <v>93</v>
      </c>
      <c r="S1480">
        <f t="shared" si="213"/>
        <v>0</v>
      </c>
      <c r="T1480" s="2">
        <f t="array" ref="T1480">IF($S1480=1,IFERROR(INDEX(Summary!$O:$O,$AH1480),0),0)</f>
        <v>0</v>
      </c>
      <c r="U1480" s="2">
        <f t="array" ref="U1480">IF($S1480=1,IFERROR(INDEX(Summary!$AT:$AT,$AH1480),0),0)</f>
        <v>0</v>
      </c>
      <c r="V1480" s="2">
        <f t="shared" si="214"/>
        <v>0</v>
      </c>
      <c r="W1480" s="2">
        <f t="array" ref="W1480">IF($S1480=1,IFERROR(INDEX(Summary!$AZ:$AZ,$AH1480),0),0)</f>
        <v>0</v>
      </c>
      <c r="X1480" s="3">
        <f t="array" ref="X1480">IF($S1480=1,IFERROR(INDEX(Summary!$BA:$BA,$AH1480),0),0)</f>
        <v>0</v>
      </c>
      <c r="Y1480" s="2">
        <f t="array" ref="Y1480">IF($S1480=1,IFERROR(INDEX(Summary!$G:$G,$AH1480),0),0)</f>
        <v>0</v>
      </c>
      <c r="Z1480" s="2">
        <f t="array" ref="Z1480">IF($S1480=1,IFERROR(INDEX(Summary!$H:$H,$AH1480),0),0)</f>
        <v>0</v>
      </c>
      <c r="AA1480" s="2">
        <f t="array" ref="AA1480">IF($S1480=1,IFERROR(INDEX(Summary!$I:$I,$AH1480),0),0)</f>
        <v>0</v>
      </c>
      <c r="AB1480" s="2">
        <f t="array" ref="AB1480">IF($S1480=1,IFERROR(INDEX(Summary!$J:$J,$AH1480),0),0)</f>
        <v>0</v>
      </c>
      <c r="AC1480" s="2">
        <f t="array" ref="AC1480">IF($S1480=1,IFERROR(INDEX(Summary!$K:$K,$AH1480),0),0)</f>
        <v>0</v>
      </c>
      <c r="AD1480" s="2">
        <f t="array" ref="AD1480">IF($S1480=1,IFERROR(INDEX(Summary!$L:$L,$AH1480),0),0)</f>
        <v>0</v>
      </c>
      <c r="AE1480" s="2">
        <f t="array" ref="AE1480">IF($S1480=1,IFERROR(INDEX(Summary!$M:$M,$AH1480),0),0)</f>
        <v>0</v>
      </c>
      <c r="AF1480" s="2">
        <f t="array" ref="AF1480">IF($S1480=1,IFERROR(INDEX(Summary!$N:$N,$AH1480),0),0)</f>
        <v>0</v>
      </c>
      <c r="AG1480">
        <f t="array" ref="AG1480">IF($A1480="","",IFERROR(INDEX(Summary!$BB:$BB,$AH1480),0))</f>
        <v>5</v>
      </c>
      <c r="AH1480">
        <f t="shared" si="215"/>
        <v>52</v>
      </c>
    </row>
    <row r="1481" spans="1:34" hidden="1">
      <c r="A1481" t="str">
        <f t="array" ref="A1481">IFERROR(INDEX(Summary!$D:$D,$AH1481)&amp;"","")</f>
        <v>FG00240</v>
      </c>
      <c r="B1481" t="str">
        <f t="array" ref="B1481">IF($A1481="","",INDEX(Summary!$E:$E,$AH1481))</f>
        <v>Stony Ambemohar Rice (Unpolished) - 1kg</v>
      </c>
      <c r="C1481" t="str">
        <f t="array" ref="C1481">IF($A1481="","",INDEX(Summary!$B:$B,$AH1481))</f>
        <v>Raw_Agri</v>
      </c>
      <c r="D1481" t="str">
        <f t="array" ref="D1481">IF($A1481="","",INDEX(Summary!$C:$C,$AH1481))</f>
        <v>C6</v>
      </c>
      <c r="E1481">
        <f t="array" ref="E1481">IF($A1481="","",INDEX(Summary!$F:$F,$AH1481))</f>
        <v>1</v>
      </c>
      <c r="F1481" t="str">
        <f t="array" ref="F1481">IF($A1481="","",INDEX(Summary!$BC:$BC,$AH1481)&amp;"")</f>
        <v>P3 – Normal</v>
      </c>
      <c r="G1481">
        <f t="shared" si="207"/>
        <v>3</v>
      </c>
      <c r="H1481">
        <f t="shared" si="208"/>
        <v>0</v>
      </c>
      <c r="I1481" t="str">
        <f t="array" ref="I1481">IF($A1481="","",IF(IFERROR(INDEX(Summary!$BA:$BA,$AH1481),0)&lt;1,"Under 1 day",IF(INDEX(Summary!$BA:$BA,$AH1481)&lt;3,"1-3 days",IF(INDEX(Summary!$BA:$BA,$AH1481)&lt;7,"3-7 days","7+ days"))))</f>
        <v>7+ days</v>
      </c>
      <c r="J1481" t="str">
        <f t="array" ref="J1481">IF($A1481="","",IF(IFERROR(INDEX(Summary!$AX:$AX,$AH1481),0)&lt;0.25,"0-25%",IF(INDEX(Summary!$AX:$AX,$AH1481)&lt;0.5,"25-50%",IF(INDEX(Summary!$AX:$AX,$AH1481)&lt;0.75,"50-75%","75-100%"))))</f>
        <v>75-100%</v>
      </c>
      <c r="K1481" t="str">
        <f t="array" ref="K1481">IF($A1481="","",INDEX(Summary!$AY:$AY,$AH1481)&amp;"")</f>
        <v>wip</v>
      </c>
      <c r="L1481" s="1">
        <f>IF($A1481="","",Summary!$P$2+MOD(ROW()-2,30))</f>
        <v>46236</v>
      </c>
      <c r="M1481">
        <f t="shared" si="209"/>
        <v>10</v>
      </c>
      <c r="N1481">
        <f t="shared" si="210"/>
        <v>2</v>
      </c>
      <c r="O1481" t="str">
        <f t="shared" si="211"/>
        <v>Aug-2026</v>
      </c>
      <c r="P1481">
        <f t="shared" ca="1" si="212"/>
        <v>1</v>
      </c>
      <c r="Q1481" s="2">
        <f t="array" ref="Q1481">IF($A1481="",0,IFERROR(INDEX(Summary!$P$3:$AS$67,$AH1481-2,$M1481),0))</f>
        <v>0</v>
      </c>
      <c r="R1481" s="2">
        <f t="array" ref="R1481">IF($A1481="",0,ROUND(IFERROR(INDEX(Summary!$O:$O,$AH1481),0)/30,0))</f>
        <v>93</v>
      </c>
      <c r="S1481">
        <f t="shared" si="213"/>
        <v>0</v>
      </c>
      <c r="T1481" s="2">
        <f t="array" ref="T1481">IF($S1481=1,IFERROR(INDEX(Summary!$O:$O,$AH1481),0),0)</f>
        <v>0</v>
      </c>
      <c r="U1481" s="2">
        <f t="array" ref="U1481">IF($S1481=1,IFERROR(INDEX(Summary!$AT:$AT,$AH1481),0),0)</f>
        <v>0</v>
      </c>
      <c r="V1481" s="2">
        <f t="shared" si="214"/>
        <v>0</v>
      </c>
      <c r="W1481" s="2">
        <f t="array" ref="W1481">IF($S1481=1,IFERROR(INDEX(Summary!$AZ:$AZ,$AH1481),0),0)</f>
        <v>0</v>
      </c>
      <c r="X1481" s="3">
        <f t="array" ref="X1481">IF($S1481=1,IFERROR(INDEX(Summary!$BA:$BA,$AH1481),0),0)</f>
        <v>0</v>
      </c>
      <c r="Y1481" s="2">
        <f t="array" ref="Y1481">IF($S1481=1,IFERROR(INDEX(Summary!$G:$G,$AH1481),0),0)</f>
        <v>0</v>
      </c>
      <c r="Z1481" s="2">
        <f t="array" ref="Z1481">IF($S1481=1,IFERROR(INDEX(Summary!$H:$H,$AH1481),0),0)</f>
        <v>0</v>
      </c>
      <c r="AA1481" s="2">
        <f t="array" ref="AA1481">IF($S1481=1,IFERROR(INDEX(Summary!$I:$I,$AH1481),0),0)</f>
        <v>0</v>
      </c>
      <c r="AB1481" s="2">
        <f t="array" ref="AB1481">IF($S1481=1,IFERROR(INDEX(Summary!$J:$J,$AH1481),0),0)</f>
        <v>0</v>
      </c>
      <c r="AC1481" s="2">
        <f t="array" ref="AC1481">IF($S1481=1,IFERROR(INDEX(Summary!$K:$K,$AH1481),0),0)</f>
        <v>0</v>
      </c>
      <c r="AD1481" s="2">
        <f t="array" ref="AD1481">IF($S1481=1,IFERROR(INDEX(Summary!$L:$L,$AH1481),0),0)</f>
        <v>0</v>
      </c>
      <c r="AE1481" s="2">
        <f t="array" ref="AE1481">IF($S1481=1,IFERROR(INDEX(Summary!$M:$M,$AH1481),0),0)</f>
        <v>0</v>
      </c>
      <c r="AF1481" s="2">
        <f t="array" ref="AF1481">IF($S1481=1,IFERROR(INDEX(Summary!$N:$N,$AH1481),0),0)</f>
        <v>0</v>
      </c>
      <c r="AG1481">
        <f t="array" ref="AG1481">IF($A1481="","",IFERROR(INDEX(Summary!$BB:$BB,$AH1481),0))</f>
        <v>5</v>
      </c>
      <c r="AH1481">
        <f t="shared" si="215"/>
        <v>52</v>
      </c>
    </row>
    <row r="1482" spans="1:34" hidden="1">
      <c r="A1482" t="str">
        <f t="array" ref="A1482">IFERROR(INDEX(Summary!$D:$D,$AH1482)&amp;"","")</f>
        <v>FG00240</v>
      </c>
      <c r="B1482" t="str">
        <f t="array" ref="B1482">IF($A1482="","",INDEX(Summary!$E:$E,$AH1482))</f>
        <v>Stony Ambemohar Rice (Unpolished) - 1kg</v>
      </c>
      <c r="C1482" t="str">
        <f t="array" ref="C1482">IF($A1482="","",INDEX(Summary!$B:$B,$AH1482))</f>
        <v>Raw_Agri</v>
      </c>
      <c r="D1482" t="str">
        <f t="array" ref="D1482">IF($A1482="","",INDEX(Summary!$C:$C,$AH1482))</f>
        <v>C6</v>
      </c>
      <c r="E1482">
        <f t="array" ref="E1482">IF($A1482="","",INDEX(Summary!$F:$F,$AH1482))</f>
        <v>1</v>
      </c>
      <c r="F1482" t="str">
        <f t="array" ref="F1482">IF($A1482="","",INDEX(Summary!$BC:$BC,$AH1482)&amp;"")</f>
        <v>P3 – Normal</v>
      </c>
      <c r="G1482">
        <f t="shared" si="207"/>
        <v>3</v>
      </c>
      <c r="H1482">
        <f t="shared" si="208"/>
        <v>0</v>
      </c>
      <c r="I1482" t="str">
        <f t="array" ref="I1482">IF($A1482="","",IF(IFERROR(INDEX(Summary!$BA:$BA,$AH1482),0)&lt;1,"Under 1 day",IF(INDEX(Summary!$BA:$BA,$AH1482)&lt;3,"1-3 days",IF(INDEX(Summary!$BA:$BA,$AH1482)&lt;7,"3-7 days","7+ days"))))</f>
        <v>7+ days</v>
      </c>
      <c r="J1482" t="str">
        <f t="array" ref="J1482">IF($A1482="","",IF(IFERROR(INDEX(Summary!$AX:$AX,$AH1482),0)&lt;0.25,"0-25%",IF(INDEX(Summary!$AX:$AX,$AH1482)&lt;0.5,"25-50%",IF(INDEX(Summary!$AX:$AX,$AH1482)&lt;0.75,"50-75%","75-100%"))))</f>
        <v>75-100%</v>
      </c>
      <c r="K1482" t="str">
        <f t="array" ref="K1482">IF($A1482="","",INDEX(Summary!$AY:$AY,$AH1482)&amp;"")</f>
        <v>wip</v>
      </c>
      <c r="L1482" s="1">
        <f>IF($A1482="","",Summary!$P$2+MOD(ROW()-2,30))</f>
        <v>46237</v>
      </c>
      <c r="M1482">
        <f t="shared" si="209"/>
        <v>11</v>
      </c>
      <c r="N1482">
        <f t="shared" si="210"/>
        <v>3</v>
      </c>
      <c r="O1482" t="str">
        <f t="shared" si="211"/>
        <v>Aug-2026</v>
      </c>
      <c r="P1482">
        <f t="shared" ca="1" si="212"/>
        <v>1</v>
      </c>
      <c r="Q1482" s="2">
        <f t="array" ref="Q1482">IF($A1482="",0,IFERROR(INDEX(Summary!$P$3:$AS$67,$AH1482-2,$M1482),0))</f>
        <v>0</v>
      </c>
      <c r="R1482" s="2">
        <f t="array" ref="R1482">IF($A1482="",0,ROUND(IFERROR(INDEX(Summary!$O:$O,$AH1482),0)/30,0))</f>
        <v>93</v>
      </c>
      <c r="S1482">
        <f t="shared" si="213"/>
        <v>0</v>
      </c>
      <c r="T1482" s="2">
        <f t="array" ref="T1482">IF($S1482=1,IFERROR(INDEX(Summary!$O:$O,$AH1482),0),0)</f>
        <v>0</v>
      </c>
      <c r="U1482" s="2">
        <f t="array" ref="U1482">IF($S1482=1,IFERROR(INDEX(Summary!$AT:$AT,$AH1482),0),0)</f>
        <v>0</v>
      </c>
      <c r="V1482" s="2">
        <f t="shared" si="214"/>
        <v>0</v>
      </c>
      <c r="W1482" s="2">
        <f t="array" ref="W1482">IF($S1482=1,IFERROR(INDEX(Summary!$AZ:$AZ,$AH1482),0),0)</f>
        <v>0</v>
      </c>
      <c r="X1482" s="3">
        <f t="array" ref="X1482">IF($S1482=1,IFERROR(INDEX(Summary!$BA:$BA,$AH1482),0),0)</f>
        <v>0</v>
      </c>
      <c r="Y1482" s="2">
        <f t="array" ref="Y1482">IF($S1482=1,IFERROR(INDEX(Summary!$G:$G,$AH1482),0),0)</f>
        <v>0</v>
      </c>
      <c r="Z1482" s="2">
        <f t="array" ref="Z1482">IF($S1482=1,IFERROR(INDEX(Summary!$H:$H,$AH1482),0),0)</f>
        <v>0</v>
      </c>
      <c r="AA1482" s="2">
        <f t="array" ref="AA1482">IF($S1482=1,IFERROR(INDEX(Summary!$I:$I,$AH1482),0),0)</f>
        <v>0</v>
      </c>
      <c r="AB1482" s="2">
        <f t="array" ref="AB1482">IF($S1482=1,IFERROR(INDEX(Summary!$J:$J,$AH1482),0),0)</f>
        <v>0</v>
      </c>
      <c r="AC1482" s="2">
        <f t="array" ref="AC1482">IF($S1482=1,IFERROR(INDEX(Summary!$K:$K,$AH1482),0),0)</f>
        <v>0</v>
      </c>
      <c r="AD1482" s="2">
        <f t="array" ref="AD1482">IF($S1482=1,IFERROR(INDEX(Summary!$L:$L,$AH1482),0),0)</f>
        <v>0</v>
      </c>
      <c r="AE1482" s="2">
        <f t="array" ref="AE1482">IF($S1482=1,IFERROR(INDEX(Summary!$M:$M,$AH1482),0),0)</f>
        <v>0</v>
      </c>
      <c r="AF1482" s="2">
        <f t="array" ref="AF1482">IF($S1482=1,IFERROR(INDEX(Summary!$N:$N,$AH1482),0),0)</f>
        <v>0</v>
      </c>
      <c r="AG1482">
        <f t="array" ref="AG1482">IF($A1482="","",IFERROR(INDEX(Summary!$BB:$BB,$AH1482),0))</f>
        <v>5</v>
      </c>
      <c r="AH1482">
        <f t="shared" si="215"/>
        <v>52</v>
      </c>
    </row>
    <row r="1483" spans="1:34" hidden="1">
      <c r="A1483" t="str">
        <f t="array" ref="A1483">IFERROR(INDEX(Summary!$D:$D,$AH1483)&amp;"","")</f>
        <v>FG00240</v>
      </c>
      <c r="B1483" t="str">
        <f t="array" ref="B1483">IF($A1483="","",INDEX(Summary!$E:$E,$AH1483))</f>
        <v>Stony Ambemohar Rice (Unpolished) - 1kg</v>
      </c>
      <c r="C1483" t="str">
        <f t="array" ref="C1483">IF($A1483="","",INDEX(Summary!$B:$B,$AH1483))</f>
        <v>Raw_Agri</v>
      </c>
      <c r="D1483" t="str">
        <f t="array" ref="D1483">IF($A1483="","",INDEX(Summary!$C:$C,$AH1483))</f>
        <v>C6</v>
      </c>
      <c r="E1483">
        <f t="array" ref="E1483">IF($A1483="","",INDEX(Summary!$F:$F,$AH1483))</f>
        <v>1</v>
      </c>
      <c r="F1483" t="str">
        <f t="array" ref="F1483">IF($A1483="","",INDEX(Summary!$BC:$BC,$AH1483)&amp;"")</f>
        <v>P3 – Normal</v>
      </c>
      <c r="G1483">
        <f t="shared" si="207"/>
        <v>3</v>
      </c>
      <c r="H1483">
        <f t="shared" si="208"/>
        <v>0</v>
      </c>
      <c r="I1483" t="str">
        <f t="array" ref="I1483">IF($A1483="","",IF(IFERROR(INDEX(Summary!$BA:$BA,$AH1483),0)&lt;1,"Under 1 day",IF(INDEX(Summary!$BA:$BA,$AH1483)&lt;3,"1-3 days",IF(INDEX(Summary!$BA:$BA,$AH1483)&lt;7,"3-7 days","7+ days"))))</f>
        <v>7+ days</v>
      </c>
      <c r="J1483" t="str">
        <f t="array" ref="J1483">IF($A1483="","",IF(IFERROR(INDEX(Summary!$AX:$AX,$AH1483),0)&lt;0.25,"0-25%",IF(INDEX(Summary!$AX:$AX,$AH1483)&lt;0.5,"25-50%",IF(INDEX(Summary!$AX:$AX,$AH1483)&lt;0.75,"50-75%","75-100%"))))</f>
        <v>75-100%</v>
      </c>
      <c r="K1483" t="str">
        <f t="array" ref="K1483">IF($A1483="","",INDEX(Summary!$AY:$AY,$AH1483)&amp;"")</f>
        <v>wip</v>
      </c>
      <c r="L1483" s="1">
        <f>IF($A1483="","",Summary!$P$2+MOD(ROW()-2,30))</f>
        <v>46238</v>
      </c>
      <c r="M1483">
        <f t="shared" si="209"/>
        <v>12</v>
      </c>
      <c r="N1483">
        <f t="shared" si="210"/>
        <v>4</v>
      </c>
      <c r="O1483" t="str">
        <f t="shared" si="211"/>
        <v>Aug-2026</v>
      </c>
      <c r="P1483">
        <f t="shared" ca="1" si="212"/>
        <v>1</v>
      </c>
      <c r="Q1483" s="2">
        <f t="array" ref="Q1483">IF($A1483="",0,IFERROR(INDEX(Summary!$P$3:$AS$67,$AH1483-2,$M1483),0))</f>
        <v>0</v>
      </c>
      <c r="R1483" s="2">
        <f t="array" ref="R1483">IF($A1483="",0,ROUND(IFERROR(INDEX(Summary!$O:$O,$AH1483),0)/30,0))</f>
        <v>93</v>
      </c>
      <c r="S1483">
        <f t="shared" si="213"/>
        <v>0</v>
      </c>
      <c r="T1483" s="2">
        <f t="array" ref="T1483">IF($S1483=1,IFERROR(INDEX(Summary!$O:$O,$AH1483),0),0)</f>
        <v>0</v>
      </c>
      <c r="U1483" s="2">
        <f t="array" ref="U1483">IF($S1483=1,IFERROR(INDEX(Summary!$AT:$AT,$AH1483),0),0)</f>
        <v>0</v>
      </c>
      <c r="V1483" s="2">
        <f t="shared" si="214"/>
        <v>0</v>
      </c>
      <c r="W1483" s="2">
        <f t="array" ref="W1483">IF($S1483=1,IFERROR(INDEX(Summary!$AZ:$AZ,$AH1483),0),0)</f>
        <v>0</v>
      </c>
      <c r="X1483" s="3">
        <f t="array" ref="X1483">IF($S1483=1,IFERROR(INDEX(Summary!$BA:$BA,$AH1483),0),0)</f>
        <v>0</v>
      </c>
      <c r="Y1483" s="2">
        <f t="array" ref="Y1483">IF($S1483=1,IFERROR(INDEX(Summary!$G:$G,$AH1483),0),0)</f>
        <v>0</v>
      </c>
      <c r="Z1483" s="2">
        <f t="array" ref="Z1483">IF($S1483=1,IFERROR(INDEX(Summary!$H:$H,$AH1483),0),0)</f>
        <v>0</v>
      </c>
      <c r="AA1483" s="2">
        <f t="array" ref="AA1483">IF($S1483=1,IFERROR(INDEX(Summary!$I:$I,$AH1483),0),0)</f>
        <v>0</v>
      </c>
      <c r="AB1483" s="2">
        <f t="array" ref="AB1483">IF($S1483=1,IFERROR(INDEX(Summary!$J:$J,$AH1483),0),0)</f>
        <v>0</v>
      </c>
      <c r="AC1483" s="2">
        <f t="array" ref="AC1483">IF($S1483=1,IFERROR(INDEX(Summary!$K:$K,$AH1483),0),0)</f>
        <v>0</v>
      </c>
      <c r="AD1483" s="2">
        <f t="array" ref="AD1483">IF($S1483=1,IFERROR(INDEX(Summary!$L:$L,$AH1483),0),0)</f>
        <v>0</v>
      </c>
      <c r="AE1483" s="2">
        <f t="array" ref="AE1483">IF($S1483=1,IFERROR(INDEX(Summary!$M:$M,$AH1483),0),0)</f>
        <v>0</v>
      </c>
      <c r="AF1483" s="2">
        <f t="array" ref="AF1483">IF($S1483=1,IFERROR(INDEX(Summary!$N:$N,$AH1483),0),0)</f>
        <v>0</v>
      </c>
      <c r="AG1483">
        <f t="array" ref="AG1483">IF($A1483="","",IFERROR(INDEX(Summary!$BB:$BB,$AH1483),0))</f>
        <v>5</v>
      </c>
      <c r="AH1483">
        <f t="shared" si="215"/>
        <v>52</v>
      </c>
    </row>
    <row r="1484" spans="1:34" hidden="1">
      <c r="A1484" t="str">
        <f t="array" ref="A1484">IFERROR(INDEX(Summary!$D:$D,$AH1484)&amp;"","")</f>
        <v>FG00240</v>
      </c>
      <c r="B1484" t="str">
        <f t="array" ref="B1484">IF($A1484="","",INDEX(Summary!$E:$E,$AH1484))</f>
        <v>Stony Ambemohar Rice (Unpolished) - 1kg</v>
      </c>
      <c r="C1484" t="str">
        <f t="array" ref="C1484">IF($A1484="","",INDEX(Summary!$B:$B,$AH1484))</f>
        <v>Raw_Agri</v>
      </c>
      <c r="D1484" t="str">
        <f t="array" ref="D1484">IF($A1484="","",INDEX(Summary!$C:$C,$AH1484))</f>
        <v>C6</v>
      </c>
      <c r="E1484">
        <f t="array" ref="E1484">IF($A1484="","",INDEX(Summary!$F:$F,$AH1484))</f>
        <v>1</v>
      </c>
      <c r="F1484" t="str">
        <f t="array" ref="F1484">IF($A1484="","",INDEX(Summary!$BC:$BC,$AH1484)&amp;"")</f>
        <v>P3 – Normal</v>
      </c>
      <c r="G1484">
        <f t="shared" si="207"/>
        <v>3</v>
      </c>
      <c r="H1484">
        <f t="shared" si="208"/>
        <v>0</v>
      </c>
      <c r="I1484" t="str">
        <f t="array" ref="I1484">IF($A1484="","",IF(IFERROR(INDEX(Summary!$BA:$BA,$AH1484),0)&lt;1,"Under 1 day",IF(INDEX(Summary!$BA:$BA,$AH1484)&lt;3,"1-3 days",IF(INDEX(Summary!$BA:$BA,$AH1484)&lt;7,"3-7 days","7+ days"))))</f>
        <v>7+ days</v>
      </c>
      <c r="J1484" t="str">
        <f t="array" ref="J1484">IF($A1484="","",IF(IFERROR(INDEX(Summary!$AX:$AX,$AH1484),0)&lt;0.25,"0-25%",IF(INDEX(Summary!$AX:$AX,$AH1484)&lt;0.5,"25-50%",IF(INDEX(Summary!$AX:$AX,$AH1484)&lt;0.75,"50-75%","75-100%"))))</f>
        <v>75-100%</v>
      </c>
      <c r="K1484" t="str">
        <f t="array" ref="K1484">IF($A1484="","",INDEX(Summary!$AY:$AY,$AH1484)&amp;"")</f>
        <v>wip</v>
      </c>
      <c r="L1484" s="1">
        <f>IF($A1484="","",Summary!$P$2+MOD(ROW()-2,30))</f>
        <v>46239</v>
      </c>
      <c r="M1484">
        <f t="shared" si="209"/>
        <v>13</v>
      </c>
      <c r="N1484">
        <f t="shared" si="210"/>
        <v>5</v>
      </c>
      <c r="O1484" t="str">
        <f t="shared" si="211"/>
        <v>Aug-2026</v>
      </c>
      <c r="P1484">
        <f t="shared" ca="1" si="212"/>
        <v>1</v>
      </c>
      <c r="Q1484" s="2">
        <f t="array" ref="Q1484">IF($A1484="",0,IFERROR(INDEX(Summary!$P$3:$AS$67,$AH1484-2,$M1484),0))</f>
        <v>0</v>
      </c>
      <c r="R1484" s="2">
        <f t="array" ref="R1484">IF($A1484="",0,ROUND(IFERROR(INDEX(Summary!$O:$O,$AH1484),0)/30,0))</f>
        <v>93</v>
      </c>
      <c r="S1484">
        <f t="shared" si="213"/>
        <v>0</v>
      </c>
      <c r="T1484" s="2">
        <f t="array" ref="T1484">IF($S1484=1,IFERROR(INDEX(Summary!$O:$O,$AH1484),0),0)</f>
        <v>0</v>
      </c>
      <c r="U1484" s="2">
        <f t="array" ref="U1484">IF($S1484=1,IFERROR(INDEX(Summary!$AT:$AT,$AH1484),0),0)</f>
        <v>0</v>
      </c>
      <c r="V1484" s="2">
        <f t="shared" si="214"/>
        <v>0</v>
      </c>
      <c r="W1484" s="2">
        <f t="array" ref="W1484">IF($S1484=1,IFERROR(INDEX(Summary!$AZ:$AZ,$AH1484),0),0)</f>
        <v>0</v>
      </c>
      <c r="X1484" s="3">
        <f t="array" ref="X1484">IF($S1484=1,IFERROR(INDEX(Summary!$BA:$BA,$AH1484),0),0)</f>
        <v>0</v>
      </c>
      <c r="Y1484" s="2">
        <f t="array" ref="Y1484">IF($S1484=1,IFERROR(INDEX(Summary!$G:$G,$AH1484),0),0)</f>
        <v>0</v>
      </c>
      <c r="Z1484" s="2">
        <f t="array" ref="Z1484">IF($S1484=1,IFERROR(INDEX(Summary!$H:$H,$AH1484),0),0)</f>
        <v>0</v>
      </c>
      <c r="AA1484" s="2">
        <f t="array" ref="AA1484">IF($S1484=1,IFERROR(INDEX(Summary!$I:$I,$AH1484),0),0)</f>
        <v>0</v>
      </c>
      <c r="AB1484" s="2">
        <f t="array" ref="AB1484">IF($S1484=1,IFERROR(INDEX(Summary!$J:$J,$AH1484),0),0)</f>
        <v>0</v>
      </c>
      <c r="AC1484" s="2">
        <f t="array" ref="AC1484">IF($S1484=1,IFERROR(INDEX(Summary!$K:$K,$AH1484),0),0)</f>
        <v>0</v>
      </c>
      <c r="AD1484" s="2">
        <f t="array" ref="AD1484">IF($S1484=1,IFERROR(INDEX(Summary!$L:$L,$AH1484),0),0)</f>
        <v>0</v>
      </c>
      <c r="AE1484" s="2">
        <f t="array" ref="AE1484">IF($S1484=1,IFERROR(INDEX(Summary!$M:$M,$AH1484),0),0)</f>
        <v>0</v>
      </c>
      <c r="AF1484" s="2">
        <f t="array" ref="AF1484">IF($S1484=1,IFERROR(INDEX(Summary!$N:$N,$AH1484),0),0)</f>
        <v>0</v>
      </c>
      <c r="AG1484">
        <f t="array" ref="AG1484">IF($A1484="","",IFERROR(INDEX(Summary!$BB:$BB,$AH1484),0))</f>
        <v>5</v>
      </c>
      <c r="AH1484">
        <f t="shared" si="215"/>
        <v>52</v>
      </c>
    </row>
    <row r="1485" spans="1:34" hidden="1">
      <c r="A1485" t="str">
        <f t="array" ref="A1485">IFERROR(INDEX(Summary!$D:$D,$AH1485)&amp;"","")</f>
        <v>FG00240</v>
      </c>
      <c r="B1485" t="str">
        <f t="array" ref="B1485">IF($A1485="","",INDEX(Summary!$E:$E,$AH1485))</f>
        <v>Stony Ambemohar Rice (Unpolished) - 1kg</v>
      </c>
      <c r="C1485" t="str">
        <f t="array" ref="C1485">IF($A1485="","",INDEX(Summary!$B:$B,$AH1485))</f>
        <v>Raw_Agri</v>
      </c>
      <c r="D1485" t="str">
        <f t="array" ref="D1485">IF($A1485="","",INDEX(Summary!$C:$C,$AH1485))</f>
        <v>C6</v>
      </c>
      <c r="E1485">
        <f t="array" ref="E1485">IF($A1485="","",INDEX(Summary!$F:$F,$AH1485))</f>
        <v>1</v>
      </c>
      <c r="F1485" t="str">
        <f t="array" ref="F1485">IF($A1485="","",INDEX(Summary!$BC:$BC,$AH1485)&amp;"")</f>
        <v>P3 – Normal</v>
      </c>
      <c r="G1485">
        <f t="shared" si="207"/>
        <v>3</v>
      </c>
      <c r="H1485">
        <f t="shared" si="208"/>
        <v>0</v>
      </c>
      <c r="I1485" t="str">
        <f t="array" ref="I1485">IF($A1485="","",IF(IFERROR(INDEX(Summary!$BA:$BA,$AH1485),0)&lt;1,"Under 1 day",IF(INDEX(Summary!$BA:$BA,$AH1485)&lt;3,"1-3 days",IF(INDEX(Summary!$BA:$BA,$AH1485)&lt;7,"3-7 days","7+ days"))))</f>
        <v>7+ days</v>
      </c>
      <c r="J1485" t="str">
        <f t="array" ref="J1485">IF($A1485="","",IF(IFERROR(INDEX(Summary!$AX:$AX,$AH1485),0)&lt;0.25,"0-25%",IF(INDEX(Summary!$AX:$AX,$AH1485)&lt;0.5,"25-50%",IF(INDEX(Summary!$AX:$AX,$AH1485)&lt;0.75,"50-75%","75-100%"))))</f>
        <v>75-100%</v>
      </c>
      <c r="K1485" t="str">
        <f t="array" ref="K1485">IF($A1485="","",INDEX(Summary!$AY:$AY,$AH1485)&amp;"")</f>
        <v>wip</v>
      </c>
      <c r="L1485" s="1">
        <f>IF($A1485="","",Summary!$P$2+MOD(ROW()-2,30))</f>
        <v>46240</v>
      </c>
      <c r="M1485">
        <f t="shared" si="209"/>
        <v>14</v>
      </c>
      <c r="N1485">
        <f t="shared" si="210"/>
        <v>6</v>
      </c>
      <c r="O1485" t="str">
        <f t="shared" si="211"/>
        <v>Aug-2026</v>
      </c>
      <c r="P1485">
        <f t="shared" ca="1" si="212"/>
        <v>1</v>
      </c>
      <c r="Q1485" s="2">
        <f t="array" ref="Q1485">IF($A1485="",0,IFERROR(INDEX(Summary!$P$3:$AS$67,$AH1485-2,$M1485),0))</f>
        <v>0</v>
      </c>
      <c r="R1485" s="2">
        <f t="array" ref="R1485">IF($A1485="",0,ROUND(IFERROR(INDEX(Summary!$O:$O,$AH1485),0)/30,0))</f>
        <v>93</v>
      </c>
      <c r="S1485">
        <f t="shared" si="213"/>
        <v>0</v>
      </c>
      <c r="T1485" s="2">
        <f t="array" ref="T1485">IF($S1485=1,IFERROR(INDEX(Summary!$O:$O,$AH1485),0),0)</f>
        <v>0</v>
      </c>
      <c r="U1485" s="2">
        <f t="array" ref="U1485">IF($S1485=1,IFERROR(INDEX(Summary!$AT:$AT,$AH1485),0),0)</f>
        <v>0</v>
      </c>
      <c r="V1485" s="2">
        <f t="shared" si="214"/>
        <v>0</v>
      </c>
      <c r="W1485" s="2">
        <f t="array" ref="W1485">IF($S1485=1,IFERROR(INDEX(Summary!$AZ:$AZ,$AH1485),0),0)</f>
        <v>0</v>
      </c>
      <c r="X1485" s="3">
        <f t="array" ref="X1485">IF($S1485=1,IFERROR(INDEX(Summary!$BA:$BA,$AH1485),0),0)</f>
        <v>0</v>
      </c>
      <c r="Y1485" s="2">
        <f t="array" ref="Y1485">IF($S1485=1,IFERROR(INDEX(Summary!$G:$G,$AH1485),0),0)</f>
        <v>0</v>
      </c>
      <c r="Z1485" s="2">
        <f t="array" ref="Z1485">IF($S1485=1,IFERROR(INDEX(Summary!$H:$H,$AH1485),0),0)</f>
        <v>0</v>
      </c>
      <c r="AA1485" s="2">
        <f t="array" ref="AA1485">IF($S1485=1,IFERROR(INDEX(Summary!$I:$I,$AH1485),0),0)</f>
        <v>0</v>
      </c>
      <c r="AB1485" s="2">
        <f t="array" ref="AB1485">IF($S1485=1,IFERROR(INDEX(Summary!$J:$J,$AH1485),0),0)</f>
        <v>0</v>
      </c>
      <c r="AC1485" s="2">
        <f t="array" ref="AC1485">IF($S1485=1,IFERROR(INDEX(Summary!$K:$K,$AH1485),0),0)</f>
        <v>0</v>
      </c>
      <c r="AD1485" s="2">
        <f t="array" ref="AD1485">IF($S1485=1,IFERROR(INDEX(Summary!$L:$L,$AH1485),0),0)</f>
        <v>0</v>
      </c>
      <c r="AE1485" s="2">
        <f t="array" ref="AE1485">IF($S1485=1,IFERROR(INDEX(Summary!$M:$M,$AH1485),0),0)</f>
        <v>0</v>
      </c>
      <c r="AF1485" s="2">
        <f t="array" ref="AF1485">IF($S1485=1,IFERROR(INDEX(Summary!$N:$N,$AH1485),0),0)</f>
        <v>0</v>
      </c>
      <c r="AG1485">
        <f t="array" ref="AG1485">IF($A1485="","",IFERROR(INDEX(Summary!$BB:$BB,$AH1485),0))</f>
        <v>5</v>
      </c>
      <c r="AH1485">
        <f t="shared" si="215"/>
        <v>52</v>
      </c>
    </row>
    <row r="1486" spans="1:34" hidden="1">
      <c r="A1486" t="str">
        <f t="array" ref="A1486">IFERROR(INDEX(Summary!$D:$D,$AH1486)&amp;"","")</f>
        <v>FG00240</v>
      </c>
      <c r="B1486" t="str">
        <f t="array" ref="B1486">IF($A1486="","",INDEX(Summary!$E:$E,$AH1486))</f>
        <v>Stony Ambemohar Rice (Unpolished) - 1kg</v>
      </c>
      <c r="C1486" t="str">
        <f t="array" ref="C1486">IF($A1486="","",INDEX(Summary!$B:$B,$AH1486))</f>
        <v>Raw_Agri</v>
      </c>
      <c r="D1486" t="str">
        <f t="array" ref="D1486">IF($A1486="","",INDEX(Summary!$C:$C,$AH1486))</f>
        <v>C6</v>
      </c>
      <c r="E1486">
        <f t="array" ref="E1486">IF($A1486="","",INDEX(Summary!$F:$F,$AH1486))</f>
        <v>1</v>
      </c>
      <c r="F1486" t="str">
        <f t="array" ref="F1486">IF($A1486="","",INDEX(Summary!$BC:$BC,$AH1486)&amp;"")</f>
        <v>P3 – Normal</v>
      </c>
      <c r="G1486">
        <f t="shared" si="207"/>
        <v>3</v>
      </c>
      <c r="H1486">
        <f t="shared" si="208"/>
        <v>0</v>
      </c>
      <c r="I1486" t="str">
        <f t="array" ref="I1486">IF($A1486="","",IF(IFERROR(INDEX(Summary!$BA:$BA,$AH1486),0)&lt;1,"Under 1 day",IF(INDEX(Summary!$BA:$BA,$AH1486)&lt;3,"1-3 days",IF(INDEX(Summary!$BA:$BA,$AH1486)&lt;7,"3-7 days","7+ days"))))</f>
        <v>7+ days</v>
      </c>
      <c r="J1486" t="str">
        <f t="array" ref="J1486">IF($A1486="","",IF(IFERROR(INDEX(Summary!$AX:$AX,$AH1486),0)&lt;0.25,"0-25%",IF(INDEX(Summary!$AX:$AX,$AH1486)&lt;0.5,"25-50%",IF(INDEX(Summary!$AX:$AX,$AH1486)&lt;0.75,"50-75%","75-100%"))))</f>
        <v>75-100%</v>
      </c>
      <c r="K1486" t="str">
        <f t="array" ref="K1486">IF($A1486="","",INDEX(Summary!$AY:$AY,$AH1486)&amp;"")</f>
        <v>wip</v>
      </c>
      <c r="L1486" s="1">
        <f>IF($A1486="","",Summary!$P$2+MOD(ROW()-2,30))</f>
        <v>46241</v>
      </c>
      <c r="M1486">
        <f t="shared" si="209"/>
        <v>15</v>
      </c>
      <c r="N1486">
        <f t="shared" si="210"/>
        <v>7</v>
      </c>
      <c r="O1486" t="str">
        <f t="shared" si="211"/>
        <v>Aug-2026</v>
      </c>
      <c r="P1486">
        <f t="shared" ca="1" si="212"/>
        <v>1</v>
      </c>
      <c r="Q1486" s="2">
        <f t="array" ref="Q1486">IF($A1486="",0,IFERROR(INDEX(Summary!$P$3:$AS$67,$AH1486-2,$M1486),0))</f>
        <v>0</v>
      </c>
      <c r="R1486" s="2">
        <f t="array" ref="R1486">IF($A1486="",0,ROUND(IFERROR(INDEX(Summary!$O:$O,$AH1486),0)/30,0))</f>
        <v>93</v>
      </c>
      <c r="S1486">
        <f t="shared" si="213"/>
        <v>0</v>
      </c>
      <c r="T1486" s="2">
        <f t="array" ref="T1486">IF($S1486=1,IFERROR(INDEX(Summary!$O:$O,$AH1486),0),0)</f>
        <v>0</v>
      </c>
      <c r="U1486" s="2">
        <f t="array" ref="U1486">IF($S1486=1,IFERROR(INDEX(Summary!$AT:$AT,$AH1486),0),0)</f>
        <v>0</v>
      </c>
      <c r="V1486" s="2">
        <f t="shared" si="214"/>
        <v>0</v>
      </c>
      <c r="W1486" s="2">
        <f t="array" ref="W1486">IF($S1486=1,IFERROR(INDEX(Summary!$AZ:$AZ,$AH1486),0),0)</f>
        <v>0</v>
      </c>
      <c r="X1486" s="3">
        <f t="array" ref="X1486">IF($S1486=1,IFERROR(INDEX(Summary!$BA:$BA,$AH1486),0),0)</f>
        <v>0</v>
      </c>
      <c r="Y1486" s="2">
        <f t="array" ref="Y1486">IF($S1486=1,IFERROR(INDEX(Summary!$G:$G,$AH1486),0),0)</f>
        <v>0</v>
      </c>
      <c r="Z1486" s="2">
        <f t="array" ref="Z1486">IF($S1486=1,IFERROR(INDEX(Summary!$H:$H,$AH1486),0),0)</f>
        <v>0</v>
      </c>
      <c r="AA1486" s="2">
        <f t="array" ref="AA1486">IF($S1486=1,IFERROR(INDEX(Summary!$I:$I,$AH1486),0),0)</f>
        <v>0</v>
      </c>
      <c r="AB1486" s="2">
        <f t="array" ref="AB1486">IF($S1486=1,IFERROR(INDEX(Summary!$J:$J,$AH1486),0),0)</f>
        <v>0</v>
      </c>
      <c r="AC1486" s="2">
        <f t="array" ref="AC1486">IF($S1486=1,IFERROR(INDEX(Summary!$K:$K,$AH1486),0),0)</f>
        <v>0</v>
      </c>
      <c r="AD1486" s="2">
        <f t="array" ref="AD1486">IF($S1486=1,IFERROR(INDEX(Summary!$L:$L,$AH1486),0),0)</f>
        <v>0</v>
      </c>
      <c r="AE1486" s="2">
        <f t="array" ref="AE1486">IF($S1486=1,IFERROR(INDEX(Summary!$M:$M,$AH1486),0),0)</f>
        <v>0</v>
      </c>
      <c r="AF1486" s="2">
        <f t="array" ref="AF1486">IF($S1486=1,IFERROR(INDEX(Summary!$N:$N,$AH1486),0),0)</f>
        <v>0</v>
      </c>
      <c r="AG1486">
        <f t="array" ref="AG1486">IF($A1486="","",IFERROR(INDEX(Summary!$BB:$BB,$AH1486),0))</f>
        <v>5</v>
      </c>
      <c r="AH1486">
        <f t="shared" si="215"/>
        <v>52</v>
      </c>
    </row>
    <row r="1487" spans="1:34" hidden="1">
      <c r="A1487" t="str">
        <f t="array" ref="A1487">IFERROR(INDEX(Summary!$D:$D,$AH1487)&amp;"","")</f>
        <v>FG00240</v>
      </c>
      <c r="B1487" t="str">
        <f t="array" ref="B1487">IF($A1487="","",INDEX(Summary!$E:$E,$AH1487))</f>
        <v>Stony Ambemohar Rice (Unpolished) - 1kg</v>
      </c>
      <c r="C1487" t="str">
        <f t="array" ref="C1487">IF($A1487="","",INDEX(Summary!$B:$B,$AH1487))</f>
        <v>Raw_Agri</v>
      </c>
      <c r="D1487" t="str">
        <f t="array" ref="D1487">IF($A1487="","",INDEX(Summary!$C:$C,$AH1487))</f>
        <v>C6</v>
      </c>
      <c r="E1487">
        <f t="array" ref="E1487">IF($A1487="","",INDEX(Summary!$F:$F,$AH1487))</f>
        <v>1</v>
      </c>
      <c r="F1487" t="str">
        <f t="array" ref="F1487">IF($A1487="","",INDEX(Summary!$BC:$BC,$AH1487)&amp;"")</f>
        <v>P3 – Normal</v>
      </c>
      <c r="G1487">
        <f t="shared" si="207"/>
        <v>3</v>
      </c>
      <c r="H1487">
        <f t="shared" si="208"/>
        <v>0</v>
      </c>
      <c r="I1487" t="str">
        <f t="array" ref="I1487">IF($A1487="","",IF(IFERROR(INDEX(Summary!$BA:$BA,$AH1487),0)&lt;1,"Under 1 day",IF(INDEX(Summary!$BA:$BA,$AH1487)&lt;3,"1-3 days",IF(INDEX(Summary!$BA:$BA,$AH1487)&lt;7,"3-7 days","7+ days"))))</f>
        <v>7+ days</v>
      </c>
      <c r="J1487" t="str">
        <f t="array" ref="J1487">IF($A1487="","",IF(IFERROR(INDEX(Summary!$AX:$AX,$AH1487),0)&lt;0.25,"0-25%",IF(INDEX(Summary!$AX:$AX,$AH1487)&lt;0.5,"25-50%",IF(INDEX(Summary!$AX:$AX,$AH1487)&lt;0.75,"50-75%","75-100%"))))</f>
        <v>75-100%</v>
      </c>
      <c r="K1487" t="str">
        <f t="array" ref="K1487">IF($A1487="","",INDEX(Summary!$AY:$AY,$AH1487)&amp;"")</f>
        <v>wip</v>
      </c>
      <c r="L1487" s="1">
        <f>IF($A1487="","",Summary!$P$2+MOD(ROW()-2,30))</f>
        <v>46242</v>
      </c>
      <c r="M1487">
        <f t="shared" si="209"/>
        <v>16</v>
      </c>
      <c r="N1487">
        <f t="shared" si="210"/>
        <v>8</v>
      </c>
      <c r="O1487" t="str">
        <f t="shared" si="211"/>
        <v>Aug-2026</v>
      </c>
      <c r="P1487">
        <f t="shared" ca="1" si="212"/>
        <v>1</v>
      </c>
      <c r="Q1487" s="2">
        <f t="array" ref="Q1487">IF($A1487="",0,IFERROR(INDEX(Summary!$P$3:$AS$67,$AH1487-2,$M1487),0))</f>
        <v>0</v>
      </c>
      <c r="R1487" s="2">
        <f t="array" ref="R1487">IF($A1487="",0,ROUND(IFERROR(INDEX(Summary!$O:$O,$AH1487),0)/30,0))</f>
        <v>93</v>
      </c>
      <c r="S1487">
        <f t="shared" si="213"/>
        <v>0</v>
      </c>
      <c r="T1487" s="2">
        <f t="array" ref="T1487">IF($S1487=1,IFERROR(INDEX(Summary!$O:$O,$AH1487),0),0)</f>
        <v>0</v>
      </c>
      <c r="U1487" s="2">
        <f t="array" ref="U1487">IF($S1487=1,IFERROR(INDEX(Summary!$AT:$AT,$AH1487),0),0)</f>
        <v>0</v>
      </c>
      <c r="V1487" s="2">
        <f t="shared" si="214"/>
        <v>0</v>
      </c>
      <c r="W1487" s="2">
        <f t="array" ref="W1487">IF($S1487=1,IFERROR(INDEX(Summary!$AZ:$AZ,$AH1487),0),0)</f>
        <v>0</v>
      </c>
      <c r="X1487" s="3">
        <f t="array" ref="X1487">IF($S1487=1,IFERROR(INDEX(Summary!$BA:$BA,$AH1487),0),0)</f>
        <v>0</v>
      </c>
      <c r="Y1487" s="2">
        <f t="array" ref="Y1487">IF($S1487=1,IFERROR(INDEX(Summary!$G:$G,$AH1487),0),0)</f>
        <v>0</v>
      </c>
      <c r="Z1487" s="2">
        <f t="array" ref="Z1487">IF($S1487=1,IFERROR(INDEX(Summary!$H:$H,$AH1487),0),0)</f>
        <v>0</v>
      </c>
      <c r="AA1487" s="2">
        <f t="array" ref="AA1487">IF($S1487=1,IFERROR(INDEX(Summary!$I:$I,$AH1487),0),0)</f>
        <v>0</v>
      </c>
      <c r="AB1487" s="2">
        <f t="array" ref="AB1487">IF($S1487=1,IFERROR(INDEX(Summary!$J:$J,$AH1487),0),0)</f>
        <v>0</v>
      </c>
      <c r="AC1487" s="2">
        <f t="array" ref="AC1487">IF($S1487=1,IFERROR(INDEX(Summary!$K:$K,$AH1487),0),0)</f>
        <v>0</v>
      </c>
      <c r="AD1487" s="2">
        <f t="array" ref="AD1487">IF($S1487=1,IFERROR(INDEX(Summary!$L:$L,$AH1487),0),0)</f>
        <v>0</v>
      </c>
      <c r="AE1487" s="2">
        <f t="array" ref="AE1487">IF($S1487=1,IFERROR(INDEX(Summary!$M:$M,$AH1487),0),0)</f>
        <v>0</v>
      </c>
      <c r="AF1487" s="2">
        <f t="array" ref="AF1487">IF($S1487=1,IFERROR(INDEX(Summary!$N:$N,$AH1487),0),0)</f>
        <v>0</v>
      </c>
      <c r="AG1487">
        <f t="array" ref="AG1487">IF($A1487="","",IFERROR(INDEX(Summary!$BB:$BB,$AH1487),0))</f>
        <v>5</v>
      </c>
      <c r="AH1487">
        <f t="shared" si="215"/>
        <v>52</v>
      </c>
    </row>
    <row r="1488" spans="1:34" hidden="1">
      <c r="A1488" t="str">
        <f t="array" ref="A1488">IFERROR(INDEX(Summary!$D:$D,$AH1488)&amp;"","")</f>
        <v>FG00240</v>
      </c>
      <c r="B1488" t="str">
        <f t="array" ref="B1488">IF($A1488="","",INDEX(Summary!$E:$E,$AH1488))</f>
        <v>Stony Ambemohar Rice (Unpolished) - 1kg</v>
      </c>
      <c r="C1488" t="str">
        <f t="array" ref="C1488">IF($A1488="","",INDEX(Summary!$B:$B,$AH1488))</f>
        <v>Raw_Agri</v>
      </c>
      <c r="D1488" t="str">
        <f t="array" ref="D1488">IF($A1488="","",INDEX(Summary!$C:$C,$AH1488))</f>
        <v>C6</v>
      </c>
      <c r="E1488">
        <f t="array" ref="E1488">IF($A1488="","",INDEX(Summary!$F:$F,$AH1488))</f>
        <v>1</v>
      </c>
      <c r="F1488" t="str">
        <f t="array" ref="F1488">IF($A1488="","",INDEX(Summary!$BC:$BC,$AH1488)&amp;"")</f>
        <v>P3 – Normal</v>
      </c>
      <c r="G1488">
        <f t="shared" si="207"/>
        <v>3</v>
      </c>
      <c r="H1488">
        <f t="shared" si="208"/>
        <v>0</v>
      </c>
      <c r="I1488" t="str">
        <f t="array" ref="I1488">IF($A1488="","",IF(IFERROR(INDEX(Summary!$BA:$BA,$AH1488),0)&lt;1,"Under 1 day",IF(INDEX(Summary!$BA:$BA,$AH1488)&lt;3,"1-3 days",IF(INDEX(Summary!$BA:$BA,$AH1488)&lt;7,"3-7 days","7+ days"))))</f>
        <v>7+ days</v>
      </c>
      <c r="J1488" t="str">
        <f t="array" ref="J1488">IF($A1488="","",IF(IFERROR(INDEX(Summary!$AX:$AX,$AH1488),0)&lt;0.25,"0-25%",IF(INDEX(Summary!$AX:$AX,$AH1488)&lt;0.5,"25-50%",IF(INDEX(Summary!$AX:$AX,$AH1488)&lt;0.75,"50-75%","75-100%"))))</f>
        <v>75-100%</v>
      </c>
      <c r="K1488" t="str">
        <f t="array" ref="K1488">IF($A1488="","",INDEX(Summary!$AY:$AY,$AH1488)&amp;"")</f>
        <v>wip</v>
      </c>
      <c r="L1488" s="1">
        <f>IF($A1488="","",Summary!$P$2+MOD(ROW()-2,30))</f>
        <v>46243</v>
      </c>
      <c r="M1488">
        <f t="shared" si="209"/>
        <v>17</v>
      </c>
      <c r="N1488">
        <f t="shared" si="210"/>
        <v>9</v>
      </c>
      <c r="O1488" t="str">
        <f t="shared" si="211"/>
        <v>Aug-2026</v>
      </c>
      <c r="P1488">
        <f t="shared" ca="1" si="212"/>
        <v>1</v>
      </c>
      <c r="Q1488" s="2">
        <f t="array" ref="Q1488">IF($A1488="",0,IFERROR(INDEX(Summary!$P$3:$AS$67,$AH1488-2,$M1488),0))</f>
        <v>0</v>
      </c>
      <c r="R1488" s="2">
        <f t="array" ref="R1488">IF($A1488="",0,ROUND(IFERROR(INDEX(Summary!$O:$O,$AH1488),0)/30,0))</f>
        <v>93</v>
      </c>
      <c r="S1488">
        <f t="shared" si="213"/>
        <v>0</v>
      </c>
      <c r="T1488" s="2">
        <f t="array" ref="T1488">IF($S1488=1,IFERROR(INDEX(Summary!$O:$O,$AH1488),0),0)</f>
        <v>0</v>
      </c>
      <c r="U1488" s="2">
        <f t="array" ref="U1488">IF($S1488=1,IFERROR(INDEX(Summary!$AT:$AT,$AH1488),0),0)</f>
        <v>0</v>
      </c>
      <c r="V1488" s="2">
        <f t="shared" si="214"/>
        <v>0</v>
      </c>
      <c r="W1488" s="2">
        <f t="array" ref="W1488">IF($S1488=1,IFERROR(INDEX(Summary!$AZ:$AZ,$AH1488),0),0)</f>
        <v>0</v>
      </c>
      <c r="X1488" s="3">
        <f t="array" ref="X1488">IF($S1488=1,IFERROR(INDEX(Summary!$BA:$BA,$AH1488),0),0)</f>
        <v>0</v>
      </c>
      <c r="Y1488" s="2">
        <f t="array" ref="Y1488">IF($S1488=1,IFERROR(INDEX(Summary!$G:$G,$AH1488),0),0)</f>
        <v>0</v>
      </c>
      <c r="Z1488" s="2">
        <f t="array" ref="Z1488">IF($S1488=1,IFERROR(INDEX(Summary!$H:$H,$AH1488),0),0)</f>
        <v>0</v>
      </c>
      <c r="AA1488" s="2">
        <f t="array" ref="AA1488">IF($S1488=1,IFERROR(INDEX(Summary!$I:$I,$AH1488),0),0)</f>
        <v>0</v>
      </c>
      <c r="AB1488" s="2">
        <f t="array" ref="AB1488">IF($S1488=1,IFERROR(INDEX(Summary!$J:$J,$AH1488),0),0)</f>
        <v>0</v>
      </c>
      <c r="AC1488" s="2">
        <f t="array" ref="AC1488">IF($S1488=1,IFERROR(INDEX(Summary!$K:$K,$AH1488),0),0)</f>
        <v>0</v>
      </c>
      <c r="AD1488" s="2">
        <f t="array" ref="AD1488">IF($S1488=1,IFERROR(INDEX(Summary!$L:$L,$AH1488),0),0)</f>
        <v>0</v>
      </c>
      <c r="AE1488" s="2">
        <f t="array" ref="AE1488">IF($S1488=1,IFERROR(INDEX(Summary!$M:$M,$AH1488),0),0)</f>
        <v>0</v>
      </c>
      <c r="AF1488" s="2">
        <f t="array" ref="AF1488">IF($S1488=1,IFERROR(INDEX(Summary!$N:$N,$AH1488),0),0)</f>
        <v>0</v>
      </c>
      <c r="AG1488">
        <f t="array" ref="AG1488">IF($A1488="","",IFERROR(INDEX(Summary!$BB:$BB,$AH1488),0))</f>
        <v>5</v>
      </c>
      <c r="AH1488">
        <f t="shared" si="215"/>
        <v>52</v>
      </c>
    </row>
    <row r="1489" spans="1:34" hidden="1">
      <c r="A1489" t="str">
        <f t="array" ref="A1489">IFERROR(INDEX(Summary!$D:$D,$AH1489)&amp;"","")</f>
        <v>FG00240</v>
      </c>
      <c r="B1489" t="str">
        <f t="array" ref="B1489">IF($A1489="","",INDEX(Summary!$E:$E,$AH1489))</f>
        <v>Stony Ambemohar Rice (Unpolished) - 1kg</v>
      </c>
      <c r="C1489" t="str">
        <f t="array" ref="C1489">IF($A1489="","",INDEX(Summary!$B:$B,$AH1489))</f>
        <v>Raw_Agri</v>
      </c>
      <c r="D1489" t="str">
        <f t="array" ref="D1489">IF($A1489="","",INDEX(Summary!$C:$C,$AH1489))</f>
        <v>C6</v>
      </c>
      <c r="E1489">
        <f t="array" ref="E1489">IF($A1489="","",INDEX(Summary!$F:$F,$AH1489))</f>
        <v>1</v>
      </c>
      <c r="F1489" t="str">
        <f t="array" ref="F1489">IF($A1489="","",INDEX(Summary!$BC:$BC,$AH1489)&amp;"")</f>
        <v>P3 – Normal</v>
      </c>
      <c r="G1489">
        <f t="shared" si="207"/>
        <v>3</v>
      </c>
      <c r="H1489">
        <f t="shared" si="208"/>
        <v>0</v>
      </c>
      <c r="I1489" t="str">
        <f t="array" ref="I1489">IF($A1489="","",IF(IFERROR(INDEX(Summary!$BA:$BA,$AH1489),0)&lt;1,"Under 1 day",IF(INDEX(Summary!$BA:$BA,$AH1489)&lt;3,"1-3 days",IF(INDEX(Summary!$BA:$BA,$AH1489)&lt;7,"3-7 days","7+ days"))))</f>
        <v>7+ days</v>
      </c>
      <c r="J1489" t="str">
        <f t="array" ref="J1489">IF($A1489="","",IF(IFERROR(INDEX(Summary!$AX:$AX,$AH1489),0)&lt;0.25,"0-25%",IF(INDEX(Summary!$AX:$AX,$AH1489)&lt;0.5,"25-50%",IF(INDEX(Summary!$AX:$AX,$AH1489)&lt;0.75,"50-75%","75-100%"))))</f>
        <v>75-100%</v>
      </c>
      <c r="K1489" t="str">
        <f t="array" ref="K1489">IF($A1489="","",INDEX(Summary!$AY:$AY,$AH1489)&amp;"")</f>
        <v>wip</v>
      </c>
      <c r="L1489" s="1">
        <f>IF($A1489="","",Summary!$P$2+MOD(ROW()-2,30))</f>
        <v>46244</v>
      </c>
      <c r="M1489">
        <f t="shared" si="209"/>
        <v>18</v>
      </c>
      <c r="N1489">
        <f t="shared" si="210"/>
        <v>10</v>
      </c>
      <c r="O1489" t="str">
        <f t="shared" si="211"/>
        <v>Aug-2026</v>
      </c>
      <c r="P1489">
        <f t="shared" ca="1" si="212"/>
        <v>1</v>
      </c>
      <c r="Q1489" s="2">
        <f t="array" ref="Q1489">IF($A1489="",0,IFERROR(INDEX(Summary!$P$3:$AS$67,$AH1489-2,$M1489),0))</f>
        <v>0</v>
      </c>
      <c r="R1489" s="2">
        <f t="array" ref="R1489">IF($A1489="",0,ROUND(IFERROR(INDEX(Summary!$O:$O,$AH1489),0)/30,0))</f>
        <v>93</v>
      </c>
      <c r="S1489">
        <f t="shared" si="213"/>
        <v>0</v>
      </c>
      <c r="T1489" s="2">
        <f t="array" ref="T1489">IF($S1489=1,IFERROR(INDEX(Summary!$O:$O,$AH1489),0),0)</f>
        <v>0</v>
      </c>
      <c r="U1489" s="2">
        <f t="array" ref="U1489">IF($S1489=1,IFERROR(INDEX(Summary!$AT:$AT,$AH1489),0),0)</f>
        <v>0</v>
      </c>
      <c r="V1489" s="2">
        <f t="shared" si="214"/>
        <v>0</v>
      </c>
      <c r="W1489" s="2">
        <f t="array" ref="W1489">IF($S1489=1,IFERROR(INDEX(Summary!$AZ:$AZ,$AH1489),0),0)</f>
        <v>0</v>
      </c>
      <c r="X1489" s="3">
        <f t="array" ref="X1489">IF($S1489=1,IFERROR(INDEX(Summary!$BA:$BA,$AH1489),0),0)</f>
        <v>0</v>
      </c>
      <c r="Y1489" s="2">
        <f t="array" ref="Y1489">IF($S1489=1,IFERROR(INDEX(Summary!$G:$G,$AH1489),0),0)</f>
        <v>0</v>
      </c>
      <c r="Z1489" s="2">
        <f t="array" ref="Z1489">IF($S1489=1,IFERROR(INDEX(Summary!$H:$H,$AH1489),0),0)</f>
        <v>0</v>
      </c>
      <c r="AA1489" s="2">
        <f t="array" ref="AA1489">IF($S1489=1,IFERROR(INDEX(Summary!$I:$I,$AH1489),0),0)</f>
        <v>0</v>
      </c>
      <c r="AB1489" s="2">
        <f t="array" ref="AB1489">IF($S1489=1,IFERROR(INDEX(Summary!$J:$J,$AH1489),0),0)</f>
        <v>0</v>
      </c>
      <c r="AC1489" s="2">
        <f t="array" ref="AC1489">IF($S1489=1,IFERROR(INDEX(Summary!$K:$K,$AH1489),0),0)</f>
        <v>0</v>
      </c>
      <c r="AD1489" s="2">
        <f t="array" ref="AD1489">IF($S1489=1,IFERROR(INDEX(Summary!$L:$L,$AH1489),0),0)</f>
        <v>0</v>
      </c>
      <c r="AE1489" s="2">
        <f t="array" ref="AE1489">IF($S1489=1,IFERROR(INDEX(Summary!$M:$M,$AH1489),0),0)</f>
        <v>0</v>
      </c>
      <c r="AF1489" s="2">
        <f t="array" ref="AF1489">IF($S1489=1,IFERROR(INDEX(Summary!$N:$N,$AH1489),0),0)</f>
        <v>0</v>
      </c>
      <c r="AG1489">
        <f t="array" ref="AG1489">IF($A1489="","",IFERROR(INDEX(Summary!$BB:$BB,$AH1489),0))</f>
        <v>5</v>
      </c>
      <c r="AH1489">
        <f t="shared" si="215"/>
        <v>52</v>
      </c>
    </row>
    <row r="1490" spans="1:34" hidden="1">
      <c r="A1490" t="str">
        <f t="array" ref="A1490">IFERROR(INDEX(Summary!$D:$D,$AH1490)&amp;"","")</f>
        <v>FG00240</v>
      </c>
      <c r="B1490" t="str">
        <f t="array" ref="B1490">IF($A1490="","",INDEX(Summary!$E:$E,$AH1490))</f>
        <v>Stony Ambemohar Rice (Unpolished) - 1kg</v>
      </c>
      <c r="C1490" t="str">
        <f t="array" ref="C1490">IF($A1490="","",INDEX(Summary!$B:$B,$AH1490))</f>
        <v>Raw_Agri</v>
      </c>
      <c r="D1490" t="str">
        <f t="array" ref="D1490">IF($A1490="","",INDEX(Summary!$C:$C,$AH1490))</f>
        <v>C6</v>
      </c>
      <c r="E1490">
        <f t="array" ref="E1490">IF($A1490="","",INDEX(Summary!$F:$F,$AH1490))</f>
        <v>1</v>
      </c>
      <c r="F1490" t="str">
        <f t="array" ref="F1490">IF($A1490="","",INDEX(Summary!$BC:$BC,$AH1490)&amp;"")</f>
        <v>P3 – Normal</v>
      </c>
      <c r="G1490">
        <f t="shared" si="207"/>
        <v>3</v>
      </c>
      <c r="H1490">
        <f t="shared" si="208"/>
        <v>0</v>
      </c>
      <c r="I1490" t="str">
        <f t="array" ref="I1490">IF($A1490="","",IF(IFERROR(INDEX(Summary!$BA:$BA,$AH1490),0)&lt;1,"Under 1 day",IF(INDEX(Summary!$BA:$BA,$AH1490)&lt;3,"1-3 days",IF(INDEX(Summary!$BA:$BA,$AH1490)&lt;7,"3-7 days","7+ days"))))</f>
        <v>7+ days</v>
      </c>
      <c r="J1490" t="str">
        <f t="array" ref="J1490">IF($A1490="","",IF(IFERROR(INDEX(Summary!$AX:$AX,$AH1490),0)&lt;0.25,"0-25%",IF(INDEX(Summary!$AX:$AX,$AH1490)&lt;0.5,"25-50%",IF(INDEX(Summary!$AX:$AX,$AH1490)&lt;0.75,"50-75%","75-100%"))))</f>
        <v>75-100%</v>
      </c>
      <c r="K1490" t="str">
        <f t="array" ref="K1490">IF($A1490="","",INDEX(Summary!$AY:$AY,$AH1490)&amp;"")</f>
        <v>wip</v>
      </c>
      <c r="L1490" s="1">
        <f>IF($A1490="","",Summary!$P$2+MOD(ROW()-2,30))</f>
        <v>46245</v>
      </c>
      <c r="M1490">
        <f t="shared" si="209"/>
        <v>19</v>
      </c>
      <c r="N1490">
        <f t="shared" si="210"/>
        <v>11</v>
      </c>
      <c r="O1490" t="str">
        <f t="shared" si="211"/>
        <v>Aug-2026</v>
      </c>
      <c r="P1490">
        <f t="shared" ca="1" si="212"/>
        <v>1</v>
      </c>
      <c r="Q1490" s="2">
        <f t="array" ref="Q1490">IF($A1490="",0,IFERROR(INDEX(Summary!$P$3:$AS$67,$AH1490-2,$M1490),0))</f>
        <v>0</v>
      </c>
      <c r="R1490" s="2">
        <f t="array" ref="R1490">IF($A1490="",0,ROUND(IFERROR(INDEX(Summary!$O:$O,$AH1490),0)/30,0))</f>
        <v>93</v>
      </c>
      <c r="S1490">
        <f t="shared" si="213"/>
        <v>0</v>
      </c>
      <c r="T1490" s="2">
        <f t="array" ref="T1490">IF($S1490=1,IFERROR(INDEX(Summary!$O:$O,$AH1490),0),0)</f>
        <v>0</v>
      </c>
      <c r="U1490" s="2">
        <f t="array" ref="U1490">IF($S1490=1,IFERROR(INDEX(Summary!$AT:$AT,$AH1490),0),0)</f>
        <v>0</v>
      </c>
      <c r="V1490" s="2">
        <f t="shared" si="214"/>
        <v>0</v>
      </c>
      <c r="W1490" s="2">
        <f t="array" ref="W1490">IF($S1490=1,IFERROR(INDEX(Summary!$AZ:$AZ,$AH1490),0),0)</f>
        <v>0</v>
      </c>
      <c r="X1490" s="3">
        <f t="array" ref="X1490">IF($S1490=1,IFERROR(INDEX(Summary!$BA:$BA,$AH1490),0),0)</f>
        <v>0</v>
      </c>
      <c r="Y1490" s="2">
        <f t="array" ref="Y1490">IF($S1490=1,IFERROR(INDEX(Summary!$G:$G,$AH1490),0),0)</f>
        <v>0</v>
      </c>
      <c r="Z1490" s="2">
        <f t="array" ref="Z1490">IF($S1490=1,IFERROR(INDEX(Summary!$H:$H,$AH1490),0),0)</f>
        <v>0</v>
      </c>
      <c r="AA1490" s="2">
        <f t="array" ref="AA1490">IF($S1490=1,IFERROR(INDEX(Summary!$I:$I,$AH1490),0),0)</f>
        <v>0</v>
      </c>
      <c r="AB1490" s="2">
        <f t="array" ref="AB1490">IF($S1490=1,IFERROR(INDEX(Summary!$J:$J,$AH1490),0),0)</f>
        <v>0</v>
      </c>
      <c r="AC1490" s="2">
        <f t="array" ref="AC1490">IF($S1490=1,IFERROR(INDEX(Summary!$K:$K,$AH1490),0),0)</f>
        <v>0</v>
      </c>
      <c r="AD1490" s="2">
        <f t="array" ref="AD1490">IF($S1490=1,IFERROR(INDEX(Summary!$L:$L,$AH1490),0),0)</f>
        <v>0</v>
      </c>
      <c r="AE1490" s="2">
        <f t="array" ref="AE1490">IF($S1490=1,IFERROR(INDEX(Summary!$M:$M,$AH1490),0),0)</f>
        <v>0</v>
      </c>
      <c r="AF1490" s="2">
        <f t="array" ref="AF1490">IF($S1490=1,IFERROR(INDEX(Summary!$N:$N,$AH1490),0),0)</f>
        <v>0</v>
      </c>
      <c r="AG1490">
        <f t="array" ref="AG1490">IF($A1490="","",IFERROR(INDEX(Summary!$BB:$BB,$AH1490),0))</f>
        <v>5</v>
      </c>
      <c r="AH1490">
        <f t="shared" si="215"/>
        <v>52</v>
      </c>
    </row>
    <row r="1491" spans="1:34" hidden="1">
      <c r="A1491" t="str">
        <f t="array" ref="A1491">IFERROR(INDEX(Summary!$D:$D,$AH1491)&amp;"","")</f>
        <v>FG00240</v>
      </c>
      <c r="B1491" t="str">
        <f t="array" ref="B1491">IF($A1491="","",INDEX(Summary!$E:$E,$AH1491))</f>
        <v>Stony Ambemohar Rice (Unpolished) - 1kg</v>
      </c>
      <c r="C1491" t="str">
        <f t="array" ref="C1491">IF($A1491="","",INDEX(Summary!$B:$B,$AH1491))</f>
        <v>Raw_Agri</v>
      </c>
      <c r="D1491" t="str">
        <f t="array" ref="D1491">IF($A1491="","",INDEX(Summary!$C:$C,$AH1491))</f>
        <v>C6</v>
      </c>
      <c r="E1491">
        <f t="array" ref="E1491">IF($A1491="","",INDEX(Summary!$F:$F,$AH1491))</f>
        <v>1</v>
      </c>
      <c r="F1491" t="str">
        <f t="array" ref="F1491">IF($A1491="","",INDEX(Summary!$BC:$BC,$AH1491)&amp;"")</f>
        <v>P3 – Normal</v>
      </c>
      <c r="G1491">
        <f t="shared" si="207"/>
        <v>3</v>
      </c>
      <c r="H1491">
        <f t="shared" si="208"/>
        <v>0</v>
      </c>
      <c r="I1491" t="str">
        <f t="array" ref="I1491">IF($A1491="","",IF(IFERROR(INDEX(Summary!$BA:$BA,$AH1491),0)&lt;1,"Under 1 day",IF(INDEX(Summary!$BA:$BA,$AH1491)&lt;3,"1-3 days",IF(INDEX(Summary!$BA:$BA,$AH1491)&lt;7,"3-7 days","7+ days"))))</f>
        <v>7+ days</v>
      </c>
      <c r="J1491" t="str">
        <f t="array" ref="J1491">IF($A1491="","",IF(IFERROR(INDEX(Summary!$AX:$AX,$AH1491),0)&lt;0.25,"0-25%",IF(INDEX(Summary!$AX:$AX,$AH1491)&lt;0.5,"25-50%",IF(INDEX(Summary!$AX:$AX,$AH1491)&lt;0.75,"50-75%","75-100%"))))</f>
        <v>75-100%</v>
      </c>
      <c r="K1491" t="str">
        <f t="array" ref="K1491">IF($A1491="","",INDEX(Summary!$AY:$AY,$AH1491)&amp;"")</f>
        <v>wip</v>
      </c>
      <c r="L1491" s="1">
        <f>IF($A1491="","",Summary!$P$2+MOD(ROW()-2,30))</f>
        <v>46246</v>
      </c>
      <c r="M1491">
        <f t="shared" si="209"/>
        <v>20</v>
      </c>
      <c r="N1491">
        <f t="shared" si="210"/>
        <v>12</v>
      </c>
      <c r="O1491" t="str">
        <f t="shared" si="211"/>
        <v>Aug-2026</v>
      </c>
      <c r="P1491">
        <f t="shared" ca="1" si="212"/>
        <v>1</v>
      </c>
      <c r="Q1491" s="2">
        <f t="array" ref="Q1491">IF($A1491="",0,IFERROR(INDEX(Summary!$P$3:$AS$67,$AH1491-2,$M1491),0))</f>
        <v>0</v>
      </c>
      <c r="R1491" s="2">
        <f t="array" ref="R1491">IF($A1491="",0,ROUND(IFERROR(INDEX(Summary!$O:$O,$AH1491),0)/30,0))</f>
        <v>93</v>
      </c>
      <c r="S1491">
        <f t="shared" si="213"/>
        <v>0</v>
      </c>
      <c r="T1491" s="2">
        <f t="array" ref="T1491">IF($S1491=1,IFERROR(INDEX(Summary!$O:$O,$AH1491),0),0)</f>
        <v>0</v>
      </c>
      <c r="U1491" s="2">
        <f t="array" ref="U1491">IF($S1491=1,IFERROR(INDEX(Summary!$AT:$AT,$AH1491),0),0)</f>
        <v>0</v>
      </c>
      <c r="V1491" s="2">
        <f t="shared" si="214"/>
        <v>0</v>
      </c>
      <c r="W1491" s="2">
        <f t="array" ref="W1491">IF($S1491=1,IFERROR(INDEX(Summary!$AZ:$AZ,$AH1491),0),0)</f>
        <v>0</v>
      </c>
      <c r="X1491" s="3">
        <f t="array" ref="X1491">IF($S1491=1,IFERROR(INDEX(Summary!$BA:$BA,$AH1491),0),0)</f>
        <v>0</v>
      </c>
      <c r="Y1491" s="2">
        <f t="array" ref="Y1491">IF($S1491=1,IFERROR(INDEX(Summary!$G:$G,$AH1491),0),0)</f>
        <v>0</v>
      </c>
      <c r="Z1491" s="2">
        <f t="array" ref="Z1491">IF($S1491=1,IFERROR(INDEX(Summary!$H:$H,$AH1491),0),0)</f>
        <v>0</v>
      </c>
      <c r="AA1491" s="2">
        <f t="array" ref="AA1491">IF($S1491=1,IFERROR(INDEX(Summary!$I:$I,$AH1491),0),0)</f>
        <v>0</v>
      </c>
      <c r="AB1491" s="2">
        <f t="array" ref="AB1491">IF($S1491=1,IFERROR(INDEX(Summary!$J:$J,$AH1491),0),0)</f>
        <v>0</v>
      </c>
      <c r="AC1491" s="2">
        <f t="array" ref="AC1491">IF($S1491=1,IFERROR(INDEX(Summary!$K:$K,$AH1491),0),0)</f>
        <v>0</v>
      </c>
      <c r="AD1491" s="2">
        <f t="array" ref="AD1491">IF($S1491=1,IFERROR(INDEX(Summary!$L:$L,$AH1491),0),0)</f>
        <v>0</v>
      </c>
      <c r="AE1491" s="2">
        <f t="array" ref="AE1491">IF($S1491=1,IFERROR(INDEX(Summary!$M:$M,$AH1491),0),0)</f>
        <v>0</v>
      </c>
      <c r="AF1491" s="2">
        <f t="array" ref="AF1491">IF($S1491=1,IFERROR(INDEX(Summary!$N:$N,$AH1491),0),0)</f>
        <v>0</v>
      </c>
      <c r="AG1491">
        <f t="array" ref="AG1491">IF($A1491="","",IFERROR(INDEX(Summary!$BB:$BB,$AH1491),0))</f>
        <v>5</v>
      </c>
      <c r="AH1491">
        <f t="shared" si="215"/>
        <v>52</v>
      </c>
    </row>
    <row r="1492" spans="1:34" hidden="1">
      <c r="A1492" t="str">
        <f t="array" ref="A1492">IFERROR(INDEX(Summary!$D:$D,$AH1492)&amp;"","")</f>
        <v>FG00240</v>
      </c>
      <c r="B1492" t="str">
        <f t="array" ref="B1492">IF($A1492="","",INDEX(Summary!$E:$E,$AH1492))</f>
        <v>Stony Ambemohar Rice (Unpolished) - 1kg</v>
      </c>
      <c r="C1492" t="str">
        <f t="array" ref="C1492">IF($A1492="","",INDEX(Summary!$B:$B,$AH1492))</f>
        <v>Raw_Agri</v>
      </c>
      <c r="D1492" t="str">
        <f t="array" ref="D1492">IF($A1492="","",INDEX(Summary!$C:$C,$AH1492))</f>
        <v>C6</v>
      </c>
      <c r="E1492">
        <f t="array" ref="E1492">IF($A1492="","",INDEX(Summary!$F:$F,$AH1492))</f>
        <v>1</v>
      </c>
      <c r="F1492" t="str">
        <f t="array" ref="F1492">IF($A1492="","",INDEX(Summary!$BC:$BC,$AH1492)&amp;"")</f>
        <v>P3 – Normal</v>
      </c>
      <c r="G1492">
        <f t="shared" si="207"/>
        <v>3</v>
      </c>
      <c r="H1492">
        <f t="shared" si="208"/>
        <v>0</v>
      </c>
      <c r="I1492" t="str">
        <f t="array" ref="I1492">IF($A1492="","",IF(IFERROR(INDEX(Summary!$BA:$BA,$AH1492),0)&lt;1,"Under 1 day",IF(INDEX(Summary!$BA:$BA,$AH1492)&lt;3,"1-3 days",IF(INDEX(Summary!$BA:$BA,$AH1492)&lt;7,"3-7 days","7+ days"))))</f>
        <v>7+ days</v>
      </c>
      <c r="J1492" t="str">
        <f t="array" ref="J1492">IF($A1492="","",IF(IFERROR(INDEX(Summary!$AX:$AX,$AH1492),0)&lt;0.25,"0-25%",IF(INDEX(Summary!$AX:$AX,$AH1492)&lt;0.5,"25-50%",IF(INDEX(Summary!$AX:$AX,$AH1492)&lt;0.75,"50-75%","75-100%"))))</f>
        <v>75-100%</v>
      </c>
      <c r="K1492" t="str">
        <f t="array" ref="K1492">IF($A1492="","",INDEX(Summary!$AY:$AY,$AH1492)&amp;"")</f>
        <v>wip</v>
      </c>
      <c r="L1492" s="1">
        <f>IF($A1492="","",Summary!$P$2+MOD(ROW()-2,30))</f>
        <v>46247</v>
      </c>
      <c r="M1492">
        <f t="shared" si="209"/>
        <v>21</v>
      </c>
      <c r="N1492">
        <f t="shared" si="210"/>
        <v>13</v>
      </c>
      <c r="O1492" t="str">
        <f t="shared" si="211"/>
        <v>Aug-2026</v>
      </c>
      <c r="P1492">
        <f t="shared" ca="1" si="212"/>
        <v>1</v>
      </c>
      <c r="Q1492" s="2">
        <f t="array" ref="Q1492">IF($A1492="",0,IFERROR(INDEX(Summary!$P$3:$AS$67,$AH1492-2,$M1492),0))</f>
        <v>518</v>
      </c>
      <c r="R1492" s="2">
        <f t="array" ref="R1492">IF($A1492="",0,ROUND(IFERROR(INDEX(Summary!$O:$O,$AH1492),0)/30,0))</f>
        <v>93</v>
      </c>
      <c r="S1492">
        <f t="shared" si="213"/>
        <v>0</v>
      </c>
      <c r="T1492" s="2">
        <f t="array" ref="T1492">IF($S1492=1,IFERROR(INDEX(Summary!$O:$O,$AH1492),0),0)</f>
        <v>0</v>
      </c>
      <c r="U1492" s="2">
        <f t="array" ref="U1492">IF($S1492=1,IFERROR(INDEX(Summary!$AT:$AT,$AH1492),0),0)</f>
        <v>0</v>
      </c>
      <c r="V1492" s="2">
        <f t="shared" si="214"/>
        <v>0</v>
      </c>
      <c r="W1492" s="2">
        <f t="array" ref="W1492">IF($S1492=1,IFERROR(INDEX(Summary!$AZ:$AZ,$AH1492),0),0)</f>
        <v>0</v>
      </c>
      <c r="X1492" s="3">
        <f t="array" ref="X1492">IF($S1492=1,IFERROR(INDEX(Summary!$BA:$BA,$AH1492),0),0)</f>
        <v>0</v>
      </c>
      <c r="Y1492" s="2">
        <f t="array" ref="Y1492">IF($S1492=1,IFERROR(INDEX(Summary!$G:$G,$AH1492),0),0)</f>
        <v>0</v>
      </c>
      <c r="Z1492" s="2">
        <f t="array" ref="Z1492">IF($S1492=1,IFERROR(INDEX(Summary!$H:$H,$AH1492),0),0)</f>
        <v>0</v>
      </c>
      <c r="AA1492" s="2">
        <f t="array" ref="AA1492">IF($S1492=1,IFERROR(INDEX(Summary!$I:$I,$AH1492),0),0)</f>
        <v>0</v>
      </c>
      <c r="AB1492" s="2">
        <f t="array" ref="AB1492">IF($S1492=1,IFERROR(INDEX(Summary!$J:$J,$AH1492),0),0)</f>
        <v>0</v>
      </c>
      <c r="AC1492" s="2">
        <f t="array" ref="AC1492">IF($S1492=1,IFERROR(INDEX(Summary!$K:$K,$AH1492),0),0)</f>
        <v>0</v>
      </c>
      <c r="AD1492" s="2">
        <f t="array" ref="AD1492">IF($S1492=1,IFERROR(INDEX(Summary!$L:$L,$AH1492),0),0)</f>
        <v>0</v>
      </c>
      <c r="AE1492" s="2">
        <f t="array" ref="AE1492">IF($S1492=1,IFERROR(INDEX(Summary!$M:$M,$AH1492),0),0)</f>
        <v>0</v>
      </c>
      <c r="AF1492" s="2">
        <f t="array" ref="AF1492">IF($S1492=1,IFERROR(INDEX(Summary!$N:$N,$AH1492),0),0)</f>
        <v>0</v>
      </c>
      <c r="AG1492">
        <f t="array" ref="AG1492">IF($A1492="","",IFERROR(INDEX(Summary!$BB:$BB,$AH1492),0))</f>
        <v>5</v>
      </c>
      <c r="AH1492">
        <f t="shared" si="215"/>
        <v>52</v>
      </c>
    </row>
    <row r="1493" spans="1:34" hidden="1">
      <c r="A1493" t="str">
        <f t="array" ref="A1493">IFERROR(INDEX(Summary!$D:$D,$AH1493)&amp;"","")</f>
        <v>FG00240</v>
      </c>
      <c r="B1493" t="str">
        <f t="array" ref="B1493">IF($A1493="","",INDEX(Summary!$E:$E,$AH1493))</f>
        <v>Stony Ambemohar Rice (Unpolished) - 1kg</v>
      </c>
      <c r="C1493" t="str">
        <f t="array" ref="C1493">IF($A1493="","",INDEX(Summary!$B:$B,$AH1493))</f>
        <v>Raw_Agri</v>
      </c>
      <c r="D1493" t="str">
        <f t="array" ref="D1493">IF($A1493="","",INDEX(Summary!$C:$C,$AH1493))</f>
        <v>C6</v>
      </c>
      <c r="E1493">
        <f t="array" ref="E1493">IF($A1493="","",INDEX(Summary!$F:$F,$AH1493))</f>
        <v>1</v>
      </c>
      <c r="F1493" t="str">
        <f t="array" ref="F1493">IF($A1493="","",INDEX(Summary!$BC:$BC,$AH1493)&amp;"")</f>
        <v>P3 – Normal</v>
      </c>
      <c r="G1493">
        <f t="shared" si="207"/>
        <v>3</v>
      </c>
      <c r="H1493">
        <f t="shared" si="208"/>
        <v>0</v>
      </c>
      <c r="I1493" t="str">
        <f t="array" ref="I1493">IF($A1493="","",IF(IFERROR(INDEX(Summary!$BA:$BA,$AH1493),0)&lt;1,"Under 1 day",IF(INDEX(Summary!$BA:$BA,$AH1493)&lt;3,"1-3 days",IF(INDEX(Summary!$BA:$BA,$AH1493)&lt;7,"3-7 days","7+ days"))))</f>
        <v>7+ days</v>
      </c>
      <c r="J1493" t="str">
        <f t="array" ref="J1493">IF($A1493="","",IF(IFERROR(INDEX(Summary!$AX:$AX,$AH1493),0)&lt;0.25,"0-25%",IF(INDEX(Summary!$AX:$AX,$AH1493)&lt;0.5,"25-50%",IF(INDEX(Summary!$AX:$AX,$AH1493)&lt;0.75,"50-75%","75-100%"))))</f>
        <v>75-100%</v>
      </c>
      <c r="K1493" t="str">
        <f t="array" ref="K1493">IF($A1493="","",INDEX(Summary!$AY:$AY,$AH1493)&amp;"")</f>
        <v>wip</v>
      </c>
      <c r="L1493" s="1">
        <f>IF($A1493="","",Summary!$P$2+MOD(ROW()-2,30))</f>
        <v>46248</v>
      </c>
      <c r="M1493">
        <f t="shared" si="209"/>
        <v>22</v>
      </c>
      <c r="N1493">
        <f t="shared" si="210"/>
        <v>14</v>
      </c>
      <c r="O1493" t="str">
        <f t="shared" si="211"/>
        <v>Aug-2026</v>
      </c>
      <c r="P1493">
        <f t="shared" ca="1" si="212"/>
        <v>1</v>
      </c>
      <c r="Q1493" s="2">
        <f t="array" ref="Q1493">IF($A1493="",0,IFERROR(INDEX(Summary!$P$3:$AS$67,$AH1493-2,$M1493),0))</f>
        <v>0</v>
      </c>
      <c r="R1493" s="2">
        <f t="array" ref="R1493">IF($A1493="",0,ROUND(IFERROR(INDEX(Summary!$O:$O,$AH1493),0)/30,0))</f>
        <v>93</v>
      </c>
      <c r="S1493">
        <f t="shared" si="213"/>
        <v>0</v>
      </c>
      <c r="T1493" s="2">
        <f t="array" ref="T1493">IF($S1493=1,IFERROR(INDEX(Summary!$O:$O,$AH1493),0),0)</f>
        <v>0</v>
      </c>
      <c r="U1493" s="2">
        <f t="array" ref="U1493">IF($S1493=1,IFERROR(INDEX(Summary!$AT:$AT,$AH1493),0),0)</f>
        <v>0</v>
      </c>
      <c r="V1493" s="2">
        <f t="shared" si="214"/>
        <v>0</v>
      </c>
      <c r="W1493" s="2">
        <f t="array" ref="W1493">IF($S1493=1,IFERROR(INDEX(Summary!$AZ:$AZ,$AH1493),0),0)</f>
        <v>0</v>
      </c>
      <c r="X1493" s="3">
        <f t="array" ref="X1493">IF($S1493=1,IFERROR(INDEX(Summary!$BA:$BA,$AH1493),0),0)</f>
        <v>0</v>
      </c>
      <c r="Y1493" s="2">
        <f t="array" ref="Y1493">IF($S1493=1,IFERROR(INDEX(Summary!$G:$G,$AH1493),0),0)</f>
        <v>0</v>
      </c>
      <c r="Z1493" s="2">
        <f t="array" ref="Z1493">IF($S1493=1,IFERROR(INDEX(Summary!$H:$H,$AH1493),0),0)</f>
        <v>0</v>
      </c>
      <c r="AA1493" s="2">
        <f t="array" ref="AA1493">IF($S1493=1,IFERROR(INDEX(Summary!$I:$I,$AH1493),0),0)</f>
        <v>0</v>
      </c>
      <c r="AB1493" s="2">
        <f t="array" ref="AB1493">IF($S1493=1,IFERROR(INDEX(Summary!$J:$J,$AH1493),0),0)</f>
        <v>0</v>
      </c>
      <c r="AC1493" s="2">
        <f t="array" ref="AC1493">IF($S1493=1,IFERROR(INDEX(Summary!$K:$K,$AH1493),0),0)</f>
        <v>0</v>
      </c>
      <c r="AD1493" s="2">
        <f t="array" ref="AD1493">IF($S1493=1,IFERROR(INDEX(Summary!$L:$L,$AH1493),0),0)</f>
        <v>0</v>
      </c>
      <c r="AE1493" s="2">
        <f t="array" ref="AE1493">IF($S1493=1,IFERROR(INDEX(Summary!$M:$M,$AH1493),0),0)</f>
        <v>0</v>
      </c>
      <c r="AF1493" s="2">
        <f t="array" ref="AF1493">IF($S1493=1,IFERROR(INDEX(Summary!$N:$N,$AH1493),0),0)</f>
        <v>0</v>
      </c>
      <c r="AG1493">
        <f t="array" ref="AG1493">IF($A1493="","",IFERROR(INDEX(Summary!$BB:$BB,$AH1493),0))</f>
        <v>5</v>
      </c>
      <c r="AH1493">
        <f t="shared" si="215"/>
        <v>52</v>
      </c>
    </row>
    <row r="1494" spans="1:34" hidden="1">
      <c r="A1494" t="str">
        <f t="array" ref="A1494">IFERROR(INDEX(Summary!$D:$D,$AH1494)&amp;"","")</f>
        <v>FG00240</v>
      </c>
      <c r="B1494" t="str">
        <f t="array" ref="B1494">IF($A1494="","",INDEX(Summary!$E:$E,$AH1494))</f>
        <v>Stony Ambemohar Rice (Unpolished) - 1kg</v>
      </c>
      <c r="C1494" t="str">
        <f t="array" ref="C1494">IF($A1494="","",INDEX(Summary!$B:$B,$AH1494))</f>
        <v>Raw_Agri</v>
      </c>
      <c r="D1494" t="str">
        <f t="array" ref="D1494">IF($A1494="","",INDEX(Summary!$C:$C,$AH1494))</f>
        <v>C6</v>
      </c>
      <c r="E1494">
        <f t="array" ref="E1494">IF($A1494="","",INDEX(Summary!$F:$F,$AH1494))</f>
        <v>1</v>
      </c>
      <c r="F1494" t="str">
        <f t="array" ref="F1494">IF($A1494="","",INDEX(Summary!$BC:$BC,$AH1494)&amp;"")</f>
        <v>P3 – Normal</v>
      </c>
      <c r="G1494">
        <f t="shared" si="207"/>
        <v>3</v>
      </c>
      <c r="H1494">
        <f t="shared" si="208"/>
        <v>0</v>
      </c>
      <c r="I1494" t="str">
        <f t="array" ref="I1494">IF($A1494="","",IF(IFERROR(INDEX(Summary!$BA:$BA,$AH1494),0)&lt;1,"Under 1 day",IF(INDEX(Summary!$BA:$BA,$AH1494)&lt;3,"1-3 days",IF(INDEX(Summary!$BA:$BA,$AH1494)&lt;7,"3-7 days","7+ days"))))</f>
        <v>7+ days</v>
      </c>
      <c r="J1494" t="str">
        <f t="array" ref="J1494">IF($A1494="","",IF(IFERROR(INDEX(Summary!$AX:$AX,$AH1494),0)&lt;0.25,"0-25%",IF(INDEX(Summary!$AX:$AX,$AH1494)&lt;0.5,"25-50%",IF(INDEX(Summary!$AX:$AX,$AH1494)&lt;0.75,"50-75%","75-100%"))))</f>
        <v>75-100%</v>
      </c>
      <c r="K1494" t="str">
        <f t="array" ref="K1494">IF($A1494="","",INDEX(Summary!$AY:$AY,$AH1494)&amp;"")</f>
        <v>wip</v>
      </c>
      <c r="L1494" s="1">
        <f>IF($A1494="","",Summary!$P$2+MOD(ROW()-2,30))</f>
        <v>46249</v>
      </c>
      <c r="M1494">
        <f t="shared" si="209"/>
        <v>23</v>
      </c>
      <c r="N1494">
        <f t="shared" si="210"/>
        <v>15</v>
      </c>
      <c r="O1494" t="str">
        <f t="shared" si="211"/>
        <v>Aug-2026</v>
      </c>
      <c r="P1494">
        <f t="shared" ca="1" si="212"/>
        <v>1</v>
      </c>
      <c r="Q1494" s="2">
        <f t="array" ref="Q1494">IF($A1494="",0,IFERROR(INDEX(Summary!$P$3:$AS$67,$AH1494-2,$M1494),0))</f>
        <v>0</v>
      </c>
      <c r="R1494" s="2">
        <f t="array" ref="R1494">IF($A1494="",0,ROUND(IFERROR(INDEX(Summary!$O:$O,$AH1494),0)/30,0))</f>
        <v>93</v>
      </c>
      <c r="S1494">
        <f t="shared" si="213"/>
        <v>0</v>
      </c>
      <c r="T1494" s="2">
        <f t="array" ref="T1494">IF($S1494=1,IFERROR(INDEX(Summary!$O:$O,$AH1494),0),0)</f>
        <v>0</v>
      </c>
      <c r="U1494" s="2">
        <f t="array" ref="U1494">IF($S1494=1,IFERROR(INDEX(Summary!$AT:$AT,$AH1494),0),0)</f>
        <v>0</v>
      </c>
      <c r="V1494" s="2">
        <f t="shared" si="214"/>
        <v>0</v>
      </c>
      <c r="W1494" s="2">
        <f t="array" ref="W1494">IF($S1494=1,IFERROR(INDEX(Summary!$AZ:$AZ,$AH1494),0),0)</f>
        <v>0</v>
      </c>
      <c r="X1494" s="3">
        <f t="array" ref="X1494">IF($S1494=1,IFERROR(INDEX(Summary!$BA:$BA,$AH1494),0),0)</f>
        <v>0</v>
      </c>
      <c r="Y1494" s="2">
        <f t="array" ref="Y1494">IF($S1494=1,IFERROR(INDEX(Summary!$G:$G,$AH1494),0),0)</f>
        <v>0</v>
      </c>
      <c r="Z1494" s="2">
        <f t="array" ref="Z1494">IF($S1494=1,IFERROR(INDEX(Summary!$H:$H,$AH1494),0),0)</f>
        <v>0</v>
      </c>
      <c r="AA1494" s="2">
        <f t="array" ref="AA1494">IF($S1494=1,IFERROR(INDEX(Summary!$I:$I,$AH1494),0),0)</f>
        <v>0</v>
      </c>
      <c r="AB1494" s="2">
        <f t="array" ref="AB1494">IF($S1494=1,IFERROR(INDEX(Summary!$J:$J,$AH1494),0),0)</f>
        <v>0</v>
      </c>
      <c r="AC1494" s="2">
        <f t="array" ref="AC1494">IF($S1494=1,IFERROR(INDEX(Summary!$K:$K,$AH1494),0),0)</f>
        <v>0</v>
      </c>
      <c r="AD1494" s="2">
        <f t="array" ref="AD1494">IF($S1494=1,IFERROR(INDEX(Summary!$L:$L,$AH1494),0),0)</f>
        <v>0</v>
      </c>
      <c r="AE1494" s="2">
        <f t="array" ref="AE1494">IF($S1494=1,IFERROR(INDEX(Summary!$M:$M,$AH1494),0),0)</f>
        <v>0</v>
      </c>
      <c r="AF1494" s="2">
        <f t="array" ref="AF1494">IF($S1494=1,IFERROR(INDEX(Summary!$N:$N,$AH1494),0),0)</f>
        <v>0</v>
      </c>
      <c r="AG1494">
        <f t="array" ref="AG1494">IF($A1494="","",IFERROR(INDEX(Summary!$BB:$BB,$AH1494),0))</f>
        <v>5</v>
      </c>
      <c r="AH1494">
        <f t="shared" si="215"/>
        <v>52</v>
      </c>
    </row>
    <row r="1495" spans="1:34" hidden="1">
      <c r="A1495" t="str">
        <f t="array" ref="A1495">IFERROR(INDEX(Summary!$D:$D,$AH1495)&amp;"","")</f>
        <v>FG00240</v>
      </c>
      <c r="B1495" t="str">
        <f t="array" ref="B1495">IF($A1495="","",INDEX(Summary!$E:$E,$AH1495))</f>
        <v>Stony Ambemohar Rice (Unpolished) - 1kg</v>
      </c>
      <c r="C1495" t="str">
        <f t="array" ref="C1495">IF($A1495="","",INDEX(Summary!$B:$B,$AH1495))</f>
        <v>Raw_Agri</v>
      </c>
      <c r="D1495" t="str">
        <f t="array" ref="D1495">IF($A1495="","",INDEX(Summary!$C:$C,$AH1495))</f>
        <v>C6</v>
      </c>
      <c r="E1495">
        <f t="array" ref="E1495">IF($A1495="","",INDEX(Summary!$F:$F,$AH1495))</f>
        <v>1</v>
      </c>
      <c r="F1495" t="str">
        <f t="array" ref="F1495">IF($A1495="","",INDEX(Summary!$BC:$BC,$AH1495)&amp;"")</f>
        <v>P3 – Normal</v>
      </c>
      <c r="G1495">
        <f t="shared" si="207"/>
        <v>3</v>
      </c>
      <c r="H1495">
        <f t="shared" si="208"/>
        <v>0</v>
      </c>
      <c r="I1495" t="str">
        <f t="array" ref="I1495">IF($A1495="","",IF(IFERROR(INDEX(Summary!$BA:$BA,$AH1495),0)&lt;1,"Under 1 day",IF(INDEX(Summary!$BA:$BA,$AH1495)&lt;3,"1-3 days",IF(INDEX(Summary!$BA:$BA,$AH1495)&lt;7,"3-7 days","7+ days"))))</f>
        <v>7+ days</v>
      </c>
      <c r="J1495" t="str">
        <f t="array" ref="J1495">IF($A1495="","",IF(IFERROR(INDEX(Summary!$AX:$AX,$AH1495),0)&lt;0.25,"0-25%",IF(INDEX(Summary!$AX:$AX,$AH1495)&lt;0.5,"25-50%",IF(INDEX(Summary!$AX:$AX,$AH1495)&lt;0.75,"50-75%","75-100%"))))</f>
        <v>75-100%</v>
      </c>
      <c r="K1495" t="str">
        <f t="array" ref="K1495">IF($A1495="","",INDEX(Summary!$AY:$AY,$AH1495)&amp;"")</f>
        <v>wip</v>
      </c>
      <c r="L1495" s="1">
        <f>IF($A1495="","",Summary!$P$2+MOD(ROW()-2,30))</f>
        <v>46250</v>
      </c>
      <c r="M1495">
        <f t="shared" si="209"/>
        <v>24</v>
      </c>
      <c r="N1495">
        <f t="shared" si="210"/>
        <v>16</v>
      </c>
      <c r="O1495" t="str">
        <f t="shared" si="211"/>
        <v>Aug-2026</v>
      </c>
      <c r="P1495">
        <f t="shared" ca="1" si="212"/>
        <v>1</v>
      </c>
      <c r="Q1495" s="2">
        <f t="array" ref="Q1495">IF($A1495="",0,IFERROR(INDEX(Summary!$P$3:$AS$67,$AH1495-2,$M1495),0))</f>
        <v>0</v>
      </c>
      <c r="R1495" s="2">
        <f t="array" ref="R1495">IF($A1495="",0,ROUND(IFERROR(INDEX(Summary!$O:$O,$AH1495),0)/30,0))</f>
        <v>93</v>
      </c>
      <c r="S1495">
        <f t="shared" si="213"/>
        <v>0</v>
      </c>
      <c r="T1495" s="2">
        <f t="array" ref="T1495">IF($S1495=1,IFERROR(INDEX(Summary!$O:$O,$AH1495),0),0)</f>
        <v>0</v>
      </c>
      <c r="U1495" s="2">
        <f t="array" ref="U1495">IF($S1495=1,IFERROR(INDEX(Summary!$AT:$AT,$AH1495),0),0)</f>
        <v>0</v>
      </c>
      <c r="V1495" s="2">
        <f t="shared" si="214"/>
        <v>0</v>
      </c>
      <c r="W1495" s="2">
        <f t="array" ref="W1495">IF($S1495=1,IFERROR(INDEX(Summary!$AZ:$AZ,$AH1495),0),0)</f>
        <v>0</v>
      </c>
      <c r="X1495" s="3">
        <f t="array" ref="X1495">IF($S1495=1,IFERROR(INDEX(Summary!$BA:$BA,$AH1495),0),0)</f>
        <v>0</v>
      </c>
      <c r="Y1495" s="2">
        <f t="array" ref="Y1495">IF($S1495=1,IFERROR(INDEX(Summary!$G:$G,$AH1495),0),0)</f>
        <v>0</v>
      </c>
      <c r="Z1495" s="2">
        <f t="array" ref="Z1495">IF($S1495=1,IFERROR(INDEX(Summary!$H:$H,$AH1495),0),0)</f>
        <v>0</v>
      </c>
      <c r="AA1495" s="2">
        <f t="array" ref="AA1495">IF($S1495=1,IFERROR(INDEX(Summary!$I:$I,$AH1495),0),0)</f>
        <v>0</v>
      </c>
      <c r="AB1495" s="2">
        <f t="array" ref="AB1495">IF($S1495=1,IFERROR(INDEX(Summary!$J:$J,$AH1495),0),0)</f>
        <v>0</v>
      </c>
      <c r="AC1495" s="2">
        <f t="array" ref="AC1495">IF($S1495=1,IFERROR(INDEX(Summary!$K:$K,$AH1495),0),0)</f>
        <v>0</v>
      </c>
      <c r="AD1495" s="2">
        <f t="array" ref="AD1495">IF($S1495=1,IFERROR(INDEX(Summary!$L:$L,$AH1495),0),0)</f>
        <v>0</v>
      </c>
      <c r="AE1495" s="2">
        <f t="array" ref="AE1495">IF($S1495=1,IFERROR(INDEX(Summary!$M:$M,$AH1495),0),0)</f>
        <v>0</v>
      </c>
      <c r="AF1495" s="2">
        <f t="array" ref="AF1495">IF($S1495=1,IFERROR(INDEX(Summary!$N:$N,$AH1495),0),0)</f>
        <v>0</v>
      </c>
      <c r="AG1495">
        <f t="array" ref="AG1495">IF($A1495="","",IFERROR(INDEX(Summary!$BB:$BB,$AH1495),0))</f>
        <v>5</v>
      </c>
      <c r="AH1495">
        <f t="shared" si="215"/>
        <v>52</v>
      </c>
    </row>
    <row r="1496" spans="1:34" hidden="1">
      <c r="A1496" t="str">
        <f t="array" ref="A1496">IFERROR(INDEX(Summary!$D:$D,$AH1496)&amp;"","")</f>
        <v>FG00240</v>
      </c>
      <c r="B1496" t="str">
        <f t="array" ref="B1496">IF($A1496="","",INDEX(Summary!$E:$E,$AH1496))</f>
        <v>Stony Ambemohar Rice (Unpolished) - 1kg</v>
      </c>
      <c r="C1496" t="str">
        <f t="array" ref="C1496">IF($A1496="","",INDEX(Summary!$B:$B,$AH1496))</f>
        <v>Raw_Agri</v>
      </c>
      <c r="D1496" t="str">
        <f t="array" ref="D1496">IF($A1496="","",INDEX(Summary!$C:$C,$AH1496))</f>
        <v>C6</v>
      </c>
      <c r="E1496">
        <f t="array" ref="E1496">IF($A1496="","",INDEX(Summary!$F:$F,$AH1496))</f>
        <v>1</v>
      </c>
      <c r="F1496" t="str">
        <f t="array" ref="F1496">IF($A1496="","",INDEX(Summary!$BC:$BC,$AH1496)&amp;"")</f>
        <v>P3 – Normal</v>
      </c>
      <c r="G1496">
        <f t="shared" si="207"/>
        <v>3</v>
      </c>
      <c r="H1496">
        <f t="shared" si="208"/>
        <v>0</v>
      </c>
      <c r="I1496" t="str">
        <f t="array" ref="I1496">IF($A1496="","",IF(IFERROR(INDEX(Summary!$BA:$BA,$AH1496),0)&lt;1,"Under 1 day",IF(INDEX(Summary!$BA:$BA,$AH1496)&lt;3,"1-3 days",IF(INDEX(Summary!$BA:$BA,$AH1496)&lt;7,"3-7 days","7+ days"))))</f>
        <v>7+ days</v>
      </c>
      <c r="J1496" t="str">
        <f t="array" ref="J1496">IF($A1496="","",IF(IFERROR(INDEX(Summary!$AX:$AX,$AH1496),0)&lt;0.25,"0-25%",IF(INDEX(Summary!$AX:$AX,$AH1496)&lt;0.5,"25-50%",IF(INDEX(Summary!$AX:$AX,$AH1496)&lt;0.75,"50-75%","75-100%"))))</f>
        <v>75-100%</v>
      </c>
      <c r="K1496" t="str">
        <f t="array" ref="K1496">IF($A1496="","",INDEX(Summary!$AY:$AY,$AH1496)&amp;"")</f>
        <v>wip</v>
      </c>
      <c r="L1496" s="1">
        <f>IF($A1496="","",Summary!$P$2+MOD(ROW()-2,30))</f>
        <v>46251</v>
      </c>
      <c r="M1496">
        <f t="shared" si="209"/>
        <v>25</v>
      </c>
      <c r="N1496">
        <f t="shared" si="210"/>
        <v>17</v>
      </c>
      <c r="O1496" t="str">
        <f t="shared" si="211"/>
        <v>Aug-2026</v>
      </c>
      <c r="P1496">
        <f t="shared" ca="1" si="212"/>
        <v>1</v>
      </c>
      <c r="Q1496" s="2">
        <f t="array" ref="Q1496">IF($A1496="",0,IFERROR(INDEX(Summary!$P$3:$AS$67,$AH1496-2,$M1496),0))</f>
        <v>0</v>
      </c>
      <c r="R1496" s="2">
        <f t="array" ref="R1496">IF($A1496="",0,ROUND(IFERROR(INDEX(Summary!$O:$O,$AH1496),0)/30,0))</f>
        <v>93</v>
      </c>
      <c r="S1496">
        <f t="shared" si="213"/>
        <v>0</v>
      </c>
      <c r="T1496" s="2">
        <f t="array" ref="T1496">IF($S1496=1,IFERROR(INDEX(Summary!$O:$O,$AH1496),0),0)</f>
        <v>0</v>
      </c>
      <c r="U1496" s="2">
        <f t="array" ref="U1496">IF($S1496=1,IFERROR(INDEX(Summary!$AT:$AT,$AH1496),0),0)</f>
        <v>0</v>
      </c>
      <c r="V1496" s="2">
        <f t="shared" si="214"/>
        <v>0</v>
      </c>
      <c r="W1496" s="2">
        <f t="array" ref="W1496">IF($S1496=1,IFERROR(INDEX(Summary!$AZ:$AZ,$AH1496),0),0)</f>
        <v>0</v>
      </c>
      <c r="X1496" s="3">
        <f t="array" ref="X1496">IF($S1496=1,IFERROR(INDEX(Summary!$BA:$BA,$AH1496),0),0)</f>
        <v>0</v>
      </c>
      <c r="Y1496" s="2">
        <f t="array" ref="Y1496">IF($S1496=1,IFERROR(INDEX(Summary!$G:$G,$AH1496),0),0)</f>
        <v>0</v>
      </c>
      <c r="Z1496" s="2">
        <f t="array" ref="Z1496">IF($S1496=1,IFERROR(INDEX(Summary!$H:$H,$AH1496),0),0)</f>
        <v>0</v>
      </c>
      <c r="AA1496" s="2">
        <f t="array" ref="AA1496">IF($S1496=1,IFERROR(INDEX(Summary!$I:$I,$AH1496),0),0)</f>
        <v>0</v>
      </c>
      <c r="AB1496" s="2">
        <f t="array" ref="AB1496">IF($S1496=1,IFERROR(INDEX(Summary!$J:$J,$AH1496),0),0)</f>
        <v>0</v>
      </c>
      <c r="AC1496" s="2">
        <f t="array" ref="AC1496">IF($S1496=1,IFERROR(INDEX(Summary!$K:$K,$AH1496),0),0)</f>
        <v>0</v>
      </c>
      <c r="AD1496" s="2">
        <f t="array" ref="AD1496">IF($S1496=1,IFERROR(INDEX(Summary!$L:$L,$AH1496),0),0)</f>
        <v>0</v>
      </c>
      <c r="AE1496" s="2">
        <f t="array" ref="AE1496">IF($S1496=1,IFERROR(INDEX(Summary!$M:$M,$AH1496),0),0)</f>
        <v>0</v>
      </c>
      <c r="AF1496" s="2">
        <f t="array" ref="AF1496">IF($S1496=1,IFERROR(INDEX(Summary!$N:$N,$AH1496),0),0)</f>
        <v>0</v>
      </c>
      <c r="AG1496">
        <f t="array" ref="AG1496">IF($A1496="","",IFERROR(INDEX(Summary!$BB:$BB,$AH1496),0))</f>
        <v>5</v>
      </c>
      <c r="AH1496">
        <f t="shared" si="215"/>
        <v>52</v>
      </c>
    </row>
    <row r="1497" spans="1:34" hidden="1">
      <c r="A1497" t="str">
        <f t="array" ref="A1497">IFERROR(INDEX(Summary!$D:$D,$AH1497)&amp;"","")</f>
        <v>FG00240</v>
      </c>
      <c r="B1497" t="str">
        <f t="array" ref="B1497">IF($A1497="","",INDEX(Summary!$E:$E,$AH1497))</f>
        <v>Stony Ambemohar Rice (Unpolished) - 1kg</v>
      </c>
      <c r="C1497" t="str">
        <f t="array" ref="C1497">IF($A1497="","",INDEX(Summary!$B:$B,$AH1497))</f>
        <v>Raw_Agri</v>
      </c>
      <c r="D1497" t="str">
        <f t="array" ref="D1497">IF($A1497="","",INDEX(Summary!$C:$C,$AH1497))</f>
        <v>C6</v>
      </c>
      <c r="E1497">
        <f t="array" ref="E1497">IF($A1497="","",INDEX(Summary!$F:$F,$AH1497))</f>
        <v>1</v>
      </c>
      <c r="F1497" t="str">
        <f t="array" ref="F1497">IF($A1497="","",INDEX(Summary!$BC:$BC,$AH1497)&amp;"")</f>
        <v>P3 – Normal</v>
      </c>
      <c r="G1497">
        <f t="shared" si="207"/>
        <v>3</v>
      </c>
      <c r="H1497">
        <f t="shared" si="208"/>
        <v>0</v>
      </c>
      <c r="I1497" t="str">
        <f t="array" ref="I1497">IF($A1497="","",IF(IFERROR(INDEX(Summary!$BA:$BA,$AH1497),0)&lt;1,"Under 1 day",IF(INDEX(Summary!$BA:$BA,$AH1497)&lt;3,"1-3 days",IF(INDEX(Summary!$BA:$BA,$AH1497)&lt;7,"3-7 days","7+ days"))))</f>
        <v>7+ days</v>
      </c>
      <c r="J1497" t="str">
        <f t="array" ref="J1497">IF($A1497="","",IF(IFERROR(INDEX(Summary!$AX:$AX,$AH1497),0)&lt;0.25,"0-25%",IF(INDEX(Summary!$AX:$AX,$AH1497)&lt;0.5,"25-50%",IF(INDEX(Summary!$AX:$AX,$AH1497)&lt;0.75,"50-75%","75-100%"))))</f>
        <v>75-100%</v>
      </c>
      <c r="K1497" t="str">
        <f t="array" ref="K1497">IF($A1497="","",INDEX(Summary!$AY:$AY,$AH1497)&amp;"")</f>
        <v>wip</v>
      </c>
      <c r="L1497" s="1">
        <f>IF($A1497="","",Summary!$P$2+MOD(ROW()-2,30))</f>
        <v>46252</v>
      </c>
      <c r="M1497">
        <f t="shared" si="209"/>
        <v>26</v>
      </c>
      <c r="N1497">
        <f t="shared" si="210"/>
        <v>18</v>
      </c>
      <c r="O1497" t="str">
        <f t="shared" si="211"/>
        <v>Aug-2026</v>
      </c>
      <c r="P1497">
        <f t="shared" ca="1" si="212"/>
        <v>1</v>
      </c>
      <c r="Q1497" s="2">
        <f t="array" ref="Q1497">IF($A1497="",0,IFERROR(INDEX(Summary!$P$3:$AS$67,$AH1497-2,$M1497),0))</f>
        <v>0</v>
      </c>
      <c r="R1497" s="2">
        <f t="array" ref="R1497">IF($A1497="",0,ROUND(IFERROR(INDEX(Summary!$O:$O,$AH1497),0)/30,0))</f>
        <v>93</v>
      </c>
      <c r="S1497">
        <f t="shared" si="213"/>
        <v>0</v>
      </c>
      <c r="T1497" s="2">
        <f t="array" ref="T1497">IF($S1497=1,IFERROR(INDEX(Summary!$O:$O,$AH1497),0),0)</f>
        <v>0</v>
      </c>
      <c r="U1497" s="2">
        <f t="array" ref="U1497">IF($S1497=1,IFERROR(INDEX(Summary!$AT:$AT,$AH1497),0),0)</f>
        <v>0</v>
      </c>
      <c r="V1497" s="2">
        <f t="shared" si="214"/>
        <v>0</v>
      </c>
      <c r="W1497" s="2">
        <f t="array" ref="W1497">IF($S1497=1,IFERROR(INDEX(Summary!$AZ:$AZ,$AH1497),0),0)</f>
        <v>0</v>
      </c>
      <c r="X1497" s="3">
        <f t="array" ref="X1497">IF($S1497=1,IFERROR(INDEX(Summary!$BA:$BA,$AH1497),0),0)</f>
        <v>0</v>
      </c>
      <c r="Y1497" s="2">
        <f t="array" ref="Y1497">IF($S1497=1,IFERROR(INDEX(Summary!$G:$G,$AH1497),0),0)</f>
        <v>0</v>
      </c>
      <c r="Z1497" s="2">
        <f t="array" ref="Z1497">IF($S1497=1,IFERROR(INDEX(Summary!$H:$H,$AH1497),0),0)</f>
        <v>0</v>
      </c>
      <c r="AA1497" s="2">
        <f t="array" ref="AA1497">IF($S1497=1,IFERROR(INDEX(Summary!$I:$I,$AH1497),0),0)</f>
        <v>0</v>
      </c>
      <c r="AB1497" s="2">
        <f t="array" ref="AB1497">IF($S1497=1,IFERROR(INDEX(Summary!$J:$J,$AH1497),0),0)</f>
        <v>0</v>
      </c>
      <c r="AC1497" s="2">
        <f t="array" ref="AC1497">IF($S1497=1,IFERROR(INDEX(Summary!$K:$K,$AH1497),0),0)</f>
        <v>0</v>
      </c>
      <c r="AD1497" s="2">
        <f t="array" ref="AD1497">IF($S1497=1,IFERROR(INDEX(Summary!$L:$L,$AH1497),0),0)</f>
        <v>0</v>
      </c>
      <c r="AE1497" s="2">
        <f t="array" ref="AE1497">IF($S1497=1,IFERROR(INDEX(Summary!$M:$M,$AH1497),0),0)</f>
        <v>0</v>
      </c>
      <c r="AF1497" s="2">
        <f t="array" ref="AF1497">IF($S1497=1,IFERROR(INDEX(Summary!$N:$N,$AH1497),0),0)</f>
        <v>0</v>
      </c>
      <c r="AG1497">
        <f t="array" ref="AG1497">IF($A1497="","",IFERROR(INDEX(Summary!$BB:$BB,$AH1497),0))</f>
        <v>5</v>
      </c>
      <c r="AH1497">
        <f t="shared" si="215"/>
        <v>52</v>
      </c>
    </row>
    <row r="1498" spans="1:34" hidden="1">
      <c r="A1498" t="str">
        <f t="array" ref="A1498">IFERROR(INDEX(Summary!$D:$D,$AH1498)&amp;"","")</f>
        <v>FG00240</v>
      </c>
      <c r="B1498" t="str">
        <f t="array" ref="B1498">IF($A1498="","",INDEX(Summary!$E:$E,$AH1498))</f>
        <v>Stony Ambemohar Rice (Unpolished) - 1kg</v>
      </c>
      <c r="C1498" t="str">
        <f t="array" ref="C1498">IF($A1498="","",INDEX(Summary!$B:$B,$AH1498))</f>
        <v>Raw_Agri</v>
      </c>
      <c r="D1498" t="str">
        <f t="array" ref="D1498">IF($A1498="","",INDEX(Summary!$C:$C,$AH1498))</f>
        <v>C6</v>
      </c>
      <c r="E1498">
        <f t="array" ref="E1498">IF($A1498="","",INDEX(Summary!$F:$F,$AH1498))</f>
        <v>1</v>
      </c>
      <c r="F1498" t="str">
        <f t="array" ref="F1498">IF($A1498="","",INDEX(Summary!$BC:$BC,$AH1498)&amp;"")</f>
        <v>P3 – Normal</v>
      </c>
      <c r="G1498">
        <f t="shared" si="207"/>
        <v>3</v>
      </c>
      <c r="H1498">
        <f t="shared" si="208"/>
        <v>0</v>
      </c>
      <c r="I1498" t="str">
        <f t="array" ref="I1498">IF($A1498="","",IF(IFERROR(INDEX(Summary!$BA:$BA,$AH1498),0)&lt;1,"Under 1 day",IF(INDEX(Summary!$BA:$BA,$AH1498)&lt;3,"1-3 days",IF(INDEX(Summary!$BA:$BA,$AH1498)&lt;7,"3-7 days","7+ days"))))</f>
        <v>7+ days</v>
      </c>
      <c r="J1498" t="str">
        <f t="array" ref="J1498">IF($A1498="","",IF(IFERROR(INDEX(Summary!$AX:$AX,$AH1498),0)&lt;0.25,"0-25%",IF(INDEX(Summary!$AX:$AX,$AH1498)&lt;0.5,"25-50%",IF(INDEX(Summary!$AX:$AX,$AH1498)&lt;0.75,"50-75%","75-100%"))))</f>
        <v>75-100%</v>
      </c>
      <c r="K1498" t="str">
        <f t="array" ref="K1498">IF($A1498="","",INDEX(Summary!$AY:$AY,$AH1498)&amp;"")</f>
        <v>wip</v>
      </c>
      <c r="L1498" s="1">
        <f>IF($A1498="","",Summary!$P$2+MOD(ROW()-2,30))</f>
        <v>46253</v>
      </c>
      <c r="M1498">
        <f t="shared" si="209"/>
        <v>27</v>
      </c>
      <c r="N1498">
        <f t="shared" si="210"/>
        <v>19</v>
      </c>
      <c r="O1498" t="str">
        <f t="shared" si="211"/>
        <v>Aug-2026</v>
      </c>
      <c r="P1498">
        <f t="shared" ca="1" si="212"/>
        <v>1</v>
      </c>
      <c r="Q1498" s="2">
        <f t="array" ref="Q1498">IF($A1498="",0,IFERROR(INDEX(Summary!$P$3:$AS$67,$AH1498-2,$M1498),0))</f>
        <v>1238</v>
      </c>
      <c r="R1498" s="2">
        <f t="array" ref="R1498">IF($A1498="",0,ROUND(IFERROR(INDEX(Summary!$O:$O,$AH1498),0)/30,0))</f>
        <v>93</v>
      </c>
      <c r="S1498">
        <f t="shared" si="213"/>
        <v>0</v>
      </c>
      <c r="T1498" s="2">
        <f t="array" ref="T1498">IF($S1498=1,IFERROR(INDEX(Summary!$O:$O,$AH1498),0),0)</f>
        <v>0</v>
      </c>
      <c r="U1498" s="2">
        <f t="array" ref="U1498">IF($S1498=1,IFERROR(INDEX(Summary!$AT:$AT,$AH1498),0),0)</f>
        <v>0</v>
      </c>
      <c r="V1498" s="2">
        <f t="shared" si="214"/>
        <v>0</v>
      </c>
      <c r="W1498" s="2">
        <f t="array" ref="W1498">IF($S1498=1,IFERROR(INDEX(Summary!$AZ:$AZ,$AH1498),0),0)</f>
        <v>0</v>
      </c>
      <c r="X1498" s="3">
        <f t="array" ref="X1498">IF($S1498=1,IFERROR(INDEX(Summary!$BA:$BA,$AH1498),0),0)</f>
        <v>0</v>
      </c>
      <c r="Y1498" s="2">
        <f t="array" ref="Y1498">IF($S1498=1,IFERROR(INDEX(Summary!$G:$G,$AH1498),0),0)</f>
        <v>0</v>
      </c>
      <c r="Z1498" s="2">
        <f t="array" ref="Z1498">IF($S1498=1,IFERROR(INDEX(Summary!$H:$H,$AH1498),0),0)</f>
        <v>0</v>
      </c>
      <c r="AA1498" s="2">
        <f t="array" ref="AA1498">IF($S1498=1,IFERROR(INDEX(Summary!$I:$I,$AH1498),0),0)</f>
        <v>0</v>
      </c>
      <c r="AB1498" s="2">
        <f t="array" ref="AB1498">IF($S1498=1,IFERROR(INDEX(Summary!$J:$J,$AH1498),0),0)</f>
        <v>0</v>
      </c>
      <c r="AC1498" s="2">
        <f t="array" ref="AC1498">IF($S1498=1,IFERROR(INDEX(Summary!$K:$K,$AH1498),0),0)</f>
        <v>0</v>
      </c>
      <c r="AD1498" s="2">
        <f t="array" ref="AD1498">IF($S1498=1,IFERROR(INDEX(Summary!$L:$L,$AH1498),0),0)</f>
        <v>0</v>
      </c>
      <c r="AE1498" s="2">
        <f t="array" ref="AE1498">IF($S1498=1,IFERROR(INDEX(Summary!$M:$M,$AH1498),0),0)</f>
        <v>0</v>
      </c>
      <c r="AF1498" s="2">
        <f t="array" ref="AF1498">IF($S1498=1,IFERROR(INDEX(Summary!$N:$N,$AH1498),0),0)</f>
        <v>0</v>
      </c>
      <c r="AG1498">
        <f t="array" ref="AG1498">IF($A1498="","",IFERROR(INDEX(Summary!$BB:$BB,$AH1498),0))</f>
        <v>5</v>
      </c>
      <c r="AH1498">
        <f t="shared" si="215"/>
        <v>52</v>
      </c>
    </row>
    <row r="1499" spans="1:34" hidden="1">
      <c r="A1499" t="str">
        <f t="array" ref="A1499">IFERROR(INDEX(Summary!$D:$D,$AH1499)&amp;"","")</f>
        <v>FG00240</v>
      </c>
      <c r="B1499" t="str">
        <f t="array" ref="B1499">IF($A1499="","",INDEX(Summary!$E:$E,$AH1499))</f>
        <v>Stony Ambemohar Rice (Unpolished) - 1kg</v>
      </c>
      <c r="C1499" t="str">
        <f t="array" ref="C1499">IF($A1499="","",INDEX(Summary!$B:$B,$AH1499))</f>
        <v>Raw_Agri</v>
      </c>
      <c r="D1499" t="str">
        <f t="array" ref="D1499">IF($A1499="","",INDEX(Summary!$C:$C,$AH1499))</f>
        <v>C6</v>
      </c>
      <c r="E1499">
        <f t="array" ref="E1499">IF($A1499="","",INDEX(Summary!$F:$F,$AH1499))</f>
        <v>1</v>
      </c>
      <c r="F1499" t="str">
        <f t="array" ref="F1499">IF($A1499="","",INDEX(Summary!$BC:$BC,$AH1499)&amp;"")</f>
        <v>P3 – Normal</v>
      </c>
      <c r="G1499">
        <f t="shared" si="207"/>
        <v>3</v>
      </c>
      <c r="H1499">
        <f t="shared" si="208"/>
        <v>0</v>
      </c>
      <c r="I1499" t="str">
        <f t="array" ref="I1499">IF($A1499="","",IF(IFERROR(INDEX(Summary!$BA:$BA,$AH1499),0)&lt;1,"Under 1 day",IF(INDEX(Summary!$BA:$BA,$AH1499)&lt;3,"1-3 days",IF(INDEX(Summary!$BA:$BA,$AH1499)&lt;7,"3-7 days","7+ days"))))</f>
        <v>7+ days</v>
      </c>
      <c r="J1499" t="str">
        <f t="array" ref="J1499">IF($A1499="","",IF(IFERROR(INDEX(Summary!$AX:$AX,$AH1499),0)&lt;0.25,"0-25%",IF(INDEX(Summary!$AX:$AX,$AH1499)&lt;0.5,"25-50%",IF(INDEX(Summary!$AX:$AX,$AH1499)&lt;0.75,"50-75%","75-100%"))))</f>
        <v>75-100%</v>
      </c>
      <c r="K1499" t="str">
        <f t="array" ref="K1499">IF($A1499="","",INDEX(Summary!$AY:$AY,$AH1499)&amp;"")</f>
        <v>wip</v>
      </c>
      <c r="L1499" s="1">
        <f>IF($A1499="","",Summary!$P$2+MOD(ROW()-2,30))</f>
        <v>46254</v>
      </c>
      <c r="M1499">
        <f t="shared" si="209"/>
        <v>28</v>
      </c>
      <c r="N1499">
        <f t="shared" si="210"/>
        <v>20</v>
      </c>
      <c r="O1499" t="str">
        <f t="shared" si="211"/>
        <v>Aug-2026</v>
      </c>
      <c r="P1499">
        <f t="shared" ca="1" si="212"/>
        <v>1</v>
      </c>
      <c r="Q1499" s="2">
        <f t="array" ref="Q1499">IF($A1499="",0,IFERROR(INDEX(Summary!$P$3:$AS$67,$AH1499-2,$M1499),0))</f>
        <v>0</v>
      </c>
      <c r="R1499" s="2">
        <f t="array" ref="R1499">IF($A1499="",0,ROUND(IFERROR(INDEX(Summary!$O:$O,$AH1499),0)/30,0))</f>
        <v>93</v>
      </c>
      <c r="S1499">
        <f t="shared" si="213"/>
        <v>0</v>
      </c>
      <c r="T1499" s="2">
        <f t="array" ref="T1499">IF($S1499=1,IFERROR(INDEX(Summary!$O:$O,$AH1499),0),0)</f>
        <v>0</v>
      </c>
      <c r="U1499" s="2">
        <f t="array" ref="U1499">IF($S1499=1,IFERROR(INDEX(Summary!$AT:$AT,$AH1499),0),0)</f>
        <v>0</v>
      </c>
      <c r="V1499" s="2">
        <f t="shared" si="214"/>
        <v>0</v>
      </c>
      <c r="W1499" s="2">
        <f t="array" ref="W1499">IF($S1499=1,IFERROR(INDEX(Summary!$AZ:$AZ,$AH1499),0),0)</f>
        <v>0</v>
      </c>
      <c r="X1499" s="3">
        <f t="array" ref="X1499">IF($S1499=1,IFERROR(INDEX(Summary!$BA:$BA,$AH1499),0),0)</f>
        <v>0</v>
      </c>
      <c r="Y1499" s="2">
        <f t="array" ref="Y1499">IF($S1499=1,IFERROR(INDEX(Summary!$G:$G,$AH1499),0),0)</f>
        <v>0</v>
      </c>
      <c r="Z1499" s="2">
        <f t="array" ref="Z1499">IF($S1499=1,IFERROR(INDEX(Summary!$H:$H,$AH1499),0),0)</f>
        <v>0</v>
      </c>
      <c r="AA1499" s="2">
        <f t="array" ref="AA1499">IF($S1499=1,IFERROR(INDEX(Summary!$I:$I,$AH1499),0),0)</f>
        <v>0</v>
      </c>
      <c r="AB1499" s="2">
        <f t="array" ref="AB1499">IF($S1499=1,IFERROR(INDEX(Summary!$J:$J,$AH1499),0),0)</f>
        <v>0</v>
      </c>
      <c r="AC1499" s="2">
        <f t="array" ref="AC1499">IF($S1499=1,IFERROR(INDEX(Summary!$K:$K,$AH1499),0),0)</f>
        <v>0</v>
      </c>
      <c r="AD1499" s="2">
        <f t="array" ref="AD1499">IF($S1499=1,IFERROR(INDEX(Summary!$L:$L,$AH1499),0),0)</f>
        <v>0</v>
      </c>
      <c r="AE1499" s="2">
        <f t="array" ref="AE1499">IF($S1499=1,IFERROR(INDEX(Summary!$M:$M,$AH1499),0),0)</f>
        <v>0</v>
      </c>
      <c r="AF1499" s="2">
        <f t="array" ref="AF1499">IF($S1499=1,IFERROR(INDEX(Summary!$N:$N,$AH1499),0),0)</f>
        <v>0</v>
      </c>
      <c r="AG1499">
        <f t="array" ref="AG1499">IF($A1499="","",IFERROR(INDEX(Summary!$BB:$BB,$AH1499),0))</f>
        <v>5</v>
      </c>
      <c r="AH1499">
        <f t="shared" si="215"/>
        <v>52</v>
      </c>
    </row>
    <row r="1500" spans="1:34" hidden="1">
      <c r="A1500" t="str">
        <f t="array" ref="A1500">IFERROR(INDEX(Summary!$D:$D,$AH1500)&amp;"","")</f>
        <v>FG00240</v>
      </c>
      <c r="B1500" t="str">
        <f t="array" ref="B1500">IF($A1500="","",INDEX(Summary!$E:$E,$AH1500))</f>
        <v>Stony Ambemohar Rice (Unpolished) - 1kg</v>
      </c>
      <c r="C1500" t="str">
        <f t="array" ref="C1500">IF($A1500="","",INDEX(Summary!$B:$B,$AH1500))</f>
        <v>Raw_Agri</v>
      </c>
      <c r="D1500" t="str">
        <f t="array" ref="D1500">IF($A1500="","",INDEX(Summary!$C:$C,$AH1500))</f>
        <v>C6</v>
      </c>
      <c r="E1500">
        <f t="array" ref="E1500">IF($A1500="","",INDEX(Summary!$F:$F,$AH1500))</f>
        <v>1</v>
      </c>
      <c r="F1500" t="str">
        <f t="array" ref="F1500">IF($A1500="","",INDEX(Summary!$BC:$BC,$AH1500)&amp;"")</f>
        <v>P3 – Normal</v>
      </c>
      <c r="G1500">
        <f t="shared" si="207"/>
        <v>3</v>
      </c>
      <c r="H1500">
        <f t="shared" si="208"/>
        <v>0</v>
      </c>
      <c r="I1500" t="str">
        <f t="array" ref="I1500">IF($A1500="","",IF(IFERROR(INDEX(Summary!$BA:$BA,$AH1500),0)&lt;1,"Under 1 day",IF(INDEX(Summary!$BA:$BA,$AH1500)&lt;3,"1-3 days",IF(INDEX(Summary!$BA:$BA,$AH1500)&lt;7,"3-7 days","7+ days"))))</f>
        <v>7+ days</v>
      </c>
      <c r="J1500" t="str">
        <f t="array" ref="J1500">IF($A1500="","",IF(IFERROR(INDEX(Summary!$AX:$AX,$AH1500),0)&lt;0.25,"0-25%",IF(INDEX(Summary!$AX:$AX,$AH1500)&lt;0.5,"25-50%",IF(INDEX(Summary!$AX:$AX,$AH1500)&lt;0.75,"50-75%","75-100%"))))</f>
        <v>75-100%</v>
      </c>
      <c r="K1500" t="str">
        <f t="array" ref="K1500">IF($A1500="","",INDEX(Summary!$AY:$AY,$AH1500)&amp;"")</f>
        <v>wip</v>
      </c>
      <c r="L1500" s="1">
        <f>IF($A1500="","",Summary!$P$2+MOD(ROW()-2,30))</f>
        <v>46255</v>
      </c>
      <c r="M1500">
        <f t="shared" si="209"/>
        <v>29</v>
      </c>
      <c r="N1500">
        <f t="shared" si="210"/>
        <v>21</v>
      </c>
      <c r="O1500" t="str">
        <f t="shared" si="211"/>
        <v>Aug-2026</v>
      </c>
      <c r="P1500">
        <f t="shared" ca="1" si="212"/>
        <v>1</v>
      </c>
      <c r="Q1500" s="2">
        <f t="array" ref="Q1500">IF($A1500="",0,IFERROR(INDEX(Summary!$P$3:$AS$67,$AH1500-2,$M1500),0))</f>
        <v>0</v>
      </c>
      <c r="R1500" s="2">
        <f t="array" ref="R1500">IF($A1500="",0,ROUND(IFERROR(INDEX(Summary!$O:$O,$AH1500),0)/30,0))</f>
        <v>93</v>
      </c>
      <c r="S1500">
        <f t="shared" si="213"/>
        <v>0</v>
      </c>
      <c r="T1500" s="2">
        <f t="array" ref="T1500">IF($S1500=1,IFERROR(INDEX(Summary!$O:$O,$AH1500),0),0)</f>
        <v>0</v>
      </c>
      <c r="U1500" s="2">
        <f t="array" ref="U1500">IF($S1500=1,IFERROR(INDEX(Summary!$AT:$AT,$AH1500),0),0)</f>
        <v>0</v>
      </c>
      <c r="V1500" s="2">
        <f t="shared" si="214"/>
        <v>0</v>
      </c>
      <c r="W1500" s="2">
        <f t="array" ref="W1500">IF($S1500=1,IFERROR(INDEX(Summary!$AZ:$AZ,$AH1500),0),0)</f>
        <v>0</v>
      </c>
      <c r="X1500" s="3">
        <f t="array" ref="X1500">IF($S1500=1,IFERROR(INDEX(Summary!$BA:$BA,$AH1500),0),0)</f>
        <v>0</v>
      </c>
      <c r="Y1500" s="2">
        <f t="array" ref="Y1500">IF($S1500=1,IFERROR(INDEX(Summary!$G:$G,$AH1500),0),0)</f>
        <v>0</v>
      </c>
      <c r="Z1500" s="2">
        <f t="array" ref="Z1500">IF($S1500=1,IFERROR(INDEX(Summary!$H:$H,$AH1500),0),0)</f>
        <v>0</v>
      </c>
      <c r="AA1500" s="2">
        <f t="array" ref="AA1500">IF($S1500=1,IFERROR(INDEX(Summary!$I:$I,$AH1500),0),0)</f>
        <v>0</v>
      </c>
      <c r="AB1500" s="2">
        <f t="array" ref="AB1500">IF($S1500=1,IFERROR(INDEX(Summary!$J:$J,$AH1500),0),0)</f>
        <v>0</v>
      </c>
      <c r="AC1500" s="2">
        <f t="array" ref="AC1500">IF($S1500=1,IFERROR(INDEX(Summary!$K:$K,$AH1500),0),0)</f>
        <v>0</v>
      </c>
      <c r="AD1500" s="2">
        <f t="array" ref="AD1500">IF($S1500=1,IFERROR(INDEX(Summary!$L:$L,$AH1500),0),0)</f>
        <v>0</v>
      </c>
      <c r="AE1500" s="2">
        <f t="array" ref="AE1500">IF($S1500=1,IFERROR(INDEX(Summary!$M:$M,$AH1500),0),0)</f>
        <v>0</v>
      </c>
      <c r="AF1500" s="2">
        <f t="array" ref="AF1500">IF($S1500=1,IFERROR(INDEX(Summary!$N:$N,$AH1500),0),0)</f>
        <v>0</v>
      </c>
      <c r="AG1500">
        <f t="array" ref="AG1500">IF($A1500="","",IFERROR(INDEX(Summary!$BB:$BB,$AH1500),0))</f>
        <v>5</v>
      </c>
      <c r="AH1500">
        <f t="shared" si="215"/>
        <v>52</v>
      </c>
    </row>
    <row r="1501" spans="1:34" hidden="1">
      <c r="A1501" t="str">
        <f t="array" ref="A1501">IFERROR(INDEX(Summary!$D:$D,$AH1501)&amp;"","")</f>
        <v>FG00240</v>
      </c>
      <c r="B1501" t="str">
        <f t="array" ref="B1501">IF($A1501="","",INDEX(Summary!$E:$E,$AH1501))</f>
        <v>Stony Ambemohar Rice (Unpolished) - 1kg</v>
      </c>
      <c r="C1501" t="str">
        <f t="array" ref="C1501">IF($A1501="","",INDEX(Summary!$B:$B,$AH1501))</f>
        <v>Raw_Agri</v>
      </c>
      <c r="D1501" t="str">
        <f t="array" ref="D1501">IF($A1501="","",INDEX(Summary!$C:$C,$AH1501))</f>
        <v>C6</v>
      </c>
      <c r="E1501">
        <f t="array" ref="E1501">IF($A1501="","",INDEX(Summary!$F:$F,$AH1501))</f>
        <v>1</v>
      </c>
      <c r="F1501" t="str">
        <f t="array" ref="F1501">IF($A1501="","",INDEX(Summary!$BC:$BC,$AH1501)&amp;"")</f>
        <v>P3 – Normal</v>
      </c>
      <c r="G1501">
        <f t="shared" si="207"/>
        <v>3</v>
      </c>
      <c r="H1501">
        <f t="shared" si="208"/>
        <v>0</v>
      </c>
      <c r="I1501" t="str">
        <f t="array" ref="I1501">IF($A1501="","",IF(IFERROR(INDEX(Summary!$BA:$BA,$AH1501),0)&lt;1,"Under 1 day",IF(INDEX(Summary!$BA:$BA,$AH1501)&lt;3,"1-3 days",IF(INDEX(Summary!$BA:$BA,$AH1501)&lt;7,"3-7 days","7+ days"))))</f>
        <v>7+ days</v>
      </c>
      <c r="J1501" t="str">
        <f t="array" ref="J1501">IF($A1501="","",IF(IFERROR(INDEX(Summary!$AX:$AX,$AH1501),0)&lt;0.25,"0-25%",IF(INDEX(Summary!$AX:$AX,$AH1501)&lt;0.5,"25-50%",IF(INDEX(Summary!$AX:$AX,$AH1501)&lt;0.75,"50-75%","75-100%"))))</f>
        <v>75-100%</v>
      </c>
      <c r="K1501" t="str">
        <f t="array" ref="K1501">IF($A1501="","",INDEX(Summary!$AY:$AY,$AH1501)&amp;"")</f>
        <v>wip</v>
      </c>
      <c r="L1501" s="1">
        <f>IF($A1501="","",Summary!$P$2+MOD(ROW()-2,30))</f>
        <v>46256</v>
      </c>
      <c r="M1501">
        <f t="shared" si="209"/>
        <v>30</v>
      </c>
      <c r="N1501">
        <f t="shared" si="210"/>
        <v>22</v>
      </c>
      <c r="O1501" t="str">
        <f t="shared" si="211"/>
        <v>Aug-2026</v>
      </c>
      <c r="P1501">
        <f t="shared" ca="1" si="212"/>
        <v>1</v>
      </c>
      <c r="Q1501" s="2">
        <f t="array" ref="Q1501">IF($A1501="",0,IFERROR(INDEX(Summary!$P$3:$AS$67,$AH1501-2,$M1501),0))</f>
        <v>0</v>
      </c>
      <c r="R1501" s="2">
        <f t="array" ref="R1501">IF($A1501="",0,ROUND(IFERROR(INDEX(Summary!$O:$O,$AH1501),0)/30,0))</f>
        <v>93</v>
      </c>
      <c r="S1501">
        <f t="shared" si="213"/>
        <v>0</v>
      </c>
      <c r="T1501" s="2">
        <f t="array" ref="T1501">IF($S1501=1,IFERROR(INDEX(Summary!$O:$O,$AH1501),0),0)</f>
        <v>0</v>
      </c>
      <c r="U1501" s="2">
        <f t="array" ref="U1501">IF($S1501=1,IFERROR(INDEX(Summary!$AT:$AT,$AH1501),0),0)</f>
        <v>0</v>
      </c>
      <c r="V1501" s="2">
        <f t="shared" si="214"/>
        <v>0</v>
      </c>
      <c r="W1501" s="2">
        <f t="array" ref="W1501">IF($S1501=1,IFERROR(INDEX(Summary!$AZ:$AZ,$AH1501),0),0)</f>
        <v>0</v>
      </c>
      <c r="X1501" s="3">
        <f t="array" ref="X1501">IF($S1501=1,IFERROR(INDEX(Summary!$BA:$BA,$AH1501),0),0)</f>
        <v>0</v>
      </c>
      <c r="Y1501" s="2">
        <f t="array" ref="Y1501">IF($S1501=1,IFERROR(INDEX(Summary!$G:$G,$AH1501),0),0)</f>
        <v>0</v>
      </c>
      <c r="Z1501" s="2">
        <f t="array" ref="Z1501">IF($S1501=1,IFERROR(INDEX(Summary!$H:$H,$AH1501),0),0)</f>
        <v>0</v>
      </c>
      <c r="AA1501" s="2">
        <f t="array" ref="AA1501">IF($S1501=1,IFERROR(INDEX(Summary!$I:$I,$AH1501),0),0)</f>
        <v>0</v>
      </c>
      <c r="AB1501" s="2">
        <f t="array" ref="AB1501">IF($S1501=1,IFERROR(INDEX(Summary!$J:$J,$AH1501),0),0)</f>
        <v>0</v>
      </c>
      <c r="AC1501" s="2">
        <f t="array" ref="AC1501">IF($S1501=1,IFERROR(INDEX(Summary!$K:$K,$AH1501),0),0)</f>
        <v>0</v>
      </c>
      <c r="AD1501" s="2">
        <f t="array" ref="AD1501">IF($S1501=1,IFERROR(INDEX(Summary!$L:$L,$AH1501),0),0)</f>
        <v>0</v>
      </c>
      <c r="AE1501" s="2">
        <f t="array" ref="AE1501">IF($S1501=1,IFERROR(INDEX(Summary!$M:$M,$AH1501),0),0)</f>
        <v>0</v>
      </c>
      <c r="AF1501" s="2">
        <f t="array" ref="AF1501">IF($S1501=1,IFERROR(INDEX(Summary!$N:$N,$AH1501),0),0)</f>
        <v>0</v>
      </c>
      <c r="AG1501">
        <f t="array" ref="AG1501">IF($A1501="","",IFERROR(INDEX(Summary!$BB:$BB,$AH1501),0))</f>
        <v>5</v>
      </c>
      <c r="AH1501">
        <f t="shared" si="215"/>
        <v>52</v>
      </c>
    </row>
    <row r="1502" spans="1:34">
      <c r="A1502" t="str">
        <f t="array" ref="A1502">IFERROR(INDEX(Summary!$D:$D,$AH1502)&amp;"","")</f>
        <v>FG00274</v>
      </c>
      <c r="B1502" t="str">
        <f t="array" ref="B1502">IF($A1502="","",INDEX(Summary!$E:$E,$AH1502))</f>
        <v>Waghya Rajma (Kidney Beans), 500gm</v>
      </c>
      <c r="C1502" t="str">
        <f t="array" ref="C1502">IF($A1502="","",INDEX(Summary!$B:$B,$AH1502))</f>
        <v>Raw_Agri</v>
      </c>
      <c r="D1502" t="str">
        <f t="array" ref="D1502">IF($A1502="","",INDEX(Summary!$C:$C,$AH1502))</f>
        <v>C6</v>
      </c>
      <c r="E1502">
        <f t="array" ref="E1502">IF($A1502="","",INDEX(Summary!$F:$F,$AH1502))</f>
        <v>0.5</v>
      </c>
      <c r="F1502" t="str">
        <f t="array" ref="F1502">IF($A1502="","",INDEX(Summary!$BC:$BC,$AH1502)&amp;"")</f>
        <v>P1 – Critical</v>
      </c>
      <c r="G1502">
        <f t="shared" si="207"/>
        <v>1</v>
      </c>
      <c r="H1502">
        <f t="shared" si="208"/>
        <v>1</v>
      </c>
      <c r="I1502" t="str">
        <f t="array" ref="I1502">IF($A1502="","",IF(IFERROR(INDEX(Summary!$BA:$BA,$AH1502),0)&lt;1,"Under 1 day",IF(INDEX(Summary!$BA:$BA,$AH1502)&lt;3,"1-3 days",IF(INDEX(Summary!$BA:$BA,$AH1502)&lt;7,"3-7 days","7+ days"))))</f>
        <v>1-3 days</v>
      </c>
      <c r="J1502" t="str">
        <f t="array" ref="J1502">IF($A1502="","",IF(IFERROR(INDEX(Summary!$AX:$AX,$AH1502),0)&lt;0.25,"0-25%",IF(INDEX(Summary!$AX:$AX,$AH1502)&lt;0.5,"25-50%",IF(INDEX(Summary!$AX:$AX,$AH1502)&lt;0.75,"50-75%","75-100%"))))</f>
        <v>0-25%</v>
      </c>
      <c r="K1502" t="str">
        <f t="array" ref="K1502">IF($A1502="","",INDEX(Summary!$AY:$AY,$AH1502)&amp;"")</f>
        <v xml:space="preserve">vaccume bags NA </v>
      </c>
      <c r="L1502" s="1">
        <f>IF($A1502="","",Summary!$P$2+MOD(ROW()-2,30))</f>
        <v>46227</v>
      </c>
      <c r="M1502">
        <f t="shared" si="209"/>
        <v>1</v>
      </c>
      <c r="N1502">
        <f t="shared" si="210"/>
        <v>24</v>
      </c>
      <c r="O1502" t="str">
        <f t="shared" si="211"/>
        <v>Jul-2026</v>
      </c>
      <c r="P1502">
        <f t="shared" ca="1" si="212"/>
        <v>1</v>
      </c>
      <c r="Q1502" s="2">
        <f t="array" ref="Q1502">IF($A1502="",0,IFERROR(INDEX(Summary!$P$3:$AS$67,$AH1502-2,$M1502),0))</f>
        <v>0</v>
      </c>
      <c r="R1502" s="2">
        <f t="array" ref="R1502">IF($A1502="",0,ROUND(IFERROR(INDEX(Summary!$O:$O,$AH1502),0)/30,0))</f>
        <v>104</v>
      </c>
      <c r="S1502">
        <f t="shared" si="213"/>
        <v>1</v>
      </c>
      <c r="T1502" s="2">
        <f t="array" ref="T1502">IF($S1502=1,IFERROR(INDEX(Summary!$O:$O,$AH1502),0),0)</f>
        <v>3127</v>
      </c>
      <c r="U1502" s="2">
        <f t="array" ref="U1502">IF($S1502=1,IFERROR(INDEX(Summary!$AT:$AT,$AH1502),0),0)</f>
        <v>706</v>
      </c>
      <c r="V1502" s="2">
        <f t="shared" si="214"/>
        <v>2421</v>
      </c>
      <c r="W1502" s="2">
        <f t="array" ref="W1502">IF($S1502=1,IFERROR(INDEX(Summary!$AZ:$AZ,$AH1502),0),0)</f>
        <v>288</v>
      </c>
      <c r="X1502" s="3">
        <f t="array" ref="X1502">IF($S1502=1,IFERROR(INDEX(Summary!$BA:$BA,$AH1502),0),0)</f>
        <v>2.7630316597377678</v>
      </c>
      <c r="Y1502" s="2">
        <f t="array" ref="Y1502">IF($S1502=1,IFERROR(INDEX(Summary!$G:$G,$AH1502),0),0)</f>
        <v>3127</v>
      </c>
      <c r="Z1502" s="2">
        <f t="array" ref="Z1502">IF($S1502=1,IFERROR(INDEX(Summary!$H:$H,$AH1502),0),0)</f>
        <v>0</v>
      </c>
      <c r="AA1502" s="2">
        <f t="array" ref="AA1502">IF($S1502=1,IFERROR(INDEX(Summary!$I:$I,$AH1502),0),0)</f>
        <v>0</v>
      </c>
      <c r="AB1502" s="2">
        <f t="array" ref="AB1502">IF($S1502=1,IFERROR(INDEX(Summary!$J:$J,$AH1502),0),0)</f>
        <v>0</v>
      </c>
      <c r="AC1502" s="2">
        <f t="array" ref="AC1502">IF($S1502=1,IFERROR(INDEX(Summary!$K:$K,$AH1502),0),0)</f>
        <v>0</v>
      </c>
      <c r="AD1502" s="2">
        <f t="array" ref="AD1502">IF($S1502=1,IFERROR(INDEX(Summary!$L:$L,$AH1502),0),0)</f>
        <v>0</v>
      </c>
      <c r="AE1502" s="2">
        <f t="array" ref="AE1502">IF($S1502=1,IFERROR(INDEX(Summary!$M:$M,$AH1502),0),0)</f>
        <v>0</v>
      </c>
      <c r="AF1502" s="2">
        <f t="array" ref="AF1502">IF($S1502=1,IFERROR(INDEX(Summary!$N:$N,$AH1502),0),0)</f>
        <v>0</v>
      </c>
      <c r="AG1502">
        <f t="array" ref="AG1502">IF($A1502="","",IFERROR(INDEX(Summary!$BB:$BB,$AH1502),0))</f>
        <v>10</v>
      </c>
      <c r="AH1502">
        <f t="shared" si="215"/>
        <v>53</v>
      </c>
    </row>
    <row r="1503" spans="1:34" hidden="1">
      <c r="A1503" t="str">
        <f t="array" ref="A1503">IFERROR(INDEX(Summary!$D:$D,$AH1503)&amp;"","")</f>
        <v>FG00274</v>
      </c>
      <c r="B1503" t="str">
        <f t="array" ref="B1503">IF($A1503="","",INDEX(Summary!$E:$E,$AH1503))</f>
        <v>Waghya Rajma (Kidney Beans), 500gm</v>
      </c>
      <c r="C1503" t="str">
        <f t="array" ref="C1503">IF($A1503="","",INDEX(Summary!$B:$B,$AH1503))</f>
        <v>Raw_Agri</v>
      </c>
      <c r="D1503" t="str">
        <f t="array" ref="D1503">IF($A1503="","",INDEX(Summary!$C:$C,$AH1503))</f>
        <v>C6</v>
      </c>
      <c r="E1503">
        <f t="array" ref="E1503">IF($A1503="","",INDEX(Summary!$F:$F,$AH1503))</f>
        <v>0.5</v>
      </c>
      <c r="F1503" t="str">
        <f t="array" ref="F1503">IF($A1503="","",INDEX(Summary!$BC:$BC,$AH1503)&amp;"")</f>
        <v>P1 – Critical</v>
      </c>
      <c r="G1503">
        <f t="shared" si="207"/>
        <v>1</v>
      </c>
      <c r="H1503">
        <f t="shared" si="208"/>
        <v>1</v>
      </c>
      <c r="I1503" t="str">
        <f t="array" ref="I1503">IF($A1503="","",IF(IFERROR(INDEX(Summary!$BA:$BA,$AH1503),0)&lt;1,"Under 1 day",IF(INDEX(Summary!$BA:$BA,$AH1503)&lt;3,"1-3 days",IF(INDEX(Summary!$BA:$BA,$AH1503)&lt;7,"3-7 days","7+ days"))))</f>
        <v>1-3 days</v>
      </c>
      <c r="J1503" t="str">
        <f t="array" ref="J1503">IF($A1503="","",IF(IFERROR(INDEX(Summary!$AX:$AX,$AH1503),0)&lt;0.25,"0-25%",IF(INDEX(Summary!$AX:$AX,$AH1503)&lt;0.5,"25-50%",IF(INDEX(Summary!$AX:$AX,$AH1503)&lt;0.75,"50-75%","75-100%"))))</f>
        <v>0-25%</v>
      </c>
      <c r="K1503" t="str">
        <f t="array" ref="K1503">IF($A1503="","",INDEX(Summary!$AY:$AY,$AH1503)&amp;"")</f>
        <v xml:space="preserve">vaccume bags NA </v>
      </c>
      <c r="L1503" s="1">
        <f>IF($A1503="","",Summary!$P$2+MOD(ROW()-2,30))</f>
        <v>46228</v>
      </c>
      <c r="M1503">
        <f t="shared" si="209"/>
        <v>2</v>
      </c>
      <c r="N1503">
        <f t="shared" si="210"/>
        <v>25</v>
      </c>
      <c r="O1503" t="str">
        <f t="shared" si="211"/>
        <v>Jul-2026</v>
      </c>
      <c r="P1503">
        <f t="shared" ca="1" si="212"/>
        <v>1</v>
      </c>
      <c r="Q1503" s="2">
        <f t="array" ref="Q1503">IF($A1503="",0,IFERROR(INDEX(Summary!$P$3:$AS$67,$AH1503-2,$M1503),0))</f>
        <v>0</v>
      </c>
      <c r="R1503" s="2">
        <f t="array" ref="R1503">IF($A1503="",0,ROUND(IFERROR(INDEX(Summary!$O:$O,$AH1503),0)/30,0))</f>
        <v>104</v>
      </c>
      <c r="S1503">
        <f t="shared" si="213"/>
        <v>0</v>
      </c>
      <c r="T1503" s="2">
        <f t="array" ref="T1503">IF($S1503=1,IFERROR(INDEX(Summary!$O:$O,$AH1503),0),0)</f>
        <v>0</v>
      </c>
      <c r="U1503" s="2">
        <f t="array" ref="U1503">IF($S1503=1,IFERROR(INDEX(Summary!$AT:$AT,$AH1503),0),0)</f>
        <v>0</v>
      </c>
      <c r="V1503" s="2">
        <f t="shared" si="214"/>
        <v>0</v>
      </c>
      <c r="W1503" s="2">
        <f t="array" ref="W1503">IF($S1503=1,IFERROR(INDEX(Summary!$AZ:$AZ,$AH1503),0),0)</f>
        <v>0</v>
      </c>
      <c r="X1503" s="3">
        <f t="array" ref="X1503">IF($S1503=1,IFERROR(INDEX(Summary!$BA:$BA,$AH1503),0),0)</f>
        <v>0</v>
      </c>
      <c r="Y1503" s="2">
        <f t="array" ref="Y1503">IF($S1503=1,IFERROR(INDEX(Summary!$G:$G,$AH1503),0),0)</f>
        <v>0</v>
      </c>
      <c r="Z1503" s="2">
        <f t="array" ref="Z1503">IF($S1503=1,IFERROR(INDEX(Summary!$H:$H,$AH1503),0),0)</f>
        <v>0</v>
      </c>
      <c r="AA1503" s="2">
        <f t="array" ref="AA1503">IF($S1503=1,IFERROR(INDEX(Summary!$I:$I,$AH1503),0),0)</f>
        <v>0</v>
      </c>
      <c r="AB1503" s="2">
        <f t="array" ref="AB1503">IF($S1503=1,IFERROR(INDEX(Summary!$J:$J,$AH1503),0),0)</f>
        <v>0</v>
      </c>
      <c r="AC1503" s="2">
        <f t="array" ref="AC1503">IF($S1503=1,IFERROR(INDEX(Summary!$K:$K,$AH1503),0),0)</f>
        <v>0</v>
      </c>
      <c r="AD1503" s="2">
        <f t="array" ref="AD1503">IF($S1503=1,IFERROR(INDEX(Summary!$L:$L,$AH1503),0),0)</f>
        <v>0</v>
      </c>
      <c r="AE1503" s="2">
        <f t="array" ref="AE1503">IF($S1503=1,IFERROR(INDEX(Summary!$M:$M,$AH1503),0),0)</f>
        <v>0</v>
      </c>
      <c r="AF1503" s="2">
        <f t="array" ref="AF1503">IF($S1503=1,IFERROR(INDEX(Summary!$N:$N,$AH1503),0),0)</f>
        <v>0</v>
      </c>
      <c r="AG1503">
        <f t="array" ref="AG1503">IF($A1503="","",IFERROR(INDEX(Summary!$BB:$BB,$AH1503),0))</f>
        <v>10</v>
      </c>
      <c r="AH1503">
        <f t="shared" si="215"/>
        <v>53</v>
      </c>
    </row>
    <row r="1504" spans="1:34" hidden="1">
      <c r="A1504" t="str">
        <f t="array" ref="A1504">IFERROR(INDEX(Summary!$D:$D,$AH1504)&amp;"","")</f>
        <v>FG00274</v>
      </c>
      <c r="B1504" t="str">
        <f t="array" ref="B1504">IF($A1504="","",INDEX(Summary!$E:$E,$AH1504))</f>
        <v>Waghya Rajma (Kidney Beans), 500gm</v>
      </c>
      <c r="C1504" t="str">
        <f t="array" ref="C1504">IF($A1504="","",INDEX(Summary!$B:$B,$AH1504))</f>
        <v>Raw_Agri</v>
      </c>
      <c r="D1504" t="str">
        <f t="array" ref="D1504">IF($A1504="","",INDEX(Summary!$C:$C,$AH1504))</f>
        <v>C6</v>
      </c>
      <c r="E1504">
        <f t="array" ref="E1504">IF($A1504="","",INDEX(Summary!$F:$F,$AH1504))</f>
        <v>0.5</v>
      </c>
      <c r="F1504" t="str">
        <f t="array" ref="F1504">IF($A1504="","",INDEX(Summary!$BC:$BC,$AH1504)&amp;"")</f>
        <v>P1 – Critical</v>
      </c>
      <c r="G1504">
        <f t="shared" si="207"/>
        <v>1</v>
      </c>
      <c r="H1504">
        <f t="shared" si="208"/>
        <v>1</v>
      </c>
      <c r="I1504" t="str">
        <f t="array" ref="I1504">IF($A1504="","",IF(IFERROR(INDEX(Summary!$BA:$BA,$AH1504),0)&lt;1,"Under 1 day",IF(INDEX(Summary!$BA:$BA,$AH1504)&lt;3,"1-3 days",IF(INDEX(Summary!$BA:$BA,$AH1504)&lt;7,"3-7 days","7+ days"))))</f>
        <v>1-3 days</v>
      </c>
      <c r="J1504" t="str">
        <f t="array" ref="J1504">IF($A1504="","",IF(IFERROR(INDEX(Summary!$AX:$AX,$AH1504),0)&lt;0.25,"0-25%",IF(INDEX(Summary!$AX:$AX,$AH1504)&lt;0.5,"25-50%",IF(INDEX(Summary!$AX:$AX,$AH1504)&lt;0.75,"50-75%","75-100%"))))</f>
        <v>0-25%</v>
      </c>
      <c r="K1504" t="str">
        <f t="array" ref="K1504">IF($A1504="","",INDEX(Summary!$AY:$AY,$AH1504)&amp;"")</f>
        <v xml:space="preserve">vaccume bags NA </v>
      </c>
      <c r="L1504" s="1">
        <f>IF($A1504="","",Summary!$P$2+MOD(ROW()-2,30))</f>
        <v>46229</v>
      </c>
      <c r="M1504">
        <f t="shared" si="209"/>
        <v>3</v>
      </c>
      <c r="N1504">
        <f t="shared" si="210"/>
        <v>26</v>
      </c>
      <c r="O1504" t="str">
        <f t="shared" si="211"/>
        <v>Jul-2026</v>
      </c>
      <c r="P1504">
        <f t="shared" ca="1" si="212"/>
        <v>1</v>
      </c>
      <c r="Q1504" s="2">
        <f t="array" ref="Q1504">IF($A1504="",0,IFERROR(INDEX(Summary!$P$3:$AS$67,$AH1504-2,$M1504),0))</f>
        <v>0</v>
      </c>
      <c r="R1504" s="2">
        <f t="array" ref="R1504">IF($A1504="",0,ROUND(IFERROR(INDEX(Summary!$O:$O,$AH1504),0)/30,0))</f>
        <v>104</v>
      </c>
      <c r="S1504">
        <f t="shared" si="213"/>
        <v>0</v>
      </c>
      <c r="T1504" s="2">
        <f t="array" ref="T1504">IF($S1504=1,IFERROR(INDEX(Summary!$O:$O,$AH1504),0),0)</f>
        <v>0</v>
      </c>
      <c r="U1504" s="2">
        <f t="array" ref="U1504">IF($S1504=1,IFERROR(INDEX(Summary!$AT:$AT,$AH1504),0),0)</f>
        <v>0</v>
      </c>
      <c r="V1504" s="2">
        <f t="shared" si="214"/>
        <v>0</v>
      </c>
      <c r="W1504" s="2">
        <f t="array" ref="W1504">IF($S1504=1,IFERROR(INDEX(Summary!$AZ:$AZ,$AH1504),0),0)</f>
        <v>0</v>
      </c>
      <c r="X1504" s="3">
        <f t="array" ref="X1504">IF($S1504=1,IFERROR(INDEX(Summary!$BA:$BA,$AH1504),0),0)</f>
        <v>0</v>
      </c>
      <c r="Y1504" s="2">
        <f t="array" ref="Y1504">IF($S1504=1,IFERROR(INDEX(Summary!$G:$G,$AH1504),0),0)</f>
        <v>0</v>
      </c>
      <c r="Z1504" s="2">
        <f t="array" ref="Z1504">IF($S1504=1,IFERROR(INDEX(Summary!$H:$H,$AH1504),0),0)</f>
        <v>0</v>
      </c>
      <c r="AA1504" s="2">
        <f t="array" ref="AA1504">IF($S1504=1,IFERROR(INDEX(Summary!$I:$I,$AH1504),0),0)</f>
        <v>0</v>
      </c>
      <c r="AB1504" s="2">
        <f t="array" ref="AB1504">IF($S1504=1,IFERROR(INDEX(Summary!$J:$J,$AH1504),0),0)</f>
        <v>0</v>
      </c>
      <c r="AC1504" s="2">
        <f t="array" ref="AC1504">IF($S1504=1,IFERROR(INDEX(Summary!$K:$K,$AH1504),0),0)</f>
        <v>0</v>
      </c>
      <c r="AD1504" s="2">
        <f t="array" ref="AD1504">IF($S1504=1,IFERROR(INDEX(Summary!$L:$L,$AH1504),0),0)</f>
        <v>0</v>
      </c>
      <c r="AE1504" s="2">
        <f t="array" ref="AE1504">IF($S1504=1,IFERROR(INDEX(Summary!$M:$M,$AH1504),0),0)</f>
        <v>0</v>
      </c>
      <c r="AF1504" s="2">
        <f t="array" ref="AF1504">IF($S1504=1,IFERROR(INDEX(Summary!$N:$N,$AH1504),0),0)</f>
        <v>0</v>
      </c>
      <c r="AG1504">
        <f t="array" ref="AG1504">IF($A1504="","",IFERROR(INDEX(Summary!$BB:$BB,$AH1504),0))</f>
        <v>10</v>
      </c>
      <c r="AH1504">
        <f t="shared" si="215"/>
        <v>53</v>
      </c>
    </row>
    <row r="1505" spans="1:34" hidden="1">
      <c r="A1505" t="str">
        <f t="array" ref="A1505">IFERROR(INDEX(Summary!$D:$D,$AH1505)&amp;"","")</f>
        <v>FG00274</v>
      </c>
      <c r="B1505" t="str">
        <f t="array" ref="B1505">IF($A1505="","",INDEX(Summary!$E:$E,$AH1505))</f>
        <v>Waghya Rajma (Kidney Beans), 500gm</v>
      </c>
      <c r="C1505" t="str">
        <f t="array" ref="C1505">IF($A1505="","",INDEX(Summary!$B:$B,$AH1505))</f>
        <v>Raw_Agri</v>
      </c>
      <c r="D1505" t="str">
        <f t="array" ref="D1505">IF($A1505="","",INDEX(Summary!$C:$C,$AH1505))</f>
        <v>C6</v>
      </c>
      <c r="E1505">
        <f t="array" ref="E1505">IF($A1505="","",INDEX(Summary!$F:$F,$AH1505))</f>
        <v>0.5</v>
      </c>
      <c r="F1505" t="str">
        <f t="array" ref="F1505">IF($A1505="","",INDEX(Summary!$BC:$BC,$AH1505)&amp;"")</f>
        <v>P1 – Critical</v>
      </c>
      <c r="G1505">
        <f t="shared" si="207"/>
        <v>1</v>
      </c>
      <c r="H1505">
        <f t="shared" si="208"/>
        <v>1</v>
      </c>
      <c r="I1505" t="str">
        <f t="array" ref="I1505">IF($A1505="","",IF(IFERROR(INDEX(Summary!$BA:$BA,$AH1505),0)&lt;1,"Under 1 day",IF(INDEX(Summary!$BA:$BA,$AH1505)&lt;3,"1-3 days",IF(INDEX(Summary!$BA:$BA,$AH1505)&lt;7,"3-7 days","7+ days"))))</f>
        <v>1-3 days</v>
      </c>
      <c r="J1505" t="str">
        <f t="array" ref="J1505">IF($A1505="","",IF(IFERROR(INDEX(Summary!$AX:$AX,$AH1505),0)&lt;0.25,"0-25%",IF(INDEX(Summary!$AX:$AX,$AH1505)&lt;0.5,"25-50%",IF(INDEX(Summary!$AX:$AX,$AH1505)&lt;0.75,"50-75%","75-100%"))))</f>
        <v>0-25%</v>
      </c>
      <c r="K1505" t="str">
        <f t="array" ref="K1505">IF($A1505="","",INDEX(Summary!$AY:$AY,$AH1505)&amp;"")</f>
        <v xml:space="preserve">vaccume bags NA </v>
      </c>
      <c r="L1505" s="1">
        <f>IF($A1505="","",Summary!$P$2+MOD(ROW()-2,30))</f>
        <v>46230</v>
      </c>
      <c r="M1505">
        <f t="shared" si="209"/>
        <v>4</v>
      </c>
      <c r="N1505">
        <f t="shared" si="210"/>
        <v>27</v>
      </c>
      <c r="O1505" t="str">
        <f t="shared" si="211"/>
        <v>Jul-2026</v>
      </c>
      <c r="P1505">
        <f t="shared" ca="1" si="212"/>
        <v>1</v>
      </c>
      <c r="Q1505" s="2">
        <f t="array" ref="Q1505">IF($A1505="",0,IFERROR(INDEX(Summary!$P$3:$AS$67,$AH1505-2,$M1505),0))</f>
        <v>0</v>
      </c>
      <c r="R1505" s="2">
        <f t="array" ref="R1505">IF($A1505="",0,ROUND(IFERROR(INDEX(Summary!$O:$O,$AH1505),0)/30,0))</f>
        <v>104</v>
      </c>
      <c r="S1505">
        <f t="shared" si="213"/>
        <v>0</v>
      </c>
      <c r="T1505" s="2">
        <f t="array" ref="T1505">IF($S1505=1,IFERROR(INDEX(Summary!$O:$O,$AH1505),0),0)</f>
        <v>0</v>
      </c>
      <c r="U1505" s="2">
        <f t="array" ref="U1505">IF($S1505=1,IFERROR(INDEX(Summary!$AT:$AT,$AH1505),0),0)</f>
        <v>0</v>
      </c>
      <c r="V1505" s="2">
        <f t="shared" si="214"/>
        <v>0</v>
      </c>
      <c r="W1505" s="2">
        <f t="array" ref="W1505">IF($S1505=1,IFERROR(INDEX(Summary!$AZ:$AZ,$AH1505),0),0)</f>
        <v>0</v>
      </c>
      <c r="X1505" s="3">
        <f t="array" ref="X1505">IF($S1505=1,IFERROR(INDEX(Summary!$BA:$BA,$AH1505),0),0)</f>
        <v>0</v>
      </c>
      <c r="Y1505" s="2">
        <f t="array" ref="Y1505">IF($S1505=1,IFERROR(INDEX(Summary!$G:$G,$AH1505),0),0)</f>
        <v>0</v>
      </c>
      <c r="Z1505" s="2">
        <f t="array" ref="Z1505">IF($S1505=1,IFERROR(INDEX(Summary!$H:$H,$AH1505),0),0)</f>
        <v>0</v>
      </c>
      <c r="AA1505" s="2">
        <f t="array" ref="AA1505">IF($S1505=1,IFERROR(INDEX(Summary!$I:$I,$AH1505),0),0)</f>
        <v>0</v>
      </c>
      <c r="AB1505" s="2">
        <f t="array" ref="AB1505">IF($S1505=1,IFERROR(INDEX(Summary!$J:$J,$AH1505),0),0)</f>
        <v>0</v>
      </c>
      <c r="AC1505" s="2">
        <f t="array" ref="AC1505">IF($S1505=1,IFERROR(INDEX(Summary!$K:$K,$AH1505),0),0)</f>
        <v>0</v>
      </c>
      <c r="AD1505" s="2">
        <f t="array" ref="AD1505">IF($S1505=1,IFERROR(INDEX(Summary!$L:$L,$AH1505),0),0)</f>
        <v>0</v>
      </c>
      <c r="AE1505" s="2">
        <f t="array" ref="AE1505">IF($S1505=1,IFERROR(INDEX(Summary!$M:$M,$AH1505),0),0)</f>
        <v>0</v>
      </c>
      <c r="AF1505" s="2">
        <f t="array" ref="AF1505">IF($S1505=1,IFERROR(INDEX(Summary!$N:$N,$AH1505),0),0)</f>
        <v>0</v>
      </c>
      <c r="AG1505">
        <f t="array" ref="AG1505">IF($A1505="","",IFERROR(INDEX(Summary!$BB:$BB,$AH1505),0))</f>
        <v>10</v>
      </c>
      <c r="AH1505">
        <f t="shared" si="215"/>
        <v>53</v>
      </c>
    </row>
    <row r="1506" spans="1:34" hidden="1">
      <c r="A1506" t="str">
        <f t="array" ref="A1506">IFERROR(INDEX(Summary!$D:$D,$AH1506)&amp;"","")</f>
        <v>FG00274</v>
      </c>
      <c r="B1506" t="str">
        <f t="array" ref="B1506">IF($A1506="","",INDEX(Summary!$E:$E,$AH1506))</f>
        <v>Waghya Rajma (Kidney Beans), 500gm</v>
      </c>
      <c r="C1506" t="str">
        <f t="array" ref="C1506">IF($A1506="","",INDEX(Summary!$B:$B,$AH1506))</f>
        <v>Raw_Agri</v>
      </c>
      <c r="D1506" t="str">
        <f t="array" ref="D1506">IF($A1506="","",INDEX(Summary!$C:$C,$AH1506))</f>
        <v>C6</v>
      </c>
      <c r="E1506">
        <f t="array" ref="E1506">IF($A1506="","",INDEX(Summary!$F:$F,$AH1506))</f>
        <v>0.5</v>
      </c>
      <c r="F1506" t="str">
        <f t="array" ref="F1506">IF($A1506="","",INDEX(Summary!$BC:$BC,$AH1506)&amp;"")</f>
        <v>P1 – Critical</v>
      </c>
      <c r="G1506">
        <f t="shared" si="207"/>
        <v>1</v>
      </c>
      <c r="H1506">
        <f t="shared" si="208"/>
        <v>1</v>
      </c>
      <c r="I1506" t="str">
        <f t="array" ref="I1506">IF($A1506="","",IF(IFERROR(INDEX(Summary!$BA:$BA,$AH1506),0)&lt;1,"Under 1 day",IF(INDEX(Summary!$BA:$BA,$AH1506)&lt;3,"1-3 days",IF(INDEX(Summary!$BA:$BA,$AH1506)&lt;7,"3-7 days","7+ days"))))</f>
        <v>1-3 days</v>
      </c>
      <c r="J1506" t="str">
        <f t="array" ref="J1506">IF($A1506="","",IF(IFERROR(INDEX(Summary!$AX:$AX,$AH1506),0)&lt;0.25,"0-25%",IF(INDEX(Summary!$AX:$AX,$AH1506)&lt;0.5,"25-50%",IF(INDEX(Summary!$AX:$AX,$AH1506)&lt;0.75,"50-75%","75-100%"))))</f>
        <v>0-25%</v>
      </c>
      <c r="K1506" t="str">
        <f t="array" ref="K1506">IF($A1506="","",INDEX(Summary!$AY:$AY,$AH1506)&amp;"")</f>
        <v xml:space="preserve">vaccume bags NA </v>
      </c>
      <c r="L1506" s="1">
        <f>IF($A1506="","",Summary!$P$2+MOD(ROW()-2,30))</f>
        <v>46231</v>
      </c>
      <c r="M1506">
        <f t="shared" si="209"/>
        <v>5</v>
      </c>
      <c r="N1506">
        <f t="shared" si="210"/>
        <v>28</v>
      </c>
      <c r="O1506" t="str">
        <f t="shared" si="211"/>
        <v>Jul-2026</v>
      </c>
      <c r="P1506">
        <f t="shared" ca="1" si="212"/>
        <v>1</v>
      </c>
      <c r="Q1506" s="2">
        <f t="array" ref="Q1506">IF($A1506="",0,IFERROR(INDEX(Summary!$P$3:$AS$67,$AH1506-2,$M1506),0))</f>
        <v>0</v>
      </c>
      <c r="R1506" s="2">
        <f t="array" ref="R1506">IF($A1506="",0,ROUND(IFERROR(INDEX(Summary!$O:$O,$AH1506),0)/30,0))</f>
        <v>104</v>
      </c>
      <c r="S1506">
        <f t="shared" si="213"/>
        <v>0</v>
      </c>
      <c r="T1506" s="2">
        <f t="array" ref="T1506">IF($S1506=1,IFERROR(INDEX(Summary!$O:$O,$AH1506),0),0)</f>
        <v>0</v>
      </c>
      <c r="U1506" s="2">
        <f t="array" ref="U1506">IF($S1506=1,IFERROR(INDEX(Summary!$AT:$AT,$AH1506),0),0)</f>
        <v>0</v>
      </c>
      <c r="V1506" s="2">
        <f t="shared" si="214"/>
        <v>0</v>
      </c>
      <c r="W1506" s="2">
        <f t="array" ref="W1506">IF($S1506=1,IFERROR(INDEX(Summary!$AZ:$AZ,$AH1506),0),0)</f>
        <v>0</v>
      </c>
      <c r="X1506" s="3">
        <f t="array" ref="X1506">IF($S1506=1,IFERROR(INDEX(Summary!$BA:$BA,$AH1506),0),0)</f>
        <v>0</v>
      </c>
      <c r="Y1506" s="2">
        <f t="array" ref="Y1506">IF($S1506=1,IFERROR(INDEX(Summary!$G:$G,$AH1506),0),0)</f>
        <v>0</v>
      </c>
      <c r="Z1506" s="2">
        <f t="array" ref="Z1506">IF($S1506=1,IFERROR(INDEX(Summary!$H:$H,$AH1506),0),0)</f>
        <v>0</v>
      </c>
      <c r="AA1506" s="2">
        <f t="array" ref="AA1506">IF($S1506=1,IFERROR(INDEX(Summary!$I:$I,$AH1506),0),0)</f>
        <v>0</v>
      </c>
      <c r="AB1506" s="2">
        <f t="array" ref="AB1506">IF($S1506=1,IFERROR(INDEX(Summary!$J:$J,$AH1506),0),0)</f>
        <v>0</v>
      </c>
      <c r="AC1506" s="2">
        <f t="array" ref="AC1506">IF($S1506=1,IFERROR(INDEX(Summary!$K:$K,$AH1506),0),0)</f>
        <v>0</v>
      </c>
      <c r="AD1506" s="2">
        <f t="array" ref="AD1506">IF($S1506=1,IFERROR(INDEX(Summary!$L:$L,$AH1506),0),0)</f>
        <v>0</v>
      </c>
      <c r="AE1506" s="2">
        <f t="array" ref="AE1506">IF($S1506=1,IFERROR(INDEX(Summary!$M:$M,$AH1506),0),0)</f>
        <v>0</v>
      </c>
      <c r="AF1506" s="2">
        <f t="array" ref="AF1506">IF($S1506=1,IFERROR(INDEX(Summary!$N:$N,$AH1506),0),0)</f>
        <v>0</v>
      </c>
      <c r="AG1506">
        <f t="array" ref="AG1506">IF($A1506="","",IFERROR(INDEX(Summary!$BB:$BB,$AH1506),0))</f>
        <v>10</v>
      </c>
      <c r="AH1506">
        <f t="shared" si="215"/>
        <v>53</v>
      </c>
    </row>
    <row r="1507" spans="1:34" hidden="1">
      <c r="A1507" t="str">
        <f t="array" ref="A1507">IFERROR(INDEX(Summary!$D:$D,$AH1507)&amp;"","")</f>
        <v>FG00274</v>
      </c>
      <c r="B1507" t="str">
        <f t="array" ref="B1507">IF($A1507="","",INDEX(Summary!$E:$E,$AH1507))</f>
        <v>Waghya Rajma (Kidney Beans), 500gm</v>
      </c>
      <c r="C1507" t="str">
        <f t="array" ref="C1507">IF($A1507="","",INDEX(Summary!$B:$B,$AH1507))</f>
        <v>Raw_Agri</v>
      </c>
      <c r="D1507" t="str">
        <f t="array" ref="D1507">IF($A1507="","",INDEX(Summary!$C:$C,$AH1507))</f>
        <v>C6</v>
      </c>
      <c r="E1507">
        <f t="array" ref="E1507">IF($A1507="","",INDEX(Summary!$F:$F,$AH1507))</f>
        <v>0.5</v>
      </c>
      <c r="F1507" t="str">
        <f t="array" ref="F1507">IF($A1507="","",INDEX(Summary!$BC:$BC,$AH1507)&amp;"")</f>
        <v>P1 – Critical</v>
      </c>
      <c r="G1507">
        <f t="shared" si="207"/>
        <v>1</v>
      </c>
      <c r="H1507">
        <f t="shared" si="208"/>
        <v>1</v>
      </c>
      <c r="I1507" t="str">
        <f t="array" ref="I1507">IF($A1507="","",IF(IFERROR(INDEX(Summary!$BA:$BA,$AH1507),0)&lt;1,"Under 1 day",IF(INDEX(Summary!$BA:$BA,$AH1507)&lt;3,"1-3 days",IF(INDEX(Summary!$BA:$BA,$AH1507)&lt;7,"3-7 days","7+ days"))))</f>
        <v>1-3 days</v>
      </c>
      <c r="J1507" t="str">
        <f t="array" ref="J1507">IF($A1507="","",IF(IFERROR(INDEX(Summary!$AX:$AX,$AH1507),0)&lt;0.25,"0-25%",IF(INDEX(Summary!$AX:$AX,$AH1507)&lt;0.5,"25-50%",IF(INDEX(Summary!$AX:$AX,$AH1507)&lt;0.75,"50-75%","75-100%"))))</f>
        <v>0-25%</v>
      </c>
      <c r="K1507" t="str">
        <f t="array" ref="K1507">IF($A1507="","",INDEX(Summary!$AY:$AY,$AH1507)&amp;"")</f>
        <v xml:space="preserve">vaccume bags NA </v>
      </c>
      <c r="L1507" s="1">
        <f>IF($A1507="","",Summary!$P$2+MOD(ROW()-2,30))</f>
        <v>46232</v>
      </c>
      <c r="M1507">
        <f t="shared" si="209"/>
        <v>6</v>
      </c>
      <c r="N1507">
        <f t="shared" si="210"/>
        <v>29</v>
      </c>
      <c r="O1507" t="str">
        <f t="shared" si="211"/>
        <v>Jul-2026</v>
      </c>
      <c r="P1507">
        <f t="shared" ca="1" si="212"/>
        <v>1</v>
      </c>
      <c r="Q1507" s="2">
        <f t="array" ref="Q1507">IF($A1507="",0,IFERROR(INDEX(Summary!$P$3:$AS$67,$AH1507-2,$M1507),0))</f>
        <v>0</v>
      </c>
      <c r="R1507" s="2">
        <f t="array" ref="R1507">IF($A1507="",0,ROUND(IFERROR(INDEX(Summary!$O:$O,$AH1507),0)/30,0))</f>
        <v>104</v>
      </c>
      <c r="S1507">
        <f t="shared" si="213"/>
        <v>0</v>
      </c>
      <c r="T1507" s="2">
        <f t="array" ref="T1507">IF($S1507=1,IFERROR(INDEX(Summary!$O:$O,$AH1507),0),0)</f>
        <v>0</v>
      </c>
      <c r="U1507" s="2">
        <f t="array" ref="U1507">IF($S1507=1,IFERROR(INDEX(Summary!$AT:$AT,$AH1507),0),0)</f>
        <v>0</v>
      </c>
      <c r="V1507" s="2">
        <f t="shared" si="214"/>
        <v>0</v>
      </c>
      <c r="W1507" s="2">
        <f t="array" ref="W1507">IF($S1507=1,IFERROR(INDEX(Summary!$AZ:$AZ,$AH1507),0),0)</f>
        <v>0</v>
      </c>
      <c r="X1507" s="3">
        <f t="array" ref="X1507">IF($S1507=1,IFERROR(INDEX(Summary!$BA:$BA,$AH1507),0),0)</f>
        <v>0</v>
      </c>
      <c r="Y1507" s="2">
        <f t="array" ref="Y1507">IF($S1507=1,IFERROR(INDEX(Summary!$G:$G,$AH1507),0),0)</f>
        <v>0</v>
      </c>
      <c r="Z1507" s="2">
        <f t="array" ref="Z1507">IF($S1507=1,IFERROR(INDEX(Summary!$H:$H,$AH1507),0),0)</f>
        <v>0</v>
      </c>
      <c r="AA1507" s="2">
        <f t="array" ref="AA1507">IF($S1507=1,IFERROR(INDEX(Summary!$I:$I,$AH1507),0),0)</f>
        <v>0</v>
      </c>
      <c r="AB1507" s="2">
        <f t="array" ref="AB1507">IF($S1507=1,IFERROR(INDEX(Summary!$J:$J,$AH1507),0),0)</f>
        <v>0</v>
      </c>
      <c r="AC1507" s="2">
        <f t="array" ref="AC1507">IF($S1507=1,IFERROR(INDEX(Summary!$K:$K,$AH1507),0),0)</f>
        <v>0</v>
      </c>
      <c r="AD1507" s="2">
        <f t="array" ref="AD1507">IF($S1507=1,IFERROR(INDEX(Summary!$L:$L,$AH1507),0),0)</f>
        <v>0</v>
      </c>
      <c r="AE1507" s="2">
        <f t="array" ref="AE1507">IF($S1507=1,IFERROR(INDEX(Summary!$M:$M,$AH1507),0),0)</f>
        <v>0</v>
      </c>
      <c r="AF1507" s="2">
        <f t="array" ref="AF1507">IF($S1507=1,IFERROR(INDEX(Summary!$N:$N,$AH1507),0),0)</f>
        <v>0</v>
      </c>
      <c r="AG1507">
        <f t="array" ref="AG1507">IF($A1507="","",IFERROR(INDEX(Summary!$BB:$BB,$AH1507),0))</f>
        <v>10</v>
      </c>
      <c r="AH1507">
        <f t="shared" si="215"/>
        <v>53</v>
      </c>
    </row>
    <row r="1508" spans="1:34" hidden="1">
      <c r="A1508" t="str">
        <f t="array" ref="A1508">IFERROR(INDEX(Summary!$D:$D,$AH1508)&amp;"","")</f>
        <v>FG00274</v>
      </c>
      <c r="B1508" t="str">
        <f t="array" ref="B1508">IF($A1508="","",INDEX(Summary!$E:$E,$AH1508))</f>
        <v>Waghya Rajma (Kidney Beans), 500gm</v>
      </c>
      <c r="C1508" t="str">
        <f t="array" ref="C1508">IF($A1508="","",INDEX(Summary!$B:$B,$AH1508))</f>
        <v>Raw_Agri</v>
      </c>
      <c r="D1508" t="str">
        <f t="array" ref="D1508">IF($A1508="","",INDEX(Summary!$C:$C,$AH1508))</f>
        <v>C6</v>
      </c>
      <c r="E1508">
        <f t="array" ref="E1508">IF($A1508="","",INDEX(Summary!$F:$F,$AH1508))</f>
        <v>0.5</v>
      </c>
      <c r="F1508" t="str">
        <f t="array" ref="F1508">IF($A1508="","",INDEX(Summary!$BC:$BC,$AH1508)&amp;"")</f>
        <v>P1 – Critical</v>
      </c>
      <c r="G1508">
        <f t="shared" si="207"/>
        <v>1</v>
      </c>
      <c r="H1508">
        <f t="shared" si="208"/>
        <v>1</v>
      </c>
      <c r="I1508" t="str">
        <f t="array" ref="I1508">IF($A1508="","",IF(IFERROR(INDEX(Summary!$BA:$BA,$AH1508),0)&lt;1,"Under 1 day",IF(INDEX(Summary!$BA:$BA,$AH1508)&lt;3,"1-3 days",IF(INDEX(Summary!$BA:$BA,$AH1508)&lt;7,"3-7 days","7+ days"))))</f>
        <v>1-3 days</v>
      </c>
      <c r="J1508" t="str">
        <f t="array" ref="J1508">IF($A1508="","",IF(IFERROR(INDEX(Summary!$AX:$AX,$AH1508),0)&lt;0.25,"0-25%",IF(INDEX(Summary!$AX:$AX,$AH1508)&lt;0.5,"25-50%",IF(INDEX(Summary!$AX:$AX,$AH1508)&lt;0.75,"50-75%","75-100%"))))</f>
        <v>0-25%</v>
      </c>
      <c r="K1508" t="str">
        <f t="array" ref="K1508">IF($A1508="","",INDEX(Summary!$AY:$AY,$AH1508)&amp;"")</f>
        <v xml:space="preserve">vaccume bags NA </v>
      </c>
      <c r="L1508" s="1">
        <f>IF($A1508="","",Summary!$P$2+MOD(ROW()-2,30))</f>
        <v>46233</v>
      </c>
      <c r="M1508">
        <f t="shared" si="209"/>
        <v>7</v>
      </c>
      <c r="N1508">
        <f t="shared" si="210"/>
        <v>30</v>
      </c>
      <c r="O1508" t="str">
        <f t="shared" si="211"/>
        <v>Jul-2026</v>
      </c>
      <c r="P1508">
        <f t="shared" ca="1" si="212"/>
        <v>1</v>
      </c>
      <c r="Q1508" s="2">
        <f t="array" ref="Q1508">IF($A1508="",0,IFERROR(INDEX(Summary!$P$3:$AS$67,$AH1508-2,$M1508),0))</f>
        <v>0</v>
      </c>
      <c r="R1508" s="2">
        <f t="array" ref="R1508">IF($A1508="",0,ROUND(IFERROR(INDEX(Summary!$O:$O,$AH1508),0)/30,0))</f>
        <v>104</v>
      </c>
      <c r="S1508">
        <f t="shared" si="213"/>
        <v>0</v>
      </c>
      <c r="T1508" s="2">
        <f t="array" ref="T1508">IF($S1508=1,IFERROR(INDEX(Summary!$O:$O,$AH1508),0),0)</f>
        <v>0</v>
      </c>
      <c r="U1508" s="2">
        <f t="array" ref="U1508">IF($S1508=1,IFERROR(INDEX(Summary!$AT:$AT,$AH1508),0),0)</f>
        <v>0</v>
      </c>
      <c r="V1508" s="2">
        <f t="shared" si="214"/>
        <v>0</v>
      </c>
      <c r="W1508" s="2">
        <f t="array" ref="W1508">IF($S1508=1,IFERROR(INDEX(Summary!$AZ:$AZ,$AH1508),0),0)</f>
        <v>0</v>
      </c>
      <c r="X1508" s="3">
        <f t="array" ref="X1508">IF($S1508=1,IFERROR(INDEX(Summary!$BA:$BA,$AH1508),0),0)</f>
        <v>0</v>
      </c>
      <c r="Y1508" s="2">
        <f t="array" ref="Y1508">IF($S1508=1,IFERROR(INDEX(Summary!$G:$G,$AH1508),0),0)</f>
        <v>0</v>
      </c>
      <c r="Z1508" s="2">
        <f t="array" ref="Z1508">IF($S1508=1,IFERROR(INDEX(Summary!$H:$H,$AH1508),0),0)</f>
        <v>0</v>
      </c>
      <c r="AA1508" s="2">
        <f t="array" ref="AA1508">IF($S1508=1,IFERROR(INDEX(Summary!$I:$I,$AH1508),0),0)</f>
        <v>0</v>
      </c>
      <c r="AB1508" s="2">
        <f t="array" ref="AB1508">IF($S1508=1,IFERROR(INDEX(Summary!$J:$J,$AH1508),0),0)</f>
        <v>0</v>
      </c>
      <c r="AC1508" s="2">
        <f t="array" ref="AC1508">IF($S1508=1,IFERROR(INDEX(Summary!$K:$K,$AH1508),0),0)</f>
        <v>0</v>
      </c>
      <c r="AD1508" s="2">
        <f t="array" ref="AD1508">IF($S1508=1,IFERROR(INDEX(Summary!$L:$L,$AH1508),0),0)</f>
        <v>0</v>
      </c>
      <c r="AE1508" s="2">
        <f t="array" ref="AE1508">IF($S1508=1,IFERROR(INDEX(Summary!$M:$M,$AH1508),0),0)</f>
        <v>0</v>
      </c>
      <c r="AF1508" s="2">
        <f t="array" ref="AF1508">IF($S1508=1,IFERROR(INDEX(Summary!$N:$N,$AH1508),0),0)</f>
        <v>0</v>
      </c>
      <c r="AG1508">
        <f t="array" ref="AG1508">IF($A1508="","",IFERROR(INDEX(Summary!$BB:$BB,$AH1508),0))</f>
        <v>10</v>
      </c>
      <c r="AH1508">
        <f t="shared" si="215"/>
        <v>53</v>
      </c>
    </row>
    <row r="1509" spans="1:34" hidden="1">
      <c r="A1509" t="str">
        <f t="array" ref="A1509">IFERROR(INDEX(Summary!$D:$D,$AH1509)&amp;"","")</f>
        <v>FG00274</v>
      </c>
      <c r="B1509" t="str">
        <f t="array" ref="B1509">IF($A1509="","",INDEX(Summary!$E:$E,$AH1509))</f>
        <v>Waghya Rajma (Kidney Beans), 500gm</v>
      </c>
      <c r="C1509" t="str">
        <f t="array" ref="C1509">IF($A1509="","",INDEX(Summary!$B:$B,$AH1509))</f>
        <v>Raw_Agri</v>
      </c>
      <c r="D1509" t="str">
        <f t="array" ref="D1509">IF($A1509="","",INDEX(Summary!$C:$C,$AH1509))</f>
        <v>C6</v>
      </c>
      <c r="E1509">
        <f t="array" ref="E1509">IF($A1509="","",INDEX(Summary!$F:$F,$AH1509))</f>
        <v>0.5</v>
      </c>
      <c r="F1509" t="str">
        <f t="array" ref="F1509">IF($A1509="","",INDEX(Summary!$BC:$BC,$AH1509)&amp;"")</f>
        <v>P1 – Critical</v>
      </c>
      <c r="G1509">
        <f t="shared" si="207"/>
        <v>1</v>
      </c>
      <c r="H1509">
        <f t="shared" si="208"/>
        <v>1</v>
      </c>
      <c r="I1509" t="str">
        <f t="array" ref="I1509">IF($A1509="","",IF(IFERROR(INDEX(Summary!$BA:$BA,$AH1509),0)&lt;1,"Under 1 day",IF(INDEX(Summary!$BA:$BA,$AH1509)&lt;3,"1-3 days",IF(INDEX(Summary!$BA:$BA,$AH1509)&lt;7,"3-7 days","7+ days"))))</f>
        <v>1-3 days</v>
      </c>
      <c r="J1509" t="str">
        <f t="array" ref="J1509">IF($A1509="","",IF(IFERROR(INDEX(Summary!$AX:$AX,$AH1509),0)&lt;0.25,"0-25%",IF(INDEX(Summary!$AX:$AX,$AH1509)&lt;0.5,"25-50%",IF(INDEX(Summary!$AX:$AX,$AH1509)&lt;0.75,"50-75%","75-100%"))))</f>
        <v>0-25%</v>
      </c>
      <c r="K1509" t="str">
        <f t="array" ref="K1509">IF($A1509="","",INDEX(Summary!$AY:$AY,$AH1509)&amp;"")</f>
        <v xml:space="preserve">vaccume bags NA </v>
      </c>
      <c r="L1509" s="1">
        <f>IF($A1509="","",Summary!$P$2+MOD(ROW()-2,30))</f>
        <v>46234</v>
      </c>
      <c r="M1509">
        <f t="shared" si="209"/>
        <v>8</v>
      </c>
      <c r="N1509">
        <f t="shared" si="210"/>
        <v>31</v>
      </c>
      <c r="O1509" t="str">
        <f t="shared" si="211"/>
        <v>Jul-2026</v>
      </c>
      <c r="P1509">
        <f t="shared" ca="1" si="212"/>
        <v>1</v>
      </c>
      <c r="Q1509" s="2">
        <f t="array" ref="Q1509">IF($A1509="",0,IFERROR(INDEX(Summary!$P$3:$AS$67,$AH1509-2,$M1509),0))</f>
        <v>0</v>
      </c>
      <c r="R1509" s="2">
        <f t="array" ref="R1509">IF($A1509="",0,ROUND(IFERROR(INDEX(Summary!$O:$O,$AH1509),0)/30,0))</f>
        <v>104</v>
      </c>
      <c r="S1509">
        <f t="shared" si="213"/>
        <v>0</v>
      </c>
      <c r="T1509" s="2">
        <f t="array" ref="T1509">IF($S1509=1,IFERROR(INDEX(Summary!$O:$O,$AH1509),0),0)</f>
        <v>0</v>
      </c>
      <c r="U1509" s="2">
        <f t="array" ref="U1509">IF($S1509=1,IFERROR(INDEX(Summary!$AT:$AT,$AH1509),0),0)</f>
        <v>0</v>
      </c>
      <c r="V1509" s="2">
        <f t="shared" si="214"/>
        <v>0</v>
      </c>
      <c r="W1509" s="2">
        <f t="array" ref="W1509">IF($S1509=1,IFERROR(INDEX(Summary!$AZ:$AZ,$AH1509),0),0)</f>
        <v>0</v>
      </c>
      <c r="X1509" s="3">
        <f t="array" ref="X1509">IF($S1509=1,IFERROR(INDEX(Summary!$BA:$BA,$AH1509),0),0)</f>
        <v>0</v>
      </c>
      <c r="Y1509" s="2">
        <f t="array" ref="Y1509">IF($S1509=1,IFERROR(INDEX(Summary!$G:$G,$AH1509),0),0)</f>
        <v>0</v>
      </c>
      <c r="Z1509" s="2">
        <f t="array" ref="Z1509">IF($S1509=1,IFERROR(INDEX(Summary!$H:$H,$AH1509),0),0)</f>
        <v>0</v>
      </c>
      <c r="AA1509" s="2">
        <f t="array" ref="AA1509">IF($S1509=1,IFERROR(INDEX(Summary!$I:$I,$AH1509),0),0)</f>
        <v>0</v>
      </c>
      <c r="AB1509" s="2">
        <f t="array" ref="AB1509">IF($S1509=1,IFERROR(INDEX(Summary!$J:$J,$AH1509),0),0)</f>
        <v>0</v>
      </c>
      <c r="AC1509" s="2">
        <f t="array" ref="AC1509">IF($S1509=1,IFERROR(INDEX(Summary!$K:$K,$AH1509),0),0)</f>
        <v>0</v>
      </c>
      <c r="AD1509" s="2">
        <f t="array" ref="AD1509">IF($S1509=1,IFERROR(INDEX(Summary!$L:$L,$AH1509),0),0)</f>
        <v>0</v>
      </c>
      <c r="AE1509" s="2">
        <f t="array" ref="AE1509">IF($S1509=1,IFERROR(INDEX(Summary!$M:$M,$AH1509),0),0)</f>
        <v>0</v>
      </c>
      <c r="AF1509" s="2">
        <f t="array" ref="AF1509">IF($S1509=1,IFERROR(INDEX(Summary!$N:$N,$AH1509),0),0)</f>
        <v>0</v>
      </c>
      <c r="AG1509">
        <f t="array" ref="AG1509">IF($A1509="","",IFERROR(INDEX(Summary!$BB:$BB,$AH1509),0))</f>
        <v>10</v>
      </c>
      <c r="AH1509">
        <f t="shared" si="215"/>
        <v>53</v>
      </c>
    </row>
    <row r="1510" spans="1:34" hidden="1">
      <c r="A1510" t="str">
        <f t="array" ref="A1510">IFERROR(INDEX(Summary!$D:$D,$AH1510)&amp;"","")</f>
        <v>FG00274</v>
      </c>
      <c r="B1510" t="str">
        <f t="array" ref="B1510">IF($A1510="","",INDEX(Summary!$E:$E,$AH1510))</f>
        <v>Waghya Rajma (Kidney Beans), 500gm</v>
      </c>
      <c r="C1510" t="str">
        <f t="array" ref="C1510">IF($A1510="","",INDEX(Summary!$B:$B,$AH1510))</f>
        <v>Raw_Agri</v>
      </c>
      <c r="D1510" t="str">
        <f t="array" ref="D1510">IF($A1510="","",INDEX(Summary!$C:$C,$AH1510))</f>
        <v>C6</v>
      </c>
      <c r="E1510">
        <f t="array" ref="E1510">IF($A1510="","",INDEX(Summary!$F:$F,$AH1510))</f>
        <v>0.5</v>
      </c>
      <c r="F1510" t="str">
        <f t="array" ref="F1510">IF($A1510="","",INDEX(Summary!$BC:$BC,$AH1510)&amp;"")</f>
        <v>P1 – Critical</v>
      </c>
      <c r="G1510">
        <f t="shared" si="207"/>
        <v>1</v>
      </c>
      <c r="H1510">
        <f t="shared" si="208"/>
        <v>1</v>
      </c>
      <c r="I1510" t="str">
        <f t="array" ref="I1510">IF($A1510="","",IF(IFERROR(INDEX(Summary!$BA:$BA,$AH1510),0)&lt;1,"Under 1 day",IF(INDEX(Summary!$BA:$BA,$AH1510)&lt;3,"1-3 days",IF(INDEX(Summary!$BA:$BA,$AH1510)&lt;7,"3-7 days","7+ days"))))</f>
        <v>1-3 days</v>
      </c>
      <c r="J1510" t="str">
        <f t="array" ref="J1510">IF($A1510="","",IF(IFERROR(INDEX(Summary!$AX:$AX,$AH1510),0)&lt;0.25,"0-25%",IF(INDEX(Summary!$AX:$AX,$AH1510)&lt;0.5,"25-50%",IF(INDEX(Summary!$AX:$AX,$AH1510)&lt;0.75,"50-75%","75-100%"))))</f>
        <v>0-25%</v>
      </c>
      <c r="K1510" t="str">
        <f t="array" ref="K1510">IF($A1510="","",INDEX(Summary!$AY:$AY,$AH1510)&amp;"")</f>
        <v xml:space="preserve">vaccume bags NA </v>
      </c>
      <c r="L1510" s="1">
        <f>IF($A1510="","",Summary!$P$2+MOD(ROW()-2,30))</f>
        <v>46235</v>
      </c>
      <c r="M1510">
        <f t="shared" si="209"/>
        <v>9</v>
      </c>
      <c r="N1510">
        <f t="shared" si="210"/>
        <v>1</v>
      </c>
      <c r="O1510" t="str">
        <f t="shared" si="211"/>
        <v>Aug-2026</v>
      </c>
      <c r="P1510">
        <f t="shared" ca="1" si="212"/>
        <v>1</v>
      </c>
      <c r="Q1510" s="2">
        <f t="array" ref="Q1510">IF($A1510="",0,IFERROR(INDEX(Summary!$P$3:$AS$67,$AH1510-2,$M1510),0))</f>
        <v>0</v>
      </c>
      <c r="R1510" s="2">
        <f t="array" ref="R1510">IF($A1510="",0,ROUND(IFERROR(INDEX(Summary!$O:$O,$AH1510),0)/30,0))</f>
        <v>104</v>
      </c>
      <c r="S1510">
        <f t="shared" si="213"/>
        <v>0</v>
      </c>
      <c r="T1510" s="2">
        <f t="array" ref="T1510">IF($S1510=1,IFERROR(INDEX(Summary!$O:$O,$AH1510),0),0)</f>
        <v>0</v>
      </c>
      <c r="U1510" s="2">
        <f t="array" ref="U1510">IF($S1510=1,IFERROR(INDEX(Summary!$AT:$AT,$AH1510),0),0)</f>
        <v>0</v>
      </c>
      <c r="V1510" s="2">
        <f t="shared" si="214"/>
        <v>0</v>
      </c>
      <c r="W1510" s="2">
        <f t="array" ref="W1510">IF($S1510=1,IFERROR(INDEX(Summary!$AZ:$AZ,$AH1510),0),0)</f>
        <v>0</v>
      </c>
      <c r="X1510" s="3">
        <f t="array" ref="X1510">IF($S1510=1,IFERROR(INDEX(Summary!$BA:$BA,$AH1510),0),0)</f>
        <v>0</v>
      </c>
      <c r="Y1510" s="2">
        <f t="array" ref="Y1510">IF($S1510=1,IFERROR(INDEX(Summary!$G:$G,$AH1510),0),0)</f>
        <v>0</v>
      </c>
      <c r="Z1510" s="2">
        <f t="array" ref="Z1510">IF($S1510=1,IFERROR(INDEX(Summary!$H:$H,$AH1510),0),0)</f>
        <v>0</v>
      </c>
      <c r="AA1510" s="2">
        <f t="array" ref="AA1510">IF($S1510=1,IFERROR(INDEX(Summary!$I:$I,$AH1510),0),0)</f>
        <v>0</v>
      </c>
      <c r="AB1510" s="2">
        <f t="array" ref="AB1510">IF($S1510=1,IFERROR(INDEX(Summary!$J:$J,$AH1510),0),0)</f>
        <v>0</v>
      </c>
      <c r="AC1510" s="2">
        <f t="array" ref="AC1510">IF($S1510=1,IFERROR(INDEX(Summary!$K:$K,$AH1510),0),0)</f>
        <v>0</v>
      </c>
      <c r="AD1510" s="2">
        <f t="array" ref="AD1510">IF($S1510=1,IFERROR(INDEX(Summary!$L:$L,$AH1510),0),0)</f>
        <v>0</v>
      </c>
      <c r="AE1510" s="2">
        <f t="array" ref="AE1510">IF($S1510=1,IFERROR(INDEX(Summary!$M:$M,$AH1510),0),0)</f>
        <v>0</v>
      </c>
      <c r="AF1510" s="2">
        <f t="array" ref="AF1510">IF($S1510=1,IFERROR(INDEX(Summary!$N:$N,$AH1510),0),0)</f>
        <v>0</v>
      </c>
      <c r="AG1510">
        <f t="array" ref="AG1510">IF($A1510="","",IFERROR(INDEX(Summary!$BB:$BB,$AH1510),0))</f>
        <v>10</v>
      </c>
      <c r="AH1510">
        <f t="shared" si="215"/>
        <v>53</v>
      </c>
    </row>
    <row r="1511" spans="1:34" hidden="1">
      <c r="A1511" t="str">
        <f t="array" ref="A1511">IFERROR(INDEX(Summary!$D:$D,$AH1511)&amp;"","")</f>
        <v>FG00274</v>
      </c>
      <c r="B1511" t="str">
        <f t="array" ref="B1511">IF($A1511="","",INDEX(Summary!$E:$E,$AH1511))</f>
        <v>Waghya Rajma (Kidney Beans), 500gm</v>
      </c>
      <c r="C1511" t="str">
        <f t="array" ref="C1511">IF($A1511="","",INDEX(Summary!$B:$B,$AH1511))</f>
        <v>Raw_Agri</v>
      </c>
      <c r="D1511" t="str">
        <f t="array" ref="D1511">IF($A1511="","",INDEX(Summary!$C:$C,$AH1511))</f>
        <v>C6</v>
      </c>
      <c r="E1511">
        <f t="array" ref="E1511">IF($A1511="","",INDEX(Summary!$F:$F,$AH1511))</f>
        <v>0.5</v>
      </c>
      <c r="F1511" t="str">
        <f t="array" ref="F1511">IF($A1511="","",INDEX(Summary!$BC:$BC,$AH1511)&amp;"")</f>
        <v>P1 – Critical</v>
      </c>
      <c r="G1511">
        <f t="shared" si="207"/>
        <v>1</v>
      </c>
      <c r="H1511">
        <f t="shared" si="208"/>
        <v>1</v>
      </c>
      <c r="I1511" t="str">
        <f t="array" ref="I1511">IF($A1511="","",IF(IFERROR(INDEX(Summary!$BA:$BA,$AH1511),0)&lt;1,"Under 1 day",IF(INDEX(Summary!$BA:$BA,$AH1511)&lt;3,"1-3 days",IF(INDEX(Summary!$BA:$BA,$AH1511)&lt;7,"3-7 days","7+ days"))))</f>
        <v>1-3 days</v>
      </c>
      <c r="J1511" t="str">
        <f t="array" ref="J1511">IF($A1511="","",IF(IFERROR(INDEX(Summary!$AX:$AX,$AH1511),0)&lt;0.25,"0-25%",IF(INDEX(Summary!$AX:$AX,$AH1511)&lt;0.5,"25-50%",IF(INDEX(Summary!$AX:$AX,$AH1511)&lt;0.75,"50-75%","75-100%"))))</f>
        <v>0-25%</v>
      </c>
      <c r="K1511" t="str">
        <f t="array" ref="K1511">IF($A1511="","",INDEX(Summary!$AY:$AY,$AH1511)&amp;"")</f>
        <v xml:space="preserve">vaccume bags NA </v>
      </c>
      <c r="L1511" s="1">
        <f>IF($A1511="","",Summary!$P$2+MOD(ROW()-2,30))</f>
        <v>46236</v>
      </c>
      <c r="M1511">
        <f t="shared" si="209"/>
        <v>10</v>
      </c>
      <c r="N1511">
        <f t="shared" si="210"/>
        <v>2</v>
      </c>
      <c r="O1511" t="str">
        <f t="shared" si="211"/>
        <v>Aug-2026</v>
      </c>
      <c r="P1511">
        <f t="shared" ca="1" si="212"/>
        <v>1</v>
      </c>
      <c r="Q1511" s="2">
        <f t="array" ref="Q1511">IF($A1511="",0,IFERROR(INDEX(Summary!$P$3:$AS$67,$AH1511-2,$M1511),0))</f>
        <v>402</v>
      </c>
      <c r="R1511" s="2">
        <f t="array" ref="R1511">IF($A1511="",0,ROUND(IFERROR(INDEX(Summary!$O:$O,$AH1511),0)/30,0))</f>
        <v>104</v>
      </c>
      <c r="S1511">
        <f t="shared" si="213"/>
        <v>0</v>
      </c>
      <c r="T1511" s="2">
        <f t="array" ref="T1511">IF($S1511=1,IFERROR(INDEX(Summary!$O:$O,$AH1511),0),0)</f>
        <v>0</v>
      </c>
      <c r="U1511" s="2">
        <f t="array" ref="U1511">IF($S1511=1,IFERROR(INDEX(Summary!$AT:$AT,$AH1511),0),0)</f>
        <v>0</v>
      </c>
      <c r="V1511" s="2">
        <f t="shared" si="214"/>
        <v>0</v>
      </c>
      <c r="W1511" s="2">
        <f t="array" ref="W1511">IF($S1511=1,IFERROR(INDEX(Summary!$AZ:$AZ,$AH1511),0),0)</f>
        <v>0</v>
      </c>
      <c r="X1511" s="3">
        <f t="array" ref="X1511">IF($S1511=1,IFERROR(INDEX(Summary!$BA:$BA,$AH1511),0),0)</f>
        <v>0</v>
      </c>
      <c r="Y1511" s="2">
        <f t="array" ref="Y1511">IF($S1511=1,IFERROR(INDEX(Summary!$G:$G,$AH1511),0),0)</f>
        <v>0</v>
      </c>
      <c r="Z1511" s="2">
        <f t="array" ref="Z1511">IF($S1511=1,IFERROR(INDEX(Summary!$H:$H,$AH1511),0),0)</f>
        <v>0</v>
      </c>
      <c r="AA1511" s="2">
        <f t="array" ref="AA1511">IF($S1511=1,IFERROR(INDEX(Summary!$I:$I,$AH1511),0),0)</f>
        <v>0</v>
      </c>
      <c r="AB1511" s="2">
        <f t="array" ref="AB1511">IF($S1511=1,IFERROR(INDEX(Summary!$J:$J,$AH1511),0),0)</f>
        <v>0</v>
      </c>
      <c r="AC1511" s="2">
        <f t="array" ref="AC1511">IF($S1511=1,IFERROR(INDEX(Summary!$K:$K,$AH1511),0),0)</f>
        <v>0</v>
      </c>
      <c r="AD1511" s="2">
        <f t="array" ref="AD1511">IF($S1511=1,IFERROR(INDEX(Summary!$L:$L,$AH1511),0),0)</f>
        <v>0</v>
      </c>
      <c r="AE1511" s="2">
        <f t="array" ref="AE1511">IF($S1511=1,IFERROR(INDEX(Summary!$M:$M,$AH1511),0),0)</f>
        <v>0</v>
      </c>
      <c r="AF1511" s="2">
        <f t="array" ref="AF1511">IF($S1511=1,IFERROR(INDEX(Summary!$N:$N,$AH1511),0),0)</f>
        <v>0</v>
      </c>
      <c r="AG1511">
        <f t="array" ref="AG1511">IF($A1511="","",IFERROR(INDEX(Summary!$BB:$BB,$AH1511),0))</f>
        <v>10</v>
      </c>
      <c r="AH1511">
        <f t="shared" si="215"/>
        <v>53</v>
      </c>
    </row>
    <row r="1512" spans="1:34" hidden="1">
      <c r="A1512" t="str">
        <f t="array" ref="A1512">IFERROR(INDEX(Summary!$D:$D,$AH1512)&amp;"","")</f>
        <v>FG00274</v>
      </c>
      <c r="B1512" t="str">
        <f t="array" ref="B1512">IF($A1512="","",INDEX(Summary!$E:$E,$AH1512))</f>
        <v>Waghya Rajma (Kidney Beans), 500gm</v>
      </c>
      <c r="C1512" t="str">
        <f t="array" ref="C1512">IF($A1512="","",INDEX(Summary!$B:$B,$AH1512))</f>
        <v>Raw_Agri</v>
      </c>
      <c r="D1512" t="str">
        <f t="array" ref="D1512">IF($A1512="","",INDEX(Summary!$C:$C,$AH1512))</f>
        <v>C6</v>
      </c>
      <c r="E1512">
        <f t="array" ref="E1512">IF($A1512="","",INDEX(Summary!$F:$F,$AH1512))</f>
        <v>0.5</v>
      </c>
      <c r="F1512" t="str">
        <f t="array" ref="F1512">IF($A1512="","",INDEX(Summary!$BC:$BC,$AH1512)&amp;"")</f>
        <v>P1 – Critical</v>
      </c>
      <c r="G1512">
        <f t="shared" si="207"/>
        <v>1</v>
      </c>
      <c r="H1512">
        <f t="shared" si="208"/>
        <v>1</v>
      </c>
      <c r="I1512" t="str">
        <f t="array" ref="I1512">IF($A1512="","",IF(IFERROR(INDEX(Summary!$BA:$BA,$AH1512),0)&lt;1,"Under 1 day",IF(INDEX(Summary!$BA:$BA,$AH1512)&lt;3,"1-3 days",IF(INDEX(Summary!$BA:$BA,$AH1512)&lt;7,"3-7 days","7+ days"))))</f>
        <v>1-3 days</v>
      </c>
      <c r="J1512" t="str">
        <f t="array" ref="J1512">IF($A1512="","",IF(IFERROR(INDEX(Summary!$AX:$AX,$AH1512),0)&lt;0.25,"0-25%",IF(INDEX(Summary!$AX:$AX,$AH1512)&lt;0.5,"25-50%",IF(INDEX(Summary!$AX:$AX,$AH1512)&lt;0.75,"50-75%","75-100%"))))</f>
        <v>0-25%</v>
      </c>
      <c r="K1512" t="str">
        <f t="array" ref="K1512">IF($A1512="","",INDEX(Summary!$AY:$AY,$AH1512)&amp;"")</f>
        <v xml:space="preserve">vaccume bags NA </v>
      </c>
      <c r="L1512" s="1">
        <f>IF($A1512="","",Summary!$P$2+MOD(ROW()-2,30))</f>
        <v>46237</v>
      </c>
      <c r="M1512">
        <f t="shared" si="209"/>
        <v>11</v>
      </c>
      <c r="N1512">
        <f t="shared" si="210"/>
        <v>3</v>
      </c>
      <c r="O1512" t="str">
        <f t="shared" si="211"/>
        <v>Aug-2026</v>
      </c>
      <c r="P1512">
        <f t="shared" ca="1" si="212"/>
        <v>1</v>
      </c>
      <c r="Q1512" s="2">
        <f t="array" ref="Q1512">IF($A1512="",0,IFERROR(INDEX(Summary!$P$3:$AS$67,$AH1512-2,$M1512),0))</f>
        <v>304</v>
      </c>
      <c r="R1512" s="2">
        <f t="array" ref="R1512">IF($A1512="",0,ROUND(IFERROR(INDEX(Summary!$O:$O,$AH1512),0)/30,0))</f>
        <v>104</v>
      </c>
      <c r="S1512">
        <f t="shared" si="213"/>
        <v>0</v>
      </c>
      <c r="T1512" s="2">
        <f t="array" ref="T1512">IF($S1512=1,IFERROR(INDEX(Summary!$O:$O,$AH1512),0),0)</f>
        <v>0</v>
      </c>
      <c r="U1512" s="2">
        <f t="array" ref="U1512">IF($S1512=1,IFERROR(INDEX(Summary!$AT:$AT,$AH1512),0),0)</f>
        <v>0</v>
      </c>
      <c r="V1512" s="2">
        <f t="shared" si="214"/>
        <v>0</v>
      </c>
      <c r="W1512" s="2">
        <f t="array" ref="W1512">IF($S1512=1,IFERROR(INDEX(Summary!$AZ:$AZ,$AH1512),0),0)</f>
        <v>0</v>
      </c>
      <c r="X1512" s="3">
        <f t="array" ref="X1512">IF($S1512=1,IFERROR(INDEX(Summary!$BA:$BA,$AH1512),0),0)</f>
        <v>0</v>
      </c>
      <c r="Y1512" s="2">
        <f t="array" ref="Y1512">IF($S1512=1,IFERROR(INDEX(Summary!$G:$G,$AH1512),0),0)</f>
        <v>0</v>
      </c>
      <c r="Z1512" s="2">
        <f t="array" ref="Z1512">IF($S1512=1,IFERROR(INDEX(Summary!$H:$H,$AH1512),0),0)</f>
        <v>0</v>
      </c>
      <c r="AA1512" s="2">
        <f t="array" ref="AA1512">IF($S1512=1,IFERROR(INDEX(Summary!$I:$I,$AH1512),0),0)</f>
        <v>0</v>
      </c>
      <c r="AB1512" s="2">
        <f t="array" ref="AB1512">IF($S1512=1,IFERROR(INDEX(Summary!$J:$J,$AH1512),0),0)</f>
        <v>0</v>
      </c>
      <c r="AC1512" s="2">
        <f t="array" ref="AC1512">IF($S1512=1,IFERROR(INDEX(Summary!$K:$K,$AH1512),0),0)</f>
        <v>0</v>
      </c>
      <c r="AD1512" s="2">
        <f t="array" ref="AD1512">IF($S1512=1,IFERROR(INDEX(Summary!$L:$L,$AH1512),0),0)</f>
        <v>0</v>
      </c>
      <c r="AE1512" s="2">
        <f t="array" ref="AE1512">IF($S1512=1,IFERROR(INDEX(Summary!$M:$M,$AH1512),0),0)</f>
        <v>0</v>
      </c>
      <c r="AF1512" s="2">
        <f t="array" ref="AF1512">IF($S1512=1,IFERROR(INDEX(Summary!$N:$N,$AH1512),0),0)</f>
        <v>0</v>
      </c>
      <c r="AG1512">
        <f t="array" ref="AG1512">IF($A1512="","",IFERROR(INDEX(Summary!$BB:$BB,$AH1512),0))</f>
        <v>10</v>
      </c>
      <c r="AH1512">
        <f t="shared" si="215"/>
        <v>53</v>
      </c>
    </row>
    <row r="1513" spans="1:34" hidden="1">
      <c r="A1513" t="str">
        <f t="array" ref="A1513">IFERROR(INDEX(Summary!$D:$D,$AH1513)&amp;"","")</f>
        <v>FG00274</v>
      </c>
      <c r="B1513" t="str">
        <f t="array" ref="B1513">IF($A1513="","",INDEX(Summary!$E:$E,$AH1513))</f>
        <v>Waghya Rajma (Kidney Beans), 500gm</v>
      </c>
      <c r="C1513" t="str">
        <f t="array" ref="C1513">IF($A1513="","",INDEX(Summary!$B:$B,$AH1513))</f>
        <v>Raw_Agri</v>
      </c>
      <c r="D1513" t="str">
        <f t="array" ref="D1513">IF($A1513="","",INDEX(Summary!$C:$C,$AH1513))</f>
        <v>C6</v>
      </c>
      <c r="E1513">
        <f t="array" ref="E1513">IF($A1513="","",INDEX(Summary!$F:$F,$AH1513))</f>
        <v>0.5</v>
      </c>
      <c r="F1513" t="str">
        <f t="array" ref="F1513">IF($A1513="","",INDEX(Summary!$BC:$BC,$AH1513)&amp;"")</f>
        <v>P1 – Critical</v>
      </c>
      <c r="G1513">
        <f t="shared" si="207"/>
        <v>1</v>
      </c>
      <c r="H1513">
        <f t="shared" si="208"/>
        <v>1</v>
      </c>
      <c r="I1513" t="str">
        <f t="array" ref="I1513">IF($A1513="","",IF(IFERROR(INDEX(Summary!$BA:$BA,$AH1513),0)&lt;1,"Under 1 day",IF(INDEX(Summary!$BA:$BA,$AH1513)&lt;3,"1-3 days",IF(INDEX(Summary!$BA:$BA,$AH1513)&lt;7,"3-7 days","7+ days"))))</f>
        <v>1-3 days</v>
      </c>
      <c r="J1513" t="str">
        <f t="array" ref="J1513">IF($A1513="","",IF(IFERROR(INDEX(Summary!$AX:$AX,$AH1513),0)&lt;0.25,"0-25%",IF(INDEX(Summary!$AX:$AX,$AH1513)&lt;0.5,"25-50%",IF(INDEX(Summary!$AX:$AX,$AH1513)&lt;0.75,"50-75%","75-100%"))))</f>
        <v>0-25%</v>
      </c>
      <c r="K1513" t="str">
        <f t="array" ref="K1513">IF($A1513="","",INDEX(Summary!$AY:$AY,$AH1513)&amp;"")</f>
        <v xml:space="preserve">vaccume bags NA </v>
      </c>
      <c r="L1513" s="1">
        <f>IF($A1513="","",Summary!$P$2+MOD(ROW()-2,30))</f>
        <v>46238</v>
      </c>
      <c r="M1513">
        <f t="shared" si="209"/>
        <v>12</v>
      </c>
      <c r="N1513">
        <f t="shared" si="210"/>
        <v>4</v>
      </c>
      <c r="O1513" t="str">
        <f t="shared" si="211"/>
        <v>Aug-2026</v>
      </c>
      <c r="P1513">
        <f t="shared" ca="1" si="212"/>
        <v>1</v>
      </c>
      <c r="Q1513" s="2">
        <f t="array" ref="Q1513">IF($A1513="",0,IFERROR(INDEX(Summary!$P$3:$AS$67,$AH1513-2,$M1513),0))</f>
        <v>0</v>
      </c>
      <c r="R1513" s="2">
        <f t="array" ref="R1513">IF($A1513="",0,ROUND(IFERROR(INDEX(Summary!$O:$O,$AH1513),0)/30,0))</f>
        <v>104</v>
      </c>
      <c r="S1513">
        <f t="shared" si="213"/>
        <v>0</v>
      </c>
      <c r="T1513" s="2">
        <f t="array" ref="T1513">IF($S1513=1,IFERROR(INDEX(Summary!$O:$O,$AH1513),0),0)</f>
        <v>0</v>
      </c>
      <c r="U1513" s="2">
        <f t="array" ref="U1513">IF($S1513=1,IFERROR(INDEX(Summary!$AT:$AT,$AH1513),0),0)</f>
        <v>0</v>
      </c>
      <c r="V1513" s="2">
        <f t="shared" si="214"/>
        <v>0</v>
      </c>
      <c r="W1513" s="2">
        <f t="array" ref="W1513">IF($S1513=1,IFERROR(INDEX(Summary!$AZ:$AZ,$AH1513),0),0)</f>
        <v>0</v>
      </c>
      <c r="X1513" s="3">
        <f t="array" ref="X1513">IF($S1513=1,IFERROR(INDEX(Summary!$BA:$BA,$AH1513),0),0)</f>
        <v>0</v>
      </c>
      <c r="Y1513" s="2">
        <f t="array" ref="Y1513">IF($S1513=1,IFERROR(INDEX(Summary!$G:$G,$AH1513),0),0)</f>
        <v>0</v>
      </c>
      <c r="Z1513" s="2">
        <f t="array" ref="Z1513">IF($S1513=1,IFERROR(INDEX(Summary!$H:$H,$AH1513),0),0)</f>
        <v>0</v>
      </c>
      <c r="AA1513" s="2">
        <f t="array" ref="AA1513">IF($S1513=1,IFERROR(INDEX(Summary!$I:$I,$AH1513),0),0)</f>
        <v>0</v>
      </c>
      <c r="AB1513" s="2">
        <f t="array" ref="AB1513">IF($S1513=1,IFERROR(INDEX(Summary!$J:$J,$AH1513),0),0)</f>
        <v>0</v>
      </c>
      <c r="AC1513" s="2">
        <f t="array" ref="AC1513">IF($S1513=1,IFERROR(INDEX(Summary!$K:$K,$AH1513),0),0)</f>
        <v>0</v>
      </c>
      <c r="AD1513" s="2">
        <f t="array" ref="AD1513">IF($S1513=1,IFERROR(INDEX(Summary!$L:$L,$AH1513),0),0)</f>
        <v>0</v>
      </c>
      <c r="AE1513" s="2">
        <f t="array" ref="AE1513">IF($S1513=1,IFERROR(INDEX(Summary!$M:$M,$AH1513),0),0)</f>
        <v>0</v>
      </c>
      <c r="AF1513" s="2">
        <f t="array" ref="AF1513">IF($S1513=1,IFERROR(INDEX(Summary!$N:$N,$AH1513),0),0)</f>
        <v>0</v>
      </c>
      <c r="AG1513">
        <f t="array" ref="AG1513">IF($A1513="","",IFERROR(INDEX(Summary!$BB:$BB,$AH1513),0))</f>
        <v>10</v>
      </c>
      <c r="AH1513">
        <f t="shared" si="215"/>
        <v>53</v>
      </c>
    </row>
    <row r="1514" spans="1:34" hidden="1">
      <c r="A1514" t="str">
        <f t="array" ref="A1514">IFERROR(INDEX(Summary!$D:$D,$AH1514)&amp;"","")</f>
        <v>FG00274</v>
      </c>
      <c r="B1514" t="str">
        <f t="array" ref="B1514">IF($A1514="","",INDEX(Summary!$E:$E,$AH1514))</f>
        <v>Waghya Rajma (Kidney Beans), 500gm</v>
      </c>
      <c r="C1514" t="str">
        <f t="array" ref="C1514">IF($A1514="","",INDEX(Summary!$B:$B,$AH1514))</f>
        <v>Raw_Agri</v>
      </c>
      <c r="D1514" t="str">
        <f t="array" ref="D1514">IF($A1514="","",INDEX(Summary!$C:$C,$AH1514))</f>
        <v>C6</v>
      </c>
      <c r="E1514">
        <f t="array" ref="E1514">IF($A1514="","",INDEX(Summary!$F:$F,$AH1514))</f>
        <v>0.5</v>
      </c>
      <c r="F1514" t="str">
        <f t="array" ref="F1514">IF($A1514="","",INDEX(Summary!$BC:$BC,$AH1514)&amp;"")</f>
        <v>P1 – Critical</v>
      </c>
      <c r="G1514">
        <f t="shared" si="207"/>
        <v>1</v>
      </c>
      <c r="H1514">
        <f t="shared" si="208"/>
        <v>1</v>
      </c>
      <c r="I1514" t="str">
        <f t="array" ref="I1514">IF($A1514="","",IF(IFERROR(INDEX(Summary!$BA:$BA,$AH1514),0)&lt;1,"Under 1 day",IF(INDEX(Summary!$BA:$BA,$AH1514)&lt;3,"1-3 days",IF(INDEX(Summary!$BA:$BA,$AH1514)&lt;7,"3-7 days","7+ days"))))</f>
        <v>1-3 days</v>
      </c>
      <c r="J1514" t="str">
        <f t="array" ref="J1514">IF($A1514="","",IF(IFERROR(INDEX(Summary!$AX:$AX,$AH1514),0)&lt;0.25,"0-25%",IF(INDEX(Summary!$AX:$AX,$AH1514)&lt;0.5,"25-50%",IF(INDEX(Summary!$AX:$AX,$AH1514)&lt;0.75,"50-75%","75-100%"))))</f>
        <v>0-25%</v>
      </c>
      <c r="K1514" t="str">
        <f t="array" ref="K1514">IF($A1514="","",INDEX(Summary!$AY:$AY,$AH1514)&amp;"")</f>
        <v xml:space="preserve">vaccume bags NA </v>
      </c>
      <c r="L1514" s="1">
        <f>IF($A1514="","",Summary!$P$2+MOD(ROW()-2,30))</f>
        <v>46239</v>
      </c>
      <c r="M1514">
        <f t="shared" si="209"/>
        <v>13</v>
      </c>
      <c r="N1514">
        <f t="shared" si="210"/>
        <v>5</v>
      </c>
      <c r="O1514" t="str">
        <f t="shared" si="211"/>
        <v>Aug-2026</v>
      </c>
      <c r="P1514">
        <f t="shared" ca="1" si="212"/>
        <v>1</v>
      </c>
      <c r="Q1514" s="2">
        <f t="array" ref="Q1514">IF($A1514="",0,IFERROR(INDEX(Summary!$P$3:$AS$67,$AH1514-2,$M1514),0))</f>
        <v>0</v>
      </c>
      <c r="R1514" s="2">
        <f t="array" ref="R1514">IF($A1514="",0,ROUND(IFERROR(INDEX(Summary!$O:$O,$AH1514),0)/30,0))</f>
        <v>104</v>
      </c>
      <c r="S1514">
        <f t="shared" si="213"/>
        <v>0</v>
      </c>
      <c r="T1514" s="2">
        <f t="array" ref="T1514">IF($S1514=1,IFERROR(INDEX(Summary!$O:$O,$AH1514),0),0)</f>
        <v>0</v>
      </c>
      <c r="U1514" s="2">
        <f t="array" ref="U1514">IF($S1514=1,IFERROR(INDEX(Summary!$AT:$AT,$AH1514),0),0)</f>
        <v>0</v>
      </c>
      <c r="V1514" s="2">
        <f t="shared" si="214"/>
        <v>0</v>
      </c>
      <c r="W1514" s="2">
        <f t="array" ref="W1514">IF($S1514=1,IFERROR(INDEX(Summary!$AZ:$AZ,$AH1514),0),0)</f>
        <v>0</v>
      </c>
      <c r="X1514" s="3">
        <f t="array" ref="X1514">IF($S1514=1,IFERROR(INDEX(Summary!$BA:$BA,$AH1514),0),0)</f>
        <v>0</v>
      </c>
      <c r="Y1514" s="2">
        <f t="array" ref="Y1514">IF($S1514=1,IFERROR(INDEX(Summary!$G:$G,$AH1514),0),0)</f>
        <v>0</v>
      </c>
      <c r="Z1514" s="2">
        <f t="array" ref="Z1514">IF($S1514=1,IFERROR(INDEX(Summary!$H:$H,$AH1514),0),0)</f>
        <v>0</v>
      </c>
      <c r="AA1514" s="2">
        <f t="array" ref="AA1514">IF($S1514=1,IFERROR(INDEX(Summary!$I:$I,$AH1514),0),0)</f>
        <v>0</v>
      </c>
      <c r="AB1514" s="2">
        <f t="array" ref="AB1514">IF($S1514=1,IFERROR(INDEX(Summary!$J:$J,$AH1514),0),0)</f>
        <v>0</v>
      </c>
      <c r="AC1514" s="2">
        <f t="array" ref="AC1514">IF($S1514=1,IFERROR(INDEX(Summary!$K:$K,$AH1514),0),0)</f>
        <v>0</v>
      </c>
      <c r="AD1514" s="2">
        <f t="array" ref="AD1514">IF($S1514=1,IFERROR(INDEX(Summary!$L:$L,$AH1514),0),0)</f>
        <v>0</v>
      </c>
      <c r="AE1514" s="2">
        <f t="array" ref="AE1514">IF($S1514=1,IFERROR(INDEX(Summary!$M:$M,$AH1514),0),0)</f>
        <v>0</v>
      </c>
      <c r="AF1514" s="2">
        <f t="array" ref="AF1514">IF($S1514=1,IFERROR(INDEX(Summary!$N:$N,$AH1514),0),0)</f>
        <v>0</v>
      </c>
      <c r="AG1514">
        <f t="array" ref="AG1514">IF($A1514="","",IFERROR(INDEX(Summary!$BB:$BB,$AH1514),0))</f>
        <v>10</v>
      </c>
      <c r="AH1514">
        <f t="shared" si="215"/>
        <v>53</v>
      </c>
    </row>
    <row r="1515" spans="1:34" hidden="1">
      <c r="A1515" t="str">
        <f t="array" ref="A1515">IFERROR(INDEX(Summary!$D:$D,$AH1515)&amp;"","")</f>
        <v>FG00274</v>
      </c>
      <c r="B1515" t="str">
        <f t="array" ref="B1515">IF($A1515="","",INDEX(Summary!$E:$E,$AH1515))</f>
        <v>Waghya Rajma (Kidney Beans), 500gm</v>
      </c>
      <c r="C1515" t="str">
        <f t="array" ref="C1515">IF($A1515="","",INDEX(Summary!$B:$B,$AH1515))</f>
        <v>Raw_Agri</v>
      </c>
      <c r="D1515" t="str">
        <f t="array" ref="D1515">IF($A1515="","",INDEX(Summary!$C:$C,$AH1515))</f>
        <v>C6</v>
      </c>
      <c r="E1515">
        <f t="array" ref="E1515">IF($A1515="","",INDEX(Summary!$F:$F,$AH1515))</f>
        <v>0.5</v>
      </c>
      <c r="F1515" t="str">
        <f t="array" ref="F1515">IF($A1515="","",INDEX(Summary!$BC:$BC,$AH1515)&amp;"")</f>
        <v>P1 – Critical</v>
      </c>
      <c r="G1515">
        <f t="shared" si="207"/>
        <v>1</v>
      </c>
      <c r="H1515">
        <f t="shared" si="208"/>
        <v>1</v>
      </c>
      <c r="I1515" t="str">
        <f t="array" ref="I1515">IF($A1515="","",IF(IFERROR(INDEX(Summary!$BA:$BA,$AH1515),0)&lt;1,"Under 1 day",IF(INDEX(Summary!$BA:$BA,$AH1515)&lt;3,"1-3 days",IF(INDEX(Summary!$BA:$BA,$AH1515)&lt;7,"3-7 days","7+ days"))))</f>
        <v>1-3 days</v>
      </c>
      <c r="J1515" t="str">
        <f t="array" ref="J1515">IF($A1515="","",IF(IFERROR(INDEX(Summary!$AX:$AX,$AH1515),0)&lt;0.25,"0-25%",IF(INDEX(Summary!$AX:$AX,$AH1515)&lt;0.5,"25-50%",IF(INDEX(Summary!$AX:$AX,$AH1515)&lt;0.75,"50-75%","75-100%"))))</f>
        <v>0-25%</v>
      </c>
      <c r="K1515" t="str">
        <f t="array" ref="K1515">IF($A1515="","",INDEX(Summary!$AY:$AY,$AH1515)&amp;"")</f>
        <v xml:space="preserve">vaccume bags NA </v>
      </c>
      <c r="L1515" s="1">
        <f>IF($A1515="","",Summary!$P$2+MOD(ROW()-2,30))</f>
        <v>46240</v>
      </c>
      <c r="M1515">
        <f t="shared" si="209"/>
        <v>14</v>
      </c>
      <c r="N1515">
        <f t="shared" si="210"/>
        <v>6</v>
      </c>
      <c r="O1515" t="str">
        <f t="shared" si="211"/>
        <v>Aug-2026</v>
      </c>
      <c r="P1515">
        <f t="shared" ca="1" si="212"/>
        <v>1</v>
      </c>
      <c r="Q1515" s="2">
        <f t="array" ref="Q1515">IF($A1515="",0,IFERROR(INDEX(Summary!$P$3:$AS$67,$AH1515-2,$M1515),0))</f>
        <v>0</v>
      </c>
      <c r="R1515" s="2">
        <f t="array" ref="R1515">IF($A1515="",0,ROUND(IFERROR(INDEX(Summary!$O:$O,$AH1515),0)/30,0))</f>
        <v>104</v>
      </c>
      <c r="S1515">
        <f t="shared" si="213"/>
        <v>0</v>
      </c>
      <c r="T1515" s="2">
        <f t="array" ref="T1515">IF($S1515=1,IFERROR(INDEX(Summary!$O:$O,$AH1515),0),0)</f>
        <v>0</v>
      </c>
      <c r="U1515" s="2">
        <f t="array" ref="U1515">IF($S1515=1,IFERROR(INDEX(Summary!$AT:$AT,$AH1515),0),0)</f>
        <v>0</v>
      </c>
      <c r="V1515" s="2">
        <f t="shared" si="214"/>
        <v>0</v>
      </c>
      <c r="W1515" s="2">
        <f t="array" ref="W1515">IF($S1515=1,IFERROR(INDEX(Summary!$AZ:$AZ,$AH1515),0),0)</f>
        <v>0</v>
      </c>
      <c r="X1515" s="3">
        <f t="array" ref="X1515">IF($S1515=1,IFERROR(INDEX(Summary!$BA:$BA,$AH1515),0),0)</f>
        <v>0</v>
      </c>
      <c r="Y1515" s="2">
        <f t="array" ref="Y1515">IF($S1515=1,IFERROR(INDEX(Summary!$G:$G,$AH1515),0),0)</f>
        <v>0</v>
      </c>
      <c r="Z1515" s="2">
        <f t="array" ref="Z1515">IF($S1515=1,IFERROR(INDEX(Summary!$H:$H,$AH1515),0),0)</f>
        <v>0</v>
      </c>
      <c r="AA1515" s="2">
        <f t="array" ref="AA1515">IF($S1515=1,IFERROR(INDEX(Summary!$I:$I,$AH1515),0),0)</f>
        <v>0</v>
      </c>
      <c r="AB1515" s="2">
        <f t="array" ref="AB1515">IF($S1515=1,IFERROR(INDEX(Summary!$J:$J,$AH1515),0),0)</f>
        <v>0</v>
      </c>
      <c r="AC1515" s="2">
        <f t="array" ref="AC1515">IF($S1515=1,IFERROR(INDEX(Summary!$K:$K,$AH1515),0),0)</f>
        <v>0</v>
      </c>
      <c r="AD1515" s="2">
        <f t="array" ref="AD1515">IF($S1515=1,IFERROR(INDEX(Summary!$L:$L,$AH1515),0),0)</f>
        <v>0</v>
      </c>
      <c r="AE1515" s="2">
        <f t="array" ref="AE1515">IF($S1515=1,IFERROR(INDEX(Summary!$M:$M,$AH1515),0),0)</f>
        <v>0</v>
      </c>
      <c r="AF1515" s="2">
        <f t="array" ref="AF1515">IF($S1515=1,IFERROR(INDEX(Summary!$N:$N,$AH1515),0),0)</f>
        <v>0</v>
      </c>
      <c r="AG1515">
        <f t="array" ref="AG1515">IF($A1515="","",IFERROR(INDEX(Summary!$BB:$BB,$AH1515),0))</f>
        <v>10</v>
      </c>
      <c r="AH1515">
        <f t="shared" si="215"/>
        <v>53</v>
      </c>
    </row>
    <row r="1516" spans="1:34" hidden="1">
      <c r="A1516" t="str">
        <f t="array" ref="A1516">IFERROR(INDEX(Summary!$D:$D,$AH1516)&amp;"","")</f>
        <v>FG00274</v>
      </c>
      <c r="B1516" t="str">
        <f t="array" ref="B1516">IF($A1516="","",INDEX(Summary!$E:$E,$AH1516))</f>
        <v>Waghya Rajma (Kidney Beans), 500gm</v>
      </c>
      <c r="C1516" t="str">
        <f t="array" ref="C1516">IF($A1516="","",INDEX(Summary!$B:$B,$AH1516))</f>
        <v>Raw_Agri</v>
      </c>
      <c r="D1516" t="str">
        <f t="array" ref="D1516">IF($A1516="","",INDEX(Summary!$C:$C,$AH1516))</f>
        <v>C6</v>
      </c>
      <c r="E1516">
        <f t="array" ref="E1516">IF($A1516="","",INDEX(Summary!$F:$F,$AH1516))</f>
        <v>0.5</v>
      </c>
      <c r="F1516" t="str">
        <f t="array" ref="F1516">IF($A1516="","",INDEX(Summary!$BC:$BC,$AH1516)&amp;"")</f>
        <v>P1 – Critical</v>
      </c>
      <c r="G1516">
        <f t="shared" si="207"/>
        <v>1</v>
      </c>
      <c r="H1516">
        <f t="shared" si="208"/>
        <v>1</v>
      </c>
      <c r="I1516" t="str">
        <f t="array" ref="I1516">IF($A1516="","",IF(IFERROR(INDEX(Summary!$BA:$BA,$AH1516),0)&lt;1,"Under 1 day",IF(INDEX(Summary!$BA:$BA,$AH1516)&lt;3,"1-3 days",IF(INDEX(Summary!$BA:$BA,$AH1516)&lt;7,"3-7 days","7+ days"))))</f>
        <v>1-3 days</v>
      </c>
      <c r="J1516" t="str">
        <f t="array" ref="J1516">IF($A1516="","",IF(IFERROR(INDEX(Summary!$AX:$AX,$AH1516),0)&lt;0.25,"0-25%",IF(INDEX(Summary!$AX:$AX,$AH1516)&lt;0.5,"25-50%",IF(INDEX(Summary!$AX:$AX,$AH1516)&lt;0.75,"50-75%","75-100%"))))</f>
        <v>0-25%</v>
      </c>
      <c r="K1516" t="str">
        <f t="array" ref="K1516">IF($A1516="","",INDEX(Summary!$AY:$AY,$AH1516)&amp;"")</f>
        <v xml:space="preserve">vaccume bags NA </v>
      </c>
      <c r="L1516" s="1">
        <f>IF($A1516="","",Summary!$P$2+MOD(ROW()-2,30))</f>
        <v>46241</v>
      </c>
      <c r="M1516">
        <f t="shared" si="209"/>
        <v>15</v>
      </c>
      <c r="N1516">
        <f t="shared" si="210"/>
        <v>7</v>
      </c>
      <c r="O1516" t="str">
        <f t="shared" si="211"/>
        <v>Aug-2026</v>
      </c>
      <c r="P1516">
        <f t="shared" ca="1" si="212"/>
        <v>1</v>
      </c>
      <c r="Q1516" s="2">
        <f t="array" ref="Q1516">IF($A1516="",0,IFERROR(INDEX(Summary!$P$3:$AS$67,$AH1516-2,$M1516),0))</f>
        <v>0</v>
      </c>
      <c r="R1516" s="2">
        <f t="array" ref="R1516">IF($A1516="",0,ROUND(IFERROR(INDEX(Summary!$O:$O,$AH1516),0)/30,0))</f>
        <v>104</v>
      </c>
      <c r="S1516">
        <f t="shared" si="213"/>
        <v>0</v>
      </c>
      <c r="T1516" s="2">
        <f t="array" ref="T1516">IF($S1516=1,IFERROR(INDEX(Summary!$O:$O,$AH1516),0),0)</f>
        <v>0</v>
      </c>
      <c r="U1516" s="2">
        <f t="array" ref="U1516">IF($S1516=1,IFERROR(INDEX(Summary!$AT:$AT,$AH1516),0),0)</f>
        <v>0</v>
      </c>
      <c r="V1516" s="2">
        <f t="shared" si="214"/>
        <v>0</v>
      </c>
      <c r="W1516" s="2">
        <f t="array" ref="W1516">IF($S1516=1,IFERROR(INDEX(Summary!$AZ:$AZ,$AH1516),0),0)</f>
        <v>0</v>
      </c>
      <c r="X1516" s="3">
        <f t="array" ref="X1516">IF($S1516=1,IFERROR(INDEX(Summary!$BA:$BA,$AH1516),0),0)</f>
        <v>0</v>
      </c>
      <c r="Y1516" s="2">
        <f t="array" ref="Y1516">IF($S1516=1,IFERROR(INDEX(Summary!$G:$G,$AH1516),0),0)</f>
        <v>0</v>
      </c>
      <c r="Z1516" s="2">
        <f t="array" ref="Z1516">IF($S1516=1,IFERROR(INDEX(Summary!$H:$H,$AH1516),0),0)</f>
        <v>0</v>
      </c>
      <c r="AA1516" s="2">
        <f t="array" ref="AA1516">IF($S1516=1,IFERROR(INDEX(Summary!$I:$I,$AH1516),0),0)</f>
        <v>0</v>
      </c>
      <c r="AB1516" s="2">
        <f t="array" ref="AB1516">IF($S1516=1,IFERROR(INDEX(Summary!$J:$J,$AH1516),0),0)</f>
        <v>0</v>
      </c>
      <c r="AC1516" s="2">
        <f t="array" ref="AC1516">IF($S1516=1,IFERROR(INDEX(Summary!$K:$K,$AH1516),0),0)</f>
        <v>0</v>
      </c>
      <c r="AD1516" s="2">
        <f t="array" ref="AD1516">IF($S1516=1,IFERROR(INDEX(Summary!$L:$L,$AH1516),0),0)</f>
        <v>0</v>
      </c>
      <c r="AE1516" s="2">
        <f t="array" ref="AE1516">IF($S1516=1,IFERROR(INDEX(Summary!$M:$M,$AH1516),0),0)</f>
        <v>0</v>
      </c>
      <c r="AF1516" s="2">
        <f t="array" ref="AF1516">IF($S1516=1,IFERROR(INDEX(Summary!$N:$N,$AH1516),0),0)</f>
        <v>0</v>
      </c>
      <c r="AG1516">
        <f t="array" ref="AG1516">IF($A1516="","",IFERROR(INDEX(Summary!$BB:$BB,$AH1516),0))</f>
        <v>10</v>
      </c>
      <c r="AH1516">
        <f t="shared" si="215"/>
        <v>53</v>
      </c>
    </row>
    <row r="1517" spans="1:34" hidden="1">
      <c r="A1517" t="str">
        <f t="array" ref="A1517">IFERROR(INDEX(Summary!$D:$D,$AH1517)&amp;"","")</f>
        <v>FG00274</v>
      </c>
      <c r="B1517" t="str">
        <f t="array" ref="B1517">IF($A1517="","",INDEX(Summary!$E:$E,$AH1517))</f>
        <v>Waghya Rajma (Kidney Beans), 500gm</v>
      </c>
      <c r="C1517" t="str">
        <f t="array" ref="C1517">IF($A1517="","",INDEX(Summary!$B:$B,$AH1517))</f>
        <v>Raw_Agri</v>
      </c>
      <c r="D1517" t="str">
        <f t="array" ref="D1517">IF($A1517="","",INDEX(Summary!$C:$C,$AH1517))</f>
        <v>C6</v>
      </c>
      <c r="E1517">
        <f t="array" ref="E1517">IF($A1517="","",INDEX(Summary!$F:$F,$AH1517))</f>
        <v>0.5</v>
      </c>
      <c r="F1517" t="str">
        <f t="array" ref="F1517">IF($A1517="","",INDEX(Summary!$BC:$BC,$AH1517)&amp;"")</f>
        <v>P1 – Critical</v>
      </c>
      <c r="G1517">
        <f t="shared" si="207"/>
        <v>1</v>
      </c>
      <c r="H1517">
        <f t="shared" si="208"/>
        <v>1</v>
      </c>
      <c r="I1517" t="str">
        <f t="array" ref="I1517">IF($A1517="","",IF(IFERROR(INDEX(Summary!$BA:$BA,$AH1517),0)&lt;1,"Under 1 day",IF(INDEX(Summary!$BA:$BA,$AH1517)&lt;3,"1-3 days",IF(INDEX(Summary!$BA:$BA,$AH1517)&lt;7,"3-7 days","7+ days"))))</f>
        <v>1-3 days</v>
      </c>
      <c r="J1517" t="str">
        <f t="array" ref="J1517">IF($A1517="","",IF(IFERROR(INDEX(Summary!$AX:$AX,$AH1517),0)&lt;0.25,"0-25%",IF(INDEX(Summary!$AX:$AX,$AH1517)&lt;0.5,"25-50%",IF(INDEX(Summary!$AX:$AX,$AH1517)&lt;0.75,"50-75%","75-100%"))))</f>
        <v>0-25%</v>
      </c>
      <c r="K1517" t="str">
        <f t="array" ref="K1517">IF($A1517="","",INDEX(Summary!$AY:$AY,$AH1517)&amp;"")</f>
        <v xml:space="preserve">vaccume bags NA </v>
      </c>
      <c r="L1517" s="1">
        <f>IF($A1517="","",Summary!$P$2+MOD(ROW()-2,30))</f>
        <v>46242</v>
      </c>
      <c r="M1517">
        <f t="shared" si="209"/>
        <v>16</v>
      </c>
      <c r="N1517">
        <f t="shared" si="210"/>
        <v>8</v>
      </c>
      <c r="O1517" t="str">
        <f t="shared" si="211"/>
        <v>Aug-2026</v>
      </c>
      <c r="P1517">
        <f t="shared" ca="1" si="212"/>
        <v>1</v>
      </c>
      <c r="Q1517" s="2">
        <f t="array" ref="Q1517">IF($A1517="",0,IFERROR(INDEX(Summary!$P$3:$AS$67,$AH1517-2,$M1517),0))</f>
        <v>0</v>
      </c>
      <c r="R1517" s="2">
        <f t="array" ref="R1517">IF($A1517="",0,ROUND(IFERROR(INDEX(Summary!$O:$O,$AH1517),0)/30,0))</f>
        <v>104</v>
      </c>
      <c r="S1517">
        <f t="shared" si="213"/>
        <v>0</v>
      </c>
      <c r="T1517" s="2">
        <f t="array" ref="T1517">IF($S1517=1,IFERROR(INDEX(Summary!$O:$O,$AH1517),0),0)</f>
        <v>0</v>
      </c>
      <c r="U1517" s="2">
        <f t="array" ref="U1517">IF($S1517=1,IFERROR(INDEX(Summary!$AT:$AT,$AH1517),0),0)</f>
        <v>0</v>
      </c>
      <c r="V1517" s="2">
        <f t="shared" si="214"/>
        <v>0</v>
      </c>
      <c r="W1517" s="2">
        <f t="array" ref="W1517">IF($S1517=1,IFERROR(INDEX(Summary!$AZ:$AZ,$AH1517),0),0)</f>
        <v>0</v>
      </c>
      <c r="X1517" s="3">
        <f t="array" ref="X1517">IF($S1517=1,IFERROR(INDEX(Summary!$BA:$BA,$AH1517),0),0)</f>
        <v>0</v>
      </c>
      <c r="Y1517" s="2">
        <f t="array" ref="Y1517">IF($S1517=1,IFERROR(INDEX(Summary!$G:$G,$AH1517),0),0)</f>
        <v>0</v>
      </c>
      <c r="Z1517" s="2">
        <f t="array" ref="Z1517">IF($S1517=1,IFERROR(INDEX(Summary!$H:$H,$AH1517),0),0)</f>
        <v>0</v>
      </c>
      <c r="AA1517" s="2">
        <f t="array" ref="AA1517">IF($S1517=1,IFERROR(INDEX(Summary!$I:$I,$AH1517),0),0)</f>
        <v>0</v>
      </c>
      <c r="AB1517" s="2">
        <f t="array" ref="AB1517">IF($S1517=1,IFERROR(INDEX(Summary!$J:$J,$AH1517),0),0)</f>
        <v>0</v>
      </c>
      <c r="AC1517" s="2">
        <f t="array" ref="AC1517">IF($S1517=1,IFERROR(INDEX(Summary!$K:$K,$AH1517),0),0)</f>
        <v>0</v>
      </c>
      <c r="AD1517" s="2">
        <f t="array" ref="AD1517">IF($S1517=1,IFERROR(INDEX(Summary!$L:$L,$AH1517),0),0)</f>
        <v>0</v>
      </c>
      <c r="AE1517" s="2">
        <f t="array" ref="AE1517">IF($S1517=1,IFERROR(INDEX(Summary!$M:$M,$AH1517),0),0)</f>
        <v>0</v>
      </c>
      <c r="AF1517" s="2">
        <f t="array" ref="AF1517">IF($S1517=1,IFERROR(INDEX(Summary!$N:$N,$AH1517),0),0)</f>
        <v>0</v>
      </c>
      <c r="AG1517">
        <f t="array" ref="AG1517">IF($A1517="","",IFERROR(INDEX(Summary!$BB:$BB,$AH1517),0))</f>
        <v>10</v>
      </c>
      <c r="AH1517">
        <f t="shared" si="215"/>
        <v>53</v>
      </c>
    </row>
    <row r="1518" spans="1:34" hidden="1">
      <c r="A1518" t="str">
        <f t="array" ref="A1518">IFERROR(INDEX(Summary!$D:$D,$AH1518)&amp;"","")</f>
        <v>FG00274</v>
      </c>
      <c r="B1518" t="str">
        <f t="array" ref="B1518">IF($A1518="","",INDEX(Summary!$E:$E,$AH1518))</f>
        <v>Waghya Rajma (Kidney Beans), 500gm</v>
      </c>
      <c r="C1518" t="str">
        <f t="array" ref="C1518">IF($A1518="","",INDEX(Summary!$B:$B,$AH1518))</f>
        <v>Raw_Agri</v>
      </c>
      <c r="D1518" t="str">
        <f t="array" ref="D1518">IF($A1518="","",INDEX(Summary!$C:$C,$AH1518))</f>
        <v>C6</v>
      </c>
      <c r="E1518">
        <f t="array" ref="E1518">IF($A1518="","",INDEX(Summary!$F:$F,$AH1518))</f>
        <v>0.5</v>
      </c>
      <c r="F1518" t="str">
        <f t="array" ref="F1518">IF($A1518="","",INDEX(Summary!$BC:$BC,$AH1518)&amp;"")</f>
        <v>P1 – Critical</v>
      </c>
      <c r="G1518">
        <f t="shared" si="207"/>
        <v>1</v>
      </c>
      <c r="H1518">
        <f t="shared" si="208"/>
        <v>1</v>
      </c>
      <c r="I1518" t="str">
        <f t="array" ref="I1518">IF($A1518="","",IF(IFERROR(INDEX(Summary!$BA:$BA,$AH1518),0)&lt;1,"Under 1 day",IF(INDEX(Summary!$BA:$BA,$AH1518)&lt;3,"1-3 days",IF(INDEX(Summary!$BA:$BA,$AH1518)&lt;7,"3-7 days","7+ days"))))</f>
        <v>1-3 days</v>
      </c>
      <c r="J1518" t="str">
        <f t="array" ref="J1518">IF($A1518="","",IF(IFERROR(INDEX(Summary!$AX:$AX,$AH1518),0)&lt;0.25,"0-25%",IF(INDEX(Summary!$AX:$AX,$AH1518)&lt;0.5,"25-50%",IF(INDEX(Summary!$AX:$AX,$AH1518)&lt;0.75,"50-75%","75-100%"))))</f>
        <v>0-25%</v>
      </c>
      <c r="K1518" t="str">
        <f t="array" ref="K1518">IF($A1518="","",INDEX(Summary!$AY:$AY,$AH1518)&amp;"")</f>
        <v xml:space="preserve">vaccume bags NA </v>
      </c>
      <c r="L1518" s="1">
        <f>IF($A1518="","",Summary!$P$2+MOD(ROW()-2,30))</f>
        <v>46243</v>
      </c>
      <c r="M1518">
        <f t="shared" si="209"/>
        <v>17</v>
      </c>
      <c r="N1518">
        <f t="shared" si="210"/>
        <v>9</v>
      </c>
      <c r="O1518" t="str">
        <f t="shared" si="211"/>
        <v>Aug-2026</v>
      </c>
      <c r="P1518">
        <f t="shared" ca="1" si="212"/>
        <v>1</v>
      </c>
      <c r="Q1518" s="2">
        <f t="array" ref="Q1518">IF($A1518="",0,IFERROR(INDEX(Summary!$P$3:$AS$67,$AH1518-2,$M1518),0))</f>
        <v>0</v>
      </c>
      <c r="R1518" s="2">
        <f t="array" ref="R1518">IF($A1518="",0,ROUND(IFERROR(INDEX(Summary!$O:$O,$AH1518),0)/30,0))</f>
        <v>104</v>
      </c>
      <c r="S1518">
        <f t="shared" si="213"/>
        <v>0</v>
      </c>
      <c r="T1518" s="2">
        <f t="array" ref="T1518">IF($S1518=1,IFERROR(INDEX(Summary!$O:$O,$AH1518),0),0)</f>
        <v>0</v>
      </c>
      <c r="U1518" s="2">
        <f t="array" ref="U1518">IF($S1518=1,IFERROR(INDEX(Summary!$AT:$AT,$AH1518),0),0)</f>
        <v>0</v>
      </c>
      <c r="V1518" s="2">
        <f t="shared" si="214"/>
        <v>0</v>
      </c>
      <c r="W1518" s="2">
        <f t="array" ref="W1518">IF($S1518=1,IFERROR(INDEX(Summary!$AZ:$AZ,$AH1518),0),0)</f>
        <v>0</v>
      </c>
      <c r="X1518" s="3">
        <f t="array" ref="X1518">IF($S1518=1,IFERROR(INDEX(Summary!$BA:$BA,$AH1518),0),0)</f>
        <v>0</v>
      </c>
      <c r="Y1518" s="2">
        <f t="array" ref="Y1518">IF($S1518=1,IFERROR(INDEX(Summary!$G:$G,$AH1518),0),0)</f>
        <v>0</v>
      </c>
      <c r="Z1518" s="2">
        <f t="array" ref="Z1518">IF($S1518=1,IFERROR(INDEX(Summary!$H:$H,$AH1518),0),0)</f>
        <v>0</v>
      </c>
      <c r="AA1518" s="2">
        <f t="array" ref="AA1518">IF($S1518=1,IFERROR(INDEX(Summary!$I:$I,$AH1518),0),0)</f>
        <v>0</v>
      </c>
      <c r="AB1518" s="2">
        <f t="array" ref="AB1518">IF($S1518=1,IFERROR(INDEX(Summary!$J:$J,$AH1518),0),0)</f>
        <v>0</v>
      </c>
      <c r="AC1518" s="2">
        <f t="array" ref="AC1518">IF($S1518=1,IFERROR(INDEX(Summary!$K:$K,$AH1518),0),0)</f>
        <v>0</v>
      </c>
      <c r="AD1518" s="2">
        <f t="array" ref="AD1518">IF($S1518=1,IFERROR(INDEX(Summary!$L:$L,$AH1518),0),0)</f>
        <v>0</v>
      </c>
      <c r="AE1518" s="2">
        <f t="array" ref="AE1518">IF($S1518=1,IFERROR(INDEX(Summary!$M:$M,$AH1518),0),0)</f>
        <v>0</v>
      </c>
      <c r="AF1518" s="2">
        <f t="array" ref="AF1518">IF($S1518=1,IFERROR(INDEX(Summary!$N:$N,$AH1518),0),0)</f>
        <v>0</v>
      </c>
      <c r="AG1518">
        <f t="array" ref="AG1518">IF($A1518="","",IFERROR(INDEX(Summary!$BB:$BB,$AH1518),0))</f>
        <v>10</v>
      </c>
      <c r="AH1518">
        <f t="shared" si="215"/>
        <v>53</v>
      </c>
    </row>
    <row r="1519" spans="1:34" hidden="1">
      <c r="A1519" t="str">
        <f t="array" ref="A1519">IFERROR(INDEX(Summary!$D:$D,$AH1519)&amp;"","")</f>
        <v>FG00274</v>
      </c>
      <c r="B1519" t="str">
        <f t="array" ref="B1519">IF($A1519="","",INDEX(Summary!$E:$E,$AH1519))</f>
        <v>Waghya Rajma (Kidney Beans), 500gm</v>
      </c>
      <c r="C1519" t="str">
        <f t="array" ref="C1519">IF($A1519="","",INDEX(Summary!$B:$B,$AH1519))</f>
        <v>Raw_Agri</v>
      </c>
      <c r="D1519" t="str">
        <f t="array" ref="D1519">IF($A1519="","",INDEX(Summary!$C:$C,$AH1519))</f>
        <v>C6</v>
      </c>
      <c r="E1519">
        <f t="array" ref="E1519">IF($A1519="","",INDEX(Summary!$F:$F,$AH1519))</f>
        <v>0.5</v>
      </c>
      <c r="F1519" t="str">
        <f t="array" ref="F1519">IF($A1519="","",INDEX(Summary!$BC:$BC,$AH1519)&amp;"")</f>
        <v>P1 – Critical</v>
      </c>
      <c r="G1519">
        <f t="shared" si="207"/>
        <v>1</v>
      </c>
      <c r="H1519">
        <f t="shared" si="208"/>
        <v>1</v>
      </c>
      <c r="I1519" t="str">
        <f t="array" ref="I1519">IF($A1519="","",IF(IFERROR(INDEX(Summary!$BA:$BA,$AH1519),0)&lt;1,"Under 1 day",IF(INDEX(Summary!$BA:$BA,$AH1519)&lt;3,"1-3 days",IF(INDEX(Summary!$BA:$BA,$AH1519)&lt;7,"3-7 days","7+ days"))))</f>
        <v>1-3 days</v>
      </c>
      <c r="J1519" t="str">
        <f t="array" ref="J1519">IF($A1519="","",IF(IFERROR(INDEX(Summary!$AX:$AX,$AH1519),0)&lt;0.25,"0-25%",IF(INDEX(Summary!$AX:$AX,$AH1519)&lt;0.5,"25-50%",IF(INDEX(Summary!$AX:$AX,$AH1519)&lt;0.75,"50-75%","75-100%"))))</f>
        <v>0-25%</v>
      </c>
      <c r="K1519" t="str">
        <f t="array" ref="K1519">IF($A1519="","",INDEX(Summary!$AY:$AY,$AH1519)&amp;"")</f>
        <v xml:space="preserve">vaccume bags NA </v>
      </c>
      <c r="L1519" s="1">
        <f>IF($A1519="","",Summary!$P$2+MOD(ROW()-2,30))</f>
        <v>46244</v>
      </c>
      <c r="M1519">
        <f t="shared" si="209"/>
        <v>18</v>
      </c>
      <c r="N1519">
        <f t="shared" si="210"/>
        <v>10</v>
      </c>
      <c r="O1519" t="str">
        <f t="shared" si="211"/>
        <v>Aug-2026</v>
      </c>
      <c r="P1519">
        <f t="shared" ca="1" si="212"/>
        <v>1</v>
      </c>
      <c r="Q1519" s="2">
        <f t="array" ref="Q1519">IF($A1519="",0,IFERROR(INDEX(Summary!$P$3:$AS$67,$AH1519-2,$M1519),0))</f>
        <v>0</v>
      </c>
      <c r="R1519" s="2">
        <f t="array" ref="R1519">IF($A1519="",0,ROUND(IFERROR(INDEX(Summary!$O:$O,$AH1519),0)/30,0))</f>
        <v>104</v>
      </c>
      <c r="S1519">
        <f t="shared" si="213"/>
        <v>0</v>
      </c>
      <c r="T1519" s="2">
        <f t="array" ref="T1519">IF($S1519=1,IFERROR(INDEX(Summary!$O:$O,$AH1519),0),0)</f>
        <v>0</v>
      </c>
      <c r="U1519" s="2">
        <f t="array" ref="U1519">IF($S1519=1,IFERROR(INDEX(Summary!$AT:$AT,$AH1519),0),0)</f>
        <v>0</v>
      </c>
      <c r="V1519" s="2">
        <f t="shared" si="214"/>
        <v>0</v>
      </c>
      <c r="W1519" s="2">
        <f t="array" ref="W1519">IF($S1519=1,IFERROR(INDEX(Summary!$AZ:$AZ,$AH1519),0),0)</f>
        <v>0</v>
      </c>
      <c r="X1519" s="3">
        <f t="array" ref="X1519">IF($S1519=1,IFERROR(INDEX(Summary!$BA:$BA,$AH1519),0),0)</f>
        <v>0</v>
      </c>
      <c r="Y1519" s="2">
        <f t="array" ref="Y1519">IF($S1519=1,IFERROR(INDEX(Summary!$G:$G,$AH1519),0),0)</f>
        <v>0</v>
      </c>
      <c r="Z1519" s="2">
        <f t="array" ref="Z1519">IF($S1519=1,IFERROR(INDEX(Summary!$H:$H,$AH1519),0),0)</f>
        <v>0</v>
      </c>
      <c r="AA1519" s="2">
        <f t="array" ref="AA1519">IF($S1519=1,IFERROR(INDEX(Summary!$I:$I,$AH1519),0),0)</f>
        <v>0</v>
      </c>
      <c r="AB1519" s="2">
        <f t="array" ref="AB1519">IF($S1519=1,IFERROR(INDEX(Summary!$J:$J,$AH1519),0),0)</f>
        <v>0</v>
      </c>
      <c r="AC1519" s="2">
        <f t="array" ref="AC1519">IF($S1519=1,IFERROR(INDEX(Summary!$K:$K,$AH1519),0),0)</f>
        <v>0</v>
      </c>
      <c r="AD1519" s="2">
        <f t="array" ref="AD1519">IF($S1519=1,IFERROR(INDEX(Summary!$L:$L,$AH1519),0),0)</f>
        <v>0</v>
      </c>
      <c r="AE1519" s="2">
        <f t="array" ref="AE1519">IF($S1519=1,IFERROR(INDEX(Summary!$M:$M,$AH1519),0),0)</f>
        <v>0</v>
      </c>
      <c r="AF1519" s="2">
        <f t="array" ref="AF1519">IF($S1519=1,IFERROR(INDEX(Summary!$N:$N,$AH1519),0),0)</f>
        <v>0</v>
      </c>
      <c r="AG1519">
        <f t="array" ref="AG1519">IF($A1519="","",IFERROR(INDEX(Summary!$BB:$BB,$AH1519),0))</f>
        <v>10</v>
      </c>
      <c r="AH1519">
        <f t="shared" si="215"/>
        <v>53</v>
      </c>
    </row>
    <row r="1520" spans="1:34" hidden="1">
      <c r="A1520" t="str">
        <f t="array" ref="A1520">IFERROR(INDEX(Summary!$D:$D,$AH1520)&amp;"","")</f>
        <v>FG00274</v>
      </c>
      <c r="B1520" t="str">
        <f t="array" ref="B1520">IF($A1520="","",INDEX(Summary!$E:$E,$AH1520))</f>
        <v>Waghya Rajma (Kidney Beans), 500gm</v>
      </c>
      <c r="C1520" t="str">
        <f t="array" ref="C1520">IF($A1520="","",INDEX(Summary!$B:$B,$AH1520))</f>
        <v>Raw_Agri</v>
      </c>
      <c r="D1520" t="str">
        <f t="array" ref="D1520">IF($A1520="","",INDEX(Summary!$C:$C,$AH1520))</f>
        <v>C6</v>
      </c>
      <c r="E1520">
        <f t="array" ref="E1520">IF($A1520="","",INDEX(Summary!$F:$F,$AH1520))</f>
        <v>0.5</v>
      </c>
      <c r="F1520" t="str">
        <f t="array" ref="F1520">IF($A1520="","",INDEX(Summary!$BC:$BC,$AH1520)&amp;"")</f>
        <v>P1 – Critical</v>
      </c>
      <c r="G1520">
        <f t="shared" si="207"/>
        <v>1</v>
      </c>
      <c r="H1520">
        <f t="shared" si="208"/>
        <v>1</v>
      </c>
      <c r="I1520" t="str">
        <f t="array" ref="I1520">IF($A1520="","",IF(IFERROR(INDEX(Summary!$BA:$BA,$AH1520),0)&lt;1,"Under 1 day",IF(INDEX(Summary!$BA:$BA,$AH1520)&lt;3,"1-3 days",IF(INDEX(Summary!$BA:$BA,$AH1520)&lt;7,"3-7 days","7+ days"))))</f>
        <v>1-3 days</v>
      </c>
      <c r="J1520" t="str">
        <f t="array" ref="J1520">IF($A1520="","",IF(IFERROR(INDEX(Summary!$AX:$AX,$AH1520),0)&lt;0.25,"0-25%",IF(INDEX(Summary!$AX:$AX,$AH1520)&lt;0.5,"25-50%",IF(INDEX(Summary!$AX:$AX,$AH1520)&lt;0.75,"50-75%","75-100%"))))</f>
        <v>0-25%</v>
      </c>
      <c r="K1520" t="str">
        <f t="array" ref="K1520">IF($A1520="","",INDEX(Summary!$AY:$AY,$AH1520)&amp;"")</f>
        <v xml:space="preserve">vaccume bags NA </v>
      </c>
      <c r="L1520" s="1">
        <f>IF($A1520="","",Summary!$P$2+MOD(ROW()-2,30))</f>
        <v>46245</v>
      </c>
      <c r="M1520">
        <f t="shared" si="209"/>
        <v>19</v>
      </c>
      <c r="N1520">
        <f t="shared" si="210"/>
        <v>11</v>
      </c>
      <c r="O1520" t="str">
        <f t="shared" si="211"/>
        <v>Aug-2026</v>
      </c>
      <c r="P1520">
        <f t="shared" ca="1" si="212"/>
        <v>1</v>
      </c>
      <c r="Q1520" s="2">
        <f t="array" ref="Q1520">IF($A1520="",0,IFERROR(INDEX(Summary!$P$3:$AS$67,$AH1520-2,$M1520),0))</f>
        <v>0</v>
      </c>
      <c r="R1520" s="2">
        <f t="array" ref="R1520">IF($A1520="",0,ROUND(IFERROR(INDEX(Summary!$O:$O,$AH1520),0)/30,0))</f>
        <v>104</v>
      </c>
      <c r="S1520">
        <f t="shared" si="213"/>
        <v>0</v>
      </c>
      <c r="T1520" s="2">
        <f t="array" ref="T1520">IF($S1520=1,IFERROR(INDEX(Summary!$O:$O,$AH1520),0),0)</f>
        <v>0</v>
      </c>
      <c r="U1520" s="2">
        <f t="array" ref="U1520">IF($S1520=1,IFERROR(INDEX(Summary!$AT:$AT,$AH1520),0),0)</f>
        <v>0</v>
      </c>
      <c r="V1520" s="2">
        <f t="shared" si="214"/>
        <v>0</v>
      </c>
      <c r="W1520" s="2">
        <f t="array" ref="W1520">IF($S1520=1,IFERROR(INDEX(Summary!$AZ:$AZ,$AH1520),0),0)</f>
        <v>0</v>
      </c>
      <c r="X1520" s="3">
        <f t="array" ref="X1520">IF($S1520=1,IFERROR(INDEX(Summary!$BA:$BA,$AH1520),0),0)</f>
        <v>0</v>
      </c>
      <c r="Y1520" s="2">
        <f t="array" ref="Y1520">IF($S1520=1,IFERROR(INDEX(Summary!$G:$G,$AH1520),0),0)</f>
        <v>0</v>
      </c>
      <c r="Z1520" s="2">
        <f t="array" ref="Z1520">IF($S1520=1,IFERROR(INDEX(Summary!$H:$H,$AH1520),0),0)</f>
        <v>0</v>
      </c>
      <c r="AA1520" s="2">
        <f t="array" ref="AA1520">IF($S1520=1,IFERROR(INDEX(Summary!$I:$I,$AH1520),0),0)</f>
        <v>0</v>
      </c>
      <c r="AB1520" s="2">
        <f t="array" ref="AB1520">IF($S1520=1,IFERROR(INDEX(Summary!$J:$J,$AH1520),0),0)</f>
        <v>0</v>
      </c>
      <c r="AC1520" s="2">
        <f t="array" ref="AC1520">IF($S1520=1,IFERROR(INDEX(Summary!$K:$K,$AH1520),0),0)</f>
        <v>0</v>
      </c>
      <c r="AD1520" s="2">
        <f t="array" ref="AD1520">IF($S1520=1,IFERROR(INDEX(Summary!$L:$L,$AH1520),0),0)</f>
        <v>0</v>
      </c>
      <c r="AE1520" s="2">
        <f t="array" ref="AE1520">IF($S1520=1,IFERROR(INDEX(Summary!$M:$M,$AH1520),0),0)</f>
        <v>0</v>
      </c>
      <c r="AF1520" s="2">
        <f t="array" ref="AF1520">IF($S1520=1,IFERROR(INDEX(Summary!$N:$N,$AH1520),0),0)</f>
        <v>0</v>
      </c>
      <c r="AG1520">
        <f t="array" ref="AG1520">IF($A1520="","",IFERROR(INDEX(Summary!$BB:$BB,$AH1520),0))</f>
        <v>10</v>
      </c>
      <c r="AH1520">
        <f t="shared" si="215"/>
        <v>53</v>
      </c>
    </row>
    <row r="1521" spans="1:34" hidden="1">
      <c r="A1521" t="str">
        <f t="array" ref="A1521">IFERROR(INDEX(Summary!$D:$D,$AH1521)&amp;"","")</f>
        <v>FG00274</v>
      </c>
      <c r="B1521" t="str">
        <f t="array" ref="B1521">IF($A1521="","",INDEX(Summary!$E:$E,$AH1521))</f>
        <v>Waghya Rajma (Kidney Beans), 500gm</v>
      </c>
      <c r="C1521" t="str">
        <f t="array" ref="C1521">IF($A1521="","",INDEX(Summary!$B:$B,$AH1521))</f>
        <v>Raw_Agri</v>
      </c>
      <c r="D1521" t="str">
        <f t="array" ref="D1521">IF($A1521="","",INDEX(Summary!$C:$C,$AH1521))</f>
        <v>C6</v>
      </c>
      <c r="E1521">
        <f t="array" ref="E1521">IF($A1521="","",INDEX(Summary!$F:$F,$AH1521))</f>
        <v>0.5</v>
      </c>
      <c r="F1521" t="str">
        <f t="array" ref="F1521">IF($A1521="","",INDEX(Summary!$BC:$BC,$AH1521)&amp;"")</f>
        <v>P1 – Critical</v>
      </c>
      <c r="G1521">
        <f t="shared" si="207"/>
        <v>1</v>
      </c>
      <c r="H1521">
        <f t="shared" si="208"/>
        <v>1</v>
      </c>
      <c r="I1521" t="str">
        <f t="array" ref="I1521">IF($A1521="","",IF(IFERROR(INDEX(Summary!$BA:$BA,$AH1521),0)&lt;1,"Under 1 day",IF(INDEX(Summary!$BA:$BA,$AH1521)&lt;3,"1-3 days",IF(INDEX(Summary!$BA:$BA,$AH1521)&lt;7,"3-7 days","7+ days"))))</f>
        <v>1-3 days</v>
      </c>
      <c r="J1521" t="str">
        <f t="array" ref="J1521">IF($A1521="","",IF(IFERROR(INDEX(Summary!$AX:$AX,$AH1521),0)&lt;0.25,"0-25%",IF(INDEX(Summary!$AX:$AX,$AH1521)&lt;0.5,"25-50%",IF(INDEX(Summary!$AX:$AX,$AH1521)&lt;0.75,"50-75%","75-100%"))))</f>
        <v>0-25%</v>
      </c>
      <c r="K1521" t="str">
        <f t="array" ref="K1521">IF($A1521="","",INDEX(Summary!$AY:$AY,$AH1521)&amp;"")</f>
        <v xml:space="preserve">vaccume bags NA </v>
      </c>
      <c r="L1521" s="1">
        <f>IF($A1521="","",Summary!$P$2+MOD(ROW()-2,30))</f>
        <v>46246</v>
      </c>
      <c r="M1521">
        <f t="shared" si="209"/>
        <v>20</v>
      </c>
      <c r="N1521">
        <f t="shared" si="210"/>
        <v>12</v>
      </c>
      <c r="O1521" t="str">
        <f t="shared" si="211"/>
        <v>Aug-2026</v>
      </c>
      <c r="P1521">
        <f t="shared" ca="1" si="212"/>
        <v>1</v>
      </c>
      <c r="Q1521" s="2">
        <f t="array" ref="Q1521">IF($A1521="",0,IFERROR(INDEX(Summary!$P$3:$AS$67,$AH1521-2,$M1521),0))</f>
        <v>0</v>
      </c>
      <c r="R1521" s="2">
        <f t="array" ref="R1521">IF($A1521="",0,ROUND(IFERROR(INDEX(Summary!$O:$O,$AH1521),0)/30,0))</f>
        <v>104</v>
      </c>
      <c r="S1521">
        <f t="shared" si="213"/>
        <v>0</v>
      </c>
      <c r="T1521" s="2">
        <f t="array" ref="T1521">IF($S1521=1,IFERROR(INDEX(Summary!$O:$O,$AH1521),0),0)</f>
        <v>0</v>
      </c>
      <c r="U1521" s="2">
        <f t="array" ref="U1521">IF($S1521=1,IFERROR(INDEX(Summary!$AT:$AT,$AH1521),0),0)</f>
        <v>0</v>
      </c>
      <c r="V1521" s="2">
        <f t="shared" si="214"/>
        <v>0</v>
      </c>
      <c r="W1521" s="2">
        <f t="array" ref="W1521">IF($S1521=1,IFERROR(INDEX(Summary!$AZ:$AZ,$AH1521),0),0)</f>
        <v>0</v>
      </c>
      <c r="X1521" s="3">
        <f t="array" ref="X1521">IF($S1521=1,IFERROR(INDEX(Summary!$BA:$BA,$AH1521),0),0)</f>
        <v>0</v>
      </c>
      <c r="Y1521" s="2">
        <f t="array" ref="Y1521">IF($S1521=1,IFERROR(INDEX(Summary!$G:$G,$AH1521),0),0)</f>
        <v>0</v>
      </c>
      <c r="Z1521" s="2">
        <f t="array" ref="Z1521">IF($S1521=1,IFERROR(INDEX(Summary!$H:$H,$AH1521),0),0)</f>
        <v>0</v>
      </c>
      <c r="AA1521" s="2">
        <f t="array" ref="AA1521">IF($S1521=1,IFERROR(INDEX(Summary!$I:$I,$AH1521),0),0)</f>
        <v>0</v>
      </c>
      <c r="AB1521" s="2">
        <f t="array" ref="AB1521">IF($S1521=1,IFERROR(INDEX(Summary!$J:$J,$AH1521),0),0)</f>
        <v>0</v>
      </c>
      <c r="AC1521" s="2">
        <f t="array" ref="AC1521">IF($S1521=1,IFERROR(INDEX(Summary!$K:$K,$AH1521),0),0)</f>
        <v>0</v>
      </c>
      <c r="AD1521" s="2">
        <f t="array" ref="AD1521">IF($S1521=1,IFERROR(INDEX(Summary!$L:$L,$AH1521),0),0)</f>
        <v>0</v>
      </c>
      <c r="AE1521" s="2">
        <f t="array" ref="AE1521">IF($S1521=1,IFERROR(INDEX(Summary!$M:$M,$AH1521),0),0)</f>
        <v>0</v>
      </c>
      <c r="AF1521" s="2">
        <f t="array" ref="AF1521">IF($S1521=1,IFERROR(INDEX(Summary!$N:$N,$AH1521),0),0)</f>
        <v>0</v>
      </c>
      <c r="AG1521">
        <f t="array" ref="AG1521">IF($A1521="","",IFERROR(INDEX(Summary!$BB:$BB,$AH1521),0))</f>
        <v>10</v>
      </c>
      <c r="AH1521">
        <f t="shared" si="215"/>
        <v>53</v>
      </c>
    </row>
    <row r="1522" spans="1:34" hidden="1">
      <c r="A1522" t="str">
        <f t="array" ref="A1522">IFERROR(INDEX(Summary!$D:$D,$AH1522)&amp;"","")</f>
        <v>FG00274</v>
      </c>
      <c r="B1522" t="str">
        <f t="array" ref="B1522">IF($A1522="","",INDEX(Summary!$E:$E,$AH1522))</f>
        <v>Waghya Rajma (Kidney Beans), 500gm</v>
      </c>
      <c r="C1522" t="str">
        <f t="array" ref="C1522">IF($A1522="","",INDEX(Summary!$B:$B,$AH1522))</f>
        <v>Raw_Agri</v>
      </c>
      <c r="D1522" t="str">
        <f t="array" ref="D1522">IF($A1522="","",INDEX(Summary!$C:$C,$AH1522))</f>
        <v>C6</v>
      </c>
      <c r="E1522">
        <f t="array" ref="E1522">IF($A1522="","",INDEX(Summary!$F:$F,$AH1522))</f>
        <v>0.5</v>
      </c>
      <c r="F1522" t="str">
        <f t="array" ref="F1522">IF($A1522="","",INDEX(Summary!$BC:$BC,$AH1522)&amp;"")</f>
        <v>P1 – Critical</v>
      </c>
      <c r="G1522">
        <f t="shared" si="207"/>
        <v>1</v>
      </c>
      <c r="H1522">
        <f t="shared" si="208"/>
        <v>1</v>
      </c>
      <c r="I1522" t="str">
        <f t="array" ref="I1522">IF($A1522="","",IF(IFERROR(INDEX(Summary!$BA:$BA,$AH1522),0)&lt;1,"Under 1 day",IF(INDEX(Summary!$BA:$BA,$AH1522)&lt;3,"1-3 days",IF(INDEX(Summary!$BA:$BA,$AH1522)&lt;7,"3-7 days","7+ days"))))</f>
        <v>1-3 days</v>
      </c>
      <c r="J1522" t="str">
        <f t="array" ref="J1522">IF($A1522="","",IF(IFERROR(INDEX(Summary!$AX:$AX,$AH1522),0)&lt;0.25,"0-25%",IF(INDEX(Summary!$AX:$AX,$AH1522)&lt;0.5,"25-50%",IF(INDEX(Summary!$AX:$AX,$AH1522)&lt;0.75,"50-75%","75-100%"))))</f>
        <v>0-25%</v>
      </c>
      <c r="K1522" t="str">
        <f t="array" ref="K1522">IF($A1522="","",INDEX(Summary!$AY:$AY,$AH1522)&amp;"")</f>
        <v xml:space="preserve">vaccume bags NA </v>
      </c>
      <c r="L1522" s="1">
        <f>IF($A1522="","",Summary!$P$2+MOD(ROW()-2,30))</f>
        <v>46247</v>
      </c>
      <c r="M1522">
        <f t="shared" si="209"/>
        <v>21</v>
      </c>
      <c r="N1522">
        <f t="shared" si="210"/>
        <v>13</v>
      </c>
      <c r="O1522" t="str">
        <f t="shared" si="211"/>
        <v>Aug-2026</v>
      </c>
      <c r="P1522">
        <f t="shared" ca="1" si="212"/>
        <v>1</v>
      </c>
      <c r="Q1522" s="2">
        <f t="array" ref="Q1522">IF($A1522="",0,IFERROR(INDEX(Summary!$P$3:$AS$67,$AH1522-2,$M1522),0))</f>
        <v>0</v>
      </c>
      <c r="R1522" s="2">
        <f t="array" ref="R1522">IF($A1522="",0,ROUND(IFERROR(INDEX(Summary!$O:$O,$AH1522),0)/30,0))</f>
        <v>104</v>
      </c>
      <c r="S1522">
        <f t="shared" si="213"/>
        <v>0</v>
      </c>
      <c r="T1522" s="2">
        <f t="array" ref="T1522">IF($S1522=1,IFERROR(INDEX(Summary!$O:$O,$AH1522),0),0)</f>
        <v>0</v>
      </c>
      <c r="U1522" s="2">
        <f t="array" ref="U1522">IF($S1522=1,IFERROR(INDEX(Summary!$AT:$AT,$AH1522),0),0)</f>
        <v>0</v>
      </c>
      <c r="V1522" s="2">
        <f t="shared" si="214"/>
        <v>0</v>
      </c>
      <c r="W1522" s="2">
        <f t="array" ref="W1522">IF($S1522=1,IFERROR(INDEX(Summary!$AZ:$AZ,$AH1522),0),0)</f>
        <v>0</v>
      </c>
      <c r="X1522" s="3">
        <f t="array" ref="X1522">IF($S1522=1,IFERROR(INDEX(Summary!$BA:$BA,$AH1522),0),0)</f>
        <v>0</v>
      </c>
      <c r="Y1522" s="2">
        <f t="array" ref="Y1522">IF($S1522=1,IFERROR(INDEX(Summary!$G:$G,$AH1522),0),0)</f>
        <v>0</v>
      </c>
      <c r="Z1522" s="2">
        <f t="array" ref="Z1522">IF($S1522=1,IFERROR(INDEX(Summary!$H:$H,$AH1522),0),0)</f>
        <v>0</v>
      </c>
      <c r="AA1522" s="2">
        <f t="array" ref="AA1522">IF($S1522=1,IFERROR(INDEX(Summary!$I:$I,$AH1522),0),0)</f>
        <v>0</v>
      </c>
      <c r="AB1522" s="2">
        <f t="array" ref="AB1522">IF($S1522=1,IFERROR(INDEX(Summary!$J:$J,$AH1522),0),0)</f>
        <v>0</v>
      </c>
      <c r="AC1522" s="2">
        <f t="array" ref="AC1522">IF($S1522=1,IFERROR(INDEX(Summary!$K:$K,$AH1522),0),0)</f>
        <v>0</v>
      </c>
      <c r="AD1522" s="2">
        <f t="array" ref="AD1522">IF($S1522=1,IFERROR(INDEX(Summary!$L:$L,$AH1522),0),0)</f>
        <v>0</v>
      </c>
      <c r="AE1522" s="2">
        <f t="array" ref="AE1522">IF($S1522=1,IFERROR(INDEX(Summary!$M:$M,$AH1522),0),0)</f>
        <v>0</v>
      </c>
      <c r="AF1522" s="2">
        <f t="array" ref="AF1522">IF($S1522=1,IFERROR(INDEX(Summary!$N:$N,$AH1522),0),0)</f>
        <v>0</v>
      </c>
      <c r="AG1522">
        <f t="array" ref="AG1522">IF($A1522="","",IFERROR(INDEX(Summary!$BB:$BB,$AH1522),0))</f>
        <v>10</v>
      </c>
      <c r="AH1522">
        <f t="shared" si="215"/>
        <v>53</v>
      </c>
    </row>
    <row r="1523" spans="1:34" hidden="1">
      <c r="A1523" t="str">
        <f t="array" ref="A1523">IFERROR(INDEX(Summary!$D:$D,$AH1523)&amp;"","")</f>
        <v>FG00274</v>
      </c>
      <c r="B1523" t="str">
        <f t="array" ref="B1523">IF($A1523="","",INDEX(Summary!$E:$E,$AH1523))</f>
        <v>Waghya Rajma (Kidney Beans), 500gm</v>
      </c>
      <c r="C1523" t="str">
        <f t="array" ref="C1523">IF($A1523="","",INDEX(Summary!$B:$B,$AH1523))</f>
        <v>Raw_Agri</v>
      </c>
      <c r="D1523" t="str">
        <f t="array" ref="D1523">IF($A1523="","",INDEX(Summary!$C:$C,$AH1523))</f>
        <v>C6</v>
      </c>
      <c r="E1523">
        <f t="array" ref="E1523">IF($A1523="","",INDEX(Summary!$F:$F,$AH1523))</f>
        <v>0.5</v>
      </c>
      <c r="F1523" t="str">
        <f t="array" ref="F1523">IF($A1523="","",INDEX(Summary!$BC:$BC,$AH1523)&amp;"")</f>
        <v>P1 – Critical</v>
      </c>
      <c r="G1523">
        <f t="shared" si="207"/>
        <v>1</v>
      </c>
      <c r="H1523">
        <f t="shared" si="208"/>
        <v>1</v>
      </c>
      <c r="I1523" t="str">
        <f t="array" ref="I1523">IF($A1523="","",IF(IFERROR(INDEX(Summary!$BA:$BA,$AH1523),0)&lt;1,"Under 1 day",IF(INDEX(Summary!$BA:$BA,$AH1523)&lt;3,"1-3 days",IF(INDEX(Summary!$BA:$BA,$AH1523)&lt;7,"3-7 days","7+ days"))))</f>
        <v>1-3 days</v>
      </c>
      <c r="J1523" t="str">
        <f t="array" ref="J1523">IF($A1523="","",IF(IFERROR(INDEX(Summary!$AX:$AX,$AH1523),0)&lt;0.25,"0-25%",IF(INDEX(Summary!$AX:$AX,$AH1523)&lt;0.5,"25-50%",IF(INDEX(Summary!$AX:$AX,$AH1523)&lt;0.75,"50-75%","75-100%"))))</f>
        <v>0-25%</v>
      </c>
      <c r="K1523" t="str">
        <f t="array" ref="K1523">IF($A1523="","",INDEX(Summary!$AY:$AY,$AH1523)&amp;"")</f>
        <v xml:space="preserve">vaccume bags NA </v>
      </c>
      <c r="L1523" s="1">
        <f>IF($A1523="","",Summary!$P$2+MOD(ROW()-2,30))</f>
        <v>46248</v>
      </c>
      <c r="M1523">
        <f t="shared" si="209"/>
        <v>22</v>
      </c>
      <c r="N1523">
        <f t="shared" si="210"/>
        <v>14</v>
      </c>
      <c r="O1523" t="str">
        <f t="shared" si="211"/>
        <v>Aug-2026</v>
      </c>
      <c r="P1523">
        <f t="shared" ca="1" si="212"/>
        <v>1</v>
      </c>
      <c r="Q1523" s="2">
        <f t="array" ref="Q1523">IF($A1523="",0,IFERROR(INDEX(Summary!$P$3:$AS$67,$AH1523-2,$M1523),0))</f>
        <v>0</v>
      </c>
      <c r="R1523" s="2">
        <f t="array" ref="R1523">IF($A1523="",0,ROUND(IFERROR(INDEX(Summary!$O:$O,$AH1523),0)/30,0))</f>
        <v>104</v>
      </c>
      <c r="S1523">
        <f t="shared" si="213"/>
        <v>0</v>
      </c>
      <c r="T1523" s="2">
        <f t="array" ref="T1523">IF($S1523=1,IFERROR(INDEX(Summary!$O:$O,$AH1523),0),0)</f>
        <v>0</v>
      </c>
      <c r="U1523" s="2">
        <f t="array" ref="U1523">IF($S1523=1,IFERROR(INDEX(Summary!$AT:$AT,$AH1523),0),0)</f>
        <v>0</v>
      </c>
      <c r="V1523" s="2">
        <f t="shared" si="214"/>
        <v>0</v>
      </c>
      <c r="W1523" s="2">
        <f t="array" ref="W1523">IF($S1523=1,IFERROR(INDEX(Summary!$AZ:$AZ,$AH1523),0),0)</f>
        <v>0</v>
      </c>
      <c r="X1523" s="3">
        <f t="array" ref="X1523">IF($S1523=1,IFERROR(INDEX(Summary!$BA:$BA,$AH1523),0),0)</f>
        <v>0</v>
      </c>
      <c r="Y1523" s="2">
        <f t="array" ref="Y1523">IF($S1523=1,IFERROR(INDEX(Summary!$G:$G,$AH1523),0),0)</f>
        <v>0</v>
      </c>
      <c r="Z1523" s="2">
        <f t="array" ref="Z1523">IF($S1523=1,IFERROR(INDEX(Summary!$H:$H,$AH1523),0),0)</f>
        <v>0</v>
      </c>
      <c r="AA1523" s="2">
        <f t="array" ref="AA1523">IF($S1523=1,IFERROR(INDEX(Summary!$I:$I,$AH1523),0),0)</f>
        <v>0</v>
      </c>
      <c r="AB1523" s="2">
        <f t="array" ref="AB1523">IF($S1523=1,IFERROR(INDEX(Summary!$J:$J,$AH1523),0),0)</f>
        <v>0</v>
      </c>
      <c r="AC1523" s="2">
        <f t="array" ref="AC1523">IF($S1523=1,IFERROR(INDEX(Summary!$K:$K,$AH1523),0),0)</f>
        <v>0</v>
      </c>
      <c r="AD1523" s="2">
        <f t="array" ref="AD1523">IF($S1523=1,IFERROR(INDEX(Summary!$L:$L,$AH1523),0),0)</f>
        <v>0</v>
      </c>
      <c r="AE1523" s="2">
        <f t="array" ref="AE1523">IF($S1523=1,IFERROR(INDEX(Summary!$M:$M,$AH1523),0),0)</f>
        <v>0</v>
      </c>
      <c r="AF1523" s="2">
        <f t="array" ref="AF1523">IF($S1523=1,IFERROR(INDEX(Summary!$N:$N,$AH1523),0),0)</f>
        <v>0</v>
      </c>
      <c r="AG1523">
        <f t="array" ref="AG1523">IF($A1523="","",IFERROR(INDEX(Summary!$BB:$BB,$AH1523),0))</f>
        <v>10</v>
      </c>
      <c r="AH1523">
        <f t="shared" si="215"/>
        <v>53</v>
      </c>
    </row>
    <row r="1524" spans="1:34" hidden="1">
      <c r="A1524" t="str">
        <f t="array" ref="A1524">IFERROR(INDEX(Summary!$D:$D,$AH1524)&amp;"","")</f>
        <v>FG00274</v>
      </c>
      <c r="B1524" t="str">
        <f t="array" ref="B1524">IF($A1524="","",INDEX(Summary!$E:$E,$AH1524))</f>
        <v>Waghya Rajma (Kidney Beans), 500gm</v>
      </c>
      <c r="C1524" t="str">
        <f t="array" ref="C1524">IF($A1524="","",INDEX(Summary!$B:$B,$AH1524))</f>
        <v>Raw_Agri</v>
      </c>
      <c r="D1524" t="str">
        <f t="array" ref="D1524">IF($A1524="","",INDEX(Summary!$C:$C,$AH1524))</f>
        <v>C6</v>
      </c>
      <c r="E1524">
        <f t="array" ref="E1524">IF($A1524="","",INDEX(Summary!$F:$F,$AH1524))</f>
        <v>0.5</v>
      </c>
      <c r="F1524" t="str">
        <f t="array" ref="F1524">IF($A1524="","",INDEX(Summary!$BC:$BC,$AH1524)&amp;"")</f>
        <v>P1 – Critical</v>
      </c>
      <c r="G1524">
        <f t="shared" si="207"/>
        <v>1</v>
      </c>
      <c r="H1524">
        <f t="shared" si="208"/>
        <v>1</v>
      </c>
      <c r="I1524" t="str">
        <f t="array" ref="I1524">IF($A1524="","",IF(IFERROR(INDEX(Summary!$BA:$BA,$AH1524),0)&lt;1,"Under 1 day",IF(INDEX(Summary!$BA:$BA,$AH1524)&lt;3,"1-3 days",IF(INDEX(Summary!$BA:$BA,$AH1524)&lt;7,"3-7 days","7+ days"))))</f>
        <v>1-3 days</v>
      </c>
      <c r="J1524" t="str">
        <f t="array" ref="J1524">IF($A1524="","",IF(IFERROR(INDEX(Summary!$AX:$AX,$AH1524),0)&lt;0.25,"0-25%",IF(INDEX(Summary!$AX:$AX,$AH1524)&lt;0.5,"25-50%",IF(INDEX(Summary!$AX:$AX,$AH1524)&lt;0.75,"50-75%","75-100%"))))</f>
        <v>0-25%</v>
      </c>
      <c r="K1524" t="str">
        <f t="array" ref="K1524">IF($A1524="","",INDEX(Summary!$AY:$AY,$AH1524)&amp;"")</f>
        <v xml:space="preserve">vaccume bags NA </v>
      </c>
      <c r="L1524" s="1">
        <f>IF($A1524="","",Summary!$P$2+MOD(ROW()-2,30))</f>
        <v>46249</v>
      </c>
      <c r="M1524">
        <f t="shared" si="209"/>
        <v>23</v>
      </c>
      <c r="N1524">
        <f t="shared" si="210"/>
        <v>15</v>
      </c>
      <c r="O1524" t="str">
        <f t="shared" si="211"/>
        <v>Aug-2026</v>
      </c>
      <c r="P1524">
        <f t="shared" ca="1" si="212"/>
        <v>1</v>
      </c>
      <c r="Q1524" s="2">
        <f t="array" ref="Q1524">IF($A1524="",0,IFERROR(INDEX(Summary!$P$3:$AS$67,$AH1524-2,$M1524),0))</f>
        <v>0</v>
      </c>
      <c r="R1524" s="2">
        <f t="array" ref="R1524">IF($A1524="",0,ROUND(IFERROR(INDEX(Summary!$O:$O,$AH1524),0)/30,0))</f>
        <v>104</v>
      </c>
      <c r="S1524">
        <f t="shared" si="213"/>
        <v>0</v>
      </c>
      <c r="T1524" s="2">
        <f t="array" ref="T1524">IF($S1524=1,IFERROR(INDEX(Summary!$O:$O,$AH1524),0),0)</f>
        <v>0</v>
      </c>
      <c r="U1524" s="2">
        <f t="array" ref="U1524">IF($S1524=1,IFERROR(INDEX(Summary!$AT:$AT,$AH1524),0),0)</f>
        <v>0</v>
      </c>
      <c r="V1524" s="2">
        <f t="shared" si="214"/>
        <v>0</v>
      </c>
      <c r="W1524" s="2">
        <f t="array" ref="W1524">IF($S1524=1,IFERROR(INDEX(Summary!$AZ:$AZ,$AH1524),0),0)</f>
        <v>0</v>
      </c>
      <c r="X1524" s="3">
        <f t="array" ref="X1524">IF($S1524=1,IFERROR(INDEX(Summary!$BA:$BA,$AH1524),0),0)</f>
        <v>0</v>
      </c>
      <c r="Y1524" s="2">
        <f t="array" ref="Y1524">IF($S1524=1,IFERROR(INDEX(Summary!$G:$G,$AH1524),0),0)</f>
        <v>0</v>
      </c>
      <c r="Z1524" s="2">
        <f t="array" ref="Z1524">IF($S1524=1,IFERROR(INDEX(Summary!$H:$H,$AH1524),0),0)</f>
        <v>0</v>
      </c>
      <c r="AA1524" s="2">
        <f t="array" ref="AA1524">IF($S1524=1,IFERROR(INDEX(Summary!$I:$I,$AH1524),0),0)</f>
        <v>0</v>
      </c>
      <c r="AB1524" s="2">
        <f t="array" ref="AB1524">IF($S1524=1,IFERROR(INDEX(Summary!$J:$J,$AH1524),0),0)</f>
        <v>0</v>
      </c>
      <c r="AC1524" s="2">
        <f t="array" ref="AC1524">IF($S1524=1,IFERROR(INDEX(Summary!$K:$K,$AH1524),0),0)</f>
        <v>0</v>
      </c>
      <c r="AD1524" s="2">
        <f t="array" ref="AD1524">IF($S1524=1,IFERROR(INDEX(Summary!$L:$L,$AH1524),0),0)</f>
        <v>0</v>
      </c>
      <c r="AE1524" s="2">
        <f t="array" ref="AE1524">IF($S1524=1,IFERROR(INDEX(Summary!$M:$M,$AH1524),0),0)</f>
        <v>0</v>
      </c>
      <c r="AF1524" s="2">
        <f t="array" ref="AF1524">IF($S1524=1,IFERROR(INDEX(Summary!$N:$N,$AH1524),0),0)</f>
        <v>0</v>
      </c>
      <c r="AG1524">
        <f t="array" ref="AG1524">IF($A1524="","",IFERROR(INDEX(Summary!$BB:$BB,$AH1524),0))</f>
        <v>10</v>
      </c>
      <c r="AH1524">
        <f t="shared" si="215"/>
        <v>53</v>
      </c>
    </row>
    <row r="1525" spans="1:34" hidden="1">
      <c r="A1525" t="str">
        <f t="array" ref="A1525">IFERROR(INDEX(Summary!$D:$D,$AH1525)&amp;"","")</f>
        <v>FG00274</v>
      </c>
      <c r="B1525" t="str">
        <f t="array" ref="B1525">IF($A1525="","",INDEX(Summary!$E:$E,$AH1525))</f>
        <v>Waghya Rajma (Kidney Beans), 500gm</v>
      </c>
      <c r="C1525" t="str">
        <f t="array" ref="C1525">IF($A1525="","",INDEX(Summary!$B:$B,$AH1525))</f>
        <v>Raw_Agri</v>
      </c>
      <c r="D1525" t="str">
        <f t="array" ref="D1525">IF($A1525="","",INDEX(Summary!$C:$C,$AH1525))</f>
        <v>C6</v>
      </c>
      <c r="E1525">
        <f t="array" ref="E1525">IF($A1525="","",INDEX(Summary!$F:$F,$AH1525))</f>
        <v>0.5</v>
      </c>
      <c r="F1525" t="str">
        <f t="array" ref="F1525">IF($A1525="","",INDEX(Summary!$BC:$BC,$AH1525)&amp;"")</f>
        <v>P1 – Critical</v>
      </c>
      <c r="G1525">
        <f t="shared" si="207"/>
        <v>1</v>
      </c>
      <c r="H1525">
        <f t="shared" si="208"/>
        <v>1</v>
      </c>
      <c r="I1525" t="str">
        <f t="array" ref="I1525">IF($A1525="","",IF(IFERROR(INDEX(Summary!$BA:$BA,$AH1525),0)&lt;1,"Under 1 day",IF(INDEX(Summary!$BA:$BA,$AH1525)&lt;3,"1-3 days",IF(INDEX(Summary!$BA:$BA,$AH1525)&lt;7,"3-7 days","7+ days"))))</f>
        <v>1-3 days</v>
      </c>
      <c r="J1525" t="str">
        <f t="array" ref="J1525">IF($A1525="","",IF(IFERROR(INDEX(Summary!$AX:$AX,$AH1525),0)&lt;0.25,"0-25%",IF(INDEX(Summary!$AX:$AX,$AH1525)&lt;0.5,"25-50%",IF(INDEX(Summary!$AX:$AX,$AH1525)&lt;0.75,"50-75%","75-100%"))))</f>
        <v>0-25%</v>
      </c>
      <c r="K1525" t="str">
        <f t="array" ref="K1525">IF($A1525="","",INDEX(Summary!$AY:$AY,$AH1525)&amp;"")</f>
        <v xml:space="preserve">vaccume bags NA </v>
      </c>
      <c r="L1525" s="1">
        <f>IF($A1525="","",Summary!$P$2+MOD(ROW()-2,30))</f>
        <v>46250</v>
      </c>
      <c r="M1525">
        <f t="shared" si="209"/>
        <v>24</v>
      </c>
      <c r="N1525">
        <f t="shared" si="210"/>
        <v>16</v>
      </c>
      <c r="O1525" t="str">
        <f t="shared" si="211"/>
        <v>Aug-2026</v>
      </c>
      <c r="P1525">
        <f t="shared" ca="1" si="212"/>
        <v>1</v>
      </c>
      <c r="Q1525" s="2">
        <f t="array" ref="Q1525">IF($A1525="",0,IFERROR(INDEX(Summary!$P$3:$AS$67,$AH1525-2,$M1525),0))</f>
        <v>0</v>
      </c>
      <c r="R1525" s="2">
        <f t="array" ref="R1525">IF($A1525="",0,ROUND(IFERROR(INDEX(Summary!$O:$O,$AH1525),0)/30,0))</f>
        <v>104</v>
      </c>
      <c r="S1525">
        <f t="shared" si="213"/>
        <v>0</v>
      </c>
      <c r="T1525" s="2">
        <f t="array" ref="T1525">IF($S1525=1,IFERROR(INDEX(Summary!$O:$O,$AH1525),0),0)</f>
        <v>0</v>
      </c>
      <c r="U1525" s="2">
        <f t="array" ref="U1525">IF($S1525=1,IFERROR(INDEX(Summary!$AT:$AT,$AH1525),0),0)</f>
        <v>0</v>
      </c>
      <c r="V1525" s="2">
        <f t="shared" si="214"/>
        <v>0</v>
      </c>
      <c r="W1525" s="2">
        <f t="array" ref="W1525">IF($S1525=1,IFERROR(INDEX(Summary!$AZ:$AZ,$AH1525),0),0)</f>
        <v>0</v>
      </c>
      <c r="X1525" s="3">
        <f t="array" ref="X1525">IF($S1525=1,IFERROR(INDEX(Summary!$BA:$BA,$AH1525),0),0)</f>
        <v>0</v>
      </c>
      <c r="Y1525" s="2">
        <f t="array" ref="Y1525">IF($S1525=1,IFERROR(INDEX(Summary!$G:$G,$AH1525),0),0)</f>
        <v>0</v>
      </c>
      <c r="Z1525" s="2">
        <f t="array" ref="Z1525">IF($S1525=1,IFERROR(INDEX(Summary!$H:$H,$AH1525),0),0)</f>
        <v>0</v>
      </c>
      <c r="AA1525" s="2">
        <f t="array" ref="AA1525">IF($S1525=1,IFERROR(INDEX(Summary!$I:$I,$AH1525),0),0)</f>
        <v>0</v>
      </c>
      <c r="AB1525" s="2">
        <f t="array" ref="AB1525">IF($S1525=1,IFERROR(INDEX(Summary!$J:$J,$AH1525),0),0)</f>
        <v>0</v>
      </c>
      <c r="AC1525" s="2">
        <f t="array" ref="AC1525">IF($S1525=1,IFERROR(INDEX(Summary!$K:$K,$AH1525),0),0)</f>
        <v>0</v>
      </c>
      <c r="AD1525" s="2">
        <f t="array" ref="AD1525">IF($S1525=1,IFERROR(INDEX(Summary!$L:$L,$AH1525),0),0)</f>
        <v>0</v>
      </c>
      <c r="AE1525" s="2">
        <f t="array" ref="AE1525">IF($S1525=1,IFERROR(INDEX(Summary!$M:$M,$AH1525),0),0)</f>
        <v>0</v>
      </c>
      <c r="AF1525" s="2">
        <f t="array" ref="AF1525">IF($S1525=1,IFERROR(INDEX(Summary!$N:$N,$AH1525),0),0)</f>
        <v>0</v>
      </c>
      <c r="AG1525">
        <f t="array" ref="AG1525">IF($A1525="","",IFERROR(INDEX(Summary!$BB:$BB,$AH1525),0))</f>
        <v>10</v>
      </c>
      <c r="AH1525">
        <f t="shared" si="215"/>
        <v>53</v>
      </c>
    </row>
    <row r="1526" spans="1:34" hidden="1">
      <c r="A1526" t="str">
        <f t="array" ref="A1526">IFERROR(INDEX(Summary!$D:$D,$AH1526)&amp;"","")</f>
        <v>FG00274</v>
      </c>
      <c r="B1526" t="str">
        <f t="array" ref="B1526">IF($A1526="","",INDEX(Summary!$E:$E,$AH1526))</f>
        <v>Waghya Rajma (Kidney Beans), 500gm</v>
      </c>
      <c r="C1526" t="str">
        <f t="array" ref="C1526">IF($A1526="","",INDEX(Summary!$B:$B,$AH1526))</f>
        <v>Raw_Agri</v>
      </c>
      <c r="D1526" t="str">
        <f t="array" ref="D1526">IF($A1526="","",INDEX(Summary!$C:$C,$AH1526))</f>
        <v>C6</v>
      </c>
      <c r="E1526">
        <f t="array" ref="E1526">IF($A1526="","",INDEX(Summary!$F:$F,$AH1526))</f>
        <v>0.5</v>
      </c>
      <c r="F1526" t="str">
        <f t="array" ref="F1526">IF($A1526="","",INDEX(Summary!$BC:$BC,$AH1526)&amp;"")</f>
        <v>P1 – Critical</v>
      </c>
      <c r="G1526">
        <f t="shared" si="207"/>
        <v>1</v>
      </c>
      <c r="H1526">
        <f t="shared" si="208"/>
        <v>1</v>
      </c>
      <c r="I1526" t="str">
        <f t="array" ref="I1526">IF($A1526="","",IF(IFERROR(INDEX(Summary!$BA:$BA,$AH1526),0)&lt;1,"Under 1 day",IF(INDEX(Summary!$BA:$BA,$AH1526)&lt;3,"1-3 days",IF(INDEX(Summary!$BA:$BA,$AH1526)&lt;7,"3-7 days","7+ days"))))</f>
        <v>1-3 days</v>
      </c>
      <c r="J1526" t="str">
        <f t="array" ref="J1526">IF($A1526="","",IF(IFERROR(INDEX(Summary!$AX:$AX,$AH1526),0)&lt;0.25,"0-25%",IF(INDEX(Summary!$AX:$AX,$AH1526)&lt;0.5,"25-50%",IF(INDEX(Summary!$AX:$AX,$AH1526)&lt;0.75,"50-75%","75-100%"))))</f>
        <v>0-25%</v>
      </c>
      <c r="K1526" t="str">
        <f t="array" ref="K1526">IF($A1526="","",INDEX(Summary!$AY:$AY,$AH1526)&amp;"")</f>
        <v xml:space="preserve">vaccume bags NA </v>
      </c>
      <c r="L1526" s="1">
        <f>IF($A1526="","",Summary!$P$2+MOD(ROW()-2,30))</f>
        <v>46251</v>
      </c>
      <c r="M1526">
        <f t="shared" si="209"/>
        <v>25</v>
      </c>
      <c r="N1526">
        <f t="shared" si="210"/>
        <v>17</v>
      </c>
      <c r="O1526" t="str">
        <f t="shared" si="211"/>
        <v>Aug-2026</v>
      </c>
      <c r="P1526">
        <f t="shared" ca="1" si="212"/>
        <v>1</v>
      </c>
      <c r="Q1526" s="2">
        <f t="array" ref="Q1526">IF($A1526="",0,IFERROR(INDEX(Summary!$P$3:$AS$67,$AH1526-2,$M1526),0))</f>
        <v>0</v>
      </c>
      <c r="R1526" s="2">
        <f t="array" ref="R1526">IF($A1526="",0,ROUND(IFERROR(INDEX(Summary!$O:$O,$AH1526),0)/30,0))</f>
        <v>104</v>
      </c>
      <c r="S1526">
        <f t="shared" si="213"/>
        <v>0</v>
      </c>
      <c r="T1526" s="2">
        <f t="array" ref="T1526">IF($S1526=1,IFERROR(INDEX(Summary!$O:$O,$AH1526),0),0)</f>
        <v>0</v>
      </c>
      <c r="U1526" s="2">
        <f t="array" ref="U1526">IF($S1526=1,IFERROR(INDEX(Summary!$AT:$AT,$AH1526),0),0)</f>
        <v>0</v>
      </c>
      <c r="V1526" s="2">
        <f t="shared" si="214"/>
        <v>0</v>
      </c>
      <c r="W1526" s="2">
        <f t="array" ref="W1526">IF($S1526=1,IFERROR(INDEX(Summary!$AZ:$AZ,$AH1526),0),0)</f>
        <v>0</v>
      </c>
      <c r="X1526" s="3">
        <f t="array" ref="X1526">IF($S1526=1,IFERROR(INDEX(Summary!$BA:$BA,$AH1526),0),0)</f>
        <v>0</v>
      </c>
      <c r="Y1526" s="2">
        <f t="array" ref="Y1526">IF($S1526=1,IFERROR(INDEX(Summary!$G:$G,$AH1526),0),0)</f>
        <v>0</v>
      </c>
      <c r="Z1526" s="2">
        <f t="array" ref="Z1526">IF($S1526=1,IFERROR(INDEX(Summary!$H:$H,$AH1526),0),0)</f>
        <v>0</v>
      </c>
      <c r="AA1526" s="2">
        <f t="array" ref="AA1526">IF($S1526=1,IFERROR(INDEX(Summary!$I:$I,$AH1526),0),0)</f>
        <v>0</v>
      </c>
      <c r="AB1526" s="2">
        <f t="array" ref="AB1526">IF($S1526=1,IFERROR(INDEX(Summary!$J:$J,$AH1526),0),0)</f>
        <v>0</v>
      </c>
      <c r="AC1526" s="2">
        <f t="array" ref="AC1526">IF($S1526=1,IFERROR(INDEX(Summary!$K:$K,$AH1526),0),0)</f>
        <v>0</v>
      </c>
      <c r="AD1526" s="2">
        <f t="array" ref="AD1526">IF($S1526=1,IFERROR(INDEX(Summary!$L:$L,$AH1526),0),0)</f>
        <v>0</v>
      </c>
      <c r="AE1526" s="2">
        <f t="array" ref="AE1526">IF($S1526=1,IFERROR(INDEX(Summary!$M:$M,$AH1526),0),0)</f>
        <v>0</v>
      </c>
      <c r="AF1526" s="2">
        <f t="array" ref="AF1526">IF($S1526=1,IFERROR(INDEX(Summary!$N:$N,$AH1526),0),0)</f>
        <v>0</v>
      </c>
      <c r="AG1526">
        <f t="array" ref="AG1526">IF($A1526="","",IFERROR(INDEX(Summary!$BB:$BB,$AH1526),0))</f>
        <v>10</v>
      </c>
      <c r="AH1526">
        <f t="shared" si="215"/>
        <v>53</v>
      </c>
    </row>
    <row r="1527" spans="1:34" hidden="1">
      <c r="A1527" t="str">
        <f t="array" ref="A1527">IFERROR(INDEX(Summary!$D:$D,$AH1527)&amp;"","")</f>
        <v>FG00274</v>
      </c>
      <c r="B1527" t="str">
        <f t="array" ref="B1527">IF($A1527="","",INDEX(Summary!$E:$E,$AH1527))</f>
        <v>Waghya Rajma (Kidney Beans), 500gm</v>
      </c>
      <c r="C1527" t="str">
        <f t="array" ref="C1527">IF($A1527="","",INDEX(Summary!$B:$B,$AH1527))</f>
        <v>Raw_Agri</v>
      </c>
      <c r="D1527" t="str">
        <f t="array" ref="D1527">IF($A1527="","",INDEX(Summary!$C:$C,$AH1527))</f>
        <v>C6</v>
      </c>
      <c r="E1527">
        <f t="array" ref="E1527">IF($A1527="","",INDEX(Summary!$F:$F,$AH1527))</f>
        <v>0.5</v>
      </c>
      <c r="F1527" t="str">
        <f t="array" ref="F1527">IF($A1527="","",INDEX(Summary!$BC:$BC,$AH1527)&amp;"")</f>
        <v>P1 – Critical</v>
      </c>
      <c r="G1527">
        <f t="shared" si="207"/>
        <v>1</v>
      </c>
      <c r="H1527">
        <f t="shared" si="208"/>
        <v>1</v>
      </c>
      <c r="I1527" t="str">
        <f t="array" ref="I1527">IF($A1527="","",IF(IFERROR(INDEX(Summary!$BA:$BA,$AH1527),0)&lt;1,"Under 1 day",IF(INDEX(Summary!$BA:$BA,$AH1527)&lt;3,"1-3 days",IF(INDEX(Summary!$BA:$BA,$AH1527)&lt;7,"3-7 days","7+ days"))))</f>
        <v>1-3 days</v>
      </c>
      <c r="J1527" t="str">
        <f t="array" ref="J1527">IF($A1527="","",IF(IFERROR(INDEX(Summary!$AX:$AX,$AH1527),0)&lt;0.25,"0-25%",IF(INDEX(Summary!$AX:$AX,$AH1527)&lt;0.5,"25-50%",IF(INDEX(Summary!$AX:$AX,$AH1527)&lt;0.75,"50-75%","75-100%"))))</f>
        <v>0-25%</v>
      </c>
      <c r="K1527" t="str">
        <f t="array" ref="K1527">IF($A1527="","",INDEX(Summary!$AY:$AY,$AH1527)&amp;"")</f>
        <v xml:space="preserve">vaccume bags NA </v>
      </c>
      <c r="L1527" s="1">
        <f>IF($A1527="","",Summary!$P$2+MOD(ROW()-2,30))</f>
        <v>46252</v>
      </c>
      <c r="M1527">
        <f t="shared" si="209"/>
        <v>26</v>
      </c>
      <c r="N1527">
        <f t="shared" si="210"/>
        <v>18</v>
      </c>
      <c r="O1527" t="str">
        <f t="shared" si="211"/>
        <v>Aug-2026</v>
      </c>
      <c r="P1527">
        <f t="shared" ca="1" si="212"/>
        <v>1</v>
      </c>
      <c r="Q1527" s="2">
        <f t="array" ref="Q1527">IF($A1527="",0,IFERROR(INDEX(Summary!$P$3:$AS$67,$AH1527-2,$M1527),0))</f>
        <v>0</v>
      </c>
      <c r="R1527" s="2">
        <f t="array" ref="R1527">IF($A1527="",0,ROUND(IFERROR(INDEX(Summary!$O:$O,$AH1527),0)/30,0))</f>
        <v>104</v>
      </c>
      <c r="S1527">
        <f t="shared" si="213"/>
        <v>0</v>
      </c>
      <c r="T1527" s="2">
        <f t="array" ref="T1527">IF($S1527=1,IFERROR(INDEX(Summary!$O:$O,$AH1527),0),0)</f>
        <v>0</v>
      </c>
      <c r="U1527" s="2">
        <f t="array" ref="U1527">IF($S1527=1,IFERROR(INDEX(Summary!$AT:$AT,$AH1527),0),0)</f>
        <v>0</v>
      </c>
      <c r="V1527" s="2">
        <f t="shared" si="214"/>
        <v>0</v>
      </c>
      <c r="W1527" s="2">
        <f t="array" ref="W1527">IF($S1527=1,IFERROR(INDEX(Summary!$AZ:$AZ,$AH1527),0),0)</f>
        <v>0</v>
      </c>
      <c r="X1527" s="3">
        <f t="array" ref="X1527">IF($S1527=1,IFERROR(INDEX(Summary!$BA:$BA,$AH1527),0),0)</f>
        <v>0</v>
      </c>
      <c r="Y1527" s="2">
        <f t="array" ref="Y1527">IF($S1527=1,IFERROR(INDEX(Summary!$G:$G,$AH1527),0),0)</f>
        <v>0</v>
      </c>
      <c r="Z1527" s="2">
        <f t="array" ref="Z1527">IF($S1527=1,IFERROR(INDEX(Summary!$H:$H,$AH1527),0),0)</f>
        <v>0</v>
      </c>
      <c r="AA1527" s="2">
        <f t="array" ref="AA1527">IF($S1527=1,IFERROR(INDEX(Summary!$I:$I,$AH1527),0),0)</f>
        <v>0</v>
      </c>
      <c r="AB1527" s="2">
        <f t="array" ref="AB1527">IF($S1527=1,IFERROR(INDEX(Summary!$J:$J,$AH1527),0),0)</f>
        <v>0</v>
      </c>
      <c r="AC1527" s="2">
        <f t="array" ref="AC1527">IF($S1527=1,IFERROR(INDEX(Summary!$K:$K,$AH1527),0),0)</f>
        <v>0</v>
      </c>
      <c r="AD1527" s="2">
        <f t="array" ref="AD1527">IF($S1527=1,IFERROR(INDEX(Summary!$L:$L,$AH1527),0),0)</f>
        <v>0</v>
      </c>
      <c r="AE1527" s="2">
        <f t="array" ref="AE1527">IF($S1527=1,IFERROR(INDEX(Summary!$M:$M,$AH1527),0),0)</f>
        <v>0</v>
      </c>
      <c r="AF1527" s="2">
        <f t="array" ref="AF1527">IF($S1527=1,IFERROR(INDEX(Summary!$N:$N,$AH1527),0),0)</f>
        <v>0</v>
      </c>
      <c r="AG1527">
        <f t="array" ref="AG1527">IF($A1527="","",IFERROR(INDEX(Summary!$BB:$BB,$AH1527),0))</f>
        <v>10</v>
      </c>
      <c r="AH1527">
        <f t="shared" si="215"/>
        <v>53</v>
      </c>
    </row>
    <row r="1528" spans="1:34" hidden="1">
      <c r="A1528" t="str">
        <f t="array" ref="A1528">IFERROR(INDEX(Summary!$D:$D,$AH1528)&amp;"","")</f>
        <v>FG00274</v>
      </c>
      <c r="B1528" t="str">
        <f t="array" ref="B1528">IF($A1528="","",INDEX(Summary!$E:$E,$AH1528))</f>
        <v>Waghya Rajma (Kidney Beans), 500gm</v>
      </c>
      <c r="C1528" t="str">
        <f t="array" ref="C1528">IF($A1528="","",INDEX(Summary!$B:$B,$AH1528))</f>
        <v>Raw_Agri</v>
      </c>
      <c r="D1528" t="str">
        <f t="array" ref="D1528">IF($A1528="","",INDEX(Summary!$C:$C,$AH1528))</f>
        <v>C6</v>
      </c>
      <c r="E1528">
        <f t="array" ref="E1528">IF($A1528="","",INDEX(Summary!$F:$F,$AH1528))</f>
        <v>0.5</v>
      </c>
      <c r="F1528" t="str">
        <f t="array" ref="F1528">IF($A1528="","",INDEX(Summary!$BC:$BC,$AH1528)&amp;"")</f>
        <v>P1 – Critical</v>
      </c>
      <c r="G1528">
        <f t="shared" si="207"/>
        <v>1</v>
      </c>
      <c r="H1528">
        <f t="shared" si="208"/>
        <v>1</v>
      </c>
      <c r="I1528" t="str">
        <f t="array" ref="I1528">IF($A1528="","",IF(IFERROR(INDEX(Summary!$BA:$BA,$AH1528),0)&lt;1,"Under 1 day",IF(INDEX(Summary!$BA:$BA,$AH1528)&lt;3,"1-3 days",IF(INDEX(Summary!$BA:$BA,$AH1528)&lt;7,"3-7 days","7+ days"))))</f>
        <v>1-3 days</v>
      </c>
      <c r="J1528" t="str">
        <f t="array" ref="J1528">IF($A1528="","",IF(IFERROR(INDEX(Summary!$AX:$AX,$AH1528),0)&lt;0.25,"0-25%",IF(INDEX(Summary!$AX:$AX,$AH1528)&lt;0.5,"25-50%",IF(INDEX(Summary!$AX:$AX,$AH1528)&lt;0.75,"50-75%","75-100%"))))</f>
        <v>0-25%</v>
      </c>
      <c r="K1528" t="str">
        <f t="array" ref="K1528">IF($A1528="","",INDEX(Summary!$AY:$AY,$AH1528)&amp;"")</f>
        <v xml:space="preserve">vaccume bags NA </v>
      </c>
      <c r="L1528" s="1">
        <f>IF($A1528="","",Summary!$P$2+MOD(ROW()-2,30))</f>
        <v>46253</v>
      </c>
      <c r="M1528">
        <f t="shared" si="209"/>
        <v>27</v>
      </c>
      <c r="N1528">
        <f t="shared" si="210"/>
        <v>19</v>
      </c>
      <c r="O1528" t="str">
        <f t="shared" si="211"/>
        <v>Aug-2026</v>
      </c>
      <c r="P1528">
        <f t="shared" ca="1" si="212"/>
        <v>1</v>
      </c>
      <c r="Q1528" s="2">
        <f t="array" ref="Q1528">IF($A1528="",0,IFERROR(INDEX(Summary!$P$3:$AS$67,$AH1528-2,$M1528),0))</f>
        <v>0</v>
      </c>
      <c r="R1528" s="2">
        <f t="array" ref="R1528">IF($A1528="",0,ROUND(IFERROR(INDEX(Summary!$O:$O,$AH1528),0)/30,0))</f>
        <v>104</v>
      </c>
      <c r="S1528">
        <f t="shared" si="213"/>
        <v>0</v>
      </c>
      <c r="T1528" s="2">
        <f t="array" ref="T1528">IF($S1528=1,IFERROR(INDEX(Summary!$O:$O,$AH1528),0),0)</f>
        <v>0</v>
      </c>
      <c r="U1528" s="2">
        <f t="array" ref="U1528">IF($S1528=1,IFERROR(INDEX(Summary!$AT:$AT,$AH1528),0),0)</f>
        <v>0</v>
      </c>
      <c r="V1528" s="2">
        <f t="shared" si="214"/>
        <v>0</v>
      </c>
      <c r="W1528" s="2">
        <f t="array" ref="W1528">IF($S1528=1,IFERROR(INDEX(Summary!$AZ:$AZ,$AH1528),0),0)</f>
        <v>0</v>
      </c>
      <c r="X1528" s="3">
        <f t="array" ref="X1528">IF($S1528=1,IFERROR(INDEX(Summary!$BA:$BA,$AH1528),0),0)</f>
        <v>0</v>
      </c>
      <c r="Y1528" s="2">
        <f t="array" ref="Y1528">IF($S1528=1,IFERROR(INDEX(Summary!$G:$G,$AH1528),0),0)</f>
        <v>0</v>
      </c>
      <c r="Z1528" s="2">
        <f t="array" ref="Z1528">IF($S1528=1,IFERROR(INDEX(Summary!$H:$H,$AH1528),0),0)</f>
        <v>0</v>
      </c>
      <c r="AA1528" s="2">
        <f t="array" ref="AA1528">IF($S1528=1,IFERROR(INDEX(Summary!$I:$I,$AH1528),0),0)</f>
        <v>0</v>
      </c>
      <c r="AB1528" s="2">
        <f t="array" ref="AB1528">IF($S1528=1,IFERROR(INDEX(Summary!$J:$J,$AH1528),0),0)</f>
        <v>0</v>
      </c>
      <c r="AC1528" s="2">
        <f t="array" ref="AC1528">IF($S1528=1,IFERROR(INDEX(Summary!$K:$K,$AH1528),0),0)</f>
        <v>0</v>
      </c>
      <c r="AD1528" s="2">
        <f t="array" ref="AD1528">IF($S1528=1,IFERROR(INDEX(Summary!$L:$L,$AH1528),0),0)</f>
        <v>0</v>
      </c>
      <c r="AE1528" s="2">
        <f t="array" ref="AE1528">IF($S1528=1,IFERROR(INDEX(Summary!$M:$M,$AH1528),0),0)</f>
        <v>0</v>
      </c>
      <c r="AF1528" s="2">
        <f t="array" ref="AF1528">IF($S1528=1,IFERROR(INDEX(Summary!$N:$N,$AH1528),0),0)</f>
        <v>0</v>
      </c>
      <c r="AG1528">
        <f t="array" ref="AG1528">IF($A1528="","",IFERROR(INDEX(Summary!$BB:$BB,$AH1528),0))</f>
        <v>10</v>
      </c>
      <c r="AH1528">
        <f t="shared" si="215"/>
        <v>53</v>
      </c>
    </row>
    <row r="1529" spans="1:34" hidden="1">
      <c r="A1529" t="str">
        <f t="array" ref="A1529">IFERROR(INDEX(Summary!$D:$D,$AH1529)&amp;"","")</f>
        <v>FG00274</v>
      </c>
      <c r="B1529" t="str">
        <f t="array" ref="B1529">IF($A1529="","",INDEX(Summary!$E:$E,$AH1529))</f>
        <v>Waghya Rajma (Kidney Beans), 500gm</v>
      </c>
      <c r="C1529" t="str">
        <f t="array" ref="C1529">IF($A1529="","",INDEX(Summary!$B:$B,$AH1529))</f>
        <v>Raw_Agri</v>
      </c>
      <c r="D1529" t="str">
        <f t="array" ref="D1529">IF($A1529="","",INDEX(Summary!$C:$C,$AH1529))</f>
        <v>C6</v>
      </c>
      <c r="E1529">
        <f t="array" ref="E1529">IF($A1529="","",INDEX(Summary!$F:$F,$AH1529))</f>
        <v>0.5</v>
      </c>
      <c r="F1529" t="str">
        <f t="array" ref="F1529">IF($A1529="","",INDEX(Summary!$BC:$BC,$AH1529)&amp;"")</f>
        <v>P1 – Critical</v>
      </c>
      <c r="G1529">
        <f t="shared" si="207"/>
        <v>1</v>
      </c>
      <c r="H1529">
        <f t="shared" si="208"/>
        <v>1</v>
      </c>
      <c r="I1529" t="str">
        <f t="array" ref="I1529">IF($A1529="","",IF(IFERROR(INDEX(Summary!$BA:$BA,$AH1529),0)&lt;1,"Under 1 day",IF(INDEX(Summary!$BA:$BA,$AH1529)&lt;3,"1-3 days",IF(INDEX(Summary!$BA:$BA,$AH1529)&lt;7,"3-7 days","7+ days"))))</f>
        <v>1-3 days</v>
      </c>
      <c r="J1529" t="str">
        <f t="array" ref="J1529">IF($A1529="","",IF(IFERROR(INDEX(Summary!$AX:$AX,$AH1529),0)&lt;0.25,"0-25%",IF(INDEX(Summary!$AX:$AX,$AH1529)&lt;0.5,"25-50%",IF(INDEX(Summary!$AX:$AX,$AH1529)&lt;0.75,"50-75%","75-100%"))))</f>
        <v>0-25%</v>
      </c>
      <c r="K1529" t="str">
        <f t="array" ref="K1529">IF($A1529="","",INDEX(Summary!$AY:$AY,$AH1529)&amp;"")</f>
        <v xml:space="preserve">vaccume bags NA </v>
      </c>
      <c r="L1529" s="1">
        <f>IF($A1529="","",Summary!$P$2+MOD(ROW()-2,30))</f>
        <v>46254</v>
      </c>
      <c r="M1529">
        <f t="shared" si="209"/>
        <v>28</v>
      </c>
      <c r="N1529">
        <f t="shared" si="210"/>
        <v>20</v>
      </c>
      <c r="O1529" t="str">
        <f t="shared" si="211"/>
        <v>Aug-2026</v>
      </c>
      <c r="P1529">
        <f t="shared" ca="1" si="212"/>
        <v>1</v>
      </c>
      <c r="Q1529" s="2">
        <f t="array" ref="Q1529">IF($A1529="",0,IFERROR(INDEX(Summary!$P$3:$AS$67,$AH1529-2,$M1529),0))</f>
        <v>0</v>
      </c>
      <c r="R1529" s="2">
        <f t="array" ref="R1529">IF($A1529="",0,ROUND(IFERROR(INDEX(Summary!$O:$O,$AH1529),0)/30,0))</f>
        <v>104</v>
      </c>
      <c r="S1529">
        <f t="shared" si="213"/>
        <v>0</v>
      </c>
      <c r="T1529" s="2">
        <f t="array" ref="T1529">IF($S1529=1,IFERROR(INDEX(Summary!$O:$O,$AH1529),0),0)</f>
        <v>0</v>
      </c>
      <c r="U1529" s="2">
        <f t="array" ref="U1529">IF($S1529=1,IFERROR(INDEX(Summary!$AT:$AT,$AH1529),0),0)</f>
        <v>0</v>
      </c>
      <c r="V1529" s="2">
        <f t="shared" si="214"/>
        <v>0</v>
      </c>
      <c r="W1529" s="2">
        <f t="array" ref="W1529">IF($S1529=1,IFERROR(INDEX(Summary!$AZ:$AZ,$AH1529),0),0)</f>
        <v>0</v>
      </c>
      <c r="X1529" s="3">
        <f t="array" ref="X1529">IF($S1529=1,IFERROR(INDEX(Summary!$BA:$BA,$AH1529),0),0)</f>
        <v>0</v>
      </c>
      <c r="Y1529" s="2">
        <f t="array" ref="Y1529">IF($S1529=1,IFERROR(INDEX(Summary!$G:$G,$AH1529),0),0)</f>
        <v>0</v>
      </c>
      <c r="Z1529" s="2">
        <f t="array" ref="Z1529">IF($S1529=1,IFERROR(INDEX(Summary!$H:$H,$AH1529),0),0)</f>
        <v>0</v>
      </c>
      <c r="AA1529" s="2">
        <f t="array" ref="AA1529">IF($S1529=1,IFERROR(INDEX(Summary!$I:$I,$AH1529),0),0)</f>
        <v>0</v>
      </c>
      <c r="AB1529" s="2">
        <f t="array" ref="AB1529">IF($S1529=1,IFERROR(INDEX(Summary!$J:$J,$AH1529),0),0)</f>
        <v>0</v>
      </c>
      <c r="AC1529" s="2">
        <f t="array" ref="AC1529">IF($S1529=1,IFERROR(INDEX(Summary!$K:$K,$AH1529),0),0)</f>
        <v>0</v>
      </c>
      <c r="AD1529" s="2">
        <f t="array" ref="AD1529">IF($S1529=1,IFERROR(INDEX(Summary!$L:$L,$AH1529),0),0)</f>
        <v>0</v>
      </c>
      <c r="AE1529" s="2">
        <f t="array" ref="AE1529">IF($S1529=1,IFERROR(INDEX(Summary!$M:$M,$AH1529),0),0)</f>
        <v>0</v>
      </c>
      <c r="AF1529" s="2">
        <f t="array" ref="AF1529">IF($S1529=1,IFERROR(INDEX(Summary!$N:$N,$AH1529),0),0)</f>
        <v>0</v>
      </c>
      <c r="AG1529">
        <f t="array" ref="AG1529">IF($A1529="","",IFERROR(INDEX(Summary!$BB:$BB,$AH1529),0))</f>
        <v>10</v>
      </c>
      <c r="AH1529">
        <f t="shared" si="215"/>
        <v>53</v>
      </c>
    </row>
    <row r="1530" spans="1:34" hidden="1">
      <c r="A1530" t="str">
        <f t="array" ref="A1530">IFERROR(INDEX(Summary!$D:$D,$AH1530)&amp;"","")</f>
        <v>FG00274</v>
      </c>
      <c r="B1530" t="str">
        <f t="array" ref="B1530">IF($A1530="","",INDEX(Summary!$E:$E,$AH1530))</f>
        <v>Waghya Rajma (Kidney Beans), 500gm</v>
      </c>
      <c r="C1530" t="str">
        <f t="array" ref="C1530">IF($A1530="","",INDEX(Summary!$B:$B,$AH1530))</f>
        <v>Raw_Agri</v>
      </c>
      <c r="D1530" t="str">
        <f t="array" ref="D1530">IF($A1530="","",INDEX(Summary!$C:$C,$AH1530))</f>
        <v>C6</v>
      </c>
      <c r="E1530">
        <f t="array" ref="E1530">IF($A1530="","",INDEX(Summary!$F:$F,$AH1530))</f>
        <v>0.5</v>
      </c>
      <c r="F1530" t="str">
        <f t="array" ref="F1530">IF($A1530="","",INDEX(Summary!$BC:$BC,$AH1530)&amp;"")</f>
        <v>P1 – Critical</v>
      </c>
      <c r="G1530">
        <f t="shared" si="207"/>
        <v>1</v>
      </c>
      <c r="H1530">
        <f t="shared" si="208"/>
        <v>1</v>
      </c>
      <c r="I1530" t="str">
        <f t="array" ref="I1530">IF($A1530="","",IF(IFERROR(INDEX(Summary!$BA:$BA,$AH1530),0)&lt;1,"Under 1 day",IF(INDEX(Summary!$BA:$BA,$AH1530)&lt;3,"1-3 days",IF(INDEX(Summary!$BA:$BA,$AH1530)&lt;7,"3-7 days","7+ days"))))</f>
        <v>1-3 days</v>
      </c>
      <c r="J1530" t="str">
        <f t="array" ref="J1530">IF($A1530="","",IF(IFERROR(INDEX(Summary!$AX:$AX,$AH1530),0)&lt;0.25,"0-25%",IF(INDEX(Summary!$AX:$AX,$AH1530)&lt;0.5,"25-50%",IF(INDEX(Summary!$AX:$AX,$AH1530)&lt;0.75,"50-75%","75-100%"))))</f>
        <v>0-25%</v>
      </c>
      <c r="K1530" t="str">
        <f t="array" ref="K1530">IF($A1530="","",INDEX(Summary!$AY:$AY,$AH1530)&amp;"")</f>
        <v xml:space="preserve">vaccume bags NA </v>
      </c>
      <c r="L1530" s="1">
        <f>IF($A1530="","",Summary!$P$2+MOD(ROW()-2,30))</f>
        <v>46255</v>
      </c>
      <c r="M1530">
        <f t="shared" si="209"/>
        <v>29</v>
      </c>
      <c r="N1530">
        <f t="shared" si="210"/>
        <v>21</v>
      </c>
      <c r="O1530" t="str">
        <f t="shared" si="211"/>
        <v>Aug-2026</v>
      </c>
      <c r="P1530">
        <f t="shared" ca="1" si="212"/>
        <v>1</v>
      </c>
      <c r="Q1530" s="2">
        <f t="array" ref="Q1530">IF($A1530="",0,IFERROR(INDEX(Summary!$P$3:$AS$67,$AH1530-2,$M1530),0))</f>
        <v>0</v>
      </c>
      <c r="R1530" s="2">
        <f t="array" ref="R1530">IF($A1530="",0,ROUND(IFERROR(INDEX(Summary!$O:$O,$AH1530),0)/30,0))</f>
        <v>104</v>
      </c>
      <c r="S1530">
        <f t="shared" si="213"/>
        <v>0</v>
      </c>
      <c r="T1530" s="2">
        <f t="array" ref="T1530">IF($S1530=1,IFERROR(INDEX(Summary!$O:$O,$AH1530),0),0)</f>
        <v>0</v>
      </c>
      <c r="U1530" s="2">
        <f t="array" ref="U1530">IF($S1530=1,IFERROR(INDEX(Summary!$AT:$AT,$AH1530),0),0)</f>
        <v>0</v>
      </c>
      <c r="V1530" s="2">
        <f t="shared" si="214"/>
        <v>0</v>
      </c>
      <c r="W1530" s="2">
        <f t="array" ref="W1530">IF($S1530=1,IFERROR(INDEX(Summary!$AZ:$AZ,$AH1530),0),0)</f>
        <v>0</v>
      </c>
      <c r="X1530" s="3">
        <f t="array" ref="X1530">IF($S1530=1,IFERROR(INDEX(Summary!$BA:$BA,$AH1530),0),0)</f>
        <v>0</v>
      </c>
      <c r="Y1530" s="2">
        <f t="array" ref="Y1530">IF($S1530=1,IFERROR(INDEX(Summary!$G:$G,$AH1530),0),0)</f>
        <v>0</v>
      </c>
      <c r="Z1530" s="2">
        <f t="array" ref="Z1530">IF($S1530=1,IFERROR(INDEX(Summary!$H:$H,$AH1530),0),0)</f>
        <v>0</v>
      </c>
      <c r="AA1530" s="2">
        <f t="array" ref="AA1530">IF($S1530=1,IFERROR(INDEX(Summary!$I:$I,$AH1530),0),0)</f>
        <v>0</v>
      </c>
      <c r="AB1530" s="2">
        <f t="array" ref="AB1530">IF($S1530=1,IFERROR(INDEX(Summary!$J:$J,$AH1530),0),0)</f>
        <v>0</v>
      </c>
      <c r="AC1530" s="2">
        <f t="array" ref="AC1530">IF($S1530=1,IFERROR(INDEX(Summary!$K:$K,$AH1530),0),0)</f>
        <v>0</v>
      </c>
      <c r="AD1530" s="2">
        <f t="array" ref="AD1530">IF($S1530=1,IFERROR(INDEX(Summary!$L:$L,$AH1530),0),0)</f>
        <v>0</v>
      </c>
      <c r="AE1530" s="2">
        <f t="array" ref="AE1530">IF($S1530=1,IFERROR(INDEX(Summary!$M:$M,$AH1530),0),0)</f>
        <v>0</v>
      </c>
      <c r="AF1530" s="2">
        <f t="array" ref="AF1530">IF($S1530=1,IFERROR(INDEX(Summary!$N:$N,$AH1530),0),0)</f>
        <v>0</v>
      </c>
      <c r="AG1530">
        <f t="array" ref="AG1530">IF($A1530="","",IFERROR(INDEX(Summary!$BB:$BB,$AH1530),0))</f>
        <v>10</v>
      </c>
      <c r="AH1530">
        <f t="shared" si="215"/>
        <v>53</v>
      </c>
    </row>
    <row r="1531" spans="1:34" hidden="1">
      <c r="A1531" t="str">
        <f t="array" ref="A1531">IFERROR(INDEX(Summary!$D:$D,$AH1531)&amp;"","")</f>
        <v>FG00274</v>
      </c>
      <c r="B1531" t="str">
        <f t="array" ref="B1531">IF($A1531="","",INDEX(Summary!$E:$E,$AH1531))</f>
        <v>Waghya Rajma (Kidney Beans), 500gm</v>
      </c>
      <c r="C1531" t="str">
        <f t="array" ref="C1531">IF($A1531="","",INDEX(Summary!$B:$B,$AH1531))</f>
        <v>Raw_Agri</v>
      </c>
      <c r="D1531" t="str">
        <f t="array" ref="D1531">IF($A1531="","",INDEX(Summary!$C:$C,$AH1531))</f>
        <v>C6</v>
      </c>
      <c r="E1531">
        <f t="array" ref="E1531">IF($A1531="","",INDEX(Summary!$F:$F,$AH1531))</f>
        <v>0.5</v>
      </c>
      <c r="F1531" t="str">
        <f t="array" ref="F1531">IF($A1531="","",INDEX(Summary!$BC:$BC,$AH1531)&amp;"")</f>
        <v>P1 – Critical</v>
      </c>
      <c r="G1531">
        <f t="shared" si="207"/>
        <v>1</v>
      </c>
      <c r="H1531">
        <f t="shared" si="208"/>
        <v>1</v>
      </c>
      <c r="I1531" t="str">
        <f t="array" ref="I1531">IF($A1531="","",IF(IFERROR(INDEX(Summary!$BA:$BA,$AH1531),0)&lt;1,"Under 1 day",IF(INDEX(Summary!$BA:$BA,$AH1531)&lt;3,"1-3 days",IF(INDEX(Summary!$BA:$BA,$AH1531)&lt;7,"3-7 days","7+ days"))))</f>
        <v>1-3 days</v>
      </c>
      <c r="J1531" t="str">
        <f t="array" ref="J1531">IF($A1531="","",IF(IFERROR(INDEX(Summary!$AX:$AX,$AH1531),0)&lt;0.25,"0-25%",IF(INDEX(Summary!$AX:$AX,$AH1531)&lt;0.5,"25-50%",IF(INDEX(Summary!$AX:$AX,$AH1531)&lt;0.75,"50-75%","75-100%"))))</f>
        <v>0-25%</v>
      </c>
      <c r="K1531" t="str">
        <f t="array" ref="K1531">IF($A1531="","",INDEX(Summary!$AY:$AY,$AH1531)&amp;"")</f>
        <v xml:space="preserve">vaccume bags NA </v>
      </c>
      <c r="L1531" s="1">
        <f>IF($A1531="","",Summary!$P$2+MOD(ROW()-2,30))</f>
        <v>46256</v>
      </c>
      <c r="M1531">
        <f t="shared" si="209"/>
        <v>30</v>
      </c>
      <c r="N1531">
        <f t="shared" si="210"/>
        <v>22</v>
      </c>
      <c r="O1531" t="str">
        <f t="shared" si="211"/>
        <v>Aug-2026</v>
      </c>
      <c r="P1531">
        <f t="shared" ca="1" si="212"/>
        <v>1</v>
      </c>
      <c r="Q1531" s="2">
        <f t="array" ref="Q1531">IF($A1531="",0,IFERROR(INDEX(Summary!$P$3:$AS$67,$AH1531-2,$M1531),0))</f>
        <v>0</v>
      </c>
      <c r="R1531" s="2">
        <f t="array" ref="R1531">IF($A1531="",0,ROUND(IFERROR(INDEX(Summary!$O:$O,$AH1531),0)/30,0))</f>
        <v>104</v>
      </c>
      <c r="S1531">
        <f t="shared" si="213"/>
        <v>0</v>
      </c>
      <c r="T1531" s="2">
        <f t="array" ref="T1531">IF($S1531=1,IFERROR(INDEX(Summary!$O:$O,$AH1531),0),0)</f>
        <v>0</v>
      </c>
      <c r="U1531" s="2">
        <f t="array" ref="U1531">IF($S1531=1,IFERROR(INDEX(Summary!$AT:$AT,$AH1531),0),0)</f>
        <v>0</v>
      </c>
      <c r="V1531" s="2">
        <f t="shared" si="214"/>
        <v>0</v>
      </c>
      <c r="W1531" s="2">
        <f t="array" ref="W1531">IF($S1531=1,IFERROR(INDEX(Summary!$AZ:$AZ,$AH1531),0),0)</f>
        <v>0</v>
      </c>
      <c r="X1531" s="3">
        <f t="array" ref="X1531">IF($S1531=1,IFERROR(INDEX(Summary!$BA:$BA,$AH1531),0),0)</f>
        <v>0</v>
      </c>
      <c r="Y1531" s="2">
        <f t="array" ref="Y1531">IF($S1531=1,IFERROR(INDEX(Summary!$G:$G,$AH1531),0),0)</f>
        <v>0</v>
      </c>
      <c r="Z1531" s="2">
        <f t="array" ref="Z1531">IF($S1531=1,IFERROR(INDEX(Summary!$H:$H,$AH1531),0),0)</f>
        <v>0</v>
      </c>
      <c r="AA1531" s="2">
        <f t="array" ref="AA1531">IF($S1531=1,IFERROR(INDEX(Summary!$I:$I,$AH1531),0),0)</f>
        <v>0</v>
      </c>
      <c r="AB1531" s="2">
        <f t="array" ref="AB1531">IF($S1531=1,IFERROR(INDEX(Summary!$J:$J,$AH1531),0),0)</f>
        <v>0</v>
      </c>
      <c r="AC1531" s="2">
        <f t="array" ref="AC1531">IF($S1531=1,IFERROR(INDEX(Summary!$K:$K,$AH1531),0),0)</f>
        <v>0</v>
      </c>
      <c r="AD1531" s="2">
        <f t="array" ref="AD1531">IF($S1531=1,IFERROR(INDEX(Summary!$L:$L,$AH1531),0),0)</f>
        <v>0</v>
      </c>
      <c r="AE1531" s="2">
        <f t="array" ref="AE1531">IF($S1531=1,IFERROR(INDEX(Summary!$M:$M,$AH1531),0),0)</f>
        <v>0</v>
      </c>
      <c r="AF1531" s="2">
        <f t="array" ref="AF1531">IF($S1531=1,IFERROR(INDEX(Summary!$N:$N,$AH1531),0),0)</f>
        <v>0</v>
      </c>
      <c r="AG1531">
        <f t="array" ref="AG1531">IF($A1531="","",IFERROR(INDEX(Summary!$BB:$BB,$AH1531),0))</f>
        <v>10</v>
      </c>
      <c r="AH1531">
        <f t="shared" si="215"/>
        <v>53</v>
      </c>
    </row>
    <row r="1532" spans="1:34">
      <c r="A1532" t="str">
        <f t="array" ref="A1532">IFERROR(INDEX(Summary!$D:$D,$AH1532)&amp;"","")</f>
        <v>FG00278</v>
      </c>
      <c r="B1532" t="str">
        <f t="array" ref="B1532">IF($A1532="","",INDEX(Summary!$E:$E,$AH1532))</f>
        <v>Whole Green Gram Moong 500gm</v>
      </c>
      <c r="C1532" t="str">
        <f t="array" ref="C1532">IF($A1532="","",INDEX(Summary!$B:$B,$AH1532))</f>
        <v>Raw_Agri</v>
      </c>
      <c r="D1532" t="str">
        <f t="array" ref="D1532">IF($A1532="","",INDEX(Summary!$C:$C,$AH1532))</f>
        <v>C6</v>
      </c>
      <c r="E1532">
        <f t="array" ref="E1532">IF($A1532="","",INDEX(Summary!$F:$F,$AH1532))</f>
        <v>0.5</v>
      </c>
      <c r="F1532" t="str">
        <f t="array" ref="F1532">IF($A1532="","",INDEX(Summary!$BC:$BC,$AH1532)&amp;"")</f>
        <v>P1 – Critical</v>
      </c>
      <c r="G1532">
        <f t="shared" si="207"/>
        <v>1</v>
      </c>
      <c r="H1532">
        <f t="shared" si="208"/>
        <v>1</v>
      </c>
      <c r="I1532" t="str">
        <f t="array" ref="I1532">IF($A1532="","",IF(IFERROR(INDEX(Summary!$BA:$BA,$AH1532),0)&lt;1,"Under 1 day",IF(INDEX(Summary!$BA:$BA,$AH1532)&lt;3,"1-3 days",IF(INDEX(Summary!$BA:$BA,$AH1532)&lt;7,"3-7 days","7+ days"))))</f>
        <v>1-3 days</v>
      </c>
      <c r="J1532" t="str">
        <f t="array" ref="J1532">IF($A1532="","",IF(IFERROR(INDEX(Summary!$AX:$AX,$AH1532),0)&lt;0.25,"0-25%",IF(INDEX(Summary!$AX:$AX,$AH1532)&lt;0.5,"25-50%",IF(INDEX(Summary!$AX:$AX,$AH1532)&lt;0.75,"50-75%","75-100%"))))</f>
        <v>25-50%</v>
      </c>
      <c r="K1532" t="str">
        <f t="array" ref="K1532">IF($A1532="","",INDEX(Summary!$AY:$AY,$AH1532)&amp;"")</f>
        <v xml:space="preserve">WIP </v>
      </c>
      <c r="L1532" s="1">
        <f>IF($A1532="","",Summary!$P$2+MOD(ROW()-2,30))</f>
        <v>46227</v>
      </c>
      <c r="M1532">
        <f t="shared" si="209"/>
        <v>1</v>
      </c>
      <c r="N1532">
        <f t="shared" si="210"/>
        <v>24</v>
      </c>
      <c r="O1532" t="str">
        <f t="shared" si="211"/>
        <v>Jul-2026</v>
      </c>
      <c r="P1532">
        <f t="shared" ca="1" si="212"/>
        <v>1</v>
      </c>
      <c r="Q1532" s="2">
        <f t="array" ref="Q1532">IF($A1532="",0,IFERROR(INDEX(Summary!$P$3:$AS$67,$AH1532-2,$M1532),0))</f>
        <v>0</v>
      </c>
      <c r="R1532" s="2">
        <f t="array" ref="R1532">IF($A1532="",0,ROUND(IFERROR(INDEX(Summary!$O:$O,$AH1532),0)/30,0))</f>
        <v>109</v>
      </c>
      <c r="S1532">
        <f t="shared" si="213"/>
        <v>1</v>
      </c>
      <c r="T1532" s="2">
        <f t="array" ref="T1532">IF($S1532=1,IFERROR(INDEX(Summary!$O:$O,$AH1532),0),0)</f>
        <v>3264</v>
      </c>
      <c r="U1532" s="2">
        <f t="array" ref="U1532">IF($S1532=1,IFERROR(INDEX(Summary!$AT:$AT,$AH1532),0),0)</f>
        <v>961</v>
      </c>
      <c r="V1532" s="2">
        <f t="shared" si="214"/>
        <v>2303</v>
      </c>
      <c r="W1532" s="2">
        <f t="array" ref="W1532">IF($S1532=1,IFERROR(INDEX(Summary!$AZ:$AZ,$AH1532),0),0)</f>
        <v>153</v>
      </c>
      <c r="X1532" s="3">
        <f t="array" ref="X1532">IF($S1532=1,IFERROR(INDEX(Summary!$BA:$BA,$AH1532),0),0)</f>
        <v>1.40625</v>
      </c>
      <c r="Y1532" s="2">
        <f t="array" ref="Y1532">IF($S1532=1,IFERROR(INDEX(Summary!$G:$G,$AH1532),0),0)</f>
        <v>3264</v>
      </c>
      <c r="Z1532" s="2">
        <f t="array" ref="Z1532">IF($S1532=1,IFERROR(INDEX(Summary!$H:$H,$AH1532),0),0)</f>
        <v>0</v>
      </c>
      <c r="AA1532" s="2">
        <f t="array" ref="AA1532">IF($S1532=1,IFERROR(INDEX(Summary!$I:$I,$AH1532),0),0)</f>
        <v>0</v>
      </c>
      <c r="AB1532" s="2">
        <f t="array" ref="AB1532">IF($S1532=1,IFERROR(INDEX(Summary!$J:$J,$AH1532),0),0)</f>
        <v>0</v>
      </c>
      <c r="AC1532" s="2">
        <f t="array" ref="AC1532">IF($S1532=1,IFERROR(INDEX(Summary!$K:$K,$AH1532),0),0)</f>
        <v>0</v>
      </c>
      <c r="AD1532" s="2">
        <f t="array" ref="AD1532">IF($S1532=1,IFERROR(INDEX(Summary!$L:$L,$AH1532),0),0)</f>
        <v>0</v>
      </c>
      <c r="AE1532" s="2">
        <f t="array" ref="AE1532">IF($S1532=1,IFERROR(INDEX(Summary!$M:$M,$AH1532),0),0)</f>
        <v>0</v>
      </c>
      <c r="AF1532" s="2">
        <f t="array" ref="AF1532">IF($S1532=1,IFERROR(INDEX(Summary!$N:$N,$AH1532),0),0)</f>
        <v>0</v>
      </c>
      <c r="AG1532">
        <f t="array" ref="AG1532">IF($A1532="","",IFERROR(INDEX(Summary!$BB:$BB,$AH1532),0))</f>
        <v>10</v>
      </c>
      <c r="AH1532">
        <f t="shared" si="215"/>
        <v>54</v>
      </c>
    </row>
    <row r="1533" spans="1:34" hidden="1">
      <c r="A1533" t="str">
        <f t="array" ref="A1533">IFERROR(INDEX(Summary!$D:$D,$AH1533)&amp;"","")</f>
        <v>FG00278</v>
      </c>
      <c r="B1533" t="str">
        <f t="array" ref="B1533">IF($A1533="","",INDEX(Summary!$E:$E,$AH1533))</f>
        <v>Whole Green Gram Moong 500gm</v>
      </c>
      <c r="C1533" t="str">
        <f t="array" ref="C1533">IF($A1533="","",INDEX(Summary!$B:$B,$AH1533))</f>
        <v>Raw_Agri</v>
      </c>
      <c r="D1533" t="str">
        <f t="array" ref="D1533">IF($A1533="","",INDEX(Summary!$C:$C,$AH1533))</f>
        <v>C6</v>
      </c>
      <c r="E1533">
        <f t="array" ref="E1533">IF($A1533="","",INDEX(Summary!$F:$F,$AH1533))</f>
        <v>0.5</v>
      </c>
      <c r="F1533" t="str">
        <f t="array" ref="F1533">IF($A1533="","",INDEX(Summary!$BC:$BC,$AH1533)&amp;"")</f>
        <v>P1 – Critical</v>
      </c>
      <c r="G1533">
        <f t="shared" si="207"/>
        <v>1</v>
      </c>
      <c r="H1533">
        <f t="shared" si="208"/>
        <v>1</v>
      </c>
      <c r="I1533" t="str">
        <f t="array" ref="I1533">IF($A1533="","",IF(IFERROR(INDEX(Summary!$BA:$BA,$AH1533),0)&lt;1,"Under 1 day",IF(INDEX(Summary!$BA:$BA,$AH1533)&lt;3,"1-3 days",IF(INDEX(Summary!$BA:$BA,$AH1533)&lt;7,"3-7 days","7+ days"))))</f>
        <v>1-3 days</v>
      </c>
      <c r="J1533" t="str">
        <f t="array" ref="J1533">IF($A1533="","",IF(IFERROR(INDEX(Summary!$AX:$AX,$AH1533),0)&lt;0.25,"0-25%",IF(INDEX(Summary!$AX:$AX,$AH1533)&lt;0.5,"25-50%",IF(INDEX(Summary!$AX:$AX,$AH1533)&lt;0.75,"50-75%","75-100%"))))</f>
        <v>25-50%</v>
      </c>
      <c r="K1533" t="str">
        <f t="array" ref="K1533">IF($A1533="","",INDEX(Summary!$AY:$AY,$AH1533)&amp;"")</f>
        <v xml:space="preserve">WIP </v>
      </c>
      <c r="L1533" s="1">
        <f>IF($A1533="","",Summary!$P$2+MOD(ROW()-2,30))</f>
        <v>46228</v>
      </c>
      <c r="M1533">
        <f t="shared" si="209"/>
        <v>2</v>
      </c>
      <c r="N1533">
        <f t="shared" si="210"/>
        <v>25</v>
      </c>
      <c r="O1533" t="str">
        <f t="shared" si="211"/>
        <v>Jul-2026</v>
      </c>
      <c r="P1533">
        <f t="shared" ca="1" si="212"/>
        <v>1</v>
      </c>
      <c r="Q1533" s="2">
        <f t="array" ref="Q1533">IF($A1533="",0,IFERROR(INDEX(Summary!$P$3:$AS$67,$AH1533-2,$M1533),0))</f>
        <v>0</v>
      </c>
      <c r="R1533" s="2">
        <f t="array" ref="R1533">IF($A1533="",0,ROUND(IFERROR(INDEX(Summary!$O:$O,$AH1533),0)/30,0))</f>
        <v>109</v>
      </c>
      <c r="S1533">
        <f t="shared" si="213"/>
        <v>0</v>
      </c>
      <c r="T1533" s="2">
        <f t="array" ref="T1533">IF($S1533=1,IFERROR(INDEX(Summary!$O:$O,$AH1533),0),0)</f>
        <v>0</v>
      </c>
      <c r="U1533" s="2">
        <f t="array" ref="U1533">IF($S1533=1,IFERROR(INDEX(Summary!$AT:$AT,$AH1533),0),0)</f>
        <v>0</v>
      </c>
      <c r="V1533" s="2">
        <f t="shared" si="214"/>
        <v>0</v>
      </c>
      <c r="W1533" s="2">
        <f t="array" ref="W1533">IF($S1533=1,IFERROR(INDEX(Summary!$AZ:$AZ,$AH1533),0),0)</f>
        <v>0</v>
      </c>
      <c r="X1533" s="3">
        <f t="array" ref="X1533">IF($S1533=1,IFERROR(INDEX(Summary!$BA:$BA,$AH1533),0),0)</f>
        <v>0</v>
      </c>
      <c r="Y1533" s="2">
        <f t="array" ref="Y1533">IF($S1533=1,IFERROR(INDEX(Summary!$G:$G,$AH1533),0),0)</f>
        <v>0</v>
      </c>
      <c r="Z1533" s="2">
        <f t="array" ref="Z1533">IF($S1533=1,IFERROR(INDEX(Summary!$H:$H,$AH1533),0),0)</f>
        <v>0</v>
      </c>
      <c r="AA1533" s="2">
        <f t="array" ref="AA1533">IF($S1533=1,IFERROR(INDEX(Summary!$I:$I,$AH1533),0),0)</f>
        <v>0</v>
      </c>
      <c r="AB1533" s="2">
        <f t="array" ref="AB1533">IF($S1533=1,IFERROR(INDEX(Summary!$J:$J,$AH1533),0),0)</f>
        <v>0</v>
      </c>
      <c r="AC1533" s="2">
        <f t="array" ref="AC1533">IF($S1533=1,IFERROR(INDEX(Summary!$K:$K,$AH1533),0),0)</f>
        <v>0</v>
      </c>
      <c r="AD1533" s="2">
        <f t="array" ref="AD1533">IF($S1533=1,IFERROR(INDEX(Summary!$L:$L,$AH1533),0),0)</f>
        <v>0</v>
      </c>
      <c r="AE1533" s="2">
        <f t="array" ref="AE1533">IF($S1533=1,IFERROR(INDEX(Summary!$M:$M,$AH1533),0),0)</f>
        <v>0</v>
      </c>
      <c r="AF1533" s="2">
        <f t="array" ref="AF1533">IF($S1533=1,IFERROR(INDEX(Summary!$N:$N,$AH1533),0),0)</f>
        <v>0</v>
      </c>
      <c r="AG1533">
        <f t="array" ref="AG1533">IF($A1533="","",IFERROR(INDEX(Summary!$BB:$BB,$AH1533),0))</f>
        <v>10</v>
      </c>
      <c r="AH1533">
        <f t="shared" si="215"/>
        <v>54</v>
      </c>
    </row>
    <row r="1534" spans="1:34" hidden="1">
      <c r="A1534" t="str">
        <f t="array" ref="A1534">IFERROR(INDEX(Summary!$D:$D,$AH1534)&amp;"","")</f>
        <v>FG00278</v>
      </c>
      <c r="B1534" t="str">
        <f t="array" ref="B1534">IF($A1534="","",INDEX(Summary!$E:$E,$AH1534))</f>
        <v>Whole Green Gram Moong 500gm</v>
      </c>
      <c r="C1534" t="str">
        <f t="array" ref="C1534">IF($A1534="","",INDEX(Summary!$B:$B,$AH1534))</f>
        <v>Raw_Agri</v>
      </c>
      <c r="D1534" t="str">
        <f t="array" ref="D1534">IF($A1534="","",INDEX(Summary!$C:$C,$AH1534))</f>
        <v>C6</v>
      </c>
      <c r="E1534">
        <f t="array" ref="E1534">IF($A1534="","",INDEX(Summary!$F:$F,$AH1534))</f>
        <v>0.5</v>
      </c>
      <c r="F1534" t="str">
        <f t="array" ref="F1534">IF($A1534="","",INDEX(Summary!$BC:$BC,$AH1534)&amp;"")</f>
        <v>P1 – Critical</v>
      </c>
      <c r="G1534">
        <f t="shared" si="207"/>
        <v>1</v>
      </c>
      <c r="H1534">
        <f t="shared" si="208"/>
        <v>1</v>
      </c>
      <c r="I1534" t="str">
        <f t="array" ref="I1534">IF($A1534="","",IF(IFERROR(INDEX(Summary!$BA:$BA,$AH1534),0)&lt;1,"Under 1 day",IF(INDEX(Summary!$BA:$BA,$AH1534)&lt;3,"1-3 days",IF(INDEX(Summary!$BA:$BA,$AH1534)&lt;7,"3-7 days","7+ days"))))</f>
        <v>1-3 days</v>
      </c>
      <c r="J1534" t="str">
        <f t="array" ref="J1534">IF($A1534="","",IF(IFERROR(INDEX(Summary!$AX:$AX,$AH1534),0)&lt;0.25,"0-25%",IF(INDEX(Summary!$AX:$AX,$AH1534)&lt;0.5,"25-50%",IF(INDEX(Summary!$AX:$AX,$AH1534)&lt;0.75,"50-75%","75-100%"))))</f>
        <v>25-50%</v>
      </c>
      <c r="K1534" t="str">
        <f t="array" ref="K1534">IF($A1534="","",INDEX(Summary!$AY:$AY,$AH1534)&amp;"")</f>
        <v xml:space="preserve">WIP </v>
      </c>
      <c r="L1534" s="1">
        <f>IF($A1534="","",Summary!$P$2+MOD(ROW()-2,30))</f>
        <v>46229</v>
      </c>
      <c r="M1534">
        <f t="shared" si="209"/>
        <v>3</v>
      </c>
      <c r="N1534">
        <f t="shared" si="210"/>
        <v>26</v>
      </c>
      <c r="O1534" t="str">
        <f t="shared" si="211"/>
        <v>Jul-2026</v>
      </c>
      <c r="P1534">
        <f t="shared" ca="1" si="212"/>
        <v>1</v>
      </c>
      <c r="Q1534" s="2">
        <f t="array" ref="Q1534">IF($A1534="",0,IFERROR(INDEX(Summary!$P$3:$AS$67,$AH1534-2,$M1534),0))</f>
        <v>0</v>
      </c>
      <c r="R1534" s="2">
        <f t="array" ref="R1534">IF($A1534="",0,ROUND(IFERROR(INDEX(Summary!$O:$O,$AH1534),0)/30,0))</f>
        <v>109</v>
      </c>
      <c r="S1534">
        <f t="shared" si="213"/>
        <v>0</v>
      </c>
      <c r="T1534" s="2">
        <f t="array" ref="T1534">IF($S1534=1,IFERROR(INDEX(Summary!$O:$O,$AH1534),0),0)</f>
        <v>0</v>
      </c>
      <c r="U1534" s="2">
        <f t="array" ref="U1534">IF($S1534=1,IFERROR(INDEX(Summary!$AT:$AT,$AH1534),0),0)</f>
        <v>0</v>
      </c>
      <c r="V1534" s="2">
        <f t="shared" si="214"/>
        <v>0</v>
      </c>
      <c r="W1534" s="2">
        <f t="array" ref="W1534">IF($S1534=1,IFERROR(INDEX(Summary!$AZ:$AZ,$AH1534),0),0)</f>
        <v>0</v>
      </c>
      <c r="X1534" s="3">
        <f t="array" ref="X1534">IF($S1534=1,IFERROR(INDEX(Summary!$BA:$BA,$AH1534),0),0)</f>
        <v>0</v>
      </c>
      <c r="Y1534" s="2">
        <f t="array" ref="Y1534">IF($S1534=1,IFERROR(INDEX(Summary!$G:$G,$AH1534),0),0)</f>
        <v>0</v>
      </c>
      <c r="Z1534" s="2">
        <f t="array" ref="Z1534">IF($S1534=1,IFERROR(INDEX(Summary!$H:$H,$AH1534),0),0)</f>
        <v>0</v>
      </c>
      <c r="AA1534" s="2">
        <f t="array" ref="AA1534">IF($S1534=1,IFERROR(INDEX(Summary!$I:$I,$AH1534),0),0)</f>
        <v>0</v>
      </c>
      <c r="AB1534" s="2">
        <f t="array" ref="AB1534">IF($S1534=1,IFERROR(INDEX(Summary!$J:$J,$AH1534),0),0)</f>
        <v>0</v>
      </c>
      <c r="AC1534" s="2">
        <f t="array" ref="AC1534">IF($S1534=1,IFERROR(INDEX(Summary!$K:$K,$AH1534),0),0)</f>
        <v>0</v>
      </c>
      <c r="AD1534" s="2">
        <f t="array" ref="AD1534">IF($S1534=1,IFERROR(INDEX(Summary!$L:$L,$AH1534),0),0)</f>
        <v>0</v>
      </c>
      <c r="AE1534" s="2">
        <f t="array" ref="AE1534">IF($S1534=1,IFERROR(INDEX(Summary!$M:$M,$AH1534),0),0)</f>
        <v>0</v>
      </c>
      <c r="AF1534" s="2">
        <f t="array" ref="AF1534">IF($S1534=1,IFERROR(INDEX(Summary!$N:$N,$AH1534),0),0)</f>
        <v>0</v>
      </c>
      <c r="AG1534">
        <f t="array" ref="AG1534">IF($A1534="","",IFERROR(INDEX(Summary!$BB:$BB,$AH1534),0))</f>
        <v>10</v>
      </c>
      <c r="AH1534">
        <f t="shared" si="215"/>
        <v>54</v>
      </c>
    </row>
    <row r="1535" spans="1:34" hidden="1">
      <c r="A1535" t="str">
        <f t="array" ref="A1535">IFERROR(INDEX(Summary!$D:$D,$AH1535)&amp;"","")</f>
        <v>FG00278</v>
      </c>
      <c r="B1535" t="str">
        <f t="array" ref="B1535">IF($A1535="","",INDEX(Summary!$E:$E,$AH1535))</f>
        <v>Whole Green Gram Moong 500gm</v>
      </c>
      <c r="C1535" t="str">
        <f t="array" ref="C1535">IF($A1535="","",INDEX(Summary!$B:$B,$AH1535))</f>
        <v>Raw_Agri</v>
      </c>
      <c r="D1535" t="str">
        <f t="array" ref="D1535">IF($A1535="","",INDEX(Summary!$C:$C,$AH1535))</f>
        <v>C6</v>
      </c>
      <c r="E1535">
        <f t="array" ref="E1535">IF($A1535="","",INDEX(Summary!$F:$F,$AH1535))</f>
        <v>0.5</v>
      </c>
      <c r="F1535" t="str">
        <f t="array" ref="F1535">IF($A1535="","",INDEX(Summary!$BC:$BC,$AH1535)&amp;"")</f>
        <v>P1 – Critical</v>
      </c>
      <c r="G1535">
        <f t="shared" si="207"/>
        <v>1</v>
      </c>
      <c r="H1535">
        <f t="shared" si="208"/>
        <v>1</v>
      </c>
      <c r="I1535" t="str">
        <f t="array" ref="I1535">IF($A1535="","",IF(IFERROR(INDEX(Summary!$BA:$BA,$AH1535),0)&lt;1,"Under 1 day",IF(INDEX(Summary!$BA:$BA,$AH1535)&lt;3,"1-3 days",IF(INDEX(Summary!$BA:$BA,$AH1535)&lt;7,"3-7 days","7+ days"))))</f>
        <v>1-3 days</v>
      </c>
      <c r="J1535" t="str">
        <f t="array" ref="J1535">IF($A1535="","",IF(IFERROR(INDEX(Summary!$AX:$AX,$AH1535),0)&lt;0.25,"0-25%",IF(INDEX(Summary!$AX:$AX,$AH1535)&lt;0.5,"25-50%",IF(INDEX(Summary!$AX:$AX,$AH1535)&lt;0.75,"50-75%","75-100%"))))</f>
        <v>25-50%</v>
      </c>
      <c r="K1535" t="str">
        <f t="array" ref="K1535">IF($A1535="","",INDEX(Summary!$AY:$AY,$AH1535)&amp;"")</f>
        <v xml:space="preserve">WIP </v>
      </c>
      <c r="L1535" s="1">
        <f>IF($A1535="","",Summary!$P$2+MOD(ROW()-2,30))</f>
        <v>46230</v>
      </c>
      <c r="M1535">
        <f t="shared" si="209"/>
        <v>4</v>
      </c>
      <c r="N1535">
        <f t="shared" si="210"/>
        <v>27</v>
      </c>
      <c r="O1535" t="str">
        <f t="shared" si="211"/>
        <v>Jul-2026</v>
      </c>
      <c r="P1535">
        <f t="shared" ca="1" si="212"/>
        <v>1</v>
      </c>
      <c r="Q1535" s="2">
        <f t="array" ref="Q1535">IF($A1535="",0,IFERROR(INDEX(Summary!$P$3:$AS$67,$AH1535-2,$M1535),0))</f>
        <v>0</v>
      </c>
      <c r="R1535" s="2">
        <f t="array" ref="R1535">IF($A1535="",0,ROUND(IFERROR(INDEX(Summary!$O:$O,$AH1535),0)/30,0))</f>
        <v>109</v>
      </c>
      <c r="S1535">
        <f t="shared" si="213"/>
        <v>0</v>
      </c>
      <c r="T1535" s="2">
        <f t="array" ref="T1535">IF($S1535=1,IFERROR(INDEX(Summary!$O:$O,$AH1535),0),0)</f>
        <v>0</v>
      </c>
      <c r="U1535" s="2">
        <f t="array" ref="U1535">IF($S1535=1,IFERROR(INDEX(Summary!$AT:$AT,$AH1535),0),0)</f>
        <v>0</v>
      </c>
      <c r="V1535" s="2">
        <f t="shared" si="214"/>
        <v>0</v>
      </c>
      <c r="W1535" s="2">
        <f t="array" ref="W1535">IF($S1535=1,IFERROR(INDEX(Summary!$AZ:$AZ,$AH1535),0),0)</f>
        <v>0</v>
      </c>
      <c r="X1535" s="3">
        <f t="array" ref="X1535">IF($S1535=1,IFERROR(INDEX(Summary!$BA:$BA,$AH1535),0),0)</f>
        <v>0</v>
      </c>
      <c r="Y1535" s="2">
        <f t="array" ref="Y1535">IF($S1535=1,IFERROR(INDEX(Summary!$G:$G,$AH1535),0),0)</f>
        <v>0</v>
      </c>
      <c r="Z1535" s="2">
        <f t="array" ref="Z1535">IF($S1535=1,IFERROR(INDEX(Summary!$H:$H,$AH1535),0),0)</f>
        <v>0</v>
      </c>
      <c r="AA1535" s="2">
        <f t="array" ref="AA1535">IF($S1535=1,IFERROR(INDEX(Summary!$I:$I,$AH1535),0),0)</f>
        <v>0</v>
      </c>
      <c r="AB1535" s="2">
        <f t="array" ref="AB1535">IF($S1535=1,IFERROR(INDEX(Summary!$J:$J,$AH1535),0),0)</f>
        <v>0</v>
      </c>
      <c r="AC1535" s="2">
        <f t="array" ref="AC1535">IF($S1535=1,IFERROR(INDEX(Summary!$K:$K,$AH1535),0),0)</f>
        <v>0</v>
      </c>
      <c r="AD1535" s="2">
        <f t="array" ref="AD1535">IF($S1535=1,IFERROR(INDEX(Summary!$L:$L,$AH1535),0),0)</f>
        <v>0</v>
      </c>
      <c r="AE1535" s="2">
        <f t="array" ref="AE1535">IF($S1535=1,IFERROR(INDEX(Summary!$M:$M,$AH1535),0),0)</f>
        <v>0</v>
      </c>
      <c r="AF1535" s="2">
        <f t="array" ref="AF1535">IF($S1535=1,IFERROR(INDEX(Summary!$N:$N,$AH1535),0),0)</f>
        <v>0</v>
      </c>
      <c r="AG1535">
        <f t="array" ref="AG1535">IF($A1535="","",IFERROR(INDEX(Summary!$BB:$BB,$AH1535),0))</f>
        <v>10</v>
      </c>
      <c r="AH1535">
        <f t="shared" si="215"/>
        <v>54</v>
      </c>
    </row>
    <row r="1536" spans="1:34" hidden="1">
      <c r="A1536" t="str">
        <f t="array" ref="A1536">IFERROR(INDEX(Summary!$D:$D,$AH1536)&amp;"","")</f>
        <v>FG00278</v>
      </c>
      <c r="B1536" t="str">
        <f t="array" ref="B1536">IF($A1536="","",INDEX(Summary!$E:$E,$AH1536))</f>
        <v>Whole Green Gram Moong 500gm</v>
      </c>
      <c r="C1536" t="str">
        <f t="array" ref="C1536">IF($A1536="","",INDEX(Summary!$B:$B,$AH1536))</f>
        <v>Raw_Agri</v>
      </c>
      <c r="D1536" t="str">
        <f t="array" ref="D1536">IF($A1536="","",INDEX(Summary!$C:$C,$AH1536))</f>
        <v>C6</v>
      </c>
      <c r="E1536">
        <f t="array" ref="E1536">IF($A1536="","",INDEX(Summary!$F:$F,$AH1536))</f>
        <v>0.5</v>
      </c>
      <c r="F1536" t="str">
        <f t="array" ref="F1536">IF($A1536="","",INDEX(Summary!$BC:$BC,$AH1536)&amp;"")</f>
        <v>P1 – Critical</v>
      </c>
      <c r="G1536">
        <f t="shared" si="207"/>
        <v>1</v>
      </c>
      <c r="H1536">
        <f t="shared" si="208"/>
        <v>1</v>
      </c>
      <c r="I1536" t="str">
        <f t="array" ref="I1536">IF($A1536="","",IF(IFERROR(INDEX(Summary!$BA:$BA,$AH1536),0)&lt;1,"Under 1 day",IF(INDEX(Summary!$BA:$BA,$AH1536)&lt;3,"1-3 days",IF(INDEX(Summary!$BA:$BA,$AH1536)&lt;7,"3-7 days","7+ days"))))</f>
        <v>1-3 days</v>
      </c>
      <c r="J1536" t="str">
        <f t="array" ref="J1536">IF($A1536="","",IF(IFERROR(INDEX(Summary!$AX:$AX,$AH1536),0)&lt;0.25,"0-25%",IF(INDEX(Summary!$AX:$AX,$AH1536)&lt;0.5,"25-50%",IF(INDEX(Summary!$AX:$AX,$AH1536)&lt;0.75,"50-75%","75-100%"))))</f>
        <v>25-50%</v>
      </c>
      <c r="K1536" t="str">
        <f t="array" ref="K1536">IF($A1536="","",INDEX(Summary!$AY:$AY,$AH1536)&amp;"")</f>
        <v xml:space="preserve">WIP </v>
      </c>
      <c r="L1536" s="1">
        <f>IF($A1536="","",Summary!$P$2+MOD(ROW()-2,30))</f>
        <v>46231</v>
      </c>
      <c r="M1536">
        <f t="shared" si="209"/>
        <v>5</v>
      </c>
      <c r="N1536">
        <f t="shared" si="210"/>
        <v>28</v>
      </c>
      <c r="O1536" t="str">
        <f t="shared" si="211"/>
        <v>Jul-2026</v>
      </c>
      <c r="P1536">
        <f t="shared" ca="1" si="212"/>
        <v>1</v>
      </c>
      <c r="Q1536" s="2">
        <f t="array" ref="Q1536">IF($A1536="",0,IFERROR(INDEX(Summary!$P$3:$AS$67,$AH1536-2,$M1536),0))</f>
        <v>0</v>
      </c>
      <c r="R1536" s="2">
        <f t="array" ref="R1536">IF($A1536="",0,ROUND(IFERROR(INDEX(Summary!$O:$O,$AH1536),0)/30,0))</f>
        <v>109</v>
      </c>
      <c r="S1536">
        <f t="shared" si="213"/>
        <v>0</v>
      </c>
      <c r="T1536" s="2">
        <f t="array" ref="T1536">IF($S1536=1,IFERROR(INDEX(Summary!$O:$O,$AH1536),0),0)</f>
        <v>0</v>
      </c>
      <c r="U1536" s="2">
        <f t="array" ref="U1536">IF($S1536=1,IFERROR(INDEX(Summary!$AT:$AT,$AH1536),0),0)</f>
        <v>0</v>
      </c>
      <c r="V1536" s="2">
        <f t="shared" si="214"/>
        <v>0</v>
      </c>
      <c r="W1536" s="2">
        <f t="array" ref="W1536">IF($S1536=1,IFERROR(INDEX(Summary!$AZ:$AZ,$AH1536),0),0)</f>
        <v>0</v>
      </c>
      <c r="X1536" s="3">
        <f t="array" ref="X1536">IF($S1536=1,IFERROR(INDEX(Summary!$BA:$BA,$AH1536),0),0)</f>
        <v>0</v>
      </c>
      <c r="Y1536" s="2">
        <f t="array" ref="Y1536">IF($S1536=1,IFERROR(INDEX(Summary!$G:$G,$AH1536),0),0)</f>
        <v>0</v>
      </c>
      <c r="Z1536" s="2">
        <f t="array" ref="Z1536">IF($S1536=1,IFERROR(INDEX(Summary!$H:$H,$AH1536),0),0)</f>
        <v>0</v>
      </c>
      <c r="AA1536" s="2">
        <f t="array" ref="AA1536">IF($S1536=1,IFERROR(INDEX(Summary!$I:$I,$AH1536),0),0)</f>
        <v>0</v>
      </c>
      <c r="AB1536" s="2">
        <f t="array" ref="AB1536">IF($S1536=1,IFERROR(INDEX(Summary!$J:$J,$AH1536),0),0)</f>
        <v>0</v>
      </c>
      <c r="AC1536" s="2">
        <f t="array" ref="AC1536">IF($S1536=1,IFERROR(INDEX(Summary!$K:$K,$AH1536),0),0)</f>
        <v>0</v>
      </c>
      <c r="AD1536" s="2">
        <f t="array" ref="AD1536">IF($S1536=1,IFERROR(INDEX(Summary!$L:$L,$AH1536),0),0)</f>
        <v>0</v>
      </c>
      <c r="AE1536" s="2">
        <f t="array" ref="AE1536">IF($S1536=1,IFERROR(INDEX(Summary!$M:$M,$AH1536),0),0)</f>
        <v>0</v>
      </c>
      <c r="AF1536" s="2">
        <f t="array" ref="AF1536">IF($S1536=1,IFERROR(INDEX(Summary!$N:$N,$AH1536),0),0)</f>
        <v>0</v>
      </c>
      <c r="AG1536">
        <f t="array" ref="AG1536">IF($A1536="","",IFERROR(INDEX(Summary!$BB:$BB,$AH1536),0))</f>
        <v>10</v>
      </c>
      <c r="AH1536">
        <f t="shared" si="215"/>
        <v>54</v>
      </c>
    </row>
    <row r="1537" spans="1:34" hidden="1">
      <c r="A1537" t="str">
        <f t="array" ref="A1537">IFERROR(INDEX(Summary!$D:$D,$AH1537)&amp;"","")</f>
        <v>FG00278</v>
      </c>
      <c r="B1537" t="str">
        <f t="array" ref="B1537">IF($A1537="","",INDEX(Summary!$E:$E,$AH1537))</f>
        <v>Whole Green Gram Moong 500gm</v>
      </c>
      <c r="C1537" t="str">
        <f t="array" ref="C1537">IF($A1537="","",INDEX(Summary!$B:$B,$AH1537))</f>
        <v>Raw_Agri</v>
      </c>
      <c r="D1537" t="str">
        <f t="array" ref="D1537">IF($A1537="","",INDEX(Summary!$C:$C,$AH1537))</f>
        <v>C6</v>
      </c>
      <c r="E1537">
        <f t="array" ref="E1537">IF($A1537="","",INDEX(Summary!$F:$F,$AH1537))</f>
        <v>0.5</v>
      </c>
      <c r="F1537" t="str">
        <f t="array" ref="F1537">IF($A1537="","",INDEX(Summary!$BC:$BC,$AH1537)&amp;"")</f>
        <v>P1 – Critical</v>
      </c>
      <c r="G1537">
        <f t="shared" si="207"/>
        <v>1</v>
      </c>
      <c r="H1537">
        <f t="shared" si="208"/>
        <v>1</v>
      </c>
      <c r="I1537" t="str">
        <f t="array" ref="I1537">IF($A1537="","",IF(IFERROR(INDEX(Summary!$BA:$BA,$AH1537),0)&lt;1,"Under 1 day",IF(INDEX(Summary!$BA:$BA,$AH1537)&lt;3,"1-3 days",IF(INDEX(Summary!$BA:$BA,$AH1537)&lt;7,"3-7 days","7+ days"))))</f>
        <v>1-3 days</v>
      </c>
      <c r="J1537" t="str">
        <f t="array" ref="J1537">IF($A1537="","",IF(IFERROR(INDEX(Summary!$AX:$AX,$AH1537),0)&lt;0.25,"0-25%",IF(INDEX(Summary!$AX:$AX,$AH1537)&lt;0.5,"25-50%",IF(INDEX(Summary!$AX:$AX,$AH1537)&lt;0.75,"50-75%","75-100%"))))</f>
        <v>25-50%</v>
      </c>
      <c r="K1537" t="str">
        <f t="array" ref="K1537">IF($A1537="","",INDEX(Summary!$AY:$AY,$AH1537)&amp;"")</f>
        <v xml:space="preserve">WIP </v>
      </c>
      <c r="L1537" s="1">
        <f>IF($A1537="","",Summary!$P$2+MOD(ROW()-2,30))</f>
        <v>46232</v>
      </c>
      <c r="M1537">
        <f t="shared" si="209"/>
        <v>6</v>
      </c>
      <c r="N1537">
        <f t="shared" si="210"/>
        <v>29</v>
      </c>
      <c r="O1537" t="str">
        <f t="shared" si="211"/>
        <v>Jul-2026</v>
      </c>
      <c r="P1537">
        <f t="shared" ca="1" si="212"/>
        <v>1</v>
      </c>
      <c r="Q1537" s="2">
        <f t="array" ref="Q1537">IF($A1537="",0,IFERROR(INDEX(Summary!$P$3:$AS$67,$AH1537-2,$M1537),0))</f>
        <v>0</v>
      </c>
      <c r="R1537" s="2">
        <f t="array" ref="R1537">IF($A1537="",0,ROUND(IFERROR(INDEX(Summary!$O:$O,$AH1537),0)/30,0))</f>
        <v>109</v>
      </c>
      <c r="S1537">
        <f t="shared" si="213"/>
        <v>0</v>
      </c>
      <c r="T1537" s="2">
        <f t="array" ref="T1537">IF($S1537=1,IFERROR(INDEX(Summary!$O:$O,$AH1537),0),0)</f>
        <v>0</v>
      </c>
      <c r="U1537" s="2">
        <f t="array" ref="U1537">IF($S1537=1,IFERROR(INDEX(Summary!$AT:$AT,$AH1537),0),0)</f>
        <v>0</v>
      </c>
      <c r="V1537" s="2">
        <f t="shared" si="214"/>
        <v>0</v>
      </c>
      <c r="W1537" s="2">
        <f t="array" ref="W1537">IF($S1537=1,IFERROR(INDEX(Summary!$AZ:$AZ,$AH1537),0),0)</f>
        <v>0</v>
      </c>
      <c r="X1537" s="3">
        <f t="array" ref="X1537">IF($S1537=1,IFERROR(INDEX(Summary!$BA:$BA,$AH1537),0),0)</f>
        <v>0</v>
      </c>
      <c r="Y1537" s="2">
        <f t="array" ref="Y1537">IF($S1537=1,IFERROR(INDEX(Summary!$G:$G,$AH1537),0),0)</f>
        <v>0</v>
      </c>
      <c r="Z1537" s="2">
        <f t="array" ref="Z1537">IF($S1537=1,IFERROR(INDEX(Summary!$H:$H,$AH1537),0),0)</f>
        <v>0</v>
      </c>
      <c r="AA1537" s="2">
        <f t="array" ref="AA1537">IF($S1537=1,IFERROR(INDEX(Summary!$I:$I,$AH1537),0),0)</f>
        <v>0</v>
      </c>
      <c r="AB1537" s="2">
        <f t="array" ref="AB1537">IF($S1537=1,IFERROR(INDEX(Summary!$J:$J,$AH1537),0),0)</f>
        <v>0</v>
      </c>
      <c r="AC1537" s="2">
        <f t="array" ref="AC1537">IF($S1537=1,IFERROR(INDEX(Summary!$K:$K,$AH1537),0),0)</f>
        <v>0</v>
      </c>
      <c r="AD1537" s="2">
        <f t="array" ref="AD1537">IF($S1537=1,IFERROR(INDEX(Summary!$L:$L,$AH1537),0),0)</f>
        <v>0</v>
      </c>
      <c r="AE1537" s="2">
        <f t="array" ref="AE1537">IF($S1537=1,IFERROR(INDEX(Summary!$M:$M,$AH1537),0),0)</f>
        <v>0</v>
      </c>
      <c r="AF1537" s="2">
        <f t="array" ref="AF1537">IF($S1537=1,IFERROR(INDEX(Summary!$N:$N,$AH1537),0),0)</f>
        <v>0</v>
      </c>
      <c r="AG1537">
        <f t="array" ref="AG1537">IF($A1537="","",IFERROR(INDEX(Summary!$BB:$BB,$AH1537),0))</f>
        <v>10</v>
      </c>
      <c r="AH1537">
        <f t="shared" si="215"/>
        <v>54</v>
      </c>
    </row>
    <row r="1538" spans="1:34" hidden="1">
      <c r="A1538" t="str">
        <f t="array" ref="A1538">IFERROR(INDEX(Summary!$D:$D,$AH1538)&amp;"","")</f>
        <v>FG00278</v>
      </c>
      <c r="B1538" t="str">
        <f t="array" ref="B1538">IF($A1538="","",INDEX(Summary!$E:$E,$AH1538))</f>
        <v>Whole Green Gram Moong 500gm</v>
      </c>
      <c r="C1538" t="str">
        <f t="array" ref="C1538">IF($A1538="","",INDEX(Summary!$B:$B,$AH1538))</f>
        <v>Raw_Agri</v>
      </c>
      <c r="D1538" t="str">
        <f t="array" ref="D1538">IF($A1538="","",INDEX(Summary!$C:$C,$AH1538))</f>
        <v>C6</v>
      </c>
      <c r="E1538">
        <f t="array" ref="E1538">IF($A1538="","",INDEX(Summary!$F:$F,$AH1538))</f>
        <v>0.5</v>
      </c>
      <c r="F1538" t="str">
        <f t="array" ref="F1538">IF($A1538="","",INDEX(Summary!$BC:$BC,$AH1538)&amp;"")</f>
        <v>P1 – Critical</v>
      </c>
      <c r="G1538">
        <f t="shared" ref="G1538:G1601" si="216">IF($A1538="","",VALUE(LEFT(SUBSTITUTE($F1538,"P",""),1)))</f>
        <v>1</v>
      </c>
      <c r="H1538">
        <f t="shared" ref="H1538:H1601" si="217">IF($A1538="","",IF(LEFT($F1538,2)="P1",1,0))</f>
        <v>1</v>
      </c>
      <c r="I1538" t="str">
        <f t="array" ref="I1538">IF($A1538="","",IF(IFERROR(INDEX(Summary!$BA:$BA,$AH1538),0)&lt;1,"Under 1 day",IF(INDEX(Summary!$BA:$BA,$AH1538)&lt;3,"1-3 days",IF(INDEX(Summary!$BA:$BA,$AH1538)&lt;7,"3-7 days","7+ days"))))</f>
        <v>1-3 days</v>
      </c>
      <c r="J1538" t="str">
        <f t="array" ref="J1538">IF($A1538="","",IF(IFERROR(INDEX(Summary!$AX:$AX,$AH1538),0)&lt;0.25,"0-25%",IF(INDEX(Summary!$AX:$AX,$AH1538)&lt;0.5,"25-50%",IF(INDEX(Summary!$AX:$AX,$AH1538)&lt;0.75,"50-75%","75-100%"))))</f>
        <v>25-50%</v>
      </c>
      <c r="K1538" t="str">
        <f t="array" ref="K1538">IF($A1538="","",INDEX(Summary!$AY:$AY,$AH1538)&amp;"")</f>
        <v xml:space="preserve">WIP </v>
      </c>
      <c r="L1538" s="1">
        <f>IF($A1538="","",Summary!$P$2+MOD(ROW()-2,30))</f>
        <v>46233</v>
      </c>
      <c r="M1538">
        <f t="shared" ref="M1538:M1601" si="218">IF($A1538="","",MOD(ROW()-2,30)+1)</f>
        <v>7</v>
      </c>
      <c r="N1538">
        <f t="shared" ref="N1538:N1601" si="219">IF($A1538="","",DAY($L1538))</f>
        <v>30</v>
      </c>
      <c r="O1538" t="str">
        <f t="shared" ref="O1538:O1601" si="220">IF($A1538="","",TEXT($L1538,"mmm-yyyy"))</f>
        <v>Jul-2026</v>
      </c>
      <c r="P1538">
        <f t="shared" ref="P1538:P1601" ca="1" si="221">IF($A1538="","",IF($L1538&lt;=TODAY(),1,0))</f>
        <v>1</v>
      </c>
      <c r="Q1538" s="2">
        <f t="array" ref="Q1538">IF($A1538="",0,IFERROR(INDEX(Summary!$P$3:$AS$67,$AH1538-2,$M1538),0))</f>
        <v>0</v>
      </c>
      <c r="R1538" s="2">
        <f t="array" ref="R1538">IF($A1538="",0,ROUND(IFERROR(INDEX(Summary!$O:$O,$AH1538),0)/30,0))</f>
        <v>109</v>
      </c>
      <c r="S1538">
        <f t="shared" ref="S1538:S1601" si="222">IF($A1538="",0,IF($M1538=1,1,0))</f>
        <v>0</v>
      </c>
      <c r="T1538" s="2">
        <f t="array" ref="T1538">IF($S1538=1,IFERROR(INDEX(Summary!$O:$O,$AH1538),0),0)</f>
        <v>0</v>
      </c>
      <c r="U1538" s="2">
        <f t="array" ref="U1538">IF($S1538=1,IFERROR(INDEX(Summary!$AT:$AT,$AH1538),0),0)</f>
        <v>0</v>
      </c>
      <c r="V1538" s="2">
        <f t="shared" ref="V1538:V1601" si="223">IF($S1538=1,MAX(0,$T1538-$U1538),0)</f>
        <v>0</v>
      </c>
      <c r="W1538" s="2">
        <f t="array" ref="W1538">IF($S1538=1,IFERROR(INDEX(Summary!$AZ:$AZ,$AH1538),0),0)</f>
        <v>0</v>
      </c>
      <c r="X1538" s="3">
        <f t="array" ref="X1538">IF($S1538=1,IFERROR(INDEX(Summary!$BA:$BA,$AH1538),0),0)</f>
        <v>0</v>
      </c>
      <c r="Y1538" s="2">
        <f t="array" ref="Y1538">IF($S1538=1,IFERROR(INDEX(Summary!$G:$G,$AH1538),0),0)</f>
        <v>0</v>
      </c>
      <c r="Z1538" s="2">
        <f t="array" ref="Z1538">IF($S1538=1,IFERROR(INDEX(Summary!$H:$H,$AH1538),0),0)</f>
        <v>0</v>
      </c>
      <c r="AA1538" s="2">
        <f t="array" ref="AA1538">IF($S1538=1,IFERROR(INDEX(Summary!$I:$I,$AH1538),0),0)</f>
        <v>0</v>
      </c>
      <c r="AB1538" s="2">
        <f t="array" ref="AB1538">IF($S1538=1,IFERROR(INDEX(Summary!$J:$J,$AH1538),0),0)</f>
        <v>0</v>
      </c>
      <c r="AC1538" s="2">
        <f t="array" ref="AC1538">IF($S1538=1,IFERROR(INDEX(Summary!$K:$K,$AH1538),0),0)</f>
        <v>0</v>
      </c>
      <c r="AD1538" s="2">
        <f t="array" ref="AD1538">IF($S1538=1,IFERROR(INDEX(Summary!$L:$L,$AH1538),0),0)</f>
        <v>0</v>
      </c>
      <c r="AE1538" s="2">
        <f t="array" ref="AE1538">IF($S1538=1,IFERROR(INDEX(Summary!$M:$M,$AH1538),0),0)</f>
        <v>0</v>
      </c>
      <c r="AF1538" s="2">
        <f t="array" ref="AF1538">IF($S1538=1,IFERROR(INDEX(Summary!$N:$N,$AH1538),0),0)</f>
        <v>0</v>
      </c>
      <c r="AG1538">
        <f t="array" ref="AG1538">IF($A1538="","",IFERROR(INDEX(Summary!$BB:$BB,$AH1538),0))</f>
        <v>10</v>
      </c>
      <c r="AH1538">
        <f t="shared" ref="AH1538:AH1601" si="224">INT((ROW()-2)/30)+3</f>
        <v>54</v>
      </c>
    </row>
    <row r="1539" spans="1:34" hidden="1">
      <c r="A1539" t="str">
        <f t="array" ref="A1539">IFERROR(INDEX(Summary!$D:$D,$AH1539)&amp;"","")</f>
        <v>FG00278</v>
      </c>
      <c r="B1539" t="str">
        <f t="array" ref="B1539">IF($A1539="","",INDEX(Summary!$E:$E,$AH1539))</f>
        <v>Whole Green Gram Moong 500gm</v>
      </c>
      <c r="C1539" t="str">
        <f t="array" ref="C1539">IF($A1539="","",INDEX(Summary!$B:$B,$AH1539))</f>
        <v>Raw_Agri</v>
      </c>
      <c r="D1539" t="str">
        <f t="array" ref="D1539">IF($A1539="","",INDEX(Summary!$C:$C,$AH1539))</f>
        <v>C6</v>
      </c>
      <c r="E1539">
        <f t="array" ref="E1539">IF($A1539="","",INDEX(Summary!$F:$F,$AH1539))</f>
        <v>0.5</v>
      </c>
      <c r="F1539" t="str">
        <f t="array" ref="F1539">IF($A1539="","",INDEX(Summary!$BC:$BC,$AH1539)&amp;"")</f>
        <v>P1 – Critical</v>
      </c>
      <c r="G1539">
        <f t="shared" si="216"/>
        <v>1</v>
      </c>
      <c r="H1539">
        <f t="shared" si="217"/>
        <v>1</v>
      </c>
      <c r="I1539" t="str">
        <f t="array" ref="I1539">IF($A1539="","",IF(IFERROR(INDEX(Summary!$BA:$BA,$AH1539),0)&lt;1,"Under 1 day",IF(INDEX(Summary!$BA:$BA,$AH1539)&lt;3,"1-3 days",IF(INDEX(Summary!$BA:$BA,$AH1539)&lt;7,"3-7 days","7+ days"))))</f>
        <v>1-3 days</v>
      </c>
      <c r="J1539" t="str">
        <f t="array" ref="J1539">IF($A1539="","",IF(IFERROR(INDEX(Summary!$AX:$AX,$AH1539),0)&lt;0.25,"0-25%",IF(INDEX(Summary!$AX:$AX,$AH1539)&lt;0.5,"25-50%",IF(INDEX(Summary!$AX:$AX,$AH1539)&lt;0.75,"50-75%","75-100%"))))</f>
        <v>25-50%</v>
      </c>
      <c r="K1539" t="str">
        <f t="array" ref="K1539">IF($A1539="","",INDEX(Summary!$AY:$AY,$AH1539)&amp;"")</f>
        <v xml:space="preserve">WIP </v>
      </c>
      <c r="L1539" s="1">
        <f>IF($A1539="","",Summary!$P$2+MOD(ROW()-2,30))</f>
        <v>46234</v>
      </c>
      <c r="M1539">
        <f t="shared" si="218"/>
        <v>8</v>
      </c>
      <c r="N1539">
        <f t="shared" si="219"/>
        <v>31</v>
      </c>
      <c r="O1539" t="str">
        <f t="shared" si="220"/>
        <v>Jul-2026</v>
      </c>
      <c r="P1539">
        <f t="shared" ca="1" si="221"/>
        <v>1</v>
      </c>
      <c r="Q1539" s="2">
        <f t="array" ref="Q1539">IF($A1539="",0,IFERROR(INDEX(Summary!$P$3:$AS$67,$AH1539-2,$M1539),0))</f>
        <v>0</v>
      </c>
      <c r="R1539" s="2">
        <f t="array" ref="R1539">IF($A1539="",0,ROUND(IFERROR(INDEX(Summary!$O:$O,$AH1539),0)/30,0))</f>
        <v>109</v>
      </c>
      <c r="S1539">
        <f t="shared" si="222"/>
        <v>0</v>
      </c>
      <c r="T1539" s="2">
        <f t="array" ref="T1539">IF($S1539=1,IFERROR(INDEX(Summary!$O:$O,$AH1539),0),0)</f>
        <v>0</v>
      </c>
      <c r="U1539" s="2">
        <f t="array" ref="U1539">IF($S1539=1,IFERROR(INDEX(Summary!$AT:$AT,$AH1539),0),0)</f>
        <v>0</v>
      </c>
      <c r="V1539" s="2">
        <f t="shared" si="223"/>
        <v>0</v>
      </c>
      <c r="W1539" s="2">
        <f t="array" ref="W1539">IF($S1539=1,IFERROR(INDEX(Summary!$AZ:$AZ,$AH1539),0),0)</f>
        <v>0</v>
      </c>
      <c r="X1539" s="3">
        <f t="array" ref="X1539">IF($S1539=1,IFERROR(INDEX(Summary!$BA:$BA,$AH1539),0),0)</f>
        <v>0</v>
      </c>
      <c r="Y1539" s="2">
        <f t="array" ref="Y1539">IF($S1539=1,IFERROR(INDEX(Summary!$G:$G,$AH1539),0),0)</f>
        <v>0</v>
      </c>
      <c r="Z1539" s="2">
        <f t="array" ref="Z1539">IF($S1539=1,IFERROR(INDEX(Summary!$H:$H,$AH1539),0),0)</f>
        <v>0</v>
      </c>
      <c r="AA1539" s="2">
        <f t="array" ref="AA1539">IF($S1539=1,IFERROR(INDEX(Summary!$I:$I,$AH1539),0),0)</f>
        <v>0</v>
      </c>
      <c r="AB1539" s="2">
        <f t="array" ref="AB1539">IF($S1539=1,IFERROR(INDEX(Summary!$J:$J,$AH1539),0),0)</f>
        <v>0</v>
      </c>
      <c r="AC1539" s="2">
        <f t="array" ref="AC1539">IF($S1539=1,IFERROR(INDEX(Summary!$K:$K,$AH1539),0),0)</f>
        <v>0</v>
      </c>
      <c r="AD1539" s="2">
        <f t="array" ref="AD1539">IF($S1539=1,IFERROR(INDEX(Summary!$L:$L,$AH1539),0),0)</f>
        <v>0</v>
      </c>
      <c r="AE1539" s="2">
        <f t="array" ref="AE1539">IF($S1539=1,IFERROR(INDEX(Summary!$M:$M,$AH1539),0),0)</f>
        <v>0</v>
      </c>
      <c r="AF1539" s="2">
        <f t="array" ref="AF1539">IF($S1539=1,IFERROR(INDEX(Summary!$N:$N,$AH1539),0),0)</f>
        <v>0</v>
      </c>
      <c r="AG1539">
        <f t="array" ref="AG1539">IF($A1539="","",IFERROR(INDEX(Summary!$BB:$BB,$AH1539),0))</f>
        <v>10</v>
      </c>
      <c r="AH1539">
        <f t="shared" si="224"/>
        <v>54</v>
      </c>
    </row>
    <row r="1540" spans="1:34" hidden="1">
      <c r="A1540" t="str">
        <f t="array" ref="A1540">IFERROR(INDEX(Summary!$D:$D,$AH1540)&amp;"","")</f>
        <v>FG00278</v>
      </c>
      <c r="B1540" t="str">
        <f t="array" ref="B1540">IF($A1540="","",INDEX(Summary!$E:$E,$AH1540))</f>
        <v>Whole Green Gram Moong 500gm</v>
      </c>
      <c r="C1540" t="str">
        <f t="array" ref="C1540">IF($A1540="","",INDEX(Summary!$B:$B,$AH1540))</f>
        <v>Raw_Agri</v>
      </c>
      <c r="D1540" t="str">
        <f t="array" ref="D1540">IF($A1540="","",INDEX(Summary!$C:$C,$AH1540))</f>
        <v>C6</v>
      </c>
      <c r="E1540">
        <f t="array" ref="E1540">IF($A1540="","",INDEX(Summary!$F:$F,$AH1540))</f>
        <v>0.5</v>
      </c>
      <c r="F1540" t="str">
        <f t="array" ref="F1540">IF($A1540="","",INDEX(Summary!$BC:$BC,$AH1540)&amp;"")</f>
        <v>P1 – Critical</v>
      </c>
      <c r="G1540">
        <f t="shared" si="216"/>
        <v>1</v>
      </c>
      <c r="H1540">
        <f t="shared" si="217"/>
        <v>1</v>
      </c>
      <c r="I1540" t="str">
        <f t="array" ref="I1540">IF($A1540="","",IF(IFERROR(INDEX(Summary!$BA:$BA,$AH1540),0)&lt;1,"Under 1 day",IF(INDEX(Summary!$BA:$BA,$AH1540)&lt;3,"1-3 days",IF(INDEX(Summary!$BA:$BA,$AH1540)&lt;7,"3-7 days","7+ days"))))</f>
        <v>1-3 days</v>
      </c>
      <c r="J1540" t="str">
        <f t="array" ref="J1540">IF($A1540="","",IF(IFERROR(INDEX(Summary!$AX:$AX,$AH1540),0)&lt;0.25,"0-25%",IF(INDEX(Summary!$AX:$AX,$AH1540)&lt;0.5,"25-50%",IF(INDEX(Summary!$AX:$AX,$AH1540)&lt;0.75,"50-75%","75-100%"))))</f>
        <v>25-50%</v>
      </c>
      <c r="K1540" t="str">
        <f t="array" ref="K1540">IF($A1540="","",INDEX(Summary!$AY:$AY,$AH1540)&amp;"")</f>
        <v xml:space="preserve">WIP </v>
      </c>
      <c r="L1540" s="1">
        <f>IF($A1540="","",Summary!$P$2+MOD(ROW()-2,30))</f>
        <v>46235</v>
      </c>
      <c r="M1540">
        <f t="shared" si="218"/>
        <v>9</v>
      </c>
      <c r="N1540">
        <f t="shared" si="219"/>
        <v>1</v>
      </c>
      <c r="O1540" t="str">
        <f t="shared" si="220"/>
        <v>Aug-2026</v>
      </c>
      <c r="P1540">
        <f t="shared" ca="1" si="221"/>
        <v>1</v>
      </c>
      <c r="Q1540" s="2">
        <f t="array" ref="Q1540">IF($A1540="",0,IFERROR(INDEX(Summary!$P$3:$AS$67,$AH1540-2,$M1540),0))</f>
        <v>0</v>
      </c>
      <c r="R1540" s="2">
        <f t="array" ref="R1540">IF($A1540="",0,ROUND(IFERROR(INDEX(Summary!$O:$O,$AH1540),0)/30,0))</f>
        <v>109</v>
      </c>
      <c r="S1540">
        <f t="shared" si="222"/>
        <v>0</v>
      </c>
      <c r="T1540" s="2">
        <f t="array" ref="T1540">IF($S1540=1,IFERROR(INDEX(Summary!$O:$O,$AH1540),0),0)</f>
        <v>0</v>
      </c>
      <c r="U1540" s="2">
        <f t="array" ref="U1540">IF($S1540=1,IFERROR(INDEX(Summary!$AT:$AT,$AH1540),0),0)</f>
        <v>0</v>
      </c>
      <c r="V1540" s="2">
        <f t="shared" si="223"/>
        <v>0</v>
      </c>
      <c r="W1540" s="2">
        <f t="array" ref="W1540">IF($S1540=1,IFERROR(INDEX(Summary!$AZ:$AZ,$AH1540),0),0)</f>
        <v>0</v>
      </c>
      <c r="X1540" s="3">
        <f t="array" ref="X1540">IF($S1540=1,IFERROR(INDEX(Summary!$BA:$BA,$AH1540),0),0)</f>
        <v>0</v>
      </c>
      <c r="Y1540" s="2">
        <f t="array" ref="Y1540">IF($S1540=1,IFERROR(INDEX(Summary!$G:$G,$AH1540),0),0)</f>
        <v>0</v>
      </c>
      <c r="Z1540" s="2">
        <f t="array" ref="Z1540">IF($S1540=1,IFERROR(INDEX(Summary!$H:$H,$AH1540),0),0)</f>
        <v>0</v>
      </c>
      <c r="AA1540" s="2">
        <f t="array" ref="AA1540">IF($S1540=1,IFERROR(INDEX(Summary!$I:$I,$AH1540),0),0)</f>
        <v>0</v>
      </c>
      <c r="AB1540" s="2">
        <f t="array" ref="AB1540">IF($S1540=1,IFERROR(INDEX(Summary!$J:$J,$AH1540),0),0)</f>
        <v>0</v>
      </c>
      <c r="AC1540" s="2">
        <f t="array" ref="AC1540">IF($S1540=1,IFERROR(INDEX(Summary!$K:$K,$AH1540),0),0)</f>
        <v>0</v>
      </c>
      <c r="AD1540" s="2">
        <f t="array" ref="AD1540">IF($S1540=1,IFERROR(INDEX(Summary!$L:$L,$AH1540),0),0)</f>
        <v>0</v>
      </c>
      <c r="AE1540" s="2">
        <f t="array" ref="AE1540">IF($S1540=1,IFERROR(INDEX(Summary!$M:$M,$AH1540),0),0)</f>
        <v>0</v>
      </c>
      <c r="AF1540" s="2">
        <f t="array" ref="AF1540">IF($S1540=1,IFERROR(INDEX(Summary!$N:$N,$AH1540),0),0)</f>
        <v>0</v>
      </c>
      <c r="AG1540">
        <f t="array" ref="AG1540">IF($A1540="","",IFERROR(INDEX(Summary!$BB:$BB,$AH1540),0))</f>
        <v>10</v>
      </c>
      <c r="AH1540">
        <f t="shared" si="224"/>
        <v>54</v>
      </c>
    </row>
    <row r="1541" spans="1:34" hidden="1">
      <c r="A1541" t="str">
        <f t="array" ref="A1541">IFERROR(INDEX(Summary!$D:$D,$AH1541)&amp;"","")</f>
        <v>FG00278</v>
      </c>
      <c r="B1541" t="str">
        <f t="array" ref="B1541">IF($A1541="","",INDEX(Summary!$E:$E,$AH1541))</f>
        <v>Whole Green Gram Moong 500gm</v>
      </c>
      <c r="C1541" t="str">
        <f t="array" ref="C1541">IF($A1541="","",INDEX(Summary!$B:$B,$AH1541))</f>
        <v>Raw_Agri</v>
      </c>
      <c r="D1541" t="str">
        <f t="array" ref="D1541">IF($A1541="","",INDEX(Summary!$C:$C,$AH1541))</f>
        <v>C6</v>
      </c>
      <c r="E1541">
        <f t="array" ref="E1541">IF($A1541="","",INDEX(Summary!$F:$F,$AH1541))</f>
        <v>0.5</v>
      </c>
      <c r="F1541" t="str">
        <f t="array" ref="F1541">IF($A1541="","",INDEX(Summary!$BC:$BC,$AH1541)&amp;"")</f>
        <v>P1 – Critical</v>
      </c>
      <c r="G1541">
        <f t="shared" si="216"/>
        <v>1</v>
      </c>
      <c r="H1541">
        <f t="shared" si="217"/>
        <v>1</v>
      </c>
      <c r="I1541" t="str">
        <f t="array" ref="I1541">IF($A1541="","",IF(IFERROR(INDEX(Summary!$BA:$BA,$AH1541),0)&lt;1,"Under 1 day",IF(INDEX(Summary!$BA:$BA,$AH1541)&lt;3,"1-3 days",IF(INDEX(Summary!$BA:$BA,$AH1541)&lt;7,"3-7 days","7+ days"))))</f>
        <v>1-3 days</v>
      </c>
      <c r="J1541" t="str">
        <f t="array" ref="J1541">IF($A1541="","",IF(IFERROR(INDEX(Summary!$AX:$AX,$AH1541),0)&lt;0.25,"0-25%",IF(INDEX(Summary!$AX:$AX,$AH1541)&lt;0.5,"25-50%",IF(INDEX(Summary!$AX:$AX,$AH1541)&lt;0.75,"50-75%","75-100%"))))</f>
        <v>25-50%</v>
      </c>
      <c r="K1541" t="str">
        <f t="array" ref="K1541">IF($A1541="","",INDEX(Summary!$AY:$AY,$AH1541)&amp;"")</f>
        <v xml:space="preserve">WIP </v>
      </c>
      <c r="L1541" s="1">
        <f>IF($A1541="","",Summary!$P$2+MOD(ROW()-2,30))</f>
        <v>46236</v>
      </c>
      <c r="M1541">
        <f t="shared" si="218"/>
        <v>10</v>
      </c>
      <c r="N1541">
        <f t="shared" si="219"/>
        <v>2</v>
      </c>
      <c r="O1541" t="str">
        <f t="shared" si="220"/>
        <v>Aug-2026</v>
      </c>
      <c r="P1541">
        <f t="shared" ca="1" si="221"/>
        <v>1</v>
      </c>
      <c r="Q1541" s="2">
        <f t="array" ref="Q1541">IF($A1541="",0,IFERROR(INDEX(Summary!$P$3:$AS$67,$AH1541-2,$M1541),0))</f>
        <v>0</v>
      </c>
      <c r="R1541" s="2">
        <f t="array" ref="R1541">IF($A1541="",0,ROUND(IFERROR(INDEX(Summary!$O:$O,$AH1541),0)/30,0))</f>
        <v>109</v>
      </c>
      <c r="S1541">
        <f t="shared" si="222"/>
        <v>0</v>
      </c>
      <c r="T1541" s="2">
        <f t="array" ref="T1541">IF($S1541=1,IFERROR(INDEX(Summary!$O:$O,$AH1541),0),0)</f>
        <v>0</v>
      </c>
      <c r="U1541" s="2">
        <f t="array" ref="U1541">IF($S1541=1,IFERROR(INDEX(Summary!$AT:$AT,$AH1541),0),0)</f>
        <v>0</v>
      </c>
      <c r="V1541" s="2">
        <f t="shared" si="223"/>
        <v>0</v>
      </c>
      <c r="W1541" s="2">
        <f t="array" ref="W1541">IF($S1541=1,IFERROR(INDEX(Summary!$AZ:$AZ,$AH1541),0),0)</f>
        <v>0</v>
      </c>
      <c r="X1541" s="3">
        <f t="array" ref="X1541">IF($S1541=1,IFERROR(INDEX(Summary!$BA:$BA,$AH1541),0),0)</f>
        <v>0</v>
      </c>
      <c r="Y1541" s="2">
        <f t="array" ref="Y1541">IF($S1541=1,IFERROR(INDEX(Summary!$G:$G,$AH1541),0),0)</f>
        <v>0</v>
      </c>
      <c r="Z1541" s="2">
        <f t="array" ref="Z1541">IF($S1541=1,IFERROR(INDEX(Summary!$H:$H,$AH1541),0),0)</f>
        <v>0</v>
      </c>
      <c r="AA1541" s="2">
        <f t="array" ref="AA1541">IF($S1541=1,IFERROR(INDEX(Summary!$I:$I,$AH1541),0),0)</f>
        <v>0</v>
      </c>
      <c r="AB1541" s="2">
        <f t="array" ref="AB1541">IF($S1541=1,IFERROR(INDEX(Summary!$J:$J,$AH1541),0),0)</f>
        <v>0</v>
      </c>
      <c r="AC1541" s="2">
        <f t="array" ref="AC1541">IF($S1541=1,IFERROR(INDEX(Summary!$K:$K,$AH1541),0),0)</f>
        <v>0</v>
      </c>
      <c r="AD1541" s="2">
        <f t="array" ref="AD1541">IF($S1541=1,IFERROR(INDEX(Summary!$L:$L,$AH1541),0),0)</f>
        <v>0</v>
      </c>
      <c r="AE1541" s="2">
        <f t="array" ref="AE1541">IF($S1541=1,IFERROR(INDEX(Summary!$M:$M,$AH1541),0),0)</f>
        <v>0</v>
      </c>
      <c r="AF1541" s="2">
        <f t="array" ref="AF1541">IF($S1541=1,IFERROR(INDEX(Summary!$N:$N,$AH1541),0),0)</f>
        <v>0</v>
      </c>
      <c r="AG1541">
        <f t="array" ref="AG1541">IF($A1541="","",IFERROR(INDEX(Summary!$BB:$BB,$AH1541),0))</f>
        <v>10</v>
      </c>
      <c r="AH1541">
        <f t="shared" si="224"/>
        <v>54</v>
      </c>
    </row>
    <row r="1542" spans="1:34" hidden="1">
      <c r="A1542" t="str">
        <f t="array" ref="A1542">IFERROR(INDEX(Summary!$D:$D,$AH1542)&amp;"","")</f>
        <v>FG00278</v>
      </c>
      <c r="B1542" t="str">
        <f t="array" ref="B1542">IF($A1542="","",INDEX(Summary!$E:$E,$AH1542))</f>
        <v>Whole Green Gram Moong 500gm</v>
      </c>
      <c r="C1542" t="str">
        <f t="array" ref="C1542">IF($A1542="","",INDEX(Summary!$B:$B,$AH1542))</f>
        <v>Raw_Agri</v>
      </c>
      <c r="D1542" t="str">
        <f t="array" ref="D1542">IF($A1542="","",INDEX(Summary!$C:$C,$AH1542))</f>
        <v>C6</v>
      </c>
      <c r="E1542">
        <f t="array" ref="E1542">IF($A1542="","",INDEX(Summary!$F:$F,$AH1542))</f>
        <v>0.5</v>
      </c>
      <c r="F1542" t="str">
        <f t="array" ref="F1542">IF($A1542="","",INDEX(Summary!$BC:$BC,$AH1542)&amp;"")</f>
        <v>P1 – Critical</v>
      </c>
      <c r="G1542">
        <f t="shared" si="216"/>
        <v>1</v>
      </c>
      <c r="H1542">
        <f t="shared" si="217"/>
        <v>1</v>
      </c>
      <c r="I1542" t="str">
        <f t="array" ref="I1542">IF($A1542="","",IF(IFERROR(INDEX(Summary!$BA:$BA,$AH1542),0)&lt;1,"Under 1 day",IF(INDEX(Summary!$BA:$BA,$AH1542)&lt;3,"1-3 days",IF(INDEX(Summary!$BA:$BA,$AH1542)&lt;7,"3-7 days","7+ days"))))</f>
        <v>1-3 days</v>
      </c>
      <c r="J1542" t="str">
        <f t="array" ref="J1542">IF($A1542="","",IF(IFERROR(INDEX(Summary!$AX:$AX,$AH1542),0)&lt;0.25,"0-25%",IF(INDEX(Summary!$AX:$AX,$AH1542)&lt;0.5,"25-50%",IF(INDEX(Summary!$AX:$AX,$AH1542)&lt;0.75,"50-75%","75-100%"))))</f>
        <v>25-50%</v>
      </c>
      <c r="K1542" t="str">
        <f t="array" ref="K1542">IF($A1542="","",INDEX(Summary!$AY:$AY,$AH1542)&amp;"")</f>
        <v xml:space="preserve">WIP </v>
      </c>
      <c r="L1542" s="1">
        <f>IF($A1542="","",Summary!$P$2+MOD(ROW()-2,30))</f>
        <v>46237</v>
      </c>
      <c r="M1542">
        <f t="shared" si="218"/>
        <v>11</v>
      </c>
      <c r="N1542">
        <f t="shared" si="219"/>
        <v>3</v>
      </c>
      <c r="O1542" t="str">
        <f t="shared" si="220"/>
        <v>Aug-2026</v>
      </c>
      <c r="P1542">
        <f t="shared" ca="1" si="221"/>
        <v>1</v>
      </c>
      <c r="Q1542" s="2">
        <f t="array" ref="Q1542">IF($A1542="",0,IFERROR(INDEX(Summary!$P$3:$AS$67,$AH1542-2,$M1542),0))</f>
        <v>0</v>
      </c>
      <c r="R1542" s="2">
        <f t="array" ref="R1542">IF($A1542="",0,ROUND(IFERROR(INDEX(Summary!$O:$O,$AH1542),0)/30,0))</f>
        <v>109</v>
      </c>
      <c r="S1542">
        <f t="shared" si="222"/>
        <v>0</v>
      </c>
      <c r="T1542" s="2">
        <f t="array" ref="T1542">IF($S1542=1,IFERROR(INDEX(Summary!$O:$O,$AH1542),0),0)</f>
        <v>0</v>
      </c>
      <c r="U1542" s="2">
        <f t="array" ref="U1542">IF($S1542=1,IFERROR(INDEX(Summary!$AT:$AT,$AH1542),0),0)</f>
        <v>0</v>
      </c>
      <c r="V1542" s="2">
        <f t="shared" si="223"/>
        <v>0</v>
      </c>
      <c r="W1542" s="2">
        <f t="array" ref="W1542">IF($S1542=1,IFERROR(INDEX(Summary!$AZ:$AZ,$AH1542),0),0)</f>
        <v>0</v>
      </c>
      <c r="X1542" s="3">
        <f t="array" ref="X1542">IF($S1542=1,IFERROR(INDEX(Summary!$BA:$BA,$AH1542),0),0)</f>
        <v>0</v>
      </c>
      <c r="Y1542" s="2">
        <f t="array" ref="Y1542">IF($S1542=1,IFERROR(INDEX(Summary!$G:$G,$AH1542),0),0)</f>
        <v>0</v>
      </c>
      <c r="Z1542" s="2">
        <f t="array" ref="Z1542">IF($S1542=1,IFERROR(INDEX(Summary!$H:$H,$AH1542),0),0)</f>
        <v>0</v>
      </c>
      <c r="AA1542" s="2">
        <f t="array" ref="AA1542">IF($S1542=1,IFERROR(INDEX(Summary!$I:$I,$AH1542),0),0)</f>
        <v>0</v>
      </c>
      <c r="AB1542" s="2">
        <f t="array" ref="AB1542">IF($S1542=1,IFERROR(INDEX(Summary!$J:$J,$AH1542),0),0)</f>
        <v>0</v>
      </c>
      <c r="AC1542" s="2">
        <f t="array" ref="AC1542">IF($S1542=1,IFERROR(INDEX(Summary!$K:$K,$AH1542),0),0)</f>
        <v>0</v>
      </c>
      <c r="AD1542" s="2">
        <f t="array" ref="AD1542">IF($S1542=1,IFERROR(INDEX(Summary!$L:$L,$AH1542),0),0)</f>
        <v>0</v>
      </c>
      <c r="AE1542" s="2">
        <f t="array" ref="AE1542">IF($S1542=1,IFERROR(INDEX(Summary!$M:$M,$AH1542),0),0)</f>
        <v>0</v>
      </c>
      <c r="AF1542" s="2">
        <f t="array" ref="AF1542">IF($S1542=1,IFERROR(INDEX(Summary!$N:$N,$AH1542),0),0)</f>
        <v>0</v>
      </c>
      <c r="AG1542">
        <f t="array" ref="AG1542">IF($A1542="","",IFERROR(INDEX(Summary!$BB:$BB,$AH1542),0))</f>
        <v>10</v>
      </c>
      <c r="AH1542">
        <f t="shared" si="224"/>
        <v>54</v>
      </c>
    </row>
    <row r="1543" spans="1:34" hidden="1">
      <c r="A1543" t="str">
        <f t="array" ref="A1543">IFERROR(INDEX(Summary!$D:$D,$AH1543)&amp;"","")</f>
        <v>FG00278</v>
      </c>
      <c r="B1543" t="str">
        <f t="array" ref="B1543">IF($A1543="","",INDEX(Summary!$E:$E,$AH1543))</f>
        <v>Whole Green Gram Moong 500gm</v>
      </c>
      <c r="C1543" t="str">
        <f t="array" ref="C1543">IF($A1543="","",INDEX(Summary!$B:$B,$AH1543))</f>
        <v>Raw_Agri</v>
      </c>
      <c r="D1543" t="str">
        <f t="array" ref="D1543">IF($A1543="","",INDEX(Summary!$C:$C,$AH1543))</f>
        <v>C6</v>
      </c>
      <c r="E1543">
        <f t="array" ref="E1543">IF($A1543="","",INDEX(Summary!$F:$F,$AH1543))</f>
        <v>0.5</v>
      </c>
      <c r="F1543" t="str">
        <f t="array" ref="F1543">IF($A1543="","",INDEX(Summary!$BC:$BC,$AH1543)&amp;"")</f>
        <v>P1 – Critical</v>
      </c>
      <c r="G1543">
        <f t="shared" si="216"/>
        <v>1</v>
      </c>
      <c r="H1543">
        <f t="shared" si="217"/>
        <v>1</v>
      </c>
      <c r="I1543" t="str">
        <f t="array" ref="I1543">IF($A1543="","",IF(IFERROR(INDEX(Summary!$BA:$BA,$AH1543),0)&lt;1,"Under 1 day",IF(INDEX(Summary!$BA:$BA,$AH1543)&lt;3,"1-3 days",IF(INDEX(Summary!$BA:$BA,$AH1543)&lt;7,"3-7 days","7+ days"))))</f>
        <v>1-3 days</v>
      </c>
      <c r="J1543" t="str">
        <f t="array" ref="J1543">IF($A1543="","",IF(IFERROR(INDEX(Summary!$AX:$AX,$AH1543),0)&lt;0.25,"0-25%",IF(INDEX(Summary!$AX:$AX,$AH1543)&lt;0.5,"25-50%",IF(INDEX(Summary!$AX:$AX,$AH1543)&lt;0.75,"50-75%","75-100%"))))</f>
        <v>25-50%</v>
      </c>
      <c r="K1543" t="str">
        <f t="array" ref="K1543">IF($A1543="","",INDEX(Summary!$AY:$AY,$AH1543)&amp;"")</f>
        <v xml:space="preserve">WIP </v>
      </c>
      <c r="L1543" s="1">
        <f>IF($A1543="","",Summary!$P$2+MOD(ROW()-2,30))</f>
        <v>46238</v>
      </c>
      <c r="M1543">
        <f t="shared" si="218"/>
        <v>12</v>
      </c>
      <c r="N1543">
        <f t="shared" si="219"/>
        <v>4</v>
      </c>
      <c r="O1543" t="str">
        <f t="shared" si="220"/>
        <v>Aug-2026</v>
      </c>
      <c r="P1543">
        <f t="shared" ca="1" si="221"/>
        <v>1</v>
      </c>
      <c r="Q1543" s="2">
        <f t="array" ref="Q1543">IF($A1543="",0,IFERROR(INDEX(Summary!$P$3:$AS$67,$AH1543-2,$M1543),0))</f>
        <v>298</v>
      </c>
      <c r="R1543" s="2">
        <f t="array" ref="R1543">IF($A1543="",0,ROUND(IFERROR(INDEX(Summary!$O:$O,$AH1543),0)/30,0))</f>
        <v>109</v>
      </c>
      <c r="S1543">
        <f t="shared" si="222"/>
        <v>0</v>
      </c>
      <c r="T1543" s="2">
        <f t="array" ref="T1543">IF($S1543=1,IFERROR(INDEX(Summary!$O:$O,$AH1543),0),0)</f>
        <v>0</v>
      </c>
      <c r="U1543" s="2">
        <f t="array" ref="U1543">IF($S1543=1,IFERROR(INDEX(Summary!$AT:$AT,$AH1543),0),0)</f>
        <v>0</v>
      </c>
      <c r="V1543" s="2">
        <f t="shared" si="223"/>
        <v>0</v>
      </c>
      <c r="W1543" s="2">
        <f t="array" ref="W1543">IF($S1543=1,IFERROR(INDEX(Summary!$AZ:$AZ,$AH1543),0),0)</f>
        <v>0</v>
      </c>
      <c r="X1543" s="3">
        <f t="array" ref="X1543">IF($S1543=1,IFERROR(INDEX(Summary!$BA:$BA,$AH1543),0),0)</f>
        <v>0</v>
      </c>
      <c r="Y1543" s="2">
        <f t="array" ref="Y1543">IF($S1543=1,IFERROR(INDEX(Summary!$G:$G,$AH1543),0),0)</f>
        <v>0</v>
      </c>
      <c r="Z1543" s="2">
        <f t="array" ref="Z1543">IF($S1543=1,IFERROR(INDEX(Summary!$H:$H,$AH1543),0),0)</f>
        <v>0</v>
      </c>
      <c r="AA1543" s="2">
        <f t="array" ref="AA1543">IF($S1543=1,IFERROR(INDEX(Summary!$I:$I,$AH1543),0),0)</f>
        <v>0</v>
      </c>
      <c r="AB1543" s="2">
        <f t="array" ref="AB1543">IF($S1543=1,IFERROR(INDEX(Summary!$J:$J,$AH1543),0),0)</f>
        <v>0</v>
      </c>
      <c r="AC1543" s="2">
        <f t="array" ref="AC1543">IF($S1543=1,IFERROR(INDEX(Summary!$K:$K,$AH1543),0),0)</f>
        <v>0</v>
      </c>
      <c r="AD1543" s="2">
        <f t="array" ref="AD1543">IF($S1543=1,IFERROR(INDEX(Summary!$L:$L,$AH1543),0),0)</f>
        <v>0</v>
      </c>
      <c r="AE1543" s="2">
        <f t="array" ref="AE1543">IF($S1543=1,IFERROR(INDEX(Summary!$M:$M,$AH1543),0),0)</f>
        <v>0</v>
      </c>
      <c r="AF1543" s="2">
        <f t="array" ref="AF1543">IF($S1543=1,IFERROR(INDEX(Summary!$N:$N,$AH1543),0),0)</f>
        <v>0</v>
      </c>
      <c r="AG1543">
        <f t="array" ref="AG1543">IF($A1543="","",IFERROR(INDEX(Summary!$BB:$BB,$AH1543),0))</f>
        <v>10</v>
      </c>
      <c r="AH1543">
        <f t="shared" si="224"/>
        <v>54</v>
      </c>
    </row>
    <row r="1544" spans="1:34" hidden="1">
      <c r="A1544" t="str">
        <f t="array" ref="A1544">IFERROR(INDEX(Summary!$D:$D,$AH1544)&amp;"","")</f>
        <v>FG00278</v>
      </c>
      <c r="B1544" t="str">
        <f t="array" ref="B1544">IF($A1544="","",INDEX(Summary!$E:$E,$AH1544))</f>
        <v>Whole Green Gram Moong 500gm</v>
      </c>
      <c r="C1544" t="str">
        <f t="array" ref="C1544">IF($A1544="","",INDEX(Summary!$B:$B,$AH1544))</f>
        <v>Raw_Agri</v>
      </c>
      <c r="D1544" t="str">
        <f t="array" ref="D1544">IF($A1544="","",INDEX(Summary!$C:$C,$AH1544))</f>
        <v>C6</v>
      </c>
      <c r="E1544">
        <f t="array" ref="E1544">IF($A1544="","",INDEX(Summary!$F:$F,$AH1544))</f>
        <v>0.5</v>
      </c>
      <c r="F1544" t="str">
        <f t="array" ref="F1544">IF($A1544="","",INDEX(Summary!$BC:$BC,$AH1544)&amp;"")</f>
        <v>P1 – Critical</v>
      </c>
      <c r="G1544">
        <f t="shared" si="216"/>
        <v>1</v>
      </c>
      <c r="H1544">
        <f t="shared" si="217"/>
        <v>1</v>
      </c>
      <c r="I1544" t="str">
        <f t="array" ref="I1544">IF($A1544="","",IF(IFERROR(INDEX(Summary!$BA:$BA,$AH1544),0)&lt;1,"Under 1 day",IF(INDEX(Summary!$BA:$BA,$AH1544)&lt;3,"1-3 days",IF(INDEX(Summary!$BA:$BA,$AH1544)&lt;7,"3-7 days","7+ days"))))</f>
        <v>1-3 days</v>
      </c>
      <c r="J1544" t="str">
        <f t="array" ref="J1544">IF($A1544="","",IF(IFERROR(INDEX(Summary!$AX:$AX,$AH1544),0)&lt;0.25,"0-25%",IF(INDEX(Summary!$AX:$AX,$AH1544)&lt;0.5,"25-50%",IF(INDEX(Summary!$AX:$AX,$AH1544)&lt;0.75,"50-75%","75-100%"))))</f>
        <v>25-50%</v>
      </c>
      <c r="K1544" t="str">
        <f t="array" ref="K1544">IF($A1544="","",INDEX(Summary!$AY:$AY,$AH1544)&amp;"")</f>
        <v xml:space="preserve">WIP </v>
      </c>
      <c r="L1544" s="1">
        <f>IF($A1544="","",Summary!$P$2+MOD(ROW()-2,30))</f>
        <v>46239</v>
      </c>
      <c r="M1544">
        <f t="shared" si="218"/>
        <v>13</v>
      </c>
      <c r="N1544">
        <f t="shared" si="219"/>
        <v>5</v>
      </c>
      <c r="O1544" t="str">
        <f t="shared" si="220"/>
        <v>Aug-2026</v>
      </c>
      <c r="P1544">
        <f t="shared" ca="1" si="221"/>
        <v>1</v>
      </c>
      <c r="Q1544" s="2">
        <f t="array" ref="Q1544">IF($A1544="",0,IFERROR(INDEX(Summary!$P$3:$AS$67,$AH1544-2,$M1544),0))</f>
        <v>0</v>
      </c>
      <c r="R1544" s="2">
        <f t="array" ref="R1544">IF($A1544="",0,ROUND(IFERROR(INDEX(Summary!$O:$O,$AH1544),0)/30,0))</f>
        <v>109</v>
      </c>
      <c r="S1544">
        <f t="shared" si="222"/>
        <v>0</v>
      </c>
      <c r="T1544" s="2">
        <f t="array" ref="T1544">IF($S1544=1,IFERROR(INDEX(Summary!$O:$O,$AH1544),0),0)</f>
        <v>0</v>
      </c>
      <c r="U1544" s="2">
        <f t="array" ref="U1544">IF($S1544=1,IFERROR(INDEX(Summary!$AT:$AT,$AH1544),0),0)</f>
        <v>0</v>
      </c>
      <c r="V1544" s="2">
        <f t="shared" si="223"/>
        <v>0</v>
      </c>
      <c r="W1544" s="2">
        <f t="array" ref="W1544">IF($S1544=1,IFERROR(INDEX(Summary!$AZ:$AZ,$AH1544),0),0)</f>
        <v>0</v>
      </c>
      <c r="X1544" s="3">
        <f t="array" ref="X1544">IF($S1544=1,IFERROR(INDEX(Summary!$BA:$BA,$AH1544),0),0)</f>
        <v>0</v>
      </c>
      <c r="Y1544" s="2">
        <f t="array" ref="Y1544">IF($S1544=1,IFERROR(INDEX(Summary!$G:$G,$AH1544),0),0)</f>
        <v>0</v>
      </c>
      <c r="Z1544" s="2">
        <f t="array" ref="Z1544">IF($S1544=1,IFERROR(INDEX(Summary!$H:$H,$AH1544),0),0)</f>
        <v>0</v>
      </c>
      <c r="AA1544" s="2">
        <f t="array" ref="AA1544">IF($S1544=1,IFERROR(INDEX(Summary!$I:$I,$AH1544),0),0)</f>
        <v>0</v>
      </c>
      <c r="AB1544" s="2">
        <f t="array" ref="AB1544">IF($S1544=1,IFERROR(INDEX(Summary!$J:$J,$AH1544),0),0)</f>
        <v>0</v>
      </c>
      <c r="AC1544" s="2">
        <f t="array" ref="AC1544">IF($S1544=1,IFERROR(INDEX(Summary!$K:$K,$AH1544),0),0)</f>
        <v>0</v>
      </c>
      <c r="AD1544" s="2">
        <f t="array" ref="AD1544">IF($S1544=1,IFERROR(INDEX(Summary!$L:$L,$AH1544),0),0)</f>
        <v>0</v>
      </c>
      <c r="AE1544" s="2">
        <f t="array" ref="AE1544">IF($S1544=1,IFERROR(INDEX(Summary!$M:$M,$AH1544),0),0)</f>
        <v>0</v>
      </c>
      <c r="AF1544" s="2">
        <f t="array" ref="AF1544">IF($S1544=1,IFERROR(INDEX(Summary!$N:$N,$AH1544),0),0)</f>
        <v>0</v>
      </c>
      <c r="AG1544">
        <f t="array" ref="AG1544">IF($A1544="","",IFERROR(INDEX(Summary!$BB:$BB,$AH1544),0))</f>
        <v>10</v>
      </c>
      <c r="AH1544">
        <f t="shared" si="224"/>
        <v>54</v>
      </c>
    </row>
    <row r="1545" spans="1:34" hidden="1">
      <c r="A1545" t="str">
        <f t="array" ref="A1545">IFERROR(INDEX(Summary!$D:$D,$AH1545)&amp;"","")</f>
        <v>FG00278</v>
      </c>
      <c r="B1545" t="str">
        <f t="array" ref="B1545">IF($A1545="","",INDEX(Summary!$E:$E,$AH1545))</f>
        <v>Whole Green Gram Moong 500gm</v>
      </c>
      <c r="C1545" t="str">
        <f t="array" ref="C1545">IF($A1545="","",INDEX(Summary!$B:$B,$AH1545))</f>
        <v>Raw_Agri</v>
      </c>
      <c r="D1545" t="str">
        <f t="array" ref="D1545">IF($A1545="","",INDEX(Summary!$C:$C,$AH1545))</f>
        <v>C6</v>
      </c>
      <c r="E1545">
        <f t="array" ref="E1545">IF($A1545="","",INDEX(Summary!$F:$F,$AH1545))</f>
        <v>0.5</v>
      </c>
      <c r="F1545" t="str">
        <f t="array" ref="F1545">IF($A1545="","",INDEX(Summary!$BC:$BC,$AH1545)&amp;"")</f>
        <v>P1 – Critical</v>
      </c>
      <c r="G1545">
        <f t="shared" si="216"/>
        <v>1</v>
      </c>
      <c r="H1545">
        <f t="shared" si="217"/>
        <v>1</v>
      </c>
      <c r="I1545" t="str">
        <f t="array" ref="I1545">IF($A1545="","",IF(IFERROR(INDEX(Summary!$BA:$BA,$AH1545),0)&lt;1,"Under 1 day",IF(INDEX(Summary!$BA:$BA,$AH1545)&lt;3,"1-3 days",IF(INDEX(Summary!$BA:$BA,$AH1545)&lt;7,"3-7 days","7+ days"))))</f>
        <v>1-3 days</v>
      </c>
      <c r="J1545" t="str">
        <f t="array" ref="J1545">IF($A1545="","",IF(IFERROR(INDEX(Summary!$AX:$AX,$AH1545),0)&lt;0.25,"0-25%",IF(INDEX(Summary!$AX:$AX,$AH1545)&lt;0.5,"25-50%",IF(INDEX(Summary!$AX:$AX,$AH1545)&lt;0.75,"50-75%","75-100%"))))</f>
        <v>25-50%</v>
      </c>
      <c r="K1545" t="str">
        <f t="array" ref="K1545">IF($A1545="","",INDEX(Summary!$AY:$AY,$AH1545)&amp;"")</f>
        <v xml:space="preserve">WIP </v>
      </c>
      <c r="L1545" s="1">
        <f>IF($A1545="","",Summary!$P$2+MOD(ROW()-2,30))</f>
        <v>46240</v>
      </c>
      <c r="M1545">
        <f t="shared" si="218"/>
        <v>14</v>
      </c>
      <c r="N1545">
        <f t="shared" si="219"/>
        <v>6</v>
      </c>
      <c r="O1545" t="str">
        <f t="shared" si="220"/>
        <v>Aug-2026</v>
      </c>
      <c r="P1545">
        <f t="shared" ca="1" si="221"/>
        <v>1</v>
      </c>
      <c r="Q1545" s="2">
        <f t="array" ref="Q1545">IF($A1545="",0,IFERROR(INDEX(Summary!$P$3:$AS$67,$AH1545-2,$M1545),0))</f>
        <v>0</v>
      </c>
      <c r="R1545" s="2">
        <f t="array" ref="R1545">IF($A1545="",0,ROUND(IFERROR(INDEX(Summary!$O:$O,$AH1545),0)/30,0))</f>
        <v>109</v>
      </c>
      <c r="S1545">
        <f t="shared" si="222"/>
        <v>0</v>
      </c>
      <c r="T1545" s="2">
        <f t="array" ref="T1545">IF($S1545=1,IFERROR(INDEX(Summary!$O:$O,$AH1545),0),0)</f>
        <v>0</v>
      </c>
      <c r="U1545" s="2">
        <f t="array" ref="U1545">IF($S1545=1,IFERROR(INDEX(Summary!$AT:$AT,$AH1545),0),0)</f>
        <v>0</v>
      </c>
      <c r="V1545" s="2">
        <f t="shared" si="223"/>
        <v>0</v>
      </c>
      <c r="W1545" s="2">
        <f t="array" ref="W1545">IF($S1545=1,IFERROR(INDEX(Summary!$AZ:$AZ,$AH1545),0),0)</f>
        <v>0</v>
      </c>
      <c r="X1545" s="3">
        <f t="array" ref="X1545">IF($S1545=1,IFERROR(INDEX(Summary!$BA:$BA,$AH1545),0),0)</f>
        <v>0</v>
      </c>
      <c r="Y1545" s="2">
        <f t="array" ref="Y1545">IF($S1545=1,IFERROR(INDEX(Summary!$G:$G,$AH1545),0),0)</f>
        <v>0</v>
      </c>
      <c r="Z1545" s="2">
        <f t="array" ref="Z1545">IF($S1545=1,IFERROR(INDEX(Summary!$H:$H,$AH1545),0),0)</f>
        <v>0</v>
      </c>
      <c r="AA1545" s="2">
        <f t="array" ref="AA1545">IF($S1545=1,IFERROR(INDEX(Summary!$I:$I,$AH1545),0),0)</f>
        <v>0</v>
      </c>
      <c r="AB1545" s="2">
        <f t="array" ref="AB1545">IF($S1545=1,IFERROR(INDEX(Summary!$J:$J,$AH1545),0),0)</f>
        <v>0</v>
      </c>
      <c r="AC1545" s="2">
        <f t="array" ref="AC1545">IF($S1545=1,IFERROR(INDEX(Summary!$K:$K,$AH1545),0),0)</f>
        <v>0</v>
      </c>
      <c r="AD1545" s="2">
        <f t="array" ref="AD1545">IF($S1545=1,IFERROR(INDEX(Summary!$L:$L,$AH1545),0),0)</f>
        <v>0</v>
      </c>
      <c r="AE1545" s="2">
        <f t="array" ref="AE1545">IF($S1545=1,IFERROR(INDEX(Summary!$M:$M,$AH1545),0),0)</f>
        <v>0</v>
      </c>
      <c r="AF1545" s="2">
        <f t="array" ref="AF1545">IF($S1545=1,IFERROR(INDEX(Summary!$N:$N,$AH1545),0),0)</f>
        <v>0</v>
      </c>
      <c r="AG1545">
        <f t="array" ref="AG1545">IF($A1545="","",IFERROR(INDEX(Summary!$BB:$BB,$AH1545),0))</f>
        <v>10</v>
      </c>
      <c r="AH1545">
        <f t="shared" si="224"/>
        <v>54</v>
      </c>
    </row>
    <row r="1546" spans="1:34" hidden="1">
      <c r="A1546" t="str">
        <f t="array" ref="A1546">IFERROR(INDEX(Summary!$D:$D,$AH1546)&amp;"","")</f>
        <v>FG00278</v>
      </c>
      <c r="B1546" t="str">
        <f t="array" ref="B1546">IF($A1546="","",INDEX(Summary!$E:$E,$AH1546))</f>
        <v>Whole Green Gram Moong 500gm</v>
      </c>
      <c r="C1546" t="str">
        <f t="array" ref="C1546">IF($A1546="","",INDEX(Summary!$B:$B,$AH1546))</f>
        <v>Raw_Agri</v>
      </c>
      <c r="D1546" t="str">
        <f t="array" ref="D1546">IF($A1546="","",INDEX(Summary!$C:$C,$AH1546))</f>
        <v>C6</v>
      </c>
      <c r="E1546">
        <f t="array" ref="E1546">IF($A1546="","",INDEX(Summary!$F:$F,$AH1546))</f>
        <v>0.5</v>
      </c>
      <c r="F1546" t="str">
        <f t="array" ref="F1546">IF($A1546="","",INDEX(Summary!$BC:$BC,$AH1546)&amp;"")</f>
        <v>P1 – Critical</v>
      </c>
      <c r="G1546">
        <f t="shared" si="216"/>
        <v>1</v>
      </c>
      <c r="H1546">
        <f t="shared" si="217"/>
        <v>1</v>
      </c>
      <c r="I1546" t="str">
        <f t="array" ref="I1546">IF($A1546="","",IF(IFERROR(INDEX(Summary!$BA:$BA,$AH1546),0)&lt;1,"Under 1 day",IF(INDEX(Summary!$BA:$BA,$AH1546)&lt;3,"1-3 days",IF(INDEX(Summary!$BA:$BA,$AH1546)&lt;7,"3-7 days","7+ days"))))</f>
        <v>1-3 days</v>
      </c>
      <c r="J1546" t="str">
        <f t="array" ref="J1546">IF($A1546="","",IF(IFERROR(INDEX(Summary!$AX:$AX,$AH1546),0)&lt;0.25,"0-25%",IF(INDEX(Summary!$AX:$AX,$AH1546)&lt;0.5,"25-50%",IF(INDEX(Summary!$AX:$AX,$AH1546)&lt;0.75,"50-75%","75-100%"))))</f>
        <v>25-50%</v>
      </c>
      <c r="K1546" t="str">
        <f t="array" ref="K1546">IF($A1546="","",INDEX(Summary!$AY:$AY,$AH1546)&amp;"")</f>
        <v xml:space="preserve">WIP </v>
      </c>
      <c r="L1546" s="1">
        <f>IF($A1546="","",Summary!$P$2+MOD(ROW()-2,30))</f>
        <v>46241</v>
      </c>
      <c r="M1546">
        <f t="shared" si="218"/>
        <v>15</v>
      </c>
      <c r="N1546">
        <f t="shared" si="219"/>
        <v>7</v>
      </c>
      <c r="O1546" t="str">
        <f t="shared" si="220"/>
        <v>Aug-2026</v>
      </c>
      <c r="P1546">
        <f t="shared" ca="1" si="221"/>
        <v>1</v>
      </c>
      <c r="Q1546" s="2">
        <f t="array" ref="Q1546">IF($A1546="",0,IFERROR(INDEX(Summary!$P$3:$AS$67,$AH1546-2,$M1546),0))</f>
        <v>0</v>
      </c>
      <c r="R1546" s="2">
        <f t="array" ref="R1546">IF($A1546="",0,ROUND(IFERROR(INDEX(Summary!$O:$O,$AH1546),0)/30,0))</f>
        <v>109</v>
      </c>
      <c r="S1546">
        <f t="shared" si="222"/>
        <v>0</v>
      </c>
      <c r="T1546" s="2">
        <f t="array" ref="T1546">IF($S1546=1,IFERROR(INDEX(Summary!$O:$O,$AH1546),0),0)</f>
        <v>0</v>
      </c>
      <c r="U1546" s="2">
        <f t="array" ref="U1546">IF($S1546=1,IFERROR(INDEX(Summary!$AT:$AT,$AH1546),0),0)</f>
        <v>0</v>
      </c>
      <c r="V1546" s="2">
        <f t="shared" si="223"/>
        <v>0</v>
      </c>
      <c r="W1546" s="2">
        <f t="array" ref="W1546">IF($S1546=1,IFERROR(INDEX(Summary!$AZ:$AZ,$AH1546),0),0)</f>
        <v>0</v>
      </c>
      <c r="X1546" s="3">
        <f t="array" ref="X1546">IF($S1546=1,IFERROR(INDEX(Summary!$BA:$BA,$AH1546),0),0)</f>
        <v>0</v>
      </c>
      <c r="Y1546" s="2">
        <f t="array" ref="Y1546">IF($S1546=1,IFERROR(INDEX(Summary!$G:$G,$AH1546),0),0)</f>
        <v>0</v>
      </c>
      <c r="Z1546" s="2">
        <f t="array" ref="Z1546">IF($S1546=1,IFERROR(INDEX(Summary!$H:$H,$AH1546),0),0)</f>
        <v>0</v>
      </c>
      <c r="AA1546" s="2">
        <f t="array" ref="AA1546">IF($S1546=1,IFERROR(INDEX(Summary!$I:$I,$AH1546),0),0)</f>
        <v>0</v>
      </c>
      <c r="AB1546" s="2">
        <f t="array" ref="AB1546">IF($S1546=1,IFERROR(INDEX(Summary!$J:$J,$AH1546),0),0)</f>
        <v>0</v>
      </c>
      <c r="AC1546" s="2">
        <f t="array" ref="AC1546">IF($S1546=1,IFERROR(INDEX(Summary!$K:$K,$AH1546),0),0)</f>
        <v>0</v>
      </c>
      <c r="AD1546" s="2">
        <f t="array" ref="AD1546">IF($S1546=1,IFERROR(INDEX(Summary!$L:$L,$AH1546),0),0)</f>
        <v>0</v>
      </c>
      <c r="AE1546" s="2">
        <f t="array" ref="AE1546">IF($S1546=1,IFERROR(INDEX(Summary!$M:$M,$AH1546),0),0)</f>
        <v>0</v>
      </c>
      <c r="AF1546" s="2">
        <f t="array" ref="AF1546">IF($S1546=1,IFERROR(INDEX(Summary!$N:$N,$AH1546),0),0)</f>
        <v>0</v>
      </c>
      <c r="AG1546">
        <f t="array" ref="AG1546">IF($A1546="","",IFERROR(INDEX(Summary!$BB:$BB,$AH1546),0))</f>
        <v>10</v>
      </c>
      <c r="AH1546">
        <f t="shared" si="224"/>
        <v>54</v>
      </c>
    </row>
    <row r="1547" spans="1:34" hidden="1">
      <c r="A1547" t="str">
        <f t="array" ref="A1547">IFERROR(INDEX(Summary!$D:$D,$AH1547)&amp;"","")</f>
        <v>FG00278</v>
      </c>
      <c r="B1547" t="str">
        <f t="array" ref="B1547">IF($A1547="","",INDEX(Summary!$E:$E,$AH1547))</f>
        <v>Whole Green Gram Moong 500gm</v>
      </c>
      <c r="C1547" t="str">
        <f t="array" ref="C1547">IF($A1547="","",INDEX(Summary!$B:$B,$AH1547))</f>
        <v>Raw_Agri</v>
      </c>
      <c r="D1547" t="str">
        <f t="array" ref="D1547">IF($A1547="","",INDEX(Summary!$C:$C,$AH1547))</f>
        <v>C6</v>
      </c>
      <c r="E1547">
        <f t="array" ref="E1547">IF($A1547="","",INDEX(Summary!$F:$F,$AH1547))</f>
        <v>0.5</v>
      </c>
      <c r="F1547" t="str">
        <f t="array" ref="F1547">IF($A1547="","",INDEX(Summary!$BC:$BC,$AH1547)&amp;"")</f>
        <v>P1 – Critical</v>
      </c>
      <c r="G1547">
        <f t="shared" si="216"/>
        <v>1</v>
      </c>
      <c r="H1547">
        <f t="shared" si="217"/>
        <v>1</v>
      </c>
      <c r="I1547" t="str">
        <f t="array" ref="I1547">IF($A1547="","",IF(IFERROR(INDEX(Summary!$BA:$BA,$AH1547),0)&lt;1,"Under 1 day",IF(INDEX(Summary!$BA:$BA,$AH1547)&lt;3,"1-3 days",IF(INDEX(Summary!$BA:$BA,$AH1547)&lt;7,"3-7 days","7+ days"))))</f>
        <v>1-3 days</v>
      </c>
      <c r="J1547" t="str">
        <f t="array" ref="J1547">IF($A1547="","",IF(IFERROR(INDEX(Summary!$AX:$AX,$AH1547),0)&lt;0.25,"0-25%",IF(INDEX(Summary!$AX:$AX,$AH1547)&lt;0.5,"25-50%",IF(INDEX(Summary!$AX:$AX,$AH1547)&lt;0.75,"50-75%","75-100%"))))</f>
        <v>25-50%</v>
      </c>
      <c r="K1547" t="str">
        <f t="array" ref="K1547">IF($A1547="","",INDEX(Summary!$AY:$AY,$AH1547)&amp;"")</f>
        <v xml:space="preserve">WIP </v>
      </c>
      <c r="L1547" s="1">
        <f>IF($A1547="","",Summary!$P$2+MOD(ROW()-2,30))</f>
        <v>46242</v>
      </c>
      <c r="M1547">
        <f t="shared" si="218"/>
        <v>16</v>
      </c>
      <c r="N1547">
        <f t="shared" si="219"/>
        <v>8</v>
      </c>
      <c r="O1547" t="str">
        <f t="shared" si="220"/>
        <v>Aug-2026</v>
      </c>
      <c r="P1547">
        <f t="shared" ca="1" si="221"/>
        <v>1</v>
      </c>
      <c r="Q1547" s="2">
        <f t="array" ref="Q1547">IF($A1547="",0,IFERROR(INDEX(Summary!$P$3:$AS$67,$AH1547-2,$M1547),0))</f>
        <v>0</v>
      </c>
      <c r="R1547" s="2">
        <f t="array" ref="R1547">IF($A1547="",0,ROUND(IFERROR(INDEX(Summary!$O:$O,$AH1547),0)/30,0))</f>
        <v>109</v>
      </c>
      <c r="S1547">
        <f t="shared" si="222"/>
        <v>0</v>
      </c>
      <c r="T1547" s="2">
        <f t="array" ref="T1547">IF($S1547=1,IFERROR(INDEX(Summary!$O:$O,$AH1547),0),0)</f>
        <v>0</v>
      </c>
      <c r="U1547" s="2">
        <f t="array" ref="U1547">IF($S1547=1,IFERROR(INDEX(Summary!$AT:$AT,$AH1547),0),0)</f>
        <v>0</v>
      </c>
      <c r="V1547" s="2">
        <f t="shared" si="223"/>
        <v>0</v>
      </c>
      <c r="W1547" s="2">
        <f t="array" ref="W1547">IF($S1547=1,IFERROR(INDEX(Summary!$AZ:$AZ,$AH1547),0),0)</f>
        <v>0</v>
      </c>
      <c r="X1547" s="3">
        <f t="array" ref="X1547">IF($S1547=1,IFERROR(INDEX(Summary!$BA:$BA,$AH1547),0),0)</f>
        <v>0</v>
      </c>
      <c r="Y1547" s="2">
        <f t="array" ref="Y1547">IF($S1547=1,IFERROR(INDEX(Summary!$G:$G,$AH1547),0),0)</f>
        <v>0</v>
      </c>
      <c r="Z1547" s="2">
        <f t="array" ref="Z1547">IF($S1547=1,IFERROR(INDEX(Summary!$H:$H,$AH1547),0),0)</f>
        <v>0</v>
      </c>
      <c r="AA1547" s="2">
        <f t="array" ref="AA1547">IF($S1547=1,IFERROR(INDEX(Summary!$I:$I,$AH1547),0),0)</f>
        <v>0</v>
      </c>
      <c r="AB1547" s="2">
        <f t="array" ref="AB1547">IF($S1547=1,IFERROR(INDEX(Summary!$J:$J,$AH1547),0),0)</f>
        <v>0</v>
      </c>
      <c r="AC1547" s="2">
        <f t="array" ref="AC1547">IF($S1547=1,IFERROR(INDEX(Summary!$K:$K,$AH1547),0),0)</f>
        <v>0</v>
      </c>
      <c r="AD1547" s="2">
        <f t="array" ref="AD1547">IF($S1547=1,IFERROR(INDEX(Summary!$L:$L,$AH1547),0),0)</f>
        <v>0</v>
      </c>
      <c r="AE1547" s="2">
        <f t="array" ref="AE1547">IF($S1547=1,IFERROR(INDEX(Summary!$M:$M,$AH1547),0),0)</f>
        <v>0</v>
      </c>
      <c r="AF1547" s="2">
        <f t="array" ref="AF1547">IF($S1547=1,IFERROR(INDEX(Summary!$N:$N,$AH1547),0),0)</f>
        <v>0</v>
      </c>
      <c r="AG1547">
        <f t="array" ref="AG1547">IF($A1547="","",IFERROR(INDEX(Summary!$BB:$BB,$AH1547),0))</f>
        <v>10</v>
      </c>
      <c r="AH1547">
        <f t="shared" si="224"/>
        <v>54</v>
      </c>
    </row>
    <row r="1548" spans="1:34" hidden="1">
      <c r="A1548" t="str">
        <f t="array" ref="A1548">IFERROR(INDEX(Summary!$D:$D,$AH1548)&amp;"","")</f>
        <v>FG00278</v>
      </c>
      <c r="B1548" t="str">
        <f t="array" ref="B1548">IF($A1548="","",INDEX(Summary!$E:$E,$AH1548))</f>
        <v>Whole Green Gram Moong 500gm</v>
      </c>
      <c r="C1548" t="str">
        <f t="array" ref="C1548">IF($A1548="","",INDEX(Summary!$B:$B,$AH1548))</f>
        <v>Raw_Agri</v>
      </c>
      <c r="D1548" t="str">
        <f t="array" ref="D1548">IF($A1548="","",INDEX(Summary!$C:$C,$AH1548))</f>
        <v>C6</v>
      </c>
      <c r="E1548">
        <f t="array" ref="E1548">IF($A1548="","",INDEX(Summary!$F:$F,$AH1548))</f>
        <v>0.5</v>
      </c>
      <c r="F1548" t="str">
        <f t="array" ref="F1548">IF($A1548="","",INDEX(Summary!$BC:$BC,$AH1548)&amp;"")</f>
        <v>P1 – Critical</v>
      </c>
      <c r="G1548">
        <f t="shared" si="216"/>
        <v>1</v>
      </c>
      <c r="H1548">
        <f t="shared" si="217"/>
        <v>1</v>
      </c>
      <c r="I1548" t="str">
        <f t="array" ref="I1548">IF($A1548="","",IF(IFERROR(INDEX(Summary!$BA:$BA,$AH1548),0)&lt;1,"Under 1 day",IF(INDEX(Summary!$BA:$BA,$AH1548)&lt;3,"1-3 days",IF(INDEX(Summary!$BA:$BA,$AH1548)&lt;7,"3-7 days","7+ days"))))</f>
        <v>1-3 days</v>
      </c>
      <c r="J1548" t="str">
        <f t="array" ref="J1548">IF($A1548="","",IF(IFERROR(INDEX(Summary!$AX:$AX,$AH1548),0)&lt;0.25,"0-25%",IF(INDEX(Summary!$AX:$AX,$AH1548)&lt;0.5,"25-50%",IF(INDEX(Summary!$AX:$AX,$AH1548)&lt;0.75,"50-75%","75-100%"))))</f>
        <v>25-50%</v>
      </c>
      <c r="K1548" t="str">
        <f t="array" ref="K1548">IF($A1548="","",INDEX(Summary!$AY:$AY,$AH1548)&amp;"")</f>
        <v xml:space="preserve">WIP </v>
      </c>
      <c r="L1548" s="1">
        <f>IF($A1548="","",Summary!$P$2+MOD(ROW()-2,30))</f>
        <v>46243</v>
      </c>
      <c r="M1548">
        <f t="shared" si="218"/>
        <v>17</v>
      </c>
      <c r="N1548">
        <f t="shared" si="219"/>
        <v>9</v>
      </c>
      <c r="O1548" t="str">
        <f t="shared" si="220"/>
        <v>Aug-2026</v>
      </c>
      <c r="P1548">
        <f t="shared" ca="1" si="221"/>
        <v>1</v>
      </c>
      <c r="Q1548" s="2">
        <f t="array" ref="Q1548">IF($A1548="",0,IFERROR(INDEX(Summary!$P$3:$AS$67,$AH1548-2,$M1548),0))</f>
        <v>0</v>
      </c>
      <c r="R1548" s="2">
        <f t="array" ref="R1548">IF($A1548="",0,ROUND(IFERROR(INDEX(Summary!$O:$O,$AH1548),0)/30,0))</f>
        <v>109</v>
      </c>
      <c r="S1548">
        <f t="shared" si="222"/>
        <v>0</v>
      </c>
      <c r="T1548" s="2">
        <f t="array" ref="T1548">IF($S1548=1,IFERROR(INDEX(Summary!$O:$O,$AH1548),0),0)</f>
        <v>0</v>
      </c>
      <c r="U1548" s="2">
        <f t="array" ref="U1548">IF($S1548=1,IFERROR(INDEX(Summary!$AT:$AT,$AH1548),0),0)</f>
        <v>0</v>
      </c>
      <c r="V1548" s="2">
        <f t="shared" si="223"/>
        <v>0</v>
      </c>
      <c r="W1548" s="2">
        <f t="array" ref="W1548">IF($S1548=1,IFERROR(INDEX(Summary!$AZ:$AZ,$AH1548),0),0)</f>
        <v>0</v>
      </c>
      <c r="X1548" s="3">
        <f t="array" ref="X1548">IF($S1548=1,IFERROR(INDEX(Summary!$BA:$BA,$AH1548),0),0)</f>
        <v>0</v>
      </c>
      <c r="Y1548" s="2">
        <f t="array" ref="Y1548">IF($S1548=1,IFERROR(INDEX(Summary!$G:$G,$AH1548),0),0)</f>
        <v>0</v>
      </c>
      <c r="Z1548" s="2">
        <f t="array" ref="Z1548">IF($S1548=1,IFERROR(INDEX(Summary!$H:$H,$AH1548),0),0)</f>
        <v>0</v>
      </c>
      <c r="AA1548" s="2">
        <f t="array" ref="AA1548">IF($S1548=1,IFERROR(INDEX(Summary!$I:$I,$AH1548),0),0)</f>
        <v>0</v>
      </c>
      <c r="AB1548" s="2">
        <f t="array" ref="AB1548">IF($S1548=1,IFERROR(INDEX(Summary!$J:$J,$AH1548),0),0)</f>
        <v>0</v>
      </c>
      <c r="AC1548" s="2">
        <f t="array" ref="AC1548">IF($S1548=1,IFERROR(INDEX(Summary!$K:$K,$AH1548),0),0)</f>
        <v>0</v>
      </c>
      <c r="AD1548" s="2">
        <f t="array" ref="AD1548">IF($S1548=1,IFERROR(INDEX(Summary!$L:$L,$AH1548),0),0)</f>
        <v>0</v>
      </c>
      <c r="AE1548" s="2">
        <f t="array" ref="AE1548">IF($S1548=1,IFERROR(INDEX(Summary!$M:$M,$AH1548),0),0)</f>
        <v>0</v>
      </c>
      <c r="AF1548" s="2">
        <f t="array" ref="AF1548">IF($S1548=1,IFERROR(INDEX(Summary!$N:$N,$AH1548),0),0)</f>
        <v>0</v>
      </c>
      <c r="AG1548">
        <f t="array" ref="AG1548">IF($A1548="","",IFERROR(INDEX(Summary!$BB:$BB,$AH1548),0))</f>
        <v>10</v>
      </c>
      <c r="AH1548">
        <f t="shared" si="224"/>
        <v>54</v>
      </c>
    </row>
    <row r="1549" spans="1:34" hidden="1">
      <c r="A1549" t="str">
        <f t="array" ref="A1549">IFERROR(INDEX(Summary!$D:$D,$AH1549)&amp;"","")</f>
        <v>FG00278</v>
      </c>
      <c r="B1549" t="str">
        <f t="array" ref="B1549">IF($A1549="","",INDEX(Summary!$E:$E,$AH1549))</f>
        <v>Whole Green Gram Moong 500gm</v>
      </c>
      <c r="C1549" t="str">
        <f t="array" ref="C1549">IF($A1549="","",INDEX(Summary!$B:$B,$AH1549))</f>
        <v>Raw_Agri</v>
      </c>
      <c r="D1549" t="str">
        <f t="array" ref="D1549">IF($A1549="","",INDEX(Summary!$C:$C,$AH1549))</f>
        <v>C6</v>
      </c>
      <c r="E1549">
        <f t="array" ref="E1549">IF($A1549="","",INDEX(Summary!$F:$F,$AH1549))</f>
        <v>0.5</v>
      </c>
      <c r="F1549" t="str">
        <f t="array" ref="F1549">IF($A1549="","",INDEX(Summary!$BC:$BC,$AH1549)&amp;"")</f>
        <v>P1 – Critical</v>
      </c>
      <c r="G1549">
        <f t="shared" si="216"/>
        <v>1</v>
      </c>
      <c r="H1549">
        <f t="shared" si="217"/>
        <v>1</v>
      </c>
      <c r="I1549" t="str">
        <f t="array" ref="I1549">IF($A1549="","",IF(IFERROR(INDEX(Summary!$BA:$BA,$AH1549),0)&lt;1,"Under 1 day",IF(INDEX(Summary!$BA:$BA,$AH1549)&lt;3,"1-3 days",IF(INDEX(Summary!$BA:$BA,$AH1549)&lt;7,"3-7 days","7+ days"))))</f>
        <v>1-3 days</v>
      </c>
      <c r="J1549" t="str">
        <f t="array" ref="J1549">IF($A1549="","",IF(IFERROR(INDEX(Summary!$AX:$AX,$AH1549),0)&lt;0.25,"0-25%",IF(INDEX(Summary!$AX:$AX,$AH1549)&lt;0.5,"25-50%",IF(INDEX(Summary!$AX:$AX,$AH1549)&lt;0.75,"50-75%","75-100%"))))</f>
        <v>25-50%</v>
      </c>
      <c r="K1549" t="str">
        <f t="array" ref="K1549">IF($A1549="","",INDEX(Summary!$AY:$AY,$AH1549)&amp;"")</f>
        <v xml:space="preserve">WIP </v>
      </c>
      <c r="L1549" s="1">
        <f>IF($A1549="","",Summary!$P$2+MOD(ROW()-2,30))</f>
        <v>46244</v>
      </c>
      <c r="M1549">
        <f t="shared" si="218"/>
        <v>18</v>
      </c>
      <c r="N1549">
        <f t="shared" si="219"/>
        <v>10</v>
      </c>
      <c r="O1549" t="str">
        <f t="shared" si="220"/>
        <v>Aug-2026</v>
      </c>
      <c r="P1549">
        <f t="shared" ca="1" si="221"/>
        <v>1</v>
      </c>
      <c r="Q1549" s="2">
        <f t="array" ref="Q1549">IF($A1549="",0,IFERROR(INDEX(Summary!$P$3:$AS$67,$AH1549-2,$M1549),0))</f>
        <v>299</v>
      </c>
      <c r="R1549" s="2">
        <f t="array" ref="R1549">IF($A1549="",0,ROUND(IFERROR(INDEX(Summary!$O:$O,$AH1549),0)/30,0))</f>
        <v>109</v>
      </c>
      <c r="S1549">
        <f t="shared" si="222"/>
        <v>0</v>
      </c>
      <c r="T1549" s="2">
        <f t="array" ref="T1549">IF($S1549=1,IFERROR(INDEX(Summary!$O:$O,$AH1549),0),0)</f>
        <v>0</v>
      </c>
      <c r="U1549" s="2">
        <f t="array" ref="U1549">IF($S1549=1,IFERROR(INDEX(Summary!$AT:$AT,$AH1549),0),0)</f>
        <v>0</v>
      </c>
      <c r="V1549" s="2">
        <f t="shared" si="223"/>
        <v>0</v>
      </c>
      <c r="W1549" s="2">
        <f t="array" ref="W1549">IF($S1549=1,IFERROR(INDEX(Summary!$AZ:$AZ,$AH1549),0),0)</f>
        <v>0</v>
      </c>
      <c r="X1549" s="3">
        <f t="array" ref="X1549">IF($S1549=1,IFERROR(INDEX(Summary!$BA:$BA,$AH1549),0),0)</f>
        <v>0</v>
      </c>
      <c r="Y1549" s="2">
        <f t="array" ref="Y1549">IF($S1549=1,IFERROR(INDEX(Summary!$G:$G,$AH1549),0),0)</f>
        <v>0</v>
      </c>
      <c r="Z1549" s="2">
        <f t="array" ref="Z1549">IF($S1549=1,IFERROR(INDEX(Summary!$H:$H,$AH1549),0),0)</f>
        <v>0</v>
      </c>
      <c r="AA1549" s="2">
        <f t="array" ref="AA1549">IF($S1549=1,IFERROR(INDEX(Summary!$I:$I,$AH1549),0),0)</f>
        <v>0</v>
      </c>
      <c r="AB1549" s="2">
        <f t="array" ref="AB1549">IF($S1549=1,IFERROR(INDEX(Summary!$J:$J,$AH1549),0),0)</f>
        <v>0</v>
      </c>
      <c r="AC1549" s="2">
        <f t="array" ref="AC1549">IF($S1549=1,IFERROR(INDEX(Summary!$K:$K,$AH1549),0),0)</f>
        <v>0</v>
      </c>
      <c r="AD1549" s="2">
        <f t="array" ref="AD1549">IF($S1549=1,IFERROR(INDEX(Summary!$L:$L,$AH1549),0),0)</f>
        <v>0</v>
      </c>
      <c r="AE1549" s="2">
        <f t="array" ref="AE1549">IF($S1549=1,IFERROR(INDEX(Summary!$M:$M,$AH1549),0),0)</f>
        <v>0</v>
      </c>
      <c r="AF1549" s="2">
        <f t="array" ref="AF1549">IF($S1549=1,IFERROR(INDEX(Summary!$N:$N,$AH1549),0),0)</f>
        <v>0</v>
      </c>
      <c r="AG1549">
        <f t="array" ref="AG1549">IF($A1549="","",IFERROR(INDEX(Summary!$BB:$BB,$AH1549),0))</f>
        <v>10</v>
      </c>
      <c r="AH1549">
        <f t="shared" si="224"/>
        <v>54</v>
      </c>
    </row>
    <row r="1550" spans="1:34" hidden="1">
      <c r="A1550" t="str">
        <f t="array" ref="A1550">IFERROR(INDEX(Summary!$D:$D,$AH1550)&amp;"","")</f>
        <v>FG00278</v>
      </c>
      <c r="B1550" t="str">
        <f t="array" ref="B1550">IF($A1550="","",INDEX(Summary!$E:$E,$AH1550))</f>
        <v>Whole Green Gram Moong 500gm</v>
      </c>
      <c r="C1550" t="str">
        <f t="array" ref="C1550">IF($A1550="","",INDEX(Summary!$B:$B,$AH1550))</f>
        <v>Raw_Agri</v>
      </c>
      <c r="D1550" t="str">
        <f t="array" ref="D1550">IF($A1550="","",INDEX(Summary!$C:$C,$AH1550))</f>
        <v>C6</v>
      </c>
      <c r="E1550">
        <f t="array" ref="E1550">IF($A1550="","",INDEX(Summary!$F:$F,$AH1550))</f>
        <v>0.5</v>
      </c>
      <c r="F1550" t="str">
        <f t="array" ref="F1550">IF($A1550="","",INDEX(Summary!$BC:$BC,$AH1550)&amp;"")</f>
        <v>P1 – Critical</v>
      </c>
      <c r="G1550">
        <f t="shared" si="216"/>
        <v>1</v>
      </c>
      <c r="H1550">
        <f t="shared" si="217"/>
        <v>1</v>
      </c>
      <c r="I1550" t="str">
        <f t="array" ref="I1550">IF($A1550="","",IF(IFERROR(INDEX(Summary!$BA:$BA,$AH1550),0)&lt;1,"Under 1 day",IF(INDEX(Summary!$BA:$BA,$AH1550)&lt;3,"1-3 days",IF(INDEX(Summary!$BA:$BA,$AH1550)&lt;7,"3-7 days","7+ days"))))</f>
        <v>1-3 days</v>
      </c>
      <c r="J1550" t="str">
        <f t="array" ref="J1550">IF($A1550="","",IF(IFERROR(INDEX(Summary!$AX:$AX,$AH1550),0)&lt;0.25,"0-25%",IF(INDEX(Summary!$AX:$AX,$AH1550)&lt;0.5,"25-50%",IF(INDEX(Summary!$AX:$AX,$AH1550)&lt;0.75,"50-75%","75-100%"))))</f>
        <v>25-50%</v>
      </c>
      <c r="K1550" t="str">
        <f t="array" ref="K1550">IF($A1550="","",INDEX(Summary!$AY:$AY,$AH1550)&amp;"")</f>
        <v xml:space="preserve">WIP </v>
      </c>
      <c r="L1550" s="1">
        <f>IF($A1550="","",Summary!$P$2+MOD(ROW()-2,30))</f>
        <v>46245</v>
      </c>
      <c r="M1550">
        <f t="shared" si="218"/>
        <v>19</v>
      </c>
      <c r="N1550">
        <f t="shared" si="219"/>
        <v>11</v>
      </c>
      <c r="O1550" t="str">
        <f t="shared" si="220"/>
        <v>Aug-2026</v>
      </c>
      <c r="P1550">
        <f t="shared" ca="1" si="221"/>
        <v>1</v>
      </c>
      <c r="Q1550" s="2">
        <f t="array" ref="Q1550">IF($A1550="",0,IFERROR(INDEX(Summary!$P$3:$AS$67,$AH1550-2,$M1550),0))</f>
        <v>0</v>
      </c>
      <c r="R1550" s="2">
        <f t="array" ref="R1550">IF($A1550="",0,ROUND(IFERROR(INDEX(Summary!$O:$O,$AH1550),0)/30,0))</f>
        <v>109</v>
      </c>
      <c r="S1550">
        <f t="shared" si="222"/>
        <v>0</v>
      </c>
      <c r="T1550" s="2">
        <f t="array" ref="T1550">IF($S1550=1,IFERROR(INDEX(Summary!$O:$O,$AH1550),0),0)</f>
        <v>0</v>
      </c>
      <c r="U1550" s="2">
        <f t="array" ref="U1550">IF($S1550=1,IFERROR(INDEX(Summary!$AT:$AT,$AH1550),0),0)</f>
        <v>0</v>
      </c>
      <c r="V1550" s="2">
        <f t="shared" si="223"/>
        <v>0</v>
      </c>
      <c r="W1550" s="2">
        <f t="array" ref="W1550">IF($S1550=1,IFERROR(INDEX(Summary!$AZ:$AZ,$AH1550),0),0)</f>
        <v>0</v>
      </c>
      <c r="X1550" s="3">
        <f t="array" ref="X1550">IF($S1550=1,IFERROR(INDEX(Summary!$BA:$BA,$AH1550),0),0)</f>
        <v>0</v>
      </c>
      <c r="Y1550" s="2">
        <f t="array" ref="Y1550">IF($S1550=1,IFERROR(INDEX(Summary!$G:$G,$AH1550),0),0)</f>
        <v>0</v>
      </c>
      <c r="Z1550" s="2">
        <f t="array" ref="Z1550">IF($S1550=1,IFERROR(INDEX(Summary!$H:$H,$AH1550),0),0)</f>
        <v>0</v>
      </c>
      <c r="AA1550" s="2">
        <f t="array" ref="AA1550">IF($S1550=1,IFERROR(INDEX(Summary!$I:$I,$AH1550),0),0)</f>
        <v>0</v>
      </c>
      <c r="AB1550" s="2">
        <f t="array" ref="AB1550">IF($S1550=1,IFERROR(INDEX(Summary!$J:$J,$AH1550),0),0)</f>
        <v>0</v>
      </c>
      <c r="AC1550" s="2">
        <f t="array" ref="AC1550">IF($S1550=1,IFERROR(INDEX(Summary!$K:$K,$AH1550),0),0)</f>
        <v>0</v>
      </c>
      <c r="AD1550" s="2">
        <f t="array" ref="AD1550">IF($S1550=1,IFERROR(INDEX(Summary!$L:$L,$AH1550),0),0)</f>
        <v>0</v>
      </c>
      <c r="AE1550" s="2">
        <f t="array" ref="AE1550">IF($S1550=1,IFERROR(INDEX(Summary!$M:$M,$AH1550),0),0)</f>
        <v>0</v>
      </c>
      <c r="AF1550" s="2">
        <f t="array" ref="AF1550">IF($S1550=1,IFERROR(INDEX(Summary!$N:$N,$AH1550),0),0)</f>
        <v>0</v>
      </c>
      <c r="AG1550">
        <f t="array" ref="AG1550">IF($A1550="","",IFERROR(INDEX(Summary!$BB:$BB,$AH1550),0))</f>
        <v>10</v>
      </c>
      <c r="AH1550">
        <f t="shared" si="224"/>
        <v>54</v>
      </c>
    </row>
    <row r="1551" spans="1:34" hidden="1">
      <c r="A1551" t="str">
        <f t="array" ref="A1551">IFERROR(INDEX(Summary!$D:$D,$AH1551)&amp;"","")</f>
        <v>FG00278</v>
      </c>
      <c r="B1551" t="str">
        <f t="array" ref="B1551">IF($A1551="","",INDEX(Summary!$E:$E,$AH1551))</f>
        <v>Whole Green Gram Moong 500gm</v>
      </c>
      <c r="C1551" t="str">
        <f t="array" ref="C1551">IF($A1551="","",INDEX(Summary!$B:$B,$AH1551))</f>
        <v>Raw_Agri</v>
      </c>
      <c r="D1551" t="str">
        <f t="array" ref="D1551">IF($A1551="","",INDEX(Summary!$C:$C,$AH1551))</f>
        <v>C6</v>
      </c>
      <c r="E1551">
        <f t="array" ref="E1551">IF($A1551="","",INDEX(Summary!$F:$F,$AH1551))</f>
        <v>0.5</v>
      </c>
      <c r="F1551" t="str">
        <f t="array" ref="F1551">IF($A1551="","",INDEX(Summary!$BC:$BC,$AH1551)&amp;"")</f>
        <v>P1 – Critical</v>
      </c>
      <c r="G1551">
        <f t="shared" si="216"/>
        <v>1</v>
      </c>
      <c r="H1551">
        <f t="shared" si="217"/>
        <v>1</v>
      </c>
      <c r="I1551" t="str">
        <f t="array" ref="I1551">IF($A1551="","",IF(IFERROR(INDEX(Summary!$BA:$BA,$AH1551),0)&lt;1,"Under 1 day",IF(INDEX(Summary!$BA:$BA,$AH1551)&lt;3,"1-3 days",IF(INDEX(Summary!$BA:$BA,$AH1551)&lt;7,"3-7 days","7+ days"))))</f>
        <v>1-3 days</v>
      </c>
      <c r="J1551" t="str">
        <f t="array" ref="J1551">IF($A1551="","",IF(IFERROR(INDEX(Summary!$AX:$AX,$AH1551),0)&lt;0.25,"0-25%",IF(INDEX(Summary!$AX:$AX,$AH1551)&lt;0.5,"25-50%",IF(INDEX(Summary!$AX:$AX,$AH1551)&lt;0.75,"50-75%","75-100%"))))</f>
        <v>25-50%</v>
      </c>
      <c r="K1551" t="str">
        <f t="array" ref="K1551">IF($A1551="","",INDEX(Summary!$AY:$AY,$AH1551)&amp;"")</f>
        <v xml:space="preserve">WIP </v>
      </c>
      <c r="L1551" s="1">
        <f>IF($A1551="","",Summary!$P$2+MOD(ROW()-2,30))</f>
        <v>46246</v>
      </c>
      <c r="M1551">
        <f t="shared" si="218"/>
        <v>20</v>
      </c>
      <c r="N1551">
        <f t="shared" si="219"/>
        <v>12</v>
      </c>
      <c r="O1551" t="str">
        <f t="shared" si="220"/>
        <v>Aug-2026</v>
      </c>
      <c r="P1551">
        <f t="shared" ca="1" si="221"/>
        <v>1</v>
      </c>
      <c r="Q1551" s="2">
        <f t="array" ref="Q1551">IF($A1551="",0,IFERROR(INDEX(Summary!$P$3:$AS$67,$AH1551-2,$M1551),0))</f>
        <v>364</v>
      </c>
      <c r="R1551" s="2">
        <f t="array" ref="R1551">IF($A1551="",0,ROUND(IFERROR(INDEX(Summary!$O:$O,$AH1551),0)/30,0))</f>
        <v>109</v>
      </c>
      <c r="S1551">
        <f t="shared" si="222"/>
        <v>0</v>
      </c>
      <c r="T1551" s="2">
        <f t="array" ref="T1551">IF($S1551=1,IFERROR(INDEX(Summary!$O:$O,$AH1551),0),0)</f>
        <v>0</v>
      </c>
      <c r="U1551" s="2">
        <f t="array" ref="U1551">IF($S1551=1,IFERROR(INDEX(Summary!$AT:$AT,$AH1551),0),0)</f>
        <v>0</v>
      </c>
      <c r="V1551" s="2">
        <f t="shared" si="223"/>
        <v>0</v>
      </c>
      <c r="W1551" s="2">
        <f t="array" ref="W1551">IF($S1551=1,IFERROR(INDEX(Summary!$AZ:$AZ,$AH1551),0),0)</f>
        <v>0</v>
      </c>
      <c r="X1551" s="3">
        <f t="array" ref="X1551">IF($S1551=1,IFERROR(INDEX(Summary!$BA:$BA,$AH1551),0),0)</f>
        <v>0</v>
      </c>
      <c r="Y1551" s="2">
        <f t="array" ref="Y1551">IF($S1551=1,IFERROR(INDEX(Summary!$G:$G,$AH1551),0),0)</f>
        <v>0</v>
      </c>
      <c r="Z1551" s="2">
        <f t="array" ref="Z1551">IF($S1551=1,IFERROR(INDEX(Summary!$H:$H,$AH1551),0),0)</f>
        <v>0</v>
      </c>
      <c r="AA1551" s="2">
        <f t="array" ref="AA1551">IF($S1551=1,IFERROR(INDEX(Summary!$I:$I,$AH1551),0),0)</f>
        <v>0</v>
      </c>
      <c r="AB1551" s="2">
        <f t="array" ref="AB1551">IF($S1551=1,IFERROR(INDEX(Summary!$J:$J,$AH1551),0),0)</f>
        <v>0</v>
      </c>
      <c r="AC1551" s="2">
        <f t="array" ref="AC1551">IF($S1551=1,IFERROR(INDEX(Summary!$K:$K,$AH1551),0),0)</f>
        <v>0</v>
      </c>
      <c r="AD1551" s="2">
        <f t="array" ref="AD1551">IF($S1551=1,IFERROR(INDEX(Summary!$L:$L,$AH1551),0),0)</f>
        <v>0</v>
      </c>
      <c r="AE1551" s="2">
        <f t="array" ref="AE1551">IF($S1551=1,IFERROR(INDEX(Summary!$M:$M,$AH1551),0),0)</f>
        <v>0</v>
      </c>
      <c r="AF1551" s="2">
        <f t="array" ref="AF1551">IF($S1551=1,IFERROR(INDEX(Summary!$N:$N,$AH1551),0),0)</f>
        <v>0</v>
      </c>
      <c r="AG1551">
        <f t="array" ref="AG1551">IF($A1551="","",IFERROR(INDEX(Summary!$BB:$BB,$AH1551),0))</f>
        <v>10</v>
      </c>
      <c r="AH1551">
        <f t="shared" si="224"/>
        <v>54</v>
      </c>
    </row>
    <row r="1552" spans="1:34" hidden="1">
      <c r="A1552" t="str">
        <f t="array" ref="A1552">IFERROR(INDEX(Summary!$D:$D,$AH1552)&amp;"","")</f>
        <v>FG00278</v>
      </c>
      <c r="B1552" t="str">
        <f t="array" ref="B1552">IF($A1552="","",INDEX(Summary!$E:$E,$AH1552))</f>
        <v>Whole Green Gram Moong 500gm</v>
      </c>
      <c r="C1552" t="str">
        <f t="array" ref="C1552">IF($A1552="","",INDEX(Summary!$B:$B,$AH1552))</f>
        <v>Raw_Agri</v>
      </c>
      <c r="D1552" t="str">
        <f t="array" ref="D1552">IF($A1552="","",INDEX(Summary!$C:$C,$AH1552))</f>
        <v>C6</v>
      </c>
      <c r="E1552">
        <f t="array" ref="E1552">IF($A1552="","",INDEX(Summary!$F:$F,$AH1552))</f>
        <v>0.5</v>
      </c>
      <c r="F1552" t="str">
        <f t="array" ref="F1552">IF($A1552="","",INDEX(Summary!$BC:$BC,$AH1552)&amp;"")</f>
        <v>P1 – Critical</v>
      </c>
      <c r="G1552">
        <f t="shared" si="216"/>
        <v>1</v>
      </c>
      <c r="H1552">
        <f t="shared" si="217"/>
        <v>1</v>
      </c>
      <c r="I1552" t="str">
        <f t="array" ref="I1552">IF($A1552="","",IF(IFERROR(INDEX(Summary!$BA:$BA,$AH1552),0)&lt;1,"Under 1 day",IF(INDEX(Summary!$BA:$BA,$AH1552)&lt;3,"1-3 days",IF(INDEX(Summary!$BA:$BA,$AH1552)&lt;7,"3-7 days","7+ days"))))</f>
        <v>1-3 days</v>
      </c>
      <c r="J1552" t="str">
        <f t="array" ref="J1552">IF($A1552="","",IF(IFERROR(INDEX(Summary!$AX:$AX,$AH1552),0)&lt;0.25,"0-25%",IF(INDEX(Summary!$AX:$AX,$AH1552)&lt;0.5,"25-50%",IF(INDEX(Summary!$AX:$AX,$AH1552)&lt;0.75,"50-75%","75-100%"))))</f>
        <v>25-50%</v>
      </c>
      <c r="K1552" t="str">
        <f t="array" ref="K1552">IF($A1552="","",INDEX(Summary!$AY:$AY,$AH1552)&amp;"")</f>
        <v xml:space="preserve">WIP </v>
      </c>
      <c r="L1552" s="1">
        <f>IF($A1552="","",Summary!$P$2+MOD(ROW()-2,30))</f>
        <v>46247</v>
      </c>
      <c r="M1552">
        <f t="shared" si="218"/>
        <v>21</v>
      </c>
      <c r="N1552">
        <f t="shared" si="219"/>
        <v>13</v>
      </c>
      <c r="O1552" t="str">
        <f t="shared" si="220"/>
        <v>Aug-2026</v>
      </c>
      <c r="P1552">
        <f t="shared" ca="1" si="221"/>
        <v>1</v>
      </c>
      <c r="Q1552" s="2">
        <f t="array" ref="Q1552">IF($A1552="",0,IFERROR(INDEX(Summary!$P$3:$AS$67,$AH1552-2,$M1552),0))</f>
        <v>0</v>
      </c>
      <c r="R1552" s="2">
        <f t="array" ref="R1552">IF($A1552="",0,ROUND(IFERROR(INDEX(Summary!$O:$O,$AH1552),0)/30,0))</f>
        <v>109</v>
      </c>
      <c r="S1552">
        <f t="shared" si="222"/>
        <v>0</v>
      </c>
      <c r="T1552" s="2">
        <f t="array" ref="T1552">IF($S1552=1,IFERROR(INDEX(Summary!$O:$O,$AH1552),0),0)</f>
        <v>0</v>
      </c>
      <c r="U1552" s="2">
        <f t="array" ref="U1552">IF($S1552=1,IFERROR(INDEX(Summary!$AT:$AT,$AH1552),0),0)</f>
        <v>0</v>
      </c>
      <c r="V1552" s="2">
        <f t="shared" si="223"/>
        <v>0</v>
      </c>
      <c r="W1552" s="2">
        <f t="array" ref="W1552">IF($S1552=1,IFERROR(INDEX(Summary!$AZ:$AZ,$AH1552),0),0)</f>
        <v>0</v>
      </c>
      <c r="X1552" s="3">
        <f t="array" ref="X1552">IF($S1552=1,IFERROR(INDEX(Summary!$BA:$BA,$AH1552),0),0)</f>
        <v>0</v>
      </c>
      <c r="Y1552" s="2">
        <f t="array" ref="Y1552">IF($S1552=1,IFERROR(INDEX(Summary!$G:$G,$AH1552),0),0)</f>
        <v>0</v>
      </c>
      <c r="Z1552" s="2">
        <f t="array" ref="Z1552">IF($S1552=1,IFERROR(INDEX(Summary!$H:$H,$AH1552),0),0)</f>
        <v>0</v>
      </c>
      <c r="AA1552" s="2">
        <f t="array" ref="AA1552">IF($S1552=1,IFERROR(INDEX(Summary!$I:$I,$AH1552),0),0)</f>
        <v>0</v>
      </c>
      <c r="AB1552" s="2">
        <f t="array" ref="AB1552">IF($S1552=1,IFERROR(INDEX(Summary!$J:$J,$AH1552),0),0)</f>
        <v>0</v>
      </c>
      <c r="AC1552" s="2">
        <f t="array" ref="AC1552">IF($S1552=1,IFERROR(INDEX(Summary!$K:$K,$AH1552),0),0)</f>
        <v>0</v>
      </c>
      <c r="AD1552" s="2">
        <f t="array" ref="AD1552">IF($S1552=1,IFERROR(INDEX(Summary!$L:$L,$AH1552),0),0)</f>
        <v>0</v>
      </c>
      <c r="AE1552" s="2">
        <f t="array" ref="AE1552">IF($S1552=1,IFERROR(INDEX(Summary!$M:$M,$AH1552),0),0)</f>
        <v>0</v>
      </c>
      <c r="AF1552" s="2">
        <f t="array" ref="AF1552">IF($S1552=1,IFERROR(INDEX(Summary!$N:$N,$AH1552),0),0)</f>
        <v>0</v>
      </c>
      <c r="AG1552">
        <f t="array" ref="AG1552">IF($A1552="","",IFERROR(INDEX(Summary!$BB:$BB,$AH1552),0))</f>
        <v>10</v>
      </c>
      <c r="AH1552">
        <f t="shared" si="224"/>
        <v>54</v>
      </c>
    </row>
    <row r="1553" spans="1:34" hidden="1">
      <c r="A1553" t="str">
        <f t="array" ref="A1553">IFERROR(INDEX(Summary!$D:$D,$AH1553)&amp;"","")</f>
        <v>FG00278</v>
      </c>
      <c r="B1553" t="str">
        <f t="array" ref="B1553">IF($A1553="","",INDEX(Summary!$E:$E,$AH1553))</f>
        <v>Whole Green Gram Moong 500gm</v>
      </c>
      <c r="C1553" t="str">
        <f t="array" ref="C1553">IF($A1553="","",INDEX(Summary!$B:$B,$AH1553))</f>
        <v>Raw_Agri</v>
      </c>
      <c r="D1553" t="str">
        <f t="array" ref="D1553">IF($A1553="","",INDEX(Summary!$C:$C,$AH1553))</f>
        <v>C6</v>
      </c>
      <c r="E1553">
        <f t="array" ref="E1553">IF($A1553="","",INDEX(Summary!$F:$F,$AH1553))</f>
        <v>0.5</v>
      </c>
      <c r="F1553" t="str">
        <f t="array" ref="F1553">IF($A1553="","",INDEX(Summary!$BC:$BC,$AH1553)&amp;"")</f>
        <v>P1 – Critical</v>
      </c>
      <c r="G1553">
        <f t="shared" si="216"/>
        <v>1</v>
      </c>
      <c r="H1553">
        <f t="shared" si="217"/>
        <v>1</v>
      </c>
      <c r="I1553" t="str">
        <f t="array" ref="I1553">IF($A1553="","",IF(IFERROR(INDEX(Summary!$BA:$BA,$AH1553),0)&lt;1,"Under 1 day",IF(INDEX(Summary!$BA:$BA,$AH1553)&lt;3,"1-3 days",IF(INDEX(Summary!$BA:$BA,$AH1553)&lt;7,"3-7 days","7+ days"))))</f>
        <v>1-3 days</v>
      </c>
      <c r="J1553" t="str">
        <f t="array" ref="J1553">IF($A1553="","",IF(IFERROR(INDEX(Summary!$AX:$AX,$AH1553),0)&lt;0.25,"0-25%",IF(INDEX(Summary!$AX:$AX,$AH1553)&lt;0.5,"25-50%",IF(INDEX(Summary!$AX:$AX,$AH1553)&lt;0.75,"50-75%","75-100%"))))</f>
        <v>25-50%</v>
      </c>
      <c r="K1553" t="str">
        <f t="array" ref="K1553">IF($A1553="","",INDEX(Summary!$AY:$AY,$AH1553)&amp;"")</f>
        <v xml:space="preserve">WIP </v>
      </c>
      <c r="L1553" s="1">
        <f>IF($A1553="","",Summary!$P$2+MOD(ROW()-2,30))</f>
        <v>46248</v>
      </c>
      <c r="M1553">
        <f t="shared" si="218"/>
        <v>22</v>
      </c>
      <c r="N1553">
        <f t="shared" si="219"/>
        <v>14</v>
      </c>
      <c r="O1553" t="str">
        <f t="shared" si="220"/>
        <v>Aug-2026</v>
      </c>
      <c r="P1553">
        <f t="shared" ca="1" si="221"/>
        <v>1</v>
      </c>
      <c r="Q1553" s="2">
        <f t="array" ref="Q1553">IF($A1553="",0,IFERROR(INDEX(Summary!$P$3:$AS$67,$AH1553-2,$M1553),0))</f>
        <v>0</v>
      </c>
      <c r="R1553" s="2">
        <f t="array" ref="R1553">IF($A1553="",0,ROUND(IFERROR(INDEX(Summary!$O:$O,$AH1553),0)/30,0))</f>
        <v>109</v>
      </c>
      <c r="S1553">
        <f t="shared" si="222"/>
        <v>0</v>
      </c>
      <c r="T1553" s="2">
        <f t="array" ref="T1553">IF($S1553=1,IFERROR(INDEX(Summary!$O:$O,$AH1553),0),0)</f>
        <v>0</v>
      </c>
      <c r="U1553" s="2">
        <f t="array" ref="U1553">IF($S1553=1,IFERROR(INDEX(Summary!$AT:$AT,$AH1553),0),0)</f>
        <v>0</v>
      </c>
      <c r="V1553" s="2">
        <f t="shared" si="223"/>
        <v>0</v>
      </c>
      <c r="W1553" s="2">
        <f t="array" ref="W1553">IF($S1553=1,IFERROR(INDEX(Summary!$AZ:$AZ,$AH1553),0),0)</f>
        <v>0</v>
      </c>
      <c r="X1553" s="3">
        <f t="array" ref="X1553">IF($S1553=1,IFERROR(INDEX(Summary!$BA:$BA,$AH1553),0),0)</f>
        <v>0</v>
      </c>
      <c r="Y1553" s="2">
        <f t="array" ref="Y1553">IF($S1553=1,IFERROR(INDEX(Summary!$G:$G,$AH1553),0),0)</f>
        <v>0</v>
      </c>
      <c r="Z1553" s="2">
        <f t="array" ref="Z1553">IF($S1553=1,IFERROR(INDEX(Summary!$H:$H,$AH1553),0),0)</f>
        <v>0</v>
      </c>
      <c r="AA1553" s="2">
        <f t="array" ref="AA1553">IF($S1553=1,IFERROR(INDEX(Summary!$I:$I,$AH1553),0),0)</f>
        <v>0</v>
      </c>
      <c r="AB1553" s="2">
        <f t="array" ref="AB1553">IF($S1553=1,IFERROR(INDEX(Summary!$J:$J,$AH1553),0),0)</f>
        <v>0</v>
      </c>
      <c r="AC1553" s="2">
        <f t="array" ref="AC1553">IF($S1553=1,IFERROR(INDEX(Summary!$K:$K,$AH1553),0),0)</f>
        <v>0</v>
      </c>
      <c r="AD1553" s="2">
        <f t="array" ref="AD1553">IF($S1553=1,IFERROR(INDEX(Summary!$L:$L,$AH1553),0),0)</f>
        <v>0</v>
      </c>
      <c r="AE1553" s="2">
        <f t="array" ref="AE1553">IF($S1553=1,IFERROR(INDEX(Summary!$M:$M,$AH1553),0),0)</f>
        <v>0</v>
      </c>
      <c r="AF1553" s="2">
        <f t="array" ref="AF1553">IF($S1553=1,IFERROR(INDEX(Summary!$N:$N,$AH1553),0),0)</f>
        <v>0</v>
      </c>
      <c r="AG1553">
        <f t="array" ref="AG1553">IF($A1553="","",IFERROR(INDEX(Summary!$BB:$BB,$AH1553),0))</f>
        <v>10</v>
      </c>
      <c r="AH1553">
        <f t="shared" si="224"/>
        <v>54</v>
      </c>
    </row>
    <row r="1554" spans="1:34" hidden="1">
      <c r="A1554" t="str">
        <f t="array" ref="A1554">IFERROR(INDEX(Summary!$D:$D,$AH1554)&amp;"","")</f>
        <v>FG00278</v>
      </c>
      <c r="B1554" t="str">
        <f t="array" ref="B1554">IF($A1554="","",INDEX(Summary!$E:$E,$AH1554))</f>
        <v>Whole Green Gram Moong 500gm</v>
      </c>
      <c r="C1554" t="str">
        <f t="array" ref="C1554">IF($A1554="","",INDEX(Summary!$B:$B,$AH1554))</f>
        <v>Raw_Agri</v>
      </c>
      <c r="D1554" t="str">
        <f t="array" ref="D1554">IF($A1554="","",INDEX(Summary!$C:$C,$AH1554))</f>
        <v>C6</v>
      </c>
      <c r="E1554">
        <f t="array" ref="E1554">IF($A1554="","",INDEX(Summary!$F:$F,$AH1554))</f>
        <v>0.5</v>
      </c>
      <c r="F1554" t="str">
        <f t="array" ref="F1554">IF($A1554="","",INDEX(Summary!$BC:$BC,$AH1554)&amp;"")</f>
        <v>P1 – Critical</v>
      </c>
      <c r="G1554">
        <f t="shared" si="216"/>
        <v>1</v>
      </c>
      <c r="H1554">
        <f t="shared" si="217"/>
        <v>1</v>
      </c>
      <c r="I1554" t="str">
        <f t="array" ref="I1554">IF($A1554="","",IF(IFERROR(INDEX(Summary!$BA:$BA,$AH1554),0)&lt;1,"Under 1 day",IF(INDEX(Summary!$BA:$BA,$AH1554)&lt;3,"1-3 days",IF(INDEX(Summary!$BA:$BA,$AH1554)&lt;7,"3-7 days","7+ days"))))</f>
        <v>1-3 days</v>
      </c>
      <c r="J1554" t="str">
        <f t="array" ref="J1554">IF($A1554="","",IF(IFERROR(INDEX(Summary!$AX:$AX,$AH1554),0)&lt;0.25,"0-25%",IF(INDEX(Summary!$AX:$AX,$AH1554)&lt;0.5,"25-50%",IF(INDEX(Summary!$AX:$AX,$AH1554)&lt;0.75,"50-75%","75-100%"))))</f>
        <v>25-50%</v>
      </c>
      <c r="K1554" t="str">
        <f t="array" ref="K1554">IF($A1554="","",INDEX(Summary!$AY:$AY,$AH1554)&amp;"")</f>
        <v xml:space="preserve">WIP </v>
      </c>
      <c r="L1554" s="1">
        <f>IF($A1554="","",Summary!$P$2+MOD(ROW()-2,30))</f>
        <v>46249</v>
      </c>
      <c r="M1554">
        <f t="shared" si="218"/>
        <v>23</v>
      </c>
      <c r="N1554">
        <f t="shared" si="219"/>
        <v>15</v>
      </c>
      <c r="O1554" t="str">
        <f t="shared" si="220"/>
        <v>Aug-2026</v>
      </c>
      <c r="P1554">
        <f t="shared" ca="1" si="221"/>
        <v>1</v>
      </c>
      <c r="Q1554" s="2">
        <f t="array" ref="Q1554">IF($A1554="",0,IFERROR(INDEX(Summary!$P$3:$AS$67,$AH1554-2,$M1554),0))</f>
        <v>0</v>
      </c>
      <c r="R1554" s="2">
        <f t="array" ref="R1554">IF($A1554="",0,ROUND(IFERROR(INDEX(Summary!$O:$O,$AH1554),0)/30,0))</f>
        <v>109</v>
      </c>
      <c r="S1554">
        <f t="shared" si="222"/>
        <v>0</v>
      </c>
      <c r="T1554" s="2">
        <f t="array" ref="T1554">IF($S1554=1,IFERROR(INDEX(Summary!$O:$O,$AH1554),0),0)</f>
        <v>0</v>
      </c>
      <c r="U1554" s="2">
        <f t="array" ref="U1554">IF($S1554=1,IFERROR(INDEX(Summary!$AT:$AT,$AH1554),0),0)</f>
        <v>0</v>
      </c>
      <c r="V1554" s="2">
        <f t="shared" si="223"/>
        <v>0</v>
      </c>
      <c r="W1554" s="2">
        <f t="array" ref="W1554">IF($S1554=1,IFERROR(INDEX(Summary!$AZ:$AZ,$AH1554),0),0)</f>
        <v>0</v>
      </c>
      <c r="X1554" s="3">
        <f t="array" ref="X1554">IF($S1554=1,IFERROR(INDEX(Summary!$BA:$BA,$AH1554),0),0)</f>
        <v>0</v>
      </c>
      <c r="Y1554" s="2">
        <f t="array" ref="Y1554">IF($S1554=1,IFERROR(INDEX(Summary!$G:$G,$AH1554),0),0)</f>
        <v>0</v>
      </c>
      <c r="Z1554" s="2">
        <f t="array" ref="Z1554">IF($S1554=1,IFERROR(INDEX(Summary!$H:$H,$AH1554),0),0)</f>
        <v>0</v>
      </c>
      <c r="AA1554" s="2">
        <f t="array" ref="AA1554">IF($S1554=1,IFERROR(INDEX(Summary!$I:$I,$AH1554),0),0)</f>
        <v>0</v>
      </c>
      <c r="AB1554" s="2">
        <f t="array" ref="AB1554">IF($S1554=1,IFERROR(INDEX(Summary!$J:$J,$AH1554),0),0)</f>
        <v>0</v>
      </c>
      <c r="AC1554" s="2">
        <f t="array" ref="AC1554">IF($S1554=1,IFERROR(INDEX(Summary!$K:$K,$AH1554),0),0)</f>
        <v>0</v>
      </c>
      <c r="AD1554" s="2">
        <f t="array" ref="AD1554">IF($S1554=1,IFERROR(INDEX(Summary!$L:$L,$AH1554),0),0)</f>
        <v>0</v>
      </c>
      <c r="AE1554" s="2">
        <f t="array" ref="AE1554">IF($S1554=1,IFERROR(INDEX(Summary!$M:$M,$AH1554),0),0)</f>
        <v>0</v>
      </c>
      <c r="AF1554" s="2">
        <f t="array" ref="AF1554">IF($S1554=1,IFERROR(INDEX(Summary!$N:$N,$AH1554),0),0)</f>
        <v>0</v>
      </c>
      <c r="AG1554">
        <f t="array" ref="AG1554">IF($A1554="","",IFERROR(INDEX(Summary!$BB:$BB,$AH1554),0))</f>
        <v>10</v>
      </c>
      <c r="AH1554">
        <f t="shared" si="224"/>
        <v>54</v>
      </c>
    </row>
    <row r="1555" spans="1:34" hidden="1">
      <c r="A1555" t="str">
        <f t="array" ref="A1555">IFERROR(INDEX(Summary!$D:$D,$AH1555)&amp;"","")</f>
        <v>FG00278</v>
      </c>
      <c r="B1555" t="str">
        <f t="array" ref="B1555">IF($A1555="","",INDEX(Summary!$E:$E,$AH1555))</f>
        <v>Whole Green Gram Moong 500gm</v>
      </c>
      <c r="C1555" t="str">
        <f t="array" ref="C1555">IF($A1555="","",INDEX(Summary!$B:$B,$AH1555))</f>
        <v>Raw_Agri</v>
      </c>
      <c r="D1555" t="str">
        <f t="array" ref="D1555">IF($A1555="","",INDEX(Summary!$C:$C,$AH1555))</f>
        <v>C6</v>
      </c>
      <c r="E1555">
        <f t="array" ref="E1555">IF($A1555="","",INDEX(Summary!$F:$F,$AH1555))</f>
        <v>0.5</v>
      </c>
      <c r="F1555" t="str">
        <f t="array" ref="F1555">IF($A1555="","",INDEX(Summary!$BC:$BC,$AH1555)&amp;"")</f>
        <v>P1 – Critical</v>
      </c>
      <c r="G1555">
        <f t="shared" si="216"/>
        <v>1</v>
      </c>
      <c r="H1555">
        <f t="shared" si="217"/>
        <v>1</v>
      </c>
      <c r="I1555" t="str">
        <f t="array" ref="I1555">IF($A1555="","",IF(IFERROR(INDEX(Summary!$BA:$BA,$AH1555),0)&lt;1,"Under 1 day",IF(INDEX(Summary!$BA:$BA,$AH1555)&lt;3,"1-3 days",IF(INDEX(Summary!$BA:$BA,$AH1555)&lt;7,"3-7 days","7+ days"))))</f>
        <v>1-3 days</v>
      </c>
      <c r="J1555" t="str">
        <f t="array" ref="J1555">IF($A1555="","",IF(IFERROR(INDEX(Summary!$AX:$AX,$AH1555),0)&lt;0.25,"0-25%",IF(INDEX(Summary!$AX:$AX,$AH1555)&lt;0.5,"25-50%",IF(INDEX(Summary!$AX:$AX,$AH1555)&lt;0.75,"50-75%","75-100%"))))</f>
        <v>25-50%</v>
      </c>
      <c r="K1555" t="str">
        <f t="array" ref="K1555">IF($A1555="","",INDEX(Summary!$AY:$AY,$AH1555)&amp;"")</f>
        <v xml:space="preserve">WIP </v>
      </c>
      <c r="L1555" s="1">
        <f>IF($A1555="","",Summary!$P$2+MOD(ROW()-2,30))</f>
        <v>46250</v>
      </c>
      <c r="M1555">
        <f t="shared" si="218"/>
        <v>24</v>
      </c>
      <c r="N1555">
        <f t="shared" si="219"/>
        <v>16</v>
      </c>
      <c r="O1555" t="str">
        <f t="shared" si="220"/>
        <v>Aug-2026</v>
      </c>
      <c r="P1555">
        <f t="shared" ca="1" si="221"/>
        <v>1</v>
      </c>
      <c r="Q1555" s="2">
        <f t="array" ref="Q1555">IF($A1555="",0,IFERROR(INDEX(Summary!$P$3:$AS$67,$AH1555-2,$M1555),0))</f>
        <v>0</v>
      </c>
      <c r="R1555" s="2">
        <f t="array" ref="R1555">IF($A1555="",0,ROUND(IFERROR(INDEX(Summary!$O:$O,$AH1555),0)/30,0))</f>
        <v>109</v>
      </c>
      <c r="S1555">
        <f t="shared" si="222"/>
        <v>0</v>
      </c>
      <c r="T1555" s="2">
        <f t="array" ref="T1555">IF($S1555=1,IFERROR(INDEX(Summary!$O:$O,$AH1555),0),0)</f>
        <v>0</v>
      </c>
      <c r="U1555" s="2">
        <f t="array" ref="U1555">IF($S1555=1,IFERROR(INDEX(Summary!$AT:$AT,$AH1555),0),0)</f>
        <v>0</v>
      </c>
      <c r="V1555" s="2">
        <f t="shared" si="223"/>
        <v>0</v>
      </c>
      <c r="W1555" s="2">
        <f t="array" ref="W1555">IF($S1555=1,IFERROR(INDEX(Summary!$AZ:$AZ,$AH1555),0),0)</f>
        <v>0</v>
      </c>
      <c r="X1555" s="3">
        <f t="array" ref="X1555">IF($S1555=1,IFERROR(INDEX(Summary!$BA:$BA,$AH1555),0),0)</f>
        <v>0</v>
      </c>
      <c r="Y1555" s="2">
        <f t="array" ref="Y1555">IF($S1555=1,IFERROR(INDEX(Summary!$G:$G,$AH1555),0),0)</f>
        <v>0</v>
      </c>
      <c r="Z1555" s="2">
        <f t="array" ref="Z1555">IF($S1555=1,IFERROR(INDEX(Summary!$H:$H,$AH1555),0),0)</f>
        <v>0</v>
      </c>
      <c r="AA1555" s="2">
        <f t="array" ref="AA1555">IF($S1555=1,IFERROR(INDEX(Summary!$I:$I,$AH1555),0),0)</f>
        <v>0</v>
      </c>
      <c r="AB1555" s="2">
        <f t="array" ref="AB1555">IF($S1555=1,IFERROR(INDEX(Summary!$J:$J,$AH1555),0),0)</f>
        <v>0</v>
      </c>
      <c r="AC1555" s="2">
        <f t="array" ref="AC1555">IF($S1555=1,IFERROR(INDEX(Summary!$K:$K,$AH1555),0),0)</f>
        <v>0</v>
      </c>
      <c r="AD1555" s="2">
        <f t="array" ref="AD1555">IF($S1555=1,IFERROR(INDEX(Summary!$L:$L,$AH1555),0),0)</f>
        <v>0</v>
      </c>
      <c r="AE1555" s="2">
        <f t="array" ref="AE1555">IF($S1555=1,IFERROR(INDEX(Summary!$M:$M,$AH1555),0),0)</f>
        <v>0</v>
      </c>
      <c r="AF1555" s="2">
        <f t="array" ref="AF1555">IF($S1555=1,IFERROR(INDEX(Summary!$N:$N,$AH1555),0),0)</f>
        <v>0</v>
      </c>
      <c r="AG1555">
        <f t="array" ref="AG1555">IF($A1555="","",IFERROR(INDEX(Summary!$BB:$BB,$AH1555),0))</f>
        <v>10</v>
      </c>
      <c r="AH1555">
        <f t="shared" si="224"/>
        <v>54</v>
      </c>
    </row>
    <row r="1556" spans="1:34" hidden="1">
      <c r="A1556" t="str">
        <f t="array" ref="A1556">IFERROR(INDEX(Summary!$D:$D,$AH1556)&amp;"","")</f>
        <v>FG00278</v>
      </c>
      <c r="B1556" t="str">
        <f t="array" ref="B1556">IF($A1556="","",INDEX(Summary!$E:$E,$AH1556))</f>
        <v>Whole Green Gram Moong 500gm</v>
      </c>
      <c r="C1556" t="str">
        <f t="array" ref="C1556">IF($A1556="","",INDEX(Summary!$B:$B,$AH1556))</f>
        <v>Raw_Agri</v>
      </c>
      <c r="D1556" t="str">
        <f t="array" ref="D1556">IF($A1556="","",INDEX(Summary!$C:$C,$AH1556))</f>
        <v>C6</v>
      </c>
      <c r="E1556">
        <f t="array" ref="E1556">IF($A1556="","",INDEX(Summary!$F:$F,$AH1556))</f>
        <v>0.5</v>
      </c>
      <c r="F1556" t="str">
        <f t="array" ref="F1556">IF($A1556="","",INDEX(Summary!$BC:$BC,$AH1556)&amp;"")</f>
        <v>P1 – Critical</v>
      </c>
      <c r="G1556">
        <f t="shared" si="216"/>
        <v>1</v>
      </c>
      <c r="H1556">
        <f t="shared" si="217"/>
        <v>1</v>
      </c>
      <c r="I1556" t="str">
        <f t="array" ref="I1556">IF($A1556="","",IF(IFERROR(INDEX(Summary!$BA:$BA,$AH1556),0)&lt;1,"Under 1 day",IF(INDEX(Summary!$BA:$BA,$AH1556)&lt;3,"1-3 days",IF(INDEX(Summary!$BA:$BA,$AH1556)&lt;7,"3-7 days","7+ days"))))</f>
        <v>1-3 days</v>
      </c>
      <c r="J1556" t="str">
        <f t="array" ref="J1556">IF($A1556="","",IF(IFERROR(INDEX(Summary!$AX:$AX,$AH1556),0)&lt;0.25,"0-25%",IF(INDEX(Summary!$AX:$AX,$AH1556)&lt;0.5,"25-50%",IF(INDEX(Summary!$AX:$AX,$AH1556)&lt;0.75,"50-75%","75-100%"))))</f>
        <v>25-50%</v>
      </c>
      <c r="K1556" t="str">
        <f t="array" ref="K1556">IF($A1556="","",INDEX(Summary!$AY:$AY,$AH1556)&amp;"")</f>
        <v xml:space="preserve">WIP </v>
      </c>
      <c r="L1556" s="1">
        <f>IF($A1556="","",Summary!$P$2+MOD(ROW()-2,30))</f>
        <v>46251</v>
      </c>
      <c r="M1556">
        <f t="shared" si="218"/>
        <v>25</v>
      </c>
      <c r="N1556">
        <f t="shared" si="219"/>
        <v>17</v>
      </c>
      <c r="O1556" t="str">
        <f t="shared" si="220"/>
        <v>Aug-2026</v>
      </c>
      <c r="P1556">
        <f t="shared" ca="1" si="221"/>
        <v>1</v>
      </c>
      <c r="Q1556" s="2">
        <f t="array" ref="Q1556">IF($A1556="",0,IFERROR(INDEX(Summary!$P$3:$AS$67,$AH1556-2,$M1556),0))</f>
        <v>0</v>
      </c>
      <c r="R1556" s="2">
        <f t="array" ref="R1556">IF($A1556="",0,ROUND(IFERROR(INDEX(Summary!$O:$O,$AH1556),0)/30,0))</f>
        <v>109</v>
      </c>
      <c r="S1556">
        <f t="shared" si="222"/>
        <v>0</v>
      </c>
      <c r="T1556" s="2">
        <f t="array" ref="T1556">IF($S1556=1,IFERROR(INDEX(Summary!$O:$O,$AH1556),0),0)</f>
        <v>0</v>
      </c>
      <c r="U1556" s="2">
        <f t="array" ref="U1556">IF($S1556=1,IFERROR(INDEX(Summary!$AT:$AT,$AH1556),0),0)</f>
        <v>0</v>
      </c>
      <c r="V1556" s="2">
        <f t="shared" si="223"/>
        <v>0</v>
      </c>
      <c r="W1556" s="2">
        <f t="array" ref="W1556">IF($S1556=1,IFERROR(INDEX(Summary!$AZ:$AZ,$AH1556),0),0)</f>
        <v>0</v>
      </c>
      <c r="X1556" s="3">
        <f t="array" ref="X1556">IF($S1556=1,IFERROR(INDEX(Summary!$BA:$BA,$AH1556),0),0)</f>
        <v>0</v>
      </c>
      <c r="Y1556" s="2">
        <f t="array" ref="Y1556">IF($S1556=1,IFERROR(INDEX(Summary!$G:$G,$AH1556),0),0)</f>
        <v>0</v>
      </c>
      <c r="Z1556" s="2">
        <f t="array" ref="Z1556">IF($S1556=1,IFERROR(INDEX(Summary!$H:$H,$AH1556),0),0)</f>
        <v>0</v>
      </c>
      <c r="AA1556" s="2">
        <f t="array" ref="AA1556">IF($S1556=1,IFERROR(INDEX(Summary!$I:$I,$AH1556),0),0)</f>
        <v>0</v>
      </c>
      <c r="AB1556" s="2">
        <f t="array" ref="AB1556">IF($S1556=1,IFERROR(INDEX(Summary!$J:$J,$AH1556),0),0)</f>
        <v>0</v>
      </c>
      <c r="AC1556" s="2">
        <f t="array" ref="AC1556">IF($S1556=1,IFERROR(INDEX(Summary!$K:$K,$AH1556),0),0)</f>
        <v>0</v>
      </c>
      <c r="AD1556" s="2">
        <f t="array" ref="AD1556">IF($S1556=1,IFERROR(INDEX(Summary!$L:$L,$AH1556),0),0)</f>
        <v>0</v>
      </c>
      <c r="AE1556" s="2">
        <f t="array" ref="AE1556">IF($S1556=1,IFERROR(INDEX(Summary!$M:$M,$AH1556),0),0)</f>
        <v>0</v>
      </c>
      <c r="AF1556" s="2">
        <f t="array" ref="AF1556">IF($S1556=1,IFERROR(INDEX(Summary!$N:$N,$AH1556),0),0)</f>
        <v>0</v>
      </c>
      <c r="AG1556">
        <f t="array" ref="AG1556">IF($A1556="","",IFERROR(INDEX(Summary!$BB:$BB,$AH1556),0))</f>
        <v>10</v>
      </c>
      <c r="AH1556">
        <f t="shared" si="224"/>
        <v>54</v>
      </c>
    </row>
    <row r="1557" spans="1:34" hidden="1">
      <c r="A1557" t="str">
        <f t="array" ref="A1557">IFERROR(INDEX(Summary!$D:$D,$AH1557)&amp;"","")</f>
        <v>FG00278</v>
      </c>
      <c r="B1557" t="str">
        <f t="array" ref="B1557">IF($A1557="","",INDEX(Summary!$E:$E,$AH1557))</f>
        <v>Whole Green Gram Moong 500gm</v>
      </c>
      <c r="C1557" t="str">
        <f t="array" ref="C1557">IF($A1557="","",INDEX(Summary!$B:$B,$AH1557))</f>
        <v>Raw_Agri</v>
      </c>
      <c r="D1557" t="str">
        <f t="array" ref="D1557">IF($A1557="","",INDEX(Summary!$C:$C,$AH1557))</f>
        <v>C6</v>
      </c>
      <c r="E1557">
        <f t="array" ref="E1557">IF($A1557="","",INDEX(Summary!$F:$F,$AH1557))</f>
        <v>0.5</v>
      </c>
      <c r="F1557" t="str">
        <f t="array" ref="F1557">IF($A1557="","",INDEX(Summary!$BC:$BC,$AH1557)&amp;"")</f>
        <v>P1 – Critical</v>
      </c>
      <c r="G1557">
        <f t="shared" si="216"/>
        <v>1</v>
      </c>
      <c r="H1557">
        <f t="shared" si="217"/>
        <v>1</v>
      </c>
      <c r="I1557" t="str">
        <f t="array" ref="I1557">IF($A1557="","",IF(IFERROR(INDEX(Summary!$BA:$BA,$AH1557),0)&lt;1,"Under 1 day",IF(INDEX(Summary!$BA:$BA,$AH1557)&lt;3,"1-3 days",IF(INDEX(Summary!$BA:$BA,$AH1557)&lt;7,"3-7 days","7+ days"))))</f>
        <v>1-3 days</v>
      </c>
      <c r="J1557" t="str">
        <f t="array" ref="J1557">IF($A1557="","",IF(IFERROR(INDEX(Summary!$AX:$AX,$AH1557),0)&lt;0.25,"0-25%",IF(INDEX(Summary!$AX:$AX,$AH1557)&lt;0.5,"25-50%",IF(INDEX(Summary!$AX:$AX,$AH1557)&lt;0.75,"50-75%","75-100%"))))</f>
        <v>25-50%</v>
      </c>
      <c r="K1557" t="str">
        <f t="array" ref="K1557">IF($A1557="","",INDEX(Summary!$AY:$AY,$AH1557)&amp;"")</f>
        <v xml:space="preserve">WIP </v>
      </c>
      <c r="L1557" s="1">
        <f>IF($A1557="","",Summary!$P$2+MOD(ROW()-2,30))</f>
        <v>46252</v>
      </c>
      <c r="M1557">
        <f t="shared" si="218"/>
        <v>26</v>
      </c>
      <c r="N1557">
        <f t="shared" si="219"/>
        <v>18</v>
      </c>
      <c r="O1557" t="str">
        <f t="shared" si="220"/>
        <v>Aug-2026</v>
      </c>
      <c r="P1557">
        <f t="shared" ca="1" si="221"/>
        <v>1</v>
      </c>
      <c r="Q1557" s="2">
        <f t="array" ref="Q1557">IF($A1557="",0,IFERROR(INDEX(Summary!$P$3:$AS$67,$AH1557-2,$M1557),0))</f>
        <v>0</v>
      </c>
      <c r="R1557" s="2">
        <f t="array" ref="R1557">IF($A1557="",0,ROUND(IFERROR(INDEX(Summary!$O:$O,$AH1557),0)/30,0))</f>
        <v>109</v>
      </c>
      <c r="S1557">
        <f t="shared" si="222"/>
        <v>0</v>
      </c>
      <c r="T1557" s="2">
        <f t="array" ref="T1557">IF($S1557=1,IFERROR(INDEX(Summary!$O:$O,$AH1557),0),0)</f>
        <v>0</v>
      </c>
      <c r="U1557" s="2">
        <f t="array" ref="U1557">IF($S1557=1,IFERROR(INDEX(Summary!$AT:$AT,$AH1557),0),0)</f>
        <v>0</v>
      </c>
      <c r="V1557" s="2">
        <f t="shared" si="223"/>
        <v>0</v>
      </c>
      <c r="W1557" s="2">
        <f t="array" ref="W1557">IF($S1557=1,IFERROR(INDEX(Summary!$AZ:$AZ,$AH1557),0),0)</f>
        <v>0</v>
      </c>
      <c r="X1557" s="3">
        <f t="array" ref="X1557">IF($S1557=1,IFERROR(INDEX(Summary!$BA:$BA,$AH1557),0),0)</f>
        <v>0</v>
      </c>
      <c r="Y1557" s="2">
        <f t="array" ref="Y1557">IF($S1557=1,IFERROR(INDEX(Summary!$G:$G,$AH1557),0),0)</f>
        <v>0</v>
      </c>
      <c r="Z1557" s="2">
        <f t="array" ref="Z1557">IF($S1557=1,IFERROR(INDEX(Summary!$H:$H,$AH1557),0),0)</f>
        <v>0</v>
      </c>
      <c r="AA1557" s="2">
        <f t="array" ref="AA1557">IF($S1557=1,IFERROR(INDEX(Summary!$I:$I,$AH1557),0),0)</f>
        <v>0</v>
      </c>
      <c r="AB1557" s="2">
        <f t="array" ref="AB1557">IF($S1557=1,IFERROR(INDEX(Summary!$J:$J,$AH1557),0),0)</f>
        <v>0</v>
      </c>
      <c r="AC1557" s="2">
        <f t="array" ref="AC1557">IF($S1557=1,IFERROR(INDEX(Summary!$K:$K,$AH1557),0),0)</f>
        <v>0</v>
      </c>
      <c r="AD1557" s="2">
        <f t="array" ref="AD1557">IF($S1557=1,IFERROR(INDEX(Summary!$L:$L,$AH1557),0),0)</f>
        <v>0</v>
      </c>
      <c r="AE1557" s="2">
        <f t="array" ref="AE1557">IF($S1557=1,IFERROR(INDEX(Summary!$M:$M,$AH1557),0),0)</f>
        <v>0</v>
      </c>
      <c r="AF1557" s="2">
        <f t="array" ref="AF1557">IF($S1557=1,IFERROR(INDEX(Summary!$N:$N,$AH1557),0),0)</f>
        <v>0</v>
      </c>
      <c r="AG1557">
        <f t="array" ref="AG1557">IF($A1557="","",IFERROR(INDEX(Summary!$BB:$BB,$AH1557),0))</f>
        <v>10</v>
      </c>
      <c r="AH1557">
        <f t="shared" si="224"/>
        <v>54</v>
      </c>
    </row>
    <row r="1558" spans="1:34" hidden="1">
      <c r="A1558" t="str">
        <f t="array" ref="A1558">IFERROR(INDEX(Summary!$D:$D,$AH1558)&amp;"","")</f>
        <v>FG00278</v>
      </c>
      <c r="B1558" t="str">
        <f t="array" ref="B1558">IF($A1558="","",INDEX(Summary!$E:$E,$AH1558))</f>
        <v>Whole Green Gram Moong 500gm</v>
      </c>
      <c r="C1558" t="str">
        <f t="array" ref="C1558">IF($A1558="","",INDEX(Summary!$B:$B,$AH1558))</f>
        <v>Raw_Agri</v>
      </c>
      <c r="D1558" t="str">
        <f t="array" ref="D1558">IF($A1558="","",INDEX(Summary!$C:$C,$AH1558))</f>
        <v>C6</v>
      </c>
      <c r="E1558">
        <f t="array" ref="E1558">IF($A1558="","",INDEX(Summary!$F:$F,$AH1558))</f>
        <v>0.5</v>
      </c>
      <c r="F1558" t="str">
        <f t="array" ref="F1558">IF($A1558="","",INDEX(Summary!$BC:$BC,$AH1558)&amp;"")</f>
        <v>P1 – Critical</v>
      </c>
      <c r="G1558">
        <f t="shared" si="216"/>
        <v>1</v>
      </c>
      <c r="H1558">
        <f t="shared" si="217"/>
        <v>1</v>
      </c>
      <c r="I1558" t="str">
        <f t="array" ref="I1558">IF($A1558="","",IF(IFERROR(INDEX(Summary!$BA:$BA,$AH1558),0)&lt;1,"Under 1 day",IF(INDEX(Summary!$BA:$BA,$AH1558)&lt;3,"1-3 days",IF(INDEX(Summary!$BA:$BA,$AH1558)&lt;7,"3-7 days","7+ days"))))</f>
        <v>1-3 days</v>
      </c>
      <c r="J1558" t="str">
        <f t="array" ref="J1558">IF($A1558="","",IF(IFERROR(INDEX(Summary!$AX:$AX,$AH1558),0)&lt;0.25,"0-25%",IF(INDEX(Summary!$AX:$AX,$AH1558)&lt;0.5,"25-50%",IF(INDEX(Summary!$AX:$AX,$AH1558)&lt;0.75,"50-75%","75-100%"))))</f>
        <v>25-50%</v>
      </c>
      <c r="K1558" t="str">
        <f t="array" ref="K1558">IF($A1558="","",INDEX(Summary!$AY:$AY,$AH1558)&amp;"")</f>
        <v xml:space="preserve">WIP </v>
      </c>
      <c r="L1558" s="1">
        <f>IF($A1558="","",Summary!$P$2+MOD(ROW()-2,30))</f>
        <v>46253</v>
      </c>
      <c r="M1558">
        <f t="shared" si="218"/>
        <v>27</v>
      </c>
      <c r="N1558">
        <f t="shared" si="219"/>
        <v>19</v>
      </c>
      <c r="O1558" t="str">
        <f t="shared" si="220"/>
        <v>Aug-2026</v>
      </c>
      <c r="P1558">
        <f t="shared" ca="1" si="221"/>
        <v>1</v>
      </c>
      <c r="Q1558" s="2">
        <f t="array" ref="Q1558">IF($A1558="",0,IFERROR(INDEX(Summary!$P$3:$AS$67,$AH1558-2,$M1558),0))</f>
        <v>0</v>
      </c>
      <c r="R1558" s="2">
        <f t="array" ref="R1558">IF($A1558="",0,ROUND(IFERROR(INDEX(Summary!$O:$O,$AH1558),0)/30,0))</f>
        <v>109</v>
      </c>
      <c r="S1558">
        <f t="shared" si="222"/>
        <v>0</v>
      </c>
      <c r="T1558" s="2">
        <f t="array" ref="T1558">IF($S1558=1,IFERROR(INDEX(Summary!$O:$O,$AH1558),0),0)</f>
        <v>0</v>
      </c>
      <c r="U1558" s="2">
        <f t="array" ref="U1558">IF($S1558=1,IFERROR(INDEX(Summary!$AT:$AT,$AH1558),0),0)</f>
        <v>0</v>
      </c>
      <c r="V1558" s="2">
        <f t="shared" si="223"/>
        <v>0</v>
      </c>
      <c r="W1558" s="2">
        <f t="array" ref="W1558">IF($S1558=1,IFERROR(INDEX(Summary!$AZ:$AZ,$AH1558),0),0)</f>
        <v>0</v>
      </c>
      <c r="X1558" s="3">
        <f t="array" ref="X1558">IF($S1558=1,IFERROR(INDEX(Summary!$BA:$BA,$AH1558),0),0)</f>
        <v>0</v>
      </c>
      <c r="Y1558" s="2">
        <f t="array" ref="Y1558">IF($S1558=1,IFERROR(INDEX(Summary!$G:$G,$AH1558),0),0)</f>
        <v>0</v>
      </c>
      <c r="Z1558" s="2">
        <f t="array" ref="Z1558">IF($S1558=1,IFERROR(INDEX(Summary!$H:$H,$AH1558),0),0)</f>
        <v>0</v>
      </c>
      <c r="AA1558" s="2">
        <f t="array" ref="AA1558">IF($S1558=1,IFERROR(INDEX(Summary!$I:$I,$AH1558),0),0)</f>
        <v>0</v>
      </c>
      <c r="AB1558" s="2">
        <f t="array" ref="AB1558">IF($S1558=1,IFERROR(INDEX(Summary!$J:$J,$AH1558),0),0)</f>
        <v>0</v>
      </c>
      <c r="AC1558" s="2">
        <f t="array" ref="AC1558">IF($S1558=1,IFERROR(INDEX(Summary!$K:$K,$AH1558),0),0)</f>
        <v>0</v>
      </c>
      <c r="AD1558" s="2">
        <f t="array" ref="AD1558">IF($S1558=1,IFERROR(INDEX(Summary!$L:$L,$AH1558),0),0)</f>
        <v>0</v>
      </c>
      <c r="AE1558" s="2">
        <f t="array" ref="AE1558">IF($S1558=1,IFERROR(INDEX(Summary!$M:$M,$AH1558),0),0)</f>
        <v>0</v>
      </c>
      <c r="AF1558" s="2">
        <f t="array" ref="AF1558">IF($S1558=1,IFERROR(INDEX(Summary!$N:$N,$AH1558),0),0)</f>
        <v>0</v>
      </c>
      <c r="AG1558">
        <f t="array" ref="AG1558">IF($A1558="","",IFERROR(INDEX(Summary!$BB:$BB,$AH1558),0))</f>
        <v>10</v>
      </c>
      <c r="AH1558">
        <f t="shared" si="224"/>
        <v>54</v>
      </c>
    </row>
    <row r="1559" spans="1:34" hidden="1">
      <c r="A1559" t="str">
        <f t="array" ref="A1559">IFERROR(INDEX(Summary!$D:$D,$AH1559)&amp;"","")</f>
        <v>FG00278</v>
      </c>
      <c r="B1559" t="str">
        <f t="array" ref="B1559">IF($A1559="","",INDEX(Summary!$E:$E,$AH1559))</f>
        <v>Whole Green Gram Moong 500gm</v>
      </c>
      <c r="C1559" t="str">
        <f t="array" ref="C1559">IF($A1559="","",INDEX(Summary!$B:$B,$AH1559))</f>
        <v>Raw_Agri</v>
      </c>
      <c r="D1559" t="str">
        <f t="array" ref="D1559">IF($A1559="","",INDEX(Summary!$C:$C,$AH1559))</f>
        <v>C6</v>
      </c>
      <c r="E1559">
        <f t="array" ref="E1559">IF($A1559="","",INDEX(Summary!$F:$F,$AH1559))</f>
        <v>0.5</v>
      </c>
      <c r="F1559" t="str">
        <f t="array" ref="F1559">IF($A1559="","",INDEX(Summary!$BC:$BC,$AH1559)&amp;"")</f>
        <v>P1 – Critical</v>
      </c>
      <c r="G1559">
        <f t="shared" si="216"/>
        <v>1</v>
      </c>
      <c r="H1559">
        <f t="shared" si="217"/>
        <v>1</v>
      </c>
      <c r="I1559" t="str">
        <f t="array" ref="I1559">IF($A1559="","",IF(IFERROR(INDEX(Summary!$BA:$BA,$AH1559),0)&lt;1,"Under 1 day",IF(INDEX(Summary!$BA:$BA,$AH1559)&lt;3,"1-3 days",IF(INDEX(Summary!$BA:$BA,$AH1559)&lt;7,"3-7 days","7+ days"))))</f>
        <v>1-3 days</v>
      </c>
      <c r="J1559" t="str">
        <f t="array" ref="J1559">IF($A1559="","",IF(IFERROR(INDEX(Summary!$AX:$AX,$AH1559),0)&lt;0.25,"0-25%",IF(INDEX(Summary!$AX:$AX,$AH1559)&lt;0.5,"25-50%",IF(INDEX(Summary!$AX:$AX,$AH1559)&lt;0.75,"50-75%","75-100%"))))</f>
        <v>25-50%</v>
      </c>
      <c r="K1559" t="str">
        <f t="array" ref="K1559">IF($A1559="","",INDEX(Summary!$AY:$AY,$AH1559)&amp;"")</f>
        <v xml:space="preserve">WIP </v>
      </c>
      <c r="L1559" s="1">
        <f>IF($A1559="","",Summary!$P$2+MOD(ROW()-2,30))</f>
        <v>46254</v>
      </c>
      <c r="M1559">
        <f t="shared" si="218"/>
        <v>28</v>
      </c>
      <c r="N1559">
        <f t="shared" si="219"/>
        <v>20</v>
      </c>
      <c r="O1559" t="str">
        <f t="shared" si="220"/>
        <v>Aug-2026</v>
      </c>
      <c r="P1559">
        <f t="shared" ca="1" si="221"/>
        <v>1</v>
      </c>
      <c r="Q1559" s="2">
        <f t="array" ref="Q1559">IF($A1559="",0,IFERROR(INDEX(Summary!$P$3:$AS$67,$AH1559-2,$M1559),0))</f>
        <v>0</v>
      </c>
      <c r="R1559" s="2">
        <f t="array" ref="R1559">IF($A1559="",0,ROUND(IFERROR(INDEX(Summary!$O:$O,$AH1559),0)/30,0))</f>
        <v>109</v>
      </c>
      <c r="S1559">
        <f t="shared" si="222"/>
        <v>0</v>
      </c>
      <c r="T1559" s="2">
        <f t="array" ref="T1559">IF($S1559=1,IFERROR(INDEX(Summary!$O:$O,$AH1559),0),0)</f>
        <v>0</v>
      </c>
      <c r="U1559" s="2">
        <f t="array" ref="U1559">IF($S1559=1,IFERROR(INDEX(Summary!$AT:$AT,$AH1559),0),0)</f>
        <v>0</v>
      </c>
      <c r="V1559" s="2">
        <f t="shared" si="223"/>
        <v>0</v>
      </c>
      <c r="W1559" s="2">
        <f t="array" ref="W1559">IF($S1559=1,IFERROR(INDEX(Summary!$AZ:$AZ,$AH1559),0),0)</f>
        <v>0</v>
      </c>
      <c r="X1559" s="3">
        <f t="array" ref="X1559">IF($S1559=1,IFERROR(INDEX(Summary!$BA:$BA,$AH1559),0),0)</f>
        <v>0</v>
      </c>
      <c r="Y1559" s="2">
        <f t="array" ref="Y1559">IF($S1559=1,IFERROR(INDEX(Summary!$G:$G,$AH1559),0),0)</f>
        <v>0</v>
      </c>
      <c r="Z1559" s="2">
        <f t="array" ref="Z1559">IF($S1559=1,IFERROR(INDEX(Summary!$H:$H,$AH1559),0),0)</f>
        <v>0</v>
      </c>
      <c r="AA1559" s="2">
        <f t="array" ref="AA1559">IF($S1559=1,IFERROR(INDEX(Summary!$I:$I,$AH1559),0),0)</f>
        <v>0</v>
      </c>
      <c r="AB1559" s="2">
        <f t="array" ref="AB1559">IF($S1559=1,IFERROR(INDEX(Summary!$J:$J,$AH1559),0),0)</f>
        <v>0</v>
      </c>
      <c r="AC1559" s="2">
        <f t="array" ref="AC1559">IF($S1559=1,IFERROR(INDEX(Summary!$K:$K,$AH1559),0),0)</f>
        <v>0</v>
      </c>
      <c r="AD1559" s="2">
        <f t="array" ref="AD1559">IF($S1559=1,IFERROR(INDEX(Summary!$L:$L,$AH1559),0),0)</f>
        <v>0</v>
      </c>
      <c r="AE1559" s="2">
        <f t="array" ref="AE1559">IF($S1559=1,IFERROR(INDEX(Summary!$M:$M,$AH1559),0),0)</f>
        <v>0</v>
      </c>
      <c r="AF1559" s="2">
        <f t="array" ref="AF1559">IF($S1559=1,IFERROR(INDEX(Summary!$N:$N,$AH1559),0),0)</f>
        <v>0</v>
      </c>
      <c r="AG1559">
        <f t="array" ref="AG1559">IF($A1559="","",IFERROR(INDEX(Summary!$BB:$BB,$AH1559),0))</f>
        <v>10</v>
      </c>
      <c r="AH1559">
        <f t="shared" si="224"/>
        <v>54</v>
      </c>
    </row>
    <row r="1560" spans="1:34" hidden="1">
      <c r="A1560" t="str">
        <f t="array" ref="A1560">IFERROR(INDEX(Summary!$D:$D,$AH1560)&amp;"","")</f>
        <v>FG00278</v>
      </c>
      <c r="B1560" t="str">
        <f t="array" ref="B1560">IF($A1560="","",INDEX(Summary!$E:$E,$AH1560))</f>
        <v>Whole Green Gram Moong 500gm</v>
      </c>
      <c r="C1560" t="str">
        <f t="array" ref="C1560">IF($A1560="","",INDEX(Summary!$B:$B,$AH1560))</f>
        <v>Raw_Agri</v>
      </c>
      <c r="D1560" t="str">
        <f t="array" ref="D1560">IF($A1560="","",INDEX(Summary!$C:$C,$AH1560))</f>
        <v>C6</v>
      </c>
      <c r="E1560">
        <f t="array" ref="E1560">IF($A1560="","",INDEX(Summary!$F:$F,$AH1560))</f>
        <v>0.5</v>
      </c>
      <c r="F1560" t="str">
        <f t="array" ref="F1560">IF($A1560="","",INDEX(Summary!$BC:$BC,$AH1560)&amp;"")</f>
        <v>P1 – Critical</v>
      </c>
      <c r="G1560">
        <f t="shared" si="216"/>
        <v>1</v>
      </c>
      <c r="H1560">
        <f t="shared" si="217"/>
        <v>1</v>
      </c>
      <c r="I1560" t="str">
        <f t="array" ref="I1560">IF($A1560="","",IF(IFERROR(INDEX(Summary!$BA:$BA,$AH1560),0)&lt;1,"Under 1 day",IF(INDEX(Summary!$BA:$BA,$AH1560)&lt;3,"1-3 days",IF(INDEX(Summary!$BA:$BA,$AH1560)&lt;7,"3-7 days","7+ days"))))</f>
        <v>1-3 days</v>
      </c>
      <c r="J1560" t="str">
        <f t="array" ref="J1560">IF($A1560="","",IF(IFERROR(INDEX(Summary!$AX:$AX,$AH1560),0)&lt;0.25,"0-25%",IF(INDEX(Summary!$AX:$AX,$AH1560)&lt;0.5,"25-50%",IF(INDEX(Summary!$AX:$AX,$AH1560)&lt;0.75,"50-75%","75-100%"))))</f>
        <v>25-50%</v>
      </c>
      <c r="K1560" t="str">
        <f t="array" ref="K1560">IF($A1560="","",INDEX(Summary!$AY:$AY,$AH1560)&amp;"")</f>
        <v xml:space="preserve">WIP </v>
      </c>
      <c r="L1560" s="1">
        <f>IF($A1560="","",Summary!$P$2+MOD(ROW()-2,30))</f>
        <v>46255</v>
      </c>
      <c r="M1560">
        <f t="shared" si="218"/>
        <v>29</v>
      </c>
      <c r="N1560">
        <f t="shared" si="219"/>
        <v>21</v>
      </c>
      <c r="O1560" t="str">
        <f t="shared" si="220"/>
        <v>Aug-2026</v>
      </c>
      <c r="P1560">
        <f t="shared" ca="1" si="221"/>
        <v>1</v>
      </c>
      <c r="Q1560" s="2">
        <f t="array" ref="Q1560">IF($A1560="",0,IFERROR(INDEX(Summary!$P$3:$AS$67,$AH1560-2,$M1560),0))</f>
        <v>0</v>
      </c>
      <c r="R1560" s="2">
        <f t="array" ref="R1560">IF($A1560="",0,ROUND(IFERROR(INDEX(Summary!$O:$O,$AH1560),0)/30,0))</f>
        <v>109</v>
      </c>
      <c r="S1560">
        <f t="shared" si="222"/>
        <v>0</v>
      </c>
      <c r="T1560" s="2">
        <f t="array" ref="T1560">IF($S1560=1,IFERROR(INDEX(Summary!$O:$O,$AH1560),0),0)</f>
        <v>0</v>
      </c>
      <c r="U1560" s="2">
        <f t="array" ref="U1560">IF($S1560=1,IFERROR(INDEX(Summary!$AT:$AT,$AH1560),0),0)</f>
        <v>0</v>
      </c>
      <c r="V1560" s="2">
        <f t="shared" si="223"/>
        <v>0</v>
      </c>
      <c r="W1560" s="2">
        <f t="array" ref="W1560">IF($S1560=1,IFERROR(INDEX(Summary!$AZ:$AZ,$AH1560),0),0)</f>
        <v>0</v>
      </c>
      <c r="X1560" s="3">
        <f t="array" ref="X1560">IF($S1560=1,IFERROR(INDEX(Summary!$BA:$BA,$AH1560),0),0)</f>
        <v>0</v>
      </c>
      <c r="Y1560" s="2">
        <f t="array" ref="Y1560">IF($S1560=1,IFERROR(INDEX(Summary!$G:$G,$AH1560),0),0)</f>
        <v>0</v>
      </c>
      <c r="Z1560" s="2">
        <f t="array" ref="Z1560">IF($S1560=1,IFERROR(INDEX(Summary!$H:$H,$AH1560),0),0)</f>
        <v>0</v>
      </c>
      <c r="AA1560" s="2">
        <f t="array" ref="AA1560">IF($S1560=1,IFERROR(INDEX(Summary!$I:$I,$AH1560),0),0)</f>
        <v>0</v>
      </c>
      <c r="AB1560" s="2">
        <f t="array" ref="AB1560">IF($S1560=1,IFERROR(INDEX(Summary!$J:$J,$AH1560),0),0)</f>
        <v>0</v>
      </c>
      <c r="AC1560" s="2">
        <f t="array" ref="AC1560">IF($S1560=1,IFERROR(INDEX(Summary!$K:$K,$AH1560),0),0)</f>
        <v>0</v>
      </c>
      <c r="AD1560" s="2">
        <f t="array" ref="AD1560">IF($S1560=1,IFERROR(INDEX(Summary!$L:$L,$AH1560),0),0)</f>
        <v>0</v>
      </c>
      <c r="AE1560" s="2">
        <f t="array" ref="AE1560">IF($S1560=1,IFERROR(INDEX(Summary!$M:$M,$AH1560),0),0)</f>
        <v>0</v>
      </c>
      <c r="AF1560" s="2">
        <f t="array" ref="AF1560">IF($S1560=1,IFERROR(INDEX(Summary!$N:$N,$AH1560),0),0)</f>
        <v>0</v>
      </c>
      <c r="AG1560">
        <f t="array" ref="AG1560">IF($A1560="","",IFERROR(INDEX(Summary!$BB:$BB,$AH1560),0))</f>
        <v>10</v>
      </c>
      <c r="AH1560">
        <f t="shared" si="224"/>
        <v>54</v>
      </c>
    </row>
    <row r="1561" spans="1:34" hidden="1">
      <c r="A1561" t="str">
        <f t="array" ref="A1561">IFERROR(INDEX(Summary!$D:$D,$AH1561)&amp;"","")</f>
        <v>FG00278</v>
      </c>
      <c r="B1561" t="str">
        <f t="array" ref="B1561">IF($A1561="","",INDEX(Summary!$E:$E,$AH1561))</f>
        <v>Whole Green Gram Moong 500gm</v>
      </c>
      <c r="C1561" t="str">
        <f t="array" ref="C1561">IF($A1561="","",INDEX(Summary!$B:$B,$AH1561))</f>
        <v>Raw_Agri</v>
      </c>
      <c r="D1561" t="str">
        <f t="array" ref="D1561">IF($A1561="","",INDEX(Summary!$C:$C,$AH1561))</f>
        <v>C6</v>
      </c>
      <c r="E1561">
        <f t="array" ref="E1561">IF($A1561="","",INDEX(Summary!$F:$F,$AH1561))</f>
        <v>0.5</v>
      </c>
      <c r="F1561" t="str">
        <f t="array" ref="F1561">IF($A1561="","",INDEX(Summary!$BC:$BC,$AH1561)&amp;"")</f>
        <v>P1 – Critical</v>
      </c>
      <c r="G1561">
        <f t="shared" si="216"/>
        <v>1</v>
      </c>
      <c r="H1561">
        <f t="shared" si="217"/>
        <v>1</v>
      </c>
      <c r="I1561" t="str">
        <f t="array" ref="I1561">IF($A1561="","",IF(IFERROR(INDEX(Summary!$BA:$BA,$AH1561),0)&lt;1,"Under 1 day",IF(INDEX(Summary!$BA:$BA,$AH1561)&lt;3,"1-3 days",IF(INDEX(Summary!$BA:$BA,$AH1561)&lt;7,"3-7 days","7+ days"))))</f>
        <v>1-3 days</v>
      </c>
      <c r="J1561" t="str">
        <f t="array" ref="J1561">IF($A1561="","",IF(IFERROR(INDEX(Summary!$AX:$AX,$AH1561),0)&lt;0.25,"0-25%",IF(INDEX(Summary!$AX:$AX,$AH1561)&lt;0.5,"25-50%",IF(INDEX(Summary!$AX:$AX,$AH1561)&lt;0.75,"50-75%","75-100%"))))</f>
        <v>25-50%</v>
      </c>
      <c r="K1561" t="str">
        <f t="array" ref="K1561">IF($A1561="","",INDEX(Summary!$AY:$AY,$AH1561)&amp;"")</f>
        <v xml:space="preserve">WIP </v>
      </c>
      <c r="L1561" s="1">
        <f>IF($A1561="","",Summary!$P$2+MOD(ROW()-2,30))</f>
        <v>46256</v>
      </c>
      <c r="M1561">
        <f t="shared" si="218"/>
        <v>30</v>
      </c>
      <c r="N1561">
        <f t="shared" si="219"/>
        <v>22</v>
      </c>
      <c r="O1561" t="str">
        <f t="shared" si="220"/>
        <v>Aug-2026</v>
      </c>
      <c r="P1561">
        <f t="shared" ca="1" si="221"/>
        <v>1</v>
      </c>
      <c r="Q1561" s="2">
        <f t="array" ref="Q1561">IF($A1561="",0,IFERROR(INDEX(Summary!$P$3:$AS$67,$AH1561-2,$M1561),0))</f>
        <v>0</v>
      </c>
      <c r="R1561" s="2">
        <f t="array" ref="R1561">IF($A1561="",0,ROUND(IFERROR(INDEX(Summary!$O:$O,$AH1561),0)/30,0))</f>
        <v>109</v>
      </c>
      <c r="S1561">
        <f t="shared" si="222"/>
        <v>0</v>
      </c>
      <c r="T1561" s="2">
        <f t="array" ref="T1561">IF($S1561=1,IFERROR(INDEX(Summary!$O:$O,$AH1561),0),0)</f>
        <v>0</v>
      </c>
      <c r="U1561" s="2">
        <f t="array" ref="U1561">IF($S1561=1,IFERROR(INDEX(Summary!$AT:$AT,$AH1561),0),0)</f>
        <v>0</v>
      </c>
      <c r="V1561" s="2">
        <f t="shared" si="223"/>
        <v>0</v>
      </c>
      <c r="W1561" s="2">
        <f t="array" ref="W1561">IF($S1561=1,IFERROR(INDEX(Summary!$AZ:$AZ,$AH1561),0),0)</f>
        <v>0</v>
      </c>
      <c r="X1561" s="3">
        <f t="array" ref="X1561">IF($S1561=1,IFERROR(INDEX(Summary!$BA:$BA,$AH1561),0),0)</f>
        <v>0</v>
      </c>
      <c r="Y1561" s="2">
        <f t="array" ref="Y1561">IF($S1561=1,IFERROR(INDEX(Summary!$G:$G,$AH1561),0),0)</f>
        <v>0</v>
      </c>
      <c r="Z1561" s="2">
        <f t="array" ref="Z1561">IF($S1561=1,IFERROR(INDEX(Summary!$H:$H,$AH1561),0),0)</f>
        <v>0</v>
      </c>
      <c r="AA1561" s="2">
        <f t="array" ref="AA1561">IF($S1561=1,IFERROR(INDEX(Summary!$I:$I,$AH1561),0),0)</f>
        <v>0</v>
      </c>
      <c r="AB1561" s="2">
        <f t="array" ref="AB1561">IF($S1561=1,IFERROR(INDEX(Summary!$J:$J,$AH1561),0),0)</f>
        <v>0</v>
      </c>
      <c r="AC1561" s="2">
        <f t="array" ref="AC1561">IF($S1561=1,IFERROR(INDEX(Summary!$K:$K,$AH1561),0),0)</f>
        <v>0</v>
      </c>
      <c r="AD1561" s="2">
        <f t="array" ref="AD1561">IF($S1561=1,IFERROR(INDEX(Summary!$L:$L,$AH1561),0),0)</f>
        <v>0</v>
      </c>
      <c r="AE1561" s="2">
        <f t="array" ref="AE1561">IF($S1561=1,IFERROR(INDEX(Summary!$M:$M,$AH1561),0),0)</f>
        <v>0</v>
      </c>
      <c r="AF1561" s="2">
        <f t="array" ref="AF1561">IF($S1561=1,IFERROR(INDEX(Summary!$N:$N,$AH1561),0),0)</f>
        <v>0</v>
      </c>
      <c r="AG1561">
        <f t="array" ref="AG1561">IF($A1561="","",IFERROR(INDEX(Summary!$BB:$BB,$AH1561),0))</f>
        <v>10</v>
      </c>
      <c r="AH1561">
        <f t="shared" si="224"/>
        <v>54</v>
      </c>
    </row>
    <row r="1562" spans="1:34">
      <c r="A1562" t="str">
        <f t="array" ref="A1562">IFERROR(INDEX(Summary!$D:$D,$AH1562)&amp;"","")</f>
        <v>FG00289</v>
      </c>
      <c r="B1562" t="str">
        <f t="array" ref="B1562">IF($A1562="","",INDEX(Summary!$E:$E,$AH1562))</f>
        <v>Whole Cashew Nuts - 250gm</v>
      </c>
      <c r="C1562" t="str">
        <f t="array" ref="C1562">IF($A1562="","",INDEX(Summary!$B:$B,$AH1562))</f>
        <v>Raw_Agri</v>
      </c>
      <c r="D1562" t="str">
        <f t="array" ref="D1562">IF($A1562="","",INDEX(Summary!$C:$C,$AH1562))</f>
        <v>C6</v>
      </c>
      <c r="E1562">
        <f t="array" ref="E1562">IF($A1562="","",INDEX(Summary!$F:$F,$AH1562))</f>
        <v>0.25</v>
      </c>
      <c r="F1562" t="str">
        <f t="array" ref="F1562">IF($A1562="","",INDEX(Summary!$BC:$BC,$AH1562)&amp;"")</f>
        <v>P2 – High</v>
      </c>
      <c r="G1562">
        <f t="shared" si="216"/>
        <v>2</v>
      </c>
      <c r="H1562">
        <f t="shared" si="217"/>
        <v>0</v>
      </c>
      <c r="I1562" t="str">
        <f t="array" ref="I1562">IF($A1562="","",IF(IFERROR(INDEX(Summary!$BA:$BA,$AH1562),0)&lt;1,"Under 1 day",IF(INDEX(Summary!$BA:$BA,$AH1562)&lt;3,"1-3 days",IF(INDEX(Summary!$BA:$BA,$AH1562)&lt;7,"3-7 days","7+ days"))))</f>
        <v>7+ days</v>
      </c>
      <c r="J1562" t="str">
        <f t="array" ref="J1562">IF($A1562="","",IF(IFERROR(INDEX(Summary!$AX:$AX,$AH1562),0)&lt;0.25,"0-25%",IF(INDEX(Summary!$AX:$AX,$AH1562)&lt;0.5,"25-50%",IF(INDEX(Summary!$AX:$AX,$AH1562)&lt;0.75,"50-75%","75-100%"))))</f>
        <v>50-75%</v>
      </c>
      <c r="K1562" t="str">
        <f t="array" ref="K1562">IF($A1562="","",INDEX(Summary!$AY:$AY,$AH1562)&amp;"")</f>
        <v>PM NA TBIF STICKER</v>
      </c>
      <c r="L1562" s="1">
        <f>IF($A1562="","",Summary!$P$2+MOD(ROW()-2,30))</f>
        <v>46227</v>
      </c>
      <c r="M1562">
        <f t="shared" si="218"/>
        <v>1</v>
      </c>
      <c r="N1562">
        <f t="shared" si="219"/>
        <v>24</v>
      </c>
      <c r="O1562" t="str">
        <f t="shared" si="220"/>
        <v>Jul-2026</v>
      </c>
      <c r="P1562">
        <f t="shared" ca="1" si="221"/>
        <v>1</v>
      </c>
      <c r="Q1562" s="2">
        <f t="array" ref="Q1562">IF($A1562="",0,IFERROR(INDEX(Summary!$P$3:$AS$67,$AH1562-2,$M1562),0))</f>
        <v>0</v>
      </c>
      <c r="R1562" s="2">
        <f t="array" ref="R1562">IF($A1562="",0,ROUND(IFERROR(INDEX(Summary!$O:$O,$AH1562),0)/30,0))</f>
        <v>20</v>
      </c>
      <c r="S1562">
        <f t="shared" si="222"/>
        <v>1</v>
      </c>
      <c r="T1562" s="2">
        <f t="array" ref="T1562">IF($S1562=1,IFERROR(INDEX(Summary!$O:$O,$AH1562),0),0)</f>
        <v>607</v>
      </c>
      <c r="U1562" s="2">
        <f t="array" ref="U1562">IF($S1562=1,IFERROR(INDEX(Summary!$AT:$AT,$AH1562),0),0)</f>
        <v>327</v>
      </c>
      <c r="V1562" s="2">
        <f t="shared" si="223"/>
        <v>280</v>
      </c>
      <c r="W1562" s="2">
        <f t="array" ref="W1562">IF($S1562=1,IFERROR(INDEX(Summary!$AZ:$AZ,$AH1562),0),0)</f>
        <v>165</v>
      </c>
      <c r="X1562" s="3">
        <f t="array" ref="X1562">IF($S1562=1,IFERROR(INDEX(Summary!$BA:$BA,$AH1562),0),0)</f>
        <v>8.1548599670510704</v>
      </c>
      <c r="Y1562" s="2">
        <f t="array" ref="Y1562">IF($S1562=1,IFERROR(INDEX(Summary!$G:$G,$AH1562),0),0)</f>
        <v>607</v>
      </c>
      <c r="Z1562" s="2">
        <f t="array" ref="Z1562">IF($S1562=1,IFERROR(INDEX(Summary!$H:$H,$AH1562),0),0)</f>
        <v>0</v>
      </c>
      <c r="AA1562" s="2">
        <f t="array" ref="AA1562">IF($S1562=1,IFERROR(INDEX(Summary!$I:$I,$AH1562),0),0)</f>
        <v>0</v>
      </c>
      <c r="AB1562" s="2">
        <f t="array" ref="AB1562">IF($S1562=1,IFERROR(INDEX(Summary!$J:$J,$AH1562),0),0)</f>
        <v>0</v>
      </c>
      <c r="AC1562" s="2">
        <f t="array" ref="AC1562">IF($S1562=1,IFERROR(INDEX(Summary!$K:$K,$AH1562),0),0)</f>
        <v>0</v>
      </c>
      <c r="AD1562" s="2">
        <f t="array" ref="AD1562">IF($S1562=1,IFERROR(INDEX(Summary!$L:$L,$AH1562),0),0)</f>
        <v>0</v>
      </c>
      <c r="AE1562" s="2">
        <f t="array" ref="AE1562">IF($S1562=1,IFERROR(INDEX(Summary!$M:$M,$AH1562),0),0)</f>
        <v>0</v>
      </c>
      <c r="AF1562" s="2">
        <f t="array" ref="AF1562">IF($S1562=1,IFERROR(INDEX(Summary!$N:$N,$AH1562),0),0)</f>
        <v>0</v>
      </c>
      <c r="AG1562">
        <f t="array" ref="AG1562">IF($A1562="","",IFERROR(INDEX(Summary!$BB:$BB,$AH1562),0))</f>
        <v>7</v>
      </c>
      <c r="AH1562">
        <f t="shared" si="224"/>
        <v>55</v>
      </c>
    </row>
    <row r="1563" spans="1:34" hidden="1">
      <c r="A1563" t="str">
        <f t="array" ref="A1563">IFERROR(INDEX(Summary!$D:$D,$AH1563)&amp;"","")</f>
        <v>FG00289</v>
      </c>
      <c r="B1563" t="str">
        <f t="array" ref="B1563">IF($A1563="","",INDEX(Summary!$E:$E,$AH1563))</f>
        <v>Whole Cashew Nuts - 250gm</v>
      </c>
      <c r="C1563" t="str">
        <f t="array" ref="C1563">IF($A1563="","",INDEX(Summary!$B:$B,$AH1563))</f>
        <v>Raw_Agri</v>
      </c>
      <c r="D1563" t="str">
        <f t="array" ref="D1563">IF($A1563="","",INDEX(Summary!$C:$C,$AH1563))</f>
        <v>C6</v>
      </c>
      <c r="E1563">
        <f t="array" ref="E1563">IF($A1563="","",INDEX(Summary!$F:$F,$AH1563))</f>
        <v>0.25</v>
      </c>
      <c r="F1563" t="str">
        <f t="array" ref="F1563">IF($A1563="","",INDEX(Summary!$BC:$BC,$AH1563)&amp;"")</f>
        <v>P2 – High</v>
      </c>
      <c r="G1563">
        <f t="shared" si="216"/>
        <v>2</v>
      </c>
      <c r="H1563">
        <f t="shared" si="217"/>
        <v>0</v>
      </c>
      <c r="I1563" t="str">
        <f t="array" ref="I1563">IF($A1563="","",IF(IFERROR(INDEX(Summary!$BA:$BA,$AH1563),0)&lt;1,"Under 1 day",IF(INDEX(Summary!$BA:$BA,$AH1563)&lt;3,"1-3 days",IF(INDEX(Summary!$BA:$BA,$AH1563)&lt;7,"3-7 days","7+ days"))))</f>
        <v>7+ days</v>
      </c>
      <c r="J1563" t="str">
        <f t="array" ref="J1563">IF($A1563="","",IF(IFERROR(INDEX(Summary!$AX:$AX,$AH1563),0)&lt;0.25,"0-25%",IF(INDEX(Summary!$AX:$AX,$AH1563)&lt;0.5,"25-50%",IF(INDEX(Summary!$AX:$AX,$AH1563)&lt;0.75,"50-75%","75-100%"))))</f>
        <v>50-75%</v>
      </c>
      <c r="K1563" t="str">
        <f t="array" ref="K1563">IF($A1563="","",INDEX(Summary!$AY:$AY,$AH1563)&amp;"")</f>
        <v>PM NA TBIF STICKER</v>
      </c>
      <c r="L1563" s="1">
        <f>IF($A1563="","",Summary!$P$2+MOD(ROW()-2,30))</f>
        <v>46228</v>
      </c>
      <c r="M1563">
        <f t="shared" si="218"/>
        <v>2</v>
      </c>
      <c r="N1563">
        <f t="shared" si="219"/>
        <v>25</v>
      </c>
      <c r="O1563" t="str">
        <f t="shared" si="220"/>
        <v>Jul-2026</v>
      </c>
      <c r="P1563">
        <f t="shared" ca="1" si="221"/>
        <v>1</v>
      </c>
      <c r="Q1563" s="2">
        <f t="array" ref="Q1563">IF($A1563="",0,IFERROR(INDEX(Summary!$P$3:$AS$67,$AH1563-2,$M1563),0))</f>
        <v>0</v>
      </c>
      <c r="R1563" s="2">
        <f t="array" ref="R1563">IF($A1563="",0,ROUND(IFERROR(INDEX(Summary!$O:$O,$AH1563),0)/30,0))</f>
        <v>20</v>
      </c>
      <c r="S1563">
        <f t="shared" si="222"/>
        <v>0</v>
      </c>
      <c r="T1563" s="2">
        <f t="array" ref="T1563">IF($S1563=1,IFERROR(INDEX(Summary!$O:$O,$AH1563),0),0)</f>
        <v>0</v>
      </c>
      <c r="U1563" s="2">
        <f t="array" ref="U1563">IF($S1563=1,IFERROR(INDEX(Summary!$AT:$AT,$AH1563),0),0)</f>
        <v>0</v>
      </c>
      <c r="V1563" s="2">
        <f t="shared" si="223"/>
        <v>0</v>
      </c>
      <c r="W1563" s="2">
        <f t="array" ref="W1563">IF($S1563=1,IFERROR(INDEX(Summary!$AZ:$AZ,$AH1563),0),0)</f>
        <v>0</v>
      </c>
      <c r="X1563" s="3">
        <f t="array" ref="X1563">IF($S1563=1,IFERROR(INDEX(Summary!$BA:$BA,$AH1563),0),0)</f>
        <v>0</v>
      </c>
      <c r="Y1563" s="2">
        <f t="array" ref="Y1563">IF($S1563=1,IFERROR(INDEX(Summary!$G:$G,$AH1563),0),0)</f>
        <v>0</v>
      </c>
      <c r="Z1563" s="2">
        <f t="array" ref="Z1563">IF($S1563=1,IFERROR(INDEX(Summary!$H:$H,$AH1563),0),0)</f>
        <v>0</v>
      </c>
      <c r="AA1563" s="2">
        <f t="array" ref="AA1563">IF($S1563=1,IFERROR(INDEX(Summary!$I:$I,$AH1563),0),0)</f>
        <v>0</v>
      </c>
      <c r="AB1563" s="2">
        <f t="array" ref="AB1563">IF($S1563=1,IFERROR(INDEX(Summary!$J:$J,$AH1563),0),0)</f>
        <v>0</v>
      </c>
      <c r="AC1563" s="2">
        <f t="array" ref="AC1563">IF($S1563=1,IFERROR(INDEX(Summary!$K:$K,$AH1563),0),0)</f>
        <v>0</v>
      </c>
      <c r="AD1563" s="2">
        <f t="array" ref="AD1563">IF($S1563=1,IFERROR(INDEX(Summary!$L:$L,$AH1563),0),0)</f>
        <v>0</v>
      </c>
      <c r="AE1563" s="2">
        <f t="array" ref="AE1563">IF($S1563=1,IFERROR(INDEX(Summary!$M:$M,$AH1563),0),0)</f>
        <v>0</v>
      </c>
      <c r="AF1563" s="2">
        <f t="array" ref="AF1563">IF($S1563=1,IFERROR(INDEX(Summary!$N:$N,$AH1563),0),0)</f>
        <v>0</v>
      </c>
      <c r="AG1563">
        <f t="array" ref="AG1563">IF($A1563="","",IFERROR(INDEX(Summary!$BB:$BB,$AH1563),0))</f>
        <v>7</v>
      </c>
      <c r="AH1563">
        <f t="shared" si="224"/>
        <v>55</v>
      </c>
    </row>
    <row r="1564" spans="1:34" hidden="1">
      <c r="A1564" t="str">
        <f t="array" ref="A1564">IFERROR(INDEX(Summary!$D:$D,$AH1564)&amp;"","")</f>
        <v>FG00289</v>
      </c>
      <c r="B1564" t="str">
        <f t="array" ref="B1564">IF($A1564="","",INDEX(Summary!$E:$E,$AH1564))</f>
        <v>Whole Cashew Nuts - 250gm</v>
      </c>
      <c r="C1564" t="str">
        <f t="array" ref="C1564">IF($A1564="","",INDEX(Summary!$B:$B,$AH1564))</f>
        <v>Raw_Agri</v>
      </c>
      <c r="D1564" t="str">
        <f t="array" ref="D1564">IF($A1564="","",INDEX(Summary!$C:$C,$AH1564))</f>
        <v>C6</v>
      </c>
      <c r="E1564">
        <f t="array" ref="E1564">IF($A1564="","",INDEX(Summary!$F:$F,$AH1564))</f>
        <v>0.25</v>
      </c>
      <c r="F1564" t="str">
        <f t="array" ref="F1564">IF($A1564="","",INDEX(Summary!$BC:$BC,$AH1564)&amp;"")</f>
        <v>P2 – High</v>
      </c>
      <c r="G1564">
        <f t="shared" si="216"/>
        <v>2</v>
      </c>
      <c r="H1564">
        <f t="shared" si="217"/>
        <v>0</v>
      </c>
      <c r="I1564" t="str">
        <f t="array" ref="I1564">IF($A1564="","",IF(IFERROR(INDEX(Summary!$BA:$BA,$AH1564),0)&lt;1,"Under 1 day",IF(INDEX(Summary!$BA:$BA,$AH1564)&lt;3,"1-3 days",IF(INDEX(Summary!$BA:$BA,$AH1564)&lt;7,"3-7 days","7+ days"))))</f>
        <v>7+ days</v>
      </c>
      <c r="J1564" t="str">
        <f t="array" ref="J1564">IF($A1564="","",IF(IFERROR(INDEX(Summary!$AX:$AX,$AH1564),0)&lt;0.25,"0-25%",IF(INDEX(Summary!$AX:$AX,$AH1564)&lt;0.5,"25-50%",IF(INDEX(Summary!$AX:$AX,$AH1564)&lt;0.75,"50-75%","75-100%"))))</f>
        <v>50-75%</v>
      </c>
      <c r="K1564" t="str">
        <f t="array" ref="K1564">IF($A1564="","",INDEX(Summary!$AY:$AY,$AH1564)&amp;"")</f>
        <v>PM NA TBIF STICKER</v>
      </c>
      <c r="L1564" s="1">
        <f>IF($A1564="","",Summary!$P$2+MOD(ROW()-2,30))</f>
        <v>46229</v>
      </c>
      <c r="M1564">
        <f t="shared" si="218"/>
        <v>3</v>
      </c>
      <c r="N1564">
        <f t="shared" si="219"/>
        <v>26</v>
      </c>
      <c r="O1564" t="str">
        <f t="shared" si="220"/>
        <v>Jul-2026</v>
      </c>
      <c r="P1564">
        <f t="shared" ca="1" si="221"/>
        <v>1</v>
      </c>
      <c r="Q1564" s="2">
        <f t="array" ref="Q1564">IF($A1564="",0,IFERROR(INDEX(Summary!$P$3:$AS$67,$AH1564-2,$M1564),0))</f>
        <v>0</v>
      </c>
      <c r="R1564" s="2">
        <f t="array" ref="R1564">IF($A1564="",0,ROUND(IFERROR(INDEX(Summary!$O:$O,$AH1564),0)/30,0))</f>
        <v>20</v>
      </c>
      <c r="S1564">
        <f t="shared" si="222"/>
        <v>0</v>
      </c>
      <c r="T1564" s="2">
        <f t="array" ref="T1564">IF($S1564=1,IFERROR(INDEX(Summary!$O:$O,$AH1564),0),0)</f>
        <v>0</v>
      </c>
      <c r="U1564" s="2">
        <f t="array" ref="U1564">IF($S1564=1,IFERROR(INDEX(Summary!$AT:$AT,$AH1564),0),0)</f>
        <v>0</v>
      </c>
      <c r="V1564" s="2">
        <f t="shared" si="223"/>
        <v>0</v>
      </c>
      <c r="W1564" s="2">
        <f t="array" ref="W1564">IF($S1564=1,IFERROR(INDEX(Summary!$AZ:$AZ,$AH1564),0),0)</f>
        <v>0</v>
      </c>
      <c r="X1564" s="3">
        <f t="array" ref="X1564">IF($S1564=1,IFERROR(INDEX(Summary!$BA:$BA,$AH1564),0),0)</f>
        <v>0</v>
      </c>
      <c r="Y1564" s="2">
        <f t="array" ref="Y1564">IF($S1564=1,IFERROR(INDEX(Summary!$G:$G,$AH1564),0),0)</f>
        <v>0</v>
      </c>
      <c r="Z1564" s="2">
        <f t="array" ref="Z1564">IF($S1564=1,IFERROR(INDEX(Summary!$H:$H,$AH1564),0),0)</f>
        <v>0</v>
      </c>
      <c r="AA1564" s="2">
        <f t="array" ref="AA1564">IF($S1564=1,IFERROR(INDEX(Summary!$I:$I,$AH1564),0),0)</f>
        <v>0</v>
      </c>
      <c r="AB1564" s="2">
        <f t="array" ref="AB1564">IF($S1564=1,IFERROR(INDEX(Summary!$J:$J,$AH1564),0),0)</f>
        <v>0</v>
      </c>
      <c r="AC1564" s="2">
        <f t="array" ref="AC1564">IF($S1564=1,IFERROR(INDEX(Summary!$K:$K,$AH1564),0),0)</f>
        <v>0</v>
      </c>
      <c r="AD1564" s="2">
        <f t="array" ref="AD1564">IF($S1564=1,IFERROR(INDEX(Summary!$L:$L,$AH1564),0),0)</f>
        <v>0</v>
      </c>
      <c r="AE1564" s="2">
        <f t="array" ref="AE1564">IF($S1564=1,IFERROR(INDEX(Summary!$M:$M,$AH1564),0),0)</f>
        <v>0</v>
      </c>
      <c r="AF1564" s="2">
        <f t="array" ref="AF1564">IF($S1564=1,IFERROR(INDEX(Summary!$N:$N,$AH1564),0),0)</f>
        <v>0</v>
      </c>
      <c r="AG1564">
        <f t="array" ref="AG1564">IF($A1564="","",IFERROR(INDEX(Summary!$BB:$BB,$AH1564),0))</f>
        <v>7</v>
      </c>
      <c r="AH1564">
        <f t="shared" si="224"/>
        <v>55</v>
      </c>
    </row>
    <row r="1565" spans="1:34" hidden="1">
      <c r="A1565" t="str">
        <f t="array" ref="A1565">IFERROR(INDEX(Summary!$D:$D,$AH1565)&amp;"","")</f>
        <v>FG00289</v>
      </c>
      <c r="B1565" t="str">
        <f t="array" ref="B1565">IF($A1565="","",INDEX(Summary!$E:$E,$AH1565))</f>
        <v>Whole Cashew Nuts - 250gm</v>
      </c>
      <c r="C1565" t="str">
        <f t="array" ref="C1565">IF($A1565="","",INDEX(Summary!$B:$B,$AH1565))</f>
        <v>Raw_Agri</v>
      </c>
      <c r="D1565" t="str">
        <f t="array" ref="D1565">IF($A1565="","",INDEX(Summary!$C:$C,$AH1565))</f>
        <v>C6</v>
      </c>
      <c r="E1565">
        <f t="array" ref="E1565">IF($A1565="","",INDEX(Summary!$F:$F,$AH1565))</f>
        <v>0.25</v>
      </c>
      <c r="F1565" t="str">
        <f t="array" ref="F1565">IF($A1565="","",INDEX(Summary!$BC:$BC,$AH1565)&amp;"")</f>
        <v>P2 – High</v>
      </c>
      <c r="G1565">
        <f t="shared" si="216"/>
        <v>2</v>
      </c>
      <c r="H1565">
        <f t="shared" si="217"/>
        <v>0</v>
      </c>
      <c r="I1565" t="str">
        <f t="array" ref="I1565">IF($A1565="","",IF(IFERROR(INDEX(Summary!$BA:$BA,$AH1565),0)&lt;1,"Under 1 day",IF(INDEX(Summary!$BA:$BA,$AH1565)&lt;3,"1-3 days",IF(INDEX(Summary!$BA:$BA,$AH1565)&lt;7,"3-7 days","7+ days"))))</f>
        <v>7+ days</v>
      </c>
      <c r="J1565" t="str">
        <f t="array" ref="J1565">IF($A1565="","",IF(IFERROR(INDEX(Summary!$AX:$AX,$AH1565),0)&lt;0.25,"0-25%",IF(INDEX(Summary!$AX:$AX,$AH1565)&lt;0.5,"25-50%",IF(INDEX(Summary!$AX:$AX,$AH1565)&lt;0.75,"50-75%","75-100%"))))</f>
        <v>50-75%</v>
      </c>
      <c r="K1565" t="str">
        <f t="array" ref="K1565">IF($A1565="","",INDEX(Summary!$AY:$AY,$AH1565)&amp;"")</f>
        <v>PM NA TBIF STICKER</v>
      </c>
      <c r="L1565" s="1">
        <f>IF($A1565="","",Summary!$P$2+MOD(ROW()-2,30))</f>
        <v>46230</v>
      </c>
      <c r="M1565">
        <f t="shared" si="218"/>
        <v>4</v>
      </c>
      <c r="N1565">
        <f t="shared" si="219"/>
        <v>27</v>
      </c>
      <c r="O1565" t="str">
        <f t="shared" si="220"/>
        <v>Jul-2026</v>
      </c>
      <c r="P1565">
        <f t="shared" ca="1" si="221"/>
        <v>1</v>
      </c>
      <c r="Q1565" s="2">
        <f t="array" ref="Q1565">IF($A1565="",0,IFERROR(INDEX(Summary!$P$3:$AS$67,$AH1565-2,$M1565),0))</f>
        <v>0</v>
      </c>
      <c r="R1565" s="2">
        <f t="array" ref="R1565">IF($A1565="",0,ROUND(IFERROR(INDEX(Summary!$O:$O,$AH1565),0)/30,0))</f>
        <v>20</v>
      </c>
      <c r="S1565">
        <f t="shared" si="222"/>
        <v>0</v>
      </c>
      <c r="T1565" s="2">
        <f t="array" ref="T1565">IF($S1565=1,IFERROR(INDEX(Summary!$O:$O,$AH1565),0),0)</f>
        <v>0</v>
      </c>
      <c r="U1565" s="2">
        <f t="array" ref="U1565">IF($S1565=1,IFERROR(INDEX(Summary!$AT:$AT,$AH1565),0),0)</f>
        <v>0</v>
      </c>
      <c r="V1565" s="2">
        <f t="shared" si="223"/>
        <v>0</v>
      </c>
      <c r="W1565" s="2">
        <f t="array" ref="W1565">IF($S1565=1,IFERROR(INDEX(Summary!$AZ:$AZ,$AH1565),0),0)</f>
        <v>0</v>
      </c>
      <c r="X1565" s="3">
        <f t="array" ref="X1565">IF($S1565=1,IFERROR(INDEX(Summary!$BA:$BA,$AH1565),0),0)</f>
        <v>0</v>
      </c>
      <c r="Y1565" s="2">
        <f t="array" ref="Y1565">IF($S1565=1,IFERROR(INDEX(Summary!$G:$G,$AH1565),0),0)</f>
        <v>0</v>
      </c>
      <c r="Z1565" s="2">
        <f t="array" ref="Z1565">IF($S1565=1,IFERROR(INDEX(Summary!$H:$H,$AH1565),0),0)</f>
        <v>0</v>
      </c>
      <c r="AA1565" s="2">
        <f t="array" ref="AA1565">IF($S1565=1,IFERROR(INDEX(Summary!$I:$I,$AH1565),0),0)</f>
        <v>0</v>
      </c>
      <c r="AB1565" s="2">
        <f t="array" ref="AB1565">IF($S1565=1,IFERROR(INDEX(Summary!$J:$J,$AH1565),0),0)</f>
        <v>0</v>
      </c>
      <c r="AC1565" s="2">
        <f t="array" ref="AC1565">IF($S1565=1,IFERROR(INDEX(Summary!$K:$K,$AH1565),0),0)</f>
        <v>0</v>
      </c>
      <c r="AD1565" s="2">
        <f t="array" ref="AD1565">IF($S1565=1,IFERROR(INDEX(Summary!$L:$L,$AH1565),0),0)</f>
        <v>0</v>
      </c>
      <c r="AE1565" s="2">
        <f t="array" ref="AE1565">IF($S1565=1,IFERROR(INDEX(Summary!$M:$M,$AH1565),0),0)</f>
        <v>0</v>
      </c>
      <c r="AF1565" s="2">
        <f t="array" ref="AF1565">IF($S1565=1,IFERROR(INDEX(Summary!$N:$N,$AH1565),0),0)</f>
        <v>0</v>
      </c>
      <c r="AG1565">
        <f t="array" ref="AG1565">IF($A1565="","",IFERROR(INDEX(Summary!$BB:$BB,$AH1565),0))</f>
        <v>7</v>
      </c>
      <c r="AH1565">
        <f t="shared" si="224"/>
        <v>55</v>
      </c>
    </row>
    <row r="1566" spans="1:34" hidden="1">
      <c r="A1566" t="str">
        <f t="array" ref="A1566">IFERROR(INDEX(Summary!$D:$D,$AH1566)&amp;"","")</f>
        <v>FG00289</v>
      </c>
      <c r="B1566" t="str">
        <f t="array" ref="B1566">IF($A1566="","",INDEX(Summary!$E:$E,$AH1566))</f>
        <v>Whole Cashew Nuts - 250gm</v>
      </c>
      <c r="C1566" t="str">
        <f t="array" ref="C1566">IF($A1566="","",INDEX(Summary!$B:$B,$AH1566))</f>
        <v>Raw_Agri</v>
      </c>
      <c r="D1566" t="str">
        <f t="array" ref="D1566">IF($A1566="","",INDEX(Summary!$C:$C,$AH1566))</f>
        <v>C6</v>
      </c>
      <c r="E1566">
        <f t="array" ref="E1566">IF($A1566="","",INDEX(Summary!$F:$F,$AH1566))</f>
        <v>0.25</v>
      </c>
      <c r="F1566" t="str">
        <f t="array" ref="F1566">IF($A1566="","",INDEX(Summary!$BC:$BC,$AH1566)&amp;"")</f>
        <v>P2 – High</v>
      </c>
      <c r="G1566">
        <f t="shared" si="216"/>
        <v>2</v>
      </c>
      <c r="H1566">
        <f t="shared" si="217"/>
        <v>0</v>
      </c>
      <c r="I1566" t="str">
        <f t="array" ref="I1566">IF($A1566="","",IF(IFERROR(INDEX(Summary!$BA:$BA,$AH1566),0)&lt;1,"Under 1 day",IF(INDEX(Summary!$BA:$BA,$AH1566)&lt;3,"1-3 days",IF(INDEX(Summary!$BA:$BA,$AH1566)&lt;7,"3-7 days","7+ days"))))</f>
        <v>7+ days</v>
      </c>
      <c r="J1566" t="str">
        <f t="array" ref="J1566">IF($A1566="","",IF(IFERROR(INDEX(Summary!$AX:$AX,$AH1566),0)&lt;0.25,"0-25%",IF(INDEX(Summary!$AX:$AX,$AH1566)&lt;0.5,"25-50%",IF(INDEX(Summary!$AX:$AX,$AH1566)&lt;0.75,"50-75%","75-100%"))))</f>
        <v>50-75%</v>
      </c>
      <c r="K1566" t="str">
        <f t="array" ref="K1566">IF($A1566="","",INDEX(Summary!$AY:$AY,$AH1566)&amp;"")</f>
        <v>PM NA TBIF STICKER</v>
      </c>
      <c r="L1566" s="1">
        <f>IF($A1566="","",Summary!$P$2+MOD(ROW()-2,30))</f>
        <v>46231</v>
      </c>
      <c r="M1566">
        <f t="shared" si="218"/>
        <v>5</v>
      </c>
      <c r="N1566">
        <f t="shared" si="219"/>
        <v>28</v>
      </c>
      <c r="O1566" t="str">
        <f t="shared" si="220"/>
        <v>Jul-2026</v>
      </c>
      <c r="P1566">
        <f t="shared" ca="1" si="221"/>
        <v>1</v>
      </c>
      <c r="Q1566" s="2">
        <f t="array" ref="Q1566">IF($A1566="",0,IFERROR(INDEX(Summary!$P$3:$AS$67,$AH1566-2,$M1566),0))</f>
        <v>0</v>
      </c>
      <c r="R1566" s="2">
        <f t="array" ref="R1566">IF($A1566="",0,ROUND(IFERROR(INDEX(Summary!$O:$O,$AH1566),0)/30,0))</f>
        <v>20</v>
      </c>
      <c r="S1566">
        <f t="shared" si="222"/>
        <v>0</v>
      </c>
      <c r="T1566" s="2">
        <f t="array" ref="T1566">IF($S1566=1,IFERROR(INDEX(Summary!$O:$O,$AH1566),0),0)</f>
        <v>0</v>
      </c>
      <c r="U1566" s="2">
        <f t="array" ref="U1566">IF($S1566=1,IFERROR(INDEX(Summary!$AT:$AT,$AH1566),0),0)</f>
        <v>0</v>
      </c>
      <c r="V1566" s="2">
        <f t="shared" si="223"/>
        <v>0</v>
      </c>
      <c r="W1566" s="2">
        <f t="array" ref="W1566">IF($S1566=1,IFERROR(INDEX(Summary!$AZ:$AZ,$AH1566),0),0)</f>
        <v>0</v>
      </c>
      <c r="X1566" s="3">
        <f t="array" ref="X1566">IF($S1566=1,IFERROR(INDEX(Summary!$BA:$BA,$AH1566),0),0)</f>
        <v>0</v>
      </c>
      <c r="Y1566" s="2">
        <f t="array" ref="Y1566">IF($S1566=1,IFERROR(INDEX(Summary!$G:$G,$AH1566),0),0)</f>
        <v>0</v>
      </c>
      <c r="Z1566" s="2">
        <f t="array" ref="Z1566">IF($S1566=1,IFERROR(INDEX(Summary!$H:$H,$AH1566),0),0)</f>
        <v>0</v>
      </c>
      <c r="AA1566" s="2">
        <f t="array" ref="AA1566">IF($S1566=1,IFERROR(INDEX(Summary!$I:$I,$AH1566),0),0)</f>
        <v>0</v>
      </c>
      <c r="AB1566" s="2">
        <f t="array" ref="AB1566">IF($S1566=1,IFERROR(INDEX(Summary!$J:$J,$AH1566),0),0)</f>
        <v>0</v>
      </c>
      <c r="AC1566" s="2">
        <f t="array" ref="AC1566">IF($S1566=1,IFERROR(INDEX(Summary!$K:$K,$AH1566),0),0)</f>
        <v>0</v>
      </c>
      <c r="AD1566" s="2">
        <f t="array" ref="AD1566">IF($S1566=1,IFERROR(INDEX(Summary!$L:$L,$AH1566),0),0)</f>
        <v>0</v>
      </c>
      <c r="AE1566" s="2">
        <f t="array" ref="AE1566">IF($S1566=1,IFERROR(INDEX(Summary!$M:$M,$AH1566),0),0)</f>
        <v>0</v>
      </c>
      <c r="AF1566" s="2">
        <f t="array" ref="AF1566">IF($S1566=1,IFERROR(INDEX(Summary!$N:$N,$AH1566),0),0)</f>
        <v>0</v>
      </c>
      <c r="AG1566">
        <f t="array" ref="AG1566">IF($A1566="","",IFERROR(INDEX(Summary!$BB:$BB,$AH1566),0))</f>
        <v>7</v>
      </c>
      <c r="AH1566">
        <f t="shared" si="224"/>
        <v>55</v>
      </c>
    </row>
    <row r="1567" spans="1:34" hidden="1">
      <c r="A1567" t="str">
        <f t="array" ref="A1567">IFERROR(INDEX(Summary!$D:$D,$AH1567)&amp;"","")</f>
        <v>FG00289</v>
      </c>
      <c r="B1567" t="str">
        <f t="array" ref="B1567">IF($A1567="","",INDEX(Summary!$E:$E,$AH1567))</f>
        <v>Whole Cashew Nuts - 250gm</v>
      </c>
      <c r="C1567" t="str">
        <f t="array" ref="C1567">IF($A1567="","",INDEX(Summary!$B:$B,$AH1567))</f>
        <v>Raw_Agri</v>
      </c>
      <c r="D1567" t="str">
        <f t="array" ref="D1567">IF($A1567="","",INDEX(Summary!$C:$C,$AH1567))</f>
        <v>C6</v>
      </c>
      <c r="E1567">
        <f t="array" ref="E1567">IF($A1567="","",INDEX(Summary!$F:$F,$AH1567))</f>
        <v>0.25</v>
      </c>
      <c r="F1567" t="str">
        <f t="array" ref="F1567">IF($A1567="","",INDEX(Summary!$BC:$BC,$AH1567)&amp;"")</f>
        <v>P2 – High</v>
      </c>
      <c r="G1567">
        <f t="shared" si="216"/>
        <v>2</v>
      </c>
      <c r="H1567">
        <f t="shared" si="217"/>
        <v>0</v>
      </c>
      <c r="I1567" t="str">
        <f t="array" ref="I1567">IF($A1567="","",IF(IFERROR(INDEX(Summary!$BA:$BA,$AH1567),0)&lt;1,"Under 1 day",IF(INDEX(Summary!$BA:$BA,$AH1567)&lt;3,"1-3 days",IF(INDEX(Summary!$BA:$BA,$AH1567)&lt;7,"3-7 days","7+ days"))))</f>
        <v>7+ days</v>
      </c>
      <c r="J1567" t="str">
        <f t="array" ref="J1567">IF($A1567="","",IF(IFERROR(INDEX(Summary!$AX:$AX,$AH1567),0)&lt;0.25,"0-25%",IF(INDEX(Summary!$AX:$AX,$AH1567)&lt;0.5,"25-50%",IF(INDEX(Summary!$AX:$AX,$AH1567)&lt;0.75,"50-75%","75-100%"))))</f>
        <v>50-75%</v>
      </c>
      <c r="K1567" t="str">
        <f t="array" ref="K1567">IF($A1567="","",INDEX(Summary!$AY:$AY,$AH1567)&amp;"")</f>
        <v>PM NA TBIF STICKER</v>
      </c>
      <c r="L1567" s="1">
        <f>IF($A1567="","",Summary!$P$2+MOD(ROW()-2,30))</f>
        <v>46232</v>
      </c>
      <c r="M1567">
        <f t="shared" si="218"/>
        <v>6</v>
      </c>
      <c r="N1567">
        <f t="shared" si="219"/>
        <v>29</v>
      </c>
      <c r="O1567" t="str">
        <f t="shared" si="220"/>
        <v>Jul-2026</v>
      </c>
      <c r="P1567">
        <f t="shared" ca="1" si="221"/>
        <v>1</v>
      </c>
      <c r="Q1567" s="2">
        <f t="array" ref="Q1567">IF($A1567="",0,IFERROR(INDEX(Summary!$P$3:$AS$67,$AH1567-2,$M1567),0))</f>
        <v>0</v>
      </c>
      <c r="R1567" s="2">
        <f t="array" ref="R1567">IF($A1567="",0,ROUND(IFERROR(INDEX(Summary!$O:$O,$AH1567),0)/30,0))</f>
        <v>20</v>
      </c>
      <c r="S1567">
        <f t="shared" si="222"/>
        <v>0</v>
      </c>
      <c r="T1567" s="2">
        <f t="array" ref="T1567">IF($S1567=1,IFERROR(INDEX(Summary!$O:$O,$AH1567),0),0)</f>
        <v>0</v>
      </c>
      <c r="U1567" s="2">
        <f t="array" ref="U1567">IF($S1567=1,IFERROR(INDEX(Summary!$AT:$AT,$AH1567),0),0)</f>
        <v>0</v>
      </c>
      <c r="V1567" s="2">
        <f t="shared" si="223"/>
        <v>0</v>
      </c>
      <c r="W1567" s="2">
        <f t="array" ref="W1567">IF($S1567=1,IFERROR(INDEX(Summary!$AZ:$AZ,$AH1567),0),0)</f>
        <v>0</v>
      </c>
      <c r="X1567" s="3">
        <f t="array" ref="X1567">IF($S1567=1,IFERROR(INDEX(Summary!$BA:$BA,$AH1567),0),0)</f>
        <v>0</v>
      </c>
      <c r="Y1567" s="2">
        <f t="array" ref="Y1567">IF($S1567=1,IFERROR(INDEX(Summary!$G:$G,$AH1567),0),0)</f>
        <v>0</v>
      </c>
      <c r="Z1567" s="2">
        <f t="array" ref="Z1567">IF($S1567=1,IFERROR(INDEX(Summary!$H:$H,$AH1567),0),0)</f>
        <v>0</v>
      </c>
      <c r="AA1567" s="2">
        <f t="array" ref="AA1567">IF($S1567=1,IFERROR(INDEX(Summary!$I:$I,$AH1567),0),0)</f>
        <v>0</v>
      </c>
      <c r="AB1567" s="2">
        <f t="array" ref="AB1567">IF($S1567=1,IFERROR(INDEX(Summary!$J:$J,$AH1567),0),0)</f>
        <v>0</v>
      </c>
      <c r="AC1567" s="2">
        <f t="array" ref="AC1567">IF($S1567=1,IFERROR(INDEX(Summary!$K:$K,$AH1567),0),0)</f>
        <v>0</v>
      </c>
      <c r="AD1567" s="2">
        <f t="array" ref="AD1567">IF($S1567=1,IFERROR(INDEX(Summary!$L:$L,$AH1567),0),0)</f>
        <v>0</v>
      </c>
      <c r="AE1567" s="2">
        <f t="array" ref="AE1567">IF($S1567=1,IFERROR(INDEX(Summary!$M:$M,$AH1567),0),0)</f>
        <v>0</v>
      </c>
      <c r="AF1567" s="2">
        <f t="array" ref="AF1567">IF($S1567=1,IFERROR(INDEX(Summary!$N:$N,$AH1567),0),0)</f>
        <v>0</v>
      </c>
      <c r="AG1567">
        <f t="array" ref="AG1567">IF($A1567="","",IFERROR(INDEX(Summary!$BB:$BB,$AH1567),0))</f>
        <v>7</v>
      </c>
      <c r="AH1567">
        <f t="shared" si="224"/>
        <v>55</v>
      </c>
    </row>
    <row r="1568" spans="1:34" hidden="1">
      <c r="A1568" t="str">
        <f t="array" ref="A1568">IFERROR(INDEX(Summary!$D:$D,$AH1568)&amp;"","")</f>
        <v>FG00289</v>
      </c>
      <c r="B1568" t="str">
        <f t="array" ref="B1568">IF($A1568="","",INDEX(Summary!$E:$E,$AH1568))</f>
        <v>Whole Cashew Nuts - 250gm</v>
      </c>
      <c r="C1568" t="str">
        <f t="array" ref="C1568">IF($A1568="","",INDEX(Summary!$B:$B,$AH1568))</f>
        <v>Raw_Agri</v>
      </c>
      <c r="D1568" t="str">
        <f t="array" ref="D1568">IF($A1568="","",INDEX(Summary!$C:$C,$AH1568))</f>
        <v>C6</v>
      </c>
      <c r="E1568">
        <f t="array" ref="E1568">IF($A1568="","",INDEX(Summary!$F:$F,$AH1568))</f>
        <v>0.25</v>
      </c>
      <c r="F1568" t="str">
        <f t="array" ref="F1568">IF($A1568="","",INDEX(Summary!$BC:$BC,$AH1568)&amp;"")</f>
        <v>P2 – High</v>
      </c>
      <c r="G1568">
        <f t="shared" si="216"/>
        <v>2</v>
      </c>
      <c r="H1568">
        <f t="shared" si="217"/>
        <v>0</v>
      </c>
      <c r="I1568" t="str">
        <f t="array" ref="I1568">IF($A1568="","",IF(IFERROR(INDEX(Summary!$BA:$BA,$AH1568),0)&lt;1,"Under 1 day",IF(INDEX(Summary!$BA:$BA,$AH1568)&lt;3,"1-3 days",IF(INDEX(Summary!$BA:$BA,$AH1568)&lt;7,"3-7 days","7+ days"))))</f>
        <v>7+ days</v>
      </c>
      <c r="J1568" t="str">
        <f t="array" ref="J1568">IF($A1568="","",IF(IFERROR(INDEX(Summary!$AX:$AX,$AH1568),0)&lt;0.25,"0-25%",IF(INDEX(Summary!$AX:$AX,$AH1568)&lt;0.5,"25-50%",IF(INDEX(Summary!$AX:$AX,$AH1568)&lt;0.75,"50-75%","75-100%"))))</f>
        <v>50-75%</v>
      </c>
      <c r="K1568" t="str">
        <f t="array" ref="K1568">IF($A1568="","",INDEX(Summary!$AY:$AY,$AH1568)&amp;"")</f>
        <v>PM NA TBIF STICKER</v>
      </c>
      <c r="L1568" s="1">
        <f>IF($A1568="","",Summary!$P$2+MOD(ROW()-2,30))</f>
        <v>46233</v>
      </c>
      <c r="M1568">
        <f t="shared" si="218"/>
        <v>7</v>
      </c>
      <c r="N1568">
        <f t="shared" si="219"/>
        <v>30</v>
      </c>
      <c r="O1568" t="str">
        <f t="shared" si="220"/>
        <v>Jul-2026</v>
      </c>
      <c r="P1568">
        <f t="shared" ca="1" si="221"/>
        <v>1</v>
      </c>
      <c r="Q1568" s="2">
        <f t="array" ref="Q1568">IF($A1568="",0,IFERROR(INDEX(Summary!$P$3:$AS$67,$AH1568-2,$M1568),0))</f>
        <v>0</v>
      </c>
      <c r="R1568" s="2">
        <f t="array" ref="R1568">IF($A1568="",0,ROUND(IFERROR(INDEX(Summary!$O:$O,$AH1568),0)/30,0))</f>
        <v>20</v>
      </c>
      <c r="S1568">
        <f t="shared" si="222"/>
        <v>0</v>
      </c>
      <c r="T1568" s="2">
        <f t="array" ref="T1568">IF($S1568=1,IFERROR(INDEX(Summary!$O:$O,$AH1568),0),0)</f>
        <v>0</v>
      </c>
      <c r="U1568" s="2">
        <f t="array" ref="U1568">IF($S1568=1,IFERROR(INDEX(Summary!$AT:$AT,$AH1568),0),0)</f>
        <v>0</v>
      </c>
      <c r="V1568" s="2">
        <f t="shared" si="223"/>
        <v>0</v>
      </c>
      <c r="W1568" s="2">
        <f t="array" ref="W1568">IF($S1568=1,IFERROR(INDEX(Summary!$AZ:$AZ,$AH1568),0),0)</f>
        <v>0</v>
      </c>
      <c r="X1568" s="3">
        <f t="array" ref="X1568">IF($S1568=1,IFERROR(INDEX(Summary!$BA:$BA,$AH1568),0),0)</f>
        <v>0</v>
      </c>
      <c r="Y1568" s="2">
        <f t="array" ref="Y1568">IF($S1568=1,IFERROR(INDEX(Summary!$G:$G,$AH1568),0),0)</f>
        <v>0</v>
      </c>
      <c r="Z1568" s="2">
        <f t="array" ref="Z1568">IF($S1568=1,IFERROR(INDEX(Summary!$H:$H,$AH1568),0),0)</f>
        <v>0</v>
      </c>
      <c r="AA1568" s="2">
        <f t="array" ref="AA1568">IF($S1568=1,IFERROR(INDEX(Summary!$I:$I,$AH1568),0),0)</f>
        <v>0</v>
      </c>
      <c r="AB1568" s="2">
        <f t="array" ref="AB1568">IF($S1568=1,IFERROR(INDEX(Summary!$J:$J,$AH1568),0),0)</f>
        <v>0</v>
      </c>
      <c r="AC1568" s="2">
        <f t="array" ref="AC1568">IF($S1568=1,IFERROR(INDEX(Summary!$K:$K,$AH1568),0),0)</f>
        <v>0</v>
      </c>
      <c r="AD1568" s="2">
        <f t="array" ref="AD1568">IF($S1568=1,IFERROR(INDEX(Summary!$L:$L,$AH1568),0),0)</f>
        <v>0</v>
      </c>
      <c r="AE1568" s="2">
        <f t="array" ref="AE1568">IF($S1568=1,IFERROR(INDEX(Summary!$M:$M,$AH1568),0),0)</f>
        <v>0</v>
      </c>
      <c r="AF1568" s="2">
        <f t="array" ref="AF1568">IF($S1568=1,IFERROR(INDEX(Summary!$N:$N,$AH1568),0),0)</f>
        <v>0</v>
      </c>
      <c r="AG1568">
        <f t="array" ref="AG1568">IF($A1568="","",IFERROR(INDEX(Summary!$BB:$BB,$AH1568),0))</f>
        <v>7</v>
      </c>
      <c r="AH1568">
        <f t="shared" si="224"/>
        <v>55</v>
      </c>
    </row>
    <row r="1569" spans="1:34" hidden="1">
      <c r="A1569" t="str">
        <f t="array" ref="A1569">IFERROR(INDEX(Summary!$D:$D,$AH1569)&amp;"","")</f>
        <v>FG00289</v>
      </c>
      <c r="B1569" t="str">
        <f t="array" ref="B1569">IF($A1569="","",INDEX(Summary!$E:$E,$AH1569))</f>
        <v>Whole Cashew Nuts - 250gm</v>
      </c>
      <c r="C1569" t="str">
        <f t="array" ref="C1569">IF($A1569="","",INDEX(Summary!$B:$B,$AH1569))</f>
        <v>Raw_Agri</v>
      </c>
      <c r="D1569" t="str">
        <f t="array" ref="D1569">IF($A1569="","",INDEX(Summary!$C:$C,$AH1569))</f>
        <v>C6</v>
      </c>
      <c r="E1569">
        <f t="array" ref="E1569">IF($A1569="","",INDEX(Summary!$F:$F,$AH1569))</f>
        <v>0.25</v>
      </c>
      <c r="F1569" t="str">
        <f t="array" ref="F1569">IF($A1569="","",INDEX(Summary!$BC:$BC,$AH1569)&amp;"")</f>
        <v>P2 – High</v>
      </c>
      <c r="G1569">
        <f t="shared" si="216"/>
        <v>2</v>
      </c>
      <c r="H1569">
        <f t="shared" si="217"/>
        <v>0</v>
      </c>
      <c r="I1569" t="str">
        <f t="array" ref="I1569">IF($A1569="","",IF(IFERROR(INDEX(Summary!$BA:$BA,$AH1569),0)&lt;1,"Under 1 day",IF(INDEX(Summary!$BA:$BA,$AH1569)&lt;3,"1-3 days",IF(INDEX(Summary!$BA:$BA,$AH1569)&lt;7,"3-7 days","7+ days"))))</f>
        <v>7+ days</v>
      </c>
      <c r="J1569" t="str">
        <f t="array" ref="J1569">IF($A1569="","",IF(IFERROR(INDEX(Summary!$AX:$AX,$AH1569),0)&lt;0.25,"0-25%",IF(INDEX(Summary!$AX:$AX,$AH1569)&lt;0.5,"25-50%",IF(INDEX(Summary!$AX:$AX,$AH1569)&lt;0.75,"50-75%","75-100%"))))</f>
        <v>50-75%</v>
      </c>
      <c r="K1569" t="str">
        <f t="array" ref="K1569">IF($A1569="","",INDEX(Summary!$AY:$AY,$AH1569)&amp;"")</f>
        <v>PM NA TBIF STICKER</v>
      </c>
      <c r="L1569" s="1">
        <f>IF($A1569="","",Summary!$P$2+MOD(ROW()-2,30))</f>
        <v>46234</v>
      </c>
      <c r="M1569">
        <f t="shared" si="218"/>
        <v>8</v>
      </c>
      <c r="N1569">
        <f t="shared" si="219"/>
        <v>31</v>
      </c>
      <c r="O1569" t="str">
        <f t="shared" si="220"/>
        <v>Jul-2026</v>
      </c>
      <c r="P1569">
        <f t="shared" ca="1" si="221"/>
        <v>1</v>
      </c>
      <c r="Q1569" s="2">
        <f t="array" ref="Q1569">IF($A1569="",0,IFERROR(INDEX(Summary!$P$3:$AS$67,$AH1569-2,$M1569),0))</f>
        <v>172</v>
      </c>
      <c r="R1569" s="2">
        <f t="array" ref="R1569">IF($A1569="",0,ROUND(IFERROR(INDEX(Summary!$O:$O,$AH1569),0)/30,0))</f>
        <v>20</v>
      </c>
      <c r="S1569">
        <f t="shared" si="222"/>
        <v>0</v>
      </c>
      <c r="T1569" s="2">
        <f t="array" ref="T1569">IF($S1569=1,IFERROR(INDEX(Summary!$O:$O,$AH1569),0),0)</f>
        <v>0</v>
      </c>
      <c r="U1569" s="2">
        <f t="array" ref="U1569">IF($S1569=1,IFERROR(INDEX(Summary!$AT:$AT,$AH1569),0),0)</f>
        <v>0</v>
      </c>
      <c r="V1569" s="2">
        <f t="shared" si="223"/>
        <v>0</v>
      </c>
      <c r="W1569" s="2">
        <f t="array" ref="W1569">IF($S1569=1,IFERROR(INDEX(Summary!$AZ:$AZ,$AH1569),0),0)</f>
        <v>0</v>
      </c>
      <c r="X1569" s="3">
        <f t="array" ref="X1569">IF($S1569=1,IFERROR(INDEX(Summary!$BA:$BA,$AH1569),0),0)</f>
        <v>0</v>
      </c>
      <c r="Y1569" s="2">
        <f t="array" ref="Y1569">IF($S1569=1,IFERROR(INDEX(Summary!$G:$G,$AH1569),0),0)</f>
        <v>0</v>
      </c>
      <c r="Z1569" s="2">
        <f t="array" ref="Z1569">IF($S1569=1,IFERROR(INDEX(Summary!$H:$H,$AH1569),0),0)</f>
        <v>0</v>
      </c>
      <c r="AA1569" s="2">
        <f t="array" ref="AA1569">IF($S1569=1,IFERROR(INDEX(Summary!$I:$I,$AH1569),0),0)</f>
        <v>0</v>
      </c>
      <c r="AB1569" s="2">
        <f t="array" ref="AB1569">IF($S1569=1,IFERROR(INDEX(Summary!$J:$J,$AH1569),0),0)</f>
        <v>0</v>
      </c>
      <c r="AC1569" s="2">
        <f t="array" ref="AC1569">IF($S1569=1,IFERROR(INDEX(Summary!$K:$K,$AH1569),0),0)</f>
        <v>0</v>
      </c>
      <c r="AD1569" s="2">
        <f t="array" ref="AD1569">IF($S1569=1,IFERROR(INDEX(Summary!$L:$L,$AH1569),0),0)</f>
        <v>0</v>
      </c>
      <c r="AE1569" s="2">
        <f t="array" ref="AE1569">IF($S1569=1,IFERROR(INDEX(Summary!$M:$M,$AH1569),0),0)</f>
        <v>0</v>
      </c>
      <c r="AF1569" s="2">
        <f t="array" ref="AF1569">IF($S1569=1,IFERROR(INDEX(Summary!$N:$N,$AH1569),0),0)</f>
        <v>0</v>
      </c>
      <c r="AG1569">
        <f t="array" ref="AG1569">IF($A1569="","",IFERROR(INDEX(Summary!$BB:$BB,$AH1569),0))</f>
        <v>7</v>
      </c>
      <c r="AH1569">
        <f t="shared" si="224"/>
        <v>55</v>
      </c>
    </row>
    <row r="1570" spans="1:34" hidden="1">
      <c r="A1570" t="str">
        <f t="array" ref="A1570">IFERROR(INDEX(Summary!$D:$D,$AH1570)&amp;"","")</f>
        <v>FG00289</v>
      </c>
      <c r="B1570" t="str">
        <f t="array" ref="B1570">IF($A1570="","",INDEX(Summary!$E:$E,$AH1570))</f>
        <v>Whole Cashew Nuts - 250gm</v>
      </c>
      <c r="C1570" t="str">
        <f t="array" ref="C1570">IF($A1570="","",INDEX(Summary!$B:$B,$AH1570))</f>
        <v>Raw_Agri</v>
      </c>
      <c r="D1570" t="str">
        <f t="array" ref="D1570">IF($A1570="","",INDEX(Summary!$C:$C,$AH1570))</f>
        <v>C6</v>
      </c>
      <c r="E1570">
        <f t="array" ref="E1570">IF($A1570="","",INDEX(Summary!$F:$F,$AH1570))</f>
        <v>0.25</v>
      </c>
      <c r="F1570" t="str">
        <f t="array" ref="F1570">IF($A1570="","",INDEX(Summary!$BC:$BC,$AH1570)&amp;"")</f>
        <v>P2 – High</v>
      </c>
      <c r="G1570">
        <f t="shared" si="216"/>
        <v>2</v>
      </c>
      <c r="H1570">
        <f t="shared" si="217"/>
        <v>0</v>
      </c>
      <c r="I1570" t="str">
        <f t="array" ref="I1570">IF($A1570="","",IF(IFERROR(INDEX(Summary!$BA:$BA,$AH1570),0)&lt;1,"Under 1 day",IF(INDEX(Summary!$BA:$BA,$AH1570)&lt;3,"1-3 days",IF(INDEX(Summary!$BA:$BA,$AH1570)&lt;7,"3-7 days","7+ days"))))</f>
        <v>7+ days</v>
      </c>
      <c r="J1570" t="str">
        <f t="array" ref="J1570">IF($A1570="","",IF(IFERROR(INDEX(Summary!$AX:$AX,$AH1570),0)&lt;0.25,"0-25%",IF(INDEX(Summary!$AX:$AX,$AH1570)&lt;0.5,"25-50%",IF(INDEX(Summary!$AX:$AX,$AH1570)&lt;0.75,"50-75%","75-100%"))))</f>
        <v>50-75%</v>
      </c>
      <c r="K1570" t="str">
        <f t="array" ref="K1570">IF($A1570="","",INDEX(Summary!$AY:$AY,$AH1570)&amp;"")</f>
        <v>PM NA TBIF STICKER</v>
      </c>
      <c r="L1570" s="1">
        <f>IF($A1570="","",Summary!$P$2+MOD(ROW()-2,30))</f>
        <v>46235</v>
      </c>
      <c r="M1570">
        <f t="shared" si="218"/>
        <v>9</v>
      </c>
      <c r="N1570">
        <f t="shared" si="219"/>
        <v>1</v>
      </c>
      <c r="O1570" t="str">
        <f t="shared" si="220"/>
        <v>Aug-2026</v>
      </c>
      <c r="P1570">
        <f t="shared" ca="1" si="221"/>
        <v>1</v>
      </c>
      <c r="Q1570" s="2">
        <f t="array" ref="Q1570">IF($A1570="",0,IFERROR(INDEX(Summary!$P$3:$AS$67,$AH1570-2,$M1570),0))</f>
        <v>0</v>
      </c>
      <c r="R1570" s="2">
        <f t="array" ref="R1570">IF($A1570="",0,ROUND(IFERROR(INDEX(Summary!$O:$O,$AH1570),0)/30,0))</f>
        <v>20</v>
      </c>
      <c r="S1570">
        <f t="shared" si="222"/>
        <v>0</v>
      </c>
      <c r="T1570" s="2">
        <f t="array" ref="T1570">IF($S1570=1,IFERROR(INDEX(Summary!$O:$O,$AH1570),0),0)</f>
        <v>0</v>
      </c>
      <c r="U1570" s="2">
        <f t="array" ref="U1570">IF($S1570=1,IFERROR(INDEX(Summary!$AT:$AT,$AH1570),0),0)</f>
        <v>0</v>
      </c>
      <c r="V1570" s="2">
        <f t="shared" si="223"/>
        <v>0</v>
      </c>
      <c r="W1570" s="2">
        <f t="array" ref="W1570">IF($S1570=1,IFERROR(INDEX(Summary!$AZ:$AZ,$AH1570),0),0)</f>
        <v>0</v>
      </c>
      <c r="X1570" s="3">
        <f t="array" ref="X1570">IF($S1570=1,IFERROR(INDEX(Summary!$BA:$BA,$AH1570),0),0)</f>
        <v>0</v>
      </c>
      <c r="Y1570" s="2">
        <f t="array" ref="Y1570">IF($S1570=1,IFERROR(INDEX(Summary!$G:$G,$AH1570),0),0)</f>
        <v>0</v>
      </c>
      <c r="Z1570" s="2">
        <f t="array" ref="Z1570">IF($S1570=1,IFERROR(INDEX(Summary!$H:$H,$AH1570),0),0)</f>
        <v>0</v>
      </c>
      <c r="AA1570" s="2">
        <f t="array" ref="AA1570">IF($S1570=1,IFERROR(INDEX(Summary!$I:$I,$AH1570),0),0)</f>
        <v>0</v>
      </c>
      <c r="AB1570" s="2">
        <f t="array" ref="AB1570">IF($S1570=1,IFERROR(INDEX(Summary!$J:$J,$AH1570),0),0)</f>
        <v>0</v>
      </c>
      <c r="AC1570" s="2">
        <f t="array" ref="AC1570">IF($S1570=1,IFERROR(INDEX(Summary!$K:$K,$AH1570),0),0)</f>
        <v>0</v>
      </c>
      <c r="AD1570" s="2">
        <f t="array" ref="AD1570">IF($S1570=1,IFERROR(INDEX(Summary!$L:$L,$AH1570),0),0)</f>
        <v>0</v>
      </c>
      <c r="AE1570" s="2">
        <f t="array" ref="AE1570">IF($S1570=1,IFERROR(INDEX(Summary!$M:$M,$AH1570),0),0)</f>
        <v>0</v>
      </c>
      <c r="AF1570" s="2">
        <f t="array" ref="AF1570">IF($S1570=1,IFERROR(INDEX(Summary!$N:$N,$AH1570),0),0)</f>
        <v>0</v>
      </c>
      <c r="AG1570">
        <f t="array" ref="AG1570">IF($A1570="","",IFERROR(INDEX(Summary!$BB:$BB,$AH1570),0))</f>
        <v>7</v>
      </c>
      <c r="AH1570">
        <f t="shared" si="224"/>
        <v>55</v>
      </c>
    </row>
    <row r="1571" spans="1:34" hidden="1">
      <c r="A1571" t="str">
        <f t="array" ref="A1571">IFERROR(INDEX(Summary!$D:$D,$AH1571)&amp;"","")</f>
        <v>FG00289</v>
      </c>
      <c r="B1571" t="str">
        <f t="array" ref="B1571">IF($A1571="","",INDEX(Summary!$E:$E,$AH1571))</f>
        <v>Whole Cashew Nuts - 250gm</v>
      </c>
      <c r="C1571" t="str">
        <f t="array" ref="C1571">IF($A1571="","",INDEX(Summary!$B:$B,$AH1571))</f>
        <v>Raw_Agri</v>
      </c>
      <c r="D1571" t="str">
        <f t="array" ref="D1571">IF($A1571="","",INDEX(Summary!$C:$C,$AH1571))</f>
        <v>C6</v>
      </c>
      <c r="E1571">
        <f t="array" ref="E1571">IF($A1571="","",INDEX(Summary!$F:$F,$AH1571))</f>
        <v>0.25</v>
      </c>
      <c r="F1571" t="str">
        <f t="array" ref="F1571">IF($A1571="","",INDEX(Summary!$BC:$BC,$AH1571)&amp;"")</f>
        <v>P2 – High</v>
      </c>
      <c r="G1571">
        <f t="shared" si="216"/>
        <v>2</v>
      </c>
      <c r="H1571">
        <f t="shared" si="217"/>
        <v>0</v>
      </c>
      <c r="I1571" t="str">
        <f t="array" ref="I1571">IF($A1571="","",IF(IFERROR(INDEX(Summary!$BA:$BA,$AH1571),0)&lt;1,"Under 1 day",IF(INDEX(Summary!$BA:$BA,$AH1571)&lt;3,"1-3 days",IF(INDEX(Summary!$BA:$BA,$AH1571)&lt;7,"3-7 days","7+ days"))))</f>
        <v>7+ days</v>
      </c>
      <c r="J1571" t="str">
        <f t="array" ref="J1571">IF($A1571="","",IF(IFERROR(INDEX(Summary!$AX:$AX,$AH1571),0)&lt;0.25,"0-25%",IF(INDEX(Summary!$AX:$AX,$AH1571)&lt;0.5,"25-50%",IF(INDEX(Summary!$AX:$AX,$AH1571)&lt;0.75,"50-75%","75-100%"))))</f>
        <v>50-75%</v>
      </c>
      <c r="K1571" t="str">
        <f t="array" ref="K1571">IF($A1571="","",INDEX(Summary!$AY:$AY,$AH1571)&amp;"")</f>
        <v>PM NA TBIF STICKER</v>
      </c>
      <c r="L1571" s="1">
        <f>IF($A1571="","",Summary!$P$2+MOD(ROW()-2,30))</f>
        <v>46236</v>
      </c>
      <c r="M1571">
        <f t="shared" si="218"/>
        <v>10</v>
      </c>
      <c r="N1571">
        <f t="shared" si="219"/>
        <v>2</v>
      </c>
      <c r="O1571" t="str">
        <f t="shared" si="220"/>
        <v>Aug-2026</v>
      </c>
      <c r="P1571">
        <f t="shared" ca="1" si="221"/>
        <v>1</v>
      </c>
      <c r="Q1571" s="2">
        <f t="array" ref="Q1571">IF($A1571="",0,IFERROR(INDEX(Summary!$P$3:$AS$67,$AH1571-2,$M1571),0))</f>
        <v>0</v>
      </c>
      <c r="R1571" s="2">
        <f t="array" ref="R1571">IF($A1571="",0,ROUND(IFERROR(INDEX(Summary!$O:$O,$AH1571),0)/30,0))</f>
        <v>20</v>
      </c>
      <c r="S1571">
        <f t="shared" si="222"/>
        <v>0</v>
      </c>
      <c r="T1571" s="2">
        <f t="array" ref="T1571">IF($S1571=1,IFERROR(INDEX(Summary!$O:$O,$AH1571),0),0)</f>
        <v>0</v>
      </c>
      <c r="U1571" s="2">
        <f t="array" ref="U1571">IF($S1571=1,IFERROR(INDEX(Summary!$AT:$AT,$AH1571),0),0)</f>
        <v>0</v>
      </c>
      <c r="V1571" s="2">
        <f t="shared" si="223"/>
        <v>0</v>
      </c>
      <c r="W1571" s="2">
        <f t="array" ref="W1571">IF($S1571=1,IFERROR(INDEX(Summary!$AZ:$AZ,$AH1571),0),0)</f>
        <v>0</v>
      </c>
      <c r="X1571" s="3">
        <f t="array" ref="X1571">IF($S1571=1,IFERROR(INDEX(Summary!$BA:$BA,$AH1571),0),0)</f>
        <v>0</v>
      </c>
      <c r="Y1571" s="2">
        <f t="array" ref="Y1571">IF($S1571=1,IFERROR(INDEX(Summary!$G:$G,$AH1571),0),0)</f>
        <v>0</v>
      </c>
      <c r="Z1571" s="2">
        <f t="array" ref="Z1571">IF($S1571=1,IFERROR(INDEX(Summary!$H:$H,$AH1571),0),0)</f>
        <v>0</v>
      </c>
      <c r="AA1571" s="2">
        <f t="array" ref="AA1571">IF($S1571=1,IFERROR(INDEX(Summary!$I:$I,$AH1571),0),0)</f>
        <v>0</v>
      </c>
      <c r="AB1571" s="2">
        <f t="array" ref="AB1571">IF($S1571=1,IFERROR(INDEX(Summary!$J:$J,$AH1571),0),0)</f>
        <v>0</v>
      </c>
      <c r="AC1571" s="2">
        <f t="array" ref="AC1571">IF($S1571=1,IFERROR(INDEX(Summary!$K:$K,$AH1571),0),0)</f>
        <v>0</v>
      </c>
      <c r="AD1571" s="2">
        <f t="array" ref="AD1571">IF($S1571=1,IFERROR(INDEX(Summary!$L:$L,$AH1571),0),0)</f>
        <v>0</v>
      </c>
      <c r="AE1571" s="2">
        <f t="array" ref="AE1571">IF($S1571=1,IFERROR(INDEX(Summary!$M:$M,$AH1571),0),0)</f>
        <v>0</v>
      </c>
      <c r="AF1571" s="2">
        <f t="array" ref="AF1571">IF($S1571=1,IFERROR(INDEX(Summary!$N:$N,$AH1571),0),0)</f>
        <v>0</v>
      </c>
      <c r="AG1571">
        <f t="array" ref="AG1571">IF($A1571="","",IFERROR(INDEX(Summary!$BB:$BB,$AH1571),0))</f>
        <v>7</v>
      </c>
      <c r="AH1571">
        <f t="shared" si="224"/>
        <v>55</v>
      </c>
    </row>
    <row r="1572" spans="1:34" hidden="1">
      <c r="A1572" t="str">
        <f t="array" ref="A1572">IFERROR(INDEX(Summary!$D:$D,$AH1572)&amp;"","")</f>
        <v>FG00289</v>
      </c>
      <c r="B1572" t="str">
        <f t="array" ref="B1572">IF($A1572="","",INDEX(Summary!$E:$E,$AH1572))</f>
        <v>Whole Cashew Nuts - 250gm</v>
      </c>
      <c r="C1572" t="str">
        <f t="array" ref="C1572">IF($A1572="","",INDEX(Summary!$B:$B,$AH1572))</f>
        <v>Raw_Agri</v>
      </c>
      <c r="D1572" t="str">
        <f t="array" ref="D1572">IF($A1572="","",INDEX(Summary!$C:$C,$AH1572))</f>
        <v>C6</v>
      </c>
      <c r="E1572">
        <f t="array" ref="E1572">IF($A1572="","",INDEX(Summary!$F:$F,$AH1572))</f>
        <v>0.25</v>
      </c>
      <c r="F1572" t="str">
        <f t="array" ref="F1572">IF($A1572="","",INDEX(Summary!$BC:$BC,$AH1572)&amp;"")</f>
        <v>P2 – High</v>
      </c>
      <c r="G1572">
        <f t="shared" si="216"/>
        <v>2</v>
      </c>
      <c r="H1572">
        <f t="shared" si="217"/>
        <v>0</v>
      </c>
      <c r="I1572" t="str">
        <f t="array" ref="I1572">IF($A1572="","",IF(IFERROR(INDEX(Summary!$BA:$BA,$AH1572),0)&lt;1,"Under 1 day",IF(INDEX(Summary!$BA:$BA,$AH1572)&lt;3,"1-3 days",IF(INDEX(Summary!$BA:$BA,$AH1572)&lt;7,"3-7 days","7+ days"))))</f>
        <v>7+ days</v>
      </c>
      <c r="J1572" t="str">
        <f t="array" ref="J1572">IF($A1572="","",IF(IFERROR(INDEX(Summary!$AX:$AX,$AH1572),0)&lt;0.25,"0-25%",IF(INDEX(Summary!$AX:$AX,$AH1572)&lt;0.5,"25-50%",IF(INDEX(Summary!$AX:$AX,$AH1572)&lt;0.75,"50-75%","75-100%"))))</f>
        <v>50-75%</v>
      </c>
      <c r="K1572" t="str">
        <f t="array" ref="K1572">IF($A1572="","",INDEX(Summary!$AY:$AY,$AH1572)&amp;"")</f>
        <v>PM NA TBIF STICKER</v>
      </c>
      <c r="L1572" s="1">
        <f>IF($A1572="","",Summary!$P$2+MOD(ROW()-2,30))</f>
        <v>46237</v>
      </c>
      <c r="M1572">
        <f t="shared" si="218"/>
        <v>11</v>
      </c>
      <c r="N1572">
        <f t="shared" si="219"/>
        <v>3</v>
      </c>
      <c r="O1572" t="str">
        <f t="shared" si="220"/>
        <v>Aug-2026</v>
      </c>
      <c r="P1572">
        <f t="shared" ca="1" si="221"/>
        <v>1</v>
      </c>
      <c r="Q1572" s="2">
        <f t="array" ref="Q1572">IF($A1572="",0,IFERROR(INDEX(Summary!$P$3:$AS$67,$AH1572-2,$M1572),0))</f>
        <v>0</v>
      </c>
      <c r="R1572" s="2">
        <f t="array" ref="R1572">IF($A1572="",0,ROUND(IFERROR(INDEX(Summary!$O:$O,$AH1572),0)/30,0))</f>
        <v>20</v>
      </c>
      <c r="S1572">
        <f t="shared" si="222"/>
        <v>0</v>
      </c>
      <c r="T1572" s="2">
        <f t="array" ref="T1572">IF($S1572=1,IFERROR(INDEX(Summary!$O:$O,$AH1572),0),0)</f>
        <v>0</v>
      </c>
      <c r="U1572" s="2">
        <f t="array" ref="U1572">IF($S1572=1,IFERROR(INDEX(Summary!$AT:$AT,$AH1572),0),0)</f>
        <v>0</v>
      </c>
      <c r="V1572" s="2">
        <f t="shared" si="223"/>
        <v>0</v>
      </c>
      <c r="W1572" s="2">
        <f t="array" ref="W1572">IF($S1572=1,IFERROR(INDEX(Summary!$AZ:$AZ,$AH1572),0),0)</f>
        <v>0</v>
      </c>
      <c r="X1572" s="3">
        <f t="array" ref="X1572">IF($S1572=1,IFERROR(INDEX(Summary!$BA:$BA,$AH1572),0),0)</f>
        <v>0</v>
      </c>
      <c r="Y1572" s="2">
        <f t="array" ref="Y1572">IF($S1572=1,IFERROR(INDEX(Summary!$G:$G,$AH1572),0),0)</f>
        <v>0</v>
      </c>
      <c r="Z1572" s="2">
        <f t="array" ref="Z1572">IF($S1572=1,IFERROR(INDEX(Summary!$H:$H,$AH1572),0),0)</f>
        <v>0</v>
      </c>
      <c r="AA1572" s="2">
        <f t="array" ref="AA1572">IF($S1572=1,IFERROR(INDEX(Summary!$I:$I,$AH1572),0),0)</f>
        <v>0</v>
      </c>
      <c r="AB1572" s="2">
        <f t="array" ref="AB1572">IF($S1572=1,IFERROR(INDEX(Summary!$J:$J,$AH1572),0),0)</f>
        <v>0</v>
      </c>
      <c r="AC1572" s="2">
        <f t="array" ref="AC1572">IF($S1572=1,IFERROR(INDEX(Summary!$K:$K,$AH1572),0),0)</f>
        <v>0</v>
      </c>
      <c r="AD1572" s="2">
        <f t="array" ref="AD1572">IF($S1572=1,IFERROR(INDEX(Summary!$L:$L,$AH1572),0),0)</f>
        <v>0</v>
      </c>
      <c r="AE1572" s="2">
        <f t="array" ref="AE1572">IF($S1572=1,IFERROR(INDEX(Summary!$M:$M,$AH1572),0),0)</f>
        <v>0</v>
      </c>
      <c r="AF1572" s="2">
        <f t="array" ref="AF1572">IF($S1572=1,IFERROR(INDEX(Summary!$N:$N,$AH1572),0),0)</f>
        <v>0</v>
      </c>
      <c r="AG1572">
        <f t="array" ref="AG1572">IF($A1572="","",IFERROR(INDEX(Summary!$BB:$BB,$AH1572),0))</f>
        <v>7</v>
      </c>
      <c r="AH1572">
        <f t="shared" si="224"/>
        <v>55</v>
      </c>
    </row>
    <row r="1573" spans="1:34" hidden="1">
      <c r="A1573" t="str">
        <f t="array" ref="A1573">IFERROR(INDEX(Summary!$D:$D,$AH1573)&amp;"","")</f>
        <v>FG00289</v>
      </c>
      <c r="B1573" t="str">
        <f t="array" ref="B1573">IF($A1573="","",INDEX(Summary!$E:$E,$AH1573))</f>
        <v>Whole Cashew Nuts - 250gm</v>
      </c>
      <c r="C1573" t="str">
        <f t="array" ref="C1573">IF($A1573="","",INDEX(Summary!$B:$B,$AH1573))</f>
        <v>Raw_Agri</v>
      </c>
      <c r="D1573" t="str">
        <f t="array" ref="D1573">IF($A1573="","",INDEX(Summary!$C:$C,$AH1573))</f>
        <v>C6</v>
      </c>
      <c r="E1573">
        <f t="array" ref="E1573">IF($A1573="","",INDEX(Summary!$F:$F,$AH1573))</f>
        <v>0.25</v>
      </c>
      <c r="F1573" t="str">
        <f t="array" ref="F1573">IF($A1573="","",INDEX(Summary!$BC:$BC,$AH1573)&amp;"")</f>
        <v>P2 – High</v>
      </c>
      <c r="G1573">
        <f t="shared" si="216"/>
        <v>2</v>
      </c>
      <c r="H1573">
        <f t="shared" si="217"/>
        <v>0</v>
      </c>
      <c r="I1573" t="str">
        <f t="array" ref="I1573">IF($A1573="","",IF(IFERROR(INDEX(Summary!$BA:$BA,$AH1573),0)&lt;1,"Under 1 day",IF(INDEX(Summary!$BA:$BA,$AH1573)&lt;3,"1-3 days",IF(INDEX(Summary!$BA:$BA,$AH1573)&lt;7,"3-7 days","7+ days"))))</f>
        <v>7+ days</v>
      </c>
      <c r="J1573" t="str">
        <f t="array" ref="J1573">IF($A1573="","",IF(IFERROR(INDEX(Summary!$AX:$AX,$AH1573),0)&lt;0.25,"0-25%",IF(INDEX(Summary!$AX:$AX,$AH1573)&lt;0.5,"25-50%",IF(INDEX(Summary!$AX:$AX,$AH1573)&lt;0.75,"50-75%","75-100%"))))</f>
        <v>50-75%</v>
      </c>
      <c r="K1573" t="str">
        <f t="array" ref="K1573">IF($A1573="","",INDEX(Summary!$AY:$AY,$AH1573)&amp;"")</f>
        <v>PM NA TBIF STICKER</v>
      </c>
      <c r="L1573" s="1">
        <f>IF($A1573="","",Summary!$P$2+MOD(ROW()-2,30))</f>
        <v>46238</v>
      </c>
      <c r="M1573">
        <f t="shared" si="218"/>
        <v>12</v>
      </c>
      <c r="N1573">
        <f t="shared" si="219"/>
        <v>4</v>
      </c>
      <c r="O1573" t="str">
        <f t="shared" si="220"/>
        <v>Aug-2026</v>
      </c>
      <c r="P1573">
        <f t="shared" ca="1" si="221"/>
        <v>1</v>
      </c>
      <c r="Q1573" s="2">
        <f t="array" ref="Q1573">IF($A1573="",0,IFERROR(INDEX(Summary!$P$3:$AS$67,$AH1573-2,$M1573),0))</f>
        <v>0</v>
      </c>
      <c r="R1573" s="2">
        <f t="array" ref="R1573">IF($A1573="",0,ROUND(IFERROR(INDEX(Summary!$O:$O,$AH1573),0)/30,0))</f>
        <v>20</v>
      </c>
      <c r="S1573">
        <f t="shared" si="222"/>
        <v>0</v>
      </c>
      <c r="T1573" s="2">
        <f t="array" ref="T1573">IF($S1573=1,IFERROR(INDEX(Summary!$O:$O,$AH1573),0),0)</f>
        <v>0</v>
      </c>
      <c r="U1573" s="2">
        <f t="array" ref="U1573">IF($S1573=1,IFERROR(INDEX(Summary!$AT:$AT,$AH1573),0),0)</f>
        <v>0</v>
      </c>
      <c r="V1573" s="2">
        <f t="shared" si="223"/>
        <v>0</v>
      </c>
      <c r="W1573" s="2">
        <f t="array" ref="W1573">IF($S1573=1,IFERROR(INDEX(Summary!$AZ:$AZ,$AH1573),0),0)</f>
        <v>0</v>
      </c>
      <c r="X1573" s="3">
        <f t="array" ref="X1573">IF($S1573=1,IFERROR(INDEX(Summary!$BA:$BA,$AH1573),0),0)</f>
        <v>0</v>
      </c>
      <c r="Y1573" s="2">
        <f t="array" ref="Y1573">IF($S1573=1,IFERROR(INDEX(Summary!$G:$G,$AH1573),0),0)</f>
        <v>0</v>
      </c>
      <c r="Z1573" s="2">
        <f t="array" ref="Z1573">IF($S1573=1,IFERROR(INDEX(Summary!$H:$H,$AH1573),0),0)</f>
        <v>0</v>
      </c>
      <c r="AA1573" s="2">
        <f t="array" ref="AA1573">IF($S1573=1,IFERROR(INDEX(Summary!$I:$I,$AH1573),0),0)</f>
        <v>0</v>
      </c>
      <c r="AB1573" s="2">
        <f t="array" ref="AB1573">IF($S1573=1,IFERROR(INDEX(Summary!$J:$J,$AH1573),0),0)</f>
        <v>0</v>
      </c>
      <c r="AC1573" s="2">
        <f t="array" ref="AC1573">IF($S1573=1,IFERROR(INDEX(Summary!$K:$K,$AH1573),0),0)</f>
        <v>0</v>
      </c>
      <c r="AD1573" s="2">
        <f t="array" ref="AD1573">IF($S1573=1,IFERROR(INDEX(Summary!$L:$L,$AH1573),0),0)</f>
        <v>0</v>
      </c>
      <c r="AE1573" s="2">
        <f t="array" ref="AE1573">IF($S1573=1,IFERROR(INDEX(Summary!$M:$M,$AH1573),0),0)</f>
        <v>0</v>
      </c>
      <c r="AF1573" s="2">
        <f t="array" ref="AF1573">IF($S1573=1,IFERROR(INDEX(Summary!$N:$N,$AH1573),0),0)</f>
        <v>0</v>
      </c>
      <c r="AG1573">
        <f t="array" ref="AG1573">IF($A1573="","",IFERROR(INDEX(Summary!$BB:$BB,$AH1573),0))</f>
        <v>7</v>
      </c>
      <c r="AH1573">
        <f t="shared" si="224"/>
        <v>55</v>
      </c>
    </row>
    <row r="1574" spans="1:34" hidden="1">
      <c r="A1574" t="str">
        <f t="array" ref="A1574">IFERROR(INDEX(Summary!$D:$D,$AH1574)&amp;"","")</f>
        <v>FG00289</v>
      </c>
      <c r="B1574" t="str">
        <f t="array" ref="B1574">IF($A1574="","",INDEX(Summary!$E:$E,$AH1574))</f>
        <v>Whole Cashew Nuts - 250gm</v>
      </c>
      <c r="C1574" t="str">
        <f t="array" ref="C1574">IF($A1574="","",INDEX(Summary!$B:$B,$AH1574))</f>
        <v>Raw_Agri</v>
      </c>
      <c r="D1574" t="str">
        <f t="array" ref="D1574">IF($A1574="","",INDEX(Summary!$C:$C,$AH1574))</f>
        <v>C6</v>
      </c>
      <c r="E1574">
        <f t="array" ref="E1574">IF($A1574="","",INDEX(Summary!$F:$F,$AH1574))</f>
        <v>0.25</v>
      </c>
      <c r="F1574" t="str">
        <f t="array" ref="F1574">IF($A1574="","",INDEX(Summary!$BC:$BC,$AH1574)&amp;"")</f>
        <v>P2 – High</v>
      </c>
      <c r="G1574">
        <f t="shared" si="216"/>
        <v>2</v>
      </c>
      <c r="H1574">
        <f t="shared" si="217"/>
        <v>0</v>
      </c>
      <c r="I1574" t="str">
        <f t="array" ref="I1574">IF($A1574="","",IF(IFERROR(INDEX(Summary!$BA:$BA,$AH1574),0)&lt;1,"Under 1 day",IF(INDEX(Summary!$BA:$BA,$AH1574)&lt;3,"1-3 days",IF(INDEX(Summary!$BA:$BA,$AH1574)&lt;7,"3-7 days","7+ days"))))</f>
        <v>7+ days</v>
      </c>
      <c r="J1574" t="str">
        <f t="array" ref="J1574">IF($A1574="","",IF(IFERROR(INDEX(Summary!$AX:$AX,$AH1574),0)&lt;0.25,"0-25%",IF(INDEX(Summary!$AX:$AX,$AH1574)&lt;0.5,"25-50%",IF(INDEX(Summary!$AX:$AX,$AH1574)&lt;0.75,"50-75%","75-100%"))))</f>
        <v>50-75%</v>
      </c>
      <c r="K1574" t="str">
        <f t="array" ref="K1574">IF($A1574="","",INDEX(Summary!$AY:$AY,$AH1574)&amp;"")</f>
        <v>PM NA TBIF STICKER</v>
      </c>
      <c r="L1574" s="1">
        <f>IF($A1574="","",Summary!$P$2+MOD(ROW()-2,30))</f>
        <v>46239</v>
      </c>
      <c r="M1574">
        <f t="shared" si="218"/>
        <v>13</v>
      </c>
      <c r="N1574">
        <f t="shared" si="219"/>
        <v>5</v>
      </c>
      <c r="O1574" t="str">
        <f t="shared" si="220"/>
        <v>Aug-2026</v>
      </c>
      <c r="P1574">
        <f t="shared" ca="1" si="221"/>
        <v>1</v>
      </c>
      <c r="Q1574" s="2">
        <f t="array" ref="Q1574">IF($A1574="",0,IFERROR(INDEX(Summary!$P$3:$AS$67,$AH1574-2,$M1574),0))</f>
        <v>0</v>
      </c>
      <c r="R1574" s="2">
        <f t="array" ref="R1574">IF($A1574="",0,ROUND(IFERROR(INDEX(Summary!$O:$O,$AH1574),0)/30,0))</f>
        <v>20</v>
      </c>
      <c r="S1574">
        <f t="shared" si="222"/>
        <v>0</v>
      </c>
      <c r="T1574" s="2">
        <f t="array" ref="T1574">IF($S1574=1,IFERROR(INDEX(Summary!$O:$O,$AH1574),0),0)</f>
        <v>0</v>
      </c>
      <c r="U1574" s="2">
        <f t="array" ref="U1574">IF($S1574=1,IFERROR(INDEX(Summary!$AT:$AT,$AH1574),0),0)</f>
        <v>0</v>
      </c>
      <c r="V1574" s="2">
        <f t="shared" si="223"/>
        <v>0</v>
      </c>
      <c r="W1574" s="2">
        <f t="array" ref="W1574">IF($S1574=1,IFERROR(INDEX(Summary!$AZ:$AZ,$AH1574),0),0)</f>
        <v>0</v>
      </c>
      <c r="X1574" s="3">
        <f t="array" ref="X1574">IF($S1574=1,IFERROR(INDEX(Summary!$BA:$BA,$AH1574),0),0)</f>
        <v>0</v>
      </c>
      <c r="Y1574" s="2">
        <f t="array" ref="Y1574">IF($S1574=1,IFERROR(INDEX(Summary!$G:$G,$AH1574),0),0)</f>
        <v>0</v>
      </c>
      <c r="Z1574" s="2">
        <f t="array" ref="Z1574">IF($S1574=1,IFERROR(INDEX(Summary!$H:$H,$AH1574),0),0)</f>
        <v>0</v>
      </c>
      <c r="AA1574" s="2">
        <f t="array" ref="AA1574">IF($S1574=1,IFERROR(INDEX(Summary!$I:$I,$AH1574),0),0)</f>
        <v>0</v>
      </c>
      <c r="AB1574" s="2">
        <f t="array" ref="AB1574">IF($S1574=1,IFERROR(INDEX(Summary!$J:$J,$AH1574),0),0)</f>
        <v>0</v>
      </c>
      <c r="AC1574" s="2">
        <f t="array" ref="AC1574">IF($S1574=1,IFERROR(INDEX(Summary!$K:$K,$AH1574),0),0)</f>
        <v>0</v>
      </c>
      <c r="AD1574" s="2">
        <f t="array" ref="AD1574">IF($S1574=1,IFERROR(INDEX(Summary!$L:$L,$AH1574),0),0)</f>
        <v>0</v>
      </c>
      <c r="AE1574" s="2">
        <f t="array" ref="AE1574">IF($S1574=1,IFERROR(INDEX(Summary!$M:$M,$AH1574),0),0)</f>
        <v>0</v>
      </c>
      <c r="AF1574" s="2">
        <f t="array" ref="AF1574">IF($S1574=1,IFERROR(INDEX(Summary!$N:$N,$AH1574),0),0)</f>
        <v>0</v>
      </c>
      <c r="AG1574">
        <f t="array" ref="AG1574">IF($A1574="","",IFERROR(INDEX(Summary!$BB:$BB,$AH1574),0))</f>
        <v>7</v>
      </c>
      <c r="AH1574">
        <f t="shared" si="224"/>
        <v>55</v>
      </c>
    </row>
    <row r="1575" spans="1:34" hidden="1">
      <c r="A1575" t="str">
        <f t="array" ref="A1575">IFERROR(INDEX(Summary!$D:$D,$AH1575)&amp;"","")</f>
        <v>FG00289</v>
      </c>
      <c r="B1575" t="str">
        <f t="array" ref="B1575">IF($A1575="","",INDEX(Summary!$E:$E,$AH1575))</f>
        <v>Whole Cashew Nuts - 250gm</v>
      </c>
      <c r="C1575" t="str">
        <f t="array" ref="C1575">IF($A1575="","",INDEX(Summary!$B:$B,$AH1575))</f>
        <v>Raw_Agri</v>
      </c>
      <c r="D1575" t="str">
        <f t="array" ref="D1575">IF($A1575="","",INDEX(Summary!$C:$C,$AH1575))</f>
        <v>C6</v>
      </c>
      <c r="E1575">
        <f t="array" ref="E1575">IF($A1575="","",INDEX(Summary!$F:$F,$AH1575))</f>
        <v>0.25</v>
      </c>
      <c r="F1575" t="str">
        <f t="array" ref="F1575">IF($A1575="","",INDEX(Summary!$BC:$BC,$AH1575)&amp;"")</f>
        <v>P2 – High</v>
      </c>
      <c r="G1575">
        <f t="shared" si="216"/>
        <v>2</v>
      </c>
      <c r="H1575">
        <f t="shared" si="217"/>
        <v>0</v>
      </c>
      <c r="I1575" t="str">
        <f t="array" ref="I1575">IF($A1575="","",IF(IFERROR(INDEX(Summary!$BA:$BA,$AH1575),0)&lt;1,"Under 1 day",IF(INDEX(Summary!$BA:$BA,$AH1575)&lt;3,"1-3 days",IF(INDEX(Summary!$BA:$BA,$AH1575)&lt;7,"3-7 days","7+ days"))))</f>
        <v>7+ days</v>
      </c>
      <c r="J1575" t="str">
        <f t="array" ref="J1575">IF($A1575="","",IF(IFERROR(INDEX(Summary!$AX:$AX,$AH1575),0)&lt;0.25,"0-25%",IF(INDEX(Summary!$AX:$AX,$AH1575)&lt;0.5,"25-50%",IF(INDEX(Summary!$AX:$AX,$AH1575)&lt;0.75,"50-75%","75-100%"))))</f>
        <v>50-75%</v>
      </c>
      <c r="K1575" t="str">
        <f t="array" ref="K1575">IF($A1575="","",INDEX(Summary!$AY:$AY,$AH1575)&amp;"")</f>
        <v>PM NA TBIF STICKER</v>
      </c>
      <c r="L1575" s="1">
        <f>IF($A1575="","",Summary!$P$2+MOD(ROW()-2,30))</f>
        <v>46240</v>
      </c>
      <c r="M1575">
        <f t="shared" si="218"/>
        <v>14</v>
      </c>
      <c r="N1575">
        <f t="shared" si="219"/>
        <v>6</v>
      </c>
      <c r="O1575" t="str">
        <f t="shared" si="220"/>
        <v>Aug-2026</v>
      </c>
      <c r="P1575">
        <f t="shared" ca="1" si="221"/>
        <v>1</v>
      </c>
      <c r="Q1575" s="2">
        <f t="array" ref="Q1575">IF($A1575="",0,IFERROR(INDEX(Summary!$P$3:$AS$67,$AH1575-2,$M1575),0))</f>
        <v>0</v>
      </c>
      <c r="R1575" s="2">
        <f t="array" ref="R1575">IF($A1575="",0,ROUND(IFERROR(INDEX(Summary!$O:$O,$AH1575),0)/30,0))</f>
        <v>20</v>
      </c>
      <c r="S1575">
        <f t="shared" si="222"/>
        <v>0</v>
      </c>
      <c r="T1575" s="2">
        <f t="array" ref="T1575">IF($S1575=1,IFERROR(INDEX(Summary!$O:$O,$AH1575),0),0)</f>
        <v>0</v>
      </c>
      <c r="U1575" s="2">
        <f t="array" ref="U1575">IF($S1575=1,IFERROR(INDEX(Summary!$AT:$AT,$AH1575),0),0)</f>
        <v>0</v>
      </c>
      <c r="V1575" s="2">
        <f t="shared" si="223"/>
        <v>0</v>
      </c>
      <c r="W1575" s="2">
        <f t="array" ref="W1575">IF($S1575=1,IFERROR(INDEX(Summary!$AZ:$AZ,$AH1575),0),0)</f>
        <v>0</v>
      </c>
      <c r="X1575" s="3">
        <f t="array" ref="X1575">IF($S1575=1,IFERROR(INDEX(Summary!$BA:$BA,$AH1575),0),0)</f>
        <v>0</v>
      </c>
      <c r="Y1575" s="2">
        <f t="array" ref="Y1575">IF($S1575=1,IFERROR(INDEX(Summary!$G:$G,$AH1575),0),0)</f>
        <v>0</v>
      </c>
      <c r="Z1575" s="2">
        <f t="array" ref="Z1575">IF($S1575=1,IFERROR(INDEX(Summary!$H:$H,$AH1575),0),0)</f>
        <v>0</v>
      </c>
      <c r="AA1575" s="2">
        <f t="array" ref="AA1575">IF($S1575=1,IFERROR(INDEX(Summary!$I:$I,$AH1575),0),0)</f>
        <v>0</v>
      </c>
      <c r="AB1575" s="2">
        <f t="array" ref="AB1575">IF($S1575=1,IFERROR(INDEX(Summary!$J:$J,$AH1575),0),0)</f>
        <v>0</v>
      </c>
      <c r="AC1575" s="2">
        <f t="array" ref="AC1575">IF($S1575=1,IFERROR(INDEX(Summary!$K:$K,$AH1575),0),0)</f>
        <v>0</v>
      </c>
      <c r="AD1575" s="2">
        <f t="array" ref="AD1575">IF($S1575=1,IFERROR(INDEX(Summary!$L:$L,$AH1575),0),0)</f>
        <v>0</v>
      </c>
      <c r="AE1575" s="2">
        <f t="array" ref="AE1575">IF($S1575=1,IFERROR(INDEX(Summary!$M:$M,$AH1575),0),0)</f>
        <v>0</v>
      </c>
      <c r="AF1575" s="2">
        <f t="array" ref="AF1575">IF($S1575=1,IFERROR(INDEX(Summary!$N:$N,$AH1575),0),0)</f>
        <v>0</v>
      </c>
      <c r="AG1575">
        <f t="array" ref="AG1575">IF($A1575="","",IFERROR(INDEX(Summary!$BB:$BB,$AH1575),0))</f>
        <v>7</v>
      </c>
      <c r="AH1575">
        <f t="shared" si="224"/>
        <v>55</v>
      </c>
    </row>
    <row r="1576" spans="1:34" hidden="1">
      <c r="A1576" t="str">
        <f t="array" ref="A1576">IFERROR(INDEX(Summary!$D:$D,$AH1576)&amp;"","")</f>
        <v>FG00289</v>
      </c>
      <c r="B1576" t="str">
        <f t="array" ref="B1576">IF($A1576="","",INDEX(Summary!$E:$E,$AH1576))</f>
        <v>Whole Cashew Nuts - 250gm</v>
      </c>
      <c r="C1576" t="str">
        <f t="array" ref="C1576">IF($A1576="","",INDEX(Summary!$B:$B,$AH1576))</f>
        <v>Raw_Agri</v>
      </c>
      <c r="D1576" t="str">
        <f t="array" ref="D1576">IF($A1576="","",INDEX(Summary!$C:$C,$AH1576))</f>
        <v>C6</v>
      </c>
      <c r="E1576">
        <f t="array" ref="E1576">IF($A1576="","",INDEX(Summary!$F:$F,$AH1576))</f>
        <v>0.25</v>
      </c>
      <c r="F1576" t="str">
        <f t="array" ref="F1576">IF($A1576="","",INDEX(Summary!$BC:$BC,$AH1576)&amp;"")</f>
        <v>P2 – High</v>
      </c>
      <c r="G1576">
        <f t="shared" si="216"/>
        <v>2</v>
      </c>
      <c r="H1576">
        <f t="shared" si="217"/>
        <v>0</v>
      </c>
      <c r="I1576" t="str">
        <f t="array" ref="I1576">IF($A1576="","",IF(IFERROR(INDEX(Summary!$BA:$BA,$AH1576),0)&lt;1,"Under 1 day",IF(INDEX(Summary!$BA:$BA,$AH1576)&lt;3,"1-3 days",IF(INDEX(Summary!$BA:$BA,$AH1576)&lt;7,"3-7 days","7+ days"))))</f>
        <v>7+ days</v>
      </c>
      <c r="J1576" t="str">
        <f t="array" ref="J1576">IF($A1576="","",IF(IFERROR(INDEX(Summary!$AX:$AX,$AH1576),0)&lt;0.25,"0-25%",IF(INDEX(Summary!$AX:$AX,$AH1576)&lt;0.5,"25-50%",IF(INDEX(Summary!$AX:$AX,$AH1576)&lt;0.75,"50-75%","75-100%"))))</f>
        <v>50-75%</v>
      </c>
      <c r="K1576" t="str">
        <f t="array" ref="K1576">IF($A1576="","",INDEX(Summary!$AY:$AY,$AH1576)&amp;"")</f>
        <v>PM NA TBIF STICKER</v>
      </c>
      <c r="L1576" s="1">
        <f>IF($A1576="","",Summary!$P$2+MOD(ROW()-2,30))</f>
        <v>46241</v>
      </c>
      <c r="M1576">
        <f t="shared" si="218"/>
        <v>15</v>
      </c>
      <c r="N1576">
        <f t="shared" si="219"/>
        <v>7</v>
      </c>
      <c r="O1576" t="str">
        <f t="shared" si="220"/>
        <v>Aug-2026</v>
      </c>
      <c r="P1576">
        <f t="shared" ca="1" si="221"/>
        <v>1</v>
      </c>
      <c r="Q1576" s="2">
        <f t="array" ref="Q1576">IF($A1576="",0,IFERROR(INDEX(Summary!$P$3:$AS$67,$AH1576-2,$M1576),0))</f>
        <v>155</v>
      </c>
      <c r="R1576" s="2">
        <f t="array" ref="R1576">IF($A1576="",0,ROUND(IFERROR(INDEX(Summary!$O:$O,$AH1576),0)/30,0))</f>
        <v>20</v>
      </c>
      <c r="S1576">
        <f t="shared" si="222"/>
        <v>0</v>
      </c>
      <c r="T1576" s="2">
        <f t="array" ref="T1576">IF($S1576=1,IFERROR(INDEX(Summary!$O:$O,$AH1576),0),0)</f>
        <v>0</v>
      </c>
      <c r="U1576" s="2">
        <f t="array" ref="U1576">IF($S1576=1,IFERROR(INDEX(Summary!$AT:$AT,$AH1576),0),0)</f>
        <v>0</v>
      </c>
      <c r="V1576" s="2">
        <f t="shared" si="223"/>
        <v>0</v>
      </c>
      <c r="W1576" s="2">
        <f t="array" ref="W1576">IF($S1576=1,IFERROR(INDEX(Summary!$AZ:$AZ,$AH1576),0),0)</f>
        <v>0</v>
      </c>
      <c r="X1576" s="3">
        <f t="array" ref="X1576">IF($S1576=1,IFERROR(INDEX(Summary!$BA:$BA,$AH1576),0),0)</f>
        <v>0</v>
      </c>
      <c r="Y1576" s="2">
        <f t="array" ref="Y1576">IF($S1576=1,IFERROR(INDEX(Summary!$G:$G,$AH1576),0),0)</f>
        <v>0</v>
      </c>
      <c r="Z1576" s="2">
        <f t="array" ref="Z1576">IF($S1576=1,IFERROR(INDEX(Summary!$H:$H,$AH1576),0),0)</f>
        <v>0</v>
      </c>
      <c r="AA1576" s="2">
        <f t="array" ref="AA1576">IF($S1576=1,IFERROR(INDEX(Summary!$I:$I,$AH1576),0),0)</f>
        <v>0</v>
      </c>
      <c r="AB1576" s="2">
        <f t="array" ref="AB1576">IF($S1576=1,IFERROR(INDEX(Summary!$J:$J,$AH1576),0),0)</f>
        <v>0</v>
      </c>
      <c r="AC1576" s="2">
        <f t="array" ref="AC1576">IF($S1576=1,IFERROR(INDEX(Summary!$K:$K,$AH1576),0),0)</f>
        <v>0</v>
      </c>
      <c r="AD1576" s="2">
        <f t="array" ref="AD1576">IF($S1576=1,IFERROR(INDEX(Summary!$L:$L,$AH1576),0),0)</f>
        <v>0</v>
      </c>
      <c r="AE1576" s="2">
        <f t="array" ref="AE1576">IF($S1576=1,IFERROR(INDEX(Summary!$M:$M,$AH1576),0),0)</f>
        <v>0</v>
      </c>
      <c r="AF1576" s="2">
        <f t="array" ref="AF1576">IF($S1576=1,IFERROR(INDEX(Summary!$N:$N,$AH1576),0),0)</f>
        <v>0</v>
      </c>
      <c r="AG1576">
        <f t="array" ref="AG1576">IF($A1576="","",IFERROR(INDEX(Summary!$BB:$BB,$AH1576),0))</f>
        <v>7</v>
      </c>
      <c r="AH1576">
        <f t="shared" si="224"/>
        <v>55</v>
      </c>
    </row>
    <row r="1577" spans="1:34" hidden="1">
      <c r="A1577" t="str">
        <f t="array" ref="A1577">IFERROR(INDEX(Summary!$D:$D,$AH1577)&amp;"","")</f>
        <v>FG00289</v>
      </c>
      <c r="B1577" t="str">
        <f t="array" ref="B1577">IF($A1577="","",INDEX(Summary!$E:$E,$AH1577))</f>
        <v>Whole Cashew Nuts - 250gm</v>
      </c>
      <c r="C1577" t="str">
        <f t="array" ref="C1577">IF($A1577="","",INDEX(Summary!$B:$B,$AH1577))</f>
        <v>Raw_Agri</v>
      </c>
      <c r="D1577" t="str">
        <f t="array" ref="D1577">IF($A1577="","",INDEX(Summary!$C:$C,$AH1577))</f>
        <v>C6</v>
      </c>
      <c r="E1577">
        <f t="array" ref="E1577">IF($A1577="","",INDEX(Summary!$F:$F,$AH1577))</f>
        <v>0.25</v>
      </c>
      <c r="F1577" t="str">
        <f t="array" ref="F1577">IF($A1577="","",INDEX(Summary!$BC:$BC,$AH1577)&amp;"")</f>
        <v>P2 – High</v>
      </c>
      <c r="G1577">
        <f t="shared" si="216"/>
        <v>2</v>
      </c>
      <c r="H1577">
        <f t="shared" si="217"/>
        <v>0</v>
      </c>
      <c r="I1577" t="str">
        <f t="array" ref="I1577">IF($A1577="","",IF(IFERROR(INDEX(Summary!$BA:$BA,$AH1577),0)&lt;1,"Under 1 day",IF(INDEX(Summary!$BA:$BA,$AH1577)&lt;3,"1-3 days",IF(INDEX(Summary!$BA:$BA,$AH1577)&lt;7,"3-7 days","7+ days"))))</f>
        <v>7+ days</v>
      </c>
      <c r="J1577" t="str">
        <f t="array" ref="J1577">IF($A1577="","",IF(IFERROR(INDEX(Summary!$AX:$AX,$AH1577),0)&lt;0.25,"0-25%",IF(INDEX(Summary!$AX:$AX,$AH1577)&lt;0.5,"25-50%",IF(INDEX(Summary!$AX:$AX,$AH1577)&lt;0.75,"50-75%","75-100%"))))</f>
        <v>50-75%</v>
      </c>
      <c r="K1577" t="str">
        <f t="array" ref="K1577">IF($A1577="","",INDEX(Summary!$AY:$AY,$AH1577)&amp;"")</f>
        <v>PM NA TBIF STICKER</v>
      </c>
      <c r="L1577" s="1">
        <f>IF($A1577="","",Summary!$P$2+MOD(ROW()-2,30))</f>
        <v>46242</v>
      </c>
      <c r="M1577">
        <f t="shared" si="218"/>
        <v>16</v>
      </c>
      <c r="N1577">
        <f t="shared" si="219"/>
        <v>8</v>
      </c>
      <c r="O1577" t="str">
        <f t="shared" si="220"/>
        <v>Aug-2026</v>
      </c>
      <c r="P1577">
        <f t="shared" ca="1" si="221"/>
        <v>1</v>
      </c>
      <c r="Q1577" s="2">
        <f t="array" ref="Q1577">IF($A1577="",0,IFERROR(INDEX(Summary!$P$3:$AS$67,$AH1577-2,$M1577),0))</f>
        <v>0</v>
      </c>
      <c r="R1577" s="2">
        <f t="array" ref="R1577">IF($A1577="",0,ROUND(IFERROR(INDEX(Summary!$O:$O,$AH1577),0)/30,0))</f>
        <v>20</v>
      </c>
      <c r="S1577">
        <f t="shared" si="222"/>
        <v>0</v>
      </c>
      <c r="T1577" s="2">
        <f t="array" ref="T1577">IF($S1577=1,IFERROR(INDEX(Summary!$O:$O,$AH1577),0),0)</f>
        <v>0</v>
      </c>
      <c r="U1577" s="2">
        <f t="array" ref="U1577">IF($S1577=1,IFERROR(INDEX(Summary!$AT:$AT,$AH1577),0),0)</f>
        <v>0</v>
      </c>
      <c r="V1577" s="2">
        <f t="shared" si="223"/>
        <v>0</v>
      </c>
      <c r="W1577" s="2">
        <f t="array" ref="W1577">IF($S1577=1,IFERROR(INDEX(Summary!$AZ:$AZ,$AH1577),0),0)</f>
        <v>0</v>
      </c>
      <c r="X1577" s="3">
        <f t="array" ref="X1577">IF($S1577=1,IFERROR(INDEX(Summary!$BA:$BA,$AH1577),0),0)</f>
        <v>0</v>
      </c>
      <c r="Y1577" s="2">
        <f t="array" ref="Y1577">IF($S1577=1,IFERROR(INDEX(Summary!$G:$G,$AH1577),0),0)</f>
        <v>0</v>
      </c>
      <c r="Z1577" s="2">
        <f t="array" ref="Z1577">IF($S1577=1,IFERROR(INDEX(Summary!$H:$H,$AH1577),0),0)</f>
        <v>0</v>
      </c>
      <c r="AA1577" s="2">
        <f t="array" ref="AA1577">IF($S1577=1,IFERROR(INDEX(Summary!$I:$I,$AH1577),0),0)</f>
        <v>0</v>
      </c>
      <c r="AB1577" s="2">
        <f t="array" ref="AB1577">IF($S1577=1,IFERROR(INDEX(Summary!$J:$J,$AH1577),0),0)</f>
        <v>0</v>
      </c>
      <c r="AC1577" s="2">
        <f t="array" ref="AC1577">IF($S1577=1,IFERROR(INDEX(Summary!$K:$K,$AH1577),0),0)</f>
        <v>0</v>
      </c>
      <c r="AD1577" s="2">
        <f t="array" ref="AD1577">IF($S1577=1,IFERROR(INDEX(Summary!$L:$L,$AH1577),0),0)</f>
        <v>0</v>
      </c>
      <c r="AE1577" s="2">
        <f t="array" ref="AE1577">IF($S1577=1,IFERROR(INDEX(Summary!$M:$M,$AH1577),0),0)</f>
        <v>0</v>
      </c>
      <c r="AF1577" s="2">
        <f t="array" ref="AF1577">IF($S1577=1,IFERROR(INDEX(Summary!$N:$N,$AH1577),0),0)</f>
        <v>0</v>
      </c>
      <c r="AG1577">
        <f t="array" ref="AG1577">IF($A1577="","",IFERROR(INDEX(Summary!$BB:$BB,$AH1577),0))</f>
        <v>7</v>
      </c>
      <c r="AH1577">
        <f t="shared" si="224"/>
        <v>55</v>
      </c>
    </row>
    <row r="1578" spans="1:34" hidden="1">
      <c r="A1578" t="str">
        <f t="array" ref="A1578">IFERROR(INDEX(Summary!$D:$D,$AH1578)&amp;"","")</f>
        <v>FG00289</v>
      </c>
      <c r="B1578" t="str">
        <f t="array" ref="B1578">IF($A1578="","",INDEX(Summary!$E:$E,$AH1578))</f>
        <v>Whole Cashew Nuts - 250gm</v>
      </c>
      <c r="C1578" t="str">
        <f t="array" ref="C1578">IF($A1578="","",INDEX(Summary!$B:$B,$AH1578))</f>
        <v>Raw_Agri</v>
      </c>
      <c r="D1578" t="str">
        <f t="array" ref="D1578">IF($A1578="","",INDEX(Summary!$C:$C,$AH1578))</f>
        <v>C6</v>
      </c>
      <c r="E1578">
        <f t="array" ref="E1578">IF($A1578="","",INDEX(Summary!$F:$F,$AH1578))</f>
        <v>0.25</v>
      </c>
      <c r="F1578" t="str">
        <f t="array" ref="F1578">IF($A1578="","",INDEX(Summary!$BC:$BC,$AH1578)&amp;"")</f>
        <v>P2 – High</v>
      </c>
      <c r="G1578">
        <f t="shared" si="216"/>
        <v>2</v>
      </c>
      <c r="H1578">
        <f t="shared" si="217"/>
        <v>0</v>
      </c>
      <c r="I1578" t="str">
        <f t="array" ref="I1578">IF($A1578="","",IF(IFERROR(INDEX(Summary!$BA:$BA,$AH1578),0)&lt;1,"Under 1 day",IF(INDEX(Summary!$BA:$BA,$AH1578)&lt;3,"1-3 days",IF(INDEX(Summary!$BA:$BA,$AH1578)&lt;7,"3-7 days","7+ days"))))</f>
        <v>7+ days</v>
      </c>
      <c r="J1578" t="str">
        <f t="array" ref="J1578">IF($A1578="","",IF(IFERROR(INDEX(Summary!$AX:$AX,$AH1578),0)&lt;0.25,"0-25%",IF(INDEX(Summary!$AX:$AX,$AH1578)&lt;0.5,"25-50%",IF(INDEX(Summary!$AX:$AX,$AH1578)&lt;0.75,"50-75%","75-100%"))))</f>
        <v>50-75%</v>
      </c>
      <c r="K1578" t="str">
        <f t="array" ref="K1578">IF($A1578="","",INDEX(Summary!$AY:$AY,$AH1578)&amp;"")</f>
        <v>PM NA TBIF STICKER</v>
      </c>
      <c r="L1578" s="1">
        <f>IF($A1578="","",Summary!$P$2+MOD(ROW()-2,30))</f>
        <v>46243</v>
      </c>
      <c r="M1578">
        <f t="shared" si="218"/>
        <v>17</v>
      </c>
      <c r="N1578">
        <f t="shared" si="219"/>
        <v>9</v>
      </c>
      <c r="O1578" t="str">
        <f t="shared" si="220"/>
        <v>Aug-2026</v>
      </c>
      <c r="P1578">
        <f t="shared" ca="1" si="221"/>
        <v>1</v>
      </c>
      <c r="Q1578" s="2">
        <f t="array" ref="Q1578">IF($A1578="",0,IFERROR(INDEX(Summary!$P$3:$AS$67,$AH1578-2,$M1578),0))</f>
        <v>0</v>
      </c>
      <c r="R1578" s="2">
        <f t="array" ref="R1578">IF($A1578="",0,ROUND(IFERROR(INDEX(Summary!$O:$O,$AH1578),0)/30,0))</f>
        <v>20</v>
      </c>
      <c r="S1578">
        <f t="shared" si="222"/>
        <v>0</v>
      </c>
      <c r="T1578" s="2">
        <f t="array" ref="T1578">IF($S1578=1,IFERROR(INDEX(Summary!$O:$O,$AH1578),0),0)</f>
        <v>0</v>
      </c>
      <c r="U1578" s="2">
        <f t="array" ref="U1578">IF($S1578=1,IFERROR(INDEX(Summary!$AT:$AT,$AH1578),0),0)</f>
        <v>0</v>
      </c>
      <c r="V1578" s="2">
        <f t="shared" si="223"/>
        <v>0</v>
      </c>
      <c r="W1578" s="2">
        <f t="array" ref="W1578">IF($S1578=1,IFERROR(INDEX(Summary!$AZ:$AZ,$AH1578),0),0)</f>
        <v>0</v>
      </c>
      <c r="X1578" s="3">
        <f t="array" ref="X1578">IF($S1578=1,IFERROR(INDEX(Summary!$BA:$BA,$AH1578),0),0)</f>
        <v>0</v>
      </c>
      <c r="Y1578" s="2">
        <f t="array" ref="Y1578">IF($S1578=1,IFERROR(INDEX(Summary!$G:$G,$AH1578),0),0)</f>
        <v>0</v>
      </c>
      <c r="Z1578" s="2">
        <f t="array" ref="Z1578">IF($S1578=1,IFERROR(INDEX(Summary!$H:$H,$AH1578),0),0)</f>
        <v>0</v>
      </c>
      <c r="AA1578" s="2">
        <f t="array" ref="AA1578">IF($S1578=1,IFERROR(INDEX(Summary!$I:$I,$AH1578),0),0)</f>
        <v>0</v>
      </c>
      <c r="AB1578" s="2">
        <f t="array" ref="AB1578">IF($S1578=1,IFERROR(INDEX(Summary!$J:$J,$AH1578),0),0)</f>
        <v>0</v>
      </c>
      <c r="AC1578" s="2">
        <f t="array" ref="AC1578">IF($S1578=1,IFERROR(INDEX(Summary!$K:$K,$AH1578),0),0)</f>
        <v>0</v>
      </c>
      <c r="AD1578" s="2">
        <f t="array" ref="AD1578">IF($S1578=1,IFERROR(INDEX(Summary!$L:$L,$AH1578),0),0)</f>
        <v>0</v>
      </c>
      <c r="AE1578" s="2">
        <f t="array" ref="AE1578">IF($S1578=1,IFERROR(INDEX(Summary!$M:$M,$AH1578),0),0)</f>
        <v>0</v>
      </c>
      <c r="AF1578" s="2">
        <f t="array" ref="AF1578">IF($S1578=1,IFERROR(INDEX(Summary!$N:$N,$AH1578),0),0)</f>
        <v>0</v>
      </c>
      <c r="AG1578">
        <f t="array" ref="AG1578">IF($A1578="","",IFERROR(INDEX(Summary!$BB:$BB,$AH1578),0))</f>
        <v>7</v>
      </c>
      <c r="AH1578">
        <f t="shared" si="224"/>
        <v>55</v>
      </c>
    </row>
    <row r="1579" spans="1:34" hidden="1">
      <c r="A1579" t="str">
        <f t="array" ref="A1579">IFERROR(INDEX(Summary!$D:$D,$AH1579)&amp;"","")</f>
        <v>FG00289</v>
      </c>
      <c r="B1579" t="str">
        <f t="array" ref="B1579">IF($A1579="","",INDEX(Summary!$E:$E,$AH1579))</f>
        <v>Whole Cashew Nuts - 250gm</v>
      </c>
      <c r="C1579" t="str">
        <f t="array" ref="C1579">IF($A1579="","",INDEX(Summary!$B:$B,$AH1579))</f>
        <v>Raw_Agri</v>
      </c>
      <c r="D1579" t="str">
        <f t="array" ref="D1579">IF($A1579="","",INDEX(Summary!$C:$C,$AH1579))</f>
        <v>C6</v>
      </c>
      <c r="E1579">
        <f t="array" ref="E1579">IF($A1579="","",INDEX(Summary!$F:$F,$AH1579))</f>
        <v>0.25</v>
      </c>
      <c r="F1579" t="str">
        <f t="array" ref="F1579">IF($A1579="","",INDEX(Summary!$BC:$BC,$AH1579)&amp;"")</f>
        <v>P2 – High</v>
      </c>
      <c r="G1579">
        <f t="shared" si="216"/>
        <v>2</v>
      </c>
      <c r="H1579">
        <f t="shared" si="217"/>
        <v>0</v>
      </c>
      <c r="I1579" t="str">
        <f t="array" ref="I1579">IF($A1579="","",IF(IFERROR(INDEX(Summary!$BA:$BA,$AH1579),0)&lt;1,"Under 1 day",IF(INDEX(Summary!$BA:$BA,$AH1579)&lt;3,"1-3 days",IF(INDEX(Summary!$BA:$BA,$AH1579)&lt;7,"3-7 days","7+ days"))))</f>
        <v>7+ days</v>
      </c>
      <c r="J1579" t="str">
        <f t="array" ref="J1579">IF($A1579="","",IF(IFERROR(INDEX(Summary!$AX:$AX,$AH1579),0)&lt;0.25,"0-25%",IF(INDEX(Summary!$AX:$AX,$AH1579)&lt;0.5,"25-50%",IF(INDEX(Summary!$AX:$AX,$AH1579)&lt;0.75,"50-75%","75-100%"))))</f>
        <v>50-75%</v>
      </c>
      <c r="K1579" t="str">
        <f t="array" ref="K1579">IF($A1579="","",INDEX(Summary!$AY:$AY,$AH1579)&amp;"")</f>
        <v>PM NA TBIF STICKER</v>
      </c>
      <c r="L1579" s="1">
        <f>IF($A1579="","",Summary!$P$2+MOD(ROW()-2,30))</f>
        <v>46244</v>
      </c>
      <c r="M1579">
        <f t="shared" si="218"/>
        <v>18</v>
      </c>
      <c r="N1579">
        <f t="shared" si="219"/>
        <v>10</v>
      </c>
      <c r="O1579" t="str">
        <f t="shared" si="220"/>
        <v>Aug-2026</v>
      </c>
      <c r="P1579">
        <f t="shared" ca="1" si="221"/>
        <v>1</v>
      </c>
      <c r="Q1579" s="2">
        <f t="array" ref="Q1579">IF($A1579="",0,IFERROR(INDEX(Summary!$P$3:$AS$67,$AH1579-2,$M1579),0))</f>
        <v>0</v>
      </c>
      <c r="R1579" s="2">
        <f t="array" ref="R1579">IF($A1579="",0,ROUND(IFERROR(INDEX(Summary!$O:$O,$AH1579),0)/30,0))</f>
        <v>20</v>
      </c>
      <c r="S1579">
        <f t="shared" si="222"/>
        <v>0</v>
      </c>
      <c r="T1579" s="2">
        <f t="array" ref="T1579">IF($S1579=1,IFERROR(INDEX(Summary!$O:$O,$AH1579),0),0)</f>
        <v>0</v>
      </c>
      <c r="U1579" s="2">
        <f t="array" ref="U1579">IF($S1579=1,IFERROR(INDEX(Summary!$AT:$AT,$AH1579),0),0)</f>
        <v>0</v>
      </c>
      <c r="V1579" s="2">
        <f t="shared" si="223"/>
        <v>0</v>
      </c>
      <c r="W1579" s="2">
        <f t="array" ref="W1579">IF($S1579=1,IFERROR(INDEX(Summary!$AZ:$AZ,$AH1579),0),0)</f>
        <v>0</v>
      </c>
      <c r="X1579" s="3">
        <f t="array" ref="X1579">IF($S1579=1,IFERROR(INDEX(Summary!$BA:$BA,$AH1579),0),0)</f>
        <v>0</v>
      </c>
      <c r="Y1579" s="2">
        <f t="array" ref="Y1579">IF($S1579=1,IFERROR(INDEX(Summary!$G:$G,$AH1579),0),0)</f>
        <v>0</v>
      </c>
      <c r="Z1579" s="2">
        <f t="array" ref="Z1579">IF($S1579=1,IFERROR(INDEX(Summary!$H:$H,$AH1579),0),0)</f>
        <v>0</v>
      </c>
      <c r="AA1579" s="2">
        <f t="array" ref="AA1579">IF($S1579=1,IFERROR(INDEX(Summary!$I:$I,$AH1579),0),0)</f>
        <v>0</v>
      </c>
      <c r="AB1579" s="2">
        <f t="array" ref="AB1579">IF($S1579=1,IFERROR(INDEX(Summary!$J:$J,$AH1579),0),0)</f>
        <v>0</v>
      </c>
      <c r="AC1579" s="2">
        <f t="array" ref="AC1579">IF($S1579=1,IFERROR(INDEX(Summary!$K:$K,$AH1579),0),0)</f>
        <v>0</v>
      </c>
      <c r="AD1579" s="2">
        <f t="array" ref="AD1579">IF($S1579=1,IFERROR(INDEX(Summary!$L:$L,$AH1579),0),0)</f>
        <v>0</v>
      </c>
      <c r="AE1579" s="2">
        <f t="array" ref="AE1579">IF($S1579=1,IFERROR(INDEX(Summary!$M:$M,$AH1579),0),0)</f>
        <v>0</v>
      </c>
      <c r="AF1579" s="2">
        <f t="array" ref="AF1579">IF($S1579=1,IFERROR(INDEX(Summary!$N:$N,$AH1579),0),0)</f>
        <v>0</v>
      </c>
      <c r="AG1579">
        <f t="array" ref="AG1579">IF($A1579="","",IFERROR(INDEX(Summary!$BB:$BB,$AH1579),0))</f>
        <v>7</v>
      </c>
      <c r="AH1579">
        <f t="shared" si="224"/>
        <v>55</v>
      </c>
    </row>
    <row r="1580" spans="1:34" hidden="1">
      <c r="A1580" t="str">
        <f t="array" ref="A1580">IFERROR(INDEX(Summary!$D:$D,$AH1580)&amp;"","")</f>
        <v>FG00289</v>
      </c>
      <c r="B1580" t="str">
        <f t="array" ref="B1580">IF($A1580="","",INDEX(Summary!$E:$E,$AH1580))</f>
        <v>Whole Cashew Nuts - 250gm</v>
      </c>
      <c r="C1580" t="str">
        <f t="array" ref="C1580">IF($A1580="","",INDEX(Summary!$B:$B,$AH1580))</f>
        <v>Raw_Agri</v>
      </c>
      <c r="D1580" t="str">
        <f t="array" ref="D1580">IF($A1580="","",INDEX(Summary!$C:$C,$AH1580))</f>
        <v>C6</v>
      </c>
      <c r="E1580">
        <f t="array" ref="E1580">IF($A1580="","",INDEX(Summary!$F:$F,$AH1580))</f>
        <v>0.25</v>
      </c>
      <c r="F1580" t="str">
        <f t="array" ref="F1580">IF($A1580="","",INDEX(Summary!$BC:$BC,$AH1580)&amp;"")</f>
        <v>P2 – High</v>
      </c>
      <c r="G1580">
        <f t="shared" si="216"/>
        <v>2</v>
      </c>
      <c r="H1580">
        <f t="shared" si="217"/>
        <v>0</v>
      </c>
      <c r="I1580" t="str">
        <f t="array" ref="I1580">IF($A1580="","",IF(IFERROR(INDEX(Summary!$BA:$BA,$AH1580),0)&lt;1,"Under 1 day",IF(INDEX(Summary!$BA:$BA,$AH1580)&lt;3,"1-3 days",IF(INDEX(Summary!$BA:$BA,$AH1580)&lt;7,"3-7 days","7+ days"))))</f>
        <v>7+ days</v>
      </c>
      <c r="J1580" t="str">
        <f t="array" ref="J1580">IF($A1580="","",IF(IFERROR(INDEX(Summary!$AX:$AX,$AH1580),0)&lt;0.25,"0-25%",IF(INDEX(Summary!$AX:$AX,$AH1580)&lt;0.5,"25-50%",IF(INDEX(Summary!$AX:$AX,$AH1580)&lt;0.75,"50-75%","75-100%"))))</f>
        <v>50-75%</v>
      </c>
      <c r="K1580" t="str">
        <f t="array" ref="K1580">IF($A1580="","",INDEX(Summary!$AY:$AY,$AH1580)&amp;"")</f>
        <v>PM NA TBIF STICKER</v>
      </c>
      <c r="L1580" s="1">
        <f>IF($A1580="","",Summary!$P$2+MOD(ROW()-2,30))</f>
        <v>46245</v>
      </c>
      <c r="M1580">
        <f t="shared" si="218"/>
        <v>19</v>
      </c>
      <c r="N1580">
        <f t="shared" si="219"/>
        <v>11</v>
      </c>
      <c r="O1580" t="str">
        <f t="shared" si="220"/>
        <v>Aug-2026</v>
      </c>
      <c r="P1580">
        <f t="shared" ca="1" si="221"/>
        <v>1</v>
      </c>
      <c r="Q1580" s="2">
        <f t="array" ref="Q1580">IF($A1580="",0,IFERROR(INDEX(Summary!$P$3:$AS$67,$AH1580-2,$M1580),0))</f>
        <v>0</v>
      </c>
      <c r="R1580" s="2">
        <f t="array" ref="R1580">IF($A1580="",0,ROUND(IFERROR(INDEX(Summary!$O:$O,$AH1580),0)/30,0))</f>
        <v>20</v>
      </c>
      <c r="S1580">
        <f t="shared" si="222"/>
        <v>0</v>
      </c>
      <c r="T1580" s="2">
        <f t="array" ref="T1580">IF($S1580=1,IFERROR(INDEX(Summary!$O:$O,$AH1580),0),0)</f>
        <v>0</v>
      </c>
      <c r="U1580" s="2">
        <f t="array" ref="U1580">IF($S1580=1,IFERROR(INDEX(Summary!$AT:$AT,$AH1580),0),0)</f>
        <v>0</v>
      </c>
      <c r="V1580" s="2">
        <f t="shared" si="223"/>
        <v>0</v>
      </c>
      <c r="W1580" s="2">
        <f t="array" ref="W1580">IF($S1580=1,IFERROR(INDEX(Summary!$AZ:$AZ,$AH1580),0),0)</f>
        <v>0</v>
      </c>
      <c r="X1580" s="3">
        <f t="array" ref="X1580">IF($S1580=1,IFERROR(INDEX(Summary!$BA:$BA,$AH1580),0),0)</f>
        <v>0</v>
      </c>
      <c r="Y1580" s="2">
        <f t="array" ref="Y1580">IF($S1580=1,IFERROR(INDEX(Summary!$G:$G,$AH1580),0),0)</f>
        <v>0</v>
      </c>
      <c r="Z1580" s="2">
        <f t="array" ref="Z1580">IF($S1580=1,IFERROR(INDEX(Summary!$H:$H,$AH1580),0),0)</f>
        <v>0</v>
      </c>
      <c r="AA1580" s="2">
        <f t="array" ref="AA1580">IF($S1580=1,IFERROR(INDEX(Summary!$I:$I,$AH1580),0),0)</f>
        <v>0</v>
      </c>
      <c r="AB1580" s="2">
        <f t="array" ref="AB1580">IF($S1580=1,IFERROR(INDEX(Summary!$J:$J,$AH1580),0),0)</f>
        <v>0</v>
      </c>
      <c r="AC1580" s="2">
        <f t="array" ref="AC1580">IF($S1580=1,IFERROR(INDEX(Summary!$K:$K,$AH1580),0),0)</f>
        <v>0</v>
      </c>
      <c r="AD1580" s="2">
        <f t="array" ref="AD1580">IF($S1580=1,IFERROR(INDEX(Summary!$L:$L,$AH1580),0),0)</f>
        <v>0</v>
      </c>
      <c r="AE1580" s="2">
        <f t="array" ref="AE1580">IF($S1580=1,IFERROR(INDEX(Summary!$M:$M,$AH1580),0),0)</f>
        <v>0</v>
      </c>
      <c r="AF1580" s="2">
        <f t="array" ref="AF1580">IF($S1580=1,IFERROR(INDEX(Summary!$N:$N,$AH1580),0),0)</f>
        <v>0</v>
      </c>
      <c r="AG1580">
        <f t="array" ref="AG1580">IF($A1580="","",IFERROR(INDEX(Summary!$BB:$BB,$AH1580),0))</f>
        <v>7</v>
      </c>
      <c r="AH1580">
        <f t="shared" si="224"/>
        <v>55</v>
      </c>
    </row>
    <row r="1581" spans="1:34" hidden="1">
      <c r="A1581" t="str">
        <f t="array" ref="A1581">IFERROR(INDEX(Summary!$D:$D,$AH1581)&amp;"","")</f>
        <v>FG00289</v>
      </c>
      <c r="B1581" t="str">
        <f t="array" ref="B1581">IF($A1581="","",INDEX(Summary!$E:$E,$AH1581))</f>
        <v>Whole Cashew Nuts - 250gm</v>
      </c>
      <c r="C1581" t="str">
        <f t="array" ref="C1581">IF($A1581="","",INDEX(Summary!$B:$B,$AH1581))</f>
        <v>Raw_Agri</v>
      </c>
      <c r="D1581" t="str">
        <f t="array" ref="D1581">IF($A1581="","",INDEX(Summary!$C:$C,$AH1581))</f>
        <v>C6</v>
      </c>
      <c r="E1581">
        <f t="array" ref="E1581">IF($A1581="","",INDEX(Summary!$F:$F,$AH1581))</f>
        <v>0.25</v>
      </c>
      <c r="F1581" t="str">
        <f t="array" ref="F1581">IF($A1581="","",INDEX(Summary!$BC:$BC,$AH1581)&amp;"")</f>
        <v>P2 – High</v>
      </c>
      <c r="G1581">
        <f t="shared" si="216"/>
        <v>2</v>
      </c>
      <c r="H1581">
        <f t="shared" si="217"/>
        <v>0</v>
      </c>
      <c r="I1581" t="str">
        <f t="array" ref="I1581">IF($A1581="","",IF(IFERROR(INDEX(Summary!$BA:$BA,$AH1581),0)&lt;1,"Under 1 day",IF(INDEX(Summary!$BA:$BA,$AH1581)&lt;3,"1-3 days",IF(INDEX(Summary!$BA:$BA,$AH1581)&lt;7,"3-7 days","7+ days"))))</f>
        <v>7+ days</v>
      </c>
      <c r="J1581" t="str">
        <f t="array" ref="J1581">IF($A1581="","",IF(IFERROR(INDEX(Summary!$AX:$AX,$AH1581),0)&lt;0.25,"0-25%",IF(INDEX(Summary!$AX:$AX,$AH1581)&lt;0.5,"25-50%",IF(INDEX(Summary!$AX:$AX,$AH1581)&lt;0.75,"50-75%","75-100%"))))</f>
        <v>50-75%</v>
      </c>
      <c r="K1581" t="str">
        <f t="array" ref="K1581">IF($A1581="","",INDEX(Summary!$AY:$AY,$AH1581)&amp;"")</f>
        <v>PM NA TBIF STICKER</v>
      </c>
      <c r="L1581" s="1">
        <f>IF($A1581="","",Summary!$P$2+MOD(ROW()-2,30))</f>
        <v>46246</v>
      </c>
      <c r="M1581">
        <f t="shared" si="218"/>
        <v>20</v>
      </c>
      <c r="N1581">
        <f t="shared" si="219"/>
        <v>12</v>
      </c>
      <c r="O1581" t="str">
        <f t="shared" si="220"/>
        <v>Aug-2026</v>
      </c>
      <c r="P1581">
        <f t="shared" ca="1" si="221"/>
        <v>1</v>
      </c>
      <c r="Q1581" s="2">
        <f t="array" ref="Q1581">IF($A1581="",0,IFERROR(INDEX(Summary!$P$3:$AS$67,$AH1581-2,$M1581),0))</f>
        <v>0</v>
      </c>
      <c r="R1581" s="2">
        <f t="array" ref="R1581">IF($A1581="",0,ROUND(IFERROR(INDEX(Summary!$O:$O,$AH1581),0)/30,0))</f>
        <v>20</v>
      </c>
      <c r="S1581">
        <f t="shared" si="222"/>
        <v>0</v>
      </c>
      <c r="T1581" s="2">
        <f t="array" ref="T1581">IF($S1581=1,IFERROR(INDEX(Summary!$O:$O,$AH1581),0),0)</f>
        <v>0</v>
      </c>
      <c r="U1581" s="2">
        <f t="array" ref="U1581">IF($S1581=1,IFERROR(INDEX(Summary!$AT:$AT,$AH1581),0),0)</f>
        <v>0</v>
      </c>
      <c r="V1581" s="2">
        <f t="shared" si="223"/>
        <v>0</v>
      </c>
      <c r="W1581" s="2">
        <f t="array" ref="W1581">IF($S1581=1,IFERROR(INDEX(Summary!$AZ:$AZ,$AH1581),0),0)</f>
        <v>0</v>
      </c>
      <c r="X1581" s="3">
        <f t="array" ref="X1581">IF($S1581=1,IFERROR(INDEX(Summary!$BA:$BA,$AH1581),0),0)</f>
        <v>0</v>
      </c>
      <c r="Y1581" s="2">
        <f t="array" ref="Y1581">IF($S1581=1,IFERROR(INDEX(Summary!$G:$G,$AH1581),0),0)</f>
        <v>0</v>
      </c>
      <c r="Z1581" s="2">
        <f t="array" ref="Z1581">IF($S1581=1,IFERROR(INDEX(Summary!$H:$H,$AH1581),0),0)</f>
        <v>0</v>
      </c>
      <c r="AA1581" s="2">
        <f t="array" ref="AA1581">IF($S1581=1,IFERROR(INDEX(Summary!$I:$I,$AH1581),0),0)</f>
        <v>0</v>
      </c>
      <c r="AB1581" s="2">
        <f t="array" ref="AB1581">IF($S1581=1,IFERROR(INDEX(Summary!$J:$J,$AH1581),0),0)</f>
        <v>0</v>
      </c>
      <c r="AC1581" s="2">
        <f t="array" ref="AC1581">IF($S1581=1,IFERROR(INDEX(Summary!$K:$K,$AH1581),0),0)</f>
        <v>0</v>
      </c>
      <c r="AD1581" s="2">
        <f t="array" ref="AD1581">IF($S1581=1,IFERROR(INDEX(Summary!$L:$L,$AH1581),0),0)</f>
        <v>0</v>
      </c>
      <c r="AE1581" s="2">
        <f t="array" ref="AE1581">IF($S1581=1,IFERROR(INDEX(Summary!$M:$M,$AH1581),0),0)</f>
        <v>0</v>
      </c>
      <c r="AF1581" s="2">
        <f t="array" ref="AF1581">IF($S1581=1,IFERROR(INDEX(Summary!$N:$N,$AH1581),0),0)</f>
        <v>0</v>
      </c>
      <c r="AG1581">
        <f t="array" ref="AG1581">IF($A1581="","",IFERROR(INDEX(Summary!$BB:$BB,$AH1581),0))</f>
        <v>7</v>
      </c>
      <c r="AH1581">
        <f t="shared" si="224"/>
        <v>55</v>
      </c>
    </row>
    <row r="1582" spans="1:34" hidden="1">
      <c r="A1582" t="str">
        <f t="array" ref="A1582">IFERROR(INDEX(Summary!$D:$D,$AH1582)&amp;"","")</f>
        <v>FG00289</v>
      </c>
      <c r="B1582" t="str">
        <f t="array" ref="B1582">IF($A1582="","",INDEX(Summary!$E:$E,$AH1582))</f>
        <v>Whole Cashew Nuts - 250gm</v>
      </c>
      <c r="C1582" t="str">
        <f t="array" ref="C1582">IF($A1582="","",INDEX(Summary!$B:$B,$AH1582))</f>
        <v>Raw_Agri</v>
      </c>
      <c r="D1582" t="str">
        <f t="array" ref="D1582">IF($A1582="","",INDEX(Summary!$C:$C,$AH1582))</f>
        <v>C6</v>
      </c>
      <c r="E1582">
        <f t="array" ref="E1582">IF($A1582="","",INDEX(Summary!$F:$F,$AH1582))</f>
        <v>0.25</v>
      </c>
      <c r="F1582" t="str">
        <f t="array" ref="F1582">IF($A1582="","",INDEX(Summary!$BC:$BC,$AH1582)&amp;"")</f>
        <v>P2 – High</v>
      </c>
      <c r="G1582">
        <f t="shared" si="216"/>
        <v>2</v>
      </c>
      <c r="H1582">
        <f t="shared" si="217"/>
        <v>0</v>
      </c>
      <c r="I1582" t="str">
        <f t="array" ref="I1582">IF($A1582="","",IF(IFERROR(INDEX(Summary!$BA:$BA,$AH1582),0)&lt;1,"Under 1 day",IF(INDEX(Summary!$BA:$BA,$AH1582)&lt;3,"1-3 days",IF(INDEX(Summary!$BA:$BA,$AH1582)&lt;7,"3-7 days","7+ days"))))</f>
        <v>7+ days</v>
      </c>
      <c r="J1582" t="str">
        <f t="array" ref="J1582">IF($A1582="","",IF(IFERROR(INDEX(Summary!$AX:$AX,$AH1582),0)&lt;0.25,"0-25%",IF(INDEX(Summary!$AX:$AX,$AH1582)&lt;0.5,"25-50%",IF(INDEX(Summary!$AX:$AX,$AH1582)&lt;0.75,"50-75%","75-100%"))))</f>
        <v>50-75%</v>
      </c>
      <c r="K1582" t="str">
        <f t="array" ref="K1582">IF($A1582="","",INDEX(Summary!$AY:$AY,$AH1582)&amp;"")</f>
        <v>PM NA TBIF STICKER</v>
      </c>
      <c r="L1582" s="1">
        <f>IF($A1582="","",Summary!$P$2+MOD(ROW()-2,30))</f>
        <v>46247</v>
      </c>
      <c r="M1582">
        <f t="shared" si="218"/>
        <v>21</v>
      </c>
      <c r="N1582">
        <f t="shared" si="219"/>
        <v>13</v>
      </c>
      <c r="O1582" t="str">
        <f t="shared" si="220"/>
        <v>Aug-2026</v>
      </c>
      <c r="P1582">
        <f t="shared" ca="1" si="221"/>
        <v>1</v>
      </c>
      <c r="Q1582" s="2">
        <f t="array" ref="Q1582">IF($A1582="",0,IFERROR(INDEX(Summary!$P$3:$AS$67,$AH1582-2,$M1582),0))</f>
        <v>0</v>
      </c>
      <c r="R1582" s="2">
        <f t="array" ref="R1582">IF($A1582="",0,ROUND(IFERROR(INDEX(Summary!$O:$O,$AH1582),0)/30,0))</f>
        <v>20</v>
      </c>
      <c r="S1582">
        <f t="shared" si="222"/>
        <v>0</v>
      </c>
      <c r="T1582" s="2">
        <f t="array" ref="T1582">IF($S1582=1,IFERROR(INDEX(Summary!$O:$O,$AH1582),0),0)</f>
        <v>0</v>
      </c>
      <c r="U1582" s="2">
        <f t="array" ref="U1582">IF($S1582=1,IFERROR(INDEX(Summary!$AT:$AT,$AH1582),0),0)</f>
        <v>0</v>
      </c>
      <c r="V1582" s="2">
        <f t="shared" si="223"/>
        <v>0</v>
      </c>
      <c r="W1582" s="2">
        <f t="array" ref="W1582">IF($S1582=1,IFERROR(INDEX(Summary!$AZ:$AZ,$AH1582),0),0)</f>
        <v>0</v>
      </c>
      <c r="X1582" s="3">
        <f t="array" ref="X1582">IF($S1582=1,IFERROR(INDEX(Summary!$BA:$BA,$AH1582),0),0)</f>
        <v>0</v>
      </c>
      <c r="Y1582" s="2">
        <f t="array" ref="Y1582">IF($S1582=1,IFERROR(INDEX(Summary!$G:$G,$AH1582),0),0)</f>
        <v>0</v>
      </c>
      <c r="Z1582" s="2">
        <f t="array" ref="Z1582">IF($S1582=1,IFERROR(INDEX(Summary!$H:$H,$AH1582),0),0)</f>
        <v>0</v>
      </c>
      <c r="AA1582" s="2">
        <f t="array" ref="AA1582">IF($S1582=1,IFERROR(INDEX(Summary!$I:$I,$AH1582),0),0)</f>
        <v>0</v>
      </c>
      <c r="AB1582" s="2">
        <f t="array" ref="AB1582">IF($S1582=1,IFERROR(INDEX(Summary!$J:$J,$AH1582),0),0)</f>
        <v>0</v>
      </c>
      <c r="AC1582" s="2">
        <f t="array" ref="AC1582">IF($S1582=1,IFERROR(INDEX(Summary!$K:$K,$AH1582),0),0)</f>
        <v>0</v>
      </c>
      <c r="AD1582" s="2">
        <f t="array" ref="AD1582">IF($S1582=1,IFERROR(INDEX(Summary!$L:$L,$AH1582),0),0)</f>
        <v>0</v>
      </c>
      <c r="AE1582" s="2">
        <f t="array" ref="AE1582">IF($S1582=1,IFERROR(INDEX(Summary!$M:$M,$AH1582),0),0)</f>
        <v>0</v>
      </c>
      <c r="AF1582" s="2">
        <f t="array" ref="AF1582">IF($S1582=1,IFERROR(INDEX(Summary!$N:$N,$AH1582),0),0)</f>
        <v>0</v>
      </c>
      <c r="AG1582">
        <f t="array" ref="AG1582">IF($A1582="","",IFERROR(INDEX(Summary!$BB:$BB,$AH1582),0))</f>
        <v>7</v>
      </c>
      <c r="AH1582">
        <f t="shared" si="224"/>
        <v>55</v>
      </c>
    </row>
    <row r="1583" spans="1:34" hidden="1">
      <c r="A1583" t="str">
        <f t="array" ref="A1583">IFERROR(INDEX(Summary!$D:$D,$AH1583)&amp;"","")</f>
        <v>FG00289</v>
      </c>
      <c r="B1583" t="str">
        <f t="array" ref="B1583">IF($A1583="","",INDEX(Summary!$E:$E,$AH1583))</f>
        <v>Whole Cashew Nuts - 250gm</v>
      </c>
      <c r="C1583" t="str">
        <f t="array" ref="C1583">IF($A1583="","",INDEX(Summary!$B:$B,$AH1583))</f>
        <v>Raw_Agri</v>
      </c>
      <c r="D1583" t="str">
        <f t="array" ref="D1583">IF($A1583="","",INDEX(Summary!$C:$C,$AH1583))</f>
        <v>C6</v>
      </c>
      <c r="E1583">
        <f t="array" ref="E1583">IF($A1583="","",INDEX(Summary!$F:$F,$AH1583))</f>
        <v>0.25</v>
      </c>
      <c r="F1583" t="str">
        <f t="array" ref="F1583">IF($A1583="","",INDEX(Summary!$BC:$BC,$AH1583)&amp;"")</f>
        <v>P2 – High</v>
      </c>
      <c r="G1583">
        <f t="shared" si="216"/>
        <v>2</v>
      </c>
      <c r="H1583">
        <f t="shared" si="217"/>
        <v>0</v>
      </c>
      <c r="I1583" t="str">
        <f t="array" ref="I1583">IF($A1583="","",IF(IFERROR(INDEX(Summary!$BA:$BA,$AH1583),0)&lt;1,"Under 1 day",IF(INDEX(Summary!$BA:$BA,$AH1583)&lt;3,"1-3 days",IF(INDEX(Summary!$BA:$BA,$AH1583)&lt;7,"3-7 days","7+ days"))))</f>
        <v>7+ days</v>
      </c>
      <c r="J1583" t="str">
        <f t="array" ref="J1583">IF($A1583="","",IF(IFERROR(INDEX(Summary!$AX:$AX,$AH1583),0)&lt;0.25,"0-25%",IF(INDEX(Summary!$AX:$AX,$AH1583)&lt;0.5,"25-50%",IF(INDEX(Summary!$AX:$AX,$AH1583)&lt;0.75,"50-75%","75-100%"))))</f>
        <v>50-75%</v>
      </c>
      <c r="K1583" t="str">
        <f t="array" ref="K1583">IF($A1583="","",INDEX(Summary!$AY:$AY,$AH1583)&amp;"")</f>
        <v>PM NA TBIF STICKER</v>
      </c>
      <c r="L1583" s="1">
        <f>IF($A1583="","",Summary!$P$2+MOD(ROW()-2,30))</f>
        <v>46248</v>
      </c>
      <c r="M1583">
        <f t="shared" si="218"/>
        <v>22</v>
      </c>
      <c r="N1583">
        <f t="shared" si="219"/>
        <v>14</v>
      </c>
      <c r="O1583" t="str">
        <f t="shared" si="220"/>
        <v>Aug-2026</v>
      </c>
      <c r="P1583">
        <f t="shared" ca="1" si="221"/>
        <v>1</v>
      </c>
      <c r="Q1583" s="2">
        <f t="array" ref="Q1583">IF($A1583="",0,IFERROR(INDEX(Summary!$P$3:$AS$67,$AH1583-2,$M1583),0))</f>
        <v>0</v>
      </c>
      <c r="R1583" s="2">
        <f t="array" ref="R1583">IF($A1583="",0,ROUND(IFERROR(INDEX(Summary!$O:$O,$AH1583),0)/30,0))</f>
        <v>20</v>
      </c>
      <c r="S1583">
        <f t="shared" si="222"/>
        <v>0</v>
      </c>
      <c r="T1583" s="2">
        <f t="array" ref="T1583">IF($S1583=1,IFERROR(INDEX(Summary!$O:$O,$AH1583),0),0)</f>
        <v>0</v>
      </c>
      <c r="U1583" s="2">
        <f t="array" ref="U1583">IF($S1583=1,IFERROR(INDEX(Summary!$AT:$AT,$AH1583),0),0)</f>
        <v>0</v>
      </c>
      <c r="V1583" s="2">
        <f t="shared" si="223"/>
        <v>0</v>
      </c>
      <c r="W1583" s="2">
        <f t="array" ref="W1583">IF($S1583=1,IFERROR(INDEX(Summary!$AZ:$AZ,$AH1583),0),0)</f>
        <v>0</v>
      </c>
      <c r="X1583" s="3">
        <f t="array" ref="X1583">IF($S1583=1,IFERROR(INDEX(Summary!$BA:$BA,$AH1583),0),0)</f>
        <v>0</v>
      </c>
      <c r="Y1583" s="2">
        <f t="array" ref="Y1583">IF($S1583=1,IFERROR(INDEX(Summary!$G:$G,$AH1583),0),0)</f>
        <v>0</v>
      </c>
      <c r="Z1583" s="2">
        <f t="array" ref="Z1583">IF($S1583=1,IFERROR(INDEX(Summary!$H:$H,$AH1583),0),0)</f>
        <v>0</v>
      </c>
      <c r="AA1583" s="2">
        <f t="array" ref="AA1583">IF($S1583=1,IFERROR(INDEX(Summary!$I:$I,$AH1583),0),0)</f>
        <v>0</v>
      </c>
      <c r="AB1583" s="2">
        <f t="array" ref="AB1583">IF($S1583=1,IFERROR(INDEX(Summary!$J:$J,$AH1583),0),0)</f>
        <v>0</v>
      </c>
      <c r="AC1583" s="2">
        <f t="array" ref="AC1583">IF($S1583=1,IFERROR(INDEX(Summary!$K:$K,$AH1583),0),0)</f>
        <v>0</v>
      </c>
      <c r="AD1583" s="2">
        <f t="array" ref="AD1583">IF($S1583=1,IFERROR(INDEX(Summary!$L:$L,$AH1583),0),0)</f>
        <v>0</v>
      </c>
      <c r="AE1583" s="2">
        <f t="array" ref="AE1583">IF($S1583=1,IFERROR(INDEX(Summary!$M:$M,$AH1583),0),0)</f>
        <v>0</v>
      </c>
      <c r="AF1583" s="2">
        <f t="array" ref="AF1583">IF($S1583=1,IFERROR(INDEX(Summary!$N:$N,$AH1583),0),0)</f>
        <v>0</v>
      </c>
      <c r="AG1583">
        <f t="array" ref="AG1583">IF($A1583="","",IFERROR(INDEX(Summary!$BB:$BB,$AH1583),0))</f>
        <v>7</v>
      </c>
      <c r="AH1583">
        <f t="shared" si="224"/>
        <v>55</v>
      </c>
    </row>
    <row r="1584" spans="1:34" hidden="1">
      <c r="A1584" t="str">
        <f t="array" ref="A1584">IFERROR(INDEX(Summary!$D:$D,$AH1584)&amp;"","")</f>
        <v>FG00289</v>
      </c>
      <c r="B1584" t="str">
        <f t="array" ref="B1584">IF($A1584="","",INDEX(Summary!$E:$E,$AH1584))</f>
        <v>Whole Cashew Nuts - 250gm</v>
      </c>
      <c r="C1584" t="str">
        <f t="array" ref="C1584">IF($A1584="","",INDEX(Summary!$B:$B,$AH1584))</f>
        <v>Raw_Agri</v>
      </c>
      <c r="D1584" t="str">
        <f t="array" ref="D1584">IF($A1584="","",INDEX(Summary!$C:$C,$AH1584))</f>
        <v>C6</v>
      </c>
      <c r="E1584">
        <f t="array" ref="E1584">IF($A1584="","",INDEX(Summary!$F:$F,$AH1584))</f>
        <v>0.25</v>
      </c>
      <c r="F1584" t="str">
        <f t="array" ref="F1584">IF($A1584="","",INDEX(Summary!$BC:$BC,$AH1584)&amp;"")</f>
        <v>P2 – High</v>
      </c>
      <c r="G1584">
        <f t="shared" si="216"/>
        <v>2</v>
      </c>
      <c r="H1584">
        <f t="shared" si="217"/>
        <v>0</v>
      </c>
      <c r="I1584" t="str">
        <f t="array" ref="I1584">IF($A1584="","",IF(IFERROR(INDEX(Summary!$BA:$BA,$AH1584),0)&lt;1,"Under 1 day",IF(INDEX(Summary!$BA:$BA,$AH1584)&lt;3,"1-3 days",IF(INDEX(Summary!$BA:$BA,$AH1584)&lt;7,"3-7 days","7+ days"))))</f>
        <v>7+ days</v>
      </c>
      <c r="J1584" t="str">
        <f t="array" ref="J1584">IF($A1584="","",IF(IFERROR(INDEX(Summary!$AX:$AX,$AH1584),0)&lt;0.25,"0-25%",IF(INDEX(Summary!$AX:$AX,$AH1584)&lt;0.5,"25-50%",IF(INDEX(Summary!$AX:$AX,$AH1584)&lt;0.75,"50-75%","75-100%"))))</f>
        <v>50-75%</v>
      </c>
      <c r="K1584" t="str">
        <f t="array" ref="K1584">IF($A1584="","",INDEX(Summary!$AY:$AY,$AH1584)&amp;"")</f>
        <v>PM NA TBIF STICKER</v>
      </c>
      <c r="L1584" s="1">
        <f>IF($A1584="","",Summary!$P$2+MOD(ROW()-2,30))</f>
        <v>46249</v>
      </c>
      <c r="M1584">
        <f t="shared" si="218"/>
        <v>23</v>
      </c>
      <c r="N1584">
        <f t="shared" si="219"/>
        <v>15</v>
      </c>
      <c r="O1584" t="str">
        <f t="shared" si="220"/>
        <v>Aug-2026</v>
      </c>
      <c r="P1584">
        <f t="shared" ca="1" si="221"/>
        <v>1</v>
      </c>
      <c r="Q1584" s="2">
        <f t="array" ref="Q1584">IF($A1584="",0,IFERROR(INDEX(Summary!$P$3:$AS$67,$AH1584-2,$M1584),0))</f>
        <v>0</v>
      </c>
      <c r="R1584" s="2">
        <f t="array" ref="R1584">IF($A1584="",0,ROUND(IFERROR(INDEX(Summary!$O:$O,$AH1584),0)/30,0))</f>
        <v>20</v>
      </c>
      <c r="S1584">
        <f t="shared" si="222"/>
        <v>0</v>
      </c>
      <c r="T1584" s="2">
        <f t="array" ref="T1584">IF($S1584=1,IFERROR(INDEX(Summary!$O:$O,$AH1584),0),0)</f>
        <v>0</v>
      </c>
      <c r="U1584" s="2">
        <f t="array" ref="U1584">IF($S1584=1,IFERROR(INDEX(Summary!$AT:$AT,$AH1584),0),0)</f>
        <v>0</v>
      </c>
      <c r="V1584" s="2">
        <f t="shared" si="223"/>
        <v>0</v>
      </c>
      <c r="W1584" s="2">
        <f t="array" ref="W1584">IF($S1584=1,IFERROR(INDEX(Summary!$AZ:$AZ,$AH1584),0),0)</f>
        <v>0</v>
      </c>
      <c r="X1584" s="3">
        <f t="array" ref="X1584">IF($S1584=1,IFERROR(INDEX(Summary!$BA:$BA,$AH1584),0),0)</f>
        <v>0</v>
      </c>
      <c r="Y1584" s="2">
        <f t="array" ref="Y1584">IF($S1584=1,IFERROR(INDEX(Summary!$G:$G,$AH1584),0),0)</f>
        <v>0</v>
      </c>
      <c r="Z1584" s="2">
        <f t="array" ref="Z1584">IF($S1584=1,IFERROR(INDEX(Summary!$H:$H,$AH1584),0),0)</f>
        <v>0</v>
      </c>
      <c r="AA1584" s="2">
        <f t="array" ref="AA1584">IF($S1584=1,IFERROR(INDEX(Summary!$I:$I,$AH1584),0),0)</f>
        <v>0</v>
      </c>
      <c r="AB1584" s="2">
        <f t="array" ref="AB1584">IF($S1584=1,IFERROR(INDEX(Summary!$J:$J,$AH1584),0),0)</f>
        <v>0</v>
      </c>
      <c r="AC1584" s="2">
        <f t="array" ref="AC1584">IF($S1584=1,IFERROR(INDEX(Summary!$K:$K,$AH1584),0),0)</f>
        <v>0</v>
      </c>
      <c r="AD1584" s="2">
        <f t="array" ref="AD1584">IF($S1584=1,IFERROR(INDEX(Summary!$L:$L,$AH1584),0),0)</f>
        <v>0</v>
      </c>
      <c r="AE1584" s="2">
        <f t="array" ref="AE1584">IF($S1584=1,IFERROR(INDEX(Summary!$M:$M,$AH1584),0),0)</f>
        <v>0</v>
      </c>
      <c r="AF1584" s="2">
        <f t="array" ref="AF1584">IF($S1584=1,IFERROR(INDEX(Summary!$N:$N,$AH1584),0),0)</f>
        <v>0</v>
      </c>
      <c r="AG1584">
        <f t="array" ref="AG1584">IF($A1584="","",IFERROR(INDEX(Summary!$BB:$BB,$AH1584),0))</f>
        <v>7</v>
      </c>
      <c r="AH1584">
        <f t="shared" si="224"/>
        <v>55</v>
      </c>
    </row>
    <row r="1585" spans="1:34" hidden="1">
      <c r="A1585" t="str">
        <f t="array" ref="A1585">IFERROR(INDEX(Summary!$D:$D,$AH1585)&amp;"","")</f>
        <v>FG00289</v>
      </c>
      <c r="B1585" t="str">
        <f t="array" ref="B1585">IF($A1585="","",INDEX(Summary!$E:$E,$AH1585))</f>
        <v>Whole Cashew Nuts - 250gm</v>
      </c>
      <c r="C1585" t="str">
        <f t="array" ref="C1585">IF($A1585="","",INDEX(Summary!$B:$B,$AH1585))</f>
        <v>Raw_Agri</v>
      </c>
      <c r="D1585" t="str">
        <f t="array" ref="D1585">IF($A1585="","",INDEX(Summary!$C:$C,$AH1585))</f>
        <v>C6</v>
      </c>
      <c r="E1585">
        <f t="array" ref="E1585">IF($A1585="","",INDEX(Summary!$F:$F,$AH1585))</f>
        <v>0.25</v>
      </c>
      <c r="F1585" t="str">
        <f t="array" ref="F1585">IF($A1585="","",INDEX(Summary!$BC:$BC,$AH1585)&amp;"")</f>
        <v>P2 – High</v>
      </c>
      <c r="G1585">
        <f t="shared" si="216"/>
        <v>2</v>
      </c>
      <c r="H1585">
        <f t="shared" si="217"/>
        <v>0</v>
      </c>
      <c r="I1585" t="str">
        <f t="array" ref="I1585">IF($A1585="","",IF(IFERROR(INDEX(Summary!$BA:$BA,$AH1585),0)&lt;1,"Under 1 day",IF(INDEX(Summary!$BA:$BA,$AH1585)&lt;3,"1-3 days",IF(INDEX(Summary!$BA:$BA,$AH1585)&lt;7,"3-7 days","7+ days"))))</f>
        <v>7+ days</v>
      </c>
      <c r="J1585" t="str">
        <f t="array" ref="J1585">IF($A1585="","",IF(IFERROR(INDEX(Summary!$AX:$AX,$AH1585),0)&lt;0.25,"0-25%",IF(INDEX(Summary!$AX:$AX,$AH1585)&lt;0.5,"25-50%",IF(INDEX(Summary!$AX:$AX,$AH1585)&lt;0.75,"50-75%","75-100%"))))</f>
        <v>50-75%</v>
      </c>
      <c r="K1585" t="str">
        <f t="array" ref="K1585">IF($A1585="","",INDEX(Summary!$AY:$AY,$AH1585)&amp;"")</f>
        <v>PM NA TBIF STICKER</v>
      </c>
      <c r="L1585" s="1">
        <f>IF($A1585="","",Summary!$P$2+MOD(ROW()-2,30))</f>
        <v>46250</v>
      </c>
      <c r="M1585">
        <f t="shared" si="218"/>
        <v>24</v>
      </c>
      <c r="N1585">
        <f t="shared" si="219"/>
        <v>16</v>
      </c>
      <c r="O1585" t="str">
        <f t="shared" si="220"/>
        <v>Aug-2026</v>
      </c>
      <c r="P1585">
        <f t="shared" ca="1" si="221"/>
        <v>1</v>
      </c>
      <c r="Q1585" s="2">
        <f t="array" ref="Q1585">IF($A1585="",0,IFERROR(INDEX(Summary!$P$3:$AS$67,$AH1585-2,$M1585),0))</f>
        <v>0</v>
      </c>
      <c r="R1585" s="2">
        <f t="array" ref="R1585">IF($A1585="",0,ROUND(IFERROR(INDEX(Summary!$O:$O,$AH1585),0)/30,0))</f>
        <v>20</v>
      </c>
      <c r="S1585">
        <f t="shared" si="222"/>
        <v>0</v>
      </c>
      <c r="T1585" s="2">
        <f t="array" ref="T1585">IF($S1585=1,IFERROR(INDEX(Summary!$O:$O,$AH1585),0),0)</f>
        <v>0</v>
      </c>
      <c r="U1585" s="2">
        <f t="array" ref="U1585">IF($S1585=1,IFERROR(INDEX(Summary!$AT:$AT,$AH1585),0),0)</f>
        <v>0</v>
      </c>
      <c r="V1585" s="2">
        <f t="shared" si="223"/>
        <v>0</v>
      </c>
      <c r="W1585" s="2">
        <f t="array" ref="W1585">IF($S1585=1,IFERROR(INDEX(Summary!$AZ:$AZ,$AH1585),0),0)</f>
        <v>0</v>
      </c>
      <c r="X1585" s="3">
        <f t="array" ref="X1585">IF($S1585=1,IFERROR(INDEX(Summary!$BA:$BA,$AH1585),0),0)</f>
        <v>0</v>
      </c>
      <c r="Y1585" s="2">
        <f t="array" ref="Y1585">IF($S1585=1,IFERROR(INDEX(Summary!$G:$G,$AH1585),0),0)</f>
        <v>0</v>
      </c>
      <c r="Z1585" s="2">
        <f t="array" ref="Z1585">IF($S1585=1,IFERROR(INDEX(Summary!$H:$H,$AH1585),0),0)</f>
        <v>0</v>
      </c>
      <c r="AA1585" s="2">
        <f t="array" ref="AA1585">IF($S1585=1,IFERROR(INDEX(Summary!$I:$I,$AH1585),0),0)</f>
        <v>0</v>
      </c>
      <c r="AB1585" s="2">
        <f t="array" ref="AB1585">IF($S1585=1,IFERROR(INDEX(Summary!$J:$J,$AH1585),0),0)</f>
        <v>0</v>
      </c>
      <c r="AC1585" s="2">
        <f t="array" ref="AC1585">IF($S1585=1,IFERROR(INDEX(Summary!$K:$K,$AH1585),0),0)</f>
        <v>0</v>
      </c>
      <c r="AD1585" s="2">
        <f t="array" ref="AD1585">IF($S1585=1,IFERROR(INDEX(Summary!$L:$L,$AH1585),0),0)</f>
        <v>0</v>
      </c>
      <c r="AE1585" s="2">
        <f t="array" ref="AE1585">IF($S1585=1,IFERROR(INDEX(Summary!$M:$M,$AH1585),0),0)</f>
        <v>0</v>
      </c>
      <c r="AF1585" s="2">
        <f t="array" ref="AF1585">IF($S1585=1,IFERROR(INDEX(Summary!$N:$N,$AH1585),0),0)</f>
        <v>0</v>
      </c>
      <c r="AG1585">
        <f t="array" ref="AG1585">IF($A1585="","",IFERROR(INDEX(Summary!$BB:$BB,$AH1585),0))</f>
        <v>7</v>
      </c>
      <c r="AH1585">
        <f t="shared" si="224"/>
        <v>55</v>
      </c>
    </row>
    <row r="1586" spans="1:34" hidden="1">
      <c r="A1586" t="str">
        <f t="array" ref="A1586">IFERROR(INDEX(Summary!$D:$D,$AH1586)&amp;"","")</f>
        <v>FG00289</v>
      </c>
      <c r="B1586" t="str">
        <f t="array" ref="B1586">IF($A1586="","",INDEX(Summary!$E:$E,$AH1586))</f>
        <v>Whole Cashew Nuts - 250gm</v>
      </c>
      <c r="C1586" t="str">
        <f t="array" ref="C1586">IF($A1586="","",INDEX(Summary!$B:$B,$AH1586))</f>
        <v>Raw_Agri</v>
      </c>
      <c r="D1586" t="str">
        <f t="array" ref="D1586">IF($A1586="","",INDEX(Summary!$C:$C,$AH1586))</f>
        <v>C6</v>
      </c>
      <c r="E1586">
        <f t="array" ref="E1586">IF($A1586="","",INDEX(Summary!$F:$F,$AH1586))</f>
        <v>0.25</v>
      </c>
      <c r="F1586" t="str">
        <f t="array" ref="F1586">IF($A1586="","",INDEX(Summary!$BC:$BC,$AH1586)&amp;"")</f>
        <v>P2 – High</v>
      </c>
      <c r="G1586">
        <f t="shared" si="216"/>
        <v>2</v>
      </c>
      <c r="H1586">
        <f t="shared" si="217"/>
        <v>0</v>
      </c>
      <c r="I1586" t="str">
        <f t="array" ref="I1586">IF($A1586="","",IF(IFERROR(INDEX(Summary!$BA:$BA,$AH1586),0)&lt;1,"Under 1 day",IF(INDEX(Summary!$BA:$BA,$AH1586)&lt;3,"1-3 days",IF(INDEX(Summary!$BA:$BA,$AH1586)&lt;7,"3-7 days","7+ days"))))</f>
        <v>7+ days</v>
      </c>
      <c r="J1586" t="str">
        <f t="array" ref="J1586">IF($A1586="","",IF(IFERROR(INDEX(Summary!$AX:$AX,$AH1586),0)&lt;0.25,"0-25%",IF(INDEX(Summary!$AX:$AX,$AH1586)&lt;0.5,"25-50%",IF(INDEX(Summary!$AX:$AX,$AH1586)&lt;0.75,"50-75%","75-100%"))))</f>
        <v>50-75%</v>
      </c>
      <c r="K1586" t="str">
        <f t="array" ref="K1586">IF($A1586="","",INDEX(Summary!$AY:$AY,$AH1586)&amp;"")</f>
        <v>PM NA TBIF STICKER</v>
      </c>
      <c r="L1586" s="1">
        <f>IF($A1586="","",Summary!$P$2+MOD(ROW()-2,30))</f>
        <v>46251</v>
      </c>
      <c r="M1586">
        <f t="shared" si="218"/>
        <v>25</v>
      </c>
      <c r="N1586">
        <f t="shared" si="219"/>
        <v>17</v>
      </c>
      <c r="O1586" t="str">
        <f t="shared" si="220"/>
        <v>Aug-2026</v>
      </c>
      <c r="P1586">
        <f t="shared" ca="1" si="221"/>
        <v>1</v>
      </c>
      <c r="Q1586" s="2">
        <f t="array" ref="Q1586">IF($A1586="",0,IFERROR(INDEX(Summary!$P$3:$AS$67,$AH1586-2,$M1586),0))</f>
        <v>0</v>
      </c>
      <c r="R1586" s="2">
        <f t="array" ref="R1586">IF($A1586="",0,ROUND(IFERROR(INDEX(Summary!$O:$O,$AH1586),0)/30,0))</f>
        <v>20</v>
      </c>
      <c r="S1586">
        <f t="shared" si="222"/>
        <v>0</v>
      </c>
      <c r="T1586" s="2">
        <f t="array" ref="T1586">IF($S1586=1,IFERROR(INDEX(Summary!$O:$O,$AH1586),0),0)</f>
        <v>0</v>
      </c>
      <c r="U1586" s="2">
        <f t="array" ref="U1586">IF($S1586=1,IFERROR(INDEX(Summary!$AT:$AT,$AH1586),0),0)</f>
        <v>0</v>
      </c>
      <c r="V1586" s="2">
        <f t="shared" si="223"/>
        <v>0</v>
      </c>
      <c r="W1586" s="2">
        <f t="array" ref="W1586">IF($S1586=1,IFERROR(INDEX(Summary!$AZ:$AZ,$AH1586),0),0)</f>
        <v>0</v>
      </c>
      <c r="X1586" s="3">
        <f t="array" ref="X1586">IF($S1586=1,IFERROR(INDEX(Summary!$BA:$BA,$AH1586),0),0)</f>
        <v>0</v>
      </c>
      <c r="Y1586" s="2">
        <f t="array" ref="Y1586">IF($S1586=1,IFERROR(INDEX(Summary!$G:$G,$AH1586),0),0)</f>
        <v>0</v>
      </c>
      <c r="Z1586" s="2">
        <f t="array" ref="Z1586">IF($S1586=1,IFERROR(INDEX(Summary!$H:$H,$AH1586),0),0)</f>
        <v>0</v>
      </c>
      <c r="AA1586" s="2">
        <f t="array" ref="AA1586">IF($S1586=1,IFERROR(INDEX(Summary!$I:$I,$AH1586),0),0)</f>
        <v>0</v>
      </c>
      <c r="AB1586" s="2">
        <f t="array" ref="AB1586">IF($S1586=1,IFERROR(INDEX(Summary!$J:$J,$AH1586),0),0)</f>
        <v>0</v>
      </c>
      <c r="AC1586" s="2">
        <f t="array" ref="AC1586">IF($S1586=1,IFERROR(INDEX(Summary!$K:$K,$AH1586),0),0)</f>
        <v>0</v>
      </c>
      <c r="AD1586" s="2">
        <f t="array" ref="AD1586">IF($S1586=1,IFERROR(INDEX(Summary!$L:$L,$AH1586),0),0)</f>
        <v>0</v>
      </c>
      <c r="AE1586" s="2">
        <f t="array" ref="AE1586">IF($S1586=1,IFERROR(INDEX(Summary!$M:$M,$AH1586),0),0)</f>
        <v>0</v>
      </c>
      <c r="AF1586" s="2">
        <f t="array" ref="AF1586">IF($S1586=1,IFERROR(INDEX(Summary!$N:$N,$AH1586),0),0)</f>
        <v>0</v>
      </c>
      <c r="AG1586">
        <f t="array" ref="AG1586">IF($A1586="","",IFERROR(INDEX(Summary!$BB:$BB,$AH1586),0))</f>
        <v>7</v>
      </c>
      <c r="AH1586">
        <f t="shared" si="224"/>
        <v>55</v>
      </c>
    </row>
    <row r="1587" spans="1:34" hidden="1">
      <c r="A1587" t="str">
        <f t="array" ref="A1587">IFERROR(INDEX(Summary!$D:$D,$AH1587)&amp;"","")</f>
        <v>FG00289</v>
      </c>
      <c r="B1587" t="str">
        <f t="array" ref="B1587">IF($A1587="","",INDEX(Summary!$E:$E,$AH1587))</f>
        <v>Whole Cashew Nuts - 250gm</v>
      </c>
      <c r="C1587" t="str">
        <f t="array" ref="C1587">IF($A1587="","",INDEX(Summary!$B:$B,$AH1587))</f>
        <v>Raw_Agri</v>
      </c>
      <c r="D1587" t="str">
        <f t="array" ref="D1587">IF($A1587="","",INDEX(Summary!$C:$C,$AH1587))</f>
        <v>C6</v>
      </c>
      <c r="E1587">
        <f t="array" ref="E1587">IF($A1587="","",INDEX(Summary!$F:$F,$AH1587))</f>
        <v>0.25</v>
      </c>
      <c r="F1587" t="str">
        <f t="array" ref="F1587">IF($A1587="","",INDEX(Summary!$BC:$BC,$AH1587)&amp;"")</f>
        <v>P2 – High</v>
      </c>
      <c r="G1587">
        <f t="shared" si="216"/>
        <v>2</v>
      </c>
      <c r="H1587">
        <f t="shared" si="217"/>
        <v>0</v>
      </c>
      <c r="I1587" t="str">
        <f t="array" ref="I1587">IF($A1587="","",IF(IFERROR(INDEX(Summary!$BA:$BA,$AH1587),0)&lt;1,"Under 1 day",IF(INDEX(Summary!$BA:$BA,$AH1587)&lt;3,"1-3 days",IF(INDEX(Summary!$BA:$BA,$AH1587)&lt;7,"3-7 days","7+ days"))))</f>
        <v>7+ days</v>
      </c>
      <c r="J1587" t="str">
        <f t="array" ref="J1587">IF($A1587="","",IF(IFERROR(INDEX(Summary!$AX:$AX,$AH1587),0)&lt;0.25,"0-25%",IF(INDEX(Summary!$AX:$AX,$AH1587)&lt;0.5,"25-50%",IF(INDEX(Summary!$AX:$AX,$AH1587)&lt;0.75,"50-75%","75-100%"))))</f>
        <v>50-75%</v>
      </c>
      <c r="K1587" t="str">
        <f t="array" ref="K1587">IF($A1587="","",INDEX(Summary!$AY:$AY,$AH1587)&amp;"")</f>
        <v>PM NA TBIF STICKER</v>
      </c>
      <c r="L1587" s="1">
        <f>IF($A1587="","",Summary!$P$2+MOD(ROW()-2,30))</f>
        <v>46252</v>
      </c>
      <c r="M1587">
        <f t="shared" si="218"/>
        <v>26</v>
      </c>
      <c r="N1587">
        <f t="shared" si="219"/>
        <v>18</v>
      </c>
      <c r="O1587" t="str">
        <f t="shared" si="220"/>
        <v>Aug-2026</v>
      </c>
      <c r="P1587">
        <f t="shared" ca="1" si="221"/>
        <v>1</v>
      </c>
      <c r="Q1587" s="2">
        <f t="array" ref="Q1587">IF($A1587="",0,IFERROR(INDEX(Summary!$P$3:$AS$67,$AH1587-2,$M1587),0))</f>
        <v>0</v>
      </c>
      <c r="R1587" s="2">
        <f t="array" ref="R1587">IF($A1587="",0,ROUND(IFERROR(INDEX(Summary!$O:$O,$AH1587),0)/30,0))</f>
        <v>20</v>
      </c>
      <c r="S1587">
        <f t="shared" si="222"/>
        <v>0</v>
      </c>
      <c r="T1587" s="2">
        <f t="array" ref="T1587">IF($S1587=1,IFERROR(INDEX(Summary!$O:$O,$AH1587),0),0)</f>
        <v>0</v>
      </c>
      <c r="U1587" s="2">
        <f t="array" ref="U1587">IF($S1587=1,IFERROR(INDEX(Summary!$AT:$AT,$AH1587),0),0)</f>
        <v>0</v>
      </c>
      <c r="V1587" s="2">
        <f t="shared" si="223"/>
        <v>0</v>
      </c>
      <c r="W1587" s="2">
        <f t="array" ref="W1587">IF($S1587=1,IFERROR(INDEX(Summary!$AZ:$AZ,$AH1587),0),0)</f>
        <v>0</v>
      </c>
      <c r="X1587" s="3">
        <f t="array" ref="X1587">IF($S1587=1,IFERROR(INDEX(Summary!$BA:$BA,$AH1587),0),0)</f>
        <v>0</v>
      </c>
      <c r="Y1587" s="2">
        <f t="array" ref="Y1587">IF($S1587=1,IFERROR(INDEX(Summary!$G:$G,$AH1587),0),0)</f>
        <v>0</v>
      </c>
      <c r="Z1587" s="2">
        <f t="array" ref="Z1587">IF($S1587=1,IFERROR(INDEX(Summary!$H:$H,$AH1587),0),0)</f>
        <v>0</v>
      </c>
      <c r="AA1587" s="2">
        <f t="array" ref="AA1587">IF($S1587=1,IFERROR(INDEX(Summary!$I:$I,$AH1587),0),0)</f>
        <v>0</v>
      </c>
      <c r="AB1587" s="2">
        <f t="array" ref="AB1587">IF($S1587=1,IFERROR(INDEX(Summary!$J:$J,$AH1587),0),0)</f>
        <v>0</v>
      </c>
      <c r="AC1587" s="2">
        <f t="array" ref="AC1587">IF($S1587=1,IFERROR(INDEX(Summary!$K:$K,$AH1587),0),0)</f>
        <v>0</v>
      </c>
      <c r="AD1587" s="2">
        <f t="array" ref="AD1587">IF($S1587=1,IFERROR(INDEX(Summary!$L:$L,$AH1587),0),0)</f>
        <v>0</v>
      </c>
      <c r="AE1587" s="2">
        <f t="array" ref="AE1587">IF($S1587=1,IFERROR(INDEX(Summary!$M:$M,$AH1587),0),0)</f>
        <v>0</v>
      </c>
      <c r="AF1587" s="2">
        <f t="array" ref="AF1587">IF($S1587=1,IFERROR(INDEX(Summary!$N:$N,$AH1587),0),0)</f>
        <v>0</v>
      </c>
      <c r="AG1587">
        <f t="array" ref="AG1587">IF($A1587="","",IFERROR(INDEX(Summary!$BB:$BB,$AH1587),0))</f>
        <v>7</v>
      </c>
      <c r="AH1587">
        <f t="shared" si="224"/>
        <v>55</v>
      </c>
    </row>
    <row r="1588" spans="1:34" hidden="1">
      <c r="A1588" t="str">
        <f t="array" ref="A1588">IFERROR(INDEX(Summary!$D:$D,$AH1588)&amp;"","")</f>
        <v>FG00289</v>
      </c>
      <c r="B1588" t="str">
        <f t="array" ref="B1588">IF($A1588="","",INDEX(Summary!$E:$E,$AH1588))</f>
        <v>Whole Cashew Nuts - 250gm</v>
      </c>
      <c r="C1588" t="str">
        <f t="array" ref="C1588">IF($A1588="","",INDEX(Summary!$B:$B,$AH1588))</f>
        <v>Raw_Agri</v>
      </c>
      <c r="D1588" t="str">
        <f t="array" ref="D1588">IF($A1588="","",INDEX(Summary!$C:$C,$AH1588))</f>
        <v>C6</v>
      </c>
      <c r="E1588">
        <f t="array" ref="E1588">IF($A1588="","",INDEX(Summary!$F:$F,$AH1588))</f>
        <v>0.25</v>
      </c>
      <c r="F1588" t="str">
        <f t="array" ref="F1588">IF($A1588="","",INDEX(Summary!$BC:$BC,$AH1588)&amp;"")</f>
        <v>P2 – High</v>
      </c>
      <c r="G1588">
        <f t="shared" si="216"/>
        <v>2</v>
      </c>
      <c r="H1588">
        <f t="shared" si="217"/>
        <v>0</v>
      </c>
      <c r="I1588" t="str">
        <f t="array" ref="I1588">IF($A1588="","",IF(IFERROR(INDEX(Summary!$BA:$BA,$AH1588),0)&lt;1,"Under 1 day",IF(INDEX(Summary!$BA:$BA,$AH1588)&lt;3,"1-3 days",IF(INDEX(Summary!$BA:$BA,$AH1588)&lt;7,"3-7 days","7+ days"))))</f>
        <v>7+ days</v>
      </c>
      <c r="J1588" t="str">
        <f t="array" ref="J1588">IF($A1588="","",IF(IFERROR(INDEX(Summary!$AX:$AX,$AH1588),0)&lt;0.25,"0-25%",IF(INDEX(Summary!$AX:$AX,$AH1588)&lt;0.5,"25-50%",IF(INDEX(Summary!$AX:$AX,$AH1588)&lt;0.75,"50-75%","75-100%"))))</f>
        <v>50-75%</v>
      </c>
      <c r="K1588" t="str">
        <f t="array" ref="K1588">IF($A1588="","",INDEX(Summary!$AY:$AY,$AH1588)&amp;"")</f>
        <v>PM NA TBIF STICKER</v>
      </c>
      <c r="L1588" s="1">
        <f>IF($A1588="","",Summary!$P$2+MOD(ROW()-2,30))</f>
        <v>46253</v>
      </c>
      <c r="M1588">
        <f t="shared" si="218"/>
        <v>27</v>
      </c>
      <c r="N1588">
        <f t="shared" si="219"/>
        <v>19</v>
      </c>
      <c r="O1588" t="str">
        <f t="shared" si="220"/>
        <v>Aug-2026</v>
      </c>
      <c r="P1588">
        <f t="shared" ca="1" si="221"/>
        <v>1</v>
      </c>
      <c r="Q1588" s="2">
        <f t="array" ref="Q1588">IF($A1588="",0,IFERROR(INDEX(Summary!$P$3:$AS$67,$AH1588-2,$M1588),0))</f>
        <v>0</v>
      </c>
      <c r="R1588" s="2">
        <f t="array" ref="R1588">IF($A1588="",0,ROUND(IFERROR(INDEX(Summary!$O:$O,$AH1588),0)/30,0))</f>
        <v>20</v>
      </c>
      <c r="S1588">
        <f t="shared" si="222"/>
        <v>0</v>
      </c>
      <c r="T1588" s="2">
        <f t="array" ref="T1588">IF($S1588=1,IFERROR(INDEX(Summary!$O:$O,$AH1588),0),0)</f>
        <v>0</v>
      </c>
      <c r="U1588" s="2">
        <f t="array" ref="U1588">IF($S1588=1,IFERROR(INDEX(Summary!$AT:$AT,$AH1588),0),0)</f>
        <v>0</v>
      </c>
      <c r="V1588" s="2">
        <f t="shared" si="223"/>
        <v>0</v>
      </c>
      <c r="W1588" s="2">
        <f t="array" ref="W1588">IF($S1588=1,IFERROR(INDEX(Summary!$AZ:$AZ,$AH1588),0),0)</f>
        <v>0</v>
      </c>
      <c r="X1588" s="3">
        <f t="array" ref="X1588">IF($S1588=1,IFERROR(INDEX(Summary!$BA:$BA,$AH1588),0),0)</f>
        <v>0</v>
      </c>
      <c r="Y1588" s="2">
        <f t="array" ref="Y1588">IF($S1588=1,IFERROR(INDEX(Summary!$G:$G,$AH1588),0),0)</f>
        <v>0</v>
      </c>
      <c r="Z1588" s="2">
        <f t="array" ref="Z1588">IF($S1588=1,IFERROR(INDEX(Summary!$H:$H,$AH1588),0),0)</f>
        <v>0</v>
      </c>
      <c r="AA1588" s="2">
        <f t="array" ref="AA1588">IF($S1588=1,IFERROR(INDEX(Summary!$I:$I,$AH1588),0),0)</f>
        <v>0</v>
      </c>
      <c r="AB1588" s="2">
        <f t="array" ref="AB1588">IF($S1588=1,IFERROR(INDEX(Summary!$J:$J,$AH1588),0),0)</f>
        <v>0</v>
      </c>
      <c r="AC1588" s="2">
        <f t="array" ref="AC1588">IF($S1588=1,IFERROR(INDEX(Summary!$K:$K,$AH1588),0),0)</f>
        <v>0</v>
      </c>
      <c r="AD1588" s="2">
        <f t="array" ref="AD1588">IF($S1588=1,IFERROR(INDEX(Summary!$L:$L,$AH1588),0),0)</f>
        <v>0</v>
      </c>
      <c r="AE1588" s="2">
        <f t="array" ref="AE1588">IF($S1588=1,IFERROR(INDEX(Summary!$M:$M,$AH1588),0),0)</f>
        <v>0</v>
      </c>
      <c r="AF1588" s="2">
        <f t="array" ref="AF1588">IF($S1588=1,IFERROR(INDEX(Summary!$N:$N,$AH1588),0),0)</f>
        <v>0</v>
      </c>
      <c r="AG1588">
        <f t="array" ref="AG1588">IF($A1588="","",IFERROR(INDEX(Summary!$BB:$BB,$AH1588),0))</f>
        <v>7</v>
      </c>
      <c r="AH1588">
        <f t="shared" si="224"/>
        <v>55</v>
      </c>
    </row>
    <row r="1589" spans="1:34" hidden="1">
      <c r="A1589" t="str">
        <f t="array" ref="A1589">IFERROR(INDEX(Summary!$D:$D,$AH1589)&amp;"","")</f>
        <v>FG00289</v>
      </c>
      <c r="B1589" t="str">
        <f t="array" ref="B1589">IF($A1589="","",INDEX(Summary!$E:$E,$AH1589))</f>
        <v>Whole Cashew Nuts - 250gm</v>
      </c>
      <c r="C1589" t="str">
        <f t="array" ref="C1589">IF($A1589="","",INDEX(Summary!$B:$B,$AH1589))</f>
        <v>Raw_Agri</v>
      </c>
      <c r="D1589" t="str">
        <f t="array" ref="D1589">IF($A1589="","",INDEX(Summary!$C:$C,$AH1589))</f>
        <v>C6</v>
      </c>
      <c r="E1589">
        <f t="array" ref="E1589">IF($A1589="","",INDEX(Summary!$F:$F,$AH1589))</f>
        <v>0.25</v>
      </c>
      <c r="F1589" t="str">
        <f t="array" ref="F1589">IF($A1589="","",INDEX(Summary!$BC:$BC,$AH1589)&amp;"")</f>
        <v>P2 – High</v>
      </c>
      <c r="G1589">
        <f t="shared" si="216"/>
        <v>2</v>
      </c>
      <c r="H1589">
        <f t="shared" si="217"/>
        <v>0</v>
      </c>
      <c r="I1589" t="str">
        <f t="array" ref="I1589">IF($A1589="","",IF(IFERROR(INDEX(Summary!$BA:$BA,$AH1589),0)&lt;1,"Under 1 day",IF(INDEX(Summary!$BA:$BA,$AH1589)&lt;3,"1-3 days",IF(INDEX(Summary!$BA:$BA,$AH1589)&lt;7,"3-7 days","7+ days"))))</f>
        <v>7+ days</v>
      </c>
      <c r="J1589" t="str">
        <f t="array" ref="J1589">IF($A1589="","",IF(IFERROR(INDEX(Summary!$AX:$AX,$AH1589),0)&lt;0.25,"0-25%",IF(INDEX(Summary!$AX:$AX,$AH1589)&lt;0.5,"25-50%",IF(INDEX(Summary!$AX:$AX,$AH1589)&lt;0.75,"50-75%","75-100%"))))</f>
        <v>50-75%</v>
      </c>
      <c r="K1589" t="str">
        <f t="array" ref="K1589">IF($A1589="","",INDEX(Summary!$AY:$AY,$AH1589)&amp;"")</f>
        <v>PM NA TBIF STICKER</v>
      </c>
      <c r="L1589" s="1">
        <f>IF($A1589="","",Summary!$P$2+MOD(ROW()-2,30))</f>
        <v>46254</v>
      </c>
      <c r="M1589">
        <f t="shared" si="218"/>
        <v>28</v>
      </c>
      <c r="N1589">
        <f t="shared" si="219"/>
        <v>20</v>
      </c>
      <c r="O1589" t="str">
        <f t="shared" si="220"/>
        <v>Aug-2026</v>
      </c>
      <c r="P1589">
        <f t="shared" ca="1" si="221"/>
        <v>1</v>
      </c>
      <c r="Q1589" s="2">
        <f t="array" ref="Q1589">IF($A1589="",0,IFERROR(INDEX(Summary!$P$3:$AS$67,$AH1589-2,$M1589),0))</f>
        <v>0</v>
      </c>
      <c r="R1589" s="2">
        <f t="array" ref="R1589">IF($A1589="",0,ROUND(IFERROR(INDEX(Summary!$O:$O,$AH1589),0)/30,0))</f>
        <v>20</v>
      </c>
      <c r="S1589">
        <f t="shared" si="222"/>
        <v>0</v>
      </c>
      <c r="T1589" s="2">
        <f t="array" ref="T1589">IF($S1589=1,IFERROR(INDEX(Summary!$O:$O,$AH1589),0),0)</f>
        <v>0</v>
      </c>
      <c r="U1589" s="2">
        <f t="array" ref="U1589">IF($S1589=1,IFERROR(INDEX(Summary!$AT:$AT,$AH1589),0),0)</f>
        <v>0</v>
      </c>
      <c r="V1589" s="2">
        <f t="shared" si="223"/>
        <v>0</v>
      </c>
      <c r="W1589" s="2">
        <f t="array" ref="W1589">IF($S1589=1,IFERROR(INDEX(Summary!$AZ:$AZ,$AH1589),0),0)</f>
        <v>0</v>
      </c>
      <c r="X1589" s="3">
        <f t="array" ref="X1589">IF($S1589=1,IFERROR(INDEX(Summary!$BA:$BA,$AH1589),0),0)</f>
        <v>0</v>
      </c>
      <c r="Y1589" s="2">
        <f t="array" ref="Y1589">IF($S1589=1,IFERROR(INDEX(Summary!$G:$G,$AH1589),0),0)</f>
        <v>0</v>
      </c>
      <c r="Z1589" s="2">
        <f t="array" ref="Z1589">IF($S1589=1,IFERROR(INDEX(Summary!$H:$H,$AH1589),0),0)</f>
        <v>0</v>
      </c>
      <c r="AA1589" s="2">
        <f t="array" ref="AA1589">IF($S1589=1,IFERROR(INDEX(Summary!$I:$I,$AH1589),0),0)</f>
        <v>0</v>
      </c>
      <c r="AB1589" s="2">
        <f t="array" ref="AB1589">IF($S1589=1,IFERROR(INDEX(Summary!$J:$J,$AH1589),0),0)</f>
        <v>0</v>
      </c>
      <c r="AC1589" s="2">
        <f t="array" ref="AC1589">IF($S1589=1,IFERROR(INDEX(Summary!$K:$K,$AH1589),0),0)</f>
        <v>0</v>
      </c>
      <c r="AD1589" s="2">
        <f t="array" ref="AD1589">IF($S1589=1,IFERROR(INDEX(Summary!$L:$L,$AH1589),0),0)</f>
        <v>0</v>
      </c>
      <c r="AE1589" s="2">
        <f t="array" ref="AE1589">IF($S1589=1,IFERROR(INDEX(Summary!$M:$M,$AH1589),0),0)</f>
        <v>0</v>
      </c>
      <c r="AF1589" s="2">
        <f t="array" ref="AF1589">IF($S1589=1,IFERROR(INDEX(Summary!$N:$N,$AH1589),0),0)</f>
        <v>0</v>
      </c>
      <c r="AG1589">
        <f t="array" ref="AG1589">IF($A1589="","",IFERROR(INDEX(Summary!$BB:$BB,$AH1589),0))</f>
        <v>7</v>
      </c>
      <c r="AH1589">
        <f t="shared" si="224"/>
        <v>55</v>
      </c>
    </row>
    <row r="1590" spans="1:34" hidden="1">
      <c r="A1590" t="str">
        <f t="array" ref="A1590">IFERROR(INDEX(Summary!$D:$D,$AH1590)&amp;"","")</f>
        <v>FG00289</v>
      </c>
      <c r="B1590" t="str">
        <f t="array" ref="B1590">IF($A1590="","",INDEX(Summary!$E:$E,$AH1590))</f>
        <v>Whole Cashew Nuts - 250gm</v>
      </c>
      <c r="C1590" t="str">
        <f t="array" ref="C1590">IF($A1590="","",INDEX(Summary!$B:$B,$AH1590))</f>
        <v>Raw_Agri</v>
      </c>
      <c r="D1590" t="str">
        <f t="array" ref="D1590">IF($A1590="","",INDEX(Summary!$C:$C,$AH1590))</f>
        <v>C6</v>
      </c>
      <c r="E1590">
        <f t="array" ref="E1590">IF($A1590="","",INDEX(Summary!$F:$F,$AH1590))</f>
        <v>0.25</v>
      </c>
      <c r="F1590" t="str">
        <f t="array" ref="F1590">IF($A1590="","",INDEX(Summary!$BC:$BC,$AH1590)&amp;"")</f>
        <v>P2 – High</v>
      </c>
      <c r="G1590">
        <f t="shared" si="216"/>
        <v>2</v>
      </c>
      <c r="H1590">
        <f t="shared" si="217"/>
        <v>0</v>
      </c>
      <c r="I1590" t="str">
        <f t="array" ref="I1590">IF($A1590="","",IF(IFERROR(INDEX(Summary!$BA:$BA,$AH1590),0)&lt;1,"Under 1 day",IF(INDEX(Summary!$BA:$BA,$AH1590)&lt;3,"1-3 days",IF(INDEX(Summary!$BA:$BA,$AH1590)&lt;7,"3-7 days","7+ days"))))</f>
        <v>7+ days</v>
      </c>
      <c r="J1590" t="str">
        <f t="array" ref="J1590">IF($A1590="","",IF(IFERROR(INDEX(Summary!$AX:$AX,$AH1590),0)&lt;0.25,"0-25%",IF(INDEX(Summary!$AX:$AX,$AH1590)&lt;0.5,"25-50%",IF(INDEX(Summary!$AX:$AX,$AH1590)&lt;0.75,"50-75%","75-100%"))))</f>
        <v>50-75%</v>
      </c>
      <c r="K1590" t="str">
        <f t="array" ref="K1590">IF($A1590="","",INDEX(Summary!$AY:$AY,$AH1590)&amp;"")</f>
        <v>PM NA TBIF STICKER</v>
      </c>
      <c r="L1590" s="1">
        <f>IF($A1590="","",Summary!$P$2+MOD(ROW()-2,30))</f>
        <v>46255</v>
      </c>
      <c r="M1590">
        <f t="shared" si="218"/>
        <v>29</v>
      </c>
      <c r="N1590">
        <f t="shared" si="219"/>
        <v>21</v>
      </c>
      <c r="O1590" t="str">
        <f t="shared" si="220"/>
        <v>Aug-2026</v>
      </c>
      <c r="P1590">
        <f t="shared" ca="1" si="221"/>
        <v>1</v>
      </c>
      <c r="Q1590" s="2">
        <f t="array" ref="Q1590">IF($A1590="",0,IFERROR(INDEX(Summary!$P$3:$AS$67,$AH1590-2,$M1590),0))</f>
        <v>0</v>
      </c>
      <c r="R1590" s="2">
        <f t="array" ref="R1590">IF($A1590="",0,ROUND(IFERROR(INDEX(Summary!$O:$O,$AH1590),0)/30,0))</f>
        <v>20</v>
      </c>
      <c r="S1590">
        <f t="shared" si="222"/>
        <v>0</v>
      </c>
      <c r="T1590" s="2">
        <f t="array" ref="T1590">IF($S1590=1,IFERROR(INDEX(Summary!$O:$O,$AH1590),0),0)</f>
        <v>0</v>
      </c>
      <c r="U1590" s="2">
        <f t="array" ref="U1590">IF($S1590=1,IFERROR(INDEX(Summary!$AT:$AT,$AH1590),0),0)</f>
        <v>0</v>
      </c>
      <c r="V1590" s="2">
        <f t="shared" si="223"/>
        <v>0</v>
      </c>
      <c r="W1590" s="2">
        <f t="array" ref="W1590">IF($S1590=1,IFERROR(INDEX(Summary!$AZ:$AZ,$AH1590),0),0)</f>
        <v>0</v>
      </c>
      <c r="X1590" s="3">
        <f t="array" ref="X1590">IF($S1590=1,IFERROR(INDEX(Summary!$BA:$BA,$AH1590),0),0)</f>
        <v>0</v>
      </c>
      <c r="Y1590" s="2">
        <f t="array" ref="Y1590">IF($S1590=1,IFERROR(INDEX(Summary!$G:$G,$AH1590),0),0)</f>
        <v>0</v>
      </c>
      <c r="Z1590" s="2">
        <f t="array" ref="Z1590">IF($S1590=1,IFERROR(INDEX(Summary!$H:$H,$AH1590),0),0)</f>
        <v>0</v>
      </c>
      <c r="AA1590" s="2">
        <f t="array" ref="AA1590">IF($S1590=1,IFERROR(INDEX(Summary!$I:$I,$AH1590),0),0)</f>
        <v>0</v>
      </c>
      <c r="AB1590" s="2">
        <f t="array" ref="AB1590">IF($S1590=1,IFERROR(INDEX(Summary!$J:$J,$AH1590),0),0)</f>
        <v>0</v>
      </c>
      <c r="AC1590" s="2">
        <f t="array" ref="AC1590">IF($S1590=1,IFERROR(INDEX(Summary!$K:$K,$AH1590),0),0)</f>
        <v>0</v>
      </c>
      <c r="AD1590" s="2">
        <f t="array" ref="AD1590">IF($S1590=1,IFERROR(INDEX(Summary!$L:$L,$AH1590),0),0)</f>
        <v>0</v>
      </c>
      <c r="AE1590" s="2">
        <f t="array" ref="AE1590">IF($S1590=1,IFERROR(INDEX(Summary!$M:$M,$AH1590),0),0)</f>
        <v>0</v>
      </c>
      <c r="AF1590" s="2">
        <f t="array" ref="AF1590">IF($S1590=1,IFERROR(INDEX(Summary!$N:$N,$AH1590),0),0)</f>
        <v>0</v>
      </c>
      <c r="AG1590">
        <f t="array" ref="AG1590">IF($A1590="","",IFERROR(INDEX(Summary!$BB:$BB,$AH1590),0))</f>
        <v>7</v>
      </c>
      <c r="AH1590">
        <f t="shared" si="224"/>
        <v>55</v>
      </c>
    </row>
    <row r="1591" spans="1:34" hidden="1">
      <c r="A1591" t="str">
        <f t="array" ref="A1591">IFERROR(INDEX(Summary!$D:$D,$AH1591)&amp;"","")</f>
        <v>FG00289</v>
      </c>
      <c r="B1591" t="str">
        <f t="array" ref="B1591">IF($A1591="","",INDEX(Summary!$E:$E,$AH1591))</f>
        <v>Whole Cashew Nuts - 250gm</v>
      </c>
      <c r="C1591" t="str">
        <f t="array" ref="C1591">IF($A1591="","",INDEX(Summary!$B:$B,$AH1591))</f>
        <v>Raw_Agri</v>
      </c>
      <c r="D1591" t="str">
        <f t="array" ref="D1591">IF($A1591="","",INDEX(Summary!$C:$C,$AH1591))</f>
        <v>C6</v>
      </c>
      <c r="E1591">
        <f t="array" ref="E1591">IF($A1591="","",INDEX(Summary!$F:$F,$AH1591))</f>
        <v>0.25</v>
      </c>
      <c r="F1591" t="str">
        <f t="array" ref="F1591">IF($A1591="","",INDEX(Summary!$BC:$BC,$AH1591)&amp;"")</f>
        <v>P2 – High</v>
      </c>
      <c r="G1591">
        <f t="shared" si="216"/>
        <v>2</v>
      </c>
      <c r="H1591">
        <f t="shared" si="217"/>
        <v>0</v>
      </c>
      <c r="I1591" t="str">
        <f t="array" ref="I1591">IF($A1591="","",IF(IFERROR(INDEX(Summary!$BA:$BA,$AH1591),0)&lt;1,"Under 1 day",IF(INDEX(Summary!$BA:$BA,$AH1591)&lt;3,"1-3 days",IF(INDEX(Summary!$BA:$BA,$AH1591)&lt;7,"3-7 days","7+ days"))))</f>
        <v>7+ days</v>
      </c>
      <c r="J1591" t="str">
        <f t="array" ref="J1591">IF($A1591="","",IF(IFERROR(INDEX(Summary!$AX:$AX,$AH1591),0)&lt;0.25,"0-25%",IF(INDEX(Summary!$AX:$AX,$AH1591)&lt;0.5,"25-50%",IF(INDEX(Summary!$AX:$AX,$AH1591)&lt;0.75,"50-75%","75-100%"))))</f>
        <v>50-75%</v>
      </c>
      <c r="K1591" t="str">
        <f t="array" ref="K1591">IF($A1591="","",INDEX(Summary!$AY:$AY,$AH1591)&amp;"")</f>
        <v>PM NA TBIF STICKER</v>
      </c>
      <c r="L1591" s="1">
        <f>IF($A1591="","",Summary!$P$2+MOD(ROW()-2,30))</f>
        <v>46256</v>
      </c>
      <c r="M1591">
        <f t="shared" si="218"/>
        <v>30</v>
      </c>
      <c r="N1591">
        <f t="shared" si="219"/>
        <v>22</v>
      </c>
      <c r="O1591" t="str">
        <f t="shared" si="220"/>
        <v>Aug-2026</v>
      </c>
      <c r="P1591">
        <f t="shared" ca="1" si="221"/>
        <v>1</v>
      </c>
      <c r="Q1591" s="2">
        <f t="array" ref="Q1591">IF($A1591="",0,IFERROR(INDEX(Summary!$P$3:$AS$67,$AH1591-2,$M1591),0))</f>
        <v>0</v>
      </c>
      <c r="R1591" s="2">
        <f t="array" ref="R1591">IF($A1591="",0,ROUND(IFERROR(INDEX(Summary!$O:$O,$AH1591),0)/30,0))</f>
        <v>20</v>
      </c>
      <c r="S1591">
        <f t="shared" si="222"/>
        <v>0</v>
      </c>
      <c r="T1591" s="2">
        <f t="array" ref="T1591">IF($S1591=1,IFERROR(INDEX(Summary!$O:$O,$AH1591),0),0)</f>
        <v>0</v>
      </c>
      <c r="U1591" s="2">
        <f t="array" ref="U1591">IF($S1591=1,IFERROR(INDEX(Summary!$AT:$AT,$AH1591),0),0)</f>
        <v>0</v>
      </c>
      <c r="V1591" s="2">
        <f t="shared" si="223"/>
        <v>0</v>
      </c>
      <c r="W1591" s="2">
        <f t="array" ref="W1591">IF($S1591=1,IFERROR(INDEX(Summary!$AZ:$AZ,$AH1591),0),0)</f>
        <v>0</v>
      </c>
      <c r="X1591" s="3">
        <f t="array" ref="X1591">IF($S1591=1,IFERROR(INDEX(Summary!$BA:$BA,$AH1591),0),0)</f>
        <v>0</v>
      </c>
      <c r="Y1591" s="2">
        <f t="array" ref="Y1591">IF($S1591=1,IFERROR(INDEX(Summary!$G:$G,$AH1591),0),0)</f>
        <v>0</v>
      </c>
      <c r="Z1591" s="2">
        <f t="array" ref="Z1591">IF($S1591=1,IFERROR(INDEX(Summary!$H:$H,$AH1591),0),0)</f>
        <v>0</v>
      </c>
      <c r="AA1591" s="2">
        <f t="array" ref="AA1591">IF($S1591=1,IFERROR(INDEX(Summary!$I:$I,$AH1591),0),0)</f>
        <v>0</v>
      </c>
      <c r="AB1591" s="2">
        <f t="array" ref="AB1591">IF($S1591=1,IFERROR(INDEX(Summary!$J:$J,$AH1591),0),0)</f>
        <v>0</v>
      </c>
      <c r="AC1591" s="2">
        <f t="array" ref="AC1591">IF($S1591=1,IFERROR(INDEX(Summary!$K:$K,$AH1591),0),0)</f>
        <v>0</v>
      </c>
      <c r="AD1591" s="2">
        <f t="array" ref="AD1591">IF($S1591=1,IFERROR(INDEX(Summary!$L:$L,$AH1591),0),0)</f>
        <v>0</v>
      </c>
      <c r="AE1591" s="2">
        <f t="array" ref="AE1591">IF($S1591=1,IFERROR(INDEX(Summary!$M:$M,$AH1591),0),0)</f>
        <v>0</v>
      </c>
      <c r="AF1591" s="2">
        <f t="array" ref="AF1591">IF($S1591=1,IFERROR(INDEX(Summary!$N:$N,$AH1591),0),0)</f>
        <v>0</v>
      </c>
      <c r="AG1591">
        <f t="array" ref="AG1591">IF($A1591="","",IFERROR(INDEX(Summary!$BB:$BB,$AH1591),0))</f>
        <v>7</v>
      </c>
      <c r="AH1591">
        <f t="shared" si="224"/>
        <v>55</v>
      </c>
    </row>
    <row r="1592" spans="1:34">
      <c r="A1592" t="str">
        <f t="array" ref="A1592">IFERROR(INDEX(Summary!$D:$D,$AH1592)&amp;"","")</f>
        <v>FG00135</v>
      </c>
      <c r="B1592" t="str">
        <f t="array" ref="B1592">IF($A1592="","",INDEX(Summary!$E:$E,$AH1592))</f>
        <v>Khapli Wheat Grains - 5kg</v>
      </c>
      <c r="C1592" t="str">
        <f t="array" ref="C1592">IF($A1592="","",INDEX(Summary!$B:$B,$AH1592))</f>
        <v>Raw_Agri</v>
      </c>
      <c r="D1592" t="str">
        <f t="array" ref="D1592">IF($A1592="","",INDEX(Summary!$C:$C,$AH1592))</f>
        <v>C6</v>
      </c>
      <c r="E1592">
        <f t="array" ref="E1592">IF($A1592="","",INDEX(Summary!$F:$F,$AH1592))</f>
        <v>5</v>
      </c>
      <c r="F1592" t="str">
        <f t="array" ref="F1592">IF($A1592="","",INDEX(Summary!$BC:$BC,$AH1592)&amp;"")</f>
        <v>P3 – Normal</v>
      </c>
      <c r="G1592">
        <f t="shared" si="216"/>
        <v>3</v>
      </c>
      <c r="H1592">
        <f t="shared" si="217"/>
        <v>0</v>
      </c>
      <c r="I1592" t="str">
        <f t="array" ref="I1592">IF($A1592="","",IF(IFERROR(INDEX(Summary!$BA:$BA,$AH1592),0)&lt;1,"Under 1 day",IF(INDEX(Summary!$BA:$BA,$AH1592)&lt;3,"1-3 days",IF(INDEX(Summary!$BA:$BA,$AH1592)&lt;7,"3-7 days","7+ days"))))</f>
        <v>Under 1 day</v>
      </c>
      <c r="J1592" t="str">
        <f t="array" ref="J1592">IF($A1592="","",IF(IFERROR(INDEX(Summary!$AX:$AX,$AH1592),0)&lt;0.25,"0-25%",IF(INDEX(Summary!$AX:$AX,$AH1592)&lt;0.5,"25-50%",IF(INDEX(Summary!$AX:$AX,$AH1592)&lt;0.75,"50-75%","75-100%"))))</f>
        <v>75-100%</v>
      </c>
      <c r="K1592" t="str">
        <f t="array" ref="K1592">IF($A1592="","",INDEX(Summary!$AY:$AY,$AH1592)&amp;"")</f>
        <v xml:space="preserve">RM ISSUE </v>
      </c>
      <c r="L1592" s="1">
        <f>IF($A1592="","",Summary!$P$2+MOD(ROW()-2,30))</f>
        <v>46227</v>
      </c>
      <c r="M1592">
        <f t="shared" si="218"/>
        <v>1</v>
      </c>
      <c r="N1592">
        <f t="shared" si="219"/>
        <v>24</v>
      </c>
      <c r="O1592" t="str">
        <f t="shared" si="220"/>
        <v>Jul-2026</v>
      </c>
      <c r="P1592">
        <f t="shared" ca="1" si="221"/>
        <v>1</v>
      </c>
      <c r="Q1592" s="2">
        <f t="array" ref="Q1592">IF($A1592="",0,IFERROR(INDEX(Summary!$P$3:$AS$67,$AH1592-2,$M1592),0))</f>
        <v>0</v>
      </c>
      <c r="R1592" s="2">
        <f t="array" ref="R1592">IF($A1592="",0,ROUND(IFERROR(INDEX(Summary!$O:$O,$AH1592),0)/30,0))</f>
        <v>0</v>
      </c>
      <c r="S1592">
        <f t="shared" si="222"/>
        <v>1</v>
      </c>
      <c r="T1592" s="2">
        <f t="array" ref="T1592">IF($S1592=1,IFERROR(INDEX(Summary!$O:$O,$AH1592),0),0)</f>
        <v>0</v>
      </c>
      <c r="U1592" s="2">
        <f t="array" ref="U1592">IF($S1592=1,IFERROR(INDEX(Summary!$AT:$AT,$AH1592),0),0)</f>
        <v>122</v>
      </c>
      <c r="V1592" s="2">
        <f t="shared" si="223"/>
        <v>0</v>
      </c>
      <c r="W1592" s="2">
        <f t="array" ref="W1592">IF($S1592=1,IFERROR(INDEX(Summary!$AZ:$AZ,$AH1592),0),0)</f>
        <v>5</v>
      </c>
      <c r="X1592" s="3">
        <f t="array" ref="X1592">IF($S1592=1,IFERROR(INDEX(Summary!$BA:$BA,$AH1592),0),0)</f>
        <v>0</v>
      </c>
      <c r="Y1592" s="2">
        <f t="array" ref="Y1592">IF($S1592=1,IFERROR(INDEX(Summary!$G:$G,$AH1592),0),0)</f>
        <v>0</v>
      </c>
      <c r="Z1592" s="2">
        <f t="array" ref="Z1592">IF($S1592=1,IFERROR(INDEX(Summary!$H:$H,$AH1592),0),0)</f>
        <v>0</v>
      </c>
      <c r="AA1592" s="2">
        <f t="array" ref="AA1592">IF($S1592=1,IFERROR(INDEX(Summary!$I:$I,$AH1592),0),0)</f>
        <v>0</v>
      </c>
      <c r="AB1592" s="2">
        <f t="array" ref="AB1592">IF($S1592=1,IFERROR(INDEX(Summary!$J:$J,$AH1592),0),0)</f>
        <v>0</v>
      </c>
      <c r="AC1592" s="2">
        <f t="array" ref="AC1592">IF($S1592=1,IFERROR(INDEX(Summary!$K:$K,$AH1592),0),0)</f>
        <v>0</v>
      </c>
      <c r="AD1592" s="2">
        <f t="array" ref="AD1592">IF($S1592=1,IFERROR(INDEX(Summary!$L:$L,$AH1592),0),0)</f>
        <v>0</v>
      </c>
      <c r="AE1592" s="2">
        <f t="array" ref="AE1592">IF($S1592=1,IFERROR(INDEX(Summary!$M:$M,$AH1592),0),0)</f>
        <v>0</v>
      </c>
      <c r="AF1592" s="2">
        <f t="array" ref="AF1592">IF($S1592=1,IFERROR(INDEX(Summary!$N:$N,$AH1592),0),0)</f>
        <v>0</v>
      </c>
      <c r="AG1592">
        <f t="array" ref="AG1592">IF($A1592="","",IFERROR(INDEX(Summary!$BB:$BB,$AH1592),0))</f>
        <v>10</v>
      </c>
      <c r="AH1592">
        <f t="shared" si="224"/>
        <v>56</v>
      </c>
    </row>
    <row r="1593" spans="1:34" hidden="1">
      <c r="A1593" t="str">
        <f t="array" ref="A1593">IFERROR(INDEX(Summary!$D:$D,$AH1593)&amp;"","")</f>
        <v>FG00135</v>
      </c>
      <c r="B1593" t="str">
        <f t="array" ref="B1593">IF($A1593="","",INDEX(Summary!$E:$E,$AH1593))</f>
        <v>Khapli Wheat Grains - 5kg</v>
      </c>
      <c r="C1593" t="str">
        <f t="array" ref="C1593">IF($A1593="","",INDEX(Summary!$B:$B,$AH1593))</f>
        <v>Raw_Agri</v>
      </c>
      <c r="D1593" t="str">
        <f t="array" ref="D1593">IF($A1593="","",INDEX(Summary!$C:$C,$AH1593))</f>
        <v>C6</v>
      </c>
      <c r="E1593">
        <f t="array" ref="E1593">IF($A1593="","",INDEX(Summary!$F:$F,$AH1593))</f>
        <v>5</v>
      </c>
      <c r="F1593" t="str">
        <f t="array" ref="F1593">IF($A1593="","",INDEX(Summary!$BC:$BC,$AH1593)&amp;"")</f>
        <v>P3 – Normal</v>
      </c>
      <c r="G1593">
        <f t="shared" si="216"/>
        <v>3</v>
      </c>
      <c r="H1593">
        <f t="shared" si="217"/>
        <v>0</v>
      </c>
      <c r="I1593" t="str">
        <f t="array" ref="I1593">IF($A1593="","",IF(IFERROR(INDEX(Summary!$BA:$BA,$AH1593),0)&lt;1,"Under 1 day",IF(INDEX(Summary!$BA:$BA,$AH1593)&lt;3,"1-3 days",IF(INDEX(Summary!$BA:$BA,$AH1593)&lt;7,"3-7 days","7+ days"))))</f>
        <v>Under 1 day</v>
      </c>
      <c r="J1593" t="str">
        <f t="array" ref="J1593">IF($A1593="","",IF(IFERROR(INDEX(Summary!$AX:$AX,$AH1593),0)&lt;0.25,"0-25%",IF(INDEX(Summary!$AX:$AX,$AH1593)&lt;0.5,"25-50%",IF(INDEX(Summary!$AX:$AX,$AH1593)&lt;0.75,"50-75%","75-100%"))))</f>
        <v>75-100%</v>
      </c>
      <c r="K1593" t="str">
        <f t="array" ref="K1593">IF($A1593="","",INDEX(Summary!$AY:$AY,$AH1593)&amp;"")</f>
        <v xml:space="preserve">RM ISSUE </v>
      </c>
      <c r="L1593" s="1">
        <f>IF($A1593="","",Summary!$P$2+MOD(ROW()-2,30))</f>
        <v>46228</v>
      </c>
      <c r="M1593">
        <f t="shared" si="218"/>
        <v>2</v>
      </c>
      <c r="N1593">
        <f t="shared" si="219"/>
        <v>25</v>
      </c>
      <c r="O1593" t="str">
        <f t="shared" si="220"/>
        <v>Jul-2026</v>
      </c>
      <c r="P1593">
        <f t="shared" ca="1" si="221"/>
        <v>1</v>
      </c>
      <c r="Q1593" s="2">
        <f t="array" ref="Q1593">IF($A1593="",0,IFERROR(INDEX(Summary!$P$3:$AS$67,$AH1593-2,$M1593),0))</f>
        <v>73</v>
      </c>
      <c r="R1593" s="2">
        <f t="array" ref="R1593">IF($A1593="",0,ROUND(IFERROR(INDEX(Summary!$O:$O,$AH1593),0)/30,0))</f>
        <v>0</v>
      </c>
      <c r="S1593">
        <f t="shared" si="222"/>
        <v>0</v>
      </c>
      <c r="T1593" s="2">
        <f t="array" ref="T1593">IF($S1593=1,IFERROR(INDEX(Summary!$O:$O,$AH1593),0),0)</f>
        <v>0</v>
      </c>
      <c r="U1593" s="2">
        <f t="array" ref="U1593">IF($S1593=1,IFERROR(INDEX(Summary!$AT:$AT,$AH1593),0),0)</f>
        <v>0</v>
      </c>
      <c r="V1593" s="2">
        <f t="shared" si="223"/>
        <v>0</v>
      </c>
      <c r="W1593" s="2">
        <f t="array" ref="W1593">IF($S1593=1,IFERROR(INDEX(Summary!$AZ:$AZ,$AH1593),0),0)</f>
        <v>0</v>
      </c>
      <c r="X1593" s="3">
        <f t="array" ref="X1593">IF($S1593=1,IFERROR(INDEX(Summary!$BA:$BA,$AH1593),0),0)</f>
        <v>0</v>
      </c>
      <c r="Y1593" s="2">
        <f t="array" ref="Y1593">IF($S1593=1,IFERROR(INDEX(Summary!$G:$G,$AH1593),0),0)</f>
        <v>0</v>
      </c>
      <c r="Z1593" s="2">
        <f t="array" ref="Z1593">IF($S1593=1,IFERROR(INDEX(Summary!$H:$H,$AH1593),0),0)</f>
        <v>0</v>
      </c>
      <c r="AA1593" s="2">
        <f t="array" ref="AA1593">IF($S1593=1,IFERROR(INDEX(Summary!$I:$I,$AH1593),0),0)</f>
        <v>0</v>
      </c>
      <c r="AB1593" s="2">
        <f t="array" ref="AB1593">IF($S1593=1,IFERROR(INDEX(Summary!$J:$J,$AH1593),0),0)</f>
        <v>0</v>
      </c>
      <c r="AC1593" s="2">
        <f t="array" ref="AC1593">IF($S1593=1,IFERROR(INDEX(Summary!$K:$K,$AH1593),0),0)</f>
        <v>0</v>
      </c>
      <c r="AD1593" s="2">
        <f t="array" ref="AD1593">IF($S1593=1,IFERROR(INDEX(Summary!$L:$L,$AH1593),0),0)</f>
        <v>0</v>
      </c>
      <c r="AE1593" s="2">
        <f t="array" ref="AE1593">IF($S1593=1,IFERROR(INDEX(Summary!$M:$M,$AH1593),0),0)</f>
        <v>0</v>
      </c>
      <c r="AF1593" s="2">
        <f t="array" ref="AF1593">IF($S1593=1,IFERROR(INDEX(Summary!$N:$N,$AH1593),0),0)</f>
        <v>0</v>
      </c>
      <c r="AG1593">
        <f t="array" ref="AG1593">IF($A1593="","",IFERROR(INDEX(Summary!$BB:$BB,$AH1593),0))</f>
        <v>10</v>
      </c>
      <c r="AH1593">
        <f t="shared" si="224"/>
        <v>56</v>
      </c>
    </row>
    <row r="1594" spans="1:34" hidden="1">
      <c r="A1594" t="str">
        <f t="array" ref="A1594">IFERROR(INDEX(Summary!$D:$D,$AH1594)&amp;"","")</f>
        <v>FG00135</v>
      </c>
      <c r="B1594" t="str">
        <f t="array" ref="B1594">IF($A1594="","",INDEX(Summary!$E:$E,$AH1594))</f>
        <v>Khapli Wheat Grains - 5kg</v>
      </c>
      <c r="C1594" t="str">
        <f t="array" ref="C1594">IF($A1594="","",INDEX(Summary!$B:$B,$AH1594))</f>
        <v>Raw_Agri</v>
      </c>
      <c r="D1594" t="str">
        <f t="array" ref="D1594">IF($A1594="","",INDEX(Summary!$C:$C,$AH1594))</f>
        <v>C6</v>
      </c>
      <c r="E1594">
        <f t="array" ref="E1594">IF($A1594="","",INDEX(Summary!$F:$F,$AH1594))</f>
        <v>5</v>
      </c>
      <c r="F1594" t="str">
        <f t="array" ref="F1594">IF($A1594="","",INDEX(Summary!$BC:$BC,$AH1594)&amp;"")</f>
        <v>P3 – Normal</v>
      </c>
      <c r="G1594">
        <f t="shared" si="216"/>
        <v>3</v>
      </c>
      <c r="H1594">
        <f t="shared" si="217"/>
        <v>0</v>
      </c>
      <c r="I1594" t="str">
        <f t="array" ref="I1594">IF($A1594="","",IF(IFERROR(INDEX(Summary!$BA:$BA,$AH1594),0)&lt;1,"Under 1 day",IF(INDEX(Summary!$BA:$BA,$AH1594)&lt;3,"1-3 days",IF(INDEX(Summary!$BA:$BA,$AH1594)&lt;7,"3-7 days","7+ days"))))</f>
        <v>Under 1 day</v>
      </c>
      <c r="J1594" t="str">
        <f t="array" ref="J1594">IF($A1594="","",IF(IFERROR(INDEX(Summary!$AX:$AX,$AH1594),0)&lt;0.25,"0-25%",IF(INDEX(Summary!$AX:$AX,$AH1594)&lt;0.5,"25-50%",IF(INDEX(Summary!$AX:$AX,$AH1594)&lt;0.75,"50-75%","75-100%"))))</f>
        <v>75-100%</v>
      </c>
      <c r="K1594" t="str">
        <f t="array" ref="K1594">IF($A1594="","",INDEX(Summary!$AY:$AY,$AH1594)&amp;"")</f>
        <v xml:space="preserve">RM ISSUE </v>
      </c>
      <c r="L1594" s="1">
        <f>IF($A1594="","",Summary!$P$2+MOD(ROW()-2,30))</f>
        <v>46229</v>
      </c>
      <c r="M1594">
        <f t="shared" si="218"/>
        <v>3</v>
      </c>
      <c r="N1594">
        <f t="shared" si="219"/>
        <v>26</v>
      </c>
      <c r="O1594" t="str">
        <f t="shared" si="220"/>
        <v>Jul-2026</v>
      </c>
      <c r="P1594">
        <f t="shared" ca="1" si="221"/>
        <v>1</v>
      </c>
      <c r="Q1594" s="2">
        <f t="array" ref="Q1594">IF($A1594="",0,IFERROR(INDEX(Summary!$P$3:$AS$67,$AH1594-2,$M1594),0))</f>
        <v>0</v>
      </c>
      <c r="R1594" s="2">
        <f t="array" ref="R1594">IF($A1594="",0,ROUND(IFERROR(INDEX(Summary!$O:$O,$AH1594),0)/30,0))</f>
        <v>0</v>
      </c>
      <c r="S1594">
        <f t="shared" si="222"/>
        <v>0</v>
      </c>
      <c r="T1594" s="2">
        <f t="array" ref="T1594">IF($S1594=1,IFERROR(INDEX(Summary!$O:$O,$AH1594),0),0)</f>
        <v>0</v>
      </c>
      <c r="U1594" s="2">
        <f t="array" ref="U1594">IF($S1594=1,IFERROR(INDEX(Summary!$AT:$AT,$AH1594),0),0)</f>
        <v>0</v>
      </c>
      <c r="V1594" s="2">
        <f t="shared" si="223"/>
        <v>0</v>
      </c>
      <c r="W1594" s="2">
        <f t="array" ref="W1594">IF($S1594=1,IFERROR(INDEX(Summary!$AZ:$AZ,$AH1594),0),0)</f>
        <v>0</v>
      </c>
      <c r="X1594" s="3">
        <f t="array" ref="X1594">IF($S1594=1,IFERROR(INDEX(Summary!$BA:$BA,$AH1594),0),0)</f>
        <v>0</v>
      </c>
      <c r="Y1594" s="2">
        <f t="array" ref="Y1594">IF($S1594=1,IFERROR(INDEX(Summary!$G:$G,$AH1594),0),0)</f>
        <v>0</v>
      </c>
      <c r="Z1594" s="2">
        <f t="array" ref="Z1594">IF($S1594=1,IFERROR(INDEX(Summary!$H:$H,$AH1594),0),0)</f>
        <v>0</v>
      </c>
      <c r="AA1594" s="2">
        <f t="array" ref="AA1594">IF($S1594=1,IFERROR(INDEX(Summary!$I:$I,$AH1594),0),0)</f>
        <v>0</v>
      </c>
      <c r="AB1594" s="2">
        <f t="array" ref="AB1594">IF($S1594=1,IFERROR(INDEX(Summary!$J:$J,$AH1594),0),0)</f>
        <v>0</v>
      </c>
      <c r="AC1594" s="2">
        <f t="array" ref="AC1594">IF($S1594=1,IFERROR(INDEX(Summary!$K:$K,$AH1594),0),0)</f>
        <v>0</v>
      </c>
      <c r="AD1594" s="2">
        <f t="array" ref="AD1594">IF($S1594=1,IFERROR(INDEX(Summary!$L:$L,$AH1594),0),0)</f>
        <v>0</v>
      </c>
      <c r="AE1594" s="2">
        <f t="array" ref="AE1594">IF($S1594=1,IFERROR(INDEX(Summary!$M:$M,$AH1594),0),0)</f>
        <v>0</v>
      </c>
      <c r="AF1594" s="2">
        <f t="array" ref="AF1594">IF($S1594=1,IFERROR(INDEX(Summary!$N:$N,$AH1594),0),0)</f>
        <v>0</v>
      </c>
      <c r="AG1594">
        <f t="array" ref="AG1594">IF($A1594="","",IFERROR(INDEX(Summary!$BB:$BB,$AH1594),0))</f>
        <v>10</v>
      </c>
      <c r="AH1594">
        <f t="shared" si="224"/>
        <v>56</v>
      </c>
    </row>
    <row r="1595" spans="1:34" hidden="1">
      <c r="A1595" t="str">
        <f t="array" ref="A1595">IFERROR(INDEX(Summary!$D:$D,$AH1595)&amp;"","")</f>
        <v>FG00135</v>
      </c>
      <c r="B1595" t="str">
        <f t="array" ref="B1595">IF($A1595="","",INDEX(Summary!$E:$E,$AH1595))</f>
        <v>Khapli Wheat Grains - 5kg</v>
      </c>
      <c r="C1595" t="str">
        <f t="array" ref="C1595">IF($A1595="","",INDEX(Summary!$B:$B,$AH1595))</f>
        <v>Raw_Agri</v>
      </c>
      <c r="D1595" t="str">
        <f t="array" ref="D1595">IF($A1595="","",INDEX(Summary!$C:$C,$AH1595))</f>
        <v>C6</v>
      </c>
      <c r="E1595">
        <f t="array" ref="E1595">IF($A1595="","",INDEX(Summary!$F:$F,$AH1595))</f>
        <v>5</v>
      </c>
      <c r="F1595" t="str">
        <f t="array" ref="F1595">IF($A1595="","",INDEX(Summary!$BC:$BC,$AH1595)&amp;"")</f>
        <v>P3 – Normal</v>
      </c>
      <c r="G1595">
        <f t="shared" si="216"/>
        <v>3</v>
      </c>
      <c r="H1595">
        <f t="shared" si="217"/>
        <v>0</v>
      </c>
      <c r="I1595" t="str">
        <f t="array" ref="I1595">IF($A1595="","",IF(IFERROR(INDEX(Summary!$BA:$BA,$AH1595),0)&lt;1,"Under 1 day",IF(INDEX(Summary!$BA:$BA,$AH1595)&lt;3,"1-3 days",IF(INDEX(Summary!$BA:$BA,$AH1595)&lt;7,"3-7 days","7+ days"))))</f>
        <v>Under 1 day</v>
      </c>
      <c r="J1595" t="str">
        <f t="array" ref="J1595">IF($A1595="","",IF(IFERROR(INDEX(Summary!$AX:$AX,$AH1595),0)&lt;0.25,"0-25%",IF(INDEX(Summary!$AX:$AX,$AH1595)&lt;0.5,"25-50%",IF(INDEX(Summary!$AX:$AX,$AH1595)&lt;0.75,"50-75%","75-100%"))))</f>
        <v>75-100%</v>
      </c>
      <c r="K1595" t="str">
        <f t="array" ref="K1595">IF($A1595="","",INDEX(Summary!$AY:$AY,$AH1595)&amp;"")</f>
        <v xml:space="preserve">RM ISSUE </v>
      </c>
      <c r="L1595" s="1">
        <f>IF($A1595="","",Summary!$P$2+MOD(ROW()-2,30))</f>
        <v>46230</v>
      </c>
      <c r="M1595">
        <f t="shared" si="218"/>
        <v>4</v>
      </c>
      <c r="N1595">
        <f t="shared" si="219"/>
        <v>27</v>
      </c>
      <c r="O1595" t="str">
        <f t="shared" si="220"/>
        <v>Jul-2026</v>
      </c>
      <c r="P1595">
        <f t="shared" ca="1" si="221"/>
        <v>1</v>
      </c>
      <c r="Q1595" s="2">
        <f t="array" ref="Q1595">IF($A1595="",0,IFERROR(INDEX(Summary!$P$3:$AS$67,$AH1595-2,$M1595),0))</f>
        <v>0</v>
      </c>
      <c r="R1595" s="2">
        <f t="array" ref="R1595">IF($A1595="",0,ROUND(IFERROR(INDEX(Summary!$O:$O,$AH1595),0)/30,0))</f>
        <v>0</v>
      </c>
      <c r="S1595">
        <f t="shared" si="222"/>
        <v>0</v>
      </c>
      <c r="T1595" s="2">
        <f t="array" ref="T1595">IF($S1595=1,IFERROR(INDEX(Summary!$O:$O,$AH1595),0),0)</f>
        <v>0</v>
      </c>
      <c r="U1595" s="2">
        <f t="array" ref="U1595">IF($S1595=1,IFERROR(INDEX(Summary!$AT:$AT,$AH1595),0),0)</f>
        <v>0</v>
      </c>
      <c r="V1595" s="2">
        <f t="shared" si="223"/>
        <v>0</v>
      </c>
      <c r="W1595" s="2">
        <f t="array" ref="W1595">IF($S1595=1,IFERROR(INDEX(Summary!$AZ:$AZ,$AH1595),0),0)</f>
        <v>0</v>
      </c>
      <c r="X1595" s="3">
        <f t="array" ref="X1595">IF($S1595=1,IFERROR(INDEX(Summary!$BA:$BA,$AH1595),0),0)</f>
        <v>0</v>
      </c>
      <c r="Y1595" s="2">
        <f t="array" ref="Y1595">IF($S1595=1,IFERROR(INDEX(Summary!$G:$G,$AH1595),0),0)</f>
        <v>0</v>
      </c>
      <c r="Z1595" s="2">
        <f t="array" ref="Z1595">IF($S1595=1,IFERROR(INDEX(Summary!$H:$H,$AH1595),0),0)</f>
        <v>0</v>
      </c>
      <c r="AA1595" s="2">
        <f t="array" ref="AA1595">IF($S1595=1,IFERROR(INDEX(Summary!$I:$I,$AH1595),0),0)</f>
        <v>0</v>
      </c>
      <c r="AB1595" s="2">
        <f t="array" ref="AB1595">IF($S1595=1,IFERROR(INDEX(Summary!$J:$J,$AH1595),0),0)</f>
        <v>0</v>
      </c>
      <c r="AC1595" s="2">
        <f t="array" ref="AC1595">IF($S1595=1,IFERROR(INDEX(Summary!$K:$K,$AH1595),0),0)</f>
        <v>0</v>
      </c>
      <c r="AD1595" s="2">
        <f t="array" ref="AD1595">IF($S1595=1,IFERROR(INDEX(Summary!$L:$L,$AH1595),0),0)</f>
        <v>0</v>
      </c>
      <c r="AE1595" s="2">
        <f t="array" ref="AE1595">IF($S1595=1,IFERROR(INDEX(Summary!$M:$M,$AH1595),0),0)</f>
        <v>0</v>
      </c>
      <c r="AF1595" s="2">
        <f t="array" ref="AF1595">IF($S1595=1,IFERROR(INDEX(Summary!$N:$N,$AH1595),0),0)</f>
        <v>0</v>
      </c>
      <c r="AG1595">
        <f t="array" ref="AG1595">IF($A1595="","",IFERROR(INDEX(Summary!$BB:$BB,$AH1595),0))</f>
        <v>10</v>
      </c>
      <c r="AH1595">
        <f t="shared" si="224"/>
        <v>56</v>
      </c>
    </row>
    <row r="1596" spans="1:34" hidden="1">
      <c r="A1596" t="str">
        <f t="array" ref="A1596">IFERROR(INDEX(Summary!$D:$D,$AH1596)&amp;"","")</f>
        <v>FG00135</v>
      </c>
      <c r="B1596" t="str">
        <f t="array" ref="B1596">IF($A1596="","",INDEX(Summary!$E:$E,$AH1596))</f>
        <v>Khapli Wheat Grains - 5kg</v>
      </c>
      <c r="C1596" t="str">
        <f t="array" ref="C1596">IF($A1596="","",INDEX(Summary!$B:$B,$AH1596))</f>
        <v>Raw_Agri</v>
      </c>
      <c r="D1596" t="str">
        <f t="array" ref="D1596">IF($A1596="","",INDEX(Summary!$C:$C,$AH1596))</f>
        <v>C6</v>
      </c>
      <c r="E1596">
        <f t="array" ref="E1596">IF($A1596="","",INDEX(Summary!$F:$F,$AH1596))</f>
        <v>5</v>
      </c>
      <c r="F1596" t="str">
        <f t="array" ref="F1596">IF($A1596="","",INDEX(Summary!$BC:$BC,$AH1596)&amp;"")</f>
        <v>P3 – Normal</v>
      </c>
      <c r="G1596">
        <f t="shared" si="216"/>
        <v>3</v>
      </c>
      <c r="H1596">
        <f t="shared" si="217"/>
        <v>0</v>
      </c>
      <c r="I1596" t="str">
        <f t="array" ref="I1596">IF($A1596="","",IF(IFERROR(INDEX(Summary!$BA:$BA,$AH1596),0)&lt;1,"Under 1 day",IF(INDEX(Summary!$BA:$BA,$AH1596)&lt;3,"1-3 days",IF(INDEX(Summary!$BA:$BA,$AH1596)&lt;7,"3-7 days","7+ days"))))</f>
        <v>Under 1 day</v>
      </c>
      <c r="J1596" t="str">
        <f t="array" ref="J1596">IF($A1596="","",IF(IFERROR(INDEX(Summary!$AX:$AX,$AH1596),0)&lt;0.25,"0-25%",IF(INDEX(Summary!$AX:$AX,$AH1596)&lt;0.5,"25-50%",IF(INDEX(Summary!$AX:$AX,$AH1596)&lt;0.75,"50-75%","75-100%"))))</f>
        <v>75-100%</v>
      </c>
      <c r="K1596" t="str">
        <f t="array" ref="K1596">IF($A1596="","",INDEX(Summary!$AY:$AY,$AH1596)&amp;"")</f>
        <v xml:space="preserve">RM ISSUE </v>
      </c>
      <c r="L1596" s="1">
        <f>IF($A1596="","",Summary!$P$2+MOD(ROW()-2,30))</f>
        <v>46231</v>
      </c>
      <c r="M1596">
        <f t="shared" si="218"/>
        <v>5</v>
      </c>
      <c r="N1596">
        <f t="shared" si="219"/>
        <v>28</v>
      </c>
      <c r="O1596" t="str">
        <f t="shared" si="220"/>
        <v>Jul-2026</v>
      </c>
      <c r="P1596">
        <f t="shared" ca="1" si="221"/>
        <v>1</v>
      </c>
      <c r="Q1596" s="2">
        <f t="array" ref="Q1596">IF($A1596="",0,IFERROR(INDEX(Summary!$P$3:$AS$67,$AH1596-2,$M1596),0))</f>
        <v>0</v>
      </c>
      <c r="R1596" s="2">
        <f t="array" ref="R1596">IF($A1596="",0,ROUND(IFERROR(INDEX(Summary!$O:$O,$AH1596),0)/30,0))</f>
        <v>0</v>
      </c>
      <c r="S1596">
        <f t="shared" si="222"/>
        <v>0</v>
      </c>
      <c r="T1596" s="2">
        <f t="array" ref="T1596">IF($S1596=1,IFERROR(INDEX(Summary!$O:$O,$AH1596),0),0)</f>
        <v>0</v>
      </c>
      <c r="U1596" s="2">
        <f t="array" ref="U1596">IF($S1596=1,IFERROR(INDEX(Summary!$AT:$AT,$AH1596),0),0)</f>
        <v>0</v>
      </c>
      <c r="V1596" s="2">
        <f t="shared" si="223"/>
        <v>0</v>
      </c>
      <c r="W1596" s="2">
        <f t="array" ref="W1596">IF($S1596=1,IFERROR(INDEX(Summary!$AZ:$AZ,$AH1596),0),0)</f>
        <v>0</v>
      </c>
      <c r="X1596" s="3">
        <f t="array" ref="X1596">IF($S1596=1,IFERROR(INDEX(Summary!$BA:$BA,$AH1596),0),0)</f>
        <v>0</v>
      </c>
      <c r="Y1596" s="2">
        <f t="array" ref="Y1596">IF($S1596=1,IFERROR(INDEX(Summary!$G:$G,$AH1596),0),0)</f>
        <v>0</v>
      </c>
      <c r="Z1596" s="2">
        <f t="array" ref="Z1596">IF($S1596=1,IFERROR(INDEX(Summary!$H:$H,$AH1596),0),0)</f>
        <v>0</v>
      </c>
      <c r="AA1596" s="2">
        <f t="array" ref="AA1596">IF($S1596=1,IFERROR(INDEX(Summary!$I:$I,$AH1596),0),0)</f>
        <v>0</v>
      </c>
      <c r="AB1596" s="2">
        <f t="array" ref="AB1596">IF($S1596=1,IFERROR(INDEX(Summary!$J:$J,$AH1596),0),0)</f>
        <v>0</v>
      </c>
      <c r="AC1596" s="2">
        <f t="array" ref="AC1596">IF($S1596=1,IFERROR(INDEX(Summary!$K:$K,$AH1596),0),0)</f>
        <v>0</v>
      </c>
      <c r="AD1596" s="2">
        <f t="array" ref="AD1596">IF($S1596=1,IFERROR(INDEX(Summary!$L:$L,$AH1596),0),0)</f>
        <v>0</v>
      </c>
      <c r="AE1596" s="2">
        <f t="array" ref="AE1596">IF($S1596=1,IFERROR(INDEX(Summary!$M:$M,$AH1596),0),0)</f>
        <v>0</v>
      </c>
      <c r="AF1596" s="2">
        <f t="array" ref="AF1596">IF($S1596=1,IFERROR(INDEX(Summary!$N:$N,$AH1596),0),0)</f>
        <v>0</v>
      </c>
      <c r="AG1596">
        <f t="array" ref="AG1596">IF($A1596="","",IFERROR(INDEX(Summary!$BB:$BB,$AH1596),0))</f>
        <v>10</v>
      </c>
      <c r="AH1596">
        <f t="shared" si="224"/>
        <v>56</v>
      </c>
    </row>
    <row r="1597" spans="1:34" hidden="1">
      <c r="A1597" t="str">
        <f t="array" ref="A1597">IFERROR(INDEX(Summary!$D:$D,$AH1597)&amp;"","")</f>
        <v>FG00135</v>
      </c>
      <c r="B1597" t="str">
        <f t="array" ref="B1597">IF($A1597="","",INDEX(Summary!$E:$E,$AH1597))</f>
        <v>Khapli Wheat Grains - 5kg</v>
      </c>
      <c r="C1597" t="str">
        <f t="array" ref="C1597">IF($A1597="","",INDEX(Summary!$B:$B,$AH1597))</f>
        <v>Raw_Agri</v>
      </c>
      <c r="D1597" t="str">
        <f t="array" ref="D1597">IF($A1597="","",INDEX(Summary!$C:$C,$AH1597))</f>
        <v>C6</v>
      </c>
      <c r="E1597">
        <f t="array" ref="E1597">IF($A1597="","",INDEX(Summary!$F:$F,$AH1597))</f>
        <v>5</v>
      </c>
      <c r="F1597" t="str">
        <f t="array" ref="F1597">IF($A1597="","",INDEX(Summary!$BC:$BC,$AH1597)&amp;"")</f>
        <v>P3 – Normal</v>
      </c>
      <c r="G1597">
        <f t="shared" si="216"/>
        <v>3</v>
      </c>
      <c r="H1597">
        <f t="shared" si="217"/>
        <v>0</v>
      </c>
      <c r="I1597" t="str">
        <f t="array" ref="I1597">IF($A1597="","",IF(IFERROR(INDEX(Summary!$BA:$BA,$AH1597),0)&lt;1,"Under 1 day",IF(INDEX(Summary!$BA:$BA,$AH1597)&lt;3,"1-3 days",IF(INDEX(Summary!$BA:$BA,$AH1597)&lt;7,"3-7 days","7+ days"))))</f>
        <v>Under 1 day</v>
      </c>
      <c r="J1597" t="str">
        <f t="array" ref="J1597">IF($A1597="","",IF(IFERROR(INDEX(Summary!$AX:$AX,$AH1597),0)&lt;0.25,"0-25%",IF(INDEX(Summary!$AX:$AX,$AH1597)&lt;0.5,"25-50%",IF(INDEX(Summary!$AX:$AX,$AH1597)&lt;0.75,"50-75%","75-100%"))))</f>
        <v>75-100%</v>
      </c>
      <c r="K1597" t="str">
        <f t="array" ref="K1597">IF($A1597="","",INDEX(Summary!$AY:$AY,$AH1597)&amp;"")</f>
        <v xml:space="preserve">RM ISSUE </v>
      </c>
      <c r="L1597" s="1">
        <f>IF($A1597="","",Summary!$P$2+MOD(ROW()-2,30))</f>
        <v>46232</v>
      </c>
      <c r="M1597">
        <f t="shared" si="218"/>
        <v>6</v>
      </c>
      <c r="N1597">
        <f t="shared" si="219"/>
        <v>29</v>
      </c>
      <c r="O1597" t="str">
        <f t="shared" si="220"/>
        <v>Jul-2026</v>
      </c>
      <c r="P1597">
        <f t="shared" ca="1" si="221"/>
        <v>1</v>
      </c>
      <c r="Q1597" s="2">
        <f t="array" ref="Q1597">IF($A1597="",0,IFERROR(INDEX(Summary!$P$3:$AS$67,$AH1597-2,$M1597),0))</f>
        <v>0</v>
      </c>
      <c r="R1597" s="2">
        <f t="array" ref="R1597">IF($A1597="",0,ROUND(IFERROR(INDEX(Summary!$O:$O,$AH1597),0)/30,0))</f>
        <v>0</v>
      </c>
      <c r="S1597">
        <f t="shared" si="222"/>
        <v>0</v>
      </c>
      <c r="T1597" s="2">
        <f t="array" ref="T1597">IF($S1597=1,IFERROR(INDEX(Summary!$O:$O,$AH1597),0),0)</f>
        <v>0</v>
      </c>
      <c r="U1597" s="2">
        <f t="array" ref="U1597">IF($S1597=1,IFERROR(INDEX(Summary!$AT:$AT,$AH1597),0),0)</f>
        <v>0</v>
      </c>
      <c r="V1597" s="2">
        <f t="shared" si="223"/>
        <v>0</v>
      </c>
      <c r="W1597" s="2">
        <f t="array" ref="W1597">IF($S1597=1,IFERROR(INDEX(Summary!$AZ:$AZ,$AH1597),0),0)</f>
        <v>0</v>
      </c>
      <c r="X1597" s="3">
        <f t="array" ref="X1597">IF($S1597=1,IFERROR(INDEX(Summary!$BA:$BA,$AH1597),0),0)</f>
        <v>0</v>
      </c>
      <c r="Y1597" s="2">
        <f t="array" ref="Y1597">IF($S1597=1,IFERROR(INDEX(Summary!$G:$G,$AH1597),0),0)</f>
        <v>0</v>
      </c>
      <c r="Z1597" s="2">
        <f t="array" ref="Z1597">IF($S1597=1,IFERROR(INDEX(Summary!$H:$H,$AH1597),0),0)</f>
        <v>0</v>
      </c>
      <c r="AA1597" s="2">
        <f t="array" ref="AA1597">IF($S1597=1,IFERROR(INDEX(Summary!$I:$I,$AH1597),0),0)</f>
        <v>0</v>
      </c>
      <c r="AB1597" s="2">
        <f t="array" ref="AB1597">IF($S1597=1,IFERROR(INDEX(Summary!$J:$J,$AH1597),0),0)</f>
        <v>0</v>
      </c>
      <c r="AC1597" s="2">
        <f t="array" ref="AC1597">IF($S1597=1,IFERROR(INDEX(Summary!$K:$K,$AH1597),0),0)</f>
        <v>0</v>
      </c>
      <c r="AD1597" s="2">
        <f t="array" ref="AD1597">IF($S1597=1,IFERROR(INDEX(Summary!$L:$L,$AH1597),0),0)</f>
        <v>0</v>
      </c>
      <c r="AE1597" s="2">
        <f t="array" ref="AE1597">IF($S1597=1,IFERROR(INDEX(Summary!$M:$M,$AH1597),0),0)</f>
        <v>0</v>
      </c>
      <c r="AF1597" s="2">
        <f t="array" ref="AF1597">IF($S1597=1,IFERROR(INDEX(Summary!$N:$N,$AH1597),0),0)</f>
        <v>0</v>
      </c>
      <c r="AG1597">
        <f t="array" ref="AG1597">IF($A1597="","",IFERROR(INDEX(Summary!$BB:$BB,$AH1597),0))</f>
        <v>10</v>
      </c>
      <c r="AH1597">
        <f t="shared" si="224"/>
        <v>56</v>
      </c>
    </row>
    <row r="1598" spans="1:34" hidden="1">
      <c r="A1598" t="str">
        <f t="array" ref="A1598">IFERROR(INDEX(Summary!$D:$D,$AH1598)&amp;"","")</f>
        <v>FG00135</v>
      </c>
      <c r="B1598" t="str">
        <f t="array" ref="B1598">IF($A1598="","",INDEX(Summary!$E:$E,$AH1598))</f>
        <v>Khapli Wheat Grains - 5kg</v>
      </c>
      <c r="C1598" t="str">
        <f t="array" ref="C1598">IF($A1598="","",INDEX(Summary!$B:$B,$AH1598))</f>
        <v>Raw_Agri</v>
      </c>
      <c r="D1598" t="str">
        <f t="array" ref="D1598">IF($A1598="","",INDEX(Summary!$C:$C,$AH1598))</f>
        <v>C6</v>
      </c>
      <c r="E1598">
        <f t="array" ref="E1598">IF($A1598="","",INDEX(Summary!$F:$F,$AH1598))</f>
        <v>5</v>
      </c>
      <c r="F1598" t="str">
        <f t="array" ref="F1598">IF($A1598="","",INDEX(Summary!$BC:$BC,$AH1598)&amp;"")</f>
        <v>P3 – Normal</v>
      </c>
      <c r="G1598">
        <f t="shared" si="216"/>
        <v>3</v>
      </c>
      <c r="H1598">
        <f t="shared" si="217"/>
        <v>0</v>
      </c>
      <c r="I1598" t="str">
        <f t="array" ref="I1598">IF($A1598="","",IF(IFERROR(INDEX(Summary!$BA:$BA,$AH1598),0)&lt;1,"Under 1 day",IF(INDEX(Summary!$BA:$BA,$AH1598)&lt;3,"1-3 days",IF(INDEX(Summary!$BA:$BA,$AH1598)&lt;7,"3-7 days","7+ days"))))</f>
        <v>Under 1 day</v>
      </c>
      <c r="J1598" t="str">
        <f t="array" ref="J1598">IF($A1598="","",IF(IFERROR(INDEX(Summary!$AX:$AX,$AH1598),0)&lt;0.25,"0-25%",IF(INDEX(Summary!$AX:$AX,$AH1598)&lt;0.5,"25-50%",IF(INDEX(Summary!$AX:$AX,$AH1598)&lt;0.75,"50-75%","75-100%"))))</f>
        <v>75-100%</v>
      </c>
      <c r="K1598" t="str">
        <f t="array" ref="K1598">IF($A1598="","",INDEX(Summary!$AY:$AY,$AH1598)&amp;"")</f>
        <v xml:space="preserve">RM ISSUE </v>
      </c>
      <c r="L1598" s="1">
        <f>IF($A1598="","",Summary!$P$2+MOD(ROW()-2,30))</f>
        <v>46233</v>
      </c>
      <c r="M1598">
        <f t="shared" si="218"/>
        <v>7</v>
      </c>
      <c r="N1598">
        <f t="shared" si="219"/>
        <v>30</v>
      </c>
      <c r="O1598" t="str">
        <f t="shared" si="220"/>
        <v>Jul-2026</v>
      </c>
      <c r="P1598">
        <f t="shared" ca="1" si="221"/>
        <v>1</v>
      </c>
      <c r="Q1598" s="2">
        <f t="array" ref="Q1598">IF($A1598="",0,IFERROR(INDEX(Summary!$P$3:$AS$67,$AH1598-2,$M1598),0))</f>
        <v>49</v>
      </c>
      <c r="R1598" s="2">
        <f t="array" ref="R1598">IF($A1598="",0,ROUND(IFERROR(INDEX(Summary!$O:$O,$AH1598),0)/30,0))</f>
        <v>0</v>
      </c>
      <c r="S1598">
        <f t="shared" si="222"/>
        <v>0</v>
      </c>
      <c r="T1598" s="2">
        <f t="array" ref="T1598">IF($S1598=1,IFERROR(INDEX(Summary!$O:$O,$AH1598),0),0)</f>
        <v>0</v>
      </c>
      <c r="U1598" s="2">
        <f t="array" ref="U1598">IF($S1598=1,IFERROR(INDEX(Summary!$AT:$AT,$AH1598),0),0)</f>
        <v>0</v>
      </c>
      <c r="V1598" s="2">
        <f t="shared" si="223"/>
        <v>0</v>
      </c>
      <c r="W1598" s="2">
        <f t="array" ref="W1598">IF($S1598=1,IFERROR(INDEX(Summary!$AZ:$AZ,$AH1598),0),0)</f>
        <v>0</v>
      </c>
      <c r="X1598" s="3">
        <f t="array" ref="X1598">IF($S1598=1,IFERROR(INDEX(Summary!$BA:$BA,$AH1598),0),0)</f>
        <v>0</v>
      </c>
      <c r="Y1598" s="2">
        <f t="array" ref="Y1598">IF($S1598=1,IFERROR(INDEX(Summary!$G:$G,$AH1598),0),0)</f>
        <v>0</v>
      </c>
      <c r="Z1598" s="2">
        <f t="array" ref="Z1598">IF($S1598=1,IFERROR(INDEX(Summary!$H:$H,$AH1598),0),0)</f>
        <v>0</v>
      </c>
      <c r="AA1598" s="2">
        <f t="array" ref="AA1598">IF($S1598=1,IFERROR(INDEX(Summary!$I:$I,$AH1598),0),0)</f>
        <v>0</v>
      </c>
      <c r="AB1598" s="2">
        <f t="array" ref="AB1598">IF($S1598=1,IFERROR(INDEX(Summary!$J:$J,$AH1598),0),0)</f>
        <v>0</v>
      </c>
      <c r="AC1598" s="2">
        <f t="array" ref="AC1598">IF($S1598=1,IFERROR(INDEX(Summary!$K:$K,$AH1598),0),0)</f>
        <v>0</v>
      </c>
      <c r="AD1598" s="2">
        <f t="array" ref="AD1598">IF($S1598=1,IFERROR(INDEX(Summary!$L:$L,$AH1598),0),0)</f>
        <v>0</v>
      </c>
      <c r="AE1598" s="2">
        <f t="array" ref="AE1598">IF($S1598=1,IFERROR(INDEX(Summary!$M:$M,$AH1598),0),0)</f>
        <v>0</v>
      </c>
      <c r="AF1598" s="2">
        <f t="array" ref="AF1598">IF($S1598=1,IFERROR(INDEX(Summary!$N:$N,$AH1598),0),0)</f>
        <v>0</v>
      </c>
      <c r="AG1598">
        <f t="array" ref="AG1598">IF($A1598="","",IFERROR(INDEX(Summary!$BB:$BB,$AH1598),0))</f>
        <v>10</v>
      </c>
      <c r="AH1598">
        <f t="shared" si="224"/>
        <v>56</v>
      </c>
    </row>
    <row r="1599" spans="1:34" hidden="1">
      <c r="A1599" t="str">
        <f t="array" ref="A1599">IFERROR(INDEX(Summary!$D:$D,$AH1599)&amp;"","")</f>
        <v>FG00135</v>
      </c>
      <c r="B1599" t="str">
        <f t="array" ref="B1599">IF($A1599="","",INDEX(Summary!$E:$E,$AH1599))</f>
        <v>Khapli Wheat Grains - 5kg</v>
      </c>
      <c r="C1599" t="str">
        <f t="array" ref="C1599">IF($A1599="","",INDEX(Summary!$B:$B,$AH1599))</f>
        <v>Raw_Agri</v>
      </c>
      <c r="D1599" t="str">
        <f t="array" ref="D1599">IF($A1599="","",INDEX(Summary!$C:$C,$AH1599))</f>
        <v>C6</v>
      </c>
      <c r="E1599">
        <f t="array" ref="E1599">IF($A1599="","",INDEX(Summary!$F:$F,$AH1599))</f>
        <v>5</v>
      </c>
      <c r="F1599" t="str">
        <f t="array" ref="F1599">IF($A1599="","",INDEX(Summary!$BC:$BC,$AH1599)&amp;"")</f>
        <v>P3 – Normal</v>
      </c>
      <c r="G1599">
        <f t="shared" si="216"/>
        <v>3</v>
      </c>
      <c r="H1599">
        <f t="shared" si="217"/>
        <v>0</v>
      </c>
      <c r="I1599" t="str">
        <f t="array" ref="I1599">IF($A1599="","",IF(IFERROR(INDEX(Summary!$BA:$BA,$AH1599),0)&lt;1,"Under 1 day",IF(INDEX(Summary!$BA:$BA,$AH1599)&lt;3,"1-3 days",IF(INDEX(Summary!$BA:$BA,$AH1599)&lt;7,"3-7 days","7+ days"))))</f>
        <v>Under 1 day</v>
      </c>
      <c r="J1599" t="str">
        <f t="array" ref="J1599">IF($A1599="","",IF(IFERROR(INDEX(Summary!$AX:$AX,$AH1599),0)&lt;0.25,"0-25%",IF(INDEX(Summary!$AX:$AX,$AH1599)&lt;0.5,"25-50%",IF(INDEX(Summary!$AX:$AX,$AH1599)&lt;0.75,"50-75%","75-100%"))))</f>
        <v>75-100%</v>
      </c>
      <c r="K1599" t="str">
        <f t="array" ref="K1599">IF($A1599="","",INDEX(Summary!$AY:$AY,$AH1599)&amp;"")</f>
        <v xml:space="preserve">RM ISSUE </v>
      </c>
      <c r="L1599" s="1">
        <f>IF($A1599="","",Summary!$P$2+MOD(ROW()-2,30))</f>
        <v>46234</v>
      </c>
      <c r="M1599">
        <f t="shared" si="218"/>
        <v>8</v>
      </c>
      <c r="N1599">
        <f t="shared" si="219"/>
        <v>31</v>
      </c>
      <c r="O1599" t="str">
        <f t="shared" si="220"/>
        <v>Jul-2026</v>
      </c>
      <c r="P1599">
        <f t="shared" ca="1" si="221"/>
        <v>1</v>
      </c>
      <c r="Q1599" s="2">
        <f t="array" ref="Q1599">IF($A1599="",0,IFERROR(INDEX(Summary!$P$3:$AS$67,$AH1599-2,$M1599),0))</f>
        <v>0</v>
      </c>
      <c r="R1599" s="2">
        <f t="array" ref="R1599">IF($A1599="",0,ROUND(IFERROR(INDEX(Summary!$O:$O,$AH1599),0)/30,0))</f>
        <v>0</v>
      </c>
      <c r="S1599">
        <f t="shared" si="222"/>
        <v>0</v>
      </c>
      <c r="T1599" s="2">
        <f t="array" ref="T1599">IF($S1599=1,IFERROR(INDEX(Summary!$O:$O,$AH1599),0),0)</f>
        <v>0</v>
      </c>
      <c r="U1599" s="2">
        <f t="array" ref="U1599">IF($S1599=1,IFERROR(INDEX(Summary!$AT:$AT,$AH1599),0),0)</f>
        <v>0</v>
      </c>
      <c r="V1599" s="2">
        <f t="shared" si="223"/>
        <v>0</v>
      </c>
      <c r="W1599" s="2">
        <f t="array" ref="W1599">IF($S1599=1,IFERROR(INDEX(Summary!$AZ:$AZ,$AH1599),0),0)</f>
        <v>0</v>
      </c>
      <c r="X1599" s="3">
        <f t="array" ref="X1599">IF($S1599=1,IFERROR(INDEX(Summary!$BA:$BA,$AH1599),0),0)</f>
        <v>0</v>
      </c>
      <c r="Y1599" s="2">
        <f t="array" ref="Y1599">IF($S1599=1,IFERROR(INDEX(Summary!$G:$G,$AH1599),0),0)</f>
        <v>0</v>
      </c>
      <c r="Z1599" s="2">
        <f t="array" ref="Z1599">IF($S1599=1,IFERROR(INDEX(Summary!$H:$H,$AH1599),0),0)</f>
        <v>0</v>
      </c>
      <c r="AA1599" s="2">
        <f t="array" ref="AA1599">IF($S1599=1,IFERROR(INDEX(Summary!$I:$I,$AH1599),0),0)</f>
        <v>0</v>
      </c>
      <c r="AB1599" s="2">
        <f t="array" ref="AB1599">IF($S1599=1,IFERROR(INDEX(Summary!$J:$J,$AH1599),0),0)</f>
        <v>0</v>
      </c>
      <c r="AC1599" s="2">
        <f t="array" ref="AC1599">IF($S1599=1,IFERROR(INDEX(Summary!$K:$K,$AH1599),0),0)</f>
        <v>0</v>
      </c>
      <c r="AD1599" s="2">
        <f t="array" ref="AD1599">IF($S1599=1,IFERROR(INDEX(Summary!$L:$L,$AH1599),0),0)</f>
        <v>0</v>
      </c>
      <c r="AE1599" s="2">
        <f t="array" ref="AE1599">IF($S1599=1,IFERROR(INDEX(Summary!$M:$M,$AH1599),0),0)</f>
        <v>0</v>
      </c>
      <c r="AF1599" s="2">
        <f t="array" ref="AF1599">IF($S1599=1,IFERROR(INDEX(Summary!$N:$N,$AH1599),0),0)</f>
        <v>0</v>
      </c>
      <c r="AG1599">
        <f t="array" ref="AG1599">IF($A1599="","",IFERROR(INDEX(Summary!$BB:$BB,$AH1599),0))</f>
        <v>10</v>
      </c>
      <c r="AH1599">
        <f t="shared" si="224"/>
        <v>56</v>
      </c>
    </row>
    <row r="1600" spans="1:34" hidden="1">
      <c r="A1600" t="str">
        <f t="array" ref="A1600">IFERROR(INDEX(Summary!$D:$D,$AH1600)&amp;"","")</f>
        <v>FG00135</v>
      </c>
      <c r="B1600" t="str">
        <f t="array" ref="B1600">IF($A1600="","",INDEX(Summary!$E:$E,$AH1600))</f>
        <v>Khapli Wheat Grains - 5kg</v>
      </c>
      <c r="C1600" t="str">
        <f t="array" ref="C1600">IF($A1600="","",INDEX(Summary!$B:$B,$AH1600))</f>
        <v>Raw_Agri</v>
      </c>
      <c r="D1600" t="str">
        <f t="array" ref="D1600">IF($A1600="","",INDEX(Summary!$C:$C,$AH1600))</f>
        <v>C6</v>
      </c>
      <c r="E1600">
        <f t="array" ref="E1600">IF($A1600="","",INDEX(Summary!$F:$F,$AH1600))</f>
        <v>5</v>
      </c>
      <c r="F1600" t="str">
        <f t="array" ref="F1600">IF($A1600="","",INDEX(Summary!$BC:$BC,$AH1600)&amp;"")</f>
        <v>P3 – Normal</v>
      </c>
      <c r="G1600">
        <f t="shared" si="216"/>
        <v>3</v>
      </c>
      <c r="H1600">
        <f t="shared" si="217"/>
        <v>0</v>
      </c>
      <c r="I1600" t="str">
        <f t="array" ref="I1600">IF($A1600="","",IF(IFERROR(INDEX(Summary!$BA:$BA,$AH1600),0)&lt;1,"Under 1 day",IF(INDEX(Summary!$BA:$BA,$AH1600)&lt;3,"1-3 days",IF(INDEX(Summary!$BA:$BA,$AH1600)&lt;7,"3-7 days","7+ days"))))</f>
        <v>Under 1 day</v>
      </c>
      <c r="J1600" t="str">
        <f t="array" ref="J1600">IF($A1600="","",IF(IFERROR(INDEX(Summary!$AX:$AX,$AH1600),0)&lt;0.25,"0-25%",IF(INDEX(Summary!$AX:$AX,$AH1600)&lt;0.5,"25-50%",IF(INDEX(Summary!$AX:$AX,$AH1600)&lt;0.75,"50-75%","75-100%"))))</f>
        <v>75-100%</v>
      </c>
      <c r="K1600" t="str">
        <f t="array" ref="K1600">IF($A1600="","",INDEX(Summary!$AY:$AY,$AH1600)&amp;"")</f>
        <v xml:space="preserve">RM ISSUE </v>
      </c>
      <c r="L1600" s="1">
        <f>IF($A1600="","",Summary!$P$2+MOD(ROW()-2,30))</f>
        <v>46235</v>
      </c>
      <c r="M1600">
        <f t="shared" si="218"/>
        <v>9</v>
      </c>
      <c r="N1600">
        <f t="shared" si="219"/>
        <v>1</v>
      </c>
      <c r="O1600" t="str">
        <f t="shared" si="220"/>
        <v>Aug-2026</v>
      </c>
      <c r="P1600">
        <f t="shared" ca="1" si="221"/>
        <v>1</v>
      </c>
      <c r="Q1600" s="2">
        <f t="array" ref="Q1600">IF($A1600="",0,IFERROR(INDEX(Summary!$P$3:$AS$67,$AH1600-2,$M1600),0))</f>
        <v>0</v>
      </c>
      <c r="R1600" s="2">
        <f t="array" ref="R1600">IF($A1600="",0,ROUND(IFERROR(INDEX(Summary!$O:$O,$AH1600),0)/30,0))</f>
        <v>0</v>
      </c>
      <c r="S1600">
        <f t="shared" si="222"/>
        <v>0</v>
      </c>
      <c r="T1600" s="2">
        <f t="array" ref="T1600">IF($S1600=1,IFERROR(INDEX(Summary!$O:$O,$AH1600),0),0)</f>
        <v>0</v>
      </c>
      <c r="U1600" s="2">
        <f t="array" ref="U1600">IF($S1600=1,IFERROR(INDEX(Summary!$AT:$AT,$AH1600),0),0)</f>
        <v>0</v>
      </c>
      <c r="V1600" s="2">
        <f t="shared" si="223"/>
        <v>0</v>
      </c>
      <c r="W1600" s="2">
        <f t="array" ref="W1600">IF($S1600=1,IFERROR(INDEX(Summary!$AZ:$AZ,$AH1600),0),0)</f>
        <v>0</v>
      </c>
      <c r="X1600" s="3">
        <f t="array" ref="X1600">IF($S1600=1,IFERROR(INDEX(Summary!$BA:$BA,$AH1600),0),0)</f>
        <v>0</v>
      </c>
      <c r="Y1600" s="2">
        <f t="array" ref="Y1600">IF($S1600=1,IFERROR(INDEX(Summary!$G:$G,$AH1600),0),0)</f>
        <v>0</v>
      </c>
      <c r="Z1600" s="2">
        <f t="array" ref="Z1600">IF($S1600=1,IFERROR(INDEX(Summary!$H:$H,$AH1600),0),0)</f>
        <v>0</v>
      </c>
      <c r="AA1600" s="2">
        <f t="array" ref="AA1600">IF($S1600=1,IFERROR(INDEX(Summary!$I:$I,$AH1600),0),0)</f>
        <v>0</v>
      </c>
      <c r="AB1600" s="2">
        <f t="array" ref="AB1600">IF($S1600=1,IFERROR(INDEX(Summary!$J:$J,$AH1600),0),0)</f>
        <v>0</v>
      </c>
      <c r="AC1600" s="2">
        <f t="array" ref="AC1600">IF($S1600=1,IFERROR(INDEX(Summary!$K:$K,$AH1600),0),0)</f>
        <v>0</v>
      </c>
      <c r="AD1600" s="2">
        <f t="array" ref="AD1600">IF($S1600=1,IFERROR(INDEX(Summary!$L:$L,$AH1600),0),0)</f>
        <v>0</v>
      </c>
      <c r="AE1600" s="2">
        <f t="array" ref="AE1600">IF($S1600=1,IFERROR(INDEX(Summary!$M:$M,$AH1600),0),0)</f>
        <v>0</v>
      </c>
      <c r="AF1600" s="2">
        <f t="array" ref="AF1600">IF($S1600=1,IFERROR(INDEX(Summary!$N:$N,$AH1600),0),0)</f>
        <v>0</v>
      </c>
      <c r="AG1600">
        <f t="array" ref="AG1600">IF($A1600="","",IFERROR(INDEX(Summary!$BB:$BB,$AH1600),0))</f>
        <v>10</v>
      </c>
      <c r="AH1600">
        <f t="shared" si="224"/>
        <v>56</v>
      </c>
    </row>
    <row r="1601" spans="1:34" hidden="1">
      <c r="A1601" t="str">
        <f t="array" ref="A1601">IFERROR(INDEX(Summary!$D:$D,$AH1601)&amp;"","")</f>
        <v>FG00135</v>
      </c>
      <c r="B1601" t="str">
        <f t="array" ref="B1601">IF($A1601="","",INDEX(Summary!$E:$E,$AH1601))</f>
        <v>Khapli Wheat Grains - 5kg</v>
      </c>
      <c r="C1601" t="str">
        <f t="array" ref="C1601">IF($A1601="","",INDEX(Summary!$B:$B,$AH1601))</f>
        <v>Raw_Agri</v>
      </c>
      <c r="D1601" t="str">
        <f t="array" ref="D1601">IF($A1601="","",INDEX(Summary!$C:$C,$AH1601))</f>
        <v>C6</v>
      </c>
      <c r="E1601">
        <f t="array" ref="E1601">IF($A1601="","",INDEX(Summary!$F:$F,$AH1601))</f>
        <v>5</v>
      </c>
      <c r="F1601" t="str">
        <f t="array" ref="F1601">IF($A1601="","",INDEX(Summary!$BC:$BC,$AH1601)&amp;"")</f>
        <v>P3 – Normal</v>
      </c>
      <c r="G1601">
        <f t="shared" si="216"/>
        <v>3</v>
      </c>
      <c r="H1601">
        <f t="shared" si="217"/>
        <v>0</v>
      </c>
      <c r="I1601" t="str">
        <f t="array" ref="I1601">IF($A1601="","",IF(IFERROR(INDEX(Summary!$BA:$BA,$AH1601),0)&lt;1,"Under 1 day",IF(INDEX(Summary!$BA:$BA,$AH1601)&lt;3,"1-3 days",IF(INDEX(Summary!$BA:$BA,$AH1601)&lt;7,"3-7 days","7+ days"))))</f>
        <v>Under 1 day</v>
      </c>
      <c r="J1601" t="str">
        <f t="array" ref="J1601">IF($A1601="","",IF(IFERROR(INDEX(Summary!$AX:$AX,$AH1601),0)&lt;0.25,"0-25%",IF(INDEX(Summary!$AX:$AX,$AH1601)&lt;0.5,"25-50%",IF(INDEX(Summary!$AX:$AX,$AH1601)&lt;0.75,"50-75%","75-100%"))))</f>
        <v>75-100%</v>
      </c>
      <c r="K1601" t="str">
        <f t="array" ref="K1601">IF($A1601="","",INDEX(Summary!$AY:$AY,$AH1601)&amp;"")</f>
        <v xml:space="preserve">RM ISSUE </v>
      </c>
      <c r="L1601" s="1">
        <f>IF($A1601="","",Summary!$P$2+MOD(ROW()-2,30))</f>
        <v>46236</v>
      </c>
      <c r="M1601">
        <f t="shared" si="218"/>
        <v>10</v>
      </c>
      <c r="N1601">
        <f t="shared" si="219"/>
        <v>2</v>
      </c>
      <c r="O1601" t="str">
        <f t="shared" si="220"/>
        <v>Aug-2026</v>
      </c>
      <c r="P1601">
        <f t="shared" ca="1" si="221"/>
        <v>1</v>
      </c>
      <c r="Q1601" s="2">
        <f t="array" ref="Q1601">IF($A1601="",0,IFERROR(INDEX(Summary!$P$3:$AS$67,$AH1601-2,$M1601),0))</f>
        <v>0</v>
      </c>
      <c r="R1601" s="2">
        <f t="array" ref="R1601">IF($A1601="",0,ROUND(IFERROR(INDEX(Summary!$O:$O,$AH1601),0)/30,0))</f>
        <v>0</v>
      </c>
      <c r="S1601">
        <f t="shared" si="222"/>
        <v>0</v>
      </c>
      <c r="T1601" s="2">
        <f t="array" ref="T1601">IF($S1601=1,IFERROR(INDEX(Summary!$O:$O,$AH1601),0),0)</f>
        <v>0</v>
      </c>
      <c r="U1601" s="2">
        <f t="array" ref="U1601">IF($S1601=1,IFERROR(INDEX(Summary!$AT:$AT,$AH1601),0),0)</f>
        <v>0</v>
      </c>
      <c r="V1601" s="2">
        <f t="shared" si="223"/>
        <v>0</v>
      </c>
      <c r="W1601" s="2">
        <f t="array" ref="W1601">IF($S1601=1,IFERROR(INDEX(Summary!$AZ:$AZ,$AH1601),0),0)</f>
        <v>0</v>
      </c>
      <c r="X1601" s="3">
        <f t="array" ref="X1601">IF($S1601=1,IFERROR(INDEX(Summary!$BA:$BA,$AH1601),0),0)</f>
        <v>0</v>
      </c>
      <c r="Y1601" s="2">
        <f t="array" ref="Y1601">IF($S1601=1,IFERROR(INDEX(Summary!$G:$G,$AH1601),0),0)</f>
        <v>0</v>
      </c>
      <c r="Z1601" s="2">
        <f t="array" ref="Z1601">IF($S1601=1,IFERROR(INDEX(Summary!$H:$H,$AH1601),0),0)</f>
        <v>0</v>
      </c>
      <c r="AA1601" s="2">
        <f t="array" ref="AA1601">IF($S1601=1,IFERROR(INDEX(Summary!$I:$I,$AH1601),0),0)</f>
        <v>0</v>
      </c>
      <c r="AB1601" s="2">
        <f t="array" ref="AB1601">IF($S1601=1,IFERROR(INDEX(Summary!$J:$J,$AH1601),0),0)</f>
        <v>0</v>
      </c>
      <c r="AC1601" s="2">
        <f t="array" ref="AC1601">IF($S1601=1,IFERROR(INDEX(Summary!$K:$K,$AH1601),0),0)</f>
        <v>0</v>
      </c>
      <c r="AD1601" s="2">
        <f t="array" ref="AD1601">IF($S1601=1,IFERROR(INDEX(Summary!$L:$L,$AH1601),0),0)</f>
        <v>0</v>
      </c>
      <c r="AE1601" s="2">
        <f t="array" ref="AE1601">IF($S1601=1,IFERROR(INDEX(Summary!$M:$M,$AH1601),0),0)</f>
        <v>0</v>
      </c>
      <c r="AF1601" s="2">
        <f t="array" ref="AF1601">IF($S1601=1,IFERROR(INDEX(Summary!$N:$N,$AH1601),0),0)</f>
        <v>0</v>
      </c>
      <c r="AG1601">
        <f t="array" ref="AG1601">IF($A1601="","",IFERROR(INDEX(Summary!$BB:$BB,$AH1601),0))</f>
        <v>10</v>
      </c>
      <c r="AH1601">
        <f t="shared" si="224"/>
        <v>56</v>
      </c>
    </row>
    <row r="1602" spans="1:34" hidden="1">
      <c r="A1602" t="str">
        <f t="array" ref="A1602">IFERROR(INDEX(Summary!$D:$D,$AH1602)&amp;"","")</f>
        <v>FG00135</v>
      </c>
      <c r="B1602" t="str">
        <f t="array" ref="B1602">IF($A1602="","",INDEX(Summary!$E:$E,$AH1602))</f>
        <v>Khapli Wheat Grains - 5kg</v>
      </c>
      <c r="C1602" t="str">
        <f t="array" ref="C1602">IF($A1602="","",INDEX(Summary!$B:$B,$AH1602))</f>
        <v>Raw_Agri</v>
      </c>
      <c r="D1602" t="str">
        <f t="array" ref="D1602">IF($A1602="","",INDEX(Summary!$C:$C,$AH1602))</f>
        <v>C6</v>
      </c>
      <c r="E1602">
        <f t="array" ref="E1602">IF($A1602="","",INDEX(Summary!$F:$F,$AH1602))</f>
        <v>5</v>
      </c>
      <c r="F1602" t="str">
        <f t="array" ref="F1602">IF($A1602="","",INDEX(Summary!$BC:$BC,$AH1602)&amp;"")</f>
        <v>P3 – Normal</v>
      </c>
      <c r="G1602">
        <f t="shared" ref="G1602:G1665" si="225">IF($A1602="","",VALUE(LEFT(SUBSTITUTE($F1602,"P",""),1)))</f>
        <v>3</v>
      </c>
      <c r="H1602">
        <f t="shared" ref="H1602:H1665" si="226">IF($A1602="","",IF(LEFT($F1602,2)="P1",1,0))</f>
        <v>0</v>
      </c>
      <c r="I1602" t="str">
        <f t="array" ref="I1602">IF($A1602="","",IF(IFERROR(INDEX(Summary!$BA:$BA,$AH1602),0)&lt;1,"Under 1 day",IF(INDEX(Summary!$BA:$BA,$AH1602)&lt;3,"1-3 days",IF(INDEX(Summary!$BA:$BA,$AH1602)&lt;7,"3-7 days","7+ days"))))</f>
        <v>Under 1 day</v>
      </c>
      <c r="J1602" t="str">
        <f t="array" ref="J1602">IF($A1602="","",IF(IFERROR(INDEX(Summary!$AX:$AX,$AH1602),0)&lt;0.25,"0-25%",IF(INDEX(Summary!$AX:$AX,$AH1602)&lt;0.5,"25-50%",IF(INDEX(Summary!$AX:$AX,$AH1602)&lt;0.75,"50-75%","75-100%"))))</f>
        <v>75-100%</v>
      </c>
      <c r="K1602" t="str">
        <f t="array" ref="K1602">IF($A1602="","",INDEX(Summary!$AY:$AY,$AH1602)&amp;"")</f>
        <v xml:space="preserve">RM ISSUE </v>
      </c>
      <c r="L1602" s="1">
        <f>IF($A1602="","",Summary!$P$2+MOD(ROW()-2,30))</f>
        <v>46237</v>
      </c>
      <c r="M1602">
        <f t="shared" ref="M1602:M1665" si="227">IF($A1602="","",MOD(ROW()-2,30)+1)</f>
        <v>11</v>
      </c>
      <c r="N1602">
        <f t="shared" ref="N1602:N1665" si="228">IF($A1602="","",DAY($L1602))</f>
        <v>3</v>
      </c>
      <c r="O1602" t="str">
        <f t="shared" ref="O1602:O1665" si="229">IF($A1602="","",TEXT($L1602,"mmm-yyyy"))</f>
        <v>Aug-2026</v>
      </c>
      <c r="P1602">
        <f t="shared" ref="P1602:P1665" ca="1" si="230">IF($A1602="","",IF($L1602&lt;=TODAY(),1,0))</f>
        <v>1</v>
      </c>
      <c r="Q1602" s="2">
        <f t="array" ref="Q1602">IF($A1602="",0,IFERROR(INDEX(Summary!$P$3:$AS$67,$AH1602-2,$M1602),0))</f>
        <v>0</v>
      </c>
      <c r="R1602" s="2">
        <f t="array" ref="R1602">IF($A1602="",0,ROUND(IFERROR(INDEX(Summary!$O:$O,$AH1602),0)/30,0))</f>
        <v>0</v>
      </c>
      <c r="S1602">
        <f t="shared" ref="S1602:S1665" si="231">IF($A1602="",0,IF($M1602=1,1,0))</f>
        <v>0</v>
      </c>
      <c r="T1602" s="2">
        <f t="array" ref="T1602">IF($S1602=1,IFERROR(INDEX(Summary!$O:$O,$AH1602),0),0)</f>
        <v>0</v>
      </c>
      <c r="U1602" s="2">
        <f t="array" ref="U1602">IF($S1602=1,IFERROR(INDEX(Summary!$AT:$AT,$AH1602),0),0)</f>
        <v>0</v>
      </c>
      <c r="V1602" s="2">
        <f t="shared" ref="V1602:V1665" si="232">IF($S1602=1,MAX(0,$T1602-$U1602),0)</f>
        <v>0</v>
      </c>
      <c r="W1602" s="2">
        <f t="array" ref="W1602">IF($S1602=1,IFERROR(INDEX(Summary!$AZ:$AZ,$AH1602),0),0)</f>
        <v>0</v>
      </c>
      <c r="X1602" s="3">
        <f t="array" ref="X1602">IF($S1602=1,IFERROR(INDEX(Summary!$BA:$BA,$AH1602),0),0)</f>
        <v>0</v>
      </c>
      <c r="Y1602" s="2">
        <f t="array" ref="Y1602">IF($S1602=1,IFERROR(INDEX(Summary!$G:$G,$AH1602),0),0)</f>
        <v>0</v>
      </c>
      <c r="Z1602" s="2">
        <f t="array" ref="Z1602">IF($S1602=1,IFERROR(INDEX(Summary!$H:$H,$AH1602),0),0)</f>
        <v>0</v>
      </c>
      <c r="AA1602" s="2">
        <f t="array" ref="AA1602">IF($S1602=1,IFERROR(INDEX(Summary!$I:$I,$AH1602),0),0)</f>
        <v>0</v>
      </c>
      <c r="AB1602" s="2">
        <f t="array" ref="AB1602">IF($S1602=1,IFERROR(INDEX(Summary!$J:$J,$AH1602),0),0)</f>
        <v>0</v>
      </c>
      <c r="AC1602" s="2">
        <f t="array" ref="AC1602">IF($S1602=1,IFERROR(INDEX(Summary!$K:$K,$AH1602),0),0)</f>
        <v>0</v>
      </c>
      <c r="AD1602" s="2">
        <f t="array" ref="AD1602">IF($S1602=1,IFERROR(INDEX(Summary!$L:$L,$AH1602),0),0)</f>
        <v>0</v>
      </c>
      <c r="AE1602" s="2">
        <f t="array" ref="AE1602">IF($S1602=1,IFERROR(INDEX(Summary!$M:$M,$AH1602),0),0)</f>
        <v>0</v>
      </c>
      <c r="AF1602" s="2">
        <f t="array" ref="AF1602">IF($S1602=1,IFERROR(INDEX(Summary!$N:$N,$AH1602),0),0)</f>
        <v>0</v>
      </c>
      <c r="AG1602">
        <f t="array" ref="AG1602">IF($A1602="","",IFERROR(INDEX(Summary!$BB:$BB,$AH1602),0))</f>
        <v>10</v>
      </c>
      <c r="AH1602">
        <f t="shared" ref="AH1602:AH1665" si="233">INT((ROW()-2)/30)+3</f>
        <v>56</v>
      </c>
    </row>
    <row r="1603" spans="1:34" hidden="1">
      <c r="A1603" t="str">
        <f t="array" ref="A1603">IFERROR(INDEX(Summary!$D:$D,$AH1603)&amp;"","")</f>
        <v>FG00135</v>
      </c>
      <c r="B1603" t="str">
        <f t="array" ref="B1603">IF($A1603="","",INDEX(Summary!$E:$E,$AH1603))</f>
        <v>Khapli Wheat Grains - 5kg</v>
      </c>
      <c r="C1603" t="str">
        <f t="array" ref="C1603">IF($A1603="","",INDEX(Summary!$B:$B,$AH1603))</f>
        <v>Raw_Agri</v>
      </c>
      <c r="D1603" t="str">
        <f t="array" ref="D1603">IF($A1603="","",INDEX(Summary!$C:$C,$AH1603))</f>
        <v>C6</v>
      </c>
      <c r="E1603">
        <f t="array" ref="E1603">IF($A1603="","",INDEX(Summary!$F:$F,$AH1603))</f>
        <v>5</v>
      </c>
      <c r="F1603" t="str">
        <f t="array" ref="F1603">IF($A1603="","",INDEX(Summary!$BC:$BC,$AH1603)&amp;"")</f>
        <v>P3 – Normal</v>
      </c>
      <c r="G1603">
        <f t="shared" si="225"/>
        <v>3</v>
      </c>
      <c r="H1603">
        <f t="shared" si="226"/>
        <v>0</v>
      </c>
      <c r="I1603" t="str">
        <f t="array" ref="I1603">IF($A1603="","",IF(IFERROR(INDEX(Summary!$BA:$BA,$AH1603),0)&lt;1,"Under 1 day",IF(INDEX(Summary!$BA:$BA,$AH1603)&lt;3,"1-3 days",IF(INDEX(Summary!$BA:$BA,$AH1603)&lt;7,"3-7 days","7+ days"))))</f>
        <v>Under 1 day</v>
      </c>
      <c r="J1603" t="str">
        <f t="array" ref="J1603">IF($A1603="","",IF(IFERROR(INDEX(Summary!$AX:$AX,$AH1603),0)&lt;0.25,"0-25%",IF(INDEX(Summary!$AX:$AX,$AH1603)&lt;0.5,"25-50%",IF(INDEX(Summary!$AX:$AX,$AH1603)&lt;0.75,"50-75%","75-100%"))))</f>
        <v>75-100%</v>
      </c>
      <c r="K1603" t="str">
        <f t="array" ref="K1603">IF($A1603="","",INDEX(Summary!$AY:$AY,$AH1603)&amp;"")</f>
        <v xml:space="preserve">RM ISSUE </v>
      </c>
      <c r="L1603" s="1">
        <f>IF($A1603="","",Summary!$P$2+MOD(ROW()-2,30))</f>
        <v>46238</v>
      </c>
      <c r="M1603">
        <f t="shared" si="227"/>
        <v>12</v>
      </c>
      <c r="N1603">
        <f t="shared" si="228"/>
        <v>4</v>
      </c>
      <c r="O1603" t="str">
        <f t="shared" si="229"/>
        <v>Aug-2026</v>
      </c>
      <c r="P1603">
        <f t="shared" ca="1" si="230"/>
        <v>1</v>
      </c>
      <c r="Q1603" s="2">
        <f t="array" ref="Q1603">IF($A1603="",0,IFERROR(INDEX(Summary!$P$3:$AS$67,$AH1603-2,$M1603),0))</f>
        <v>0</v>
      </c>
      <c r="R1603" s="2">
        <f t="array" ref="R1603">IF($A1603="",0,ROUND(IFERROR(INDEX(Summary!$O:$O,$AH1603),0)/30,0))</f>
        <v>0</v>
      </c>
      <c r="S1603">
        <f t="shared" si="231"/>
        <v>0</v>
      </c>
      <c r="T1603" s="2">
        <f t="array" ref="T1603">IF($S1603=1,IFERROR(INDEX(Summary!$O:$O,$AH1603),0),0)</f>
        <v>0</v>
      </c>
      <c r="U1603" s="2">
        <f t="array" ref="U1603">IF($S1603=1,IFERROR(INDEX(Summary!$AT:$AT,$AH1603),0),0)</f>
        <v>0</v>
      </c>
      <c r="V1603" s="2">
        <f t="shared" si="232"/>
        <v>0</v>
      </c>
      <c r="W1603" s="2">
        <f t="array" ref="W1603">IF($S1603=1,IFERROR(INDEX(Summary!$AZ:$AZ,$AH1603),0),0)</f>
        <v>0</v>
      </c>
      <c r="X1603" s="3">
        <f t="array" ref="X1603">IF($S1603=1,IFERROR(INDEX(Summary!$BA:$BA,$AH1603),0),0)</f>
        <v>0</v>
      </c>
      <c r="Y1603" s="2">
        <f t="array" ref="Y1603">IF($S1603=1,IFERROR(INDEX(Summary!$G:$G,$AH1603),0),0)</f>
        <v>0</v>
      </c>
      <c r="Z1603" s="2">
        <f t="array" ref="Z1603">IF($S1603=1,IFERROR(INDEX(Summary!$H:$H,$AH1603),0),0)</f>
        <v>0</v>
      </c>
      <c r="AA1603" s="2">
        <f t="array" ref="AA1603">IF($S1603=1,IFERROR(INDEX(Summary!$I:$I,$AH1603),0),0)</f>
        <v>0</v>
      </c>
      <c r="AB1603" s="2">
        <f t="array" ref="AB1603">IF($S1603=1,IFERROR(INDEX(Summary!$J:$J,$AH1603),0),0)</f>
        <v>0</v>
      </c>
      <c r="AC1603" s="2">
        <f t="array" ref="AC1603">IF($S1603=1,IFERROR(INDEX(Summary!$K:$K,$AH1603),0),0)</f>
        <v>0</v>
      </c>
      <c r="AD1603" s="2">
        <f t="array" ref="AD1603">IF($S1603=1,IFERROR(INDEX(Summary!$L:$L,$AH1603),0),0)</f>
        <v>0</v>
      </c>
      <c r="AE1603" s="2">
        <f t="array" ref="AE1603">IF($S1603=1,IFERROR(INDEX(Summary!$M:$M,$AH1603),0),0)</f>
        <v>0</v>
      </c>
      <c r="AF1603" s="2">
        <f t="array" ref="AF1603">IF($S1603=1,IFERROR(INDEX(Summary!$N:$N,$AH1603),0),0)</f>
        <v>0</v>
      </c>
      <c r="AG1603">
        <f t="array" ref="AG1603">IF($A1603="","",IFERROR(INDEX(Summary!$BB:$BB,$AH1603),0))</f>
        <v>10</v>
      </c>
      <c r="AH1603">
        <f t="shared" si="233"/>
        <v>56</v>
      </c>
    </row>
    <row r="1604" spans="1:34" hidden="1">
      <c r="A1604" t="str">
        <f t="array" ref="A1604">IFERROR(INDEX(Summary!$D:$D,$AH1604)&amp;"","")</f>
        <v>FG00135</v>
      </c>
      <c r="B1604" t="str">
        <f t="array" ref="B1604">IF($A1604="","",INDEX(Summary!$E:$E,$AH1604))</f>
        <v>Khapli Wheat Grains - 5kg</v>
      </c>
      <c r="C1604" t="str">
        <f t="array" ref="C1604">IF($A1604="","",INDEX(Summary!$B:$B,$AH1604))</f>
        <v>Raw_Agri</v>
      </c>
      <c r="D1604" t="str">
        <f t="array" ref="D1604">IF($A1604="","",INDEX(Summary!$C:$C,$AH1604))</f>
        <v>C6</v>
      </c>
      <c r="E1604">
        <f t="array" ref="E1604">IF($A1604="","",INDEX(Summary!$F:$F,$AH1604))</f>
        <v>5</v>
      </c>
      <c r="F1604" t="str">
        <f t="array" ref="F1604">IF($A1604="","",INDEX(Summary!$BC:$BC,$AH1604)&amp;"")</f>
        <v>P3 – Normal</v>
      </c>
      <c r="G1604">
        <f t="shared" si="225"/>
        <v>3</v>
      </c>
      <c r="H1604">
        <f t="shared" si="226"/>
        <v>0</v>
      </c>
      <c r="I1604" t="str">
        <f t="array" ref="I1604">IF($A1604="","",IF(IFERROR(INDEX(Summary!$BA:$BA,$AH1604),0)&lt;1,"Under 1 day",IF(INDEX(Summary!$BA:$BA,$AH1604)&lt;3,"1-3 days",IF(INDEX(Summary!$BA:$BA,$AH1604)&lt;7,"3-7 days","7+ days"))))</f>
        <v>Under 1 day</v>
      </c>
      <c r="J1604" t="str">
        <f t="array" ref="J1604">IF($A1604="","",IF(IFERROR(INDEX(Summary!$AX:$AX,$AH1604),0)&lt;0.25,"0-25%",IF(INDEX(Summary!$AX:$AX,$AH1604)&lt;0.5,"25-50%",IF(INDEX(Summary!$AX:$AX,$AH1604)&lt;0.75,"50-75%","75-100%"))))</f>
        <v>75-100%</v>
      </c>
      <c r="K1604" t="str">
        <f t="array" ref="K1604">IF($A1604="","",INDEX(Summary!$AY:$AY,$AH1604)&amp;"")</f>
        <v xml:space="preserve">RM ISSUE </v>
      </c>
      <c r="L1604" s="1">
        <f>IF($A1604="","",Summary!$P$2+MOD(ROW()-2,30))</f>
        <v>46239</v>
      </c>
      <c r="M1604">
        <f t="shared" si="227"/>
        <v>13</v>
      </c>
      <c r="N1604">
        <f t="shared" si="228"/>
        <v>5</v>
      </c>
      <c r="O1604" t="str">
        <f t="shared" si="229"/>
        <v>Aug-2026</v>
      </c>
      <c r="P1604">
        <f t="shared" ca="1" si="230"/>
        <v>1</v>
      </c>
      <c r="Q1604" s="2">
        <f t="array" ref="Q1604">IF($A1604="",0,IFERROR(INDEX(Summary!$P$3:$AS$67,$AH1604-2,$M1604),0))</f>
        <v>0</v>
      </c>
      <c r="R1604" s="2">
        <f t="array" ref="R1604">IF($A1604="",0,ROUND(IFERROR(INDEX(Summary!$O:$O,$AH1604),0)/30,0))</f>
        <v>0</v>
      </c>
      <c r="S1604">
        <f t="shared" si="231"/>
        <v>0</v>
      </c>
      <c r="T1604" s="2">
        <f t="array" ref="T1604">IF($S1604=1,IFERROR(INDEX(Summary!$O:$O,$AH1604),0),0)</f>
        <v>0</v>
      </c>
      <c r="U1604" s="2">
        <f t="array" ref="U1604">IF($S1604=1,IFERROR(INDEX(Summary!$AT:$AT,$AH1604),0),0)</f>
        <v>0</v>
      </c>
      <c r="V1604" s="2">
        <f t="shared" si="232"/>
        <v>0</v>
      </c>
      <c r="W1604" s="2">
        <f t="array" ref="W1604">IF($S1604=1,IFERROR(INDEX(Summary!$AZ:$AZ,$AH1604),0),0)</f>
        <v>0</v>
      </c>
      <c r="X1604" s="3">
        <f t="array" ref="X1604">IF($S1604=1,IFERROR(INDEX(Summary!$BA:$BA,$AH1604),0),0)</f>
        <v>0</v>
      </c>
      <c r="Y1604" s="2">
        <f t="array" ref="Y1604">IF($S1604=1,IFERROR(INDEX(Summary!$G:$G,$AH1604),0),0)</f>
        <v>0</v>
      </c>
      <c r="Z1604" s="2">
        <f t="array" ref="Z1604">IF($S1604=1,IFERROR(INDEX(Summary!$H:$H,$AH1604),0),0)</f>
        <v>0</v>
      </c>
      <c r="AA1604" s="2">
        <f t="array" ref="AA1604">IF($S1604=1,IFERROR(INDEX(Summary!$I:$I,$AH1604),0),0)</f>
        <v>0</v>
      </c>
      <c r="AB1604" s="2">
        <f t="array" ref="AB1604">IF($S1604=1,IFERROR(INDEX(Summary!$J:$J,$AH1604),0),0)</f>
        <v>0</v>
      </c>
      <c r="AC1604" s="2">
        <f t="array" ref="AC1604">IF($S1604=1,IFERROR(INDEX(Summary!$K:$K,$AH1604),0),0)</f>
        <v>0</v>
      </c>
      <c r="AD1604" s="2">
        <f t="array" ref="AD1604">IF($S1604=1,IFERROR(INDEX(Summary!$L:$L,$AH1604),0),0)</f>
        <v>0</v>
      </c>
      <c r="AE1604" s="2">
        <f t="array" ref="AE1604">IF($S1604=1,IFERROR(INDEX(Summary!$M:$M,$AH1604),0),0)</f>
        <v>0</v>
      </c>
      <c r="AF1604" s="2">
        <f t="array" ref="AF1604">IF($S1604=1,IFERROR(INDEX(Summary!$N:$N,$AH1604),0),0)</f>
        <v>0</v>
      </c>
      <c r="AG1604">
        <f t="array" ref="AG1604">IF($A1604="","",IFERROR(INDEX(Summary!$BB:$BB,$AH1604),0))</f>
        <v>10</v>
      </c>
      <c r="AH1604">
        <f t="shared" si="233"/>
        <v>56</v>
      </c>
    </row>
    <row r="1605" spans="1:34" hidden="1">
      <c r="A1605" t="str">
        <f t="array" ref="A1605">IFERROR(INDEX(Summary!$D:$D,$AH1605)&amp;"","")</f>
        <v>FG00135</v>
      </c>
      <c r="B1605" t="str">
        <f t="array" ref="B1605">IF($A1605="","",INDEX(Summary!$E:$E,$AH1605))</f>
        <v>Khapli Wheat Grains - 5kg</v>
      </c>
      <c r="C1605" t="str">
        <f t="array" ref="C1605">IF($A1605="","",INDEX(Summary!$B:$B,$AH1605))</f>
        <v>Raw_Agri</v>
      </c>
      <c r="D1605" t="str">
        <f t="array" ref="D1605">IF($A1605="","",INDEX(Summary!$C:$C,$AH1605))</f>
        <v>C6</v>
      </c>
      <c r="E1605">
        <f t="array" ref="E1605">IF($A1605="","",INDEX(Summary!$F:$F,$AH1605))</f>
        <v>5</v>
      </c>
      <c r="F1605" t="str">
        <f t="array" ref="F1605">IF($A1605="","",INDEX(Summary!$BC:$BC,$AH1605)&amp;"")</f>
        <v>P3 – Normal</v>
      </c>
      <c r="G1605">
        <f t="shared" si="225"/>
        <v>3</v>
      </c>
      <c r="H1605">
        <f t="shared" si="226"/>
        <v>0</v>
      </c>
      <c r="I1605" t="str">
        <f t="array" ref="I1605">IF($A1605="","",IF(IFERROR(INDEX(Summary!$BA:$BA,$AH1605),0)&lt;1,"Under 1 day",IF(INDEX(Summary!$BA:$BA,$AH1605)&lt;3,"1-3 days",IF(INDEX(Summary!$BA:$BA,$AH1605)&lt;7,"3-7 days","7+ days"))))</f>
        <v>Under 1 day</v>
      </c>
      <c r="J1605" t="str">
        <f t="array" ref="J1605">IF($A1605="","",IF(IFERROR(INDEX(Summary!$AX:$AX,$AH1605),0)&lt;0.25,"0-25%",IF(INDEX(Summary!$AX:$AX,$AH1605)&lt;0.5,"25-50%",IF(INDEX(Summary!$AX:$AX,$AH1605)&lt;0.75,"50-75%","75-100%"))))</f>
        <v>75-100%</v>
      </c>
      <c r="K1605" t="str">
        <f t="array" ref="K1605">IF($A1605="","",INDEX(Summary!$AY:$AY,$AH1605)&amp;"")</f>
        <v xml:space="preserve">RM ISSUE </v>
      </c>
      <c r="L1605" s="1">
        <f>IF($A1605="","",Summary!$P$2+MOD(ROW()-2,30))</f>
        <v>46240</v>
      </c>
      <c r="M1605">
        <f t="shared" si="227"/>
        <v>14</v>
      </c>
      <c r="N1605">
        <f t="shared" si="228"/>
        <v>6</v>
      </c>
      <c r="O1605" t="str">
        <f t="shared" si="229"/>
        <v>Aug-2026</v>
      </c>
      <c r="P1605">
        <f t="shared" ca="1" si="230"/>
        <v>1</v>
      </c>
      <c r="Q1605" s="2">
        <f t="array" ref="Q1605">IF($A1605="",0,IFERROR(INDEX(Summary!$P$3:$AS$67,$AH1605-2,$M1605),0))</f>
        <v>0</v>
      </c>
      <c r="R1605" s="2">
        <f t="array" ref="R1605">IF($A1605="",0,ROUND(IFERROR(INDEX(Summary!$O:$O,$AH1605),0)/30,0))</f>
        <v>0</v>
      </c>
      <c r="S1605">
        <f t="shared" si="231"/>
        <v>0</v>
      </c>
      <c r="T1605" s="2">
        <f t="array" ref="T1605">IF($S1605=1,IFERROR(INDEX(Summary!$O:$O,$AH1605),0),0)</f>
        <v>0</v>
      </c>
      <c r="U1605" s="2">
        <f t="array" ref="U1605">IF($S1605=1,IFERROR(INDEX(Summary!$AT:$AT,$AH1605),0),0)</f>
        <v>0</v>
      </c>
      <c r="V1605" s="2">
        <f t="shared" si="232"/>
        <v>0</v>
      </c>
      <c r="W1605" s="2">
        <f t="array" ref="W1605">IF($S1605=1,IFERROR(INDEX(Summary!$AZ:$AZ,$AH1605),0),0)</f>
        <v>0</v>
      </c>
      <c r="X1605" s="3">
        <f t="array" ref="X1605">IF($S1605=1,IFERROR(INDEX(Summary!$BA:$BA,$AH1605),0),0)</f>
        <v>0</v>
      </c>
      <c r="Y1605" s="2">
        <f t="array" ref="Y1605">IF($S1605=1,IFERROR(INDEX(Summary!$G:$G,$AH1605),0),0)</f>
        <v>0</v>
      </c>
      <c r="Z1605" s="2">
        <f t="array" ref="Z1605">IF($S1605=1,IFERROR(INDEX(Summary!$H:$H,$AH1605),0),0)</f>
        <v>0</v>
      </c>
      <c r="AA1605" s="2">
        <f t="array" ref="AA1605">IF($S1605=1,IFERROR(INDEX(Summary!$I:$I,$AH1605),0),0)</f>
        <v>0</v>
      </c>
      <c r="AB1605" s="2">
        <f t="array" ref="AB1605">IF($S1605=1,IFERROR(INDEX(Summary!$J:$J,$AH1605),0),0)</f>
        <v>0</v>
      </c>
      <c r="AC1605" s="2">
        <f t="array" ref="AC1605">IF($S1605=1,IFERROR(INDEX(Summary!$K:$K,$AH1605),0),0)</f>
        <v>0</v>
      </c>
      <c r="AD1605" s="2">
        <f t="array" ref="AD1605">IF($S1605=1,IFERROR(INDEX(Summary!$L:$L,$AH1605),0),0)</f>
        <v>0</v>
      </c>
      <c r="AE1605" s="2">
        <f t="array" ref="AE1605">IF($S1605=1,IFERROR(INDEX(Summary!$M:$M,$AH1605),0),0)</f>
        <v>0</v>
      </c>
      <c r="AF1605" s="2">
        <f t="array" ref="AF1605">IF($S1605=1,IFERROR(INDEX(Summary!$N:$N,$AH1605),0),0)</f>
        <v>0</v>
      </c>
      <c r="AG1605">
        <f t="array" ref="AG1605">IF($A1605="","",IFERROR(INDEX(Summary!$BB:$BB,$AH1605),0))</f>
        <v>10</v>
      </c>
      <c r="AH1605">
        <f t="shared" si="233"/>
        <v>56</v>
      </c>
    </row>
    <row r="1606" spans="1:34" hidden="1">
      <c r="A1606" t="str">
        <f t="array" ref="A1606">IFERROR(INDEX(Summary!$D:$D,$AH1606)&amp;"","")</f>
        <v>FG00135</v>
      </c>
      <c r="B1606" t="str">
        <f t="array" ref="B1606">IF($A1606="","",INDEX(Summary!$E:$E,$AH1606))</f>
        <v>Khapli Wheat Grains - 5kg</v>
      </c>
      <c r="C1606" t="str">
        <f t="array" ref="C1606">IF($A1606="","",INDEX(Summary!$B:$B,$AH1606))</f>
        <v>Raw_Agri</v>
      </c>
      <c r="D1606" t="str">
        <f t="array" ref="D1606">IF($A1606="","",INDEX(Summary!$C:$C,$AH1606))</f>
        <v>C6</v>
      </c>
      <c r="E1606">
        <f t="array" ref="E1606">IF($A1606="","",INDEX(Summary!$F:$F,$AH1606))</f>
        <v>5</v>
      </c>
      <c r="F1606" t="str">
        <f t="array" ref="F1606">IF($A1606="","",INDEX(Summary!$BC:$BC,$AH1606)&amp;"")</f>
        <v>P3 – Normal</v>
      </c>
      <c r="G1606">
        <f t="shared" si="225"/>
        <v>3</v>
      </c>
      <c r="H1606">
        <f t="shared" si="226"/>
        <v>0</v>
      </c>
      <c r="I1606" t="str">
        <f t="array" ref="I1606">IF($A1606="","",IF(IFERROR(INDEX(Summary!$BA:$BA,$AH1606),0)&lt;1,"Under 1 day",IF(INDEX(Summary!$BA:$BA,$AH1606)&lt;3,"1-3 days",IF(INDEX(Summary!$BA:$BA,$AH1606)&lt;7,"3-7 days","7+ days"))))</f>
        <v>Under 1 day</v>
      </c>
      <c r="J1606" t="str">
        <f t="array" ref="J1606">IF($A1606="","",IF(IFERROR(INDEX(Summary!$AX:$AX,$AH1606),0)&lt;0.25,"0-25%",IF(INDEX(Summary!$AX:$AX,$AH1606)&lt;0.5,"25-50%",IF(INDEX(Summary!$AX:$AX,$AH1606)&lt;0.75,"50-75%","75-100%"))))</f>
        <v>75-100%</v>
      </c>
      <c r="K1606" t="str">
        <f t="array" ref="K1606">IF($A1606="","",INDEX(Summary!$AY:$AY,$AH1606)&amp;"")</f>
        <v xml:space="preserve">RM ISSUE </v>
      </c>
      <c r="L1606" s="1">
        <f>IF($A1606="","",Summary!$P$2+MOD(ROW()-2,30))</f>
        <v>46241</v>
      </c>
      <c r="M1606">
        <f t="shared" si="227"/>
        <v>15</v>
      </c>
      <c r="N1606">
        <f t="shared" si="228"/>
        <v>7</v>
      </c>
      <c r="O1606" t="str">
        <f t="shared" si="229"/>
        <v>Aug-2026</v>
      </c>
      <c r="P1606">
        <f t="shared" ca="1" si="230"/>
        <v>1</v>
      </c>
      <c r="Q1606" s="2">
        <f t="array" ref="Q1606">IF($A1606="",0,IFERROR(INDEX(Summary!$P$3:$AS$67,$AH1606-2,$M1606),0))</f>
        <v>0</v>
      </c>
      <c r="R1606" s="2">
        <f t="array" ref="R1606">IF($A1606="",0,ROUND(IFERROR(INDEX(Summary!$O:$O,$AH1606),0)/30,0))</f>
        <v>0</v>
      </c>
      <c r="S1606">
        <f t="shared" si="231"/>
        <v>0</v>
      </c>
      <c r="T1606" s="2">
        <f t="array" ref="T1606">IF($S1606=1,IFERROR(INDEX(Summary!$O:$O,$AH1606),0),0)</f>
        <v>0</v>
      </c>
      <c r="U1606" s="2">
        <f t="array" ref="U1606">IF($S1606=1,IFERROR(INDEX(Summary!$AT:$AT,$AH1606),0),0)</f>
        <v>0</v>
      </c>
      <c r="V1606" s="2">
        <f t="shared" si="232"/>
        <v>0</v>
      </c>
      <c r="W1606" s="2">
        <f t="array" ref="W1606">IF($S1606=1,IFERROR(INDEX(Summary!$AZ:$AZ,$AH1606),0),0)</f>
        <v>0</v>
      </c>
      <c r="X1606" s="3">
        <f t="array" ref="X1606">IF($S1606=1,IFERROR(INDEX(Summary!$BA:$BA,$AH1606),0),0)</f>
        <v>0</v>
      </c>
      <c r="Y1606" s="2">
        <f t="array" ref="Y1606">IF($S1606=1,IFERROR(INDEX(Summary!$G:$G,$AH1606),0),0)</f>
        <v>0</v>
      </c>
      <c r="Z1606" s="2">
        <f t="array" ref="Z1606">IF($S1606=1,IFERROR(INDEX(Summary!$H:$H,$AH1606),0),0)</f>
        <v>0</v>
      </c>
      <c r="AA1606" s="2">
        <f t="array" ref="AA1606">IF($S1606=1,IFERROR(INDEX(Summary!$I:$I,$AH1606),0),0)</f>
        <v>0</v>
      </c>
      <c r="AB1606" s="2">
        <f t="array" ref="AB1606">IF($S1606=1,IFERROR(INDEX(Summary!$J:$J,$AH1606),0),0)</f>
        <v>0</v>
      </c>
      <c r="AC1606" s="2">
        <f t="array" ref="AC1606">IF($S1606=1,IFERROR(INDEX(Summary!$K:$K,$AH1606),0),0)</f>
        <v>0</v>
      </c>
      <c r="AD1606" s="2">
        <f t="array" ref="AD1606">IF($S1606=1,IFERROR(INDEX(Summary!$L:$L,$AH1606),0),0)</f>
        <v>0</v>
      </c>
      <c r="AE1606" s="2">
        <f t="array" ref="AE1606">IF($S1606=1,IFERROR(INDEX(Summary!$M:$M,$AH1606),0),0)</f>
        <v>0</v>
      </c>
      <c r="AF1606" s="2">
        <f t="array" ref="AF1606">IF($S1606=1,IFERROR(INDEX(Summary!$N:$N,$AH1606),0),0)</f>
        <v>0</v>
      </c>
      <c r="AG1606">
        <f t="array" ref="AG1606">IF($A1606="","",IFERROR(INDEX(Summary!$BB:$BB,$AH1606),0))</f>
        <v>10</v>
      </c>
      <c r="AH1606">
        <f t="shared" si="233"/>
        <v>56</v>
      </c>
    </row>
    <row r="1607" spans="1:34" hidden="1">
      <c r="A1607" t="str">
        <f t="array" ref="A1607">IFERROR(INDEX(Summary!$D:$D,$AH1607)&amp;"","")</f>
        <v>FG00135</v>
      </c>
      <c r="B1607" t="str">
        <f t="array" ref="B1607">IF($A1607="","",INDEX(Summary!$E:$E,$AH1607))</f>
        <v>Khapli Wheat Grains - 5kg</v>
      </c>
      <c r="C1607" t="str">
        <f t="array" ref="C1607">IF($A1607="","",INDEX(Summary!$B:$B,$AH1607))</f>
        <v>Raw_Agri</v>
      </c>
      <c r="D1607" t="str">
        <f t="array" ref="D1607">IF($A1607="","",INDEX(Summary!$C:$C,$AH1607))</f>
        <v>C6</v>
      </c>
      <c r="E1607">
        <f t="array" ref="E1607">IF($A1607="","",INDEX(Summary!$F:$F,$AH1607))</f>
        <v>5</v>
      </c>
      <c r="F1607" t="str">
        <f t="array" ref="F1607">IF($A1607="","",INDEX(Summary!$BC:$BC,$AH1607)&amp;"")</f>
        <v>P3 – Normal</v>
      </c>
      <c r="G1607">
        <f t="shared" si="225"/>
        <v>3</v>
      </c>
      <c r="H1607">
        <f t="shared" si="226"/>
        <v>0</v>
      </c>
      <c r="I1607" t="str">
        <f t="array" ref="I1607">IF($A1607="","",IF(IFERROR(INDEX(Summary!$BA:$BA,$AH1607),0)&lt;1,"Under 1 day",IF(INDEX(Summary!$BA:$BA,$AH1607)&lt;3,"1-3 days",IF(INDEX(Summary!$BA:$BA,$AH1607)&lt;7,"3-7 days","7+ days"))))</f>
        <v>Under 1 day</v>
      </c>
      <c r="J1607" t="str">
        <f t="array" ref="J1607">IF($A1607="","",IF(IFERROR(INDEX(Summary!$AX:$AX,$AH1607),0)&lt;0.25,"0-25%",IF(INDEX(Summary!$AX:$AX,$AH1607)&lt;0.5,"25-50%",IF(INDEX(Summary!$AX:$AX,$AH1607)&lt;0.75,"50-75%","75-100%"))))</f>
        <v>75-100%</v>
      </c>
      <c r="K1607" t="str">
        <f t="array" ref="K1607">IF($A1607="","",INDEX(Summary!$AY:$AY,$AH1607)&amp;"")</f>
        <v xml:space="preserve">RM ISSUE </v>
      </c>
      <c r="L1607" s="1">
        <f>IF($A1607="","",Summary!$P$2+MOD(ROW()-2,30))</f>
        <v>46242</v>
      </c>
      <c r="M1607">
        <f t="shared" si="227"/>
        <v>16</v>
      </c>
      <c r="N1607">
        <f t="shared" si="228"/>
        <v>8</v>
      </c>
      <c r="O1607" t="str">
        <f t="shared" si="229"/>
        <v>Aug-2026</v>
      </c>
      <c r="P1607">
        <f t="shared" ca="1" si="230"/>
        <v>1</v>
      </c>
      <c r="Q1607" s="2">
        <f t="array" ref="Q1607">IF($A1607="",0,IFERROR(INDEX(Summary!$P$3:$AS$67,$AH1607-2,$M1607),0))</f>
        <v>0</v>
      </c>
      <c r="R1607" s="2">
        <f t="array" ref="R1607">IF($A1607="",0,ROUND(IFERROR(INDEX(Summary!$O:$O,$AH1607),0)/30,0))</f>
        <v>0</v>
      </c>
      <c r="S1607">
        <f t="shared" si="231"/>
        <v>0</v>
      </c>
      <c r="T1607" s="2">
        <f t="array" ref="T1607">IF($S1607=1,IFERROR(INDEX(Summary!$O:$O,$AH1607),0),0)</f>
        <v>0</v>
      </c>
      <c r="U1607" s="2">
        <f t="array" ref="U1607">IF($S1607=1,IFERROR(INDEX(Summary!$AT:$AT,$AH1607),0),0)</f>
        <v>0</v>
      </c>
      <c r="V1607" s="2">
        <f t="shared" si="232"/>
        <v>0</v>
      </c>
      <c r="W1607" s="2">
        <f t="array" ref="W1607">IF($S1607=1,IFERROR(INDEX(Summary!$AZ:$AZ,$AH1607),0),0)</f>
        <v>0</v>
      </c>
      <c r="X1607" s="3">
        <f t="array" ref="X1607">IF($S1607=1,IFERROR(INDEX(Summary!$BA:$BA,$AH1607),0),0)</f>
        <v>0</v>
      </c>
      <c r="Y1607" s="2">
        <f t="array" ref="Y1607">IF($S1607=1,IFERROR(INDEX(Summary!$G:$G,$AH1607),0),0)</f>
        <v>0</v>
      </c>
      <c r="Z1607" s="2">
        <f t="array" ref="Z1607">IF($S1607=1,IFERROR(INDEX(Summary!$H:$H,$AH1607),0),0)</f>
        <v>0</v>
      </c>
      <c r="AA1607" s="2">
        <f t="array" ref="AA1607">IF($S1607=1,IFERROR(INDEX(Summary!$I:$I,$AH1607),0),0)</f>
        <v>0</v>
      </c>
      <c r="AB1607" s="2">
        <f t="array" ref="AB1607">IF($S1607=1,IFERROR(INDEX(Summary!$J:$J,$AH1607),0),0)</f>
        <v>0</v>
      </c>
      <c r="AC1607" s="2">
        <f t="array" ref="AC1607">IF($S1607=1,IFERROR(INDEX(Summary!$K:$K,$AH1607),0),0)</f>
        <v>0</v>
      </c>
      <c r="AD1607" s="2">
        <f t="array" ref="AD1607">IF($S1607=1,IFERROR(INDEX(Summary!$L:$L,$AH1607),0),0)</f>
        <v>0</v>
      </c>
      <c r="AE1607" s="2">
        <f t="array" ref="AE1607">IF($S1607=1,IFERROR(INDEX(Summary!$M:$M,$AH1607),0),0)</f>
        <v>0</v>
      </c>
      <c r="AF1607" s="2">
        <f t="array" ref="AF1607">IF($S1607=1,IFERROR(INDEX(Summary!$N:$N,$AH1607),0),0)</f>
        <v>0</v>
      </c>
      <c r="AG1607">
        <f t="array" ref="AG1607">IF($A1607="","",IFERROR(INDEX(Summary!$BB:$BB,$AH1607),0))</f>
        <v>10</v>
      </c>
      <c r="AH1607">
        <f t="shared" si="233"/>
        <v>56</v>
      </c>
    </row>
    <row r="1608" spans="1:34" hidden="1">
      <c r="A1608" t="str">
        <f t="array" ref="A1608">IFERROR(INDEX(Summary!$D:$D,$AH1608)&amp;"","")</f>
        <v>FG00135</v>
      </c>
      <c r="B1608" t="str">
        <f t="array" ref="B1608">IF($A1608="","",INDEX(Summary!$E:$E,$AH1608))</f>
        <v>Khapli Wheat Grains - 5kg</v>
      </c>
      <c r="C1608" t="str">
        <f t="array" ref="C1608">IF($A1608="","",INDEX(Summary!$B:$B,$AH1608))</f>
        <v>Raw_Agri</v>
      </c>
      <c r="D1608" t="str">
        <f t="array" ref="D1608">IF($A1608="","",INDEX(Summary!$C:$C,$AH1608))</f>
        <v>C6</v>
      </c>
      <c r="E1608">
        <f t="array" ref="E1608">IF($A1608="","",INDEX(Summary!$F:$F,$AH1608))</f>
        <v>5</v>
      </c>
      <c r="F1608" t="str">
        <f t="array" ref="F1608">IF($A1608="","",INDEX(Summary!$BC:$BC,$AH1608)&amp;"")</f>
        <v>P3 – Normal</v>
      </c>
      <c r="G1608">
        <f t="shared" si="225"/>
        <v>3</v>
      </c>
      <c r="H1608">
        <f t="shared" si="226"/>
        <v>0</v>
      </c>
      <c r="I1608" t="str">
        <f t="array" ref="I1608">IF($A1608="","",IF(IFERROR(INDEX(Summary!$BA:$BA,$AH1608),0)&lt;1,"Under 1 day",IF(INDEX(Summary!$BA:$BA,$AH1608)&lt;3,"1-3 days",IF(INDEX(Summary!$BA:$BA,$AH1608)&lt;7,"3-7 days","7+ days"))))</f>
        <v>Under 1 day</v>
      </c>
      <c r="J1608" t="str">
        <f t="array" ref="J1608">IF($A1608="","",IF(IFERROR(INDEX(Summary!$AX:$AX,$AH1608),0)&lt;0.25,"0-25%",IF(INDEX(Summary!$AX:$AX,$AH1608)&lt;0.5,"25-50%",IF(INDEX(Summary!$AX:$AX,$AH1608)&lt;0.75,"50-75%","75-100%"))))</f>
        <v>75-100%</v>
      </c>
      <c r="K1608" t="str">
        <f t="array" ref="K1608">IF($A1608="","",INDEX(Summary!$AY:$AY,$AH1608)&amp;"")</f>
        <v xml:space="preserve">RM ISSUE </v>
      </c>
      <c r="L1608" s="1">
        <f>IF($A1608="","",Summary!$P$2+MOD(ROW()-2,30))</f>
        <v>46243</v>
      </c>
      <c r="M1608">
        <f t="shared" si="227"/>
        <v>17</v>
      </c>
      <c r="N1608">
        <f t="shared" si="228"/>
        <v>9</v>
      </c>
      <c r="O1608" t="str">
        <f t="shared" si="229"/>
        <v>Aug-2026</v>
      </c>
      <c r="P1608">
        <f t="shared" ca="1" si="230"/>
        <v>1</v>
      </c>
      <c r="Q1608" s="2">
        <f t="array" ref="Q1608">IF($A1608="",0,IFERROR(INDEX(Summary!$P$3:$AS$67,$AH1608-2,$M1608),0))</f>
        <v>0</v>
      </c>
      <c r="R1608" s="2">
        <f t="array" ref="R1608">IF($A1608="",0,ROUND(IFERROR(INDEX(Summary!$O:$O,$AH1608),0)/30,0))</f>
        <v>0</v>
      </c>
      <c r="S1608">
        <f t="shared" si="231"/>
        <v>0</v>
      </c>
      <c r="T1608" s="2">
        <f t="array" ref="T1608">IF($S1608=1,IFERROR(INDEX(Summary!$O:$O,$AH1608),0),0)</f>
        <v>0</v>
      </c>
      <c r="U1608" s="2">
        <f t="array" ref="U1608">IF($S1608=1,IFERROR(INDEX(Summary!$AT:$AT,$AH1608),0),0)</f>
        <v>0</v>
      </c>
      <c r="V1608" s="2">
        <f t="shared" si="232"/>
        <v>0</v>
      </c>
      <c r="W1608" s="2">
        <f t="array" ref="W1608">IF($S1608=1,IFERROR(INDEX(Summary!$AZ:$AZ,$AH1608),0),0)</f>
        <v>0</v>
      </c>
      <c r="X1608" s="3">
        <f t="array" ref="X1608">IF($S1608=1,IFERROR(INDEX(Summary!$BA:$BA,$AH1608),0),0)</f>
        <v>0</v>
      </c>
      <c r="Y1608" s="2">
        <f t="array" ref="Y1608">IF($S1608=1,IFERROR(INDEX(Summary!$G:$G,$AH1608),0),0)</f>
        <v>0</v>
      </c>
      <c r="Z1608" s="2">
        <f t="array" ref="Z1608">IF($S1608=1,IFERROR(INDEX(Summary!$H:$H,$AH1608),0),0)</f>
        <v>0</v>
      </c>
      <c r="AA1608" s="2">
        <f t="array" ref="AA1608">IF($S1608=1,IFERROR(INDEX(Summary!$I:$I,$AH1608),0),0)</f>
        <v>0</v>
      </c>
      <c r="AB1608" s="2">
        <f t="array" ref="AB1608">IF($S1608=1,IFERROR(INDEX(Summary!$J:$J,$AH1608),0),0)</f>
        <v>0</v>
      </c>
      <c r="AC1608" s="2">
        <f t="array" ref="AC1608">IF($S1608=1,IFERROR(INDEX(Summary!$K:$K,$AH1608),0),0)</f>
        <v>0</v>
      </c>
      <c r="AD1608" s="2">
        <f t="array" ref="AD1608">IF($S1608=1,IFERROR(INDEX(Summary!$L:$L,$AH1608),0),0)</f>
        <v>0</v>
      </c>
      <c r="AE1608" s="2">
        <f t="array" ref="AE1608">IF($S1608=1,IFERROR(INDEX(Summary!$M:$M,$AH1608),0),0)</f>
        <v>0</v>
      </c>
      <c r="AF1608" s="2">
        <f t="array" ref="AF1608">IF($S1608=1,IFERROR(INDEX(Summary!$N:$N,$AH1608),0),0)</f>
        <v>0</v>
      </c>
      <c r="AG1608">
        <f t="array" ref="AG1608">IF($A1608="","",IFERROR(INDEX(Summary!$BB:$BB,$AH1608),0))</f>
        <v>10</v>
      </c>
      <c r="AH1608">
        <f t="shared" si="233"/>
        <v>56</v>
      </c>
    </row>
    <row r="1609" spans="1:34" hidden="1">
      <c r="A1609" t="str">
        <f t="array" ref="A1609">IFERROR(INDEX(Summary!$D:$D,$AH1609)&amp;"","")</f>
        <v>FG00135</v>
      </c>
      <c r="B1609" t="str">
        <f t="array" ref="B1609">IF($A1609="","",INDEX(Summary!$E:$E,$AH1609))</f>
        <v>Khapli Wheat Grains - 5kg</v>
      </c>
      <c r="C1609" t="str">
        <f t="array" ref="C1609">IF($A1609="","",INDEX(Summary!$B:$B,$AH1609))</f>
        <v>Raw_Agri</v>
      </c>
      <c r="D1609" t="str">
        <f t="array" ref="D1609">IF($A1609="","",INDEX(Summary!$C:$C,$AH1609))</f>
        <v>C6</v>
      </c>
      <c r="E1609">
        <f t="array" ref="E1609">IF($A1609="","",INDEX(Summary!$F:$F,$AH1609))</f>
        <v>5</v>
      </c>
      <c r="F1609" t="str">
        <f t="array" ref="F1609">IF($A1609="","",INDEX(Summary!$BC:$BC,$AH1609)&amp;"")</f>
        <v>P3 – Normal</v>
      </c>
      <c r="G1609">
        <f t="shared" si="225"/>
        <v>3</v>
      </c>
      <c r="H1609">
        <f t="shared" si="226"/>
        <v>0</v>
      </c>
      <c r="I1609" t="str">
        <f t="array" ref="I1609">IF($A1609="","",IF(IFERROR(INDEX(Summary!$BA:$BA,$AH1609),0)&lt;1,"Under 1 day",IF(INDEX(Summary!$BA:$BA,$AH1609)&lt;3,"1-3 days",IF(INDEX(Summary!$BA:$BA,$AH1609)&lt;7,"3-7 days","7+ days"))))</f>
        <v>Under 1 day</v>
      </c>
      <c r="J1609" t="str">
        <f t="array" ref="J1609">IF($A1609="","",IF(IFERROR(INDEX(Summary!$AX:$AX,$AH1609),0)&lt;0.25,"0-25%",IF(INDEX(Summary!$AX:$AX,$AH1609)&lt;0.5,"25-50%",IF(INDEX(Summary!$AX:$AX,$AH1609)&lt;0.75,"50-75%","75-100%"))))</f>
        <v>75-100%</v>
      </c>
      <c r="K1609" t="str">
        <f t="array" ref="K1609">IF($A1609="","",INDEX(Summary!$AY:$AY,$AH1609)&amp;"")</f>
        <v xml:space="preserve">RM ISSUE </v>
      </c>
      <c r="L1609" s="1">
        <f>IF($A1609="","",Summary!$P$2+MOD(ROW()-2,30))</f>
        <v>46244</v>
      </c>
      <c r="M1609">
        <f t="shared" si="227"/>
        <v>18</v>
      </c>
      <c r="N1609">
        <f t="shared" si="228"/>
        <v>10</v>
      </c>
      <c r="O1609" t="str">
        <f t="shared" si="229"/>
        <v>Aug-2026</v>
      </c>
      <c r="P1609">
        <f t="shared" ca="1" si="230"/>
        <v>1</v>
      </c>
      <c r="Q1609" s="2">
        <f t="array" ref="Q1609">IF($A1609="",0,IFERROR(INDEX(Summary!$P$3:$AS$67,$AH1609-2,$M1609),0))</f>
        <v>0</v>
      </c>
      <c r="R1609" s="2">
        <f t="array" ref="R1609">IF($A1609="",0,ROUND(IFERROR(INDEX(Summary!$O:$O,$AH1609),0)/30,0))</f>
        <v>0</v>
      </c>
      <c r="S1609">
        <f t="shared" si="231"/>
        <v>0</v>
      </c>
      <c r="T1609" s="2">
        <f t="array" ref="T1609">IF($S1609=1,IFERROR(INDEX(Summary!$O:$O,$AH1609),0),0)</f>
        <v>0</v>
      </c>
      <c r="U1609" s="2">
        <f t="array" ref="U1609">IF($S1609=1,IFERROR(INDEX(Summary!$AT:$AT,$AH1609),0),0)</f>
        <v>0</v>
      </c>
      <c r="V1609" s="2">
        <f t="shared" si="232"/>
        <v>0</v>
      </c>
      <c r="W1609" s="2">
        <f t="array" ref="W1609">IF($S1609=1,IFERROR(INDEX(Summary!$AZ:$AZ,$AH1609),0),0)</f>
        <v>0</v>
      </c>
      <c r="X1609" s="3">
        <f t="array" ref="X1609">IF($S1609=1,IFERROR(INDEX(Summary!$BA:$BA,$AH1609),0),0)</f>
        <v>0</v>
      </c>
      <c r="Y1609" s="2">
        <f t="array" ref="Y1609">IF($S1609=1,IFERROR(INDEX(Summary!$G:$G,$AH1609),0),0)</f>
        <v>0</v>
      </c>
      <c r="Z1609" s="2">
        <f t="array" ref="Z1609">IF($S1609=1,IFERROR(INDEX(Summary!$H:$H,$AH1609),0),0)</f>
        <v>0</v>
      </c>
      <c r="AA1609" s="2">
        <f t="array" ref="AA1609">IF($S1609=1,IFERROR(INDEX(Summary!$I:$I,$AH1609),0),0)</f>
        <v>0</v>
      </c>
      <c r="AB1609" s="2">
        <f t="array" ref="AB1609">IF($S1609=1,IFERROR(INDEX(Summary!$J:$J,$AH1609),0),0)</f>
        <v>0</v>
      </c>
      <c r="AC1609" s="2">
        <f t="array" ref="AC1609">IF($S1609=1,IFERROR(INDEX(Summary!$K:$K,$AH1609),0),0)</f>
        <v>0</v>
      </c>
      <c r="AD1609" s="2">
        <f t="array" ref="AD1609">IF($S1609=1,IFERROR(INDEX(Summary!$L:$L,$AH1609),0),0)</f>
        <v>0</v>
      </c>
      <c r="AE1609" s="2">
        <f t="array" ref="AE1609">IF($S1609=1,IFERROR(INDEX(Summary!$M:$M,$AH1609),0),0)</f>
        <v>0</v>
      </c>
      <c r="AF1609" s="2">
        <f t="array" ref="AF1609">IF($S1609=1,IFERROR(INDEX(Summary!$N:$N,$AH1609),0),0)</f>
        <v>0</v>
      </c>
      <c r="AG1609">
        <f t="array" ref="AG1609">IF($A1609="","",IFERROR(INDEX(Summary!$BB:$BB,$AH1609),0))</f>
        <v>10</v>
      </c>
      <c r="AH1609">
        <f t="shared" si="233"/>
        <v>56</v>
      </c>
    </row>
    <row r="1610" spans="1:34" hidden="1">
      <c r="A1610" t="str">
        <f t="array" ref="A1610">IFERROR(INDEX(Summary!$D:$D,$AH1610)&amp;"","")</f>
        <v>FG00135</v>
      </c>
      <c r="B1610" t="str">
        <f t="array" ref="B1610">IF($A1610="","",INDEX(Summary!$E:$E,$AH1610))</f>
        <v>Khapli Wheat Grains - 5kg</v>
      </c>
      <c r="C1610" t="str">
        <f t="array" ref="C1610">IF($A1610="","",INDEX(Summary!$B:$B,$AH1610))</f>
        <v>Raw_Agri</v>
      </c>
      <c r="D1610" t="str">
        <f t="array" ref="D1610">IF($A1610="","",INDEX(Summary!$C:$C,$AH1610))</f>
        <v>C6</v>
      </c>
      <c r="E1610">
        <f t="array" ref="E1610">IF($A1610="","",INDEX(Summary!$F:$F,$AH1610))</f>
        <v>5</v>
      </c>
      <c r="F1610" t="str">
        <f t="array" ref="F1610">IF($A1610="","",INDEX(Summary!$BC:$BC,$AH1610)&amp;"")</f>
        <v>P3 – Normal</v>
      </c>
      <c r="G1610">
        <f t="shared" si="225"/>
        <v>3</v>
      </c>
      <c r="H1610">
        <f t="shared" si="226"/>
        <v>0</v>
      </c>
      <c r="I1610" t="str">
        <f t="array" ref="I1610">IF($A1610="","",IF(IFERROR(INDEX(Summary!$BA:$BA,$AH1610),0)&lt;1,"Under 1 day",IF(INDEX(Summary!$BA:$BA,$AH1610)&lt;3,"1-3 days",IF(INDEX(Summary!$BA:$BA,$AH1610)&lt;7,"3-7 days","7+ days"))))</f>
        <v>Under 1 day</v>
      </c>
      <c r="J1610" t="str">
        <f t="array" ref="J1610">IF($A1610="","",IF(IFERROR(INDEX(Summary!$AX:$AX,$AH1610),0)&lt;0.25,"0-25%",IF(INDEX(Summary!$AX:$AX,$AH1610)&lt;0.5,"25-50%",IF(INDEX(Summary!$AX:$AX,$AH1610)&lt;0.75,"50-75%","75-100%"))))</f>
        <v>75-100%</v>
      </c>
      <c r="K1610" t="str">
        <f t="array" ref="K1610">IF($A1610="","",INDEX(Summary!$AY:$AY,$AH1610)&amp;"")</f>
        <v xml:space="preserve">RM ISSUE </v>
      </c>
      <c r="L1610" s="1">
        <f>IF($A1610="","",Summary!$P$2+MOD(ROW()-2,30))</f>
        <v>46245</v>
      </c>
      <c r="M1610">
        <f t="shared" si="227"/>
        <v>19</v>
      </c>
      <c r="N1610">
        <f t="shared" si="228"/>
        <v>11</v>
      </c>
      <c r="O1610" t="str">
        <f t="shared" si="229"/>
        <v>Aug-2026</v>
      </c>
      <c r="P1610">
        <f t="shared" ca="1" si="230"/>
        <v>1</v>
      </c>
      <c r="Q1610" s="2">
        <f t="array" ref="Q1610">IF($A1610="",0,IFERROR(INDEX(Summary!$P$3:$AS$67,$AH1610-2,$M1610),0))</f>
        <v>0</v>
      </c>
      <c r="R1610" s="2">
        <f t="array" ref="R1610">IF($A1610="",0,ROUND(IFERROR(INDEX(Summary!$O:$O,$AH1610),0)/30,0))</f>
        <v>0</v>
      </c>
      <c r="S1610">
        <f t="shared" si="231"/>
        <v>0</v>
      </c>
      <c r="T1610" s="2">
        <f t="array" ref="T1610">IF($S1610=1,IFERROR(INDEX(Summary!$O:$O,$AH1610),0),0)</f>
        <v>0</v>
      </c>
      <c r="U1610" s="2">
        <f t="array" ref="U1610">IF($S1610=1,IFERROR(INDEX(Summary!$AT:$AT,$AH1610),0),0)</f>
        <v>0</v>
      </c>
      <c r="V1610" s="2">
        <f t="shared" si="232"/>
        <v>0</v>
      </c>
      <c r="W1610" s="2">
        <f t="array" ref="W1610">IF($S1610=1,IFERROR(INDEX(Summary!$AZ:$AZ,$AH1610),0),0)</f>
        <v>0</v>
      </c>
      <c r="X1610" s="3">
        <f t="array" ref="X1610">IF($S1610=1,IFERROR(INDEX(Summary!$BA:$BA,$AH1610),0),0)</f>
        <v>0</v>
      </c>
      <c r="Y1610" s="2">
        <f t="array" ref="Y1610">IF($S1610=1,IFERROR(INDEX(Summary!$G:$G,$AH1610),0),0)</f>
        <v>0</v>
      </c>
      <c r="Z1610" s="2">
        <f t="array" ref="Z1610">IF($S1610=1,IFERROR(INDEX(Summary!$H:$H,$AH1610),0),0)</f>
        <v>0</v>
      </c>
      <c r="AA1610" s="2">
        <f t="array" ref="AA1610">IF($S1610=1,IFERROR(INDEX(Summary!$I:$I,$AH1610),0),0)</f>
        <v>0</v>
      </c>
      <c r="AB1610" s="2">
        <f t="array" ref="AB1610">IF($S1610=1,IFERROR(INDEX(Summary!$J:$J,$AH1610),0),0)</f>
        <v>0</v>
      </c>
      <c r="AC1610" s="2">
        <f t="array" ref="AC1610">IF($S1610=1,IFERROR(INDEX(Summary!$K:$K,$AH1610),0),0)</f>
        <v>0</v>
      </c>
      <c r="AD1610" s="2">
        <f t="array" ref="AD1610">IF($S1610=1,IFERROR(INDEX(Summary!$L:$L,$AH1610),0),0)</f>
        <v>0</v>
      </c>
      <c r="AE1610" s="2">
        <f t="array" ref="AE1610">IF($S1610=1,IFERROR(INDEX(Summary!$M:$M,$AH1610),0),0)</f>
        <v>0</v>
      </c>
      <c r="AF1610" s="2">
        <f t="array" ref="AF1610">IF($S1610=1,IFERROR(INDEX(Summary!$N:$N,$AH1610),0),0)</f>
        <v>0</v>
      </c>
      <c r="AG1610">
        <f t="array" ref="AG1610">IF($A1610="","",IFERROR(INDEX(Summary!$BB:$BB,$AH1610),0))</f>
        <v>10</v>
      </c>
      <c r="AH1610">
        <f t="shared" si="233"/>
        <v>56</v>
      </c>
    </row>
    <row r="1611" spans="1:34" hidden="1">
      <c r="A1611" t="str">
        <f t="array" ref="A1611">IFERROR(INDEX(Summary!$D:$D,$AH1611)&amp;"","")</f>
        <v>FG00135</v>
      </c>
      <c r="B1611" t="str">
        <f t="array" ref="B1611">IF($A1611="","",INDEX(Summary!$E:$E,$AH1611))</f>
        <v>Khapli Wheat Grains - 5kg</v>
      </c>
      <c r="C1611" t="str">
        <f t="array" ref="C1611">IF($A1611="","",INDEX(Summary!$B:$B,$AH1611))</f>
        <v>Raw_Agri</v>
      </c>
      <c r="D1611" t="str">
        <f t="array" ref="D1611">IF($A1611="","",INDEX(Summary!$C:$C,$AH1611))</f>
        <v>C6</v>
      </c>
      <c r="E1611">
        <f t="array" ref="E1611">IF($A1611="","",INDEX(Summary!$F:$F,$AH1611))</f>
        <v>5</v>
      </c>
      <c r="F1611" t="str">
        <f t="array" ref="F1611">IF($A1611="","",INDEX(Summary!$BC:$BC,$AH1611)&amp;"")</f>
        <v>P3 – Normal</v>
      </c>
      <c r="G1611">
        <f t="shared" si="225"/>
        <v>3</v>
      </c>
      <c r="H1611">
        <f t="shared" si="226"/>
        <v>0</v>
      </c>
      <c r="I1611" t="str">
        <f t="array" ref="I1611">IF($A1611="","",IF(IFERROR(INDEX(Summary!$BA:$BA,$AH1611),0)&lt;1,"Under 1 day",IF(INDEX(Summary!$BA:$BA,$AH1611)&lt;3,"1-3 days",IF(INDEX(Summary!$BA:$BA,$AH1611)&lt;7,"3-7 days","7+ days"))))</f>
        <v>Under 1 day</v>
      </c>
      <c r="J1611" t="str">
        <f t="array" ref="J1611">IF($A1611="","",IF(IFERROR(INDEX(Summary!$AX:$AX,$AH1611),0)&lt;0.25,"0-25%",IF(INDEX(Summary!$AX:$AX,$AH1611)&lt;0.5,"25-50%",IF(INDEX(Summary!$AX:$AX,$AH1611)&lt;0.75,"50-75%","75-100%"))))</f>
        <v>75-100%</v>
      </c>
      <c r="K1611" t="str">
        <f t="array" ref="K1611">IF($A1611="","",INDEX(Summary!$AY:$AY,$AH1611)&amp;"")</f>
        <v xml:space="preserve">RM ISSUE </v>
      </c>
      <c r="L1611" s="1">
        <f>IF($A1611="","",Summary!$P$2+MOD(ROW()-2,30))</f>
        <v>46246</v>
      </c>
      <c r="M1611">
        <f t="shared" si="227"/>
        <v>20</v>
      </c>
      <c r="N1611">
        <f t="shared" si="228"/>
        <v>12</v>
      </c>
      <c r="O1611" t="str">
        <f t="shared" si="229"/>
        <v>Aug-2026</v>
      </c>
      <c r="P1611">
        <f t="shared" ca="1" si="230"/>
        <v>1</v>
      </c>
      <c r="Q1611" s="2">
        <f t="array" ref="Q1611">IF($A1611="",0,IFERROR(INDEX(Summary!$P$3:$AS$67,$AH1611-2,$M1611),0))</f>
        <v>0</v>
      </c>
      <c r="R1611" s="2">
        <f t="array" ref="R1611">IF($A1611="",0,ROUND(IFERROR(INDEX(Summary!$O:$O,$AH1611),0)/30,0))</f>
        <v>0</v>
      </c>
      <c r="S1611">
        <f t="shared" si="231"/>
        <v>0</v>
      </c>
      <c r="T1611" s="2">
        <f t="array" ref="T1611">IF($S1611=1,IFERROR(INDEX(Summary!$O:$O,$AH1611),0),0)</f>
        <v>0</v>
      </c>
      <c r="U1611" s="2">
        <f t="array" ref="U1611">IF($S1611=1,IFERROR(INDEX(Summary!$AT:$AT,$AH1611),0),0)</f>
        <v>0</v>
      </c>
      <c r="V1611" s="2">
        <f t="shared" si="232"/>
        <v>0</v>
      </c>
      <c r="W1611" s="2">
        <f t="array" ref="W1611">IF($S1611=1,IFERROR(INDEX(Summary!$AZ:$AZ,$AH1611),0),0)</f>
        <v>0</v>
      </c>
      <c r="X1611" s="3">
        <f t="array" ref="X1611">IF($S1611=1,IFERROR(INDEX(Summary!$BA:$BA,$AH1611),0),0)</f>
        <v>0</v>
      </c>
      <c r="Y1611" s="2">
        <f t="array" ref="Y1611">IF($S1611=1,IFERROR(INDEX(Summary!$G:$G,$AH1611),0),0)</f>
        <v>0</v>
      </c>
      <c r="Z1611" s="2">
        <f t="array" ref="Z1611">IF($S1611=1,IFERROR(INDEX(Summary!$H:$H,$AH1611),0),0)</f>
        <v>0</v>
      </c>
      <c r="AA1611" s="2">
        <f t="array" ref="AA1611">IF($S1611=1,IFERROR(INDEX(Summary!$I:$I,$AH1611),0),0)</f>
        <v>0</v>
      </c>
      <c r="AB1611" s="2">
        <f t="array" ref="AB1611">IF($S1611=1,IFERROR(INDEX(Summary!$J:$J,$AH1611),0),0)</f>
        <v>0</v>
      </c>
      <c r="AC1611" s="2">
        <f t="array" ref="AC1611">IF($S1611=1,IFERROR(INDEX(Summary!$K:$K,$AH1611),0),0)</f>
        <v>0</v>
      </c>
      <c r="AD1611" s="2">
        <f t="array" ref="AD1611">IF($S1611=1,IFERROR(INDEX(Summary!$L:$L,$AH1611),0),0)</f>
        <v>0</v>
      </c>
      <c r="AE1611" s="2">
        <f t="array" ref="AE1611">IF($S1611=1,IFERROR(INDEX(Summary!$M:$M,$AH1611),0),0)</f>
        <v>0</v>
      </c>
      <c r="AF1611" s="2">
        <f t="array" ref="AF1611">IF($S1611=1,IFERROR(INDEX(Summary!$N:$N,$AH1611),0),0)</f>
        <v>0</v>
      </c>
      <c r="AG1611">
        <f t="array" ref="AG1611">IF($A1611="","",IFERROR(INDEX(Summary!$BB:$BB,$AH1611),0))</f>
        <v>10</v>
      </c>
      <c r="AH1611">
        <f t="shared" si="233"/>
        <v>56</v>
      </c>
    </row>
    <row r="1612" spans="1:34" hidden="1">
      <c r="A1612" t="str">
        <f t="array" ref="A1612">IFERROR(INDEX(Summary!$D:$D,$AH1612)&amp;"","")</f>
        <v>FG00135</v>
      </c>
      <c r="B1612" t="str">
        <f t="array" ref="B1612">IF($A1612="","",INDEX(Summary!$E:$E,$AH1612))</f>
        <v>Khapli Wheat Grains - 5kg</v>
      </c>
      <c r="C1612" t="str">
        <f t="array" ref="C1612">IF($A1612="","",INDEX(Summary!$B:$B,$AH1612))</f>
        <v>Raw_Agri</v>
      </c>
      <c r="D1612" t="str">
        <f t="array" ref="D1612">IF($A1612="","",INDEX(Summary!$C:$C,$AH1612))</f>
        <v>C6</v>
      </c>
      <c r="E1612">
        <f t="array" ref="E1612">IF($A1612="","",INDEX(Summary!$F:$F,$AH1612))</f>
        <v>5</v>
      </c>
      <c r="F1612" t="str">
        <f t="array" ref="F1612">IF($A1612="","",INDEX(Summary!$BC:$BC,$AH1612)&amp;"")</f>
        <v>P3 – Normal</v>
      </c>
      <c r="G1612">
        <f t="shared" si="225"/>
        <v>3</v>
      </c>
      <c r="H1612">
        <f t="shared" si="226"/>
        <v>0</v>
      </c>
      <c r="I1612" t="str">
        <f t="array" ref="I1612">IF($A1612="","",IF(IFERROR(INDEX(Summary!$BA:$BA,$AH1612),0)&lt;1,"Under 1 day",IF(INDEX(Summary!$BA:$BA,$AH1612)&lt;3,"1-3 days",IF(INDEX(Summary!$BA:$BA,$AH1612)&lt;7,"3-7 days","7+ days"))))</f>
        <v>Under 1 day</v>
      </c>
      <c r="J1612" t="str">
        <f t="array" ref="J1612">IF($A1612="","",IF(IFERROR(INDEX(Summary!$AX:$AX,$AH1612),0)&lt;0.25,"0-25%",IF(INDEX(Summary!$AX:$AX,$AH1612)&lt;0.5,"25-50%",IF(INDEX(Summary!$AX:$AX,$AH1612)&lt;0.75,"50-75%","75-100%"))))</f>
        <v>75-100%</v>
      </c>
      <c r="K1612" t="str">
        <f t="array" ref="K1612">IF($A1612="","",INDEX(Summary!$AY:$AY,$AH1612)&amp;"")</f>
        <v xml:space="preserve">RM ISSUE </v>
      </c>
      <c r="L1612" s="1">
        <f>IF($A1612="","",Summary!$P$2+MOD(ROW()-2,30))</f>
        <v>46247</v>
      </c>
      <c r="M1612">
        <f t="shared" si="227"/>
        <v>21</v>
      </c>
      <c r="N1612">
        <f t="shared" si="228"/>
        <v>13</v>
      </c>
      <c r="O1612" t="str">
        <f t="shared" si="229"/>
        <v>Aug-2026</v>
      </c>
      <c r="P1612">
        <f t="shared" ca="1" si="230"/>
        <v>1</v>
      </c>
      <c r="Q1612" s="2">
        <f t="array" ref="Q1612">IF($A1612="",0,IFERROR(INDEX(Summary!$P$3:$AS$67,$AH1612-2,$M1612),0))</f>
        <v>0</v>
      </c>
      <c r="R1612" s="2">
        <f t="array" ref="R1612">IF($A1612="",0,ROUND(IFERROR(INDEX(Summary!$O:$O,$AH1612),0)/30,0))</f>
        <v>0</v>
      </c>
      <c r="S1612">
        <f t="shared" si="231"/>
        <v>0</v>
      </c>
      <c r="T1612" s="2">
        <f t="array" ref="T1612">IF($S1612=1,IFERROR(INDEX(Summary!$O:$O,$AH1612),0),0)</f>
        <v>0</v>
      </c>
      <c r="U1612" s="2">
        <f t="array" ref="U1612">IF($S1612=1,IFERROR(INDEX(Summary!$AT:$AT,$AH1612),0),0)</f>
        <v>0</v>
      </c>
      <c r="V1612" s="2">
        <f t="shared" si="232"/>
        <v>0</v>
      </c>
      <c r="W1612" s="2">
        <f t="array" ref="W1612">IF($S1612=1,IFERROR(INDEX(Summary!$AZ:$AZ,$AH1612),0),0)</f>
        <v>0</v>
      </c>
      <c r="X1612" s="3">
        <f t="array" ref="X1612">IF($S1612=1,IFERROR(INDEX(Summary!$BA:$BA,$AH1612),0),0)</f>
        <v>0</v>
      </c>
      <c r="Y1612" s="2">
        <f t="array" ref="Y1612">IF($S1612=1,IFERROR(INDEX(Summary!$G:$G,$AH1612),0),0)</f>
        <v>0</v>
      </c>
      <c r="Z1612" s="2">
        <f t="array" ref="Z1612">IF($S1612=1,IFERROR(INDEX(Summary!$H:$H,$AH1612),0),0)</f>
        <v>0</v>
      </c>
      <c r="AA1612" s="2">
        <f t="array" ref="AA1612">IF($S1612=1,IFERROR(INDEX(Summary!$I:$I,$AH1612),0),0)</f>
        <v>0</v>
      </c>
      <c r="AB1612" s="2">
        <f t="array" ref="AB1612">IF($S1612=1,IFERROR(INDEX(Summary!$J:$J,$AH1612),0),0)</f>
        <v>0</v>
      </c>
      <c r="AC1612" s="2">
        <f t="array" ref="AC1612">IF($S1612=1,IFERROR(INDEX(Summary!$K:$K,$AH1612),0),0)</f>
        <v>0</v>
      </c>
      <c r="AD1612" s="2">
        <f t="array" ref="AD1612">IF($S1612=1,IFERROR(INDEX(Summary!$L:$L,$AH1612),0),0)</f>
        <v>0</v>
      </c>
      <c r="AE1612" s="2">
        <f t="array" ref="AE1612">IF($S1612=1,IFERROR(INDEX(Summary!$M:$M,$AH1612),0),0)</f>
        <v>0</v>
      </c>
      <c r="AF1612" s="2">
        <f t="array" ref="AF1612">IF($S1612=1,IFERROR(INDEX(Summary!$N:$N,$AH1612),0),0)</f>
        <v>0</v>
      </c>
      <c r="AG1612">
        <f t="array" ref="AG1612">IF($A1612="","",IFERROR(INDEX(Summary!$BB:$BB,$AH1612),0))</f>
        <v>10</v>
      </c>
      <c r="AH1612">
        <f t="shared" si="233"/>
        <v>56</v>
      </c>
    </row>
    <row r="1613" spans="1:34" hidden="1">
      <c r="A1613" t="str">
        <f t="array" ref="A1613">IFERROR(INDEX(Summary!$D:$D,$AH1613)&amp;"","")</f>
        <v>FG00135</v>
      </c>
      <c r="B1613" t="str">
        <f t="array" ref="B1613">IF($A1613="","",INDEX(Summary!$E:$E,$AH1613))</f>
        <v>Khapli Wheat Grains - 5kg</v>
      </c>
      <c r="C1613" t="str">
        <f t="array" ref="C1613">IF($A1613="","",INDEX(Summary!$B:$B,$AH1613))</f>
        <v>Raw_Agri</v>
      </c>
      <c r="D1613" t="str">
        <f t="array" ref="D1613">IF($A1613="","",INDEX(Summary!$C:$C,$AH1613))</f>
        <v>C6</v>
      </c>
      <c r="E1613">
        <f t="array" ref="E1613">IF($A1613="","",INDEX(Summary!$F:$F,$AH1613))</f>
        <v>5</v>
      </c>
      <c r="F1613" t="str">
        <f t="array" ref="F1613">IF($A1613="","",INDEX(Summary!$BC:$BC,$AH1613)&amp;"")</f>
        <v>P3 – Normal</v>
      </c>
      <c r="G1613">
        <f t="shared" si="225"/>
        <v>3</v>
      </c>
      <c r="H1613">
        <f t="shared" si="226"/>
        <v>0</v>
      </c>
      <c r="I1613" t="str">
        <f t="array" ref="I1613">IF($A1613="","",IF(IFERROR(INDEX(Summary!$BA:$BA,$AH1613),0)&lt;1,"Under 1 day",IF(INDEX(Summary!$BA:$BA,$AH1613)&lt;3,"1-3 days",IF(INDEX(Summary!$BA:$BA,$AH1613)&lt;7,"3-7 days","7+ days"))))</f>
        <v>Under 1 day</v>
      </c>
      <c r="J1613" t="str">
        <f t="array" ref="J1613">IF($A1613="","",IF(IFERROR(INDEX(Summary!$AX:$AX,$AH1613),0)&lt;0.25,"0-25%",IF(INDEX(Summary!$AX:$AX,$AH1613)&lt;0.5,"25-50%",IF(INDEX(Summary!$AX:$AX,$AH1613)&lt;0.75,"50-75%","75-100%"))))</f>
        <v>75-100%</v>
      </c>
      <c r="K1613" t="str">
        <f t="array" ref="K1613">IF($A1613="","",INDEX(Summary!$AY:$AY,$AH1613)&amp;"")</f>
        <v xml:space="preserve">RM ISSUE </v>
      </c>
      <c r="L1613" s="1">
        <f>IF($A1613="","",Summary!$P$2+MOD(ROW()-2,30))</f>
        <v>46248</v>
      </c>
      <c r="M1613">
        <f t="shared" si="227"/>
        <v>22</v>
      </c>
      <c r="N1613">
        <f t="shared" si="228"/>
        <v>14</v>
      </c>
      <c r="O1613" t="str">
        <f t="shared" si="229"/>
        <v>Aug-2026</v>
      </c>
      <c r="P1613">
        <f t="shared" ca="1" si="230"/>
        <v>1</v>
      </c>
      <c r="Q1613" s="2">
        <f t="array" ref="Q1613">IF($A1613="",0,IFERROR(INDEX(Summary!$P$3:$AS$67,$AH1613-2,$M1613),0))</f>
        <v>0</v>
      </c>
      <c r="R1613" s="2">
        <f t="array" ref="R1613">IF($A1613="",0,ROUND(IFERROR(INDEX(Summary!$O:$O,$AH1613),0)/30,0))</f>
        <v>0</v>
      </c>
      <c r="S1613">
        <f t="shared" si="231"/>
        <v>0</v>
      </c>
      <c r="T1613" s="2">
        <f t="array" ref="T1613">IF($S1613=1,IFERROR(INDEX(Summary!$O:$O,$AH1613),0),0)</f>
        <v>0</v>
      </c>
      <c r="U1613" s="2">
        <f t="array" ref="U1613">IF($S1613=1,IFERROR(INDEX(Summary!$AT:$AT,$AH1613),0),0)</f>
        <v>0</v>
      </c>
      <c r="V1613" s="2">
        <f t="shared" si="232"/>
        <v>0</v>
      </c>
      <c r="W1613" s="2">
        <f t="array" ref="W1613">IF($S1613=1,IFERROR(INDEX(Summary!$AZ:$AZ,$AH1613),0),0)</f>
        <v>0</v>
      </c>
      <c r="X1613" s="3">
        <f t="array" ref="X1613">IF($S1613=1,IFERROR(INDEX(Summary!$BA:$BA,$AH1613),0),0)</f>
        <v>0</v>
      </c>
      <c r="Y1613" s="2">
        <f t="array" ref="Y1613">IF($S1613=1,IFERROR(INDEX(Summary!$G:$G,$AH1613),0),0)</f>
        <v>0</v>
      </c>
      <c r="Z1613" s="2">
        <f t="array" ref="Z1613">IF($S1613=1,IFERROR(INDEX(Summary!$H:$H,$AH1613),0),0)</f>
        <v>0</v>
      </c>
      <c r="AA1613" s="2">
        <f t="array" ref="AA1613">IF($S1613=1,IFERROR(INDEX(Summary!$I:$I,$AH1613),0),0)</f>
        <v>0</v>
      </c>
      <c r="AB1613" s="2">
        <f t="array" ref="AB1613">IF($S1613=1,IFERROR(INDEX(Summary!$J:$J,$AH1613),0),0)</f>
        <v>0</v>
      </c>
      <c r="AC1613" s="2">
        <f t="array" ref="AC1613">IF($S1613=1,IFERROR(INDEX(Summary!$K:$K,$AH1613),0),0)</f>
        <v>0</v>
      </c>
      <c r="AD1613" s="2">
        <f t="array" ref="AD1613">IF($S1613=1,IFERROR(INDEX(Summary!$L:$L,$AH1613),0),0)</f>
        <v>0</v>
      </c>
      <c r="AE1613" s="2">
        <f t="array" ref="AE1613">IF($S1613=1,IFERROR(INDEX(Summary!$M:$M,$AH1613),0),0)</f>
        <v>0</v>
      </c>
      <c r="AF1613" s="2">
        <f t="array" ref="AF1613">IF($S1613=1,IFERROR(INDEX(Summary!$N:$N,$AH1613),0),0)</f>
        <v>0</v>
      </c>
      <c r="AG1613">
        <f t="array" ref="AG1613">IF($A1613="","",IFERROR(INDEX(Summary!$BB:$BB,$AH1613),0))</f>
        <v>10</v>
      </c>
      <c r="AH1613">
        <f t="shared" si="233"/>
        <v>56</v>
      </c>
    </row>
    <row r="1614" spans="1:34" hidden="1">
      <c r="A1614" t="str">
        <f t="array" ref="A1614">IFERROR(INDEX(Summary!$D:$D,$AH1614)&amp;"","")</f>
        <v>FG00135</v>
      </c>
      <c r="B1614" t="str">
        <f t="array" ref="B1614">IF($A1614="","",INDEX(Summary!$E:$E,$AH1614))</f>
        <v>Khapli Wheat Grains - 5kg</v>
      </c>
      <c r="C1614" t="str">
        <f t="array" ref="C1614">IF($A1614="","",INDEX(Summary!$B:$B,$AH1614))</f>
        <v>Raw_Agri</v>
      </c>
      <c r="D1614" t="str">
        <f t="array" ref="D1614">IF($A1614="","",INDEX(Summary!$C:$C,$AH1614))</f>
        <v>C6</v>
      </c>
      <c r="E1614">
        <f t="array" ref="E1614">IF($A1614="","",INDEX(Summary!$F:$F,$AH1614))</f>
        <v>5</v>
      </c>
      <c r="F1614" t="str">
        <f t="array" ref="F1614">IF($A1614="","",INDEX(Summary!$BC:$BC,$AH1614)&amp;"")</f>
        <v>P3 – Normal</v>
      </c>
      <c r="G1614">
        <f t="shared" si="225"/>
        <v>3</v>
      </c>
      <c r="H1614">
        <f t="shared" si="226"/>
        <v>0</v>
      </c>
      <c r="I1614" t="str">
        <f t="array" ref="I1614">IF($A1614="","",IF(IFERROR(INDEX(Summary!$BA:$BA,$AH1614),0)&lt;1,"Under 1 day",IF(INDEX(Summary!$BA:$BA,$AH1614)&lt;3,"1-3 days",IF(INDEX(Summary!$BA:$BA,$AH1614)&lt;7,"3-7 days","7+ days"))))</f>
        <v>Under 1 day</v>
      </c>
      <c r="J1614" t="str">
        <f t="array" ref="J1614">IF($A1614="","",IF(IFERROR(INDEX(Summary!$AX:$AX,$AH1614),0)&lt;0.25,"0-25%",IF(INDEX(Summary!$AX:$AX,$AH1614)&lt;0.5,"25-50%",IF(INDEX(Summary!$AX:$AX,$AH1614)&lt;0.75,"50-75%","75-100%"))))</f>
        <v>75-100%</v>
      </c>
      <c r="K1614" t="str">
        <f t="array" ref="K1614">IF($A1614="","",INDEX(Summary!$AY:$AY,$AH1614)&amp;"")</f>
        <v xml:space="preserve">RM ISSUE </v>
      </c>
      <c r="L1614" s="1">
        <f>IF($A1614="","",Summary!$P$2+MOD(ROW()-2,30))</f>
        <v>46249</v>
      </c>
      <c r="M1614">
        <f t="shared" si="227"/>
        <v>23</v>
      </c>
      <c r="N1614">
        <f t="shared" si="228"/>
        <v>15</v>
      </c>
      <c r="O1614" t="str">
        <f t="shared" si="229"/>
        <v>Aug-2026</v>
      </c>
      <c r="P1614">
        <f t="shared" ca="1" si="230"/>
        <v>1</v>
      </c>
      <c r="Q1614" s="2">
        <f t="array" ref="Q1614">IF($A1614="",0,IFERROR(INDEX(Summary!$P$3:$AS$67,$AH1614-2,$M1614),0))</f>
        <v>0</v>
      </c>
      <c r="R1614" s="2">
        <f t="array" ref="R1614">IF($A1614="",0,ROUND(IFERROR(INDEX(Summary!$O:$O,$AH1614),0)/30,0))</f>
        <v>0</v>
      </c>
      <c r="S1614">
        <f t="shared" si="231"/>
        <v>0</v>
      </c>
      <c r="T1614" s="2">
        <f t="array" ref="T1614">IF($S1614=1,IFERROR(INDEX(Summary!$O:$O,$AH1614),0),0)</f>
        <v>0</v>
      </c>
      <c r="U1614" s="2">
        <f t="array" ref="U1614">IF($S1614=1,IFERROR(INDEX(Summary!$AT:$AT,$AH1614),0),0)</f>
        <v>0</v>
      </c>
      <c r="V1614" s="2">
        <f t="shared" si="232"/>
        <v>0</v>
      </c>
      <c r="W1614" s="2">
        <f t="array" ref="W1614">IF($S1614=1,IFERROR(INDEX(Summary!$AZ:$AZ,$AH1614),0),0)</f>
        <v>0</v>
      </c>
      <c r="X1614" s="3">
        <f t="array" ref="X1614">IF($S1614=1,IFERROR(INDEX(Summary!$BA:$BA,$AH1614),0),0)</f>
        <v>0</v>
      </c>
      <c r="Y1614" s="2">
        <f t="array" ref="Y1614">IF($S1614=1,IFERROR(INDEX(Summary!$G:$G,$AH1614),0),0)</f>
        <v>0</v>
      </c>
      <c r="Z1614" s="2">
        <f t="array" ref="Z1614">IF($S1614=1,IFERROR(INDEX(Summary!$H:$H,$AH1614),0),0)</f>
        <v>0</v>
      </c>
      <c r="AA1614" s="2">
        <f t="array" ref="AA1614">IF($S1614=1,IFERROR(INDEX(Summary!$I:$I,$AH1614),0),0)</f>
        <v>0</v>
      </c>
      <c r="AB1614" s="2">
        <f t="array" ref="AB1614">IF($S1614=1,IFERROR(INDEX(Summary!$J:$J,$AH1614),0),0)</f>
        <v>0</v>
      </c>
      <c r="AC1614" s="2">
        <f t="array" ref="AC1614">IF($S1614=1,IFERROR(INDEX(Summary!$K:$K,$AH1614),0),0)</f>
        <v>0</v>
      </c>
      <c r="AD1614" s="2">
        <f t="array" ref="AD1614">IF($S1614=1,IFERROR(INDEX(Summary!$L:$L,$AH1614),0),0)</f>
        <v>0</v>
      </c>
      <c r="AE1614" s="2">
        <f t="array" ref="AE1614">IF($S1614=1,IFERROR(INDEX(Summary!$M:$M,$AH1614),0),0)</f>
        <v>0</v>
      </c>
      <c r="AF1614" s="2">
        <f t="array" ref="AF1614">IF($S1614=1,IFERROR(INDEX(Summary!$N:$N,$AH1614),0),0)</f>
        <v>0</v>
      </c>
      <c r="AG1614">
        <f t="array" ref="AG1614">IF($A1614="","",IFERROR(INDEX(Summary!$BB:$BB,$AH1614),0))</f>
        <v>10</v>
      </c>
      <c r="AH1614">
        <f t="shared" si="233"/>
        <v>56</v>
      </c>
    </row>
    <row r="1615" spans="1:34" hidden="1">
      <c r="A1615" t="str">
        <f t="array" ref="A1615">IFERROR(INDEX(Summary!$D:$D,$AH1615)&amp;"","")</f>
        <v>FG00135</v>
      </c>
      <c r="B1615" t="str">
        <f t="array" ref="B1615">IF($A1615="","",INDEX(Summary!$E:$E,$AH1615))</f>
        <v>Khapli Wheat Grains - 5kg</v>
      </c>
      <c r="C1615" t="str">
        <f t="array" ref="C1615">IF($A1615="","",INDEX(Summary!$B:$B,$AH1615))</f>
        <v>Raw_Agri</v>
      </c>
      <c r="D1615" t="str">
        <f t="array" ref="D1615">IF($A1615="","",INDEX(Summary!$C:$C,$AH1615))</f>
        <v>C6</v>
      </c>
      <c r="E1615">
        <f t="array" ref="E1615">IF($A1615="","",INDEX(Summary!$F:$F,$AH1615))</f>
        <v>5</v>
      </c>
      <c r="F1615" t="str">
        <f t="array" ref="F1615">IF($A1615="","",INDEX(Summary!$BC:$BC,$AH1615)&amp;"")</f>
        <v>P3 – Normal</v>
      </c>
      <c r="G1615">
        <f t="shared" si="225"/>
        <v>3</v>
      </c>
      <c r="H1615">
        <f t="shared" si="226"/>
        <v>0</v>
      </c>
      <c r="I1615" t="str">
        <f t="array" ref="I1615">IF($A1615="","",IF(IFERROR(INDEX(Summary!$BA:$BA,$AH1615),0)&lt;1,"Under 1 day",IF(INDEX(Summary!$BA:$BA,$AH1615)&lt;3,"1-3 days",IF(INDEX(Summary!$BA:$BA,$AH1615)&lt;7,"3-7 days","7+ days"))))</f>
        <v>Under 1 day</v>
      </c>
      <c r="J1615" t="str">
        <f t="array" ref="J1615">IF($A1615="","",IF(IFERROR(INDEX(Summary!$AX:$AX,$AH1615),0)&lt;0.25,"0-25%",IF(INDEX(Summary!$AX:$AX,$AH1615)&lt;0.5,"25-50%",IF(INDEX(Summary!$AX:$AX,$AH1615)&lt;0.75,"50-75%","75-100%"))))</f>
        <v>75-100%</v>
      </c>
      <c r="K1615" t="str">
        <f t="array" ref="K1615">IF($A1615="","",INDEX(Summary!$AY:$AY,$AH1615)&amp;"")</f>
        <v xml:space="preserve">RM ISSUE </v>
      </c>
      <c r="L1615" s="1">
        <f>IF($A1615="","",Summary!$P$2+MOD(ROW()-2,30))</f>
        <v>46250</v>
      </c>
      <c r="M1615">
        <f t="shared" si="227"/>
        <v>24</v>
      </c>
      <c r="N1615">
        <f t="shared" si="228"/>
        <v>16</v>
      </c>
      <c r="O1615" t="str">
        <f t="shared" si="229"/>
        <v>Aug-2026</v>
      </c>
      <c r="P1615">
        <f t="shared" ca="1" si="230"/>
        <v>1</v>
      </c>
      <c r="Q1615" s="2">
        <f t="array" ref="Q1615">IF($A1615="",0,IFERROR(INDEX(Summary!$P$3:$AS$67,$AH1615-2,$M1615),0))</f>
        <v>0</v>
      </c>
      <c r="R1615" s="2">
        <f t="array" ref="R1615">IF($A1615="",0,ROUND(IFERROR(INDEX(Summary!$O:$O,$AH1615),0)/30,0))</f>
        <v>0</v>
      </c>
      <c r="S1615">
        <f t="shared" si="231"/>
        <v>0</v>
      </c>
      <c r="T1615" s="2">
        <f t="array" ref="T1615">IF($S1615=1,IFERROR(INDEX(Summary!$O:$O,$AH1615),0),0)</f>
        <v>0</v>
      </c>
      <c r="U1615" s="2">
        <f t="array" ref="U1615">IF($S1615=1,IFERROR(INDEX(Summary!$AT:$AT,$AH1615),0),0)</f>
        <v>0</v>
      </c>
      <c r="V1615" s="2">
        <f t="shared" si="232"/>
        <v>0</v>
      </c>
      <c r="W1615" s="2">
        <f t="array" ref="W1615">IF($S1615=1,IFERROR(INDEX(Summary!$AZ:$AZ,$AH1615),0),0)</f>
        <v>0</v>
      </c>
      <c r="X1615" s="3">
        <f t="array" ref="X1615">IF($S1615=1,IFERROR(INDEX(Summary!$BA:$BA,$AH1615),0),0)</f>
        <v>0</v>
      </c>
      <c r="Y1615" s="2">
        <f t="array" ref="Y1615">IF($S1615=1,IFERROR(INDEX(Summary!$G:$G,$AH1615),0),0)</f>
        <v>0</v>
      </c>
      <c r="Z1615" s="2">
        <f t="array" ref="Z1615">IF($S1615=1,IFERROR(INDEX(Summary!$H:$H,$AH1615),0),0)</f>
        <v>0</v>
      </c>
      <c r="AA1615" s="2">
        <f t="array" ref="AA1615">IF($S1615=1,IFERROR(INDEX(Summary!$I:$I,$AH1615),0),0)</f>
        <v>0</v>
      </c>
      <c r="AB1615" s="2">
        <f t="array" ref="AB1615">IF($S1615=1,IFERROR(INDEX(Summary!$J:$J,$AH1615),0),0)</f>
        <v>0</v>
      </c>
      <c r="AC1615" s="2">
        <f t="array" ref="AC1615">IF($S1615=1,IFERROR(INDEX(Summary!$K:$K,$AH1615),0),0)</f>
        <v>0</v>
      </c>
      <c r="AD1615" s="2">
        <f t="array" ref="AD1615">IF($S1615=1,IFERROR(INDEX(Summary!$L:$L,$AH1615),0),0)</f>
        <v>0</v>
      </c>
      <c r="AE1615" s="2">
        <f t="array" ref="AE1615">IF($S1615=1,IFERROR(INDEX(Summary!$M:$M,$AH1615),0),0)</f>
        <v>0</v>
      </c>
      <c r="AF1615" s="2">
        <f t="array" ref="AF1615">IF($S1615=1,IFERROR(INDEX(Summary!$N:$N,$AH1615),0),0)</f>
        <v>0</v>
      </c>
      <c r="AG1615">
        <f t="array" ref="AG1615">IF($A1615="","",IFERROR(INDEX(Summary!$BB:$BB,$AH1615),0))</f>
        <v>10</v>
      </c>
      <c r="AH1615">
        <f t="shared" si="233"/>
        <v>56</v>
      </c>
    </row>
    <row r="1616" spans="1:34" hidden="1">
      <c r="A1616" t="str">
        <f t="array" ref="A1616">IFERROR(INDEX(Summary!$D:$D,$AH1616)&amp;"","")</f>
        <v>FG00135</v>
      </c>
      <c r="B1616" t="str">
        <f t="array" ref="B1616">IF($A1616="","",INDEX(Summary!$E:$E,$AH1616))</f>
        <v>Khapli Wheat Grains - 5kg</v>
      </c>
      <c r="C1616" t="str">
        <f t="array" ref="C1616">IF($A1616="","",INDEX(Summary!$B:$B,$AH1616))</f>
        <v>Raw_Agri</v>
      </c>
      <c r="D1616" t="str">
        <f t="array" ref="D1616">IF($A1616="","",INDEX(Summary!$C:$C,$AH1616))</f>
        <v>C6</v>
      </c>
      <c r="E1616">
        <f t="array" ref="E1616">IF($A1616="","",INDEX(Summary!$F:$F,$AH1616))</f>
        <v>5</v>
      </c>
      <c r="F1616" t="str">
        <f t="array" ref="F1616">IF($A1616="","",INDEX(Summary!$BC:$BC,$AH1616)&amp;"")</f>
        <v>P3 – Normal</v>
      </c>
      <c r="G1616">
        <f t="shared" si="225"/>
        <v>3</v>
      </c>
      <c r="H1616">
        <f t="shared" si="226"/>
        <v>0</v>
      </c>
      <c r="I1616" t="str">
        <f t="array" ref="I1616">IF($A1616="","",IF(IFERROR(INDEX(Summary!$BA:$BA,$AH1616),0)&lt;1,"Under 1 day",IF(INDEX(Summary!$BA:$BA,$AH1616)&lt;3,"1-3 days",IF(INDEX(Summary!$BA:$BA,$AH1616)&lt;7,"3-7 days","7+ days"))))</f>
        <v>Under 1 day</v>
      </c>
      <c r="J1616" t="str">
        <f t="array" ref="J1616">IF($A1616="","",IF(IFERROR(INDEX(Summary!$AX:$AX,$AH1616),0)&lt;0.25,"0-25%",IF(INDEX(Summary!$AX:$AX,$AH1616)&lt;0.5,"25-50%",IF(INDEX(Summary!$AX:$AX,$AH1616)&lt;0.75,"50-75%","75-100%"))))</f>
        <v>75-100%</v>
      </c>
      <c r="K1616" t="str">
        <f t="array" ref="K1616">IF($A1616="","",INDEX(Summary!$AY:$AY,$AH1616)&amp;"")</f>
        <v xml:space="preserve">RM ISSUE </v>
      </c>
      <c r="L1616" s="1">
        <f>IF($A1616="","",Summary!$P$2+MOD(ROW()-2,30))</f>
        <v>46251</v>
      </c>
      <c r="M1616">
        <f t="shared" si="227"/>
        <v>25</v>
      </c>
      <c r="N1616">
        <f t="shared" si="228"/>
        <v>17</v>
      </c>
      <c r="O1616" t="str">
        <f t="shared" si="229"/>
        <v>Aug-2026</v>
      </c>
      <c r="P1616">
        <f t="shared" ca="1" si="230"/>
        <v>1</v>
      </c>
      <c r="Q1616" s="2">
        <f t="array" ref="Q1616">IF($A1616="",0,IFERROR(INDEX(Summary!$P$3:$AS$67,$AH1616-2,$M1616),0))</f>
        <v>0</v>
      </c>
      <c r="R1616" s="2">
        <f t="array" ref="R1616">IF($A1616="",0,ROUND(IFERROR(INDEX(Summary!$O:$O,$AH1616),0)/30,0))</f>
        <v>0</v>
      </c>
      <c r="S1616">
        <f t="shared" si="231"/>
        <v>0</v>
      </c>
      <c r="T1616" s="2">
        <f t="array" ref="T1616">IF($S1616=1,IFERROR(INDEX(Summary!$O:$O,$AH1616),0),0)</f>
        <v>0</v>
      </c>
      <c r="U1616" s="2">
        <f t="array" ref="U1616">IF($S1616=1,IFERROR(INDEX(Summary!$AT:$AT,$AH1616),0),0)</f>
        <v>0</v>
      </c>
      <c r="V1616" s="2">
        <f t="shared" si="232"/>
        <v>0</v>
      </c>
      <c r="W1616" s="2">
        <f t="array" ref="W1616">IF($S1616=1,IFERROR(INDEX(Summary!$AZ:$AZ,$AH1616),0),0)</f>
        <v>0</v>
      </c>
      <c r="X1616" s="3">
        <f t="array" ref="X1616">IF($S1616=1,IFERROR(INDEX(Summary!$BA:$BA,$AH1616),0),0)</f>
        <v>0</v>
      </c>
      <c r="Y1616" s="2">
        <f t="array" ref="Y1616">IF($S1616=1,IFERROR(INDEX(Summary!$G:$G,$AH1616),0),0)</f>
        <v>0</v>
      </c>
      <c r="Z1616" s="2">
        <f t="array" ref="Z1616">IF($S1616=1,IFERROR(INDEX(Summary!$H:$H,$AH1616),0),0)</f>
        <v>0</v>
      </c>
      <c r="AA1616" s="2">
        <f t="array" ref="AA1616">IF($S1616=1,IFERROR(INDEX(Summary!$I:$I,$AH1616),0),0)</f>
        <v>0</v>
      </c>
      <c r="AB1616" s="2">
        <f t="array" ref="AB1616">IF($S1616=1,IFERROR(INDEX(Summary!$J:$J,$AH1616),0),0)</f>
        <v>0</v>
      </c>
      <c r="AC1616" s="2">
        <f t="array" ref="AC1616">IF($S1616=1,IFERROR(INDEX(Summary!$K:$K,$AH1616),0),0)</f>
        <v>0</v>
      </c>
      <c r="AD1616" s="2">
        <f t="array" ref="AD1616">IF($S1616=1,IFERROR(INDEX(Summary!$L:$L,$AH1616),0),0)</f>
        <v>0</v>
      </c>
      <c r="AE1616" s="2">
        <f t="array" ref="AE1616">IF($S1616=1,IFERROR(INDEX(Summary!$M:$M,$AH1616),0),0)</f>
        <v>0</v>
      </c>
      <c r="AF1616" s="2">
        <f t="array" ref="AF1616">IF($S1616=1,IFERROR(INDEX(Summary!$N:$N,$AH1616),0),0)</f>
        <v>0</v>
      </c>
      <c r="AG1616">
        <f t="array" ref="AG1616">IF($A1616="","",IFERROR(INDEX(Summary!$BB:$BB,$AH1616),0))</f>
        <v>10</v>
      </c>
      <c r="AH1616">
        <f t="shared" si="233"/>
        <v>56</v>
      </c>
    </row>
    <row r="1617" spans="1:34" hidden="1">
      <c r="A1617" t="str">
        <f t="array" ref="A1617">IFERROR(INDEX(Summary!$D:$D,$AH1617)&amp;"","")</f>
        <v>FG00135</v>
      </c>
      <c r="B1617" t="str">
        <f t="array" ref="B1617">IF($A1617="","",INDEX(Summary!$E:$E,$AH1617))</f>
        <v>Khapli Wheat Grains - 5kg</v>
      </c>
      <c r="C1617" t="str">
        <f t="array" ref="C1617">IF($A1617="","",INDEX(Summary!$B:$B,$AH1617))</f>
        <v>Raw_Agri</v>
      </c>
      <c r="D1617" t="str">
        <f t="array" ref="D1617">IF($A1617="","",INDEX(Summary!$C:$C,$AH1617))</f>
        <v>C6</v>
      </c>
      <c r="E1617">
        <f t="array" ref="E1617">IF($A1617="","",INDEX(Summary!$F:$F,$AH1617))</f>
        <v>5</v>
      </c>
      <c r="F1617" t="str">
        <f t="array" ref="F1617">IF($A1617="","",INDEX(Summary!$BC:$BC,$AH1617)&amp;"")</f>
        <v>P3 – Normal</v>
      </c>
      <c r="G1617">
        <f t="shared" si="225"/>
        <v>3</v>
      </c>
      <c r="H1617">
        <f t="shared" si="226"/>
        <v>0</v>
      </c>
      <c r="I1617" t="str">
        <f t="array" ref="I1617">IF($A1617="","",IF(IFERROR(INDEX(Summary!$BA:$BA,$AH1617),0)&lt;1,"Under 1 day",IF(INDEX(Summary!$BA:$BA,$AH1617)&lt;3,"1-3 days",IF(INDEX(Summary!$BA:$BA,$AH1617)&lt;7,"3-7 days","7+ days"))))</f>
        <v>Under 1 day</v>
      </c>
      <c r="J1617" t="str">
        <f t="array" ref="J1617">IF($A1617="","",IF(IFERROR(INDEX(Summary!$AX:$AX,$AH1617),0)&lt;0.25,"0-25%",IF(INDEX(Summary!$AX:$AX,$AH1617)&lt;0.5,"25-50%",IF(INDEX(Summary!$AX:$AX,$AH1617)&lt;0.75,"50-75%","75-100%"))))</f>
        <v>75-100%</v>
      </c>
      <c r="K1617" t="str">
        <f t="array" ref="K1617">IF($A1617="","",INDEX(Summary!$AY:$AY,$AH1617)&amp;"")</f>
        <v xml:space="preserve">RM ISSUE </v>
      </c>
      <c r="L1617" s="1">
        <f>IF($A1617="","",Summary!$P$2+MOD(ROW()-2,30))</f>
        <v>46252</v>
      </c>
      <c r="M1617">
        <f t="shared" si="227"/>
        <v>26</v>
      </c>
      <c r="N1617">
        <f t="shared" si="228"/>
        <v>18</v>
      </c>
      <c r="O1617" t="str">
        <f t="shared" si="229"/>
        <v>Aug-2026</v>
      </c>
      <c r="P1617">
        <f t="shared" ca="1" si="230"/>
        <v>1</v>
      </c>
      <c r="Q1617" s="2">
        <f t="array" ref="Q1617">IF($A1617="",0,IFERROR(INDEX(Summary!$P$3:$AS$67,$AH1617-2,$M1617),0))</f>
        <v>0</v>
      </c>
      <c r="R1617" s="2">
        <f t="array" ref="R1617">IF($A1617="",0,ROUND(IFERROR(INDEX(Summary!$O:$O,$AH1617),0)/30,0))</f>
        <v>0</v>
      </c>
      <c r="S1617">
        <f t="shared" si="231"/>
        <v>0</v>
      </c>
      <c r="T1617" s="2">
        <f t="array" ref="T1617">IF($S1617=1,IFERROR(INDEX(Summary!$O:$O,$AH1617),0),0)</f>
        <v>0</v>
      </c>
      <c r="U1617" s="2">
        <f t="array" ref="U1617">IF($S1617=1,IFERROR(INDEX(Summary!$AT:$AT,$AH1617),0),0)</f>
        <v>0</v>
      </c>
      <c r="V1617" s="2">
        <f t="shared" si="232"/>
        <v>0</v>
      </c>
      <c r="W1617" s="2">
        <f t="array" ref="W1617">IF($S1617=1,IFERROR(INDEX(Summary!$AZ:$AZ,$AH1617),0),0)</f>
        <v>0</v>
      </c>
      <c r="X1617" s="3">
        <f t="array" ref="X1617">IF($S1617=1,IFERROR(INDEX(Summary!$BA:$BA,$AH1617),0),0)</f>
        <v>0</v>
      </c>
      <c r="Y1617" s="2">
        <f t="array" ref="Y1617">IF($S1617=1,IFERROR(INDEX(Summary!$G:$G,$AH1617),0),0)</f>
        <v>0</v>
      </c>
      <c r="Z1617" s="2">
        <f t="array" ref="Z1617">IF($S1617=1,IFERROR(INDEX(Summary!$H:$H,$AH1617),0),0)</f>
        <v>0</v>
      </c>
      <c r="AA1617" s="2">
        <f t="array" ref="AA1617">IF($S1617=1,IFERROR(INDEX(Summary!$I:$I,$AH1617),0),0)</f>
        <v>0</v>
      </c>
      <c r="AB1617" s="2">
        <f t="array" ref="AB1617">IF($S1617=1,IFERROR(INDEX(Summary!$J:$J,$AH1617),0),0)</f>
        <v>0</v>
      </c>
      <c r="AC1617" s="2">
        <f t="array" ref="AC1617">IF($S1617=1,IFERROR(INDEX(Summary!$K:$K,$AH1617),0),0)</f>
        <v>0</v>
      </c>
      <c r="AD1617" s="2">
        <f t="array" ref="AD1617">IF($S1617=1,IFERROR(INDEX(Summary!$L:$L,$AH1617),0),0)</f>
        <v>0</v>
      </c>
      <c r="AE1617" s="2">
        <f t="array" ref="AE1617">IF($S1617=1,IFERROR(INDEX(Summary!$M:$M,$AH1617),0),0)</f>
        <v>0</v>
      </c>
      <c r="AF1617" s="2">
        <f t="array" ref="AF1617">IF($S1617=1,IFERROR(INDEX(Summary!$N:$N,$AH1617),0),0)</f>
        <v>0</v>
      </c>
      <c r="AG1617">
        <f t="array" ref="AG1617">IF($A1617="","",IFERROR(INDEX(Summary!$BB:$BB,$AH1617),0))</f>
        <v>10</v>
      </c>
      <c r="AH1617">
        <f t="shared" si="233"/>
        <v>56</v>
      </c>
    </row>
    <row r="1618" spans="1:34" hidden="1">
      <c r="A1618" t="str">
        <f t="array" ref="A1618">IFERROR(INDEX(Summary!$D:$D,$AH1618)&amp;"","")</f>
        <v>FG00135</v>
      </c>
      <c r="B1618" t="str">
        <f t="array" ref="B1618">IF($A1618="","",INDEX(Summary!$E:$E,$AH1618))</f>
        <v>Khapli Wheat Grains - 5kg</v>
      </c>
      <c r="C1618" t="str">
        <f t="array" ref="C1618">IF($A1618="","",INDEX(Summary!$B:$B,$AH1618))</f>
        <v>Raw_Agri</v>
      </c>
      <c r="D1618" t="str">
        <f t="array" ref="D1618">IF($A1618="","",INDEX(Summary!$C:$C,$AH1618))</f>
        <v>C6</v>
      </c>
      <c r="E1618">
        <f t="array" ref="E1618">IF($A1618="","",INDEX(Summary!$F:$F,$AH1618))</f>
        <v>5</v>
      </c>
      <c r="F1618" t="str">
        <f t="array" ref="F1618">IF($A1618="","",INDEX(Summary!$BC:$BC,$AH1618)&amp;"")</f>
        <v>P3 – Normal</v>
      </c>
      <c r="G1618">
        <f t="shared" si="225"/>
        <v>3</v>
      </c>
      <c r="H1618">
        <f t="shared" si="226"/>
        <v>0</v>
      </c>
      <c r="I1618" t="str">
        <f t="array" ref="I1618">IF($A1618="","",IF(IFERROR(INDEX(Summary!$BA:$BA,$AH1618),0)&lt;1,"Under 1 day",IF(INDEX(Summary!$BA:$BA,$AH1618)&lt;3,"1-3 days",IF(INDEX(Summary!$BA:$BA,$AH1618)&lt;7,"3-7 days","7+ days"))))</f>
        <v>Under 1 day</v>
      </c>
      <c r="J1618" t="str">
        <f t="array" ref="J1618">IF($A1618="","",IF(IFERROR(INDEX(Summary!$AX:$AX,$AH1618),0)&lt;0.25,"0-25%",IF(INDEX(Summary!$AX:$AX,$AH1618)&lt;0.5,"25-50%",IF(INDEX(Summary!$AX:$AX,$AH1618)&lt;0.75,"50-75%","75-100%"))))</f>
        <v>75-100%</v>
      </c>
      <c r="K1618" t="str">
        <f t="array" ref="K1618">IF($A1618="","",INDEX(Summary!$AY:$AY,$AH1618)&amp;"")</f>
        <v xml:space="preserve">RM ISSUE </v>
      </c>
      <c r="L1618" s="1">
        <f>IF($A1618="","",Summary!$P$2+MOD(ROW()-2,30))</f>
        <v>46253</v>
      </c>
      <c r="M1618">
        <f t="shared" si="227"/>
        <v>27</v>
      </c>
      <c r="N1618">
        <f t="shared" si="228"/>
        <v>19</v>
      </c>
      <c r="O1618" t="str">
        <f t="shared" si="229"/>
        <v>Aug-2026</v>
      </c>
      <c r="P1618">
        <f t="shared" ca="1" si="230"/>
        <v>1</v>
      </c>
      <c r="Q1618" s="2">
        <f t="array" ref="Q1618">IF($A1618="",0,IFERROR(INDEX(Summary!$P$3:$AS$67,$AH1618-2,$M1618),0))</f>
        <v>0</v>
      </c>
      <c r="R1618" s="2">
        <f t="array" ref="R1618">IF($A1618="",0,ROUND(IFERROR(INDEX(Summary!$O:$O,$AH1618),0)/30,0))</f>
        <v>0</v>
      </c>
      <c r="S1618">
        <f t="shared" si="231"/>
        <v>0</v>
      </c>
      <c r="T1618" s="2">
        <f t="array" ref="T1618">IF($S1618=1,IFERROR(INDEX(Summary!$O:$O,$AH1618),0),0)</f>
        <v>0</v>
      </c>
      <c r="U1618" s="2">
        <f t="array" ref="U1618">IF($S1618=1,IFERROR(INDEX(Summary!$AT:$AT,$AH1618),0),0)</f>
        <v>0</v>
      </c>
      <c r="V1618" s="2">
        <f t="shared" si="232"/>
        <v>0</v>
      </c>
      <c r="W1618" s="2">
        <f t="array" ref="W1618">IF($S1618=1,IFERROR(INDEX(Summary!$AZ:$AZ,$AH1618),0),0)</f>
        <v>0</v>
      </c>
      <c r="X1618" s="3">
        <f t="array" ref="X1618">IF($S1618=1,IFERROR(INDEX(Summary!$BA:$BA,$AH1618),0),0)</f>
        <v>0</v>
      </c>
      <c r="Y1618" s="2">
        <f t="array" ref="Y1618">IF($S1618=1,IFERROR(INDEX(Summary!$G:$G,$AH1618),0),0)</f>
        <v>0</v>
      </c>
      <c r="Z1618" s="2">
        <f t="array" ref="Z1618">IF($S1618=1,IFERROR(INDEX(Summary!$H:$H,$AH1618),0),0)</f>
        <v>0</v>
      </c>
      <c r="AA1618" s="2">
        <f t="array" ref="AA1618">IF($S1618=1,IFERROR(INDEX(Summary!$I:$I,$AH1618),0),0)</f>
        <v>0</v>
      </c>
      <c r="AB1618" s="2">
        <f t="array" ref="AB1618">IF($S1618=1,IFERROR(INDEX(Summary!$J:$J,$AH1618),0),0)</f>
        <v>0</v>
      </c>
      <c r="AC1618" s="2">
        <f t="array" ref="AC1618">IF($S1618=1,IFERROR(INDEX(Summary!$K:$K,$AH1618),0),0)</f>
        <v>0</v>
      </c>
      <c r="AD1618" s="2">
        <f t="array" ref="AD1618">IF($S1618=1,IFERROR(INDEX(Summary!$L:$L,$AH1618),0),0)</f>
        <v>0</v>
      </c>
      <c r="AE1618" s="2">
        <f t="array" ref="AE1618">IF($S1618=1,IFERROR(INDEX(Summary!$M:$M,$AH1618),0),0)</f>
        <v>0</v>
      </c>
      <c r="AF1618" s="2">
        <f t="array" ref="AF1618">IF($S1618=1,IFERROR(INDEX(Summary!$N:$N,$AH1618),0),0)</f>
        <v>0</v>
      </c>
      <c r="AG1618">
        <f t="array" ref="AG1618">IF($A1618="","",IFERROR(INDEX(Summary!$BB:$BB,$AH1618),0))</f>
        <v>10</v>
      </c>
      <c r="AH1618">
        <f t="shared" si="233"/>
        <v>56</v>
      </c>
    </row>
    <row r="1619" spans="1:34" hidden="1">
      <c r="A1619" t="str">
        <f t="array" ref="A1619">IFERROR(INDEX(Summary!$D:$D,$AH1619)&amp;"","")</f>
        <v>FG00135</v>
      </c>
      <c r="B1619" t="str">
        <f t="array" ref="B1619">IF($A1619="","",INDEX(Summary!$E:$E,$AH1619))</f>
        <v>Khapli Wheat Grains - 5kg</v>
      </c>
      <c r="C1619" t="str">
        <f t="array" ref="C1619">IF($A1619="","",INDEX(Summary!$B:$B,$AH1619))</f>
        <v>Raw_Agri</v>
      </c>
      <c r="D1619" t="str">
        <f t="array" ref="D1619">IF($A1619="","",INDEX(Summary!$C:$C,$AH1619))</f>
        <v>C6</v>
      </c>
      <c r="E1619">
        <f t="array" ref="E1619">IF($A1619="","",INDEX(Summary!$F:$F,$AH1619))</f>
        <v>5</v>
      </c>
      <c r="F1619" t="str">
        <f t="array" ref="F1619">IF($A1619="","",INDEX(Summary!$BC:$BC,$AH1619)&amp;"")</f>
        <v>P3 – Normal</v>
      </c>
      <c r="G1619">
        <f t="shared" si="225"/>
        <v>3</v>
      </c>
      <c r="H1619">
        <f t="shared" si="226"/>
        <v>0</v>
      </c>
      <c r="I1619" t="str">
        <f t="array" ref="I1619">IF($A1619="","",IF(IFERROR(INDEX(Summary!$BA:$BA,$AH1619),0)&lt;1,"Under 1 day",IF(INDEX(Summary!$BA:$BA,$AH1619)&lt;3,"1-3 days",IF(INDEX(Summary!$BA:$BA,$AH1619)&lt;7,"3-7 days","7+ days"))))</f>
        <v>Under 1 day</v>
      </c>
      <c r="J1619" t="str">
        <f t="array" ref="J1619">IF($A1619="","",IF(IFERROR(INDEX(Summary!$AX:$AX,$AH1619),0)&lt;0.25,"0-25%",IF(INDEX(Summary!$AX:$AX,$AH1619)&lt;0.5,"25-50%",IF(INDEX(Summary!$AX:$AX,$AH1619)&lt;0.75,"50-75%","75-100%"))))</f>
        <v>75-100%</v>
      </c>
      <c r="K1619" t="str">
        <f t="array" ref="K1619">IF($A1619="","",INDEX(Summary!$AY:$AY,$AH1619)&amp;"")</f>
        <v xml:space="preserve">RM ISSUE </v>
      </c>
      <c r="L1619" s="1">
        <f>IF($A1619="","",Summary!$P$2+MOD(ROW()-2,30))</f>
        <v>46254</v>
      </c>
      <c r="M1619">
        <f t="shared" si="227"/>
        <v>28</v>
      </c>
      <c r="N1619">
        <f t="shared" si="228"/>
        <v>20</v>
      </c>
      <c r="O1619" t="str">
        <f t="shared" si="229"/>
        <v>Aug-2026</v>
      </c>
      <c r="P1619">
        <f t="shared" ca="1" si="230"/>
        <v>1</v>
      </c>
      <c r="Q1619" s="2">
        <f t="array" ref="Q1619">IF($A1619="",0,IFERROR(INDEX(Summary!$P$3:$AS$67,$AH1619-2,$M1619),0))</f>
        <v>0</v>
      </c>
      <c r="R1619" s="2">
        <f t="array" ref="R1619">IF($A1619="",0,ROUND(IFERROR(INDEX(Summary!$O:$O,$AH1619),0)/30,0))</f>
        <v>0</v>
      </c>
      <c r="S1619">
        <f t="shared" si="231"/>
        <v>0</v>
      </c>
      <c r="T1619" s="2">
        <f t="array" ref="T1619">IF($S1619=1,IFERROR(INDEX(Summary!$O:$O,$AH1619),0),0)</f>
        <v>0</v>
      </c>
      <c r="U1619" s="2">
        <f t="array" ref="U1619">IF($S1619=1,IFERROR(INDEX(Summary!$AT:$AT,$AH1619),0),0)</f>
        <v>0</v>
      </c>
      <c r="V1619" s="2">
        <f t="shared" si="232"/>
        <v>0</v>
      </c>
      <c r="W1619" s="2">
        <f t="array" ref="W1619">IF($S1619=1,IFERROR(INDEX(Summary!$AZ:$AZ,$AH1619),0),0)</f>
        <v>0</v>
      </c>
      <c r="X1619" s="3">
        <f t="array" ref="X1619">IF($S1619=1,IFERROR(INDEX(Summary!$BA:$BA,$AH1619),0),0)</f>
        <v>0</v>
      </c>
      <c r="Y1619" s="2">
        <f t="array" ref="Y1619">IF($S1619=1,IFERROR(INDEX(Summary!$G:$G,$AH1619),0),0)</f>
        <v>0</v>
      </c>
      <c r="Z1619" s="2">
        <f t="array" ref="Z1619">IF($S1619=1,IFERROR(INDEX(Summary!$H:$H,$AH1619),0),0)</f>
        <v>0</v>
      </c>
      <c r="AA1619" s="2">
        <f t="array" ref="AA1619">IF($S1619=1,IFERROR(INDEX(Summary!$I:$I,$AH1619),0),0)</f>
        <v>0</v>
      </c>
      <c r="AB1619" s="2">
        <f t="array" ref="AB1619">IF($S1619=1,IFERROR(INDEX(Summary!$J:$J,$AH1619),0),0)</f>
        <v>0</v>
      </c>
      <c r="AC1619" s="2">
        <f t="array" ref="AC1619">IF($S1619=1,IFERROR(INDEX(Summary!$K:$K,$AH1619),0),0)</f>
        <v>0</v>
      </c>
      <c r="AD1619" s="2">
        <f t="array" ref="AD1619">IF($S1619=1,IFERROR(INDEX(Summary!$L:$L,$AH1619),0),0)</f>
        <v>0</v>
      </c>
      <c r="AE1619" s="2">
        <f t="array" ref="AE1619">IF($S1619=1,IFERROR(INDEX(Summary!$M:$M,$AH1619),0),0)</f>
        <v>0</v>
      </c>
      <c r="AF1619" s="2">
        <f t="array" ref="AF1619">IF($S1619=1,IFERROR(INDEX(Summary!$N:$N,$AH1619),0),0)</f>
        <v>0</v>
      </c>
      <c r="AG1619">
        <f t="array" ref="AG1619">IF($A1619="","",IFERROR(INDEX(Summary!$BB:$BB,$AH1619),0))</f>
        <v>10</v>
      </c>
      <c r="AH1619">
        <f t="shared" si="233"/>
        <v>56</v>
      </c>
    </row>
    <row r="1620" spans="1:34" hidden="1">
      <c r="A1620" t="str">
        <f t="array" ref="A1620">IFERROR(INDEX(Summary!$D:$D,$AH1620)&amp;"","")</f>
        <v>FG00135</v>
      </c>
      <c r="B1620" t="str">
        <f t="array" ref="B1620">IF($A1620="","",INDEX(Summary!$E:$E,$AH1620))</f>
        <v>Khapli Wheat Grains - 5kg</v>
      </c>
      <c r="C1620" t="str">
        <f t="array" ref="C1620">IF($A1620="","",INDEX(Summary!$B:$B,$AH1620))</f>
        <v>Raw_Agri</v>
      </c>
      <c r="D1620" t="str">
        <f t="array" ref="D1620">IF($A1620="","",INDEX(Summary!$C:$C,$AH1620))</f>
        <v>C6</v>
      </c>
      <c r="E1620">
        <f t="array" ref="E1620">IF($A1620="","",INDEX(Summary!$F:$F,$AH1620))</f>
        <v>5</v>
      </c>
      <c r="F1620" t="str">
        <f t="array" ref="F1620">IF($A1620="","",INDEX(Summary!$BC:$BC,$AH1620)&amp;"")</f>
        <v>P3 – Normal</v>
      </c>
      <c r="G1620">
        <f t="shared" si="225"/>
        <v>3</v>
      </c>
      <c r="H1620">
        <f t="shared" si="226"/>
        <v>0</v>
      </c>
      <c r="I1620" t="str">
        <f t="array" ref="I1620">IF($A1620="","",IF(IFERROR(INDEX(Summary!$BA:$BA,$AH1620),0)&lt;1,"Under 1 day",IF(INDEX(Summary!$BA:$BA,$AH1620)&lt;3,"1-3 days",IF(INDEX(Summary!$BA:$BA,$AH1620)&lt;7,"3-7 days","7+ days"))))</f>
        <v>Under 1 day</v>
      </c>
      <c r="J1620" t="str">
        <f t="array" ref="J1620">IF($A1620="","",IF(IFERROR(INDEX(Summary!$AX:$AX,$AH1620),0)&lt;0.25,"0-25%",IF(INDEX(Summary!$AX:$AX,$AH1620)&lt;0.5,"25-50%",IF(INDEX(Summary!$AX:$AX,$AH1620)&lt;0.75,"50-75%","75-100%"))))</f>
        <v>75-100%</v>
      </c>
      <c r="K1620" t="str">
        <f t="array" ref="K1620">IF($A1620="","",INDEX(Summary!$AY:$AY,$AH1620)&amp;"")</f>
        <v xml:space="preserve">RM ISSUE </v>
      </c>
      <c r="L1620" s="1">
        <f>IF($A1620="","",Summary!$P$2+MOD(ROW()-2,30))</f>
        <v>46255</v>
      </c>
      <c r="M1620">
        <f t="shared" si="227"/>
        <v>29</v>
      </c>
      <c r="N1620">
        <f t="shared" si="228"/>
        <v>21</v>
      </c>
      <c r="O1620" t="str">
        <f t="shared" si="229"/>
        <v>Aug-2026</v>
      </c>
      <c r="P1620">
        <f t="shared" ca="1" si="230"/>
        <v>1</v>
      </c>
      <c r="Q1620" s="2">
        <f t="array" ref="Q1620">IF($A1620="",0,IFERROR(INDEX(Summary!$P$3:$AS$67,$AH1620-2,$M1620),0))</f>
        <v>0</v>
      </c>
      <c r="R1620" s="2">
        <f t="array" ref="R1620">IF($A1620="",0,ROUND(IFERROR(INDEX(Summary!$O:$O,$AH1620),0)/30,0))</f>
        <v>0</v>
      </c>
      <c r="S1620">
        <f t="shared" si="231"/>
        <v>0</v>
      </c>
      <c r="T1620" s="2">
        <f t="array" ref="T1620">IF($S1620=1,IFERROR(INDEX(Summary!$O:$O,$AH1620),0),0)</f>
        <v>0</v>
      </c>
      <c r="U1620" s="2">
        <f t="array" ref="U1620">IF($S1620=1,IFERROR(INDEX(Summary!$AT:$AT,$AH1620),0),0)</f>
        <v>0</v>
      </c>
      <c r="V1620" s="2">
        <f t="shared" si="232"/>
        <v>0</v>
      </c>
      <c r="W1620" s="2">
        <f t="array" ref="W1620">IF($S1620=1,IFERROR(INDEX(Summary!$AZ:$AZ,$AH1620),0),0)</f>
        <v>0</v>
      </c>
      <c r="X1620" s="3">
        <f t="array" ref="X1620">IF($S1620=1,IFERROR(INDEX(Summary!$BA:$BA,$AH1620),0),0)</f>
        <v>0</v>
      </c>
      <c r="Y1620" s="2">
        <f t="array" ref="Y1620">IF($S1620=1,IFERROR(INDEX(Summary!$G:$G,$AH1620),0),0)</f>
        <v>0</v>
      </c>
      <c r="Z1620" s="2">
        <f t="array" ref="Z1620">IF($S1620=1,IFERROR(INDEX(Summary!$H:$H,$AH1620),0),0)</f>
        <v>0</v>
      </c>
      <c r="AA1620" s="2">
        <f t="array" ref="AA1620">IF($S1620=1,IFERROR(INDEX(Summary!$I:$I,$AH1620),0),0)</f>
        <v>0</v>
      </c>
      <c r="AB1620" s="2">
        <f t="array" ref="AB1620">IF($S1620=1,IFERROR(INDEX(Summary!$J:$J,$AH1620),0),0)</f>
        <v>0</v>
      </c>
      <c r="AC1620" s="2">
        <f t="array" ref="AC1620">IF($S1620=1,IFERROR(INDEX(Summary!$K:$K,$AH1620),0),0)</f>
        <v>0</v>
      </c>
      <c r="AD1620" s="2">
        <f t="array" ref="AD1620">IF($S1620=1,IFERROR(INDEX(Summary!$L:$L,$AH1620),0),0)</f>
        <v>0</v>
      </c>
      <c r="AE1620" s="2">
        <f t="array" ref="AE1620">IF($S1620=1,IFERROR(INDEX(Summary!$M:$M,$AH1620),0),0)</f>
        <v>0</v>
      </c>
      <c r="AF1620" s="2">
        <f t="array" ref="AF1620">IF($S1620=1,IFERROR(INDEX(Summary!$N:$N,$AH1620),0),0)</f>
        <v>0</v>
      </c>
      <c r="AG1620">
        <f t="array" ref="AG1620">IF($A1620="","",IFERROR(INDEX(Summary!$BB:$BB,$AH1620),0))</f>
        <v>10</v>
      </c>
      <c r="AH1620">
        <f t="shared" si="233"/>
        <v>56</v>
      </c>
    </row>
    <row r="1621" spans="1:34" hidden="1">
      <c r="A1621" t="str">
        <f t="array" ref="A1621">IFERROR(INDEX(Summary!$D:$D,$AH1621)&amp;"","")</f>
        <v>FG00135</v>
      </c>
      <c r="B1621" t="str">
        <f t="array" ref="B1621">IF($A1621="","",INDEX(Summary!$E:$E,$AH1621))</f>
        <v>Khapli Wheat Grains - 5kg</v>
      </c>
      <c r="C1621" t="str">
        <f t="array" ref="C1621">IF($A1621="","",INDEX(Summary!$B:$B,$AH1621))</f>
        <v>Raw_Agri</v>
      </c>
      <c r="D1621" t="str">
        <f t="array" ref="D1621">IF($A1621="","",INDEX(Summary!$C:$C,$AH1621))</f>
        <v>C6</v>
      </c>
      <c r="E1621">
        <f t="array" ref="E1621">IF($A1621="","",INDEX(Summary!$F:$F,$AH1621))</f>
        <v>5</v>
      </c>
      <c r="F1621" t="str">
        <f t="array" ref="F1621">IF($A1621="","",INDEX(Summary!$BC:$BC,$AH1621)&amp;"")</f>
        <v>P3 – Normal</v>
      </c>
      <c r="G1621">
        <f t="shared" si="225"/>
        <v>3</v>
      </c>
      <c r="H1621">
        <f t="shared" si="226"/>
        <v>0</v>
      </c>
      <c r="I1621" t="str">
        <f t="array" ref="I1621">IF($A1621="","",IF(IFERROR(INDEX(Summary!$BA:$BA,$AH1621),0)&lt;1,"Under 1 day",IF(INDEX(Summary!$BA:$BA,$AH1621)&lt;3,"1-3 days",IF(INDEX(Summary!$BA:$BA,$AH1621)&lt;7,"3-7 days","7+ days"))))</f>
        <v>Under 1 day</v>
      </c>
      <c r="J1621" t="str">
        <f t="array" ref="J1621">IF($A1621="","",IF(IFERROR(INDEX(Summary!$AX:$AX,$AH1621),0)&lt;0.25,"0-25%",IF(INDEX(Summary!$AX:$AX,$AH1621)&lt;0.5,"25-50%",IF(INDEX(Summary!$AX:$AX,$AH1621)&lt;0.75,"50-75%","75-100%"))))</f>
        <v>75-100%</v>
      </c>
      <c r="K1621" t="str">
        <f t="array" ref="K1621">IF($A1621="","",INDEX(Summary!$AY:$AY,$AH1621)&amp;"")</f>
        <v xml:space="preserve">RM ISSUE </v>
      </c>
      <c r="L1621" s="1">
        <f>IF($A1621="","",Summary!$P$2+MOD(ROW()-2,30))</f>
        <v>46256</v>
      </c>
      <c r="M1621">
        <f t="shared" si="227"/>
        <v>30</v>
      </c>
      <c r="N1621">
        <f t="shared" si="228"/>
        <v>22</v>
      </c>
      <c r="O1621" t="str">
        <f t="shared" si="229"/>
        <v>Aug-2026</v>
      </c>
      <c r="P1621">
        <f t="shared" ca="1" si="230"/>
        <v>1</v>
      </c>
      <c r="Q1621" s="2">
        <f t="array" ref="Q1621">IF($A1621="",0,IFERROR(INDEX(Summary!$P$3:$AS$67,$AH1621-2,$M1621),0))</f>
        <v>0</v>
      </c>
      <c r="R1621" s="2">
        <f t="array" ref="R1621">IF($A1621="",0,ROUND(IFERROR(INDEX(Summary!$O:$O,$AH1621),0)/30,0))</f>
        <v>0</v>
      </c>
      <c r="S1621">
        <f t="shared" si="231"/>
        <v>0</v>
      </c>
      <c r="T1621" s="2">
        <f t="array" ref="T1621">IF($S1621=1,IFERROR(INDEX(Summary!$O:$O,$AH1621),0),0)</f>
        <v>0</v>
      </c>
      <c r="U1621" s="2">
        <f t="array" ref="U1621">IF($S1621=1,IFERROR(INDEX(Summary!$AT:$AT,$AH1621),0),0)</f>
        <v>0</v>
      </c>
      <c r="V1621" s="2">
        <f t="shared" si="232"/>
        <v>0</v>
      </c>
      <c r="W1621" s="2">
        <f t="array" ref="W1621">IF($S1621=1,IFERROR(INDEX(Summary!$AZ:$AZ,$AH1621),0),0)</f>
        <v>0</v>
      </c>
      <c r="X1621" s="3">
        <f t="array" ref="X1621">IF($S1621=1,IFERROR(INDEX(Summary!$BA:$BA,$AH1621),0),0)</f>
        <v>0</v>
      </c>
      <c r="Y1621" s="2">
        <f t="array" ref="Y1621">IF($S1621=1,IFERROR(INDEX(Summary!$G:$G,$AH1621),0),0)</f>
        <v>0</v>
      </c>
      <c r="Z1621" s="2">
        <f t="array" ref="Z1621">IF($S1621=1,IFERROR(INDEX(Summary!$H:$H,$AH1621),0),0)</f>
        <v>0</v>
      </c>
      <c r="AA1621" s="2">
        <f t="array" ref="AA1621">IF($S1621=1,IFERROR(INDEX(Summary!$I:$I,$AH1621),0),0)</f>
        <v>0</v>
      </c>
      <c r="AB1621" s="2">
        <f t="array" ref="AB1621">IF($S1621=1,IFERROR(INDEX(Summary!$J:$J,$AH1621),0),0)</f>
        <v>0</v>
      </c>
      <c r="AC1621" s="2">
        <f t="array" ref="AC1621">IF($S1621=1,IFERROR(INDEX(Summary!$K:$K,$AH1621),0),0)</f>
        <v>0</v>
      </c>
      <c r="AD1621" s="2">
        <f t="array" ref="AD1621">IF($S1621=1,IFERROR(INDEX(Summary!$L:$L,$AH1621),0),0)</f>
        <v>0</v>
      </c>
      <c r="AE1621" s="2">
        <f t="array" ref="AE1621">IF($S1621=1,IFERROR(INDEX(Summary!$M:$M,$AH1621),0),0)</f>
        <v>0</v>
      </c>
      <c r="AF1621" s="2">
        <f t="array" ref="AF1621">IF($S1621=1,IFERROR(INDEX(Summary!$N:$N,$AH1621),0),0)</f>
        <v>0</v>
      </c>
      <c r="AG1621">
        <f t="array" ref="AG1621">IF($A1621="","",IFERROR(INDEX(Summary!$BB:$BB,$AH1621),0))</f>
        <v>10</v>
      </c>
      <c r="AH1621">
        <f t="shared" si="233"/>
        <v>56</v>
      </c>
    </row>
    <row r="1622" spans="1:34">
      <c r="A1622" t="str">
        <f t="array" ref="A1622">IFERROR(INDEX(Summary!$D:$D,$AH1622)&amp;"","")</f>
        <v>FG00932</v>
      </c>
      <c r="B1622" t="str">
        <f t="array" ref="B1622">IF($A1622="","",INDEX(Summary!$E:$E,$AH1622))</f>
        <v>kalanamak rice 1kg</v>
      </c>
      <c r="C1622" t="str">
        <f t="array" ref="C1622">IF($A1622="","",INDEX(Summary!$B:$B,$AH1622))</f>
        <v>Raw_Agri</v>
      </c>
      <c r="D1622" t="str">
        <f t="array" ref="D1622">IF($A1622="","",INDEX(Summary!$C:$C,$AH1622))</f>
        <v>C6</v>
      </c>
      <c r="E1622">
        <f t="array" ref="E1622">IF($A1622="","",INDEX(Summary!$F:$F,$AH1622))</f>
        <v>1</v>
      </c>
      <c r="F1622" t="str">
        <f t="array" ref="F1622">IF($A1622="","",INDEX(Summary!$BC:$BC,$AH1622)&amp;"")</f>
        <v>P2 – High</v>
      </c>
      <c r="G1622">
        <f t="shared" si="225"/>
        <v>2</v>
      </c>
      <c r="H1622">
        <f t="shared" si="226"/>
        <v>0</v>
      </c>
      <c r="I1622" t="str">
        <f t="array" ref="I1622">IF($A1622="","",IF(IFERROR(INDEX(Summary!$BA:$BA,$AH1622),0)&lt;1,"Under 1 day",IF(INDEX(Summary!$BA:$BA,$AH1622)&lt;3,"1-3 days",IF(INDEX(Summary!$BA:$BA,$AH1622)&lt;7,"3-7 days","7+ days"))))</f>
        <v>7+ days</v>
      </c>
      <c r="J1622" t="str">
        <f t="array" ref="J1622">IF($A1622="","",IF(IFERROR(INDEX(Summary!$AX:$AX,$AH1622),0)&lt;0.25,"0-25%",IF(INDEX(Summary!$AX:$AX,$AH1622)&lt;0.5,"25-50%",IF(INDEX(Summary!$AX:$AX,$AH1622)&lt;0.75,"50-75%","75-100%"))))</f>
        <v>50-75%</v>
      </c>
      <c r="K1622" t="str">
        <f t="array" ref="K1622">IF($A1622="","",INDEX(Summary!$AY:$AY,$AH1622)&amp;"")</f>
        <v xml:space="preserve">RM NA </v>
      </c>
      <c r="L1622" s="1">
        <f>IF($A1622="","",Summary!$P$2+MOD(ROW()-2,30))</f>
        <v>46227</v>
      </c>
      <c r="M1622">
        <f t="shared" si="227"/>
        <v>1</v>
      </c>
      <c r="N1622">
        <f t="shared" si="228"/>
        <v>24</v>
      </c>
      <c r="O1622" t="str">
        <f t="shared" si="229"/>
        <v>Jul-2026</v>
      </c>
      <c r="P1622">
        <f t="shared" ca="1" si="230"/>
        <v>1</v>
      </c>
      <c r="Q1622" s="2">
        <f t="array" ref="Q1622">IF($A1622="",0,IFERROR(INDEX(Summary!$P$3:$AS$67,$AH1622-2,$M1622),0))</f>
        <v>0</v>
      </c>
      <c r="R1622" s="2">
        <f t="array" ref="R1622">IF($A1622="",0,ROUND(IFERROR(INDEX(Summary!$O:$O,$AH1622),0)/30,0))</f>
        <v>389</v>
      </c>
      <c r="S1622">
        <f t="shared" si="231"/>
        <v>1</v>
      </c>
      <c r="T1622" s="2">
        <f t="array" ref="T1622">IF($S1622=1,IFERROR(INDEX(Summary!$O:$O,$AH1622),0),0)</f>
        <v>11681</v>
      </c>
      <c r="U1622" s="2">
        <f t="array" ref="U1622">IF($S1622=1,IFERROR(INDEX(Summary!$AT:$AT,$AH1622),0),0)</f>
        <v>6905</v>
      </c>
      <c r="V1622" s="2">
        <f t="shared" si="232"/>
        <v>4776</v>
      </c>
      <c r="W1622" s="2">
        <f t="array" ref="W1622">IF($S1622=1,IFERROR(INDEX(Summary!$AZ:$AZ,$AH1622),0),0)</f>
        <v>3835</v>
      </c>
      <c r="X1622" s="3">
        <f t="array" ref="X1622">IF($S1622=1,IFERROR(INDEX(Summary!$BA:$BA,$AH1622),0),0)</f>
        <v>9.8493279684958477</v>
      </c>
      <c r="Y1622" s="2">
        <f t="array" ref="Y1622">IF($S1622=1,IFERROR(INDEX(Summary!$G:$G,$AH1622),0),0)</f>
        <v>11671</v>
      </c>
      <c r="Z1622" s="2">
        <f t="array" ref="Z1622">IF($S1622=1,IFERROR(INDEX(Summary!$H:$H,$AH1622),0),0)</f>
        <v>10</v>
      </c>
      <c r="AA1622" s="2">
        <f t="array" ref="AA1622">IF($S1622=1,IFERROR(INDEX(Summary!$I:$I,$AH1622),0),0)</f>
        <v>0</v>
      </c>
      <c r="AB1622" s="2">
        <f t="array" ref="AB1622">IF($S1622=1,IFERROR(INDEX(Summary!$J:$J,$AH1622),0),0)</f>
        <v>0</v>
      </c>
      <c r="AC1622" s="2">
        <f t="array" ref="AC1622">IF($S1622=1,IFERROR(INDEX(Summary!$K:$K,$AH1622),0),0)</f>
        <v>0</v>
      </c>
      <c r="AD1622" s="2">
        <f t="array" ref="AD1622">IF($S1622=1,IFERROR(INDEX(Summary!$L:$L,$AH1622),0),0)</f>
        <v>0</v>
      </c>
      <c r="AE1622" s="2">
        <f t="array" ref="AE1622">IF($S1622=1,IFERROR(INDEX(Summary!$M:$M,$AH1622),0),0)</f>
        <v>0</v>
      </c>
      <c r="AF1622" s="2">
        <f t="array" ref="AF1622">IF($S1622=1,IFERROR(INDEX(Summary!$N:$N,$AH1622),0),0)</f>
        <v>0</v>
      </c>
      <c r="AG1622">
        <f t="array" ref="AG1622">IF($A1622="","",IFERROR(INDEX(Summary!$BB:$BB,$AH1622),0))</f>
        <v>7</v>
      </c>
      <c r="AH1622">
        <f t="shared" si="233"/>
        <v>57</v>
      </c>
    </row>
    <row r="1623" spans="1:34" hidden="1">
      <c r="A1623" t="str">
        <f t="array" ref="A1623">IFERROR(INDEX(Summary!$D:$D,$AH1623)&amp;"","")</f>
        <v>FG00932</v>
      </c>
      <c r="B1623" t="str">
        <f t="array" ref="B1623">IF($A1623="","",INDEX(Summary!$E:$E,$AH1623))</f>
        <v>kalanamak rice 1kg</v>
      </c>
      <c r="C1623" t="str">
        <f t="array" ref="C1623">IF($A1623="","",INDEX(Summary!$B:$B,$AH1623))</f>
        <v>Raw_Agri</v>
      </c>
      <c r="D1623" t="str">
        <f t="array" ref="D1623">IF($A1623="","",INDEX(Summary!$C:$C,$AH1623))</f>
        <v>C6</v>
      </c>
      <c r="E1623">
        <f t="array" ref="E1623">IF($A1623="","",INDEX(Summary!$F:$F,$AH1623))</f>
        <v>1</v>
      </c>
      <c r="F1623" t="str">
        <f t="array" ref="F1623">IF($A1623="","",INDEX(Summary!$BC:$BC,$AH1623)&amp;"")</f>
        <v>P2 – High</v>
      </c>
      <c r="G1623">
        <f t="shared" si="225"/>
        <v>2</v>
      </c>
      <c r="H1623">
        <f t="shared" si="226"/>
        <v>0</v>
      </c>
      <c r="I1623" t="str">
        <f t="array" ref="I1623">IF($A1623="","",IF(IFERROR(INDEX(Summary!$BA:$BA,$AH1623),0)&lt;1,"Under 1 day",IF(INDEX(Summary!$BA:$BA,$AH1623)&lt;3,"1-3 days",IF(INDEX(Summary!$BA:$BA,$AH1623)&lt;7,"3-7 days","7+ days"))))</f>
        <v>7+ days</v>
      </c>
      <c r="J1623" t="str">
        <f t="array" ref="J1623">IF($A1623="","",IF(IFERROR(INDEX(Summary!$AX:$AX,$AH1623),0)&lt;0.25,"0-25%",IF(INDEX(Summary!$AX:$AX,$AH1623)&lt;0.5,"25-50%",IF(INDEX(Summary!$AX:$AX,$AH1623)&lt;0.75,"50-75%","75-100%"))))</f>
        <v>50-75%</v>
      </c>
      <c r="K1623" t="str">
        <f t="array" ref="K1623">IF($A1623="","",INDEX(Summary!$AY:$AY,$AH1623)&amp;"")</f>
        <v xml:space="preserve">RM NA </v>
      </c>
      <c r="L1623" s="1">
        <f>IF($A1623="","",Summary!$P$2+MOD(ROW()-2,30))</f>
        <v>46228</v>
      </c>
      <c r="M1623">
        <f t="shared" si="227"/>
        <v>2</v>
      </c>
      <c r="N1623">
        <f t="shared" si="228"/>
        <v>25</v>
      </c>
      <c r="O1623" t="str">
        <f t="shared" si="229"/>
        <v>Jul-2026</v>
      </c>
      <c r="P1623">
        <f t="shared" ca="1" si="230"/>
        <v>1</v>
      </c>
      <c r="Q1623" s="2">
        <f t="array" ref="Q1623">IF($A1623="",0,IFERROR(INDEX(Summary!$P$3:$AS$67,$AH1623-2,$M1623),0))</f>
        <v>0</v>
      </c>
      <c r="R1623" s="2">
        <f t="array" ref="R1623">IF($A1623="",0,ROUND(IFERROR(INDEX(Summary!$O:$O,$AH1623),0)/30,0))</f>
        <v>389</v>
      </c>
      <c r="S1623">
        <f t="shared" si="231"/>
        <v>0</v>
      </c>
      <c r="T1623" s="2">
        <f t="array" ref="T1623">IF($S1623=1,IFERROR(INDEX(Summary!$O:$O,$AH1623),0),0)</f>
        <v>0</v>
      </c>
      <c r="U1623" s="2">
        <f t="array" ref="U1623">IF($S1623=1,IFERROR(INDEX(Summary!$AT:$AT,$AH1623),0),0)</f>
        <v>0</v>
      </c>
      <c r="V1623" s="2">
        <f t="shared" si="232"/>
        <v>0</v>
      </c>
      <c r="W1623" s="2">
        <f t="array" ref="W1623">IF($S1623=1,IFERROR(INDEX(Summary!$AZ:$AZ,$AH1623),0),0)</f>
        <v>0</v>
      </c>
      <c r="X1623" s="3">
        <f t="array" ref="X1623">IF($S1623=1,IFERROR(INDEX(Summary!$BA:$BA,$AH1623),0),0)</f>
        <v>0</v>
      </c>
      <c r="Y1623" s="2">
        <f t="array" ref="Y1623">IF($S1623=1,IFERROR(INDEX(Summary!$G:$G,$AH1623),0),0)</f>
        <v>0</v>
      </c>
      <c r="Z1623" s="2">
        <f t="array" ref="Z1623">IF($S1623=1,IFERROR(INDEX(Summary!$H:$H,$AH1623),0),0)</f>
        <v>0</v>
      </c>
      <c r="AA1623" s="2">
        <f t="array" ref="AA1623">IF($S1623=1,IFERROR(INDEX(Summary!$I:$I,$AH1623),0),0)</f>
        <v>0</v>
      </c>
      <c r="AB1623" s="2">
        <f t="array" ref="AB1623">IF($S1623=1,IFERROR(INDEX(Summary!$J:$J,$AH1623),0),0)</f>
        <v>0</v>
      </c>
      <c r="AC1623" s="2">
        <f t="array" ref="AC1623">IF($S1623=1,IFERROR(INDEX(Summary!$K:$K,$AH1623),0),0)</f>
        <v>0</v>
      </c>
      <c r="AD1623" s="2">
        <f t="array" ref="AD1623">IF($S1623=1,IFERROR(INDEX(Summary!$L:$L,$AH1623),0),0)</f>
        <v>0</v>
      </c>
      <c r="AE1623" s="2">
        <f t="array" ref="AE1623">IF($S1623=1,IFERROR(INDEX(Summary!$M:$M,$AH1623),0),0)</f>
        <v>0</v>
      </c>
      <c r="AF1623" s="2">
        <f t="array" ref="AF1623">IF($S1623=1,IFERROR(INDEX(Summary!$N:$N,$AH1623),0),0)</f>
        <v>0</v>
      </c>
      <c r="AG1623">
        <f t="array" ref="AG1623">IF($A1623="","",IFERROR(INDEX(Summary!$BB:$BB,$AH1623),0))</f>
        <v>7</v>
      </c>
      <c r="AH1623">
        <f t="shared" si="233"/>
        <v>57</v>
      </c>
    </row>
    <row r="1624" spans="1:34" hidden="1">
      <c r="A1624" t="str">
        <f t="array" ref="A1624">IFERROR(INDEX(Summary!$D:$D,$AH1624)&amp;"","")</f>
        <v>FG00932</v>
      </c>
      <c r="B1624" t="str">
        <f t="array" ref="B1624">IF($A1624="","",INDEX(Summary!$E:$E,$AH1624))</f>
        <v>kalanamak rice 1kg</v>
      </c>
      <c r="C1624" t="str">
        <f t="array" ref="C1624">IF($A1624="","",INDEX(Summary!$B:$B,$AH1624))</f>
        <v>Raw_Agri</v>
      </c>
      <c r="D1624" t="str">
        <f t="array" ref="D1624">IF($A1624="","",INDEX(Summary!$C:$C,$AH1624))</f>
        <v>C6</v>
      </c>
      <c r="E1624">
        <f t="array" ref="E1624">IF($A1624="","",INDEX(Summary!$F:$F,$AH1624))</f>
        <v>1</v>
      </c>
      <c r="F1624" t="str">
        <f t="array" ref="F1624">IF($A1624="","",INDEX(Summary!$BC:$BC,$AH1624)&amp;"")</f>
        <v>P2 – High</v>
      </c>
      <c r="G1624">
        <f t="shared" si="225"/>
        <v>2</v>
      </c>
      <c r="H1624">
        <f t="shared" si="226"/>
        <v>0</v>
      </c>
      <c r="I1624" t="str">
        <f t="array" ref="I1624">IF($A1624="","",IF(IFERROR(INDEX(Summary!$BA:$BA,$AH1624),0)&lt;1,"Under 1 day",IF(INDEX(Summary!$BA:$BA,$AH1624)&lt;3,"1-3 days",IF(INDEX(Summary!$BA:$BA,$AH1624)&lt;7,"3-7 days","7+ days"))))</f>
        <v>7+ days</v>
      </c>
      <c r="J1624" t="str">
        <f t="array" ref="J1624">IF($A1624="","",IF(IFERROR(INDEX(Summary!$AX:$AX,$AH1624),0)&lt;0.25,"0-25%",IF(INDEX(Summary!$AX:$AX,$AH1624)&lt;0.5,"25-50%",IF(INDEX(Summary!$AX:$AX,$AH1624)&lt;0.75,"50-75%","75-100%"))))</f>
        <v>50-75%</v>
      </c>
      <c r="K1624" t="str">
        <f t="array" ref="K1624">IF($A1624="","",INDEX(Summary!$AY:$AY,$AH1624)&amp;"")</f>
        <v xml:space="preserve">RM NA </v>
      </c>
      <c r="L1624" s="1">
        <f>IF($A1624="","",Summary!$P$2+MOD(ROW()-2,30))</f>
        <v>46229</v>
      </c>
      <c r="M1624">
        <f t="shared" si="227"/>
        <v>3</v>
      </c>
      <c r="N1624">
        <f t="shared" si="228"/>
        <v>26</v>
      </c>
      <c r="O1624" t="str">
        <f t="shared" si="229"/>
        <v>Jul-2026</v>
      </c>
      <c r="P1624">
        <f t="shared" ca="1" si="230"/>
        <v>1</v>
      </c>
      <c r="Q1624" s="2">
        <f t="array" ref="Q1624">IF($A1624="",0,IFERROR(INDEX(Summary!$P$3:$AS$67,$AH1624-2,$M1624),0))</f>
        <v>0</v>
      </c>
      <c r="R1624" s="2">
        <f t="array" ref="R1624">IF($A1624="",0,ROUND(IFERROR(INDEX(Summary!$O:$O,$AH1624),0)/30,0))</f>
        <v>389</v>
      </c>
      <c r="S1624">
        <f t="shared" si="231"/>
        <v>0</v>
      </c>
      <c r="T1624" s="2">
        <f t="array" ref="T1624">IF($S1624=1,IFERROR(INDEX(Summary!$O:$O,$AH1624),0),0)</f>
        <v>0</v>
      </c>
      <c r="U1624" s="2">
        <f t="array" ref="U1624">IF($S1624=1,IFERROR(INDEX(Summary!$AT:$AT,$AH1624),0),0)</f>
        <v>0</v>
      </c>
      <c r="V1624" s="2">
        <f t="shared" si="232"/>
        <v>0</v>
      </c>
      <c r="W1624" s="2">
        <f t="array" ref="W1624">IF($S1624=1,IFERROR(INDEX(Summary!$AZ:$AZ,$AH1624),0),0)</f>
        <v>0</v>
      </c>
      <c r="X1624" s="3">
        <f t="array" ref="X1624">IF($S1624=1,IFERROR(INDEX(Summary!$BA:$BA,$AH1624),0),0)</f>
        <v>0</v>
      </c>
      <c r="Y1624" s="2">
        <f t="array" ref="Y1624">IF($S1624=1,IFERROR(INDEX(Summary!$G:$G,$AH1624),0),0)</f>
        <v>0</v>
      </c>
      <c r="Z1624" s="2">
        <f t="array" ref="Z1624">IF($S1624=1,IFERROR(INDEX(Summary!$H:$H,$AH1624),0),0)</f>
        <v>0</v>
      </c>
      <c r="AA1624" s="2">
        <f t="array" ref="AA1624">IF($S1624=1,IFERROR(INDEX(Summary!$I:$I,$AH1624),0),0)</f>
        <v>0</v>
      </c>
      <c r="AB1624" s="2">
        <f t="array" ref="AB1624">IF($S1624=1,IFERROR(INDEX(Summary!$J:$J,$AH1624),0),0)</f>
        <v>0</v>
      </c>
      <c r="AC1624" s="2">
        <f t="array" ref="AC1624">IF($S1624=1,IFERROR(INDEX(Summary!$K:$K,$AH1624),0),0)</f>
        <v>0</v>
      </c>
      <c r="AD1624" s="2">
        <f t="array" ref="AD1624">IF($S1624=1,IFERROR(INDEX(Summary!$L:$L,$AH1624),0),0)</f>
        <v>0</v>
      </c>
      <c r="AE1624" s="2">
        <f t="array" ref="AE1624">IF($S1624=1,IFERROR(INDEX(Summary!$M:$M,$AH1624),0),0)</f>
        <v>0</v>
      </c>
      <c r="AF1624" s="2">
        <f t="array" ref="AF1624">IF($S1624=1,IFERROR(INDEX(Summary!$N:$N,$AH1624),0),0)</f>
        <v>0</v>
      </c>
      <c r="AG1624">
        <f t="array" ref="AG1624">IF($A1624="","",IFERROR(INDEX(Summary!$BB:$BB,$AH1624),0))</f>
        <v>7</v>
      </c>
      <c r="AH1624">
        <f t="shared" si="233"/>
        <v>57</v>
      </c>
    </row>
    <row r="1625" spans="1:34" hidden="1">
      <c r="A1625" t="str">
        <f t="array" ref="A1625">IFERROR(INDEX(Summary!$D:$D,$AH1625)&amp;"","")</f>
        <v>FG00932</v>
      </c>
      <c r="B1625" t="str">
        <f t="array" ref="B1625">IF($A1625="","",INDEX(Summary!$E:$E,$AH1625))</f>
        <v>kalanamak rice 1kg</v>
      </c>
      <c r="C1625" t="str">
        <f t="array" ref="C1625">IF($A1625="","",INDEX(Summary!$B:$B,$AH1625))</f>
        <v>Raw_Agri</v>
      </c>
      <c r="D1625" t="str">
        <f t="array" ref="D1625">IF($A1625="","",INDEX(Summary!$C:$C,$AH1625))</f>
        <v>C6</v>
      </c>
      <c r="E1625">
        <f t="array" ref="E1625">IF($A1625="","",INDEX(Summary!$F:$F,$AH1625))</f>
        <v>1</v>
      </c>
      <c r="F1625" t="str">
        <f t="array" ref="F1625">IF($A1625="","",INDEX(Summary!$BC:$BC,$AH1625)&amp;"")</f>
        <v>P2 – High</v>
      </c>
      <c r="G1625">
        <f t="shared" si="225"/>
        <v>2</v>
      </c>
      <c r="H1625">
        <f t="shared" si="226"/>
        <v>0</v>
      </c>
      <c r="I1625" t="str">
        <f t="array" ref="I1625">IF($A1625="","",IF(IFERROR(INDEX(Summary!$BA:$BA,$AH1625),0)&lt;1,"Under 1 day",IF(INDEX(Summary!$BA:$BA,$AH1625)&lt;3,"1-3 days",IF(INDEX(Summary!$BA:$BA,$AH1625)&lt;7,"3-7 days","7+ days"))))</f>
        <v>7+ days</v>
      </c>
      <c r="J1625" t="str">
        <f t="array" ref="J1625">IF($A1625="","",IF(IFERROR(INDEX(Summary!$AX:$AX,$AH1625),0)&lt;0.25,"0-25%",IF(INDEX(Summary!$AX:$AX,$AH1625)&lt;0.5,"25-50%",IF(INDEX(Summary!$AX:$AX,$AH1625)&lt;0.75,"50-75%","75-100%"))))</f>
        <v>50-75%</v>
      </c>
      <c r="K1625" t="str">
        <f t="array" ref="K1625">IF($A1625="","",INDEX(Summary!$AY:$AY,$AH1625)&amp;"")</f>
        <v xml:space="preserve">RM NA </v>
      </c>
      <c r="L1625" s="1">
        <f>IF($A1625="","",Summary!$P$2+MOD(ROW()-2,30))</f>
        <v>46230</v>
      </c>
      <c r="M1625">
        <f t="shared" si="227"/>
        <v>4</v>
      </c>
      <c r="N1625">
        <f t="shared" si="228"/>
        <v>27</v>
      </c>
      <c r="O1625" t="str">
        <f t="shared" si="229"/>
        <v>Jul-2026</v>
      </c>
      <c r="P1625">
        <f t="shared" ca="1" si="230"/>
        <v>1</v>
      </c>
      <c r="Q1625" s="2">
        <f t="array" ref="Q1625">IF($A1625="",0,IFERROR(INDEX(Summary!$P$3:$AS$67,$AH1625-2,$M1625),0))</f>
        <v>0</v>
      </c>
      <c r="R1625" s="2">
        <f t="array" ref="R1625">IF($A1625="",0,ROUND(IFERROR(INDEX(Summary!$O:$O,$AH1625),0)/30,0))</f>
        <v>389</v>
      </c>
      <c r="S1625">
        <f t="shared" si="231"/>
        <v>0</v>
      </c>
      <c r="T1625" s="2">
        <f t="array" ref="T1625">IF($S1625=1,IFERROR(INDEX(Summary!$O:$O,$AH1625),0),0)</f>
        <v>0</v>
      </c>
      <c r="U1625" s="2">
        <f t="array" ref="U1625">IF($S1625=1,IFERROR(INDEX(Summary!$AT:$AT,$AH1625),0),0)</f>
        <v>0</v>
      </c>
      <c r="V1625" s="2">
        <f t="shared" si="232"/>
        <v>0</v>
      </c>
      <c r="W1625" s="2">
        <f t="array" ref="W1625">IF($S1625=1,IFERROR(INDEX(Summary!$AZ:$AZ,$AH1625),0),0)</f>
        <v>0</v>
      </c>
      <c r="X1625" s="3">
        <f t="array" ref="X1625">IF($S1625=1,IFERROR(INDEX(Summary!$BA:$BA,$AH1625),0),0)</f>
        <v>0</v>
      </c>
      <c r="Y1625" s="2">
        <f t="array" ref="Y1625">IF($S1625=1,IFERROR(INDEX(Summary!$G:$G,$AH1625),0),0)</f>
        <v>0</v>
      </c>
      <c r="Z1625" s="2">
        <f t="array" ref="Z1625">IF($S1625=1,IFERROR(INDEX(Summary!$H:$H,$AH1625),0),0)</f>
        <v>0</v>
      </c>
      <c r="AA1625" s="2">
        <f t="array" ref="AA1625">IF($S1625=1,IFERROR(INDEX(Summary!$I:$I,$AH1625),0),0)</f>
        <v>0</v>
      </c>
      <c r="AB1625" s="2">
        <f t="array" ref="AB1625">IF($S1625=1,IFERROR(INDEX(Summary!$J:$J,$AH1625),0),0)</f>
        <v>0</v>
      </c>
      <c r="AC1625" s="2">
        <f t="array" ref="AC1625">IF($S1625=1,IFERROR(INDEX(Summary!$K:$K,$AH1625),0),0)</f>
        <v>0</v>
      </c>
      <c r="AD1625" s="2">
        <f t="array" ref="AD1625">IF($S1625=1,IFERROR(INDEX(Summary!$L:$L,$AH1625),0),0)</f>
        <v>0</v>
      </c>
      <c r="AE1625" s="2">
        <f t="array" ref="AE1625">IF($S1625=1,IFERROR(INDEX(Summary!$M:$M,$AH1625),0),0)</f>
        <v>0</v>
      </c>
      <c r="AF1625" s="2">
        <f t="array" ref="AF1625">IF($S1625=1,IFERROR(INDEX(Summary!$N:$N,$AH1625),0),0)</f>
        <v>0</v>
      </c>
      <c r="AG1625">
        <f t="array" ref="AG1625">IF($A1625="","",IFERROR(INDEX(Summary!$BB:$BB,$AH1625),0))</f>
        <v>7</v>
      </c>
      <c r="AH1625">
        <f t="shared" si="233"/>
        <v>57</v>
      </c>
    </row>
    <row r="1626" spans="1:34" hidden="1">
      <c r="A1626" t="str">
        <f t="array" ref="A1626">IFERROR(INDEX(Summary!$D:$D,$AH1626)&amp;"","")</f>
        <v>FG00932</v>
      </c>
      <c r="B1626" t="str">
        <f t="array" ref="B1626">IF($A1626="","",INDEX(Summary!$E:$E,$AH1626))</f>
        <v>kalanamak rice 1kg</v>
      </c>
      <c r="C1626" t="str">
        <f t="array" ref="C1626">IF($A1626="","",INDEX(Summary!$B:$B,$AH1626))</f>
        <v>Raw_Agri</v>
      </c>
      <c r="D1626" t="str">
        <f t="array" ref="D1626">IF($A1626="","",INDEX(Summary!$C:$C,$AH1626))</f>
        <v>C6</v>
      </c>
      <c r="E1626">
        <f t="array" ref="E1626">IF($A1626="","",INDEX(Summary!$F:$F,$AH1626))</f>
        <v>1</v>
      </c>
      <c r="F1626" t="str">
        <f t="array" ref="F1626">IF($A1626="","",INDEX(Summary!$BC:$BC,$AH1626)&amp;"")</f>
        <v>P2 – High</v>
      </c>
      <c r="G1626">
        <f t="shared" si="225"/>
        <v>2</v>
      </c>
      <c r="H1626">
        <f t="shared" si="226"/>
        <v>0</v>
      </c>
      <c r="I1626" t="str">
        <f t="array" ref="I1626">IF($A1626="","",IF(IFERROR(INDEX(Summary!$BA:$BA,$AH1626),0)&lt;1,"Under 1 day",IF(INDEX(Summary!$BA:$BA,$AH1626)&lt;3,"1-3 days",IF(INDEX(Summary!$BA:$BA,$AH1626)&lt;7,"3-7 days","7+ days"))))</f>
        <v>7+ days</v>
      </c>
      <c r="J1626" t="str">
        <f t="array" ref="J1626">IF($A1626="","",IF(IFERROR(INDEX(Summary!$AX:$AX,$AH1626),0)&lt;0.25,"0-25%",IF(INDEX(Summary!$AX:$AX,$AH1626)&lt;0.5,"25-50%",IF(INDEX(Summary!$AX:$AX,$AH1626)&lt;0.75,"50-75%","75-100%"))))</f>
        <v>50-75%</v>
      </c>
      <c r="K1626" t="str">
        <f t="array" ref="K1626">IF($A1626="","",INDEX(Summary!$AY:$AY,$AH1626)&amp;"")</f>
        <v xml:space="preserve">RM NA </v>
      </c>
      <c r="L1626" s="1">
        <f>IF($A1626="","",Summary!$P$2+MOD(ROW()-2,30))</f>
        <v>46231</v>
      </c>
      <c r="M1626">
        <f t="shared" si="227"/>
        <v>5</v>
      </c>
      <c r="N1626">
        <f t="shared" si="228"/>
        <v>28</v>
      </c>
      <c r="O1626" t="str">
        <f t="shared" si="229"/>
        <v>Jul-2026</v>
      </c>
      <c r="P1626">
        <f t="shared" ca="1" si="230"/>
        <v>1</v>
      </c>
      <c r="Q1626" s="2">
        <f t="array" ref="Q1626">IF($A1626="",0,IFERROR(INDEX(Summary!$P$3:$AS$67,$AH1626-2,$M1626),0))</f>
        <v>50</v>
      </c>
      <c r="R1626" s="2">
        <f t="array" ref="R1626">IF($A1626="",0,ROUND(IFERROR(INDEX(Summary!$O:$O,$AH1626),0)/30,0))</f>
        <v>389</v>
      </c>
      <c r="S1626">
        <f t="shared" si="231"/>
        <v>0</v>
      </c>
      <c r="T1626" s="2">
        <f t="array" ref="T1626">IF($S1626=1,IFERROR(INDEX(Summary!$O:$O,$AH1626),0),0)</f>
        <v>0</v>
      </c>
      <c r="U1626" s="2">
        <f t="array" ref="U1626">IF($S1626=1,IFERROR(INDEX(Summary!$AT:$AT,$AH1626),0),0)</f>
        <v>0</v>
      </c>
      <c r="V1626" s="2">
        <f t="shared" si="232"/>
        <v>0</v>
      </c>
      <c r="W1626" s="2">
        <f t="array" ref="W1626">IF($S1626=1,IFERROR(INDEX(Summary!$AZ:$AZ,$AH1626),0),0)</f>
        <v>0</v>
      </c>
      <c r="X1626" s="3">
        <f t="array" ref="X1626">IF($S1626=1,IFERROR(INDEX(Summary!$BA:$BA,$AH1626),0),0)</f>
        <v>0</v>
      </c>
      <c r="Y1626" s="2">
        <f t="array" ref="Y1626">IF($S1626=1,IFERROR(INDEX(Summary!$G:$G,$AH1626),0),0)</f>
        <v>0</v>
      </c>
      <c r="Z1626" s="2">
        <f t="array" ref="Z1626">IF($S1626=1,IFERROR(INDEX(Summary!$H:$H,$AH1626),0),0)</f>
        <v>0</v>
      </c>
      <c r="AA1626" s="2">
        <f t="array" ref="AA1626">IF($S1626=1,IFERROR(INDEX(Summary!$I:$I,$AH1626),0),0)</f>
        <v>0</v>
      </c>
      <c r="AB1626" s="2">
        <f t="array" ref="AB1626">IF($S1626=1,IFERROR(INDEX(Summary!$J:$J,$AH1626),0),0)</f>
        <v>0</v>
      </c>
      <c r="AC1626" s="2">
        <f t="array" ref="AC1626">IF($S1626=1,IFERROR(INDEX(Summary!$K:$K,$AH1626),0),0)</f>
        <v>0</v>
      </c>
      <c r="AD1626" s="2">
        <f t="array" ref="AD1626">IF($S1626=1,IFERROR(INDEX(Summary!$L:$L,$AH1626),0),0)</f>
        <v>0</v>
      </c>
      <c r="AE1626" s="2">
        <f t="array" ref="AE1626">IF($S1626=1,IFERROR(INDEX(Summary!$M:$M,$AH1626),0),0)</f>
        <v>0</v>
      </c>
      <c r="AF1626" s="2">
        <f t="array" ref="AF1626">IF($S1626=1,IFERROR(INDEX(Summary!$N:$N,$AH1626),0),0)</f>
        <v>0</v>
      </c>
      <c r="AG1626">
        <f t="array" ref="AG1626">IF($A1626="","",IFERROR(INDEX(Summary!$BB:$BB,$AH1626),0))</f>
        <v>7</v>
      </c>
      <c r="AH1626">
        <f t="shared" si="233"/>
        <v>57</v>
      </c>
    </row>
    <row r="1627" spans="1:34" hidden="1">
      <c r="A1627" t="str">
        <f t="array" ref="A1627">IFERROR(INDEX(Summary!$D:$D,$AH1627)&amp;"","")</f>
        <v>FG00932</v>
      </c>
      <c r="B1627" t="str">
        <f t="array" ref="B1627">IF($A1627="","",INDEX(Summary!$E:$E,$AH1627))</f>
        <v>kalanamak rice 1kg</v>
      </c>
      <c r="C1627" t="str">
        <f t="array" ref="C1627">IF($A1627="","",INDEX(Summary!$B:$B,$AH1627))</f>
        <v>Raw_Agri</v>
      </c>
      <c r="D1627" t="str">
        <f t="array" ref="D1627">IF($A1627="","",INDEX(Summary!$C:$C,$AH1627))</f>
        <v>C6</v>
      </c>
      <c r="E1627">
        <f t="array" ref="E1627">IF($A1627="","",INDEX(Summary!$F:$F,$AH1627))</f>
        <v>1</v>
      </c>
      <c r="F1627" t="str">
        <f t="array" ref="F1627">IF($A1627="","",INDEX(Summary!$BC:$BC,$AH1627)&amp;"")</f>
        <v>P2 – High</v>
      </c>
      <c r="G1627">
        <f t="shared" si="225"/>
        <v>2</v>
      </c>
      <c r="H1627">
        <f t="shared" si="226"/>
        <v>0</v>
      </c>
      <c r="I1627" t="str">
        <f t="array" ref="I1627">IF($A1627="","",IF(IFERROR(INDEX(Summary!$BA:$BA,$AH1627),0)&lt;1,"Under 1 day",IF(INDEX(Summary!$BA:$BA,$AH1627)&lt;3,"1-3 days",IF(INDEX(Summary!$BA:$BA,$AH1627)&lt;7,"3-7 days","7+ days"))))</f>
        <v>7+ days</v>
      </c>
      <c r="J1627" t="str">
        <f t="array" ref="J1627">IF($A1627="","",IF(IFERROR(INDEX(Summary!$AX:$AX,$AH1627),0)&lt;0.25,"0-25%",IF(INDEX(Summary!$AX:$AX,$AH1627)&lt;0.5,"25-50%",IF(INDEX(Summary!$AX:$AX,$AH1627)&lt;0.75,"50-75%","75-100%"))))</f>
        <v>50-75%</v>
      </c>
      <c r="K1627" t="str">
        <f t="array" ref="K1627">IF($A1627="","",INDEX(Summary!$AY:$AY,$AH1627)&amp;"")</f>
        <v xml:space="preserve">RM NA </v>
      </c>
      <c r="L1627" s="1">
        <f>IF($A1627="","",Summary!$P$2+MOD(ROW()-2,30))</f>
        <v>46232</v>
      </c>
      <c r="M1627">
        <f t="shared" si="227"/>
        <v>6</v>
      </c>
      <c r="N1627">
        <f t="shared" si="228"/>
        <v>29</v>
      </c>
      <c r="O1627" t="str">
        <f t="shared" si="229"/>
        <v>Jul-2026</v>
      </c>
      <c r="P1627">
        <f t="shared" ca="1" si="230"/>
        <v>1</v>
      </c>
      <c r="Q1627" s="2">
        <f t="array" ref="Q1627">IF($A1627="",0,IFERROR(INDEX(Summary!$P$3:$AS$67,$AH1627-2,$M1627),0))</f>
        <v>0</v>
      </c>
      <c r="R1627" s="2">
        <f t="array" ref="R1627">IF($A1627="",0,ROUND(IFERROR(INDEX(Summary!$O:$O,$AH1627),0)/30,0))</f>
        <v>389</v>
      </c>
      <c r="S1627">
        <f t="shared" si="231"/>
        <v>0</v>
      </c>
      <c r="T1627" s="2">
        <f t="array" ref="T1627">IF($S1627=1,IFERROR(INDEX(Summary!$O:$O,$AH1627),0),0)</f>
        <v>0</v>
      </c>
      <c r="U1627" s="2">
        <f t="array" ref="U1627">IF($S1627=1,IFERROR(INDEX(Summary!$AT:$AT,$AH1627),0),0)</f>
        <v>0</v>
      </c>
      <c r="V1627" s="2">
        <f t="shared" si="232"/>
        <v>0</v>
      </c>
      <c r="W1627" s="2">
        <f t="array" ref="W1627">IF($S1627=1,IFERROR(INDEX(Summary!$AZ:$AZ,$AH1627),0),0)</f>
        <v>0</v>
      </c>
      <c r="X1627" s="3">
        <f t="array" ref="X1627">IF($S1627=1,IFERROR(INDEX(Summary!$BA:$BA,$AH1627),0),0)</f>
        <v>0</v>
      </c>
      <c r="Y1627" s="2">
        <f t="array" ref="Y1627">IF($S1627=1,IFERROR(INDEX(Summary!$G:$G,$AH1627),0),0)</f>
        <v>0</v>
      </c>
      <c r="Z1627" s="2">
        <f t="array" ref="Z1627">IF($S1627=1,IFERROR(INDEX(Summary!$H:$H,$AH1627),0),0)</f>
        <v>0</v>
      </c>
      <c r="AA1627" s="2">
        <f t="array" ref="AA1627">IF($S1627=1,IFERROR(INDEX(Summary!$I:$I,$AH1627),0),0)</f>
        <v>0</v>
      </c>
      <c r="AB1627" s="2">
        <f t="array" ref="AB1627">IF($S1627=1,IFERROR(INDEX(Summary!$J:$J,$AH1627),0),0)</f>
        <v>0</v>
      </c>
      <c r="AC1627" s="2">
        <f t="array" ref="AC1627">IF($S1627=1,IFERROR(INDEX(Summary!$K:$K,$AH1627),0),0)</f>
        <v>0</v>
      </c>
      <c r="AD1627" s="2">
        <f t="array" ref="AD1627">IF($S1627=1,IFERROR(INDEX(Summary!$L:$L,$AH1627),0),0)</f>
        <v>0</v>
      </c>
      <c r="AE1627" s="2">
        <f t="array" ref="AE1627">IF($S1627=1,IFERROR(INDEX(Summary!$M:$M,$AH1627),0),0)</f>
        <v>0</v>
      </c>
      <c r="AF1627" s="2">
        <f t="array" ref="AF1627">IF($S1627=1,IFERROR(INDEX(Summary!$N:$N,$AH1627),0),0)</f>
        <v>0</v>
      </c>
      <c r="AG1627">
        <f t="array" ref="AG1627">IF($A1627="","",IFERROR(INDEX(Summary!$BB:$BB,$AH1627),0))</f>
        <v>7</v>
      </c>
      <c r="AH1627">
        <f t="shared" si="233"/>
        <v>57</v>
      </c>
    </row>
    <row r="1628" spans="1:34" hidden="1">
      <c r="A1628" t="str">
        <f t="array" ref="A1628">IFERROR(INDEX(Summary!$D:$D,$AH1628)&amp;"","")</f>
        <v>FG00932</v>
      </c>
      <c r="B1628" t="str">
        <f t="array" ref="B1628">IF($A1628="","",INDEX(Summary!$E:$E,$AH1628))</f>
        <v>kalanamak rice 1kg</v>
      </c>
      <c r="C1628" t="str">
        <f t="array" ref="C1628">IF($A1628="","",INDEX(Summary!$B:$B,$AH1628))</f>
        <v>Raw_Agri</v>
      </c>
      <c r="D1628" t="str">
        <f t="array" ref="D1628">IF($A1628="","",INDEX(Summary!$C:$C,$AH1628))</f>
        <v>C6</v>
      </c>
      <c r="E1628">
        <f t="array" ref="E1628">IF($A1628="","",INDEX(Summary!$F:$F,$AH1628))</f>
        <v>1</v>
      </c>
      <c r="F1628" t="str">
        <f t="array" ref="F1628">IF($A1628="","",INDEX(Summary!$BC:$BC,$AH1628)&amp;"")</f>
        <v>P2 – High</v>
      </c>
      <c r="G1628">
        <f t="shared" si="225"/>
        <v>2</v>
      </c>
      <c r="H1628">
        <f t="shared" si="226"/>
        <v>0</v>
      </c>
      <c r="I1628" t="str">
        <f t="array" ref="I1628">IF($A1628="","",IF(IFERROR(INDEX(Summary!$BA:$BA,$AH1628),0)&lt;1,"Under 1 day",IF(INDEX(Summary!$BA:$BA,$AH1628)&lt;3,"1-3 days",IF(INDEX(Summary!$BA:$BA,$AH1628)&lt;7,"3-7 days","7+ days"))))</f>
        <v>7+ days</v>
      </c>
      <c r="J1628" t="str">
        <f t="array" ref="J1628">IF($A1628="","",IF(IFERROR(INDEX(Summary!$AX:$AX,$AH1628),0)&lt;0.25,"0-25%",IF(INDEX(Summary!$AX:$AX,$AH1628)&lt;0.5,"25-50%",IF(INDEX(Summary!$AX:$AX,$AH1628)&lt;0.75,"50-75%","75-100%"))))</f>
        <v>50-75%</v>
      </c>
      <c r="K1628" t="str">
        <f t="array" ref="K1628">IF($A1628="","",INDEX(Summary!$AY:$AY,$AH1628)&amp;"")</f>
        <v xml:space="preserve">RM NA </v>
      </c>
      <c r="L1628" s="1">
        <f>IF($A1628="","",Summary!$P$2+MOD(ROW()-2,30))</f>
        <v>46233</v>
      </c>
      <c r="M1628">
        <f t="shared" si="227"/>
        <v>7</v>
      </c>
      <c r="N1628">
        <f t="shared" si="228"/>
        <v>30</v>
      </c>
      <c r="O1628" t="str">
        <f t="shared" si="229"/>
        <v>Jul-2026</v>
      </c>
      <c r="P1628">
        <f t="shared" ca="1" si="230"/>
        <v>1</v>
      </c>
      <c r="Q1628" s="2">
        <f t="array" ref="Q1628">IF($A1628="",0,IFERROR(INDEX(Summary!$P$3:$AS$67,$AH1628-2,$M1628),0))</f>
        <v>0</v>
      </c>
      <c r="R1628" s="2">
        <f t="array" ref="R1628">IF($A1628="",0,ROUND(IFERROR(INDEX(Summary!$O:$O,$AH1628),0)/30,0))</f>
        <v>389</v>
      </c>
      <c r="S1628">
        <f t="shared" si="231"/>
        <v>0</v>
      </c>
      <c r="T1628" s="2">
        <f t="array" ref="T1628">IF($S1628=1,IFERROR(INDEX(Summary!$O:$O,$AH1628),0),0)</f>
        <v>0</v>
      </c>
      <c r="U1628" s="2">
        <f t="array" ref="U1628">IF($S1628=1,IFERROR(INDEX(Summary!$AT:$AT,$AH1628),0),0)</f>
        <v>0</v>
      </c>
      <c r="V1628" s="2">
        <f t="shared" si="232"/>
        <v>0</v>
      </c>
      <c r="W1628" s="2">
        <f t="array" ref="W1628">IF($S1628=1,IFERROR(INDEX(Summary!$AZ:$AZ,$AH1628),0),0)</f>
        <v>0</v>
      </c>
      <c r="X1628" s="3">
        <f t="array" ref="X1628">IF($S1628=1,IFERROR(INDEX(Summary!$BA:$BA,$AH1628),0),0)</f>
        <v>0</v>
      </c>
      <c r="Y1628" s="2">
        <f t="array" ref="Y1628">IF($S1628=1,IFERROR(INDEX(Summary!$G:$G,$AH1628),0),0)</f>
        <v>0</v>
      </c>
      <c r="Z1628" s="2">
        <f t="array" ref="Z1628">IF($S1628=1,IFERROR(INDEX(Summary!$H:$H,$AH1628),0),0)</f>
        <v>0</v>
      </c>
      <c r="AA1628" s="2">
        <f t="array" ref="AA1628">IF($S1628=1,IFERROR(INDEX(Summary!$I:$I,$AH1628),0),0)</f>
        <v>0</v>
      </c>
      <c r="AB1628" s="2">
        <f t="array" ref="AB1628">IF($S1628=1,IFERROR(INDEX(Summary!$J:$J,$AH1628),0),0)</f>
        <v>0</v>
      </c>
      <c r="AC1628" s="2">
        <f t="array" ref="AC1628">IF($S1628=1,IFERROR(INDEX(Summary!$K:$K,$AH1628),0),0)</f>
        <v>0</v>
      </c>
      <c r="AD1628" s="2">
        <f t="array" ref="AD1628">IF($S1628=1,IFERROR(INDEX(Summary!$L:$L,$AH1628),0),0)</f>
        <v>0</v>
      </c>
      <c r="AE1628" s="2">
        <f t="array" ref="AE1628">IF($S1628=1,IFERROR(INDEX(Summary!$M:$M,$AH1628),0),0)</f>
        <v>0</v>
      </c>
      <c r="AF1628" s="2">
        <f t="array" ref="AF1628">IF($S1628=1,IFERROR(INDEX(Summary!$N:$N,$AH1628),0),0)</f>
        <v>0</v>
      </c>
      <c r="AG1628">
        <f t="array" ref="AG1628">IF($A1628="","",IFERROR(INDEX(Summary!$BB:$BB,$AH1628),0))</f>
        <v>7</v>
      </c>
      <c r="AH1628">
        <f t="shared" si="233"/>
        <v>57</v>
      </c>
    </row>
    <row r="1629" spans="1:34" hidden="1">
      <c r="A1629" t="str">
        <f t="array" ref="A1629">IFERROR(INDEX(Summary!$D:$D,$AH1629)&amp;"","")</f>
        <v>FG00932</v>
      </c>
      <c r="B1629" t="str">
        <f t="array" ref="B1629">IF($A1629="","",INDEX(Summary!$E:$E,$AH1629))</f>
        <v>kalanamak rice 1kg</v>
      </c>
      <c r="C1629" t="str">
        <f t="array" ref="C1629">IF($A1629="","",INDEX(Summary!$B:$B,$AH1629))</f>
        <v>Raw_Agri</v>
      </c>
      <c r="D1629" t="str">
        <f t="array" ref="D1629">IF($A1629="","",INDEX(Summary!$C:$C,$AH1629))</f>
        <v>C6</v>
      </c>
      <c r="E1629">
        <f t="array" ref="E1629">IF($A1629="","",INDEX(Summary!$F:$F,$AH1629))</f>
        <v>1</v>
      </c>
      <c r="F1629" t="str">
        <f t="array" ref="F1629">IF($A1629="","",INDEX(Summary!$BC:$BC,$AH1629)&amp;"")</f>
        <v>P2 – High</v>
      </c>
      <c r="G1629">
        <f t="shared" si="225"/>
        <v>2</v>
      </c>
      <c r="H1629">
        <f t="shared" si="226"/>
        <v>0</v>
      </c>
      <c r="I1629" t="str">
        <f t="array" ref="I1629">IF($A1629="","",IF(IFERROR(INDEX(Summary!$BA:$BA,$AH1629),0)&lt;1,"Under 1 day",IF(INDEX(Summary!$BA:$BA,$AH1629)&lt;3,"1-3 days",IF(INDEX(Summary!$BA:$BA,$AH1629)&lt;7,"3-7 days","7+ days"))))</f>
        <v>7+ days</v>
      </c>
      <c r="J1629" t="str">
        <f t="array" ref="J1629">IF($A1629="","",IF(IFERROR(INDEX(Summary!$AX:$AX,$AH1629),0)&lt;0.25,"0-25%",IF(INDEX(Summary!$AX:$AX,$AH1629)&lt;0.5,"25-50%",IF(INDEX(Summary!$AX:$AX,$AH1629)&lt;0.75,"50-75%","75-100%"))))</f>
        <v>50-75%</v>
      </c>
      <c r="K1629" t="str">
        <f t="array" ref="K1629">IF($A1629="","",INDEX(Summary!$AY:$AY,$AH1629)&amp;"")</f>
        <v xml:space="preserve">RM NA </v>
      </c>
      <c r="L1629" s="1">
        <f>IF($A1629="","",Summary!$P$2+MOD(ROW()-2,30))</f>
        <v>46234</v>
      </c>
      <c r="M1629">
        <f t="shared" si="227"/>
        <v>8</v>
      </c>
      <c r="N1629">
        <f t="shared" si="228"/>
        <v>31</v>
      </c>
      <c r="O1629" t="str">
        <f t="shared" si="229"/>
        <v>Jul-2026</v>
      </c>
      <c r="P1629">
        <f t="shared" ca="1" si="230"/>
        <v>1</v>
      </c>
      <c r="Q1629" s="2">
        <f t="array" ref="Q1629">IF($A1629="",0,IFERROR(INDEX(Summary!$P$3:$AS$67,$AH1629-2,$M1629),0))</f>
        <v>0</v>
      </c>
      <c r="R1629" s="2">
        <f t="array" ref="R1629">IF($A1629="",0,ROUND(IFERROR(INDEX(Summary!$O:$O,$AH1629),0)/30,0))</f>
        <v>389</v>
      </c>
      <c r="S1629">
        <f t="shared" si="231"/>
        <v>0</v>
      </c>
      <c r="T1629" s="2">
        <f t="array" ref="T1629">IF($S1629=1,IFERROR(INDEX(Summary!$O:$O,$AH1629),0),0)</f>
        <v>0</v>
      </c>
      <c r="U1629" s="2">
        <f t="array" ref="U1629">IF($S1629=1,IFERROR(INDEX(Summary!$AT:$AT,$AH1629),0),0)</f>
        <v>0</v>
      </c>
      <c r="V1629" s="2">
        <f t="shared" si="232"/>
        <v>0</v>
      </c>
      <c r="W1629" s="2">
        <f t="array" ref="W1629">IF($S1629=1,IFERROR(INDEX(Summary!$AZ:$AZ,$AH1629),0),0)</f>
        <v>0</v>
      </c>
      <c r="X1629" s="3">
        <f t="array" ref="X1629">IF($S1629=1,IFERROR(INDEX(Summary!$BA:$BA,$AH1629),0),0)</f>
        <v>0</v>
      </c>
      <c r="Y1629" s="2">
        <f t="array" ref="Y1629">IF($S1629=1,IFERROR(INDEX(Summary!$G:$G,$AH1629),0),0)</f>
        <v>0</v>
      </c>
      <c r="Z1629" s="2">
        <f t="array" ref="Z1629">IF($S1629=1,IFERROR(INDEX(Summary!$H:$H,$AH1629),0),0)</f>
        <v>0</v>
      </c>
      <c r="AA1629" s="2">
        <f t="array" ref="AA1629">IF($S1629=1,IFERROR(INDEX(Summary!$I:$I,$AH1629),0),0)</f>
        <v>0</v>
      </c>
      <c r="AB1629" s="2">
        <f t="array" ref="AB1629">IF($S1629=1,IFERROR(INDEX(Summary!$J:$J,$AH1629),0),0)</f>
        <v>0</v>
      </c>
      <c r="AC1629" s="2">
        <f t="array" ref="AC1629">IF($S1629=1,IFERROR(INDEX(Summary!$K:$K,$AH1629),0),0)</f>
        <v>0</v>
      </c>
      <c r="AD1629" s="2">
        <f t="array" ref="AD1629">IF($S1629=1,IFERROR(INDEX(Summary!$L:$L,$AH1629),0),0)</f>
        <v>0</v>
      </c>
      <c r="AE1629" s="2">
        <f t="array" ref="AE1629">IF($S1629=1,IFERROR(INDEX(Summary!$M:$M,$AH1629),0),0)</f>
        <v>0</v>
      </c>
      <c r="AF1629" s="2">
        <f t="array" ref="AF1629">IF($S1629=1,IFERROR(INDEX(Summary!$N:$N,$AH1629),0),0)</f>
        <v>0</v>
      </c>
      <c r="AG1629">
        <f t="array" ref="AG1629">IF($A1629="","",IFERROR(INDEX(Summary!$BB:$BB,$AH1629),0))</f>
        <v>7</v>
      </c>
      <c r="AH1629">
        <f t="shared" si="233"/>
        <v>57</v>
      </c>
    </row>
    <row r="1630" spans="1:34" hidden="1">
      <c r="A1630" t="str">
        <f t="array" ref="A1630">IFERROR(INDEX(Summary!$D:$D,$AH1630)&amp;"","")</f>
        <v>FG00932</v>
      </c>
      <c r="B1630" t="str">
        <f t="array" ref="B1630">IF($A1630="","",INDEX(Summary!$E:$E,$AH1630))</f>
        <v>kalanamak rice 1kg</v>
      </c>
      <c r="C1630" t="str">
        <f t="array" ref="C1630">IF($A1630="","",INDEX(Summary!$B:$B,$AH1630))</f>
        <v>Raw_Agri</v>
      </c>
      <c r="D1630" t="str">
        <f t="array" ref="D1630">IF($A1630="","",INDEX(Summary!$C:$C,$AH1630))</f>
        <v>C6</v>
      </c>
      <c r="E1630">
        <f t="array" ref="E1630">IF($A1630="","",INDEX(Summary!$F:$F,$AH1630))</f>
        <v>1</v>
      </c>
      <c r="F1630" t="str">
        <f t="array" ref="F1630">IF($A1630="","",INDEX(Summary!$BC:$BC,$AH1630)&amp;"")</f>
        <v>P2 – High</v>
      </c>
      <c r="G1630">
        <f t="shared" si="225"/>
        <v>2</v>
      </c>
      <c r="H1630">
        <f t="shared" si="226"/>
        <v>0</v>
      </c>
      <c r="I1630" t="str">
        <f t="array" ref="I1630">IF($A1630="","",IF(IFERROR(INDEX(Summary!$BA:$BA,$AH1630),0)&lt;1,"Under 1 day",IF(INDEX(Summary!$BA:$BA,$AH1630)&lt;3,"1-3 days",IF(INDEX(Summary!$BA:$BA,$AH1630)&lt;7,"3-7 days","7+ days"))))</f>
        <v>7+ days</v>
      </c>
      <c r="J1630" t="str">
        <f t="array" ref="J1630">IF($A1630="","",IF(IFERROR(INDEX(Summary!$AX:$AX,$AH1630),0)&lt;0.25,"0-25%",IF(INDEX(Summary!$AX:$AX,$AH1630)&lt;0.5,"25-50%",IF(INDEX(Summary!$AX:$AX,$AH1630)&lt;0.75,"50-75%","75-100%"))))</f>
        <v>50-75%</v>
      </c>
      <c r="K1630" t="str">
        <f t="array" ref="K1630">IF($A1630="","",INDEX(Summary!$AY:$AY,$AH1630)&amp;"")</f>
        <v xml:space="preserve">RM NA </v>
      </c>
      <c r="L1630" s="1">
        <f>IF($A1630="","",Summary!$P$2+MOD(ROW()-2,30))</f>
        <v>46235</v>
      </c>
      <c r="M1630">
        <f t="shared" si="227"/>
        <v>9</v>
      </c>
      <c r="N1630">
        <f t="shared" si="228"/>
        <v>1</v>
      </c>
      <c r="O1630" t="str">
        <f t="shared" si="229"/>
        <v>Aug-2026</v>
      </c>
      <c r="P1630">
        <f t="shared" ca="1" si="230"/>
        <v>1</v>
      </c>
      <c r="Q1630" s="2">
        <f t="array" ref="Q1630">IF($A1630="",0,IFERROR(INDEX(Summary!$P$3:$AS$67,$AH1630-2,$M1630),0))</f>
        <v>0</v>
      </c>
      <c r="R1630" s="2">
        <f t="array" ref="R1630">IF($A1630="",0,ROUND(IFERROR(INDEX(Summary!$O:$O,$AH1630),0)/30,0))</f>
        <v>389</v>
      </c>
      <c r="S1630">
        <f t="shared" si="231"/>
        <v>0</v>
      </c>
      <c r="T1630" s="2">
        <f t="array" ref="T1630">IF($S1630=1,IFERROR(INDEX(Summary!$O:$O,$AH1630),0),0)</f>
        <v>0</v>
      </c>
      <c r="U1630" s="2">
        <f t="array" ref="U1630">IF($S1630=1,IFERROR(INDEX(Summary!$AT:$AT,$AH1630),0),0)</f>
        <v>0</v>
      </c>
      <c r="V1630" s="2">
        <f t="shared" si="232"/>
        <v>0</v>
      </c>
      <c r="W1630" s="2">
        <f t="array" ref="W1630">IF($S1630=1,IFERROR(INDEX(Summary!$AZ:$AZ,$AH1630),0),0)</f>
        <v>0</v>
      </c>
      <c r="X1630" s="3">
        <f t="array" ref="X1630">IF($S1630=1,IFERROR(INDEX(Summary!$BA:$BA,$AH1630),0),0)</f>
        <v>0</v>
      </c>
      <c r="Y1630" s="2">
        <f t="array" ref="Y1630">IF($S1630=1,IFERROR(INDEX(Summary!$G:$G,$AH1630),0),0)</f>
        <v>0</v>
      </c>
      <c r="Z1630" s="2">
        <f t="array" ref="Z1630">IF($S1630=1,IFERROR(INDEX(Summary!$H:$H,$AH1630),0),0)</f>
        <v>0</v>
      </c>
      <c r="AA1630" s="2">
        <f t="array" ref="AA1630">IF($S1630=1,IFERROR(INDEX(Summary!$I:$I,$AH1630),0),0)</f>
        <v>0</v>
      </c>
      <c r="AB1630" s="2">
        <f t="array" ref="AB1630">IF($S1630=1,IFERROR(INDEX(Summary!$J:$J,$AH1630),0),0)</f>
        <v>0</v>
      </c>
      <c r="AC1630" s="2">
        <f t="array" ref="AC1630">IF($S1630=1,IFERROR(INDEX(Summary!$K:$K,$AH1630),0),0)</f>
        <v>0</v>
      </c>
      <c r="AD1630" s="2">
        <f t="array" ref="AD1630">IF($S1630=1,IFERROR(INDEX(Summary!$L:$L,$AH1630),0),0)</f>
        <v>0</v>
      </c>
      <c r="AE1630" s="2">
        <f t="array" ref="AE1630">IF($S1630=1,IFERROR(INDEX(Summary!$M:$M,$AH1630),0),0)</f>
        <v>0</v>
      </c>
      <c r="AF1630" s="2">
        <f t="array" ref="AF1630">IF($S1630=1,IFERROR(INDEX(Summary!$N:$N,$AH1630),0),0)</f>
        <v>0</v>
      </c>
      <c r="AG1630">
        <f t="array" ref="AG1630">IF($A1630="","",IFERROR(INDEX(Summary!$BB:$BB,$AH1630),0))</f>
        <v>7</v>
      </c>
      <c r="AH1630">
        <f t="shared" si="233"/>
        <v>57</v>
      </c>
    </row>
    <row r="1631" spans="1:34" hidden="1">
      <c r="A1631" t="str">
        <f t="array" ref="A1631">IFERROR(INDEX(Summary!$D:$D,$AH1631)&amp;"","")</f>
        <v>FG00932</v>
      </c>
      <c r="B1631" t="str">
        <f t="array" ref="B1631">IF($A1631="","",INDEX(Summary!$E:$E,$AH1631))</f>
        <v>kalanamak rice 1kg</v>
      </c>
      <c r="C1631" t="str">
        <f t="array" ref="C1631">IF($A1631="","",INDEX(Summary!$B:$B,$AH1631))</f>
        <v>Raw_Agri</v>
      </c>
      <c r="D1631" t="str">
        <f t="array" ref="D1631">IF($A1631="","",INDEX(Summary!$C:$C,$AH1631))</f>
        <v>C6</v>
      </c>
      <c r="E1631">
        <f t="array" ref="E1631">IF($A1631="","",INDEX(Summary!$F:$F,$AH1631))</f>
        <v>1</v>
      </c>
      <c r="F1631" t="str">
        <f t="array" ref="F1631">IF($A1631="","",INDEX(Summary!$BC:$BC,$AH1631)&amp;"")</f>
        <v>P2 – High</v>
      </c>
      <c r="G1631">
        <f t="shared" si="225"/>
        <v>2</v>
      </c>
      <c r="H1631">
        <f t="shared" si="226"/>
        <v>0</v>
      </c>
      <c r="I1631" t="str">
        <f t="array" ref="I1631">IF($A1631="","",IF(IFERROR(INDEX(Summary!$BA:$BA,$AH1631),0)&lt;1,"Under 1 day",IF(INDEX(Summary!$BA:$BA,$AH1631)&lt;3,"1-3 days",IF(INDEX(Summary!$BA:$BA,$AH1631)&lt;7,"3-7 days","7+ days"))))</f>
        <v>7+ days</v>
      </c>
      <c r="J1631" t="str">
        <f t="array" ref="J1631">IF($A1631="","",IF(IFERROR(INDEX(Summary!$AX:$AX,$AH1631),0)&lt;0.25,"0-25%",IF(INDEX(Summary!$AX:$AX,$AH1631)&lt;0.5,"25-50%",IF(INDEX(Summary!$AX:$AX,$AH1631)&lt;0.75,"50-75%","75-100%"))))</f>
        <v>50-75%</v>
      </c>
      <c r="K1631" t="str">
        <f t="array" ref="K1631">IF($A1631="","",INDEX(Summary!$AY:$AY,$AH1631)&amp;"")</f>
        <v xml:space="preserve">RM NA </v>
      </c>
      <c r="L1631" s="1">
        <f>IF($A1631="","",Summary!$P$2+MOD(ROW()-2,30))</f>
        <v>46236</v>
      </c>
      <c r="M1631">
        <f t="shared" si="227"/>
        <v>10</v>
      </c>
      <c r="N1631">
        <f t="shared" si="228"/>
        <v>2</v>
      </c>
      <c r="O1631" t="str">
        <f t="shared" si="229"/>
        <v>Aug-2026</v>
      </c>
      <c r="P1631">
        <f t="shared" ca="1" si="230"/>
        <v>1</v>
      </c>
      <c r="Q1631" s="2">
        <f t="array" ref="Q1631">IF($A1631="",0,IFERROR(INDEX(Summary!$P$3:$AS$67,$AH1631-2,$M1631),0))</f>
        <v>1036</v>
      </c>
      <c r="R1631" s="2">
        <f t="array" ref="R1631">IF($A1631="",0,ROUND(IFERROR(INDEX(Summary!$O:$O,$AH1631),0)/30,0))</f>
        <v>389</v>
      </c>
      <c r="S1631">
        <f t="shared" si="231"/>
        <v>0</v>
      </c>
      <c r="T1631" s="2">
        <f t="array" ref="T1631">IF($S1631=1,IFERROR(INDEX(Summary!$O:$O,$AH1631),0),0)</f>
        <v>0</v>
      </c>
      <c r="U1631" s="2">
        <f t="array" ref="U1631">IF($S1631=1,IFERROR(INDEX(Summary!$AT:$AT,$AH1631),0),0)</f>
        <v>0</v>
      </c>
      <c r="V1631" s="2">
        <f t="shared" si="232"/>
        <v>0</v>
      </c>
      <c r="W1631" s="2">
        <f t="array" ref="W1631">IF($S1631=1,IFERROR(INDEX(Summary!$AZ:$AZ,$AH1631),0),0)</f>
        <v>0</v>
      </c>
      <c r="X1631" s="3">
        <f t="array" ref="X1631">IF($S1631=1,IFERROR(INDEX(Summary!$BA:$BA,$AH1631),0),0)</f>
        <v>0</v>
      </c>
      <c r="Y1631" s="2">
        <f t="array" ref="Y1631">IF($S1631=1,IFERROR(INDEX(Summary!$G:$G,$AH1631),0),0)</f>
        <v>0</v>
      </c>
      <c r="Z1631" s="2">
        <f t="array" ref="Z1631">IF($S1631=1,IFERROR(INDEX(Summary!$H:$H,$AH1631),0),0)</f>
        <v>0</v>
      </c>
      <c r="AA1631" s="2">
        <f t="array" ref="AA1631">IF($S1631=1,IFERROR(INDEX(Summary!$I:$I,$AH1631),0),0)</f>
        <v>0</v>
      </c>
      <c r="AB1631" s="2">
        <f t="array" ref="AB1631">IF($S1631=1,IFERROR(INDEX(Summary!$J:$J,$AH1631),0),0)</f>
        <v>0</v>
      </c>
      <c r="AC1631" s="2">
        <f t="array" ref="AC1631">IF($S1631=1,IFERROR(INDEX(Summary!$K:$K,$AH1631),0),0)</f>
        <v>0</v>
      </c>
      <c r="AD1631" s="2">
        <f t="array" ref="AD1631">IF($S1631=1,IFERROR(INDEX(Summary!$L:$L,$AH1631),0),0)</f>
        <v>0</v>
      </c>
      <c r="AE1631" s="2">
        <f t="array" ref="AE1631">IF($S1631=1,IFERROR(INDEX(Summary!$M:$M,$AH1631),0),0)</f>
        <v>0</v>
      </c>
      <c r="AF1631" s="2">
        <f t="array" ref="AF1631">IF($S1631=1,IFERROR(INDEX(Summary!$N:$N,$AH1631),0),0)</f>
        <v>0</v>
      </c>
      <c r="AG1631">
        <f t="array" ref="AG1631">IF($A1631="","",IFERROR(INDEX(Summary!$BB:$BB,$AH1631),0))</f>
        <v>7</v>
      </c>
      <c r="AH1631">
        <f t="shared" si="233"/>
        <v>57</v>
      </c>
    </row>
    <row r="1632" spans="1:34" hidden="1">
      <c r="A1632" t="str">
        <f t="array" ref="A1632">IFERROR(INDEX(Summary!$D:$D,$AH1632)&amp;"","")</f>
        <v>FG00932</v>
      </c>
      <c r="B1632" t="str">
        <f t="array" ref="B1632">IF($A1632="","",INDEX(Summary!$E:$E,$AH1632))</f>
        <v>kalanamak rice 1kg</v>
      </c>
      <c r="C1632" t="str">
        <f t="array" ref="C1632">IF($A1632="","",INDEX(Summary!$B:$B,$AH1632))</f>
        <v>Raw_Agri</v>
      </c>
      <c r="D1632" t="str">
        <f t="array" ref="D1632">IF($A1632="","",INDEX(Summary!$C:$C,$AH1632))</f>
        <v>C6</v>
      </c>
      <c r="E1632">
        <f t="array" ref="E1632">IF($A1632="","",INDEX(Summary!$F:$F,$AH1632))</f>
        <v>1</v>
      </c>
      <c r="F1632" t="str">
        <f t="array" ref="F1632">IF($A1632="","",INDEX(Summary!$BC:$BC,$AH1632)&amp;"")</f>
        <v>P2 – High</v>
      </c>
      <c r="G1632">
        <f t="shared" si="225"/>
        <v>2</v>
      </c>
      <c r="H1632">
        <f t="shared" si="226"/>
        <v>0</v>
      </c>
      <c r="I1632" t="str">
        <f t="array" ref="I1632">IF($A1632="","",IF(IFERROR(INDEX(Summary!$BA:$BA,$AH1632),0)&lt;1,"Under 1 day",IF(INDEX(Summary!$BA:$BA,$AH1632)&lt;3,"1-3 days",IF(INDEX(Summary!$BA:$BA,$AH1632)&lt;7,"3-7 days","7+ days"))))</f>
        <v>7+ days</v>
      </c>
      <c r="J1632" t="str">
        <f t="array" ref="J1632">IF($A1632="","",IF(IFERROR(INDEX(Summary!$AX:$AX,$AH1632),0)&lt;0.25,"0-25%",IF(INDEX(Summary!$AX:$AX,$AH1632)&lt;0.5,"25-50%",IF(INDEX(Summary!$AX:$AX,$AH1632)&lt;0.75,"50-75%","75-100%"))))</f>
        <v>50-75%</v>
      </c>
      <c r="K1632" t="str">
        <f t="array" ref="K1632">IF($A1632="","",INDEX(Summary!$AY:$AY,$AH1632)&amp;"")</f>
        <v xml:space="preserve">RM NA </v>
      </c>
      <c r="L1632" s="1">
        <f>IF($A1632="","",Summary!$P$2+MOD(ROW()-2,30))</f>
        <v>46237</v>
      </c>
      <c r="M1632">
        <f t="shared" si="227"/>
        <v>11</v>
      </c>
      <c r="N1632">
        <f t="shared" si="228"/>
        <v>3</v>
      </c>
      <c r="O1632" t="str">
        <f t="shared" si="229"/>
        <v>Aug-2026</v>
      </c>
      <c r="P1632">
        <f t="shared" ca="1" si="230"/>
        <v>1</v>
      </c>
      <c r="Q1632" s="2">
        <f t="array" ref="Q1632">IF($A1632="",0,IFERROR(INDEX(Summary!$P$3:$AS$67,$AH1632-2,$M1632),0))</f>
        <v>0</v>
      </c>
      <c r="R1632" s="2">
        <f t="array" ref="R1632">IF($A1632="",0,ROUND(IFERROR(INDEX(Summary!$O:$O,$AH1632),0)/30,0))</f>
        <v>389</v>
      </c>
      <c r="S1632">
        <f t="shared" si="231"/>
        <v>0</v>
      </c>
      <c r="T1632" s="2">
        <f t="array" ref="T1632">IF($S1632=1,IFERROR(INDEX(Summary!$O:$O,$AH1632),0),0)</f>
        <v>0</v>
      </c>
      <c r="U1632" s="2">
        <f t="array" ref="U1632">IF($S1632=1,IFERROR(INDEX(Summary!$AT:$AT,$AH1632),0),0)</f>
        <v>0</v>
      </c>
      <c r="V1632" s="2">
        <f t="shared" si="232"/>
        <v>0</v>
      </c>
      <c r="W1632" s="2">
        <f t="array" ref="W1632">IF($S1632=1,IFERROR(INDEX(Summary!$AZ:$AZ,$AH1632),0),0)</f>
        <v>0</v>
      </c>
      <c r="X1632" s="3">
        <f t="array" ref="X1632">IF($S1632=1,IFERROR(INDEX(Summary!$BA:$BA,$AH1632),0),0)</f>
        <v>0</v>
      </c>
      <c r="Y1632" s="2">
        <f t="array" ref="Y1632">IF($S1632=1,IFERROR(INDEX(Summary!$G:$G,$AH1632),0),0)</f>
        <v>0</v>
      </c>
      <c r="Z1632" s="2">
        <f t="array" ref="Z1632">IF($S1632=1,IFERROR(INDEX(Summary!$H:$H,$AH1632),0),0)</f>
        <v>0</v>
      </c>
      <c r="AA1632" s="2">
        <f t="array" ref="AA1632">IF($S1632=1,IFERROR(INDEX(Summary!$I:$I,$AH1632),0),0)</f>
        <v>0</v>
      </c>
      <c r="AB1632" s="2">
        <f t="array" ref="AB1632">IF($S1632=1,IFERROR(INDEX(Summary!$J:$J,$AH1632),0),0)</f>
        <v>0</v>
      </c>
      <c r="AC1632" s="2">
        <f t="array" ref="AC1632">IF($S1632=1,IFERROR(INDEX(Summary!$K:$K,$AH1632),0),0)</f>
        <v>0</v>
      </c>
      <c r="AD1632" s="2">
        <f t="array" ref="AD1632">IF($S1632=1,IFERROR(INDEX(Summary!$L:$L,$AH1632),0),0)</f>
        <v>0</v>
      </c>
      <c r="AE1632" s="2">
        <f t="array" ref="AE1632">IF($S1632=1,IFERROR(INDEX(Summary!$M:$M,$AH1632),0),0)</f>
        <v>0</v>
      </c>
      <c r="AF1632" s="2">
        <f t="array" ref="AF1632">IF($S1632=1,IFERROR(INDEX(Summary!$N:$N,$AH1632),0),0)</f>
        <v>0</v>
      </c>
      <c r="AG1632">
        <f t="array" ref="AG1632">IF($A1632="","",IFERROR(INDEX(Summary!$BB:$BB,$AH1632),0))</f>
        <v>7</v>
      </c>
      <c r="AH1632">
        <f t="shared" si="233"/>
        <v>57</v>
      </c>
    </row>
    <row r="1633" spans="1:34" hidden="1">
      <c r="A1633" t="str">
        <f t="array" ref="A1633">IFERROR(INDEX(Summary!$D:$D,$AH1633)&amp;"","")</f>
        <v>FG00932</v>
      </c>
      <c r="B1633" t="str">
        <f t="array" ref="B1633">IF($A1633="","",INDEX(Summary!$E:$E,$AH1633))</f>
        <v>kalanamak rice 1kg</v>
      </c>
      <c r="C1633" t="str">
        <f t="array" ref="C1633">IF($A1633="","",INDEX(Summary!$B:$B,$AH1633))</f>
        <v>Raw_Agri</v>
      </c>
      <c r="D1633" t="str">
        <f t="array" ref="D1633">IF($A1633="","",INDEX(Summary!$C:$C,$AH1633))</f>
        <v>C6</v>
      </c>
      <c r="E1633">
        <f t="array" ref="E1633">IF($A1633="","",INDEX(Summary!$F:$F,$AH1633))</f>
        <v>1</v>
      </c>
      <c r="F1633" t="str">
        <f t="array" ref="F1633">IF($A1633="","",INDEX(Summary!$BC:$BC,$AH1633)&amp;"")</f>
        <v>P2 – High</v>
      </c>
      <c r="G1633">
        <f t="shared" si="225"/>
        <v>2</v>
      </c>
      <c r="H1633">
        <f t="shared" si="226"/>
        <v>0</v>
      </c>
      <c r="I1633" t="str">
        <f t="array" ref="I1633">IF($A1633="","",IF(IFERROR(INDEX(Summary!$BA:$BA,$AH1633),0)&lt;1,"Under 1 day",IF(INDEX(Summary!$BA:$BA,$AH1633)&lt;3,"1-3 days",IF(INDEX(Summary!$BA:$BA,$AH1633)&lt;7,"3-7 days","7+ days"))))</f>
        <v>7+ days</v>
      </c>
      <c r="J1633" t="str">
        <f t="array" ref="J1633">IF($A1633="","",IF(IFERROR(INDEX(Summary!$AX:$AX,$AH1633),0)&lt;0.25,"0-25%",IF(INDEX(Summary!$AX:$AX,$AH1633)&lt;0.5,"25-50%",IF(INDEX(Summary!$AX:$AX,$AH1633)&lt;0.75,"50-75%","75-100%"))))</f>
        <v>50-75%</v>
      </c>
      <c r="K1633" t="str">
        <f t="array" ref="K1633">IF($A1633="","",INDEX(Summary!$AY:$AY,$AH1633)&amp;"")</f>
        <v xml:space="preserve">RM NA </v>
      </c>
      <c r="L1633" s="1">
        <f>IF($A1633="","",Summary!$P$2+MOD(ROW()-2,30))</f>
        <v>46238</v>
      </c>
      <c r="M1633">
        <f t="shared" si="227"/>
        <v>12</v>
      </c>
      <c r="N1633">
        <f t="shared" si="228"/>
        <v>4</v>
      </c>
      <c r="O1633" t="str">
        <f t="shared" si="229"/>
        <v>Aug-2026</v>
      </c>
      <c r="P1633">
        <f t="shared" ca="1" si="230"/>
        <v>1</v>
      </c>
      <c r="Q1633" s="2">
        <f t="array" ref="Q1633">IF($A1633="",0,IFERROR(INDEX(Summary!$P$3:$AS$67,$AH1633-2,$M1633),0))</f>
        <v>0</v>
      </c>
      <c r="R1633" s="2">
        <f t="array" ref="R1633">IF($A1633="",0,ROUND(IFERROR(INDEX(Summary!$O:$O,$AH1633),0)/30,0))</f>
        <v>389</v>
      </c>
      <c r="S1633">
        <f t="shared" si="231"/>
        <v>0</v>
      </c>
      <c r="T1633" s="2">
        <f t="array" ref="T1633">IF($S1633=1,IFERROR(INDEX(Summary!$O:$O,$AH1633),0),0)</f>
        <v>0</v>
      </c>
      <c r="U1633" s="2">
        <f t="array" ref="U1633">IF($S1633=1,IFERROR(INDEX(Summary!$AT:$AT,$AH1633),0),0)</f>
        <v>0</v>
      </c>
      <c r="V1633" s="2">
        <f t="shared" si="232"/>
        <v>0</v>
      </c>
      <c r="W1633" s="2">
        <f t="array" ref="W1633">IF($S1633=1,IFERROR(INDEX(Summary!$AZ:$AZ,$AH1633),0),0)</f>
        <v>0</v>
      </c>
      <c r="X1633" s="3">
        <f t="array" ref="X1633">IF($S1633=1,IFERROR(INDEX(Summary!$BA:$BA,$AH1633),0),0)</f>
        <v>0</v>
      </c>
      <c r="Y1633" s="2">
        <f t="array" ref="Y1633">IF($S1633=1,IFERROR(INDEX(Summary!$G:$G,$AH1633),0),0)</f>
        <v>0</v>
      </c>
      <c r="Z1633" s="2">
        <f t="array" ref="Z1633">IF($S1633=1,IFERROR(INDEX(Summary!$H:$H,$AH1633),0),0)</f>
        <v>0</v>
      </c>
      <c r="AA1633" s="2">
        <f t="array" ref="AA1633">IF($S1633=1,IFERROR(INDEX(Summary!$I:$I,$AH1633),0),0)</f>
        <v>0</v>
      </c>
      <c r="AB1633" s="2">
        <f t="array" ref="AB1633">IF($S1633=1,IFERROR(INDEX(Summary!$J:$J,$AH1633),0),0)</f>
        <v>0</v>
      </c>
      <c r="AC1633" s="2">
        <f t="array" ref="AC1633">IF($S1633=1,IFERROR(INDEX(Summary!$K:$K,$AH1633),0),0)</f>
        <v>0</v>
      </c>
      <c r="AD1633" s="2">
        <f t="array" ref="AD1633">IF($S1633=1,IFERROR(INDEX(Summary!$L:$L,$AH1633),0),0)</f>
        <v>0</v>
      </c>
      <c r="AE1633" s="2">
        <f t="array" ref="AE1633">IF($S1633=1,IFERROR(INDEX(Summary!$M:$M,$AH1633),0),0)</f>
        <v>0</v>
      </c>
      <c r="AF1633" s="2">
        <f t="array" ref="AF1633">IF($S1633=1,IFERROR(INDEX(Summary!$N:$N,$AH1633),0),0)</f>
        <v>0</v>
      </c>
      <c r="AG1633">
        <f t="array" ref="AG1633">IF($A1633="","",IFERROR(INDEX(Summary!$BB:$BB,$AH1633),0))</f>
        <v>7</v>
      </c>
      <c r="AH1633">
        <f t="shared" si="233"/>
        <v>57</v>
      </c>
    </row>
    <row r="1634" spans="1:34" hidden="1">
      <c r="A1634" t="str">
        <f t="array" ref="A1634">IFERROR(INDEX(Summary!$D:$D,$AH1634)&amp;"","")</f>
        <v>FG00932</v>
      </c>
      <c r="B1634" t="str">
        <f t="array" ref="B1634">IF($A1634="","",INDEX(Summary!$E:$E,$AH1634))</f>
        <v>kalanamak rice 1kg</v>
      </c>
      <c r="C1634" t="str">
        <f t="array" ref="C1634">IF($A1634="","",INDEX(Summary!$B:$B,$AH1634))</f>
        <v>Raw_Agri</v>
      </c>
      <c r="D1634" t="str">
        <f t="array" ref="D1634">IF($A1634="","",INDEX(Summary!$C:$C,$AH1634))</f>
        <v>C6</v>
      </c>
      <c r="E1634">
        <f t="array" ref="E1634">IF($A1634="","",INDEX(Summary!$F:$F,$AH1634))</f>
        <v>1</v>
      </c>
      <c r="F1634" t="str">
        <f t="array" ref="F1634">IF($A1634="","",INDEX(Summary!$BC:$BC,$AH1634)&amp;"")</f>
        <v>P2 – High</v>
      </c>
      <c r="G1634">
        <f t="shared" si="225"/>
        <v>2</v>
      </c>
      <c r="H1634">
        <f t="shared" si="226"/>
        <v>0</v>
      </c>
      <c r="I1634" t="str">
        <f t="array" ref="I1634">IF($A1634="","",IF(IFERROR(INDEX(Summary!$BA:$BA,$AH1634),0)&lt;1,"Under 1 day",IF(INDEX(Summary!$BA:$BA,$AH1634)&lt;3,"1-3 days",IF(INDEX(Summary!$BA:$BA,$AH1634)&lt;7,"3-7 days","7+ days"))))</f>
        <v>7+ days</v>
      </c>
      <c r="J1634" t="str">
        <f t="array" ref="J1634">IF($A1634="","",IF(IFERROR(INDEX(Summary!$AX:$AX,$AH1634),0)&lt;0.25,"0-25%",IF(INDEX(Summary!$AX:$AX,$AH1634)&lt;0.5,"25-50%",IF(INDEX(Summary!$AX:$AX,$AH1634)&lt;0.75,"50-75%","75-100%"))))</f>
        <v>50-75%</v>
      </c>
      <c r="K1634" t="str">
        <f t="array" ref="K1634">IF($A1634="","",INDEX(Summary!$AY:$AY,$AH1634)&amp;"")</f>
        <v xml:space="preserve">RM NA </v>
      </c>
      <c r="L1634" s="1">
        <f>IF($A1634="","",Summary!$P$2+MOD(ROW()-2,30))</f>
        <v>46239</v>
      </c>
      <c r="M1634">
        <f t="shared" si="227"/>
        <v>13</v>
      </c>
      <c r="N1634">
        <f t="shared" si="228"/>
        <v>5</v>
      </c>
      <c r="O1634" t="str">
        <f t="shared" si="229"/>
        <v>Aug-2026</v>
      </c>
      <c r="P1634">
        <f t="shared" ca="1" si="230"/>
        <v>1</v>
      </c>
      <c r="Q1634" s="2">
        <f t="array" ref="Q1634">IF($A1634="",0,IFERROR(INDEX(Summary!$P$3:$AS$67,$AH1634-2,$M1634),0))</f>
        <v>0</v>
      </c>
      <c r="R1634" s="2">
        <f t="array" ref="R1634">IF($A1634="",0,ROUND(IFERROR(INDEX(Summary!$O:$O,$AH1634),0)/30,0))</f>
        <v>389</v>
      </c>
      <c r="S1634">
        <f t="shared" si="231"/>
        <v>0</v>
      </c>
      <c r="T1634" s="2">
        <f t="array" ref="T1634">IF($S1634=1,IFERROR(INDEX(Summary!$O:$O,$AH1634),0),0)</f>
        <v>0</v>
      </c>
      <c r="U1634" s="2">
        <f t="array" ref="U1634">IF($S1634=1,IFERROR(INDEX(Summary!$AT:$AT,$AH1634),0),0)</f>
        <v>0</v>
      </c>
      <c r="V1634" s="2">
        <f t="shared" si="232"/>
        <v>0</v>
      </c>
      <c r="W1634" s="2">
        <f t="array" ref="W1634">IF($S1634=1,IFERROR(INDEX(Summary!$AZ:$AZ,$AH1634),0),0)</f>
        <v>0</v>
      </c>
      <c r="X1634" s="3">
        <f t="array" ref="X1634">IF($S1634=1,IFERROR(INDEX(Summary!$BA:$BA,$AH1634),0),0)</f>
        <v>0</v>
      </c>
      <c r="Y1634" s="2">
        <f t="array" ref="Y1634">IF($S1634=1,IFERROR(INDEX(Summary!$G:$G,$AH1634),0),0)</f>
        <v>0</v>
      </c>
      <c r="Z1634" s="2">
        <f t="array" ref="Z1634">IF($S1634=1,IFERROR(INDEX(Summary!$H:$H,$AH1634),0),0)</f>
        <v>0</v>
      </c>
      <c r="AA1634" s="2">
        <f t="array" ref="AA1634">IF($S1634=1,IFERROR(INDEX(Summary!$I:$I,$AH1634),0),0)</f>
        <v>0</v>
      </c>
      <c r="AB1634" s="2">
        <f t="array" ref="AB1634">IF($S1634=1,IFERROR(INDEX(Summary!$J:$J,$AH1634),0),0)</f>
        <v>0</v>
      </c>
      <c r="AC1634" s="2">
        <f t="array" ref="AC1634">IF($S1634=1,IFERROR(INDEX(Summary!$K:$K,$AH1634),0),0)</f>
        <v>0</v>
      </c>
      <c r="AD1634" s="2">
        <f t="array" ref="AD1634">IF($S1634=1,IFERROR(INDEX(Summary!$L:$L,$AH1634),0),0)</f>
        <v>0</v>
      </c>
      <c r="AE1634" s="2">
        <f t="array" ref="AE1634">IF($S1634=1,IFERROR(INDEX(Summary!$M:$M,$AH1634),0),0)</f>
        <v>0</v>
      </c>
      <c r="AF1634" s="2">
        <f t="array" ref="AF1634">IF($S1634=1,IFERROR(INDEX(Summary!$N:$N,$AH1634),0),0)</f>
        <v>0</v>
      </c>
      <c r="AG1634">
        <f t="array" ref="AG1634">IF($A1634="","",IFERROR(INDEX(Summary!$BB:$BB,$AH1634),0))</f>
        <v>7</v>
      </c>
      <c r="AH1634">
        <f t="shared" si="233"/>
        <v>57</v>
      </c>
    </row>
    <row r="1635" spans="1:34" hidden="1">
      <c r="A1635" t="str">
        <f t="array" ref="A1635">IFERROR(INDEX(Summary!$D:$D,$AH1635)&amp;"","")</f>
        <v>FG00932</v>
      </c>
      <c r="B1635" t="str">
        <f t="array" ref="B1635">IF($A1635="","",INDEX(Summary!$E:$E,$AH1635))</f>
        <v>kalanamak rice 1kg</v>
      </c>
      <c r="C1635" t="str">
        <f t="array" ref="C1635">IF($A1635="","",INDEX(Summary!$B:$B,$AH1635))</f>
        <v>Raw_Agri</v>
      </c>
      <c r="D1635" t="str">
        <f t="array" ref="D1635">IF($A1635="","",INDEX(Summary!$C:$C,$AH1635))</f>
        <v>C6</v>
      </c>
      <c r="E1635">
        <f t="array" ref="E1635">IF($A1635="","",INDEX(Summary!$F:$F,$AH1635))</f>
        <v>1</v>
      </c>
      <c r="F1635" t="str">
        <f t="array" ref="F1635">IF($A1635="","",INDEX(Summary!$BC:$BC,$AH1635)&amp;"")</f>
        <v>P2 – High</v>
      </c>
      <c r="G1635">
        <f t="shared" si="225"/>
        <v>2</v>
      </c>
      <c r="H1635">
        <f t="shared" si="226"/>
        <v>0</v>
      </c>
      <c r="I1635" t="str">
        <f t="array" ref="I1635">IF($A1635="","",IF(IFERROR(INDEX(Summary!$BA:$BA,$AH1635),0)&lt;1,"Under 1 day",IF(INDEX(Summary!$BA:$BA,$AH1635)&lt;3,"1-3 days",IF(INDEX(Summary!$BA:$BA,$AH1635)&lt;7,"3-7 days","7+ days"))))</f>
        <v>7+ days</v>
      </c>
      <c r="J1635" t="str">
        <f t="array" ref="J1635">IF($A1635="","",IF(IFERROR(INDEX(Summary!$AX:$AX,$AH1635),0)&lt;0.25,"0-25%",IF(INDEX(Summary!$AX:$AX,$AH1635)&lt;0.5,"25-50%",IF(INDEX(Summary!$AX:$AX,$AH1635)&lt;0.75,"50-75%","75-100%"))))</f>
        <v>50-75%</v>
      </c>
      <c r="K1635" t="str">
        <f t="array" ref="K1635">IF($A1635="","",INDEX(Summary!$AY:$AY,$AH1635)&amp;"")</f>
        <v xml:space="preserve">RM NA </v>
      </c>
      <c r="L1635" s="1">
        <f>IF($A1635="","",Summary!$P$2+MOD(ROW()-2,30))</f>
        <v>46240</v>
      </c>
      <c r="M1635">
        <f t="shared" si="227"/>
        <v>14</v>
      </c>
      <c r="N1635">
        <f t="shared" si="228"/>
        <v>6</v>
      </c>
      <c r="O1635" t="str">
        <f t="shared" si="229"/>
        <v>Aug-2026</v>
      </c>
      <c r="P1635">
        <f t="shared" ca="1" si="230"/>
        <v>1</v>
      </c>
      <c r="Q1635" s="2">
        <f t="array" ref="Q1635">IF($A1635="",0,IFERROR(INDEX(Summary!$P$3:$AS$67,$AH1635-2,$M1635),0))</f>
        <v>0</v>
      </c>
      <c r="R1635" s="2">
        <f t="array" ref="R1635">IF($A1635="",0,ROUND(IFERROR(INDEX(Summary!$O:$O,$AH1635),0)/30,0))</f>
        <v>389</v>
      </c>
      <c r="S1635">
        <f t="shared" si="231"/>
        <v>0</v>
      </c>
      <c r="T1635" s="2">
        <f t="array" ref="T1635">IF($S1635=1,IFERROR(INDEX(Summary!$O:$O,$AH1635),0),0)</f>
        <v>0</v>
      </c>
      <c r="U1635" s="2">
        <f t="array" ref="U1635">IF($S1635=1,IFERROR(INDEX(Summary!$AT:$AT,$AH1635),0),0)</f>
        <v>0</v>
      </c>
      <c r="V1635" s="2">
        <f t="shared" si="232"/>
        <v>0</v>
      </c>
      <c r="W1635" s="2">
        <f t="array" ref="W1635">IF($S1635=1,IFERROR(INDEX(Summary!$AZ:$AZ,$AH1635),0),0)</f>
        <v>0</v>
      </c>
      <c r="X1635" s="3">
        <f t="array" ref="X1635">IF($S1635=1,IFERROR(INDEX(Summary!$BA:$BA,$AH1635),0),0)</f>
        <v>0</v>
      </c>
      <c r="Y1635" s="2">
        <f t="array" ref="Y1635">IF($S1635=1,IFERROR(INDEX(Summary!$G:$G,$AH1635),0),0)</f>
        <v>0</v>
      </c>
      <c r="Z1635" s="2">
        <f t="array" ref="Z1635">IF($S1635=1,IFERROR(INDEX(Summary!$H:$H,$AH1635),0),0)</f>
        <v>0</v>
      </c>
      <c r="AA1635" s="2">
        <f t="array" ref="AA1635">IF($S1635=1,IFERROR(INDEX(Summary!$I:$I,$AH1635),0),0)</f>
        <v>0</v>
      </c>
      <c r="AB1635" s="2">
        <f t="array" ref="AB1635">IF($S1635=1,IFERROR(INDEX(Summary!$J:$J,$AH1635),0),0)</f>
        <v>0</v>
      </c>
      <c r="AC1635" s="2">
        <f t="array" ref="AC1635">IF($S1635=1,IFERROR(INDEX(Summary!$K:$K,$AH1635),0),0)</f>
        <v>0</v>
      </c>
      <c r="AD1635" s="2">
        <f t="array" ref="AD1635">IF($S1635=1,IFERROR(INDEX(Summary!$L:$L,$AH1635),0),0)</f>
        <v>0</v>
      </c>
      <c r="AE1635" s="2">
        <f t="array" ref="AE1635">IF($S1635=1,IFERROR(INDEX(Summary!$M:$M,$AH1635),0),0)</f>
        <v>0</v>
      </c>
      <c r="AF1635" s="2">
        <f t="array" ref="AF1635">IF($S1635=1,IFERROR(INDEX(Summary!$N:$N,$AH1635),0),0)</f>
        <v>0</v>
      </c>
      <c r="AG1635">
        <f t="array" ref="AG1635">IF($A1635="","",IFERROR(INDEX(Summary!$BB:$BB,$AH1635),0))</f>
        <v>7</v>
      </c>
      <c r="AH1635">
        <f t="shared" si="233"/>
        <v>57</v>
      </c>
    </row>
    <row r="1636" spans="1:34" hidden="1">
      <c r="A1636" t="str">
        <f t="array" ref="A1636">IFERROR(INDEX(Summary!$D:$D,$AH1636)&amp;"","")</f>
        <v>FG00932</v>
      </c>
      <c r="B1636" t="str">
        <f t="array" ref="B1636">IF($A1636="","",INDEX(Summary!$E:$E,$AH1636))</f>
        <v>kalanamak rice 1kg</v>
      </c>
      <c r="C1636" t="str">
        <f t="array" ref="C1636">IF($A1636="","",INDEX(Summary!$B:$B,$AH1636))</f>
        <v>Raw_Agri</v>
      </c>
      <c r="D1636" t="str">
        <f t="array" ref="D1636">IF($A1636="","",INDEX(Summary!$C:$C,$AH1636))</f>
        <v>C6</v>
      </c>
      <c r="E1636">
        <f t="array" ref="E1636">IF($A1636="","",INDEX(Summary!$F:$F,$AH1636))</f>
        <v>1</v>
      </c>
      <c r="F1636" t="str">
        <f t="array" ref="F1636">IF($A1636="","",INDEX(Summary!$BC:$BC,$AH1636)&amp;"")</f>
        <v>P2 – High</v>
      </c>
      <c r="G1636">
        <f t="shared" si="225"/>
        <v>2</v>
      </c>
      <c r="H1636">
        <f t="shared" si="226"/>
        <v>0</v>
      </c>
      <c r="I1636" t="str">
        <f t="array" ref="I1636">IF($A1636="","",IF(IFERROR(INDEX(Summary!$BA:$BA,$AH1636),0)&lt;1,"Under 1 day",IF(INDEX(Summary!$BA:$BA,$AH1636)&lt;3,"1-3 days",IF(INDEX(Summary!$BA:$BA,$AH1636)&lt;7,"3-7 days","7+ days"))))</f>
        <v>7+ days</v>
      </c>
      <c r="J1636" t="str">
        <f t="array" ref="J1636">IF($A1636="","",IF(IFERROR(INDEX(Summary!$AX:$AX,$AH1636),0)&lt;0.25,"0-25%",IF(INDEX(Summary!$AX:$AX,$AH1636)&lt;0.5,"25-50%",IF(INDEX(Summary!$AX:$AX,$AH1636)&lt;0.75,"50-75%","75-100%"))))</f>
        <v>50-75%</v>
      </c>
      <c r="K1636" t="str">
        <f t="array" ref="K1636">IF($A1636="","",INDEX(Summary!$AY:$AY,$AH1636)&amp;"")</f>
        <v xml:space="preserve">RM NA </v>
      </c>
      <c r="L1636" s="1">
        <f>IF($A1636="","",Summary!$P$2+MOD(ROW()-2,30))</f>
        <v>46241</v>
      </c>
      <c r="M1636">
        <f t="shared" si="227"/>
        <v>15</v>
      </c>
      <c r="N1636">
        <f t="shared" si="228"/>
        <v>7</v>
      </c>
      <c r="O1636" t="str">
        <f t="shared" si="229"/>
        <v>Aug-2026</v>
      </c>
      <c r="P1636">
        <f t="shared" ca="1" si="230"/>
        <v>1</v>
      </c>
      <c r="Q1636" s="2">
        <f t="array" ref="Q1636">IF($A1636="",0,IFERROR(INDEX(Summary!$P$3:$AS$67,$AH1636-2,$M1636),0))</f>
        <v>709</v>
      </c>
      <c r="R1636" s="2">
        <f t="array" ref="R1636">IF($A1636="",0,ROUND(IFERROR(INDEX(Summary!$O:$O,$AH1636),0)/30,0))</f>
        <v>389</v>
      </c>
      <c r="S1636">
        <f t="shared" si="231"/>
        <v>0</v>
      </c>
      <c r="T1636" s="2">
        <f t="array" ref="T1636">IF($S1636=1,IFERROR(INDEX(Summary!$O:$O,$AH1636),0),0)</f>
        <v>0</v>
      </c>
      <c r="U1636" s="2">
        <f t="array" ref="U1636">IF($S1636=1,IFERROR(INDEX(Summary!$AT:$AT,$AH1636),0),0)</f>
        <v>0</v>
      </c>
      <c r="V1636" s="2">
        <f t="shared" si="232"/>
        <v>0</v>
      </c>
      <c r="W1636" s="2">
        <f t="array" ref="W1636">IF($S1636=1,IFERROR(INDEX(Summary!$AZ:$AZ,$AH1636),0),0)</f>
        <v>0</v>
      </c>
      <c r="X1636" s="3">
        <f t="array" ref="X1636">IF($S1636=1,IFERROR(INDEX(Summary!$BA:$BA,$AH1636),0),0)</f>
        <v>0</v>
      </c>
      <c r="Y1636" s="2">
        <f t="array" ref="Y1636">IF($S1636=1,IFERROR(INDEX(Summary!$G:$G,$AH1636),0),0)</f>
        <v>0</v>
      </c>
      <c r="Z1636" s="2">
        <f t="array" ref="Z1636">IF($S1636=1,IFERROR(INDEX(Summary!$H:$H,$AH1636),0),0)</f>
        <v>0</v>
      </c>
      <c r="AA1636" s="2">
        <f t="array" ref="AA1636">IF($S1636=1,IFERROR(INDEX(Summary!$I:$I,$AH1636),0),0)</f>
        <v>0</v>
      </c>
      <c r="AB1636" s="2">
        <f t="array" ref="AB1636">IF($S1636=1,IFERROR(INDEX(Summary!$J:$J,$AH1636),0),0)</f>
        <v>0</v>
      </c>
      <c r="AC1636" s="2">
        <f t="array" ref="AC1636">IF($S1636=1,IFERROR(INDEX(Summary!$K:$K,$AH1636),0),0)</f>
        <v>0</v>
      </c>
      <c r="AD1636" s="2">
        <f t="array" ref="AD1636">IF($S1636=1,IFERROR(INDEX(Summary!$L:$L,$AH1636),0),0)</f>
        <v>0</v>
      </c>
      <c r="AE1636" s="2">
        <f t="array" ref="AE1636">IF($S1636=1,IFERROR(INDEX(Summary!$M:$M,$AH1636),0),0)</f>
        <v>0</v>
      </c>
      <c r="AF1636" s="2">
        <f t="array" ref="AF1636">IF($S1636=1,IFERROR(INDEX(Summary!$N:$N,$AH1636),0),0)</f>
        <v>0</v>
      </c>
      <c r="AG1636">
        <f t="array" ref="AG1636">IF($A1636="","",IFERROR(INDEX(Summary!$BB:$BB,$AH1636),0))</f>
        <v>7</v>
      </c>
      <c r="AH1636">
        <f t="shared" si="233"/>
        <v>57</v>
      </c>
    </row>
    <row r="1637" spans="1:34" hidden="1">
      <c r="A1637" t="str">
        <f t="array" ref="A1637">IFERROR(INDEX(Summary!$D:$D,$AH1637)&amp;"","")</f>
        <v>FG00932</v>
      </c>
      <c r="B1637" t="str">
        <f t="array" ref="B1637">IF($A1637="","",INDEX(Summary!$E:$E,$AH1637))</f>
        <v>kalanamak rice 1kg</v>
      </c>
      <c r="C1637" t="str">
        <f t="array" ref="C1637">IF($A1637="","",INDEX(Summary!$B:$B,$AH1637))</f>
        <v>Raw_Agri</v>
      </c>
      <c r="D1637" t="str">
        <f t="array" ref="D1637">IF($A1637="","",INDEX(Summary!$C:$C,$AH1637))</f>
        <v>C6</v>
      </c>
      <c r="E1637">
        <f t="array" ref="E1637">IF($A1637="","",INDEX(Summary!$F:$F,$AH1637))</f>
        <v>1</v>
      </c>
      <c r="F1637" t="str">
        <f t="array" ref="F1637">IF($A1637="","",INDEX(Summary!$BC:$BC,$AH1637)&amp;"")</f>
        <v>P2 – High</v>
      </c>
      <c r="G1637">
        <f t="shared" si="225"/>
        <v>2</v>
      </c>
      <c r="H1637">
        <f t="shared" si="226"/>
        <v>0</v>
      </c>
      <c r="I1637" t="str">
        <f t="array" ref="I1637">IF($A1637="","",IF(IFERROR(INDEX(Summary!$BA:$BA,$AH1637),0)&lt;1,"Under 1 day",IF(INDEX(Summary!$BA:$BA,$AH1637)&lt;3,"1-3 days",IF(INDEX(Summary!$BA:$BA,$AH1637)&lt;7,"3-7 days","7+ days"))))</f>
        <v>7+ days</v>
      </c>
      <c r="J1637" t="str">
        <f t="array" ref="J1637">IF($A1637="","",IF(IFERROR(INDEX(Summary!$AX:$AX,$AH1637),0)&lt;0.25,"0-25%",IF(INDEX(Summary!$AX:$AX,$AH1637)&lt;0.5,"25-50%",IF(INDEX(Summary!$AX:$AX,$AH1637)&lt;0.75,"50-75%","75-100%"))))</f>
        <v>50-75%</v>
      </c>
      <c r="K1637" t="str">
        <f t="array" ref="K1637">IF($A1637="","",INDEX(Summary!$AY:$AY,$AH1637)&amp;"")</f>
        <v xml:space="preserve">RM NA </v>
      </c>
      <c r="L1637" s="1">
        <f>IF($A1637="","",Summary!$P$2+MOD(ROW()-2,30))</f>
        <v>46242</v>
      </c>
      <c r="M1637">
        <f t="shared" si="227"/>
        <v>16</v>
      </c>
      <c r="N1637">
        <f t="shared" si="228"/>
        <v>8</v>
      </c>
      <c r="O1637" t="str">
        <f t="shared" si="229"/>
        <v>Aug-2026</v>
      </c>
      <c r="P1637">
        <f t="shared" ca="1" si="230"/>
        <v>1</v>
      </c>
      <c r="Q1637" s="2">
        <f t="array" ref="Q1637">IF($A1637="",0,IFERROR(INDEX(Summary!$P$3:$AS$67,$AH1637-2,$M1637),0))</f>
        <v>424</v>
      </c>
      <c r="R1637" s="2">
        <f t="array" ref="R1637">IF($A1637="",0,ROUND(IFERROR(INDEX(Summary!$O:$O,$AH1637),0)/30,0))</f>
        <v>389</v>
      </c>
      <c r="S1637">
        <f t="shared" si="231"/>
        <v>0</v>
      </c>
      <c r="T1637" s="2">
        <f t="array" ref="T1637">IF($S1637=1,IFERROR(INDEX(Summary!$O:$O,$AH1637),0),0)</f>
        <v>0</v>
      </c>
      <c r="U1637" s="2">
        <f t="array" ref="U1637">IF($S1637=1,IFERROR(INDEX(Summary!$AT:$AT,$AH1637),0),0)</f>
        <v>0</v>
      </c>
      <c r="V1637" s="2">
        <f t="shared" si="232"/>
        <v>0</v>
      </c>
      <c r="W1637" s="2">
        <f t="array" ref="W1637">IF($S1637=1,IFERROR(INDEX(Summary!$AZ:$AZ,$AH1637),0),0)</f>
        <v>0</v>
      </c>
      <c r="X1637" s="3">
        <f t="array" ref="X1637">IF($S1637=1,IFERROR(INDEX(Summary!$BA:$BA,$AH1637),0),0)</f>
        <v>0</v>
      </c>
      <c r="Y1637" s="2">
        <f t="array" ref="Y1637">IF($S1637=1,IFERROR(INDEX(Summary!$G:$G,$AH1637),0),0)</f>
        <v>0</v>
      </c>
      <c r="Z1637" s="2">
        <f t="array" ref="Z1637">IF($S1637=1,IFERROR(INDEX(Summary!$H:$H,$AH1637),0),0)</f>
        <v>0</v>
      </c>
      <c r="AA1637" s="2">
        <f t="array" ref="AA1637">IF($S1637=1,IFERROR(INDEX(Summary!$I:$I,$AH1637),0),0)</f>
        <v>0</v>
      </c>
      <c r="AB1637" s="2">
        <f t="array" ref="AB1637">IF($S1637=1,IFERROR(INDEX(Summary!$J:$J,$AH1637),0),0)</f>
        <v>0</v>
      </c>
      <c r="AC1637" s="2">
        <f t="array" ref="AC1637">IF($S1637=1,IFERROR(INDEX(Summary!$K:$K,$AH1637),0),0)</f>
        <v>0</v>
      </c>
      <c r="AD1637" s="2">
        <f t="array" ref="AD1637">IF($S1637=1,IFERROR(INDEX(Summary!$L:$L,$AH1637),0),0)</f>
        <v>0</v>
      </c>
      <c r="AE1637" s="2">
        <f t="array" ref="AE1637">IF($S1637=1,IFERROR(INDEX(Summary!$M:$M,$AH1637),0),0)</f>
        <v>0</v>
      </c>
      <c r="AF1637" s="2">
        <f t="array" ref="AF1637">IF($S1637=1,IFERROR(INDEX(Summary!$N:$N,$AH1637),0),0)</f>
        <v>0</v>
      </c>
      <c r="AG1637">
        <f t="array" ref="AG1637">IF($A1637="","",IFERROR(INDEX(Summary!$BB:$BB,$AH1637),0))</f>
        <v>7</v>
      </c>
      <c r="AH1637">
        <f t="shared" si="233"/>
        <v>57</v>
      </c>
    </row>
    <row r="1638" spans="1:34" hidden="1">
      <c r="A1638" t="str">
        <f t="array" ref="A1638">IFERROR(INDEX(Summary!$D:$D,$AH1638)&amp;"","")</f>
        <v>FG00932</v>
      </c>
      <c r="B1638" t="str">
        <f t="array" ref="B1638">IF($A1638="","",INDEX(Summary!$E:$E,$AH1638))</f>
        <v>kalanamak rice 1kg</v>
      </c>
      <c r="C1638" t="str">
        <f t="array" ref="C1638">IF($A1638="","",INDEX(Summary!$B:$B,$AH1638))</f>
        <v>Raw_Agri</v>
      </c>
      <c r="D1638" t="str">
        <f t="array" ref="D1638">IF($A1638="","",INDEX(Summary!$C:$C,$AH1638))</f>
        <v>C6</v>
      </c>
      <c r="E1638">
        <f t="array" ref="E1638">IF($A1638="","",INDEX(Summary!$F:$F,$AH1638))</f>
        <v>1</v>
      </c>
      <c r="F1638" t="str">
        <f t="array" ref="F1638">IF($A1638="","",INDEX(Summary!$BC:$BC,$AH1638)&amp;"")</f>
        <v>P2 – High</v>
      </c>
      <c r="G1638">
        <f t="shared" si="225"/>
        <v>2</v>
      </c>
      <c r="H1638">
        <f t="shared" si="226"/>
        <v>0</v>
      </c>
      <c r="I1638" t="str">
        <f t="array" ref="I1638">IF($A1638="","",IF(IFERROR(INDEX(Summary!$BA:$BA,$AH1638),0)&lt;1,"Under 1 day",IF(INDEX(Summary!$BA:$BA,$AH1638)&lt;3,"1-3 days",IF(INDEX(Summary!$BA:$BA,$AH1638)&lt;7,"3-7 days","7+ days"))))</f>
        <v>7+ days</v>
      </c>
      <c r="J1638" t="str">
        <f t="array" ref="J1638">IF($A1638="","",IF(IFERROR(INDEX(Summary!$AX:$AX,$AH1638),0)&lt;0.25,"0-25%",IF(INDEX(Summary!$AX:$AX,$AH1638)&lt;0.5,"25-50%",IF(INDEX(Summary!$AX:$AX,$AH1638)&lt;0.75,"50-75%","75-100%"))))</f>
        <v>50-75%</v>
      </c>
      <c r="K1638" t="str">
        <f t="array" ref="K1638">IF($A1638="","",INDEX(Summary!$AY:$AY,$AH1638)&amp;"")</f>
        <v xml:space="preserve">RM NA </v>
      </c>
      <c r="L1638" s="1">
        <f>IF($A1638="","",Summary!$P$2+MOD(ROW()-2,30))</f>
        <v>46243</v>
      </c>
      <c r="M1638">
        <f t="shared" si="227"/>
        <v>17</v>
      </c>
      <c r="N1638">
        <f t="shared" si="228"/>
        <v>9</v>
      </c>
      <c r="O1638" t="str">
        <f t="shared" si="229"/>
        <v>Aug-2026</v>
      </c>
      <c r="P1638">
        <f t="shared" ca="1" si="230"/>
        <v>1</v>
      </c>
      <c r="Q1638" s="2">
        <f t="array" ref="Q1638">IF($A1638="",0,IFERROR(INDEX(Summary!$P$3:$AS$67,$AH1638-2,$M1638),0))</f>
        <v>1058</v>
      </c>
      <c r="R1638" s="2">
        <f t="array" ref="R1638">IF($A1638="",0,ROUND(IFERROR(INDEX(Summary!$O:$O,$AH1638),0)/30,0))</f>
        <v>389</v>
      </c>
      <c r="S1638">
        <f t="shared" si="231"/>
        <v>0</v>
      </c>
      <c r="T1638" s="2">
        <f t="array" ref="T1638">IF($S1638=1,IFERROR(INDEX(Summary!$O:$O,$AH1638),0),0)</f>
        <v>0</v>
      </c>
      <c r="U1638" s="2">
        <f t="array" ref="U1638">IF($S1638=1,IFERROR(INDEX(Summary!$AT:$AT,$AH1638),0),0)</f>
        <v>0</v>
      </c>
      <c r="V1638" s="2">
        <f t="shared" si="232"/>
        <v>0</v>
      </c>
      <c r="W1638" s="2">
        <f t="array" ref="W1638">IF($S1638=1,IFERROR(INDEX(Summary!$AZ:$AZ,$AH1638),0),0)</f>
        <v>0</v>
      </c>
      <c r="X1638" s="3">
        <f t="array" ref="X1638">IF($S1638=1,IFERROR(INDEX(Summary!$BA:$BA,$AH1638),0),0)</f>
        <v>0</v>
      </c>
      <c r="Y1638" s="2">
        <f t="array" ref="Y1638">IF($S1638=1,IFERROR(INDEX(Summary!$G:$G,$AH1638),0),0)</f>
        <v>0</v>
      </c>
      <c r="Z1638" s="2">
        <f t="array" ref="Z1638">IF($S1638=1,IFERROR(INDEX(Summary!$H:$H,$AH1638),0),0)</f>
        <v>0</v>
      </c>
      <c r="AA1638" s="2">
        <f t="array" ref="AA1638">IF($S1638=1,IFERROR(INDEX(Summary!$I:$I,$AH1638),0),0)</f>
        <v>0</v>
      </c>
      <c r="AB1638" s="2">
        <f t="array" ref="AB1638">IF($S1638=1,IFERROR(INDEX(Summary!$J:$J,$AH1638),0),0)</f>
        <v>0</v>
      </c>
      <c r="AC1638" s="2">
        <f t="array" ref="AC1638">IF($S1638=1,IFERROR(INDEX(Summary!$K:$K,$AH1638),0),0)</f>
        <v>0</v>
      </c>
      <c r="AD1638" s="2">
        <f t="array" ref="AD1638">IF($S1638=1,IFERROR(INDEX(Summary!$L:$L,$AH1638),0),0)</f>
        <v>0</v>
      </c>
      <c r="AE1638" s="2">
        <f t="array" ref="AE1638">IF($S1638=1,IFERROR(INDEX(Summary!$M:$M,$AH1638),0),0)</f>
        <v>0</v>
      </c>
      <c r="AF1638" s="2">
        <f t="array" ref="AF1638">IF($S1638=1,IFERROR(INDEX(Summary!$N:$N,$AH1638),0),0)</f>
        <v>0</v>
      </c>
      <c r="AG1638">
        <f t="array" ref="AG1638">IF($A1638="","",IFERROR(INDEX(Summary!$BB:$BB,$AH1638),0))</f>
        <v>7</v>
      </c>
      <c r="AH1638">
        <f t="shared" si="233"/>
        <v>57</v>
      </c>
    </row>
    <row r="1639" spans="1:34" hidden="1">
      <c r="A1639" t="str">
        <f t="array" ref="A1639">IFERROR(INDEX(Summary!$D:$D,$AH1639)&amp;"","")</f>
        <v>FG00932</v>
      </c>
      <c r="B1639" t="str">
        <f t="array" ref="B1639">IF($A1639="","",INDEX(Summary!$E:$E,$AH1639))</f>
        <v>kalanamak rice 1kg</v>
      </c>
      <c r="C1639" t="str">
        <f t="array" ref="C1639">IF($A1639="","",INDEX(Summary!$B:$B,$AH1639))</f>
        <v>Raw_Agri</v>
      </c>
      <c r="D1639" t="str">
        <f t="array" ref="D1639">IF($A1639="","",INDEX(Summary!$C:$C,$AH1639))</f>
        <v>C6</v>
      </c>
      <c r="E1639">
        <f t="array" ref="E1639">IF($A1639="","",INDEX(Summary!$F:$F,$AH1639))</f>
        <v>1</v>
      </c>
      <c r="F1639" t="str">
        <f t="array" ref="F1639">IF($A1639="","",INDEX(Summary!$BC:$BC,$AH1639)&amp;"")</f>
        <v>P2 – High</v>
      </c>
      <c r="G1639">
        <f t="shared" si="225"/>
        <v>2</v>
      </c>
      <c r="H1639">
        <f t="shared" si="226"/>
        <v>0</v>
      </c>
      <c r="I1639" t="str">
        <f t="array" ref="I1639">IF($A1639="","",IF(IFERROR(INDEX(Summary!$BA:$BA,$AH1639),0)&lt;1,"Under 1 day",IF(INDEX(Summary!$BA:$BA,$AH1639)&lt;3,"1-3 days",IF(INDEX(Summary!$BA:$BA,$AH1639)&lt;7,"3-7 days","7+ days"))))</f>
        <v>7+ days</v>
      </c>
      <c r="J1639" t="str">
        <f t="array" ref="J1639">IF($A1639="","",IF(IFERROR(INDEX(Summary!$AX:$AX,$AH1639),0)&lt;0.25,"0-25%",IF(INDEX(Summary!$AX:$AX,$AH1639)&lt;0.5,"25-50%",IF(INDEX(Summary!$AX:$AX,$AH1639)&lt;0.75,"50-75%","75-100%"))))</f>
        <v>50-75%</v>
      </c>
      <c r="K1639" t="str">
        <f t="array" ref="K1639">IF($A1639="","",INDEX(Summary!$AY:$AY,$AH1639)&amp;"")</f>
        <v xml:space="preserve">RM NA </v>
      </c>
      <c r="L1639" s="1">
        <f>IF($A1639="","",Summary!$P$2+MOD(ROW()-2,30))</f>
        <v>46244</v>
      </c>
      <c r="M1639">
        <f t="shared" si="227"/>
        <v>18</v>
      </c>
      <c r="N1639">
        <f t="shared" si="228"/>
        <v>10</v>
      </c>
      <c r="O1639" t="str">
        <f t="shared" si="229"/>
        <v>Aug-2026</v>
      </c>
      <c r="P1639">
        <f t="shared" ca="1" si="230"/>
        <v>1</v>
      </c>
      <c r="Q1639" s="2">
        <f t="array" ref="Q1639">IF($A1639="",0,IFERROR(INDEX(Summary!$P$3:$AS$67,$AH1639-2,$M1639),0))</f>
        <v>0</v>
      </c>
      <c r="R1639" s="2">
        <f t="array" ref="R1639">IF($A1639="",0,ROUND(IFERROR(INDEX(Summary!$O:$O,$AH1639),0)/30,0))</f>
        <v>389</v>
      </c>
      <c r="S1639">
        <f t="shared" si="231"/>
        <v>0</v>
      </c>
      <c r="T1639" s="2">
        <f t="array" ref="T1639">IF($S1639=1,IFERROR(INDEX(Summary!$O:$O,$AH1639),0),0)</f>
        <v>0</v>
      </c>
      <c r="U1639" s="2">
        <f t="array" ref="U1639">IF($S1639=1,IFERROR(INDEX(Summary!$AT:$AT,$AH1639),0),0)</f>
        <v>0</v>
      </c>
      <c r="V1639" s="2">
        <f t="shared" si="232"/>
        <v>0</v>
      </c>
      <c r="W1639" s="2">
        <f t="array" ref="W1639">IF($S1639=1,IFERROR(INDEX(Summary!$AZ:$AZ,$AH1639),0),0)</f>
        <v>0</v>
      </c>
      <c r="X1639" s="3">
        <f t="array" ref="X1639">IF($S1639=1,IFERROR(INDEX(Summary!$BA:$BA,$AH1639),0),0)</f>
        <v>0</v>
      </c>
      <c r="Y1639" s="2">
        <f t="array" ref="Y1639">IF($S1639=1,IFERROR(INDEX(Summary!$G:$G,$AH1639),0),0)</f>
        <v>0</v>
      </c>
      <c r="Z1639" s="2">
        <f t="array" ref="Z1639">IF($S1639=1,IFERROR(INDEX(Summary!$H:$H,$AH1639),0),0)</f>
        <v>0</v>
      </c>
      <c r="AA1639" s="2">
        <f t="array" ref="AA1639">IF($S1639=1,IFERROR(INDEX(Summary!$I:$I,$AH1639),0),0)</f>
        <v>0</v>
      </c>
      <c r="AB1639" s="2">
        <f t="array" ref="AB1639">IF($S1639=1,IFERROR(INDEX(Summary!$J:$J,$AH1639),0),0)</f>
        <v>0</v>
      </c>
      <c r="AC1639" s="2">
        <f t="array" ref="AC1639">IF($S1639=1,IFERROR(INDEX(Summary!$K:$K,$AH1639),0),0)</f>
        <v>0</v>
      </c>
      <c r="AD1639" s="2">
        <f t="array" ref="AD1639">IF($S1639=1,IFERROR(INDEX(Summary!$L:$L,$AH1639),0),0)</f>
        <v>0</v>
      </c>
      <c r="AE1639" s="2">
        <f t="array" ref="AE1639">IF($S1639=1,IFERROR(INDEX(Summary!$M:$M,$AH1639),0),0)</f>
        <v>0</v>
      </c>
      <c r="AF1639" s="2">
        <f t="array" ref="AF1639">IF($S1639=1,IFERROR(INDEX(Summary!$N:$N,$AH1639),0),0)</f>
        <v>0</v>
      </c>
      <c r="AG1639">
        <f t="array" ref="AG1639">IF($A1639="","",IFERROR(INDEX(Summary!$BB:$BB,$AH1639),0))</f>
        <v>7</v>
      </c>
      <c r="AH1639">
        <f t="shared" si="233"/>
        <v>57</v>
      </c>
    </row>
    <row r="1640" spans="1:34" hidden="1">
      <c r="A1640" t="str">
        <f t="array" ref="A1640">IFERROR(INDEX(Summary!$D:$D,$AH1640)&amp;"","")</f>
        <v>FG00932</v>
      </c>
      <c r="B1640" t="str">
        <f t="array" ref="B1640">IF($A1640="","",INDEX(Summary!$E:$E,$AH1640))</f>
        <v>kalanamak rice 1kg</v>
      </c>
      <c r="C1640" t="str">
        <f t="array" ref="C1640">IF($A1640="","",INDEX(Summary!$B:$B,$AH1640))</f>
        <v>Raw_Agri</v>
      </c>
      <c r="D1640" t="str">
        <f t="array" ref="D1640">IF($A1640="","",INDEX(Summary!$C:$C,$AH1640))</f>
        <v>C6</v>
      </c>
      <c r="E1640">
        <f t="array" ref="E1640">IF($A1640="","",INDEX(Summary!$F:$F,$AH1640))</f>
        <v>1</v>
      </c>
      <c r="F1640" t="str">
        <f t="array" ref="F1640">IF($A1640="","",INDEX(Summary!$BC:$BC,$AH1640)&amp;"")</f>
        <v>P2 – High</v>
      </c>
      <c r="G1640">
        <f t="shared" si="225"/>
        <v>2</v>
      </c>
      <c r="H1640">
        <f t="shared" si="226"/>
        <v>0</v>
      </c>
      <c r="I1640" t="str">
        <f t="array" ref="I1640">IF($A1640="","",IF(IFERROR(INDEX(Summary!$BA:$BA,$AH1640),0)&lt;1,"Under 1 day",IF(INDEX(Summary!$BA:$BA,$AH1640)&lt;3,"1-3 days",IF(INDEX(Summary!$BA:$BA,$AH1640)&lt;7,"3-7 days","7+ days"))))</f>
        <v>7+ days</v>
      </c>
      <c r="J1640" t="str">
        <f t="array" ref="J1640">IF($A1640="","",IF(IFERROR(INDEX(Summary!$AX:$AX,$AH1640),0)&lt;0.25,"0-25%",IF(INDEX(Summary!$AX:$AX,$AH1640)&lt;0.5,"25-50%",IF(INDEX(Summary!$AX:$AX,$AH1640)&lt;0.75,"50-75%","75-100%"))))</f>
        <v>50-75%</v>
      </c>
      <c r="K1640" t="str">
        <f t="array" ref="K1640">IF($A1640="","",INDEX(Summary!$AY:$AY,$AH1640)&amp;"")</f>
        <v xml:space="preserve">RM NA </v>
      </c>
      <c r="L1640" s="1">
        <f>IF($A1640="","",Summary!$P$2+MOD(ROW()-2,30))</f>
        <v>46245</v>
      </c>
      <c r="M1640">
        <f t="shared" si="227"/>
        <v>19</v>
      </c>
      <c r="N1640">
        <f t="shared" si="228"/>
        <v>11</v>
      </c>
      <c r="O1640" t="str">
        <f t="shared" si="229"/>
        <v>Aug-2026</v>
      </c>
      <c r="P1640">
        <f t="shared" ca="1" si="230"/>
        <v>1</v>
      </c>
      <c r="Q1640" s="2">
        <f t="array" ref="Q1640">IF($A1640="",0,IFERROR(INDEX(Summary!$P$3:$AS$67,$AH1640-2,$M1640),0))</f>
        <v>287</v>
      </c>
      <c r="R1640" s="2">
        <f t="array" ref="R1640">IF($A1640="",0,ROUND(IFERROR(INDEX(Summary!$O:$O,$AH1640),0)/30,0))</f>
        <v>389</v>
      </c>
      <c r="S1640">
        <f t="shared" si="231"/>
        <v>0</v>
      </c>
      <c r="T1640" s="2">
        <f t="array" ref="T1640">IF($S1640=1,IFERROR(INDEX(Summary!$O:$O,$AH1640),0),0)</f>
        <v>0</v>
      </c>
      <c r="U1640" s="2">
        <f t="array" ref="U1640">IF($S1640=1,IFERROR(INDEX(Summary!$AT:$AT,$AH1640),0),0)</f>
        <v>0</v>
      </c>
      <c r="V1640" s="2">
        <f t="shared" si="232"/>
        <v>0</v>
      </c>
      <c r="W1640" s="2">
        <f t="array" ref="W1640">IF($S1640=1,IFERROR(INDEX(Summary!$AZ:$AZ,$AH1640),0),0)</f>
        <v>0</v>
      </c>
      <c r="X1640" s="3">
        <f t="array" ref="X1640">IF($S1640=1,IFERROR(INDEX(Summary!$BA:$BA,$AH1640),0),0)</f>
        <v>0</v>
      </c>
      <c r="Y1640" s="2">
        <f t="array" ref="Y1640">IF($S1640=1,IFERROR(INDEX(Summary!$G:$G,$AH1640),0),0)</f>
        <v>0</v>
      </c>
      <c r="Z1640" s="2">
        <f t="array" ref="Z1640">IF($S1640=1,IFERROR(INDEX(Summary!$H:$H,$AH1640),0),0)</f>
        <v>0</v>
      </c>
      <c r="AA1640" s="2">
        <f t="array" ref="AA1640">IF($S1640=1,IFERROR(INDEX(Summary!$I:$I,$AH1640),0),0)</f>
        <v>0</v>
      </c>
      <c r="AB1640" s="2">
        <f t="array" ref="AB1640">IF($S1640=1,IFERROR(INDEX(Summary!$J:$J,$AH1640),0),0)</f>
        <v>0</v>
      </c>
      <c r="AC1640" s="2">
        <f t="array" ref="AC1640">IF($S1640=1,IFERROR(INDEX(Summary!$K:$K,$AH1640),0),0)</f>
        <v>0</v>
      </c>
      <c r="AD1640" s="2">
        <f t="array" ref="AD1640">IF($S1640=1,IFERROR(INDEX(Summary!$L:$L,$AH1640),0),0)</f>
        <v>0</v>
      </c>
      <c r="AE1640" s="2">
        <f t="array" ref="AE1640">IF($S1640=1,IFERROR(INDEX(Summary!$M:$M,$AH1640),0),0)</f>
        <v>0</v>
      </c>
      <c r="AF1640" s="2">
        <f t="array" ref="AF1640">IF($S1640=1,IFERROR(INDEX(Summary!$N:$N,$AH1640),0),0)</f>
        <v>0</v>
      </c>
      <c r="AG1640">
        <f t="array" ref="AG1640">IF($A1640="","",IFERROR(INDEX(Summary!$BB:$BB,$AH1640),0))</f>
        <v>7</v>
      </c>
      <c r="AH1640">
        <f t="shared" si="233"/>
        <v>57</v>
      </c>
    </row>
    <row r="1641" spans="1:34" hidden="1">
      <c r="A1641" t="str">
        <f t="array" ref="A1641">IFERROR(INDEX(Summary!$D:$D,$AH1641)&amp;"","")</f>
        <v>FG00932</v>
      </c>
      <c r="B1641" t="str">
        <f t="array" ref="B1641">IF($A1641="","",INDEX(Summary!$E:$E,$AH1641))</f>
        <v>kalanamak rice 1kg</v>
      </c>
      <c r="C1641" t="str">
        <f t="array" ref="C1641">IF($A1641="","",INDEX(Summary!$B:$B,$AH1641))</f>
        <v>Raw_Agri</v>
      </c>
      <c r="D1641" t="str">
        <f t="array" ref="D1641">IF($A1641="","",INDEX(Summary!$C:$C,$AH1641))</f>
        <v>C6</v>
      </c>
      <c r="E1641">
        <f t="array" ref="E1641">IF($A1641="","",INDEX(Summary!$F:$F,$AH1641))</f>
        <v>1</v>
      </c>
      <c r="F1641" t="str">
        <f t="array" ref="F1641">IF($A1641="","",INDEX(Summary!$BC:$BC,$AH1641)&amp;"")</f>
        <v>P2 – High</v>
      </c>
      <c r="G1641">
        <f t="shared" si="225"/>
        <v>2</v>
      </c>
      <c r="H1641">
        <f t="shared" si="226"/>
        <v>0</v>
      </c>
      <c r="I1641" t="str">
        <f t="array" ref="I1641">IF($A1641="","",IF(IFERROR(INDEX(Summary!$BA:$BA,$AH1641),0)&lt;1,"Under 1 day",IF(INDEX(Summary!$BA:$BA,$AH1641)&lt;3,"1-3 days",IF(INDEX(Summary!$BA:$BA,$AH1641)&lt;7,"3-7 days","7+ days"))))</f>
        <v>7+ days</v>
      </c>
      <c r="J1641" t="str">
        <f t="array" ref="J1641">IF($A1641="","",IF(IFERROR(INDEX(Summary!$AX:$AX,$AH1641),0)&lt;0.25,"0-25%",IF(INDEX(Summary!$AX:$AX,$AH1641)&lt;0.5,"25-50%",IF(INDEX(Summary!$AX:$AX,$AH1641)&lt;0.75,"50-75%","75-100%"))))</f>
        <v>50-75%</v>
      </c>
      <c r="K1641" t="str">
        <f t="array" ref="K1641">IF($A1641="","",INDEX(Summary!$AY:$AY,$AH1641)&amp;"")</f>
        <v xml:space="preserve">RM NA </v>
      </c>
      <c r="L1641" s="1">
        <f>IF($A1641="","",Summary!$P$2+MOD(ROW()-2,30))</f>
        <v>46246</v>
      </c>
      <c r="M1641">
        <f t="shared" si="227"/>
        <v>20</v>
      </c>
      <c r="N1641">
        <f t="shared" si="228"/>
        <v>12</v>
      </c>
      <c r="O1641" t="str">
        <f t="shared" si="229"/>
        <v>Aug-2026</v>
      </c>
      <c r="P1641">
        <f t="shared" ca="1" si="230"/>
        <v>1</v>
      </c>
      <c r="Q1641" s="2">
        <f t="array" ref="Q1641">IF($A1641="",0,IFERROR(INDEX(Summary!$P$3:$AS$67,$AH1641-2,$M1641),0))</f>
        <v>360</v>
      </c>
      <c r="R1641" s="2">
        <f t="array" ref="R1641">IF($A1641="",0,ROUND(IFERROR(INDEX(Summary!$O:$O,$AH1641),0)/30,0))</f>
        <v>389</v>
      </c>
      <c r="S1641">
        <f t="shared" si="231"/>
        <v>0</v>
      </c>
      <c r="T1641" s="2">
        <f t="array" ref="T1641">IF($S1641=1,IFERROR(INDEX(Summary!$O:$O,$AH1641),0),0)</f>
        <v>0</v>
      </c>
      <c r="U1641" s="2">
        <f t="array" ref="U1641">IF($S1641=1,IFERROR(INDEX(Summary!$AT:$AT,$AH1641),0),0)</f>
        <v>0</v>
      </c>
      <c r="V1641" s="2">
        <f t="shared" si="232"/>
        <v>0</v>
      </c>
      <c r="W1641" s="2">
        <f t="array" ref="W1641">IF($S1641=1,IFERROR(INDEX(Summary!$AZ:$AZ,$AH1641),0),0)</f>
        <v>0</v>
      </c>
      <c r="X1641" s="3">
        <f t="array" ref="X1641">IF($S1641=1,IFERROR(INDEX(Summary!$BA:$BA,$AH1641),0),0)</f>
        <v>0</v>
      </c>
      <c r="Y1641" s="2">
        <f t="array" ref="Y1641">IF($S1641=1,IFERROR(INDEX(Summary!$G:$G,$AH1641),0),0)</f>
        <v>0</v>
      </c>
      <c r="Z1641" s="2">
        <f t="array" ref="Z1641">IF($S1641=1,IFERROR(INDEX(Summary!$H:$H,$AH1641),0),0)</f>
        <v>0</v>
      </c>
      <c r="AA1641" s="2">
        <f t="array" ref="AA1641">IF($S1641=1,IFERROR(INDEX(Summary!$I:$I,$AH1641),0),0)</f>
        <v>0</v>
      </c>
      <c r="AB1641" s="2">
        <f t="array" ref="AB1641">IF($S1641=1,IFERROR(INDEX(Summary!$J:$J,$AH1641),0),0)</f>
        <v>0</v>
      </c>
      <c r="AC1641" s="2">
        <f t="array" ref="AC1641">IF($S1641=1,IFERROR(INDEX(Summary!$K:$K,$AH1641),0),0)</f>
        <v>0</v>
      </c>
      <c r="AD1641" s="2">
        <f t="array" ref="AD1641">IF($S1641=1,IFERROR(INDEX(Summary!$L:$L,$AH1641),0),0)</f>
        <v>0</v>
      </c>
      <c r="AE1641" s="2">
        <f t="array" ref="AE1641">IF($S1641=1,IFERROR(INDEX(Summary!$M:$M,$AH1641),0),0)</f>
        <v>0</v>
      </c>
      <c r="AF1641" s="2">
        <f t="array" ref="AF1641">IF($S1641=1,IFERROR(INDEX(Summary!$N:$N,$AH1641),0),0)</f>
        <v>0</v>
      </c>
      <c r="AG1641">
        <f t="array" ref="AG1641">IF($A1641="","",IFERROR(INDEX(Summary!$BB:$BB,$AH1641),0))</f>
        <v>7</v>
      </c>
      <c r="AH1641">
        <f t="shared" si="233"/>
        <v>57</v>
      </c>
    </row>
    <row r="1642" spans="1:34" hidden="1">
      <c r="A1642" t="str">
        <f t="array" ref="A1642">IFERROR(INDEX(Summary!$D:$D,$AH1642)&amp;"","")</f>
        <v>FG00932</v>
      </c>
      <c r="B1642" t="str">
        <f t="array" ref="B1642">IF($A1642="","",INDEX(Summary!$E:$E,$AH1642))</f>
        <v>kalanamak rice 1kg</v>
      </c>
      <c r="C1642" t="str">
        <f t="array" ref="C1642">IF($A1642="","",INDEX(Summary!$B:$B,$AH1642))</f>
        <v>Raw_Agri</v>
      </c>
      <c r="D1642" t="str">
        <f t="array" ref="D1642">IF($A1642="","",INDEX(Summary!$C:$C,$AH1642))</f>
        <v>C6</v>
      </c>
      <c r="E1642">
        <f t="array" ref="E1642">IF($A1642="","",INDEX(Summary!$F:$F,$AH1642))</f>
        <v>1</v>
      </c>
      <c r="F1642" t="str">
        <f t="array" ref="F1642">IF($A1642="","",INDEX(Summary!$BC:$BC,$AH1642)&amp;"")</f>
        <v>P2 – High</v>
      </c>
      <c r="G1642">
        <f t="shared" si="225"/>
        <v>2</v>
      </c>
      <c r="H1642">
        <f t="shared" si="226"/>
        <v>0</v>
      </c>
      <c r="I1642" t="str">
        <f t="array" ref="I1642">IF($A1642="","",IF(IFERROR(INDEX(Summary!$BA:$BA,$AH1642),0)&lt;1,"Under 1 day",IF(INDEX(Summary!$BA:$BA,$AH1642)&lt;3,"1-3 days",IF(INDEX(Summary!$BA:$BA,$AH1642)&lt;7,"3-7 days","7+ days"))))</f>
        <v>7+ days</v>
      </c>
      <c r="J1642" t="str">
        <f t="array" ref="J1642">IF($A1642="","",IF(IFERROR(INDEX(Summary!$AX:$AX,$AH1642),0)&lt;0.25,"0-25%",IF(INDEX(Summary!$AX:$AX,$AH1642)&lt;0.5,"25-50%",IF(INDEX(Summary!$AX:$AX,$AH1642)&lt;0.75,"50-75%","75-100%"))))</f>
        <v>50-75%</v>
      </c>
      <c r="K1642" t="str">
        <f t="array" ref="K1642">IF($A1642="","",INDEX(Summary!$AY:$AY,$AH1642)&amp;"")</f>
        <v xml:space="preserve">RM NA </v>
      </c>
      <c r="L1642" s="1">
        <f>IF($A1642="","",Summary!$P$2+MOD(ROW()-2,30))</f>
        <v>46247</v>
      </c>
      <c r="M1642">
        <f t="shared" si="227"/>
        <v>21</v>
      </c>
      <c r="N1642">
        <f t="shared" si="228"/>
        <v>13</v>
      </c>
      <c r="O1642" t="str">
        <f t="shared" si="229"/>
        <v>Aug-2026</v>
      </c>
      <c r="P1642">
        <f t="shared" ca="1" si="230"/>
        <v>1</v>
      </c>
      <c r="Q1642" s="2">
        <f t="array" ref="Q1642">IF($A1642="",0,IFERROR(INDEX(Summary!$P$3:$AS$67,$AH1642-2,$M1642),0))</f>
        <v>0</v>
      </c>
      <c r="R1642" s="2">
        <f t="array" ref="R1642">IF($A1642="",0,ROUND(IFERROR(INDEX(Summary!$O:$O,$AH1642),0)/30,0))</f>
        <v>389</v>
      </c>
      <c r="S1642">
        <f t="shared" si="231"/>
        <v>0</v>
      </c>
      <c r="T1642" s="2">
        <f t="array" ref="T1642">IF($S1642=1,IFERROR(INDEX(Summary!$O:$O,$AH1642),0),0)</f>
        <v>0</v>
      </c>
      <c r="U1642" s="2">
        <f t="array" ref="U1642">IF($S1642=1,IFERROR(INDEX(Summary!$AT:$AT,$AH1642),0),0)</f>
        <v>0</v>
      </c>
      <c r="V1642" s="2">
        <f t="shared" si="232"/>
        <v>0</v>
      </c>
      <c r="W1642" s="2">
        <f t="array" ref="W1642">IF($S1642=1,IFERROR(INDEX(Summary!$AZ:$AZ,$AH1642),0),0)</f>
        <v>0</v>
      </c>
      <c r="X1642" s="3">
        <f t="array" ref="X1642">IF($S1642=1,IFERROR(INDEX(Summary!$BA:$BA,$AH1642),0),0)</f>
        <v>0</v>
      </c>
      <c r="Y1642" s="2">
        <f t="array" ref="Y1642">IF($S1642=1,IFERROR(INDEX(Summary!$G:$G,$AH1642),0),0)</f>
        <v>0</v>
      </c>
      <c r="Z1642" s="2">
        <f t="array" ref="Z1642">IF($S1642=1,IFERROR(INDEX(Summary!$H:$H,$AH1642),0),0)</f>
        <v>0</v>
      </c>
      <c r="AA1642" s="2">
        <f t="array" ref="AA1642">IF($S1642=1,IFERROR(INDEX(Summary!$I:$I,$AH1642),0),0)</f>
        <v>0</v>
      </c>
      <c r="AB1642" s="2">
        <f t="array" ref="AB1642">IF($S1642=1,IFERROR(INDEX(Summary!$J:$J,$AH1642),0),0)</f>
        <v>0</v>
      </c>
      <c r="AC1642" s="2">
        <f t="array" ref="AC1642">IF($S1642=1,IFERROR(INDEX(Summary!$K:$K,$AH1642),0),0)</f>
        <v>0</v>
      </c>
      <c r="AD1642" s="2">
        <f t="array" ref="AD1642">IF($S1642=1,IFERROR(INDEX(Summary!$L:$L,$AH1642),0),0)</f>
        <v>0</v>
      </c>
      <c r="AE1642" s="2">
        <f t="array" ref="AE1642">IF($S1642=1,IFERROR(INDEX(Summary!$M:$M,$AH1642),0),0)</f>
        <v>0</v>
      </c>
      <c r="AF1642" s="2">
        <f t="array" ref="AF1642">IF($S1642=1,IFERROR(INDEX(Summary!$N:$N,$AH1642),0),0)</f>
        <v>0</v>
      </c>
      <c r="AG1642">
        <f t="array" ref="AG1642">IF($A1642="","",IFERROR(INDEX(Summary!$BB:$BB,$AH1642),0))</f>
        <v>7</v>
      </c>
      <c r="AH1642">
        <f t="shared" si="233"/>
        <v>57</v>
      </c>
    </row>
    <row r="1643" spans="1:34" hidden="1">
      <c r="A1643" t="str">
        <f t="array" ref="A1643">IFERROR(INDEX(Summary!$D:$D,$AH1643)&amp;"","")</f>
        <v>FG00932</v>
      </c>
      <c r="B1643" t="str">
        <f t="array" ref="B1643">IF($A1643="","",INDEX(Summary!$E:$E,$AH1643))</f>
        <v>kalanamak rice 1kg</v>
      </c>
      <c r="C1643" t="str">
        <f t="array" ref="C1643">IF($A1643="","",INDEX(Summary!$B:$B,$AH1643))</f>
        <v>Raw_Agri</v>
      </c>
      <c r="D1643" t="str">
        <f t="array" ref="D1643">IF($A1643="","",INDEX(Summary!$C:$C,$AH1643))</f>
        <v>C6</v>
      </c>
      <c r="E1643">
        <f t="array" ref="E1643">IF($A1643="","",INDEX(Summary!$F:$F,$AH1643))</f>
        <v>1</v>
      </c>
      <c r="F1643" t="str">
        <f t="array" ref="F1643">IF($A1643="","",INDEX(Summary!$BC:$BC,$AH1643)&amp;"")</f>
        <v>P2 – High</v>
      </c>
      <c r="G1643">
        <f t="shared" si="225"/>
        <v>2</v>
      </c>
      <c r="H1643">
        <f t="shared" si="226"/>
        <v>0</v>
      </c>
      <c r="I1643" t="str">
        <f t="array" ref="I1643">IF($A1643="","",IF(IFERROR(INDEX(Summary!$BA:$BA,$AH1643),0)&lt;1,"Under 1 day",IF(INDEX(Summary!$BA:$BA,$AH1643)&lt;3,"1-3 days",IF(INDEX(Summary!$BA:$BA,$AH1643)&lt;7,"3-7 days","7+ days"))))</f>
        <v>7+ days</v>
      </c>
      <c r="J1643" t="str">
        <f t="array" ref="J1643">IF($A1643="","",IF(IFERROR(INDEX(Summary!$AX:$AX,$AH1643),0)&lt;0.25,"0-25%",IF(INDEX(Summary!$AX:$AX,$AH1643)&lt;0.5,"25-50%",IF(INDEX(Summary!$AX:$AX,$AH1643)&lt;0.75,"50-75%","75-100%"))))</f>
        <v>50-75%</v>
      </c>
      <c r="K1643" t="str">
        <f t="array" ref="K1643">IF($A1643="","",INDEX(Summary!$AY:$AY,$AH1643)&amp;"")</f>
        <v xml:space="preserve">RM NA </v>
      </c>
      <c r="L1643" s="1">
        <f>IF($A1643="","",Summary!$P$2+MOD(ROW()-2,30))</f>
        <v>46248</v>
      </c>
      <c r="M1643">
        <f t="shared" si="227"/>
        <v>22</v>
      </c>
      <c r="N1643">
        <f t="shared" si="228"/>
        <v>14</v>
      </c>
      <c r="O1643" t="str">
        <f t="shared" si="229"/>
        <v>Aug-2026</v>
      </c>
      <c r="P1643">
        <f t="shared" ca="1" si="230"/>
        <v>1</v>
      </c>
      <c r="Q1643" s="2">
        <f t="array" ref="Q1643">IF($A1643="",0,IFERROR(INDEX(Summary!$P$3:$AS$67,$AH1643-2,$M1643),0))</f>
        <v>0</v>
      </c>
      <c r="R1643" s="2">
        <f t="array" ref="R1643">IF($A1643="",0,ROUND(IFERROR(INDEX(Summary!$O:$O,$AH1643),0)/30,0))</f>
        <v>389</v>
      </c>
      <c r="S1643">
        <f t="shared" si="231"/>
        <v>0</v>
      </c>
      <c r="T1643" s="2">
        <f t="array" ref="T1643">IF($S1643=1,IFERROR(INDEX(Summary!$O:$O,$AH1643),0),0)</f>
        <v>0</v>
      </c>
      <c r="U1643" s="2">
        <f t="array" ref="U1643">IF($S1643=1,IFERROR(INDEX(Summary!$AT:$AT,$AH1643),0),0)</f>
        <v>0</v>
      </c>
      <c r="V1643" s="2">
        <f t="shared" si="232"/>
        <v>0</v>
      </c>
      <c r="W1643" s="2">
        <f t="array" ref="W1643">IF($S1643=1,IFERROR(INDEX(Summary!$AZ:$AZ,$AH1643),0),0)</f>
        <v>0</v>
      </c>
      <c r="X1643" s="3">
        <f t="array" ref="X1643">IF($S1643=1,IFERROR(INDEX(Summary!$BA:$BA,$AH1643),0),0)</f>
        <v>0</v>
      </c>
      <c r="Y1643" s="2">
        <f t="array" ref="Y1643">IF($S1643=1,IFERROR(INDEX(Summary!$G:$G,$AH1643),0),0)</f>
        <v>0</v>
      </c>
      <c r="Z1643" s="2">
        <f t="array" ref="Z1643">IF($S1643=1,IFERROR(INDEX(Summary!$H:$H,$AH1643),0),0)</f>
        <v>0</v>
      </c>
      <c r="AA1643" s="2">
        <f t="array" ref="AA1643">IF($S1643=1,IFERROR(INDEX(Summary!$I:$I,$AH1643),0),0)</f>
        <v>0</v>
      </c>
      <c r="AB1643" s="2">
        <f t="array" ref="AB1643">IF($S1643=1,IFERROR(INDEX(Summary!$J:$J,$AH1643),0),0)</f>
        <v>0</v>
      </c>
      <c r="AC1643" s="2">
        <f t="array" ref="AC1643">IF($S1643=1,IFERROR(INDEX(Summary!$K:$K,$AH1643),0),0)</f>
        <v>0</v>
      </c>
      <c r="AD1643" s="2">
        <f t="array" ref="AD1643">IF($S1643=1,IFERROR(INDEX(Summary!$L:$L,$AH1643),0),0)</f>
        <v>0</v>
      </c>
      <c r="AE1643" s="2">
        <f t="array" ref="AE1643">IF($S1643=1,IFERROR(INDEX(Summary!$M:$M,$AH1643),0),0)</f>
        <v>0</v>
      </c>
      <c r="AF1643" s="2">
        <f t="array" ref="AF1643">IF($S1643=1,IFERROR(INDEX(Summary!$N:$N,$AH1643),0),0)</f>
        <v>0</v>
      </c>
      <c r="AG1643">
        <f t="array" ref="AG1643">IF($A1643="","",IFERROR(INDEX(Summary!$BB:$BB,$AH1643),0))</f>
        <v>7</v>
      </c>
      <c r="AH1643">
        <f t="shared" si="233"/>
        <v>57</v>
      </c>
    </row>
    <row r="1644" spans="1:34" hidden="1">
      <c r="A1644" t="str">
        <f t="array" ref="A1644">IFERROR(INDEX(Summary!$D:$D,$AH1644)&amp;"","")</f>
        <v>FG00932</v>
      </c>
      <c r="B1644" t="str">
        <f t="array" ref="B1644">IF($A1644="","",INDEX(Summary!$E:$E,$AH1644))</f>
        <v>kalanamak rice 1kg</v>
      </c>
      <c r="C1644" t="str">
        <f t="array" ref="C1644">IF($A1644="","",INDEX(Summary!$B:$B,$AH1644))</f>
        <v>Raw_Agri</v>
      </c>
      <c r="D1644" t="str">
        <f t="array" ref="D1644">IF($A1644="","",INDEX(Summary!$C:$C,$AH1644))</f>
        <v>C6</v>
      </c>
      <c r="E1644">
        <f t="array" ref="E1644">IF($A1644="","",INDEX(Summary!$F:$F,$AH1644))</f>
        <v>1</v>
      </c>
      <c r="F1644" t="str">
        <f t="array" ref="F1644">IF($A1644="","",INDEX(Summary!$BC:$BC,$AH1644)&amp;"")</f>
        <v>P2 – High</v>
      </c>
      <c r="G1644">
        <f t="shared" si="225"/>
        <v>2</v>
      </c>
      <c r="H1644">
        <f t="shared" si="226"/>
        <v>0</v>
      </c>
      <c r="I1644" t="str">
        <f t="array" ref="I1644">IF($A1644="","",IF(IFERROR(INDEX(Summary!$BA:$BA,$AH1644),0)&lt;1,"Under 1 day",IF(INDEX(Summary!$BA:$BA,$AH1644)&lt;3,"1-3 days",IF(INDEX(Summary!$BA:$BA,$AH1644)&lt;7,"3-7 days","7+ days"))))</f>
        <v>7+ days</v>
      </c>
      <c r="J1644" t="str">
        <f t="array" ref="J1644">IF($A1644="","",IF(IFERROR(INDEX(Summary!$AX:$AX,$AH1644),0)&lt;0.25,"0-25%",IF(INDEX(Summary!$AX:$AX,$AH1644)&lt;0.5,"25-50%",IF(INDEX(Summary!$AX:$AX,$AH1644)&lt;0.75,"50-75%","75-100%"))))</f>
        <v>50-75%</v>
      </c>
      <c r="K1644" t="str">
        <f t="array" ref="K1644">IF($A1644="","",INDEX(Summary!$AY:$AY,$AH1644)&amp;"")</f>
        <v xml:space="preserve">RM NA </v>
      </c>
      <c r="L1644" s="1">
        <f>IF($A1644="","",Summary!$P$2+MOD(ROW()-2,30))</f>
        <v>46249</v>
      </c>
      <c r="M1644">
        <f t="shared" si="227"/>
        <v>23</v>
      </c>
      <c r="N1644">
        <f t="shared" si="228"/>
        <v>15</v>
      </c>
      <c r="O1644" t="str">
        <f t="shared" si="229"/>
        <v>Aug-2026</v>
      </c>
      <c r="P1644">
        <f t="shared" ca="1" si="230"/>
        <v>1</v>
      </c>
      <c r="Q1644" s="2">
        <f t="array" ref="Q1644">IF($A1644="",0,IFERROR(INDEX(Summary!$P$3:$AS$67,$AH1644-2,$M1644),0))</f>
        <v>0</v>
      </c>
      <c r="R1644" s="2">
        <f t="array" ref="R1644">IF($A1644="",0,ROUND(IFERROR(INDEX(Summary!$O:$O,$AH1644),0)/30,0))</f>
        <v>389</v>
      </c>
      <c r="S1644">
        <f t="shared" si="231"/>
        <v>0</v>
      </c>
      <c r="T1644" s="2">
        <f t="array" ref="T1644">IF($S1644=1,IFERROR(INDEX(Summary!$O:$O,$AH1644),0),0)</f>
        <v>0</v>
      </c>
      <c r="U1644" s="2">
        <f t="array" ref="U1644">IF($S1644=1,IFERROR(INDEX(Summary!$AT:$AT,$AH1644),0),0)</f>
        <v>0</v>
      </c>
      <c r="V1644" s="2">
        <f t="shared" si="232"/>
        <v>0</v>
      </c>
      <c r="W1644" s="2">
        <f t="array" ref="W1644">IF($S1644=1,IFERROR(INDEX(Summary!$AZ:$AZ,$AH1644),0),0)</f>
        <v>0</v>
      </c>
      <c r="X1644" s="3">
        <f t="array" ref="X1644">IF($S1644=1,IFERROR(INDEX(Summary!$BA:$BA,$AH1644),0),0)</f>
        <v>0</v>
      </c>
      <c r="Y1644" s="2">
        <f t="array" ref="Y1644">IF($S1644=1,IFERROR(INDEX(Summary!$G:$G,$AH1644),0),0)</f>
        <v>0</v>
      </c>
      <c r="Z1644" s="2">
        <f t="array" ref="Z1644">IF($S1644=1,IFERROR(INDEX(Summary!$H:$H,$AH1644),0),0)</f>
        <v>0</v>
      </c>
      <c r="AA1644" s="2">
        <f t="array" ref="AA1644">IF($S1644=1,IFERROR(INDEX(Summary!$I:$I,$AH1644),0),0)</f>
        <v>0</v>
      </c>
      <c r="AB1644" s="2">
        <f t="array" ref="AB1644">IF($S1644=1,IFERROR(INDEX(Summary!$J:$J,$AH1644),0),0)</f>
        <v>0</v>
      </c>
      <c r="AC1644" s="2">
        <f t="array" ref="AC1644">IF($S1644=1,IFERROR(INDEX(Summary!$K:$K,$AH1644),0),0)</f>
        <v>0</v>
      </c>
      <c r="AD1644" s="2">
        <f t="array" ref="AD1644">IF($S1644=1,IFERROR(INDEX(Summary!$L:$L,$AH1644),0),0)</f>
        <v>0</v>
      </c>
      <c r="AE1644" s="2">
        <f t="array" ref="AE1644">IF($S1644=1,IFERROR(INDEX(Summary!$M:$M,$AH1644),0),0)</f>
        <v>0</v>
      </c>
      <c r="AF1644" s="2">
        <f t="array" ref="AF1644">IF($S1644=1,IFERROR(INDEX(Summary!$N:$N,$AH1644),0),0)</f>
        <v>0</v>
      </c>
      <c r="AG1644">
        <f t="array" ref="AG1644">IF($A1644="","",IFERROR(INDEX(Summary!$BB:$BB,$AH1644),0))</f>
        <v>7</v>
      </c>
      <c r="AH1644">
        <f t="shared" si="233"/>
        <v>57</v>
      </c>
    </row>
    <row r="1645" spans="1:34" hidden="1">
      <c r="A1645" t="str">
        <f t="array" ref="A1645">IFERROR(INDEX(Summary!$D:$D,$AH1645)&amp;"","")</f>
        <v>FG00932</v>
      </c>
      <c r="B1645" t="str">
        <f t="array" ref="B1645">IF($A1645="","",INDEX(Summary!$E:$E,$AH1645))</f>
        <v>kalanamak rice 1kg</v>
      </c>
      <c r="C1645" t="str">
        <f t="array" ref="C1645">IF($A1645="","",INDEX(Summary!$B:$B,$AH1645))</f>
        <v>Raw_Agri</v>
      </c>
      <c r="D1645" t="str">
        <f t="array" ref="D1645">IF($A1645="","",INDEX(Summary!$C:$C,$AH1645))</f>
        <v>C6</v>
      </c>
      <c r="E1645">
        <f t="array" ref="E1645">IF($A1645="","",INDEX(Summary!$F:$F,$AH1645))</f>
        <v>1</v>
      </c>
      <c r="F1645" t="str">
        <f t="array" ref="F1645">IF($A1645="","",INDEX(Summary!$BC:$BC,$AH1645)&amp;"")</f>
        <v>P2 – High</v>
      </c>
      <c r="G1645">
        <f t="shared" si="225"/>
        <v>2</v>
      </c>
      <c r="H1645">
        <f t="shared" si="226"/>
        <v>0</v>
      </c>
      <c r="I1645" t="str">
        <f t="array" ref="I1645">IF($A1645="","",IF(IFERROR(INDEX(Summary!$BA:$BA,$AH1645),0)&lt;1,"Under 1 day",IF(INDEX(Summary!$BA:$BA,$AH1645)&lt;3,"1-3 days",IF(INDEX(Summary!$BA:$BA,$AH1645)&lt;7,"3-7 days","7+ days"))))</f>
        <v>7+ days</v>
      </c>
      <c r="J1645" t="str">
        <f t="array" ref="J1645">IF($A1645="","",IF(IFERROR(INDEX(Summary!$AX:$AX,$AH1645),0)&lt;0.25,"0-25%",IF(INDEX(Summary!$AX:$AX,$AH1645)&lt;0.5,"25-50%",IF(INDEX(Summary!$AX:$AX,$AH1645)&lt;0.75,"50-75%","75-100%"))))</f>
        <v>50-75%</v>
      </c>
      <c r="K1645" t="str">
        <f t="array" ref="K1645">IF($A1645="","",INDEX(Summary!$AY:$AY,$AH1645)&amp;"")</f>
        <v xml:space="preserve">RM NA </v>
      </c>
      <c r="L1645" s="1">
        <f>IF($A1645="","",Summary!$P$2+MOD(ROW()-2,30))</f>
        <v>46250</v>
      </c>
      <c r="M1645">
        <f t="shared" si="227"/>
        <v>24</v>
      </c>
      <c r="N1645">
        <f t="shared" si="228"/>
        <v>16</v>
      </c>
      <c r="O1645" t="str">
        <f t="shared" si="229"/>
        <v>Aug-2026</v>
      </c>
      <c r="P1645">
        <f t="shared" ca="1" si="230"/>
        <v>1</v>
      </c>
      <c r="Q1645" s="2">
        <f t="array" ref="Q1645">IF($A1645="",0,IFERROR(INDEX(Summary!$P$3:$AS$67,$AH1645-2,$M1645),0))</f>
        <v>0</v>
      </c>
      <c r="R1645" s="2">
        <f t="array" ref="R1645">IF($A1645="",0,ROUND(IFERROR(INDEX(Summary!$O:$O,$AH1645),0)/30,0))</f>
        <v>389</v>
      </c>
      <c r="S1645">
        <f t="shared" si="231"/>
        <v>0</v>
      </c>
      <c r="T1645" s="2">
        <f t="array" ref="T1645">IF($S1645=1,IFERROR(INDEX(Summary!$O:$O,$AH1645),0),0)</f>
        <v>0</v>
      </c>
      <c r="U1645" s="2">
        <f t="array" ref="U1645">IF($S1645=1,IFERROR(INDEX(Summary!$AT:$AT,$AH1645),0),0)</f>
        <v>0</v>
      </c>
      <c r="V1645" s="2">
        <f t="shared" si="232"/>
        <v>0</v>
      </c>
      <c r="W1645" s="2">
        <f t="array" ref="W1645">IF($S1645=1,IFERROR(INDEX(Summary!$AZ:$AZ,$AH1645),0),0)</f>
        <v>0</v>
      </c>
      <c r="X1645" s="3">
        <f t="array" ref="X1645">IF($S1645=1,IFERROR(INDEX(Summary!$BA:$BA,$AH1645),0),0)</f>
        <v>0</v>
      </c>
      <c r="Y1645" s="2">
        <f t="array" ref="Y1645">IF($S1645=1,IFERROR(INDEX(Summary!$G:$G,$AH1645),0),0)</f>
        <v>0</v>
      </c>
      <c r="Z1645" s="2">
        <f t="array" ref="Z1645">IF($S1645=1,IFERROR(INDEX(Summary!$H:$H,$AH1645),0),0)</f>
        <v>0</v>
      </c>
      <c r="AA1645" s="2">
        <f t="array" ref="AA1645">IF($S1645=1,IFERROR(INDEX(Summary!$I:$I,$AH1645),0),0)</f>
        <v>0</v>
      </c>
      <c r="AB1645" s="2">
        <f t="array" ref="AB1645">IF($S1645=1,IFERROR(INDEX(Summary!$J:$J,$AH1645),0),0)</f>
        <v>0</v>
      </c>
      <c r="AC1645" s="2">
        <f t="array" ref="AC1645">IF($S1645=1,IFERROR(INDEX(Summary!$K:$K,$AH1645),0),0)</f>
        <v>0</v>
      </c>
      <c r="AD1645" s="2">
        <f t="array" ref="AD1645">IF($S1645=1,IFERROR(INDEX(Summary!$L:$L,$AH1645),0),0)</f>
        <v>0</v>
      </c>
      <c r="AE1645" s="2">
        <f t="array" ref="AE1645">IF($S1645=1,IFERROR(INDEX(Summary!$M:$M,$AH1645),0),0)</f>
        <v>0</v>
      </c>
      <c r="AF1645" s="2">
        <f t="array" ref="AF1645">IF($S1645=1,IFERROR(INDEX(Summary!$N:$N,$AH1645),0),0)</f>
        <v>0</v>
      </c>
      <c r="AG1645">
        <f t="array" ref="AG1645">IF($A1645="","",IFERROR(INDEX(Summary!$BB:$BB,$AH1645),0))</f>
        <v>7</v>
      </c>
      <c r="AH1645">
        <f t="shared" si="233"/>
        <v>57</v>
      </c>
    </row>
    <row r="1646" spans="1:34" hidden="1">
      <c r="A1646" t="str">
        <f t="array" ref="A1646">IFERROR(INDEX(Summary!$D:$D,$AH1646)&amp;"","")</f>
        <v>FG00932</v>
      </c>
      <c r="B1646" t="str">
        <f t="array" ref="B1646">IF($A1646="","",INDEX(Summary!$E:$E,$AH1646))</f>
        <v>kalanamak rice 1kg</v>
      </c>
      <c r="C1646" t="str">
        <f t="array" ref="C1646">IF($A1646="","",INDEX(Summary!$B:$B,$AH1646))</f>
        <v>Raw_Agri</v>
      </c>
      <c r="D1646" t="str">
        <f t="array" ref="D1646">IF($A1646="","",INDEX(Summary!$C:$C,$AH1646))</f>
        <v>C6</v>
      </c>
      <c r="E1646">
        <f t="array" ref="E1646">IF($A1646="","",INDEX(Summary!$F:$F,$AH1646))</f>
        <v>1</v>
      </c>
      <c r="F1646" t="str">
        <f t="array" ref="F1646">IF($A1646="","",INDEX(Summary!$BC:$BC,$AH1646)&amp;"")</f>
        <v>P2 – High</v>
      </c>
      <c r="G1646">
        <f t="shared" si="225"/>
        <v>2</v>
      </c>
      <c r="H1646">
        <f t="shared" si="226"/>
        <v>0</v>
      </c>
      <c r="I1646" t="str">
        <f t="array" ref="I1646">IF($A1646="","",IF(IFERROR(INDEX(Summary!$BA:$BA,$AH1646),0)&lt;1,"Under 1 day",IF(INDEX(Summary!$BA:$BA,$AH1646)&lt;3,"1-3 days",IF(INDEX(Summary!$BA:$BA,$AH1646)&lt;7,"3-7 days","7+ days"))))</f>
        <v>7+ days</v>
      </c>
      <c r="J1646" t="str">
        <f t="array" ref="J1646">IF($A1646="","",IF(IFERROR(INDEX(Summary!$AX:$AX,$AH1646),0)&lt;0.25,"0-25%",IF(INDEX(Summary!$AX:$AX,$AH1646)&lt;0.5,"25-50%",IF(INDEX(Summary!$AX:$AX,$AH1646)&lt;0.75,"50-75%","75-100%"))))</f>
        <v>50-75%</v>
      </c>
      <c r="K1646" t="str">
        <f t="array" ref="K1646">IF($A1646="","",INDEX(Summary!$AY:$AY,$AH1646)&amp;"")</f>
        <v xml:space="preserve">RM NA </v>
      </c>
      <c r="L1646" s="1">
        <f>IF($A1646="","",Summary!$P$2+MOD(ROW()-2,30))</f>
        <v>46251</v>
      </c>
      <c r="M1646">
        <f t="shared" si="227"/>
        <v>25</v>
      </c>
      <c r="N1646">
        <f t="shared" si="228"/>
        <v>17</v>
      </c>
      <c r="O1646" t="str">
        <f t="shared" si="229"/>
        <v>Aug-2026</v>
      </c>
      <c r="P1646">
        <f t="shared" ca="1" si="230"/>
        <v>1</v>
      </c>
      <c r="Q1646" s="2">
        <f t="array" ref="Q1646">IF($A1646="",0,IFERROR(INDEX(Summary!$P$3:$AS$67,$AH1646-2,$M1646),0))</f>
        <v>1727</v>
      </c>
      <c r="R1646" s="2">
        <f t="array" ref="R1646">IF($A1646="",0,ROUND(IFERROR(INDEX(Summary!$O:$O,$AH1646),0)/30,0))</f>
        <v>389</v>
      </c>
      <c r="S1646">
        <f t="shared" si="231"/>
        <v>0</v>
      </c>
      <c r="T1646" s="2">
        <f t="array" ref="T1646">IF($S1646=1,IFERROR(INDEX(Summary!$O:$O,$AH1646),0),0)</f>
        <v>0</v>
      </c>
      <c r="U1646" s="2">
        <f t="array" ref="U1646">IF($S1646=1,IFERROR(INDEX(Summary!$AT:$AT,$AH1646),0),0)</f>
        <v>0</v>
      </c>
      <c r="V1646" s="2">
        <f t="shared" si="232"/>
        <v>0</v>
      </c>
      <c r="W1646" s="2">
        <f t="array" ref="W1646">IF($S1646=1,IFERROR(INDEX(Summary!$AZ:$AZ,$AH1646),0),0)</f>
        <v>0</v>
      </c>
      <c r="X1646" s="3">
        <f t="array" ref="X1646">IF($S1646=1,IFERROR(INDEX(Summary!$BA:$BA,$AH1646),0),0)</f>
        <v>0</v>
      </c>
      <c r="Y1646" s="2">
        <f t="array" ref="Y1646">IF($S1646=1,IFERROR(INDEX(Summary!$G:$G,$AH1646),0),0)</f>
        <v>0</v>
      </c>
      <c r="Z1646" s="2">
        <f t="array" ref="Z1646">IF($S1646=1,IFERROR(INDEX(Summary!$H:$H,$AH1646),0),0)</f>
        <v>0</v>
      </c>
      <c r="AA1646" s="2">
        <f t="array" ref="AA1646">IF($S1646=1,IFERROR(INDEX(Summary!$I:$I,$AH1646),0),0)</f>
        <v>0</v>
      </c>
      <c r="AB1646" s="2">
        <f t="array" ref="AB1646">IF($S1646=1,IFERROR(INDEX(Summary!$J:$J,$AH1646),0),0)</f>
        <v>0</v>
      </c>
      <c r="AC1646" s="2">
        <f t="array" ref="AC1646">IF($S1646=1,IFERROR(INDEX(Summary!$K:$K,$AH1646),0),0)</f>
        <v>0</v>
      </c>
      <c r="AD1646" s="2">
        <f t="array" ref="AD1646">IF($S1646=1,IFERROR(INDEX(Summary!$L:$L,$AH1646),0),0)</f>
        <v>0</v>
      </c>
      <c r="AE1646" s="2">
        <f t="array" ref="AE1646">IF($S1646=1,IFERROR(INDEX(Summary!$M:$M,$AH1646),0),0)</f>
        <v>0</v>
      </c>
      <c r="AF1646" s="2">
        <f t="array" ref="AF1646">IF($S1646=1,IFERROR(INDEX(Summary!$N:$N,$AH1646),0),0)</f>
        <v>0</v>
      </c>
      <c r="AG1646">
        <f t="array" ref="AG1646">IF($A1646="","",IFERROR(INDEX(Summary!$BB:$BB,$AH1646),0))</f>
        <v>7</v>
      </c>
      <c r="AH1646">
        <f t="shared" si="233"/>
        <v>57</v>
      </c>
    </row>
    <row r="1647" spans="1:34" hidden="1">
      <c r="A1647" t="str">
        <f t="array" ref="A1647">IFERROR(INDEX(Summary!$D:$D,$AH1647)&amp;"","")</f>
        <v>FG00932</v>
      </c>
      <c r="B1647" t="str">
        <f t="array" ref="B1647">IF($A1647="","",INDEX(Summary!$E:$E,$AH1647))</f>
        <v>kalanamak rice 1kg</v>
      </c>
      <c r="C1647" t="str">
        <f t="array" ref="C1647">IF($A1647="","",INDEX(Summary!$B:$B,$AH1647))</f>
        <v>Raw_Agri</v>
      </c>
      <c r="D1647" t="str">
        <f t="array" ref="D1647">IF($A1647="","",INDEX(Summary!$C:$C,$AH1647))</f>
        <v>C6</v>
      </c>
      <c r="E1647">
        <f t="array" ref="E1647">IF($A1647="","",INDEX(Summary!$F:$F,$AH1647))</f>
        <v>1</v>
      </c>
      <c r="F1647" t="str">
        <f t="array" ref="F1647">IF($A1647="","",INDEX(Summary!$BC:$BC,$AH1647)&amp;"")</f>
        <v>P2 – High</v>
      </c>
      <c r="G1647">
        <f t="shared" si="225"/>
        <v>2</v>
      </c>
      <c r="H1647">
        <f t="shared" si="226"/>
        <v>0</v>
      </c>
      <c r="I1647" t="str">
        <f t="array" ref="I1647">IF($A1647="","",IF(IFERROR(INDEX(Summary!$BA:$BA,$AH1647),0)&lt;1,"Under 1 day",IF(INDEX(Summary!$BA:$BA,$AH1647)&lt;3,"1-3 days",IF(INDEX(Summary!$BA:$BA,$AH1647)&lt;7,"3-7 days","7+ days"))))</f>
        <v>7+ days</v>
      </c>
      <c r="J1647" t="str">
        <f t="array" ref="J1647">IF($A1647="","",IF(IFERROR(INDEX(Summary!$AX:$AX,$AH1647),0)&lt;0.25,"0-25%",IF(INDEX(Summary!$AX:$AX,$AH1647)&lt;0.5,"25-50%",IF(INDEX(Summary!$AX:$AX,$AH1647)&lt;0.75,"50-75%","75-100%"))))</f>
        <v>50-75%</v>
      </c>
      <c r="K1647" t="str">
        <f t="array" ref="K1647">IF($A1647="","",INDEX(Summary!$AY:$AY,$AH1647)&amp;"")</f>
        <v xml:space="preserve">RM NA </v>
      </c>
      <c r="L1647" s="1">
        <f>IF($A1647="","",Summary!$P$2+MOD(ROW()-2,30))</f>
        <v>46252</v>
      </c>
      <c r="M1647">
        <f t="shared" si="227"/>
        <v>26</v>
      </c>
      <c r="N1647">
        <f t="shared" si="228"/>
        <v>18</v>
      </c>
      <c r="O1647" t="str">
        <f t="shared" si="229"/>
        <v>Aug-2026</v>
      </c>
      <c r="P1647">
        <f t="shared" ca="1" si="230"/>
        <v>1</v>
      </c>
      <c r="Q1647" s="2">
        <f t="array" ref="Q1647">IF($A1647="",0,IFERROR(INDEX(Summary!$P$3:$AS$67,$AH1647-2,$M1647),0))</f>
        <v>1254</v>
      </c>
      <c r="R1647" s="2">
        <f t="array" ref="R1647">IF($A1647="",0,ROUND(IFERROR(INDEX(Summary!$O:$O,$AH1647),0)/30,0))</f>
        <v>389</v>
      </c>
      <c r="S1647">
        <f t="shared" si="231"/>
        <v>0</v>
      </c>
      <c r="T1647" s="2">
        <f t="array" ref="T1647">IF($S1647=1,IFERROR(INDEX(Summary!$O:$O,$AH1647),0),0)</f>
        <v>0</v>
      </c>
      <c r="U1647" s="2">
        <f t="array" ref="U1647">IF($S1647=1,IFERROR(INDEX(Summary!$AT:$AT,$AH1647),0),0)</f>
        <v>0</v>
      </c>
      <c r="V1647" s="2">
        <f t="shared" si="232"/>
        <v>0</v>
      </c>
      <c r="W1647" s="2">
        <f t="array" ref="W1647">IF($S1647=1,IFERROR(INDEX(Summary!$AZ:$AZ,$AH1647),0),0)</f>
        <v>0</v>
      </c>
      <c r="X1647" s="3">
        <f t="array" ref="X1647">IF($S1647=1,IFERROR(INDEX(Summary!$BA:$BA,$AH1647),0),0)</f>
        <v>0</v>
      </c>
      <c r="Y1647" s="2">
        <f t="array" ref="Y1647">IF($S1647=1,IFERROR(INDEX(Summary!$G:$G,$AH1647),0),0)</f>
        <v>0</v>
      </c>
      <c r="Z1647" s="2">
        <f t="array" ref="Z1647">IF($S1647=1,IFERROR(INDEX(Summary!$H:$H,$AH1647),0),0)</f>
        <v>0</v>
      </c>
      <c r="AA1647" s="2">
        <f t="array" ref="AA1647">IF($S1647=1,IFERROR(INDEX(Summary!$I:$I,$AH1647),0),0)</f>
        <v>0</v>
      </c>
      <c r="AB1647" s="2">
        <f t="array" ref="AB1647">IF($S1647=1,IFERROR(INDEX(Summary!$J:$J,$AH1647),0),0)</f>
        <v>0</v>
      </c>
      <c r="AC1647" s="2">
        <f t="array" ref="AC1647">IF($S1647=1,IFERROR(INDEX(Summary!$K:$K,$AH1647),0),0)</f>
        <v>0</v>
      </c>
      <c r="AD1647" s="2">
        <f t="array" ref="AD1647">IF($S1647=1,IFERROR(INDEX(Summary!$L:$L,$AH1647),0),0)</f>
        <v>0</v>
      </c>
      <c r="AE1647" s="2">
        <f t="array" ref="AE1647">IF($S1647=1,IFERROR(INDEX(Summary!$M:$M,$AH1647),0),0)</f>
        <v>0</v>
      </c>
      <c r="AF1647" s="2">
        <f t="array" ref="AF1647">IF($S1647=1,IFERROR(INDEX(Summary!$N:$N,$AH1647),0),0)</f>
        <v>0</v>
      </c>
      <c r="AG1647">
        <f t="array" ref="AG1647">IF($A1647="","",IFERROR(INDEX(Summary!$BB:$BB,$AH1647),0))</f>
        <v>7</v>
      </c>
      <c r="AH1647">
        <f t="shared" si="233"/>
        <v>57</v>
      </c>
    </row>
    <row r="1648" spans="1:34" hidden="1">
      <c r="A1648" t="str">
        <f t="array" ref="A1648">IFERROR(INDEX(Summary!$D:$D,$AH1648)&amp;"","")</f>
        <v>FG00932</v>
      </c>
      <c r="B1648" t="str">
        <f t="array" ref="B1648">IF($A1648="","",INDEX(Summary!$E:$E,$AH1648))</f>
        <v>kalanamak rice 1kg</v>
      </c>
      <c r="C1648" t="str">
        <f t="array" ref="C1648">IF($A1648="","",INDEX(Summary!$B:$B,$AH1648))</f>
        <v>Raw_Agri</v>
      </c>
      <c r="D1648" t="str">
        <f t="array" ref="D1648">IF($A1648="","",INDEX(Summary!$C:$C,$AH1648))</f>
        <v>C6</v>
      </c>
      <c r="E1648">
        <f t="array" ref="E1648">IF($A1648="","",INDEX(Summary!$F:$F,$AH1648))</f>
        <v>1</v>
      </c>
      <c r="F1648" t="str">
        <f t="array" ref="F1648">IF($A1648="","",INDEX(Summary!$BC:$BC,$AH1648)&amp;"")</f>
        <v>P2 – High</v>
      </c>
      <c r="G1648">
        <f t="shared" si="225"/>
        <v>2</v>
      </c>
      <c r="H1648">
        <f t="shared" si="226"/>
        <v>0</v>
      </c>
      <c r="I1648" t="str">
        <f t="array" ref="I1648">IF($A1648="","",IF(IFERROR(INDEX(Summary!$BA:$BA,$AH1648),0)&lt;1,"Under 1 day",IF(INDEX(Summary!$BA:$BA,$AH1648)&lt;3,"1-3 days",IF(INDEX(Summary!$BA:$BA,$AH1648)&lt;7,"3-7 days","7+ days"))))</f>
        <v>7+ days</v>
      </c>
      <c r="J1648" t="str">
        <f t="array" ref="J1648">IF($A1648="","",IF(IFERROR(INDEX(Summary!$AX:$AX,$AH1648),0)&lt;0.25,"0-25%",IF(INDEX(Summary!$AX:$AX,$AH1648)&lt;0.5,"25-50%",IF(INDEX(Summary!$AX:$AX,$AH1648)&lt;0.75,"50-75%","75-100%"))))</f>
        <v>50-75%</v>
      </c>
      <c r="K1648" t="str">
        <f t="array" ref="K1648">IF($A1648="","",INDEX(Summary!$AY:$AY,$AH1648)&amp;"")</f>
        <v xml:space="preserve">RM NA </v>
      </c>
      <c r="L1648" s="1">
        <f>IF($A1648="","",Summary!$P$2+MOD(ROW()-2,30))</f>
        <v>46253</v>
      </c>
      <c r="M1648">
        <f t="shared" si="227"/>
        <v>27</v>
      </c>
      <c r="N1648">
        <f t="shared" si="228"/>
        <v>19</v>
      </c>
      <c r="O1648" t="str">
        <f t="shared" si="229"/>
        <v>Aug-2026</v>
      </c>
      <c r="P1648">
        <f t="shared" ca="1" si="230"/>
        <v>1</v>
      </c>
      <c r="Q1648" s="2">
        <f t="array" ref="Q1648">IF($A1648="",0,IFERROR(INDEX(Summary!$P$3:$AS$67,$AH1648-2,$M1648),0))</f>
        <v>0</v>
      </c>
      <c r="R1648" s="2">
        <f t="array" ref="R1648">IF($A1648="",0,ROUND(IFERROR(INDEX(Summary!$O:$O,$AH1648),0)/30,0))</f>
        <v>389</v>
      </c>
      <c r="S1648">
        <f t="shared" si="231"/>
        <v>0</v>
      </c>
      <c r="T1648" s="2">
        <f t="array" ref="T1648">IF($S1648=1,IFERROR(INDEX(Summary!$O:$O,$AH1648),0),0)</f>
        <v>0</v>
      </c>
      <c r="U1648" s="2">
        <f t="array" ref="U1648">IF($S1648=1,IFERROR(INDEX(Summary!$AT:$AT,$AH1648),0),0)</f>
        <v>0</v>
      </c>
      <c r="V1648" s="2">
        <f t="shared" si="232"/>
        <v>0</v>
      </c>
      <c r="W1648" s="2">
        <f t="array" ref="W1648">IF($S1648=1,IFERROR(INDEX(Summary!$AZ:$AZ,$AH1648),0),0)</f>
        <v>0</v>
      </c>
      <c r="X1648" s="3">
        <f t="array" ref="X1648">IF($S1648=1,IFERROR(INDEX(Summary!$BA:$BA,$AH1648),0),0)</f>
        <v>0</v>
      </c>
      <c r="Y1648" s="2">
        <f t="array" ref="Y1648">IF($S1648=1,IFERROR(INDEX(Summary!$G:$G,$AH1648),0),0)</f>
        <v>0</v>
      </c>
      <c r="Z1648" s="2">
        <f t="array" ref="Z1648">IF($S1648=1,IFERROR(INDEX(Summary!$H:$H,$AH1648),0),0)</f>
        <v>0</v>
      </c>
      <c r="AA1648" s="2">
        <f t="array" ref="AA1648">IF($S1648=1,IFERROR(INDEX(Summary!$I:$I,$AH1648),0),0)</f>
        <v>0</v>
      </c>
      <c r="AB1648" s="2">
        <f t="array" ref="AB1648">IF($S1648=1,IFERROR(INDEX(Summary!$J:$J,$AH1648),0),0)</f>
        <v>0</v>
      </c>
      <c r="AC1648" s="2">
        <f t="array" ref="AC1648">IF($S1648=1,IFERROR(INDEX(Summary!$K:$K,$AH1648),0),0)</f>
        <v>0</v>
      </c>
      <c r="AD1648" s="2">
        <f t="array" ref="AD1648">IF($S1648=1,IFERROR(INDEX(Summary!$L:$L,$AH1648),0),0)</f>
        <v>0</v>
      </c>
      <c r="AE1648" s="2">
        <f t="array" ref="AE1648">IF($S1648=1,IFERROR(INDEX(Summary!$M:$M,$AH1648),0),0)</f>
        <v>0</v>
      </c>
      <c r="AF1648" s="2">
        <f t="array" ref="AF1648">IF($S1648=1,IFERROR(INDEX(Summary!$N:$N,$AH1648),0),0)</f>
        <v>0</v>
      </c>
      <c r="AG1648">
        <f t="array" ref="AG1648">IF($A1648="","",IFERROR(INDEX(Summary!$BB:$BB,$AH1648),0))</f>
        <v>7</v>
      </c>
      <c r="AH1648">
        <f t="shared" si="233"/>
        <v>57</v>
      </c>
    </row>
    <row r="1649" spans="1:34" hidden="1">
      <c r="A1649" t="str">
        <f t="array" ref="A1649">IFERROR(INDEX(Summary!$D:$D,$AH1649)&amp;"","")</f>
        <v>FG00932</v>
      </c>
      <c r="B1649" t="str">
        <f t="array" ref="B1649">IF($A1649="","",INDEX(Summary!$E:$E,$AH1649))</f>
        <v>kalanamak rice 1kg</v>
      </c>
      <c r="C1649" t="str">
        <f t="array" ref="C1649">IF($A1649="","",INDEX(Summary!$B:$B,$AH1649))</f>
        <v>Raw_Agri</v>
      </c>
      <c r="D1649" t="str">
        <f t="array" ref="D1649">IF($A1649="","",INDEX(Summary!$C:$C,$AH1649))</f>
        <v>C6</v>
      </c>
      <c r="E1649">
        <f t="array" ref="E1649">IF($A1649="","",INDEX(Summary!$F:$F,$AH1649))</f>
        <v>1</v>
      </c>
      <c r="F1649" t="str">
        <f t="array" ref="F1649">IF($A1649="","",INDEX(Summary!$BC:$BC,$AH1649)&amp;"")</f>
        <v>P2 – High</v>
      </c>
      <c r="G1649">
        <f t="shared" si="225"/>
        <v>2</v>
      </c>
      <c r="H1649">
        <f t="shared" si="226"/>
        <v>0</v>
      </c>
      <c r="I1649" t="str">
        <f t="array" ref="I1649">IF($A1649="","",IF(IFERROR(INDEX(Summary!$BA:$BA,$AH1649),0)&lt;1,"Under 1 day",IF(INDEX(Summary!$BA:$BA,$AH1649)&lt;3,"1-3 days",IF(INDEX(Summary!$BA:$BA,$AH1649)&lt;7,"3-7 days","7+ days"))))</f>
        <v>7+ days</v>
      </c>
      <c r="J1649" t="str">
        <f t="array" ref="J1649">IF($A1649="","",IF(IFERROR(INDEX(Summary!$AX:$AX,$AH1649),0)&lt;0.25,"0-25%",IF(INDEX(Summary!$AX:$AX,$AH1649)&lt;0.5,"25-50%",IF(INDEX(Summary!$AX:$AX,$AH1649)&lt;0.75,"50-75%","75-100%"))))</f>
        <v>50-75%</v>
      </c>
      <c r="K1649" t="str">
        <f t="array" ref="K1649">IF($A1649="","",INDEX(Summary!$AY:$AY,$AH1649)&amp;"")</f>
        <v xml:space="preserve">RM NA </v>
      </c>
      <c r="L1649" s="1">
        <f>IF($A1649="","",Summary!$P$2+MOD(ROW()-2,30))</f>
        <v>46254</v>
      </c>
      <c r="M1649">
        <f t="shared" si="227"/>
        <v>28</v>
      </c>
      <c r="N1649">
        <f t="shared" si="228"/>
        <v>20</v>
      </c>
      <c r="O1649" t="str">
        <f t="shared" si="229"/>
        <v>Aug-2026</v>
      </c>
      <c r="P1649">
        <f t="shared" ca="1" si="230"/>
        <v>1</v>
      </c>
      <c r="Q1649" s="2">
        <f t="array" ref="Q1649">IF($A1649="",0,IFERROR(INDEX(Summary!$P$3:$AS$67,$AH1649-2,$M1649),0))</f>
        <v>0</v>
      </c>
      <c r="R1649" s="2">
        <f t="array" ref="R1649">IF($A1649="",0,ROUND(IFERROR(INDEX(Summary!$O:$O,$AH1649),0)/30,0))</f>
        <v>389</v>
      </c>
      <c r="S1649">
        <f t="shared" si="231"/>
        <v>0</v>
      </c>
      <c r="T1649" s="2">
        <f t="array" ref="T1649">IF($S1649=1,IFERROR(INDEX(Summary!$O:$O,$AH1649),0),0)</f>
        <v>0</v>
      </c>
      <c r="U1649" s="2">
        <f t="array" ref="U1649">IF($S1649=1,IFERROR(INDEX(Summary!$AT:$AT,$AH1649),0),0)</f>
        <v>0</v>
      </c>
      <c r="V1649" s="2">
        <f t="shared" si="232"/>
        <v>0</v>
      </c>
      <c r="W1649" s="2">
        <f t="array" ref="W1649">IF($S1649=1,IFERROR(INDEX(Summary!$AZ:$AZ,$AH1649),0),0)</f>
        <v>0</v>
      </c>
      <c r="X1649" s="3">
        <f t="array" ref="X1649">IF($S1649=1,IFERROR(INDEX(Summary!$BA:$BA,$AH1649),0),0)</f>
        <v>0</v>
      </c>
      <c r="Y1649" s="2">
        <f t="array" ref="Y1649">IF($S1649=1,IFERROR(INDEX(Summary!$G:$G,$AH1649),0),0)</f>
        <v>0</v>
      </c>
      <c r="Z1649" s="2">
        <f t="array" ref="Z1649">IF($S1649=1,IFERROR(INDEX(Summary!$H:$H,$AH1649),0),0)</f>
        <v>0</v>
      </c>
      <c r="AA1649" s="2">
        <f t="array" ref="AA1649">IF($S1649=1,IFERROR(INDEX(Summary!$I:$I,$AH1649),0),0)</f>
        <v>0</v>
      </c>
      <c r="AB1649" s="2">
        <f t="array" ref="AB1649">IF($S1649=1,IFERROR(INDEX(Summary!$J:$J,$AH1649),0),0)</f>
        <v>0</v>
      </c>
      <c r="AC1649" s="2">
        <f t="array" ref="AC1649">IF($S1649=1,IFERROR(INDEX(Summary!$K:$K,$AH1649),0),0)</f>
        <v>0</v>
      </c>
      <c r="AD1649" s="2">
        <f t="array" ref="AD1649">IF($S1649=1,IFERROR(INDEX(Summary!$L:$L,$AH1649),0),0)</f>
        <v>0</v>
      </c>
      <c r="AE1649" s="2">
        <f t="array" ref="AE1649">IF($S1649=1,IFERROR(INDEX(Summary!$M:$M,$AH1649),0),0)</f>
        <v>0</v>
      </c>
      <c r="AF1649" s="2">
        <f t="array" ref="AF1649">IF($S1649=1,IFERROR(INDEX(Summary!$N:$N,$AH1649),0),0)</f>
        <v>0</v>
      </c>
      <c r="AG1649">
        <f t="array" ref="AG1649">IF($A1649="","",IFERROR(INDEX(Summary!$BB:$BB,$AH1649),0))</f>
        <v>7</v>
      </c>
      <c r="AH1649">
        <f t="shared" si="233"/>
        <v>57</v>
      </c>
    </row>
    <row r="1650" spans="1:34" hidden="1">
      <c r="A1650" t="str">
        <f t="array" ref="A1650">IFERROR(INDEX(Summary!$D:$D,$AH1650)&amp;"","")</f>
        <v>FG00932</v>
      </c>
      <c r="B1650" t="str">
        <f t="array" ref="B1650">IF($A1650="","",INDEX(Summary!$E:$E,$AH1650))</f>
        <v>kalanamak rice 1kg</v>
      </c>
      <c r="C1650" t="str">
        <f t="array" ref="C1650">IF($A1650="","",INDEX(Summary!$B:$B,$AH1650))</f>
        <v>Raw_Agri</v>
      </c>
      <c r="D1650" t="str">
        <f t="array" ref="D1650">IF($A1650="","",INDEX(Summary!$C:$C,$AH1650))</f>
        <v>C6</v>
      </c>
      <c r="E1650">
        <f t="array" ref="E1650">IF($A1650="","",INDEX(Summary!$F:$F,$AH1650))</f>
        <v>1</v>
      </c>
      <c r="F1650" t="str">
        <f t="array" ref="F1650">IF($A1650="","",INDEX(Summary!$BC:$BC,$AH1650)&amp;"")</f>
        <v>P2 – High</v>
      </c>
      <c r="G1650">
        <f t="shared" si="225"/>
        <v>2</v>
      </c>
      <c r="H1650">
        <f t="shared" si="226"/>
        <v>0</v>
      </c>
      <c r="I1650" t="str">
        <f t="array" ref="I1650">IF($A1650="","",IF(IFERROR(INDEX(Summary!$BA:$BA,$AH1650),0)&lt;1,"Under 1 day",IF(INDEX(Summary!$BA:$BA,$AH1650)&lt;3,"1-3 days",IF(INDEX(Summary!$BA:$BA,$AH1650)&lt;7,"3-7 days","7+ days"))))</f>
        <v>7+ days</v>
      </c>
      <c r="J1650" t="str">
        <f t="array" ref="J1650">IF($A1650="","",IF(IFERROR(INDEX(Summary!$AX:$AX,$AH1650),0)&lt;0.25,"0-25%",IF(INDEX(Summary!$AX:$AX,$AH1650)&lt;0.5,"25-50%",IF(INDEX(Summary!$AX:$AX,$AH1650)&lt;0.75,"50-75%","75-100%"))))</f>
        <v>50-75%</v>
      </c>
      <c r="K1650" t="str">
        <f t="array" ref="K1650">IF($A1650="","",INDEX(Summary!$AY:$AY,$AH1650)&amp;"")</f>
        <v xml:space="preserve">RM NA </v>
      </c>
      <c r="L1650" s="1">
        <f>IF($A1650="","",Summary!$P$2+MOD(ROW()-2,30))</f>
        <v>46255</v>
      </c>
      <c r="M1650">
        <f t="shared" si="227"/>
        <v>29</v>
      </c>
      <c r="N1650">
        <f t="shared" si="228"/>
        <v>21</v>
      </c>
      <c r="O1650" t="str">
        <f t="shared" si="229"/>
        <v>Aug-2026</v>
      </c>
      <c r="P1650">
        <f t="shared" ca="1" si="230"/>
        <v>1</v>
      </c>
      <c r="Q1650" s="2">
        <f t="array" ref="Q1650">IF($A1650="",0,IFERROR(INDEX(Summary!$P$3:$AS$67,$AH1650-2,$M1650),0))</f>
        <v>0</v>
      </c>
      <c r="R1650" s="2">
        <f t="array" ref="R1650">IF($A1650="",0,ROUND(IFERROR(INDEX(Summary!$O:$O,$AH1650),0)/30,0))</f>
        <v>389</v>
      </c>
      <c r="S1650">
        <f t="shared" si="231"/>
        <v>0</v>
      </c>
      <c r="T1650" s="2">
        <f t="array" ref="T1650">IF($S1650=1,IFERROR(INDEX(Summary!$O:$O,$AH1650),0),0)</f>
        <v>0</v>
      </c>
      <c r="U1650" s="2">
        <f t="array" ref="U1650">IF($S1650=1,IFERROR(INDEX(Summary!$AT:$AT,$AH1650),0),0)</f>
        <v>0</v>
      </c>
      <c r="V1650" s="2">
        <f t="shared" si="232"/>
        <v>0</v>
      </c>
      <c r="W1650" s="2">
        <f t="array" ref="W1650">IF($S1650=1,IFERROR(INDEX(Summary!$AZ:$AZ,$AH1650),0),0)</f>
        <v>0</v>
      </c>
      <c r="X1650" s="3">
        <f t="array" ref="X1650">IF($S1650=1,IFERROR(INDEX(Summary!$BA:$BA,$AH1650),0),0)</f>
        <v>0</v>
      </c>
      <c r="Y1650" s="2">
        <f t="array" ref="Y1650">IF($S1650=1,IFERROR(INDEX(Summary!$G:$G,$AH1650),0),0)</f>
        <v>0</v>
      </c>
      <c r="Z1650" s="2">
        <f t="array" ref="Z1650">IF($S1650=1,IFERROR(INDEX(Summary!$H:$H,$AH1650),0),0)</f>
        <v>0</v>
      </c>
      <c r="AA1650" s="2">
        <f t="array" ref="AA1650">IF($S1650=1,IFERROR(INDEX(Summary!$I:$I,$AH1650),0),0)</f>
        <v>0</v>
      </c>
      <c r="AB1650" s="2">
        <f t="array" ref="AB1650">IF($S1650=1,IFERROR(INDEX(Summary!$J:$J,$AH1650),0),0)</f>
        <v>0</v>
      </c>
      <c r="AC1650" s="2">
        <f t="array" ref="AC1650">IF($S1650=1,IFERROR(INDEX(Summary!$K:$K,$AH1650),0),0)</f>
        <v>0</v>
      </c>
      <c r="AD1650" s="2">
        <f t="array" ref="AD1650">IF($S1650=1,IFERROR(INDEX(Summary!$L:$L,$AH1650),0),0)</f>
        <v>0</v>
      </c>
      <c r="AE1650" s="2">
        <f t="array" ref="AE1650">IF($S1650=1,IFERROR(INDEX(Summary!$M:$M,$AH1650),0),0)</f>
        <v>0</v>
      </c>
      <c r="AF1650" s="2">
        <f t="array" ref="AF1650">IF($S1650=1,IFERROR(INDEX(Summary!$N:$N,$AH1650),0),0)</f>
        <v>0</v>
      </c>
      <c r="AG1650">
        <f t="array" ref="AG1650">IF($A1650="","",IFERROR(INDEX(Summary!$BB:$BB,$AH1650),0))</f>
        <v>7</v>
      </c>
      <c r="AH1650">
        <f t="shared" si="233"/>
        <v>57</v>
      </c>
    </row>
    <row r="1651" spans="1:34" hidden="1">
      <c r="A1651" t="str">
        <f t="array" ref="A1651">IFERROR(INDEX(Summary!$D:$D,$AH1651)&amp;"","")</f>
        <v>FG00932</v>
      </c>
      <c r="B1651" t="str">
        <f t="array" ref="B1651">IF($A1651="","",INDEX(Summary!$E:$E,$AH1651))</f>
        <v>kalanamak rice 1kg</v>
      </c>
      <c r="C1651" t="str">
        <f t="array" ref="C1651">IF($A1651="","",INDEX(Summary!$B:$B,$AH1651))</f>
        <v>Raw_Agri</v>
      </c>
      <c r="D1651" t="str">
        <f t="array" ref="D1651">IF($A1651="","",INDEX(Summary!$C:$C,$AH1651))</f>
        <v>C6</v>
      </c>
      <c r="E1651">
        <f t="array" ref="E1651">IF($A1651="","",INDEX(Summary!$F:$F,$AH1651))</f>
        <v>1</v>
      </c>
      <c r="F1651" t="str">
        <f t="array" ref="F1651">IF($A1651="","",INDEX(Summary!$BC:$BC,$AH1651)&amp;"")</f>
        <v>P2 – High</v>
      </c>
      <c r="G1651">
        <f t="shared" si="225"/>
        <v>2</v>
      </c>
      <c r="H1651">
        <f t="shared" si="226"/>
        <v>0</v>
      </c>
      <c r="I1651" t="str">
        <f t="array" ref="I1651">IF($A1651="","",IF(IFERROR(INDEX(Summary!$BA:$BA,$AH1651),0)&lt;1,"Under 1 day",IF(INDEX(Summary!$BA:$BA,$AH1651)&lt;3,"1-3 days",IF(INDEX(Summary!$BA:$BA,$AH1651)&lt;7,"3-7 days","7+ days"))))</f>
        <v>7+ days</v>
      </c>
      <c r="J1651" t="str">
        <f t="array" ref="J1651">IF($A1651="","",IF(IFERROR(INDEX(Summary!$AX:$AX,$AH1651),0)&lt;0.25,"0-25%",IF(INDEX(Summary!$AX:$AX,$AH1651)&lt;0.5,"25-50%",IF(INDEX(Summary!$AX:$AX,$AH1651)&lt;0.75,"50-75%","75-100%"))))</f>
        <v>50-75%</v>
      </c>
      <c r="K1651" t="str">
        <f t="array" ref="K1651">IF($A1651="","",INDEX(Summary!$AY:$AY,$AH1651)&amp;"")</f>
        <v xml:space="preserve">RM NA </v>
      </c>
      <c r="L1651" s="1">
        <f>IF($A1651="","",Summary!$P$2+MOD(ROW()-2,30))</f>
        <v>46256</v>
      </c>
      <c r="M1651">
        <f t="shared" si="227"/>
        <v>30</v>
      </c>
      <c r="N1651">
        <f t="shared" si="228"/>
        <v>22</v>
      </c>
      <c r="O1651" t="str">
        <f t="shared" si="229"/>
        <v>Aug-2026</v>
      </c>
      <c r="P1651">
        <f t="shared" ca="1" si="230"/>
        <v>1</v>
      </c>
      <c r="Q1651" s="2">
        <f t="array" ref="Q1651">IF($A1651="",0,IFERROR(INDEX(Summary!$P$3:$AS$67,$AH1651-2,$M1651),0))</f>
        <v>0</v>
      </c>
      <c r="R1651" s="2">
        <f t="array" ref="R1651">IF($A1651="",0,ROUND(IFERROR(INDEX(Summary!$O:$O,$AH1651),0)/30,0))</f>
        <v>389</v>
      </c>
      <c r="S1651">
        <f t="shared" si="231"/>
        <v>0</v>
      </c>
      <c r="T1651" s="2">
        <f t="array" ref="T1651">IF($S1651=1,IFERROR(INDEX(Summary!$O:$O,$AH1651),0),0)</f>
        <v>0</v>
      </c>
      <c r="U1651" s="2">
        <f t="array" ref="U1651">IF($S1651=1,IFERROR(INDEX(Summary!$AT:$AT,$AH1651),0),0)</f>
        <v>0</v>
      </c>
      <c r="V1651" s="2">
        <f t="shared" si="232"/>
        <v>0</v>
      </c>
      <c r="W1651" s="2">
        <f t="array" ref="W1651">IF($S1651=1,IFERROR(INDEX(Summary!$AZ:$AZ,$AH1651),0),0)</f>
        <v>0</v>
      </c>
      <c r="X1651" s="3">
        <f t="array" ref="X1651">IF($S1651=1,IFERROR(INDEX(Summary!$BA:$BA,$AH1651),0),0)</f>
        <v>0</v>
      </c>
      <c r="Y1651" s="2">
        <f t="array" ref="Y1651">IF($S1651=1,IFERROR(INDEX(Summary!$G:$G,$AH1651),0),0)</f>
        <v>0</v>
      </c>
      <c r="Z1651" s="2">
        <f t="array" ref="Z1651">IF($S1651=1,IFERROR(INDEX(Summary!$H:$H,$AH1651),0),0)</f>
        <v>0</v>
      </c>
      <c r="AA1651" s="2">
        <f t="array" ref="AA1651">IF($S1651=1,IFERROR(INDEX(Summary!$I:$I,$AH1651),0),0)</f>
        <v>0</v>
      </c>
      <c r="AB1651" s="2">
        <f t="array" ref="AB1651">IF($S1651=1,IFERROR(INDEX(Summary!$J:$J,$AH1651),0),0)</f>
        <v>0</v>
      </c>
      <c r="AC1651" s="2">
        <f t="array" ref="AC1651">IF($S1651=1,IFERROR(INDEX(Summary!$K:$K,$AH1651),0),0)</f>
        <v>0</v>
      </c>
      <c r="AD1651" s="2">
        <f t="array" ref="AD1651">IF($S1651=1,IFERROR(INDEX(Summary!$L:$L,$AH1651),0),0)</f>
        <v>0</v>
      </c>
      <c r="AE1651" s="2">
        <f t="array" ref="AE1651">IF($S1651=1,IFERROR(INDEX(Summary!$M:$M,$AH1651),0),0)</f>
        <v>0</v>
      </c>
      <c r="AF1651" s="2">
        <f t="array" ref="AF1651">IF($S1651=1,IFERROR(INDEX(Summary!$N:$N,$AH1651),0),0)</f>
        <v>0</v>
      </c>
      <c r="AG1651">
        <f t="array" ref="AG1651">IF($A1651="","",IFERROR(INDEX(Summary!$BB:$BB,$AH1651),0))</f>
        <v>7</v>
      </c>
      <c r="AH1651">
        <f t="shared" si="233"/>
        <v>57</v>
      </c>
    </row>
    <row r="1652" spans="1:34">
      <c r="A1652" t="str">
        <f t="array" ref="A1652">IFERROR(INDEX(Summary!$D:$D,$AH1652)&amp;"","")</f>
        <v>FG00947</v>
      </c>
      <c r="B1652" t="str">
        <f t="array" ref="B1652">IF($A1652="","",INDEX(Summary!$E:$E,$AH1652))</f>
        <v>kalanamak rice 2kg</v>
      </c>
      <c r="C1652" t="str">
        <f t="array" ref="C1652">IF($A1652="","",INDEX(Summary!$B:$B,$AH1652))</f>
        <v>Raw_Agri</v>
      </c>
      <c r="D1652" t="str">
        <f t="array" ref="D1652">IF($A1652="","",INDEX(Summary!$C:$C,$AH1652))</f>
        <v>C6</v>
      </c>
      <c r="E1652">
        <f t="array" ref="E1652">IF($A1652="","",INDEX(Summary!$F:$F,$AH1652))</f>
        <v>2</v>
      </c>
      <c r="F1652" t="str">
        <f t="array" ref="F1652">IF($A1652="","",INDEX(Summary!$BC:$BC,$AH1652)&amp;"")</f>
        <v>P1 – Critical</v>
      </c>
      <c r="G1652">
        <f t="shared" si="225"/>
        <v>1</v>
      </c>
      <c r="H1652">
        <f t="shared" si="226"/>
        <v>1</v>
      </c>
      <c r="I1652" t="str">
        <f t="array" ref="I1652">IF($A1652="","",IF(IFERROR(INDEX(Summary!$BA:$BA,$AH1652),0)&lt;1,"Under 1 day",IF(INDEX(Summary!$BA:$BA,$AH1652)&lt;3,"1-3 days",IF(INDEX(Summary!$BA:$BA,$AH1652)&lt;7,"3-7 days","7+ days"))))</f>
        <v>Under 1 day</v>
      </c>
      <c r="J1652" t="str">
        <f t="array" ref="J1652">IF($A1652="","",IF(IFERROR(INDEX(Summary!$AX:$AX,$AH1652),0)&lt;0.25,"0-25%",IF(INDEX(Summary!$AX:$AX,$AH1652)&lt;0.5,"25-50%",IF(INDEX(Summary!$AX:$AX,$AH1652)&lt;0.75,"50-75%","75-100%"))))</f>
        <v>25-50%</v>
      </c>
      <c r="K1652" t="str">
        <f t="array" ref="K1652">IF($A1652="","",INDEX(Summary!$AY:$AY,$AH1652)&amp;"")</f>
        <v>WIP</v>
      </c>
      <c r="L1652" s="1">
        <f>IF($A1652="","",Summary!$P$2+MOD(ROW()-2,30))</f>
        <v>46227</v>
      </c>
      <c r="M1652">
        <f t="shared" si="227"/>
        <v>1</v>
      </c>
      <c r="N1652">
        <f t="shared" si="228"/>
        <v>24</v>
      </c>
      <c r="O1652" t="str">
        <f t="shared" si="229"/>
        <v>Jul-2026</v>
      </c>
      <c r="P1652">
        <f t="shared" ca="1" si="230"/>
        <v>1</v>
      </c>
      <c r="Q1652" s="2">
        <f t="array" ref="Q1652">IF($A1652="",0,IFERROR(INDEX(Summary!$P$3:$AS$67,$AH1652-2,$M1652),0))</f>
        <v>0</v>
      </c>
      <c r="R1652" s="2">
        <f t="array" ref="R1652">IF($A1652="",0,ROUND(IFERROR(INDEX(Summary!$O:$O,$AH1652),0)/30,0))</f>
        <v>392</v>
      </c>
      <c r="S1652">
        <f t="shared" si="231"/>
        <v>1</v>
      </c>
      <c r="T1652" s="2">
        <f t="array" ref="T1652">IF($S1652=1,IFERROR(INDEX(Summary!$O:$O,$AH1652),0),0)</f>
        <v>11760</v>
      </c>
      <c r="U1652" s="2">
        <f t="array" ref="U1652">IF($S1652=1,IFERROR(INDEX(Summary!$AT:$AT,$AH1652),0),0)</f>
        <v>4557</v>
      </c>
      <c r="V1652" s="2">
        <f t="shared" si="232"/>
        <v>7203</v>
      </c>
      <c r="W1652" s="2">
        <f t="array" ref="W1652">IF($S1652=1,IFERROR(INDEX(Summary!$AZ:$AZ,$AH1652),0),0)</f>
        <v>22</v>
      </c>
      <c r="X1652" s="3">
        <f t="array" ref="X1652">IF($S1652=1,IFERROR(INDEX(Summary!$BA:$BA,$AH1652),0),0)</f>
        <v>5.6122448979591837E-2</v>
      </c>
      <c r="Y1652" s="2">
        <f t="array" ref="Y1652">IF($S1652=1,IFERROR(INDEX(Summary!$G:$G,$AH1652),0),0)</f>
        <v>11760</v>
      </c>
      <c r="Z1652" s="2">
        <f t="array" ref="Z1652">IF($S1652=1,IFERROR(INDEX(Summary!$H:$H,$AH1652),0),0)</f>
        <v>0</v>
      </c>
      <c r="AA1652" s="2">
        <f t="array" ref="AA1652">IF($S1652=1,IFERROR(INDEX(Summary!$I:$I,$AH1652),0),0)</f>
        <v>0</v>
      </c>
      <c r="AB1652" s="2">
        <f t="array" ref="AB1652">IF($S1652=1,IFERROR(INDEX(Summary!$J:$J,$AH1652),0),0)</f>
        <v>0</v>
      </c>
      <c r="AC1652" s="2">
        <f t="array" ref="AC1652">IF($S1652=1,IFERROR(INDEX(Summary!$K:$K,$AH1652),0),0)</f>
        <v>0</v>
      </c>
      <c r="AD1652" s="2">
        <f t="array" ref="AD1652">IF($S1652=1,IFERROR(INDEX(Summary!$L:$L,$AH1652),0),0)</f>
        <v>0</v>
      </c>
      <c r="AE1652" s="2">
        <f t="array" ref="AE1652">IF($S1652=1,IFERROR(INDEX(Summary!$M:$M,$AH1652),0),0)</f>
        <v>0</v>
      </c>
      <c r="AF1652" s="2">
        <f t="array" ref="AF1652">IF($S1652=1,IFERROR(INDEX(Summary!$N:$N,$AH1652),0),0)</f>
        <v>0</v>
      </c>
      <c r="AG1652">
        <f t="array" ref="AG1652">IF($A1652="","",IFERROR(INDEX(Summary!$BB:$BB,$AH1652),0))</f>
        <v>10</v>
      </c>
      <c r="AH1652">
        <f t="shared" si="233"/>
        <v>58</v>
      </c>
    </row>
    <row r="1653" spans="1:34" hidden="1">
      <c r="A1653" t="str">
        <f t="array" ref="A1653">IFERROR(INDEX(Summary!$D:$D,$AH1653)&amp;"","")</f>
        <v>FG00947</v>
      </c>
      <c r="B1653" t="str">
        <f t="array" ref="B1653">IF($A1653="","",INDEX(Summary!$E:$E,$AH1653))</f>
        <v>kalanamak rice 2kg</v>
      </c>
      <c r="C1653" t="str">
        <f t="array" ref="C1653">IF($A1653="","",INDEX(Summary!$B:$B,$AH1653))</f>
        <v>Raw_Agri</v>
      </c>
      <c r="D1653" t="str">
        <f t="array" ref="D1653">IF($A1653="","",INDEX(Summary!$C:$C,$AH1653))</f>
        <v>C6</v>
      </c>
      <c r="E1653">
        <f t="array" ref="E1653">IF($A1653="","",INDEX(Summary!$F:$F,$AH1653))</f>
        <v>2</v>
      </c>
      <c r="F1653" t="str">
        <f t="array" ref="F1653">IF($A1653="","",INDEX(Summary!$BC:$BC,$AH1653)&amp;"")</f>
        <v>P1 – Critical</v>
      </c>
      <c r="G1653">
        <f t="shared" si="225"/>
        <v>1</v>
      </c>
      <c r="H1653">
        <f t="shared" si="226"/>
        <v>1</v>
      </c>
      <c r="I1653" t="str">
        <f t="array" ref="I1653">IF($A1653="","",IF(IFERROR(INDEX(Summary!$BA:$BA,$AH1653),0)&lt;1,"Under 1 day",IF(INDEX(Summary!$BA:$BA,$AH1653)&lt;3,"1-3 days",IF(INDEX(Summary!$BA:$BA,$AH1653)&lt;7,"3-7 days","7+ days"))))</f>
        <v>Under 1 day</v>
      </c>
      <c r="J1653" t="str">
        <f t="array" ref="J1653">IF($A1653="","",IF(IFERROR(INDEX(Summary!$AX:$AX,$AH1653),0)&lt;0.25,"0-25%",IF(INDEX(Summary!$AX:$AX,$AH1653)&lt;0.5,"25-50%",IF(INDEX(Summary!$AX:$AX,$AH1653)&lt;0.75,"50-75%","75-100%"))))</f>
        <v>25-50%</v>
      </c>
      <c r="K1653" t="str">
        <f t="array" ref="K1653">IF($A1653="","",INDEX(Summary!$AY:$AY,$AH1653)&amp;"")</f>
        <v>WIP</v>
      </c>
      <c r="L1653" s="1">
        <f>IF($A1653="","",Summary!$P$2+MOD(ROW()-2,30))</f>
        <v>46228</v>
      </c>
      <c r="M1653">
        <f t="shared" si="227"/>
        <v>2</v>
      </c>
      <c r="N1653">
        <f t="shared" si="228"/>
        <v>25</v>
      </c>
      <c r="O1653" t="str">
        <f t="shared" si="229"/>
        <v>Jul-2026</v>
      </c>
      <c r="P1653">
        <f t="shared" ca="1" si="230"/>
        <v>1</v>
      </c>
      <c r="Q1653" s="2">
        <f t="array" ref="Q1653">IF($A1653="",0,IFERROR(INDEX(Summary!$P$3:$AS$67,$AH1653-2,$M1653),0))</f>
        <v>80</v>
      </c>
      <c r="R1653" s="2">
        <f t="array" ref="R1653">IF($A1653="",0,ROUND(IFERROR(INDEX(Summary!$O:$O,$AH1653),0)/30,0))</f>
        <v>392</v>
      </c>
      <c r="S1653">
        <f t="shared" si="231"/>
        <v>0</v>
      </c>
      <c r="T1653" s="2">
        <f t="array" ref="T1653">IF($S1653=1,IFERROR(INDEX(Summary!$O:$O,$AH1653),0),0)</f>
        <v>0</v>
      </c>
      <c r="U1653" s="2">
        <f t="array" ref="U1653">IF($S1653=1,IFERROR(INDEX(Summary!$AT:$AT,$AH1653),0),0)</f>
        <v>0</v>
      </c>
      <c r="V1653" s="2">
        <f t="shared" si="232"/>
        <v>0</v>
      </c>
      <c r="W1653" s="2">
        <f t="array" ref="W1653">IF($S1653=1,IFERROR(INDEX(Summary!$AZ:$AZ,$AH1653),0),0)</f>
        <v>0</v>
      </c>
      <c r="X1653" s="3">
        <f t="array" ref="X1653">IF($S1653=1,IFERROR(INDEX(Summary!$BA:$BA,$AH1653),0),0)</f>
        <v>0</v>
      </c>
      <c r="Y1653" s="2">
        <f t="array" ref="Y1653">IF($S1653=1,IFERROR(INDEX(Summary!$G:$G,$AH1653),0),0)</f>
        <v>0</v>
      </c>
      <c r="Z1653" s="2">
        <f t="array" ref="Z1653">IF($S1653=1,IFERROR(INDEX(Summary!$H:$H,$AH1653),0),0)</f>
        <v>0</v>
      </c>
      <c r="AA1653" s="2">
        <f t="array" ref="AA1653">IF($S1653=1,IFERROR(INDEX(Summary!$I:$I,$AH1653),0),0)</f>
        <v>0</v>
      </c>
      <c r="AB1653" s="2">
        <f t="array" ref="AB1653">IF($S1653=1,IFERROR(INDEX(Summary!$J:$J,$AH1653),0),0)</f>
        <v>0</v>
      </c>
      <c r="AC1653" s="2">
        <f t="array" ref="AC1653">IF($S1653=1,IFERROR(INDEX(Summary!$K:$K,$AH1653),0),0)</f>
        <v>0</v>
      </c>
      <c r="AD1653" s="2">
        <f t="array" ref="AD1653">IF($S1653=1,IFERROR(INDEX(Summary!$L:$L,$AH1653),0),0)</f>
        <v>0</v>
      </c>
      <c r="AE1653" s="2">
        <f t="array" ref="AE1653">IF($S1653=1,IFERROR(INDEX(Summary!$M:$M,$AH1653),0),0)</f>
        <v>0</v>
      </c>
      <c r="AF1653" s="2">
        <f t="array" ref="AF1653">IF($S1653=1,IFERROR(INDEX(Summary!$N:$N,$AH1653),0),0)</f>
        <v>0</v>
      </c>
      <c r="AG1653">
        <f t="array" ref="AG1653">IF($A1653="","",IFERROR(INDEX(Summary!$BB:$BB,$AH1653),0))</f>
        <v>10</v>
      </c>
      <c r="AH1653">
        <f t="shared" si="233"/>
        <v>58</v>
      </c>
    </row>
    <row r="1654" spans="1:34" hidden="1">
      <c r="A1654" t="str">
        <f t="array" ref="A1654">IFERROR(INDEX(Summary!$D:$D,$AH1654)&amp;"","")</f>
        <v>FG00947</v>
      </c>
      <c r="B1654" t="str">
        <f t="array" ref="B1654">IF($A1654="","",INDEX(Summary!$E:$E,$AH1654))</f>
        <v>kalanamak rice 2kg</v>
      </c>
      <c r="C1654" t="str">
        <f t="array" ref="C1654">IF($A1654="","",INDEX(Summary!$B:$B,$AH1654))</f>
        <v>Raw_Agri</v>
      </c>
      <c r="D1654" t="str">
        <f t="array" ref="D1654">IF($A1654="","",INDEX(Summary!$C:$C,$AH1654))</f>
        <v>C6</v>
      </c>
      <c r="E1654">
        <f t="array" ref="E1654">IF($A1654="","",INDEX(Summary!$F:$F,$AH1654))</f>
        <v>2</v>
      </c>
      <c r="F1654" t="str">
        <f t="array" ref="F1654">IF($A1654="","",INDEX(Summary!$BC:$BC,$AH1654)&amp;"")</f>
        <v>P1 – Critical</v>
      </c>
      <c r="G1654">
        <f t="shared" si="225"/>
        <v>1</v>
      </c>
      <c r="H1654">
        <f t="shared" si="226"/>
        <v>1</v>
      </c>
      <c r="I1654" t="str">
        <f t="array" ref="I1654">IF($A1654="","",IF(IFERROR(INDEX(Summary!$BA:$BA,$AH1654),0)&lt;1,"Under 1 day",IF(INDEX(Summary!$BA:$BA,$AH1654)&lt;3,"1-3 days",IF(INDEX(Summary!$BA:$BA,$AH1654)&lt;7,"3-7 days","7+ days"))))</f>
        <v>Under 1 day</v>
      </c>
      <c r="J1654" t="str">
        <f t="array" ref="J1654">IF($A1654="","",IF(IFERROR(INDEX(Summary!$AX:$AX,$AH1654),0)&lt;0.25,"0-25%",IF(INDEX(Summary!$AX:$AX,$AH1654)&lt;0.5,"25-50%",IF(INDEX(Summary!$AX:$AX,$AH1654)&lt;0.75,"50-75%","75-100%"))))</f>
        <v>25-50%</v>
      </c>
      <c r="K1654" t="str">
        <f t="array" ref="K1654">IF($A1654="","",INDEX(Summary!$AY:$AY,$AH1654)&amp;"")</f>
        <v>WIP</v>
      </c>
      <c r="L1654" s="1">
        <f>IF($A1654="","",Summary!$P$2+MOD(ROW()-2,30))</f>
        <v>46229</v>
      </c>
      <c r="M1654">
        <f t="shared" si="227"/>
        <v>3</v>
      </c>
      <c r="N1654">
        <f t="shared" si="228"/>
        <v>26</v>
      </c>
      <c r="O1654" t="str">
        <f t="shared" si="229"/>
        <v>Jul-2026</v>
      </c>
      <c r="P1654">
        <f t="shared" ca="1" si="230"/>
        <v>1</v>
      </c>
      <c r="Q1654" s="2">
        <f t="array" ref="Q1654">IF($A1654="",0,IFERROR(INDEX(Summary!$P$3:$AS$67,$AH1654-2,$M1654),0))</f>
        <v>0</v>
      </c>
      <c r="R1654" s="2">
        <f t="array" ref="R1654">IF($A1654="",0,ROUND(IFERROR(INDEX(Summary!$O:$O,$AH1654),0)/30,0))</f>
        <v>392</v>
      </c>
      <c r="S1654">
        <f t="shared" si="231"/>
        <v>0</v>
      </c>
      <c r="T1654" s="2">
        <f t="array" ref="T1654">IF($S1654=1,IFERROR(INDEX(Summary!$O:$O,$AH1654),0),0)</f>
        <v>0</v>
      </c>
      <c r="U1654" s="2">
        <f t="array" ref="U1654">IF($S1654=1,IFERROR(INDEX(Summary!$AT:$AT,$AH1654),0),0)</f>
        <v>0</v>
      </c>
      <c r="V1654" s="2">
        <f t="shared" si="232"/>
        <v>0</v>
      </c>
      <c r="W1654" s="2">
        <f t="array" ref="W1654">IF($S1654=1,IFERROR(INDEX(Summary!$AZ:$AZ,$AH1654),0),0)</f>
        <v>0</v>
      </c>
      <c r="X1654" s="3">
        <f t="array" ref="X1654">IF($S1654=1,IFERROR(INDEX(Summary!$BA:$BA,$AH1654),0),0)</f>
        <v>0</v>
      </c>
      <c r="Y1654" s="2">
        <f t="array" ref="Y1654">IF($S1654=1,IFERROR(INDEX(Summary!$G:$G,$AH1654),0),0)</f>
        <v>0</v>
      </c>
      <c r="Z1654" s="2">
        <f t="array" ref="Z1654">IF($S1654=1,IFERROR(INDEX(Summary!$H:$H,$AH1654),0),0)</f>
        <v>0</v>
      </c>
      <c r="AA1654" s="2">
        <f t="array" ref="AA1654">IF($S1654=1,IFERROR(INDEX(Summary!$I:$I,$AH1654),0),0)</f>
        <v>0</v>
      </c>
      <c r="AB1654" s="2">
        <f t="array" ref="AB1654">IF($S1654=1,IFERROR(INDEX(Summary!$J:$J,$AH1654),0),0)</f>
        <v>0</v>
      </c>
      <c r="AC1654" s="2">
        <f t="array" ref="AC1654">IF($S1654=1,IFERROR(INDEX(Summary!$K:$K,$AH1654),0),0)</f>
        <v>0</v>
      </c>
      <c r="AD1654" s="2">
        <f t="array" ref="AD1654">IF($S1654=1,IFERROR(INDEX(Summary!$L:$L,$AH1654),0),0)</f>
        <v>0</v>
      </c>
      <c r="AE1654" s="2">
        <f t="array" ref="AE1654">IF($S1654=1,IFERROR(INDEX(Summary!$M:$M,$AH1654),0),0)</f>
        <v>0</v>
      </c>
      <c r="AF1654" s="2">
        <f t="array" ref="AF1654">IF($S1654=1,IFERROR(INDEX(Summary!$N:$N,$AH1654),0),0)</f>
        <v>0</v>
      </c>
      <c r="AG1654">
        <f t="array" ref="AG1654">IF($A1654="","",IFERROR(INDEX(Summary!$BB:$BB,$AH1654),0))</f>
        <v>10</v>
      </c>
      <c r="AH1654">
        <f t="shared" si="233"/>
        <v>58</v>
      </c>
    </row>
    <row r="1655" spans="1:34" hidden="1">
      <c r="A1655" t="str">
        <f t="array" ref="A1655">IFERROR(INDEX(Summary!$D:$D,$AH1655)&amp;"","")</f>
        <v>FG00947</v>
      </c>
      <c r="B1655" t="str">
        <f t="array" ref="B1655">IF($A1655="","",INDEX(Summary!$E:$E,$AH1655))</f>
        <v>kalanamak rice 2kg</v>
      </c>
      <c r="C1655" t="str">
        <f t="array" ref="C1655">IF($A1655="","",INDEX(Summary!$B:$B,$AH1655))</f>
        <v>Raw_Agri</v>
      </c>
      <c r="D1655" t="str">
        <f t="array" ref="D1655">IF($A1655="","",INDEX(Summary!$C:$C,$AH1655))</f>
        <v>C6</v>
      </c>
      <c r="E1655">
        <f t="array" ref="E1655">IF($A1655="","",INDEX(Summary!$F:$F,$AH1655))</f>
        <v>2</v>
      </c>
      <c r="F1655" t="str">
        <f t="array" ref="F1655">IF($A1655="","",INDEX(Summary!$BC:$BC,$AH1655)&amp;"")</f>
        <v>P1 – Critical</v>
      </c>
      <c r="G1655">
        <f t="shared" si="225"/>
        <v>1</v>
      </c>
      <c r="H1655">
        <f t="shared" si="226"/>
        <v>1</v>
      </c>
      <c r="I1655" t="str">
        <f t="array" ref="I1655">IF($A1655="","",IF(IFERROR(INDEX(Summary!$BA:$BA,$AH1655),0)&lt;1,"Under 1 day",IF(INDEX(Summary!$BA:$BA,$AH1655)&lt;3,"1-3 days",IF(INDEX(Summary!$BA:$BA,$AH1655)&lt;7,"3-7 days","7+ days"))))</f>
        <v>Under 1 day</v>
      </c>
      <c r="J1655" t="str">
        <f t="array" ref="J1655">IF($A1655="","",IF(IFERROR(INDEX(Summary!$AX:$AX,$AH1655),0)&lt;0.25,"0-25%",IF(INDEX(Summary!$AX:$AX,$AH1655)&lt;0.5,"25-50%",IF(INDEX(Summary!$AX:$AX,$AH1655)&lt;0.75,"50-75%","75-100%"))))</f>
        <v>25-50%</v>
      </c>
      <c r="K1655" t="str">
        <f t="array" ref="K1655">IF($A1655="","",INDEX(Summary!$AY:$AY,$AH1655)&amp;"")</f>
        <v>WIP</v>
      </c>
      <c r="L1655" s="1">
        <f>IF($A1655="","",Summary!$P$2+MOD(ROW()-2,30))</f>
        <v>46230</v>
      </c>
      <c r="M1655">
        <f t="shared" si="227"/>
        <v>4</v>
      </c>
      <c r="N1655">
        <f t="shared" si="228"/>
        <v>27</v>
      </c>
      <c r="O1655" t="str">
        <f t="shared" si="229"/>
        <v>Jul-2026</v>
      </c>
      <c r="P1655">
        <f t="shared" ca="1" si="230"/>
        <v>1</v>
      </c>
      <c r="Q1655" s="2">
        <f t="array" ref="Q1655">IF($A1655="",0,IFERROR(INDEX(Summary!$P$3:$AS$67,$AH1655-2,$M1655),0))</f>
        <v>210</v>
      </c>
      <c r="R1655" s="2">
        <f t="array" ref="R1655">IF($A1655="",0,ROUND(IFERROR(INDEX(Summary!$O:$O,$AH1655),0)/30,0))</f>
        <v>392</v>
      </c>
      <c r="S1655">
        <f t="shared" si="231"/>
        <v>0</v>
      </c>
      <c r="T1655" s="2">
        <f t="array" ref="T1655">IF($S1655=1,IFERROR(INDEX(Summary!$O:$O,$AH1655),0),0)</f>
        <v>0</v>
      </c>
      <c r="U1655" s="2">
        <f t="array" ref="U1655">IF($S1655=1,IFERROR(INDEX(Summary!$AT:$AT,$AH1655),0),0)</f>
        <v>0</v>
      </c>
      <c r="V1655" s="2">
        <f t="shared" si="232"/>
        <v>0</v>
      </c>
      <c r="W1655" s="2">
        <f t="array" ref="W1655">IF($S1655=1,IFERROR(INDEX(Summary!$AZ:$AZ,$AH1655),0),0)</f>
        <v>0</v>
      </c>
      <c r="X1655" s="3">
        <f t="array" ref="X1655">IF($S1655=1,IFERROR(INDEX(Summary!$BA:$BA,$AH1655),0),0)</f>
        <v>0</v>
      </c>
      <c r="Y1655" s="2">
        <f t="array" ref="Y1655">IF($S1655=1,IFERROR(INDEX(Summary!$G:$G,$AH1655),0),0)</f>
        <v>0</v>
      </c>
      <c r="Z1655" s="2">
        <f t="array" ref="Z1655">IF($S1655=1,IFERROR(INDEX(Summary!$H:$H,$AH1655),0),0)</f>
        <v>0</v>
      </c>
      <c r="AA1655" s="2">
        <f t="array" ref="AA1655">IF($S1655=1,IFERROR(INDEX(Summary!$I:$I,$AH1655),0),0)</f>
        <v>0</v>
      </c>
      <c r="AB1655" s="2">
        <f t="array" ref="AB1655">IF($S1655=1,IFERROR(INDEX(Summary!$J:$J,$AH1655),0),0)</f>
        <v>0</v>
      </c>
      <c r="AC1655" s="2">
        <f t="array" ref="AC1655">IF($S1655=1,IFERROR(INDEX(Summary!$K:$K,$AH1655),0),0)</f>
        <v>0</v>
      </c>
      <c r="AD1655" s="2">
        <f t="array" ref="AD1655">IF($S1655=1,IFERROR(INDEX(Summary!$L:$L,$AH1655),0),0)</f>
        <v>0</v>
      </c>
      <c r="AE1655" s="2">
        <f t="array" ref="AE1655">IF($S1655=1,IFERROR(INDEX(Summary!$M:$M,$AH1655),0),0)</f>
        <v>0</v>
      </c>
      <c r="AF1655" s="2">
        <f t="array" ref="AF1655">IF($S1655=1,IFERROR(INDEX(Summary!$N:$N,$AH1655),0),0)</f>
        <v>0</v>
      </c>
      <c r="AG1655">
        <f t="array" ref="AG1655">IF($A1655="","",IFERROR(INDEX(Summary!$BB:$BB,$AH1655),0))</f>
        <v>10</v>
      </c>
      <c r="AH1655">
        <f t="shared" si="233"/>
        <v>58</v>
      </c>
    </row>
    <row r="1656" spans="1:34" hidden="1">
      <c r="A1656" t="str">
        <f t="array" ref="A1656">IFERROR(INDEX(Summary!$D:$D,$AH1656)&amp;"","")</f>
        <v>FG00947</v>
      </c>
      <c r="B1656" t="str">
        <f t="array" ref="B1656">IF($A1656="","",INDEX(Summary!$E:$E,$AH1656))</f>
        <v>kalanamak rice 2kg</v>
      </c>
      <c r="C1656" t="str">
        <f t="array" ref="C1656">IF($A1656="","",INDEX(Summary!$B:$B,$AH1656))</f>
        <v>Raw_Agri</v>
      </c>
      <c r="D1656" t="str">
        <f t="array" ref="D1656">IF($A1656="","",INDEX(Summary!$C:$C,$AH1656))</f>
        <v>C6</v>
      </c>
      <c r="E1656">
        <f t="array" ref="E1656">IF($A1656="","",INDEX(Summary!$F:$F,$AH1656))</f>
        <v>2</v>
      </c>
      <c r="F1656" t="str">
        <f t="array" ref="F1656">IF($A1656="","",INDEX(Summary!$BC:$BC,$AH1656)&amp;"")</f>
        <v>P1 – Critical</v>
      </c>
      <c r="G1656">
        <f t="shared" si="225"/>
        <v>1</v>
      </c>
      <c r="H1656">
        <f t="shared" si="226"/>
        <v>1</v>
      </c>
      <c r="I1656" t="str">
        <f t="array" ref="I1656">IF($A1656="","",IF(IFERROR(INDEX(Summary!$BA:$BA,$AH1656),0)&lt;1,"Under 1 day",IF(INDEX(Summary!$BA:$BA,$AH1656)&lt;3,"1-3 days",IF(INDEX(Summary!$BA:$BA,$AH1656)&lt;7,"3-7 days","7+ days"))))</f>
        <v>Under 1 day</v>
      </c>
      <c r="J1656" t="str">
        <f t="array" ref="J1656">IF($A1656="","",IF(IFERROR(INDEX(Summary!$AX:$AX,$AH1656),0)&lt;0.25,"0-25%",IF(INDEX(Summary!$AX:$AX,$AH1656)&lt;0.5,"25-50%",IF(INDEX(Summary!$AX:$AX,$AH1656)&lt;0.75,"50-75%","75-100%"))))</f>
        <v>25-50%</v>
      </c>
      <c r="K1656" t="str">
        <f t="array" ref="K1656">IF($A1656="","",INDEX(Summary!$AY:$AY,$AH1656)&amp;"")</f>
        <v>WIP</v>
      </c>
      <c r="L1656" s="1">
        <f>IF($A1656="","",Summary!$P$2+MOD(ROW()-2,30))</f>
        <v>46231</v>
      </c>
      <c r="M1656">
        <f t="shared" si="227"/>
        <v>5</v>
      </c>
      <c r="N1656">
        <f t="shared" si="228"/>
        <v>28</v>
      </c>
      <c r="O1656" t="str">
        <f t="shared" si="229"/>
        <v>Jul-2026</v>
      </c>
      <c r="P1656">
        <f t="shared" ca="1" si="230"/>
        <v>1</v>
      </c>
      <c r="Q1656" s="2">
        <f t="array" ref="Q1656">IF($A1656="",0,IFERROR(INDEX(Summary!$P$3:$AS$67,$AH1656-2,$M1656),0))</f>
        <v>179</v>
      </c>
      <c r="R1656" s="2">
        <f t="array" ref="R1656">IF($A1656="",0,ROUND(IFERROR(INDEX(Summary!$O:$O,$AH1656),0)/30,0))</f>
        <v>392</v>
      </c>
      <c r="S1656">
        <f t="shared" si="231"/>
        <v>0</v>
      </c>
      <c r="T1656" s="2">
        <f t="array" ref="T1656">IF($S1656=1,IFERROR(INDEX(Summary!$O:$O,$AH1656),0),0)</f>
        <v>0</v>
      </c>
      <c r="U1656" s="2">
        <f t="array" ref="U1656">IF($S1656=1,IFERROR(INDEX(Summary!$AT:$AT,$AH1656),0),0)</f>
        <v>0</v>
      </c>
      <c r="V1656" s="2">
        <f t="shared" si="232"/>
        <v>0</v>
      </c>
      <c r="W1656" s="2">
        <f t="array" ref="W1656">IF($S1656=1,IFERROR(INDEX(Summary!$AZ:$AZ,$AH1656),0),0)</f>
        <v>0</v>
      </c>
      <c r="X1656" s="3">
        <f t="array" ref="X1656">IF($S1656=1,IFERROR(INDEX(Summary!$BA:$BA,$AH1656),0),0)</f>
        <v>0</v>
      </c>
      <c r="Y1656" s="2">
        <f t="array" ref="Y1656">IF($S1656=1,IFERROR(INDEX(Summary!$G:$G,$AH1656),0),0)</f>
        <v>0</v>
      </c>
      <c r="Z1656" s="2">
        <f t="array" ref="Z1656">IF($S1656=1,IFERROR(INDEX(Summary!$H:$H,$AH1656),0),0)</f>
        <v>0</v>
      </c>
      <c r="AA1656" s="2">
        <f t="array" ref="AA1656">IF($S1656=1,IFERROR(INDEX(Summary!$I:$I,$AH1656),0),0)</f>
        <v>0</v>
      </c>
      <c r="AB1656" s="2">
        <f t="array" ref="AB1656">IF($S1656=1,IFERROR(INDEX(Summary!$J:$J,$AH1656),0),0)</f>
        <v>0</v>
      </c>
      <c r="AC1656" s="2">
        <f t="array" ref="AC1656">IF($S1656=1,IFERROR(INDEX(Summary!$K:$K,$AH1656),0),0)</f>
        <v>0</v>
      </c>
      <c r="AD1656" s="2">
        <f t="array" ref="AD1656">IF($S1656=1,IFERROR(INDEX(Summary!$L:$L,$AH1656),0),0)</f>
        <v>0</v>
      </c>
      <c r="AE1656" s="2">
        <f t="array" ref="AE1656">IF($S1656=1,IFERROR(INDEX(Summary!$M:$M,$AH1656),0),0)</f>
        <v>0</v>
      </c>
      <c r="AF1656" s="2">
        <f t="array" ref="AF1656">IF($S1656=1,IFERROR(INDEX(Summary!$N:$N,$AH1656),0),0)</f>
        <v>0</v>
      </c>
      <c r="AG1656">
        <f t="array" ref="AG1656">IF($A1656="","",IFERROR(INDEX(Summary!$BB:$BB,$AH1656),0))</f>
        <v>10</v>
      </c>
      <c r="AH1656">
        <f t="shared" si="233"/>
        <v>58</v>
      </c>
    </row>
    <row r="1657" spans="1:34" hidden="1">
      <c r="A1657" t="str">
        <f t="array" ref="A1657">IFERROR(INDEX(Summary!$D:$D,$AH1657)&amp;"","")</f>
        <v>FG00947</v>
      </c>
      <c r="B1657" t="str">
        <f t="array" ref="B1657">IF($A1657="","",INDEX(Summary!$E:$E,$AH1657))</f>
        <v>kalanamak rice 2kg</v>
      </c>
      <c r="C1657" t="str">
        <f t="array" ref="C1657">IF($A1657="","",INDEX(Summary!$B:$B,$AH1657))</f>
        <v>Raw_Agri</v>
      </c>
      <c r="D1657" t="str">
        <f t="array" ref="D1657">IF($A1657="","",INDEX(Summary!$C:$C,$AH1657))</f>
        <v>C6</v>
      </c>
      <c r="E1657">
        <f t="array" ref="E1657">IF($A1657="","",INDEX(Summary!$F:$F,$AH1657))</f>
        <v>2</v>
      </c>
      <c r="F1657" t="str">
        <f t="array" ref="F1657">IF($A1657="","",INDEX(Summary!$BC:$BC,$AH1657)&amp;"")</f>
        <v>P1 – Critical</v>
      </c>
      <c r="G1657">
        <f t="shared" si="225"/>
        <v>1</v>
      </c>
      <c r="H1657">
        <f t="shared" si="226"/>
        <v>1</v>
      </c>
      <c r="I1657" t="str">
        <f t="array" ref="I1657">IF($A1657="","",IF(IFERROR(INDEX(Summary!$BA:$BA,$AH1657),0)&lt;1,"Under 1 day",IF(INDEX(Summary!$BA:$BA,$AH1657)&lt;3,"1-3 days",IF(INDEX(Summary!$BA:$BA,$AH1657)&lt;7,"3-7 days","7+ days"))))</f>
        <v>Under 1 day</v>
      </c>
      <c r="J1657" t="str">
        <f t="array" ref="J1657">IF($A1657="","",IF(IFERROR(INDEX(Summary!$AX:$AX,$AH1657),0)&lt;0.25,"0-25%",IF(INDEX(Summary!$AX:$AX,$AH1657)&lt;0.5,"25-50%",IF(INDEX(Summary!$AX:$AX,$AH1657)&lt;0.75,"50-75%","75-100%"))))</f>
        <v>25-50%</v>
      </c>
      <c r="K1657" t="str">
        <f t="array" ref="K1657">IF($A1657="","",INDEX(Summary!$AY:$AY,$AH1657)&amp;"")</f>
        <v>WIP</v>
      </c>
      <c r="L1657" s="1">
        <f>IF($A1657="","",Summary!$P$2+MOD(ROW()-2,30))</f>
        <v>46232</v>
      </c>
      <c r="M1657">
        <f t="shared" si="227"/>
        <v>6</v>
      </c>
      <c r="N1657">
        <f t="shared" si="228"/>
        <v>29</v>
      </c>
      <c r="O1657" t="str">
        <f t="shared" si="229"/>
        <v>Jul-2026</v>
      </c>
      <c r="P1657">
        <f t="shared" ca="1" si="230"/>
        <v>1</v>
      </c>
      <c r="Q1657" s="2">
        <f t="array" ref="Q1657">IF($A1657="",0,IFERROR(INDEX(Summary!$P$3:$AS$67,$AH1657-2,$M1657),0))</f>
        <v>0</v>
      </c>
      <c r="R1657" s="2">
        <f t="array" ref="R1657">IF($A1657="",0,ROUND(IFERROR(INDEX(Summary!$O:$O,$AH1657),0)/30,0))</f>
        <v>392</v>
      </c>
      <c r="S1657">
        <f t="shared" si="231"/>
        <v>0</v>
      </c>
      <c r="T1657" s="2">
        <f t="array" ref="T1657">IF($S1657=1,IFERROR(INDEX(Summary!$O:$O,$AH1657),0),0)</f>
        <v>0</v>
      </c>
      <c r="U1657" s="2">
        <f t="array" ref="U1657">IF($S1657=1,IFERROR(INDEX(Summary!$AT:$AT,$AH1657),0),0)</f>
        <v>0</v>
      </c>
      <c r="V1657" s="2">
        <f t="shared" si="232"/>
        <v>0</v>
      </c>
      <c r="W1657" s="2">
        <f t="array" ref="W1657">IF($S1657=1,IFERROR(INDEX(Summary!$AZ:$AZ,$AH1657),0),0)</f>
        <v>0</v>
      </c>
      <c r="X1657" s="3">
        <f t="array" ref="X1657">IF($S1657=1,IFERROR(INDEX(Summary!$BA:$BA,$AH1657),0),0)</f>
        <v>0</v>
      </c>
      <c r="Y1657" s="2">
        <f t="array" ref="Y1657">IF($S1657=1,IFERROR(INDEX(Summary!$G:$G,$AH1657),0),0)</f>
        <v>0</v>
      </c>
      <c r="Z1657" s="2">
        <f t="array" ref="Z1657">IF($S1657=1,IFERROR(INDEX(Summary!$H:$H,$AH1657),0),0)</f>
        <v>0</v>
      </c>
      <c r="AA1657" s="2">
        <f t="array" ref="AA1657">IF($S1657=1,IFERROR(INDEX(Summary!$I:$I,$AH1657),0),0)</f>
        <v>0</v>
      </c>
      <c r="AB1657" s="2">
        <f t="array" ref="AB1657">IF($S1657=1,IFERROR(INDEX(Summary!$J:$J,$AH1657),0),0)</f>
        <v>0</v>
      </c>
      <c r="AC1657" s="2">
        <f t="array" ref="AC1657">IF($S1657=1,IFERROR(INDEX(Summary!$K:$K,$AH1657),0),0)</f>
        <v>0</v>
      </c>
      <c r="AD1657" s="2">
        <f t="array" ref="AD1657">IF($S1657=1,IFERROR(INDEX(Summary!$L:$L,$AH1657),0),0)</f>
        <v>0</v>
      </c>
      <c r="AE1657" s="2">
        <f t="array" ref="AE1657">IF($S1657=1,IFERROR(INDEX(Summary!$M:$M,$AH1657),0),0)</f>
        <v>0</v>
      </c>
      <c r="AF1657" s="2">
        <f t="array" ref="AF1657">IF($S1657=1,IFERROR(INDEX(Summary!$N:$N,$AH1657),0),0)</f>
        <v>0</v>
      </c>
      <c r="AG1657">
        <f t="array" ref="AG1657">IF($A1657="","",IFERROR(INDEX(Summary!$BB:$BB,$AH1657),0))</f>
        <v>10</v>
      </c>
      <c r="AH1657">
        <f t="shared" si="233"/>
        <v>58</v>
      </c>
    </row>
    <row r="1658" spans="1:34" hidden="1">
      <c r="A1658" t="str">
        <f t="array" ref="A1658">IFERROR(INDEX(Summary!$D:$D,$AH1658)&amp;"","")</f>
        <v>FG00947</v>
      </c>
      <c r="B1658" t="str">
        <f t="array" ref="B1658">IF($A1658="","",INDEX(Summary!$E:$E,$AH1658))</f>
        <v>kalanamak rice 2kg</v>
      </c>
      <c r="C1658" t="str">
        <f t="array" ref="C1658">IF($A1658="","",INDEX(Summary!$B:$B,$AH1658))</f>
        <v>Raw_Agri</v>
      </c>
      <c r="D1658" t="str">
        <f t="array" ref="D1658">IF($A1658="","",INDEX(Summary!$C:$C,$AH1658))</f>
        <v>C6</v>
      </c>
      <c r="E1658">
        <f t="array" ref="E1658">IF($A1658="","",INDEX(Summary!$F:$F,$AH1658))</f>
        <v>2</v>
      </c>
      <c r="F1658" t="str">
        <f t="array" ref="F1658">IF($A1658="","",INDEX(Summary!$BC:$BC,$AH1658)&amp;"")</f>
        <v>P1 – Critical</v>
      </c>
      <c r="G1658">
        <f t="shared" si="225"/>
        <v>1</v>
      </c>
      <c r="H1658">
        <f t="shared" si="226"/>
        <v>1</v>
      </c>
      <c r="I1658" t="str">
        <f t="array" ref="I1658">IF($A1658="","",IF(IFERROR(INDEX(Summary!$BA:$BA,$AH1658),0)&lt;1,"Under 1 day",IF(INDEX(Summary!$BA:$BA,$AH1658)&lt;3,"1-3 days",IF(INDEX(Summary!$BA:$BA,$AH1658)&lt;7,"3-7 days","7+ days"))))</f>
        <v>Under 1 day</v>
      </c>
      <c r="J1658" t="str">
        <f t="array" ref="J1658">IF($A1658="","",IF(IFERROR(INDEX(Summary!$AX:$AX,$AH1658),0)&lt;0.25,"0-25%",IF(INDEX(Summary!$AX:$AX,$AH1658)&lt;0.5,"25-50%",IF(INDEX(Summary!$AX:$AX,$AH1658)&lt;0.75,"50-75%","75-100%"))))</f>
        <v>25-50%</v>
      </c>
      <c r="K1658" t="str">
        <f t="array" ref="K1658">IF($A1658="","",INDEX(Summary!$AY:$AY,$AH1658)&amp;"")</f>
        <v>WIP</v>
      </c>
      <c r="L1658" s="1">
        <f>IF($A1658="","",Summary!$P$2+MOD(ROW()-2,30))</f>
        <v>46233</v>
      </c>
      <c r="M1658">
        <f t="shared" si="227"/>
        <v>7</v>
      </c>
      <c r="N1658">
        <f t="shared" si="228"/>
        <v>30</v>
      </c>
      <c r="O1658" t="str">
        <f t="shared" si="229"/>
        <v>Jul-2026</v>
      </c>
      <c r="P1658">
        <f t="shared" ca="1" si="230"/>
        <v>1</v>
      </c>
      <c r="Q1658" s="2">
        <f t="array" ref="Q1658">IF($A1658="",0,IFERROR(INDEX(Summary!$P$3:$AS$67,$AH1658-2,$M1658),0))</f>
        <v>0</v>
      </c>
      <c r="R1658" s="2">
        <f t="array" ref="R1658">IF($A1658="",0,ROUND(IFERROR(INDEX(Summary!$O:$O,$AH1658),0)/30,0))</f>
        <v>392</v>
      </c>
      <c r="S1658">
        <f t="shared" si="231"/>
        <v>0</v>
      </c>
      <c r="T1658" s="2">
        <f t="array" ref="T1658">IF($S1658=1,IFERROR(INDEX(Summary!$O:$O,$AH1658),0),0)</f>
        <v>0</v>
      </c>
      <c r="U1658" s="2">
        <f t="array" ref="U1658">IF($S1658=1,IFERROR(INDEX(Summary!$AT:$AT,$AH1658),0),0)</f>
        <v>0</v>
      </c>
      <c r="V1658" s="2">
        <f t="shared" si="232"/>
        <v>0</v>
      </c>
      <c r="W1658" s="2">
        <f t="array" ref="W1658">IF($S1658=1,IFERROR(INDEX(Summary!$AZ:$AZ,$AH1658),0),0)</f>
        <v>0</v>
      </c>
      <c r="X1658" s="3">
        <f t="array" ref="X1658">IF($S1658=1,IFERROR(INDEX(Summary!$BA:$BA,$AH1658),0),0)</f>
        <v>0</v>
      </c>
      <c r="Y1658" s="2">
        <f t="array" ref="Y1658">IF($S1658=1,IFERROR(INDEX(Summary!$G:$G,$AH1658),0),0)</f>
        <v>0</v>
      </c>
      <c r="Z1658" s="2">
        <f t="array" ref="Z1658">IF($S1658=1,IFERROR(INDEX(Summary!$H:$H,$AH1658),0),0)</f>
        <v>0</v>
      </c>
      <c r="AA1658" s="2">
        <f t="array" ref="AA1658">IF($S1658=1,IFERROR(INDEX(Summary!$I:$I,$AH1658),0),0)</f>
        <v>0</v>
      </c>
      <c r="AB1658" s="2">
        <f t="array" ref="AB1658">IF($S1658=1,IFERROR(INDEX(Summary!$J:$J,$AH1658),0),0)</f>
        <v>0</v>
      </c>
      <c r="AC1658" s="2">
        <f t="array" ref="AC1658">IF($S1658=1,IFERROR(INDEX(Summary!$K:$K,$AH1658),0),0)</f>
        <v>0</v>
      </c>
      <c r="AD1658" s="2">
        <f t="array" ref="AD1658">IF($S1658=1,IFERROR(INDEX(Summary!$L:$L,$AH1658),0),0)</f>
        <v>0</v>
      </c>
      <c r="AE1658" s="2">
        <f t="array" ref="AE1658">IF($S1658=1,IFERROR(INDEX(Summary!$M:$M,$AH1658),0),0)</f>
        <v>0</v>
      </c>
      <c r="AF1658" s="2">
        <f t="array" ref="AF1658">IF($S1658=1,IFERROR(INDEX(Summary!$N:$N,$AH1658),0),0)</f>
        <v>0</v>
      </c>
      <c r="AG1658">
        <f t="array" ref="AG1658">IF($A1658="","",IFERROR(INDEX(Summary!$BB:$BB,$AH1658),0))</f>
        <v>10</v>
      </c>
      <c r="AH1658">
        <f t="shared" si="233"/>
        <v>58</v>
      </c>
    </row>
    <row r="1659" spans="1:34" hidden="1">
      <c r="A1659" t="str">
        <f t="array" ref="A1659">IFERROR(INDEX(Summary!$D:$D,$AH1659)&amp;"","")</f>
        <v>FG00947</v>
      </c>
      <c r="B1659" t="str">
        <f t="array" ref="B1659">IF($A1659="","",INDEX(Summary!$E:$E,$AH1659))</f>
        <v>kalanamak rice 2kg</v>
      </c>
      <c r="C1659" t="str">
        <f t="array" ref="C1659">IF($A1659="","",INDEX(Summary!$B:$B,$AH1659))</f>
        <v>Raw_Agri</v>
      </c>
      <c r="D1659" t="str">
        <f t="array" ref="D1659">IF($A1659="","",INDEX(Summary!$C:$C,$AH1659))</f>
        <v>C6</v>
      </c>
      <c r="E1659">
        <f t="array" ref="E1659">IF($A1659="","",INDEX(Summary!$F:$F,$AH1659))</f>
        <v>2</v>
      </c>
      <c r="F1659" t="str">
        <f t="array" ref="F1659">IF($A1659="","",INDEX(Summary!$BC:$BC,$AH1659)&amp;"")</f>
        <v>P1 – Critical</v>
      </c>
      <c r="G1659">
        <f t="shared" si="225"/>
        <v>1</v>
      </c>
      <c r="H1659">
        <f t="shared" si="226"/>
        <v>1</v>
      </c>
      <c r="I1659" t="str">
        <f t="array" ref="I1659">IF($A1659="","",IF(IFERROR(INDEX(Summary!$BA:$BA,$AH1659),0)&lt;1,"Under 1 day",IF(INDEX(Summary!$BA:$BA,$AH1659)&lt;3,"1-3 days",IF(INDEX(Summary!$BA:$BA,$AH1659)&lt;7,"3-7 days","7+ days"))))</f>
        <v>Under 1 day</v>
      </c>
      <c r="J1659" t="str">
        <f t="array" ref="J1659">IF($A1659="","",IF(IFERROR(INDEX(Summary!$AX:$AX,$AH1659),0)&lt;0.25,"0-25%",IF(INDEX(Summary!$AX:$AX,$AH1659)&lt;0.5,"25-50%",IF(INDEX(Summary!$AX:$AX,$AH1659)&lt;0.75,"50-75%","75-100%"))))</f>
        <v>25-50%</v>
      </c>
      <c r="K1659" t="str">
        <f t="array" ref="K1659">IF($A1659="","",INDEX(Summary!$AY:$AY,$AH1659)&amp;"")</f>
        <v>WIP</v>
      </c>
      <c r="L1659" s="1">
        <f>IF($A1659="","",Summary!$P$2+MOD(ROW()-2,30))</f>
        <v>46234</v>
      </c>
      <c r="M1659">
        <f t="shared" si="227"/>
        <v>8</v>
      </c>
      <c r="N1659">
        <f t="shared" si="228"/>
        <v>31</v>
      </c>
      <c r="O1659" t="str">
        <f t="shared" si="229"/>
        <v>Jul-2026</v>
      </c>
      <c r="P1659">
        <f t="shared" ca="1" si="230"/>
        <v>1</v>
      </c>
      <c r="Q1659" s="2">
        <f t="array" ref="Q1659">IF($A1659="",0,IFERROR(INDEX(Summary!$P$3:$AS$67,$AH1659-2,$M1659),0))</f>
        <v>324</v>
      </c>
      <c r="R1659" s="2">
        <f t="array" ref="R1659">IF($A1659="",0,ROUND(IFERROR(INDEX(Summary!$O:$O,$AH1659),0)/30,0))</f>
        <v>392</v>
      </c>
      <c r="S1659">
        <f t="shared" si="231"/>
        <v>0</v>
      </c>
      <c r="T1659" s="2">
        <f t="array" ref="T1659">IF($S1659=1,IFERROR(INDEX(Summary!$O:$O,$AH1659),0),0)</f>
        <v>0</v>
      </c>
      <c r="U1659" s="2">
        <f t="array" ref="U1659">IF($S1659=1,IFERROR(INDEX(Summary!$AT:$AT,$AH1659),0),0)</f>
        <v>0</v>
      </c>
      <c r="V1659" s="2">
        <f t="shared" si="232"/>
        <v>0</v>
      </c>
      <c r="W1659" s="2">
        <f t="array" ref="W1659">IF($S1659=1,IFERROR(INDEX(Summary!$AZ:$AZ,$AH1659),0),0)</f>
        <v>0</v>
      </c>
      <c r="X1659" s="3">
        <f t="array" ref="X1659">IF($S1659=1,IFERROR(INDEX(Summary!$BA:$BA,$AH1659),0),0)</f>
        <v>0</v>
      </c>
      <c r="Y1659" s="2">
        <f t="array" ref="Y1659">IF($S1659=1,IFERROR(INDEX(Summary!$G:$G,$AH1659),0),0)</f>
        <v>0</v>
      </c>
      <c r="Z1659" s="2">
        <f t="array" ref="Z1659">IF($S1659=1,IFERROR(INDEX(Summary!$H:$H,$AH1659),0),0)</f>
        <v>0</v>
      </c>
      <c r="AA1659" s="2">
        <f t="array" ref="AA1659">IF($S1659=1,IFERROR(INDEX(Summary!$I:$I,$AH1659),0),0)</f>
        <v>0</v>
      </c>
      <c r="AB1659" s="2">
        <f t="array" ref="AB1659">IF($S1659=1,IFERROR(INDEX(Summary!$J:$J,$AH1659),0),0)</f>
        <v>0</v>
      </c>
      <c r="AC1659" s="2">
        <f t="array" ref="AC1659">IF($S1659=1,IFERROR(INDEX(Summary!$K:$K,$AH1659),0),0)</f>
        <v>0</v>
      </c>
      <c r="AD1659" s="2">
        <f t="array" ref="AD1659">IF($S1659=1,IFERROR(INDEX(Summary!$L:$L,$AH1659),0),0)</f>
        <v>0</v>
      </c>
      <c r="AE1659" s="2">
        <f t="array" ref="AE1659">IF($S1659=1,IFERROR(INDEX(Summary!$M:$M,$AH1659),0),0)</f>
        <v>0</v>
      </c>
      <c r="AF1659" s="2">
        <f t="array" ref="AF1659">IF($S1659=1,IFERROR(INDEX(Summary!$N:$N,$AH1659),0),0)</f>
        <v>0</v>
      </c>
      <c r="AG1659">
        <f t="array" ref="AG1659">IF($A1659="","",IFERROR(INDEX(Summary!$BB:$BB,$AH1659),0))</f>
        <v>10</v>
      </c>
      <c r="AH1659">
        <f t="shared" si="233"/>
        <v>58</v>
      </c>
    </row>
    <row r="1660" spans="1:34" hidden="1">
      <c r="A1660" t="str">
        <f t="array" ref="A1660">IFERROR(INDEX(Summary!$D:$D,$AH1660)&amp;"","")</f>
        <v>FG00947</v>
      </c>
      <c r="B1660" t="str">
        <f t="array" ref="B1660">IF($A1660="","",INDEX(Summary!$E:$E,$AH1660))</f>
        <v>kalanamak rice 2kg</v>
      </c>
      <c r="C1660" t="str">
        <f t="array" ref="C1660">IF($A1660="","",INDEX(Summary!$B:$B,$AH1660))</f>
        <v>Raw_Agri</v>
      </c>
      <c r="D1660" t="str">
        <f t="array" ref="D1660">IF($A1660="","",INDEX(Summary!$C:$C,$AH1660))</f>
        <v>C6</v>
      </c>
      <c r="E1660">
        <f t="array" ref="E1660">IF($A1660="","",INDEX(Summary!$F:$F,$AH1660))</f>
        <v>2</v>
      </c>
      <c r="F1660" t="str">
        <f t="array" ref="F1660">IF($A1660="","",INDEX(Summary!$BC:$BC,$AH1660)&amp;"")</f>
        <v>P1 – Critical</v>
      </c>
      <c r="G1660">
        <f t="shared" si="225"/>
        <v>1</v>
      </c>
      <c r="H1660">
        <f t="shared" si="226"/>
        <v>1</v>
      </c>
      <c r="I1660" t="str">
        <f t="array" ref="I1660">IF($A1660="","",IF(IFERROR(INDEX(Summary!$BA:$BA,$AH1660),0)&lt;1,"Under 1 day",IF(INDEX(Summary!$BA:$BA,$AH1660)&lt;3,"1-3 days",IF(INDEX(Summary!$BA:$BA,$AH1660)&lt;7,"3-7 days","7+ days"))))</f>
        <v>Under 1 day</v>
      </c>
      <c r="J1660" t="str">
        <f t="array" ref="J1660">IF($A1660="","",IF(IFERROR(INDEX(Summary!$AX:$AX,$AH1660),0)&lt;0.25,"0-25%",IF(INDEX(Summary!$AX:$AX,$AH1660)&lt;0.5,"25-50%",IF(INDEX(Summary!$AX:$AX,$AH1660)&lt;0.75,"50-75%","75-100%"))))</f>
        <v>25-50%</v>
      </c>
      <c r="K1660" t="str">
        <f t="array" ref="K1660">IF($A1660="","",INDEX(Summary!$AY:$AY,$AH1660)&amp;"")</f>
        <v>WIP</v>
      </c>
      <c r="L1660" s="1">
        <f>IF($A1660="","",Summary!$P$2+MOD(ROW()-2,30))</f>
        <v>46235</v>
      </c>
      <c r="M1660">
        <f t="shared" si="227"/>
        <v>9</v>
      </c>
      <c r="N1660">
        <f t="shared" si="228"/>
        <v>1</v>
      </c>
      <c r="O1660" t="str">
        <f t="shared" si="229"/>
        <v>Aug-2026</v>
      </c>
      <c r="P1660">
        <f t="shared" ca="1" si="230"/>
        <v>1</v>
      </c>
      <c r="Q1660" s="2">
        <f t="array" ref="Q1660">IF($A1660="",0,IFERROR(INDEX(Summary!$P$3:$AS$67,$AH1660-2,$M1660),0))</f>
        <v>0</v>
      </c>
      <c r="R1660" s="2">
        <f t="array" ref="R1660">IF($A1660="",0,ROUND(IFERROR(INDEX(Summary!$O:$O,$AH1660),0)/30,0))</f>
        <v>392</v>
      </c>
      <c r="S1660">
        <f t="shared" si="231"/>
        <v>0</v>
      </c>
      <c r="T1660" s="2">
        <f t="array" ref="T1660">IF($S1660=1,IFERROR(INDEX(Summary!$O:$O,$AH1660),0),0)</f>
        <v>0</v>
      </c>
      <c r="U1660" s="2">
        <f t="array" ref="U1660">IF($S1660=1,IFERROR(INDEX(Summary!$AT:$AT,$AH1660),0),0)</f>
        <v>0</v>
      </c>
      <c r="V1660" s="2">
        <f t="shared" si="232"/>
        <v>0</v>
      </c>
      <c r="W1660" s="2">
        <f t="array" ref="W1660">IF($S1660=1,IFERROR(INDEX(Summary!$AZ:$AZ,$AH1660),0),0)</f>
        <v>0</v>
      </c>
      <c r="X1660" s="3">
        <f t="array" ref="X1660">IF($S1660=1,IFERROR(INDEX(Summary!$BA:$BA,$AH1660),0),0)</f>
        <v>0</v>
      </c>
      <c r="Y1660" s="2">
        <f t="array" ref="Y1660">IF($S1660=1,IFERROR(INDEX(Summary!$G:$G,$AH1660),0),0)</f>
        <v>0</v>
      </c>
      <c r="Z1660" s="2">
        <f t="array" ref="Z1660">IF($S1660=1,IFERROR(INDEX(Summary!$H:$H,$AH1660),0),0)</f>
        <v>0</v>
      </c>
      <c r="AA1660" s="2">
        <f t="array" ref="AA1660">IF($S1660=1,IFERROR(INDEX(Summary!$I:$I,$AH1660),0),0)</f>
        <v>0</v>
      </c>
      <c r="AB1660" s="2">
        <f t="array" ref="AB1660">IF($S1660=1,IFERROR(INDEX(Summary!$J:$J,$AH1660),0),0)</f>
        <v>0</v>
      </c>
      <c r="AC1660" s="2">
        <f t="array" ref="AC1660">IF($S1660=1,IFERROR(INDEX(Summary!$K:$K,$AH1660),0),0)</f>
        <v>0</v>
      </c>
      <c r="AD1660" s="2">
        <f t="array" ref="AD1660">IF($S1660=1,IFERROR(INDEX(Summary!$L:$L,$AH1660),0),0)</f>
        <v>0</v>
      </c>
      <c r="AE1660" s="2">
        <f t="array" ref="AE1660">IF($S1660=1,IFERROR(INDEX(Summary!$M:$M,$AH1660),0),0)</f>
        <v>0</v>
      </c>
      <c r="AF1660" s="2">
        <f t="array" ref="AF1660">IF($S1660=1,IFERROR(INDEX(Summary!$N:$N,$AH1660),0),0)</f>
        <v>0</v>
      </c>
      <c r="AG1660">
        <f t="array" ref="AG1660">IF($A1660="","",IFERROR(INDEX(Summary!$BB:$BB,$AH1660),0))</f>
        <v>10</v>
      </c>
      <c r="AH1660">
        <f t="shared" si="233"/>
        <v>58</v>
      </c>
    </row>
    <row r="1661" spans="1:34" hidden="1">
      <c r="A1661" t="str">
        <f t="array" ref="A1661">IFERROR(INDEX(Summary!$D:$D,$AH1661)&amp;"","")</f>
        <v>FG00947</v>
      </c>
      <c r="B1661" t="str">
        <f t="array" ref="B1661">IF($A1661="","",INDEX(Summary!$E:$E,$AH1661))</f>
        <v>kalanamak rice 2kg</v>
      </c>
      <c r="C1661" t="str">
        <f t="array" ref="C1661">IF($A1661="","",INDEX(Summary!$B:$B,$AH1661))</f>
        <v>Raw_Agri</v>
      </c>
      <c r="D1661" t="str">
        <f t="array" ref="D1661">IF($A1661="","",INDEX(Summary!$C:$C,$AH1661))</f>
        <v>C6</v>
      </c>
      <c r="E1661">
        <f t="array" ref="E1661">IF($A1661="","",INDEX(Summary!$F:$F,$AH1661))</f>
        <v>2</v>
      </c>
      <c r="F1661" t="str">
        <f t="array" ref="F1661">IF($A1661="","",INDEX(Summary!$BC:$BC,$AH1661)&amp;"")</f>
        <v>P1 – Critical</v>
      </c>
      <c r="G1661">
        <f t="shared" si="225"/>
        <v>1</v>
      </c>
      <c r="H1661">
        <f t="shared" si="226"/>
        <v>1</v>
      </c>
      <c r="I1661" t="str">
        <f t="array" ref="I1661">IF($A1661="","",IF(IFERROR(INDEX(Summary!$BA:$BA,$AH1661),0)&lt;1,"Under 1 day",IF(INDEX(Summary!$BA:$BA,$AH1661)&lt;3,"1-3 days",IF(INDEX(Summary!$BA:$BA,$AH1661)&lt;7,"3-7 days","7+ days"))))</f>
        <v>Under 1 day</v>
      </c>
      <c r="J1661" t="str">
        <f t="array" ref="J1661">IF($A1661="","",IF(IFERROR(INDEX(Summary!$AX:$AX,$AH1661),0)&lt;0.25,"0-25%",IF(INDEX(Summary!$AX:$AX,$AH1661)&lt;0.5,"25-50%",IF(INDEX(Summary!$AX:$AX,$AH1661)&lt;0.75,"50-75%","75-100%"))))</f>
        <v>25-50%</v>
      </c>
      <c r="K1661" t="str">
        <f t="array" ref="K1661">IF($A1661="","",INDEX(Summary!$AY:$AY,$AH1661)&amp;"")</f>
        <v>WIP</v>
      </c>
      <c r="L1661" s="1">
        <f>IF($A1661="","",Summary!$P$2+MOD(ROW()-2,30))</f>
        <v>46236</v>
      </c>
      <c r="M1661">
        <f t="shared" si="227"/>
        <v>10</v>
      </c>
      <c r="N1661">
        <f t="shared" si="228"/>
        <v>2</v>
      </c>
      <c r="O1661" t="str">
        <f t="shared" si="229"/>
        <v>Aug-2026</v>
      </c>
      <c r="P1661">
        <f t="shared" ca="1" si="230"/>
        <v>1</v>
      </c>
      <c r="Q1661" s="2">
        <f t="array" ref="Q1661">IF($A1661="",0,IFERROR(INDEX(Summary!$P$3:$AS$67,$AH1661-2,$M1661),0))</f>
        <v>100</v>
      </c>
      <c r="R1661" s="2">
        <f t="array" ref="R1661">IF($A1661="",0,ROUND(IFERROR(INDEX(Summary!$O:$O,$AH1661),0)/30,0))</f>
        <v>392</v>
      </c>
      <c r="S1661">
        <f t="shared" si="231"/>
        <v>0</v>
      </c>
      <c r="T1661" s="2">
        <f t="array" ref="T1661">IF($S1661=1,IFERROR(INDEX(Summary!$O:$O,$AH1661),0),0)</f>
        <v>0</v>
      </c>
      <c r="U1661" s="2">
        <f t="array" ref="U1661">IF($S1661=1,IFERROR(INDEX(Summary!$AT:$AT,$AH1661),0),0)</f>
        <v>0</v>
      </c>
      <c r="V1661" s="2">
        <f t="shared" si="232"/>
        <v>0</v>
      </c>
      <c r="W1661" s="2">
        <f t="array" ref="W1661">IF($S1661=1,IFERROR(INDEX(Summary!$AZ:$AZ,$AH1661),0),0)</f>
        <v>0</v>
      </c>
      <c r="X1661" s="3">
        <f t="array" ref="X1661">IF($S1661=1,IFERROR(INDEX(Summary!$BA:$BA,$AH1661),0),0)</f>
        <v>0</v>
      </c>
      <c r="Y1661" s="2">
        <f t="array" ref="Y1661">IF($S1661=1,IFERROR(INDEX(Summary!$G:$G,$AH1661),0),0)</f>
        <v>0</v>
      </c>
      <c r="Z1661" s="2">
        <f t="array" ref="Z1661">IF($S1661=1,IFERROR(INDEX(Summary!$H:$H,$AH1661),0),0)</f>
        <v>0</v>
      </c>
      <c r="AA1661" s="2">
        <f t="array" ref="AA1661">IF($S1661=1,IFERROR(INDEX(Summary!$I:$I,$AH1661),0),0)</f>
        <v>0</v>
      </c>
      <c r="AB1661" s="2">
        <f t="array" ref="AB1661">IF($S1661=1,IFERROR(INDEX(Summary!$J:$J,$AH1661),0),0)</f>
        <v>0</v>
      </c>
      <c r="AC1661" s="2">
        <f t="array" ref="AC1661">IF($S1661=1,IFERROR(INDEX(Summary!$K:$K,$AH1661),0),0)</f>
        <v>0</v>
      </c>
      <c r="AD1661" s="2">
        <f t="array" ref="AD1661">IF($S1661=1,IFERROR(INDEX(Summary!$L:$L,$AH1661),0),0)</f>
        <v>0</v>
      </c>
      <c r="AE1661" s="2">
        <f t="array" ref="AE1661">IF($S1661=1,IFERROR(INDEX(Summary!$M:$M,$AH1661),0),0)</f>
        <v>0</v>
      </c>
      <c r="AF1661" s="2">
        <f t="array" ref="AF1661">IF($S1661=1,IFERROR(INDEX(Summary!$N:$N,$AH1661),0),0)</f>
        <v>0</v>
      </c>
      <c r="AG1661">
        <f t="array" ref="AG1661">IF($A1661="","",IFERROR(INDEX(Summary!$BB:$BB,$AH1661),0))</f>
        <v>10</v>
      </c>
      <c r="AH1661">
        <f t="shared" si="233"/>
        <v>58</v>
      </c>
    </row>
    <row r="1662" spans="1:34" hidden="1">
      <c r="A1662" t="str">
        <f t="array" ref="A1662">IFERROR(INDEX(Summary!$D:$D,$AH1662)&amp;"","")</f>
        <v>FG00947</v>
      </c>
      <c r="B1662" t="str">
        <f t="array" ref="B1662">IF($A1662="","",INDEX(Summary!$E:$E,$AH1662))</f>
        <v>kalanamak rice 2kg</v>
      </c>
      <c r="C1662" t="str">
        <f t="array" ref="C1662">IF($A1662="","",INDEX(Summary!$B:$B,$AH1662))</f>
        <v>Raw_Agri</v>
      </c>
      <c r="D1662" t="str">
        <f t="array" ref="D1662">IF($A1662="","",INDEX(Summary!$C:$C,$AH1662))</f>
        <v>C6</v>
      </c>
      <c r="E1662">
        <f t="array" ref="E1662">IF($A1662="","",INDEX(Summary!$F:$F,$AH1662))</f>
        <v>2</v>
      </c>
      <c r="F1662" t="str">
        <f t="array" ref="F1662">IF($A1662="","",INDEX(Summary!$BC:$BC,$AH1662)&amp;"")</f>
        <v>P1 – Critical</v>
      </c>
      <c r="G1662">
        <f t="shared" si="225"/>
        <v>1</v>
      </c>
      <c r="H1662">
        <f t="shared" si="226"/>
        <v>1</v>
      </c>
      <c r="I1662" t="str">
        <f t="array" ref="I1662">IF($A1662="","",IF(IFERROR(INDEX(Summary!$BA:$BA,$AH1662),0)&lt;1,"Under 1 day",IF(INDEX(Summary!$BA:$BA,$AH1662)&lt;3,"1-3 days",IF(INDEX(Summary!$BA:$BA,$AH1662)&lt;7,"3-7 days","7+ days"))))</f>
        <v>Under 1 day</v>
      </c>
      <c r="J1662" t="str">
        <f t="array" ref="J1662">IF($A1662="","",IF(IFERROR(INDEX(Summary!$AX:$AX,$AH1662),0)&lt;0.25,"0-25%",IF(INDEX(Summary!$AX:$AX,$AH1662)&lt;0.5,"25-50%",IF(INDEX(Summary!$AX:$AX,$AH1662)&lt;0.75,"50-75%","75-100%"))))</f>
        <v>25-50%</v>
      </c>
      <c r="K1662" t="str">
        <f t="array" ref="K1662">IF($A1662="","",INDEX(Summary!$AY:$AY,$AH1662)&amp;"")</f>
        <v>WIP</v>
      </c>
      <c r="L1662" s="1">
        <f>IF($A1662="","",Summary!$P$2+MOD(ROW()-2,30))</f>
        <v>46237</v>
      </c>
      <c r="M1662">
        <f t="shared" si="227"/>
        <v>11</v>
      </c>
      <c r="N1662">
        <f t="shared" si="228"/>
        <v>3</v>
      </c>
      <c r="O1662" t="str">
        <f t="shared" si="229"/>
        <v>Aug-2026</v>
      </c>
      <c r="P1662">
        <f t="shared" ca="1" si="230"/>
        <v>1</v>
      </c>
      <c r="Q1662" s="2">
        <f t="array" ref="Q1662">IF($A1662="",0,IFERROR(INDEX(Summary!$P$3:$AS$67,$AH1662-2,$M1662),0))</f>
        <v>1017</v>
      </c>
      <c r="R1662" s="2">
        <f t="array" ref="R1662">IF($A1662="",0,ROUND(IFERROR(INDEX(Summary!$O:$O,$AH1662),0)/30,0))</f>
        <v>392</v>
      </c>
      <c r="S1662">
        <f t="shared" si="231"/>
        <v>0</v>
      </c>
      <c r="T1662" s="2">
        <f t="array" ref="T1662">IF($S1662=1,IFERROR(INDEX(Summary!$O:$O,$AH1662),0),0)</f>
        <v>0</v>
      </c>
      <c r="U1662" s="2">
        <f t="array" ref="U1662">IF($S1662=1,IFERROR(INDEX(Summary!$AT:$AT,$AH1662),0),0)</f>
        <v>0</v>
      </c>
      <c r="V1662" s="2">
        <f t="shared" si="232"/>
        <v>0</v>
      </c>
      <c r="W1662" s="2">
        <f t="array" ref="W1662">IF($S1662=1,IFERROR(INDEX(Summary!$AZ:$AZ,$AH1662),0),0)</f>
        <v>0</v>
      </c>
      <c r="X1662" s="3">
        <f t="array" ref="X1662">IF($S1662=1,IFERROR(INDEX(Summary!$BA:$BA,$AH1662),0),0)</f>
        <v>0</v>
      </c>
      <c r="Y1662" s="2">
        <f t="array" ref="Y1662">IF($S1662=1,IFERROR(INDEX(Summary!$G:$G,$AH1662),0),0)</f>
        <v>0</v>
      </c>
      <c r="Z1662" s="2">
        <f t="array" ref="Z1662">IF($S1662=1,IFERROR(INDEX(Summary!$H:$H,$AH1662),0),0)</f>
        <v>0</v>
      </c>
      <c r="AA1662" s="2">
        <f t="array" ref="AA1662">IF($S1662=1,IFERROR(INDEX(Summary!$I:$I,$AH1662),0),0)</f>
        <v>0</v>
      </c>
      <c r="AB1662" s="2">
        <f t="array" ref="AB1662">IF($S1662=1,IFERROR(INDEX(Summary!$J:$J,$AH1662),0),0)</f>
        <v>0</v>
      </c>
      <c r="AC1662" s="2">
        <f t="array" ref="AC1662">IF($S1662=1,IFERROR(INDEX(Summary!$K:$K,$AH1662),0),0)</f>
        <v>0</v>
      </c>
      <c r="AD1662" s="2">
        <f t="array" ref="AD1662">IF($S1662=1,IFERROR(INDEX(Summary!$L:$L,$AH1662),0),0)</f>
        <v>0</v>
      </c>
      <c r="AE1662" s="2">
        <f t="array" ref="AE1662">IF($S1662=1,IFERROR(INDEX(Summary!$M:$M,$AH1662),0),0)</f>
        <v>0</v>
      </c>
      <c r="AF1662" s="2">
        <f t="array" ref="AF1662">IF($S1662=1,IFERROR(INDEX(Summary!$N:$N,$AH1662),0),0)</f>
        <v>0</v>
      </c>
      <c r="AG1662">
        <f t="array" ref="AG1662">IF($A1662="","",IFERROR(INDEX(Summary!$BB:$BB,$AH1662),0))</f>
        <v>10</v>
      </c>
      <c r="AH1662">
        <f t="shared" si="233"/>
        <v>58</v>
      </c>
    </row>
    <row r="1663" spans="1:34" hidden="1">
      <c r="A1663" t="str">
        <f t="array" ref="A1663">IFERROR(INDEX(Summary!$D:$D,$AH1663)&amp;"","")</f>
        <v>FG00947</v>
      </c>
      <c r="B1663" t="str">
        <f t="array" ref="B1663">IF($A1663="","",INDEX(Summary!$E:$E,$AH1663))</f>
        <v>kalanamak rice 2kg</v>
      </c>
      <c r="C1663" t="str">
        <f t="array" ref="C1663">IF($A1663="","",INDEX(Summary!$B:$B,$AH1663))</f>
        <v>Raw_Agri</v>
      </c>
      <c r="D1663" t="str">
        <f t="array" ref="D1663">IF($A1663="","",INDEX(Summary!$C:$C,$AH1663))</f>
        <v>C6</v>
      </c>
      <c r="E1663">
        <f t="array" ref="E1663">IF($A1663="","",INDEX(Summary!$F:$F,$AH1663))</f>
        <v>2</v>
      </c>
      <c r="F1663" t="str">
        <f t="array" ref="F1663">IF($A1663="","",INDEX(Summary!$BC:$BC,$AH1663)&amp;"")</f>
        <v>P1 – Critical</v>
      </c>
      <c r="G1663">
        <f t="shared" si="225"/>
        <v>1</v>
      </c>
      <c r="H1663">
        <f t="shared" si="226"/>
        <v>1</v>
      </c>
      <c r="I1663" t="str">
        <f t="array" ref="I1663">IF($A1663="","",IF(IFERROR(INDEX(Summary!$BA:$BA,$AH1663),0)&lt;1,"Under 1 day",IF(INDEX(Summary!$BA:$BA,$AH1663)&lt;3,"1-3 days",IF(INDEX(Summary!$BA:$BA,$AH1663)&lt;7,"3-7 days","7+ days"))))</f>
        <v>Under 1 day</v>
      </c>
      <c r="J1663" t="str">
        <f t="array" ref="J1663">IF($A1663="","",IF(IFERROR(INDEX(Summary!$AX:$AX,$AH1663),0)&lt;0.25,"0-25%",IF(INDEX(Summary!$AX:$AX,$AH1663)&lt;0.5,"25-50%",IF(INDEX(Summary!$AX:$AX,$AH1663)&lt;0.75,"50-75%","75-100%"))))</f>
        <v>25-50%</v>
      </c>
      <c r="K1663" t="str">
        <f t="array" ref="K1663">IF($A1663="","",INDEX(Summary!$AY:$AY,$AH1663)&amp;"")</f>
        <v>WIP</v>
      </c>
      <c r="L1663" s="1">
        <f>IF($A1663="","",Summary!$P$2+MOD(ROW()-2,30))</f>
        <v>46238</v>
      </c>
      <c r="M1663">
        <f t="shared" si="227"/>
        <v>12</v>
      </c>
      <c r="N1663">
        <f t="shared" si="228"/>
        <v>4</v>
      </c>
      <c r="O1663" t="str">
        <f t="shared" si="229"/>
        <v>Aug-2026</v>
      </c>
      <c r="P1663">
        <f t="shared" ca="1" si="230"/>
        <v>1</v>
      </c>
      <c r="Q1663" s="2">
        <f t="array" ref="Q1663">IF($A1663="",0,IFERROR(INDEX(Summary!$P$3:$AS$67,$AH1663-2,$M1663),0))</f>
        <v>0</v>
      </c>
      <c r="R1663" s="2">
        <f t="array" ref="R1663">IF($A1663="",0,ROUND(IFERROR(INDEX(Summary!$O:$O,$AH1663),0)/30,0))</f>
        <v>392</v>
      </c>
      <c r="S1663">
        <f t="shared" si="231"/>
        <v>0</v>
      </c>
      <c r="T1663" s="2">
        <f t="array" ref="T1663">IF($S1663=1,IFERROR(INDEX(Summary!$O:$O,$AH1663),0),0)</f>
        <v>0</v>
      </c>
      <c r="U1663" s="2">
        <f t="array" ref="U1663">IF($S1663=1,IFERROR(INDEX(Summary!$AT:$AT,$AH1663),0),0)</f>
        <v>0</v>
      </c>
      <c r="V1663" s="2">
        <f t="shared" si="232"/>
        <v>0</v>
      </c>
      <c r="W1663" s="2">
        <f t="array" ref="W1663">IF($S1663=1,IFERROR(INDEX(Summary!$AZ:$AZ,$AH1663),0),0)</f>
        <v>0</v>
      </c>
      <c r="X1663" s="3">
        <f t="array" ref="X1663">IF($S1663=1,IFERROR(INDEX(Summary!$BA:$BA,$AH1663),0),0)</f>
        <v>0</v>
      </c>
      <c r="Y1663" s="2">
        <f t="array" ref="Y1663">IF($S1663=1,IFERROR(INDEX(Summary!$G:$G,$AH1663),0),0)</f>
        <v>0</v>
      </c>
      <c r="Z1663" s="2">
        <f t="array" ref="Z1663">IF($S1663=1,IFERROR(INDEX(Summary!$H:$H,$AH1663),0),0)</f>
        <v>0</v>
      </c>
      <c r="AA1663" s="2">
        <f t="array" ref="AA1663">IF($S1663=1,IFERROR(INDEX(Summary!$I:$I,$AH1663),0),0)</f>
        <v>0</v>
      </c>
      <c r="AB1663" s="2">
        <f t="array" ref="AB1663">IF($S1663=1,IFERROR(INDEX(Summary!$J:$J,$AH1663),0),0)</f>
        <v>0</v>
      </c>
      <c r="AC1663" s="2">
        <f t="array" ref="AC1663">IF($S1663=1,IFERROR(INDEX(Summary!$K:$K,$AH1663),0),0)</f>
        <v>0</v>
      </c>
      <c r="AD1663" s="2">
        <f t="array" ref="AD1663">IF($S1663=1,IFERROR(INDEX(Summary!$L:$L,$AH1663),0),0)</f>
        <v>0</v>
      </c>
      <c r="AE1663" s="2">
        <f t="array" ref="AE1663">IF($S1663=1,IFERROR(INDEX(Summary!$M:$M,$AH1663),0),0)</f>
        <v>0</v>
      </c>
      <c r="AF1663" s="2">
        <f t="array" ref="AF1663">IF($S1663=1,IFERROR(INDEX(Summary!$N:$N,$AH1663),0),0)</f>
        <v>0</v>
      </c>
      <c r="AG1663">
        <f t="array" ref="AG1663">IF($A1663="","",IFERROR(INDEX(Summary!$BB:$BB,$AH1663),0))</f>
        <v>10</v>
      </c>
      <c r="AH1663">
        <f t="shared" si="233"/>
        <v>58</v>
      </c>
    </row>
    <row r="1664" spans="1:34" hidden="1">
      <c r="A1664" t="str">
        <f t="array" ref="A1664">IFERROR(INDEX(Summary!$D:$D,$AH1664)&amp;"","")</f>
        <v>FG00947</v>
      </c>
      <c r="B1664" t="str">
        <f t="array" ref="B1664">IF($A1664="","",INDEX(Summary!$E:$E,$AH1664))</f>
        <v>kalanamak rice 2kg</v>
      </c>
      <c r="C1664" t="str">
        <f t="array" ref="C1664">IF($A1664="","",INDEX(Summary!$B:$B,$AH1664))</f>
        <v>Raw_Agri</v>
      </c>
      <c r="D1664" t="str">
        <f t="array" ref="D1664">IF($A1664="","",INDEX(Summary!$C:$C,$AH1664))</f>
        <v>C6</v>
      </c>
      <c r="E1664">
        <f t="array" ref="E1664">IF($A1664="","",INDEX(Summary!$F:$F,$AH1664))</f>
        <v>2</v>
      </c>
      <c r="F1664" t="str">
        <f t="array" ref="F1664">IF($A1664="","",INDEX(Summary!$BC:$BC,$AH1664)&amp;"")</f>
        <v>P1 – Critical</v>
      </c>
      <c r="G1664">
        <f t="shared" si="225"/>
        <v>1</v>
      </c>
      <c r="H1664">
        <f t="shared" si="226"/>
        <v>1</v>
      </c>
      <c r="I1664" t="str">
        <f t="array" ref="I1664">IF($A1664="","",IF(IFERROR(INDEX(Summary!$BA:$BA,$AH1664),0)&lt;1,"Under 1 day",IF(INDEX(Summary!$BA:$BA,$AH1664)&lt;3,"1-3 days",IF(INDEX(Summary!$BA:$BA,$AH1664)&lt;7,"3-7 days","7+ days"))))</f>
        <v>Under 1 day</v>
      </c>
      <c r="J1664" t="str">
        <f t="array" ref="J1664">IF($A1664="","",IF(IFERROR(INDEX(Summary!$AX:$AX,$AH1664),0)&lt;0.25,"0-25%",IF(INDEX(Summary!$AX:$AX,$AH1664)&lt;0.5,"25-50%",IF(INDEX(Summary!$AX:$AX,$AH1664)&lt;0.75,"50-75%","75-100%"))))</f>
        <v>25-50%</v>
      </c>
      <c r="K1664" t="str">
        <f t="array" ref="K1664">IF($A1664="","",INDEX(Summary!$AY:$AY,$AH1664)&amp;"")</f>
        <v>WIP</v>
      </c>
      <c r="L1664" s="1">
        <f>IF($A1664="","",Summary!$P$2+MOD(ROW()-2,30))</f>
        <v>46239</v>
      </c>
      <c r="M1664">
        <f t="shared" si="227"/>
        <v>13</v>
      </c>
      <c r="N1664">
        <f t="shared" si="228"/>
        <v>5</v>
      </c>
      <c r="O1664" t="str">
        <f t="shared" si="229"/>
        <v>Aug-2026</v>
      </c>
      <c r="P1664">
        <f t="shared" ca="1" si="230"/>
        <v>1</v>
      </c>
      <c r="Q1664" s="2">
        <f t="array" ref="Q1664">IF($A1664="",0,IFERROR(INDEX(Summary!$P$3:$AS$67,$AH1664-2,$M1664),0))</f>
        <v>0</v>
      </c>
      <c r="R1664" s="2">
        <f t="array" ref="R1664">IF($A1664="",0,ROUND(IFERROR(INDEX(Summary!$O:$O,$AH1664),0)/30,0))</f>
        <v>392</v>
      </c>
      <c r="S1664">
        <f t="shared" si="231"/>
        <v>0</v>
      </c>
      <c r="T1664" s="2">
        <f t="array" ref="T1664">IF($S1664=1,IFERROR(INDEX(Summary!$O:$O,$AH1664),0),0)</f>
        <v>0</v>
      </c>
      <c r="U1664" s="2">
        <f t="array" ref="U1664">IF($S1664=1,IFERROR(INDEX(Summary!$AT:$AT,$AH1664),0),0)</f>
        <v>0</v>
      </c>
      <c r="V1664" s="2">
        <f t="shared" si="232"/>
        <v>0</v>
      </c>
      <c r="W1664" s="2">
        <f t="array" ref="W1664">IF($S1664=1,IFERROR(INDEX(Summary!$AZ:$AZ,$AH1664),0),0)</f>
        <v>0</v>
      </c>
      <c r="X1664" s="3">
        <f t="array" ref="X1664">IF($S1664=1,IFERROR(INDEX(Summary!$BA:$BA,$AH1664),0),0)</f>
        <v>0</v>
      </c>
      <c r="Y1664" s="2">
        <f t="array" ref="Y1664">IF($S1664=1,IFERROR(INDEX(Summary!$G:$G,$AH1664),0),0)</f>
        <v>0</v>
      </c>
      <c r="Z1664" s="2">
        <f t="array" ref="Z1664">IF($S1664=1,IFERROR(INDEX(Summary!$H:$H,$AH1664),0),0)</f>
        <v>0</v>
      </c>
      <c r="AA1664" s="2">
        <f t="array" ref="AA1664">IF($S1664=1,IFERROR(INDEX(Summary!$I:$I,$AH1664),0),0)</f>
        <v>0</v>
      </c>
      <c r="AB1664" s="2">
        <f t="array" ref="AB1664">IF($S1664=1,IFERROR(INDEX(Summary!$J:$J,$AH1664),0),0)</f>
        <v>0</v>
      </c>
      <c r="AC1664" s="2">
        <f t="array" ref="AC1664">IF($S1664=1,IFERROR(INDEX(Summary!$K:$K,$AH1664),0),0)</f>
        <v>0</v>
      </c>
      <c r="AD1664" s="2">
        <f t="array" ref="AD1664">IF($S1664=1,IFERROR(INDEX(Summary!$L:$L,$AH1664),0),0)</f>
        <v>0</v>
      </c>
      <c r="AE1664" s="2">
        <f t="array" ref="AE1664">IF($S1664=1,IFERROR(INDEX(Summary!$M:$M,$AH1664),0),0)</f>
        <v>0</v>
      </c>
      <c r="AF1664" s="2">
        <f t="array" ref="AF1664">IF($S1664=1,IFERROR(INDEX(Summary!$N:$N,$AH1664),0),0)</f>
        <v>0</v>
      </c>
      <c r="AG1664">
        <f t="array" ref="AG1664">IF($A1664="","",IFERROR(INDEX(Summary!$BB:$BB,$AH1664),0))</f>
        <v>10</v>
      </c>
      <c r="AH1664">
        <f t="shared" si="233"/>
        <v>58</v>
      </c>
    </row>
    <row r="1665" spans="1:34" hidden="1">
      <c r="A1665" t="str">
        <f t="array" ref="A1665">IFERROR(INDEX(Summary!$D:$D,$AH1665)&amp;"","")</f>
        <v>FG00947</v>
      </c>
      <c r="B1665" t="str">
        <f t="array" ref="B1665">IF($A1665="","",INDEX(Summary!$E:$E,$AH1665))</f>
        <v>kalanamak rice 2kg</v>
      </c>
      <c r="C1665" t="str">
        <f t="array" ref="C1665">IF($A1665="","",INDEX(Summary!$B:$B,$AH1665))</f>
        <v>Raw_Agri</v>
      </c>
      <c r="D1665" t="str">
        <f t="array" ref="D1665">IF($A1665="","",INDEX(Summary!$C:$C,$AH1665))</f>
        <v>C6</v>
      </c>
      <c r="E1665">
        <f t="array" ref="E1665">IF($A1665="","",INDEX(Summary!$F:$F,$AH1665))</f>
        <v>2</v>
      </c>
      <c r="F1665" t="str">
        <f t="array" ref="F1665">IF($A1665="","",INDEX(Summary!$BC:$BC,$AH1665)&amp;"")</f>
        <v>P1 – Critical</v>
      </c>
      <c r="G1665">
        <f t="shared" si="225"/>
        <v>1</v>
      </c>
      <c r="H1665">
        <f t="shared" si="226"/>
        <v>1</v>
      </c>
      <c r="I1665" t="str">
        <f t="array" ref="I1665">IF($A1665="","",IF(IFERROR(INDEX(Summary!$BA:$BA,$AH1665),0)&lt;1,"Under 1 day",IF(INDEX(Summary!$BA:$BA,$AH1665)&lt;3,"1-3 days",IF(INDEX(Summary!$BA:$BA,$AH1665)&lt;7,"3-7 days","7+ days"))))</f>
        <v>Under 1 day</v>
      </c>
      <c r="J1665" t="str">
        <f t="array" ref="J1665">IF($A1665="","",IF(IFERROR(INDEX(Summary!$AX:$AX,$AH1665),0)&lt;0.25,"0-25%",IF(INDEX(Summary!$AX:$AX,$AH1665)&lt;0.5,"25-50%",IF(INDEX(Summary!$AX:$AX,$AH1665)&lt;0.75,"50-75%","75-100%"))))</f>
        <v>25-50%</v>
      </c>
      <c r="K1665" t="str">
        <f t="array" ref="K1665">IF($A1665="","",INDEX(Summary!$AY:$AY,$AH1665)&amp;"")</f>
        <v>WIP</v>
      </c>
      <c r="L1665" s="1">
        <f>IF($A1665="","",Summary!$P$2+MOD(ROW()-2,30))</f>
        <v>46240</v>
      </c>
      <c r="M1665">
        <f t="shared" si="227"/>
        <v>14</v>
      </c>
      <c r="N1665">
        <f t="shared" si="228"/>
        <v>6</v>
      </c>
      <c r="O1665" t="str">
        <f t="shared" si="229"/>
        <v>Aug-2026</v>
      </c>
      <c r="P1665">
        <f t="shared" ca="1" si="230"/>
        <v>1</v>
      </c>
      <c r="Q1665" s="2">
        <f t="array" ref="Q1665">IF($A1665="",0,IFERROR(INDEX(Summary!$P$3:$AS$67,$AH1665-2,$M1665),0))</f>
        <v>518</v>
      </c>
      <c r="R1665" s="2">
        <f t="array" ref="R1665">IF($A1665="",0,ROUND(IFERROR(INDEX(Summary!$O:$O,$AH1665),0)/30,0))</f>
        <v>392</v>
      </c>
      <c r="S1665">
        <f t="shared" si="231"/>
        <v>0</v>
      </c>
      <c r="T1665" s="2">
        <f t="array" ref="T1665">IF($S1665=1,IFERROR(INDEX(Summary!$O:$O,$AH1665),0),0)</f>
        <v>0</v>
      </c>
      <c r="U1665" s="2">
        <f t="array" ref="U1665">IF($S1665=1,IFERROR(INDEX(Summary!$AT:$AT,$AH1665),0),0)</f>
        <v>0</v>
      </c>
      <c r="V1665" s="2">
        <f t="shared" si="232"/>
        <v>0</v>
      </c>
      <c r="W1665" s="2">
        <f t="array" ref="W1665">IF($S1665=1,IFERROR(INDEX(Summary!$AZ:$AZ,$AH1665),0),0)</f>
        <v>0</v>
      </c>
      <c r="X1665" s="3">
        <f t="array" ref="X1665">IF($S1665=1,IFERROR(INDEX(Summary!$BA:$BA,$AH1665),0),0)</f>
        <v>0</v>
      </c>
      <c r="Y1665" s="2">
        <f t="array" ref="Y1665">IF($S1665=1,IFERROR(INDEX(Summary!$G:$G,$AH1665),0),0)</f>
        <v>0</v>
      </c>
      <c r="Z1665" s="2">
        <f t="array" ref="Z1665">IF($S1665=1,IFERROR(INDEX(Summary!$H:$H,$AH1665),0),0)</f>
        <v>0</v>
      </c>
      <c r="AA1665" s="2">
        <f t="array" ref="AA1665">IF($S1665=1,IFERROR(INDEX(Summary!$I:$I,$AH1665),0),0)</f>
        <v>0</v>
      </c>
      <c r="AB1665" s="2">
        <f t="array" ref="AB1665">IF($S1665=1,IFERROR(INDEX(Summary!$J:$J,$AH1665),0),0)</f>
        <v>0</v>
      </c>
      <c r="AC1665" s="2">
        <f t="array" ref="AC1665">IF($S1665=1,IFERROR(INDEX(Summary!$K:$K,$AH1665),0),0)</f>
        <v>0</v>
      </c>
      <c r="AD1665" s="2">
        <f t="array" ref="AD1665">IF($S1665=1,IFERROR(INDEX(Summary!$L:$L,$AH1665),0),0)</f>
        <v>0</v>
      </c>
      <c r="AE1665" s="2">
        <f t="array" ref="AE1665">IF($S1665=1,IFERROR(INDEX(Summary!$M:$M,$AH1665),0),0)</f>
        <v>0</v>
      </c>
      <c r="AF1665" s="2">
        <f t="array" ref="AF1665">IF($S1665=1,IFERROR(INDEX(Summary!$N:$N,$AH1665),0),0)</f>
        <v>0</v>
      </c>
      <c r="AG1665">
        <f t="array" ref="AG1665">IF($A1665="","",IFERROR(INDEX(Summary!$BB:$BB,$AH1665),0))</f>
        <v>10</v>
      </c>
      <c r="AH1665">
        <f t="shared" si="233"/>
        <v>58</v>
      </c>
    </row>
    <row r="1666" spans="1:34" hidden="1">
      <c r="A1666" t="str">
        <f t="array" ref="A1666">IFERROR(INDEX(Summary!$D:$D,$AH1666)&amp;"","")</f>
        <v>FG00947</v>
      </c>
      <c r="B1666" t="str">
        <f t="array" ref="B1666">IF($A1666="","",INDEX(Summary!$E:$E,$AH1666))</f>
        <v>kalanamak rice 2kg</v>
      </c>
      <c r="C1666" t="str">
        <f t="array" ref="C1666">IF($A1666="","",INDEX(Summary!$B:$B,$AH1666))</f>
        <v>Raw_Agri</v>
      </c>
      <c r="D1666" t="str">
        <f t="array" ref="D1666">IF($A1666="","",INDEX(Summary!$C:$C,$AH1666))</f>
        <v>C6</v>
      </c>
      <c r="E1666">
        <f t="array" ref="E1666">IF($A1666="","",INDEX(Summary!$F:$F,$AH1666))</f>
        <v>2</v>
      </c>
      <c r="F1666" t="str">
        <f t="array" ref="F1666">IF($A1666="","",INDEX(Summary!$BC:$BC,$AH1666)&amp;"")</f>
        <v>P1 – Critical</v>
      </c>
      <c r="G1666">
        <f t="shared" ref="G1666:G1729" si="234">IF($A1666="","",VALUE(LEFT(SUBSTITUTE($F1666,"P",""),1)))</f>
        <v>1</v>
      </c>
      <c r="H1666">
        <f t="shared" ref="H1666:H1729" si="235">IF($A1666="","",IF(LEFT($F1666,2)="P1",1,0))</f>
        <v>1</v>
      </c>
      <c r="I1666" t="str">
        <f t="array" ref="I1666">IF($A1666="","",IF(IFERROR(INDEX(Summary!$BA:$BA,$AH1666),0)&lt;1,"Under 1 day",IF(INDEX(Summary!$BA:$BA,$AH1666)&lt;3,"1-3 days",IF(INDEX(Summary!$BA:$BA,$AH1666)&lt;7,"3-7 days","7+ days"))))</f>
        <v>Under 1 day</v>
      </c>
      <c r="J1666" t="str">
        <f t="array" ref="J1666">IF($A1666="","",IF(IFERROR(INDEX(Summary!$AX:$AX,$AH1666),0)&lt;0.25,"0-25%",IF(INDEX(Summary!$AX:$AX,$AH1666)&lt;0.5,"25-50%",IF(INDEX(Summary!$AX:$AX,$AH1666)&lt;0.75,"50-75%","75-100%"))))</f>
        <v>25-50%</v>
      </c>
      <c r="K1666" t="str">
        <f t="array" ref="K1666">IF($A1666="","",INDEX(Summary!$AY:$AY,$AH1666)&amp;"")</f>
        <v>WIP</v>
      </c>
      <c r="L1666" s="1">
        <f>IF($A1666="","",Summary!$P$2+MOD(ROW()-2,30))</f>
        <v>46241</v>
      </c>
      <c r="M1666">
        <f t="shared" ref="M1666:M1729" si="236">IF($A1666="","",MOD(ROW()-2,30)+1)</f>
        <v>15</v>
      </c>
      <c r="N1666">
        <f t="shared" ref="N1666:N1729" si="237">IF($A1666="","",DAY($L1666))</f>
        <v>7</v>
      </c>
      <c r="O1666" t="str">
        <f t="shared" ref="O1666:O1729" si="238">IF($A1666="","",TEXT($L1666,"mmm-yyyy"))</f>
        <v>Aug-2026</v>
      </c>
      <c r="P1666">
        <f t="shared" ref="P1666:P1729" ca="1" si="239">IF($A1666="","",IF($L1666&lt;=TODAY(),1,0))</f>
        <v>1</v>
      </c>
      <c r="Q1666" s="2">
        <f t="array" ref="Q1666">IF($A1666="",0,IFERROR(INDEX(Summary!$P$3:$AS$67,$AH1666-2,$M1666),0))</f>
        <v>0</v>
      </c>
      <c r="R1666" s="2">
        <f t="array" ref="R1666">IF($A1666="",0,ROUND(IFERROR(INDEX(Summary!$O:$O,$AH1666),0)/30,0))</f>
        <v>392</v>
      </c>
      <c r="S1666">
        <f t="shared" ref="S1666:S1729" si="240">IF($A1666="",0,IF($M1666=1,1,0))</f>
        <v>0</v>
      </c>
      <c r="T1666" s="2">
        <f t="array" ref="T1666">IF($S1666=1,IFERROR(INDEX(Summary!$O:$O,$AH1666),0),0)</f>
        <v>0</v>
      </c>
      <c r="U1666" s="2">
        <f t="array" ref="U1666">IF($S1666=1,IFERROR(INDEX(Summary!$AT:$AT,$AH1666),0),0)</f>
        <v>0</v>
      </c>
      <c r="V1666" s="2">
        <f t="shared" ref="V1666:V1729" si="241">IF($S1666=1,MAX(0,$T1666-$U1666),0)</f>
        <v>0</v>
      </c>
      <c r="W1666" s="2">
        <f t="array" ref="W1666">IF($S1666=1,IFERROR(INDEX(Summary!$AZ:$AZ,$AH1666),0),0)</f>
        <v>0</v>
      </c>
      <c r="X1666" s="3">
        <f t="array" ref="X1666">IF($S1666=1,IFERROR(INDEX(Summary!$BA:$BA,$AH1666),0),0)</f>
        <v>0</v>
      </c>
      <c r="Y1666" s="2">
        <f t="array" ref="Y1666">IF($S1666=1,IFERROR(INDEX(Summary!$G:$G,$AH1666),0),0)</f>
        <v>0</v>
      </c>
      <c r="Z1666" s="2">
        <f t="array" ref="Z1666">IF($S1666=1,IFERROR(INDEX(Summary!$H:$H,$AH1666),0),0)</f>
        <v>0</v>
      </c>
      <c r="AA1666" s="2">
        <f t="array" ref="AA1666">IF($S1666=1,IFERROR(INDEX(Summary!$I:$I,$AH1666),0),0)</f>
        <v>0</v>
      </c>
      <c r="AB1666" s="2">
        <f t="array" ref="AB1666">IF($S1666=1,IFERROR(INDEX(Summary!$J:$J,$AH1666),0),0)</f>
        <v>0</v>
      </c>
      <c r="AC1666" s="2">
        <f t="array" ref="AC1666">IF($S1666=1,IFERROR(INDEX(Summary!$K:$K,$AH1666),0),0)</f>
        <v>0</v>
      </c>
      <c r="AD1666" s="2">
        <f t="array" ref="AD1666">IF($S1666=1,IFERROR(INDEX(Summary!$L:$L,$AH1666),0),0)</f>
        <v>0</v>
      </c>
      <c r="AE1666" s="2">
        <f t="array" ref="AE1666">IF($S1666=1,IFERROR(INDEX(Summary!$M:$M,$AH1666),0),0)</f>
        <v>0</v>
      </c>
      <c r="AF1666" s="2">
        <f t="array" ref="AF1666">IF($S1666=1,IFERROR(INDEX(Summary!$N:$N,$AH1666),0),0)</f>
        <v>0</v>
      </c>
      <c r="AG1666">
        <f t="array" ref="AG1666">IF($A1666="","",IFERROR(INDEX(Summary!$BB:$BB,$AH1666),0))</f>
        <v>10</v>
      </c>
      <c r="AH1666">
        <f t="shared" ref="AH1666:AH1729" si="242">INT((ROW()-2)/30)+3</f>
        <v>58</v>
      </c>
    </row>
    <row r="1667" spans="1:34" hidden="1">
      <c r="A1667" t="str">
        <f t="array" ref="A1667">IFERROR(INDEX(Summary!$D:$D,$AH1667)&amp;"","")</f>
        <v>FG00947</v>
      </c>
      <c r="B1667" t="str">
        <f t="array" ref="B1667">IF($A1667="","",INDEX(Summary!$E:$E,$AH1667))</f>
        <v>kalanamak rice 2kg</v>
      </c>
      <c r="C1667" t="str">
        <f t="array" ref="C1667">IF($A1667="","",INDEX(Summary!$B:$B,$AH1667))</f>
        <v>Raw_Agri</v>
      </c>
      <c r="D1667" t="str">
        <f t="array" ref="D1667">IF($A1667="","",INDEX(Summary!$C:$C,$AH1667))</f>
        <v>C6</v>
      </c>
      <c r="E1667">
        <f t="array" ref="E1667">IF($A1667="","",INDEX(Summary!$F:$F,$AH1667))</f>
        <v>2</v>
      </c>
      <c r="F1667" t="str">
        <f t="array" ref="F1667">IF($A1667="","",INDEX(Summary!$BC:$BC,$AH1667)&amp;"")</f>
        <v>P1 – Critical</v>
      </c>
      <c r="G1667">
        <f t="shared" si="234"/>
        <v>1</v>
      </c>
      <c r="H1667">
        <f t="shared" si="235"/>
        <v>1</v>
      </c>
      <c r="I1667" t="str">
        <f t="array" ref="I1667">IF($A1667="","",IF(IFERROR(INDEX(Summary!$BA:$BA,$AH1667),0)&lt;1,"Under 1 day",IF(INDEX(Summary!$BA:$BA,$AH1667)&lt;3,"1-3 days",IF(INDEX(Summary!$BA:$BA,$AH1667)&lt;7,"3-7 days","7+ days"))))</f>
        <v>Under 1 day</v>
      </c>
      <c r="J1667" t="str">
        <f t="array" ref="J1667">IF($A1667="","",IF(IFERROR(INDEX(Summary!$AX:$AX,$AH1667),0)&lt;0.25,"0-25%",IF(INDEX(Summary!$AX:$AX,$AH1667)&lt;0.5,"25-50%",IF(INDEX(Summary!$AX:$AX,$AH1667)&lt;0.75,"50-75%","75-100%"))))</f>
        <v>25-50%</v>
      </c>
      <c r="K1667" t="str">
        <f t="array" ref="K1667">IF($A1667="","",INDEX(Summary!$AY:$AY,$AH1667)&amp;"")</f>
        <v>WIP</v>
      </c>
      <c r="L1667" s="1">
        <f>IF($A1667="","",Summary!$P$2+MOD(ROW()-2,30))</f>
        <v>46242</v>
      </c>
      <c r="M1667">
        <f t="shared" si="236"/>
        <v>16</v>
      </c>
      <c r="N1667">
        <f t="shared" si="237"/>
        <v>8</v>
      </c>
      <c r="O1667" t="str">
        <f t="shared" si="238"/>
        <v>Aug-2026</v>
      </c>
      <c r="P1667">
        <f t="shared" ca="1" si="239"/>
        <v>1</v>
      </c>
      <c r="Q1667" s="2">
        <f t="array" ref="Q1667">IF($A1667="",0,IFERROR(INDEX(Summary!$P$3:$AS$67,$AH1667-2,$M1667),0))</f>
        <v>0</v>
      </c>
      <c r="R1667" s="2">
        <f t="array" ref="R1667">IF($A1667="",0,ROUND(IFERROR(INDEX(Summary!$O:$O,$AH1667),0)/30,0))</f>
        <v>392</v>
      </c>
      <c r="S1667">
        <f t="shared" si="240"/>
        <v>0</v>
      </c>
      <c r="T1667" s="2">
        <f t="array" ref="T1667">IF($S1667=1,IFERROR(INDEX(Summary!$O:$O,$AH1667),0),0)</f>
        <v>0</v>
      </c>
      <c r="U1667" s="2">
        <f t="array" ref="U1667">IF($S1667=1,IFERROR(INDEX(Summary!$AT:$AT,$AH1667),0),0)</f>
        <v>0</v>
      </c>
      <c r="V1667" s="2">
        <f t="shared" si="241"/>
        <v>0</v>
      </c>
      <c r="W1667" s="2">
        <f t="array" ref="W1667">IF($S1667=1,IFERROR(INDEX(Summary!$AZ:$AZ,$AH1667),0),0)</f>
        <v>0</v>
      </c>
      <c r="X1667" s="3">
        <f t="array" ref="X1667">IF($S1667=1,IFERROR(INDEX(Summary!$BA:$BA,$AH1667),0),0)</f>
        <v>0</v>
      </c>
      <c r="Y1667" s="2">
        <f t="array" ref="Y1667">IF($S1667=1,IFERROR(INDEX(Summary!$G:$G,$AH1667),0),0)</f>
        <v>0</v>
      </c>
      <c r="Z1667" s="2">
        <f t="array" ref="Z1667">IF($S1667=1,IFERROR(INDEX(Summary!$H:$H,$AH1667),0),0)</f>
        <v>0</v>
      </c>
      <c r="AA1667" s="2">
        <f t="array" ref="AA1667">IF($S1667=1,IFERROR(INDEX(Summary!$I:$I,$AH1667),0),0)</f>
        <v>0</v>
      </c>
      <c r="AB1667" s="2">
        <f t="array" ref="AB1667">IF($S1667=1,IFERROR(INDEX(Summary!$J:$J,$AH1667),0),0)</f>
        <v>0</v>
      </c>
      <c r="AC1667" s="2">
        <f t="array" ref="AC1667">IF($S1667=1,IFERROR(INDEX(Summary!$K:$K,$AH1667),0),0)</f>
        <v>0</v>
      </c>
      <c r="AD1667" s="2">
        <f t="array" ref="AD1667">IF($S1667=1,IFERROR(INDEX(Summary!$L:$L,$AH1667),0),0)</f>
        <v>0</v>
      </c>
      <c r="AE1667" s="2">
        <f t="array" ref="AE1667">IF($S1667=1,IFERROR(INDEX(Summary!$M:$M,$AH1667),0),0)</f>
        <v>0</v>
      </c>
      <c r="AF1667" s="2">
        <f t="array" ref="AF1667">IF($S1667=1,IFERROR(INDEX(Summary!$N:$N,$AH1667),0),0)</f>
        <v>0</v>
      </c>
      <c r="AG1667">
        <f t="array" ref="AG1667">IF($A1667="","",IFERROR(INDEX(Summary!$BB:$BB,$AH1667),0))</f>
        <v>10</v>
      </c>
      <c r="AH1667">
        <f t="shared" si="242"/>
        <v>58</v>
      </c>
    </row>
    <row r="1668" spans="1:34" hidden="1">
      <c r="A1668" t="str">
        <f t="array" ref="A1668">IFERROR(INDEX(Summary!$D:$D,$AH1668)&amp;"","")</f>
        <v>FG00947</v>
      </c>
      <c r="B1668" t="str">
        <f t="array" ref="B1668">IF($A1668="","",INDEX(Summary!$E:$E,$AH1668))</f>
        <v>kalanamak rice 2kg</v>
      </c>
      <c r="C1668" t="str">
        <f t="array" ref="C1668">IF($A1668="","",INDEX(Summary!$B:$B,$AH1668))</f>
        <v>Raw_Agri</v>
      </c>
      <c r="D1668" t="str">
        <f t="array" ref="D1668">IF($A1668="","",INDEX(Summary!$C:$C,$AH1668))</f>
        <v>C6</v>
      </c>
      <c r="E1668">
        <f t="array" ref="E1668">IF($A1668="","",INDEX(Summary!$F:$F,$AH1668))</f>
        <v>2</v>
      </c>
      <c r="F1668" t="str">
        <f t="array" ref="F1668">IF($A1668="","",INDEX(Summary!$BC:$BC,$AH1668)&amp;"")</f>
        <v>P1 – Critical</v>
      </c>
      <c r="G1668">
        <f t="shared" si="234"/>
        <v>1</v>
      </c>
      <c r="H1668">
        <f t="shared" si="235"/>
        <v>1</v>
      </c>
      <c r="I1668" t="str">
        <f t="array" ref="I1668">IF($A1668="","",IF(IFERROR(INDEX(Summary!$BA:$BA,$AH1668),0)&lt;1,"Under 1 day",IF(INDEX(Summary!$BA:$BA,$AH1668)&lt;3,"1-3 days",IF(INDEX(Summary!$BA:$BA,$AH1668)&lt;7,"3-7 days","7+ days"))))</f>
        <v>Under 1 day</v>
      </c>
      <c r="J1668" t="str">
        <f t="array" ref="J1668">IF($A1668="","",IF(IFERROR(INDEX(Summary!$AX:$AX,$AH1668),0)&lt;0.25,"0-25%",IF(INDEX(Summary!$AX:$AX,$AH1668)&lt;0.5,"25-50%",IF(INDEX(Summary!$AX:$AX,$AH1668)&lt;0.75,"50-75%","75-100%"))))</f>
        <v>25-50%</v>
      </c>
      <c r="K1668" t="str">
        <f t="array" ref="K1668">IF($A1668="","",INDEX(Summary!$AY:$AY,$AH1668)&amp;"")</f>
        <v>WIP</v>
      </c>
      <c r="L1668" s="1">
        <f>IF($A1668="","",Summary!$P$2+MOD(ROW()-2,30))</f>
        <v>46243</v>
      </c>
      <c r="M1668">
        <f t="shared" si="236"/>
        <v>17</v>
      </c>
      <c r="N1668">
        <f t="shared" si="237"/>
        <v>9</v>
      </c>
      <c r="O1668" t="str">
        <f t="shared" si="238"/>
        <v>Aug-2026</v>
      </c>
      <c r="P1668">
        <f t="shared" ca="1" si="239"/>
        <v>1</v>
      </c>
      <c r="Q1668" s="2">
        <f t="array" ref="Q1668">IF($A1668="",0,IFERROR(INDEX(Summary!$P$3:$AS$67,$AH1668-2,$M1668),0))</f>
        <v>0</v>
      </c>
      <c r="R1668" s="2">
        <f t="array" ref="R1668">IF($A1668="",0,ROUND(IFERROR(INDEX(Summary!$O:$O,$AH1668),0)/30,0))</f>
        <v>392</v>
      </c>
      <c r="S1668">
        <f t="shared" si="240"/>
        <v>0</v>
      </c>
      <c r="T1668" s="2">
        <f t="array" ref="T1668">IF($S1668=1,IFERROR(INDEX(Summary!$O:$O,$AH1668),0),0)</f>
        <v>0</v>
      </c>
      <c r="U1668" s="2">
        <f t="array" ref="U1668">IF($S1668=1,IFERROR(INDEX(Summary!$AT:$AT,$AH1668),0),0)</f>
        <v>0</v>
      </c>
      <c r="V1668" s="2">
        <f t="shared" si="241"/>
        <v>0</v>
      </c>
      <c r="W1668" s="2">
        <f t="array" ref="W1668">IF($S1668=1,IFERROR(INDEX(Summary!$AZ:$AZ,$AH1668),0),0)</f>
        <v>0</v>
      </c>
      <c r="X1668" s="3">
        <f t="array" ref="X1668">IF($S1668=1,IFERROR(INDEX(Summary!$BA:$BA,$AH1668),0),0)</f>
        <v>0</v>
      </c>
      <c r="Y1668" s="2">
        <f t="array" ref="Y1668">IF($S1668=1,IFERROR(INDEX(Summary!$G:$G,$AH1668),0),0)</f>
        <v>0</v>
      </c>
      <c r="Z1668" s="2">
        <f t="array" ref="Z1668">IF($S1668=1,IFERROR(INDEX(Summary!$H:$H,$AH1668),0),0)</f>
        <v>0</v>
      </c>
      <c r="AA1668" s="2">
        <f t="array" ref="AA1668">IF($S1668=1,IFERROR(INDEX(Summary!$I:$I,$AH1668),0),0)</f>
        <v>0</v>
      </c>
      <c r="AB1668" s="2">
        <f t="array" ref="AB1668">IF($S1668=1,IFERROR(INDEX(Summary!$J:$J,$AH1668),0),0)</f>
        <v>0</v>
      </c>
      <c r="AC1668" s="2">
        <f t="array" ref="AC1668">IF($S1668=1,IFERROR(INDEX(Summary!$K:$K,$AH1668),0),0)</f>
        <v>0</v>
      </c>
      <c r="AD1668" s="2">
        <f t="array" ref="AD1668">IF($S1668=1,IFERROR(INDEX(Summary!$L:$L,$AH1668),0),0)</f>
        <v>0</v>
      </c>
      <c r="AE1668" s="2">
        <f t="array" ref="AE1668">IF($S1668=1,IFERROR(INDEX(Summary!$M:$M,$AH1668),0),0)</f>
        <v>0</v>
      </c>
      <c r="AF1668" s="2">
        <f t="array" ref="AF1668">IF($S1668=1,IFERROR(INDEX(Summary!$N:$N,$AH1668),0),0)</f>
        <v>0</v>
      </c>
      <c r="AG1668">
        <f t="array" ref="AG1668">IF($A1668="","",IFERROR(INDEX(Summary!$BB:$BB,$AH1668),0))</f>
        <v>10</v>
      </c>
      <c r="AH1668">
        <f t="shared" si="242"/>
        <v>58</v>
      </c>
    </row>
    <row r="1669" spans="1:34" hidden="1">
      <c r="A1669" t="str">
        <f t="array" ref="A1669">IFERROR(INDEX(Summary!$D:$D,$AH1669)&amp;"","")</f>
        <v>FG00947</v>
      </c>
      <c r="B1669" t="str">
        <f t="array" ref="B1669">IF($A1669="","",INDEX(Summary!$E:$E,$AH1669))</f>
        <v>kalanamak rice 2kg</v>
      </c>
      <c r="C1669" t="str">
        <f t="array" ref="C1669">IF($A1669="","",INDEX(Summary!$B:$B,$AH1669))</f>
        <v>Raw_Agri</v>
      </c>
      <c r="D1669" t="str">
        <f t="array" ref="D1669">IF($A1669="","",INDEX(Summary!$C:$C,$AH1669))</f>
        <v>C6</v>
      </c>
      <c r="E1669">
        <f t="array" ref="E1669">IF($A1669="","",INDEX(Summary!$F:$F,$AH1669))</f>
        <v>2</v>
      </c>
      <c r="F1669" t="str">
        <f t="array" ref="F1669">IF($A1669="","",INDEX(Summary!$BC:$BC,$AH1669)&amp;"")</f>
        <v>P1 – Critical</v>
      </c>
      <c r="G1669">
        <f t="shared" si="234"/>
        <v>1</v>
      </c>
      <c r="H1669">
        <f t="shared" si="235"/>
        <v>1</v>
      </c>
      <c r="I1669" t="str">
        <f t="array" ref="I1669">IF($A1669="","",IF(IFERROR(INDEX(Summary!$BA:$BA,$AH1669),0)&lt;1,"Under 1 day",IF(INDEX(Summary!$BA:$BA,$AH1669)&lt;3,"1-3 days",IF(INDEX(Summary!$BA:$BA,$AH1669)&lt;7,"3-7 days","7+ days"))))</f>
        <v>Under 1 day</v>
      </c>
      <c r="J1669" t="str">
        <f t="array" ref="J1669">IF($A1669="","",IF(IFERROR(INDEX(Summary!$AX:$AX,$AH1669),0)&lt;0.25,"0-25%",IF(INDEX(Summary!$AX:$AX,$AH1669)&lt;0.5,"25-50%",IF(INDEX(Summary!$AX:$AX,$AH1669)&lt;0.75,"50-75%","75-100%"))))</f>
        <v>25-50%</v>
      </c>
      <c r="K1669" t="str">
        <f t="array" ref="K1669">IF($A1669="","",INDEX(Summary!$AY:$AY,$AH1669)&amp;"")</f>
        <v>WIP</v>
      </c>
      <c r="L1669" s="1">
        <f>IF($A1669="","",Summary!$P$2+MOD(ROW()-2,30))</f>
        <v>46244</v>
      </c>
      <c r="M1669">
        <f t="shared" si="236"/>
        <v>18</v>
      </c>
      <c r="N1669">
        <f t="shared" si="237"/>
        <v>10</v>
      </c>
      <c r="O1669" t="str">
        <f t="shared" si="238"/>
        <v>Aug-2026</v>
      </c>
      <c r="P1669">
        <f t="shared" ca="1" si="239"/>
        <v>1</v>
      </c>
      <c r="Q1669" s="2">
        <f t="array" ref="Q1669">IF($A1669="",0,IFERROR(INDEX(Summary!$P$3:$AS$67,$AH1669-2,$M1669),0))</f>
        <v>930</v>
      </c>
      <c r="R1669" s="2">
        <f t="array" ref="R1669">IF($A1669="",0,ROUND(IFERROR(INDEX(Summary!$O:$O,$AH1669),0)/30,0))</f>
        <v>392</v>
      </c>
      <c r="S1669">
        <f t="shared" si="240"/>
        <v>0</v>
      </c>
      <c r="T1669" s="2">
        <f t="array" ref="T1669">IF($S1669=1,IFERROR(INDEX(Summary!$O:$O,$AH1669),0),0)</f>
        <v>0</v>
      </c>
      <c r="U1669" s="2">
        <f t="array" ref="U1669">IF($S1669=1,IFERROR(INDEX(Summary!$AT:$AT,$AH1669),0),0)</f>
        <v>0</v>
      </c>
      <c r="V1669" s="2">
        <f t="shared" si="241"/>
        <v>0</v>
      </c>
      <c r="W1669" s="2">
        <f t="array" ref="W1669">IF($S1669=1,IFERROR(INDEX(Summary!$AZ:$AZ,$AH1669),0),0)</f>
        <v>0</v>
      </c>
      <c r="X1669" s="3">
        <f t="array" ref="X1669">IF($S1669=1,IFERROR(INDEX(Summary!$BA:$BA,$AH1669),0),0)</f>
        <v>0</v>
      </c>
      <c r="Y1669" s="2">
        <f t="array" ref="Y1669">IF($S1669=1,IFERROR(INDEX(Summary!$G:$G,$AH1669),0),0)</f>
        <v>0</v>
      </c>
      <c r="Z1669" s="2">
        <f t="array" ref="Z1669">IF($S1669=1,IFERROR(INDEX(Summary!$H:$H,$AH1669),0),0)</f>
        <v>0</v>
      </c>
      <c r="AA1669" s="2">
        <f t="array" ref="AA1669">IF($S1669=1,IFERROR(INDEX(Summary!$I:$I,$AH1669),0),0)</f>
        <v>0</v>
      </c>
      <c r="AB1669" s="2">
        <f t="array" ref="AB1669">IF($S1669=1,IFERROR(INDEX(Summary!$J:$J,$AH1669),0),0)</f>
        <v>0</v>
      </c>
      <c r="AC1669" s="2">
        <f t="array" ref="AC1669">IF($S1669=1,IFERROR(INDEX(Summary!$K:$K,$AH1669),0),0)</f>
        <v>0</v>
      </c>
      <c r="AD1669" s="2">
        <f t="array" ref="AD1669">IF($S1669=1,IFERROR(INDEX(Summary!$L:$L,$AH1669),0),0)</f>
        <v>0</v>
      </c>
      <c r="AE1669" s="2">
        <f t="array" ref="AE1669">IF($S1669=1,IFERROR(INDEX(Summary!$M:$M,$AH1669),0),0)</f>
        <v>0</v>
      </c>
      <c r="AF1669" s="2">
        <f t="array" ref="AF1669">IF($S1669=1,IFERROR(INDEX(Summary!$N:$N,$AH1669),0),0)</f>
        <v>0</v>
      </c>
      <c r="AG1669">
        <f t="array" ref="AG1669">IF($A1669="","",IFERROR(INDEX(Summary!$BB:$BB,$AH1669),0))</f>
        <v>10</v>
      </c>
      <c r="AH1669">
        <f t="shared" si="242"/>
        <v>58</v>
      </c>
    </row>
    <row r="1670" spans="1:34" hidden="1">
      <c r="A1670" t="str">
        <f t="array" ref="A1670">IFERROR(INDEX(Summary!$D:$D,$AH1670)&amp;"","")</f>
        <v>FG00947</v>
      </c>
      <c r="B1670" t="str">
        <f t="array" ref="B1670">IF($A1670="","",INDEX(Summary!$E:$E,$AH1670))</f>
        <v>kalanamak rice 2kg</v>
      </c>
      <c r="C1670" t="str">
        <f t="array" ref="C1670">IF($A1670="","",INDEX(Summary!$B:$B,$AH1670))</f>
        <v>Raw_Agri</v>
      </c>
      <c r="D1670" t="str">
        <f t="array" ref="D1670">IF($A1670="","",INDEX(Summary!$C:$C,$AH1670))</f>
        <v>C6</v>
      </c>
      <c r="E1670">
        <f t="array" ref="E1670">IF($A1670="","",INDEX(Summary!$F:$F,$AH1670))</f>
        <v>2</v>
      </c>
      <c r="F1670" t="str">
        <f t="array" ref="F1670">IF($A1670="","",INDEX(Summary!$BC:$BC,$AH1670)&amp;"")</f>
        <v>P1 – Critical</v>
      </c>
      <c r="G1670">
        <f t="shared" si="234"/>
        <v>1</v>
      </c>
      <c r="H1670">
        <f t="shared" si="235"/>
        <v>1</v>
      </c>
      <c r="I1670" t="str">
        <f t="array" ref="I1670">IF($A1670="","",IF(IFERROR(INDEX(Summary!$BA:$BA,$AH1670),0)&lt;1,"Under 1 day",IF(INDEX(Summary!$BA:$BA,$AH1670)&lt;3,"1-3 days",IF(INDEX(Summary!$BA:$BA,$AH1670)&lt;7,"3-7 days","7+ days"))))</f>
        <v>Under 1 day</v>
      </c>
      <c r="J1670" t="str">
        <f t="array" ref="J1670">IF($A1670="","",IF(IFERROR(INDEX(Summary!$AX:$AX,$AH1670),0)&lt;0.25,"0-25%",IF(INDEX(Summary!$AX:$AX,$AH1670)&lt;0.5,"25-50%",IF(INDEX(Summary!$AX:$AX,$AH1670)&lt;0.75,"50-75%","75-100%"))))</f>
        <v>25-50%</v>
      </c>
      <c r="K1670" t="str">
        <f t="array" ref="K1670">IF($A1670="","",INDEX(Summary!$AY:$AY,$AH1670)&amp;"")</f>
        <v>WIP</v>
      </c>
      <c r="L1670" s="1">
        <f>IF($A1670="","",Summary!$P$2+MOD(ROW()-2,30))</f>
        <v>46245</v>
      </c>
      <c r="M1670">
        <f t="shared" si="236"/>
        <v>19</v>
      </c>
      <c r="N1670">
        <f t="shared" si="237"/>
        <v>11</v>
      </c>
      <c r="O1670" t="str">
        <f t="shared" si="238"/>
        <v>Aug-2026</v>
      </c>
      <c r="P1670">
        <f t="shared" ca="1" si="239"/>
        <v>1</v>
      </c>
      <c r="Q1670" s="2">
        <f t="array" ref="Q1670">IF($A1670="",0,IFERROR(INDEX(Summary!$P$3:$AS$67,$AH1670-2,$M1670),0))</f>
        <v>0</v>
      </c>
      <c r="R1670" s="2">
        <f t="array" ref="R1670">IF($A1670="",0,ROUND(IFERROR(INDEX(Summary!$O:$O,$AH1670),0)/30,0))</f>
        <v>392</v>
      </c>
      <c r="S1670">
        <f t="shared" si="240"/>
        <v>0</v>
      </c>
      <c r="T1670" s="2">
        <f t="array" ref="T1670">IF($S1670=1,IFERROR(INDEX(Summary!$O:$O,$AH1670),0),0)</f>
        <v>0</v>
      </c>
      <c r="U1670" s="2">
        <f t="array" ref="U1670">IF($S1670=1,IFERROR(INDEX(Summary!$AT:$AT,$AH1670),0),0)</f>
        <v>0</v>
      </c>
      <c r="V1670" s="2">
        <f t="shared" si="241"/>
        <v>0</v>
      </c>
      <c r="W1670" s="2">
        <f t="array" ref="W1670">IF($S1670=1,IFERROR(INDEX(Summary!$AZ:$AZ,$AH1670),0),0)</f>
        <v>0</v>
      </c>
      <c r="X1670" s="3">
        <f t="array" ref="X1670">IF($S1670=1,IFERROR(INDEX(Summary!$BA:$BA,$AH1670),0),0)</f>
        <v>0</v>
      </c>
      <c r="Y1670" s="2">
        <f t="array" ref="Y1670">IF($S1670=1,IFERROR(INDEX(Summary!$G:$G,$AH1670),0),0)</f>
        <v>0</v>
      </c>
      <c r="Z1670" s="2">
        <f t="array" ref="Z1670">IF($S1670=1,IFERROR(INDEX(Summary!$H:$H,$AH1670),0),0)</f>
        <v>0</v>
      </c>
      <c r="AA1670" s="2">
        <f t="array" ref="AA1670">IF($S1670=1,IFERROR(INDEX(Summary!$I:$I,$AH1670),0),0)</f>
        <v>0</v>
      </c>
      <c r="AB1670" s="2">
        <f t="array" ref="AB1670">IF($S1670=1,IFERROR(INDEX(Summary!$J:$J,$AH1670),0),0)</f>
        <v>0</v>
      </c>
      <c r="AC1670" s="2">
        <f t="array" ref="AC1670">IF($S1670=1,IFERROR(INDEX(Summary!$K:$K,$AH1670),0),0)</f>
        <v>0</v>
      </c>
      <c r="AD1670" s="2">
        <f t="array" ref="AD1670">IF($S1670=1,IFERROR(INDEX(Summary!$L:$L,$AH1670),0),0)</f>
        <v>0</v>
      </c>
      <c r="AE1670" s="2">
        <f t="array" ref="AE1670">IF($S1670=1,IFERROR(INDEX(Summary!$M:$M,$AH1670),0),0)</f>
        <v>0</v>
      </c>
      <c r="AF1670" s="2">
        <f t="array" ref="AF1670">IF($S1670=1,IFERROR(INDEX(Summary!$N:$N,$AH1670),0),0)</f>
        <v>0</v>
      </c>
      <c r="AG1670">
        <f t="array" ref="AG1670">IF($A1670="","",IFERROR(INDEX(Summary!$BB:$BB,$AH1670),0))</f>
        <v>10</v>
      </c>
      <c r="AH1670">
        <f t="shared" si="242"/>
        <v>58</v>
      </c>
    </row>
    <row r="1671" spans="1:34" hidden="1">
      <c r="A1671" t="str">
        <f t="array" ref="A1671">IFERROR(INDEX(Summary!$D:$D,$AH1671)&amp;"","")</f>
        <v>FG00947</v>
      </c>
      <c r="B1671" t="str">
        <f t="array" ref="B1671">IF($A1671="","",INDEX(Summary!$E:$E,$AH1671))</f>
        <v>kalanamak rice 2kg</v>
      </c>
      <c r="C1671" t="str">
        <f t="array" ref="C1671">IF($A1671="","",INDEX(Summary!$B:$B,$AH1671))</f>
        <v>Raw_Agri</v>
      </c>
      <c r="D1671" t="str">
        <f t="array" ref="D1671">IF($A1671="","",INDEX(Summary!$C:$C,$AH1671))</f>
        <v>C6</v>
      </c>
      <c r="E1671">
        <f t="array" ref="E1671">IF($A1671="","",INDEX(Summary!$F:$F,$AH1671))</f>
        <v>2</v>
      </c>
      <c r="F1671" t="str">
        <f t="array" ref="F1671">IF($A1671="","",INDEX(Summary!$BC:$BC,$AH1671)&amp;"")</f>
        <v>P1 – Critical</v>
      </c>
      <c r="G1671">
        <f t="shared" si="234"/>
        <v>1</v>
      </c>
      <c r="H1671">
        <f t="shared" si="235"/>
        <v>1</v>
      </c>
      <c r="I1671" t="str">
        <f t="array" ref="I1671">IF($A1671="","",IF(IFERROR(INDEX(Summary!$BA:$BA,$AH1671),0)&lt;1,"Under 1 day",IF(INDEX(Summary!$BA:$BA,$AH1671)&lt;3,"1-3 days",IF(INDEX(Summary!$BA:$BA,$AH1671)&lt;7,"3-7 days","7+ days"))))</f>
        <v>Under 1 day</v>
      </c>
      <c r="J1671" t="str">
        <f t="array" ref="J1671">IF($A1671="","",IF(IFERROR(INDEX(Summary!$AX:$AX,$AH1671),0)&lt;0.25,"0-25%",IF(INDEX(Summary!$AX:$AX,$AH1671)&lt;0.5,"25-50%",IF(INDEX(Summary!$AX:$AX,$AH1671)&lt;0.75,"50-75%","75-100%"))))</f>
        <v>25-50%</v>
      </c>
      <c r="K1671" t="str">
        <f t="array" ref="K1671">IF($A1671="","",INDEX(Summary!$AY:$AY,$AH1671)&amp;"")</f>
        <v>WIP</v>
      </c>
      <c r="L1671" s="1">
        <f>IF($A1671="","",Summary!$P$2+MOD(ROW()-2,30))</f>
        <v>46246</v>
      </c>
      <c r="M1671">
        <f t="shared" si="236"/>
        <v>20</v>
      </c>
      <c r="N1671">
        <f t="shared" si="237"/>
        <v>12</v>
      </c>
      <c r="O1671" t="str">
        <f t="shared" si="238"/>
        <v>Aug-2026</v>
      </c>
      <c r="P1671">
        <f t="shared" ca="1" si="239"/>
        <v>1</v>
      </c>
      <c r="Q1671" s="2">
        <f t="array" ref="Q1671">IF($A1671="",0,IFERROR(INDEX(Summary!$P$3:$AS$67,$AH1671-2,$M1671),0))</f>
        <v>0</v>
      </c>
      <c r="R1671" s="2">
        <f t="array" ref="R1671">IF($A1671="",0,ROUND(IFERROR(INDEX(Summary!$O:$O,$AH1671),0)/30,0))</f>
        <v>392</v>
      </c>
      <c r="S1671">
        <f t="shared" si="240"/>
        <v>0</v>
      </c>
      <c r="T1671" s="2">
        <f t="array" ref="T1671">IF($S1671=1,IFERROR(INDEX(Summary!$O:$O,$AH1671),0),0)</f>
        <v>0</v>
      </c>
      <c r="U1671" s="2">
        <f t="array" ref="U1671">IF($S1671=1,IFERROR(INDEX(Summary!$AT:$AT,$AH1671),0),0)</f>
        <v>0</v>
      </c>
      <c r="V1671" s="2">
        <f t="shared" si="241"/>
        <v>0</v>
      </c>
      <c r="W1671" s="2">
        <f t="array" ref="W1671">IF($S1671=1,IFERROR(INDEX(Summary!$AZ:$AZ,$AH1671),0),0)</f>
        <v>0</v>
      </c>
      <c r="X1671" s="3">
        <f t="array" ref="X1671">IF($S1671=1,IFERROR(INDEX(Summary!$BA:$BA,$AH1671),0),0)</f>
        <v>0</v>
      </c>
      <c r="Y1671" s="2">
        <f t="array" ref="Y1671">IF($S1671=1,IFERROR(INDEX(Summary!$G:$G,$AH1671),0),0)</f>
        <v>0</v>
      </c>
      <c r="Z1671" s="2">
        <f t="array" ref="Z1671">IF($S1671=1,IFERROR(INDEX(Summary!$H:$H,$AH1671),0),0)</f>
        <v>0</v>
      </c>
      <c r="AA1671" s="2">
        <f t="array" ref="AA1671">IF($S1671=1,IFERROR(INDEX(Summary!$I:$I,$AH1671),0),0)</f>
        <v>0</v>
      </c>
      <c r="AB1671" s="2">
        <f t="array" ref="AB1671">IF($S1671=1,IFERROR(INDEX(Summary!$J:$J,$AH1671),0),0)</f>
        <v>0</v>
      </c>
      <c r="AC1671" s="2">
        <f t="array" ref="AC1671">IF($S1671=1,IFERROR(INDEX(Summary!$K:$K,$AH1671),0),0)</f>
        <v>0</v>
      </c>
      <c r="AD1671" s="2">
        <f t="array" ref="AD1671">IF($S1671=1,IFERROR(INDEX(Summary!$L:$L,$AH1671),0),0)</f>
        <v>0</v>
      </c>
      <c r="AE1671" s="2">
        <f t="array" ref="AE1671">IF($S1671=1,IFERROR(INDEX(Summary!$M:$M,$AH1671),0),0)</f>
        <v>0</v>
      </c>
      <c r="AF1671" s="2">
        <f t="array" ref="AF1671">IF($S1671=1,IFERROR(INDEX(Summary!$N:$N,$AH1671),0),0)</f>
        <v>0</v>
      </c>
      <c r="AG1671">
        <f t="array" ref="AG1671">IF($A1671="","",IFERROR(INDEX(Summary!$BB:$BB,$AH1671),0))</f>
        <v>10</v>
      </c>
      <c r="AH1671">
        <f t="shared" si="242"/>
        <v>58</v>
      </c>
    </row>
    <row r="1672" spans="1:34" hidden="1">
      <c r="A1672" t="str">
        <f t="array" ref="A1672">IFERROR(INDEX(Summary!$D:$D,$AH1672)&amp;"","")</f>
        <v>FG00947</v>
      </c>
      <c r="B1672" t="str">
        <f t="array" ref="B1672">IF($A1672="","",INDEX(Summary!$E:$E,$AH1672))</f>
        <v>kalanamak rice 2kg</v>
      </c>
      <c r="C1672" t="str">
        <f t="array" ref="C1672">IF($A1672="","",INDEX(Summary!$B:$B,$AH1672))</f>
        <v>Raw_Agri</v>
      </c>
      <c r="D1672" t="str">
        <f t="array" ref="D1672">IF($A1672="","",INDEX(Summary!$C:$C,$AH1672))</f>
        <v>C6</v>
      </c>
      <c r="E1672">
        <f t="array" ref="E1672">IF($A1672="","",INDEX(Summary!$F:$F,$AH1672))</f>
        <v>2</v>
      </c>
      <c r="F1672" t="str">
        <f t="array" ref="F1672">IF($A1672="","",INDEX(Summary!$BC:$BC,$AH1672)&amp;"")</f>
        <v>P1 – Critical</v>
      </c>
      <c r="G1672">
        <f t="shared" si="234"/>
        <v>1</v>
      </c>
      <c r="H1672">
        <f t="shared" si="235"/>
        <v>1</v>
      </c>
      <c r="I1672" t="str">
        <f t="array" ref="I1672">IF($A1672="","",IF(IFERROR(INDEX(Summary!$BA:$BA,$AH1672),0)&lt;1,"Under 1 day",IF(INDEX(Summary!$BA:$BA,$AH1672)&lt;3,"1-3 days",IF(INDEX(Summary!$BA:$BA,$AH1672)&lt;7,"3-7 days","7+ days"))))</f>
        <v>Under 1 day</v>
      </c>
      <c r="J1672" t="str">
        <f t="array" ref="J1672">IF($A1672="","",IF(IFERROR(INDEX(Summary!$AX:$AX,$AH1672),0)&lt;0.25,"0-25%",IF(INDEX(Summary!$AX:$AX,$AH1672)&lt;0.5,"25-50%",IF(INDEX(Summary!$AX:$AX,$AH1672)&lt;0.75,"50-75%","75-100%"))))</f>
        <v>25-50%</v>
      </c>
      <c r="K1672" t="str">
        <f t="array" ref="K1672">IF($A1672="","",INDEX(Summary!$AY:$AY,$AH1672)&amp;"")</f>
        <v>WIP</v>
      </c>
      <c r="L1672" s="1">
        <f>IF($A1672="","",Summary!$P$2+MOD(ROW()-2,30))</f>
        <v>46247</v>
      </c>
      <c r="M1672">
        <f t="shared" si="236"/>
        <v>21</v>
      </c>
      <c r="N1672">
        <f t="shared" si="237"/>
        <v>13</v>
      </c>
      <c r="O1672" t="str">
        <f t="shared" si="238"/>
        <v>Aug-2026</v>
      </c>
      <c r="P1672">
        <f t="shared" ca="1" si="239"/>
        <v>1</v>
      </c>
      <c r="Q1672" s="2">
        <f t="array" ref="Q1672">IF($A1672="",0,IFERROR(INDEX(Summary!$P$3:$AS$67,$AH1672-2,$M1672),0))</f>
        <v>0</v>
      </c>
      <c r="R1672" s="2">
        <f t="array" ref="R1672">IF($A1672="",0,ROUND(IFERROR(INDEX(Summary!$O:$O,$AH1672),0)/30,0))</f>
        <v>392</v>
      </c>
      <c r="S1672">
        <f t="shared" si="240"/>
        <v>0</v>
      </c>
      <c r="T1672" s="2">
        <f t="array" ref="T1672">IF($S1672=1,IFERROR(INDEX(Summary!$O:$O,$AH1672),0),0)</f>
        <v>0</v>
      </c>
      <c r="U1672" s="2">
        <f t="array" ref="U1672">IF($S1672=1,IFERROR(INDEX(Summary!$AT:$AT,$AH1672),0),0)</f>
        <v>0</v>
      </c>
      <c r="V1672" s="2">
        <f t="shared" si="241"/>
        <v>0</v>
      </c>
      <c r="W1672" s="2">
        <f t="array" ref="W1672">IF($S1672=1,IFERROR(INDEX(Summary!$AZ:$AZ,$AH1672),0),0)</f>
        <v>0</v>
      </c>
      <c r="X1672" s="3">
        <f t="array" ref="X1672">IF($S1672=1,IFERROR(INDEX(Summary!$BA:$BA,$AH1672),0),0)</f>
        <v>0</v>
      </c>
      <c r="Y1672" s="2">
        <f t="array" ref="Y1672">IF($S1672=1,IFERROR(INDEX(Summary!$G:$G,$AH1672),0),0)</f>
        <v>0</v>
      </c>
      <c r="Z1672" s="2">
        <f t="array" ref="Z1672">IF($S1672=1,IFERROR(INDEX(Summary!$H:$H,$AH1672),0),0)</f>
        <v>0</v>
      </c>
      <c r="AA1672" s="2">
        <f t="array" ref="AA1672">IF($S1672=1,IFERROR(INDEX(Summary!$I:$I,$AH1672),0),0)</f>
        <v>0</v>
      </c>
      <c r="AB1672" s="2">
        <f t="array" ref="AB1672">IF($S1672=1,IFERROR(INDEX(Summary!$J:$J,$AH1672),0),0)</f>
        <v>0</v>
      </c>
      <c r="AC1672" s="2">
        <f t="array" ref="AC1672">IF($S1672=1,IFERROR(INDEX(Summary!$K:$K,$AH1672),0),0)</f>
        <v>0</v>
      </c>
      <c r="AD1672" s="2">
        <f t="array" ref="AD1672">IF($S1672=1,IFERROR(INDEX(Summary!$L:$L,$AH1672),0),0)</f>
        <v>0</v>
      </c>
      <c r="AE1672" s="2">
        <f t="array" ref="AE1672">IF($S1672=1,IFERROR(INDEX(Summary!$M:$M,$AH1672),0),0)</f>
        <v>0</v>
      </c>
      <c r="AF1672" s="2">
        <f t="array" ref="AF1672">IF($S1672=1,IFERROR(INDEX(Summary!$N:$N,$AH1672),0),0)</f>
        <v>0</v>
      </c>
      <c r="AG1672">
        <f t="array" ref="AG1672">IF($A1672="","",IFERROR(INDEX(Summary!$BB:$BB,$AH1672),0))</f>
        <v>10</v>
      </c>
      <c r="AH1672">
        <f t="shared" si="242"/>
        <v>58</v>
      </c>
    </row>
    <row r="1673" spans="1:34" hidden="1">
      <c r="A1673" t="str">
        <f t="array" ref="A1673">IFERROR(INDEX(Summary!$D:$D,$AH1673)&amp;"","")</f>
        <v>FG00947</v>
      </c>
      <c r="B1673" t="str">
        <f t="array" ref="B1673">IF($A1673="","",INDEX(Summary!$E:$E,$AH1673))</f>
        <v>kalanamak rice 2kg</v>
      </c>
      <c r="C1673" t="str">
        <f t="array" ref="C1673">IF($A1673="","",INDEX(Summary!$B:$B,$AH1673))</f>
        <v>Raw_Agri</v>
      </c>
      <c r="D1673" t="str">
        <f t="array" ref="D1673">IF($A1673="","",INDEX(Summary!$C:$C,$AH1673))</f>
        <v>C6</v>
      </c>
      <c r="E1673">
        <f t="array" ref="E1673">IF($A1673="","",INDEX(Summary!$F:$F,$AH1673))</f>
        <v>2</v>
      </c>
      <c r="F1673" t="str">
        <f t="array" ref="F1673">IF($A1673="","",INDEX(Summary!$BC:$BC,$AH1673)&amp;"")</f>
        <v>P1 – Critical</v>
      </c>
      <c r="G1673">
        <f t="shared" si="234"/>
        <v>1</v>
      </c>
      <c r="H1673">
        <f t="shared" si="235"/>
        <v>1</v>
      </c>
      <c r="I1673" t="str">
        <f t="array" ref="I1673">IF($A1673="","",IF(IFERROR(INDEX(Summary!$BA:$BA,$AH1673),0)&lt;1,"Under 1 day",IF(INDEX(Summary!$BA:$BA,$AH1673)&lt;3,"1-3 days",IF(INDEX(Summary!$BA:$BA,$AH1673)&lt;7,"3-7 days","7+ days"))))</f>
        <v>Under 1 day</v>
      </c>
      <c r="J1673" t="str">
        <f t="array" ref="J1673">IF($A1673="","",IF(IFERROR(INDEX(Summary!$AX:$AX,$AH1673),0)&lt;0.25,"0-25%",IF(INDEX(Summary!$AX:$AX,$AH1673)&lt;0.5,"25-50%",IF(INDEX(Summary!$AX:$AX,$AH1673)&lt;0.75,"50-75%","75-100%"))))</f>
        <v>25-50%</v>
      </c>
      <c r="K1673" t="str">
        <f t="array" ref="K1673">IF($A1673="","",INDEX(Summary!$AY:$AY,$AH1673)&amp;"")</f>
        <v>WIP</v>
      </c>
      <c r="L1673" s="1">
        <f>IF($A1673="","",Summary!$P$2+MOD(ROW()-2,30))</f>
        <v>46248</v>
      </c>
      <c r="M1673">
        <f t="shared" si="236"/>
        <v>22</v>
      </c>
      <c r="N1673">
        <f t="shared" si="237"/>
        <v>14</v>
      </c>
      <c r="O1673" t="str">
        <f t="shared" si="238"/>
        <v>Aug-2026</v>
      </c>
      <c r="P1673">
        <f t="shared" ca="1" si="239"/>
        <v>1</v>
      </c>
      <c r="Q1673" s="2">
        <f t="array" ref="Q1673">IF($A1673="",0,IFERROR(INDEX(Summary!$P$3:$AS$67,$AH1673-2,$M1673),0))</f>
        <v>0</v>
      </c>
      <c r="R1673" s="2">
        <f t="array" ref="R1673">IF($A1673="",0,ROUND(IFERROR(INDEX(Summary!$O:$O,$AH1673),0)/30,0))</f>
        <v>392</v>
      </c>
      <c r="S1673">
        <f t="shared" si="240"/>
        <v>0</v>
      </c>
      <c r="T1673" s="2">
        <f t="array" ref="T1673">IF($S1673=1,IFERROR(INDEX(Summary!$O:$O,$AH1673),0),0)</f>
        <v>0</v>
      </c>
      <c r="U1673" s="2">
        <f t="array" ref="U1673">IF($S1673=1,IFERROR(INDEX(Summary!$AT:$AT,$AH1673),0),0)</f>
        <v>0</v>
      </c>
      <c r="V1673" s="2">
        <f t="shared" si="241"/>
        <v>0</v>
      </c>
      <c r="W1673" s="2">
        <f t="array" ref="W1673">IF($S1673=1,IFERROR(INDEX(Summary!$AZ:$AZ,$AH1673),0),0)</f>
        <v>0</v>
      </c>
      <c r="X1673" s="3">
        <f t="array" ref="X1673">IF($S1673=1,IFERROR(INDEX(Summary!$BA:$BA,$AH1673),0),0)</f>
        <v>0</v>
      </c>
      <c r="Y1673" s="2">
        <f t="array" ref="Y1673">IF($S1673=1,IFERROR(INDEX(Summary!$G:$G,$AH1673),0),0)</f>
        <v>0</v>
      </c>
      <c r="Z1673" s="2">
        <f t="array" ref="Z1673">IF($S1673=1,IFERROR(INDEX(Summary!$H:$H,$AH1673),0),0)</f>
        <v>0</v>
      </c>
      <c r="AA1673" s="2">
        <f t="array" ref="AA1673">IF($S1673=1,IFERROR(INDEX(Summary!$I:$I,$AH1673),0),0)</f>
        <v>0</v>
      </c>
      <c r="AB1673" s="2">
        <f t="array" ref="AB1673">IF($S1673=1,IFERROR(INDEX(Summary!$J:$J,$AH1673),0),0)</f>
        <v>0</v>
      </c>
      <c r="AC1673" s="2">
        <f t="array" ref="AC1673">IF($S1673=1,IFERROR(INDEX(Summary!$K:$K,$AH1673),0),0)</f>
        <v>0</v>
      </c>
      <c r="AD1673" s="2">
        <f t="array" ref="AD1673">IF($S1673=1,IFERROR(INDEX(Summary!$L:$L,$AH1673),0),0)</f>
        <v>0</v>
      </c>
      <c r="AE1673" s="2">
        <f t="array" ref="AE1673">IF($S1673=1,IFERROR(INDEX(Summary!$M:$M,$AH1673),0),0)</f>
        <v>0</v>
      </c>
      <c r="AF1673" s="2">
        <f t="array" ref="AF1673">IF($S1673=1,IFERROR(INDEX(Summary!$N:$N,$AH1673),0),0)</f>
        <v>0</v>
      </c>
      <c r="AG1673">
        <f t="array" ref="AG1673">IF($A1673="","",IFERROR(INDEX(Summary!$BB:$BB,$AH1673),0))</f>
        <v>10</v>
      </c>
      <c r="AH1673">
        <f t="shared" si="242"/>
        <v>58</v>
      </c>
    </row>
    <row r="1674" spans="1:34" hidden="1">
      <c r="A1674" t="str">
        <f t="array" ref="A1674">IFERROR(INDEX(Summary!$D:$D,$AH1674)&amp;"","")</f>
        <v>FG00947</v>
      </c>
      <c r="B1674" t="str">
        <f t="array" ref="B1674">IF($A1674="","",INDEX(Summary!$E:$E,$AH1674))</f>
        <v>kalanamak rice 2kg</v>
      </c>
      <c r="C1674" t="str">
        <f t="array" ref="C1674">IF($A1674="","",INDEX(Summary!$B:$B,$AH1674))</f>
        <v>Raw_Agri</v>
      </c>
      <c r="D1674" t="str">
        <f t="array" ref="D1674">IF($A1674="","",INDEX(Summary!$C:$C,$AH1674))</f>
        <v>C6</v>
      </c>
      <c r="E1674">
        <f t="array" ref="E1674">IF($A1674="","",INDEX(Summary!$F:$F,$AH1674))</f>
        <v>2</v>
      </c>
      <c r="F1674" t="str">
        <f t="array" ref="F1674">IF($A1674="","",INDEX(Summary!$BC:$BC,$AH1674)&amp;"")</f>
        <v>P1 – Critical</v>
      </c>
      <c r="G1674">
        <f t="shared" si="234"/>
        <v>1</v>
      </c>
      <c r="H1674">
        <f t="shared" si="235"/>
        <v>1</v>
      </c>
      <c r="I1674" t="str">
        <f t="array" ref="I1674">IF($A1674="","",IF(IFERROR(INDEX(Summary!$BA:$BA,$AH1674),0)&lt;1,"Under 1 day",IF(INDEX(Summary!$BA:$BA,$AH1674)&lt;3,"1-3 days",IF(INDEX(Summary!$BA:$BA,$AH1674)&lt;7,"3-7 days","7+ days"))))</f>
        <v>Under 1 day</v>
      </c>
      <c r="J1674" t="str">
        <f t="array" ref="J1674">IF($A1674="","",IF(IFERROR(INDEX(Summary!$AX:$AX,$AH1674),0)&lt;0.25,"0-25%",IF(INDEX(Summary!$AX:$AX,$AH1674)&lt;0.5,"25-50%",IF(INDEX(Summary!$AX:$AX,$AH1674)&lt;0.75,"50-75%","75-100%"))))</f>
        <v>25-50%</v>
      </c>
      <c r="K1674" t="str">
        <f t="array" ref="K1674">IF($A1674="","",INDEX(Summary!$AY:$AY,$AH1674)&amp;"")</f>
        <v>WIP</v>
      </c>
      <c r="L1674" s="1">
        <f>IF($A1674="","",Summary!$P$2+MOD(ROW()-2,30))</f>
        <v>46249</v>
      </c>
      <c r="M1674">
        <f t="shared" si="236"/>
        <v>23</v>
      </c>
      <c r="N1674">
        <f t="shared" si="237"/>
        <v>15</v>
      </c>
      <c r="O1674" t="str">
        <f t="shared" si="238"/>
        <v>Aug-2026</v>
      </c>
      <c r="P1674">
        <f t="shared" ca="1" si="239"/>
        <v>1</v>
      </c>
      <c r="Q1674" s="2">
        <f t="array" ref="Q1674">IF($A1674="",0,IFERROR(INDEX(Summary!$P$3:$AS$67,$AH1674-2,$M1674),0))</f>
        <v>0</v>
      </c>
      <c r="R1674" s="2">
        <f t="array" ref="R1674">IF($A1674="",0,ROUND(IFERROR(INDEX(Summary!$O:$O,$AH1674),0)/30,0))</f>
        <v>392</v>
      </c>
      <c r="S1674">
        <f t="shared" si="240"/>
        <v>0</v>
      </c>
      <c r="T1674" s="2">
        <f t="array" ref="T1674">IF($S1674=1,IFERROR(INDEX(Summary!$O:$O,$AH1674),0),0)</f>
        <v>0</v>
      </c>
      <c r="U1674" s="2">
        <f t="array" ref="U1674">IF($S1674=1,IFERROR(INDEX(Summary!$AT:$AT,$AH1674),0),0)</f>
        <v>0</v>
      </c>
      <c r="V1674" s="2">
        <f t="shared" si="241"/>
        <v>0</v>
      </c>
      <c r="W1674" s="2">
        <f t="array" ref="W1674">IF($S1674=1,IFERROR(INDEX(Summary!$AZ:$AZ,$AH1674),0),0)</f>
        <v>0</v>
      </c>
      <c r="X1674" s="3">
        <f t="array" ref="X1674">IF($S1674=1,IFERROR(INDEX(Summary!$BA:$BA,$AH1674),0),0)</f>
        <v>0</v>
      </c>
      <c r="Y1674" s="2">
        <f t="array" ref="Y1674">IF($S1674=1,IFERROR(INDEX(Summary!$G:$G,$AH1674),0),0)</f>
        <v>0</v>
      </c>
      <c r="Z1674" s="2">
        <f t="array" ref="Z1674">IF($S1674=1,IFERROR(INDEX(Summary!$H:$H,$AH1674),0),0)</f>
        <v>0</v>
      </c>
      <c r="AA1674" s="2">
        <f t="array" ref="AA1674">IF($S1674=1,IFERROR(INDEX(Summary!$I:$I,$AH1674),0),0)</f>
        <v>0</v>
      </c>
      <c r="AB1674" s="2">
        <f t="array" ref="AB1674">IF($S1674=1,IFERROR(INDEX(Summary!$J:$J,$AH1674),0),0)</f>
        <v>0</v>
      </c>
      <c r="AC1674" s="2">
        <f t="array" ref="AC1674">IF($S1674=1,IFERROR(INDEX(Summary!$K:$K,$AH1674),0),0)</f>
        <v>0</v>
      </c>
      <c r="AD1674" s="2">
        <f t="array" ref="AD1674">IF($S1674=1,IFERROR(INDEX(Summary!$L:$L,$AH1674),0),0)</f>
        <v>0</v>
      </c>
      <c r="AE1674" s="2">
        <f t="array" ref="AE1674">IF($S1674=1,IFERROR(INDEX(Summary!$M:$M,$AH1674),0),0)</f>
        <v>0</v>
      </c>
      <c r="AF1674" s="2">
        <f t="array" ref="AF1674">IF($S1674=1,IFERROR(INDEX(Summary!$N:$N,$AH1674),0),0)</f>
        <v>0</v>
      </c>
      <c r="AG1674">
        <f t="array" ref="AG1674">IF($A1674="","",IFERROR(INDEX(Summary!$BB:$BB,$AH1674),0))</f>
        <v>10</v>
      </c>
      <c r="AH1674">
        <f t="shared" si="242"/>
        <v>58</v>
      </c>
    </row>
    <row r="1675" spans="1:34" hidden="1">
      <c r="A1675" t="str">
        <f t="array" ref="A1675">IFERROR(INDEX(Summary!$D:$D,$AH1675)&amp;"","")</f>
        <v>FG00947</v>
      </c>
      <c r="B1675" t="str">
        <f t="array" ref="B1675">IF($A1675="","",INDEX(Summary!$E:$E,$AH1675))</f>
        <v>kalanamak rice 2kg</v>
      </c>
      <c r="C1675" t="str">
        <f t="array" ref="C1675">IF($A1675="","",INDEX(Summary!$B:$B,$AH1675))</f>
        <v>Raw_Agri</v>
      </c>
      <c r="D1675" t="str">
        <f t="array" ref="D1675">IF($A1675="","",INDEX(Summary!$C:$C,$AH1675))</f>
        <v>C6</v>
      </c>
      <c r="E1675">
        <f t="array" ref="E1675">IF($A1675="","",INDEX(Summary!$F:$F,$AH1675))</f>
        <v>2</v>
      </c>
      <c r="F1675" t="str">
        <f t="array" ref="F1675">IF($A1675="","",INDEX(Summary!$BC:$BC,$AH1675)&amp;"")</f>
        <v>P1 – Critical</v>
      </c>
      <c r="G1675">
        <f t="shared" si="234"/>
        <v>1</v>
      </c>
      <c r="H1675">
        <f t="shared" si="235"/>
        <v>1</v>
      </c>
      <c r="I1675" t="str">
        <f t="array" ref="I1675">IF($A1675="","",IF(IFERROR(INDEX(Summary!$BA:$BA,$AH1675),0)&lt;1,"Under 1 day",IF(INDEX(Summary!$BA:$BA,$AH1675)&lt;3,"1-3 days",IF(INDEX(Summary!$BA:$BA,$AH1675)&lt;7,"3-7 days","7+ days"))))</f>
        <v>Under 1 day</v>
      </c>
      <c r="J1675" t="str">
        <f t="array" ref="J1675">IF($A1675="","",IF(IFERROR(INDEX(Summary!$AX:$AX,$AH1675),0)&lt;0.25,"0-25%",IF(INDEX(Summary!$AX:$AX,$AH1675)&lt;0.5,"25-50%",IF(INDEX(Summary!$AX:$AX,$AH1675)&lt;0.75,"50-75%","75-100%"))))</f>
        <v>25-50%</v>
      </c>
      <c r="K1675" t="str">
        <f t="array" ref="K1675">IF($A1675="","",INDEX(Summary!$AY:$AY,$AH1675)&amp;"")</f>
        <v>WIP</v>
      </c>
      <c r="L1675" s="1">
        <f>IF($A1675="","",Summary!$P$2+MOD(ROW()-2,30))</f>
        <v>46250</v>
      </c>
      <c r="M1675">
        <f t="shared" si="236"/>
        <v>24</v>
      </c>
      <c r="N1675">
        <f t="shared" si="237"/>
        <v>16</v>
      </c>
      <c r="O1675" t="str">
        <f t="shared" si="238"/>
        <v>Aug-2026</v>
      </c>
      <c r="P1675">
        <f t="shared" ca="1" si="239"/>
        <v>1</v>
      </c>
      <c r="Q1675" s="2">
        <f t="array" ref="Q1675">IF($A1675="",0,IFERROR(INDEX(Summary!$P$3:$AS$67,$AH1675-2,$M1675),0))</f>
        <v>0</v>
      </c>
      <c r="R1675" s="2">
        <f t="array" ref="R1675">IF($A1675="",0,ROUND(IFERROR(INDEX(Summary!$O:$O,$AH1675),0)/30,0))</f>
        <v>392</v>
      </c>
      <c r="S1675">
        <f t="shared" si="240"/>
        <v>0</v>
      </c>
      <c r="T1675" s="2">
        <f t="array" ref="T1675">IF($S1675=1,IFERROR(INDEX(Summary!$O:$O,$AH1675),0),0)</f>
        <v>0</v>
      </c>
      <c r="U1675" s="2">
        <f t="array" ref="U1675">IF($S1675=1,IFERROR(INDEX(Summary!$AT:$AT,$AH1675),0),0)</f>
        <v>0</v>
      </c>
      <c r="V1675" s="2">
        <f t="shared" si="241"/>
        <v>0</v>
      </c>
      <c r="W1675" s="2">
        <f t="array" ref="W1675">IF($S1675=1,IFERROR(INDEX(Summary!$AZ:$AZ,$AH1675),0),0)</f>
        <v>0</v>
      </c>
      <c r="X1675" s="3">
        <f t="array" ref="X1675">IF($S1675=1,IFERROR(INDEX(Summary!$BA:$BA,$AH1675),0),0)</f>
        <v>0</v>
      </c>
      <c r="Y1675" s="2">
        <f t="array" ref="Y1675">IF($S1675=1,IFERROR(INDEX(Summary!$G:$G,$AH1675),0),0)</f>
        <v>0</v>
      </c>
      <c r="Z1675" s="2">
        <f t="array" ref="Z1675">IF($S1675=1,IFERROR(INDEX(Summary!$H:$H,$AH1675),0),0)</f>
        <v>0</v>
      </c>
      <c r="AA1675" s="2">
        <f t="array" ref="AA1675">IF($S1675=1,IFERROR(INDEX(Summary!$I:$I,$AH1675),0),0)</f>
        <v>0</v>
      </c>
      <c r="AB1675" s="2">
        <f t="array" ref="AB1675">IF($S1675=1,IFERROR(INDEX(Summary!$J:$J,$AH1675),0),0)</f>
        <v>0</v>
      </c>
      <c r="AC1675" s="2">
        <f t="array" ref="AC1675">IF($S1675=1,IFERROR(INDEX(Summary!$K:$K,$AH1675),0),0)</f>
        <v>0</v>
      </c>
      <c r="AD1675" s="2">
        <f t="array" ref="AD1675">IF($S1675=1,IFERROR(INDEX(Summary!$L:$L,$AH1675),0),0)</f>
        <v>0</v>
      </c>
      <c r="AE1675" s="2">
        <f t="array" ref="AE1675">IF($S1675=1,IFERROR(INDEX(Summary!$M:$M,$AH1675),0),0)</f>
        <v>0</v>
      </c>
      <c r="AF1675" s="2">
        <f t="array" ref="AF1675">IF($S1675=1,IFERROR(INDEX(Summary!$N:$N,$AH1675),0),0)</f>
        <v>0</v>
      </c>
      <c r="AG1675">
        <f t="array" ref="AG1675">IF($A1675="","",IFERROR(INDEX(Summary!$BB:$BB,$AH1675),0))</f>
        <v>10</v>
      </c>
      <c r="AH1675">
        <f t="shared" si="242"/>
        <v>58</v>
      </c>
    </row>
    <row r="1676" spans="1:34" hidden="1">
      <c r="A1676" t="str">
        <f t="array" ref="A1676">IFERROR(INDEX(Summary!$D:$D,$AH1676)&amp;"","")</f>
        <v>FG00947</v>
      </c>
      <c r="B1676" t="str">
        <f t="array" ref="B1676">IF($A1676="","",INDEX(Summary!$E:$E,$AH1676))</f>
        <v>kalanamak rice 2kg</v>
      </c>
      <c r="C1676" t="str">
        <f t="array" ref="C1676">IF($A1676="","",INDEX(Summary!$B:$B,$AH1676))</f>
        <v>Raw_Agri</v>
      </c>
      <c r="D1676" t="str">
        <f t="array" ref="D1676">IF($A1676="","",INDEX(Summary!$C:$C,$AH1676))</f>
        <v>C6</v>
      </c>
      <c r="E1676">
        <f t="array" ref="E1676">IF($A1676="","",INDEX(Summary!$F:$F,$AH1676))</f>
        <v>2</v>
      </c>
      <c r="F1676" t="str">
        <f t="array" ref="F1676">IF($A1676="","",INDEX(Summary!$BC:$BC,$AH1676)&amp;"")</f>
        <v>P1 – Critical</v>
      </c>
      <c r="G1676">
        <f t="shared" si="234"/>
        <v>1</v>
      </c>
      <c r="H1676">
        <f t="shared" si="235"/>
        <v>1</v>
      </c>
      <c r="I1676" t="str">
        <f t="array" ref="I1676">IF($A1676="","",IF(IFERROR(INDEX(Summary!$BA:$BA,$AH1676),0)&lt;1,"Under 1 day",IF(INDEX(Summary!$BA:$BA,$AH1676)&lt;3,"1-3 days",IF(INDEX(Summary!$BA:$BA,$AH1676)&lt;7,"3-7 days","7+ days"))))</f>
        <v>Under 1 day</v>
      </c>
      <c r="J1676" t="str">
        <f t="array" ref="J1676">IF($A1676="","",IF(IFERROR(INDEX(Summary!$AX:$AX,$AH1676),0)&lt;0.25,"0-25%",IF(INDEX(Summary!$AX:$AX,$AH1676)&lt;0.5,"25-50%",IF(INDEX(Summary!$AX:$AX,$AH1676)&lt;0.75,"50-75%","75-100%"))))</f>
        <v>25-50%</v>
      </c>
      <c r="K1676" t="str">
        <f t="array" ref="K1676">IF($A1676="","",INDEX(Summary!$AY:$AY,$AH1676)&amp;"")</f>
        <v>WIP</v>
      </c>
      <c r="L1676" s="1">
        <f>IF($A1676="","",Summary!$P$2+MOD(ROW()-2,30))</f>
        <v>46251</v>
      </c>
      <c r="M1676">
        <f t="shared" si="236"/>
        <v>25</v>
      </c>
      <c r="N1676">
        <f t="shared" si="237"/>
        <v>17</v>
      </c>
      <c r="O1676" t="str">
        <f t="shared" si="238"/>
        <v>Aug-2026</v>
      </c>
      <c r="P1676">
        <f t="shared" ca="1" si="239"/>
        <v>1</v>
      </c>
      <c r="Q1676" s="2">
        <f t="array" ref="Q1676">IF($A1676="",0,IFERROR(INDEX(Summary!$P$3:$AS$67,$AH1676-2,$M1676),0))</f>
        <v>0</v>
      </c>
      <c r="R1676" s="2">
        <f t="array" ref="R1676">IF($A1676="",0,ROUND(IFERROR(INDEX(Summary!$O:$O,$AH1676),0)/30,0))</f>
        <v>392</v>
      </c>
      <c r="S1676">
        <f t="shared" si="240"/>
        <v>0</v>
      </c>
      <c r="T1676" s="2">
        <f t="array" ref="T1676">IF($S1676=1,IFERROR(INDEX(Summary!$O:$O,$AH1676),0),0)</f>
        <v>0</v>
      </c>
      <c r="U1676" s="2">
        <f t="array" ref="U1676">IF($S1676=1,IFERROR(INDEX(Summary!$AT:$AT,$AH1676),0),0)</f>
        <v>0</v>
      </c>
      <c r="V1676" s="2">
        <f t="shared" si="241"/>
        <v>0</v>
      </c>
      <c r="W1676" s="2">
        <f t="array" ref="W1676">IF($S1676=1,IFERROR(INDEX(Summary!$AZ:$AZ,$AH1676),0),0)</f>
        <v>0</v>
      </c>
      <c r="X1676" s="3">
        <f t="array" ref="X1676">IF($S1676=1,IFERROR(INDEX(Summary!$BA:$BA,$AH1676),0),0)</f>
        <v>0</v>
      </c>
      <c r="Y1676" s="2">
        <f t="array" ref="Y1676">IF($S1676=1,IFERROR(INDEX(Summary!$G:$G,$AH1676),0),0)</f>
        <v>0</v>
      </c>
      <c r="Z1676" s="2">
        <f t="array" ref="Z1676">IF($S1676=1,IFERROR(INDEX(Summary!$H:$H,$AH1676),0),0)</f>
        <v>0</v>
      </c>
      <c r="AA1676" s="2">
        <f t="array" ref="AA1676">IF($S1676=1,IFERROR(INDEX(Summary!$I:$I,$AH1676),0),0)</f>
        <v>0</v>
      </c>
      <c r="AB1676" s="2">
        <f t="array" ref="AB1676">IF($S1676=1,IFERROR(INDEX(Summary!$J:$J,$AH1676),0),0)</f>
        <v>0</v>
      </c>
      <c r="AC1676" s="2">
        <f t="array" ref="AC1676">IF($S1676=1,IFERROR(INDEX(Summary!$K:$K,$AH1676),0),0)</f>
        <v>0</v>
      </c>
      <c r="AD1676" s="2">
        <f t="array" ref="AD1676">IF($S1676=1,IFERROR(INDEX(Summary!$L:$L,$AH1676),0),0)</f>
        <v>0</v>
      </c>
      <c r="AE1676" s="2">
        <f t="array" ref="AE1676">IF($S1676=1,IFERROR(INDEX(Summary!$M:$M,$AH1676),0),0)</f>
        <v>0</v>
      </c>
      <c r="AF1676" s="2">
        <f t="array" ref="AF1676">IF($S1676=1,IFERROR(INDEX(Summary!$N:$N,$AH1676),0),0)</f>
        <v>0</v>
      </c>
      <c r="AG1676">
        <f t="array" ref="AG1676">IF($A1676="","",IFERROR(INDEX(Summary!$BB:$BB,$AH1676),0))</f>
        <v>10</v>
      </c>
      <c r="AH1676">
        <f t="shared" si="242"/>
        <v>58</v>
      </c>
    </row>
    <row r="1677" spans="1:34" hidden="1">
      <c r="A1677" t="str">
        <f t="array" ref="A1677">IFERROR(INDEX(Summary!$D:$D,$AH1677)&amp;"","")</f>
        <v>FG00947</v>
      </c>
      <c r="B1677" t="str">
        <f t="array" ref="B1677">IF($A1677="","",INDEX(Summary!$E:$E,$AH1677))</f>
        <v>kalanamak rice 2kg</v>
      </c>
      <c r="C1677" t="str">
        <f t="array" ref="C1677">IF($A1677="","",INDEX(Summary!$B:$B,$AH1677))</f>
        <v>Raw_Agri</v>
      </c>
      <c r="D1677" t="str">
        <f t="array" ref="D1677">IF($A1677="","",INDEX(Summary!$C:$C,$AH1677))</f>
        <v>C6</v>
      </c>
      <c r="E1677">
        <f t="array" ref="E1677">IF($A1677="","",INDEX(Summary!$F:$F,$AH1677))</f>
        <v>2</v>
      </c>
      <c r="F1677" t="str">
        <f t="array" ref="F1677">IF($A1677="","",INDEX(Summary!$BC:$BC,$AH1677)&amp;"")</f>
        <v>P1 – Critical</v>
      </c>
      <c r="G1677">
        <f t="shared" si="234"/>
        <v>1</v>
      </c>
      <c r="H1677">
        <f t="shared" si="235"/>
        <v>1</v>
      </c>
      <c r="I1677" t="str">
        <f t="array" ref="I1677">IF($A1677="","",IF(IFERROR(INDEX(Summary!$BA:$BA,$AH1677),0)&lt;1,"Under 1 day",IF(INDEX(Summary!$BA:$BA,$AH1677)&lt;3,"1-3 days",IF(INDEX(Summary!$BA:$BA,$AH1677)&lt;7,"3-7 days","7+ days"))))</f>
        <v>Under 1 day</v>
      </c>
      <c r="J1677" t="str">
        <f t="array" ref="J1677">IF($A1677="","",IF(IFERROR(INDEX(Summary!$AX:$AX,$AH1677),0)&lt;0.25,"0-25%",IF(INDEX(Summary!$AX:$AX,$AH1677)&lt;0.5,"25-50%",IF(INDEX(Summary!$AX:$AX,$AH1677)&lt;0.75,"50-75%","75-100%"))))</f>
        <v>25-50%</v>
      </c>
      <c r="K1677" t="str">
        <f t="array" ref="K1677">IF($A1677="","",INDEX(Summary!$AY:$AY,$AH1677)&amp;"")</f>
        <v>WIP</v>
      </c>
      <c r="L1677" s="1">
        <f>IF($A1677="","",Summary!$P$2+MOD(ROW()-2,30))</f>
        <v>46252</v>
      </c>
      <c r="M1677">
        <f t="shared" si="236"/>
        <v>26</v>
      </c>
      <c r="N1677">
        <f t="shared" si="237"/>
        <v>18</v>
      </c>
      <c r="O1677" t="str">
        <f t="shared" si="238"/>
        <v>Aug-2026</v>
      </c>
      <c r="P1677">
        <f t="shared" ca="1" si="239"/>
        <v>1</v>
      </c>
      <c r="Q1677" s="2">
        <f t="array" ref="Q1677">IF($A1677="",0,IFERROR(INDEX(Summary!$P$3:$AS$67,$AH1677-2,$M1677),0))</f>
        <v>222</v>
      </c>
      <c r="R1677" s="2">
        <f t="array" ref="R1677">IF($A1677="",0,ROUND(IFERROR(INDEX(Summary!$O:$O,$AH1677),0)/30,0))</f>
        <v>392</v>
      </c>
      <c r="S1677">
        <f t="shared" si="240"/>
        <v>0</v>
      </c>
      <c r="T1677" s="2">
        <f t="array" ref="T1677">IF($S1677=1,IFERROR(INDEX(Summary!$O:$O,$AH1677),0),0)</f>
        <v>0</v>
      </c>
      <c r="U1677" s="2">
        <f t="array" ref="U1677">IF($S1677=1,IFERROR(INDEX(Summary!$AT:$AT,$AH1677),0),0)</f>
        <v>0</v>
      </c>
      <c r="V1677" s="2">
        <f t="shared" si="241"/>
        <v>0</v>
      </c>
      <c r="W1677" s="2">
        <f t="array" ref="W1677">IF($S1677=1,IFERROR(INDEX(Summary!$AZ:$AZ,$AH1677),0),0)</f>
        <v>0</v>
      </c>
      <c r="X1677" s="3">
        <f t="array" ref="X1677">IF($S1677=1,IFERROR(INDEX(Summary!$BA:$BA,$AH1677),0),0)</f>
        <v>0</v>
      </c>
      <c r="Y1677" s="2">
        <f t="array" ref="Y1677">IF($S1677=1,IFERROR(INDEX(Summary!$G:$G,$AH1677),0),0)</f>
        <v>0</v>
      </c>
      <c r="Z1677" s="2">
        <f t="array" ref="Z1677">IF($S1677=1,IFERROR(INDEX(Summary!$H:$H,$AH1677),0),0)</f>
        <v>0</v>
      </c>
      <c r="AA1677" s="2">
        <f t="array" ref="AA1677">IF($S1677=1,IFERROR(INDEX(Summary!$I:$I,$AH1677),0),0)</f>
        <v>0</v>
      </c>
      <c r="AB1677" s="2">
        <f t="array" ref="AB1677">IF($S1677=1,IFERROR(INDEX(Summary!$J:$J,$AH1677),0),0)</f>
        <v>0</v>
      </c>
      <c r="AC1677" s="2">
        <f t="array" ref="AC1677">IF($S1677=1,IFERROR(INDEX(Summary!$K:$K,$AH1677),0),0)</f>
        <v>0</v>
      </c>
      <c r="AD1677" s="2">
        <f t="array" ref="AD1677">IF($S1677=1,IFERROR(INDEX(Summary!$L:$L,$AH1677),0),0)</f>
        <v>0</v>
      </c>
      <c r="AE1677" s="2">
        <f t="array" ref="AE1677">IF($S1677=1,IFERROR(INDEX(Summary!$M:$M,$AH1677),0),0)</f>
        <v>0</v>
      </c>
      <c r="AF1677" s="2">
        <f t="array" ref="AF1677">IF($S1677=1,IFERROR(INDEX(Summary!$N:$N,$AH1677),0),0)</f>
        <v>0</v>
      </c>
      <c r="AG1677">
        <f t="array" ref="AG1677">IF($A1677="","",IFERROR(INDEX(Summary!$BB:$BB,$AH1677),0))</f>
        <v>10</v>
      </c>
      <c r="AH1677">
        <f t="shared" si="242"/>
        <v>58</v>
      </c>
    </row>
    <row r="1678" spans="1:34" hidden="1">
      <c r="A1678" t="str">
        <f t="array" ref="A1678">IFERROR(INDEX(Summary!$D:$D,$AH1678)&amp;"","")</f>
        <v>FG00947</v>
      </c>
      <c r="B1678" t="str">
        <f t="array" ref="B1678">IF($A1678="","",INDEX(Summary!$E:$E,$AH1678))</f>
        <v>kalanamak rice 2kg</v>
      </c>
      <c r="C1678" t="str">
        <f t="array" ref="C1678">IF($A1678="","",INDEX(Summary!$B:$B,$AH1678))</f>
        <v>Raw_Agri</v>
      </c>
      <c r="D1678" t="str">
        <f t="array" ref="D1678">IF($A1678="","",INDEX(Summary!$C:$C,$AH1678))</f>
        <v>C6</v>
      </c>
      <c r="E1678">
        <f t="array" ref="E1678">IF($A1678="","",INDEX(Summary!$F:$F,$AH1678))</f>
        <v>2</v>
      </c>
      <c r="F1678" t="str">
        <f t="array" ref="F1678">IF($A1678="","",INDEX(Summary!$BC:$BC,$AH1678)&amp;"")</f>
        <v>P1 – Critical</v>
      </c>
      <c r="G1678">
        <f t="shared" si="234"/>
        <v>1</v>
      </c>
      <c r="H1678">
        <f t="shared" si="235"/>
        <v>1</v>
      </c>
      <c r="I1678" t="str">
        <f t="array" ref="I1678">IF($A1678="","",IF(IFERROR(INDEX(Summary!$BA:$BA,$AH1678),0)&lt;1,"Under 1 day",IF(INDEX(Summary!$BA:$BA,$AH1678)&lt;3,"1-3 days",IF(INDEX(Summary!$BA:$BA,$AH1678)&lt;7,"3-7 days","7+ days"))))</f>
        <v>Under 1 day</v>
      </c>
      <c r="J1678" t="str">
        <f t="array" ref="J1678">IF($A1678="","",IF(IFERROR(INDEX(Summary!$AX:$AX,$AH1678),0)&lt;0.25,"0-25%",IF(INDEX(Summary!$AX:$AX,$AH1678)&lt;0.5,"25-50%",IF(INDEX(Summary!$AX:$AX,$AH1678)&lt;0.75,"50-75%","75-100%"))))</f>
        <v>25-50%</v>
      </c>
      <c r="K1678" t="str">
        <f t="array" ref="K1678">IF($A1678="","",INDEX(Summary!$AY:$AY,$AH1678)&amp;"")</f>
        <v>WIP</v>
      </c>
      <c r="L1678" s="1">
        <f>IF($A1678="","",Summary!$P$2+MOD(ROW()-2,30))</f>
        <v>46253</v>
      </c>
      <c r="M1678">
        <f t="shared" si="236"/>
        <v>27</v>
      </c>
      <c r="N1678">
        <f t="shared" si="237"/>
        <v>19</v>
      </c>
      <c r="O1678" t="str">
        <f t="shared" si="238"/>
        <v>Aug-2026</v>
      </c>
      <c r="P1678">
        <f t="shared" ca="1" si="239"/>
        <v>1</v>
      </c>
      <c r="Q1678" s="2">
        <f t="array" ref="Q1678">IF($A1678="",0,IFERROR(INDEX(Summary!$P$3:$AS$67,$AH1678-2,$M1678),0))</f>
        <v>0</v>
      </c>
      <c r="R1678" s="2">
        <f t="array" ref="R1678">IF($A1678="",0,ROUND(IFERROR(INDEX(Summary!$O:$O,$AH1678),0)/30,0))</f>
        <v>392</v>
      </c>
      <c r="S1678">
        <f t="shared" si="240"/>
        <v>0</v>
      </c>
      <c r="T1678" s="2">
        <f t="array" ref="T1678">IF($S1678=1,IFERROR(INDEX(Summary!$O:$O,$AH1678),0),0)</f>
        <v>0</v>
      </c>
      <c r="U1678" s="2">
        <f t="array" ref="U1678">IF($S1678=1,IFERROR(INDEX(Summary!$AT:$AT,$AH1678),0),0)</f>
        <v>0</v>
      </c>
      <c r="V1678" s="2">
        <f t="shared" si="241"/>
        <v>0</v>
      </c>
      <c r="W1678" s="2">
        <f t="array" ref="W1678">IF($S1678=1,IFERROR(INDEX(Summary!$AZ:$AZ,$AH1678),0),0)</f>
        <v>0</v>
      </c>
      <c r="X1678" s="3">
        <f t="array" ref="X1678">IF($S1678=1,IFERROR(INDEX(Summary!$BA:$BA,$AH1678),0),0)</f>
        <v>0</v>
      </c>
      <c r="Y1678" s="2">
        <f t="array" ref="Y1678">IF($S1678=1,IFERROR(INDEX(Summary!$G:$G,$AH1678),0),0)</f>
        <v>0</v>
      </c>
      <c r="Z1678" s="2">
        <f t="array" ref="Z1678">IF($S1678=1,IFERROR(INDEX(Summary!$H:$H,$AH1678),0),0)</f>
        <v>0</v>
      </c>
      <c r="AA1678" s="2">
        <f t="array" ref="AA1678">IF($S1678=1,IFERROR(INDEX(Summary!$I:$I,$AH1678),0),0)</f>
        <v>0</v>
      </c>
      <c r="AB1678" s="2">
        <f t="array" ref="AB1678">IF($S1678=1,IFERROR(INDEX(Summary!$J:$J,$AH1678),0),0)</f>
        <v>0</v>
      </c>
      <c r="AC1678" s="2">
        <f t="array" ref="AC1678">IF($S1678=1,IFERROR(INDEX(Summary!$K:$K,$AH1678),0),0)</f>
        <v>0</v>
      </c>
      <c r="AD1678" s="2">
        <f t="array" ref="AD1678">IF($S1678=1,IFERROR(INDEX(Summary!$L:$L,$AH1678),0),0)</f>
        <v>0</v>
      </c>
      <c r="AE1678" s="2">
        <f t="array" ref="AE1678">IF($S1678=1,IFERROR(INDEX(Summary!$M:$M,$AH1678),0),0)</f>
        <v>0</v>
      </c>
      <c r="AF1678" s="2">
        <f t="array" ref="AF1678">IF($S1678=1,IFERROR(INDEX(Summary!$N:$N,$AH1678),0),0)</f>
        <v>0</v>
      </c>
      <c r="AG1678">
        <f t="array" ref="AG1678">IF($A1678="","",IFERROR(INDEX(Summary!$BB:$BB,$AH1678),0))</f>
        <v>10</v>
      </c>
      <c r="AH1678">
        <f t="shared" si="242"/>
        <v>58</v>
      </c>
    </row>
    <row r="1679" spans="1:34" hidden="1">
      <c r="A1679" t="str">
        <f t="array" ref="A1679">IFERROR(INDEX(Summary!$D:$D,$AH1679)&amp;"","")</f>
        <v>FG00947</v>
      </c>
      <c r="B1679" t="str">
        <f t="array" ref="B1679">IF($A1679="","",INDEX(Summary!$E:$E,$AH1679))</f>
        <v>kalanamak rice 2kg</v>
      </c>
      <c r="C1679" t="str">
        <f t="array" ref="C1679">IF($A1679="","",INDEX(Summary!$B:$B,$AH1679))</f>
        <v>Raw_Agri</v>
      </c>
      <c r="D1679" t="str">
        <f t="array" ref="D1679">IF($A1679="","",INDEX(Summary!$C:$C,$AH1679))</f>
        <v>C6</v>
      </c>
      <c r="E1679">
        <f t="array" ref="E1679">IF($A1679="","",INDEX(Summary!$F:$F,$AH1679))</f>
        <v>2</v>
      </c>
      <c r="F1679" t="str">
        <f t="array" ref="F1679">IF($A1679="","",INDEX(Summary!$BC:$BC,$AH1679)&amp;"")</f>
        <v>P1 – Critical</v>
      </c>
      <c r="G1679">
        <f t="shared" si="234"/>
        <v>1</v>
      </c>
      <c r="H1679">
        <f t="shared" si="235"/>
        <v>1</v>
      </c>
      <c r="I1679" t="str">
        <f t="array" ref="I1679">IF($A1679="","",IF(IFERROR(INDEX(Summary!$BA:$BA,$AH1679),0)&lt;1,"Under 1 day",IF(INDEX(Summary!$BA:$BA,$AH1679)&lt;3,"1-3 days",IF(INDEX(Summary!$BA:$BA,$AH1679)&lt;7,"3-7 days","7+ days"))))</f>
        <v>Under 1 day</v>
      </c>
      <c r="J1679" t="str">
        <f t="array" ref="J1679">IF($A1679="","",IF(IFERROR(INDEX(Summary!$AX:$AX,$AH1679),0)&lt;0.25,"0-25%",IF(INDEX(Summary!$AX:$AX,$AH1679)&lt;0.5,"25-50%",IF(INDEX(Summary!$AX:$AX,$AH1679)&lt;0.75,"50-75%","75-100%"))))</f>
        <v>25-50%</v>
      </c>
      <c r="K1679" t="str">
        <f t="array" ref="K1679">IF($A1679="","",INDEX(Summary!$AY:$AY,$AH1679)&amp;"")</f>
        <v>WIP</v>
      </c>
      <c r="L1679" s="1">
        <f>IF($A1679="","",Summary!$P$2+MOD(ROW()-2,30))</f>
        <v>46254</v>
      </c>
      <c r="M1679">
        <f t="shared" si="236"/>
        <v>28</v>
      </c>
      <c r="N1679">
        <f t="shared" si="237"/>
        <v>20</v>
      </c>
      <c r="O1679" t="str">
        <f t="shared" si="238"/>
        <v>Aug-2026</v>
      </c>
      <c r="P1679">
        <f t="shared" ca="1" si="239"/>
        <v>1</v>
      </c>
      <c r="Q1679" s="2">
        <f t="array" ref="Q1679">IF($A1679="",0,IFERROR(INDEX(Summary!$P$3:$AS$67,$AH1679-2,$M1679),0))</f>
        <v>0</v>
      </c>
      <c r="R1679" s="2">
        <f t="array" ref="R1679">IF($A1679="",0,ROUND(IFERROR(INDEX(Summary!$O:$O,$AH1679),0)/30,0))</f>
        <v>392</v>
      </c>
      <c r="S1679">
        <f t="shared" si="240"/>
        <v>0</v>
      </c>
      <c r="T1679" s="2">
        <f t="array" ref="T1679">IF($S1679=1,IFERROR(INDEX(Summary!$O:$O,$AH1679),0),0)</f>
        <v>0</v>
      </c>
      <c r="U1679" s="2">
        <f t="array" ref="U1679">IF($S1679=1,IFERROR(INDEX(Summary!$AT:$AT,$AH1679),0),0)</f>
        <v>0</v>
      </c>
      <c r="V1679" s="2">
        <f t="shared" si="241"/>
        <v>0</v>
      </c>
      <c r="W1679" s="2">
        <f t="array" ref="W1679">IF($S1679=1,IFERROR(INDEX(Summary!$AZ:$AZ,$AH1679),0),0)</f>
        <v>0</v>
      </c>
      <c r="X1679" s="3">
        <f t="array" ref="X1679">IF($S1679=1,IFERROR(INDEX(Summary!$BA:$BA,$AH1679),0),0)</f>
        <v>0</v>
      </c>
      <c r="Y1679" s="2">
        <f t="array" ref="Y1679">IF($S1679=1,IFERROR(INDEX(Summary!$G:$G,$AH1679),0),0)</f>
        <v>0</v>
      </c>
      <c r="Z1679" s="2">
        <f t="array" ref="Z1679">IF($S1679=1,IFERROR(INDEX(Summary!$H:$H,$AH1679),0),0)</f>
        <v>0</v>
      </c>
      <c r="AA1679" s="2">
        <f t="array" ref="AA1679">IF($S1679=1,IFERROR(INDEX(Summary!$I:$I,$AH1679),0),0)</f>
        <v>0</v>
      </c>
      <c r="AB1679" s="2">
        <f t="array" ref="AB1679">IF($S1679=1,IFERROR(INDEX(Summary!$J:$J,$AH1679),0),0)</f>
        <v>0</v>
      </c>
      <c r="AC1679" s="2">
        <f t="array" ref="AC1679">IF($S1679=1,IFERROR(INDEX(Summary!$K:$K,$AH1679),0),0)</f>
        <v>0</v>
      </c>
      <c r="AD1679" s="2">
        <f t="array" ref="AD1679">IF($S1679=1,IFERROR(INDEX(Summary!$L:$L,$AH1679),0),0)</f>
        <v>0</v>
      </c>
      <c r="AE1679" s="2">
        <f t="array" ref="AE1679">IF($S1679=1,IFERROR(INDEX(Summary!$M:$M,$AH1679),0),0)</f>
        <v>0</v>
      </c>
      <c r="AF1679" s="2">
        <f t="array" ref="AF1679">IF($S1679=1,IFERROR(INDEX(Summary!$N:$N,$AH1679),0),0)</f>
        <v>0</v>
      </c>
      <c r="AG1679">
        <f t="array" ref="AG1679">IF($A1679="","",IFERROR(INDEX(Summary!$BB:$BB,$AH1679),0))</f>
        <v>10</v>
      </c>
      <c r="AH1679">
        <f t="shared" si="242"/>
        <v>58</v>
      </c>
    </row>
    <row r="1680" spans="1:34" hidden="1">
      <c r="A1680" t="str">
        <f t="array" ref="A1680">IFERROR(INDEX(Summary!$D:$D,$AH1680)&amp;"","")</f>
        <v>FG00947</v>
      </c>
      <c r="B1680" t="str">
        <f t="array" ref="B1680">IF($A1680="","",INDEX(Summary!$E:$E,$AH1680))</f>
        <v>kalanamak rice 2kg</v>
      </c>
      <c r="C1680" t="str">
        <f t="array" ref="C1680">IF($A1680="","",INDEX(Summary!$B:$B,$AH1680))</f>
        <v>Raw_Agri</v>
      </c>
      <c r="D1680" t="str">
        <f t="array" ref="D1680">IF($A1680="","",INDEX(Summary!$C:$C,$AH1680))</f>
        <v>C6</v>
      </c>
      <c r="E1680">
        <f t="array" ref="E1680">IF($A1680="","",INDEX(Summary!$F:$F,$AH1680))</f>
        <v>2</v>
      </c>
      <c r="F1680" t="str">
        <f t="array" ref="F1680">IF($A1680="","",INDEX(Summary!$BC:$BC,$AH1680)&amp;"")</f>
        <v>P1 – Critical</v>
      </c>
      <c r="G1680">
        <f t="shared" si="234"/>
        <v>1</v>
      </c>
      <c r="H1680">
        <f t="shared" si="235"/>
        <v>1</v>
      </c>
      <c r="I1680" t="str">
        <f t="array" ref="I1680">IF($A1680="","",IF(IFERROR(INDEX(Summary!$BA:$BA,$AH1680),0)&lt;1,"Under 1 day",IF(INDEX(Summary!$BA:$BA,$AH1680)&lt;3,"1-3 days",IF(INDEX(Summary!$BA:$BA,$AH1680)&lt;7,"3-7 days","7+ days"))))</f>
        <v>Under 1 day</v>
      </c>
      <c r="J1680" t="str">
        <f t="array" ref="J1680">IF($A1680="","",IF(IFERROR(INDEX(Summary!$AX:$AX,$AH1680),0)&lt;0.25,"0-25%",IF(INDEX(Summary!$AX:$AX,$AH1680)&lt;0.5,"25-50%",IF(INDEX(Summary!$AX:$AX,$AH1680)&lt;0.75,"50-75%","75-100%"))))</f>
        <v>25-50%</v>
      </c>
      <c r="K1680" t="str">
        <f t="array" ref="K1680">IF($A1680="","",INDEX(Summary!$AY:$AY,$AH1680)&amp;"")</f>
        <v>WIP</v>
      </c>
      <c r="L1680" s="1">
        <f>IF($A1680="","",Summary!$P$2+MOD(ROW()-2,30))</f>
        <v>46255</v>
      </c>
      <c r="M1680">
        <f t="shared" si="236"/>
        <v>29</v>
      </c>
      <c r="N1680">
        <f t="shared" si="237"/>
        <v>21</v>
      </c>
      <c r="O1680" t="str">
        <f t="shared" si="238"/>
        <v>Aug-2026</v>
      </c>
      <c r="P1680">
        <f t="shared" ca="1" si="239"/>
        <v>1</v>
      </c>
      <c r="Q1680" s="2">
        <f t="array" ref="Q1680">IF($A1680="",0,IFERROR(INDEX(Summary!$P$3:$AS$67,$AH1680-2,$M1680),0))</f>
        <v>0</v>
      </c>
      <c r="R1680" s="2">
        <f t="array" ref="R1680">IF($A1680="",0,ROUND(IFERROR(INDEX(Summary!$O:$O,$AH1680),0)/30,0))</f>
        <v>392</v>
      </c>
      <c r="S1680">
        <f t="shared" si="240"/>
        <v>0</v>
      </c>
      <c r="T1680" s="2">
        <f t="array" ref="T1680">IF($S1680=1,IFERROR(INDEX(Summary!$O:$O,$AH1680),0),0)</f>
        <v>0</v>
      </c>
      <c r="U1680" s="2">
        <f t="array" ref="U1680">IF($S1680=1,IFERROR(INDEX(Summary!$AT:$AT,$AH1680),0),0)</f>
        <v>0</v>
      </c>
      <c r="V1680" s="2">
        <f t="shared" si="241"/>
        <v>0</v>
      </c>
      <c r="W1680" s="2">
        <f t="array" ref="W1680">IF($S1680=1,IFERROR(INDEX(Summary!$AZ:$AZ,$AH1680),0),0)</f>
        <v>0</v>
      </c>
      <c r="X1680" s="3">
        <f t="array" ref="X1680">IF($S1680=1,IFERROR(INDEX(Summary!$BA:$BA,$AH1680),0),0)</f>
        <v>0</v>
      </c>
      <c r="Y1680" s="2">
        <f t="array" ref="Y1680">IF($S1680=1,IFERROR(INDEX(Summary!$G:$G,$AH1680),0),0)</f>
        <v>0</v>
      </c>
      <c r="Z1680" s="2">
        <f t="array" ref="Z1680">IF($S1680=1,IFERROR(INDEX(Summary!$H:$H,$AH1680),0),0)</f>
        <v>0</v>
      </c>
      <c r="AA1680" s="2">
        <f t="array" ref="AA1680">IF($S1680=1,IFERROR(INDEX(Summary!$I:$I,$AH1680),0),0)</f>
        <v>0</v>
      </c>
      <c r="AB1680" s="2">
        <f t="array" ref="AB1680">IF($S1680=1,IFERROR(INDEX(Summary!$J:$J,$AH1680),0),0)</f>
        <v>0</v>
      </c>
      <c r="AC1680" s="2">
        <f t="array" ref="AC1680">IF($S1680=1,IFERROR(INDEX(Summary!$K:$K,$AH1680),0),0)</f>
        <v>0</v>
      </c>
      <c r="AD1680" s="2">
        <f t="array" ref="AD1680">IF($S1680=1,IFERROR(INDEX(Summary!$L:$L,$AH1680),0),0)</f>
        <v>0</v>
      </c>
      <c r="AE1680" s="2">
        <f t="array" ref="AE1680">IF($S1680=1,IFERROR(INDEX(Summary!$M:$M,$AH1680),0),0)</f>
        <v>0</v>
      </c>
      <c r="AF1680" s="2">
        <f t="array" ref="AF1680">IF($S1680=1,IFERROR(INDEX(Summary!$N:$N,$AH1680),0),0)</f>
        <v>0</v>
      </c>
      <c r="AG1680">
        <f t="array" ref="AG1680">IF($A1680="","",IFERROR(INDEX(Summary!$BB:$BB,$AH1680),0))</f>
        <v>10</v>
      </c>
      <c r="AH1680">
        <f t="shared" si="242"/>
        <v>58</v>
      </c>
    </row>
    <row r="1681" spans="1:34" hidden="1">
      <c r="A1681" t="str">
        <f t="array" ref="A1681">IFERROR(INDEX(Summary!$D:$D,$AH1681)&amp;"","")</f>
        <v>FG00947</v>
      </c>
      <c r="B1681" t="str">
        <f t="array" ref="B1681">IF($A1681="","",INDEX(Summary!$E:$E,$AH1681))</f>
        <v>kalanamak rice 2kg</v>
      </c>
      <c r="C1681" t="str">
        <f t="array" ref="C1681">IF($A1681="","",INDEX(Summary!$B:$B,$AH1681))</f>
        <v>Raw_Agri</v>
      </c>
      <c r="D1681" t="str">
        <f t="array" ref="D1681">IF($A1681="","",INDEX(Summary!$C:$C,$AH1681))</f>
        <v>C6</v>
      </c>
      <c r="E1681">
        <f t="array" ref="E1681">IF($A1681="","",INDEX(Summary!$F:$F,$AH1681))</f>
        <v>2</v>
      </c>
      <c r="F1681" t="str">
        <f t="array" ref="F1681">IF($A1681="","",INDEX(Summary!$BC:$BC,$AH1681)&amp;"")</f>
        <v>P1 – Critical</v>
      </c>
      <c r="G1681">
        <f t="shared" si="234"/>
        <v>1</v>
      </c>
      <c r="H1681">
        <f t="shared" si="235"/>
        <v>1</v>
      </c>
      <c r="I1681" t="str">
        <f t="array" ref="I1681">IF($A1681="","",IF(IFERROR(INDEX(Summary!$BA:$BA,$AH1681),0)&lt;1,"Under 1 day",IF(INDEX(Summary!$BA:$BA,$AH1681)&lt;3,"1-3 days",IF(INDEX(Summary!$BA:$BA,$AH1681)&lt;7,"3-7 days","7+ days"))))</f>
        <v>Under 1 day</v>
      </c>
      <c r="J1681" t="str">
        <f t="array" ref="J1681">IF($A1681="","",IF(IFERROR(INDEX(Summary!$AX:$AX,$AH1681),0)&lt;0.25,"0-25%",IF(INDEX(Summary!$AX:$AX,$AH1681)&lt;0.5,"25-50%",IF(INDEX(Summary!$AX:$AX,$AH1681)&lt;0.75,"50-75%","75-100%"))))</f>
        <v>25-50%</v>
      </c>
      <c r="K1681" t="str">
        <f t="array" ref="K1681">IF($A1681="","",INDEX(Summary!$AY:$AY,$AH1681)&amp;"")</f>
        <v>WIP</v>
      </c>
      <c r="L1681" s="1">
        <f>IF($A1681="","",Summary!$P$2+MOD(ROW()-2,30))</f>
        <v>46256</v>
      </c>
      <c r="M1681">
        <f t="shared" si="236"/>
        <v>30</v>
      </c>
      <c r="N1681">
        <f t="shared" si="237"/>
        <v>22</v>
      </c>
      <c r="O1681" t="str">
        <f t="shared" si="238"/>
        <v>Aug-2026</v>
      </c>
      <c r="P1681">
        <f t="shared" ca="1" si="239"/>
        <v>1</v>
      </c>
      <c r="Q1681" s="2">
        <f t="array" ref="Q1681">IF($A1681="",0,IFERROR(INDEX(Summary!$P$3:$AS$67,$AH1681-2,$M1681),0))</f>
        <v>977</v>
      </c>
      <c r="R1681" s="2">
        <f t="array" ref="R1681">IF($A1681="",0,ROUND(IFERROR(INDEX(Summary!$O:$O,$AH1681),0)/30,0))</f>
        <v>392</v>
      </c>
      <c r="S1681">
        <f t="shared" si="240"/>
        <v>0</v>
      </c>
      <c r="T1681" s="2">
        <f t="array" ref="T1681">IF($S1681=1,IFERROR(INDEX(Summary!$O:$O,$AH1681),0),0)</f>
        <v>0</v>
      </c>
      <c r="U1681" s="2">
        <f t="array" ref="U1681">IF($S1681=1,IFERROR(INDEX(Summary!$AT:$AT,$AH1681),0),0)</f>
        <v>0</v>
      </c>
      <c r="V1681" s="2">
        <f t="shared" si="241"/>
        <v>0</v>
      </c>
      <c r="W1681" s="2">
        <f t="array" ref="W1681">IF($S1681=1,IFERROR(INDEX(Summary!$AZ:$AZ,$AH1681),0),0)</f>
        <v>0</v>
      </c>
      <c r="X1681" s="3">
        <f t="array" ref="X1681">IF($S1681=1,IFERROR(INDEX(Summary!$BA:$BA,$AH1681),0),0)</f>
        <v>0</v>
      </c>
      <c r="Y1681" s="2">
        <f t="array" ref="Y1681">IF($S1681=1,IFERROR(INDEX(Summary!$G:$G,$AH1681),0),0)</f>
        <v>0</v>
      </c>
      <c r="Z1681" s="2">
        <f t="array" ref="Z1681">IF($S1681=1,IFERROR(INDEX(Summary!$H:$H,$AH1681),0),0)</f>
        <v>0</v>
      </c>
      <c r="AA1681" s="2">
        <f t="array" ref="AA1681">IF($S1681=1,IFERROR(INDEX(Summary!$I:$I,$AH1681),0),0)</f>
        <v>0</v>
      </c>
      <c r="AB1681" s="2">
        <f t="array" ref="AB1681">IF($S1681=1,IFERROR(INDEX(Summary!$J:$J,$AH1681),0),0)</f>
        <v>0</v>
      </c>
      <c r="AC1681" s="2">
        <f t="array" ref="AC1681">IF($S1681=1,IFERROR(INDEX(Summary!$K:$K,$AH1681),0),0)</f>
        <v>0</v>
      </c>
      <c r="AD1681" s="2">
        <f t="array" ref="AD1681">IF($S1681=1,IFERROR(INDEX(Summary!$L:$L,$AH1681),0),0)</f>
        <v>0</v>
      </c>
      <c r="AE1681" s="2">
        <f t="array" ref="AE1681">IF($S1681=1,IFERROR(INDEX(Summary!$M:$M,$AH1681),0),0)</f>
        <v>0</v>
      </c>
      <c r="AF1681" s="2">
        <f t="array" ref="AF1681">IF($S1681=1,IFERROR(INDEX(Summary!$N:$N,$AH1681),0),0)</f>
        <v>0</v>
      </c>
      <c r="AG1681">
        <f t="array" ref="AG1681">IF($A1681="","",IFERROR(INDEX(Summary!$BB:$BB,$AH1681),0))</f>
        <v>10</v>
      </c>
      <c r="AH1681">
        <f t="shared" si="242"/>
        <v>58</v>
      </c>
    </row>
    <row r="1682" spans="1:34">
      <c r="A1682" t="str">
        <f t="array" ref="A1682">IFERROR(INDEX(Summary!$D:$D,$AH1682)&amp;"","")</f>
        <v>FG00263</v>
      </c>
      <c r="B1682" t="str">
        <f t="array" ref="B1682">IF($A1682="","",INDEX(Summary!$E:$E,$AH1682))</f>
        <v>Tur (Pigeon Pea) Dal, Unpolished Desi Variety - 500gm</v>
      </c>
      <c r="C1682" t="str">
        <f t="array" ref="C1682">IF($A1682="","",INDEX(Summary!$B:$B,$AH1682))</f>
        <v>Raw_Agri</v>
      </c>
      <c r="D1682" t="str">
        <f t="array" ref="D1682">IF($A1682="","",INDEX(Summary!$C:$C,$AH1682))</f>
        <v>C6</v>
      </c>
      <c r="E1682">
        <f t="array" ref="E1682">IF($A1682="","",INDEX(Summary!$F:$F,$AH1682))</f>
        <v>0.5</v>
      </c>
      <c r="F1682" t="str">
        <f t="array" ref="F1682">IF($A1682="","",INDEX(Summary!$BC:$BC,$AH1682)&amp;"")</f>
        <v>P3 – Normal</v>
      </c>
      <c r="G1682">
        <f t="shared" si="234"/>
        <v>3</v>
      </c>
      <c r="H1682">
        <f t="shared" si="235"/>
        <v>0</v>
      </c>
      <c r="I1682" t="str">
        <f t="array" ref="I1682">IF($A1682="","",IF(IFERROR(INDEX(Summary!$BA:$BA,$AH1682),0)&lt;1,"Under 1 day",IF(INDEX(Summary!$BA:$BA,$AH1682)&lt;3,"1-3 days",IF(INDEX(Summary!$BA:$BA,$AH1682)&lt;7,"3-7 days","7+ days"))))</f>
        <v>Under 1 day</v>
      </c>
      <c r="J1682" t="str">
        <f t="array" ref="J1682">IF($A1682="","",IF(IFERROR(INDEX(Summary!$AX:$AX,$AH1682),0)&lt;0.25,"0-25%",IF(INDEX(Summary!$AX:$AX,$AH1682)&lt;0.5,"25-50%",IF(INDEX(Summary!$AX:$AX,$AH1682)&lt;0.75,"50-75%","75-100%"))))</f>
        <v>75-100%</v>
      </c>
      <c r="K1682" t="str">
        <f t="array" ref="K1682">IF($A1682="","",INDEX(Summary!$AY:$AY,$AH1682)&amp;"")</f>
        <v>hold by planning</v>
      </c>
      <c r="L1682" s="1">
        <f>IF($A1682="","",Summary!$P$2+MOD(ROW()-2,30))</f>
        <v>46227</v>
      </c>
      <c r="M1682">
        <f t="shared" si="236"/>
        <v>1</v>
      </c>
      <c r="N1682">
        <f t="shared" si="237"/>
        <v>24</v>
      </c>
      <c r="O1682" t="str">
        <f t="shared" si="238"/>
        <v>Jul-2026</v>
      </c>
      <c r="P1682">
        <f t="shared" ca="1" si="239"/>
        <v>1</v>
      </c>
      <c r="Q1682" s="2">
        <f t="array" ref="Q1682">IF($A1682="",0,IFERROR(INDEX(Summary!$P$3:$AS$67,$AH1682-2,$M1682),0))</f>
        <v>0</v>
      </c>
      <c r="R1682" s="2">
        <f t="array" ref="R1682">IF($A1682="",0,ROUND(IFERROR(INDEX(Summary!$O:$O,$AH1682),0)/30,0))</f>
        <v>0</v>
      </c>
      <c r="S1682">
        <f t="shared" si="240"/>
        <v>1</v>
      </c>
      <c r="T1682" s="2">
        <f t="array" ref="T1682">IF($S1682=1,IFERROR(INDEX(Summary!$O:$O,$AH1682),0),0)</f>
        <v>0</v>
      </c>
      <c r="U1682" s="2">
        <f t="array" ref="U1682">IF($S1682=1,IFERROR(INDEX(Summary!$AT:$AT,$AH1682),0),0)</f>
        <v>0</v>
      </c>
      <c r="V1682" s="2">
        <f t="shared" si="241"/>
        <v>0</v>
      </c>
      <c r="W1682" s="2">
        <f t="array" ref="W1682">IF($S1682=1,IFERROR(INDEX(Summary!$AZ:$AZ,$AH1682),0),0)</f>
        <v>390</v>
      </c>
      <c r="X1682" s="3">
        <f t="array" ref="X1682">IF($S1682=1,IFERROR(INDEX(Summary!$BA:$BA,$AH1682),0),0)</f>
        <v>0</v>
      </c>
      <c r="Y1682" s="2">
        <f t="array" ref="Y1682">IF($S1682=1,IFERROR(INDEX(Summary!$G:$G,$AH1682),0),0)</f>
        <v>0</v>
      </c>
      <c r="Z1682" s="2">
        <f t="array" ref="Z1682">IF($S1682=1,IFERROR(INDEX(Summary!$H:$H,$AH1682),0),0)</f>
        <v>0</v>
      </c>
      <c r="AA1682" s="2">
        <f t="array" ref="AA1682">IF($S1682=1,IFERROR(INDEX(Summary!$I:$I,$AH1682),0),0)</f>
        <v>0</v>
      </c>
      <c r="AB1682" s="2">
        <f t="array" ref="AB1682">IF($S1682=1,IFERROR(INDEX(Summary!$J:$J,$AH1682),0),0)</f>
        <v>0</v>
      </c>
      <c r="AC1682" s="2">
        <f t="array" ref="AC1682">IF($S1682=1,IFERROR(INDEX(Summary!$K:$K,$AH1682),0),0)</f>
        <v>0</v>
      </c>
      <c r="AD1682" s="2">
        <f t="array" ref="AD1682">IF($S1682=1,IFERROR(INDEX(Summary!$L:$L,$AH1682),0),0)</f>
        <v>0</v>
      </c>
      <c r="AE1682" s="2">
        <f t="array" ref="AE1682">IF($S1682=1,IFERROR(INDEX(Summary!$M:$M,$AH1682),0),0)</f>
        <v>0</v>
      </c>
      <c r="AF1682" s="2">
        <f t="array" ref="AF1682">IF($S1682=1,IFERROR(INDEX(Summary!$N:$N,$AH1682),0),0)</f>
        <v>0</v>
      </c>
      <c r="AG1682">
        <f t="array" ref="AG1682">IF($A1682="","",IFERROR(INDEX(Summary!$BB:$BB,$AH1682),0))</f>
        <v>10</v>
      </c>
      <c r="AH1682">
        <f t="shared" si="242"/>
        <v>59</v>
      </c>
    </row>
    <row r="1683" spans="1:34" hidden="1">
      <c r="A1683" t="str">
        <f t="array" ref="A1683">IFERROR(INDEX(Summary!$D:$D,$AH1683)&amp;"","")</f>
        <v>FG00263</v>
      </c>
      <c r="B1683" t="str">
        <f t="array" ref="B1683">IF($A1683="","",INDEX(Summary!$E:$E,$AH1683))</f>
        <v>Tur (Pigeon Pea) Dal, Unpolished Desi Variety - 500gm</v>
      </c>
      <c r="C1683" t="str">
        <f t="array" ref="C1683">IF($A1683="","",INDEX(Summary!$B:$B,$AH1683))</f>
        <v>Raw_Agri</v>
      </c>
      <c r="D1683" t="str">
        <f t="array" ref="D1683">IF($A1683="","",INDEX(Summary!$C:$C,$AH1683))</f>
        <v>C6</v>
      </c>
      <c r="E1683">
        <f t="array" ref="E1683">IF($A1683="","",INDEX(Summary!$F:$F,$AH1683))</f>
        <v>0.5</v>
      </c>
      <c r="F1683" t="str">
        <f t="array" ref="F1683">IF($A1683="","",INDEX(Summary!$BC:$BC,$AH1683)&amp;"")</f>
        <v>P3 – Normal</v>
      </c>
      <c r="G1683">
        <f t="shared" si="234"/>
        <v>3</v>
      </c>
      <c r="H1683">
        <f t="shared" si="235"/>
        <v>0</v>
      </c>
      <c r="I1683" t="str">
        <f t="array" ref="I1683">IF($A1683="","",IF(IFERROR(INDEX(Summary!$BA:$BA,$AH1683),0)&lt;1,"Under 1 day",IF(INDEX(Summary!$BA:$BA,$AH1683)&lt;3,"1-3 days",IF(INDEX(Summary!$BA:$BA,$AH1683)&lt;7,"3-7 days","7+ days"))))</f>
        <v>Under 1 day</v>
      </c>
      <c r="J1683" t="str">
        <f t="array" ref="J1683">IF($A1683="","",IF(IFERROR(INDEX(Summary!$AX:$AX,$AH1683),0)&lt;0.25,"0-25%",IF(INDEX(Summary!$AX:$AX,$AH1683)&lt;0.5,"25-50%",IF(INDEX(Summary!$AX:$AX,$AH1683)&lt;0.75,"50-75%","75-100%"))))</f>
        <v>75-100%</v>
      </c>
      <c r="K1683" t="str">
        <f t="array" ref="K1683">IF($A1683="","",INDEX(Summary!$AY:$AY,$AH1683)&amp;"")</f>
        <v>hold by planning</v>
      </c>
      <c r="L1683" s="1">
        <f>IF($A1683="","",Summary!$P$2+MOD(ROW()-2,30))</f>
        <v>46228</v>
      </c>
      <c r="M1683">
        <f t="shared" si="236"/>
        <v>2</v>
      </c>
      <c r="N1683">
        <f t="shared" si="237"/>
        <v>25</v>
      </c>
      <c r="O1683" t="str">
        <f t="shared" si="238"/>
        <v>Jul-2026</v>
      </c>
      <c r="P1683">
        <f t="shared" ca="1" si="239"/>
        <v>1</v>
      </c>
      <c r="Q1683" s="2">
        <f t="array" ref="Q1683">IF($A1683="",0,IFERROR(INDEX(Summary!$P$3:$AS$67,$AH1683-2,$M1683),0))</f>
        <v>0</v>
      </c>
      <c r="R1683" s="2">
        <f t="array" ref="R1683">IF($A1683="",0,ROUND(IFERROR(INDEX(Summary!$O:$O,$AH1683),0)/30,0))</f>
        <v>0</v>
      </c>
      <c r="S1683">
        <f t="shared" si="240"/>
        <v>0</v>
      </c>
      <c r="T1683" s="2">
        <f t="array" ref="T1683">IF($S1683=1,IFERROR(INDEX(Summary!$O:$O,$AH1683),0),0)</f>
        <v>0</v>
      </c>
      <c r="U1683" s="2">
        <f t="array" ref="U1683">IF($S1683=1,IFERROR(INDEX(Summary!$AT:$AT,$AH1683),0),0)</f>
        <v>0</v>
      </c>
      <c r="V1683" s="2">
        <f t="shared" si="241"/>
        <v>0</v>
      </c>
      <c r="W1683" s="2">
        <f t="array" ref="W1683">IF($S1683=1,IFERROR(INDEX(Summary!$AZ:$AZ,$AH1683),0),0)</f>
        <v>0</v>
      </c>
      <c r="X1683" s="3">
        <f t="array" ref="X1683">IF($S1683=1,IFERROR(INDEX(Summary!$BA:$BA,$AH1683),0),0)</f>
        <v>0</v>
      </c>
      <c r="Y1683" s="2">
        <f t="array" ref="Y1683">IF($S1683=1,IFERROR(INDEX(Summary!$G:$G,$AH1683),0),0)</f>
        <v>0</v>
      </c>
      <c r="Z1683" s="2">
        <f t="array" ref="Z1683">IF($S1683=1,IFERROR(INDEX(Summary!$H:$H,$AH1683),0),0)</f>
        <v>0</v>
      </c>
      <c r="AA1683" s="2">
        <f t="array" ref="AA1683">IF($S1683=1,IFERROR(INDEX(Summary!$I:$I,$AH1683),0),0)</f>
        <v>0</v>
      </c>
      <c r="AB1683" s="2">
        <f t="array" ref="AB1683">IF($S1683=1,IFERROR(INDEX(Summary!$J:$J,$AH1683),0),0)</f>
        <v>0</v>
      </c>
      <c r="AC1683" s="2">
        <f t="array" ref="AC1683">IF($S1683=1,IFERROR(INDEX(Summary!$K:$K,$AH1683),0),0)</f>
        <v>0</v>
      </c>
      <c r="AD1683" s="2">
        <f t="array" ref="AD1683">IF($S1683=1,IFERROR(INDEX(Summary!$L:$L,$AH1683),0),0)</f>
        <v>0</v>
      </c>
      <c r="AE1683" s="2">
        <f t="array" ref="AE1683">IF($S1683=1,IFERROR(INDEX(Summary!$M:$M,$AH1683),0),0)</f>
        <v>0</v>
      </c>
      <c r="AF1683" s="2">
        <f t="array" ref="AF1683">IF($S1683=1,IFERROR(INDEX(Summary!$N:$N,$AH1683),0),0)</f>
        <v>0</v>
      </c>
      <c r="AG1683">
        <f t="array" ref="AG1683">IF($A1683="","",IFERROR(INDEX(Summary!$BB:$BB,$AH1683),0))</f>
        <v>10</v>
      </c>
      <c r="AH1683">
        <f t="shared" si="242"/>
        <v>59</v>
      </c>
    </row>
    <row r="1684" spans="1:34" hidden="1">
      <c r="A1684" t="str">
        <f t="array" ref="A1684">IFERROR(INDEX(Summary!$D:$D,$AH1684)&amp;"","")</f>
        <v>FG00263</v>
      </c>
      <c r="B1684" t="str">
        <f t="array" ref="B1684">IF($A1684="","",INDEX(Summary!$E:$E,$AH1684))</f>
        <v>Tur (Pigeon Pea) Dal, Unpolished Desi Variety - 500gm</v>
      </c>
      <c r="C1684" t="str">
        <f t="array" ref="C1684">IF($A1684="","",INDEX(Summary!$B:$B,$AH1684))</f>
        <v>Raw_Agri</v>
      </c>
      <c r="D1684" t="str">
        <f t="array" ref="D1684">IF($A1684="","",INDEX(Summary!$C:$C,$AH1684))</f>
        <v>C6</v>
      </c>
      <c r="E1684">
        <f t="array" ref="E1684">IF($A1684="","",INDEX(Summary!$F:$F,$AH1684))</f>
        <v>0.5</v>
      </c>
      <c r="F1684" t="str">
        <f t="array" ref="F1684">IF($A1684="","",INDEX(Summary!$BC:$BC,$AH1684)&amp;"")</f>
        <v>P3 – Normal</v>
      </c>
      <c r="G1684">
        <f t="shared" si="234"/>
        <v>3</v>
      </c>
      <c r="H1684">
        <f t="shared" si="235"/>
        <v>0</v>
      </c>
      <c r="I1684" t="str">
        <f t="array" ref="I1684">IF($A1684="","",IF(IFERROR(INDEX(Summary!$BA:$BA,$AH1684),0)&lt;1,"Under 1 day",IF(INDEX(Summary!$BA:$BA,$AH1684)&lt;3,"1-3 days",IF(INDEX(Summary!$BA:$BA,$AH1684)&lt;7,"3-7 days","7+ days"))))</f>
        <v>Under 1 day</v>
      </c>
      <c r="J1684" t="str">
        <f t="array" ref="J1684">IF($A1684="","",IF(IFERROR(INDEX(Summary!$AX:$AX,$AH1684),0)&lt;0.25,"0-25%",IF(INDEX(Summary!$AX:$AX,$AH1684)&lt;0.5,"25-50%",IF(INDEX(Summary!$AX:$AX,$AH1684)&lt;0.75,"50-75%","75-100%"))))</f>
        <v>75-100%</v>
      </c>
      <c r="K1684" t="str">
        <f t="array" ref="K1684">IF($A1684="","",INDEX(Summary!$AY:$AY,$AH1684)&amp;"")</f>
        <v>hold by planning</v>
      </c>
      <c r="L1684" s="1">
        <f>IF($A1684="","",Summary!$P$2+MOD(ROW()-2,30))</f>
        <v>46229</v>
      </c>
      <c r="M1684">
        <f t="shared" si="236"/>
        <v>3</v>
      </c>
      <c r="N1684">
        <f t="shared" si="237"/>
        <v>26</v>
      </c>
      <c r="O1684" t="str">
        <f t="shared" si="238"/>
        <v>Jul-2026</v>
      </c>
      <c r="P1684">
        <f t="shared" ca="1" si="239"/>
        <v>1</v>
      </c>
      <c r="Q1684" s="2">
        <f t="array" ref="Q1684">IF($A1684="",0,IFERROR(INDEX(Summary!$P$3:$AS$67,$AH1684-2,$M1684),0))</f>
        <v>0</v>
      </c>
      <c r="R1684" s="2">
        <f t="array" ref="R1684">IF($A1684="",0,ROUND(IFERROR(INDEX(Summary!$O:$O,$AH1684),0)/30,0))</f>
        <v>0</v>
      </c>
      <c r="S1684">
        <f t="shared" si="240"/>
        <v>0</v>
      </c>
      <c r="T1684" s="2">
        <f t="array" ref="T1684">IF($S1684=1,IFERROR(INDEX(Summary!$O:$O,$AH1684),0),0)</f>
        <v>0</v>
      </c>
      <c r="U1684" s="2">
        <f t="array" ref="U1684">IF($S1684=1,IFERROR(INDEX(Summary!$AT:$AT,$AH1684),0),0)</f>
        <v>0</v>
      </c>
      <c r="V1684" s="2">
        <f t="shared" si="241"/>
        <v>0</v>
      </c>
      <c r="W1684" s="2">
        <f t="array" ref="W1684">IF($S1684=1,IFERROR(INDEX(Summary!$AZ:$AZ,$AH1684),0),0)</f>
        <v>0</v>
      </c>
      <c r="X1684" s="3">
        <f t="array" ref="X1684">IF($S1684=1,IFERROR(INDEX(Summary!$BA:$BA,$AH1684),0),0)</f>
        <v>0</v>
      </c>
      <c r="Y1684" s="2">
        <f t="array" ref="Y1684">IF($S1684=1,IFERROR(INDEX(Summary!$G:$G,$AH1684),0),0)</f>
        <v>0</v>
      </c>
      <c r="Z1684" s="2">
        <f t="array" ref="Z1684">IF($S1684=1,IFERROR(INDEX(Summary!$H:$H,$AH1684),0),0)</f>
        <v>0</v>
      </c>
      <c r="AA1684" s="2">
        <f t="array" ref="AA1684">IF($S1684=1,IFERROR(INDEX(Summary!$I:$I,$AH1684),0),0)</f>
        <v>0</v>
      </c>
      <c r="AB1684" s="2">
        <f t="array" ref="AB1684">IF($S1684=1,IFERROR(INDEX(Summary!$J:$J,$AH1684),0),0)</f>
        <v>0</v>
      </c>
      <c r="AC1684" s="2">
        <f t="array" ref="AC1684">IF($S1684=1,IFERROR(INDEX(Summary!$K:$K,$AH1684),0),0)</f>
        <v>0</v>
      </c>
      <c r="AD1684" s="2">
        <f t="array" ref="AD1684">IF($S1684=1,IFERROR(INDEX(Summary!$L:$L,$AH1684),0),0)</f>
        <v>0</v>
      </c>
      <c r="AE1684" s="2">
        <f t="array" ref="AE1684">IF($S1684=1,IFERROR(INDEX(Summary!$M:$M,$AH1684),0),0)</f>
        <v>0</v>
      </c>
      <c r="AF1684" s="2">
        <f t="array" ref="AF1684">IF($S1684=1,IFERROR(INDEX(Summary!$N:$N,$AH1684),0),0)</f>
        <v>0</v>
      </c>
      <c r="AG1684">
        <f t="array" ref="AG1684">IF($A1684="","",IFERROR(INDEX(Summary!$BB:$BB,$AH1684),0))</f>
        <v>10</v>
      </c>
      <c r="AH1684">
        <f t="shared" si="242"/>
        <v>59</v>
      </c>
    </row>
    <row r="1685" spans="1:34" hidden="1">
      <c r="A1685" t="str">
        <f t="array" ref="A1685">IFERROR(INDEX(Summary!$D:$D,$AH1685)&amp;"","")</f>
        <v>FG00263</v>
      </c>
      <c r="B1685" t="str">
        <f t="array" ref="B1685">IF($A1685="","",INDEX(Summary!$E:$E,$AH1685))</f>
        <v>Tur (Pigeon Pea) Dal, Unpolished Desi Variety - 500gm</v>
      </c>
      <c r="C1685" t="str">
        <f t="array" ref="C1685">IF($A1685="","",INDEX(Summary!$B:$B,$AH1685))</f>
        <v>Raw_Agri</v>
      </c>
      <c r="D1685" t="str">
        <f t="array" ref="D1685">IF($A1685="","",INDEX(Summary!$C:$C,$AH1685))</f>
        <v>C6</v>
      </c>
      <c r="E1685">
        <f t="array" ref="E1685">IF($A1685="","",INDEX(Summary!$F:$F,$AH1685))</f>
        <v>0.5</v>
      </c>
      <c r="F1685" t="str">
        <f t="array" ref="F1685">IF($A1685="","",INDEX(Summary!$BC:$BC,$AH1685)&amp;"")</f>
        <v>P3 – Normal</v>
      </c>
      <c r="G1685">
        <f t="shared" si="234"/>
        <v>3</v>
      </c>
      <c r="H1685">
        <f t="shared" si="235"/>
        <v>0</v>
      </c>
      <c r="I1685" t="str">
        <f t="array" ref="I1685">IF($A1685="","",IF(IFERROR(INDEX(Summary!$BA:$BA,$AH1685),0)&lt;1,"Under 1 day",IF(INDEX(Summary!$BA:$BA,$AH1685)&lt;3,"1-3 days",IF(INDEX(Summary!$BA:$BA,$AH1685)&lt;7,"3-7 days","7+ days"))))</f>
        <v>Under 1 day</v>
      </c>
      <c r="J1685" t="str">
        <f t="array" ref="J1685">IF($A1685="","",IF(IFERROR(INDEX(Summary!$AX:$AX,$AH1685),0)&lt;0.25,"0-25%",IF(INDEX(Summary!$AX:$AX,$AH1685)&lt;0.5,"25-50%",IF(INDEX(Summary!$AX:$AX,$AH1685)&lt;0.75,"50-75%","75-100%"))))</f>
        <v>75-100%</v>
      </c>
      <c r="K1685" t="str">
        <f t="array" ref="K1685">IF($A1685="","",INDEX(Summary!$AY:$AY,$AH1685)&amp;"")</f>
        <v>hold by planning</v>
      </c>
      <c r="L1685" s="1">
        <f>IF($A1685="","",Summary!$P$2+MOD(ROW()-2,30))</f>
        <v>46230</v>
      </c>
      <c r="M1685">
        <f t="shared" si="236"/>
        <v>4</v>
      </c>
      <c r="N1685">
        <f t="shared" si="237"/>
        <v>27</v>
      </c>
      <c r="O1685" t="str">
        <f t="shared" si="238"/>
        <v>Jul-2026</v>
      </c>
      <c r="P1685">
        <f t="shared" ca="1" si="239"/>
        <v>1</v>
      </c>
      <c r="Q1685" s="2">
        <f t="array" ref="Q1685">IF($A1685="",0,IFERROR(INDEX(Summary!$P$3:$AS$67,$AH1685-2,$M1685),0))</f>
        <v>0</v>
      </c>
      <c r="R1685" s="2">
        <f t="array" ref="R1685">IF($A1685="",0,ROUND(IFERROR(INDEX(Summary!$O:$O,$AH1685),0)/30,0))</f>
        <v>0</v>
      </c>
      <c r="S1685">
        <f t="shared" si="240"/>
        <v>0</v>
      </c>
      <c r="T1685" s="2">
        <f t="array" ref="T1685">IF($S1685=1,IFERROR(INDEX(Summary!$O:$O,$AH1685),0),0)</f>
        <v>0</v>
      </c>
      <c r="U1685" s="2">
        <f t="array" ref="U1685">IF($S1685=1,IFERROR(INDEX(Summary!$AT:$AT,$AH1685),0),0)</f>
        <v>0</v>
      </c>
      <c r="V1685" s="2">
        <f t="shared" si="241"/>
        <v>0</v>
      </c>
      <c r="W1685" s="2">
        <f t="array" ref="W1685">IF($S1685=1,IFERROR(INDEX(Summary!$AZ:$AZ,$AH1685),0),0)</f>
        <v>0</v>
      </c>
      <c r="X1685" s="3">
        <f t="array" ref="X1685">IF($S1685=1,IFERROR(INDEX(Summary!$BA:$BA,$AH1685),0),0)</f>
        <v>0</v>
      </c>
      <c r="Y1685" s="2">
        <f t="array" ref="Y1685">IF($S1685=1,IFERROR(INDEX(Summary!$G:$G,$AH1685),0),0)</f>
        <v>0</v>
      </c>
      <c r="Z1685" s="2">
        <f t="array" ref="Z1685">IF($S1685=1,IFERROR(INDEX(Summary!$H:$H,$AH1685),0),0)</f>
        <v>0</v>
      </c>
      <c r="AA1685" s="2">
        <f t="array" ref="AA1685">IF($S1685=1,IFERROR(INDEX(Summary!$I:$I,$AH1685),0),0)</f>
        <v>0</v>
      </c>
      <c r="AB1685" s="2">
        <f t="array" ref="AB1685">IF($S1685=1,IFERROR(INDEX(Summary!$J:$J,$AH1685),0),0)</f>
        <v>0</v>
      </c>
      <c r="AC1685" s="2">
        <f t="array" ref="AC1685">IF($S1685=1,IFERROR(INDEX(Summary!$K:$K,$AH1685),0),0)</f>
        <v>0</v>
      </c>
      <c r="AD1685" s="2">
        <f t="array" ref="AD1685">IF($S1685=1,IFERROR(INDEX(Summary!$L:$L,$AH1685),0),0)</f>
        <v>0</v>
      </c>
      <c r="AE1685" s="2">
        <f t="array" ref="AE1685">IF($S1685=1,IFERROR(INDEX(Summary!$M:$M,$AH1685),0),0)</f>
        <v>0</v>
      </c>
      <c r="AF1685" s="2">
        <f t="array" ref="AF1685">IF($S1685=1,IFERROR(INDEX(Summary!$N:$N,$AH1685),0),0)</f>
        <v>0</v>
      </c>
      <c r="AG1685">
        <f t="array" ref="AG1685">IF($A1685="","",IFERROR(INDEX(Summary!$BB:$BB,$AH1685),0))</f>
        <v>10</v>
      </c>
      <c r="AH1685">
        <f t="shared" si="242"/>
        <v>59</v>
      </c>
    </row>
    <row r="1686" spans="1:34" hidden="1">
      <c r="A1686" t="str">
        <f t="array" ref="A1686">IFERROR(INDEX(Summary!$D:$D,$AH1686)&amp;"","")</f>
        <v>FG00263</v>
      </c>
      <c r="B1686" t="str">
        <f t="array" ref="B1686">IF($A1686="","",INDEX(Summary!$E:$E,$AH1686))</f>
        <v>Tur (Pigeon Pea) Dal, Unpolished Desi Variety - 500gm</v>
      </c>
      <c r="C1686" t="str">
        <f t="array" ref="C1686">IF($A1686="","",INDEX(Summary!$B:$B,$AH1686))</f>
        <v>Raw_Agri</v>
      </c>
      <c r="D1686" t="str">
        <f t="array" ref="D1686">IF($A1686="","",INDEX(Summary!$C:$C,$AH1686))</f>
        <v>C6</v>
      </c>
      <c r="E1686">
        <f t="array" ref="E1686">IF($A1686="","",INDEX(Summary!$F:$F,$AH1686))</f>
        <v>0.5</v>
      </c>
      <c r="F1686" t="str">
        <f t="array" ref="F1686">IF($A1686="","",INDEX(Summary!$BC:$BC,$AH1686)&amp;"")</f>
        <v>P3 – Normal</v>
      </c>
      <c r="G1686">
        <f t="shared" si="234"/>
        <v>3</v>
      </c>
      <c r="H1686">
        <f t="shared" si="235"/>
        <v>0</v>
      </c>
      <c r="I1686" t="str">
        <f t="array" ref="I1686">IF($A1686="","",IF(IFERROR(INDEX(Summary!$BA:$BA,$AH1686),0)&lt;1,"Under 1 day",IF(INDEX(Summary!$BA:$BA,$AH1686)&lt;3,"1-3 days",IF(INDEX(Summary!$BA:$BA,$AH1686)&lt;7,"3-7 days","7+ days"))))</f>
        <v>Under 1 day</v>
      </c>
      <c r="J1686" t="str">
        <f t="array" ref="J1686">IF($A1686="","",IF(IFERROR(INDEX(Summary!$AX:$AX,$AH1686),0)&lt;0.25,"0-25%",IF(INDEX(Summary!$AX:$AX,$AH1686)&lt;0.5,"25-50%",IF(INDEX(Summary!$AX:$AX,$AH1686)&lt;0.75,"50-75%","75-100%"))))</f>
        <v>75-100%</v>
      </c>
      <c r="K1686" t="str">
        <f t="array" ref="K1686">IF($A1686="","",INDEX(Summary!$AY:$AY,$AH1686)&amp;"")</f>
        <v>hold by planning</v>
      </c>
      <c r="L1686" s="1">
        <f>IF($A1686="","",Summary!$P$2+MOD(ROW()-2,30))</f>
        <v>46231</v>
      </c>
      <c r="M1686">
        <f t="shared" si="236"/>
        <v>5</v>
      </c>
      <c r="N1686">
        <f t="shared" si="237"/>
        <v>28</v>
      </c>
      <c r="O1686" t="str">
        <f t="shared" si="238"/>
        <v>Jul-2026</v>
      </c>
      <c r="P1686">
        <f t="shared" ca="1" si="239"/>
        <v>1</v>
      </c>
      <c r="Q1686" s="2">
        <f t="array" ref="Q1686">IF($A1686="",0,IFERROR(INDEX(Summary!$P$3:$AS$67,$AH1686-2,$M1686),0))</f>
        <v>0</v>
      </c>
      <c r="R1686" s="2">
        <f t="array" ref="R1686">IF($A1686="",0,ROUND(IFERROR(INDEX(Summary!$O:$O,$AH1686),0)/30,0))</f>
        <v>0</v>
      </c>
      <c r="S1686">
        <f t="shared" si="240"/>
        <v>0</v>
      </c>
      <c r="T1686" s="2">
        <f t="array" ref="T1686">IF($S1686=1,IFERROR(INDEX(Summary!$O:$O,$AH1686),0),0)</f>
        <v>0</v>
      </c>
      <c r="U1686" s="2">
        <f t="array" ref="U1686">IF($S1686=1,IFERROR(INDEX(Summary!$AT:$AT,$AH1686),0),0)</f>
        <v>0</v>
      </c>
      <c r="V1686" s="2">
        <f t="shared" si="241"/>
        <v>0</v>
      </c>
      <c r="W1686" s="2">
        <f t="array" ref="W1686">IF($S1686=1,IFERROR(INDEX(Summary!$AZ:$AZ,$AH1686),0),0)</f>
        <v>0</v>
      </c>
      <c r="X1686" s="3">
        <f t="array" ref="X1686">IF($S1686=1,IFERROR(INDEX(Summary!$BA:$BA,$AH1686),0),0)</f>
        <v>0</v>
      </c>
      <c r="Y1686" s="2">
        <f t="array" ref="Y1686">IF($S1686=1,IFERROR(INDEX(Summary!$G:$G,$AH1686),0),0)</f>
        <v>0</v>
      </c>
      <c r="Z1686" s="2">
        <f t="array" ref="Z1686">IF($S1686=1,IFERROR(INDEX(Summary!$H:$H,$AH1686),0),0)</f>
        <v>0</v>
      </c>
      <c r="AA1686" s="2">
        <f t="array" ref="AA1686">IF($S1686=1,IFERROR(INDEX(Summary!$I:$I,$AH1686),0),0)</f>
        <v>0</v>
      </c>
      <c r="AB1686" s="2">
        <f t="array" ref="AB1686">IF($S1686=1,IFERROR(INDEX(Summary!$J:$J,$AH1686),0),0)</f>
        <v>0</v>
      </c>
      <c r="AC1686" s="2">
        <f t="array" ref="AC1686">IF($S1686=1,IFERROR(INDEX(Summary!$K:$K,$AH1686),0),0)</f>
        <v>0</v>
      </c>
      <c r="AD1686" s="2">
        <f t="array" ref="AD1686">IF($S1686=1,IFERROR(INDEX(Summary!$L:$L,$AH1686),0),0)</f>
        <v>0</v>
      </c>
      <c r="AE1686" s="2">
        <f t="array" ref="AE1686">IF($S1686=1,IFERROR(INDEX(Summary!$M:$M,$AH1686),0),0)</f>
        <v>0</v>
      </c>
      <c r="AF1686" s="2">
        <f t="array" ref="AF1686">IF($S1686=1,IFERROR(INDEX(Summary!$N:$N,$AH1686),0),0)</f>
        <v>0</v>
      </c>
      <c r="AG1686">
        <f t="array" ref="AG1686">IF($A1686="","",IFERROR(INDEX(Summary!$BB:$BB,$AH1686),0))</f>
        <v>10</v>
      </c>
      <c r="AH1686">
        <f t="shared" si="242"/>
        <v>59</v>
      </c>
    </row>
    <row r="1687" spans="1:34" hidden="1">
      <c r="A1687" t="str">
        <f t="array" ref="A1687">IFERROR(INDEX(Summary!$D:$D,$AH1687)&amp;"","")</f>
        <v>FG00263</v>
      </c>
      <c r="B1687" t="str">
        <f t="array" ref="B1687">IF($A1687="","",INDEX(Summary!$E:$E,$AH1687))</f>
        <v>Tur (Pigeon Pea) Dal, Unpolished Desi Variety - 500gm</v>
      </c>
      <c r="C1687" t="str">
        <f t="array" ref="C1687">IF($A1687="","",INDEX(Summary!$B:$B,$AH1687))</f>
        <v>Raw_Agri</v>
      </c>
      <c r="D1687" t="str">
        <f t="array" ref="D1687">IF($A1687="","",INDEX(Summary!$C:$C,$AH1687))</f>
        <v>C6</v>
      </c>
      <c r="E1687">
        <f t="array" ref="E1687">IF($A1687="","",INDEX(Summary!$F:$F,$AH1687))</f>
        <v>0.5</v>
      </c>
      <c r="F1687" t="str">
        <f t="array" ref="F1687">IF($A1687="","",INDEX(Summary!$BC:$BC,$AH1687)&amp;"")</f>
        <v>P3 – Normal</v>
      </c>
      <c r="G1687">
        <f t="shared" si="234"/>
        <v>3</v>
      </c>
      <c r="H1687">
        <f t="shared" si="235"/>
        <v>0</v>
      </c>
      <c r="I1687" t="str">
        <f t="array" ref="I1687">IF($A1687="","",IF(IFERROR(INDEX(Summary!$BA:$BA,$AH1687),0)&lt;1,"Under 1 day",IF(INDEX(Summary!$BA:$BA,$AH1687)&lt;3,"1-3 days",IF(INDEX(Summary!$BA:$BA,$AH1687)&lt;7,"3-7 days","7+ days"))))</f>
        <v>Under 1 day</v>
      </c>
      <c r="J1687" t="str">
        <f t="array" ref="J1687">IF($A1687="","",IF(IFERROR(INDEX(Summary!$AX:$AX,$AH1687),0)&lt;0.25,"0-25%",IF(INDEX(Summary!$AX:$AX,$AH1687)&lt;0.5,"25-50%",IF(INDEX(Summary!$AX:$AX,$AH1687)&lt;0.75,"50-75%","75-100%"))))</f>
        <v>75-100%</v>
      </c>
      <c r="K1687" t="str">
        <f t="array" ref="K1687">IF($A1687="","",INDEX(Summary!$AY:$AY,$AH1687)&amp;"")</f>
        <v>hold by planning</v>
      </c>
      <c r="L1687" s="1">
        <f>IF($A1687="","",Summary!$P$2+MOD(ROW()-2,30))</f>
        <v>46232</v>
      </c>
      <c r="M1687">
        <f t="shared" si="236"/>
        <v>6</v>
      </c>
      <c r="N1687">
        <f t="shared" si="237"/>
        <v>29</v>
      </c>
      <c r="O1687" t="str">
        <f t="shared" si="238"/>
        <v>Jul-2026</v>
      </c>
      <c r="P1687">
        <f t="shared" ca="1" si="239"/>
        <v>1</v>
      </c>
      <c r="Q1687" s="2">
        <f t="array" ref="Q1687">IF($A1687="",0,IFERROR(INDEX(Summary!$P$3:$AS$67,$AH1687-2,$M1687),0))</f>
        <v>0</v>
      </c>
      <c r="R1687" s="2">
        <f t="array" ref="R1687">IF($A1687="",0,ROUND(IFERROR(INDEX(Summary!$O:$O,$AH1687),0)/30,0))</f>
        <v>0</v>
      </c>
      <c r="S1687">
        <f t="shared" si="240"/>
        <v>0</v>
      </c>
      <c r="T1687" s="2">
        <f t="array" ref="T1687">IF($S1687=1,IFERROR(INDEX(Summary!$O:$O,$AH1687),0),0)</f>
        <v>0</v>
      </c>
      <c r="U1687" s="2">
        <f t="array" ref="U1687">IF($S1687=1,IFERROR(INDEX(Summary!$AT:$AT,$AH1687),0),0)</f>
        <v>0</v>
      </c>
      <c r="V1687" s="2">
        <f t="shared" si="241"/>
        <v>0</v>
      </c>
      <c r="W1687" s="2">
        <f t="array" ref="W1687">IF($S1687=1,IFERROR(INDEX(Summary!$AZ:$AZ,$AH1687),0),0)</f>
        <v>0</v>
      </c>
      <c r="X1687" s="3">
        <f t="array" ref="X1687">IF($S1687=1,IFERROR(INDEX(Summary!$BA:$BA,$AH1687),0),0)</f>
        <v>0</v>
      </c>
      <c r="Y1687" s="2">
        <f t="array" ref="Y1687">IF($S1687=1,IFERROR(INDEX(Summary!$G:$G,$AH1687),0),0)</f>
        <v>0</v>
      </c>
      <c r="Z1687" s="2">
        <f t="array" ref="Z1687">IF($S1687=1,IFERROR(INDEX(Summary!$H:$H,$AH1687),0),0)</f>
        <v>0</v>
      </c>
      <c r="AA1687" s="2">
        <f t="array" ref="AA1687">IF($S1687=1,IFERROR(INDEX(Summary!$I:$I,$AH1687),0),0)</f>
        <v>0</v>
      </c>
      <c r="AB1687" s="2">
        <f t="array" ref="AB1687">IF($S1687=1,IFERROR(INDEX(Summary!$J:$J,$AH1687),0),0)</f>
        <v>0</v>
      </c>
      <c r="AC1687" s="2">
        <f t="array" ref="AC1687">IF($S1687=1,IFERROR(INDEX(Summary!$K:$K,$AH1687),0),0)</f>
        <v>0</v>
      </c>
      <c r="AD1687" s="2">
        <f t="array" ref="AD1687">IF($S1687=1,IFERROR(INDEX(Summary!$L:$L,$AH1687),0),0)</f>
        <v>0</v>
      </c>
      <c r="AE1687" s="2">
        <f t="array" ref="AE1687">IF($S1687=1,IFERROR(INDEX(Summary!$M:$M,$AH1687),0),0)</f>
        <v>0</v>
      </c>
      <c r="AF1687" s="2">
        <f t="array" ref="AF1687">IF($S1687=1,IFERROR(INDEX(Summary!$N:$N,$AH1687),0),0)</f>
        <v>0</v>
      </c>
      <c r="AG1687">
        <f t="array" ref="AG1687">IF($A1687="","",IFERROR(INDEX(Summary!$BB:$BB,$AH1687),0))</f>
        <v>10</v>
      </c>
      <c r="AH1687">
        <f t="shared" si="242"/>
        <v>59</v>
      </c>
    </row>
    <row r="1688" spans="1:34" hidden="1">
      <c r="A1688" t="str">
        <f t="array" ref="A1688">IFERROR(INDEX(Summary!$D:$D,$AH1688)&amp;"","")</f>
        <v>FG00263</v>
      </c>
      <c r="B1688" t="str">
        <f t="array" ref="B1688">IF($A1688="","",INDEX(Summary!$E:$E,$AH1688))</f>
        <v>Tur (Pigeon Pea) Dal, Unpolished Desi Variety - 500gm</v>
      </c>
      <c r="C1688" t="str">
        <f t="array" ref="C1688">IF($A1688="","",INDEX(Summary!$B:$B,$AH1688))</f>
        <v>Raw_Agri</v>
      </c>
      <c r="D1688" t="str">
        <f t="array" ref="D1688">IF($A1688="","",INDEX(Summary!$C:$C,$AH1688))</f>
        <v>C6</v>
      </c>
      <c r="E1688">
        <f t="array" ref="E1688">IF($A1688="","",INDEX(Summary!$F:$F,$AH1688))</f>
        <v>0.5</v>
      </c>
      <c r="F1688" t="str">
        <f t="array" ref="F1688">IF($A1688="","",INDEX(Summary!$BC:$BC,$AH1688)&amp;"")</f>
        <v>P3 – Normal</v>
      </c>
      <c r="G1688">
        <f t="shared" si="234"/>
        <v>3</v>
      </c>
      <c r="H1688">
        <f t="shared" si="235"/>
        <v>0</v>
      </c>
      <c r="I1688" t="str">
        <f t="array" ref="I1688">IF($A1688="","",IF(IFERROR(INDEX(Summary!$BA:$BA,$AH1688),0)&lt;1,"Under 1 day",IF(INDEX(Summary!$BA:$BA,$AH1688)&lt;3,"1-3 days",IF(INDEX(Summary!$BA:$BA,$AH1688)&lt;7,"3-7 days","7+ days"))))</f>
        <v>Under 1 day</v>
      </c>
      <c r="J1688" t="str">
        <f t="array" ref="J1688">IF($A1688="","",IF(IFERROR(INDEX(Summary!$AX:$AX,$AH1688),0)&lt;0.25,"0-25%",IF(INDEX(Summary!$AX:$AX,$AH1688)&lt;0.5,"25-50%",IF(INDEX(Summary!$AX:$AX,$AH1688)&lt;0.75,"50-75%","75-100%"))))</f>
        <v>75-100%</v>
      </c>
      <c r="K1688" t="str">
        <f t="array" ref="K1688">IF($A1688="","",INDEX(Summary!$AY:$AY,$AH1688)&amp;"")</f>
        <v>hold by planning</v>
      </c>
      <c r="L1688" s="1">
        <f>IF($A1688="","",Summary!$P$2+MOD(ROW()-2,30))</f>
        <v>46233</v>
      </c>
      <c r="M1688">
        <f t="shared" si="236"/>
        <v>7</v>
      </c>
      <c r="N1688">
        <f t="shared" si="237"/>
        <v>30</v>
      </c>
      <c r="O1688" t="str">
        <f t="shared" si="238"/>
        <v>Jul-2026</v>
      </c>
      <c r="P1688">
        <f t="shared" ca="1" si="239"/>
        <v>1</v>
      </c>
      <c r="Q1688" s="2">
        <f t="array" ref="Q1688">IF($A1688="",0,IFERROR(INDEX(Summary!$P$3:$AS$67,$AH1688-2,$M1688),0))</f>
        <v>0</v>
      </c>
      <c r="R1688" s="2">
        <f t="array" ref="R1688">IF($A1688="",0,ROUND(IFERROR(INDEX(Summary!$O:$O,$AH1688),0)/30,0))</f>
        <v>0</v>
      </c>
      <c r="S1688">
        <f t="shared" si="240"/>
        <v>0</v>
      </c>
      <c r="T1688" s="2">
        <f t="array" ref="T1688">IF($S1688=1,IFERROR(INDEX(Summary!$O:$O,$AH1688),0),0)</f>
        <v>0</v>
      </c>
      <c r="U1688" s="2">
        <f t="array" ref="U1688">IF($S1688=1,IFERROR(INDEX(Summary!$AT:$AT,$AH1688),0),0)</f>
        <v>0</v>
      </c>
      <c r="V1688" s="2">
        <f t="shared" si="241"/>
        <v>0</v>
      </c>
      <c r="W1688" s="2">
        <f t="array" ref="W1688">IF($S1688=1,IFERROR(INDEX(Summary!$AZ:$AZ,$AH1688),0),0)</f>
        <v>0</v>
      </c>
      <c r="X1688" s="3">
        <f t="array" ref="X1688">IF($S1688=1,IFERROR(INDEX(Summary!$BA:$BA,$AH1688),0),0)</f>
        <v>0</v>
      </c>
      <c r="Y1688" s="2">
        <f t="array" ref="Y1688">IF($S1688=1,IFERROR(INDEX(Summary!$G:$G,$AH1688),0),0)</f>
        <v>0</v>
      </c>
      <c r="Z1688" s="2">
        <f t="array" ref="Z1688">IF($S1688=1,IFERROR(INDEX(Summary!$H:$H,$AH1688),0),0)</f>
        <v>0</v>
      </c>
      <c r="AA1688" s="2">
        <f t="array" ref="AA1688">IF($S1688=1,IFERROR(INDEX(Summary!$I:$I,$AH1688),0),0)</f>
        <v>0</v>
      </c>
      <c r="AB1688" s="2">
        <f t="array" ref="AB1688">IF($S1688=1,IFERROR(INDEX(Summary!$J:$J,$AH1688),0),0)</f>
        <v>0</v>
      </c>
      <c r="AC1688" s="2">
        <f t="array" ref="AC1688">IF($S1688=1,IFERROR(INDEX(Summary!$K:$K,$AH1688),0),0)</f>
        <v>0</v>
      </c>
      <c r="AD1688" s="2">
        <f t="array" ref="AD1688">IF($S1688=1,IFERROR(INDEX(Summary!$L:$L,$AH1688),0),0)</f>
        <v>0</v>
      </c>
      <c r="AE1688" s="2">
        <f t="array" ref="AE1688">IF($S1688=1,IFERROR(INDEX(Summary!$M:$M,$AH1688),0),0)</f>
        <v>0</v>
      </c>
      <c r="AF1688" s="2">
        <f t="array" ref="AF1688">IF($S1688=1,IFERROR(INDEX(Summary!$N:$N,$AH1688),0),0)</f>
        <v>0</v>
      </c>
      <c r="AG1688">
        <f t="array" ref="AG1688">IF($A1688="","",IFERROR(INDEX(Summary!$BB:$BB,$AH1688),0))</f>
        <v>10</v>
      </c>
      <c r="AH1688">
        <f t="shared" si="242"/>
        <v>59</v>
      </c>
    </row>
    <row r="1689" spans="1:34" hidden="1">
      <c r="A1689" t="str">
        <f t="array" ref="A1689">IFERROR(INDEX(Summary!$D:$D,$AH1689)&amp;"","")</f>
        <v>FG00263</v>
      </c>
      <c r="B1689" t="str">
        <f t="array" ref="B1689">IF($A1689="","",INDEX(Summary!$E:$E,$AH1689))</f>
        <v>Tur (Pigeon Pea) Dal, Unpolished Desi Variety - 500gm</v>
      </c>
      <c r="C1689" t="str">
        <f t="array" ref="C1689">IF($A1689="","",INDEX(Summary!$B:$B,$AH1689))</f>
        <v>Raw_Agri</v>
      </c>
      <c r="D1689" t="str">
        <f t="array" ref="D1689">IF($A1689="","",INDEX(Summary!$C:$C,$AH1689))</f>
        <v>C6</v>
      </c>
      <c r="E1689">
        <f t="array" ref="E1689">IF($A1689="","",INDEX(Summary!$F:$F,$AH1689))</f>
        <v>0.5</v>
      </c>
      <c r="F1689" t="str">
        <f t="array" ref="F1689">IF($A1689="","",INDEX(Summary!$BC:$BC,$AH1689)&amp;"")</f>
        <v>P3 – Normal</v>
      </c>
      <c r="G1689">
        <f t="shared" si="234"/>
        <v>3</v>
      </c>
      <c r="H1689">
        <f t="shared" si="235"/>
        <v>0</v>
      </c>
      <c r="I1689" t="str">
        <f t="array" ref="I1689">IF($A1689="","",IF(IFERROR(INDEX(Summary!$BA:$BA,$AH1689),0)&lt;1,"Under 1 day",IF(INDEX(Summary!$BA:$BA,$AH1689)&lt;3,"1-3 days",IF(INDEX(Summary!$BA:$BA,$AH1689)&lt;7,"3-7 days","7+ days"))))</f>
        <v>Under 1 day</v>
      </c>
      <c r="J1689" t="str">
        <f t="array" ref="J1689">IF($A1689="","",IF(IFERROR(INDEX(Summary!$AX:$AX,$AH1689),0)&lt;0.25,"0-25%",IF(INDEX(Summary!$AX:$AX,$AH1689)&lt;0.5,"25-50%",IF(INDEX(Summary!$AX:$AX,$AH1689)&lt;0.75,"50-75%","75-100%"))))</f>
        <v>75-100%</v>
      </c>
      <c r="K1689" t="str">
        <f t="array" ref="K1689">IF($A1689="","",INDEX(Summary!$AY:$AY,$AH1689)&amp;"")</f>
        <v>hold by planning</v>
      </c>
      <c r="L1689" s="1">
        <f>IF($A1689="","",Summary!$P$2+MOD(ROW()-2,30))</f>
        <v>46234</v>
      </c>
      <c r="M1689">
        <f t="shared" si="236"/>
        <v>8</v>
      </c>
      <c r="N1689">
        <f t="shared" si="237"/>
        <v>31</v>
      </c>
      <c r="O1689" t="str">
        <f t="shared" si="238"/>
        <v>Jul-2026</v>
      </c>
      <c r="P1689">
        <f t="shared" ca="1" si="239"/>
        <v>1</v>
      </c>
      <c r="Q1689" s="2">
        <f t="array" ref="Q1689">IF($A1689="",0,IFERROR(INDEX(Summary!$P$3:$AS$67,$AH1689-2,$M1689),0))</f>
        <v>0</v>
      </c>
      <c r="R1689" s="2">
        <f t="array" ref="R1689">IF($A1689="",0,ROUND(IFERROR(INDEX(Summary!$O:$O,$AH1689),0)/30,0))</f>
        <v>0</v>
      </c>
      <c r="S1689">
        <f t="shared" si="240"/>
        <v>0</v>
      </c>
      <c r="T1689" s="2">
        <f t="array" ref="T1689">IF($S1689=1,IFERROR(INDEX(Summary!$O:$O,$AH1689),0),0)</f>
        <v>0</v>
      </c>
      <c r="U1689" s="2">
        <f t="array" ref="U1689">IF($S1689=1,IFERROR(INDEX(Summary!$AT:$AT,$AH1689),0),0)</f>
        <v>0</v>
      </c>
      <c r="V1689" s="2">
        <f t="shared" si="241"/>
        <v>0</v>
      </c>
      <c r="W1689" s="2">
        <f t="array" ref="W1689">IF($S1689=1,IFERROR(INDEX(Summary!$AZ:$AZ,$AH1689),0),0)</f>
        <v>0</v>
      </c>
      <c r="X1689" s="3">
        <f t="array" ref="X1689">IF($S1689=1,IFERROR(INDEX(Summary!$BA:$BA,$AH1689),0),0)</f>
        <v>0</v>
      </c>
      <c r="Y1689" s="2">
        <f t="array" ref="Y1689">IF($S1689=1,IFERROR(INDEX(Summary!$G:$G,$AH1689),0),0)</f>
        <v>0</v>
      </c>
      <c r="Z1689" s="2">
        <f t="array" ref="Z1689">IF($S1689=1,IFERROR(INDEX(Summary!$H:$H,$AH1689),0),0)</f>
        <v>0</v>
      </c>
      <c r="AA1689" s="2">
        <f t="array" ref="AA1689">IF($S1689=1,IFERROR(INDEX(Summary!$I:$I,$AH1689),0),0)</f>
        <v>0</v>
      </c>
      <c r="AB1689" s="2">
        <f t="array" ref="AB1689">IF($S1689=1,IFERROR(INDEX(Summary!$J:$J,$AH1689),0),0)</f>
        <v>0</v>
      </c>
      <c r="AC1689" s="2">
        <f t="array" ref="AC1689">IF($S1689=1,IFERROR(INDEX(Summary!$K:$K,$AH1689),0),0)</f>
        <v>0</v>
      </c>
      <c r="AD1689" s="2">
        <f t="array" ref="AD1689">IF($S1689=1,IFERROR(INDEX(Summary!$L:$L,$AH1689),0),0)</f>
        <v>0</v>
      </c>
      <c r="AE1689" s="2">
        <f t="array" ref="AE1689">IF($S1689=1,IFERROR(INDEX(Summary!$M:$M,$AH1689),0),0)</f>
        <v>0</v>
      </c>
      <c r="AF1689" s="2">
        <f t="array" ref="AF1689">IF($S1689=1,IFERROR(INDEX(Summary!$N:$N,$AH1689),0),0)</f>
        <v>0</v>
      </c>
      <c r="AG1689">
        <f t="array" ref="AG1689">IF($A1689="","",IFERROR(INDEX(Summary!$BB:$BB,$AH1689),0))</f>
        <v>10</v>
      </c>
      <c r="AH1689">
        <f t="shared" si="242"/>
        <v>59</v>
      </c>
    </row>
    <row r="1690" spans="1:34" hidden="1">
      <c r="A1690" t="str">
        <f t="array" ref="A1690">IFERROR(INDEX(Summary!$D:$D,$AH1690)&amp;"","")</f>
        <v>FG00263</v>
      </c>
      <c r="B1690" t="str">
        <f t="array" ref="B1690">IF($A1690="","",INDEX(Summary!$E:$E,$AH1690))</f>
        <v>Tur (Pigeon Pea) Dal, Unpolished Desi Variety - 500gm</v>
      </c>
      <c r="C1690" t="str">
        <f t="array" ref="C1690">IF($A1690="","",INDEX(Summary!$B:$B,$AH1690))</f>
        <v>Raw_Agri</v>
      </c>
      <c r="D1690" t="str">
        <f t="array" ref="D1690">IF($A1690="","",INDEX(Summary!$C:$C,$AH1690))</f>
        <v>C6</v>
      </c>
      <c r="E1690">
        <f t="array" ref="E1690">IF($A1690="","",INDEX(Summary!$F:$F,$AH1690))</f>
        <v>0.5</v>
      </c>
      <c r="F1690" t="str">
        <f t="array" ref="F1690">IF($A1690="","",INDEX(Summary!$BC:$BC,$AH1690)&amp;"")</f>
        <v>P3 – Normal</v>
      </c>
      <c r="G1690">
        <f t="shared" si="234"/>
        <v>3</v>
      </c>
      <c r="H1690">
        <f t="shared" si="235"/>
        <v>0</v>
      </c>
      <c r="I1690" t="str">
        <f t="array" ref="I1690">IF($A1690="","",IF(IFERROR(INDEX(Summary!$BA:$BA,$AH1690),0)&lt;1,"Under 1 day",IF(INDEX(Summary!$BA:$BA,$AH1690)&lt;3,"1-3 days",IF(INDEX(Summary!$BA:$BA,$AH1690)&lt;7,"3-7 days","7+ days"))))</f>
        <v>Under 1 day</v>
      </c>
      <c r="J1690" t="str">
        <f t="array" ref="J1690">IF($A1690="","",IF(IFERROR(INDEX(Summary!$AX:$AX,$AH1690),0)&lt;0.25,"0-25%",IF(INDEX(Summary!$AX:$AX,$AH1690)&lt;0.5,"25-50%",IF(INDEX(Summary!$AX:$AX,$AH1690)&lt;0.75,"50-75%","75-100%"))))</f>
        <v>75-100%</v>
      </c>
      <c r="K1690" t="str">
        <f t="array" ref="K1690">IF($A1690="","",INDEX(Summary!$AY:$AY,$AH1690)&amp;"")</f>
        <v>hold by planning</v>
      </c>
      <c r="L1690" s="1">
        <f>IF($A1690="","",Summary!$P$2+MOD(ROW()-2,30))</f>
        <v>46235</v>
      </c>
      <c r="M1690">
        <f t="shared" si="236"/>
        <v>9</v>
      </c>
      <c r="N1690">
        <f t="shared" si="237"/>
        <v>1</v>
      </c>
      <c r="O1690" t="str">
        <f t="shared" si="238"/>
        <v>Aug-2026</v>
      </c>
      <c r="P1690">
        <f t="shared" ca="1" si="239"/>
        <v>1</v>
      </c>
      <c r="Q1690" s="2">
        <f t="array" ref="Q1690">IF($A1690="",0,IFERROR(INDEX(Summary!$P$3:$AS$67,$AH1690-2,$M1690),0))</f>
        <v>0</v>
      </c>
      <c r="R1690" s="2">
        <f t="array" ref="R1690">IF($A1690="",0,ROUND(IFERROR(INDEX(Summary!$O:$O,$AH1690),0)/30,0))</f>
        <v>0</v>
      </c>
      <c r="S1690">
        <f t="shared" si="240"/>
        <v>0</v>
      </c>
      <c r="T1690" s="2">
        <f t="array" ref="T1690">IF($S1690=1,IFERROR(INDEX(Summary!$O:$O,$AH1690),0),0)</f>
        <v>0</v>
      </c>
      <c r="U1690" s="2">
        <f t="array" ref="U1690">IF($S1690=1,IFERROR(INDEX(Summary!$AT:$AT,$AH1690),0),0)</f>
        <v>0</v>
      </c>
      <c r="V1690" s="2">
        <f t="shared" si="241"/>
        <v>0</v>
      </c>
      <c r="W1690" s="2">
        <f t="array" ref="W1690">IF($S1690=1,IFERROR(INDEX(Summary!$AZ:$AZ,$AH1690),0),0)</f>
        <v>0</v>
      </c>
      <c r="X1690" s="3">
        <f t="array" ref="X1690">IF($S1690=1,IFERROR(INDEX(Summary!$BA:$BA,$AH1690),0),0)</f>
        <v>0</v>
      </c>
      <c r="Y1690" s="2">
        <f t="array" ref="Y1690">IF($S1690=1,IFERROR(INDEX(Summary!$G:$G,$AH1690),0),0)</f>
        <v>0</v>
      </c>
      <c r="Z1690" s="2">
        <f t="array" ref="Z1690">IF($S1690=1,IFERROR(INDEX(Summary!$H:$H,$AH1690),0),0)</f>
        <v>0</v>
      </c>
      <c r="AA1690" s="2">
        <f t="array" ref="AA1690">IF($S1690=1,IFERROR(INDEX(Summary!$I:$I,$AH1690),0),0)</f>
        <v>0</v>
      </c>
      <c r="AB1690" s="2">
        <f t="array" ref="AB1690">IF($S1690=1,IFERROR(INDEX(Summary!$J:$J,$AH1690),0),0)</f>
        <v>0</v>
      </c>
      <c r="AC1690" s="2">
        <f t="array" ref="AC1690">IF($S1690=1,IFERROR(INDEX(Summary!$K:$K,$AH1690),0),0)</f>
        <v>0</v>
      </c>
      <c r="AD1690" s="2">
        <f t="array" ref="AD1690">IF($S1690=1,IFERROR(INDEX(Summary!$L:$L,$AH1690),0),0)</f>
        <v>0</v>
      </c>
      <c r="AE1690" s="2">
        <f t="array" ref="AE1690">IF($S1690=1,IFERROR(INDEX(Summary!$M:$M,$AH1690),0),0)</f>
        <v>0</v>
      </c>
      <c r="AF1690" s="2">
        <f t="array" ref="AF1690">IF($S1690=1,IFERROR(INDEX(Summary!$N:$N,$AH1690),0),0)</f>
        <v>0</v>
      </c>
      <c r="AG1690">
        <f t="array" ref="AG1690">IF($A1690="","",IFERROR(INDEX(Summary!$BB:$BB,$AH1690),0))</f>
        <v>10</v>
      </c>
      <c r="AH1690">
        <f t="shared" si="242"/>
        <v>59</v>
      </c>
    </row>
    <row r="1691" spans="1:34" hidden="1">
      <c r="A1691" t="str">
        <f t="array" ref="A1691">IFERROR(INDEX(Summary!$D:$D,$AH1691)&amp;"","")</f>
        <v>FG00263</v>
      </c>
      <c r="B1691" t="str">
        <f t="array" ref="B1691">IF($A1691="","",INDEX(Summary!$E:$E,$AH1691))</f>
        <v>Tur (Pigeon Pea) Dal, Unpolished Desi Variety - 500gm</v>
      </c>
      <c r="C1691" t="str">
        <f t="array" ref="C1691">IF($A1691="","",INDEX(Summary!$B:$B,$AH1691))</f>
        <v>Raw_Agri</v>
      </c>
      <c r="D1691" t="str">
        <f t="array" ref="D1691">IF($A1691="","",INDEX(Summary!$C:$C,$AH1691))</f>
        <v>C6</v>
      </c>
      <c r="E1691">
        <f t="array" ref="E1691">IF($A1691="","",INDEX(Summary!$F:$F,$AH1691))</f>
        <v>0.5</v>
      </c>
      <c r="F1691" t="str">
        <f t="array" ref="F1691">IF($A1691="","",INDEX(Summary!$BC:$BC,$AH1691)&amp;"")</f>
        <v>P3 – Normal</v>
      </c>
      <c r="G1691">
        <f t="shared" si="234"/>
        <v>3</v>
      </c>
      <c r="H1691">
        <f t="shared" si="235"/>
        <v>0</v>
      </c>
      <c r="I1691" t="str">
        <f t="array" ref="I1691">IF($A1691="","",IF(IFERROR(INDEX(Summary!$BA:$BA,$AH1691),0)&lt;1,"Under 1 day",IF(INDEX(Summary!$BA:$BA,$AH1691)&lt;3,"1-3 days",IF(INDEX(Summary!$BA:$BA,$AH1691)&lt;7,"3-7 days","7+ days"))))</f>
        <v>Under 1 day</v>
      </c>
      <c r="J1691" t="str">
        <f t="array" ref="J1691">IF($A1691="","",IF(IFERROR(INDEX(Summary!$AX:$AX,$AH1691),0)&lt;0.25,"0-25%",IF(INDEX(Summary!$AX:$AX,$AH1691)&lt;0.5,"25-50%",IF(INDEX(Summary!$AX:$AX,$AH1691)&lt;0.75,"50-75%","75-100%"))))</f>
        <v>75-100%</v>
      </c>
      <c r="K1691" t="str">
        <f t="array" ref="K1691">IF($A1691="","",INDEX(Summary!$AY:$AY,$AH1691)&amp;"")</f>
        <v>hold by planning</v>
      </c>
      <c r="L1691" s="1">
        <f>IF($A1691="","",Summary!$P$2+MOD(ROW()-2,30))</f>
        <v>46236</v>
      </c>
      <c r="M1691">
        <f t="shared" si="236"/>
        <v>10</v>
      </c>
      <c r="N1691">
        <f t="shared" si="237"/>
        <v>2</v>
      </c>
      <c r="O1691" t="str">
        <f t="shared" si="238"/>
        <v>Aug-2026</v>
      </c>
      <c r="P1691">
        <f t="shared" ca="1" si="239"/>
        <v>1</v>
      </c>
      <c r="Q1691" s="2">
        <f t="array" ref="Q1691">IF($A1691="",0,IFERROR(INDEX(Summary!$P$3:$AS$67,$AH1691-2,$M1691),0))</f>
        <v>0</v>
      </c>
      <c r="R1691" s="2">
        <f t="array" ref="R1691">IF($A1691="",0,ROUND(IFERROR(INDEX(Summary!$O:$O,$AH1691),0)/30,0))</f>
        <v>0</v>
      </c>
      <c r="S1691">
        <f t="shared" si="240"/>
        <v>0</v>
      </c>
      <c r="T1691" s="2">
        <f t="array" ref="T1691">IF($S1691=1,IFERROR(INDEX(Summary!$O:$O,$AH1691),0),0)</f>
        <v>0</v>
      </c>
      <c r="U1691" s="2">
        <f t="array" ref="U1691">IF($S1691=1,IFERROR(INDEX(Summary!$AT:$AT,$AH1691),0),0)</f>
        <v>0</v>
      </c>
      <c r="V1691" s="2">
        <f t="shared" si="241"/>
        <v>0</v>
      </c>
      <c r="W1691" s="2">
        <f t="array" ref="W1691">IF($S1691=1,IFERROR(INDEX(Summary!$AZ:$AZ,$AH1691),0),0)</f>
        <v>0</v>
      </c>
      <c r="X1691" s="3">
        <f t="array" ref="X1691">IF($S1691=1,IFERROR(INDEX(Summary!$BA:$BA,$AH1691),0),0)</f>
        <v>0</v>
      </c>
      <c r="Y1691" s="2">
        <f t="array" ref="Y1691">IF($S1691=1,IFERROR(INDEX(Summary!$G:$G,$AH1691),0),0)</f>
        <v>0</v>
      </c>
      <c r="Z1691" s="2">
        <f t="array" ref="Z1691">IF($S1691=1,IFERROR(INDEX(Summary!$H:$H,$AH1691),0),0)</f>
        <v>0</v>
      </c>
      <c r="AA1691" s="2">
        <f t="array" ref="AA1691">IF($S1691=1,IFERROR(INDEX(Summary!$I:$I,$AH1691),0),0)</f>
        <v>0</v>
      </c>
      <c r="AB1691" s="2">
        <f t="array" ref="AB1691">IF($S1691=1,IFERROR(INDEX(Summary!$J:$J,$AH1691),0),0)</f>
        <v>0</v>
      </c>
      <c r="AC1691" s="2">
        <f t="array" ref="AC1691">IF($S1691=1,IFERROR(INDEX(Summary!$K:$K,$AH1691),0),0)</f>
        <v>0</v>
      </c>
      <c r="AD1691" s="2">
        <f t="array" ref="AD1691">IF($S1691=1,IFERROR(INDEX(Summary!$L:$L,$AH1691),0),0)</f>
        <v>0</v>
      </c>
      <c r="AE1691" s="2">
        <f t="array" ref="AE1691">IF($S1691=1,IFERROR(INDEX(Summary!$M:$M,$AH1691),0),0)</f>
        <v>0</v>
      </c>
      <c r="AF1691" s="2">
        <f t="array" ref="AF1691">IF($S1691=1,IFERROR(INDEX(Summary!$N:$N,$AH1691),0),0)</f>
        <v>0</v>
      </c>
      <c r="AG1691">
        <f t="array" ref="AG1691">IF($A1691="","",IFERROR(INDEX(Summary!$BB:$BB,$AH1691),0))</f>
        <v>10</v>
      </c>
      <c r="AH1691">
        <f t="shared" si="242"/>
        <v>59</v>
      </c>
    </row>
    <row r="1692" spans="1:34" hidden="1">
      <c r="A1692" t="str">
        <f t="array" ref="A1692">IFERROR(INDEX(Summary!$D:$D,$AH1692)&amp;"","")</f>
        <v>FG00263</v>
      </c>
      <c r="B1692" t="str">
        <f t="array" ref="B1692">IF($A1692="","",INDEX(Summary!$E:$E,$AH1692))</f>
        <v>Tur (Pigeon Pea) Dal, Unpolished Desi Variety - 500gm</v>
      </c>
      <c r="C1692" t="str">
        <f t="array" ref="C1692">IF($A1692="","",INDEX(Summary!$B:$B,$AH1692))</f>
        <v>Raw_Agri</v>
      </c>
      <c r="D1692" t="str">
        <f t="array" ref="D1692">IF($A1692="","",INDEX(Summary!$C:$C,$AH1692))</f>
        <v>C6</v>
      </c>
      <c r="E1692">
        <f t="array" ref="E1692">IF($A1692="","",INDEX(Summary!$F:$F,$AH1692))</f>
        <v>0.5</v>
      </c>
      <c r="F1692" t="str">
        <f t="array" ref="F1692">IF($A1692="","",INDEX(Summary!$BC:$BC,$AH1692)&amp;"")</f>
        <v>P3 – Normal</v>
      </c>
      <c r="G1692">
        <f t="shared" si="234"/>
        <v>3</v>
      </c>
      <c r="H1692">
        <f t="shared" si="235"/>
        <v>0</v>
      </c>
      <c r="I1692" t="str">
        <f t="array" ref="I1692">IF($A1692="","",IF(IFERROR(INDEX(Summary!$BA:$BA,$AH1692),0)&lt;1,"Under 1 day",IF(INDEX(Summary!$BA:$BA,$AH1692)&lt;3,"1-3 days",IF(INDEX(Summary!$BA:$BA,$AH1692)&lt;7,"3-7 days","7+ days"))))</f>
        <v>Under 1 day</v>
      </c>
      <c r="J1692" t="str">
        <f t="array" ref="J1692">IF($A1692="","",IF(IFERROR(INDEX(Summary!$AX:$AX,$AH1692),0)&lt;0.25,"0-25%",IF(INDEX(Summary!$AX:$AX,$AH1692)&lt;0.5,"25-50%",IF(INDEX(Summary!$AX:$AX,$AH1692)&lt;0.75,"50-75%","75-100%"))))</f>
        <v>75-100%</v>
      </c>
      <c r="K1692" t="str">
        <f t="array" ref="K1692">IF($A1692="","",INDEX(Summary!$AY:$AY,$AH1692)&amp;"")</f>
        <v>hold by planning</v>
      </c>
      <c r="L1692" s="1">
        <f>IF($A1692="","",Summary!$P$2+MOD(ROW()-2,30))</f>
        <v>46237</v>
      </c>
      <c r="M1692">
        <f t="shared" si="236"/>
        <v>11</v>
      </c>
      <c r="N1692">
        <f t="shared" si="237"/>
        <v>3</v>
      </c>
      <c r="O1692" t="str">
        <f t="shared" si="238"/>
        <v>Aug-2026</v>
      </c>
      <c r="P1692">
        <f t="shared" ca="1" si="239"/>
        <v>1</v>
      </c>
      <c r="Q1692" s="2">
        <f t="array" ref="Q1692">IF($A1692="",0,IFERROR(INDEX(Summary!$P$3:$AS$67,$AH1692-2,$M1692),0))</f>
        <v>0</v>
      </c>
      <c r="R1692" s="2">
        <f t="array" ref="R1692">IF($A1692="",0,ROUND(IFERROR(INDEX(Summary!$O:$O,$AH1692),0)/30,0))</f>
        <v>0</v>
      </c>
      <c r="S1692">
        <f t="shared" si="240"/>
        <v>0</v>
      </c>
      <c r="T1692" s="2">
        <f t="array" ref="T1692">IF($S1692=1,IFERROR(INDEX(Summary!$O:$O,$AH1692),0),0)</f>
        <v>0</v>
      </c>
      <c r="U1692" s="2">
        <f t="array" ref="U1692">IF($S1692=1,IFERROR(INDEX(Summary!$AT:$AT,$AH1692),0),0)</f>
        <v>0</v>
      </c>
      <c r="V1692" s="2">
        <f t="shared" si="241"/>
        <v>0</v>
      </c>
      <c r="W1692" s="2">
        <f t="array" ref="W1692">IF($S1692=1,IFERROR(INDEX(Summary!$AZ:$AZ,$AH1692),0),0)</f>
        <v>0</v>
      </c>
      <c r="X1692" s="3">
        <f t="array" ref="X1692">IF($S1692=1,IFERROR(INDEX(Summary!$BA:$BA,$AH1692),0),0)</f>
        <v>0</v>
      </c>
      <c r="Y1692" s="2">
        <f t="array" ref="Y1692">IF($S1692=1,IFERROR(INDEX(Summary!$G:$G,$AH1692),0),0)</f>
        <v>0</v>
      </c>
      <c r="Z1692" s="2">
        <f t="array" ref="Z1692">IF($S1692=1,IFERROR(INDEX(Summary!$H:$H,$AH1692),0),0)</f>
        <v>0</v>
      </c>
      <c r="AA1692" s="2">
        <f t="array" ref="AA1692">IF($S1692=1,IFERROR(INDEX(Summary!$I:$I,$AH1692),0),0)</f>
        <v>0</v>
      </c>
      <c r="AB1692" s="2">
        <f t="array" ref="AB1692">IF($S1692=1,IFERROR(INDEX(Summary!$J:$J,$AH1692),0),0)</f>
        <v>0</v>
      </c>
      <c r="AC1692" s="2">
        <f t="array" ref="AC1692">IF($S1692=1,IFERROR(INDEX(Summary!$K:$K,$AH1692),0),0)</f>
        <v>0</v>
      </c>
      <c r="AD1692" s="2">
        <f t="array" ref="AD1692">IF($S1692=1,IFERROR(INDEX(Summary!$L:$L,$AH1692),0),0)</f>
        <v>0</v>
      </c>
      <c r="AE1692" s="2">
        <f t="array" ref="AE1692">IF($S1692=1,IFERROR(INDEX(Summary!$M:$M,$AH1692),0),0)</f>
        <v>0</v>
      </c>
      <c r="AF1692" s="2">
        <f t="array" ref="AF1692">IF($S1692=1,IFERROR(INDEX(Summary!$N:$N,$AH1692),0),0)</f>
        <v>0</v>
      </c>
      <c r="AG1692">
        <f t="array" ref="AG1692">IF($A1692="","",IFERROR(INDEX(Summary!$BB:$BB,$AH1692),0))</f>
        <v>10</v>
      </c>
      <c r="AH1692">
        <f t="shared" si="242"/>
        <v>59</v>
      </c>
    </row>
    <row r="1693" spans="1:34" hidden="1">
      <c r="A1693" t="str">
        <f t="array" ref="A1693">IFERROR(INDEX(Summary!$D:$D,$AH1693)&amp;"","")</f>
        <v>FG00263</v>
      </c>
      <c r="B1693" t="str">
        <f t="array" ref="B1693">IF($A1693="","",INDEX(Summary!$E:$E,$AH1693))</f>
        <v>Tur (Pigeon Pea) Dal, Unpolished Desi Variety - 500gm</v>
      </c>
      <c r="C1693" t="str">
        <f t="array" ref="C1693">IF($A1693="","",INDEX(Summary!$B:$B,$AH1693))</f>
        <v>Raw_Agri</v>
      </c>
      <c r="D1693" t="str">
        <f t="array" ref="D1693">IF($A1693="","",INDEX(Summary!$C:$C,$AH1693))</f>
        <v>C6</v>
      </c>
      <c r="E1693">
        <f t="array" ref="E1693">IF($A1693="","",INDEX(Summary!$F:$F,$AH1693))</f>
        <v>0.5</v>
      </c>
      <c r="F1693" t="str">
        <f t="array" ref="F1693">IF($A1693="","",INDEX(Summary!$BC:$BC,$AH1693)&amp;"")</f>
        <v>P3 – Normal</v>
      </c>
      <c r="G1693">
        <f t="shared" si="234"/>
        <v>3</v>
      </c>
      <c r="H1693">
        <f t="shared" si="235"/>
        <v>0</v>
      </c>
      <c r="I1693" t="str">
        <f t="array" ref="I1693">IF($A1693="","",IF(IFERROR(INDEX(Summary!$BA:$BA,$AH1693),0)&lt;1,"Under 1 day",IF(INDEX(Summary!$BA:$BA,$AH1693)&lt;3,"1-3 days",IF(INDEX(Summary!$BA:$BA,$AH1693)&lt;7,"3-7 days","7+ days"))))</f>
        <v>Under 1 day</v>
      </c>
      <c r="J1693" t="str">
        <f t="array" ref="J1693">IF($A1693="","",IF(IFERROR(INDEX(Summary!$AX:$AX,$AH1693),0)&lt;0.25,"0-25%",IF(INDEX(Summary!$AX:$AX,$AH1693)&lt;0.5,"25-50%",IF(INDEX(Summary!$AX:$AX,$AH1693)&lt;0.75,"50-75%","75-100%"))))</f>
        <v>75-100%</v>
      </c>
      <c r="K1693" t="str">
        <f t="array" ref="K1693">IF($A1693="","",INDEX(Summary!$AY:$AY,$AH1693)&amp;"")</f>
        <v>hold by planning</v>
      </c>
      <c r="L1693" s="1">
        <f>IF($A1693="","",Summary!$P$2+MOD(ROW()-2,30))</f>
        <v>46238</v>
      </c>
      <c r="M1693">
        <f t="shared" si="236"/>
        <v>12</v>
      </c>
      <c r="N1693">
        <f t="shared" si="237"/>
        <v>4</v>
      </c>
      <c r="O1693" t="str">
        <f t="shared" si="238"/>
        <v>Aug-2026</v>
      </c>
      <c r="P1693">
        <f t="shared" ca="1" si="239"/>
        <v>1</v>
      </c>
      <c r="Q1693" s="2">
        <f t="array" ref="Q1693">IF($A1693="",0,IFERROR(INDEX(Summary!$P$3:$AS$67,$AH1693-2,$M1693),0))</f>
        <v>0</v>
      </c>
      <c r="R1693" s="2">
        <f t="array" ref="R1693">IF($A1693="",0,ROUND(IFERROR(INDEX(Summary!$O:$O,$AH1693),0)/30,0))</f>
        <v>0</v>
      </c>
      <c r="S1693">
        <f t="shared" si="240"/>
        <v>0</v>
      </c>
      <c r="T1693" s="2">
        <f t="array" ref="T1693">IF($S1693=1,IFERROR(INDEX(Summary!$O:$O,$AH1693),0),0)</f>
        <v>0</v>
      </c>
      <c r="U1693" s="2">
        <f t="array" ref="U1693">IF($S1693=1,IFERROR(INDEX(Summary!$AT:$AT,$AH1693),0),0)</f>
        <v>0</v>
      </c>
      <c r="V1693" s="2">
        <f t="shared" si="241"/>
        <v>0</v>
      </c>
      <c r="W1693" s="2">
        <f t="array" ref="W1693">IF($S1693=1,IFERROR(INDEX(Summary!$AZ:$AZ,$AH1693),0),0)</f>
        <v>0</v>
      </c>
      <c r="X1693" s="3">
        <f t="array" ref="X1693">IF($S1693=1,IFERROR(INDEX(Summary!$BA:$BA,$AH1693),0),0)</f>
        <v>0</v>
      </c>
      <c r="Y1693" s="2">
        <f t="array" ref="Y1693">IF($S1693=1,IFERROR(INDEX(Summary!$G:$G,$AH1693),0),0)</f>
        <v>0</v>
      </c>
      <c r="Z1693" s="2">
        <f t="array" ref="Z1693">IF($S1693=1,IFERROR(INDEX(Summary!$H:$H,$AH1693),0),0)</f>
        <v>0</v>
      </c>
      <c r="AA1693" s="2">
        <f t="array" ref="AA1693">IF($S1693=1,IFERROR(INDEX(Summary!$I:$I,$AH1693),0),0)</f>
        <v>0</v>
      </c>
      <c r="AB1693" s="2">
        <f t="array" ref="AB1693">IF($S1693=1,IFERROR(INDEX(Summary!$J:$J,$AH1693),0),0)</f>
        <v>0</v>
      </c>
      <c r="AC1693" s="2">
        <f t="array" ref="AC1693">IF($S1693=1,IFERROR(INDEX(Summary!$K:$K,$AH1693),0),0)</f>
        <v>0</v>
      </c>
      <c r="AD1693" s="2">
        <f t="array" ref="AD1693">IF($S1693=1,IFERROR(INDEX(Summary!$L:$L,$AH1693),0),0)</f>
        <v>0</v>
      </c>
      <c r="AE1693" s="2">
        <f t="array" ref="AE1693">IF($S1693=1,IFERROR(INDEX(Summary!$M:$M,$AH1693),0),0)</f>
        <v>0</v>
      </c>
      <c r="AF1693" s="2">
        <f t="array" ref="AF1693">IF($S1693=1,IFERROR(INDEX(Summary!$N:$N,$AH1693),0),0)</f>
        <v>0</v>
      </c>
      <c r="AG1693">
        <f t="array" ref="AG1693">IF($A1693="","",IFERROR(INDEX(Summary!$BB:$BB,$AH1693),0))</f>
        <v>10</v>
      </c>
      <c r="AH1693">
        <f t="shared" si="242"/>
        <v>59</v>
      </c>
    </row>
    <row r="1694" spans="1:34" hidden="1">
      <c r="A1694" t="str">
        <f t="array" ref="A1694">IFERROR(INDEX(Summary!$D:$D,$AH1694)&amp;"","")</f>
        <v>FG00263</v>
      </c>
      <c r="B1694" t="str">
        <f t="array" ref="B1694">IF($A1694="","",INDEX(Summary!$E:$E,$AH1694))</f>
        <v>Tur (Pigeon Pea) Dal, Unpolished Desi Variety - 500gm</v>
      </c>
      <c r="C1694" t="str">
        <f t="array" ref="C1694">IF($A1694="","",INDEX(Summary!$B:$B,$AH1694))</f>
        <v>Raw_Agri</v>
      </c>
      <c r="D1694" t="str">
        <f t="array" ref="D1694">IF($A1694="","",INDEX(Summary!$C:$C,$AH1694))</f>
        <v>C6</v>
      </c>
      <c r="E1694">
        <f t="array" ref="E1694">IF($A1694="","",INDEX(Summary!$F:$F,$AH1694))</f>
        <v>0.5</v>
      </c>
      <c r="F1694" t="str">
        <f t="array" ref="F1694">IF($A1694="","",INDEX(Summary!$BC:$BC,$AH1694)&amp;"")</f>
        <v>P3 – Normal</v>
      </c>
      <c r="G1694">
        <f t="shared" si="234"/>
        <v>3</v>
      </c>
      <c r="H1694">
        <f t="shared" si="235"/>
        <v>0</v>
      </c>
      <c r="I1694" t="str">
        <f t="array" ref="I1694">IF($A1694="","",IF(IFERROR(INDEX(Summary!$BA:$BA,$AH1694),0)&lt;1,"Under 1 day",IF(INDEX(Summary!$BA:$BA,$AH1694)&lt;3,"1-3 days",IF(INDEX(Summary!$BA:$BA,$AH1694)&lt;7,"3-7 days","7+ days"))))</f>
        <v>Under 1 day</v>
      </c>
      <c r="J1694" t="str">
        <f t="array" ref="J1694">IF($A1694="","",IF(IFERROR(INDEX(Summary!$AX:$AX,$AH1694),0)&lt;0.25,"0-25%",IF(INDEX(Summary!$AX:$AX,$AH1694)&lt;0.5,"25-50%",IF(INDEX(Summary!$AX:$AX,$AH1694)&lt;0.75,"50-75%","75-100%"))))</f>
        <v>75-100%</v>
      </c>
      <c r="K1694" t="str">
        <f t="array" ref="K1694">IF($A1694="","",INDEX(Summary!$AY:$AY,$AH1694)&amp;"")</f>
        <v>hold by planning</v>
      </c>
      <c r="L1694" s="1">
        <f>IF($A1694="","",Summary!$P$2+MOD(ROW()-2,30))</f>
        <v>46239</v>
      </c>
      <c r="M1694">
        <f t="shared" si="236"/>
        <v>13</v>
      </c>
      <c r="N1694">
        <f t="shared" si="237"/>
        <v>5</v>
      </c>
      <c r="O1694" t="str">
        <f t="shared" si="238"/>
        <v>Aug-2026</v>
      </c>
      <c r="P1694">
        <f t="shared" ca="1" si="239"/>
        <v>1</v>
      </c>
      <c r="Q1694" s="2">
        <f t="array" ref="Q1694">IF($A1694="",0,IFERROR(INDEX(Summary!$P$3:$AS$67,$AH1694-2,$M1694),0))</f>
        <v>0</v>
      </c>
      <c r="R1694" s="2">
        <f t="array" ref="R1694">IF($A1694="",0,ROUND(IFERROR(INDEX(Summary!$O:$O,$AH1694),0)/30,0))</f>
        <v>0</v>
      </c>
      <c r="S1694">
        <f t="shared" si="240"/>
        <v>0</v>
      </c>
      <c r="T1694" s="2">
        <f t="array" ref="T1694">IF($S1694=1,IFERROR(INDEX(Summary!$O:$O,$AH1694),0),0)</f>
        <v>0</v>
      </c>
      <c r="U1694" s="2">
        <f t="array" ref="U1694">IF($S1694=1,IFERROR(INDEX(Summary!$AT:$AT,$AH1694),0),0)</f>
        <v>0</v>
      </c>
      <c r="V1694" s="2">
        <f t="shared" si="241"/>
        <v>0</v>
      </c>
      <c r="W1694" s="2">
        <f t="array" ref="W1694">IF($S1694=1,IFERROR(INDEX(Summary!$AZ:$AZ,$AH1694),0),0)</f>
        <v>0</v>
      </c>
      <c r="X1694" s="3">
        <f t="array" ref="X1694">IF($S1694=1,IFERROR(INDEX(Summary!$BA:$BA,$AH1694),0),0)</f>
        <v>0</v>
      </c>
      <c r="Y1694" s="2">
        <f t="array" ref="Y1694">IF($S1694=1,IFERROR(INDEX(Summary!$G:$G,$AH1694),0),0)</f>
        <v>0</v>
      </c>
      <c r="Z1694" s="2">
        <f t="array" ref="Z1694">IF($S1694=1,IFERROR(INDEX(Summary!$H:$H,$AH1694),0),0)</f>
        <v>0</v>
      </c>
      <c r="AA1694" s="2">
        <f t="array" ref="AA1694">IF($S1694=1,IFERROR(INDEX(Summary!$I:$I,$AH1694),0),0)</f>
        <v>0</v>
      </c>
      <c r="AB1694" s="2">
        <f t="array" ref="AB1694">IF($S1694=1,IFERROR(INDEX(Summary!$J:$J,$AH1694),0),0)</f>
        <v>0</v>
      </c>
      <c r="AC1694" s="2">
        <f t="array" ref="AC1694">IF($S1694=1,IFERROR(INDEX(Summary!$K:$K,$AH1694),0),0)</f>
        <v>0</v>
      </c>
      <c r="AD1694" s="2">
        <f t="array" ref="AD1694">IF($S1694=1,IFERROR(INDEX(Summary!$L:$L,$AH1694),0),0)</f>
        <v>0</v>
      </c>
      <c r="AE1694" s="2">
        <f t="array" ref="AE1694">IF($S1694=1,IFERROR(INDEX(Summary!$M:$M,$AH1694),0),0)</f>
        <v>0</v>
      </c>
      <c r="AF1694" s="2">
        <f t="array" ref="AF1694">IF($S1694=1,IFERROR(INDEX(Summary!$N:$N,$AH1694),0),0)</f>
        <v>0</v>
      </c>
      <c r="AG1694">
        <f t="array" ref="AG1694">IF($A1694="","",IFERROR(INDEX(Summary!$BB:$BB,$AH1694),0))</f>
        <v>10</v>
      </c>
      <c r="AH1694">
        <f t="shared" si="242"/>
        <v>59</v>
      </c>
    </row>
    <row r="1695" spans="1:34" hidden="1">
      <c r="A1695" t="str">
        <f t="array" ref="A1695">IFERROR(INDEX(Summary!$D:$D,$AH1695)&amp;"","")</f>
        <v>FG00263</v>
      </c>
      <c r="B1695" t="str">
        <f t="array" ref="B1695">IF($A1695="","",INDEX(Summary!$E:$E,$AH1695))</f>
        <v>Tur (Pigeon Pea) Dal, Unpolished Desi Variety - 500gm</v>
      </c>
      <c r="C1695" t="str">
        <f t="array" ref="C1695">IF($A1695="","",INDEX(Summary!$B:$B,$AH1695))</f>
        <v>Raw_Agri</v>
      </c>
      <c r="D1695" t="str">
        <f t="array" ref="D1695">IF($A1695="","",INDEX(Summary!$C:$C,$AH1695))</f>
        <v>C6</v>
      </c>
      <c r="E1695">
        <f t="array" ref="E1695">IF($A1695="","",INDEX(Summary!$F:$F,$AH1695))</f>
        <v>0.5</v>
      </c>
      <c r="F1695" t="str">
        <f t="array" ref="F1695">IF($A1695="","",INDEX(Summary!$BC:$BC,$AH1695)&amp;"")</f>
        <v>P3 – Normal</v>
      </c>
      <c r="G1695">
        <f t="shared" si="234"/>
        <v>3</v>
      </c>
      <c r="H1695">
        <f t="shared" si="235"/>
        <v>0</v>
      </c>
      <c r="I1695" t="str">
        <f t="array" ref="I1695">IF($A1695="","",IF(IFERROR(INDEX(Summary!$BA:$BA,$AH1695),0)&lt;1,"Under 1 day",IF(INDEX(Summary!$BA:$BA,$AH1695)&lt;3,"1-3 days",IF(INDEX(Summary!$BA:$BA,$AH1695)&lt;7,"3-7 days","7+ days"))))</f>
        <v>Under 1 day</v>
      </c>
      <c r="J1695" t="str">
        <f t="array" ref="J1695">IF($A1695="","",IF(IFERROR(INDEX(Summary!$AX:$AX,$AH1695),0)&lt;0.25,"0-25%",IF(INDEX(Summary!$AX:$AX,$AH1695)&lt;0.5,"25-50%",IF(INDEX(Summary!$AX:$AX,$AH1695)&lt;0.75,"50-75%","75-100%"))))</f>
        <v>75-100%</v>
      </c>
      <c r="K1695" t="str">
        <f t="array" ref="K1695">IF($A1695="","",INDEX(Summary!$AY:$AY,$AH1695)&amp;"")</f>
        <v>hold by planning</v>
      </c>
      <c r="L1695" s="1">
        <f>IF($A1695="","",Summary!$P$2+MOD(ROW()-2,30))</f>
        <v>46240</v>
      </c>
      <c r="M1695">
        <f t="shared" si="236"/>
        <v>14</v>
      </c>
      <c r="N1695">
        <f t="shared" si="237"/>
        <v>6</v>
      </c>
      <c r="O1695" t="str">
        <f t="shared" si="238"/>
        <v>Aug-2026</v>
      </c>
      <c r="P1695">
        <f t="shared" ca="1" si="239"/>
        <v>1</v>
      </c>
      <c r="Q1695" s="2">
        <f t="array" ref="Q1695">IF($A1695="",0,IFERROR(INDEX(Summary!$P$3:$AS$67,$AH1695-2,$M1695),0))</f>
        <v>0</v>
      </c>
      <c r="R1695" s="2">
        <f t="array" ref="R1695">IF($A1695="",0,ROUND(IFERROR(INDEX(Summary!$O:$O,$AH1695),0)/30,0))</f>
        <v>0</v>
      </c>
      <c r="S1695">
        <f t="shared" si="240"/>
        <v>0</v>
      </c>
      <c r="T1695" s="2">
        <f t="array" ref="T1695">IF($S1695=1,IFERROR(INDEX(Summary!$O:$O,$AH1695),0),0)</f>
        <v>0</v>
      </c>
      <c r="U1695" s="2">
        <f t="array" ref="U1695">IF($S1695=1,IFERROR(INDEX(Summary!$AT:$AT,$AH1695),0),0)</f>
        <v>0</v>
      </c>
      <c r="V1695" s="2">
        <f t="shared" si="241"/>
        <v>0</v>
      </c>
      <c r="W1695" s="2">
        <f t="array" ref="W1695">IF($S1695=1,IFERROR(INDEX(Summary!$AZ:$AZ,$AH1695),0),0)</f>
        <v>0</v>
      </c>
      <c r="X1695" s="3">
        <f t="array" ref="X1695">IF($S1695=1,IFERROR(INDEX(Summary!$BA:$BA,$AH1695),0),0)</f>
        <v>0</v>
      </c>
      <c r="Y1695" s="2">
        <f t="array" ref="Y1695">IF($S1695=1,IFERROR(INDEX(Summary!$G:$G,$AH1695),0),0)</f>
        <v>0</v>
      </c>
      <c r="Z1695" s="2">
        <f t="array" ref="Z1695">IF($S1695=1,IFERROR(INDEX(Summary!$H:$H,$AH1695),0),0)</f>
        <v>0</v>
      </c>
      <c r="AA1695" s="2">
        <f t="array" ref="AA1695">IF($S1695=1,IFERROR(INDEX(Summary!$I:$I,$AH1695),0),0)</f>
        <v>0</v>
      </c>
      <c r="AB1695" s="2">
        <f t="array" ref="AB1695">IF($S1695=1,IFERROR(INDEX(Summary!$J:$J,$AH1695),0),0)</f>
        <v>0</v>
      </c>
      <c r="AC1695" s="2">
        <f t="array" ref="AC1695">IF($S1695=1,IFERROR(INDEX(Summary!$K:$K,$AH1695),0),0)</f>
        <v>0</v>
      </c>
      <c r="AD1695" s="2">
        <f t="array" ref="AD1695">IF($S1695=1,IFERROR(INDEX(Summary!$L:$L,$AH1695),0),0)</f>
        <v>0</v>
      </c>
      <c r="AE1695" s="2">
        <f t="array" ref="AE1695">IF($S1695=1,IFERROR(INDEX(Summary!$M:$M,$AH1695),0),0)</f>
        <v>0</v>
      </c>
      <c r="AF1695" s="2">
        <f t="array" ref="AF1695">IF($S1695=1,IFERROR(INDEX(Summary!$N:$N,$AH1695),0),0)</f>
        <v>0</v>
      </c>
      <c r="AG1695">
        <f t="array" ref="AG1695">IF($A1695="","",IFERROR(INDEX(Summary!$BB:$BB,$AH1695),0))</f>
        <v>10</v>
      </c>
      <c r="AH1695">
        <f t="shared" si="242"/>
        <v>59</v>
      </c>
    </row>
    <row r="1696" spans="1:34" hidden="1">
      <c r="A1696" t="str">
        <f t="array" ref="A1696">IFERROR(INDEX(Summary!$D:$D,$AH1696)&amp;"","")</f>
        <v>FG00263</v>
      </c>
      <c r="B1696" t="str">
        <f t="array" ref="B1696">IF($A1696="","",INDEX(Summary!$E:$E,$AH1696))</f>
        <v>Tur (Pigeon Pea) Dal, Unpolished Desi Variety - 500gm</v>
      </c>
      <c r="C1696" t="str">
        <f t="array" ref="C1696">IF($A1696="","",INDEX(Summary!$B:$B,$AH1696))</f>
        <v>Raw_Agri</v>
      </c>
      <c r="D1696" t="str">
        <f t="array" ref="D1696">IF($A1696="","",INDEX(Summary!$C:$C,$AH1696))</f>
        <v>C6</v>
      </c>
      <c r="E1696">
        <f t="array" ref="E1696">IF($A1696="","",INDEX(Summary!$F:$F,$AH1696))</f>
        <v>0.5</v>
      </c>
      <c r="F1696" t="str">
        <f t="array" ref="F1696">IF($A1696="","",INDEX(Summary!$BC:$BC,$AH1696)&amp;"")</f>
        <v>P3 – Normal</v>
      </c>
      <c r="G1696">
        <f t="shared" si="234"/>
        <v>3</v>
      </c>
      <c r="H1696">
        <f t="shared" si="235"/>
        <v>0</v>
      </c>
      <c r="I1696" t="str">
        <f t="array" ref="I1696">IF($A1696="","",IF(IFERROR(INDEX(Summary!$BA:$BA,$AH1696),0)&lt;1,"Under 1 day",IF(INDEX(Summary!$BA:$BA,$AH1696)&lt;3,"1-3 days",IF(INDEX(Summary!$BA:$BA,$AH1696)&lt;7,"3-7 days","7+ days"))))</f>
        <v>Under 1 day</v>
      </c>
      <c r="J1696" t="str">
        <f t="array" ref="J1696">IF($A1696="","",IF(IFERROR(INDEX(Summary!$AX:$AX,$AH1696),0)&lt;0.25,"0-25%",IF(INDEX(Summary!$AX:$AX,$AH1696)&lt;0.5,"25-50%",IF(INDEX(Summary!$AX:$AX,$AH1696)&lt;0.75,"50-75%","75-100%"))))</f>
        <v>75-100%</v>
      </c>
      <c r="K1696" t="str">
        <f t="array" ref="K1696">IF($A1696="","",INDEX(Summary!$AY:$AY,$AH1696)&amp;"")</f>
        <v>hold by planning</v>
      </c>
      <c r="L1696" s="1">
        <f>IF($A1696="","",Summary!$P$2+MOD(ROW()-2,30))</f>
        <v>46241</v>
      </c>
      <c r="M1696">
        <f t="shared" si="236"/>
        <v>15</v>
      </c>
      <c r="N1696">
        <f t="shared" si="237"/>
        <v>7</v>
      </c>
      <c r="O1696" t="str">
        <f t="shared" si="238"/>
        <v>Aug-2026</v>
      </c>
      <c r="P1696">
        <f t="shared" ca="1" si="239"/>
        <v>1</v>
      </c>
      <c r="Q1696" s="2">
        <f t="array" ref="Q1696">IF($A1696="",0,IFERROR(INDEX(Summary!$P$3:$AS$67,$AH1696-2,$M1696),0))</f>
        <v>0</v>
      </c>
      <c r="R1696" s="2">
        <f t="array" ref="R1696">IF($A1696="",0,ROUND(IFERROR(INDEX(Summary!$O:$O,$AH1696),0)/30,0))</f>
        <v>0</v>
      </c>
      <c r="S1696">
        <f t="shared" si="240"/>
        <v>0</v>
      </c>
      <c r="T1696" s="2">
        <f t="array" ref="T1696">IF($S1696=1,IFERROR(INDEX(Summary!$O:$O,$AH1696),0),0)</f>
        <v>0</v>
      </c>
      <c r="U1696" s="2">
        <f t="array" ref="U1696">IF($S1696=1,IFERROR(INDEX(Summary!$AT:$AT,$AH1696),0),0)</f>
        <v>0</v>
      </c>
      <c r="V1696" s="2">
        <f t="shared" si="241"/>
        <v>0</v>
      </c>
      <c r="W1696" s="2">
        <f t="array" ref="W1696">IF($S1696=1,IFERROR(INDEX(Summary!$AZ:$AZ,$AH1696),0),0)</f>
        <v>0</v>
      </c>
      <c r="X1696" s="3">
        <f t="array" ref="X1696">IF($S1696=1,IFERROR(INDEX(Summary!$BA:$BA,$AH1696),0),0)</f>
        <v>0</v>
      </c>
      <c r="Y1696" s="2">
        <f t="array" ref="Y1696">IF($S1696=1,IFERROR(INDEX(Summary!$G:$G,$AH1696),0),0)</f>
        <v>0</v>
      </c>
      <c r="Z1696" s="2">
        <f t="array" ref="Z1696">IF($S1696=1,IFERROR(INDEX(Summary!$H:$H,$AH1696),0),0)</f>
        <v>0</v>
      </c>
      <c r="AA1696" s="2">
        <f t="array" ref="AA1696">IF($S1696=1,IFERROR(INDEX(Summary!$I:$I,$AH1696),0),0)</f>
        <v>0</v>
      </c>
      <c r="AB1696" s="2">
        <f t="array" ref="AB1696">IF($S1696=1,IFERROR(INDEX(Summary!$J:$J,$AH1696),0),0)</f>
        <v>0</v>
      </c>
      <c r="AC1696" s="2">
        <f t="array" ref="AC1696">IF($S1696=1,IFERROR(INDEX(Summary!$K:$K,$AH1696),0),0)</f>
        <v>0</v>
      </c>
      <c r="AD1696" s="2">
        <f t="array" ref="AD1696">IF($S1696=1,IFERROR(INDEX(Summary!$L:$L,$AH1696),0),0)</f>
        <v>0</v>
      </c>
      <c r="AE1696" s="2">
        <f t="array" ref="AE1696">IF($S1696=1,IFERROR(INDEX(Summary!$M:$M,$AH1696),0),0)</f>
        <v>0</v>
      </c>
      <c r="AF1696" s="2">
        <f t="array" ref="AF1696">IF($S1696=1,IFERROR(INDEX(Summary!$N:$N,$AH1696),0),0)</f>
        <v>0</v>
      </c>
      <c r="AG1696">
        <f t="array" ref="AG1696">IF($A1696="","",IFERROR(INDEX(Summary!$BB:$BB,$AH1696),0))</f>
        <v>10</v>
      </c>
      <c r="AH1696">
        <f t="shared" si="242"/>
        <v>59</v>
      </c>
    </row>
    <row r="1697" spans="1:34" hidden="1">
      <c r="A1697" t="str">
        <f t="array" ref="A1697">IFERROR(INDEX(Summary!$D:$D,$AH1697)&amp;"","")</f>
        <v>FG00263</v>
      </c>
      <c r="B1697" t="str">
        <f t="array" ref="B1697">IF($A1697="","",INDEX(Summary!$E:$E,$AH1697))</f>
        <v>Tur (Pigeon Pea) Dal, Unpolished Desi Variety - 500gm</v>
      </c>
      <c r="C1697" t="str">
        <f t="array" ref="C1697">IF($A1697="","",INDEX(Summary!$B:$B,$AH1697))</f>
        <v>Raw_Agri</v>
      </c>
      <c r="D1697" t="str">
        <f t="array" ref="D1697">IF($A1697="","",INDEX(Summary!$C:$C,$AH1697))</f>
        <v>C6</v>
      </c>
      <c r="E1697">
        <f t="array" ref="E1697">IF($A1697="","",INDEX(Summary!$F:$F,$AH1697))</f>
        <v>0.5</v>
      </c>
      <c r="F1697" t="str">
        <f t="array" ref="F1697">IF($A1697="","",INDEX(Summary!$BC:$BC,$AH1697)&amp;"")</f>
        <v>P3 – Normal</v>
      </c>
      <c r="G1697">
        <f t="shared" si="234"/>
        <v>3</v>
      </c>
      <c r="H1697">
        <f t="shared" si="235"/>
        <v>0</v>
      </c>
      <c r="I1697" t="str">
        <f t="array" ref="I1697">IF($A1697="","",IF(IFERROR(INDEX(Summary!$BA:$BA,$AH1697),0)&lt;1,"Under 1 day",IF(INDEX(Summary!$BA:$BA,$AH1697)&lt;3,"1-3 days",IF(INDEX(Summary!$BA:$BA,$AH1697)&lt;7,"3-7 days","7+ days"))))</f>
        <v>Under 1 day</v>
      </c>
      <c r="J1697" t="str">
        <f t="array" ref="J1697">IF($A1697="","",IF(IFERROR(INDEX(Summary!$AX:$AX,$AH1697),0)&lt;0.25,"0-25%",IF(INDEX(Summary!$AX:$AX,$AH1697)&lt;0.5,"25-50%",IF(INDEX(Summary!$AX:$AX,$AH1697)&lt;0.75,"50-75%","75-100%"))))</f>
        <v>75-100%</v>
      </c>
      <c r="K1697" t="str">
        <f t="array" ref="K1697">IF($A1697="","",INDEX(Summary!$AY:$AY,$AH1697)&amp;"")</f>
        <v>hold by planning</v>
      </c>
      <c r="L1697" s="1">
        <f>IF($A1697="","",Summary!$P$2+MOD(ROW()-2,30))</f>
        <v>46242</v>
      </c>
      <c r="M1697">
        <f t="shared" si="236"/>
        <v>16</v>
      </c>
      <c r="N1697">
        <f t="shared" si="237"/>
        <v>8</v>
      </c>
      <c r="O1697" t="str">
        <f t="shared" si="238"/>
        <v>Aug-2026</v>
      </c>
      <c r="P1697">
        <f t="shared" ca="1" si="239"/>
        <v>1</v>
      </c>
      <c r="Q1697" s="2">
        <f t="array" ref="Q1697">IF($A1697="",0,IFERROR(INDEX(Summary!$P$3:$AS$67,$AH1697-2,$M1697),0))</f>
        <v>0</v>
      </c>
      <c r="R1697" s="2">
        <f t="array" ref="R1697">IF($A1697="",0,ROUND(IFERROR(INDEX(Summary!$O:$O,$AH1697),0)/30,0))</f>
        <v>0</v>
      </c>
      <c r="S1697">
        <f t="shared" si="240"/>
        <v>0</v>
      </c>
      <c r="T1697" s="2">
        <f t="array" ref="T1697">IF($S1697=1,IFERROR(INDEX(Summary!$O:$O,$AH1697),0),0)</f>
        <v>0</v>
      </c>
      <c r="U1697" s="2">
        <f t="array" ref="U1697">IF($S1697=1,IFERROR(INDEX(Summary!$AT:$AT,$AH1697),0),0)</f>
        <v>0</v>
      </c>
      <c r="V1697" s="2">
        <f t="shared" si="241"/>
        <v>0</v>
      </c>
      <c r="W1697" s="2">
        <f t="array" ref="W1697">IF($S1697=1,IFERROR(INDEX(Summary!$AZ:$AZ,$AH1697),0),0)</f>
        <v>0</v>
      </c>
      <c r="X1697" s="3">
        <f t="array" ref="X1697">IF($S1697=1,IFERROR(INDEX(Summary!$BA:$BA,$AH1697),0),0)</f>
        <v>0</v>
      </c>
      <c r="Y1697" s="2">
        <f t="array" ref="Y1697">IF($S1697=1,IFERROR(INDEX(Summary!$G:$G,$AH1697),0),0)</f>
        <v>0</v>
      </c>
      <c r="Z1697" s="2">
        <f t="array" ref="Z1697">IF($S1697=1,IFERROR(INDEX(Summary!$H:$H,$AH1697),0),0)</f>
        <v>0</v>
      </c>
      <c r="AA1697" s="2">
        <f t="array" ref="AA1697">IF($S1697=1,IFERROR(INDEX(Summary!$I:$I,$AH1697),0),0)</f>
        <v>0</v>
      </c>
      <c r="AB1697" s="2">
        <f t="array" ref="AB1697">IF($S1697=1,IFERROR(INDEX(Summary!$J:$J,$AH1697),0),0)</f>
        <v>0</v>
      </c>
      <c r="AC1697" s="2">
        <f t="array" ref="AC1697">IF($S1697=1,IFERROR(INDEX(Summary!$K:$K,$AH1697),0),0)</f>
        <v>0</v>
      </c>
      <c r="AD1697" s="2">
        <f t="array" ref="AD1697">IF($S1697=1,IFERROR(INDEX(Summary!$L:$L,$AH1697),0),0)</f>
        <v>0</v>
      </c>
      <c r="AE1697" s="2">
        <f t="array" ref="AE1697">IF($S1697=1,IFERROR(INDEX(Summary!$M:$M,$AH1697),0),0)</f>
        <v>0</v>
      </c>
      <c r="AF1697" s="2">
        <f t="array" ref="AF1697">IF($S1697=1,IFERROR(INDEX(Summary!$N:$N,$AH1697),0),0)</f>
        <v>0</v>
      </c>
      <c r="AG1697">
        <f t="array" ref="AG1697">IF($A1697="","",IFERROR(INDEX(Summary!$BB:$BB,$AH1697),0))</f>
        <v>10</v>
      </c>
      <c r="AH1697">
        <f t="shared" si="242"/>
        <v>59</v>
      </c>
    </row>
    <row r="1698" spans="1:34" hidden="1">
      <c r="A1698" t="str">
        <f t="array" ref="A1698">IFERROR(INDEX(Summary!$D:$D,$AH1698)&amp;"","")</f>
        <v>FG00263</v>
      </c>
      <c r="B1698" t="str">
        <f t="array" ref="B1698">IF($A1698="","",INDEX(Summary!$E:$E,$AH1698))</f>
        <v>Tur (Pigeon Pea) Dal, Unpolished Desi Variety - 500gm</v>
      </c>
      <c r="C1698" t="str">
        <f t="array" ref="C1698">IF($A1698="","",INDEX(Summary!$B:$B,$AH1698))</f>
        <v>Raw_Agri</v>
      </c>
      <c r="D1698" t="str">
        <f t="array" ref="D1698">IF($A1698="","",INDEX(Summary!$C:$C,$AH1698))</f>
        <v>C6</v>
      </c>
      <c r="E1698">
        <f t="array" ref="E1698">IF($A1698="","",INDEX(Summary!$F:$F,$AH1698))</f>
        <v>0.5</v>
      </c>
      <c r="F1698" t="str">
        <f t="array" ref="F1698">IF($A1698="","",INDEX(Summary!$BC:$BC,$AH1698)&amp;"")</f>
        <v>P3 – Normal</v>
      </c>
      <c r="G1698">
        <f t="shared" si="234"/>
        <v>3</v>
      </c>
      <c r="H1698">
        <f t="shared" si="235"/>
        <v>0</v>
      </c>
      <c r="I1698" t="str">
        <f t="array" ref="I1698">IF($A1698="","",IF(IFERROR(INDEX(Summary!$BA:$BA,$AH1698),0)&lt;1,"Under 1 day",IF(INDEX(Summary!$BA:$BA,$AH1698)&lt;3,"1-3 days",IF(INDEX(Summary!$BA:$BA,$AH1698)&lt;7,"3-7 days","7+ days"))))</f>
        <v>Under 1 day</v>
      </c>
      <c r="J1698" t="str">
        <f t="array" ref="J1698">IF($A1698="","",IF(IFERROR(INDEX(Summary!$AX:$AX,$AH1698),0)&lt;0.25,"0-25%",IF(INDEX(Summary!$AX:$AX,$AH1698)&lt;0.5,"25-50%",IF(INDEX(Summary!$AX:$AX,$AH1698)&lt;0.75,"50-75%","75-100%"))))</f>
        <v>75-100%</v>
      </c>
      <c r="K1698" t="str">
        <f t="array" ref="K1698">IF($A1698="","",INDEX(Summary!$AY:$AY,$AH1698)&amp;"")</f>
        <v>hold by planning</v>
      </c>
      <c r="L1698" s="1">
        <f>IF($A1698="","",Summary!$P$2+MOD(ROW()-2,30))</f>
        <v>46243</v>
      </c>
      <c r="M1698">
        <f t="shared" si="236"/>
        <v>17</v>
      </c>
      <c r="N1698">
        <f t="shared" si="237"/>
        <v>9</v>
      </c>
      <c r="O1698" t="str">
        <f t="shared" si="238"/>
        <v>Aug-2026</v>
      </c>
      <c r="P1698">
        <f t="shared" ca="1" si="239"/>
        <v>1</v>
      </c>
      <c r="Q1698" s="2">
        <f t="array" ref="Q1698">IF($A1698="",0,IFERROR(INDEX(Summary!$P$3:$AS$67,$AH1698-2,$M1698),0))</f>
        <v>0</v>
      </c>
      <c r="R1698" s="2">
        <f t="array" ref="R1698">IF($A1698="",0,ROUND(IFERROR(INDEX(Summary!$O:$O,$AH1698),0)/30,0))</f>
        <v>0</v>
      </c>
      <c r="S1698">
        <f t="shared" si="240"/>
        <v>0</v>
      </c>
      <c r="T1698" s="2">
        <f t="array" ref="T1698">IF($S1698=1,IFERROR(INDEX(Summary!$O:$O,$AH1698),0),0)</f>
        <v>0</v>
      </c>
      <c r="U1698" s="2">
        <f t="array" ref="U1698">IF($S1698=1,IFERROR(INDEX(Summary!$AT:$AT,$AH1698),0),0)</f>
        <v>0</v>
      </c>
      <c r="V1698" s="2">
        <f t="shared" si="241"/>
        <v>0</v>
      </c>
      <c r="W1698" s="2">
        <f t="array" ref="W1698">IF($S1698=1,IFERROR(INDEX(Summary!$AZ:$AZ,$AH1698),0),0)</f>
        <v>0</v>
      </c>
      <c r="X1698" s="3">
        <f t="array" ref="X1698">IF($S1698=1,IFERROR(INDEX(Summary!$BA:$BA,$AH1698),0),0)</f>
        <v>0</v>
      </c>
      <c r="Y1698" s="2">
        <f t="array" ref="Y1698">IF($S1698=1,IFERROR(INDEX(Summary!$G:$G,$AH1698),0),0)</f>
        <v>0</v>
      </c>
      <c r="Z1698" s="2">
        <f t="array" ref="Z1698">IF($S1698=1,IFERROR(INDEX(Summary!$H:$H,$AH1698),0),0)</f>
        <v>0</v>
      </c>
      <c r="AA1698" s="2">
        <f t="array" ref="AA1698">IF($S1698=1,IFERROR(INDEX(Summary!$I:$I,$AH1698),0),0)</f>
        <v>0</v>
      </c>
      <c r="AB1698" s="2">
        <f t="array" ref="AB1698">IF($S1698=1,IFERROR(INDEX(Summary!$J:$J,$AH1698),0),0)</f>
        <v>0</v>
      </c>
      <c r="AC1698" s="2">
        <f t="array" ref="AC1698">IF($S1698=1,IFERROR(INDEX(Summary!$K:$K,$AH1698),0),0)</f>
        <v>0</v>
      </c>
      <c r="AD1698" s="2">
        <f t="array" ref="AD1698">IF($S1698=1,IFERROR(INDEX(Summary!$L:$L,$AH1698),0),0)</f>
        <v>0</v>
      </c>
      <c r="AE1698" s="2">
        <f t="array" ref="AE1698">IF($S1698=1,IFERROR(INDEX(Summary!$M:$M,$AH1698),0),0)</f>
        <v>0</v>
      </c>
      <c r="AF1698" s="2">
        <f t="array" ref="AF1698">IF($S1698=1,IFERROR(INDEX(Summary!$N:$N,$AH1698),0),0)</f>
        <v>0</v>
      </c>
      <c r="AG1698">
        <f t="array" ref="AG1698">IF($A1698="","",IFERROR(INDEX(Summary!$BB:$BB,$AH1698),0))</f>
        <v>10</v>
      </c>
      <c r="AH1698">
        <f t="shared" si="242"/>
        <v>59</v>
      </c>
    </row>
    <row r="1699" spans="1:34" hidden="1">
      <c r="A1699" t="str">
        <f t="array" ref="A1699">IFERROR(INDEX(Summary!$D:$D,$AH1699)&amp;"","")</f>
        <v>FG00263</v>
      </c>
      <c r="B1699" t="str">
        <f t="array" ref="B1699">IF($A1699="","",INDEX(Summary!$E:$E,$AH1699))</f>
        <v>Tur (Pigeon Pea) Dal, Unpolished Desi Variety - 500gm</v>
      </c>
      <c r="C1699" t="str">
        <f t="array" ref="C1699">IF($A1699="","",INDEX(Summary!$B:$B,$AH1699))</f>
        <v>Raw_Agri</v>
      </c>
      <c r="D1699" t="str">
        <f t="array" ref="D1699">IF($A1699="","",INDEX(Summary!$C:$C,$AH1699))</f>
        <v>C6</v>
      </c>
      <c r="E1699">
        <f t="array" ref="E1699">IF($A1699="","",INDEX(Summary!$F:$F,$AH1699))</f>
        <v>0.5</v>
      </c>
      <c r="F1699" t="str">
        <f t="array" ref="F1699">IF($A1699="","",INDEX(Summary!$BC:$BC,$AH1699)&amp;"")</f>
        <v>P3 – Normal</v>
      </c>
      <c r="G1699">
        <f t="shared" si="234"/>
        <v>3</v>
      </c>
      <c r="H1699">
        <f t="shared" si="235"/>
        <v>0</v>
      </c>
      <c r="I1699" t="str">
        <f t="array" ref="I1699">IF($A1699="","",IF(IFERROR(INDEX(Summary!$BA:$BA,$AH1699),0)&lt;1,"Under 1 day",IF(INDEX(Summary!$BA:$BA,$AH1699)&lt;3,"1-3 days",IF(INDEX(Summary!$BA:$BA,$AH1699)&lt;7,"3-7 days","7+ days"))))</f>
        <v>Under 1 day</v>
      </c>
      <c r="J1699" t="str">
        <f t="array" ref="J1699">IF($A1699="","",IF(IFERROR(INDEX(Summary!$AX:$AX,$AH1699),0)&lt;0.25,"0-25%",IF(INDEX(Summary!$AX:$AX,$AH1699)&lt;0.5,"25-50%",IF(INDEX(Summary!$AX:$AX,$AH1699)&lt;0.75,"50-75%","75-100%"))))</f>
        <v>75-100%</v>
      </c>
      <c r="K1699" t="str">
        <f t="array" ref="K1699">IF($A1699="","",INDEX(Summary!$AY:$AY,$AH1699)&amp;"")</f>
        <v>hold by planning</v>
      </c>
      <c r="L1699" s="1">
        <f>IF($A1699="","",Summary!$P$2+MOD(ROW()-2,30))</f>
        <v>46244</v>
      </c>
      <c r="M1699">
        <f t="shared" si="236"/>
        <v>18</v>
      </c>
      <c r="N1699">
        <f t="shared" si="237"/>
        <v>10</v>
      </c>
      <c r="O1699" t="str">
        <f t="shared" si="238"/>
        <v>Aug-2026</v>
      </c>
      <c r="P1699">
        <f t="shared" ca="1" si="239"/>
        <v>1</v>
      </c>
      <c r="Q1699" s="2">
        <f t="array" ref="Q1699">IF($A1699="",0,IFERROR(INDEX(Summary!$P$3:$AS$67,$AH1699-2,$M1699),0))</f>
        <v>0</v>
      </c>
      <c r="R1699" s="2">
        <f t="array" ref="R1699">IF($A1699="",0,ROUND(IFERROR(INDEX(Summary!$O:$O,$AH1699),0)/30,0))</f>
        <v>0</v>
      </c>
      <c r="S1699">
        <f t="shared" si="240"/>
        <v>0</v>
      </c>
      <c r="T1699" s="2">
        <f t="array" ref="T1699">IF($S1699=1,IFERROR(INDEX(Summary!$O:$O,$AH1699),0),0)</f>
        <v>0</v>
      </c>
      <c r="U1699" s="2">
        <f t="array" ref="U1699">IF($S1699=1,IFERROR(INDEX(Summary!$AT:$AT,$AH1699),0),0)</f>
        <v>0</v>
      </c>
      <c r="V1699" s="2">
        <f t="shared" si="241"/>
        <v>0</v>
      </c>
      <c r="W1699" s="2">
        <f t="array" ref="W1699">IF($S1699=1,IFERROR(INDEX(Summary!$AZ:$AZ,$AH1699),0),0)</f>
        <v>0</v>
      </c>
      <c r="X1699" s="3">
        <f t="array" ref="X1699">IF($S1699=1,IFERROR(INDEX(Summary!$BA:$BA,$AH1699),0),0)</f>
        <v>0</v>
      </c>
      <c r="Y1699" s="2">
        <f t="array" ref="Y1699">IF($S1699=1,IFERROR(INDEX(Summary!$G:$G,$AH1699),0),0)</f>
        <v>0</v>
      </c>
      <c r="Z1699" s="2">
        <f t="array" ref="Z1699">IF($S1699=1,IFERROR(INDEX(Summary!$H:$H,$AH1699),0),0)</f>
        <v>0</v>
      </c>
      <c r="AA1699" s="2">
        <f t="array" ref="AA1699">IF($S1699=1,IFERROR(INDEX(Summary!$I:$I,$AH1699),0),0)</f>
        <v>0</v>
      </c>
      <c r="AB1699" s="2">
        <f t="array" ref="AB1699">IF($S1699=1,IFERROR(INDEX(Summary!$J:$J,$AH1699),0),0)</f>
        <v>0</v>
      </c>
      <c r="AC1699" s="2">
        <f t="array" ref="AC1699">IF($S1699=1,IFERROR(INDEX(Summary!$K:$K,$AH1699),0),0)</f>
        <v>0</v>
      </c>
      <c r="AD1699" s="2">
        <f t="array" ref="AD1699">IF($S1699=1,IFERROR(INDEX(Summary!$L:$L,$AH1699),0),0)</f>
        <v>0</v>
      </c>
      <c r="AE1699" s="2">
        <f t="array" ref="AE1699">IF($S1699=1,IFERROR(INDEX(Summary!$M:$M,$AH1699),0),0)</f>
        <v>0</v>
      </c>
      <c r="AF1699" s="2">
        <f t="array" ref="AF1699">IF($S1699=1,IFERROR(INDEX(Summary!$N:$N,$AH1699),0),0)</f>
        <v>0</v>
      </c>
      <c r="AG1699">
        <f t="array" ref="AG1699">IF($A1699="","",IFERROR(INDEX(Summary!$BB:$BB,$AH1699),0))</f>
        <v>10</v>
      </c>
      <c r="AH1699">
        <f t="shared" si="242"/>
        <v>59</v>
      </c>
    </row>
    <row r="1700" spans="1:34" hidden="1">
      <c r="A1700" t="str">
        <f t="array" ref="A1700">IFERROR(INDEX(Summary!$D:$D,$AH1700)&amp;"","")</f>
        <v>FG00263</v>
      </c>
      <c r="B1700" t="str">
        <f t="array" ref="B1700">IF($A1700="","",INDEX(Summary!$E:$E,$AH1700))</f>
        <v>Tur (Pigeon Pea) Dal, Unpolished Desi Variety - 500gm</v>
      </c>
      <c r="C1700" t="str">
        <f t="array" ref="C1700">IF($A1700="","",INDEX(Summary!$B:$B,$AH1700))</f>
        <v>Raw_Agri</v>
      </c>
      <c r="D1700" t="str">
        <f t="array" ref="D1700">IF($A1700="","",INDEX(Summary!$C:$C,$AH1700))</f>
        <v>C6</v>
      </c>
      <c r="E1700">
        <f t="array" ref="E1700">IF($A1700="","",INDEX(Summary!$F:$F,$AH1700))</f>
        <v>0.5</v>
      </c>
      <c r="F1700" t="str">
        <f t="array" ref="F1700">IF($A1700="","",INDEX(Summary!$BC:$BC,$AH1700)&amp;"")</f>
        <v>P3 – Normal</v>
      </c>
      <c r="G1700">
        <f t="shared" si="234"/>
        <v>3</v>
      </c>
      <c r="H1700">
        <f t="shared" si="235"/>
        <v>0</v>
      </c>
      <c r="I1700" t="str">
        <f t="array" ref="I1700">IF($A1700="","",IF(IFERROR(INDEX(Summary!$BA:$BA,$AH1700),0)&lt;1,"Under 1 day",IF(INDEX(Summary!$BA:$BA,$AH1700)&lt;3,"1-3 days",IF(INDEX(Summary!$BA:$BA,$AH1700)&lt;7,"3-7 days","7+ days"))))</f>
        <v>Under 1 day</v>
      </c>
      <c r="J1700" t="str">
        <f t="array" ref="J1700">IF($A1700="","",IF(IFERROR(INDEX(Summary!$AX:$AX,$AH1700),0)&lt;0.25,"0-25%",IF(INDEX(Summary!$AX:$AX,$AH1700)&lt;0.5,"25-50%",IF(INDEX(Summary!$AX:$AX,$AH1700)&lt;0.75,"50-75%","75-100%"))))</f>
        <v>75-100%</v>
      </c>
      <c r="K1700" t="str">
        <f t="array" ref="K1700">IF($A1700="","",INDEX(Summary!$AY:$AY,$AH1700)&amp;"")</f>
        <v>hold by planning</v>
      </c>
      <c r="L1700" s="1">
        <f>IF($A1700="","",Summary!$P$2+MOD(ROW()-2,30))</f>
        <v>46245</v>
      </c>
      <c r="M1700">
        <f t="shared" si="236"/>
        <v>19</v>
      </c>
      <c r="N1700">
        <f t="shared" si="237"/>
        <v>11</v>
      </c>
      <c r="O1700" t="str">
        <f t="shared" si="238"/>
        <v>Aug-2026</v>
      </c>
      <c r="P1700">
        <f t="shared" ca="1" si="239"/>
        <v>1</v>
      </c>
      <c r="Q1700" s="2">
        <f t="array" ref="Q1700">IF($A1700="",0,IFERROR(INDEX(Summary!$P$3:$AS$67,$AH1700-2,$M1700),0))</f>
        <v>0</v>
      </c>
      <c r="R1700" s="2">
        <f t="array" ref="R1700">IF($A1700="",0,ROUND(IFERROR(INDEX(Summary!$O:$O,$AH1700),0)/30,0))</f>
        <v>0</v>
      </c>
      <c r="S1700">
        <f t="shared" si="240"/>
        <v>0</v>
      </c>
      <c r="T1700" s="2">
        <f t="array" ref="T1700">IF($S1700=1,IFERROR(INDEX(Summary!$O:$O,$AH1700),0),0)</f>
        <v>0</v>
      </c>
      <c r="U1700" s="2">
        <f t="array" ref="U1700">IF($S1700=1,IFERROR(INDEX(Summary!$AT:$AT,$AH1700),0),0)</f>
        <v>0</v>
      </c>
      <c r="V1700" s="2">
        <f t="shared" si="241"/>
        <v>0</v>
      </c>
      <c r="W1700" s="2">
        <f t="array" ref="W1700">IF($S1700=1,IFERROR(INDEX(Summary!$AZ:$AZ,$AH1700),0),0)</f>
        <v>0</v>
      </c>
      <c r="X1700" s="3">
        <f t="array" ref="X1700">IF($S1700=1,IFERROR(INDEX(Summary!$BA:$BA,$AH1700),0),0)</f>
        <v>0</v>
      </c>
      <c r="Y1700" s="2">
        <f t="array" ref="Y1700">IF($S1700=1,IFERROR(INDEX(Summary!$G:$G,$AH1700),0),0)</f>
        <v>0</v>
      </c>
      <c r="Z1700" s="2">
        <f t="array" ref="Z1700">IF($S1700=1,IFERROR(INDEX(Summary!$H:$H,$AH1700),0),0)</f>
        <v>0</v>
      </c>
      <c r="AA1700" s="2">
        <f t="array" ref="AA1700">IF($S1700=1,IFERROR(INDEX(Summary!$I:$I,$AH1700),0),0)</f>
        <v>0</v>
      </c>
      <c r="AB1700" s="2">
        <f t="array" ref="AB1700">IF($S1700=1,IFERROR(INDEX(Summary!$J:$J,$AH1700),0),0)</f>
        <v>0</v>
      </c>
      <c r="AC1700" s="2">
        <f t="array" ref="AC1700">IF($S1700=1,IFERROR(INDEX(Summary!$K:$K,$AH1700),0),0)</f>
        <v>0</v>
      </c>
      <c r="AD1700" s="2">
        <f t="array" ref="AD1700">IF($S1700=1,IFERROR(INDEX(Summary!$L:$L,$AH1700),0),0)</f>
        <v>0</v>
      </c>
      <c r="AE1700" s="2">
        <f t="array" ref="AE1700">IF($S1700=1,IFERROR(INDEX(Summary!$M:$M,$AH1700),0),0)</f>
        <v>0</v>
      </c>
      <c r="AF1700" s="2">
        <f t="array" ref="AF1700">IF($S1700=1,IFERROR(INDEX(Summary!$N:$N,$AH1700),0),0)</f>
        <v>0</v>
      </c>
      <c r="AG1700">
        <f t="array" ref="AG1700">IF($A1700="","",IFERROR(INDEX(Summary!$BB:$BB,$AH1700),0))</f>
        <v>10</v>
      </c>
      <c r="AH1700">
        <f t="shared" si="242"/>
        <v>59</v>
      </c>
    </row>
    <row r="1701" spans="1:34" hidden="1">
      <c r="A1701" t="str">
        <f t="array" ref="A1701">IFERROR(INDEX(Summary!$D:$D,$AH1701)&amp;"","")</f>
        <v>FG00263</v>
      </c>
      <c r="B1701" t="str">
        <f t="array" ref="B1701">IF($A1701="","",INDEX(Summary!$E:$E,$AH1701))</f>
        <v>Tur (Pigeon Pea) Dal, Unpolished Desi Variety - 500gm</v>
      </c>
      <c r="C1701" t="str">
        <f t="array" ref="C1701">IF($A1701="","",INDEX(Summary!$B:$B,$AH1701))</f>
        <v>Raw_Agri</v>
      </c>
      <c r="D1701" t="str">
        <f t="array" ref="D1701">IF($A1701="","",INDEX(Summary!$C:$C,$AH1701))</f>
        <v>C6</v>
      </c>
      <c r="E1701">
        <f t="array" ref="E1701">IF($A1701="","",INDEX(Summary!$F:$F,$AH1701))</f>
        <v>0.5</v>
      </c>
      <c r="F1701" t="str">
        <f t="array" ref="F1701">IF($A1701="","",INDEX(Summary!$BC:$BC,$AH1701)&amp;"")</f>
        <v>P3 – Normal</v>
      </c>
      <c r="G1701">
        <f t="shared" si="234"/>
        <v>3</v>
      </c>
      <c r="H1701">
        <f t="shared" si="235"/>
        <v>0</v>
      </c>
      <c r="I1701" t="str">
        <f t="array" ref="I1701">IF($A1701="","",IF(IFERROR(INDEX(Summary!$BA:$BA,$AH1701),0)&lt;1,"Under 1 day",IF(INDEX(Summary!$BA:$BA,$AH1701)&lt;3,"1-3 days",IF(INDEX(Summary!$BA:$BA,$AH1701)&lt;7,"3-7 days","7+ days"))))</f>
        <v>Under 1 day</v>
      </c>
      <c r="J1701" t="str">
        <f t="array" ref="J1701">IF($A1701="","",IF(IFERROR(INDEX(Summary!$AX:$AX,$AH1701),0)&lt;0.25,"0-25%",IF(INDEX(Summary!$AX:$AX,$AH1701)&lt;0.5,"25-50%",IF(INDEX(Summary!$AX:$AX,$AH1701)&lt;0.75,"50-75%","75-100%"))))</f>
        <v>75-100%</v>
      </c>
      <c r="K1701" t="str">
        <f t="array" ref="K1701">IF($A1701="","",INDEX(Summary!$AY:$AY,$AH1701)&amp;"")</f>
        <v>hold by planning</v>
      </c>
      <c r="L1701" s="1">
        <f>IF($A1701="","",Summary!$P$2+MOD(ROW()-2,30))</f>
        <v>46246</v>
      </c>
      <c r="M1701">
        <f t="shared" si="236"/>
        <v>20</v>
      </c>
      <c r="N1701">
        <f t="shared" si="237"/>
        <v>12</v>
      </c>
      <c r="O1701" t="str">
        <f t="shared" si="238"/>
        <v>Aug-2026</v>
      </c>
      <c r="P1701">
        <f t="shared" ca="1" si="239"/>
        <v>1</v>
      </c>
      <c r="Q1701" s="2">
        <f t="array" ref="Q1701">IF($A1701="",0,IFERROR(INDEX(Summary!$P$3:$AS$67,$AH1701-2,$M1701),0))</f>
        <v>0</v>
      </c>
      <c r="R1701" s="2">
        <f t="array" ref="R1701">IF($A1701="",0,ROUND(IFERROR(INDEX(Summary!$O:$O,$AH1701),0)/30,0))</f>
        <v>0</v>
      </c>
      <c r="S1701">
        <f t="shared" si="240"/>
        <v>0</v>
      </c>
      <c r="T1701" s="2">
        <f t="array" ref="T1701">IF($S1701=1,IFERROR(INDEX(Summary!$O:$O,$AH1701),0),0)</f>
        <v>0</v>
      </c>
      <c r="U1701" s="2">
        <f t="array" ref="U1701">IF($S1701=1,IFERROR(INDEX(Summary!$AT:$AT,$AH1701),0),0)</f>
        <v>0</v>
      </c>
      <c r="V1701" s="2">
        <f t="shared" si="241"/>
        <v>0</v>
      </c>
      <c r="W1701" s="2">
        <f t="array" ref="W1701">IF($S1701=1,IFERROR(INDEX(Summary!$AZ:$AZ,$AH1701),0),0)</f>
        <v>0</v>
      </c>
      <c r="X1701" s="3">
        <f t="array" ref="X1701">IF($S1701=1,IFERROR(INDEX(Summary!$BA:$BA,$AH1701),0),0)</f>
        <v>0</v>
      </c>
      <c r="Y1701" s="2">
        <f t="array" ref="Y1701">IF($S1701=1,IFERROR(INDEX(Summary!$G:$G,$AH1701),0),0)</f>
        <v>0</v>
      </c>
      <c r="Z1701" s="2">
        <f t="array" ref="Z1701">IF($S1701=1,IFERROR(INDEX(Summary!$H:$H,$AH1701),0),0)</f>
        <v>0</v>
      </c>
      <c r="AA1701" s="2">
        <f t="array" ref="AA1701">IF($S1701=1,IFERROR(INDEX(Summary!$I:$I,$AH1701),0),0)</f>
        <v>0</v>
      </c>
      <c r="AB1701" s="2">
        <f t="array" ref="AB1701">IF($S1701=1,IFERROR(INDEX(Summary!$J:$J,$AH1701),0),0)</f>
        <v>0</v>
      </c>
      <c r="AC1701" s="2">
        <f t="array" ref="AC1701">IF($S1701=1,IFERROR(INDEX(Summary!$K:$K,$AH1701),0),0)</f>
        <v>0</v>
      </c>
      <c r="AD1701" s="2">
        <f t="array" ref="AD1701">IF($S1701=1,IFERROR(INDEX(Summary!$L:$L,$AH1701),0),0)</f>
        <v>0</v>
      </c>
      <c r="AE1701" s="2">
        <f t="array" ref="AE1701">IF($S1701=1,IFERROR(INDEX(Summary!$M:$M,$AH1701),0),0)</f>
        <v>0</v>
      </c>
      <c r="AF1701" s="2">
        <f t="array" ref="AF1701">IF($S1701=1,IFERROR(INDEX(Summary!$N:$N,$AH1701),0),0)</f>
        <v>0</v>
      </c>
      <c r="AG1701">
        <f t="array" ref="AG1701">IF($A1701="","",IFERROR(INDEX(Summary!$BB:$BB,$AH1701),0))</f>
        <v>10</v>
      </c>
      <c r="AH1701">
        <f t="shared" si="242"/>
        <v>59</v>
      </c>
    </row>
    <row r="1702" spans="1:34" hidden="1">
      <c r="A1702" t="str">
        <f t="array" ref="A1702">IFERROR(INDEX(Summary!$D:$D,$AH1702)&amp;"","")</f>
        <v>FG00263</v>
      </c>
      <c r="B1702" t="str">
        <f t="array" ref="B1702">IF($A1702="","",INDEX(Summary!$E:$E,$AH1702))</f>
        <v>Tur (Pigeon Pea) Dal, Unpolished Desi Variety - 500gm</v>
      </c>
      <c r="C1702" t="str">
        <f t="array" ref="C1702">IF($A1702="","",INDEX(Summary!$B:$B,$AH1702))</f>
        <v>Raw_Agri</v>
      </c>
      <c r="D1702" t="str">
        <f t="array" ref="D1702">IF($A1702="","",INDEX(Summary!$C:$C,$AH1702))</f>
        <v>C6</v>
      </c>
      <c r="E1702">
        <f t="array" ref="E1702">IF($A1702="","",INDEX(Summary!$F:$F,$AH1702))</f>
        <v>0.5</v>
      </c>
      <c r="F1702" t="str">
        <f t="array" ref="F1702">IF($A1702="","",INDEX(Summary!$BC:$BC,$AH1702)&amp;"")</f>
        <v>P3 – Normal</v>
      </c>
      <c r="G1702">
        <f t="shared" si="234"/>
        <v>3</v>
      </c>
      <c r="H1702">
        <f t="shared" si="235"/>
        <v>0</v>
      </c>
      <c r="I1702" t="str">
        <f t="array" ref="I1702">IF($A1702="","",IF(IFERROR(INDEX(Summary!$BA:$BA,$AH1702),0)&lt;1,"Under 1 day",IF(INDEX(Summary!$BA:$BA,$AH1702)&lt;3,"1-3 days",IF(INDEX(Summary!$BA:$BA,$AH1702)&lt;7,"3-7 days","7+ days"))))</f>
        <v>Under 1 day</v>
      </c>
      <c r="J1702" t="str">
        <f t="array" ref="J1702">IF($A1702="","",IF(IFERROR(INDEX(Summary!$AX:$AX,$AH1702),0)&lt;0.25,"0-25%",IF(INDEX(Summary!$AX:$AX,$AH1702)&lt;0.5,"25-50%",IF(INDEX(Summary!$AX:$AX,$AH1702)&lt;0.75,"50-75%","75-100%"))))</f>
        <v>75-100%</v>
      </c>
      <c r="K1702" t="str">
        <f t="array" ref="K1702">IF($A1702="","",INDEX(Summary!$AY:$AY,$AH1702)&amp;"")</f>
        <v>hold by planning</v>
      </c>
      <c r="L1702" s="1">
        <f>IF($A1702="","",Summary!$P$2+MOD(ROW()-2,30))</f>
        <v>46247</v>
      </c>
      <c r="M1702">
        <f t="shared" si="236"/>
        <v>21</v>
      </c>
      <c r="N1702">
        <f t="shared" si="237"/>
        <v>13</v>
      </c>
      <c r="O1702" t="str">
        <f t="shared" si="238"/>
        <v>Aug-2026</v>
      </c>
      <c r="P1702">
        <f t="shared" ca="1" si="239"/>
        <v>1</v>
      </c>
      <c r="Q1702" s="2">
        <f t="array" ref="Q1702">IF($A1702="",0,IFERROR(INDEX(Summary!$P$3:$AS$67,$AH1702-2,$M1702),0))</f>
        <v>0</v>
      </c>
      <c r="R1702" s="2">
        <f t="array" ref="R1702">IF($A1702="",0,ROUND(IFERROR(INDEX(Summary!$O:$O,$AH1702),0)/30,0))</f>
        <v>0</v>
      </c>
      <c r="S1702">
        <f t="shared" si="240"/>
        <v>0</v>
      </c>
      <c r="T1702" s="2">
        <f t="array" ref="T1702">IF($S1702=1,IFERROR(INDEX(Summary!$O:$O,$AH1702),0),0)</f>
        <v>0</v>
      </c>
      <c r="U1702" s="2">
        <f t="array" ref="U1702">IF($S1702=1,IFERROR(INDEX(Summary!$AT:$AT,$AH1702),0),0)</f>
        <v>0</v>
      </c>
      <c r="V1702" s="2">
        <f t="shared" si="241"/>
        <v>0</v>
      </c>
      <c r="W1702" s="2">
        <f t="array" ref="W1702">IF($S1702=1,IFERROR(INDEX(Summary!$AZ:$AZ,$AH1702),0),0)</f>
        <v>0</v>
      </c>
      <c r="X1702" s="3">
        <f t="array" ref="X1702">IF($S1702=1,IFERROR(INDEX(Summary!$BA:$BA,$AH1702),0),0)</f>
        <v>0</v>
      </c>
      <c r="Y1702" s="2">
        <f t="array" ref="Y1702">IF($S1702=1,IFERROR(INDEX(Summary!$G:$G,$AH1702),0),0)</f>
        <v>0</v>
      </c>
      <c r="Z1702" s="2">
        <f t="array" ref="Z1702">IF($S1702=1,IFERROR(INDEX(Summary!$H:$H,$AH1702),0),0)</f>
        <v>0</v>
      </c>
      <c r="AA1702" s="2">
        <f t="array" ref="AA1702">IF($S1702=1,IFERROR(INDEX(Summary!$I:$I,$AH1702),0),0)</f>
        <v>0</v>
      </c>
      <c r="AB1702" s="2">
        <f t="array" ref="AB1702">IF($S1702=1,IFERROR(INDEX(Summary!$J:$J,$AH1702),0),0)</f>
        <v>0</v>
      </c>
      <c r="AC1702" s="2">
        <f t="array" ref="AC1702">IF($S1702=1,IFERROR(INDEX(Summary!$K:$K,$AH1702),0),0)</f>
        <v>0</v>
      </c>
      <c r="AD1702" s="2">
        <f t="array" ref="AD1702">IF($S1702=1,IFERROR(INDEX(Summary!$L:$L,$AH1702),0),0)</f>
        <v>0</v>
      </c>
      <c r="AE1702" s="2">
        <f t="array" ref="AE1702">IF($S1702=1,IFERROR(INDEX(Summary!$M:$M,$AH1702),0),0)</f>
        <v>0</v>
      </c>
      <c r="AF1702" s="2">
        <f t="array" ref="AF1702">IF($S1702=1,IFERROR(INDEX(Summary!$N:$N,$AH1702),0),0)</f>
        <v>0</v>
      </c>
      <c r="AG1702">
        <f t="array" ref="AG1702">IF($A1702="","",IFERROR(INDEX(Summary!$BB:$BB,$AH1702),0))</f>
        <v>10</v>
      </c>
      <c r="AH1702">
        <f t="shared" si="242"/>
        <v>59</v>
      </c>
    </row>
    <row r="1703" spans="1:34" hidden="1">
      <c r="A1703" t="str">
        <f t="array" ref="A1703">IFERROR(INDEX(Summary!$D:$D,$AH1703)&amp;"","")</f>
        <v>FG00263</v>
      </c>
      <c r="B1703" t="str">
        <f t="array" ref="B1703">IF($A1703="","",INDEX(Summary!$E:$E,$AH1703))</f>
        <v>Tur (Pigeon Pea) Dal, Unpolished Desi Variety - 500gm</v>
      </c>
      <c r="C1703" t="str">
        <f t="array" ref="C1703">IF($A1703="","",INDEX(Summary!$B:$B,$AH1703))</f>
        <v>Raw_Agri</v>
      </c>
      <c r="D1703" t="str">
        <f t="array" ref="D1703">IF($A1703="","",INDEX(Summary!$C:$C,$AH1703))</f>
        <v>C6</v>
      </c>
      <c r="E1703">
        <f t="array" ref="E1703">IF($A1703="","",INDEX(Summary!$F:$F,$AH1703))</f>
        <v>0.5</v>
      </c>
      <c r="F1703" t="str">
        <f t="array" ref="F1703">IF($A1703="","",INDEX(Summary!$BC:$BC,$AH1703)&amp;"")</f>
        <v>P3 – Normal</v>
      </c>
      <c r="G1703">
        <f t="shared" si="234"/>
        <v>3</v>
      </c>
      <c r="H1703">
        <f t="shared" si="235"/>
        <v>0</v>
      </c>
      <c r="I1703" t="str">
        <f t="array" ref="I1703">IF($A1703="","",IF(IFERROR(INDEX(Summary!$BA:$BA,$AH1703),0)&lt;1,"Under 1 day",IF(INDEX(Summary!$BA:$BA,$AH1703)&lt;3,"1-3 days",IF(INDEX(Summary!$BA:$BA,$AH1703)&lt;7,"3-7 days","7+ days"))))</f>
        <v>Under 1 day</v>
      </c>
      <c r="J1703" t="str">
        <f t="array" ref="J1703">IF($A1703="","",IF(IFERROR(INDEX(Summary!$AX:$AX,$AH1703),0)&lt;0.25,"0-25%",IF(INDEX(Summary!$AX:$AX,$AH1703)&lt;0.5,"25-50%",IF(INDEX(Summary!$AX:$AX,$AH1703)&lt;0.75,"50-75%","75-100%"))))</f>
        <v>75-100%</v>
      </c>
      <c r="K1703" t="str">
        <f t="array" ref="K1703">IF($A1703="","",INDEX(Summary!$AY:$AY,$AH1703)&amp;"")</f>
        <v>hold by planning</v>
      </c>
      <c r="L1703" s="1">
        <f>IF($A1703="","",Summary!$P$2+MOD(ROW()-2,30))</f>
        <v>46248</v>
      </c>
      <c r="M1703">
        <f t="shared" si="236"/>
        <v>22</v>
      </c>
      <c r="N1703">
        <f t="shared" si="237"/>
        <v>14</v>
      </c>
      <c r="O1703" t="str">
        <f t="shared" si="238"/>
        <v>Aug-2026</v>
      </c>
      <c r="P1703">
        <f t="shared" ca="1" si="239"/>
        <v>1</v>
      </c>
      <c r="Q1703" s="2">
        <f t="array" ref="Q1703">IF($A1703="",0,IFERROR(INDEX(Summary!$P$3:$AS$67,$AH1703-2,$M1703),0))</f>
        <v>0</v>
      </c>
      <c r="R1703" s="2">
        <f t="array" ref="R1703">IF($A1703="",0,ROUND(IFERROR(INDEX(Summary!$O:$O,$AH1703),0)/30,0))</f>
        <v>0</v>
      </c>
      <c r="S1703">
        <f t="shared" si="240"/>
        <v>0</v>
      </c>
      <c r="T1703" s="2">
        <f t="array" ref="T1703">IF($S1703=1,IFERROR(INDEX(Summary!$O:$O,$AH1703),0),0)</f>
        <v>0</v>
      </c>
      <c r="U1703" s="2">
        <f t="array" ref="U1703">IF($S1703=1,IFERROR(INDEX(Summary!$AT:$AT,$AH1703),0),0)</f>
        <v>0</v>
      </c>
      <c r="V1703" s="2">
        <f t="shared" si="241"/>
        <v>0</v>
      </c>
      <c r="W1703" s="2">
        <f t="array" ref="W1703">IF($S1703=1,IFERROR(INDEX(Summary!$AZ:$AZ,$AH1703),0),0)</f>
        <v>0</v>
      </c>
      <c r="X1703" s="3">
        <f t="array" ref="X1703">IF($S1703=1,IFERROR(INDEX(Summary!$BA:$BA,$AH1703),0),0)</f>
        <v>0</v>
      </c>
      <c r="Y1703" s="2">
        <f t="array" ref="Y1703">IF($S1703=1,IFERROR(INDEX(Summary!$G:$G,$AH1703),0),0)</f>
        <v>0</v>
      </c>
      <c r="Z1703" s="2">
        <f t="array" ref="Z1703">IF($S1703=1,IFERROR(INDEX(Summary!$H:$H,$AH1703),0),0)</f>
        <v>0</v>
      </c>
      <c r="AA1703" s="2">
        <f t="array" ref="AA1703">IF($S1703=1,IFERROR(INDEX(Summary!$I:$I,$AH1703),0),0)</f>
        <v>0</v>
      </c>
      <c r="AB1703" s="2">
        <f t="array" ref="AB1703">IF($S1703=1,IFERROR(INDEX(Summary!$J:$J,$AH1703),0),0)</f>
        <v>0</v>
      </c>
      <c r="AC1703" s="2">
        <f t="array" ref="AC1703">IF($S1703=1,IFERROR(INDEX(Summary!$K:$K,$AH1703),0),0)</f>
        <v>0</v>
      </c>
      <c r="AD1703" s="2">
        <f t="array" ref="AD1703">IF($S1703=1,IFERROR(INDEX(Summary!$L:$L,$AH1703),0),0)</f>
        <v>0</v>
      </c>
      <c r="AE1703" s="2">
        <f t="array" ref="AE1703">IF($S1703=1,IFERROR(INDEX(Summary!$M:$M,$AH1703),0),0)</f>
        <v>0</v>
      </c>
      <c r="AF1703" s="2">
        <f t="array" ref="AF1703">IF($S1703=1,IFERROR(INDEX(Summary!$N:$N,$AH1703),0),0)</f>
        <v>0</v>
      </c>
      <c r="AG1703">
        <f t="array" ref="AG1703">IF($A1703="","",IFERROR(INDEX(Summary!$BB:$BB,$AH1703),0))</f>
        <v>10</v>
      </c>
      <c r="AH1703">
        <f t="shared" si="242"/>
        <v>59</v>
      </c>
    </row>
    <row r="1704" spans="1:34" hidden="1">
      <c r="A1704" t="str">
        <f t="array" ref="A1704">IFERROR(INDEX(Summary!$D:$D,$AH1704)&amp;"","")</f>
        <v>FG00263</v>
      </c>
      <c r="B1704" t="str">
        <f t="array" ref="B1704">IF($A1704="","",INDEX(Summary!$E:$E,$AH1704))</f>
        <v>Tur (Pigeon Pea) Dal, Unpolished Desi Variety - 500gm</v>
      </c>
      <c r="C1704" t="str">
        <f t="array" ref="C1704">IF($A1704="","",INDEX(Summary!$B:$B,$AH1704))</f>
        <v>Raw_Agri</v>
      </c>
      <c r="D1704" t="str">
        <f t="array" ref="D1704">IF($A1704="","",INDEX(Summary!$C:$C,$AH1704))</f>
        <v>C6</v>
      </c>
      <c r="E1704">
        <f t="array" ref="E1704">IF($A1704="","",INDEX(Summary!$F:$F,$AH1704))</f>
        <v>0.5</v>
      </c>
      <c r="F1704" t="str">
        <f t="array" ref="F1704">IF($A1704="","",INDEX(Summary!$BC:$BC,$AH1704)&amp;"")</f>
        <v>P3 – Normal</v>
      </c>
      <c r="G1704">
        <f t="shared" si="234"/>
        <v>3</v>
      </c>
      <c r="H1704">
        <f t="shared" si="235"/>
        <v>0</v>
      </c>
      <c r="I1704" t="str">
        <f t="array" ref="I1704">IF($A1704="","",IF(IFERROR(INDEX(Summary!$BA:$BA,$AH1704),0)&lt;1,"Under 1 day",IF(INDEX(Summary!$BA:$BA,$AH1704)&lt;3,"1-3 days",IF(INDEX(Summary!$BA:$BA,$AH1704)&lt;7,"3-7 days","7+ days"))))</f>
        <v>Under 1 day</v>
      </c>
      <c r="J1704" t="str">
        <f t="array" ref="J1704">IF($A1704="","",IF(IFERROR(INDEX(Summary!$AX:$AX,$AH1704),0)&lt;0.25,"0-25%",IF(INDEX(Summary!$AX:$AX,$AH1704)&lt;0.5,"25-50%",IF(INDEX(Summary!$AX:$AX,$AH1704)&lt;0.75,"50-75%","75-100%"))))</f>
        <v>75-100%</v>
      </c>
      <c r="K1704" t="str">
        <f t="array" ref="K1704">IF($A1704="","",INDEX(Summary!$AY:$AY,$AH1704)&amp;"")</f>
        <v>hold by planning</v>
      </c>
      <c r="L1704" s="1">
        <f>IF($A1704="","",Summary!$P$2+MOD(ROW()-2,30))</f>
        <v>46249</v>
      </c>
      <c r="M1704">
        <f t="shared" si="236"/>
        <v>23</v>
      </c>
      <c r="N1704">
        <f t="shared" si="237"/>
        <v>15</v>
      </c>
      <c r="O1704" t="str">
        <f t="shared" si="238"/>
        <v>Aug-2026</v>
      </c>
      <c r="P1704">
        <f t="shared" ca="1" si="239"/>
        <v>1</v>
      </c>
      <c r="Q1704" s="2">
        <f t="array" ref="Q1704">IF($A1704="",0,IFERROR(INDEX(Summary!$P$3:$AS$67,$AH1704-2,$M1704),0))</f>
        <v>0</v>
      </c>
      <c r="R1704" s="2">
        <f t="array" ref="R1704">IF($A1704="",0,ROUND(IFERROR(INDEX(Summary!$O:$O,$AH1704),0)/30,0))</f>
        <v>0</v>
      </c>
      <c r="S1704">
        <f t="shared" si="240"/>
        <v>0</v>
      </c>
      <c r="T1704" s="2">
        <f t="array" ref="T1704">IF($S1704=1,IFERROR(INDEX(Summary!$O:$O,$AH1704),0),0)</f>
        <v>0</v>
      </c>
      <c r="U1704" s="2">
        <f t="array" ref="U1704">IF($S1704=1,IFERROR(INDEX(Summary!$AT:$AT,$AH1704),0),0)</f>
        <v>0</v>
      </c>
      <c r="V1704" s="2">
        <f t="shared" si="241"/>
        <v>0</v>
      </c>
      <c r="W1704" s="2">
        <f t="array" ref="W1704">IF($S1704=1,IFERROR(INDEX(Summary!$AZ:$AZ,$AH1704),0),0)</f>
        <v>0</v>
      </c>
      <c r="X1704" s="3">
        <f t="array" ref="X1704">IF($S1704=1,IFERROR(INDEX(Summary!$BA:$BA,$AH1704),0),0)</f>
        <v>0</v>
      </c>
      <c r="Y1704" s="2">
        <f t="array" ref="Y1704">IF($S1704=1,IFERROR(INDEX(Summary!$G:$G,$AH1704),0),0)</f>
        <v>0</v>
      </c>
      <c r="Z1704" s="2">
        <f t="array" ref="Z1704">IF($S1704=1,IFERROR(INDEX(Summary!$H:$H,$AH1704),0),0)</f>
        <v>0</v>
      </c>
      <c r="AA1704" s="2">
        <f t="array" ref="AA1704">IF($S1704=1,IFERROR(INDEX(Summary!$I:$I,$AH1704),0),0)</f>
        <v>0</v>
      </c>
      <c r="AB1704" s="2">
        <f t="array" ref="AB1704">IF($S1704=1,IFERROR(INDEX(Summary!$J:$J,$AH1704),0),0)</f>
        <v>0</v>
      </c>
      <c r="AC1704" s="2">
        <f t="array" ref="AC1704">IF($S1704=1,IFERROR(INDEX(Summary!$K:$K,$AH1704),0),0)</f>
        <v>0</v>
      </c>
      <c r="AD1704" s="2">
        <f t="array" ref="AD1704">IF($S1704=1,IFERROR(INDEX(Summary!$L:$L,$AH1704),0),0)</f>
        <v>0</v>
      </c>
      <c r="AE1704" s="2">
        <f t="array" ref="AE1704">IF($S1704=1,IFERROR(INDEX(Summary!$M:$M,$AH1704),0),0)</f>
        <v>0</v>
      </c>
      <c r="AF1704" s="2">
        <f t="array" ref="AF1704">IF($S1704=1,IFERROR(INDEX(Summary!$N:$N,$AH1704),0),0)</f>
        <v>0</v>
      </c>
      <c r="AG1704">
        <f t="array" ref="AG1704">IF($A1704="","",IFERROR(INDEX(Summary!$BB:$BB,$AH1704),0))</f>
        <v>10</v>
      </c>
      <c r="AH1704">
        <f t="shared" si="242"/>
        <v>59</v>
      </c>
    </row>
    <row r="1705" spans="1:34" hidden="1">
      <c r="A1705" t="str">
        <f t="array" ref="A1705">IFERROR(INDEX(Summary!$D:$D,$AH1705)&amp;"","")</f>
        <v>FG00263</v>
      </c>
      <c r="B1705" t="str">
        <f t="array" ref="B1705">IF($A1705="","",INDEX(Summary!$E:$E,$AH1705))</f>
        <v>Tur (Pigeon Pea) Dal, Unpolished Desi Variety - 500gm</v>
      </c>
      <c r="C1705" t="str">
        <f t="array" ref="C1705">IF($A1705="","",INDEX(Summary!$B:$B,$AH1705))</f>
        <v>Raw_Agri</v>
      </c>
      <c r="D1705" t="str">
        <f t="array" ref="D1705">IF($A1705="","",INDEX(Summary!$C:$C,$AH1705))</f>
        <v>C6</v>
      </c>
      <c r="E1705">
        <f t="array" ref="E1705">IF($A1705="","",INDEX(Summary!$F:$F,$AH1705))</f>
        <v>0.5</v>
      </c>
      <c r="F1705" t="str">
        <f t="array" ref="F1705">IF($A1705="","",INDEX(Summary!$BC:$BC,$AH1705)&amp;"")</f>
        <v>P3 – Normal</v>
      </c>
      <c r="G1705">
        <f t="shared" si="234"/>
        <v>3</v>
      </c>
      <c r="H1705">
        <f t="shared" si="235"/>
        <v>0</v>
      </c>
      <c r="I1705" t="str">
        <f t="array" ref="I1705">IF($A1705="","",IF(IFERROR(INDEX(Summary!$BA:$BA,$AH1705),0)&lt;1,"Under 1 day",IF(INDEX(Summary!$BA:$BA,$AH1705)&lt;3,"1-3 days",IF(INDEX(Summary!$BA:$BA,$AH1705)&lt;7,"3-7 days","7+ days"))))</f>
        <v>Under 1 day</v>
      </c>
      <c r="J1705" t="str">
        <f t="array" ref="J1705">IF($A1705="","",IF(IFERROR(INDEX(Summary!$AX:$AX,$AH1705),0)&lt;0.25,"0-25%",IF(INDEX(Summary!$AX:$AX,$AH1705)&lt;0.5,"25-50%",IF(INDEX(Summary!$AX:$AX,$AH1705)&lt;0.75,"50-75%","75-100%"))))</f>
        <v>75-100%</v>
      </c>
      <c r="K1705" t="str">
        <f t="array" ref="K1705">IF($A1705="","",INDEX(Summary!$AY:$AY,$AH1705)&amp;"")</f>
        <v>hold by planning</v>
      </c>
      <c r="L1705" s="1">
        <f>IF($A1705="","",Summary!$P$2+MOD(ROW()-2,30))</f>
        <v>46250</v>
      </c>
      <c r="M1705">
        <f t="shared" si="236"/>
        <v>24</v>
      </c>
      <c r="N1705">
        <f t="shared" si="237"/>
        <v>16</v>
      </c>
      <c r="O1705" t="str">
        <f t="shared" si="238"/>
        <v>Aug-2026</v>
      </c>
      <c r="P1705">
        <f t="shared" ca="1" si="239"/>
        <v>1</v>
      </c>
      <c r="Q1705" s="2">
        <f t="array" ref="Q1705">IF($A1705="",0,IFERROR(INDEX(Summary!$P$3:$AS$67,$AH1705-2,$M1705),0))</f>
        <v>0</v>
      </c>
      <c r="R1705" s="2">
        <f t="array" ref="R1705">IF($A1705="",0,ROUND(IFERROR(INDEX(Summary!$O:$O,$AH1705),0)/30,0))</f>
        <v>0</v>
      </c>
      <c r="S1705">
        <f t="shared" si="240"/>
        <v>0</v>
      </c>
      <c r="T1705" s="2">
        <f t="array" ref="T1705">IF($S1705=1,IFERROR(INDEX(Summary!$O:$O,$AH1705),0),0)</f>
        <v>0</v>
      </c>
      <c r="U1705" s="2">
        <f t="array" ref="U1705">IF($S1705=1,IFERROR(INDEX(Summary!$AT:$AT,$AH1705),0),0)</f>
        <v>0</v>
      </c>
      <c r="V1705" s="2">
        <f t="shared" si="241"/>
        <v>0</v>
      </c>
      <c r="W1705" s="2">
        <f t="array" ref="W1705">IF($S1705=1,IFERROR(INDEX(Summary!$AZ:$AZ,$AH1705),0),0)</f>
        <v>0</v>
      </c>
      <c r="X1705" s="3">
        <f t="array" ref="X1705">IF($S1705=1,IFERROR(INDEX(Summary!$BA:$BA,$AH1705),0),0)</f>
        <v>0</v>
      </c>
      <c r="Y1705" s="2">
        <f t="array" ref="Y1705">IF($S1705=1,IFERROR(INDEX(Summary!$G:$G,$AH1705),0),0)</f>
        <v>0</v>
      </c>
      <c r="Z1705" s="2">
        <f t="array" ref="Z1705">IF($S1705=1,IFERROR(INDEX(Summary!$H:$H,$AH1705),0),0)</f>
        <v>0</v>
      </c>
      <c r="AA1705" s="2">
        <f t="array" ref="AA1705">IF($S1705=1,IFERROR(INDEX(Summary!$I:$I,$AH1705),0),0)</f>
        <v>0</v>
      </c>
      <c r="AB1705" s="2">
        <f t="array" ref="AB1705">IF($S1705=1,IFERROR(INDEX(Summary!$J:$J,$AH1705),0),0)</f>
        <v>0</v>
      </c>
      <c r="AC1705" s="2">
        <f t="array" ref="AC1705">IF($S1705=1,IFERROR(INDEX(Summary!$K:$K,$AH1705),0),0)</f>
        <v>0</v>
      </c>
      <c r="AD1705" s="2">
        <f t="array" ref="AD1705">IF($S1705=1,IFERROR(INDEX(Summary!$L:$L,$AH1705),0),0)</f>
        <v>0</v>
      </c>
      <c r="AE1705" s="2">
        <f t="array" ref="AE1705">IF($S1705=1,IFERROR(INDEX(Summary!$M:$M,$AH1705),0),0)</f>
        <v>0</v>
      </c>
      <c r="AF1705" s="2">
        <f t="array" ref="AF1705">IF($S1705=1,IFERROR(INDEX(Summary!$N:$N,$AH1705),0),0)</f>
        <v>0</v>
      </c>
      <c r="AG1705">
        <f t="array" ref="AG1705">IF($A1705="","",IFERROR(INDEX(Summary!$BB:$BB,$AH1705),0))</f>
        <v>10</v>
      </c>
      <c r="AH1705">
        <f t="shared" si="242"/>
        <v>59</v>
      </c>
    </row>
    <row r="1706" spans="1:34" hidden="1">
      <c r="A1706" t="str">
        <f t="array" ref="A1706">IFERROR(INDEX(Summary!$D:$D,$AH1706)&amp;"","")</f>
        <v>FG00263</v>
      </c>
      <c r="B1706" t="str">
        <f t="array" ref="B1706">IF($A1706="","",INDEX(Summary!$E:$E,$AH1706))</f>
        <v>Tur (Pigeon Pea) Dal, Unpolished Desi Variety - 500gm</v>
      </c>
      <c r="C1706" t="str">
        <f t="array" ref="C1706">IF($A1706="","",INDEX(Summary!$B:$B,$AH1706))</f>
        <v>Raw_Agri</v>
      </c>
      <c r="D1706" t="str">
        <f t="array" ref="D1706">IF($A1706="","",INDEX(Summary!$C:$C,$AH1706))</f>
        <v>C6</v>
      </c>
      <c r="E1706">
        <f t="array" ref="E1706">IF($A1706="","",INDEX(Summary!$F:$F,$AH1706))</f>
        <v>0.5</v>
      </c>
      <c r="F1706" t="str">
        <f t="array" ref="F1706">IF($A1706="","",INDEX(Summary!$BC:$BC,$AH1706)&amp;"")</f>
        <v>P3 – Normal</v>
      </c>
      <c r="G1706">
        <f t="shared" si="234"/>
        <v>3</v>
      </c>
      <c r="H1706">
        <f t="shared" si="235"/>
        <v>0</v>
      </c>
      <c r="I1706" t="str">
        <f t="array" ref="I1706">IF($A1706="","",IF(IFERROR(INDEX(Summary!$BA:$BA,$AH1706),0)&lt;1,"Under 1 day",IF(INDEX(Summary!$BA:$BA,$AH1706)&lt;3,"1-3 days",IF(INDEX(Summary!$BA:$BA,$AH1706)&lt;7,"3-7 days","7+ days"))))</f>
        <v>Under 1 day</v>
      </c>
      <c r="J1706" t="str">
        <f t="array" ref="J1706">IF($A1706="","",IF(IFERROR(INDEX(Summary!$AX:$AX,$AH1706),0)&lt;0.25,"0-25%",IF(INDEX(Summary!$AX:$AX,$AH1706)&lt;0.5,"25-50%",IF(INDEX(Summary!$AX:$AX,$AH1706)&lt;0.75,"50-75%","75-100%"))))</f>
        <v>75-100%</v>
      </c>
      <c r="K1706" t="str">
        <f t="array" ref="K1706">IF($A1706="","",INDEX(Summary!$AY:$AY,$AH1706)&amp;"")</f>
        <v>hold by planning</v>
      </c>
      <c r="L1706" s="1">
        <f>IF($A1706="","",Summary!$P$2+MOD(ROW()-2,30))</f>
        <v>46251</v>
      </c>
      <c r="M1706">
        <f t="shared" si="236"/>
        <v>25</v>
      </c>
      <c r="N1706">
        <f t="shared" si="237"/>
        <v>17</v>
      </c>
      <c r="O1706" t="str">
        <f t="shared" si="238"/>
        <v>Aug-2026</v>
      </c>
      <c r="P1706">
        <f t="shared" ca="1" si="239"/>
        <v>1</v>
      </c>
      <c r="Q1706" s="2">
        <f t="array" ref="Q1706">IF($A1706="",0,IFERROR(INDEX(Summary!$P$3:$AS$67,$AH1706-2,$M1706),0))</f>
        <v>0</v>
      </c>
      <c r="R1706" s="2">
        <f t="array" ref="R1706">IF($A1706="",0,ROUND(IFERROR(INDEX(Summary!$O:$O,$AH1706),0)/30,0))</f>
        <v>0</v>
      </c>
      <c r="S1706">
        <f t="shared" si="240"/>
        <v>0</v>
      </c>
      <c r="T1706" s="2">
        <f t="array" ref="T1706">IF($S1706=1,IFERROR(INDEX(Summary!$O:$O,$AH1706),0),0)</f>
        <v>0</v>
      </c>
      <c r="U1706" s="2">
        <f t="array" ref="U1706">IF($S1706=1,IFERROR(INDEX(Summary!$AT:$AT,$AH1706),0),0)</f>
        <v>0</v>
      </c>
      <c r="V1706" s="2">
        <f t="shared" si="241"/>
        <v>0</v>
      </c>
      <c r="W1706" s="2">
        <f t="array" ref="W1706">IF($S1706=1,IFERROR(INDEX(Summary!$AZ:$AZ,$AH1706),0),0)</f>
        <v>0</v>
      </c>
      <c r="X1706" s="3">
        <f t="array" ref="X1706">IF($S1706=1,IFERROR(INDEX(Summary!$BA:$BA,$AH1706),0),0)</f>
        <v>0</v>
      </c>
      <c r="Y1706" s="2">
        <f t="array" ref="Y1706">IF($S1706=1,IFERROR(INDEX(Summary!$G:$G,$AH1706),0),0)</f>
        <v>0</v>
      </c>
      <c r="Z1706" s="2">
        <f t="array" ref="Z1706">IF($S1706=1,IFERROR(INDEX(Summary!$H:$H,$AH1706),0),0)</f>
        <v>0</v>
      </c>
      <c r="AA1706" s="2">
        <f t="array" ref="AA1706">IF($S1706=1,IFERROR(INDEX(Summary!$I:$I,$AH1706),0),0)</f>
        <v>0</v>
      </c>
      <c r="AB1706" s="2">
        <f t="array" ref="AB1706">IF($S1706=1,IFERROR(INDEX(Summary!$J:$J,$AH1706),0),0)</f>
        <v>0</v>
      </c>
      <c r="AC1706" s="2">
        <f t="array" ref="AC1706">IF($S1706=1,IFERROR(INDEX(Summary!$K:$K,$AH1706),0),0)</f>
        <v>0</v>
      </c>
      <c r="AD1706" s="2">
        <f t="array" ref="AD1706">IF($S1706=1,IFERROR(INDEX(Summary!$L:$L,$AH1706),0),0)</f>
        <v>0</v>
      </c>
      <c r="AE1706" s="2">
        <f t="array" ref="AE1706">IF($S1706=1,IFERROR(INDEX(Summary!$M:$M,$AH1706),0),0)</f>
        <v>0</v>
      </c>
      <c r="AF1706" s="2">
        <f t="array" ref="AF1706">IF($S1706=1,IFERROR(INDEX(Summary!$N:$N,$AH1706),0),0)</f>
        <v>0</v>
      </c>
      <c r="AG1706">
        <f t="array" ref="AG1706">IF($A1706="","",IFERROR(INDEX(Summary!$BB:$BB,$AH1706),0))</f>
        <v>10</v>
      </c>
      <c r="AH1706">
        <f t="shared" si="242"/>
        <v>59</v>
      </c>
    </row>
    <row r="1707" spans="1:34" hidden="1">
      <c r="A1707" t="str">
        <f t="array" ref="A1707">IFERROR(INDEX(Summary!$D:$D,$AH1707)&amp;"","")</f>
        <v>FG00263</v>
      </c>
      <c r="B1707" t="str">
        <f t="array" ref="B1707">IF($A1707="","",INDEX(Summary!$E:$E,$AH1707))</f>
        <v>Tur (Pigeon Pea) Dal, Unpolished Desi Variety - 500gm</v>
      </c>
      <c r="C1707" t="str">
        <f t="array" ref="C1707">IF($A1707="","",INDEX(Summary!$B:$B,$AH1707))</f>
        <v>Raw_Agri</v>
      </c>
      <c r="D1707" t="str">
        <f t="array" ref="D1707">IF($A1707="","",INDEX(Summary!$C:$C,$AH1707))</f>
        <v>C6</v>
      </c>
      <c r="E1707">
        <f t="array" ref="E1707">IF($A1707="","",INDEX(Summary!$F:$F,$AH1707))</f>
        <v>0.5</v>
      </c>
      <c r="F1707" t="str">
        <f t="array" ref="F1707">IF($A1707="","",INDEX(Summary!$BC:$BC,$AH1707)&amp;"")</f>
        <v>P3 – Normal</v>
      </c>
      <c r="G1707">
        <f t="shared" si="234"/>
        <v>3</v>
      </c>
      <c r="H1707">
        <f t="shared" si="235"/>
        <v>0</v>
      </c>
      <c r="I1707" t="str">
        <f t="array" ref="I1707">IF($A1707="","",IF(IFERROR(INDEX(Summary!$BA:$BA,$AH1707),0)&lt;1,"Under 1 day",IF(INDEX(Summary!$BA:$BA,$AH1707)&lt;3,"1-3 days",IF(INDEX(Summary!$BA:$BA,$AH1707)&lt;7,"3-7 days","7+ days"))))</f>
        <v>Under 1 day</v>
      </c>
      <c r="J1707" t="str">
        <f t="array" ref="J1707">IF($A1707="","",IF(IFERROR(INDEX(Summary!$AX:$AX,$AH1707),0)&lt;0.25,"0-25%",IF(INDEX(Summary!$AX:$AX,$AH1707)&lt;0.5,"25-50%",IF(INDEX(Summary!$AX:$AX,$AH1707)&lt;0.75,"50-75%","75-100%"))))</f>
        <v>75-100%</v>
      </c>
      <c r="K1707" t="str">
        <f t="array" ref="K1707">IF($A1707="","",INDEX(Summary!$AY:$AY,$AH1707)&amp;"")</f>
        <v>hold by planning</v>
      </c>
      <c r="L1707" s="1">
        <f>IF($A1707="","",Summary!$P$2+MOD(ROW()-2,30))</f>
        <v>46252</v>
      </c>
      <c r="M1707">
        <f t="shared" si="236"/>
        <v>26</v>
      </c>
      <c r="N1707">
        <f t="shared" si="237"/>
        <v>18</v>
      </c>
      <c r="O1707" t="str">
        <f t="shared" si="238"/>
        <v>Aug-2026</v>
      </c>
      <c r="P1707">
        <f t="shared" ca="1" si="239"/>
        <v>1</v>
      </c>
      <c r="Q1707" s="2">
        <f t="array" ref="Q1707">IF($A1707="",0,IFERROR(INDEX(Summary!$P$3:$AS$67,$AH1707-2,$M1707),0))</f>
        <v>0</v>
      </c>
      <c r="R1707" s="2">
        <f t="array" ref="R1707">IF($A1707="",0,ROUND(IFERROR(INDEX(Summary!$O:$O,$AH1707),0)/30,0))</f>
        <v>0</v>
      </c>
      <c r="S1707">
        <f t="shared" si="240"/>
        <v>0</v>
      </c>
      <c r="T1707" s="2">
        <f t="array" ref="T1707">IF($S1707=1,IFERROR(INDEX(Summary!$O:$O,$AH1707),0),0)</f>
        <v>0</v>
      </c>
      <c r="U1707" s="2">
        <f t="array" ref="U1707">IF($S1707=1,IFERROR(INDEX(Summary!$AT:$AT,$AH1707),0),0)</f>
        <v>0</v>
      </c>
      <c r="V1707" s="2">
        <f t="shared" si="241"/>
        <v>0</v>
      </c>
      <c r="W1707" s="2">
        <f t="array" ref="W1707">IF($S1707=1,IFERROR(INDEX(Summary!$AZ:$AZ,$AH1707),0),0)</f>
        <v>0</v>
      </c>
      <c r="X1707" s="3">
        <f t="array" ref="X1707">IF($S1707=1,IFERROR(INDEX(Summary!$BA:$BA,$AH1707),0),0)</f>
        <v>0</v>
      </c>
      <c r="Y1707" s="2">
        <f t="array" ref="Y1707">IF($S1707=1,IFERROR(INDEX(Summary!$G:$G,$AH1707),0),0)</f>
        <v>0</v>
      </c>
      <c r="Z1707" s="2">
        <f t="array" ref="Z1707">IF($S1707=1,IFERROR(INDEX(Summary!$H:$H,$AH1707),0),0)</f>
        <v>0</v>
      </c>
      <c r="AA1707" s="2">
        <f t="array" ref="AA1707">IF($S1707=1,IFERROR(INDEX(Summary!$I:$I,$AH1707),0),0)</f>
        <v>0</v>
      </c>
      <c r="AB1707" s="2">
        <f t="array" ref="AB1707">IF($S1707=1,IFERROR(INDEX(Summary!$J:$J,$AH1707),0),0)</f>
        <v>0</v>
      </c>
      <c r="AC1707" s="2">
        <f t="array" ref="AC1707">IF($S1707=1,IFERROR(INDEX(Summary!$K:$K,$AH1707),0),0)</f>
        <v>0</v>
      </c>
      <c r="AD1707" s="2">
        <f t="array" ref="AD1707">IF($S1707=1,IFERROR(INDEX(Summary!$L:$L,$AH1707),0),0)</f>
        <v>0</v>
      </c>
      <c r="AE1707" s="2">
        <f t="array" ref="AE1707">IF($S1707=1,IFERROR(INDEX(Summary!$M:$M,$AH1707),0),0)</f>
        <v>0</v>
      </c>
      <c r="AF1707" s="2">
        <f t="array" ref="AF1707">IF($S1707=1,IFERROR(INDEX(Summary!$N:$N,$AH1707),0),0)</f>
        <v>0</v>
      </c>
      <c r="AG1707">
        <f t="array" ref="AG1707">IF($A1707="","",IFERROR(INDEX(Summary!$BB:$BB,$AH1707),0))</f>
        <v>10</v>
      </c>
      <c r="AH1707">
        <f t="shared" si="242"/>
        <v>59</v>
      </c>
    </row>
    <row r="1708" spans="1:34" hidden="1">
      <c r="A1708" t="str">
        <f t="array" ref="A1708">IFERROR(INDEX(Summary!$D:$D,$AH1708)&amp;"","")</f>
        <v>FG00263</v>
      </c>
      <c r="B1708" t="str">
        <f t="array" ref="B1708">IF($A1708="","",INDEX(Summary!$E:$E,$AH1708))</f>
        <v>Tur (Pigeon Pea) Dal, Unpolished Desi Variety - 500gm</v>
      </c>
      <c r="C1708" t="str">
        <f t="array" ref="C1708">IF($A1708="","",INDEX(Summary!$B:$B,$AH1708))</f>
        <v>Raw_Agri</v>
      </c>
      <c r="D1708" t="str">
        <f t="array" ref="D1708">IF($A1708="","",INDEX(Summary!$C:$C,$AH1708))</f>
        <v>C6</v>
      </c>
      <c r="E1708">
        <f t="array" ref="E1708">IF($A1708="","",INDEX(Summary!$F:$F,$AH1708))</f>
        <v>0.5</v>
      </c>
      <c r="F1708" t="str">
        <f t="array" ref="F1708">IF($A1708="","",INDEX(Summary!$BC:$BC,$AH1708)&amp;"")</f>
        <v>P3 – Normal</v>
      </c>
      <c r="G1708">
        <f t="shared" si="234"/>
        <v>3</v>
      </c>
      <c r="H1708">
        <f t="shared" si="235"/>
        <v>0</v>
      </c>
      <c r="I1708" t="str">
        <f t="array" ref="I1708">IF($A1708="","",IF(IFERROR(INDEX(Summary!$BA:$BA,$AH1708),0)&lt;1,"Under 1 day",IF(INDEX(Summary!$BA:$BA,$AH1708)&lt;3,"1-3 days",IF(INDEX(Summary!$BA:$BA,$AH1708)&lt;7,"3-7 days","7+ days"))))</f>
        <v>Under 1 day</v>
      </c>
      <c r="J1708" t="str">
        <f t="array" ref="J1708">IF($A1708="","",IF(IFERROR(INDEX(Summary!$AX:$AX,$AH1708),0)&lt;0.25,"0-25%",IF(INDEX(Summary!$AX:$AX,$AH1708)&lt;0.5,"25-50%",IF(INDEX(Summary!$AX:$AX,$AH1708)&lt;0.75,"50-75%","75-100%"))))</f>
        <v>75-100%</v>
      </c>
      <c r="K1708" t="str">
        <f t="array" ref="K1708">IF($A1708="","",INDEX(Summary!$AY:$AY,$AH1708)&amp;"")</f>
        <v>hold by planning</v>
      </c>
      <c r="L1708" s="1">
        <f>IF($A1708="","",Summary!$P$2+MOD(ROW()-2,30))</f>
        <v>46253</v>
      </c>
      <c r="M1708">
        <f t="shared" si="236"/>
        <v>27</v>
      </c>
      <c r="N1708">
        <f t="shared" si="237"/>
        <v>19</v>
      </c>
      <c r="O1708" t="str">
        <f t="shared" si="238"/>
        <v>Aug-2026</v>
      </c>
      <c r="P1708">
        <f t="shared" ca="1" si="239"/>
        <v>1</v>
      </c>
      <c r="Q1708" s="2">
        <f t="array" ref="Q1708">IF($A1708="",0,IFERROR(INDEX(Summary!$P$3:$AS$67,$AH1708-2,$M1708),0))</f>
        <v>0</v>
      </c>
      <c r="R1708" s="2">
        <f t="array" ref="R1708">IF($A1708="",0,ROUND(IFERROR(INDEX(Summary!$O:$O,$AH1708),0)/30,0))</f>
        <v>0</v>
      </c>
      <c r="S1708">
        <f t="shared" si="240"/>
        <v>0</v>
      </c>
      <c r="T1708" s="2">
        <f t="array" ref="T1708">IF($S1708=1,IFERROR(INDEX(Summary!$O:$O,$AH1708),0),0)</f>
        <v>0</v>
      </c>
      <c r="U1708" s="2">
        <f t="array" ref="U1708">IF($S1708=1,IFERROR(INDEX(Summary!$AT:$AT,$AH1708),0),0)</f>
        <v>0</v>
      </c>
      <c r="V1708" s="2">
        <f t="shared" si="241"/>
        <v>0</v>
      </c>
      <c r="W1708" s="2">
        <f t="array" ref="W1708">IF($S1708=1,IFERROR(INDEX(Summary!$AZ:$AZ,$AH1708),0),0)</f>
        <v>0</v>
      </c>
      <c r="X1708" s="3">
        <f t="array" ref="X1708">IF($S1708=1,IFERROR(INDEX(Summary!$BA:$BA,$AH1708),0),0)</f>
        <v>0</v>
      </c>
      <c r="Y1708" s="2">
        <f t="array" ref="Y1708">IF($S1708=1,IFERROR(INDEX(Summary!$G:$G,$AH1708),0),0)</f>
        <v>0</v>
      </c>
      <c r="Z1708" s="2">
        <f t="array" ref="Z1708">IF($S1708=1,IFERROR(INDEX(Summary!$H:$H,$AH1708),0),0)</f>
        <v>0</v>
      </c>
      <c r="AA1708" s="2">
        <f t="array" ref="AA1708">IF($S1708=1,IFERROR(INDEX(Summary!$I:$I,$AH1708),0),0)</f>
        <v>0</v>
      </c>
      <c r="AB1708" s="2">
        <f t="array" ref="AB1708">IF($S1708=1,IFERROR(INDEX(Summary!$J:$J,$AH1708),0),0)</f>
        <v>0</v>
      </c>
      <c r="AC1708" s="2">
        <f t="array" ref="AC1708">IF($S1708=1,IFERROR(INDEX(Summary!$K:$K,$AH1708),0),0)</f>
        <v>0</v>
      </c>
      <c r="AD1708" s="2">
        <f t="array" ref="AD1708">IF($S1708=1,IFERROR(INDEX(Summary!$L:$L,$AH1708),0),0)</f>
        <v>0</v>
      </c>
      <c r="AE1708" s="2">
        <f t="array" ref="AE1708">IF($S1708=1,IFERROR(INDEX(Summary!$M:$M,$AH1708),0),0)</f>
        <v>0</v>
      </c>
      <c r="AF1708" s="2">
        <f t="array" ref="AF1708">IF($S1708=1,IFERROR(INDEX(Summary!$N:$N,$AH1708),0),0)</f>
        <v>0</v>
      </c>
      <c r="AG1708">
        <f t="array" ref="AG1708">IF($A1708="","",IFERROR(INDEX(Summary!$BB:$BB,$AH1708),0))</f>
        <v>10</v>
      </c>
      <c r="AH1708">
        <f t="shared" si="242"/>
        <v>59</v>
      </c>
    </row>
    <row r="1709" spans="1:34" hidden="1">
      <c r="A1709" t="str">
        <f t="array" ref="A1709">IFERROR(INDEX(Summary!$D:$D,$AH1709)&amp;"","")</f>
        <v>FG00263</v>
      </c>
      <c r="B1709" t="str">
        <f t="array" ref="B1709">IF($A1709="","",INDEX(Summary!$E:$E,$AH1709))</f>
        <v>Tur (Pigeon Pea) Dal, Unpolished Desi Variety - 500gm</v>
      </c>
      <c r="C1709" t="str">
        <f t="array" ref="C1709">IF($A1709="","",INDEX(Summary!$B:$B,$AH1709))</f>
        <v>Raw_Agri</v>
      </c>
      <c r="D1709" t="str">
        <f t="array" ref="D1709">IF($A1709="","",INDEX(Summary!$C:$C,$AH1709))</f>
        <v>C6</v>
      </c>
      <c r="E1709">
        <f t="array" ref="E1709">IF($A1709="","",INDEX(Summary!$F:$F,$AH1709))</f>
        <v>0.5</v>
      </c>
      <c r="F1709" t="str">
        <f t="array" ref="F1709">IF($A1709="","",INDEX(Summary!$BC:$BC,$AH1709)&amp;"")</f>
        <v>P3 – Normal</v>
      </c>
      <c r="G1709">
        <f t="shared" si="234"/>
        <v>3</v>
      </c>
      <c r="H1709">
        <f t="shared" si="235"/>
        <v>0</v>
      </c>
      <c r="I1709" t="str">
        <f t="array" ref="I1709">IF($A1709="","",IF(IFERROR(INDEX(Summary!$BA:$BA,$AH1709),0)&lt;1,"Under 1 day",IF(INDEX(Summary!$BA:$BA,$AH1709)&lt;3,"1-3 days",IF(INDEX(Summary!$BA:$BA,$AH1709)&lt;7,"3-7 days","7+ days"))))</f>
        <v>Under 1 day</v>
      </c>
      <c r="J1709" t="str">
        <f t="array" ref="J1709">IF($A1709="","",IF(IFERROR(INDEX(Summary!$AX:$AX,$AH1709),0)&lt;0.25,"0-25%",IF(INDEX(Summary!$AX:$AX,$AH1709)&lt;0.5,"25-50%",IF(INDEX(Summary!$AX:$AX,$AH1709)&lt;0.75,"50-75%","75-100%"))))</f>
        <v>75-100%</v>
      </c>
      <c r="K1709" t="str">
        <f t="array" ref="K1709">IF($A1709="","",INDEX(Summary!$AY:$AY,$AH1709)&amp;"")</f>
        <v>hold by planning</v>
      </c>
      <c r="L1709" s="1">
        <f>IF($A1709="","",Summary!$P$2+MOD(ROW()-2,30))</f>
        <v>46254</v>
      </c>
      <c r="M1709">
        <f t="shared" si="236"/>
        <v>28</v>
      </c>
      <c r="N1709">
        <f t="shared" si="237"/>
        <v>20</v>
      </c>
      <c r="O1709" t="str">
        <f t="shared" si="238"/>
        <v>Aug-2026</v>
      </c>
      <c r="P1709">
        <f t="shared" ca="1" si="239"/>
        <v>1</v>
      </c>
      <c r="Q1709" s="2">
        <f t="array" ref="Q1709">IF($A1709="",0,IFERROR(INDEX(Summary!$P$3:$AS$67,$AH1709-2,$M1709),0))</f>
        <v>0</v>
      </c>
      <c r="R1709" s="2">
        <f t="array" ref="R1709">IF($A1709="",0,ROUND(IFERROR(INDEX(Summary!$O:$O,$AH1709),0)/30,0))</f>
        <v>0</v>
      </c>
      <c r="S1709">
        <f t="shared" si="240"/>
        <v>0</v>
      </c>
      <c r="T1709" s="2">
        <f t="array" ref="T1709">IF($S1709=1,IFERROR(INDEX(Summary!$O:$O,$AH1709),0),0)</f>
        <v>0</v>
      </c>
      <c r="U1709" s="2">
        <f t="array" ref="U1709">IF($S1709=1,IFERROR(INDEX(Summary!$AT:$AT,$AH1709),0),0)</f>
        <v>0</v>
      </c>
      <c r="V1709" s="2">
        <f t="shared" si="241"/>
        <v>0</v>
      </c>
      <c r="W1709" s="2">
        <f t="array" ref="W1709">IF($S1709=1,IFERROR(INDEX(Summary!$AZ:$AZ,$AH1709),0),0)</f>
        <v>0</v>
      </c>
      <c r="X1709" s="3">
        <f t="array" ref="X1709">IF($S1709=1,IFERROR(INDEX(Summary!$BA:$BA,$AH1709),0),0)</f>
        <v>0</v>
      </c>
      <c r="Y1709" s="2">
        <f t="array" ref="Y1709">IF($S1709=1,IFERROR(INDEX(Summary!$G:$G,$AH1709),0),0)</f>
        <v>0</v>
      </c>
      <c r="Z1709" s="2">
        <f t="array" ref="Z1709">IF($S1709=1,IFERROR(INDEX(Summary!$H:$H,$AH1709),0),0)</f>
        <v>0</v>
      </c>
      <c r="AA1709" s="2">
        <f t="array" ref="AA1709">IF($S1709=1,IFERROR(INDEX(Summary!$I:$I,$AH1709),0),0)</f>
        <v>0</v>
      </c>
      <c r="AB1709" s="2">
        <f t="array" ref="AB1709">IF($S1709=1,IFERROR(INDEX(Summary!$J:$J,$AH1709),0),0)</f>
        <v>0</v>
      </c>
      <c r="AC1709" s="2">
        <f t="array" ref="AC1709">IF($S1709=1,IFERROR(INDEX(Summary!$K:$K,$AH1709),0),0)</f>
        <v>0</v>
      </c>
      <c r="AD1709" s="2">
        <f t="array" ref="AD1709">IF($S1709=1,IFERROR(INDEX(Summary!$L:$L,$AH1709),0),0)</f>
        <v>0</v>
      </c>
      <c r="AE1709" s="2">
        <f t="array" ref="AE1709">IF($S1709=1,IFERROR(INDEX(Summary!$M:$M,$AH1709),0),0)</f>
        <v>0</v>
      </c>
      <c r="AF1709" s="2">
        <f t="array" ref="AF1709">IF($S1709=1,IFERROR(INDEX(Summary!$N:$N,$AH1709),0),0)</f>
        <v>0</v>
      </c>
      <c r="AG1709">
        <f t="array" ref="AG1709">IF($A1709="","",IFERROR(INDEX(Summary!$BB:$BB,$AH1709),0))</f>
        <v>10</v>
      </c>
      <c r="AH1709">
        <f t="shared" si="242"/>
        <v>59</v>
      </c>
    </row>
    <row r="1710" spans="1:34" hidden="1">
      <c r="A1710" t="str">
        <f t="array" ref="A1710">IFERROR(INDEX(Summary!$D:$D,$AH1710)&amp;"","")</f>
        <v>FG00263</v>
      </c>
      <c r="B1710" t="str">
        <f t="array" ref="B1710">IF($A1710="","",INDEX(Summary!$E:$E,$AH1710))</f>
        <v>Tur (Pigeon Pea) Dal, Unpolished Desi Variety - 500gm</v>
      </c>
      <c r="C1710" t="str">
        <f t="array" ref="C1710">IF($A1710="","",INDEX(Summary!$B:$B,$AH1710))</f>
        <v>Raw_Agri</v>
      </c>
      <c r="D1710" t="str">
        <f t="array" ref="D1710">IF($A1710="","",INDEX(Summary!$C:$C,$AH1710))</f>
        <v>C6</v>
      </c>
      <c r="E1710">
        <f t="array" ref="E1710">IF($A1710="","",INDEX(Summary!$F:$F,$AH1710))</f>
        <v>0.5</v>
      </c>
      <c r="F1710" t="str">
        <f t="array" ref="F1710">IF($A1710="","",INDEX(Summary!$BC:$BC,$AH1710)&amp;"")</f>
        <v>P3 – Normal</v>
      </c>
      <c r="G1710">
        <f t="shared" si="234"/>
        <v>3</v>
      </c>
      <c r="H1710">
        <f t="shared" si="235"/>
        <v>0</v>
      </c>
      <c r="I1710" t="str">
        <f t="array" ref="I1710">IF($A1710="","",IF(IFERROR(INDEX(Summary!$BA:$BA,$AH1710),0)&lt;1,"Under 1 day",IF(INDEX(Summary!$BA:$BA,$AH1710)&lt;3,"1-3 days",IF(INDEX(Summary!$BA:$BA,$AH1710)&lt;7,"3-7 days","7+ days"))))</f>
        <v>Under 1 day</v>
      </c>
      <c r="J1710" t="str">
        <f t="array" ref="J1710">IF($A1710="","",IF(IFERROR(INDEX(Summary!$AX:$AX,$AH1710),0)&lt;0.25,"0-25%",IF(INDEX(Summary!$AX:$AX,$AH1710)&lt;0.5,"25-50%",IF(INDEX(Summary!$AX:$AX,$AH1710)&lt;0.75,"50-75%","75-100%"))))</f>
        <v>75-100%</v>
      </c>
      <c r="K1710" t="str">
        <f t="array" ref="K1710">IF($A1710="","",INDEX(Summary!$AY:$AY,$AH1710)&amp;"")</f>
        <v>hold by planning</v>
      </c>
      <c r="L1710" s="1">
        <f>IF($A1710="","",Summary!$P$2+MOD(ROW()-2,30))</f>
        <v>46255</v>
      </c>
      <c r="M1710">
        <f t="shared" si="236"/>
        <v>29</v>
      </c>
      <c r="N1710">
        <f t="shared" si="237"/>
        <v>21</v>
      </c>
      <c r="O1710" t="str">
        <f t="shared" si="238"/>
        <v>Aug-2026</v>
      </c>
      <c r="P1710">
        <f t="shared" ca="1" si="239"/>
        <v>1</v>
      </c>
      <c r="Q1710" s="2">
        <f t="array" ref="Q1710">IF($A1710="",0,IFERROR(INDEX(Summary!$P$3:$AS$67,$AH1710-2,$M1710),0))</f>
        <v>0</v>
      </c>
      <c r="R1710" s="2">
        <f t="array" ref="R1710">IF($A1710="",0,ROUND(IFERROR(INDEX(Summary!$O:$O,$AH1710),0)/30,0))</f>
        <v>0</v>
      </c>
      <c r="S1710">
        <f t="shared" si="240"/>
        <v>0</v>
      </c>
      <c r="T1710" s="2">
        <f t="array" ref="T1710">IF($S1710=1,IFERROR(INDEX(Summary!$O:$O,$AH1710),0),0)</f>
        <v>0</v>
      </c>
      <c r="U1710" s="2">
        <f t="array" ref="U1710">IF($S1710=1,IFERROR(INDEX(Summary!$AT:$AT,$AH1710),0),0)</f>
        <v>0</v>
      </c>
      <c r="V1710" s="2">
        <f t="shared" si="241"/>
        <v>0</v>
      </c>
      <c r="W1710" s="2">
        <f t="array" ref="W1710">IF($S1710=1,IFERROR(INDEX(Summary!$AZ:$AZ,$AH1710),0),0)</f>
        <v>0</v>
      </c>
      <c r="X1710" s="3">
        <f t="array" ref="X1710">IF($S1710=1,IFERROR(INDEX(Summary!$BA:$BA,$AH1710),0),0)</f>
        <v>0</v>
      </c>
      <c r="Y1710" s="2">
        <f t="array" ref="Y1710">IF($S1710=1,IFERROR(INDEX(Summary!$G:$G,$AH1710),0),0)</f>
        <v>0</v>
      </c>
      <c r="Z1710" s="2">
        <f t="array" ref="Z1710">IF($S1710=1,IFERROR(INDEX(Summary!$H:$H,$AH1710),0),0)</f>
        <v>0</v>
      </c>
      <c r="AA1710" s="2">
        <f t="array" ref="AA1710">IF($S1710=1,IFERROR(INDEX(Summary!$I:$I,$AH1710),0),0)</f>
        <v>0</v>
      </c>
      <c r="AB1710" s="2">
        <f t="array" ref="AB1710">IF($S1710=1,IFERROR(INDEX(Summary!$J:$J,$AH1710),0),0)</f>
        <v>0</v>
      </c>
      <c r="AC1710" s="2">
        <f t="array" ref="AC1710">IF($S1710=1,IFERROR(INDEX(Summary!$K:$K,$AH1710),0),0)</f>
        <v>0</v>
      </c>
      <c r="AD1710" s="2">
        <f t="array" ref="AD1710">IF($S1710=1,IFERROR(INDEX(Summary!$L:$L,$AH1710),0),0)</f>
        <v>0</v>
      </c>
      <c r="AE1710" s="2">
        <f t="array" ref="AE1710">IF($S1710=1,IFERROR(INDEX(Summary!$M:$M,$AH1710),0),0)</f>
        <v>0</v>
      </c>
      <c r="AF1710" s="2">
        <f t="array" ref="AF1710">IF($S1710=1,IFERROR(INDEX(Summary!$N:$N,$AH1710),0),0)</f>
        <v>0</v>
      </c>
      <c r="AG1710">
        <f t="array" ref="AG1710">IF($A1710="","",IFERROR(INDEX(Summary!$BB:$BB,$AH1710),0))</f>
        <v>10</v>
      </c>
      <c r="AH1710">
        <f t="shared" si="242"/>
        <v>59</v>
      </c>
    </row>
    <row r="1711" spans="1:34" hidden="1">
      <c r="A1711" t="str">
        <f t="array" ref="A1711">IFERROR(INDEX(Summary!$D:$D,$AH1711)&amp;"","")</f>
        <v>FG00263</v>
      </c>
      <c r="B1711" t="str">
        <f t="array" ref="B1711">IF($A1711="","",INDEX(Summary!$E:$E,$AH1711))</f>
        <v>Tur (Pigeon Pea) Dal, Unpolished Desi Variety - 500gm</v>
      </c>
      <c r="C1711" t="str">
        <f t="array" ref="C1711">IF($A1711="","",INDEX(Summary!$B:$B,$AH1711))</f>
        <v>Raw_Agri</v>
      </c>
      <c r="D1711" t="str">
        <f t="array" ref="D1711">IF($A1711="","",INDEX(Summary!$C:$C,$AH1711))</f>
        <v>C6</v>
      </c>
      <c r="E1711">
        <f t="array" ref="E1711">IF($A1711="","",INDEX(Summary!$F:$F,$AH1711))</f>
        <v>0.5</v>
      </c>
      <c r="F1711" t="str">
        <f t="array" ref="F1711">IF($A1711="","",INDEX(Summary!$BC:$BC,$AH1711)&amp;"")</f>
        <v>P3 – Normal</v>
      </c>
      <c r="G1711">
        <f t="shared" si="234"/>
        <v>3</v>
      </c>
      <c r="H1711">
        <f t="shared" si="235"/>
        <v>0</v>
      </c>
      <c r="I1711" t="str">
        <f t="array" ref="I1711">IF($A1711="","",IF(IFERROR(INDEX(Summary!$BA:$BA,$AH1711),0)&lt;1,"Under 1 day",IF(INDEX(Summary!$BA:$BA,$AH1711)&lt;3,"1-3 days",IF(INDEX(Summary!$BA:$BA,$AH1711)&lt;7,"3-7 days","7+ days"))))</f>
        <v>Under 1 day</v>
      </c>
      <c r="J1711" t="str">
        <f t="array" ref="J1711">IF($A1711="","",IF(IFERROR(INDEX(Summary!$AX:$AX,$AH1711),0)&lt;0.25,"0-25%",IF(INDEX(Summary!$AX:$AX,$AH1711)&lt;0.5,"25-50%",IF(INDEX(Summary!$AX:$AX,$AH1711)&lt;0.75,"50-75%","75-100%"))))</f>
        <v>75-100%</v>
      </c>
      <c r="K1711" t="str">
        <f t="array" ref="K1711">IF($A1711="","",INDEX(Summary!$AY:$AY,$AH1711)&amp;"")</f>
        <v>hold by planning</v>
      </c>
      <c r="L1711" s="1">
        <f>IF($A1711="","",Summary!$P$2+MOD(ROW()-2,30))</f>
        <v>46256</v>
      </c>
      <c r="M1711">
        <f t="shared" si="236"/>
        <v>30</v>
      </c>
      <c r="N1711">
        <f t="shared" si="237"/>
        <v>22</v>
      </c>
      <c r="O1711" t="str">
        <f t="shared" si="238"/>
        <v>Aug-2026</v>
      </c>
      <c r="P1711">
        <f t="shared" ca="1" si="239"/>
        <v>1</v>
      </c>
      <c r="Q1711" s="2">
        <f t="array" ref="Q1711">IF($A1711="",0,IFERROR(INDEX(Summary!$P$3:$AS$67,$AH1711-2,$M1711),0))</f>
        <v>0</v>
      </c>
      <c r="R1711" s="2">
        <f t="array" ref="R1711">IF($A1711="",0,ROUND(IFERROR(INDEX(Summary!$O:$O,$AH1711),0)/30,0))</f>
        <v>0</v>
      </c>
      <c r="S1711">
        <f t="shared" si="240"/>
        <v>0</v>
      </c>
      <c r="T1711" s="2">
        <f t="array" ref="T1711">IF($S1711=1,IFERROR(INDEX(Summary!$O:$O,$AH1711),0),0)</f>
        <v>0</v>
      </c>
      <c r="U1711" s="2">
        <f t="array" ref="U1711">IF($S1711=1,IFERROR(INDEX(Summary!$AT:$AT,$AH1711),0),0)</f>
        <v>0</v>
      </c>
      <c r="V1711" s="2">
        <f t="shared" si="241"/>
        <v>0</v>
      </c>
      <c r="W1711" s="2">
        <f t="array" ref="W1711">IF($S1711=1,IFERROR(INDEX(Summary!$AZ:$AZ,$AH1711),0),0)</f>
        <v>0</v>
      </c>
      <c r="X1711" s="3">
        <f t="array" ref="X1711">IF($S1711=1,IFERROR(INDEX(Summary!$BA:$BA,$AH1711),0),0)</f>
        <v>0</v>
      </c>
      <c r="Y1711" s="2">
        <f t="array" ref="Y1711">IF($S1711=1,IFERROR(INDEX(Summary!$G:$G,$AH1711),0),0)</f>
        <v>0</v>
      </c>
      <c r="Z1711" s="2">
        <f t="array" ref="Z1711">IF($S1711=1,IFERROR(INDEX(Summary!$H:$H,$AH1711),0),0)</f>
        <v>0</v>
      </c>
      <c r="AA1711" s="2">
        <f t="array" ref="AA1711">IF($S1711=1,IFERROR(INDEX(Summary!$I:$I,$AH1711),0),0)</f>
        <v>0</v>
      </c>
      <c r="AB1711" s="2">
        <f t="array" ref="AB1711">IF($S1711=1,IFERROR(INDEX(Summary!$J:$J,$AH1711),0),0)</f>
        <v>0</v>
      </c>
      <c r="AC1711" s="2">
        <f t="array" ref="AC1711">IF($S1711=1,IFERROR(INDEX(Summary!$K:$K,$AH1711),0),0)</f>
        <v>0</v>
      </c>
      <c r="AD1711" s="2">
        <f t="array" ref="AD1711">IF($S1711=1,IFERROR(INDEX(Summary!$L:$L,$AH1711),0),0)</f>
        <v>0</v>
      </c>
      <c r="AE1711" s="2">
        <f t="array" ref="AE1711">IF($S1711=1,IFERROR(INDEX(Summary!$M:$M,$AH1711),0),0)</f>
        <v>0</v>
      </c>
      <c r="AF1711" s="2">
        <f t="array" ref="AF1711">IF($S1711=1,IFERROR(INDEX(Summary!$N:$N,$AH1711),0),0)</f>
        <v>0</v>
      </c>
      <c r="AG1711">
        <f t="array" ref="AG1711">IF($A1711="","",IFERROR(INDEX(Summary!$BB:$BB,$AH1711),0))</f>
        <v>10</v>
      </c>
      <c r="AH1711">
        <f t="shared" si="242"/>
        <v>59</v>
      </c>
    </row>
    <row r="1712" spans="1:34">
      <c r="A1712" t="str">
        <f t="array" ref="A1712">IFERROR(INDEX(Summary!$D:$D,$AH1712)&amp;"","")</f>
        <v>FG00165</v>
      </c>
      <c r="B1712" t="str">
        <f t="array" ref="B1712">IF($A1712="","",INDEX(Summary!$E:$E,$AH1712))</f>
        <v>Moong Dal - 500gm</v>
      </c>
      <c r="C1712" t="str">
        <f t="array" ref="C1712">IF($A1712="","",INDEX(Summary!$B:$B,$AH1712))</f>
        <v>Raw_Agri</v>
      </c>
      <c r="D1712" t="str">
        <f t="array" ref="D1712">IF($A1712="","",INDEX(Summary!$C:$C,$AH1712))</f>
        <v>C6</v>
      </c>
      <c r="E1712">
        <f t="array" ref="E1712">IF($A1712="","",INDEX(Summary!$F:$F,$AH1712))</f>
        <v>0.5</v>
      </c>
      <c r="F1712" t="str">
        <f t="array" ref="F1712">IF($A1712="","",INDEX(Summary!$BC:$BC,$AH1712)&amp;"")</f>
        <v>P2 – High</v>
      </c>
      <c r="G1712">
        <f t="shared" si="234"/>
        <v>2</v>
      </c>
      <c r="H1712">
        <f t="shared" si="235"/>
        <v>0</v>
      </c>
      <c r="I1712" t="str">
        <f t="array" ref="I1712">IF($A1712="","",IF(IFERROR(INDEX(Summary!$BA:$BA,$AH1712),0)&lt;1,"Under 1 day",IF(INDEX(Summary!$BA:$BA,$AH1712)&lt;3,"1-3 days",IF(INDEX(Summary!$BA:$BA,$AH1712)&lt;7,"3-7 days","7+ days"))))</f>
        <v>3-7 days</v>
      </c>
      <c r="J1712" t="str">
        <f t="array" ref="J1712">IF($A1712="","",IF(IFERROR(INDEX(Summary!$AX:$AX,$AH1712),0)&lt;0.25,"0-25%",IF(INDEX(Summary!$AX:$AX,$AH1712)&lt;0.5,"25-50%",IF(INDEX(Summary!$AX:$AX,$AH1712)&lt;0.75,"50-75%","75-100%"))))</f>
        <v>75-100%</v>
      </c>
      <c r="K1712" t="str">
        <f t="array" ref="K1712">IF($A1712="","",INDEX(Summary!$AY:$AY,$AH1712)&amp;"")</f>
        <v>WIP</v>
      </c>
      <c r="L1712" s="1">
        <f>IF($A1712="","",Summary!$P$2+MOD(ROW()-2,30))</f>
        <v>46227</v>
      </c>
      <c r="M1712">
        <f t="shared" si="236"/>
        <v>1</v>
      </c>
      <c r="N1712">
        <f t="shared" si="237"/>
        <v>24</v>
      </c>
      <c r="O1712" t="str">
        <f t="shared" si="238"/>
        <v>Jul-2026</v>
      </c>
      <c r="P1712">
        <f t="shared" ca="1" si="239"/>
        <v>1</v>
      </c>
      <c r="Q1712" s="2">
        <f t="array" ref="Q1712">IF($A1712="",0,IFERROR(INDEX(Summary!$P$3:$AS$67,$AH1712-2,$M1712),0))</f>
        <v>0</v>
      </c>
      <c r="R1712" s="2">
        <f t="array" ref="R1712">IF($A1712="",0,ROUND(IFERROR(INDEX(Summary!$O:$O,$AH1712),0)/30,0))</f>
        <v>45</v>
      </c>
      <c r="S1712">
        <f t="shared" si="240"/>
        <v>1</v>
      </c>
      <c r="T1712" s="2">
        <f t="array" ref="T1712">IF($S1712=1,IFERROR(INDEX(Summary!$O:$O,$AH1712),0),0)</f>
        <v>1360</v>
      </c>
      <c r="U1712" s="2">
        <f t="array" ref="U1712">IF($S1712=1,IFERROR(INDEX(Summary!$AT:$AT,$AH1712),0),0)</f>
        <v>1097</v>
      </c>
      <c r="V1712" s="2">
        <f t="shared" si="241"/>
        <v>263</v>
      </c>
      <c r="W1712" s="2">
        <f t="array" ref="W1712">IF($S1712=1,IFERROR(INDEX(Summary!$AZ:$AZ,$AH1712),0),0)</f>
        <v>277</v>
      </c>
      <c r="X1712" s="3">
        <f t="array" ref="X1712">IF($S1712=1,IFERROR(INDEX(Summary!$BA:$BA,$AH1712),0),0)</f>
        <v>6.1102941176470589</v>
      </c>
      <c r="Y1712" s="2">
        <f t="array" ref="Y1712">IF($S1712=1,IFERROR(INDEX(Summary!$G:$G,$AH1712),0),0)</f>
        <v>1360</v>
      </c>
      <c r="Z1712" s="2">
        <f t="array" ref="Z1712">IF($S1712=1,IFERROR(INDEX(Summary!$H:$H,$AH1712),0),0)</f>
        <v>0</v>
      </c>
      <c r="AA1712" s="2">
        <f t="array" ref="AA1712">IF($S1712=1,IFERROR(INDEX(Summary!$I:$I,$AH1712),0),0)</f>
        <v>0</v>
      </c>
      <c r="AB1712" s="2">
        <f t="array" ref="AB1712">IF($S1712=1,IFERROR(INDEX(Summary!$J:$J,$AH1712),0),0)</f>
        <v>0</v>
      </c>
      <c r="AC1712" s="2">
        <f t="array" ref="AC1712">IF($S1712=1,IFERROR(INDEX(Summary!$K:$K,$AH1712),0),0)</f>
        <v>0</v>
      </c>
      <c r="AD1712" s="2">
        <f t="array" ref="AD1712">IF($S1712=1,IFERROR(INDEX(Summary!$L:$L,$AH1712),0),0)</f>
        <v>0</v>
      </c>
      <c r="AE1712" s="2">
        <f t="array" ref="AE1712">IF($S1712=1,IFERROR(INDEX(Summary!$M:$M,$AH1712),0),0)</f>
        <v>0</v>
      </c>
      <c r="AF1712" s="2">
        <f t="array" ref="AF1712">IF($S1712=1,IFERROR(INDEX(Summary!$N:$N,$AH1712),0),0)</f>
        <v>0</v>
      </c>
      <c r="AG1712">
        <f t="array" ref="AG1712">IF($A1712="","",IFERROR(INDEX(Summary!$BB:$BB,$AH1712),0))</f>
        <v>7</v>
      </c>
      <c r="AH1712">
        <f t="shared" si="242"/>
        <v>60</v>
      </c>
    </row>
    <row r="1713" spans="1:34" hidden="1">
      <c r="A1713" t="str">
        <f t="array" ref="A1713">IFERROR(INDEX(Summary!$D:$D,$AH1713)&amp;"","")</f>
        <v>FG00165</v>
      </c>
      <c r="B1713" t="str">
        <f t="array" ref="B1713">IF($A1713="","",INDEX(Summary!$E:$E,$AH1713))</f>
        <v>Moong Dal - 500gm</v>
      </c>
      <c r="C1713" t="str">
        <f t="array" ref="C1713">IF($A1713="","",INDEX(Summary!$B:$B,$AH1713))</f>
        <v>Raw_Agri</v>
      </c>
      <c r="D1713" t="str">
        <f t="array" ref="D1713">IF($A1713="","",INDEX(Summary!$C:$C,$AH1713))</f>
        <v>C6</v>
      </c>
      <c r="E1713">
        <f t="array" ref="E1713">IF($A1713="","",INDEX(Summary!$F:$F,$AH1713))</f>
        <v>0.5</v>
      </c>
      <c r="F1713" t="str">
        <f t="array" ref="F1713">IF($A1713="","",INDEX(Summary!$BC:$BC,$AH1713)&amp;"")</f>
        <v>P2 – High</v>
      </c>
      <c r="G1713">
        <f t="shared" si="234"/>
        <v>2</v>
      </c>
      <c r="H1713">
        <f t="shared" si="235"/>
        <v>0</v>
      </c>
      <c r="I1713" t="str">
        <f t="array" ref="I1713">IF($A1713="","",IF(IFERROR(INDEX(Summary!$BA:$BA,$AH1713),0)&lt;1,"Under 1 day",IF(INDEX(Summary!$BA:$BA,$AH1713)&lt;3,"1-3 days",IF(INDEX(Summary!$BA:$BA,$AH1713)&lt;7,"3-7 days","7+ days"))))</f>
        <v>3-7 days</v>
      </c>
      <c r="J1713" t="str">
        <f t="array" ref="J1713">IF($A1713="","",IF(IFERROR(INDEX(Summary!$AX:$AX,$AH1713),0)&lt;0.25,"0-25%",IF(INDEX(Summary!$AX:$AX,$AH1713)&lt;0.5,"25-50%",IF(INDEX(Summary!$AX:$AX,$AH1713)&lt;0.75,"50-75%","75-100%"))))</f>
        <v>75-100%</v>
      </c>
      <c r="K1713" t="str">
        <f t="array" ref="K1713">IF($A1713="","",INDEX(Summary!$AY:$AY,$AH1713)&amp;"")</f>
        <v>WIP</v>
      </c>
      <c r="L1713" s="1">
        <f>IF($A1713="","",Summary!$P$2+MOD(ROW()-2,30))</f>
        <v>46228</v>
      </c>
      <c r="M1713">
        <f t="shared" si="236"/>
        <v>2</v>
      </c>
      <c r="N1713">
        <f t="shared" si="237"/>
        <v>25</v>
      </c>
      <c r="O1713" t="str">
        <f t="shared" si="238"/>
        <v>Jul-2026</v>
      </c>
      <c r="P1713">
        <f t="shared" ca="1" si="239"/>
        <v>1</v>
      </c>
      <c r="Q1713" s="2">
        <f t="array" ref="Q1713">IF($A1713="",0,IFERROR(INDEX(Summary!$P$3:$AS$67,$AH1713-2,$M1713),0))</f>
        <v>0</v>
      </c>
      <c r="R1713" s="2">
        <f t="array" ref="R1713">IF($A1713="",0,ROUND(IFERROR(INDEX(Summary!$O:$O,$AH1713),0)/30,0))</f>
        <v>45</v>
      </c>
      <c r="S1713">
        <f t="shared" si="240"/>
        <v>0</v>
      </c>
      <c r="T1713" s="2">
        <f t="array" ref="T1713">IF($S1713=1,IFERROR(INDEX(Summary!$O:$O,$AH1713),0),0)</f>
        <v>0</v>
      </c>
      <c r="U1713" s="2">
        <f t="array" ref="U1713">IF($S1713=1,IFERROR(INDEX(Summary!$AT:$AT,$AH1713),0),0)</f>
        <v>0</v>
      </c>
      <c r="V1713" s="2">
        <f t="shared" si="241"/>
        <v>0</v>
      </c>
      <c r="W1713" s="2">
        <f t="array" ref="W1713">IF($S1713=1,IFERROR(INDEX(Summary!$AZ:$AZ,$AH1713),0),0)</f>
        <v>0</v>
      </c>
      <c r="X1713" s="3">
        <f t="array" ref="X1713">IF($S1713=1,IFERROR(INDEX(Summary!$BA:$BA,$AH1713),0),0)</f>
        <v>0</v>
      </c>
      <c r="Y1713" s="2">
        <f t="array" ref="Y1713">IF($S1713=1,IFERROR(INDEX(Summary!$G:$G,$AH1713),0),0)</f>
        <v>0</v>
      </c>
      <c r="Z1713" s="2">
        <f t="array" ref="Z1713">IF($S1713=1,IFERROR(INDEX(Summary!$H:$H,$AH1713),0),0)</f>
        <v>0</v>
      </c>
      <c r="AA1713" s="2">
        <f t="array" ref="AA1713">IF($S1713=1,IFERROR(INDEX(Summary!$I:$I,$AH1713),0),0)</f>
        <v>0</v>
      </c>
      <c r="AB1713" s="2">
        <f t="array" ref="AB1713">IF($S1713=1,IFERROR(INDEX(Summary!$J:$J,$AH1713),0),0)</f>
        <v>0</v>
      </c>
      <c r="AC1713" s="2">
        <f t="array" ref="AC1713">IF($S1713=1,IFERROR(INDEX(Summary!$K:$K,$AH1713),0),0)</f>
        <v>0</v>
      </c>
      <c r="AD1713" s="2">
        <f t="array" ref="AD1713">IF($S1713=1,IFERROR(INDEX(Summary!$L:$L,$AH1713),0),0)</f>
        <v>0</v>
      </c>
      <c r="AE1713" s="2">
        <f t="array" ref="AE1713">IF($S1713=1,IFERROR(INDEX(Summary!$M:$M,$AH1713),0),0)</f>
        <v>0</v>
      </c>
      <c r="AF1713" s="2">
        <f t="array" ref="AF1713">IF($S1713=1,IFERROR(INDEX(Summary!$N:$N,$AH1713),0),0)</f>
        <v>0</v>
      </c>
      <c r="AG1713">
        <f t="array" ref="AG1713">IF($A1713="","",IFERROR(INDEX(Summary!$BB:$BB,$AH1713),0))</f>
        <v>7</v>
      </c>
      <c r="AH1713">
        <f t="shared" si="242"/>
        <v>60</v>
      </c>
    </row>
    <row r="1714" spans="1:34" hidden="1">
      <c r="A1714" t="str">
        <f t="array" ref="A1714">IFERROR(INDEX(Summary!$D:$D,$AH1714)&amp;"","")</f>
        <v>FG00165</v>
      </c>
      <c r="B1714" t="str">
        <f t="array" ref="B1714">IF($A1714="","",INDEX(Summary!$E:$E,$AH1714))</f>
        <v>Moong Dal - 500gm</v>
      </c>
      <c r="C1714" t="str">
        <f t="array" ref="C1714">IF($A1714="","",INDEX(Summary!$B:$B,$AH1714))</f>
        <v>Raw_Agri</v>
      </c>
      <c r="D1714" t="str">
        <f t="array" ref="D1714">IF($A1714="","",INDEX(Summary!$C:$C,$AH1714))</f>
        <v>C6</v>
      </c>
      <c r="E1714">
        <f t="array" ref="E1714">IF($A1714="","",INDEX(Summary!$F:$F,$AH1714))</f>
        <v>0.5</v>
      </c>
      <c r="F1714" t="str">
        <f t="array" ref="F1714">IF($A1714="","",INDEX(Summary!$BC:$BC,$AH1714)&amp;"")</f>
        <v>P2 – High</v>
      </c>
      <c r="G1714">
        <f t="shared" si="234"/>
        <v>2</v>
      </c>
      <c r="H1714">
        <f t="shared" si="235"/>
        <v>0</v>
      </c>
      <c r="I1714" t="str">
        <f t="array" ref="I1714">IF($A1714="","",IF(IFERROR(INDEX(Summary!$BA:$BA,$AH1714),0)&lt;1,"Under 1 day",IF(INDEX(Summary!$BA:$BA,$AH1714)&lt;3,"1-3 days",IF(INDEX(Summary!$BA:$BA,$AH1714)&lt;7,"3-7 days","7+ days"))))</f>
        <v>3-7 days</v>
      </c>
      <c r="J1714" t="str">
        <f t="array" ref="J1714">IF($A1714="","",IF(IFERROR(INDEX(Summary!$AX:$AX,$AH1714),0)&lt;0.25,"0-25%",IF(INDEX(Summary!$AX:$AX,$AH1714)&lt;0.5,"25-50%",IF(INDEX(Summary!$AX:$AX,$AH1714)&lt;0.75,"50-75%","75-100%"))))</f>
        <v>75-100%</v>
      </c>
      <c r="K1714" t="str">
        <f t="array" ref="K1714">IF($A1714="","",INDEX(Summary!$AY:$AY,$AH1714)&amp;"")</f>
        <v>WIP</v>
      </c>
      <c r="L1714" s="1">
        <f>IF($A1714="","",Summary!$P$2+MOD(ROW()-2,30))</f>
        <v>46229</v>
      </c>
      <c r="M1714">
        <f t="shared" si="236"/>
        <v>3</v>
      </c>
      <c r="N1714">
        <f t="shared" si="237"/>
        <v>26</v>
      </c>
      <c r="O1714" t="str">
        <f t="shared" si="238"/>
        <v>Jul-2026</v>
      </c>
      <c r="P1714">
        <f t="shared" ca="1" si="239"/>
        <v>1</v>
      </c>
      <c r="Q1714" s="2">
        <f t="array" ref="Q1714">IF($A1714="",0,IFERROR(INDEX(Summary!$P$3:$AS$67,$AH1714-2,$M1714),0))</f>
        <v>0</v>
      </c>
      <c r="R1714" s="2">
        <f t="array" ref="R1714">IF($A1714="",0,ROUND(IFERROR(INDEX(Summary!$O:$O,$AH1714),0)/30,0))</f>
        <v>45</v>
      </c>
      <c r="S1714">
        <f t="shared" si="240"/>
        <v>0</v>
      </c>
      <c r="T1714" s="2">
        <f t="array" ref="T1714">IF($S1714=1,IFERROR(INDEX(Summary!$O:$O,$AH1714),0),0)</f>
        <v>0</v>
      </c>
      <c r="U1714" s="2">
        <f t="array" ref="U1714">IF($S1714=1,IFERROR(INDEX(Summary!$AT:$AT,$AH1714),0),0)</f>
        <v>0</v>
      </c>
      <c r="V1714" s="2">
        <f t="shared" si="241"/>
        <v>0</v>
      </c>
      <c r="W1714" s="2">
        <f t="array" ref="W1714">IF($S1714=1,IFERROR(INDEX(Summary!$AZ:$AZ,$AH1714),0),0)</f>
        <v>0</v>
      </c>
      <c r="X1714" s="3">
        <f t="array" ref="X1714">IF($S1714=1,IFERROR(INDEX(Summary!$BA:$BA,$AH1714),0),0)</f>
        <v>0</v>
      </c>
      <c r="Y1714" s="2">
        <f t="array" ref="Y1714">IF($S1714=1,IFERROR(INDEX(Summary!$G:$G,$AH1714),0),0)</f>
        <v>0</v>
      </c>
      <c r="Z1714" s="2">
        <f t="array" ref="Z1714">IF($S1714=1,IFERROR(INDEX(Summary!$H:$H,$AH1714),0),0)</f>
        <v>0</v>
      </c>
      <c r="AA1714" s="2">
        <f t="array" ref="AA1714">IF($S1714=1,IFERROR(INDEX(Summary!$I:$I,$AH1714),0),0)</f>
        <v>0</v>
      </c>
      <c r="AB1714" s="2">
        <f t="array" ref="AB1714">IF($S1714=1,IFERROR(INDEX(Summary!$J:$J,$AH1714),0),0)</f>
        <v>0</v>
      </c>
      <c r="AC1714" s="2">
        <f t="array" ref="AC1714">IF($S1714=1,IFERROR(INDEX(Summary!$K:$K,$AH1714),0),0)</f>
        <v>0</v>
      </c>
      <c r="AD1714" s="2">
        <f t="array" ref="AD1714">IF($S1714=1,IFERROR(INDEX(Summary!$L:$L,$AH1714),0),0)</f>
        <v>0</v>
      </c>
      <c r="AE1714" s="2">
        <f t="array" ref="AE1714">IF($S1714=1,IFERROR(INDEX(Summary!$M:$M,$AH1714),0),0)</f>
        <v>0</v>
      </c>
      <c r="AF1714" s="2">
        <f t="array" ref="AF1714">IF($S1714=1,IFERROR(INDEX(Summary!$N:$N,$AH1714),0),0)</f>
        <v>0</v>
      </c>
      <c r="AG1714">
        <f t="array" ref="AG1714">IF($A1714="","",IFERROR(INDEX(Summary!$BB:$BB,$AH1714),0))</f>
        <v>7</v>
      </c>
      <c r="AH1714">
        <f t="shared" si="242"/>
        <v>60</v>
      </c>
    </row>
    <row r="1715" spans="1:34" hidden="1">
      <c r="A1715" t="str">
        <f t="array" ref="A1715">IFERROR(INDEX(Summary!$D:$D,$AH1715)&amp;"","")</f>
        <v>FG00165</v>
      </c>
      <c r="B1715" t="str">
        <f t="array" ref="B1715">IF($A1715="","",INDEX(Summary!$E:$E,$AH1715))</f>
        <v>Moong Dal - 500gm</v>
      </c>
      <c r="C1715" t="str">
        <f t="array" ref="C1715">IF($A1715="","",INDEX(Summary!$B:$B,$AH1715))</f>
        <v>Raw_Agri</v>
      </c>
      <c r="D1715" t="str">
        <f t="array" ref="D1715">IF($A1715="","",INDEX(Summary!$C:$C,$AH1715))</f>
        <v>C6</v>
      </c>
      <c r="E1715">
        <f t="array" ref="E1715">IF($A1715="","",INDEX(Summary!$F:$F,$AH1715))</f>
        <v>0.5</v>
      </c>
      <c r="F1715" t="str">
        <f t="array" ref="F1715">IF($A1715="","",INDEX(Summary!$BC:$BC,$AH1715)&amp;"")</f>
        <v>P2 – High</v>
      </c>
      <c r="G1715">
        <f t="shared" si="234"/>
        <v>2</v>
      </c>
      <c r="H1715">
        <f t="shared" si="235"/>
        <v>0</v>
      </c>
      <c r="I1715" t="str">
        <f t="array" ref="I1715">IF($A1715="","",IF(IFERROR(INDEX(Summary!$BA:$BA,$AH1715),0)&lt;1,"Under 1 day",IF(INDEX(Summary!$BA:$BA,$AH1715)&lt;3,"1-3 days",IF(INDEX(Summary!$BA:$BA,$AH1715)&lt;7,"3-7 days","7+ days"))))</f>
        <v>3-7 days</v>
      </c>
      <c r="J1715" t="str">
        <f t="array" ref="J1715">IF($A1715="","",IF(IFERROR(INDEX(Summary!$AX:$AX,$AH1715),0)&lt;0.25,"0-25%",IF(INDEX(Summary!$AX:$AX,$AH1715)&lt;0.5,"25-50%",IF(INDEX(Summary!$AX:$AX,$AH1715)&lt;0.75,"50-75%","75-100%"))))</f>
        <v>75-100%</v>
      </c>
      <c r="K1715" t="str">
        <f t="array" ref="K1715">IF($A1715="","",INDEX(Summary!$AY:$AY,$AH1715)&amp;"")</f>
        <v>WIP</v>
      </c>
      <c r="L1715" s="1">
        <f>IF($A1715="","",Summary!$P$2+MOD(ROW()-2,30))</f>
        <v>46230</v>
      </c>
      <c r="M1715">
        <f t="shared" si="236"/>
        <v>4</v>
      </c>
      <c r="N1715">
        <f t="shared" si="237"/>
        <v>27</v>
      </c>
      <c r="O1715" t="str">
        <f t="shared" si="238"/>
        <v>Jul-2026</v>
      </c>
      <c r="P1715">
        <f t="shared" ca="1" si="239"/>
        <v>1</v>
      </c>
      <c r="Q1715" s="2">
        <f t="array" ref="Q1715">IF($A1715="",0,IFERROR(INDEX(Summary!$P$3:$AS$67,$AH1715-2,$M1715),0))</f>
        <v>0</v>
      </c>
      <c r="R1715" s="2">
        <f t="array" ref="R1715">IF($A1715="",0,ROUND(IFERROR(INDEX(Summary!$O:$O,$AH1715),0)/30,0))</f>
        <v>45</v>
      </c>
      <c r="S1715">
        <f t="shared" si="240"/>
        <v>0</v>
      </c>
      <c r="T1715" s="2">
        <f t="array" ref="T1715">IF($S1715=1,IFERROR(INDEX(Summary!$O:$O,$AH1715),0),0)</f>
        <v>0</v>
      </c>
      <c r="U1715" s="2">
        <f t="array" ref="U1715">IF($S1715=1,IFERROR(INDEX(Summary!$AT:$AT,$AH1715),0),0)</f>
        <v>0</v>
      </c>
      <c r="V1715" s="2">
        <f t="shared" si="241"/>
        <v>0</v>
      </c>
      <c r="W1715" s="2">
        <f t="array" ref="W1715">IF($S1715=1,IFERROR(INDEX(Summary!$AZ:$AZ,$AH1715),0),0)</f>
        <v>0</v>
      </c>
      <c r="X1715" s="3">
        <f t="array" ref="X1715">IF($S1715=1,IFERROR(INDEX(Summary!$BA:$BA,$AH1715),0),0)</f>
        <v>0</v>
      </c>
      <c r="Y1715" s="2">
        <f t="array" ref="Y1715">IF($S1715=1,IFERROR(INDEX(Summary!$G:$G,$AH1715),0),0)</f>
        <v>0</v>
      </c>
      <c r="Z1715" s="2">
        <f t="array" ref="Z1715">IF($S1715=1,IFERROR(INDEX(Summary!$H:$H,$AH1715),0),0)</f>
        <v>0</v>
      </c>
      <c r="AA1715" s="2">
        <f t="array" ref="AA1715">IF($S1715=1,IFERROR(INDEX(Summary!$I:$I,$AH1715),0),0)</f>
        <v>0</v>
      </c>
      <c r="AB1715" s="2">
        <f t="array" ref="AB1715">IF($S1715=1,IFERROR(INDEX(Summary!$J:$J,$AH1715),0),0)</f>
        <v>0</v>
      </c>
      <c r="AC1715" s="2">
        <f t="array" ref="AC1715">IF($S1715=1,IFERROR(INDEX(Summary!$K:$K,$AH1715),0),0)</f>
        <v>0</v>
      </c>
      <c r="AD1715" s="2">
        <f t="array" ref="AD1715">IF($S1715=1,IFERROR(INDEX(Summary!$L:$L,$AH1715),0),0)</f>
        <v>0</v>
      </c>
      <c r="AE1715" s="2">
        <f t="array" ref="AE1715">IF($S1715=1,IFERROR(INDEX(Summary!$M:$M,$AH1715),0),0)</f>
        <v>0</v>
      </c>
      <c r="AF1715" s="2">
        <f t="array" ref="AF1715">IF($S1715=1,IFERROR(INDEX(Summary!$N:$N,$AH1715),0),0)</f>
        <v>0</v>
      </c>
      <c r="AG1715">
        <f t="array" ref="AG1715">IF($A1715="","",IFERROR(INDEX(Summary!$BB:$BB,$AH1715),0))</f>
        <v>7</v>
      </c>
      <c r="AH1715">
        <f t="shared" si="242"/>
        <v>60</v>
      </c>
    </row>
    <row r="1716" spans="1:34" hidden="1">
      <c r="A1716" t="str">
        <f t="array" ref="A1716">IFERROR(INDEX(Summary!$D:$D,$AH1716)&amp;"","")</f>
        <v>FG00165</v>
      </c>
      <c r="B1716" t="str">
        <f t="array" ref="B1716">IF($A1716="","",INDEX(Summary!$E:$E,$AH1716))</f>
        <v>Moong Dal - 500gm</v>
      </c>
      <c r="C1716" t="str">
        <f t="array" ref="C1716">IF($A1716="","",INDEX(Summary!$B:$B,$AH1716))</f>
        <v>Raw_Agri</v>
      </c>
      <c r="D1716" t="str">
        <f t="array" ref="D1716">IF($A1716="","",INDEX(Summary!$C:$C,$AH1716))</f>
        <v>C6</v>
      </c>
      <c r="E1716">
        <f t="array" ref="E1716">IF($A1716="","",INDEX(Summary!$F:$F,$AH1716))</f>
        <v>0.5</v>
      </c>
      <c r="F1716" t="str">
        <f t="array" ref="F1716">IF($A1716="","",INDEX(Summary!$BC:$BC,$AH1716)&amp;"")</f>
        <v>P2 – High</v>
      </c>
      <c r="G1716">
        <f t="shared" si="234"/>
        <v>2</v>
      </c>
      <c r="H1716">
        <f t="shared" si="235"/>
        <v>0</v>
      </c>
      <c r="I1716" t="str">
        <f t="array" ref="I1716">IF($A1716="","",IF(IFERROR(INDEX(Summary!$BA:$BA,$AH1716),0)&lt;1,"Under 1 day",IF(INDEX(Summary!$BA:$BA,$AH1716)&lt;3,"1-3 days",IF(INDEX(Summary!$BA:$BA,$AH1716)&lt;7,"3-7 days","7+ days"))))</f>
        <v>3-7 days</v>
      </c>
      <c r="J1716" t="str">
        <f t="array" ref="J1716">IF($A1716="","",IF(IFERROR(INDEX(Summary!$AX:$AX,$AH1716),0)&lt;0.25,"0-25%",IF(INDEX(Summary!$AX:$AX,$AH1716)&lt;0.5,"25-50%",IF(INDEX(Summary!$AX:$AX,$AH1716)&lt;0.75,"50-75%","75-100%"))))</f>
        <v>75-100%</v>
      </c>
      <c r="K1716" t="str">
        <f t="array" ref="K1716">IF($A1716="","",INDEX(Summary!$AY:$AY,$AH1716)&amp;"")</f>
        <v>WIP</v>
      </c>
      <c r="L1716" s="1">
        <f>IF($A1716="","",Summary!$P$2+MOD(ROW()-2,30))</f>
        <v>46231</v>
      </c>
      <c r="M1716">
        <f t="shared" si="236"/>
        <v>5</v>
      </c>
      <c r="N1716">
        <f t="shared" si="237"/>
        <v>28</v>
      </c>
      <c r="O1716" t="str">
        <f t="shared" si="238"/>
        <v>Jul-2026</v>
      </c>
      <c r="P1716">
        <f t="shared" ca="1" si="239"/>
        <v>1</v>
      </c>
      <c r="Q1716" s="2">
        <f t="array" ref="Q1716">IF($A1716="",0,IFERROR(INDEX(Summary!$P$3:$AS$67,$AH1716-2,$M1716),0))</f>
        <v>0</v>
      </c>
      <c r="R1716" s="2">
        <f t="array" ref="R1716">IF($A1716="",0,ROUND(IFERROR(INDEX(Summary!$O:$O,$AH1716),0)/30,0))</f>
        <v>45</v>
      </c>
      <c r="S1716">
        <f t="shared" si="240"/>
        <v>0</v>
      </c>
      <c r="T1716" s="2">
        <f t="array" ref="T1716">IF($S1716=1,IFERROR(INDEX(Summary!$O:$O,$AH1716),0),0)</f>
        <v>0</v>
      </c>
      <c r="U1716" s="2">
        <f t="array" ref="U1716">IF($S1716=1,IFERROR(INDEX(Summary!$AT:$AT,$AH1716),0),0)</f>
        <v>0</v>
      </c>
      <c r="V1716" s="2">
        <f t="shared" si="241"/>
        <v>0</v>
      </c>
      <c r="W1716" s="2">
        <f t="array" ref="W1716">IF($S1716=1,IFERROR(INDEX(Summary!$AZ:$AZ,$AH1716),0),0)</f>
        <v>0</v>
      </c>
      <c r="X1716" s="3">
        <f t="array" ref="X1716">IF($S1716=1,IFERROR(INDEX(Summary!$BA:$BA,$AH1716),0),0)</f>
        <v>0</v>
      </c>
      <c r="Y1716" s="2">
        <f t="array" ref="Y1716">IF($S1716=1,IFERROR(INDEX(Summary!$G:$G,$AH1716),0),0)</f>
        <v>0</v>
      </c>
      <c r="Z1716" s="2">
        <f t="array" ref="Z1716">IF($S1716=1,IFERROR(INDEX(Summary!$H:$H,$AH1716),0),0)</f>
        <v>0</v>
      </c>
      <c r="AA1716" s="2">
        <f t="array" ref="AA1716">IF($S1716=1,IFERROR(INDEX(Summary!$I:$I,$AH1716),0),0)</f>
        <v>0</v>
      </c>
      <c r="AB1716" s="2">
        <f t="array" ref="AB1716">IF($S1716=1,IFERROR(INDEX(Summary!$J:$J,$AH1716),0),0)</f>
        <v>0</v>
      </c>
      <c r="AC1716" s="2">
        <f t="array" ref="AC1716">IF($S1716=1,IFERROR(INDEX(Summary!$K:$K,$AH1716),0),0)</f>
        <v>0</v>
      </c>
      <c r="AD1716" s="2">
        <f t="array" ref="AD1716">IF($S1716=1,IFERROR(INDEX(Summary!$L:$L,$AH1716),0),0)</f>
        <v>0</v>
      </c>
      <c r="AE1716" s="2">
        <f t="array" ref="AE1716">IF($S1716=1,IFERROR(INDEX(Summary!$M:$M,$AH1716),0),0)</f>
        <v>0</v>
      </c>
      <c r="AF1716" s="2">
        <f t="array" ref="AF1716">IF($S1716=1,IFERROR(INDEX(Summary!$N:$N,$AH1716),0),0)</f>
        <v>0</v>
      </c>
      <c r="AG1716">
        <f t="array" ref="AG1716">IF($A1716="","",IFERROR(INDEX(Summary!$BB:$BB,$AH1716),0))</f>
        <v>7</v>
      </c>
      <c r="AH1716">
        <f t="shared" si="242"/>
        <v>60</v>
      </c>
    </row>
    <row r="1717" spans="1:34" hidden="1">
      <c r="A1717" t="str">
        <f t="array" ref="A1717">IFERROR(INDEX(Summary!$D:$D,$AH1717)&amp;"","")</f>
        <v>FG00165</v>
      </c>
      <c r="B1717" t="str">
        <f t="array" ref="B1717">IF($A1717="","",INDEX(Summary!$E:$E,$AH1717))</f>
        <v>Moong Dal - 500gm</v>
      </c>
      <c r="C1717" t="str">
        <f t="array" ref="C1717">IF($A1717="","",INDEX(Summary!$B:$B,$AH1717))</f>
        <v>Raw_Agri</v>
      </c>
      <c r="D1717" t="str">
        <f t="array" ref="D1717">IF($A1717="","",INDEX(Summary!$C:$C,$AH1717))</f>
        <v>C6</v>
      </c>
      <c r="E1717">
        <f t="array" ref="E1717">IF($A1717="","",INDEX(Summary!$F:$F,$AH1717))</f>
        <v>0.5</v>
      </c>
      <c r="F1717" t="str">
        <f t="array" ref="F1717">IF($A1717="","",INDEX(Summary!$BC:$BC,$AH1717)&amp;"")</f>
        <v>P2 – High</v>
      </c>
      <c r="G1717">
        <f t="shared" si="234"/>
        <v>2</v>
      </c>
      <c r="H1717">
        <f t="shared" si="235"/>
        <v>0</v>
      </c>
      <c r="I1717" t="str">
        <f t="array" ref="I1717">IF($A1717="","",IF(IFERROR(INDEX(Summary!$BA:$BA,$AH1717),0)&lt;1,"Under 1 day",IF(INDEX(Summary!$BA:$BA,$AH1717)&lt;3,"1-3 days",IF(INDEX(Summary!$BA:$BA,$AH1717)&lt;7,"3-7 days","7+ days"))))</f>
        <v>3-7 days</v>
      </c>
      <c r="J1717" t="str">
        <f t="array" ref="J1717">IF($A1717="","",IF(IFERROR(INDEX(Summary!$AX:$AX,$AH1717),0)&lt;0.25,"0-25%",IF(INDEX(Summary!$AX:$AX,$AH1717)&lt;0.5,"25-50%",IF(INDEX(Summary!$AX:$AX,$AH1717)&lt;0.75,"50-75%","75-100%"))))</f>
        <v>75-100%</v>
      </c>
      <c r="K1717" t="str">
        <f t="array" ref="K1717">IF($A1717="","",INDEX(Summary!$AY:$AY,$AH1717)&amp;"")</f>
        <v>WIP</v>
      </c>
      <c r="L1717" s="1">
        <f>IF($A1717="","",Summary!$P$2+MOD(ROW()-2,30))</f>
        <v>46232</v>
      </c>
      <c r="M1717">
        <f t="shared" si="236"/>
        <v>6</v>
      </c>
      <c r="N1717">
        <f t="shared" si="237"/>
        <v>29</v>
      </c>
      <c r="O1717" t="str">
        <f t="shared" si="238"/>
        <v>Jul-2026</v>
      </c>
      <c r="P1717">
        <f t="shared" ca="1" si="239"/>
        <v>1</v>
      </c>
      <c r="Q1717" s="2">
        <f t="array" ref="Q1717">IF($A1717="",0,IFERROR(INDEX(Summary!$P$3:$AS$67,$AH1717-2,$M1717),0))</f>
        <v>0</v>
      </c>
      <c r="R1717" s="2">
        <f t="array" ref="R1717">IF($A1717="",0,ROUND(IFERROR(INDEX(Summary!$O:$O,$AH1717),0)/30,0))</f>
        <v>45</v>
      </c>
      <c r="S1717">
        <f t="shared" si="240"/>
        <v>0</v>
      </c>
      <c r="T1717" s="2">
        <f t="array" ref="T1717">IF($S1717=1,IFERROR(INDEX(Summary!$O:$O,$AH1717),0),0)</f>
        <v>0</v>
      </c>
      <c r="U1717" s="2">
        <f t="array" ref="U1717">IF($S1717=1,IFERROR(INDEX(Summary!$AT:$AT,$AH1717),0),0)</f>
        <v>0</v>
      </c>
      <c r="V1717" s="2">
        <f t="shared" si="241"/>
        <v>0</v>
      </c>
      <c r="W1717" s="2">
        <f t="array" ref="W1717">IF($S1717=1,IFERROR(INDEX(Summary!$AZ:$AZ,$AH1717),0),0)</f>
        <v>0</v>
      </c>
      <c r="X1717" s="3">
        <f t="array" ref="X1717">IF($S1717=1,IFERROR(INDEX(Summary!$BA:$BA,$AH1717),0),0)</f>
        <v>0</v>
      </c>
      <c r="Y1717" s="2">
        <f t="array" ref="Y1717">IF($S1717=1,IFERROR(INDEX(Summary!$G:$G,$AH1717),0),0)</f>
        <v>0</v>
      </c>
      <c r="Z1717" s="2">
        <f t="array" ref="Z1717">IF($S1717=1,IFERROR(INDEX(Summary!$H:$H,$AH1717),0),0)</f>
        <v>0</v>
      </c>
      <c r="AA1717" s="2">
        <f t="array" ref="AA1717">IF($S1717=1,IFERROR(INDEX(Summary!$I:$I,$AH1717),0),0)</f>
        <v>0</v>
      </c>
      <c r="AB1717" s="2">
        <f t="array" ref="AB1717">IF($S1717=1,IFERROR(INDEX(Summary!$J:$J,$AH1717),0),0)</f>
        <v>0</v>
      </c>
      <c r="AC1717" s="2">
        <f t="array" ref="AC1717">IF($S1717=1,IFERROR(INDEX(Summary!$K:$K,$AH1717),0),0)</f>
        <v>0</v>
      </c>
      <c r="AD1717" s="2">
        <f t="array" ref="AD1717">IF($S1717=1,IFERROR(INDEX(Summary!$L:$L,$AH1717),0),0)</f>
        <v>0</v>
      </c>
      <c r="AE1717" s="2">
        <f t="array" ref="AE1717">IF($S1717=1,IFERROR(INDEX(Summary!$M:$M,$AH1717),0),0)</f>
        <v>0</v>
      </c>
      <c r="AF1717" s="2">
        <f t="array" ref="AF1717">IF($S1717=1,IFERROR(INDEX(Summary!$N:$N,$AH1717),0),0)</f>
        <v>0</v>
      </c>
      <c r="AG1717">
        <f t="array" ref="AG1717">IF($A1717="","",IFERROR(INDEX(Summary!$BB:$BB,$AH1717),0))</f>
        <v>7</v>
      </c>
      <c r="AH1717">
        <f t="shared" si="242"/>
        <v>60</v>
      </c>
    </row>
    <row r="1718" spans="1:34" hidden="1">
      <c r="A1718" t="str">
        <f t="array" ref="A1718">IFERROR(INDEX(Summary!$D:$D,$AH1718)&amp;"","")</f>
        <v>FG00165</v>
      </c>
      <c r="B1718" t="str">
        <f t="array" ref="B1718">IF($A1718="","",INDEX(Summary!$E:$E,$AH1718))</f>
        <v>Moong Dal - 500gm</v>
      </c>
      <c r="C1718" t="str">
        <f t="array" ref="C1718">IF($A1718="","",INDEX(Summary!$B:$B,$AH1718))</f>
        <v>Raw_Agri</v>
      </c>
      <c r="D1718" t="str">
        <f t="array" ref="D1718">IF($A1718="","",INDEX(Summary!$C:$C,$AH1718))</f>
        <v>C6</v>
      </c>
      <c r="E1718">
        <f t="array" ref="E1718">IF($A1718="","",INDEX(Summary!$F:$F,$AH1718))</f>
        <v>0.5</v>
      </c>
      <c r="F1718" t="str">
        <f t="array" ref="F1718">IF($A1718="","",INDEX(Summary!$BC:$BC,$AH1718)&amp;"")</f>
        <v>P2 – High</v>
      </c>
      <c r="G1718">
        <f t="shared" si="234"/>
        <v>2</v>
      </c>
      <c r="H1718">
        <f t="shared" si="235"/>
        <v>0</v>
      </c>
      <c r="I1718" t="str">
        <f t="array" ref="I1718">IF($A1718="","",IF(IFERROR(INDEX(Summary!$BA:$BA,$AH1718),0)&lt;1,"Under 1 day",IF(INDEX(Summary!$BA:$BA,$AH1718)&lt;3,"1-3 days",IF(INDEX(Summary!$BA:$BA,$AH1718)&lt;7,"3-7 days","7+ days"))))</f>
        <v>3-7 days</v>
      </c>
      <c r="J1718" t="str">
        <f t="array" ref="J1718">IF($A1718="","",IF(IFERROR(INDEX(Summary!$AX:$AX,$AH1718),0)&lt;0.25,"0-25%",IF(INDEX(Summary!$AX:$AX,$AH1718)&lt;0.5,"25-50%",IF(INDEX(Summary!$AX:$AX,$AH1718)&lt;0.75,"50-75%","75-100%"))))</f>
        <v>75-100%</v>
      </c>
      <c r="K1718" t="str">
        <f t="array" ref="K1718">IF($A1718="","",INDEX(Summary!$AY:$AY,$AH1718)&amp;"")</f>
        <v>WIP</v>
      </c>
      <c r="L1718" s="1">
        <f>IF($A1718="","",Summary!$P$2+MOD(ROW()-2,30))</f>
        <v>46233</v>
      </c>
      <c r="M1718">
        <f t="shared" si="236"/>
        <v>7</v>
      </c>
      <c r="N1718">
        <f t="shared" si="237"/>
        <v>30</v>
      </c>
      <c r="O1718" t="str">
        <f t="shared" si="238"/>
        <v>Jul-2026</v>
      </c>
      <c r="P1718">
        <f t="shared" ca="1" si="239"/>
        <v>1</v>
      </c>
      <c r="Q1718" s="2">
        <f t="array" ref="Q1718">IF($A1718="",0,IFERROR(INDEX(Summary!$P$3:$AS$67,$AH1718-2,$M1718),0))</f>
        <v>0</v>
      </c>
      <c r="R1718" s="2">
        <f t="array" ref="R1718">IF($A1718="",0,ROUND(IFERROR(INDEX(Summary!$O:$O,$AH1718),0)/30,0))</f>
        <v>45</v>
      </c>
      <c r="S1718">
        <f t="shared" si="240"/>
        <v>0</v>
      </c>
      <c r="T1718" s="2">
        <f t="array" ref="T1718">IF($S1718=1,IFERROR(INDEX(Summary!$O:$O,$AH1718),0),0)</f>
        <v>0</v>
      </c>
      <c r="U1718" s="2">
        <f t="array" ref="U1718">IF($S1718=1,IFERROR(INDEX(Summary!$AT:$AT,$AH1718),0),0)</f>
        <v>0</v>
      </c>
      <c r="V1718" s="2">
        <f t="shared" si="241"/>
        <v>0</v>
      </c>
      <c r="W1718" s="2">
        <f t="array" ref="W1718">IF($S1718=1,IFERROR(INDEX(Summary!$AZ:$AZ,$AH1718),0),0)</f>
        <v>0</v>
      </c>
      <c r="X1718" s="3">
        <f t="array" ref="X1718">IF($S1718=1,IFERROR(INDEX(Summary!$BA:$BA,$AH1718),0),0)</f>
        <v>0</v>
      </c>
      <c r="Y1718" s="2">
        <f t="array" ref="Y1718">IF($S1718=1,IFERROR(INDEX(Summary!$G:$G,$AH1718),0),0)</f>
        <v>0</v>
      </c>
      <c r="Z1718" s="2">
        <f t="array" ref="Z1718">IF($S1718=1,IFERROR(INDEX(Summary!$H:$H,$AH1718),0),0)</f>
        <v>0</v>
      </c>
      <c r="AA1718" s="2">
        <f t="array" ref="AA1718">IF($S1718=1,IFERROR(INDEX(Summary!$I:$I,$AH1718),0),0)</f>
        <v>0</v>
      </c>
      <c r="AB1718" s="2">
        <f t="array" ref="AB1718">IF($S1718=1,IFERROR(INDEX(Summary!$J:$J,$AH1718),0),0)</f>
        <v>0</v>
      </c>
      <c r="AC1718" s="2">
        <f t="array" ref="AC1718">IF($S1718=1,IFERROR(INDEX(Summary!$K:$K,$AH1718),0),0)</f>
        <v>0</v>
      </c>
      <c r="AD1718" s="2">
        <f t="array" ref="AD1718">IF($S1718=1,IFERROR(INDEX(Summary!$L:$L,$AH1718),0),0)</f>
        <v>0</v>
      </c>
      <c r="AE1718" s="2">
        <f t="array" ref="AE1718">IF($S1718=1,IFERROR(INDEX(Summary!$M:$M,$AH1718),0),0)</f>
        <v>0</v>
      </c>
      <c r="AF1718" s="2">
        <f t="array" ref="AF1718">IF($S1718=1,IFERROR(INDEX(Summary!$N:$N,$AH1718),0),0)</f>
        <v>0</v>
      </c>
      <c r="AG1718">
        <f t="array" ref="AG1718">IF($A1718="","",IFERROR(INDEX(Summary!$BB:$BB,$AH1718),0))</f>
        <v>7</v>
      </c>
      <c r="AH1718">
        <f t="shared" si="242"/>
        <v>60</v>
      </c>
    </row>
    <row r="1719" spans="1:34" hidden="1">
      <c r="A1719" t="str">
        <f t="array" ref="A1719">IFERROR(INDEX(Summary!$D:$D,$AH1719)&amp;"","")</f>
        <v>FG00165</v>
      </c>
      <c r="B1719" t="str">
        <f t="array" ref="B1719">IF($A1719="","",INDEX(Summary!$E:$E,$AH1719))</f>
        <v>Moong Dal - 500gm</v>
      </c>
      <c r="C1719" t="str">
        <f t="array" ref="C1719">IF($A1719="","",INDEX(Summary!$B:$B,$AH1719))</f>
        <v>Raw_Agri</v>
      </c>
      <c r="D1719" t="str">
        <f t="array" ref="D1719">IF($A1719="","",INDEX(Summary!$C:$C,$AH1719))</f>
        <v>C6</v>
      </c>
      <c r="E1719">
        <f t="array" ref="E1719">IF($A1719="","",INDEX(Summary!$F:$F,$AH1719))</f>
        <v>0.5</v>
      </c>
      <c r="F1719" t="str">
        <f t="array" ref="F1719">IF($A1719="","",INDEX(Summary!$BC:$BC,$AH1719)&amp;"")</f>
        <v>P2 – High</v>
      </c>
      <c r="G1719">
        <f t="shared" si="234"/>
        <v>2</v>
      </c>
      <c r="H1719">
        <f t="shared" si="235"/>
        <v>0</v>
      </c>
      <c r="I1719" t="str">
        <f t="array" ref="I1719">IF($A1719="","",IF(IFERROR(INDEX(Summary!$BA:$BA,$AH1719),0)&lt;1,"Under 1 day",IF(INDEX(Summary!$BA:$BA,$AH1719)&lt;3,"1-3 days",IF(INDEX(Summary!$BA:$BA,$AH1719)&lt;7,"3-7 days","7+ days"))))</f>
        <v>3-7 days</v>
      </c>
      <c r="J1719" t="str">
        <f t="array" ref="J1719">IF($A1719="","",IF(IFERROR(INDEX(Summary!$AX:$AX,$AH1719),0)&lt;0.25,"0-25%",IF(INDEX(Summary!$AX:$AX,$AH1719)&lt;0.5,"25-50%",IF(INDEX(Summary!$AX:$AX,$AH1719)&lt;0.75,"50-75%","75-100%"))))</f>
        <v>75-100%</v>
      </c>
      <c r="K1719" t="str">
        <f t="array" ref="K1719">IF($A1719="","",INDEX(Summary!$AY:$AY,$AH1719)&amp;"")</f>
        <v>WIP</v>
      </c>
      <c r="L1719" s="1">
        <f>IF($A1719="","",Summary!$P$2+MOD(ROW()-2,30))</f>
        <v>46234</v>
      </c>
      <c r="M1719">
        <f t="shared" si="236"/>
        <v>8</v>
      </c>
      <c r="N1719">
        <f t="shared" si="237"/>
        <v>31</v>
      </c>
      <c r="O1719" t="str">
        <f t="shared" si="238"/>
        <v>Jul-2026</v>
      </c>
      <c r="P1719">
        <f t="shared" ca="1" si="239"/>
        <v>1</v>
      </c>
      <c r="Q1719" s="2">
        <f t="array" ref="Q1719">IF($A1719="",0,IFERROR(INDEX(Summary!$P$3:$AS$67,$AH1719-2,$M1719),0))</f>
        <v>0</v>
      </c>
      <c r="R1719" s="2">
        <f t="array" ref="R1719">IF($A1719="",0,ROUND(IFERROR(INDEX(Summary!$O:$O,$AH1719),0)/30,0))</f>
        <v>45</v>
      </c>
      <c r="S1719">
        <f t="shared" si="240"/>
        <v>0</v>
      </c>
      <c r="T1719" s="2">
        <f t="array" ref="T1719">IF($S1719=1,IFERROR(INDEX(Summary!$O:$O,$AH1719),0),0)</f>
        <v>0</v>
      </c>
      <c r="U1719" s="2">
        <f t="array" ref="U1719">IF($S1719=1,IFERROR(INDEX(Summary!$AT:$AT,$AH1719),0),0)</f>
        <v>0</v>
      </c>
      <c r="V1719" s="2">
        <f t="shared" si="241"/>
        <v>0</v>
      </c>
      <c r="W1719" s="2">
        <f t="array" ref="W1719">IF($S1719=1,IFERROR(INDEX(Summary!$AZ:$AZ,$AH1719),0),0)</f>
        <v>0</v>
      </c>
      <c r="X1719" s="3">
        <f t="array" ref="X1719">IF($S1719=1,IFERROR(INDEX(Summary!$BA:$BA,$AH1719),0),0)</f>
        <v>0</v>
      </c>
      <c r="Y1719" s="2">
        <f t="array" ref="Y1719">IF($S1719=1,IFERROR(INDEX(Summary!$G:$G,$AH1719),0),0)</f>
        <v>0</v>
      </c>
      <c r="Z1719" s="2">
        <f t="array" ref="Z1719">IF($S1719=1,IFERROR(INDEX(Summary!$H:$H,$AH1719),0),0)</f>
        <v>0</v>
      </c>
      <c r="AA1719" s="2">
        <f t="array" ref="AA1719">IF($S1719=1,IFERROR(INDEX(Summary!$I:$I,$AH1719),0),0)</f>
        <v>0</v>
      </c>
      <c r="AB1719" s="2">
        <f t="array" ref="AB1719">IF($S1719=1,IFERROR(INDEX(Summary!$J:$J,$AH1719),0),0)</f>
        <v>0</v>
      </c>
      <c r="AC1719" s="2">
        <f t="array" ref="AC1719">IF($S1719=1,IFERROR(INDEX(Summary!$K:$K,$AH1719),0),0)</f>
        <v>0</v>
      </c>
      <c r="AD1719" s="2">
        <f t="array" ref="AD1719">IF($S1719=1,IFERROR(INDEX(Summary!$L:$L,$AH1719),0),0)</f>
        <v>0</v>
      </c>
      <c r="AE1719" s="2">
        <f t="array" ref="AE1719">IF($S1719=1,IFERROR(INDEX(Summary!$M:$M,$AH1719),0),0)</f>
        <v>0</v>
      </c>
      <c r="AF1719" s="2">
        <f t="array" ref="AF1719">IF($S1719=1,IFERROR(INDEX(Summary!$N:$N,$AH1719),0),0)</f>
        <v>0</v>
      </c>
      <c r="AG1719">
        <f t="array" ref="AG1719">IF($A1719="","",IFERROR(INDEX(Summary!$BB:$BB,$AH1719),0))</f>
        <v>7</v>
      </c>
      <c r="AH1719">
        <f t="shared" si="242"/>
        <v>60</v>
      </c>
    </row>
    <row r="1720" spans="1:34" hidden="1">
      <c r="A1720" t="str">
        <f t="array" ref="A1720">IFERROR(INDEX(Summary!$D:$D,$AH1720)&amp;"","")</f>
        <v>FG00165</v>
      </c>
      <c r="B1720" t="str">
        <f t="array" ref="B1720">IF($A1720="","",INDEX(Summary!$E:$E,$AH1720))</f>
        <v>Moong Dal - 500gm</v>
      </c>
      <c r="C1720" t="str">
        <f t="array" ref="C1720">IF($A1720="","",INDEX(Summary!$B:$B,$AH1720))</f>
        <v>Raw_Agri</v>
      </c>
      <c r="D1720" t="str">
        <f t="array" ref="D1720">IF($A1720="","",INDEX(Summary!$C:$C,$AH1720))</f>
        <v>C6</v>
      </c>
      <c r="E1720">
        <f t="array" ref="E1720">IF($A1720="","",INDEX(Summary!$F:$F,$AH1720))</f>
        <v>0.5</v>
      </c>
      <c r="F1720" t="str">
        <f t="array" ref="F1720">IF($A1720="","",INDEX(Summary!$BC:$BC,$AH1720)&amp;"")</f>
        <v>P2 – High</v>
      </c>
      <c r="G1720">
        <f t="shared" si="234"/>
        <v>2</v>
      </c>
      <c r="H1720">
        <f t="shared" si="235"/>
        <v>0</v>
      </c>
      <c r="I1720" t="str">
        <f t="array" ref="I1720">IF($A1720="","",IF(IFERROR(INDEX(Summary!$BA:$BA,$AH1720),0)&lt;1,"Under 1 day",IF(INDEX(Summary!$BA:$BA,$AH1720)&lt;3,"1-3 days",IF(INDEX(Summary!$BA:$BA,$AH1720)&lt;7,"3-7 days","7+ days"))))</f>
        <v>3-7 days</v>
      </c>
      <c r="J1720" t="str">
        <f t="array" ref="J1720">IF($A1720="","",IF(IFERROR(INDEX(Summary!$AX:$AX,$AH1720),0)&lt;0.25,"0-25%",IF(INDEX(Summary!$AX:$AX,$AH1720)&lt;0.5,"25-50%",IF(INDEX(Summary!$AX:$AX,$AH1720)&lt;0.75,"50-75%","75-100%"))))</f>
        <v>75-100%</v>
      </c>
      <c r="K1720" t="str">
        <f t="array" ref="K1720">IF($A1720="","",INDEX(Summary!$AY:$AY,$AH1720)&amp;"")</f>
        <v>WIP</v>
      </c>
      <c r="L1720" s="1">
        <f>IF($A1720="","",Summary!$P$2+MOD(ROW()-2,30))</f>
        <v>46235</v>
      </c>
      <c r="M1720">
        <f t="shared" si="236"/>
        <v>9</v>
      </c>
      <c r="N1720">
        <f t="shared" si="237"/>
        <v>1</v>
      </c>
      <c r="O1720" t="str">
        <f t="shared" si="238"/>
        <v>Aug-2026</v>
      </c>
      <c r="P1720">
        <f t="shared" ca="1" si="239"/>
        <v>1</v>
      </c>
      <c r="Q1720" s="2">
        <f t="array" ref="Q1720">IF($A1720="",0,IFERROR(INDEX(Summary!$P$3:$AS$67,$AH1720-2,$M1720),0))</f>
        <v>0</v>
      </c>
      <c r="R1720" s="2">
        <f t="array" ref="R1720">IF($A1720="",0,ROUND(IFERROR(INDEX(Summary!$O:$O,$AH1720),0)/30,0))</f>
        <v>45</v>
      </c>
      <c r="S1720">
        <f t="shared" si="240"/>
        <v>0</v>
      </c>
      <c r="T1720" s="2">
        <f t="array" ref="T1720">IF($S1720=1,IFERROR(INDEX(Summary!$O:$O,$AH1720),0),0)</f>
        <v>0</v>
      </c>
      <c r="U1720" s="2">
        <f t="array" ref="U1720">IF($S1720=1,IFERROR(INDEX(Summary!$AT:$AT,$AH1720),0),0)</f>
        <v>0</v>
      </c>
      <c r="V1720" s="2">
        <f t="shared" si="241"/>
        <v>0</v>
      </c>
      <c r="W1720" s="2">
        <f t="array" ref="W1720">IF($S1720=1,IFERROR(INDEX(Summary!$AZ:$AZ,$AH1720),0),0)</f>
        <v>0</v>
      </c>
      <c r="X1720" s="3">
        <f t="array" ref="X1720">IF($S1720=1,IFERROR(INDEX(Summary!$BA:$BA,$AH1720),0),0)</f>
        <v>0</v>
      </c>
      <c r="Y1720" s="2">
        <f t="array" ref="Y1720">IF($S1720=1,IFERROR(INDEX(Summary!$G:$G,$AH1720),0),0)</f>
        <v>0</v>
      </c>
      <c r="Z1720" s="2">
        <f t="array" ref="Z1720">IF($S1720=1,IFERROR(INDEX(Summary!$H:$H,$AH1720),0),0)</f>
        <v>0</v>
      </c>
      <c r="AA1720" s="2">
        <f t="array" ref="AA1720">IF($S1720=1,IFERROR(INDEX(Summary!$I:$I,$AH1720),0),0)</f>
        <v>0</v>
      </c>
      <c r="AB1720" s="2">
        <f t="array" ref="AB1720">IF($S1720=1,IFERROR(INDEX(Summary!$J:$J,$AH1720),0),0)</f>
        <v>0</v>
      </c>
      <c r="AC1720" s="2">
        <f t="array" ref="AC1720">IF($S1720=1,IFERROR(INDEX(Summary!$K:$K,$AH1720),0),0)</f>
        <v>0</v>
      </c>
      <c r="AD1720" s="2">
        <f t="array" ref="AD1720">IF($S1720=1,IFERROR(INDEX(Summary!$L:$L,$AH1720),0),0)</f>
        <v>0</v>
      </c>
      <c r="AE1720" s="2">
        <f t="array" ref="AE1720">IF($S1720=1,IFERROR(INDEX(Summary!$M:$M,$AH1720),0),0)</f>
        <v>0</v>
      </c>
      <c r="AF1720" s="2">
        <f t="array" ref="AF1720">IF($S1720=1,IFERROR(INDEX(Summary!$N:$N,$AH1720),0),0)</f>
        <v>0</v>
      </c>
      <c r="AG1720">
        <f t="array" ref="AG1720">IF($A1720="","",IFERROR(INDEX(Summary!$BB:$BB,$AH1720),0))</f>
        <v>7</v>
      </c>
      <c r="AH1720">
        <f t="shared" si="242"/>
        <v>60</v>
      </c>
    </row>
    <row r="1721" spans="1:34" hidden="1">
      <c r="A1721" t="str">
        <f t="array" ref="A1721">IFERROR(INDEX(Summary!$D:$D,$AH1721)&amp;"","")</f>
        <v>FG00165</v>
      </c>
      <c r="B1721" t="str">
        <f t="array" ref="B1721">IF($A1721="","",INDEX(Summary!$E:$E,$AH1721))</f>
        <v>Moong Dal - 500gm</v>
      </c>
      <c r="C1721" t="str">
        <f t="array" ref="C1721">IF($A1721="","",INDEX(Summary!$B:$B,$AH1721))</f>
        <v>Raw_Agri</v>
      </c>
      <c r="D1721" t="str">
        <f t="array" ref="D1721">IF($A1721="","",INDEX(Summary!$C:$C,$AH1721))</f>
        <v>C6</v>
      </c>
      <c r="E1721">
        <f t="array" ref="E1721">IF($A1721="","",INDEX(Summary!$F:$F,$AH1721))</f>
        <v>0.5</v>
      </c>
      <c r="F1721" t="str">
        <f t="array" ref="F1721">IF($A1721="","",INDEX(Summary!$BC:$BC,$AH1721)&amp;"")</f>
        <v>P2 – High</v>
      </c>
      <c r="G1721">
        <f t="shared" si="234"/>
        <v>2</v>
      </c>
      <c r="H1721">
        <f t="shared" si="235"/>
        <v>0</v>
      </c>
      <c r="I1721" t="str">
        <f t="array" ref="I1721">IF($A1721="","",IF(IFERROR(INDEX(Summary!$BA:$BA,$AH1721),0)&lt;1,"Under 1 day",IF(INDEX(Summary!$BA:$BA,$AH1721)&lt;3,"1-3 days",IF(INDEX(Summary!$BA:$BA,$AH1721)&lt;7,"3-7 days","7+ days"))))</f>
        <v>3-7 days</v>
      </c>
      <c r="J1721" t="str">
        <f t="array" ref="J1721">IF($A1721="","",IF(IFERROR(INDEX(Summary!$AX:$AX,$AH1721),0)&lt;0.25,"0-25%",IF(INDEX(Summary!$AX:$AX,$AH1721)&lt;0.5,"25-50%",IF(INDEX(Summary!$AX:$AX,$AH1721)&lt;0.75,"50-75%","75-100%"))))</f>
        <v>75-100%</v>
      </c>
      <c r="K1721" t="str">
        <f t="array" ref="K1721">IF($A1721="","",INDEX(Summary!$AY:$AY,$AH1721)&amp;"")</f>
        <v>WIP</v>
      </c>
      <c r="L1721" s="1">
        <f>IF($A1721="","",Summary!$P$2+MOD(ROW()-2,30))</f>
        <v>46236</v>
      </c>
      <c r="M1721">
        <f t="shared" si="236"/>
        <v>10</v>
      </c>
      <c r="N1721">
        <f t="shared" si="237"/>
        <v>2</v>
      </c>
      <c r="O1721" t="str">
        <f t="shared" si="238"/>
        <v>Aug-2026</v>
      </c>
      <c r="P1721">
        <f t="shared" ca="1" si="239"/>
        <v>1</v>
      </c>
      <c r="Q1721" s="2">
        <f t="array" ref="Q1721">IF($A1721="",0,IFERROR(INDEX(Summary!$P$3:$AS$67,$AH1721-2,$M1721),0))</f>
        <v>0</v>
      </c>
      <c r="R1721" s="2">
        <f t="array" ref="R1721">IF($A1721="",0,ROUND(IFERROR(INDEX(Summary!$O:$O,$AH1721),0)/30,0))</f>
        <v>45</v>
      </c>
      <c r="S1721">
        <f t="shared" si="240"/>
        <v>0</v>
      </c>
      <c r="T1721" s="2">
        <f t="array" ref="T1721">IF($S1721=1,IFERROR(INDEX(Summary!$O:$O,$AH1721),0),0)</f>
        <v>0</v>
      </c>
      <c r="U1721" s="2">
        <f t="array" ref="U1721">IF($S1721=1,IFERROR(INDEX(Summary!$AT:$AT,$AH1721),0),0)</f>
        <v>0</v>
      </c>
      <c r="V1721" s="2">
        <f t="shared" si="241"/>
        <v>0</v>
      </c>
      <c r="W1721" s="2">
        <f t="array" ref="W1721">IF($S1721=1,IFERROR(INDEX(Summary!$AZ:$AZ,$AH1721),0),0)</f>
        <v>0</v>
      </c>
      <c r="X1721" s="3">
        <f t="array" ref="X1721">IF($S1721=1,IFERROR(INDEX(Summary!$BA:$BA,$AH1721),0),0)</f>
        <v>0</v>
      </c>
      <c r="Y1721" s="2">
        <f t="array" ref="Y1721">IF($S1721=1,IFERROR(INDEX(Summary!$G:$G,$AH1721),0),0)</f>
        <v>0</v>
      </c>
      <c r="Z1721" s="2">
        <f t="array" ref="Z1721">IF($S1721=1,IFERROR(INDEX(Summary!$H:$H,$AH1721),0),0)</f>
        <v>0</v>
      </c>
      <c r="AA1721" s="2">
        <f t="array" ref="AA1721">IF($S1721=1,IFERROR(INDEX(Summary!$I:$I,$AH1721),0),0)</f>
        <v>0</v>
      </c>
      <c r="AB1721" s="2">
        <f t="array" ref="AB1721">IF($S1721=1,IFERROR(INDEX(Summary!$J:$J,$AH1721),0),0)</f>
        <v>0</v>
      </c>
      <c r="AC1721" s="2">
        <f t="array" ref="AC1721">IF($S1721=1,IFERROR(INDEX(Summary!$K:$K,$AH1721),0),0)</f>
        <v>0</v>
      </c>
      <c r="AD1721" s="2">
        <f t="array" ref="AD1721">IF($S1721=1,IFERROR(INDEX(Summary!$L:$L,$AH1721),0),0)</f>
        <v>0</v>
      </c>
      <c r="AE1721" s="2">
        <f t="array" ref="AE1721">IF($S1721=1,IFERROR(INDEX(Summary!$M:$M,$AH1721),0),0)</f>
        <v>0</v>
      </c>
      <c r="AF1721" s="2">
        <f t="array" ref="AF1721">IF($S1721=1,IFERROR(INDEX(Summary!$N:$N,$AH1721),0),0)</f>
        <v>0</v>
      </c>
      <c r="AG1721">
        <f t="array" ref="AG1721">IF($A1721="","",IFERROR(INDEX(Summary!$BB:$BB,$AH1721),0))</f>
        <v>7</v>
      </c>
      <c r="AH1721">
        <f t="shared" si="242"/>
        <v>60</v>
      </c>
    </row>
    <row r="1722" spans="1:34" hidden="1">
      <c r="A1722" t="str">
        <f t="array" ref="A1722">IFERROR(INDEX(Summary!$D:$D,$AH1722)&amp;"","")</f>
        <v>FG00165</v>
      </c>
      <c r="B1722" t="str">
        <f t="array" ref="B1722">IF($A1722="","",INDEX(Summary!$E:$E,$AH1722))</f>
        <v>Moong Dal - 500gm</v>
      </c>
      <c r="C1722" t="str">
        <f t="array" ref="C1722">IF($A1722="","",INDEX(Summary!$B:$B,$AH1722))</f>
        <v>Raw_Agri</v>
      </c>
      <c r="D1722" t="str">
        <f t="array" ref="D1722">IF($A1722="","",INDEX(Summary!$C:$C,$AH1722))</f>
        <v>C6</v>
      </c>
      <c r="E1722">
        <f t="array" ref="E1722">IF($A1722="","",INDEX(Summary!$F:$F,$AH1722))</f>
        <v>0.5</v>
      </c>
      <c r="F1722" t="str">
        <f t="array" ref="F1722">IF($A1722="","",INDEX(Summary!$BC:$BC,$AH1722)&amp;"")</f>
        <v>P2 – High</v>
      </c>
      <c r="G1722">
        <f t="shared" si="234"/>
        <v>2</v>
      </c>
      <c r="H1722">
        <f t="shared" si="235"/>
        <v>0</v>
      </c>
      <c r="I1722" t="str">
        <f t="array" ref="I1722">IF($A1722="","",IF(IFERROR(INDEX(Summary!$BA:$BA,$AH1722),0)&lt;1,"Under 1 day",IF(INDEX(Summary!$BA:$BA,$AH1722)&lt;3,"1-3 days",IF(INDEX(Summary!$BA:$BA,$AH1722)&lt;7,"3-7 days","7+ days"))))</f>
        <v>3-7 days</v>
      </c>
      <c r="J1722" t="str">
        <f t="array" ref="J1722">IF($A1722="","",IF(IFERROR(INDEX(Summary!$AX:$AX,$AH1722),0)&lt;0.25,"0-25%",IF(INDEX(Summary!$AX:$AX,$AH1722)&lt;0.5,"25-50%",IF(INDEX(Summary!$AX:$AX,$AH1722)&lt;0.75,"50-75%","75-100%"))))</f>
        <v>75-100%</v>
      </c>
      <c r="K1722" t="str">
        <f t="array" ref="K1722">IF($A1722="","",INDEX(Summary!$AY:$AY,$AH1722)&amp;"")</f>
        <v>WIP</v>
      </c>
      <c r="L1722" s="1">
        <f>IF($A1722="","",Summary!$P$2+MOD(ROW()-2,30))</f>
        <v>46237</v>
      </c>
      <c r="M1722">
        <f t="shared" si="236"/>
        <v>11</v>
      </c>
      <c r="N1722">
        <f t="shared" si="237"/>
        <v>3</v>
      </c>
      <c r="O1722" t="str">
        <f t="shared" si="238"/>
        <v>Aug-2026</v>
      </c>
      <c r="P1722">
        <f t="shared" ca="1" si="239"/>
        <v>1</v>
      </c>
      <c r="Q1722" s="2">
        <f t="array" ref="Q1722">IF($A1722="",0,IFERROR(INDEX(Summary!$P$3:$AS$67,$AH1722-2,$M1722),0))</f>
        <v>0</v>
      </c>
      <c r="R1722" s="2">
        <f t="array" ref="R1722">IF($A1722="",0,ROUND(IFERROR(INDEX(Summary!$O:$O,$AH1722),0)/30,0))</f>
        <v>45</v>
      </c>
      <c r="S1722">
        <f t="shared" si="240"/>
        <v>0</v>
      </c>
      <c r="T1722" s="2">
        <f t="array" ref="T1722">IF($S1722=1,IFERROR(INDEX(Summary!$O:$O,$AH1722),0),0)</f>
        <v>0</v>
      </c>
      <c r="U1722" s="2">
        <f t="array" ref="U1722">IF($S1722=1,IFERROR(INDEX(Summary!$AT:$AT,$AH1722),0),0)</f>
        <v>0</v>
      </c>
      <c r="V1722" s="2">
        <f t="shared" si="241"/>
        <v>0</v>
      </c>
      <c r="W1722" s="2">
        <f t="array" ref="W1722">IF($S1722=1,IFERROR(INDEX(Summary!$AZ:$AZ,$AH1722),0),0)</f>
        <v>0</v>
      </c>
      <c r="X1722" s="3">
        <f t="array" ref="X1722">IF($S1722=1,IFERROR(INDEX(Summary!$BA:$BA,$AH1722),0),0)</f>
        <v>0</v>
      </c>
      <c r="Y1722" s="2">
        <f t="array" ref="Y1722">IF($S1722=1,IFERROR(INDEX(Summary!$G:$G,$AH1722),0),0)</f>
        <v>0</v>
      </c>
      <c r="Z1722" s="2">
        <f t="array" ref="Z1722">IF($S1722=1,IFERROR(INDEX(Summary!$H:$H,$AH1722),0),0)</f>
        <v>0</v>
      </c>
      <c r="AA1722" s="2">
        <f t="array" ref="AA1722">IF($S1722=1,IFERROR(INDEX(Summary!$I:$I,$AH1722),0),0)</f>
        <v>0</v>
      </c>
      <c r="AB1722" s="2">
        <f t="array" ref="AB1722">IF($S1722=1,IFERROR(INDEX(Summary!$J:$J,$AH1722),0),0)</f>
        <v>0</v>
      </c>
      <c r="AC1722" s="2">
        <f t="array" ref="AC1722">IF($S1722=1,IFERROR(INDEX(Summary!$K:$K,$AH1722),0),0)</f>
        <v>0</v>
      </c>
      <c r="AD1722" s="2">
        <f t="array" ref="AD1722">IF($S1722=1,IFERROR(INDEX(Summary!$L:$L,$AH1722),0),0)</f>
        <v>0</v>
      </c>
      <c r="AE1722" s="2">
        <f t="array" ref="AE1722">IF($S1722=1,IFERROR(INDEX(Summary!$M:$M,$AH1722),0),0)</f>
        <v>0</v>
      </c>
      <c r="AF1722" s="2">
        <f t="array" ref="AF1722">IF($S1722=1,IFERROR(INDEX(Summary!$N:$N,$AH1722),0),0)</f>
        <v>0</v>
      </c>
      <c r="AG1722">
        <f t="array" ref="AG1722">IF($A1722="","",IFERROR(INDEX(Summary!$BB:$BB,$AH1722),0))</f>
        <v>7</v>
      </c>
      <c r="AH1722">
        <f t="shared" si="242"/>
        <v>60</v>
      </c>
    </row>
    <row r="1723" spans="1:34" hidden="1">
      <c r="A1723" t="str">
        <f t="array" ref="A1723">IFERROR(INDEX(Summary!$D:$D,$AH1723)&amp;"","")</f>
        <v>FG00165</v>
      </c>
      <c r="B1723" t="str">
        <f t="array" ref="B1723">IF($A1723="","",INDEX(Summary!$E:$E,$AH1723))</f>
        <v>Moong Dal - 500gm</v>
      </c>
      <c r="C1723" t="str">
        <f t="array" ref="C1723">IF($A1723="","",INDEX(Summary!$B:$B,$AH1723))</f>
        <v>Raw_Agri</v>
      </c>
      <c r="D1723" t="str">
        <f t="array" ref="D1723">IF($A1723="","",INDEX(Summary!$C:$C,$AH1723))</f>
        <v>C6</v>
      </c>
      <c r="E1723">
        <f t="array" ref="E1723">IF($A1723="","",INDEX(Summary!$F:$F,$AH1723))</f>
        <v>0.5</v>
      </c>
      <c r="F1723" t="str">
        <f t="array" ref="F1723">IF($A1723="","",INDEX(Summary!$BC:$BC,$AH1723)&amp;"")</f>
        <v>P2 – High</v>
      </c>
      <c r="G1723">
        <f t="shared" si="234"/>
        <v>2</v>
      </c>
      <c r="H1723">
        <f t="shared" si="235"/>
        <v>0</v>
      </c>
      <c r="I1723" t="str">
        <f t="array" ref="I1723">IF($A1723="","",IF(IFERROR(INDEX(Summary!$BA:$BA,$AH1723),0)&lt;1,"Under 1 day",IF(INDEX(Summary!$BA:$BA,$AH1723)&lt;3,"1-3 days",IF(INDEX(Summary!$BA:$BA,$AH1723)&lt;7,"3-7 days","7+ days"))))</f>
        <v>3-7 days</v>
      </c>
      <c r="J1723" t="str">
        <f t="array" ref="J1723">IF($A1723="","",IF(IFERROR(INDEX(Summary!$AX:$AX,$AH1723),0)&lt;0.25,"0-25%",IF(INDEX(Summary!$AX:$AX,$AH1723)&lt;0.5,"25-50%",IF(INDEX(Summary!$AX:$AX,$AH1723)&lt;0.75,"50-75%","75-100%"))))</f>
        <v>75-100%</v>
      </c>
      <c r="K1723" t="str">
        <f t="array" ref="K1723">IF($A1723="","",INDEX(Summary!$AY:$AY,$AH1723)&amp;"")</f>
        <v>WIP</v>
      </c>
      <c r="L1723" s="1">
        <f>IF($A1723="","",Summary!$P$2+MOD(ROW()-2,30))</f>
        <v>46238</v>
      </c>
      <c r="M1723">
        <f t="shared" si="236"/>
        <v>12</v>
      </c>
      <c r="N1723">
        <f t="shared" si="237"/>
        <v>4</v>
      </c>
      <c r="O1723" t="str">
        <f t="shared" si="238"/>
        <v>Aug-2026</v>
      </c>
      <c r="P1723">
        <f t="shared" ca="1" si="239"/>
        <v>1</v>
      </c>
      <c r="Q1723" s="2">
        <f t="array" ref="Q1723">IF($A1723="",0,IFERROR(INDEX(Summary!$P$3:$AS$67,$AH1723-2,$M1723),0))</f>
        <v>0</v>
      </c>
      <c r="R1723" s="2">
        <f t="array" ref="R1723">IF($A1723="",0,ROUND(IFERROR(INDEX(Summary!$O:$O,$AH1723),0)/30,0))</f>
        <v>45</v>
      </c>
      <c r="S1723">
        <f t="shared" si="240"/>
        <v>0</v>
      </c>
      <c r="T1723" s="2">
        <f t="array" ref="T1723">IF($S1723=1,IFERROR(INDEX(Summary!$O:$O,$AH1723),0),0)</f>
        <v>0</v>
      </c>
      <c r="U1723" s="2">
        <f t="array" ref="U1723">IF($S1723=1,IFERROR(INDEX(Summary!$AT:$AT,$AH1723),0),0)</f>
        <v>0</v>
      </c>
      <c r="V1723" s="2">
        <f t="shared" si="241"/>
        <v>0</v>
      </c>
      <c r="W1723" s="2">
        <f t="array" ref="W1723">IF($S1723=1,IFERROR(INDEX(Summary!$AZ:$AZ,$AH1723),0),0)</f>
        <v>0</v>
      </c>
      <c r="X1723" s="3">
        <f t="array" ref="X1723">IF($S1723=1,IFERROR(INDEX(Summary!$BA:$BA,$AH1723),0),0)</f>
        <v>0</v>
      </c>
      <c r="Y1723" s="2">
        <f t="array" ref="Y1723">IF($S1723=1,IFERROR(INDEX(Summary!$G:$G,$AH1723),0),0)</f>
        <v>0</v>
      </c>
      <c r="Z1723" s="2">
        <f t="array" ref="Z1723">IF($S1723=1,IFERROR(INDEX(Summary!$H:$H,$AH1723),0),0)</f>
        <v>0</v>
      </c>
      <c r="AA1723" s="2">
        <f t="array" ref="AA1723">IF($S1723=1,IFERROR(INDEX(Summary!$I:$I,$AH1723),0),0)</f>
        <v>0</v>
      </c>
      <c r="AB1723" s="2">
        <f t="array" ref="AB1723">IF($S1723=1,IFERROR(INDEX(Summary!$J:$J,$AH1723),0),0)</f>
        <v>0</v>
      </c>
      <c r="AC1723" s="2">
        <f t="array" ref="AC1723">IF($S1723=1,IFERROR(INDEX(Summary!$K:$K,$AH1723),0),0)</f>
        <v>0</v>
      </c>
      <c r="AD1723" s="2">
        <f t="array" ref="AD1723">IF($S1723=1,IFERROR(INDEX(Summary!$L:$L,$AH1723),0),0)</f>
        <v>0</v>
      </c>
      <c r="AE1723" s="2">
        <f t="array" ref="AE1723">IF($S1723=1,IFERROR(INDEX(Summary!$M:$M,$AH1723),0),0)</f>
        <v>0</v>
      </c>
      <c r="AF1723" s="2">
        <f t="array" ref="AF1723">IF($S1723=1,IFERROR(INDEX(Summary!$N:$N,$AH1723),0),0)</f>
        <v>0</v>
      </c>
      <c r="AG1723">
        <f t="array" ref="AG1723">IF($A1723="","",IFERROR(INDEX(Summary!$BB:$BB,$AH1723),0))</f>
        <v>7</v>
      </c>
      <c r="AH1723">
        <f t="shared" si="242"/>
        <v>60</v>
      </c>
    </row>
    <row r="1724" spans="1:34" hidden="1">
      <c r="A1724" t="str">
        <f t="array" ref="A1724">IFERROR(INDEX(Summary!$D:$D,$AH1724)&amp;"","")</f>
        <v>FG00165</v>
      </c>
      <c r="B1724" t="str">
        <f t="array" ref="B1724">IF($A1724="","",INDEX(Summary!$E:$E,$AH1724))</f>
        <v>Moong Dal - 500gm</v>
      </c>
      <c r="C1724" t="str">
        <f t="array" ref="C1724">IF($A1724="","",INDEX(Summary!$B:$B,$AH1724))</f>
        <v>Raw_Agri</v>
      </c>
      <c r="D1724" t="str">
        <f t="array" ref="D1724">IF($A1724="","",INDEX(Summary!$C:$C,$AH1724))</f>
        <v>C6</v>
      </c>
      <c r="E1724">
        <f t="array" ref="E1724">IF($A1724="","",INDEX(Summary!$F:$F,$AH1724))</f>
        <v>0.5</v>
      </c>
      <c r="F1724" t="str">
        <f t="array" ref="F1724">IF($A1724="","",INDEX(Summary!$BC:$BC,$AH1724)&amp;"")</f>
        <v>P2 – High</v>
      </c>
      <c r="G1724">
        <f t="shared" si="234"/>
        <v>2</v>
      </c>
      <c r="H1724">
        <f t="shared" si="235"/>
        <v>0</v>
      </c>
      <c r="I1724" t="str">
        <f t="array" ref="I1724">IF($A1724="","",IF(IFERROR(INDEX(Summary!$BA:$BA,$AH1724),0)&lt;1,"Under 1 day",IF(INDEX(Summary!$BA:$BA,$AH1724)&lt;3,"1-3 days",IF(INDEX(Summary!$BA:$BA,$AH1724)&lt;7,"3-7 days","7+ days"))))</f>
        <v>3-7 days</v>
      </c>
      <c r="J1724" t="str">
        <f t="array" ref="J1724">IF($A1724="","",IF(IFERROR(INDEX(Summary!$AX:$AX,$AH1724),0)&lt;0.25,"0-25%",IF(INDEX(Summary!$AX:$AX,$AH1724)&lt;0.5,"25-50%",IF(INDEX(Summary!$AX:$AX,$AH1724)&lt;0.75,"50-75%","75-100%"))))</f>
        <v>75-100%</v>
      </c>
      <c r="K1724" t="str">
        <f t="array" ref="K1724">IF($A1724="","",INDEX(Summary!$AY:$AY,$AH1724)&amp;"")</f>
        <v>WIP</v>
      </c>
      <c r="L1724" s="1">
        <f>IF($A1724="","",Summary!$P$2+MOD(ROW()-2,30))</f>
        <v>46239</v>
      </c>
      <c r="M1724">
        <f t="shared" si="236"/>
        <v>13</v>
      </c>
      <c r="N1724">
        <f t="shared" si="237"/>
        <v>5</v>
      </c>
      <c r="O1724" t="str">
        <f t="shared" si="238"/>
        <v>Aug-2026</v>
      </c>
      <c r="P1724">
        <f t="shared" ca="1" si="239"/>
        <v>1</v>
      </c>
      <c r="Q1724" s="2">
        <f t="array" ref="Q1724">IF($A1724="",0,IFERROR(INDEX(Summary!$P$3:$AS$67,$AH1724-2,$M1724),0))</f>
        <v>0</v>
      </c>
      <c r="R1724" s="2">
        <f t="array" ref="R1724">IF($A1724="",0,ROUND(IFERROR(INDEX(Summary!$O:$O,$AH1724),0)/30,0))</f>
        <v>45</v>
      </c>
      <c r="S1724">
        <f t="shared" si="240"/>
        <v>0</v>
      </c>
      <c r="T1724" s="2">
        <f t="array" ref="T1724">IF($S1724=1,IFERROR(INDEX(Summary!$O:$O,$AH1724),0),0)</f>
        <v>0</v>
      </c>
      <c r="U1724" s="2">
        <f t="array" ref="U1724">IF($S1724=1,IFERROR(INDEX(Summary!$AT:$AT,$AH1724),0),0)</f>
        <v>0</v>
      </c>
      <c r="V1724" s="2">
        <f t="shared" si="241"/>
        <v>0</v>
      </c>
      <c r="W1724" s="2">
        <f t="array" ref="W1724">IF($S1724=1,IFERROR(INDEX(Summary!$AZ:$AZ,$AH1724),0),0)</f>
        <v>0</v>
      </c>
      <c r="X1724" s="3">
        <f t="array" ref="X1724">IF($S1724=1,IFERROR(INDEX(Summary!$BA:$BA,$AH1724),0),0)</f>
        <v>0</v>
      </c>
      <c r="Y1724" s="2">
        <f t="array" ref="Y1724">IF($S1724=1,IFERROR(INDEX(Summary!$G:$G,$AH1724),0),0)</f>
        <v>0</v>
      </c>
      <c r="Z1724" s="2">
        <f t="array" ref="Z1724">IF($S1724=1,IFERROR(INDEX(Summary!$H:$H,$AH1724),0),0)</f>
        <v>0</v>
      </c>
      <c r="AA1724" s="2">
        <f t="array" ref="AA1724">IF($S1724=1,IFERROR(INDEX(Summary!$I:$I,$AH1724),0),0)</f>
        <v>0</v>
      </c>
      <c r="AB1724" s="2">
        <f t="array" ref="AB1724">IF($S1724=1,IFERROR(INDEX(Summary!$J:$J,$AH1724),0),0)</f>
        <v>0</v>
      </c>
      <c r="AC1724" s="2">
        <f t="array" ref="AC1724">IF($S1724=1,IFERROR(INDEX(Summary!$K:$K,$AH1724),0),0)</f>
        <v>0</v>
      </c>
      <c r="AD1724" s="2">
        <f t="array" ref="AD1724">IF($S1724=1,IFERROR(INDEX(Summary!$L:$L,$AH1724),0),0)</f>
        <v>0</v>
      </c>
      <c r="AE1724" s="2">
        <f t="array" ref="AE1724">IF($S1724=1,IFERROR(INDEX(Summary!$M:$M,$AH1724),0),0)</f>
        <v>0</v>
      </c>
      <c r="AF1724" s="2">
        <f t="array" ref="AF1724">IF($S1724=1,IFERROR(INDEX(Summary!$N:$N,$AH1724),0),0)</f>
        <v>0</v>
      </c>
      <c r="AG1724">
        <f t="array" ref="AG1724">IF($A1724="","",IFERROR(INDEX(Summary!$BB:$BB,$AH1724),0))</f>
        <v>7</v>
      </c>
      <c r="AH1724">
        <f t="shared" si="242"/>
        <v>60</v>
      </c>
    </row>
    <row r="1725" spans="1:34" hidden="1">
      <c r="A1725" t="str">
        <f t="array" ref="A1725">IFERROR(INDEX(Summary!$D:$D,$AH1725)&amp;"","")</f>
        <v>FG00165</v>
      </c>
      <c r="B1725" t="str">
        <f t="array" ref="B1725">IF($A1725="","",INDEX(Summary!$E:$E,$AH1725))</f>
        <v>Moong Dal - 500gm</v>
      </c>
      <c r="C1725" t="str">
        <f t="array" ref="C1725">IF($A1725="","",INDEX(Summary!$B:$B,$AH1725))</f>
        <v>Raw_Agri</v>
      </c>
      <c r="D1725" t="str">
        <f t="array" ref="D1725">IF($A1725="","",INDEX(Summary!$C:$C,$AH1725))</f>
        <v>C6</v>
      </c>
      <c r="E1725">
        <f t="array" ref="E1725">IF($A1725="","",INDEX(Summary!$F:$F,$AH1725))</f>
        <v>0.5</v>
      </c>
      <c r="F1725" t="str">
        <f t="array" ref="F1725">IF($A1725="","",INDEX(Summary!$BC:$BC,$AH1725)&amp;"")</f>
        <v>P2 – High</v>
      </c>
      <c r="G1725">
        <f t="shared" si="234"/>
        <v>2</v>
      </c>
      <c r="H1725">
        <f t="shared" si="235"/>
        <v>0</v>
      </c>
      <c r="I1725" t="str">
        <f t="array" ref="I1725">IF($A1725="","",IF(IFERROR(INDEX(Summary!$BA:$BA,$AH1725),0)&lt;1,"Under 1 day",IF(INDEX(Summary!$BA:$BA,$AH1725)&lt;3,"1-3 days",IF(INDEX(Summary!$BA:$BA,$AH1725)&lt;7,"3-7 days","7+ days"))))</f>
        <v>3-7 days</v>
      </c>
      <c r="J1725" t="str">
        <f t="array" ref="J1725">IF($A1725="","",IF(IFERROR(INDEX(Summary!$AX:$AX,$AH1725),0)&lt;0.25,"0-25%",IF(INDEX(Summary!$AX:$AX,$AH1725)&lt;0.5,"25-50%",IF(INDEX(Summary!$AX:$AX,$AH1725)&lt;0.75,"50-75%","75-100%"))))</f>
        <v>75-100%</v>
      </c>
      <c r="K1725" t="str">
        <f t="array" ref="K1725">IF($A1725="","",INDEX(Summary!$AY:$AY,$AH1725)&amp;"")</f>
        <v>WIP</v>
      </c>
      <c r="L1725" s="1">
        <f>IF($A1725="","",Summary!$P$2+MOD(ROW()-2,30))</f>
        <v>46240</v>
      </c>
      <c r="M1725">
        <f t="shared" si="236"/>
        <v>14</v>
      </c>
      <c r="N1725">
        <f t="shared" si="237"/>
        <v>6</v>
      </c>
      <c r="O1725" t="str">
        <f t="shared" si="238"/>
        <v>Aug-2026</v>
      </c>
      <c r="P1725">
        <f t="shared" ca="1" si="239"/>
        <v>1</v>
      </c>
      <c r="Q1725" s="2">
        <f t="array" ref="Q1725">IF($A1725="",0,IFERROR(INDEX(Summary!$P$3:$AS$67,$AH1725-2,$M1725),0))</f>
        <v>0</v>
      </c>
      <c r="R1725" s="2">
        <f t="array" ref="R1725">IF($A1725="",0,ROUND(IFERROR(INDEX(Summary!$O:$O,$AH1725),0)/30,0))</f>
        <v>45</v>
      </c>
      <c r="S1725">
        <f t="shared" si="240"/>
        <v>0</v>
      </c>
      <c r="T1725" s="2">
        <f t="array" ref="T1725">IF($S1725=1,IFERROR(INDEX(Summary!$O:$O,$AH1725),0),0)</f>
        <v>0</v>
      </c>
      <c r="U1725" s="2">
        <f t="array" ref="U1725">IF($S1725=1,IFERROR(INDEX(Summary!$AT:$AT,$AH1725),0),0)</f>
        <v>0</v>
      </c>
      <c r="V1725" s="2">
        <f t="shared" si="241"/>
        <v>0</v>
      </c>
      <c r="W1725" s="2">
        <f t="array" ref="W1725">IF($S1725=1,IFERROR(INDEX(Summary!$AZ:$AZ,$AH1725),0),0)</f>
        <v>0</v>
      </c>
      <c r="X1725" s="3">
        <f t="array" ref="X1725">IF($S1725=1,IFERROR(INDEX(Summary!$BA:$BA,$AH1725),0),0)</f>
        <v>0</v>
      </c>
      <c r="Y1725" s="2">
        <f t="array" ref="Y1725">IF($S1725=1,IFERROR(INDEX(Summary!$G:$G,$AH1725),0),0)</f>
        <v>0</v>
      </c>
      <c r="Z1725" s="2">
        <f t="array" ref="Z1725">IF($S1725=1,IFERROR(INDEX(Summary!$H:$H,$AH1725),0),0)</f>
        <v>0</v>
      </c>
      <c r="AA1725" s="2">
        <f t="array" ref="AA1725">IF($S1725=1,IFERROR(INDEX(Summary!$I:$I,$AH1725),0),0)</f>
        <v>0</v>
      </c>
      <c r="AB1725" s="2">
        <f t="array" ref="AB1725">IF($S1725=1,IFERROR(INDEX(Summary!$J:$J,$AH1725),0),0)</f>
        <v>0</v>
      </c>
      <c r="AC1725" s="2">
        <f t="array" ref="AC1725">IF($S1725=1,IFERROR(INDEX(Summary!$K:$K,$AH1725),0),0)</f>
        <v>0</v>
      </c>
      <c r="AD1725" s="2">
        <f t="array" ref="AD1725">IF($S1725=1,IFERROR(INDEX(Summary!$L:$L,$AH1725),0),0)</f>
        <v>0</v>
      </c>
      <c r="AE1725" s="2">
        <f t="array" ref="AE1725">IF($S1725=1,IFERROR(INDEX(Summary!$M:$M,$AH1725),0),0)</f>
        <v>0</v>
      </c>
      <c r="AF1725" s="2">
        <f t="array" ref="AF1725">IF($S1725=1,IFERROR(INDEX(Summary!$N:$N,$AH1725),0),0)</f>
        <v>0</v>
      </c>
      <c r="AG1725">
        <f t="array" ref="AG1725">IF($A1725="","",IFERROR(INDEX(Summary!$BB:$BB,$AH1725),0))</f>
        <v>7</v>
      </c>
      <c r="AH1725">
        <f t="shared" si="242"/>
        <v>60</v>
      </c>
    </row>
    <row r="1726" spans="1:34" hidden="1">
      <c r="A1726" t="str">
        <f t="array" ref="A1726">IFERROR(INDEX(Summary!$D:$D,$AH1726)&amp;"","")</f>
        <v>FG00165</v>
      </c>
      <c r="B1726" t="str">
        <f t="array" ref="B1726">IF($A1726="","",INDEX(Summary!$E:$E,$AH1726))</f>
        <v>Moong Dal - 500gm</v>
      </c>
      <c r="C1726" t="str">
        <f t="array" ref="C1726">IF($A1726="","",INDEX(Summary!$B:$B,$AH1726))</f>
        <v>Raw_Agri</v>
      </c>
      <c r="D1726" t="str">
        <f t="array" ref="D1726">IF($A1726="","",INDEX(Summary!$C:$C,$AH1726))</f>
        <v>C6</v>
      </c>
      <c r="E1726">
        <f t="array" ref="E1726">IF($A1726="","",INDEX(Summary!$F:$F,$AH1726))</f>
        <v>0.5</v>
      </c>
      <c r="F1726" t="str">
        <f t="array" ref="F1726">IF($A1726="","",INDEX(Summary!$BC:$BC,$AH1726)&amp;"")</f>
        <v>P2 – High</v>
      </c>
      <c r="G1726">
        <f t="shared" si="234"/>
        <v>2</v>
      </c>
      <c r="H1726">
        <f t="shared" si="235"/>
        <v>0</v>
      </c>
      <c r="I1726" t="str">
        <f t="array" ref="I1726">IF($A1726="","",IF(IFERROR(INDEX(Summary!$BA:$BA,$AH1726),0)&lt;1,"Under 1 day",IF(INDEX(Summary!$BA:$BA,$AH1726)&lt;3,"1-3 days",IF(INDEX(Summary!$BA:$BA,$AH1726)&lt;7,"3-7 days","7+ days"))))</f>
        <v>3-7 days</v>
      </c>
      <c r="J1726" t="str">
        <f t="array" ref="J1726">IF($A1726="","",IF(IFERROR(INDEX(Summary!$AX:$AX,$AH1726),0)&lt;0.25,"0-25%",IF(INDEX(Summary!$AX:$AX,$AH1726)&lt;0.5,"25-50%",IF(INDEX(Summary!$AX:$AX,$AH1726)&lt;0.75,"50-75%","75-100%"))))</f>
        <v>75-100%</v>
      </c>
      <c r="K1726" t="str">
        <f t="array" ref="K1726">IF($A1726="","",INDEX(Summary!$AY:$AY,$AH1726)&amp;"")</f>
        <v>WIP</v>
      </c>
      <c r="L1726" s="1">
        <f>IF($A1726="","",Summary!$P$2+MOD(ROW()-2,30))</f>
        <v>46241</v>
      </c>
      <c r="M1726">
        <f t="shared" si="236"/>
        <v>15</v>
      </c>
      <c r="N1726">
        <f t="shared" si="237"/>
        <v>7</v>
      </c>
      <c r="O1726" t="str">
        <f t="shared" si="238"/>
        <v>Aug-2026</v>
      </c>
      <c r="P1726">
        <f t="shared" ca="1" si="239"/>
        <v>1</v>
      </c>
      <c r="Q1726" s="2">
        <f t="array" ref="Q1726">IF($A1726="",0,IFERROR(INDEX(Summary!$P$3:$AS$67,$AH1726-2,$M1726),0))</f>
        <v>0</v>
      </c>
      <c r="R1726" s="2">
        <f t="array" ref="R1726">IF($A1726="",0,ROUND(IFERROR(INDEX(Summary!$O:$O,$AH1726),0)/30,0))</f>
        <v>45</v>
      </c>
      <c r="S1726">
        <f t="shared" si="240"/>
        <v>0</v>
      </c>
      <c r="T1726" s="2">
        <f t="array" ref="T1726">IF($S1726=1,IFERROR(INDEX(Summary!$O:$O,$AH1726),0),0)</f>
        <v>0</v>
      </c>
      <c r="U1726" s="2">
        <f t="array" ref="U1726">IF($S1726=1,IFERROR(INDEX(Summary!$AT:$AT,$AH1726),0),0)</f>
        <v>0</v>
      </c>
      <c r="V1726" s="2">
        <f t="shared" si="241"/>
        <v>0</v>
      </c>
      <c r="W1726" s="2">
        <f t="array" ref="W1726">IF($S1726=1,IFERROR(INDEX(Summary!$AZ:$AZ,$AH1726),0),0)</f>
        <v>0</v>
      </c>
      <c r="X1726" s="3">
        <f t="array" ref="X1726">IF($S1726=1,IFERROR(INDEX(Summary!$BA:$BA,$AH1726),0),0)</f>
        <v>0</v>
      </c>
      <c r="Y1726" s="2">
        <f t="array" ref="Y1726">IF($S1726=1,IFERROR(INDEX(Summary!$G:$G,$AH1726),0),0)</f>
        <v>0</v>
      </c>
      <c r="Z1726" s="2">
        <f t="array" ref="Z1726">IF($S1726=1,IFERROR(INDEX(Summary!$H:$H,$AH1726),0),0)</f>
        <v>0</v>
      </c>
      <c r="AA1726" s="2">
        <f t="array" ref="AA1726">IF($S1726=1,IFERROR(INDEX(Summary!$I:$I,$AH1726),0),0)</f>
        <v>0</v>
      </c>
      <c r="AB1726" s="2">
        <f t="array" ref="AB1726">IF($S1726=1,IFERROR(INDEX(Summary!$J:$J,$AH1726),0),0)</f>
        <v>0</v>
      </c>
      <c r="AC1726" s="2">
        <f t="array" ref="AC1726">IF($S1726=1,IFERROR(INDEX(Summary!$K:$K,$AH1726),0),0)</f>
        <v>0</v>
      </c>
      <c r="AD1726" s="2">
        <f t="array" ref="AD1726">IF($S1726=1,IFERROR(INDEX(Summary!$L:$L,$AH1726),0),0)</f>
        <v>0</v>
      </c>
      <c r="AE1726" s="2">
        <f t="array" ref="AE1726">IF($S1726=1,IFERROR(INDEX(Summary!$M:$M,$AH1726),0),0)</f>
        <v>0</v>
      </c>
      <c r="AF1726" s="2">
        <f t="array" ref="AF1726">IF($S1726=1,IFERROR(INDEX(Summary!$N:$N,$AH1726),0),0)</f>
        <v>0</v>
      </c>
      <c r="AG1726">
        <f t="array" ref="AG1726">IF($A1726="","",IFERROR(INDEX(Summary!$BB:$BB,$AH1726),0))</f>
        <v>7</v>
      </c>
      <c r="AH1726">
        <f t="shared" si="242"/>
        <v>60</v>
      </c>
    </row>
    <row r="1727" spans="1:34" hidden="1">
      <c r="A1727" t="str">
        <f t="array" ref="A1727">IFERROR(INDEX(Summary!$D:$D,$AH1727)&amp;"","")</f>
        <v>FG00165</v>
      </c>
      <c r="B1727" t="str">
        <f t="array" ref="B1727">IF($A1727="","",INDEX(Summary!$E:$E,$AH1727))</f>
        <v>Moong Dal - 500gm</v>
      </c>
      <c r="C1727" t="str">
        <f t="array" ref="C1727">IF($A1727="","",INDEX(Summary!$B:$B,$AH1727))</f>
        <v>Raw_Agri</v>
      </c>
      <c r="D1727" t="str">
        <f t="array" ref="D1727">IF($A1727="","",INDEX(Summary!$C:$C,$AH1727))</f>
        <v>C6</v>
      </c>
      <c r="E1727">
        <f t="array" ref="E1727">IF($A1727="","",INDEX(Summary!$F:$F,$AH1727))</f>
        <v>0.5</v>
      </c>
      <c r="F1727" t="str">
        <f t="array" ref="F1727">IF($A1727="","",INDEX(Summary!$BC:$BC,$AH1727)&amp;"")</f>
        <v>P2 – High</v>
      </c>
      <c r="G1727">
        <f t="shared" si="234"/>
        <v>2</v>
      </c>
      <c r="H1727">
        <f t="shared" si="235"/>
        <v>0</v>
      </c>
      <c r="I1727" t="str">
        <f t="array" ref="I1727">IF($A1727="","",IF(IFERROR(INDEX(Summary!$BA:$BA,$AH1727),0)&lt;1,"Under 1 day",IF(INDEX(Summary!$BA:$BA,$AH1727)&lt;3,"1-3 days",IF(INDEX(Summary!$BA:$BA,$AH1727)&lt;7,"3-7 days","7+ days"))))</f>
        <v>3-7 days</v>
      </c>
      <c r="J1727" t="str">
        <f t="array" ref="J1727">IF($A1727="","",IF(IFERROR(INDEX(Summary!$AX:$AX,$AH1727),0)&lt;0.25,"0-25%",IF(INDEX(Summary!$AX:$AX,$AH1727)&lt;0.5,"25-50%",IF(INDEX(Summary!$AX:$AX,$AH1727)&lt;0.75,"50-75%","75-100%"))))</f>
        <v>75-100%</v>
      </c>
      <c r="K1727" t="str">
        <f t="array" ref="K1727">IF($A1727="","",INDEX(Summary!$AY:$AY,$AH1727)&amp;"")</f>
        <v>WIP</v>
      </c>
      <c r="L1727" s="1">
        <f>IF($A1727="","",Summary!$P$2+MOD(ROW()-2,30))</f>
        <v>46242</v>
      </c>
      <c r="M1727">
        <f t="shared" si="236"/>
        <v>16</v>
      </c>
      <c r="N1727">
        <f t="shared" si="237"/>
        <v>8</v>
      </c>
      <c r="O1727" t="str">
        <f t="shared" si="238"/>
        <v>Aug-2026</v>
      </c>
      <c r="P1727">
        <f t="shared" ca="1" si="239"/>
        <v>1</v>
      </c>
      <c r="Q1727" s="2">
        <f t="array" ref="Q1727">IF($A1727="",0,IFERROR(INDEX(Summary!$P$3:$AS$67,$AH1727-2,$M1727),0))</f>
        <v>0</v>
      </c>
      <c r="R1727" s="2">
        <f t="array" ref="R1727">IF($A1727="",0,ROUND(IFERROR(INDEX(Summary!$O:$O,$AH1727),0)/30,0))</f>
        <v>45</v>
      </c>
      <c r="S1727">
        <f t="shared" si="240"/>
        <v>0</v>
      </c>
      <c r="T1727" s="2">
        <f t="array" ref="T1727">IF($S1727=1,IFERROR(INDEX(Summary!$O:$O,$AH1727),0),0)</f>
        <v>0</v>
      </c>
      <c r="U1727" s="2">
        <f t="array" ref="U1727">IF($S1727=1,IFERROR(INDEX(Summary!$AT:$AT,$AH1727),0),0)</f>
        <v>0</v>
      </c>
      <c r="V1727" s="2">
        <f t="shared" si="241"/>
        <v>0</v>
      </c>
      <c r="W1727" s="2">
        <f t="array" ref="W1727">IF($S1727=1,IFERROR(INDEX(Summary!$AZ:$AZ,$AH1727),0),0)</f>
        <v>0</v>
      </c>
      <c r="X1727" s="3">
        <f t="array" ref="X1727">IF($S1727=1,IFERROR(INDEX(Summary!$BA:$BA,$AH1727),0),0)</f>
        <v>0</v>
      </c>
      <c r="Y1727" s="2">
        <f t="array" ref="Y1727">IF($S1727=1,IFERROR(INDEX(Summary!$G:$G,$AH1727),0),0)</f>
        <v>0</v>
      </c>
      <c r="Z1727" s="2">
        <f t="array" ref="Z1727">IF($S1727=1,IFERROR(INDEX(Summary!$H:$H,$AH1727),0),0)</f>
        <v>0</v>
      </c>
      <c r="AA1727" s="2">
        <f t="array" ref="AA1727">IF($S1727=1,IFERROR(INDEX(Summary!$I:$I,$AH1727),0),0)</f>
        <v>0</v>
      </c>
      <c r="AB1727" s="2">
        <f t="array" ref="AB1727">IF($S1727=1,IFERROR(INDEX(Summary!$J:$J,$AH1727),0),0)</f>
        <v>0</v>
      </c>
      <c r="AC1727" s="2">
        <f t="array" ref="AC1727">IF($S1727=1,IFERROR(INDEX(Summary!$K:$K,$AH1727),0),0)</f>
        <v>0</v>
      </c>
      <c r="AD1727" s="2">
        <f t="array" ref="AD1727">IF($S1727=1,IFERROR(INDEX(Summary!$L:$L,$AH1727),0),0)</f>
        <v>0</v>
      </c>
      <c r="AE1727" s="2">
        <f t="array" ref="AE1727">IF($S1727=1,IFERROR(INDEX(Summary!$M:$M,$AH1727),0),0)</f>
        <v>0</v>
      </c>
      <c r="AF1727" s="2">
        <f t="array" ref="AF1727">IF($S1727=1,IFERROR(INDEX(Summary!$N:$N,$AH1727),0),0)</f>
        <v>0</v>
      </c>
      <c r="AG1727">
        <f t="array" ref="AG1727">IF($A1727="","",IFERROR(INDEX(Summary!$BB:$BB,$AH1727),0))</f>
        <v>7</v>
      </c>
      <c r="AH1727">
        <f t="shared" si="242"/>
        <v>60</v>
      </c>
    </row>
    <row r="1728" spans="1:34" hidden="1">
      <c r="A1728" t="str">
        <f t="array" ref="A1728">IFERROR(INDEX(Summary!$D:$D,$AH1728)&amp;"","")</f>
        <v>FG00165</v>
      </c>
      <c r="B1728" t="str">
        <f t="array" ref="B1728">IF($A1728="","",INDEX(Summary!$E:$E,$AH1728))</f>
        <v>Moong Dal - 500gm</v>
      </c>
      <c r="C1728" t="str">
        <f t="array" ref="C1728">IF($A1728="","",INDEX(Summary!$B:$B,$AH1728))</f>
        <v>Raw_Agri</v>
      </c>
      <c r="D1728" t="str">
        <f t="array" ref="D1728">IF($A1728="","",INDEX(Summary!$C:$C,$AH1728))</f>
        <v>C6</v>
      </c>
      <c r="E1728">
        <f t="array" ref="E1728">IF($A1728="","",INDEX(Summary!$F:$F,$AH1728))</f>
        <v>0.5</v>
      </c>
      <c r="F1728" t="str">
        <f t="array" ref="F1728">IF($A1728="","",INDEX(Summary!$BC:$BC,$AH1728)&amp;"")</f>
        <v>P2 – High</v>
      </c>
      <c r="G1728">
        <f t="shared" si="234"/>
        <v>2</v>
      </c>
      <c r="H1728">
        <f t="shared" si="235"/>
        <v>0</v>
      </c>
      <c r="I1728" t="str">
        <f t="array" ref="I1728">IF($A1728="","",IF(IFERROR(INDEX(Summary!$BA:$BA,$AH1728),0)&lt;1,"Under 1 day",IF(INDEX(Summary!$BA:$BA,$AH1728)&lt;3,"1-3 days",IF(INDEX(Summary!$BA:$BA,$AH1728)&lt;7,"3-7 days","7+ days"))))</f>
        <v>3-7 days</v>
      </c>
      <c r="J1728" t="str">
        <f t="array" ref="J1728">IF($A1728="","",IF(IFERROR(INDEX(Summary!$AX:$AX,$AH1728),0)&lt;0.25,"0-25%",IF(INDEX(Summary!$AX:$AX,$AH1728)&lt;0.5,"25-50%",IF(INDEX(Summary!$AX:$AX,$AH1728)&lt;0.75,"50-75%","75-100%"))))</f>
        <v>75-100%</v>
      </c>
      <c r="K1728" t="str">
        <f t="array" ref="K1728">IF($A1728="","",INDEX(Summary!$AY:$AY,$AH1728)&amp;"")</f>
        <v>WIP</v>
      </c>
      <c r="L1728" s="1">
        <f>IF($A1728="","",Summary!$P$2+MOD(ROW()-2,30))</f>
        <v>46243</v>
      </c>
      <c r="M1728">
        <f t="shared" si="236"/>
        <v>17</v>
      </c>
      <c r="N1728">
        <f t="shared" si="237"/>
        <v>9</v>
      </c>
      <c r="O1728" t="str">
        <f t="shared" si="238"/>
        <v>Aug-2026</v>
      </c>
      <c r="P1728">
        <f t="shared" ca="1" si="239"/>
        <v>1</v>
      </c>
      <c r="Q1728" s="2">
        <f t="array" ref="Q1728">IF($A1728="",0,IFERROR(INDEX(Summary!$P$3:$AS$67,$AH1728-2,$M1728),0))</f>
        <v>0</v>
      </c>
      <c r="R1728" s="2">
        <f t="array" ref="R1728">IF($A1728="",0,ROUND(IFERROR(INDEX(Summary!$O:$O,$AH1728),0)/30,0))</f>
        <v>45</v>
      </c>
      <c r="S1728">
        <f t="shared" si="240"/>
        <v>0</v>
      </c>
      <c r="T1728" s="2">
        <f t="array" ref="T1728">IF($S1728=1,IFERROR(INDEX(Summary!$O:$O,$AH1728),0),0)</f>
        <v>0</v>
      </c>
      <c r="U1728" s="2">
        <f t="array" ref="U1728">IF($S1728=1,IFERROR(INDEX(Summary!$AT:$AT,$AH1728),0),0)</f>
        <v>0</v>
      </c>
      <c r="V1728" s="2">
        <f t="shared" si="241"/>
        <v>0</v>
      </c>
      <c r="W1728" s="2">
        <f t="array" ref="W1728">IF($S1728=1,IFERROR(INDEX(Summary!$AZ:$AZ,$AH1728),0),0)</f>
        <v>0</v>
      </c>
      <c r="X1728" s="3">
        <f t="array" ref="X1728">IF($S1728=1,IFERROR(INDEX(Summary!$BA:$BA,$AH1728),0),0)</f>
        <v>0</v>
      </c>
      <c r="Y1728" s="2">
        <f t="array" ref="Y1728">IF($S1728=1,IFERROR(INDEX(Summary!$G:$G,$AH1728),0),0)</f>
        <v>0</v>
      </c>
      <c r="Z1728" s="2">
        <f t="array" ref="Z1728">IF($S1728=1,IFERROR(INDEX(Summary!$H:$H,$AH1728),0),0)</f>
        <v>0</v>
      </c>
      <c r="AA1728" s="2">
        <f t="array" ref="AA1728">IF($S1728=1,IFERROR(INDEX(Summary!$I:$I,$AH1728),0),0)</f>
        <v>0</v>
      </c>
      <c r="AB1728" s="2">
        <f t="array" ref="AB1728">IF($S1728=1,IFERROR(INDEX(Summary!$J:$J,$AH1728),0),0)</f>
        <v>0</v>
      </c>
      <c r="AC1728" s="2">
        <f t="array" ref="AC1728">IF($S1728=1,IFERROR(INDEX(Summary!$K:$K,$AH1728),0),0)</f>
        <v>0</v>
      </c>
      <c r="AD1728" s="2">
        <f t="array" ref="AD1728">IF($S1728=1,IFERROR(INDEX(Summary!$L:$L,$AH1728),0),0)</f>
        <v>0</v>
      </c>
      <c r="AE1728" s="2">
        <f t="array" ref="AE1728">IF($S1728=1,IFERROR(INDEX(Summary!$M:$M,$AH1728),0),0)</f>
        <v>0</v>
      </c>
      <c r="AF1728" s="2">
        <f t="array" ref="AF1728">IF($S1728=1,IFERROR(INDEX(Summary!$N:$N,$AH1728),0),0)</f>
        <v>0</v>
      </c>
      <c r="AG1728">
        <f t="array" ref="AG1728">IF($A1728="","",IFERROR(INDEX(Summary!$BB:$BB,$AH1728),0))</f>
        <v>7</v>
      </c>
      <c r="AH1728">
        <f t="shared" si="242"/>
        <v>60</v>
      </c>
    </row>
    <row r="1729" spans="1:34" hidden="1">
      <c r="A1729" t="str">
        <f t="array" ref="A1729">IFERROR(INDEX(Summary!$D:$D,$AH1729)&amp;"","")</f>
        <v>FG00165</v>
      </c>
      <c r="B1729" t="str">
        <f t="array" ref="B1729">IF($A1729="","",INDEX(Summary!$E:$E,$AH1729))</f>
        <v>Moong Dal - 500gm</v>
      </c>
      <c r="C1729" t="str">
        <f t="array" ref="C1729">IF($A1729="","",INDEX(Summary!$B:$B,$AH1729))</f>
        <v>Raw_Agri</v>
      </c>
      <c r="D1729" t="str">
        <f t="array" ref="D1729">IF($A1729="","",INDEX(Summary!$C:$C,$AH1729))</f>
        <v>C6</v>
      </c>
      <c r="E1729">
        <f t="array" ref="E1729">IF($A1729="","",INDEX(Summary!$F:$F,$AH1729))</f>
        <v>0.5</v>
      </c>
      <c r="F1729" t="str">
        <f t="array" ref="F1729">IF($A1729="","",INDEX(Summary!$BC:$BC,$AH1729)&amp;"")</f>
        <v>P2 – High</v>
      </c>
      <c r="G1729">
        <f t="shared" si="234"/>
        <v>2</v>
      </c>
      <c r="H1729">
        <f t="shared" si="235"/>
        <v>0</v>
      </c>
      <c r="I1729" t="str">
        <f t="array" ref="I1729">IF($A1729="","",IF(IFERROR(INDEX(Summary!$BA:$BA,$AH1729),0)&lt;1,"Under 1 day",IF(INDEX(Summary!$BA:$BA,$AH1729)&lt;3,"1-3 days",IF(INDEX(Summary!$BA:$BA,$AH1729)&lt;7,"3-7 days","7+ days"))))</f>
        <v>3-7 days</v>
      </c>
      <c r="J1729" t="str">
        <f t="array" ref="J1729">IF($A1729="","",IF(IFERROR(INDEX(Summary!$AX:$AX,$AH1729),0)&lt;0.25,"0-25%",IF(INDEX(Summary!$AX:$AX,$AH1729)&lt;0.5,"25-50%",IF(INDEX(Summary!$AX:$AX,$AH1729)&lt;0.75,"50-75%","75-100%"))))</f>
        <v>75-100%</v>
      </c>
      <c r="K1729" t="str">
        <f t="array" ref="K1729">IF($A1729="","",INDEX(Summary!$AY:$AY,$AH1729)&amp;"")</f>
        <v>WIP</v>
      </c>
      <c r="L1729" s="1">
        <f>IF($A1729="","",Summary!$P$2+MOD(ROW()-2,30))</f>
        <v>46244</v>
      </c>
      <c r="M1729">
        <f t="shared" si="236"/>
        <v>18</v>
      </c>
      <c r="N1729">
        <f t="shared" si="237"/>
        <v>10</v>
      </c>
      <c r="O1729" t="str">
        <f t="shared" si="238"/>
        <v>Aug-2026</v>
      </c>
      <c r="P1729">
        <f t="shared" ca="1" si="239"/>
        <v>1</v>
      </c>
      <c r="Q1729" s="2">
        <f t="array" ref="Q1729">IF($A1729="",0,IFERROR(INDEX(Summary!$P$3:$AS$67,$AH1729-2,$M1729),0))</f>
        <v>0</v>
      </c>
      <c r="R1729" s="2">
        <f t="array" ref="R1729">IF($A1729="",0,ROUND(IFERROR(INDEX(Summary!$O:$O,$AH1729),0)/30,0))</f>
        <v>45</v>
      </c>
      <c r="S1729">
        <f t="shared" si="240"/>
        <v>0</v>
      </c>
      <c r="T1729" s="2">
        <f t="array" ref="T1729">IF($S1729=1,IFERROR(INDEX(Summary!$O:$O,$AH1729),0),0)</f>
        <v>0</v>
      </c>
      <c r="U1729" s="2">
        <f t="array" ref="U1729">IF($S1729=1,IFERROR(INDEX(Summary!$AT:$AT,$AH1729),0),0)</f>
        <v>0</v>
      </c>
      <c r="V1729" s="2">
        <f t="shared" si="241"/>
        <v>0</v>
      </c>
      <c r="W1729" s="2">
        <f t="array" ref="W1729">IF($S1729=1,IFERROR(INDEX(Summary!$AZ:$AZ,$AH1729),0),0)</f>
        <v>0</v>
      </c>
      <c r="X1729" s="3">
        <f t="array" ref="X1729">IF($S1729=1,IFERROR(INDEX(Summary!$BA:$BA,$AH1729),0),0)</f>
        <v>0</v>
      </c>
      <c r="Y1729" s="2">
        <f t="array" ref="Y1729">IF($S1729=1,IFERROR(INDEX(Summary!$G:$G,$AH1729),0),0)</f>
        <v>0</v>
      </c>
      <c r="Z1729" s="2">
        <f t="array" ref="Z1729">IF($S1729=1,IFERROR(INDEX(Summary!$H:$H,$AH1729),0),0)</f>
        <v>0</v>
      </c>
      <c r="AA1729" s="2">
        <f t="array" ref="AA1729">IF($S1729=1,IFERROR(INDEX(Summary!$I:$I,$AH1729),0),0)</f>
        <v>0</v>
      </c>
      <c r="AB1729" s="2">
        <f t="array" ref="AB1729">IF($S1729=1,IFERROR(INDEX(Summary!$J:$J,$AH1729),0),0)</f>
        <v>0</v>
      </c>
      <c r="AC1729" s="2">
        <f t="array" ref="AC1729">IF($S1729=1,IFERROR(INDEX(Summary!$K:$K,$AH1729),0),0)</f>
        <v>0</v>
      </c>
      <c r="AD1729" s="2">
        <f t="array" ref="AD1729">IF($S1729=1,IFERROR(INDEX(Summary!$L:$L,$AH1729),0),0)</f>
        <v>0</v>
      </c>
      <c r="AE1729" s="2">
        <f t="array" ref="AE1729">IF($S1729=1,IFERROR(INDEX(Summary!$M:$M,$AH1729),0),0)</f>
        <v>0</v>
      </c>
      <c r="AF1729" s="2">
        <f t="array" ref="AF1729">IF($S1729=1,IFERROR(INDEX(Summary!$N:$N,$AH1729),0),0)</f>
        <v>0</v>
      </c>
      <c r="AG1729">
        <f t="array" ref="AG1729">IF($A1729="","",IFERROR(INDEX(Summary!$BB:$BB,$AH1729),0))</f>
        <v>7</v>
      </c>
      <c r="AH1729">
        <f t="shared" si="242"/>
        <v>60</v>
      </c>
    </row>
    <row r="1730" spans="1:34" hidden="1">
      <c r="A1730" t="str">
        <f t="array" ref="A1730">IFERROR(INDEX(Summary!$D:$D,$AH1730)&amp;"","")</f>
        <v>FG00165</v>
      </c>
      <c r="B1730" t="str">
        <f t="array" ref="B1730">IF($A1730="","",INDEX(Summary!$E:$E,$AH1730))</f>
        <v>Moong Dal - 500gm</v>
      </c>
      <c r="C1730" t="str">
        <f t="array" ref="C1730">IF($A1730="","",INDEX(Summary!$B:$B,$AH1730))</f>
        <v>Raw_Agri</v>
      </c>
      <c r="D1730" t="str">
        <f t="array" ref="D1730">IF($A1730="","",INDEX(Summary!$C:$C,$AH1730))</f>
        <v>C6</v>
      </c>
      <c r="E1730">
        <f t="array" ref="E1730">IF($A1730="","",INDEX(Summary!$F:$F,$AH1730))</f>
        <v>0.5</v>
      </c>
      <c r="F1730" t="str">
        <f t="array" ref="F1730">IF($A1730="","",INDEX(Summary!$BC:$BC,$AH1730)&amp;"")</f>
        <v>P2 – High</v>
      </c>
      <c r="G1730">
        <f t="shared" ref="G1730:G1793" si="243">IF($A1730="","",VALUE(LEFT(SUBSTITUTE($F1730,"P",""),1)))</f>
        <v>2</v>
      </c>
      <c r="H1730">
        <f t="shared" ref="H1730:H1793" si="244">IF($A1730="","",IF(LEFT($F1730,2)="P1",1,0))</f>
        <v>0</v>
      </c>
      <c r="I1730" t="str">
        <f t="array" ref="I1730">IF($A1730="","",IF(IFERROR(INDEX(Summary!$BA:$BA,$AH1730),0)&lt;1,"Under 1 day",IF(INDEX(Summary!$BA:$BA,$AH1730)&lt;3,"1-3 days",IF(INDEX(Summary!$BA:$BA,$AH1730)&lt;7,"3-7 days","7+ days"))))</f>
        <v>3-7 days</v>
      </c>
      <c r="J1730" t="str">
        <f t="array" ref="J1730">IF($A1730="","",IF(IFERROR(INDEX(Summary!$AX:$AX,$AH1730),0)&lt;0.25,"0-25%",IF(INDEX(Summary!$AX:$AX,$AH1730)&lt;0.5,"25-50%",IF(INDEX(Summary!$AX:$AX,$AH1730)&lt;0.75,"50-75%","75-100%"))))</f>
        <v>75-100%</v>
      </c>
      <c r="K1730" t="str">
        <f t="array" ref="K1730">IF($A1730="","",INDEX(Summary!$AY:$AY,$AH1730)&amp;"")</f>
        <v>WIP</v>
      </c>
      <c r="L1730" s="1">
        <f>IF($A1730="","",Summary!$P$2+MOD(ROW()-2,30))</f>
        <v>46245</v>
      </c>
      <c r="M1730">
        <f t="shared" ref="M1730:M1793" si="245">IF($A1730="","",MOD(ROW()-2,30)+1)</f>
        <v>19</v>
      </c>
      <c r="N1730">
        <f t="shared" ref="N1730:N1793" si="246">IF($A1730="","",DAY($L1730))</f>
        <v>11</v>
      </c>
      <c r="O1730" t="str">
        <f t="shared" ref="O1730:O1793" si="247">IF($A1730="","",TEXT($L1730,"mmm-yyyy"))</f>
        <v>Aug-2026</v>
      </c>
      <c r="P1730">
        <f t="shared" ref="P1730:P1793" ca="1" si="248">IF($A1730="","",IF($L1730&lt;=TODAY(),1,0))</f>
        <v>1</v>
      </c>
      <c r="Q1730" s="2">
        <f t="array" ref="Q1730">IF($A1730="",0,IFERROR(INDEX(Summary!$P$3:$AS$67,$AH1730-2,$M1730),0))</f>
        <v>0</v>
      </c>
      <c r="R1730" s="2">
        <f t="array" ref="R1730">IF($A1730="",0,ROUND(IFERROR(INDEX(Summary!$O:$O,$AH1730),0)/30,0))</f>
        <v>45</v>
      </c>
      <c r="S1730">
        <f t="shared" ref="S1730:S1793" si="249">IF($A1730="",0,IF($M1730=1,1,0))</f>
        <v>0</v>
      </c>
      <c r="T1730" s="2">
        <f t="array" ref="T1730">IF($S1730=1,IFERROR(INDEX(Summary!$O:$O,$AH1730),0),0)</f>
        <v>0</v>
      </c>
      <c r="U1730" s="2">
        <f t="array" ref="U1730">IF($S1730=1,IFERROR(INDEX(Summary!$AT:$AT,$AH1730),0),0)</f>
        <v>0</v>
      </c>
      <c r="V1730" s="2">
        <f t="shared" ref="V1730:V1793" si="250">IF($S1730=1,MAX(0,$T1730-$U1730),0)</f>
        <v>0</v>
      </c>
      <c r="W1730" s="2">
        <f t="array" ref="W1730">IF($S1730=1,IFERROR(INDEX(Summary!$AZ:$AZ,$AH1730),0),0)</f>
        <v>0</v>
      </c>
      <c r="X1730" s="3">
        <f t="array" ref="X1730">IF($S1730=1,IFERROR(INDEX(Summary!$BA:$BA,$AH1730),0),0)</f>
        <v>0</v>
      </c>
      <c r="Y1730" s="2">
        <f t="array" ref="Y1730">IF($S1730=1,IFERROR(INDEX(Summary!$G:$G,$AH1730),0),0)</f>
        <v>0</v>
      </c>
      <c r="Z1730" s="2">
        <f t="array" ref="Z1730">IF($S1730=1,IFERROR(INDEX(Summary!$H:$H,$AH1730),0),0)</f>
        <v>0</v>
      </c>
      <c r="AA1730" s="2">
        <f t="array" ref="AA1730">IF($S1730=1,IFERROR(INDEX(Summary!$I:$I,$AH1730),0),0)</f>
        <v>0</v>
      </c>
      <c r="AB1730" s="2">
        <f t="array" ref="AB1730">IF($S1730=1,IFERROR(INDEX(Summary!$J:$J,$AH1730),0),0)</f>
        <v>0</v>
      </c>
      <c r="AC1730" s="2">
        <f t="array" ref="AC1730">IF($S1730=1,IFERROR(INDEX(Summary!$K:$K,$AH1730),0),0)</f>
        <v>0</v>
      </c>
      <c r="AD1730" s="2">
        <f t="array" ref="AD1730">IF($S1730=1,IFERROR(INDEX(Summary!$L:$L,$AH1730),0),0)</f>
        <v>0</v>
      </c>
      <c r="AE1730" s="2">
        <f t="array" ref="AE1730">IF($S1730=1,IFERROR(INDEX(Summary!$M:$M,$AH1730),0),0)</f>
        <v>0</v>
      </c>
      <c r="AF1730" s="2">
        <f t="array" ref="AF1730">IF($S1730=1,IFERROR(INDEX(Summary!$N:$N,$AH1730),0),0)</f>
        <v>0</v>
      </c>
      <c r="AG1730">
        <f t="array" ref="AG1730">IF($A1730="","",IFERROR(INDEX(Summary!$BB:$BB,$AH1730),0))</f>
        <v>7</v>
      </c>
      <c r="AH1730">
        <f t="shared" ref="AH1730:AH1793" si="251">INT((ROW()-2)/30)+3</f>
        <v>60</v>
      </c>
    </row>
    <row r="1731" spans="1:34" hidden="1">
      <c r="A1731" t="str">
        <f t="array" ref="A1731">IFERROR(INDEX(Summary!$D:$D,$AH1731)&amp;"","")</f>
        <v>FG00165</v>
      </c>
      <c r="B1731" t="str">
        <f t="array" ref="B1731">IF($A1731="","",INDEX(Summary!$E:$E,$AH1731))</f>
        <v>Moong Dal - 500gm</v>
      </c>
      <c r="C1731" t="str">
        <f t="array" ref="C1731">IF($A1731="","",INDEX(Summary!$B:$B,$AH1731))</f>
        <v>Raw_Agri</v>
      </c>
      <c r="D1731" t="str">
        <f t="array" ref="D1731">IF($A1731="","",INDEX(Summary!$C:$C,$AH1731))</f>
        <v>C6</v>
      </c>
      <c r="E1731">
        <f t="array" ref="E1731">IF($A1731="","",INDEX(Summary!$F:$F,$AH1731))</f>
        <v>0.5</v>
      </c>
      <c r="F1731" t="str">
        <f t="array" ref="F1731">IF($A1731="","",INDEX(Summary!$BC:$BC,$AH1731)&amp;"")</f>
        <v>P2 – High</v>
      </c>
      <c r="G1731">
        <f t="shared" si="243"/>
        <v>2</v>
      </c>
      <c r="H1731">
        <f t="shared" si="244"/>
        <v>0</v>
      </c>
      <c r="I1731" t="str">
        <f t="array" ref="I1731">IF($A1731="","",IF(IFERROR(INDEX(Summary!$BA:$BA,$AH1731),0)&lt;1,"Under 1 day",IF(INDEX(Summary!$BA:$BA,$AH1731)&lt;3,"1-3 days",IF(INDEX(Summary!$BA:$BA,$AH1731)&lt;7,"3-7 days","7+ days"))))</f>
        <v>3-7 days</v>
      </c>
      <c r="J1731" t="str">
        <f t="array" ref="J1731">IF($A1731="","",IF(IFERROR(INDEX(Summary!$AX:$AX,$AH1731),0)&lt;0.25,"0-25%",IF(INDEX(Summary!$AX:$AX,$AH1731)&lt;0.5,"25-50%",IF(INDEX(Summary!$AX:$AX,$AH1731)&lt;0.75,"50-75%","75-100%"))))</f>
        <v>75-100%</v>
      </c>
      <c r="K1731" t="str">
        <f t="array" ref="K1731">IF($A1731="","",INDEX(Summary!$AY:$AY,$AH1731)&amp;"")</f>
        <v>WIP</v>
      </c>
      <c r="L1731" s="1">
        <f>IF($A1731="","",Summary!$P$2+MOD(ROW()-2,30))</f>
        <v>46246</v>
      </c>
      <c r="M1731">
        <f t="shared" si="245"/>
        <v>20</v>
      </c>
      <c r="N1731">
        <f t="shared" si="246"/>
        <v>12</v>
      </c>
      <c r="O1731" t="str">
        <f t="shared" si="247"/>
        <v>Aug-2026</v>
      </c>
      <c r="P1731">
        <f t="shared" ca="1" si="248"/>
        <v>1</v>
      </c>
      <c r="Q1731" s="2">
        <f t="array" ref="Q1731">IF($A1731="",0,IFERROR(INDEX(Summary!$P$3:$AS$67,$AH1731-2,$M1731),0))</f>
        <v>100</v>
      </c>
      <c r="R1731" s="2">
        <f t="array" ref="R1731">IF($A1731="",0,ROUND(IFERROR(INDEX(Summary!$O:$O,$AH1731),0)/30,0))</f>
        <v>45</v>
      </c>
      <c r="S1731">
        <f t="shared" si="249"/>
        <v>0</v>
      </c>
      <c r="T1731" s="2">
        <f t="array" ref="T1731">IF($S1731=1,IFERROR(INDEX(Summary!$O:$O,$AH1731),0),0)</f>
        <v>0</v>
      </c>
      <c r="U1731" s="2">
        <f t="array" ref="U1731">IF($S1731=1,IFERROR(INDEX(Summary!$AT:$AT,$AH1731),0),0)</f>
        <v>0</v>
      </c>
      <c r="V1731" s="2">
        <f t="shared" si="250"/>
        <v>0</v>
      </c>
      <c r="W1731" s="2">
        <f t="array" ref="W1731">IF($S1731=1,IFERROR(INDEX(Summary!$AZ:$AZ,$AH1731),0),0)</f>
        <v>0</v>
      </c>
      <c r="X1731" s="3">
        <f t="array" ref="X1731">IF($S1731=1,IFERROR(INDEX(Summary!$BA:$BA,$AH1731),0),0)</f>
        <v>0</v>
      </c>
      <c r="Y1731" s="2">
        <f t="array" ref="Y1731">IF($S1731=1,IFERROR(INDEX(Summary!$G:$G,$AH1731),0),0)</f>
        <v>0</v>
      </c>
      <c r="Z1731" s="2">
        <f t="array" ref="Z1731">IF($S1731=1,IFERROR(INDEX(Summary!$H:$H,$AH1731),0),0)</f>
        <v>0</v>
      </c>
      <c r="AA1731" s="2">
        <f t="array" ref="AA1731">IF($S1731=1,IFERROR(INDEX(Summary!$I:$I,$AH1731),0),0)</f>
        <v>0</v>
      </c>
      <c r="AB1731" s="2">
        <f t="array" ref="AB1731">IF($S1731=1,IFERROR(INDEX(Summary!$J:$J,$AH1731),0),0)</f>
        <v>0</v>
      </c>
      <c r="AC1731" s="2">
        <f t="array" ref="AC1731">IF($S1731=1,IFERROR(INDEX(Summary!$K:$K,$AH1731),0),0)</f>
        <v>0</v>
      </c>
      <c r="AD1731" s="2">
        <f t="array" ref="AD1731">IF($S1731=1,IFERROR(INDEX(Summary!$L:$L,$AH1731),0),0)</f>
        <v>0</v>
      </c>
      <c r="AE1731" s="2">
        <f t="array" ref="AE1731">IF($S1731=1,IFERROR(INDEX(Summary!$M:$M,$AH1731),0),0)</f>
        <v>0</v>
      </c>
      <c r="AF1731" s="2">
        <f t="array" ref="AF1731">IF($S1731=1,IFERROR(INDEX(Summary!$N:$N,$AH1731),0),0)</f>
        <v>0</v>
      </c>
      <c r="AG1731">
        <f t="array" ref="AG1731">IF($A1731="","",IFERROR(INDEX(Summary!$BB:$BB,$AH1731),0))</f>
        <v>7</v>
      </c>
      <c r="AH1731">
        <f t="shared" si="251"/>
        <v>60</v>
      </c>
    </row>
    <row r="1732" spans="1:34" hidden="1">
      <c r="A1732" t="str">
        <f t="array" ref="A1732">IFERROR(INDEX(Summary!$D:$D,$AH1732)&amp;"","")</f>
        <v>FG00165</v>
      </c>
      <c r="B1732" t="str">
        <f t="array" ref="B1732">IF($A1732="","",INDEX(Summary!$E:$E,$AH1732))</f>
        <v>Moong Dal - 500gm</v>
      </c>
      <c r="C1732" t="str">
        <f t="array" ref="C1732">IF($A1732="","",INDEX(Summary!$B:$B,$AH1732))</f>
        <v>Raw_Agri</v>
      </c>
      <c r="D1732" t="str">
        <f t="array" ref="D1732">IF($A1732="","",INDEX(Summary!$C:$C,$AH1732))</f>
        <v>C6</v>
      </c>
      <c r="E1732">
        <f t="array" ref="E1732">IF($A1732="","",INDEX(Summary!$F:$F,$AH1732))</f>
        <v>0.5</v>
      </c>
      <c r="F1732" t="str">
        <f t="array" ref="F1732">IF($A1732="","",INDEX(Summary!$BC:$BC,$AH1732)&amp;"")</f>
        <v>P2 – High</v>
      </c>
      <c r="G1732">
        <f t="shared" si="243"/>
        <v>2</v>
      </c>
      <c r="H1732">
        <f t="shared" si="244"/>
        <v>0</v>
      </c>
      <c r="I1732" t="str">
        <f t="array" ref="I1732">IF($A1732="","",IF(IFERROR(INDEX(Summary!$BA:$BA,$AH1732),0)&lt;1,"Under 1 day",IF(INDEX(Summary!$BA:$BA,$AH1732)&lt;3,"1-3 days",IF(INDEX(Summary!$BA:$BA,$AH1732)&lt;7,"3-7 days","7+ days"))))</f>
        <v>3-7 days</v>
      </c>
      <c r="J1732" t="str">
        <f t="array" ref="J1732">IF($A1732="","",IF(IFERROR(INDEX(Summary!$AX:$AX,$AH1732),0)&lt;0.25,"0-25%",IF(INDEX(Summary!$AX:$AX,$AH1732)&lt;0.5,"25-50%",IF(INDEX(Summary!$AX:$AX,$AH1732)&lt;0.75,"50-75%","75-100%"))))</f>
        <v>75-100%</v>
      </c>
      <c r="K1732" t="str">
        <f t="array" ref="K1732">IF($A1732="","",INDEX(Summary!$AY:$AY,$AH1732)&amp;"")</f>
        <v>WIP</v>
      </c>
      <c r="L1732" s="1">
        <f>IF($A1732="","",Summary!$P$2+MOD(ROW()-2,30))</f>
        <v>46247</v>
      </c>
      <c r="M1732">
        <f t="shared" si="245"/>
        <v>21</v>
      </c>
      <c r="N1732">
        <f t="shared" si="246"/>
        <v>13</v>
      </c>
      <c r="O1732" t="str">
        <f t="shared" si="247"/>
        <v>Aug-2026</v>
      </c>
      <c r="P1732">
        <f t="shared" ca="1" si="248"/>
        <v>1</v>
      </c>
      <c r="Q1732" s="2">
        <f t="array" ref="Q1732">IF($A1732="",0,IFERROR(INDEX(Summary!$P$3:$AS$67,$AH1732-2,$M1732),0))</f>
        <v>917</v>
      </c>
      <c r="R1732" s="2">
        <f t="array" ref="R1732">IF($A1732="",0,ROUND(IFERROR(INDEX(Summary!$O:$O,$AH1732),0)/30,0))</f>
        <v>45</v>
      </c>
      <c r="S1732">
        <f t="shared" si="249"/>
        <v>0</v>
      </c>
      <c r="T1732" s="2">
        <f t="array" ref="T1732">IF($S1732=1,IFERROR(INDEX(Summary!$O:$O,$AH1732),0),0)</f>
        <v>0</v>
      </c>
      <c r="U1732" s="2">
        <f t="array" ref="U1732">IF($S1732=1,IFERROR(INDEX(Summary!$AT:$AT,$AH1732),0),0)</f>
        <v>0</v>
      </c>
      <c r="V1732" s="2">
        <f t="shared" si="250"/>
        <v>0</v>
      </c>
      <c r="W1732" s="2">
        <f t="array" ref="W1732">IF($S1732=1,IFERROR(INDEX(Summary!$AZ:$AZ,$AH1732),0),0)</f>
        <v>0</v>
      </c>
      <c r="X1732" s="3">
        <f t="array" ref="X1732">IF($S1732=1,IFERROR(INDEX(Summary!$BA:$BA,$AH1732),0),0)</f>
        <v>0</v>
      </c>
      <c r="Y1732" s="2">
        <f t="array" ref="Y1732">IF($S1732=1,IFERROR(INDEX(Summary!$G:$G,$AH1732),0),0)</f>
        <v>0</v>
      </c>
      <c r="Z1732" s="2">
        <f t="array" ref="Z1732">IF($S1732=1,IFERROR(INDEX(Summary!$H:$H,$AH1732),0),0)</f>
        <v>0</v>
      </c>
      <c r="AA1732" s="2">
        <f t="array" ref="AA1732">IF($S1732=1,IFERROR(INDEX(Summary!$I:$I,$AH1732),0),0)</f>
        <v>0</v>
      </c>
      <c r="AB1732" s="2">
        <f t="array" ref="AB1732">IF($S1732=1,IFERROR(INDEX(Summary!$J:$J,$AH1732),0),0)</f>
        <v>0</v>
      </c>
      <c r="AC1732" s="2">
        <f t="array" ref="AC1732">IF($S1732=1,IFERROR(INDEX(Summary!$K:$K,$AH1732),0),0)</f>
        <v>0</v>
      </c>
      <c r="AD1732" s="2">
        <f t="array" ref="AD1732">IF($S1732=1,IFERROR(INDEX(Summary!$L:$L,$AH1732),0),0)</f>
        <v>0</v>
      </c>
      <c r="AE1732" s="2">
        <f t="array" ref="AE1732">IF($S1732=1,IFERROR(INDEX(Summary!$M:$M,$AH1732),0),0)</f>
        <v>0</v>
      </c>
      <c r="AF1732" s="2">
        <f t="array" ref="AF1732">IF($S1732=1,IFERROR(INDEX(Summary!$N:$N,$AH1732),0),0)</f>
        <v>0</v>
      </c>
      <c r="AG1732">
        <f t="array" ref="AG1732">IF($A1732="","",IFERROR(INDEX(Summary!$BB:$BB,$AH1732),0))</f>
        <v>7</v>
      </c>
      <c r="AH1732">
        <f t="shared" si="251"/>
        <v>60</v>
      </c>
    </row>
    <row r="1733" spans="1:34" hidden="1">
      <c r="A1733" t="str">
        <f t="array" ref="A1733">IFERROR(INDEX(Summary!$D:$D,$AH1733)&amp;"","")</f>
        <v>FG00165</v>
      </c>
      <c r="B1733" t="str">
        <f t="array" ref="B1733">IF($A1733="","",INDEX(Summary!$E:$E,$AH1733))</f>
        <v>Moong Dal - 500gm</v>
      </c>
      <c r="C1733" t="str">
        <f t="array" ref="C1733">IF($A1733="","",INDEX(Summary!$B:$B,$AH1733))</f>
        <v>Raw_Agri</v>
      </c>
      <c r="D1733" t="str">
        <f t="array" ref="D1733">IF($A1733="","",INDEX(Summary!$C:$C,$AH1733))</f>
        <v>C6</v>
      </c>
      <c r="E1733">
        <f t="array" ref="E1733">IF($A1733="","",INDEX(Summary!$F:$F,$AH1733))</f>
        <v>0.5</v>
      </c>
      <c r="F1733" t="str">
        <f t="array" ref="F1733">IF($A1733="","",INDEX(Summary!$BC:$BC,$AH1733)&amp;"")</f>
        <v>P2 – High</v>
      </c>
      <c r="G1733">
        <f t="shared" si="243"/>
        <v>2</v>
      </c>
      <c r="H1733">
        <f t="shared" si="244"/>
        <v>0</v>
      </c>
      <c r="I1733" t="str">
        <f t="array" ref="I1733">IF($A1733="","",IF(IFERROR(INDEX(Summary!$BA:$BA,$AH1733),0)&lt;1,"Under 1 day",IF(INDEX(Summary!$BA:$BA,$AH1733)&lt;3,"1-3 days",IF(INDEX(Summary!$BA:$BA,$AH1733)&lt;7,"3-7 days","7+ days"))))</f>
        <v>3-7 days</v>
      </c>
      <c r="J1733" t="str">
        <f t="array" ref="J1733">IF($A1733="","",IF(IFERROR(INDEX(Summary!$AX:$AX,$AH1733),0)&lt;0.25,"0-25%",IF(INDEX(Summary!$AX:$AX,$AH1733)&lt;0.5,"25-50%",IF(INDEX(Summary!$AX:$AX,$AH1733)&lt;0.75,"50-75%","75-100%"))))</f>
        <v>75-100%</v>
      </c>
      <c r="K1733" t="str">
        <f t="array" ref="K1733">IF($A1733="","",INDEX(Summary!$AY:$AY,$AH1733)&amp;"")</f>
        <v>WIP</v>
      </c>
      <c r="L1733" s="1">
        <f>IF($A1733="","",Summary!$P$2+MOD(ROW()-2,30))</f>
        <v>46248</v>
      </c>
      <c r="M1733">
        <f t="shared" si="245"/>
        <v>22</v>
      </c>
      <c r="N1733">
        <f t="shared" si="246"/>
        <v>14</v>
      </c>
      <c r="O1733" t="str">
        <f t="shared" si="247"/>
        <v>Aug-2026</v>
      </c>
      <c r="P1733">
        <f t="shared" ca="1" si="248"/>
        <v>1</v>
      </c>
      <c r="Q1733" s="2">
        <f t="array" ref="Q1733">IF($A1733="",0,IFERROR(INDEX(Summary!$P$3:$AS$67,$AH1733-2,$M1733),0))</f>
        <v>0</v>
      </c>
      <c r="R1733" s="2">
        <f t="array" ref="R1733">IF($A1733="",0,ROUND(IFERROR(INDEX(Summary!$O:$O,$AH1733),0)/30,0))</f>
        <v>45</v>
      </c>
      <c r="S1733">
        <f t="shared" si="249"/>
        <v>0</v>
      </c>
      <c r="T1733" s="2">
        <f t="array" ref="T1733">IF($S1733=1,IFERROR(INDEX(Summary!$O:$O,$AH1733),0),0)</f>
        <v>0</v>
      </c>
      <c r="U1733" s="2">
        <f t="array" ref="U1733">IF($S1733=1,IFERROR(INDEX(Summary!$AT:$AT,$AH1733),0),0)</f>
        <v>0</v>
      </c>
      <c r="V1733" s="2">
        <f t="shared" si="250"/>
        <v>0</v>
      </c>
      <c r="W1733" s="2">
        <f t="array" ref="W1733">IF($S1733=1,IFERROR(INDEX(Summary!$AZ:$AZ,$AH1733),0),0)</f>
        <v>0</v>
      </c>
      <c r="X1733" s="3">
        <f t="array" ref="X1733">IF($S1733=1,IFERROR(INDEX(Summary!$BA:$BA,$AH1733),0),0)</f>
        <v>0</v>
      </c>
      <c r="Y1733" s="2">
        <f t="array" ref="Y1733">IF($S1733=1,IFERROR(INDEX(Summary!$G:$G,$AH1733),0),0)</f>
        <v>0</v>
      </c>
      <c r="Z1733" s="2">
        <f t="array" ref="Z1733">IF($S1733=1,IFERROR(INDEX(Summary!$H:$H,$AH1733),0),0)</f>
        <v>0</v>
      </c>
      <c r="AA1733" s="2">
        <f t="array" ref="AA1733">IF($S1733=1,IFERROR(INDEX(Summary!$I:$I,$AH1733),0),0)</f>
        <v>0</v>
      </c>
      <c r="AB1733" s="2">
        <f t="array" ref="AB1733">IF($S1733=1,IFERROR(INDEX(Summary!$J:$J,$AH1733),0),0)</f>
        <v>0</v>
      </c>
      <c r="AC1733" s="2">
        <f t="array" ref="AC1733">IF($S1733=1,IFERROR(INDEX(Summary!$K:$K,$AH1733),0),0)</f>
        <v>0</v>
      </c>
      <c r="AD1733" s="2">
        <f t="array" ref="AD1733">IF($S1733=1,IFERROR(INDEX(Summary!$L:$L,$AH1733),0),0)</f>
        <v>0</v>
      </c>
      <c r="AE1733" s="2">
        <f t="array" ref="AE1733">IF($S1733=1,IFERROR(INDEX(Summary!$M:$M,$AH1733),0),0)</f>
        <v>0</v>
      </c>
      <c r="AF1733" s="2">
        <f t="array" ref="AF1733">IF($S1733=1,IFERROR(INDEX(Summary!$N:$N,$AH1733),0),0)</f>
        <v>0</v>
      </c>
      <c r="AG1733">
        <f t="array" ref="AG1733">IF($A1733="","",IFERROR(INDEX(Summary!$BB:$BB,$AH1733),0))</f>
        <v>7</v>
      </c>
      <c r="AH1733">
        <f t="shared" si="251"/>
        <v>60</v>
      </c>
    </row>
    <row r="1734" spans="1:34" hidden="1">
      <c r="A1734" t="str">
        <f t="array" ref="A1734">IFERROR(INDEX(Summary!$D:$D,$AH1734)&amp;"","")</f>
        <v>FG00165</v>
      </c>
      <c r="B1734" t="str">
        <f t="array" ref="B1734">IF($A1734="","",INDEX(Summary!$E:$E,$AH1734))</f>
        <v>Moong Dal - 500gm</v>
      </c>
      <c r="C1734" t="str">
        <f t="array" ref="C1734">IF($A1734="","",INDEX(Summary!$B:$B,$AH1734))</f>
        <v>Raw_Agri</v>
      </c>
      <c r="D1734" t="str">
        <f t="array" ref="D1734">IF($A1734="","",INDEX(Summary!$C:$C,$AH1734))</f>
        <v>C6</v>
      </c>
      <c r="E1734">
        <f t="array" ref="E1734">IF($A1734="","",INDEX(Summary!$F:$F,$AH1734))</f>
        <v>0.5</v>
      </c>
      <c r="F1734" t="str">
        <f t="array" ref="F1734">IF($A1734="","",INDEX(Summary!$BC:$BC,$AH1734)&amp;"")</f>
        <v>P2 – High</v>
      </c>
      <c r="G1734">
        <f t="shared" si="243"/>
        <v>2</v>
      </c>
      <c r="H1734">
        <f t="shared" si="244"/>
        <v>0</v>
      </c>
      <c r="I1734" t="str">
        <f t="array" ref="I1734">IF($A1734="","",IF(IFERROR(INDEX(Summary!$BA:$BA,$AH1734),0)&lt;1,"Under 1 day",IF(INDEX(Summary!$BA:$BA,$AH1734)&lt;3,"1-3 days",IF(INDEX(Summary!$BA:$BA,$AH1734)&lt;7,"3-7 days","7+ days"))))</f>
        <v>3-7 days</v>
      </c>
      <c r="J1734" t="str">
        <f t="array" ref="J1734">IF($A1734="","",IF(IFERROR(INDEX(Summary!$AX:$AX,$AH1734),0)&lt;0.25,"0-25%",IF(INDEX(Summary!$AX:$AX,$AH1734)&lt;0.5,"25-50%",IF(INDEX(Summary!$AX:$AX,$AH1734)&lt;0.75,"50-75%","75-100%"))))</f>
        <v>75-100%</v>
      </c>
      <c r="K1734" t="str">
        <f t="array" ref="K1734">IF($A1734="","",INDEX(Summary!$AY:$AY,$AH1734)&amp;"")</f>
        <v>WIP</v>
      </c>
      <c r="L1734" s="1">
        <f>IF($A1734="","",Summary!$P$2+MOD(ROW()-2,30))</f>
        <v>46249</v>
      </c>
      <c r="M1734">
        <f t="shared" si="245"/>
        <v>23</v>
      </c>
      <c r="N1734">
        <f t="shared" si="246"/>
        <v>15</v>
      </c>
      <c r="O1734" t="str">
        <f t="shared" si="247"/>
        <v>Aug-2026</v>
      </c>
      <c r="P1734">
        <f t="shared" ca="1" si="248"/>
        <v>1</v>
      </c>
      <c r="Q1734" s="2">
        <f t="array" ref="Q1734">IF($A1734="",0,IFERROR(INDEX(Summary!$P$3:$AS$67,$AH1734-2,$M1734),0))</f>
        <v>0</v>
      </c>
      <c r="R1734" s="2">
        <f t="array" ref="R1734">IF($A1734="",0,ROUND(IFERROR(INDEX(Summary!$O:$O,$AH1734),0)/30,0))</f>
        <v>45</v>
      </c>
      <c r="S1734">
        <f t="shared" si="249"/>
        <v>0</v>
      </c>
      <c r="T1734" s="2">
        <f t="array" ref="T1734">IF($S1734=1,IFERROR(INDEX(Summary!$O:$O,$AH1734),0),0)</f>
        <v>0</v>
      </c>
      <c r="U1734" s="2">
        <f t="array" ref="U1734">IF($S1734=1,IFERROR(INDEX(Summary!$AT:$AT,$AH1734),0),0)</f>
        <v>0</v>
      </c>
      <c r="V1734" s="2">
        <f t="shared" si="250"/>
        <v>0</v>
      </c>
      <c r="W1734" s="2">
        <f t="array" ref="W1734">IF($S1734=1,IFERROR(INDEX(Summary!$AZ:$AZ,$AH1734),0),0)</f>
        <v>0</v>
      </c>
      <c r="X1734" s="3">
        <f t="array" ref="X1734">IF($S1734=1,IFERROR(INDEX(Summary!$BA:$BA,$AH1734),0),0)</f>
        <v>0</v>
      </c>
      <c r="Y1734" s="2">
        <f t="array" ref="Y1734">IF($S1734=1,IFERROR(INDEX(Summary!$G:$G,$AH1734),0),0)</f>
        <v>0</v>
      </c>
      <c r="Z1734" s="2">
        <f t="array" ref="Z1734">IF($S1734=1,IFERROR(INDEX(Summary!$H:$H,$AH1734),0),0)</f>
        <v>0</v>
      </c>
      <c r="AA1734" s="2">
        <f t="array" ref="AA1734">IF($S1734=1,IFERROR(INDEX(Summary!$I:$I,$AH1734),0),0)</f>
        <v>0</v>
      </c>
      <c r="AB1734" s="2">
        <f t="array" ref="AB1734">IF($S1734=1,IFERROR(INDEX(Summary!$J:$J,$AH1734),0),0)</f>
        <v>0</v>
      </c>
      <c r="AC1734" s="2">
        <f t="array" ref="AC1734">IF($S1734=1,IFERROR(INDEX(Summary!$K:$K,$AH1734),0),0)</f>
        <v>0</v>
      </c>
      <c r="AD1734" s="2">
        <f t="array" ref="AD1734">IF($S1734=1,IFERROR(INDEX(Summary!$L:$L,$AH1734),0),0)</f>
        <v>0</v>
      </c>
      <c r="AE1734" s="2">
        <f t="array" ref="AE1734">IF($S1734=1,IFERROR(INDEX(Summary!$M:$M,$AH1734),0),0)</f>
        <v>0</v>
      </c>
      <c r="AF1734" s="2">
        <f t="array" ref="AF1734">IF($S1734=1,IFERROR(INDEX(Summary!$N:$N,$AH1734),0),0)</f>
        <v>0</v>
      </c>
      <c r="AG1734">
        <f t="array" ref="AG1734">IF($A1734="","",IFERROR(INDEX(Summary!$BB:$BB,$AH1734),0))</f>
        <v>7</v>
      </c>
      <c r="AH1734">
        <f t="shared" si="251"/>
        <v>60</v>
      </c>
    </row>
    <row r="1735" spans="1:34" hidden="1">
      <c r="A1735" t="str">
        <f t="array" ref="A1735">IFERROR(INDEX(Summary!$D:$D,$AH1735)&amp;"","")</f>
        <v>FG00165</v>
      </c>
      <c r="B1735" t="str">
        <f t="array" ref="B1735">IF($A1735="","",INDEX(Summary!$E:$E,$AH1735))</f>
        <v>Moong Dal - 500gm</v>
      </c>
      <c r="C1735" t="str">
        <f t="array" ref="C1735">IF($A1735="","",INDEX(Summary!$B:$B,$AH1735))</f>
        <v>Raw_Agri</v>
      </c>
      <c r="D1735" t="str">
        <f t="array" ref="D1735">IF($A1735="","",INDEX(Summary!$C:$C,$AH1735))</f>
        <v>C6</v>
      </c>
      <c r="E1735">
        <f t="array" ref="E1735">IF($A1735="","",INDEX(Summary!$F:$F,$AH1735))</f>
        <v>0.5</v>
      </c>
      <c r="F1735" t="str">
        <f t="array" ref="F1735">IF($A1735="","",INDEX(Summary!$BC:$BC,$AH1735)&amp;"")</f>
        <v>P2 – High</v>
      </c>
      <c r="G1735">
        <f t="shared" si="243"/>
        <v>2</v>
      </c>
      <c r="H1735">
        <f t="shared" si="244"/>
        <v>0</v>
      </c>
      <c r="I1735" t="str">
        <f t="array" ref="I1735">IF($A1735="","",IF(IFERROR(INDEX(Summary!$BA:$BA,$AH1735),0)&lt;1,"Under 1 day",IF(INDEX(Summary!$BA:$BA,$AH1735)&lt;3,"1-3 days",IF(INDEX(Summary!$BA:$BA,$AH1735)&lt;7,"3-7 days","7+ days"))))</f>
        <v>3-7 days</v>
      </c>
      <c r="J1735" t="str">
        <f t="array" ref="J1735">IF($A1735="","",IF(IFERROR(INDEX(Summary!$AX:$AX,$AH1735),0)&lt;0.25,"0-25%",IF(INDEX(Summary!$AX:$AX,$AH1735)&lt;0.5,"25-50%",IF(INDEX(Summary!$AX:$AX,$AH1735)&lt;0.75,"50-75%","75-100%"))))</f>
        <v>75-100%</v>
      </c>
      <c r="K1735" t="str">
        <f t="array" ref="K1735">IF($A1735="","",INDEX(Summary!$AY:$AY,$AH1735)&amp;"")</f>
        <v>WIP</v>
      </c>
      <c r="L1735" s="1">
        <f>IF($A1735="","",Summary!$P$2+MOD(ROW()-2,30))</f>
        <v>46250</v>
      </c>
      <c r="M1735">
        <f t="shared" si="245"/>
        <v>24</v>
      </c>
      <c r="N1735">
        <f t="shared" si="246"/>
        <v>16</v>
      </c>
      <c r="O1735" t="str">
        <f t="shared" si="247"/>
        <v>Aug-2026</v>
      </c>
      <c r="P1735">
        <f t="shared" ca="1" si="248"/>
        <v>1</v>
      </c>
      <c r="Q1735" s="2">
        <f t="array" ref="Q1735">IF($A1735="",0,IFERROR(INDEX(Summary!$P$3:$AS$67,$AH1735-2,$M1735),0))</f>
        <v>0</v>
      </c>
      <c r="R1735" s="2">
        <f t="array" ref="R1735">IF($A1735="",0,ROUND(IFERROR(INDEX(Summary!$O:$O,$AH1735),0)/30,0))</f>
        <v>45</v>
      </c>
      <c r="S1735">
        <f t="shared" si="249"/>
        <v>0</v>
      </c>
      <c r="T1735" s="2">
        <f t="array" ref="T1735">IF($S1735=1,IFERROR(INDEX(Summary!$O:$O,$AH1735),0),0)</f>
        <v>0</v>
      </c>
      <c r="U1735" s="2">
        <f t="array" ref="U1735">IF($S1735=1,IFERROR(INDEX(Summary!$AT:$AT,$AH1735),0),0)</f>
        <v>0</v>
      </c>
      <c r="V1735" s="2">
        <f t="shared" si="250"/>
        <v>0</v>
      </c>
      <c r="W1735" s="2">
        <f t="array" ref="W1735">IF($S1735=1,IFERROR(INDEX(Summary!$AZ:$AZ,$AH1735),0),0)</f>
        <v>0</v>
      </c>
      <c r="X1735" s="3">
        <f t="array" ref="X1735">IF($S1735=1,IFERROR(INDEX(Summary!$BA:$BA,$AH1735),0),0)</f>
        <v>0</v>
      </c>
      <c r="Y1735" s="2">
        <f t="array" ref="Y1735">IF($S1735=1,IFERROR(INDEX(Summary!$G:$G,$AH1735),0),0)</f>
        <v>0</v>
      </c>
      <c r="Z1735" s="2">
        <f t="array" ref="Z1735">IF($S1735=1,IFERROR(INDEX(Summary!$H:$H,$AH1735),0),0)</f>
        <v>0</v>
      </c>
      <c r="AA1735" s="2">
        <f t="array" ref="AA1735">IF($S1735=1,IFERROR(INDEX(Summary!$I:$I,$AH1735),0),0)</f>
        <v>0</v>
      </c>
      <c r="AB1735" s="2">
        <f t="array" ref="AB1735">IF($S1735=1,IFERROR(INDEX(Summary!$J:$J,$AH1735),0),0)</f>
        <v>0</v>
      </c>
      <c r="AC1735" s="2">
        <f t="array" ref="AC1735">IF($S1735=1,IFERROR(INDEX(Summary!$K:$K,$AH1735),0),0)</f>
        <v>0</v>
      </c>
      <c r="AD1735" s="2">
        <f t="array" ref="AD1735">IF($S1735=1,IFERROR(INDEX(Summary!$L:$L,$AH1735),0),0)</f>
        <v>0</v>
      </c>
      <c r="AE1735" s="2">
        <f t="array" ref="AE1735">IF($S1735=1,IFERROR(INDEX(Summary!$M:$M,$AH1735),0),0)</f>
        <v>0</v>
      </c>
      <c r="AF1735" s="2">
        <f t="array" ref="AF1735">IF($S1735=1,IFERROR(INDEX(Summary!$N:$N,$AH1735),0),0)</f>
        <v>0</v>
      </c>
      <c r="AG1735">
        <f t="array" ref="AG1735">IF($A1735="","",IFERROR(INDEX(Summary!$BB:$BB,$AH1735),0))</f>
        <v>7</v>
      </c>
      <c r="AH1735">
        <f t="shared" si="251"/>
        <v>60</v>
      </c>
    </row>
    <row r="1736" spans="1:34" hidden="1">
      <c r="A1736" t="str">
        <f t="array" ref="A1736">IFERROR(INDEX(Summary!$D:$D,$AH1736)&amp;"","")</f>
        <v>FG00165</v>
      </c>
      <c r="B1736" t="str">
        <f t="array" ref="B1736">IF($A1736="","",INDEX(Summary!$E:$E,$AH1736))</f>
        <v>Moong Dal - 500gm</v>
      </c>
      <c r="C1736" t="str">
        <f t="array" ref="C1736">IF($A1736="","",INDEX(Summary!$B:$B,$AH1736))</f>
        <v>Raw_Agri</v>
      </c>
      <c r="D1736" t="str">
        <f t="array" ref="D1736">IF($A1736="","",INDEX(Summary!$C:$C,$AH1736))</f>
        <v>C6</v>
      </c>
      <c r="E1736">
        <f t="array" ref="E1736">IF($A1736="","",INDEX(Summary!$F:$F,$AH1736))</f>
        <v>0.5</v>
      </c>
      <c r="F1736" t="str">
        <f t="array" ref="F1736">IF($A1736="","",INDEX(Summary!$BC:$BC,$AH1736)&amp;"")</f>
        <v>P2 – High</v>
      </c>
      <c r="G1736">
        <f t="shared" si="243"/>
        <v>2</v>
      </c>
      <c r="H1736">
        <f t="shared" si="244"/>
        <v>0</v>
      </c>
      <c r="I1736" t="str">
        <f t="array" ref="I1736">IF($A1736="","",IF(IFERROR(INDEX(Summary!$BA:$BA,$AH1736),0)&lt;1,"Under 1 day",IF(INDEX(Summary!$BA:$BA,$AH1736)&lt;3,"1-3 days",IF(INDEX(Summary!$BA:$BA,$AH1736)&lt;7,"3-7 days","7+ days"))))</f>
        <v>3-7 days</v>
      </c>
      <c r="J1736" t="str">
        <f t="array" ref="J1736">IF($A1736="","",IF(IFERROR(INDEX(Summary!$AX:$AX,$AH1736),0)&lt;0.25,"0-25%",IF(INDEX(Summary!$AX:$AX,$AH1736)&lt;0.5,"25-50%",IF(INDEX(Summary!$AX:$AX,$AH1736)&lt;0.75,"50-75%","75-100%"))))</f>
        <v>75-100%</v>
      </c>
      <c r="K1736" t="str">
        <f t="array" ref="K1736">IF($A1736="","",INDEX(Summary!$AY:$AY,$AH1736)&amp;"")</f>
        <v>WIP</v>
      </c>
      <c r="L1736" s="1">
        <f>IF($A1736="","",Summary!$P$2+MOD(ROW()-2,30))</f>
        <v>46251</v>
      </c>
      <c r="M1736">
        <f t="shared" si="245"/>
        <v>25</v>
      </c>
      <c r="N1736">
        <f t="shared" si="246"/>
        <v>17</v>
      </c>
      <c r="O1736" t="str">
        <f t="shared" si="247"/>
        <v>Aug-2026</v>
      </c>
      <c r="P1736">
        <f t="shared" ca="1" si="248"/>
        <v>1</v>
      </c>
      <c r="Q1736" s="2">
        <f t="array" ref="Q1736">IF($A1736="",0,IFERROR(INDEX(Summary!$P$3:$AS$67,$AH1736-2,$M1736),0))</f>
        <v>0</v>
      </c>
      <c r="R1736" s="2">
        <f t="array" ref="R1736">IF($A1736="",0,ROUND(IFERROR(INDEX(Summary!$O:$O,$AH1736),0)/30,0))</f>
        <v>45</v>
      </c>
      <c r="S1736">
        <f t="shared" si="249"/>
        <v>0</v>
      </c>
      <c r="T1736" s="2">
        <f t="array" ref="T1736">IF($S1736=1,IFERROR(INDEX(Summary!$O:$O,$AH1736),0),0)</f>
        <v>0</v>
      </c>
      <c r="U1736" s="2">
        <f t="array" ref="U1736">IF($S1736=1,IFERROR(INDEX(Summary!$AT:$AT,$AH1736),0),0)</f>
        <v>0</v>
      </c>
      <c r="V1736" s="2">
        <f t="shared" si="250"/>
        <v>0</v>
      </c>
      <c r="W1736" s="2">
        <f t="array" ref="W1736">IF($S1736=1,IFERROR(INDEX(Summary!$AZ:$AZ,$AH1736),0),0)</f>
        <v>0</v>
      </c>
      <c r="X1736" s="3">
        <f t="array" ref="X1736">IF($S1736=1,IFERROR(INDEX(Summary!$BA:$BA,$AH1736),0),0)</f>
        <v>0</v>
      </c>
      <c r="Y1736" s="2">
        <f t="array" ref="Y1736">IF($S1736=1,IFERROR(INDEX(Summary!$G:$G,$AH1736),0),0)</f>
        <v>0</v>
      </c>
      <c r="Z1736" s="2">
        <f t="array" ref="Z1736">IF($S1736=1,IFERROR(INDEX(Summary!$H:$H,$AH1736),0),0)</f>
        <v>0</v>
      </c>
      <c r="AA1736" s="2">
        <f t="array" ref="AA1736">IF($S1736=1,IFERROR(INDEX(Summary!$I:$I,$AH1736),0),0)</f>
        <v>0</v>
      </c>
      <c r="AB1736" s="2">
        <f t="array" ref="AB1736">IF($S1736=1,IFERROR(INDEX(Summary!$J:$J,$AH1736),0),0)</f>
        <v>0</v>
      </c>
      <c r="AC1736" s="2">
        <f t="array" ref="AC1736">IF($S1736=1,IFERROR(INDEX(Summary!$K:$K,$AH1736),0),0)</f>
        <v>0</v>
      </c>
      <c r="AD1736" s="2">
        <f t="array" ref="AD1736">IF($S1736=1,IFERROR(INDEX(Summary!$L:$L,$AH1736),0),0)</f>
        <v>0</v>
      </c>
      <c r="AE1736" s="2">
        <f t="array" ref="AE1736">IF($S1736=1,IFERROR(INDEX(Summary!$M:$M,$AH1736),0),0)</f>
        <v>0</v>
      </c>
      <c r="AF1736" s="2">
        <f t="array" ref="AF1736">IF($S1736=1,IFERROR(INDEX(Summary!$N:$N,$AH1736),0),0)</f>
        <v>0</v>
      </c>
      <c r="AG1736">
        <f t="array" ref="AG1736">IF($A1736="","",IFERROR(INDEX(Summary!$BB:$BB,$AH1736),0))</f>
        <v>7</v>
      </c>
      <c r="AH1736">
        <f t="shared" si="251"/>
        <v>60</v>
      </c>
    </row>
    <row r="1737" spans="1:34" hidden="1">
      <c r="A1737" t="str">
        <f t="array" ref="A1737">IFERROR(INDEX(Summary!$D:$D,$AH1737)&amp;"","")</f>
        <v>FG00165</v>
      </c>
      <c r="B1737" t="str">
        <f t="array" ref="B1737">IF($A1737="","",INDEX(Summary!$E:$E,$AH1737))</f>
        <v>Moong Dal - 500gm</v>
      </c>
      <c r="C1737" t="str">
        <f t="array" ref="C1737">IF($A1737="","",INDEX(Summary!$B:$B,$AH1737))</f>
        <v>Raw_Agri</v>
      </c>
      <c r="D1737" t="str">
        <f t="array" ref="D1737">IF($A1737="","",INDEX(Summary!$C:$C,$AH1737))</f>
        <v>C6</v>
      </c>
      <c r="E1737">
        <f t="array" ref="E1737">IF($A1737="","",INDEX(Summary!$F:$F,$AH1737))</f>
        <v>0.5</v>
      </c>
      <c r="F1737" t="str">
        <f t="array" ref="F1737">IF($A1737="","",INDEX(Summary!$BC:$BC,$AH1737)&amp;"")</f>
        <v>P2 – High</v>
      </c>
      <c r="G1737">
        <f t="shared" si="243"/>
        <v>2</v>
      </c>
      <c r="H1737">
        <f t="shared" si="244"/>
        <v>0</v>
      </c>
      <c r="I1737" t="str">
        <f t="array" ref="I1737">IF($A1737="","",IF(IFERROR(INDEX(Summary!$BA:$BA,$AH1737),0)&lt;1,"Under 1 day",IF(INDEX(Summary!$BA:$BA,$AH1737)&lt;3,"1-3 days",IF(INDEX(Summary!$BA:$BA,$AH1737)&lt;7,"3-7 days","7+ days"))))</f>
        <v>3-7 days</v>
      </c>
      <c r="J1737" t="str">
        <f t="array" ref="J1737">IF($A1737="","",IF(IFERROR(INDEX(Summary!$AX:$AX,$AH1737),0)&lt;0.25,"0-25%",IF(INDEX(Summary!$AX:$AX,$AH1737)&lt;0.5,"25-50%",IF(INDEX(Summary!$AX:$AX,$AH1737)&lt;0.75,"50-75%","75-100%"))))</f>
        <v>75-100%</v>
      </c>
      <c r="K1737" t="str">
        <f t="array" ref="K1737">IF($A1737="","",INDEX(Summary!$AY:$AY,$AH1737)&amp;"")</f>
        <v>WIP</v>
      </c>
      <c r="L1737" s="1">
        <f>IF($A1737="","",Summary!$P$2+MOD(ROW()-2,30))</f>
        <v>46252</v>
      </c>
      <c r="M1737">
        <f t="shared" si="245"/>
        <v>26</v>
      </c>
      <c r="N1737">
        <f t="shared" si="246"/>
        <v>18</v>
      </c>
      <c r="O1737" t="str">
        <f t="shared" si="247"/>
        <v>Aug-2026</v>
      </c>
      <c r="P1737">
        <f t="shared" ca="1" si="248"/>
        <v>1</v>
      </c>
      <c r="Q1737" s="2">
        <f t="array" ref="Q1737">IF($A1737="",0,IFERROR(INDEX(Summary!$P$3:$AS$67,$AH1737-2,$M1737),0))</f>
        <v>0</v>
      </c>
      <c r="R1737" s="2">
        <f t="array" ref="R1737">IF($A1737="",0,ROUND(IFERROR(INDEX(Summary!$O:$O,$AH1737),0)/30,0))</f>
        <v>45</v>
      </c>
      <c r="S1737">
        <f t="shared" si="249"/>
        <v>0</v>
      </c>
      <c r="T1737" s="2">
        <f t="array" ref="T1737">IF($S1737=1,IFERROR(INDEX(Summary!$O:$O,$AH1737),0),0)</f>
        <v>0</v>
      </c>
      <c r="U1737" s="2">
        <f t="array" ref="U1737">IF($S1737=1,IFERROR(INDEX(Summary!$AT:$AT,$AH1737),0),0)</f>
        <v>0</v>
      </c>
      <c r="V1737" s="2">
        <f t="shared" si="250"/>
        <v>0</v>
      </c>
      <c r="W1737" s="2">
        <f t="array" ref="W1737">IF($S1737=1,IFERROR(INDEX(Summary!$AZ:$AZ,$AH1737),0),0)</f>
        <v>0</v>
      </c>
      <c r="X1737" s="3">
        <f t="array" ref="X1737">IF($S1737=1,IFERROR(INDEX(Summary!$BA:$BA,$AH1737),0),0)</f>
        <v>0</v>
      </c>
      <c r="Y1737" s="2">
        <f t="array" ref="Y1737">IF($S1737=1,IFERROR(INDEX(Summary!$G:$G,$AH1737),0),0)</f>
        <v>0</v>
      </c>
      <c r="Z1737" s="2">
        <f t="array" ref="Z1737">IF($S1737=1,IFERROR(INDEX(Summary!$H:$H,$AH1737),0),0)</f>
        <v>0</v>
      </c>
      <c r="AA1737" s="2">
        <f t="array" ref="AA1737">IF($S1737=1,IFERROR(INDEX(Summary!$I:$I,$AH1737),0),0)</f>
        <v>0</v>
      </c>
      <c r="AB1737" s="2">
        <f t="array" ref="AB1737">IF($S1737=1,IFERROR(INDEX(Summary!$J:$J,$AH1737),0),0)</f>
        <v>0</v>
      </c>
      <c r="AC1737" s="2">
        <f t="array" ref="AC1737">IF($S1737=1,IFERROR(INDEX(Summary!$K:$K,$AH1737),0),0)</f>
        <v>0</v>
      </c>
      <c r="AD1737" s="2">
        <f t="array" ref="AD1737">IF($S1737=1,IFERROR(INDEX(Summary!$L:$L,$AH1737),0),0)</f>
        <v>0</v>
      </c>
      <c r="AE1737" s="2">
        <f t="array" ref="AE1737">IF($S1737=1,IFERROR(INDEX(Summary!$M:$M,$AH1737),0),0)</f>
        <v>0</v>
      </c>
      <c r="AF1737" s="2">
        <f t="array" ref="AF1737">IF($S1737=1,IFERROR(INDEX(Summary!$N:$N,$AH1737),0),0)</f>
        <v>0</v>
      </c>
      <c r="AG1737">
        <f t="array" ref="AG1737">IF($A1737="","",IFERROR(INDEX(Summary!$BB:$BB,$AH1737),0))</f>
        <v>7</v>
      </c>
      <c r="AH1737">
        <f t="shared" si="251"/>
        <v>60</v>
      </c>
    </row>
    <row r="1738" spans="1:34" hidden="1">
      <c r="A1738" t="str">
        <f t="array" ref="A1738">IFERROR(INDEX(Summary!$D:$D,$AH1738)&amp;"","")</f>
        <v>FG00165</v>
      </c>
      <c r="B1738" t="str">
        <f t="array" ref="B1738">IF($A1738="","",INDEX(Summary!$E:$E,$AH1738))</f>
        <v>Moong Dal - 500gm</v>
      </c>
      <c r="C1738" t="str">
        <f t="array" ref="C1738">IF($A1738="","",INDEX(Summary!$B:$B,$AH1738))</f>
        <v>Raw_Agri</v>
      </c>
      <c r="D1738" t="str">
        <f t="array" ref="D1738">IF($A1738="","",INDEX(Summary!$C:$C,$AH1738))</f>
        <v>C6</v>
      </c>
      <c r="E1738">
        <f t="array" ref="E1738">IF($A1738="","",INDEX(Summary!$F:$F,$AH1738))</f>
        <v>0.5</v>
      </c>
      <c r="F1738" t="str">
        <f t="array" ref="F1738">IF($A1738="","",INDEX(Summary!$BC:$BC,$AH1738)&amp;"")</f>
        <v>P2 – High</v>
      </c>
      <c r="G1738">
        <f t="shared" si="243"/>
        <v>2</v>
      </c>
      <c r="H1738">
        <f t="shared" si="244"/>
        <v>0</v>
      </c>
      <c r="I1738" t="str">
        <f t="array" ref="I1738">IF($A1738="","",IF(IFERROR(INDEX(Summary!$BA:$BA,$AH1738),0)&lt;1,"Under 1 day",IF(INDEX(Summary!$BA:$BA,$AH1738)&lt;3,"1-3 days",IF(INDEX(Summary!$BA:$BA,$AH1738)&lt;7,"3-7 days","7+ days"))))</f>
        <v>3-7 days</v>
      </c>
      <c r="J1738" t="str">
        <f t="array" ref="J1738">IF($A1738="","",IF(IFERROR(INDEX(Summary!$AX:$AX,$AH1738),0)&lt;0.25,"0-25%",IF(INDEX(Summary!$AX:$AX,$AH1738)&lt;0.5,"25-50%",IF(INDEX(Summary!$AX:$AX,$AH1738)&lt;0.75,"50-75%","75-100%"))))</f>
        <v>75-100%</v>
      </c>
      <c r="K1738" t="str">
        <f t="array" ref="K1738">IF($A1738="","",INDEX(Summary!$AY:$AY,$AH1738)&amp;"")</f>
        <v>WIP</v>
      </c>
      <c r="L1738" s="1">
        <f>IF($A1738="","",Summary!$P$2+MOD(ROW()-2,30))</f>
        <v>46253</v>
      </c>
      <c r="M1738">
        <f t="shared" si="245"/>
        <v>27</v>
      </c>
      <c r="N1738">
        <f t="shared" si="246"/>
        <v>19</v>
      </c>
      <c r="O1738" t="str">
        <f t="shared" si="247"/>
        <v>Aug-2026</v>
      </c>
      <c r="P1738">
        <f t="shared" ca="1" si="248"/>
        <v>1</v>
      </c>
      <c r="Q1738" s="2">
        <f t="array" ref="Q1738">IF($A1738="",0,IFERROR(INDEX(Summary!$P$3:$AS$67,$AH1738-2,$M1738),0))</f>
        <v>0</v>
      </c>
      <c r="R1738" s="2">
        <f t="array" ref="R1738">IF($A1738="",0,ROUND(IFERROR(INDEX(Summary!$O:$O,$AH1738),0)/30,0))</f>
        <v>45</v>
      </c>
      <c r="S1738">
        <f t="shared" si="249"/>
        <v>0</v>
      </c>
      <c r="T1738" s="2">
        <f t="array" ref="T1738">IF($S1738=1,IFERROR(INDEX(Summary!$O:$O,$AH1738),0),0)</f>
        <v>0</v>
      </c>
      <c r="U1738" s="2">
        <f t="array" ref="U1738">IF($S1738=1,IFERROR(INDEX(Summary!$AT:$AT,$AH1738),0),0)</f>
        <v>0</v>
      </c>
      <c r="V1738" s="2">
        <f t="shared" si="250"/>
        <v>0</v>
      </c>
      <c r="W1738" s="2">
        <f t="array" ref="W1738">IF($S1738=1,IFERROR(INDEX(Summary!$AZ:$AZ,$AH1738),0),0)</f>
        <v>0</v>
      </c>
      <c r="X1738" s="3">
        <f t="array" ref="X1738">IF($S1738=1,IFERROR(INDEX(Summary!$BA:$BA,$AH1738),0),0)</f>
        <v>0</v>
      </c>
      <c r="Y1738" s="2">
        <f t="array" ref="Y1738">IF($S1738=1,IFERROR(INDEX(Summary!$G:$G,$AH1738),0),0)</f>
        <v>0</v>
      </c>
      <c r="Z1738" s="2">
        <f t="array" ref="Z1738">IF($S1738=1,IFERROR(INDEX(Summary!$H:$H,$AH1738),0),0)</f>
        <v>0</v>
      </c>
      <c r="AA1738" s="2">
        <f t="array" ref="AA1738">IF($S1738=1,IFERROR(INDEX(Summary!$I:$I,$AH1738),0),0)</f>
        <v>0</v>
      </c>
      <c r="AB1738" s="2">
        <f t="array" ref="AB1738">IF($S1738=1,IFERROR(INDEX(Summary!$J:$J,$AH1738),0),0)</f>
        <v>0</v>
      </c>
      <c r="AC1738" s="2">
        <f t="array" ref="AC1738">IF($S1738=1,IFERROR(INDEX(Summary!$K:$K,$AH1738),0),0)</f>
        <v>0</v>
      </c>
      <c r="AD1738" s="2">
        <f t="array" ref="AD1738">IF($S1738=1,IFERROR(INDEX(Summary!$L:$L,$AH1738),0),0)</f>
        <v>0</v>
      </c>
      <c r="AE1738" s="2">
        <f t="array" ref="AE1738">IF($S1738=1,IFERROR(INDEX(Summary!$M:$M,$AH1738),0),0)</f>
        <v>0</v>
      </c>
      <c r="AF1738" s="2">
        <f t="array" ref="AF1738">IF($S1738=1,IFERROR(INDEX(Summary!$N:$N,$AH1738),0),0)</f>
        <v>0</v>
      </c>
      <c r="AG1738">
        <f t="array" ref="AG1738">IF($A1738="","",IFERROR(INDEX(Summary!$BB:$BB,$AH1738),0))</f>
        <v>7</v>
      </c>
      <c r="AH1738">
        <f t="shared" si="251"/>
        <v>60</v>
      </c>
    </row>
    <row r="1739" spans="1:34" hidden="1">
      <c r="A1739" t="str">
        <f t="array" ref="A1739">IFERROR(INDEX(Summary!$D:$D,$AH1739)&amp;"","")</f>
        <v>FG00165</v>
      </c>
      <c r="B1739" t="str">
        <f t="array" ref="B1739">IF($A1739="","",INDEX(Summary!$E:$E,$AH1739))</f>
        <v>Moong Dal - 500gm</v>
      </c>
      <c r="C1739" t="str">
        <f t="array" ref="C1739">IF($A1739="","",INDEX(Summary!$B:$B,$AH1739))</f>
        <v>Raw_Agri</v>
      </c>
      <c r="D1739" t="str">
        <f t="array" ref="D1739">IF($A1739="","",INDEX(Summary!$C:$C,$AH1739))</f>
        <v>C6</v>
      </c>
      <c r="E1739">
        <f t="array" ref="E1739">IF($A1739="","",INDEX(Summary!$F:$F,$AH1739))</f>
        <v>0.5</v>
      </c>
      <c r="F1739" t="str">
        <f t="array" ref="F1739">IF($A1739="","",INDEX(Summary!$BC:$BC,$AH1739)&amp;"")</f>
        <v>P2 – High</v>
      </c>
      <c r="G1739">
        <f t="shared" si="243"/>
        <v>2</v>
      </c>
      <c r="H1739">
        <f t="shared" si="244"/>
        <v>0</v>
      </c>
      <c r="I1739" t="str">
        <f t="array" ref="I1739">IF($A1739="","",IF(IFERROR(INDEX(Summary!$BA:$BA,$AH1739),0)&lt;1,"Under 1 day",IF(INDEX(Summary!$BA:$BA,$AH1739)&lt;3,"1-3 days",IF(INDEX(Summary!$BA:$BA,$AH1739)&lt;7,"3-7 days","7+ days"))))</f>
        <v>3-7 days</v>
      </c>
      <c r="J1739" t="str">
        <f t="array" ref="J1739">IF($A1739="","",IF(IFERROR(INDEX(Summary!$AX:$AX,$AH1739),0)&lt;0.25,"0-25%",IF(INDEX(Summary!$AX:$AX,$AH1739)&lt;0.5,"25-50%",IF(INDEX(Summary!$AX:$AX,$AH1739)&lt;0.75,"50-75%","75-100%"))))</f>
        <v>75-100%</v>
      </c>
      <c r="K1739" t="str">
        <f t="array" ref="K1739">IF($A1739="","",INDEX(Summary!$AY:$AY,$AH1739)&amp;"")</f>
        <v>WIP</v>
      </c>
      <c r="L1739" s="1">
        <f>IF($A1739="","",Summary!$P$2+MOD(ROW()-2,30))</f>
        <v>46254</v>
      </c>
      <c r="M1739">
        <f t="shared" si="245"/>
        <v>28</v>
      </c>
      <c r="N1739">
        <f t="shared" si="246"/>
        <v>20</v>
      </c>
      <c r="O1739" t="str">
        <f t="shared" si="247"/>
        <v>Aug-2026</v>
      </c>
      <c r="P1739">
        <f t="shared" ca="1" si="248"/>
        <v>1</v>
      </c>
      <c r="Q1739" s="2">
        <f t="array" ref="Q1739">IF($A1739="",0,IFERROR(INDEX(Summary!$P$3:$AS$67,$AH1739-2,$M1739),0))</f>
        <v>0</v>
      </c>
      <c r="R1739" s="2">
        <f t="array" ref="R1739">IF($A1739="",0,ROUND(IFERROR(INDEX(Summary!$O:$O,$AH1739),0)/30,0))</f>
        <v>45</v>
      </c>
      <c r="S1739">
        <f t="shared" si="249"/>
        <v>0</v>
      </c>
      <c r="T1739" s="2">
        <f t="array" ref="T1739">IF($S1739=1,IFERROR(INDEX(Summary!$O:$O,$AH1739),0),0)</f>
        <v>0</v>
      </c>
      <c r="U1739" s="2">
        <f t="array" ref="U1739">IF($S1739=1,IFERROR(INDEX(Summary!$AT:$AT,$AH1739),0),0)</f>
        <v>0</v>
      </c>
      <c r="V1739" s="2">
        <f t="shared" si="250"/>
        <v>0</v>
      </c>
      <c r="W1739" s="2">
        <f t="array" ref="W1739">IF($S1739=1,IFERROR(INDEX(Summary!$AZ:$AZ,$AH1739),0),0)</f>
        <v>0</v>
      </c>
      <c r="X1739" s="3">
        <f t="array" ref="X1739">IF($S1739=1,IFERROR(INDEX(Summary!$BA:$BA,$AH1739),0),0)</f>
        <v>0</v>
      </c>
      <c r="Y1739" s="2">
        <f t="array" ref="Y1739">IF($S1739=1,IFERROR(INDEX(Summary!$G:$G,$AH1739),0),0)</f>
        <v>0</v>
      </c>
      <c r="Z1739" s="2">
        <f t="array" ref="Z1739">IF($S1739=1,IFERROR(INDEX(Summary!$H:$H,$AH1739),0),0)</f>
        <v>0</v>
      </c>
      <c r="AA1739" s="2">
        <f t="array" ref="AA1739">IF($S1739=1,IFERROR(INDEX(Summary!$I:$I,$AH1739),0),0)</f>
        <v>0</v>
      </c>
      <c r="AB1739" s="2">
        <f t="array" ref="AB1739">IF($S1739=1,IFERROR(INDEX(Summary!$J:$J,$AH1739),0),0)</f>
        <v>0</v>
      </c>
      <c r="AC1739" s="2">
        <f t="array" ref="AC1739">IF($S1739=1,IFERROR(INDEX(Summary!$K:$K,$AH1739),0),0)</f>
        <v>0</v>
      </c>
      <c r="AD1739" s="2">
        <f t="array" ref="AD1739">IF($S1739=1,IFERROR(INDEX(Summary!$L:$L,$AH1739),0),0)</f>
        <v>0</v>
      </c>
      <c r="AE1739" s="2">
        <f t="array" ref="AE1739">IF($S1739=1,IFERROR(INDEX(Summary!$M:$M,$AH1739),0),0)</f>
        <v>0</v>
      </c>
      <c r="AF1739" s="2">
        <f t="array" ref="AF1739">IF($S1739=1,IFERROR(INDEX(Summary!$N:$N,$AH1739),0),0)</f>
        <v>0</v>
      </c>
      <c r="AG1739">
        <f t="array" ref="AG1739">IF($A1739="","",IFERROR(INDEX(Summary!$BB:$BB,$AH1739),0))</f>
        <v>7</v>
      </c>
      <c r="AH1739">
        <f t="shared" si="251"/>
        <v>60</v>
      </c>
    </row>
    <row r="1740" spans="1:34" hidden="1">
      <c r="A1740" t="str">
        <f t="array" ref="A1740">IFERROR(INDEX(Summary!$D:$D,$AH1740)&amp;"","")</f>
        <v>FG00165</v>
      </c>
      <c r="B1740" t="str">
        <f t="array" ref="B1740">IF($A1740="","",INDEX(Summary!$E:$E,$AH1740))</f>
        <v>Moong Dal - 500gm</v>
      </c>
      <c r="C1740" t="str">
        <f t="array" ref="C1740">IF($A1740="","",INDEX(Summary!$B:$B,$AH1740))</f>
        <v>Raw_Agri</v>
      </c>
      <c r="D1740" t="str">
        <f t="array" ref="D1740">IF($A1740="","",INDEX(Summary!$C:$C,$AH1740))</f>
        <v>C6</v>
      </c>
      <c r="E1740">
        <f t="array" ref="E1740">IF($A1740="","",INDEX(Summary!$F:$F,$AH1740))</f>
        <v>0.5</v>
      </c>
      <c r="F1740" t="str">
        <f t="array" ref="F1740">IF($A1740="","",INDEX(Summary!$BC:$BC,$AH1740)&amp;"")</f>
        <v>P2 – High</v>
      </c>
      <c r="G1740">
        <f t="shared" si="243"/>
        <v>2</v>
      </c>
      <c r="H1740">
        <f t="shared" si="244"/>
        <v>0</v>
      </c>
      <c r="I1740" t="str">
        <f t="array" ref="I1740">IF($A1740="","",IF(IFERROR(INDEX(Summary!$BA:$BA,$AH1740),0)&lt;1,"Under 1 day",IF(INDEX(Summary!$BA:$BA,$AH1740)&lt;3,"1-3 days",IF(INDEX(Summary!$BA:$BA,$AH1740)&lt;7,"3-7 days","7+ days"))))</f>
        <v>3-7 days</v>
      </c>
      <c r="J1740" t="str">
        <f t="array" ref="J1740">IF($A1740="","",IF(IFERROR(INDEX(Summary!$AX:$AX,$AH1740),0)&lt;0.25,"0-25%",IF(INDEX(Summary!$AX:$AX,$AH1740)&lt;0.5,"25-50%",IF(INDEX(Summary!$AX:$AX,$AH1740)&lt;0.75,"50-75%","75-100%"))))</f>
        <v>75-100%</v>
      </c>
      <c r="K1740" t="str">
        <f t="array" ref="K1740">IF($A1740="","",INDEX(Summary!$AY:$AY,$AH1740)&amp;"")</f>
        <v>WIP</v>
      </c>
      <c r="L1740" s="1">
        <f>IF($A1740="","",Summary!$P$2+MOD(ROW()-2,30))</f>
        <v>46255</v>
      </c>
      <c r="M1740">
        <f t="shared" si="245"/>
        <v>29</v>
      </c>
      <c r="N1740">
        <f t="shared" si="246"/>
        <v>21</v>
      </c>
      <c r="O1740" t="str">
        <f t="shared" si="247"/>
        <v>Aug-2026</v>
      </c>
      <c r="P1740">
        <f t="shared" ca="1" si="248"/>
        <v>1</v>
      </c>
      <c r="Q1740" s="2">
        <f t="array" ref="Q1740">IF($A1740="",0,IFERROR(INDEX(Summary!$P$3:$AS$67,$AH1740-2,$M1740),0))</f>
        <v>80</v>
      </c>
      <c r="R1740" s="2">
        <f t="array" ref="R1740">IF($A1740="",0,ROUND(IFERROR(INDEX(Summary!$O:$O,$AH1740),0)/30,0))</f>
        <v>45</v>
      </c>
      <c r="S1740">
        <f t="shared" si="249"/>
        <v>0</v>
      </c>
      <c r="T1740" s="2">
        <f t="array" ref="T1740">IF($S1740=1,IFERROR(INDEX(Summary!$O:$O,$AH1740),0),0)</f>
        <v>0</v>
      </c>
      <c r="U1740" s="2">
        <f t="array" ref="U1740">IF($S1740=1,IFERROR(INDEX(Summary!$AT:$AT,$AH1740),0),0)</f>
        <v>0</v>
      </c>
      <c r="V1740" s="2">
        <f t="shared" si="250"/>
        <v>0</v>
      </c>
      <c r="W1740" s="2">
        <f t="array" ref="W1740">IF($S1740=1,IFERROR(INDEX(Summary!$AZ:$AZ,$AH1740),0),0)</f>
        <v>0</v>
      </c>
      <c r="X1740" s="3">
        <f t="array" ref="X1740">IF($S1740=1,IFERROR(INDEX(Summary!$BA:$BA,$AH1740),0),0)</f>
        <v>0</v>
      </c>
      <c r="Y1740" s="2">
        <f t="array" ref="Y1740">IF($S1740=1,IFERROR(INDEX(Summary!$G:$G,$AH1740),0),0)</f>
        <v>0</v>
      </c>
      <c r="Z1740" s="2">
        <f t="array" ref="Z1740">IF($S1740=1,IFERROR(INDEX(Summary!$H:$H,$AH1740),0),0)</f>
        <v>0</v>
      </c>
      <c r="AA1740" s="2">
        <f t="array" ref="AA1740">IF($S1740=1,IFERROR(INDEX(Summary!$I:$I,$AH1740),0),0)</f>
        <v>0</v>
      </c>
      <c r="AB1740" s="2">
        <f t="array" ref="AB1740">IF($S1740=1,IFERROR(INDEX(Summary!$J:$J,$AH1740),0),0)</f>
        <v>0</v>
      </c>
      <c r="AC1740" s="2">
        <f t="array" ref="AC1740">IF($S1740=1,IFERROR(INDEX(Summary!$K:$K,$AH1740),0),0)</f>
        <v>0</v>
      </c>
      <c r="AD1740" s="2">
        <f t="array" ref="AD1740">IF($S1740=1,IFERROR(INDEX(Summary!$L:$L,$AH1740),0),0)</f>
        <v>0</v>
      </c>
      <c r="AE1740" s="2">
        <f t="array" ref="AE1740">IF($S1740=1,IFERROR(INDEX(Summary!$M:$M,$AH1740),0),0)</f>
        <v>0</v>
      </c>
      <c r="AF1740" s="2">
        <f t="array" ref="AF1740">IF($S1740=1,IFERROR(INDEX(Summary!$N:$N,$AH1740),0),0)</f>
        <v>0</v>
      </c>
      <c r="AG1740">
        <f t="array" ref="AG1740">IF($A1740="","",IFERROR(INDEX(Summary!$BB:$BB,$AH1740),0))</f>
        <v>7</v>
      </c>
      <c r="AH1740">
        <f t="shared" si="251"/>
        <v>60</v>
      </c>
    </row>
    <row r="1741" spans="1:34" hidden="1">
      <c r="A1741" t="str">
        <f t="array" ref="A1741">IFERROR(INDEX(Summary!$D:$D,$AH1741)&amp;"","")</f>
        <v>FG00165</v>
      </c>
      <c r="B1741" t="str">
        <f t="array" ref="B1741">IF($A1741="","",INDEX(Summary!$E:$E,$AH1741))</f>
        <v>Moong Dal - 500gm</v>
      </c>
      <c r="C1741" t="str">
        <f t="array" ref="C1741">IF($A1741="","",INDEX(Summary!$B:$B,$AH1741))</f>
        <v>Raw_Agri</v>
      </c>
      <c r="D1741" t="str">
        <f t="array" ref="D1741">IF($A1741="","",INDEX(Summary!$C:$C,$AH1741))</f>
        <v>C6</v>
      </c>
      <c r="E1741">
        <f t="array" ref="E1741">IF($A1741="","",INDEX(Summary!$F:$F,$AH1741))</f>
        <v>0.5</v>
      </c>
      <c r="F1741" t="str">
        <f t="array" ref="F1741">IF($A1741="","",INDEX(Summary!$BC:$BC,$AH1741)&amp;"")</f>
        <v>P2 – High</v>
      </c>
      <c r="G1741">
        <f t="shared" si="243"/>
        <v>2</v>
      </c>
      <c r="H1741">
        <f t="shared" si="244"/>
        <v>0</v>
      </c>
      <c r="I1741" t="str">
        <f t="array" ref="I1741">IF($A1741="","",IF(IFERROR(INDEX(Summary!$BA:$BA,$AH1741),0)&lt;1,"Under 1 day",IF(INDEX(Summary!$BA:$BA,$AH1741)&lt;3,"1-3 days",IF(INDEX(Summary!$BA:$BA,$AH1741)&lt;7,"3-7 days","7+ days"))))</f>
        <v>3-7 days</v>
      </c>
      <c r="J1741" t="str">
        <f t="array" ref="J1741">IF($A1741="","",IF(IFERROR(INDEX(Summary!$AX:$AX,$AH1741),0)&lt;0.25,"0-25%",IF(INDEX(Summary!$AX:$AX,$AH1741)&lt;0.5,"25-50%",IF(INDEX(Summary!$AX:$AX,$AH1741)&lt;0.75,"50-75%","75-100%"))))</f>
        <v>75-100%</v>
      </c>
      <c r="K1741" t="str">
        <f t="array" ref="K1741">IF($A1741="","",INDEX(Summary!$AY:$AY,$AH1741)&amp;"")</f>
        <v>WIP</v>
      </c>
      <c r="L1741" s="1">
        <f>IF($A1741="","",Summary!$P$2+MOD(ROW()-2,30))</f>
        <v>46256</v>
      </c>
      <c r="M1741">
        <f t="shared" si="245"/>
        <v>30</v>
      </c>
      <c r="N1741">
        <f t="shared" si="246"/>
        <v>22</v>
      </c>
      <c r="O1741" t="str">
        <f t="shared" si="247"/>
        <v>Aug-2026</v>
      </c>
      <c r="P1741">
        <f t="shared" ca="1" si="248"/>
        <v>1</v>
      </c>
      <c r="Q1741" s="2">
        <f t="array" ref="Q1741">IF($A1741="",0,IFERROR(INDEX(Summary!$P$3:$AS$67,$AH1741-2,$M1741),0))</f>
        <v>0</v>
      </c>
      <c r="R1741" s="2">
        <f t="array" ref="R1741">IF($A1741="",0,ROUND(IFERROR(INDEX(Summary!$O:$O,$AH1741),0)/30,0))</f>
        <v>45</v>
      </c>
      <c r="S1741">
        <f t="shared" si="249"/>
        <v>0</v>
      </c>
      <c r="T1741" s="2">
        <f t="array" ref="T1741">IF($S1741=1,IFERROR(INDEX(Summary!$O:$O,$AH1741),0),0)</f>
        <v>0</v>
      </c>
      <c r="U1741" s="2">
        <f t="array" ref="U1741">IF($S1741=1,IFERROR(INDEX(Summary!$AT:$AT,$AH1741),0),0)</f>
        <v>0</v>
      </c>
      <c r="V1741" s="2">
        <f t="shared" si="250"/>
        <v>0</v>
      </c>
      <c r="W1741" s="2">
        <f t="array" ref="W1741">IF($S1741=1,IFERROR(INDEX(Summary!$AZ:$AZ,$AH1741),0),0)</f>
        <v>0</v>
      </c>
      <c r="X1741" s="3">
        <f t="array" ref="X1741">IF($S1741=1,IFERROR(INDEX(Summary!$BA:$BA,$AH1741),0),0)</f>
        <v>0</v>
      </c>
      <c r="Y1741" s="2">
        <f t="array" ref="Y1741">IF($S1741=1,IFERROR(INDEX(Summary!$G:$G,$AH1741),0),0)</f>
        <v>0</v>
      </c>
      <c r="Z1741" s="2">
        <f t="array" ref="Z1741">IF($S1741=1,IFERROR(INDEX(Summary!$H:$H,$AH1741),0),0)</f>
        <v>0</v>
      </c>
      <c r="AA1741" s="2">
        <f t="array" ref="AA1741">IF($S1741=1,IFERROR(INDEX(Summary!$I:$I,$AH1741),0),0)</f>
        <v>0</v>
      </c>
      <c r="AB1741" s="2">
        <f t="array" ref="AB1741">IF($S1741=1,IFERROR(INDEX(Summary!$J:$J,$AH1741),0),0)</f>
        <v>0</v>
      </c>
      <c r="AC1741" s="2">
        <f t="array" ref="AC1741">IF($S1741=1,IFERROR(INDEX(Summary!$K:$K,$AH1741),0),0)</f>
        <v>0</v>
      </c>
      <c r="AD1741" s="2">
        <f t="array" ref="AD1741">IF($S1741=1,IFERROR(INDEX(Summary!$L:$L,$AH1741),0),0)</f>
        <v>0</v>
      </c>
      <c r="AE1741" s="2">
        <f t="array" ref="AE1741">IF($S1741=1,IFERROR(INDEX(Summary!$M:$M,$AH1741),0),0)</f>
        <v>0</v>
      </c>
      <c r="AF1741" s="2">
        <f t="array" ref="AF1741">IF($S1741=1,IFERROR(INDEX(Summary!$N:$N,$AH1741),0),0)</f>
        <v>0</v>
      </c>
      <c r="AG1741">
        <f t="array" ref="AG1741">IF($A1741="","",IFERROR(INDEX(Summary!$BB:$BB,$AH1741),0))</f>
        <v>7</v>
      </c>
      <c r="AH1741">
        <f t="shared" si="251"/>
        <v>60</v>
      </c>
    </row>
    <row r="1742" spans="1:34" hidden="1">
      <c r="A1742" t="str">
        <f t="array" ref="A1742">IFERROR(INDEX(Summary!$D:$D,$AH1742)&amp;"","")</f>
        <v>FG00745</v>
      </c>
      <c r="B1742" t="str">
        <f t="array" ref="B1742">IF($A1742="","",INDEX(Summary!$E:$E,$AH1742))</f>
        <v>Forest Honey - 100gm - Units</v>
      </c>
      <c r="C1742" t="str">
        <f t="array" ref="C1742">IF($A1742="","",INDEX(Summary!$B:$B,$AH1742))</f>
        <v>Honey</v>
      </c>
      <c r="D1742" t="str">
        <f t="array" ref="D1742">IF($A1742="","",INDEX(Summary!$C:$C,$AH1742))</f>
        <v>C39</v>
      </c>
      <c r="E1742">
        <f t="array" ref="E1742">IF($A1742="","",INDEX(Summary!$F:$F,$AH1742))</f>
        <v>0.1</v>
      </c>
      <c r="F1742" t="str">
        <f t="array" ref="F1742">IF($A1742="","",INDEX(Summary!$BC:$BC,$AH1742)&amp;"")</f>
        <v/>
      </c>
      <c r="G1742" t="e">
        <f t="shared" si="243"/>
        <v>#VALUE!</v>
      </c>
      <c r="H1742">
        <f t="shared" si="244"/>
        <v>0</v>
      </c>
      <c r="I1742" t="str">
        <f t="array" ref="I1742">IF($A1742="","",IF(IFERROR(INDEX(Summary!$BA:$BA,$AH1742),0)&lt;1,"Under 1 day",IF(INDEX(Summary!$BA:$BA,$AH1742)&lt;3,"1-3 days",IF(INDEX(Summary!$BA:$BA,$AH1742)&lt;7,"3-7 days","7+ days"))))</f>
        <v>Under 1 day</v>
      </c>
      <c r="J1742" t="str">
        <f t="array" ref="J1742">IF($A1742="","",IF(IFERROR(INDEX(Summary!$AX:$AX,$AH1742),0)&lt;0.25,"0-25%",IF(INDEX(Summary!$AX:$AX,$AH1742)&lt;0.5,"25-50%",IF(INDEX(Summary!$AX:$AX,$AH1742)&lt;0.75,"50-75%","75-100%"))))</f>
        <v>75-100%</v>
      </c>
      <c r="K1742" t="str">
        <f t="array" ref="K1742">IF($A1742="","",INDEX(Summary!$AY:$AY,$AH1742)&amp;"")</f>
        <v>WIP</v>
      </c>
      <c r="L1742" s="1">
        <f>IF($A1742="","",Summary!$P$2+MOD(ROW()-2,30))</f>
        <v>46227</v>
      </c>
      <c r="M1742">
        <f t="shared" si="245"/>
        <v>1</v>
      </c>
      <c r="N1742">
        <f t="shared" si="246"/>
        <v>24</v>
      </c>
      <c r="O1742" t="str">
        <f t="shared" si="247"/>
        <v>Jul-2026</v>
      </c>
      <c r="P1742">
        <f t="shared" ca="1" si="248"/>
        <v>1</v>
      </c>
      <c r="Q1742" s="2">
        <f t="array" ref="Q1742">IF($A1742="",0,IFERROR(INDEX(Summary!$P$3:$AS$67,$AH1742-2,$M1742),0))</f>
        <v>0</v>
      </c>
      <c r="R1742" s="2">
        <f t="array" ref="R1742">IF($A1742="",0,ROUND(IFERROR(INDEX(Summary!$O:$O,$AH1742),0)/30,0))</f>
        <v>0</v>
      </c>
      <c r="S1742">
        <f t="shared" si="249"/>
        <v>1</v>
      </c>
      <c r="T1742" s="2">
        <f t="array" ref="T1742">IF($S1742=1,IFERROR(INDEX(Summary!$O:$O,$AH1742),0),0)</f>
        <v>0</v>
      </c>
      <c r="U1742" s="2">
        <f t="array" ref="U1742">IF($S1742=1,IFERROR(INDEX(Summary!$AT:$AT,$AH1742),0),0)</f>
        <v>3321</v>
      </c>
      <c r="V1742" s="2">
        <f t="shared" si="250"/>
        <v>0</v>
      </c>
      <c r="W1742" s="2">
        <f t="array" ref="W1742">IF($S1742=1,IFERROR(INDEX(Summary!$AZ:$AZ,$AH1742),0),0)</f>
        <v>628</v>
      </c>
      <c r="X1742" s="3">
        <f t="array" ref="X1742">IF($S1742=1,IFERROR(INDEX(Summary!$BA:$BA,$AH1742),0),0)</f>
        <v>0</v>
      </c>
      <c r="Y1742" s="2">
        <f t="array" ref="Y1742">IF($S1742=1,IFERROR(INDEX(Summary!$G:$G,$AH1742),0),0)</f>
        <v>0</v>
      </c>
      <c r="Z1742" s="2">
        <f t="array" ref="Z1742">IF($S1742=1,IFERROR(INDEX(Summary!$H:$H,$AH1742),0),0)</f>
        <v>0</v>
      </c>
      <c r="AA1742" s="2">
        <f t="array" ref="AA1742">IF($S1742=1,IFERROR(INDEX(Summary!$I:$I,$AH1742),0),0)</f>
        <v>0</v>
      </c>
      <c r="AB1742" s="2">
        <f t="array" ref="AB1742">IF($S1742=1,IFERROR(INDEX(Summary!$J:$J,$AH1742),0),0)</f>
        <v>0</v>
      </c>
      <c r="AC1742" s="2">
        <f t="array" ref="AC1742">IF($S1742=1,IFERROR(INDEX(Summary!$K:$K,$AH1742),0),0)</f>
        <v>0</v>
      </c>
      <c r="AD1742" s="2">
        <f t="array" ref="AD1742">IF($S1742=1,IFERROR(INDEX(Summary!$L:$L,$AH1742),0),0)</f>
        <v>0</v>
      </c>
      <c r="AE1742" s="2">
        <f t="array" ref="AE1742">IF($S1742=1,IFERROR(INDEX(Summary!$M:$M,$AH1742),0),0)</f>
        <v>0</v>
      </c>
      <c r="AF1742" s="2">
        <f t="array" ref="AF1742">IF($S1742=1,IFERROR(INDEX(Summary!$N:$N,$AH1742),0),0)</f>
        <v>0</v>
      </c>
      <c r="AG1742">
        <f t="array" ref="AG1742">IF($A1742="","",IFERROR(INDEX(Summary!$BB:$BB,$AH1742),0))</f>
        <v>0</v>
      </c>
      <c r="AH1742">
        <f t="shared" si="251"/>
        <v>61</v>
      </c>
    </row>
    <row r="1743" spans="1:34" hidden="1">
      <c r="A1743" t="str">
        <f t="array" ref="A1743">IFERROR(INDEX(Summary!$D:$D,$AH1743)&amp;"","")</f>
        <v>FG00745</v>
      </c>
      <c r="B1743" t="str">
        <f t="array" ref="B1743">IF($A1743="","",INDEX(Summary!$E:$E,$AH1743))</f>
        <v>Forest Honey - 100gm - Units</v>
      </c>
      <c r="C1743" t="str">
        <f t="array" ref="C1743">IF($A1743="","",INDEX(Summary!$B:$B,$AH1743))</f>
        <v>Honey</v>
      </c>
      <c r="D1743" t="str">
        <f t="array" ref="D1743">IF($A1743="","",INDEX(Summary!$C:$C,$AH1743))</f>
        <v>C39</v>
      </c>
      <c r="E1743">
        <f t="array" ref="E1743">IF($A1743="","",INDEX(Summary!$F:$F,$AH1743))</f>
        <v>0.1</v>
      </c>
      <c r="F1743" t="str">
        <f t="array" ref="F1743">IF($A1743="","",INDEX(Summary!$BC:$BC,$AH1743)&amp;"")</f>
        <v/>
      </c>
      <c r="G1743" t="e">
        <f t="shared" si="243"/>
        <v>#VALUE!</v>
      </c>
      <c r="H1743">
        <f t="shared" si="244"/>
        <v>0</v>
      </c>
      <c r="I1743" t="str">
        <f t="array" ref="I1743">IF($A1743="","",IF(IFERROR(INDEX(Summary!$BA:$BA,$AH1743),0)&lt;1,"Under 1 day",IF(INDEX(Summary!$BA:$BA,$AH1743)&lt;3,"1-3 days",IF(INDEX(Summary!$BA:$BA,$AH1743)&lt;7,"3-7 days","7+ days"))))</f>
        <v>Under 1 day</v>
      </c>
      <c r="J1743" t="str">
        <f t="array" ref="J1743">IF($A1743="","",IF(IFERROR(INDEX(Summary!$AX:$AX,$AH1743),0)&lt;0.25,"0-25%",IF(INDEX(Summary!$AX:$AX,$AH1743)&lt;0.5,"25-50%",IF(INDEX(Summary!$AX:$AX,$AH1743)&lt;0.75,"50-75%","75-100%"))))</f>
        <v>75-100%</v>
      </c>
      <c r="K1743" t="str">
        <f t="array" ref="K1743">IF($A1743="","",INDEX(Summary!$AY:$AY,$AH1743)&amp;"")</f>
        <v>WIP</v>
      </c>
      <c r="L1743" s="1">
        <f>IF($A1743="","",Summary!$P$2+MOD(ROW()-2,30))</f>
        <v>46228</v>
      </c>
      <c r="M1743">
        <f t="shared" si="245"/>
        <v>2</v>
      </c>
      <c r="N1743">
        <f t="shared" si="246"/>
        <v>25</v>
      </c>
      <c r="O1743" t="str">
        <f t="shared" si="247"/>
        <v>Jul-2026</v>
      </c>
      <c r="P1743">
        <f t="shared" ca="1" si="248"/>
        <v>1</v>
      </c>
      <c r="Q1743" s="2">
        <f t="array" ref="Q1743">IF($A1743="",0,IFERROR(INDEX(Summary!$P$3:$AS$67,$AH1743-2,$M1743),0))</f>
        <v>0</v>
      </c>
      <c r="R1743" s="2">
        <f t="array" ref="R1743">IF($A1743="",0,ROUND(IFERROR(INDEX(Summary!$O:$O,$AH1743),0)/30,0))</f>
        <v>0</v>
      </c>
      <c r="S1743">
        <f t="shared" si="249"/>
        <v>0</v>
      </c>
      <c r="T1743" s="2">
        <f t="array" ref="T1743">IF($S1743=1,IFERROR(INDEX(Summary!$O:$O,$AH1743),0),0)</f>
        <v>0</v>
      </c>
      <c r="U1743" s="2">
        <f t="array" ref="U1743">IF($S1743=1,IFERROR(INDEX(Summary!$AT:$AT,$AH1743),0),0)</f>
        <v>0</v>
      </c>
      <c r="V1743" s="2">
        <f t="shared" si="250"/>
        <v>0</v>
      </c>
      <c r="W1743" s="2">
        <f t="array" ref="W1743">IF($S1743=1,IFERROR(INDEX(Summary!$AZ:$AZ,$AH1743),0),0)</f>
        <v>0</v>
      </c>
      <c r="X1743" s="3">
        <f t="array" ref="X1743">IF($S1743=1,IFERROR(INDEX(Summary!$BA:$BA,$AH1743),0),0)</f>
        <v>0</v>
      </c>
      <c r="Y1743" s="2">
        <f t="array" ref="Y1743">IF($S1743=1,IFERROR(INDEX(Summary!$G:$G,$AH1743),0),0)</f>
        <v>0</v>
      </c>
      <c r="Z1743" s="2">
        <f t="array" ref="Z1743">IF($S1743=1,IFERROR(INDEX(Summary!$H:$H,$AH1743),0),0)</f>
        <v>0</v>
      </c>
      <c r="AA1743" s="2">
        <f t="array" ref="AA1743">IF($S1743=1,IFERROR(INDEX(Summary!$I:$I,$AH1743),0),0)</f>
        <v>0</v>
      </c>
      <c r="AB1743" s="2">
        <f t="array" ref="AB1743">IF($S1743=1,IFERROR(INDEX(Summary!$J:$J,$AH1743),0),0)</f>
        <v>0</v>
      </c>
      <c r="AC1743" s="2">
        <f t="array" ref="AC1743">IF($S1743=1,IFERROR(INDEX(Summary!$K:$K,$AH1743),0),0)</f>
        <v>0</v>
      </c>
      <c r="AD1743" s="2">
        <f t="array" ref="AD1743">IF($S1743=1,IFERROR(INDEX(Summary!$L:$L,$AH1743),0),0)</f>
        <v>0</v>
      </c>
      <c r="AE1743" s="2">
        <f t="array" ref="AE1743">IF($S1743=1,IFERROR(INDEX(Summary!$M:$M,$AH1743),0),0)</f>
        <v>0</v>
      </c>
      <c r="AF1743" s="2">
        <f t="array" ref="AF1743">IF($S1743=1,IFERROR(INDEX(Summary!$N:$N,$AH1743),0),0)</f>
        <v>0</v>
      </c>
      <c r="AG1743">
        <f t="array" ref="AG1743">IF($A1743="","",IFERROR(INDEX(Summary!$BB:$BB,$AH1743),0))</f>
        <v>0</v>
      </c>
      <c r="AH1743">
        <f t="shared" si="251"/>
        <v>61</v>
      </c>
    </row>
    <row r="1744" spans="1:34" hidden="1">
      <c r="A1744" t="str">
        <f t="array" ref="A1744">IFERROR(INDEX(Summary!$D:$D,$AH1744)&amp;"","")</f>
        <v>FG00745</v>
      </c>
      <c r="B1744" t="str">
        <f t="array" ref="B1744">IF($A1744="","",INDEX(Summary!$E:$E,$AH1744))</f>
        <v>Forest Honey - 100gm - Units</v>
      </c>
      <c r="C1744" t="str">
        <f t="array" ref="C1744">IF($A1744="","",INDEX(Summary!$B:$B,$AH1744))</f>
        <v>Honey</v>
      </c>
      <c r="D1744" t="str">
        <f t="array" ref="D1744">IF($A1744="","",INDEX(Summary!$C:$C,$AH1744))</f>
        <v>C39</v>
      </c>
      <c r="E1744">
        <f t="array" ref="E1744">IF($A1744="","",INDEX(Summary!$F:$F,$AH1744))</f>
        <v>0.1</v>
      </c>
      <c r="F1744" t="str">
        <f t="array" ref="F1744">IF($A1744="","",INDEX(Summary!$BC:$BC,$AH1744)&amp;"")</f>
        <v/>
      </c>
      <c r="G1744" t="e">
        <f t="shared" si="243"/>
        <v>#VALUE!</v>
      </c>
      <c r="H1744">
        <f t="shared" si="244"/>
        <v>0</v>
      </c>
      <c r="I1744" t="str">
        <f t="array" ref="I1744">IF($A1744="","",IF(IFERROR(INDEX(Summary!$BA:$BA,$AH1744),0)&lt;1,"Under 1 day",IF(INDEX(Summary!$BA:$BA,$AH1744)&lt;3,"1-3 days",IF(INDEX(Summary!$BA:$BA,$AH1744)&lt;7,"3-7 days","7+ days"))))</f>
        <v>Under 1 day</v>
      </c>
      <c r="J1744" t="str">
        <f t="array" ref="J1744">IF($A1744="","",IF(IFERROR(INDEX(Summary!$AX:$AX,$AH1744),0)&lt;0.25,"0-25%",IF(INDEX(Summary!$AX:$AX,$AH1744)&lt;0.5,"25-50%",IF(INDEX(Summary!$AX:$AX,$AH1744)&lt;0.75,"50-75%","75-100%"))))</f>
        <v>75-100%</v>
      </c>
      <c r="K1744" t="str">
        <f t="array" ref="K1744">IF($A1744="","",INDEX(Summary!$AY:$AY,$AH1744)&amp;"")</f>
        <v>WIP</v>
      </c>
      <c r="L1744" s="1">
        <f>IF($A1744="","",Summary!$P$2+MOD(ROW()-2,30))</f>
        <v>46229</v>
      </c>
      <c r="M1744">
        <f t="shared" si="245"/>
        <v>3</v>
      </c>
      <c r="N1744">
        <f t="shared" si="246"/>
        <v>26</v>
      </c>
      <c r="O1744" t="str">
        <f t="shared" si="247"/>
        <v>Jul-2026</v>
      </c>
      <c r="P1744">
        <f t="shared" ca="1" si="248"/>
        <v>1</v>
      </c>
      <c r="Q1744" s="2">
        <f t="array" ref="Q1744">IF($A1744="",0,IFERROR(INDEX(Summary!$P$3:$AS$67,$AH1744-2,$M1744),0))</f>
        <v>0</v>
      </c>
      <c r="R1744" s="2">
        <f t="array" ref="R1744">IF($A1744="",0,ROUND(IFERROR(INDEX(Summary!$O:$O,$AH1744),0)/30,0))</f>
        <v>0</v>
      </c>
      <c r="S1744">
        <f t="shared" si="249"/>
        <v>0</v>
      </c>
      <c r="T1744" s="2">
        <f t="array" ref="T1744">IF($S1744=1,IFERROR(INDEX(Summary!$O:$O,$AH1744),0),0)</f>
        <v>0</v>
      </c>
      <c r="U1744" s="2">
        <f t="array" ref="U1744">IF($S1744=1,IFERROR(INDEX(Summary!$AT:$AT,$AH1744),0),0)</f>
        <v>0</v>
      </c>
      <c r="V1744" s="2">
        <f t="shared" si="250"/>
        <v>0</v>
      </c>
      <c r="W1744" s="2">
        <f t="array" ref="W1744">IF($S1744=1,IFERROR(INDEX(Summary!$AZ:$AZ,$AH1744),0),0)</f>
        <v>0</v>
      </c>
      <c r="X1744" s="3">
        <f t="array" ref="X1744">IF($S1744=1,IFERROR(INDEX(Summary!$BA:$BA,$AH1744),0),0)</f>
        <v>0</v>
      </c>
      <c r="Y1744" s="2">
        <f t="array" ref="Y1744">IF($S1744=1,IFERROR(INDEX(Summary!$G:$G,$AH1744),0),0)</f>
        <v>0</v>
      </c>
      <c r="Z1744" s="2">
        <f t="array" ref="Z1744">IF($S1744=1,IFERROR(INDEX(Summary!$H:$H,$AH1744),0),0)</f>
        <v>0</v>
      </c>
      <c r="AA1744" s="2">
        <f t="array" ref="AA1744">IF($S1744=1,IFERROR(INDEX(Summary!$I:$I,$AH1744),0),0)</f>
        <v>0</v>
      </c>
      <c r="AB1744" s="2">
        <f t="array" ref="AB1744">IF($S1744=1,IFERROR(INDEX(Summary!$J:$J,$AH1744),0),0)</f>
        <v>0</v>
      </c>
      <c r="AC1744" s="2">
        <f t="array" ref="AC1744">IF($S1744=1,IFERROR(INDEX(Summary!$K:$K,$AH1744),0),0)</f>
        <v>0</v>
      </c>
      <c r="AD1744" s="2">
        <f t="array" ref="AD1744">IF($S1744=1,IFERROR(INDEX(Summary!$L:$L,$AH1744),0),0)</f>
        <v>0</v>
      </c>
      <c r="AE1744" s="2">
        <f t="array" ref="AE1744">IF($S1744=1,IFERROR(INDEX(Summary!$M:$M,$AH1744),0),0)</f>
        <v>0</v>
      </c>
      <c r="AF1744" s="2">
        <f t="array" ref="AF1744">IF($S1744=1,IFERROR(INDEX(Summary!$N:$N,$AH1744),0),0)</f>
        <v>0</v>
      </c>
      <c r="AG1744">
        <f t="array" ref="AG1744">IF($A1744="","",IFERROR(INDEX(Summary!$BB:$BB,$AH1744),0))</f>
        <v>0</v>
      </c>
      <c r="AH1744">
        <f t="shared" si="251"/>
        <v>61</v>
      </c>
    </row>
    <row r="1745" spans="1:34" hidden="1">
      <c r="A1745" t="str">
        <f t="array" ref="A1745">IFERROR(INDEX(Summary!$D:$D,$AH1745)&amp;"","")</f>
        <v>FG00745</v>
      </c>
      <c r="B1745" t="str">
        <f t="array" ref="B1745">IF($A1745="","",INDEX(Summary!$E:$E,$AH1745))</f>
        <v>Forest Honey - 100gm - Units</v>
      </c>
      <c r="C1745" t="str">
        <f t="array" ref="C1745">IF($A1745="","",INDEX(Summary!$B:$B,$AH1745))</f>
        <v>Honey</v>
      </c>
      <c r="D1745" t="str">
        <f t="array" ref="D1745">IF($A1745="","",INDEX(Summary!$C:$C,$AH1745))</f>
        <v>C39</v>
      </c>
      <c r="E1745">
        <f t="array" ref="E1745">IF($A1745="","",INDEX(Summary!$F:$F,$AH1745))</f>
        <v>0.1</v>
      </c>
      <c r="F1745" t="str">
        <f t="array" ref="F1745">IF($A1745="","",INDEX(Summary!$BC:$BC,$AH1745)&amp;"")</f>
        <v/>
      </c>
      <c r="G1745" t="e">
        <f t="shared" si="243"/>
        <v>#VALUE!</v>
      </c>
      <c r="H1745">
        <f t="shared" si="244"/>
        <v>0</v>
      </c>
      <c r="I1745" t="str">
        <f t="array" ref="I1745">IF($A1745="","",IF(IFERROR(INDEX(Summary!$BA:$BA,$AH1745),0)&lt;1,"Under 1 day",IF(INDEX(Summary!$BA:$BA,$AH1745)&lt;3,"1-3 days",IF(INDEX(Summary!$BA:$BA,$AH1745)&lt;7,"3-7 days","7+ days"))))</f>
        <v>Under 1 day</v>
      </c>
      <c r="J1745" t="str">
        <f t="array" ref="J1745">IF($A1745="","",IF(IFERROR(INDEX(Summary!$AX:$AX,$AH1745),0)&lt;0.25,"0-25%",IF(INDEX(Summary!$AX:$AX,$AH1745)&lt;0.5,"25-50%",IF(INDEX(Summary!$AX:$AX,$AH1745)&lt;0.75,"50-75%","75-100%"))))</f>
        <v>75-100%</v>
      </c>
      <c r="K1745" t="str">
        <f t="array" ref="K1745">IF($A1745="","",INDEX(Summary!$AY:$AY,$AH1745)&amp;"")</f>
        <v>WIP</v>
      </c>
      <c r="L1745" s="1">
        <f>IF($A1745="","",Summary!$P$2+MOD(ROW()-2,30))</f>
        <v>46230</v>
      </c>
      <c r="M1745">
        <f t="shared" si="245"/>
        <v>4</v>
      </c>
      <c r="N1745">
        <f t="shared" si="246"/>
        <v>27</v>
      </c>
      <c r="O1745" t="str">
        <f t="shared" si="247"/>
        <v>Jul-2026</v>
      </c>
      <c r="P1745">
        <f t="shared" ca="1" si="248"/>
        <v>1</v>
      </c>
      <c r="Q1745" s="2">
        <f t="array" ref="Q1745">IF($A1745="",0,IFERROR(INDEX(Summary!$P$3:$AS$67,$AH1745-2,$M1745),0))</f>
        <v>0</v>
      </c>
      <c r="R1745" s="2">
        <f t="array" ref="R1745">IF($A1745="",0,ROUND(IFERROR(INDEX(Summary!$O:$O,$AH1745),0)/30,0))</f>
        <v>0</v>
      </c>
      <c r="S1745">
        <f t="shared" si="249"/>
        <v>0</v>
      </c>
      <c r="T1745" s="2">
        <f t="array" ref="T1745">IF($S1745=1,IFERROR(INDEX(Summary!$O:$O,$AH1745),0),0)</f>
        <v>0</v>
      </c>
      <c r="U1745" s="2">
        <f t="array" ref="U1745">IF($S1745=1,IFERROR(INDEX(Summary!$AT:$AT,$AH1745),0),0)</f>
        <v>0</v>
      </c>
      <c r="V1745" s="2">
        <f t="shared" si="250"/>
        <v>0</v>
      </c>
      <c r="W1745" s="2">
        <f t="array" ref="W1745">IF($S1745=1,IFERROR(INDEX(Summary!$AZ:$AZ,$AH1745),0),0)</f>
        <v>0</v>
      </c>
      <c r="X1745" s="3">
        <f t="array" ref="X1745">IF($S1745=1,IFERROR(INDEX(Summary!$BA:$BA,$AH1745),0),0)</f>
        <v>0</v>
      </c>
      <c r="Y1745" s="2">
        <f t="array" ref="Y1745">IF($S1745=1,IFERROR(INDEX(Summary!$G:$G,$AH1745),0),0)</f>
        <v>0</v>
      </c>
      <c r="Z1745" s="2">
        <f t="array" ref="Z1745">IF($S1745=1,IFERROR(INDEX(Summary!$H:$H,$AH1745),0),0)</f>
        <v>0</v>
      </c>
      <c r="AA1745" s="2">
        <f t="array" ref="AA1745">IF($S1745=1,IFERROR(INDEX(Summary!$I:$I,$AH1745),0),0)</f>
        <v>0</v>
      </c>
      <c r="AB1745" s="2">
        <f t="array" ref="AB1745">IF($S1745=1,IFERROR(INDEX(Summary!$J:$J,$AH1745),0),0)</f>
        <v>0</v>
      </c>
      <c r="AC1745" s="2">
        <f t="array" ref="AC1745">IF($S1745=1,IFERROR(INDEX(Summary!$K:$K,$AH1745),0),0)</f>
        <v>0</v>
      </c>
      <c r="AD1745" s="2">
        <f t="array" ref="AD1745">IF($S1745=1,IFERROR(INDEX(Summary!$L:$L,$AH1745),0),0)</f>
        <v>0</v>
      </c>
      <c r="AE1745" s="2">
        <f t="array" ref="AE1745">IF($S1745=1,IFERROR(INDEX(Summary!$M:$M,$AH1745),0),0)</f>
        <v>0</v>
      </c>
      <c r="AF1745" s="2">
        <f t="array" ref="AF1745">IF($S1745=1,IFERROR(INDEX(Summary!$N:$N,$AH1745),0),0)</f>
        <v>0</v>
      </c>
      <c r="AG1745">
        <f t="array" ref="AG1745">IF($A1745="","",IFERROR(INDEX(Summary!$BB:$BB,$AH1745),0))</f>
        <v>0</v>
      </c>
      <c r="AH1745">
        <f t="shared" si="251"/>
        <v>61</v>
      </c>
    </row>
    <row r="1746" spans="1:34" hidden="1">
      <c r="A1746" t="str">
        <f t="array" ref="A1746">IFERROR(INDEX(Summary!$D:$D,$AH1746)&amp;"","")</f>
        <v>FG00745</v>
      </c>
      <c r="B1746" t="str">
        <f t="array" ref="B1746">IF($A1746="","",INDEX(Summary!$E:$E,$AH1746))</f>
        <v>Forest Honey - 100gm - Units</v>
      </c>
      <c r="C1746" t="str">
        <f t="array" ref="C1746">IF($A1746="","",INDEX(Summary!$B:$B,$AH1746))</f>
        <v>Honey</v>
      </c>
      <c r="D1746" t="str">
        <f t="array" ref="D1746">IF($A1746="","",INDEX(Summary!$C:$C,$AH1746))</f>
        <v>C39</v>
      </c>
      <c r="E1746">
        <f t="array" ref="E1746">IF($A1746="","",INDEX(Summary!$F:$F,$AH1746))</f>
        <v>0.1</v>
      </c>
      <c r="F1746" t="str">
        <f t="array" ref="F1746">IF($A1746="","",INDEX(Summary!$BC:$BC,$AH1746)&amp;"")</f>
        <v/>
      </c>
      <c r="G1746" t="e">
        <f t="shared" si="243"/>
        <v>#VALUE!</v>
      </c>
      <c r="H1746">
        <f t="shared" si="244"/>
        <v>0</v>
      </c>
      <c r="I1746" t="str">
        <f t="array" ref="I1746">IF($A1746="","",IF(IFERROR(INDEX(Summary!$BA:$BA,$AH1746),0)&lt;1,"Under 1 day",IF(INDEX(Summary!$BA:$BA,$AH1746)&lt;3,"1-3 days",IF(INDEX(Summary!$BA:$BA,$AH1746)&lt;7,"3-7 days","7+ days"))))</f>
        <v>Under 1 day</v>
      </c>
      <c r="J1746" t="str">
        <f t="array" ref="J1746">IF($A1746="","",IF(IFERROR(INDEX(Summary!$AX:$AX,$AH1746),0)&lt;0.25,"0-25%",IF(INDEX(Summary!$AX:$AX,$AH1746)&lt;0.5,"25-50%",IF(INDEX(Summary!$AX:$AX,$AH1746)&lt;0.75,"50-75%","75-100%"))))</f>
        <v>75-100%</v>
      </c>
      <c r="K1746" t="str">
        <f t="array" ref="K1746">IF($A1746="","",INDEX(Summary!$AY:$AY,$AH1746)&amp;"")</f>
        <v>WIP</v>
      </c>
      <c r="L1746" s="1">
        <f>IF($A1746="","",Summary!$P$2+MOD(ROW()-2,30))</f>
        <v>46231</v>
      </c>
      <c r="M1746">
        <f t="shared" si="245"/>
        <v>5</v>
      </c>
      <c r="N1746">
        <f t="shared" si="246"/>
        <v>28</v>
      </c>
      <c r="O1746" t="str">
        <f t="shared" si="247"/>
        <v>Jul-2026</v>
      </c>
      <c r="P1746">
        <f t="shared" ca="1" si="248"/>
        <v>1</v>
      </c>
      <c r="Q1746" s="2">
        <f t="array" ref="Q1746">IF($A1746="",0,IFERROR(INDEX(Summary!$P$3:$AS$67,$AH1746-2,$M1746),0))</f>
        <v>0</v>
      </c>
      <c r="R1746" s="2">
        <f t="array" ref="R1746">IF($A1746="",0,ROUND(IFERROR(INDEX(Summary!$O:$O,$AH1746),0)/30,0))</f>
        <v>0</v>
      </c>
      <c r="S1746">
        <f t="shared" si="249"/>
        <v>0</v>
      </c>
      <c r="T1746" s="2">
        <f t="array" ref="T1746">IF($S1746=1,IFERROR(INDEX(Summary!$O:$O,$AH1746),0),0)</f>
        <v>0</v>
      </c>
      <c r="U1746" s="2">
        <f t="array" ref="U1746">IF($S1746=1,IFERROR(INDEX(Summary!$AT:$AT,$AH1746),0),0)</f>
        <v>0</v>
      </c>
      <c r="V1746" s="2">
        <f t="shared" si="250"/>
        <v>0</v>
      </c>
      <c r="W1746" s="2">
        <f t="array" ref="W1746">IF($S1746=1,IFERROR(INDEX(Summary!$AZ:$AZ,$AH1746),0),0)</f>
        <v>0</v>
      </c>
      <c r="X1746" s="3">
        <f t="array" ref="X1746">IF($S1746=1,IFERROR(INDEX(Summary!$BA:$BA,$AH1746),0),0)</f>
        <v>0</v>
      </c>
      <c r="Y1746" s="2">
        <f t="array" ref="Y1746">IF($S1746=1,IFERROR(INDEX(Summary!$G:$G,$AH1746),0),0)</f>
        <v>0</v>
      </c>
      <c r="Z1746" s="2">
        <f t="array" ref="Z1746">IF($S1746=1,IFERROR(INDEX(Summary!$H:$H,$AH1746),0),0)</f>
        <v>0</v>
      </c>
      <c r="AA1746" s="2">
        <f t="array" ref="AA1746">IF($S1746=1,IFERROR(INDEX(Summary!$I:$I,$AH1746),0),0)</f>
        <v>0</v>
      </c>
      <c r="AB1746" s="2">
        <f t="array" ref="AB1746">IF($S1746=1,IFERROR(INDEX(Summary!$J:$J,$AH1746),0),0)</f>
        <v>0</v>
      </c>
      <c r="AC1746" s="2">
        <f t="array" ref="AC1746">IF($S1746=1,IFERROR(INDEX(Summary!$K:$K,$AH1746),0),0)</f>
        <v>0</v>
      </c>
      <c r="AD1746" s="2">
        <f t="array" ref="AD1746">IF($S1746=1,IFERROR(INDEX(Summary!$L:$L,$AH1746),0),0)</f>
        <v>0</v>
      </c>
      <c r="AE1746" s="2">
        <f t="array" ref="AE1746">IF($S1746=1,IFERROR(INDEX(Summary!$M:$M,$AH1746),0),0)</f>
        <v>0</v>
      </c>
      <c r="AF1746" s="2">
        <f t="array" ref="AF1746">IF($S1746=1,IFERROR(INDEX(Summary!$N:$N,$AH1746),0),0)</f>
        <v>0</v>
      </c>
      <c r="AG1746">
        <f t="array" ref="AG1746">IF($A1746="","",IFERROR(INDEX(Summary!$BB:$BB,$AH1746),0))</f>
        <v>0</v>
      </c>
      <c r="AH1746">
        <f t="shared" si="251"/>
        <v>61</v>
      </c>
    </row>
    <row r="1747" spans="1:34" hidden="1">
      <c r="A1747" t="str">
        <f t="array" ref="A1747">IFERROR(INDEX(Summary!$D:$D,$AH1747)&amp;"","")</f>
        <v>FG00745</v>
      </c>
      <c r="B1747" t="str">
        <f t="array" ref="B1747">IF($A1747="","",INDEX(Summary!$E:$E,$AH1747))</f>
        <v>Forest Honey - 100gm - Units</v>
      </c>
      <c r="C1747" t="str">
        <f t="array" ref="C1747">IF($A1747="","",INDEX(Summary!$B:$B,$AH1747))</f>
        <v>Honey</v>
      </c>
      <c r="D1747" t="str">
        <f t="array" ref="D1747">IF($A1747="","",INDEX(Summary!$C:$C,$AH1747))</f>
        <v>C39</v>
      </c>
      <c r="E1747">
        <f t="array" ref="E1747">IF($A1747="","",INDEX(Summary!$F:$F,$AH1747))</f>
        <v>0.1</v>
      </c>
      <c r="F1747" t="str">
        <f t="array" ref="F1747">IF($A1747="","",INDEX(Summary!$BC:$BC,$AH1747)&amp;"")</f>
        <v/>
      </c>
      <c r="G1747" t="e">
        <f t="shared" si="243"/>
        <v>#VALUE!</v>
      </c>
      <c r="H1747">
        <f t="shared" si="244"/>
        <v>0</v>
      </c>
      <c r="I1747" t="str">
        <f t="array" ref="I1747">IF($A1747="","",IF(IFERROR(INDEX(Summary!$BA:$BA,$AH1747),0)&lt;1,"Under 1 day",IF(INDEX(Summary!$BA:$BA,$AH1747)&lt;3,"1-3 days",IF(INDEX(Summary!$BA:$BA,$AH1747)&lt;7,"3-7 days","7+ days"))))</f>
        <v>Under 1 day</v>
      </c>
      <c r="J1747" t="str">
        <f t="array" ref="J1747">IF($A1747="","",IF(IFERROR(INDEX(Summary!$AX:$AX,$AH1747),0)&lt;0.25,"0-25%",IF(INDEX(Summary!$AX:$AX,$AH1747)&lt;0.5,"25-50%",IF(INDEX(Summary!$AX:$AX,$AH1747)&lt;0.75,"50-75%","75-100%"))))</f>
        <v>75-100%</v>
      </c>
      <c r="K1747" t="str">
        <f t="array" ref="K1747">IF($A1747="","",INDEX(Summary!$AY:$AY,$AH1747)&amp;"")</f>
        <v>WIP</v>
      </c>
      <c r="L1747" s="1">
        <f>IF($A1747="","",Summary!$P$2+MOD(ROW()-2,30))</f>
        <v>46232</v>
      </c>
      <c r="M1747">
        <f t="shared" si="245"/>
        <v>6</v>
      </c>
      <c r="N1747">
        <f t="shared" si="246"/>
        <v>29</v>
      </c>
      <c r="O1747" t="str">
        <f t="shared" si="247"/>
        <v>Jul-2026</v>
      </c>
      <c r="P1747">
        <f t="shared" ca="1" si="248"/>
        <v>1</v>
      </c>
      <c r="Q1747" s="2">
        <f t="array" ref="Q1747">IF($A1747="",0,IFERROR(INDEX(Summary!$P$3:$AS$67,$AH1747-2,$M1747),0))</f>
        <v>0</v>
      </c>
      <c r="R1747" s="2">
        <f t="array" ref="R1747">IF($A1747="",0,ROUND(IFERROR(INDEX(Summary!$O:$O,$AH1747),0)/30,0))</f>
        <v>0</v>
      </c>
      <c r="S1747">
        <f t="shared" si="249"/>
        <v>0</v>
      </c>
      <c r="T1747" s="2">
        <f t="array" ref="T1747">IF($S1747=1,IFERROR(INDEX(Summary!$O:$O,$AH1747),0),0)</f>
        <v>0</v>
      </c>
      <c r="U1747" s="2">
        <f t="array" ref="U1747">IF($S1747=1,IFERROR(INDEX(Summary!$AT:$AT,$AH1747),0),0)</f>
        <v>0</v>
      </c>
      <c r="V1747" s="2">
        <f t="shared" si="250"/>
        <v>0</v>
      </c>
      <c r="W1747" s="2">
        <f t="array" ref="W1747">IF($S1747=1,IFERROR(INDEX(Summary!$AZ:$AZ,$AH1747),0),0)</f>
        <v>0</v>
      </c>
      <c r="X1747" s="3">
        <f t="array" ref="X1747">IF($S1747=1,IFERROR(INDEX(Summary!$BA:$BA,$AH1747),0),0)</f>
        <v>0</v>
      </c>
      <c r="Y1747" s="2">
        <f t="array" ref="Y1747">IF($S1747=1,IFERROR(INDEX(Summary!$G:$G,$AH1747),0),0)</f>
        <v>0</v>
      </c>
      <c r="Z1747" s="2">
        <f t="array" ref="Z1747">IF($S1747=1,IFERROR(INDEX(Summary!$H:$H,$AH1747),0),0)</f>
        <v>0</v>
      </c>
      <c r="AA1747" s="2">
        <f t="array" ref="AA1747">IF($S1747=1,IFERROR(INDEX(Summary!$I:$I,$AH1747),0),0)</f>
        <v>0</v>
      </c>
      <c r="AB1747" s="2">
        <f t="array" ref="AB1747">IF($S1747=1,IFERROR(INDEX(Summary!$J:$J,$AH1747),0),0)</f>
        <v>0</v>
      </c>
      <c r="AC1747" s="2">
        <f t="array" ref="AC1747">IF($S1747=1,IFERROR(INDEX(Summary!$K:$K,$AH1747),0),0)</f>
        <v>0</v>
      </c>
      <c r="AD1747" s="2">
        <f t="array" ref="AD1747">IF($S1747=1,IFERROR(INDEX(Summary!$L:$L,$AH1747),0),0)</f>
        <v>0</v>
      </c>
      <c r="AE1747" s="2">
        <f t="array" ref="AE1747">IF($S1747=1,IFERROR(INDEX(Summary!$M:$M,$AH1747),0),0)</f>
        <v>0</v>
      </c>
      <c r="AF1747" s="2">
        <f t="array" ref="AF1747">IF($S1747=1,IFERROR(INDEX(Summary!$N:$N,$AH1747),0),0)</f>
        <v>0</v>
      </c>
      <c r="AG1747">
        <f t="array" ref="AG1747">IF($A1747="","",IFERROR(INDEX(Summary!$BB:$BB,$AH1747),0))</f>
        <v>0</v>
      </c>
      <c r="AH1747">
        <f t="shared" si="251"/>
        <v>61</v>
      </c>
    </row>
    <row r="1748" spans="1:34" hidden="1">
      <c r="A1748" t="str">
        <f t="array" ref="A1748">IFERROR(INDEX(Summary!$D:$D,$AH1748)&amp;"","")</f>
        <v>FG00745</v>
      </c>
      <c r="B1748" t="str">
        <f t="array" ref="B1748">IF($A1748="","",INDEX(Summary!$E:$E,$AH1748))</f>
        <v>Forest Honey - 100gm - Units</v>
      </c>
      <c r="C1748" t="str">
        <f t="array" ref="C1748">IF($A1748="","",INDEX(Summary!$B:$B,$AH1748))</f>
        <v>Honey</v>
      </c>
      <c r="D1748" t="str">
        <f t="array" ref="D1748">IF($A1748="","",INDEX(Summary!$C:$C,$AH1748))</f>
        <v>C39</v>
      </c>
      <c r="E1748">
        <f t="array" ref="E1748">IF($A1748="","",INDEX(Summary!$F:$F,$AH1748))</f>
        <v>0.1</v>
      </c>
      <c r="F1748" t="str">
        <f t="array" ref="F1748">IF($A1748="","",INDEX(Summary!$BC:$BC,$AH1748)&amp;"")</f>
        <v/>
      </c>
      <c r="G1748" t="e">
        <f t="shared" si="243"/>
        <v>#VALUE!</v>
      </c>
      <c r="H1748">
        <f t="shared" si="244"/>
        <v>0</v>
      </c>
      <c r="I1748" t="str">
        <f t="array" ref="I1748">IF($A1748="","",IF(IFERROR(INDEX(Summary!$BA:$BA,$AH1748),0)&lt;1,"Under 1 day",IF(INDEX(Summary!$BA:$BA,$AH1748)&lt;3,"1-3 days",IF(INDEX(Summary!$BA:$BA,$AH1748)&lt;7,"3-7 days","7+ days"))))</f>
        <v>Under 1 day</v>
      </c>
      <c r="J1748" t="str">
        <f t="array" ref="J1748">IF($A1748="","",IF(IFERROR(INDEX(Summary!$AX:$AX,$AH1748),0)&lt;0.25,"0-25%",IF(INDEX(Summary!$AX:$AX,$AH1748)&lt;0.5,"25-50%",IF(INDEX(Summary!$AX:$AX,$AH1748)&lt;0.75,"50-75%","75-100%"))))</f>
        <v>75-100%</v>
      </c>
      <c r="K1748" t="str">
        <f t="array" ref="K1748">IF($A1748="","",INDEX(Summary!$AY:$AY,$AH1748)&amp;"")</f>
        <v>WIP</v>
      </c>
      <c r="L1748" s="1">
        <f>IF($A1748="","",Summary!$P$2+MOD(ROW()-2,30))</f>
        <v>46233</v>
      </c>
      <c r="M1748">
        <f t="shared" si="245"/>
        <v>7</v>
      </c>
      <c r="N1748">
        <f t="shared" si="246"/>
        <v>30</v>
      </c>
      <c r="O1748" t="str">
        <f t="shared" si="247"/>
        <v>Jul-2026</v>
      </c>
      <c r="P1748">
        <f t="shared" ca="1" si="248"/>
        <v>1</v>
      </c>
      <c r="Q1748" s="2">
        <f t="array" ref="Q1748">IF($A1748="",0,IFERROR(INDEX(Summary!$P$3:$AS$67,$AH1748-2,$M1748),0))</f>
        <v>0</v>
      </c>
      <c r="R1748" s="2">
        <f t="array" ref="R1748">IF($A1748="",0,ROUND(IFERROR(INDEX(Summary!$O:$O,$AH1748),0)/30,0))</f>
        <v>0</v>
      </c>
      <c r="S1748">
        <f t="shared" si="249"/>
        <v>0</v>
      </c>
      <c r="T1748" s="2">
        <f t="array" ref="T1748">IF($S1748=1,IFERROR(INDEX(Summary!$O:$O,$AH1748),0),0)</f>
        <v>0</v>
      </c>
      <c r="U1748" s="2">
        <f t="array" ref="U1748">IF($S1748=1,IFERROR(INDEX(Summary!$AT:$AT,$AH1748),0),0)</f>
        <v>0</v>
      </c>
      <c r="V1748" s="2">
        <f t="shared" si="250"/>
        <v>0</v>
      </c>
      <c r="W1748" s="2">
        <f t="array" ref="W1748">IF($S1748=1,IFERROR(INDEX(Summary!$AZ:$AZ,$AH1748),0),0)</f>
        <v>0</v>
      </c>
      <c r="X1748" s="3">
        <f t="array" ref="X1748">IF($S1748=1,IFERROR(INDEX(Summary!$BA:$BA,$AH1748),0),0)</f>
        <v>0</v>
      </c>
      <c r="Y1748" s="2">
        <f t="array" ref="Y1748">IF($S1748=1,IFERROR(INDEX(Summary!$G:$G,$AH1748),0),0)</f>
        <v>0</v>
      </c>
      <c r="Z1748" s="2">
        <f t="array" ref="Z1748">IF($S1748=1,IFERROR(INDEX(Summary!$H:$H,$AH1748),0),0)</f>
        <v>0</v>
      </c>
      <c r="AA1748" s="2">
        <f t="array" ref="AA1748">IF($S1748=1,IFERROR(INDEX(Summary!$I:$I,$AH1748),0),0)</f>
        <v>0</v>
      </c>
      <c r="AB1748" s="2">
        <f t="array" ref="AB1748">IF($S1748=1,IFERROR(INDEX(Summary!$J:$J,$AH1748),0),0)</f>
        <v>0</v>
      </c>
      <c r="AC1748" s="2">
        <f t="array" ref="AC1748">IF($S1748=1,IFERROR(INDEX(Summary!$K:$K,$AH1748),0),0)</f>
        <v>0</v>
      </c>
      <c r="AD1748" s="2">
        <f t="array" ref="AD1748">IF($S1748=1,IFERROR(INDEX(Summary!$L:$L,$AH1748),0),0)</f>
        <v>0</v>
      </c>
      <c r="AE1748" s="2">
        <f t="array" ref="AE1748">IF($S1748=1,IFERROR(INDEX(Summary!$M:$M,$AH1748),0),0)</f>
        <v>0</v>
      </c>
      <c r="AF1748" s="2">
        <f t="array" ref="AF1748">IF($S1748=1,IFERROR(INDEX(Summary!$N:$N,$AH1748),0),0)</f>
        <v>0</v>
      </c>
      <c r="AG1748">
        <f t="array" ref="AG1748">IF($A1748="","",IFERROR(INDEX(Summary!$BB:$BB,$AH1748),0))</f>
        <v>0</v>
      </c>
      <c r="AH1748">
        <f t="shared" si="251"/>
        <v>61</v>
      </c>
    </row>
    <row r="1749" spans="1:34" hidden="1">
      <c r="A1749" t="str">
        <f t="array" ref="A1749">IFERROR(INDEX(Summary!$D:$D,$AH1749)&amp;"","")</f>
        <v>FG00745</v>
      </c>
      <c r="B1749" t="str">
        <f t="array" ref="B1749">IF($A1749="","",INDEX(Summary!$E:$E,$AH1749))</f>
        <v>Forest Honey - 100gm - Units</v>
      </c>
      <c r="C1749" t="str">
        <f t="array" ref="C1749">IF($A1749="","",INDEX(Summary!$B:$B,$AH1749))</f>
        <v>Honey</v>
      </c>
      <c r="D1749" t="str">
        <f t="array" ref="D1749">IF($A1749="","",INDEX(Summary!$C:$C,$AH1749))</f>
        <v>C39</v>
      </c>
      <c r="E1749">
        <f t="array" ref="E1749">IF($A1749="","",INDEX(Summary!$F:$F,$AH1749))</f>
        <v>0.1</v>
      </c>
      <c r="F1749" t="str">
        <f t="array" ref="F1749">IF($A1749="","",INDEX(Summary!$BC:$BC,$AH1749)&amp;"")</f>
        <v/>
      </c>
      <c r="G1749" t="e">
        <f t="shared" si="243"/>
        <v>#VALUE!</v>
      </c>
      <c r="H1749">
        <f t="shared" si="244"/>
        <v>0</v>
      </c>
      <c r="I1749" t="str">
        <f t="array" ref="I1749">IF($A1749="","",IF(IFERROR(INDEX(Summary!$BA:$BA,$AH1749),0)&lt;1,"Under 1 day",IF(INDEX(Summary!$BA:$BA,$AH1749)&lt;3,"1-3 days",IF(INDEX(Summary!$BA:$BA,$AH1749)&lt;7,"3-7 days","7+ days"))))</f>
        <v>Under 1 day</v>
      </c>
      <c r="J1749" t="str">
        <f t="array" ref="J1749">IF($A1749="","",IF(IFERROR(INDEX(Summary!$AX:$AX,$AH1749),0)&lt;0.25,"0-25%",IF(INDEX(Summary!$AX:$AX,$AH1749)&lt;0.5,"25-50%",IF(INDEX(Summary!$AX:$AX,$AH1749)&lt;0.75,"50-75%","75-100%"))))</f>
        <v>75-100%</v>
      </c>
      <c r="K1749" t="str">
        <f t="array" ref="K1749">IF($A1749="","",INDEX(Summary!$AY:$AY,$AH1749)&amp;"")</f>
        <v>WIP</v>
      </c>
      <c r="L1749" s="1">
        <f>IF($A1749="","",Summary!$P$2+MOD(ROW()-2,30))</f>
        <v>46234</v>
      </c>
      <c r="M1749">
        <f t="shared" si="245"/>
        <v>8</v>
      </c>
      <c r="N1749">
        <f t="shared" si="246"/>
        <v>31</v>
      </c>
      <c r="O1749" t="str">
        <f t="shared" si="247"/>
        <v>Jul-2026</v>
      </c>
      <c r="P1749">
        <f t="shared" ca="1" si="248"/>
        <v>1</v>
      </c>
      <c r="Q1749" s="2">
        <f t="array" ref="Q1749">IF($A1749="",0,IFERROR(INDEX(Summary!$P$3:$AS$67,$AH1749-2,$M1749),0))</f>
        <v>0</v>
      </c>
      <c r="R1749" s="2">
        <f t="array" ref="R1749">IF($A1749="",0,ROUND(IFERROR(INDEX(Summary!$O:$O,$AH1749),0)/30,0))</f>
        <v>0</v>
      </c>
      <c r="S1749">
        <f t="shared" si="249"/>
        <v>0</v>
      </c>
      <c r="T1749" s="2">
        <f t="array" ref="T1749">IF($S1749=1,IFERROR(INDEX(Summary!$O:$O,$AH1749),0),0)</f>
        <v>0</v>
      </c>
      <c r="U1749" s="2">
        <f t="array" ref="U1749">IF($S1749=1,IFERROR(INDEX(Summary!$AT:$AT,$AH1749),0),0)</f>
        <v>0</v>
      </c>
      <c r="V1749" s="2">
        <f t="shared" si="250"/>
        <v>0</v>
      </c>
      <c r="W1749" s="2">
        <f t="array" ref="W1749">IF($S1749=1,IFERROR(INDEX(Summary!$AZ:$AZ,$AH1749),0),0)</f>
        <v>0</v>
      </c>
      <c r="X1749" s="3">
        <f t="array" ref="X1749">IF($S1749=1,IFERROR(INDEX(Summary!$BA:$BA,$AH1749),0),0)</f>
        <v>0</v>
      </c>
      <c r="Y1749" s="2">
        <f t="array" ref="Y1749">IF($S1749=1,IFERROR(INDEX(Summary!$G:$G,$AH1749),0),0)</f>
        <v>0</v>
      </c>
      <c r="Z1749" s="2">
        <f t="array" ref="Z1749">IF($S1749=1,IFERROR(INDEX(Summary!$H:$H,$AH1749),0),0)</f>
        <v>0</v>
      </c>
      <c r="AA1749" s="2">
        <f t="array" ref="AA1749">IF($S1749=1,IFERROR(INDEX(Summary!$I:$I,$AH1749),0),0)</f>
        <v>0</v>
      </c>
      <c r="AB1749" s="2">
        <f t="array" ref="AB1749">IF($S1749=1,IFERROR(INDEX(Summary!$J:$J,$AH1749),0),0)</f>
        <v>0</v>
      </c>
      <c r="AC1749" s="2">
        <f t="array" ref="AC1749">IF($S1749=1,IFERROR(INDEX(Summary!$K:$K,$AH1749),0),0)</f>
        <v>0</v>
      </c>
      <c r="AD1749" s="2">
        <f t="array" ref="AD1749">IF($S1749=1,IFERROR(INDEX(Summary!$L:$L,$AH1749),0),0)</f>
        <v>0</v>
      </c>
      <c r="AE1749" s="2">
        <f t="array" ref="AE1749">IF($S1749=1,IFERROR(INDEX(Summary!$M:$M,$AH1749),0),0)</f>
        <v>0</v>
      </c>
      <c r="AF1749" s="2">
        <f t="array" ref="AF1749">IF($S1749=1,IFERROR(INDEX(Summary!$N:$N,$AH1749),0),0)</f>
        <v>0</v>
      </c>
      <c r="AG1749">
        <f t="array" ref="AG1749">IF($A1749="","",IFERROR(INDEX(Summary!$BB:$BB,$AH1749),0))</f>
        <v>0</v>
      </c>
      <c r="AH1749">
        <f t="shared" si="251"/>
        <v>61</v>
      </c>
    </row>
    <row r="1750" spans="1:34" hidden="1">
      <c r="A1750" t="str">
        <f t="array" ref="A1750">IFERROR(INDEX(Summary!$D:$D,$AH1750)&amp;"","")</f>
        <v>FG00745</v>
      </c>
      <c r="B1750" t="str">
        <f t="array" ref="B1750">IF($A1750="","",INDEX(Summary!$E:$E,$AH1750))</f>
        <v>Forest Honey - 100gm - Units</v>
      </c>
      <c r="C1750" t="str">
        <f t="array" ref="C1750">IF($A1750="","",INDEX(Summary!$B:$B,$AH1750))</f>
        <v>Honey</v>
      </c>
      <c r="D1750" t="str">
        <f t="array" ref="D1750">IF($A1750="","",INDEX(Summary!$C:$C,$AH1750))</f>
        <v>C39</v>
      </c>
      <c r="E1750">
        <f t="array" ref="E1750">IF($A1750="","",INDEX(Summary!$F:$F,$AH1750))</f>
        <v>0.1</v>
      </c>
      <c r="F1750" t="str">
        <f t="array" ref="F1750">IF($A1750="","",INDEX(Summary!$BC:$BC,$AH1750)&amp;"")</f>
        <v/>
      </c>
      <c r="G1750" t="e">
        <f t="shared" si="243"/>
        <v>#VALUE!</v>
      </c>
      <c r="H1750">
        <f t="shared" si="244"/>
        <v>0</v>
      </c>
      <c r="I1750" t="str">
        <f t="array" ref="I1750">IF($A1750="","",IF(IFERROR(INDEX(Summary!$BA:$BA,$AH1750),0)&lt;1,"Under 1 day",IF(INDEX(Summary!$BA:$BA,$AH1750)&lt;3,"1-3 days",IF(INDEX(Summary!$BA:$BA,$AH1750)&lt;7,"3-7 days","7+ days"))))</f>
        <v>Under 1 day</v>
      </c>
      <c r="J1750" t="str">
        <f t="array" ref="J1750">IF($A1750="","",IF(IFERROR(INDEX(Summary!$AX:$AX,$AH1750),0)&lt;0.25,"0-25%",IF(INDEX(Summary!$AX:$AX,$AH1750)&lt;0.5,"25-50%",IF(INDEX(Summary!$AX:$AX,$AH1750)&lt;0.75,"50-75%","75-100%"))))</f>
        <v>75-100%</v>
      </c>
      <c r="K1750" t="str">
        <f t="array" ref="K1750">IF($A1750="","",INDEX(Summary!$AY:$AY,$AH1750)&amp;"")</f>
        <v>WIP</v>
      </c>
      <c r="L1750" s="1">
        <f>IF($A1750="","",Summary!$P$2+MOD(ROW()-2,30))</f>
        <v>46235</v>
      </c>
      <c r="M1750">
        <f t="shared" si="245"/>
        <v>9</v>
      </c>
      <c r="N1750">
        <f t="shared" si="246"/>
        <v>1</v>
      </c>
      <c r="O1750" t="str">
        <f t="shared" si="247"/>
        <v>Aug-2026</v>
      </c>
      <c r="P1750">
        <f t="shared" ca="1" si="248"/>
        <v>1</v>
      </c>
      <c r="Q1750" s="2">
        <f t="array" ref="Q1750">IF($A1750="",0,IFERROR(INDEX(Summary!$P$3:$AS$67,$AH1750-2,$M1750),0))</f>
        <v>0</v>
      </c>
      <c r="R1750" s="2">
        <f t="array" ref="R1750">IF($A1750="",0,ROUND(IFERROR(INDEX(Summary!$O:$O,$AH1750),0)/30,0))</f>
        <v>0</v>
      </c>
      <c r="S1750">
        <f t="shared" si="249"/>
        <v>0</v>
      </c>
      <c r="T1750" s="2">
        <f t="array" ref="T1750">IF($S1750=1,IFERROR(INDEX(Summary!$O:$O,$AH1750),0),0)</f>
        <v>0</v>
      </c>
      <c r="U1750" s="2">
        <f t="array" ref="U1750">IF($S1750=1,IFERROR(INDEX(Summary!$AT:$AT,$AH1750),0),0)</f>
        <v>0</v>
      </c>
      <c r="V1750" s="2">
        <f t="shared" si="250"/>
        <v>0</v>
      </c>
      <c r="W1750" s="2">
        <f t="array" ref="W1750">IF($S1750=1,IFERROR(INDEX(Summary!$AZ:$AZ,$AH1750),0),0)</f>
        <v>0</v>
      </c>
      <c r="X1750" s="3">
        <f t="array" ref="X1750">IF($S1750=1,IFERROR(INDEX(Summary!$BA:$BA,$AH1750),0),0)</f>
        <v>0</v>
      </c>
      <c r="Y1750" s="2">
        <f t="array" ref="Y1750">IF($S1750=1,IFERROR(INDEX(Summary!$G:$G,$AH1750),0),0)</f>
        <v>0</v>
      </c>
      <c r="Z1750" s="2">
        <f t="array" ref="Z1750">IF($S1750=1,IFERROR(INDEX(Summary!$H:$H,$AH1750),0),0)</f>
        <v>0</v>
      </c>
      <c r="AA1750" s="2">
        <f t="array" ref="AA1750">IF($S1750=1,IFERROR(INDEX(Summary!$I:$I,$AH1750),0),0)</f>
        <v>0</v>
      </c>
      <c r="AB1750" s="2">
        <f t="array" ref="AB1750">IF($S1750=1,IFERROR(INDEX(Summary!$J:$J,$AH1750),0),0)</f>
        <v>0</v>
      </c>
      <c r="AC1750" s="2">
        <f t="array" ref="AC1750">IF($S1750=1,IFERROR(INDEX(Summary!$K:$K,$AH1750),0),0)</f>
        <v>0</v>
      </c>
      <c r="AD1750" s="2">
        <f t="array" ref="AD1750">IF($S1750=1,IFERROR(INDEX(Summary!$L:$L,$AH1750),0),0)</f>
        <v>0</v>
      </c>
      <c r="AE1750" s="2">
        <f t="array" ref="AE1750">IF($S1750=1,IFERROR(INDEX(Summary!$M:$M,$AH1750),0),0)</f>
        <v>0</v>
      </c>
      <c r="AF1750" s="2">
        <f t="array" ref="AF1750">IF($S1750=1,IFERROR(INDEX(Summary!$N:$N,$AH1750),0),0)</f>
        <v>0</v>
      </c>
      <c r="AG1750">
        <f t="array" ref="AG1750">IF($A1750="","",IFERROR(INDEX(Summary!$BB:$BB,$AH1750),0))</f>
        <v>0</v>
      </c>
      <c r="AH1750">
        <f t="shared" si="251"/>
        <v>61</v>
      </c>
    </row>
    <row r="1751" spans="1:34" hidden="1">
      <c r="A1751" t="str">
        <f t="array" ref="A1751">IFERROR(INDEX(Summary!$D:$D,$AH1751)&amp;"","")</f>
        <v>FG00745</v>
      </c>
      <c r="B1751" t="str">
        <f t="array" ref="B1751">IF($A1751="","",INDEX(Summary!$E:$E,$AH1751))</f>
        <v>Forest Honey - 100gm - Units</v>
      </c>
      <c r="C1751" t="str">
        <f t="array" ref="C1751">IF($A1751="","",INDEX(Summary!$B:$B,$AH1751))</f>
        <v>Honey</v>
      </c>
      <c r="D1751" t="str">
        <f t="array" ref="D1751">IF($A1751="","",INDEX(Summary!$C:$C,$AH1751))</f>
        <v>C39</v>
      </c>
      <c r="E1751">
        <f t="array" ref="E1751">IF($A1751="","",INDEX(Summary!$F:$F,$AH1751))</f>
        <v>0.1</v>
      </c>
      <c r="F1751" t="str">
        <f t="array" ref="F1751">IF($A1751="","",INDEX(Summary!$BC:$BC,$AH1751)&amp;"")</f>
        <v/>
      </c>
      <c r="G1751" t="e">
        <f t="shared" si="243"/>
        <v>#VALUE!</v>
      </c>
      <c r="H1751">
        <f t="shared" si="244"/>
        <v>0</v>
      </c>
      <c r="I1751" t="str">
        <f t="array" ref="I1751">IF($A1751="","",IF(IFERROR(INDEX(Summary!$BA:$BA,$AH1751),0)&lt;1,"Under 1 day",IF(INDEX(Summary!$BA:$BA,$AH1751)&lt;3,"1-3 days",IF(INDEX(Summary!$BA:$BA,$AH1751)&lt;7,"3-7 days","7+ days"))))</f>
        <v>Under 1 day</v>
      </c>
      <c r="J1751" t="str">
        <f t="array" ref="J1751">IF($A1751="","",IF(IFERROR(INDEX(Summary!$AX:$AX,$AH1751),0)&lt;0.25,"0-25%",IF(INDEX(Summary!$AX:$AX,$AH1751)&lt;0.5,"25-50%",IF(INDEX(Summary!$AX:$AX,$AH1751)&lt;0.75,"50-75%","75-100%"))))</f>
        <v>75-100%</v>
      </c>
      <c r="K1751" t="str">
        <f t="array" ref="K1751">IF($A1751="","",INDEX(Summary!$AY:$AY,$AH1751)&amp;"")</f>
        <v>WIP</v>
      </c>
      <c r="L1751" s="1">
        <f>IF($A1751="","",Summary!$P$2+MOD(ROW()-2,30))</f>
        <v>46236</v>
      </c>
      <c r="M1751">
        <f t="shared" si="245"/>
        <v>10</v>
      </c>
      <c r="N1751">
        <f t="shared" si="246"/>
        <v>2</v>
      </c>
      <c r="O1751" t="str">
        <f t="shared" si="247"/>
        <v>Aug-2026</v>
      </c>
      <c r="P1751">
        <f t="shared" ca="1" si="248"/>
        <v>1</v>
      </c>
      <c r="Q1751" s="2">
        <f t="array" ref="Q1751">IF($A1751="",0,IFERROR(INDEX(Summary!$P$3:$AS$67,$AH1751-2,$M1751),0))</f>
        <v>0</v>
      </c>
      <c r="R1751" s="2">
        <f t="array" ref="R1751">IF($A1751="",0,ROUND(IFERROR(INDEX(Summary!$O:$O,$AH1751),0)/30,0))</f>
        <v>0</v>
      </c>
      <c r="S1751">
        <f t="shared" si="249"/>
        <v>0</v>
      </c>
      <c r="T1751" s="2">
        <f t="array" ref="T1751">IF($S1751=1,IFERROR(INDEX(Summary!$O:$O,$AH1751),0),0)</f>
        <v>0</v>
      </c>
      <c r="U1751" s="2">
        <f t="array" ref="U1751">IF($S1751=1,IFERROR(INDEX(Summary!$AT:$AT,$AH1751),0),0)</f>
        <v>0</v>
      </c>
      <c r="V1751" s="2">
        <f t="shared" si="250"/>
        <v>0</v>
      </c>
      <c r="W1751" s="2">
        <f t="array" ref="W1751">IF($S1751=1,IFERROR(INDEX(Summary!$AZ:$AZ,$AH1751),0),0)</f>
        <v>0</v>
      </c>
      <c r="X1751" s="3">
        <f t="array" ref="X1751">IF($S1751=1,IFERROR(INDEX(Summary!$BA:$BA,$AH1751),0),0)</f>
        <v>0</v>
      </c>
      <c r="Y1751" s="2">
        <f t="array" ref="Y1751">IF($S1751=1,IFERROR(INDEX(Summary!$G:$G,$AH1751),0),0)</f>
        <v>0</v>
      </c>
      <c r="Z1751" s="2">
        <f t="array" ref="Z1751">IF($S1751=1,IFERROR(INDEX(Summary!$H:$H,$AH1751),0),0)</f>
        <v>0</v>
      </c>
      <c r="AA1751" s="2">
        <f t="array" ref="AA1751">IF($S1751=1,IFERROR(INDEX(Summary!$I:$I,$AH1751),0),0)</f>
        <v>0</v>
      </c>
      <c r="AB1751" s="2">
        <f t="array" ref="AB1751">IF($S1751=1,IFERROR(INDEX(Summary!$J:$J,$AH1751),0),0)</f>
        <v>0</v>
      </c>
      <c r="AC1751" s="2">
        <f t="array" ref="AC1751">IF($S1751=1,IFERROR(INDEX(Summary!$K:$K,$AH1751),0),0)</f>
        <v>0</v>
      </c>
      <c r="AD1751" s="2">
        <f t="array" ref="AD1751">IF($S1751=1,IFERROR(INDEX(Summary!$L:$L,$AH1751),0),0)</f>
        <v>0</v>
      </c>
      <c r="AE1751" s="2">
        <f t="array" ref="AE1751">IF($S1751=1,IFERROR(INDEX(Summary!$M:$M,$AH1751),0),0)</f>
        <v>0</v>
      </c>
      <c r="AF1751" s="2">
        <f t="array" ref="AF1751">IF($S1751=1,IFERROR(INDEX(Summary!$N:$N,$AH1751),0),0)</f>
        <v>0</v>
      </c>
      <c r="AG1751">
        <f t="array" ref="AG1751">IF($A1751="","",IFERROR(INDEX(Summary!$BB:$BB,$AH1751),0))</f>
        <v>0</v>
      </c>
      <c r="AH1751">
        <f t="shared" si="251"/>
        <v>61</v>
      </c>
    </row>
    <row r="1752" spans="1:34" hidden="1">
      <c r="A1752" t="str">
        <f t="array" ref="A1752">IFERROR(INDEX(Summary!$D:$D,$AH1752)&amp;"","")</f>
        <v>FG00745</v>
      </c>
      <c r="B1752" t="str">
        <f t="array" ref="B1752">IF($A1752="","",INDEX(Summary!$E:$E,$AH1752))</f>
        <v>Forest Honey - 100gm - Units</v>
      </c>
      <c r="C1752" t="str">
        <f t="array" ref="C1752">IF($A1752="","",INDEX(Summary!$B:$B,$AH1752))</f>
        <v>Honey</v>
      </c>
      <c r="D1752" t="str">
        <f t="array" ref="D1752">IF($A1752="","",INDEX(Summary!$C:$C,$AH1752))</f>
        <v>C39</v>
      </c>
      <c r="E1752">
        <f t="array" ref="E1752">IF($A1752="","",INDEX(Summary!$F:$F,$AH1752))</f>
        <v>0.1</v>
      </c>
      <c r="F1752" t="str">
        <f t="array" ref="F1752">IF($A1752="","",INDEX(Summary!$BC:$BC,$AH1752)&amp;"")</f>
        <v/>
      </c>
      <c r="G1752" t="e">
        <f t="shared" si="243"/>
        <v>#VALUE!</v>
      </c>
      <c r="H1752">
        <f t="shared" si="244"/>
        <v>0</v>
      </c>
      <c r="I1752" t="str">
        <f t="array" ref="I1752">IF($A1752="","",IF(IFERROR(INDEX(Summary!$BA:$BA,$AH1752),0)&lt;1,"Under 1 day",IF(INDEX(Summary!$BA:$BA,$AH1752)&lt;3,"1-3 days",IF(INDEX(Summary!$BA:$BA,$AH1752)&lt;7,"3-7 days","7+ days"))))</f>
        <v>Under 1 day</v>
      </c>
      <c r="J1752" t="str">
        <f t="array" ref="J1752">IF($A1752="","",IF(IFERROR(INDEX(Summary!$AX:$AX,$AH1752),0)&lt;0.25,"0-25%",IF(INDEX(Summary!$AX:$AX,$AH1752)&lt;0.5,"25-50%",IF(INDEX(Summary!$AX:$AX,$AH1752)&lt;0.75,"50-75%","75-100%"))))</f>
        <v>75-100%</v>
      </c>
      <c r="K1752" t="str">
        <f t="array" ref="K1752">IF($A1752="","",INDEX(Summary!$AY:$AY,$AH1752)&amp;"")</f>
        <v>WIP</v>
      </c>
      <c r="L1752" s="1">
        <f>IF($A1752="","",Summary!$P$2+MOD(ROW()-2,30))</f>
        <v>46237</v>
      </c>
      <c r="M1752">
        <f t="shared" si="245"/>
        <v>11</v>
      </c>
      <c r="N1752">
        <f t="shared" si="246"/>
        <v>3</v>
      </c>
      <c r="O1752" t="str">
        <f t="shared" si="247"/>
        <v>Aug-2026</v>
      </c>
      <c r="P1752">
        <f t="shared" ca="1" si="248"/>
        <v>1</v>
      </c>
      <c r="Q1752" s="2">
        <f t="array" ref="Q1752">IF($A1752="",0,IFERROR(INDEX(Summary!$P$3:$AS$67,$AH1752-2,$M1752),0))</f>
        <v>0</v>
      </c>
      <c r="R1752" s="2">
        <f t="array" ref="R1752">IF($A1752="",0,ROUND(IFERROR(INDEX(Summary!$O:$O,$AH1752),0)/30,0))</f>
        <v>0</v>
      </c>
      <c r="S1752">
        <f t="shared" si="249"/>
        <v>0</v>
      </c>
      <c r="T1752" s="2">
        <f t="array" ref="T1752">IF($S1752=1,IFERROR(INDEX(Summary!$O:$O,$AH1752),0),0)</f>
        <v>0</v>
      </c>
      <c r="U1752" s="2">
        <f t="array" ref="U1752">IF($S1752=1,IFERROR(INDEX(Summary!$AT:$AT,$AH1752),0),0)</f>
        <v>0</v>
      </c>
      <c r="V1752" s="2">
        <f t="shared" si="250"/>
        <v>0</v>
      </c>
      <c r="W1752" s="2">
        <f t="array" ref="W1752">IF($S1752=1,IFERROR(INDEX(Summary!$AZ:$AZ,$AH1752),0),0)</f>
        <v>0</v>
      </c>
      <c r="X1752" s="3">
        <f t="array" ref="X1752">IF($S1752=1,IFERROR(INDEX(Summary!$BA:$BA,$AH1752),0),0)</f>
        <v>0</v>
      </c>
      <c r="Y1752" s="2">
        <f t="array" ref="Y1752">IF($S1752=1,IFERROR(INDEX(Summary!$G:$G,$AH1752),0),0)</f>
        <v>0</v>
      </c>
      <c r="Z1752" s="2">
        <f t="array" ref="Z1752">IF($S1752=1,IFERROR(INDEX(Summary!$H:$H,$AH1752),0),0)</f>
        <v>0</v>
      </c>
      <c r="AA1752" s="2">
        <f t="array" ref="AA1752">IF($S1752=1,IFERROR(INDEX(Summary!$I:$I,$AH1752),0),0)</f>
        <v>0</v>
      </c>
      <c r="AB1752" s="2">
        <f t="array" ref="AB1752">IF($S1752=1,IFERROR(INDEX(Summary!$J:$J,$AH1752),0),0)</f>
        <v>0</v>
      </c>
      <c r="AC1752" s="2">
        <f t="array" ref="AC1752">IF($S1752=1,IFERROR(INDEX(Summary!$K:$K,$AH1752),0),0)</f>
        <v>0</v>
      </c>
      <c r="AD1752" s="2">
        <f t="array" ref="AD1752">IF($S1752=1,IFERROR(INDEX(Summary!$L:$L,$AH1752),0),0)</f>
        <v>0</v>
      </c>
      <c r="AE1752" s="2">
        <f t="array" ref="AE1752">IF($S1752=1,IFERROR(INDEX(Summary!$M:$M,$AH1752),0),0)</f>
        <v>0</v>
      </c>
      <c r="AF1752" s="2">
        <f t="array" ref="AF1752">IF($S1752=1,IFERROR(INDEX(Summary!$N:$N,$AH1752),0),0)</f>
        <v>0</v>
      </c>
      <c r="AG1752">
        <f t="array" ref="AG1752">IF($A1752="","",IFERROR(INDEX(Summary!$BB:$BB,$AH1752),0))</f>
        <v>0</v>
      </c>
      <c r="AH1752">
        <f t="shared" si="251"/>
        <v>61</v>
      </c>
    </row>
    <row r="1753" spans="1:34" hidden="1">
      <c r="A1753" t="str">
        <f t="array" ref="A1753">IFERROR(INDEX(Summary!$D:$D,$AH1753)&amp;"","")</f>
        <v>FG00745</v>
      </c>
      <c r="B1753" t="str">
        <f t="array" ref="B1753">IF($A1753="","",INDEX(Summary!$E:$E,$AH1753))</f>
        <v>Forest Honey - 100gm - Units</v>
      </c>
      <c r="C1753" t="str">
        <f t="array" ref="C1753">IF($A1753="","",INDEX(Summary!$B:$B,$AH1753))</f>
        <v>Honey</v>
      </c>
      <c r="D1753" t="str">
        <f t="array" ref="D1753">IF($A1753="","",INDEX(Summary!$C:$C,$AH1753))</f>
        <v>C39</v>
      </c>
      <c r="E1753">
        <f t="array" ref="E1753">IF($A1753="","",INDEX(Summary!$F:$F,$AH1753))</f>
        <v>0.1</v>
      </c>
      <c r="F1753" t="str">
        <f t="array" ref="F1753">IF($A1753="","",INDEX(Summary!$BC:$BC,$AH1753)&amp;"")</f>
        <v/>
      </c>
      <c r="G1753" t="e">
        <f t="shared" si="243"/>
        <v>#VALUE!</v>
      </c>
      <c r="H1753">
        <f t="shared" si="244"/>
        <v>0</v>
      </c>
      <c r="I1753" t="str">
        <f t="array" ref="I1753">IF($A1753="","",IF(IFERROR(INDEX(Summary!$BA:$BA,$AH1753),0)&lt;1,"Under 1 day",IF(INDEX(Summary!$BA:$BA,$AH1753)&lt;3,"1-3 days",IF(INDEX(Summary!$BA:$BA,$AH1753)&lt;7,"3-7 days","7+ days"))))</f>
        <v>Under 1 day</v>
      </c>
      <c r="J1753" t="str">
        <f t="array" ref="J1753">IF($A1753="","",IF(IFERROR(INDEX(Summary!$AX:$AX,$AH1753),0)&lt;0.25,"0-25%",IF(INDEX(Summary!$AX:$AX,$AH1753)&lt;0.5,"25-50%",IF(INDEX(Summary!$AX:$AX,$AH1753)&lt;0.75,"50-75%","75-100%"))))</f>
        <v>75-100%</v>
      </c>
      <c r="K1753" t="str">
        <f t="array" ref="K1753">IF($A1753="","",INDEX(Summary!$AY:$AY,$AH1753)&amp;"")</f>
        <v>WIP</v>
      </c>
      <c r="L1753" s="1">
        <f>IF($A1753="","",Summary!$P$2+MOD(ROW()-2,30))</f>
        <v>46238</v>
      </c>
      <c r="M1753">
        <f t="shared" si="245"/>
        <v>12</v>
      </c>
      <c r="N1753">
        <f t="shared" si="246"/>
        <v>4</v>
      </c>
      <c r="O1753" t="str">
        <f t="shared" si="247"/>
        <v>Aug-2026</v>
      </c>
      <c r="P1753">
        <f t="shared" ca="1" si="248"/>
        <v>1</v>
      </c>
      <c r="Q1753" s="2">
        <f t="array" ref="Q1753">IF($A1753="",0,IFERROR(INDEX(Summary!$P$3:$AS$67,$AH1753-2,$M1753),0))</f>
        <v>0</v>
      </c>
      <c r="R1753" s="2">
        <f t="array" ref="R1753">IF($A1753="",0,ROUND(IFERROR(INDEX(Summary!$O:$O,$AH1753),0)/30,0))</f>
        <v>0</v>
      </c>
      <c r="S1753">
        <f t="shared" si="249"/>
        <v>0</v>
      </c>
      <c r="T1753" s="2">
        <f t="array" ref="T1753">IF($S1753=1,IFERROR(INDEX(Summary!$O:$O,$AH1753),0),0)</f>
        <v>0</v>
      </c>
      <c r="U1753" s="2">
        <f t="array" ref="U1753">IF($S1753=1,IFERROR(INDEX(Summary!$AT:$AT,$AH1753),0),0)</f>
        <v>0</v>
      </c>
      <c r="V1753" s="2">
        <f t="shared" si="250"/>
        <v>0</v>
      </c>
      <c r="W1753" s="2">
        <f t="array" ref="W1753">IF($S1753=1,IFERROR(INDEX(Summary!$AZ:$AZ,$AH1753),0),0)</f>
        <v>0</v>
      </c>
      <c r="X1753" s="3">
        <f t="array" ref="X1753">IF($S1753=1,IFERROR(INDEX(Summary!$BA:$BA,$AH1753),0),0)</f>
        <v>0</v>
      </c>
      <c r="Y1753" s="2">
        <f t="array" ref="Y1753">IF($S1753=1,IFERROR(INDEX(Summary!$G:$G,$AH1753),0),0)</f>
        <v>0</v>
      </c>
      <c r="Z1753" s="2">
        <f t="array" ref="Z1753">IF($S1753=1,IFERROR(INDEX(Summary!$H:$H,$AH1753),0),0)</f>
        <v>0</v>
      </c>
      <c r="AA1753" s="2">
        <f t="array" ref="AA1753">IF($S1753=1,IFERROR(INDEX(Summary!$I:$I,$AH1753),0),0)</f>
        <v>0</v>
      </c>
      <c r="AB1753" s="2">
        <f t="array" ref="AB1753">IF($S1753=1,IFERROR(INDEX(Summary!$J:$J,$AH1753),0),0)</f>
        <v>0</v>
      </c>
      <c r="AC1753" s="2">
        <f t="array" ref="AC1753">IF($S1753=1,IFERROR(INDEX(Summary!$K:$K,$AH1753),0),0)</f>
        <v>0</v>
      </c>
      <c r="AD1753" s="2">
        <f t="array" ref="AD1753">IF($S1753=1,IFERROR(INDEX(Summary!$L:$L,$AH1753),0),0)</f>
        <v>0</v>
      </c>
      <c r="AE1753" s="2">
        <f t="array" ref="AE1753">IF($S1753=1,IFERROR(INDEX(Summary!$M:$M,$AH1753),0),0)</f>
        <v>0</v>
      </c>
      <c r="AF1753" s="2">
        <f t="array" ref="AF1753">IF($S1753=1,IFERROR(INDEX(Summary!$N:$N,$AH1753),0),0)</f>
        <v>0</v>
      </c>
      <c r="AG1753">
        <f t="array" ref="AG1753">IF($A1753="","",IFERROR(INDEX(Summary!$BB:$BB,$AH1753),0))</f>
        <v>0</v>
      </c>
      <c r="AH1753">
        <f t="shared" si="251"/>
        <v>61</v>
      </c>
    </row>
    <row r="1754" spans="1:34" hidden="1">
      <c r="A1754" t="str">
        <f t="array" ref="A1754">IFERROR(INDEX(Summary!$D:$D,$AH1754)&amp;"","")</f>
        <v>FG00745</v>
      </c>
      <c r="B1754" t="str">
        <f t="array" ref="B1754">IF($A1754="","",INDEX(Summary!$E:$E,$AH1754))</f>
        <v>Forest Honey - 100gm - Units</v>
      </c>
      <c r="C1754" t="str">
        <f t="array" ref="C1754">IF($A1754="","",INDEX(Summary!$B:$B,$AH1754))</f>
        <v>Honey</v>
      </c>
      <c r="D1754" t="str">
        <f t="array" ref="D1754">IF($A1754="","",INDEX(Summary!$C:$C,$AH1754))</f>
        <v>C39</v>
      </c>
      <c r="E1754">
        <f t="array" ref="E1754">IF($A1754="","",INDEX(Summary!$F:$F,$AH1754))</f>
        <v>0.1</v>
      </c>
      <c r="F1754" t="str">
        <f t="array" ref="F1754">IF($A1754="","",INDEX(Summary!$BC:$BC,$AH1754)&amp;"")</f>
        <v/>
      </c>
      <c r="G1754" t="e">
        <f t="shared" si="243"/>
        <v>#VALUE!</v>
      </c>
      <c r="H1754">
        <f t="shared" si="244"/>
        <v>0</v>
      </c>
      <c r="I1754" t="str">
        <f t="array" ref="I1754">IF($A1754="","",IF(IFERROR(INDEX(Summary!$BA:$BA,$AH1754),0)&lt;1,"Under 1 day",IF(INDEX(Summary!$BA:$BA,$AH1754)&lt;3,"1-3 days",IF(INDEX(Summary!$BA:$BA,$AH1754)&lt;7,"3-7 days","7+ days"))))</f>
        <v>Under 1 day</v>
      </c>
      <c r="J1754" t="str">
        <f t="array" ref="J1754">IF($A1754="","",IF(IFERROR(INDEX(Summary!$AX:$AX,$AH1754),0)&lt;0.25,"0-25%",IF(INDEX(Summary!$AX:$AX,$AH1754)&lt;0.5,"25-50%",IF(INDEX(Summary!$AX:$AX,$AH1754)&lt;0.75,"50-75%","75-100%"))))</f>
        <v>75-100%</v>
      </c>
      <c r="K1754" t="str">
        <f t="array" ref="K1754">IF($A1754="","",INDEX(Summary!$AY:$AY,$AH1754)&amp;"")</f>
        <v>WIP</v>
      </c>
      <c r="L1754" s="1">
        <f>IF($A1754="","",Summary!$P$2+MOD(ROW()-2,30))</f>
        <v>46239</v>
      </c>
      <c r="M1754">
        <f t="shared" si="245"/>
        <v>13</v>
      </c>
      <c r="N1754">
        <f t="shared" si="246"/>
        <v>5</v>
      </c>
      <c r="O1754" t="str">
        <f t="shared" si="247"/>
        <v>Aug-2026</v>
      </c>
      <c r="P1754">
        <f t="shared" ca="1" si="248"/>
        <v>1</v>
      </c>
      <c r="Q1754" s="2">
        <f t="array" ref="Q1754">IF($A1754="",0,IFERROR(INDEX(Summary!$P$3:$AS$67,$AH1754-2,$M1754),0))</f>
        <v>0</v>
      </c>
      <c r="R1754" s="2">
        <f t="array" ref="R1754">IF($A1754="",0,ROUND(IFERROR(INDEX(Summary!$O:$O,$AH1754),0)/30,0))</f>
        <v>0</v>
      </c>
      <c r="S1754">
        <f t="shared" si="249"/>
        <v>0</v>
      </c>
      <c r="T1754" s="2">
        <f t="array" ref="T1754">IF($S1754=1,IFERROR(INDEX(Summary!$O:$O,$AH1754),0),0)</f>
        <v>0</v>
      </c>
      <c r="U1754" s="2">
        <f t="array" ref="U1754">IF($S1754=1,IFERROR(INDEX(Summary!$AT:$AT,$AH1754),0),0)</f>
        <v>0</v>
      </c>
      <c r="V1754" s="2">
        <f t="shared" si="250"/>
        <v>0</v>
      </c>
      <c r="W1754" s="2">
        <f t="array" ref="W1754">IF($S1754=1,IFERROR(INDEX(Summary!$AZ:$AZ,$AH1754),0),0)</f>
        <v>0</v>
      </c>
      <c r="X1754" s="3">
        <f t="array" ref="X1754">IF($S1754=1,IFERROR(INDEX(Summary!$BA:$BA,$AH1754),0),0)</f>
        <v>0</v>
      </c>
      <c r="Y1754" s="2">
        <f t="array" ref="Y1754">IF($S1754=1,IFERROR(INDEX(Summary!$G:$G,$AH1754),0),0)</f>
        <v>0</v>
      </c>
      <c r="Z1754" s="2">
        <f t="array" ref="Z1754">IF($S1754=1,IFERROR(INDEX(Summary!$H:$H,$AH1754),0),0)</f>
        <v>0</v>
      </c>
      <c r="AA1754" s="2">
        <f t="array" ref="AA1754">IF($S1754=1,IFERROR(INDEX(Summary!$I:$I,$AH1754),0),0)</f>
        <v>0</v>
      </c>
      <c r="AB1754" s="2">
        <f t="array" ref="AB1754">IF($S1754=1,IFERROR(INDEX(Summary!$J:$J,$AH1754),0),0)</f>
        <v>0</v>
      </c>
      <c r="AC1754" s="2">
        <f t="array" ref="AC1754">IF($S1754=1,IFERROR(INDEX(Summary!$K:$K,$AH1754),0),0)</f>
        <v>0</v>
      </c>
      <c r="AD1754" s="2">
        <f t="array" ref="AD1754">IF($S1754=1,IFERROR(INDEX(Summary!$L:$L,$AH1754),0),0)</f>
        <v>0</v>
      </c>
      <c r="AE1754" s="2">
        <f t="array" ref="AE1754">IF($S1754=1,IFERROR(INDEX(Summary!$M:$M,$AH1754),0),0)</f>
        <v>0</v>
      </c>
      <c r="AF1754" s="2">
        <f t="array" ref="AF1754">IF($S1754=1,IFERROR(INDEX(Summary!$N:$N,$AH1754),0),0)</f>
        <v>0</v>
      </c>
      <c r="AG1754">
        <f t="array" ref="AG1754">IF($A1754="","",IFERROR(INDEX(Summary!$BB:$BB,$AH1754),0))</f>
        <v>0</v>
      </c>
      <c r="AH1754">
        <f t="shared" si="251"/>
        <v>61</v>
      </c>
    </row>
    <row r="1755" spans="1:34" hidden="1">
      <c r="A1755" t="str">
        <f t="array" ref="A1755">IFERROR(INDEX(Summary!$D:$D,$AH1755)&amp;"","")</f>
        <v>FG00745</v>
      </c>
      <c r="B1755" t="str">
        <f t="array" ref="B1755">IF($A1755="","",INDEX(Summary!$E:$E,$AH1755))</f>
        <v>Forest Honey - 100gm - Units</v>
      </c>
      <c r="C1755" t="str">
        <f t="array" ref="C1755">IF($A1755="","",INDEX(Summary!$B:$B,$AH1755))</f>
        <v>Honey</v>
      </c>
      <c r="D1755" t="str">
        <f t="array" ref="D1755">IF($A1755="","",INDEX(Summary!$C:$C,$AH1755))</f>
        <v>C39</v>
      </c>
      <c r="E1755">
        <f t="array" ref="E1755">IF($A1755="","",INDEX(Summary!$F:$F,$AH1755))</f>
        <v>0.1</v>
      </c>
      <c r="F1755" t="str">
        <f t="array" ref="F1755">IF($A1755="","",INDEX(Summary!$BC:$BC,$AH1755)&amp;"")</f>
        <v/>
      </c>
      <c r="G1755" t="e">
        <f t="shared" si="243"/>
        <v>#VALUE!</v>
      </c>
      <c r="H1755">
        <f t="shared" si="244"/>
        <v>0</v>
      </c>
      <c r="I1755" t="str">
        <f t="array" ref="I1755">IF($A1755="","",IF(IFERROR(INDEX(Summary!$BA:$BA,$AH1755),0)&lt;1,"Under 1 day",IF(INDEX(Summary!$BA:$BA,$AH1755)&lt;3,"1-3 days",IF(INDEX(Summary!$BA:$BA,$AH1755)&lt;7,"3-7 days","7+ days"))))</f>
        <v>Under 1 day</v>
      </c>
      <c r="J1755" t="str">
        <f t="array" ref="J1755">IF($A1755="","",IF(IFERROR(INDEX(Summary!$AX:$AX,$AH1755),0)&lt;0.25,"0-25%",IF(INDEX(Summary!$AX:$AX,$AH1755)&lt;0.5,"25-50%",IF(INDEX(Summary!$AX:$AX,$AH1755)&lt;0.75,"50-75%","75-100%"))))</f>
        <v>75-100%</v>
      </c>
      <c r="K1755" t="str">
        <f t="array" ref="K1755">IF($A1755="","",INDEX(Summary!$AY:$AY,$AH1755)&amp;"")</f>
        <v>WIP</v>
      </c>
      <c r="L1755" s="1">
        <f>IF($A1755="","",Summary!$P$2+MOD(ROW()-2,30))</f>
        <v>46240</v>
      </c>
      <c r="M1755">
        <f t="shared" si="245"/>
        <v>14</v>
      </c>
      <c r="N1755">
        <f t="shared" si="246"/>
        <v>6</v>
      </c>
      <c r="O1755" t="str">
        <f t="shared" si="247"/>
        <v>Aug-2026</v>
      </c>
      <c r="P1755">
        <f t="shared" ca="1" si="248"/>
        <v>1</v>
      </c>
      <c r="Q1755" s="2">
        <f t="array" ref="Q1755">IF($A1755="",0,IFERROR(INDEX(Summary!$P$3:$AS$67,$AH1755-2,$M1755),0))</f>
        <v>0</v>
      </c>
      <c r="R1755" s="2">
        <f t="array" ref="R1755">IF($A1755="",0,ROUND(IFERROR(INDEX(Summary!$O:$O,$AH1755),0)/30,0))</f>
        <v>0</v>
      </c>
      <c r="S1755">
        <f t="shared" si="249"/>
        <v>0</v>
      </c>
      <c r="T1755" s="2">
        <f t="array" ref="T1755">IF($S1755=1,IFERROR(INDEX(Summary!$O:$O,$AH1755),0),0)</f>
        <v>0</v>
      </c>
      <c r="U1755" s="2">
        <f t="array" ref="U1755">IF($S1755=1,IFERROR(INDEX(Summary!$AT:$AT,$AH1755),0),0)</f>
        <v>0</v>
      </c>
      <c r="V1755" s="2">
        <f t="shared" si="250"/>
        <v>0</v>
      </c>
      <c r="W1755" s="2">
        <f t="array" ref="W1755">IF($S1755=1,IFERROR(INDEX(Summary!$AZ:$AZ,$AH1755),0),0)</f>
        <v>0</v>
      </c>
      <c r="X1755" s="3">
        <f t="array" ref="X1755">IF($S1755=1,IFERROR(INDEX(Summary!$BA:$BA,$AH1755),0),0)</f>
        <v>0</v>
      </c>
      <c r="Y1755" s="2">
        <f t="array" ref="Y1755">IF($S1755=1,IFERROR(INDEX(Summary!$G:$G,$AH1755),0),0)</f>
        <v>0</v>
      </c>
      <c r="Z1755" s="2">
        <f t="array" ref="Z1755">IF($S1755=1,IFERROR(INDEX(Summary!$H:$H,$AH1755),0),0)</f>
        <v>0</v>
      </c>
      <c r="AA1755" s="2">
        <f t="array" ref="AA1755">IF($S1755=1,IFERROR(INDEX(Summary!$I:$I,$AH1755),0),0)</f>
        <v>0</v>
      </c>
      <c r="AB1755" s="2">
        <f t="array" ref="AB1755">IF($S1755=1,IFERROR(INDEX(Summary!$J:$J,$AH1755),0),0)</f>
        <v>0</v>
      </c>
      <c r="AC1755" s="2">
        <f t="array" ref="AC1755">IF($S1755=1,IFERROR(INDEX(Summary!$K:$K,$AH1755),0),0)</f>
        <v>0</v>
      </c>
      <c r="AD1755" s="2">
        <f t="array" ref="AD1755">IF($S1755=1,IFERROR(INDEX(Summary!$L:$L,$AH1755),0),0)</f>
        <v>0</v>
      </c>
      <c r="AE1755" s="2">
        <f t="array" ref="AE1755">IF($S1755=1,IFERROR(INDEX(Summary!$M:$M,$AH1755),0),0)</f>
        <v>0</v>
      </c>
      <c r="AF1755" s="2">
        <f t="array" ref="AF1755">IF($S1755=1,IFERROR(INDEX(Summary!$N:$N,$AH1755),0),0)</f>
        <v>0</v>
      </c>
      <c r="AG1755">
        <f t="array" ref="AG1755">IF($A1755="","",IFERROR(INDEX(Summary!$BB:$BB,$AH1755),0))</f>
        <v>0</v>
      </c>
      <c r="AH1755">
        <f t="shared" si="251"/>
        <v>61</v>
      </c>
    </row>
    <row r="1756" spans="1:34" hidden="1">
      <c r="A1756" t="str">
        <f t="array" ref="A1756">IFERROR(INDEX(Summary!$D:$D,$AH1756)&amp;"","")</f>
        <v>FG00745</v>
      </c>
      <c r="B1756" t="str">
        <f t="array" ref="B1756">IF($A1756="","",INDEX(Summary!$E:$E,$AH1756))</f>
        <v>Forest Honey - 100gm - Units</v>
      </c>
      <c r="C1756" t="str">
        <f t="array" ref="C1756">IF($A1756="","",INDEX(Summary!$B:$B,$AH1756))</f>
        <v>Honey</v>
      </c>
      <c r="D1756" t="str">
        <f t="array" ref="D1756">IF($A1756="","",INDEX(Summary!$C:$C,$AH1756))</f>
        <v>C39</v>
      </c>
      <c r="E1756">
        <f t="array" ref="E1756">IF($A1756="","",INDEX(Summary!$F:$F,$AH1756))</f>
        <v>0.1</v>
      </c>
      <c r="F1756" t="str">
        <f t="array" ref="F1756">IF($A1756="","",INDEX(Summary!$BC:$BC,$AH1756)&amp;"")</f>
        <v/>
      </c>
      <c r="G1756" t="e">
        <f t="shared" si="243"/>
        <v>#VALUE!</v>
      </c>
      <c r="H1756">
        <f t="shared" si="244"/>
        <v>0</v>
      </c>
      <c r="I1756" t="str">
        <f t="array" ref="I1756">IF($A1756="","",IF(IFERROR(INDEX(Summary!$BA:$BA,$AH1756),0)&lt;1,"Under 1 day",IF(INDEX(Summary!$BA:$BA,$AH1756)&lt;3,"1-3 days",IF(INDEX(Summary!$BA:$BA,$AH1756)&lt;7,"3-7 days","7+ days"))))</f>
        <v>Under 1 day</v>
      </c>
      <c r="J1756" t="str">
        <f t="array" ref="J1756">IF($A1756="","",IF(IFERROR(INDEX(Summary!$AX:$AX,$AH1756),0)&lt;0.25,"0-25%",IF(INDEX(Summary!$AX:$AX,$AH1756)&lt;0.5,"25-50%",IF(INDEX(Summary!$AX:$AX,$AH1756)&lt;0.75,"50-75%","75-100%"))))</f>
        <v>75-100%</v>
      </c>
      <c r="K1756" t="str">
        <f t="array" ref="K1756">IF($A1756="","",INDEX(Summary!$AY:$AY,$AH1756)&amp;"")</f>
        <v>WIP</v>
      </c>
      <c r="L1756" s="1">
        <f>IF($A1756="","",Summary!$P$2+MOD(ROW()-2,30))</f>
        <v>46241</v>
      </c>
      <c r="M1756">
        <f t="shared" si="245"/>
        <v>15</v>
      </c>
      <c r="N1756">
        <f t="shared" si="246"/>
        <v>7</v>
      </c>
      <c r="O1756" t="str">
        <f t="shared" si="247"/>
        <v>Aug-2026</v>
      </c>
      <c r="P1756">
        <f t="shared" ca="1" si="248"/>
        <v>1</v>
      </c>
      <c r="Q1756" s="2">
        <f t="array" ref="Q1756">IF($A1756="",0,IFERROR(INDEX(Summary!$P$3:$AS$67,$AH1756-2,$M1756),0))</f>
        <v>0</v>
      </c>
      <c r="R1756" s="2">
        <f t="array" ref="R1756">IF($A1756="",0,ROUND(IFERROR(INDEX(Summary!$O:$O,$AH1756),0)/30,0))</f>
        <v>0</v>
      </c>
      <c r="S1756">
        <f t="shared" si="249"/>
        <v>0</v>
      </c>
      <c r="T1756" s="2">
        <f t="array" ref="T1756">IF($S1756=1,IFERROR(INDEX(Summary!$O:$O,$AH1756),0),0)</f>
        <v>0</v>
      </c>
      <c r="U1756" s="2">
        <f t="array" ref="U1756">IF($S1756=1,IFERROR(INDEX(Summary!$AT:$AT,$AH1756),0),0)</f>
        <v>0</v>
      </c>
      <c r="V1756" s="2">
        <f t="shared" si="250"/>
        <v>0</v>
      </c>
      <c r="W1756" s="2">
        <f t="array" ref="W1756">IF($S1756=1,IFERROR(INDEX(Summary!$AZ:$AZ,$AH1756),0),0)</f>
        <v>0</v>
      </c>
      <c r="X1756" s="3">
        <f t="array" ref="X1756">IF($S1756=1,IFERROR(INDEX(Summary!$BA:$BA,$AH1756),0),0)</f>
        <v>0</v>
      </c>
      <c r="Y1756" s="2">
        <f t="array" ref="Y1756">IF($S1756=1,IFERROR(INDEX(Summary!$G:$G,$AH1756),0),0)</f>
        <v>0</v>
      </c>
      <c r="Z1756" s="2">
        <f t="array" ref="Z1756">IF($S1756=1,IFERROR(INDEX(Summary!$H:$H,$AH1756),0),0)</f>
        <v>0</v>
      </c>
      <c r="AA1756" s="2">
        <f t="array" ref="AA1756">IF($S1756=1,IFERROR(INDEX(Summary!$I:$I,$AH1756),0),0)</f>
        <v>0</v>
      </c>
      <c r="AB1756" s="2">
        <f t="array" ref="AB1756">IF($S1756=1,IFERROR(INDEX(Summary!$J:$J,$AH1756),0),0)</f>
        <v>0</v>
      </c>
      <c r="AC1756" s="2">
        <f t="array" ref="AC1756">IF($S1756=1,IFERROR(INDEX(Summary!$K:$K,$AH1756),0),0)</f>
        <v>0</v>
      </c>
      <c r="AD1756" s="2">
        <f t="array" ref="AD1756">IF($S1756=1,IFERROR(INDEX(Summary!$L:$L,$AH1756),0),0)</f>
        <v>0</v>
      </c>
      <c r="AE1756" s="2">
        <f t="array" ref="AE1756">IF($S1756=1,IFERROR(INDEX(Summary!$M:$M,$AH1756),0),0)</f>
        <v>0</v>
      </c>
      <c r="AF1756" s="2">
        <f t="array" ref="AF1756">IF($S1756=1,IFERROR(INDEX(Summary!$N:$N,$AH1756),0),0)</f>
        <v>0</v>
      </c>
      <c r="AG1756">
        <f t="array" ref="AG1756">IF($A1756="","",IFERROR(INDEX(Summary!$BB:$BB,$AH1756),0))</f>
        <v>0</v>
      </c>
      <c r="AH1756">
        <f t="shared" si="251"/>
        <v>61</v>
      </c>
    </row>
    <row r="1757" spans="1:34" hidden="1">
      <c r="A1757" t="str">
        <f t="array" ref="A1757">IFERROR(INDEX(Summary!$D:$D,$AH1757)&amp;"","")</f>
        <v>FG00745</v>
      </c>
      <c r="B1757" t="str">
        <f t="array" ref="B1757">IF($A1757="","",INDEX(Summary!$E:$E,$AH1757))</f>
        <v>Forest Honey - 100gm - Units</v>
      </c>
      <c r="C1757" t="str">
        <f t="array" ref="C1757">IF($A1757="","",INDEX(Summary!$B:$B,$AH1757))</f>
        <v>Honey</v>
      </c>
      <c r="D1757" t="str">
        <f t="array" ref="D1757">IF($A1757="","",INDEX(Summary!$C:$C,$AH1757))</f>
        <v>C39</v>
      </c>
      <c r="E1757">
        <f t="array" ref="E1757">IF($A1757="","",INDEX(Summary!$F:$F,$AH1757))</f>
        <v>0.1</v>
      </c>
      <c r="F1757" t="str">
        <f t="array" ref="F1757">IF($A1757="","",INDEX(Summary!$BC:$BC,$AH1757)&amp;"")</f>
        <v/>
      </c>
      <c r="G1757" t="e">
        <f t="shared" si="243"/>
        <v>#VALUE!</v>
      </c>
      <c r="H1757">
        <f t="shared" si="244"/>
        <v>0</v>
      </c>
      <c r="I1757" t="str">
        <f t="array" ref="I1757">IF($A1757="","",IF(IFERROR(INDEX(Summary!$BA:$BA,$AH1757),0)&lt;1,"Under 1 day",IF(INDEX(Summary!$BA:$BA,$AH1757)&lt;3,"1-3 days",IF(INDEX(Summary!$BA:$BA,$AH1757)&lt;7,"3-7 days","7+ days"))))</f>
        <v>Under 1 day</v>
      </c>
      <c r="J1757" t="str">
        <f t="array" ref="J1757">IF($A1757="","",IF(IFERROR(INDEX(Summary!$AX:$AX,$AH1757),0)&lt;0.25,"0-25%",IF(INDEX(Summary!$AX:$AX,$AH1757)&lt;0.5,"25-50%",IF(INDEX(Summary!$AX:$AX,$AH1757)&lt;0.75,"50-75%","75-100%"))))</f>
        <v>75-100%</v>
      </c>
      <c r="K1757" t="str">
        <f t="array" ref="K1757">IF($A1757="","",INDEX(Summary!$AY:$AY,$AH1757)&amp;"")</f>
        <v>WIP</v>
      </c>
      <c r="L1757" s="1">
        <f>IF($A1757="","",Summary!$P$2+MOD(ROW()-2,30))</f>
        <v>46242</v>
      </c>
      <c r="M1757">
        <f t="shared" si="245"/>
        <v>16</v>
      </c>
      <c r="N1757">
        <f t="shared" si="246"/>
        <v>8</v>
      </c>
      <c r="O1757" t="str">
        <f t="shared" si="247"/>
        <v>Aug-2026</v>
      </c>
      <c r="P1757">
        <f t="shared" ca="1" si="248"/>
        <v>1</v>
      </c>
      <c r="Q1757" s="2">
        <f t="array" ref="Q1757">IF($A1757="",0,IFERROR(INDEX(Summary!$P$3:$AS$67,$AH1757-2,$M1757),0))</f>
        <v>0</v>
      </c>
      <c r="R1757" s="2">
        <f t="array" ref="R1757">IF($A1757="",0,ROUND(IFERROR(INDEX(Summary!$O:$O,$AH1757),0)/30,0))</f>
        <v>0</v>
      </c>
      <c r="S1757">
        <f t="shared" si="249"/>
        <v>0</v>
      </c>
      <c r="T1757" s="2">
        <f t="array" ref="T1757">IF($S1757=1,IFERROR(INDEX(Summary!$O:$O,$AH1757),0),0)</f>
        <v>0</v>
      </c>
      <c r="U1757" s="2">
        <f t="array" ref="U1757">IF($S1757=1,IFERROR(INDEX(Summary!$AT:$AT,$AH1757),0),0)</f>
        <v>0</v>
      </c>
      <c r="V1757" s="2">
        <f t="shared" si="250"/>
        <v>0</v>
      </c>
      <c r="W1757" s="2">
        <f t="array" ref="W1757">IF($S1757=1,IFERROR(INDEX(Summary!$AZ:$AZ,$AH1757),0),0)</f>
        <v>0</v>
      </c>
      <c r="X1757" s="3">
        <f t="array" ref="X1757">IF($S1757=1,IFERROR(INDEX(Summary!$BA:$BA,$AH1757),0),0)</f>
        <v>0</v>
      </c>
      <c r="Y1757" s="2">
        <f t="array" ref="Y1757">IF($S1757=1,IFERROR(INDEX(Summary!$G:$G,$AH1757),0),0)</f>
        <v>0</v>
      </c>
      <c r="Z1757" s="2">
        <f t="array" ref="Z1757">IF($S1757=1,IFERROR(INDEX(Summary!$H:$H,$AH1757),0),0)</f>
        <v>0</v>
      </c>
      <c r="AA1757" s="2">
        <f t="array" ref="AA1757">IF($S1757=1,IFERROR(INDEX(Summary!$I:$I,$AH1757),0),0)</f>
        <v>0</v>
      </c>
      <c r="AB1757" s="2">
        <f t="array" ref="AB1757">IF($S1757=1,IFERROR(INDEX(Summary!$J:$J,$AH1757),0),0)</f>
        <v>0</v>
      </c>
      <c r="AC1757" s="2">
        <f t="array" ref="AC1757">IF($S1757=1,IFERROR(INDEX(Summary!$K:$K,$AH1757),0),0)</f>
        <v>0</v>
      </c>
      <c r="AD1757" s="2">
        <f t="array" ref="AD1757">IF($S1757=1,IFERROR(INDEX(Summary!$L:$L,$AH1757),0),0)</f>
        <v>0</v>
      </c>
      <c r="AE1757" s="2">
        <f t="array" ref="AE1757">IF($S1757=1,IFERROR(INDEX(Summary!$M:$M,$AH1757),0),0)</f>
        <v>0</v>
      </c>
      <c r="AF1757" s="2">
        <f t="array" ref="AF1757">IF($S1757=1,IFERROR(INDEX(Summary!$N:$N,$AH1757),0),0)</f>
        <v>0</v>
      </c>
      <c r="AG1757">
        <f t="array" ref="AG1757">IF($A1757="","",IFERROR(INDEX(Summary!$BB:$BB,$AH1757),0))</f>
        <v>0</v>
      </c>
      <c r="AH1757">
        <f t="shared" si="251"/>
        <v>61</v>
      </c>
    </row>
    <row r="1758" spans="1:34" hidden="1">
      <c r="A1758" t="str">
        <f t="array" ref="A1758">IFERROR(INDEX(Summary!$D:$D,$AH1758)&amp;"","")</f>
        <v>FG00745</v>
      </c>
      <c r="B1758" t="str">
        <f t="array" ref="B1758">IF($A1758="","",INDEX(Summary!$E:$E,$AH1758))</f>
        <v>Forest Honey - 100gm - Units</v>
      </c>
      <c r="C1758" t="str">
        <f t="array" ref="C1758">IF($A1758="","",INDEX(Summary!$B:$B,$AH1758))</f>
        <v>Honey</v>
      </c>
      <c r="D1758" t="str">
        <f t="array" ref="D1758">IF($A1758="","",INDEX(Summary!$C:$C,$AH1758))</f>
        <v>C39</v>
      </c>
      <c r="E1758">
        <f t="array" ref="E1758">IF($A1758="","",INDEX(Summary!$F:$F,$AH1758))</f>
        <v>0.1</v>
      </c>
      <c r="F1758" t="str">
        <f t="array" ref="F1758">IF($A1758="","",INDEX(Summary!$BC:$BC,$AH1758)&amp;"")</f>
        <v/>
      </c>
      <c r="G1758" t="e">
        <f t="shared" si="243"/>
        <v>#VALUE!</v>
      </c>
      <c r="H1758">
        <f t="shared" si="244"/>
        <v>0</v>
      </c>
      <c r="I1758" t="str">
        <f t="array" ref="I1758">IF($A1758="","",IF(IFERROR(INDEX(Summary!$BA:$BA,$AH1758),0)&lt;1,"Under 1 day",IF(INDEX(Summary!$BA:$BA,$AH1758)&lt;3,"1-3 days",IF(INDEX(Summary!$BA:$BA,$AH1758)&lt;7,"3-7 days","7+ days"))))</f>
        <v>Under 1 day</v>
      </c>
      <c r="J1758" t="str">
        <f t="array" ref="J1758">IF($A1758="","",IF(IFERROR(INDEX(Summary!$AX:$AX,$AH1758),0)&lt;0.25,"0-25%",IF(INDEX(Summary!$AX:$AX,$AH1758)&lt;0.5,"25-50%",IF(INDEX(Summary!$AX:$AX,$AH1758)&lt;0.75,"50-75%","75-100%"))))</f>
        <v>75-100%</v>
      </c>
      <c r="K1758" t="str">
        <f t="array" ref="K1758">IF($A1758="","",INDEX(Summary!$AY:$AY,$AH1758)&amp;"")</f>
        <v>WIP</v>
      </c>
      <c r="L1758" s="1">
        <f>IF($A1758="","",Summary!$P$2+MOD(ROW()-2,30))</f>
        <v>46243</v>
      </c>
      <c r="M1758">
        <f t="shared" si="245"/>
        <v>17</v>
      </c>
      <c r="N1758">
        <f t="shared" si="246"/>
        <v>9</v>
      </c>
      <c r="O1758" t="str">
        <f t="shared" si="247"/>
        <v>Aug-2026</v>
      </c>
      <c r="P1758">
        <f t="shared" ca="1" si="248"/>
        <v>1</v>
      </c>
      <c r="Q1758" s="2">
        <f t="array" ref="Q1758">IF($A1758="",0,IFERROR(INDEX(Summary!$P$3:$AS$67,$AH1758-2,$M1758),0))</f>
        <v>0</v>
      </c>
      <c r="R1758" s="2">
        <f t="array" ref="R1758">IF($A1758="",0,ROUND(IFERROR(INDEX(Summary!$O:$O,$AH1758),0)/30,0))</f>
        <v>0</v>
      </c>
      <c r="S1758">
        <f t="shared" si="249"/>
        <v>0</v>
      </c>
      <c r="T1758" s="2">
        <f t="array" ref="T1758">IF($S1758=1,IFERROR(INDEX(Summary!$O:$O,$AH1758),0),0)</f>
        <v>0</v>
      </c>
      <c r="U1758" s="2">
        <f t="array" ref="U1758">IF($S1758=1,IFERROR(INDEX(Summary!$AT:$AT,$AH1758),0),0)</f>
        <v>0</v>
      </c>
      <c r="V1758" s="2">
        <f t="shared" si="250"/>
        <v>0</v>
      </c>
      <c r="W1758" s="2">
        <f t="array" ref="W1758">IF($S1758=1,IFERROR(INDEX(Summary!$AZ:$AZ,$AH1758),0),0)</f>
        <v>0</v>
      </c>
      <c r="X1758" s="3">
        <f t="array" ref="X1758">IF($S1758=1,IFERROR(INDEX(Summary!$BA:$BA,$AH1758),0),0)</f>
        <v>0</v>
      </c>
      <c r="Y1758" s="2">
        <f t="array" ref="Y1758">IF($S1758=1,IFERROR(INDEX(Summary!$G:$G,$AH1758),0),0)</f>
        <v>0</v>
      </c>
      <c r="Z1758" s="2">
        <f t="array" ref="Z1758">IF($S1758=1,IFERROR(INDEX(Summary!$H:$H,$AH1758),0),0)</f>
        <v>0</v>
      </c>
      <c r="AA1758" s="2">
        <f t="array" ref="AA1758">IF($S1758=1,IFERROR(INDEX(Summary!$I:$I,$AH1758),0),0)</f>
        <v>0</v>
      </c>
      <c r="AB1758" s="2">
        <f t="array" ref="AB1758">IF($S1758=1,IFERROR(INDEX(Summary!$J:$J,$AH1758),0),0)</f>
        <v>0</v>
      </c>
      <c r="AC1758" s="2">
        <f t="array" ref="AC1758">IF($S1758=1,IFERROR(INDEX(Summary!$K:$K,$AH1758),0),0)</f>
        <v>0</v>
      </c>
      <c r="AD1758" s="2">
        <f t="array" ref="AD1758">IF($S1758=1,IFERROR(INDEX(Summary!$L:$L,$AH1758),0),0)</f>
        <v>0</v>
      </c>
      <c r="AE1758" s="2">
        <f t="array" ref="AE1758">IF($S1758=1,IFERROR(INDEX(Summary!$M:$M,$AH1758),0),0)</f>
        <v>0</v>
      </c>
      <c r="AF1758" s="2">
        <f t="array" ref="AF1758">IF($S1758=1,IFERROR(INDEX(Summary!$N:$N,$AH1758),0),0)</f>
        <v>0</v>
      </c>
      <c r="AG1758">
        <f t="array" ref="AG1758">IF($A1758="","",IFERROR(INDEX(Summary!$BB:$BB,$AH1758),0))</f>
        <v>0</v>
      </c>
      <c r="AH1758">
        <f t="shared" si="251"/>
        <v>61</v>
      </c>
    </row>
    <row r="1759" spans="1:34" hidden="1">
      <c r="A1759" t="str">
        <f t="array" ref="A1759">IFERROR(INDEX(Summary!$D:$D,$AH1759)&amp;"","")</f>
        <v>FG00745</v>
      </c>
      <c r="B1759" t="str">
        <f t="array" ref="B1759">IF($A1759="","",INDEX(Summary!$E:$E,$AH1759))</f>
        <v>Forest Honey - 100gm - Units</v>
      </c>
      <c r="C1759" t="str">
        <f t="array" ref="C1759">IF($A1759="","",INDEX(Summary!$B:$B,$AH1759))</f>
        <v>Honey</v>
      </c>
      <c r="D1759" t="str">
        <f t="array" ref="D1759">IF($A1759="","",INDEX(Summary!$C:$C,$AH1759))</f>
        <v>C39</v>
      </c>
      <c r="E1759">
        <f t="array" ref="E1759">IF($A1759="","",INDEX(Summary!$F:$F,$AH1759))</f>
        <v>0.1</v>
      </c>
      <c r="F1759" t="str">
        <f t="array" ref="F1759">IF($A1759="","",INDEX(Summary!$BC:$BC,$AH1759)&amp;"")</f>
        <v/>
      </c>
      <c r="G1759" t="e">
        <f t="shared" si="243"/>
        <v>#VALUE!</v>
      </c>
      <c r="H1759">
        <f t="shared" si="244"/>
        <v>0</v>
      </c>
      <c r="I1759" t="str">
        <f t="array" ref="I1759">IF($A1759="","",IF(IFERROR(INDEX(Summary!$BA:$BA,$AH1759),0)&lt;1,"Under 1 day",IF(INDEX(Summary!$BA:$BA,$AH1759)&lt;3,"1-3 days",IF(INDEX(Summary!$BA:$BA,$AH1759)&lt;7,"3-7 days","7+ days"))))</f>
        <v>Under 1 day</v>
      </c>
      <c r="J1759" t="str">
        <f t="array" ref="J1759">IF($A1759="","",IF(IFERROR(INDEX(Summary!$AX:$AX,$AH1759),0)&lt;0.25,"0-25%",IF(INDEX(Summary!$AX:$AX,$AH1759)&lt;0.5,"25-50%",IF(INDEX(Summary!$AX:$AX,$AH1759)&lt;0.75,"50-75%","75-100%"))))</f>
        <v>75-100%</v>
      </c>
      <c r="K1759" t="str">
        <f t="array" ref="K1759">IF($A1759="","",INDEX(Summary!$AY:$AY,$AH1759)&amp;"")</f>
        <v>WIP</v>
      </c>
      <c r="L1759" s="1">
        <f>IF($A1759="","",Summary!$P$2+MOD(ROW()-2,30))</f>
        <v>46244</v>
      </c>
      <c r="M1759">
        <f t="shared" si="245"/>
        <v>18</v>
      </c>
      <c r="N1759">
        <f t="shared" si="246"/>
        <v>10</v>
      </c>
      <c r="O1759" t="str">
        <f t="shared" si="247"/>
        <v>Aug-2026</v>
      </c>
      <c r="P1759">
        <f t="shared" ca="1" si="248"/>
        <v>1</v>
      </c>
      <c r="Q1759" s="2">
        <f t="array" ref="Q1759">IF($A1759="",0,IFERROR(INDEX(Summary!$P$3:$AS$67,$AH1759-2,$M1759),0))</f>
        <v>0</v>
      </c>
      <c r="R1759" s="2">
        <f t="array" ref="R1759">IF($A1759="",0,ROUND(IFERROR(INDEX(Summary!$O:$O,$AH1759),0)/30,0))</f>
        <v>0</v>
      </c>
      <c r="S1759">
        <f t="shared" si="249"/>
        <v>0</v>
      </c>
      <c r="T1759" s="2">
        <f t="array" ref="T1759">IF($S1759=1,IFERROR(INDEX(Summary!$O:$O,$AH1759),0),0)</f>
        <v>0</v>
      </c>
      <c r="U1759" s="2">
        <f t="array" ref="U1759">IF($S1759=1,IFERROR(INDEX(Summary!$AT:$AT,$AH1759),0),0)</f>
        <v>0</v>
      </c>
      <c r="V1759" s="2">
        <f t="shared" si="250"/>
        <v>0</v>
      </c>
      <c r="W1759" s="2">
        <f t="array" ref="W1759">IF($S1759=1,IFERROR(INDEX(Summary!$AZ:$AZ,$AH1759),0),0)</f>
        <v>0</v>
      </c>
      <c r="X1759" s="3">
        <f t="array" ref="X1759">IF($S1759=1,IFERROR(INDEX(Summary!$BA:$BA,$AH1759),0),0)</f>
        <v>0</v>
      </c>
      <c r="Y1759" s="2">
        <f t="array" ref="Y1759">IF($S1759=1,IFERROR(INDEX(Summary!$G:$G,$AH1759),0),0)</f>
        <v>0</v>
      </c>
      <c r="Z1759" s="2">
        <f t="array" ref="Z1759">IF($S1759=1,IFERROR(INDEX(Summary!$H:$H,$AH1759),0),0)</f>
        <v>0</v>
      </c>
      <c r="AA1759" s="2">
        <f t="array" ref="AA1759">IF($S1759=1,IFERROR(INDEX(Summary!$I:$I,$AH1759),0),0)</f>
        <v>0</v>
      </c>
      <c r="AB1759" s="2">
        <f t="array" ref="AB1759">IF($S1759=1,IFERROR(INDEX(Summary!$J:$J,$AH1759),0),0)</f>
        <v>0</v>
      </c>
      <c r="AC1759" s="2">
        <f t="array" ref="AC1759">IF($S1759=1,IFERROR(INDEX(Summary!$K:$K,$AH1759),0),0)</f>
        <v>0</v>
      </c>
      <c r="AD1759" s="2">
        <f t="array" ref="AD1759">IF($S1759=1,IFERROR(INDEX(Summary!$L:$L,$AH1759),0),0)</f>
        <v>0</v>
      </c>
      <c r="AE1759" s="2">
        <f t="array" ref="AE1759">IF($S1759=1,IFERROR(INDEX(Summary!$M:$M,$AH1759),0),0)</f>
        <v>0</v>
      </c>
      <c r="AF1759" s="2">
        <f t="array" ref="AF1759">IF($S1759=1,IFERROR(INDEX(Summary!$N:$N,$AH1759),0),0)</f>
        <v>0</v>
      </c>
      <c r="AG1759">
        <f t="array" ref="AG1759">IF($A1759="","",IFERROR(INDEX(Summary!$BB:$BB,$AH1759),0))</f>
        <v>0</v>
      </c>
      <c r="AH1759">
        <f t="shared" si="251"/>
        <v>61</v>
      </c>
    </row>
    <row r="1760" spans="1:34" hidden="1">
      <c r="A1760" t="str">
        <f t="array" ref="A1760">IFERROR(INDEX(Summary!$D:$D,$AH1760)&amp;"","")</f>
        <v>FG00745</v>
      </c>
      <c r="B1760" t="str">
        <f t="array" ref="B1760">IF($A1760="","",INDEX(Summary!$E:$E,$AH1760))</f>
        <v>Forest Honey - 100gm - Units</v>
      </c>
      <c r="C1760" t="str">
        <f t="array" ref="C1760">IF($A1760="","",INDEX(Summary!$B:$B,$AH1760))</f>
        <v>Honey</v>
      </c>
      <c r="D1760" t="str">
        <f t="array" ref="D1760">IF($A1760="","",INDEX(Summary!$C:$C,$AH1760))</f>
        <v>C39</v>
      </c>
      <c r="E1760">
        <f t="array" ref="E1760">IF($A1760="","",INDEX(Summary!$F:$F,$AH1760))</f>
        <v>0.1</v>
      </c>
      <c r="F1760" t="str">
        <f t="array" ref="F1760">IF($A1760="","",INDEX(Summary!$BC:$BC,$AH1760)&amp;"")</f>
        <v/>
      </c>
      <c r="G1760" t="e">
        <f t="shared" si="243"/>
        <v>#VALUE!</v>
      </c>
      <c r="H1760">
        <f t="shared" si="244"/>
        <v>0</v>
      </c>
      <c r="I1760" t="str">
        <f t="array" ref="I1760">IF($A1760="","",IF(IFERROR(INDEX(Summary!$BA:$BA,$AH1760),0)&lt;1,"Under 1 day",IF(INDEX(Summary!$BA:$BA,$AH1760)&lt;3,"1-3 days",IF(INDEX(Summary!$BA:$BA,$AH1760)&lt;7,"3-7 days","7+ days"))))</f>
        <v>Under 1 day</v>
      </c>
      <c r="J1760" t="str">
        <f t="array" ref="J1760">IF($A1760="","",IF(IFERROR(INDEX(Summary!$AX:$AX,$AH1760),0)&lt;0.25,"0-25%",IF(INDEX(Summary!$AX:$AX,$AH1760)&lt;0.5,"25-50%",IF(INDEX(Summary!$AX:$AX,$AH1760)&lt;0.75,"50-75%","75-100%"))))</f>
        <v>75-100%</v>
      </c>
      <c r="K1760" t="str">
        <f t="array" ref="K1760">IF($A1760="","",INDEX(Summary!$AY:$AY,$AH1760)&amp;"")</f>
        <v>WIP</v>
      </c>
      <c r="L1760" s="1">
        <f>IF($A1760="","",Summary!$P$2+MOD(ROW()-2,30))</f>
        <v>46245</v>
      </c>
      <c r="M1760">
        <f t="shared" si="245"/>
        <v>19</v>
      </c>
      <c r="N1760">
        <f t="shared" si="246"/>
        <v>11</v>
      </c>
      <c r="O1760" t="str">
        <f t="shared" si="247"/>
        <v>Aug-2026</v>
      </c>
      <c r="P1760">
        <f t="shared" ca="1" si="248"/>
        <v>1</v>
      </c>
      <c r="Q1760" s="2">
        <f t="array" ref="Q1760">IF($A1760="",0,IFERROR(INDEX(Summary!$P$3:$AS$67,$AH1760-2,$M1760),0))</f>
        <v>0</v>
      </c>
      <c r="R1760" s="2">
        <f t="array" ref="R1760">IF($A1760="",0,ROUND(IFERROR(INDEX(Summary!$O:$O,$AH1760),0)/30,0))</f>
        <v>0</v>
      </c>
      <c r="S1760">
        <f t="shared" si="249"/>
        <v>0</v>
      </c>
      <c r="T1760" s="2">
        <f t="array" ref="T1760">IF($S1760=1,IFERROR(INDEX(Summary!$O:$O,$AH1760),0),0)</f>
        <v>0</v>
      </c>
      <c r="U1760" s="2">
        <f t="array" ref="U1760">IF($S1760=1,IFERROR(INDEX(Summary!$AT:$AT,$AH1760),0),0)</f>
        <v>0</v>
      </c>
      <c r="V1760" s="2">
        <f t="shared" si="250"/>
        <v>0</v>
      </c>
      <c r="W1760" s="2">
        <f t="array" ref="W1760">IF($S1760=1,IFERROR(INDEX(Summary!$AZ:$AZ,$AH1760),0),0)</f>
        <v>0</v>
      </c>
      <c r="X1760" s="3">
        <f t="array" ref="X1760">IF($S1760=1,IFERROR(INDEX(Summary!$BA:$BA,$AH1760),0),0)</f>
        <v>0</v>
      </c>
      <c r="Y1760" s="2">
        <f t="array" ref="Y1760">IF($S1760=1,IFERROR(INDEX(Summary!$G:$G,$AH1760),0),0)</f>
        <v>0</v>
      </c>
      <c r="Z1760" s="2">
        <f t="array" ref="Z1760">IF($S1760=1,IFERROR(INDEX(Summary!$H:$H,$AH1760),0),0)</f>
        <v>0</v>
      </c>
      <c r="AA1760" s="2">
        <f t="array" ref="AA1760">IF($S1760=1,IFERROR(INDEX(Summary!$I:$I,$AH1760),0),0)</f>
        <v>0</v>
      </c>
      <c r="AB1760" s="2">
        <f t="array" ref="AB1760">IF($S1760=1,IFERROR(INDEX(Summary!$J:$J,$AH1760),0),0)</f>
        <v>0</v>
      </c>
      <c r="AC1760" s="2">
        <f t="array" ref="AC1760">IF($S1760=1,IFERROR(INDEX(Summary!$K:$K,$AH1760),0),0)</f>
        <v>0</v>
      </c>
      <c r="AD1760" s="2">
        <f t="array" ref="AD1760">IF($S1760=1,IFERROR(INDEX(Summary!$L:$L,$AH1760),0),0)</f>
        <v>0</v>
      </c>
      <c r="AE1760" s="2">
        <f t="array" ref="AE1760">IF($S1760=1,IFERROR(INDEX(Summary!$M:$M,$AH1760),0),0)</f>
        <v>0</v>
      </c>
      <c r="AF1760" s="2">
        <f t="array" ref="AF1760">IF($S1760=1,IFERROR(INDEX(Summary!$N:$N,$AH1760),0),0)</f>
        <v>0</v>
      </c>
      <c r="AG1760">
        <f t="array" ref="AG1760">IF($A1760="","",IFERROR(INDEX(Summary!$BB:$BB,$AH1760),0))</f>
        <v>0</v>
      </c>
      <c r="AH1760">
        <f t="shared" si="251"/>
        <v>61</v>
      </c>
    </row>
    <row r="1761" spans="1:34" hidden="1">
      <c r="A1761" t="str">
        <f t="array" ref="A1761">IFERROR(INDEX(Summary!$D:$D,$AH1761)&amp;"","")</f>
        <v>FG00745</v>
      </c>
      <c r="B1761" t="str">
        <f t="array" ref="B1761">IF($A1761="","",INDEX(Summary!$E:$E,$AH1761))</f>
        <v>Forest Honey - 100gm - Units</v>
      </c>
      <c r="C1761" t="str">
        <f t="array" ref="C1761">IF($A1761="","",INDEX(Summary!$B:$B,$AH1761))</f>
        <v>Honey</v>
      </c>
      <c r="D1761" t="str">
        <f t="array" ref="D1761">IF($A1761="","",INDEX(Summary!$C:$C,$AH1761))</f>
        <v>C39</v>
      </c>
      <c r="E1761">
        <f t="array" ref="E1761">IF($A1761="","",INDEX(Summary!$F:$F,$AH1761))</f>
        <v>0.1</v>
      </c>
      <c r="F1761" t="str">
        <f t="array" ref="F1761">IF($A1761="","",INDEX(Summary!$BC:$BC,$AH1761)&amp;"")</f>
        <v/>
      </c>
      <c r="G1761" t="e">
        <f t="shared" si="243"/>
        <v>#VALUE!</v>
      </c>
      <c r="H1761">
        <f t="shared" si="244"/>
        <v>0</v>
      </c>
      <c r="I1761" t="str">
        <f t="array" ref="I1761">IF($A1761="","",IF(IFERROR(INDEX(Summary!$BA:$BA,$AH1761),0)&lt;1,"Under 1 day",IF(INDEX(Summary!$BA:$BA,$AH1761)&lt;3,"1-3 days",IF(INDEX(Summary!$BA:$BA,$AH1761)&lt;7,"3-7 days","7+ days"))))</f>
        <v>Under 1 day</v>
      </c>
      <c r="J1761" t="str">
        <f t="array" ref="J1761">IF($A1761="","",IF(IFERROR(INDEX(Summary!$AX:$AX,$AH1761),0)&lt;0.25,"0-25%",IF(INDEX(Summary!$AX:$AX,$AH1761)&lt;0.5,"25-50%",IF(INDEX(Summary!$AX:$AX,$AH1761)&lt;0.75,"50-75%","75-100%"))))</f>
        <v>75-100%</v>
      </c>
      <c r="K1761" t="str">
        <f t="array" ref="K1761">IF($A1761="","",INDEX(Summary!$AY:$AY,$AH1761)&amp;"")</f>
        <v>WIP</v>
      </c>
      <c r="L1761" s="1">
        <f>IF($A1761="","",Summary!$P$2+MOD(ROW()-2,30))</f>
        <v>46246</v>
      </c>
      <c r="M1761">
        <f t="shared" si="245"/>
        <v>20</v>
      </c>
      <c r="N1761">
        <f t="shared" si="246"/>
        <v>12</v>
      </c>
      <c r="O1761" t="str">
        <f t="shared" si="247"/>
        <v>Aug-2026</v>
      </c>
      <c r="P1761">
        <f t="shared" ca="1" si="248"/>
        <v>1</v>
      </c>
      <c r="Q1761" s="2">
        <f t="array" ref="Q1761">IF($A1761="",0,IFERROR(INDEX(Summary!$P$3:$AS$67,$AH1761-2,$M1761),0))</f>
        <v>0</v>
      </c>
      <c r="R1761" s="2">
        <f t="array" ref="R1761">IF($A1761="",0,ROUND(IFERROR(INDEX(Summary!$O:$O,$AH1761),0)/30,0))</f>
        <v>0</v>
      </c>
      <c r="S1761">
        <f t="shared" si="249"/>
        <v>0</v>
      </c>
      <c r="T1761" s="2">
        <f t="array" ref="T1761">IF($S1761=1,IFERROR(INDEX(Summary!$O:$O,$AH1761),0),0)</f>
        <v>0</v>
      </c>
      <c r="U1761" s="2">
        <f t="array" ref="U1761">IF($S1761=1,IFERROR(INDEX(Summary!$AT:$AT,$AH1761),0),0)</f>
        <v>0</v>
      </c>
      <c r="V1761" s="2">
        <f t="shared" si="250"/>
        <v>0</v>
      </c>
      <c r="W1761" s="2">
        <f t="array" ref="W1761">IF($S1761=1,IFERROR(INDEX(Summary!$AZ:$AZ,$AH1761),0),0)</f>
        <v>0</v>
      </c>
      <c r="X1761" s="3">
        <f t="array" ref="X1761">IF($S1761=1,IFERROR(INDEX(Summary!$BA:$BA,$AH1761),0),0)</f>
        <v>0</v>
      </c>
      <c r="Y1761" s="2">
        <f t="array" ref="Y1761">IF($S1761=1,IFERROR(INDEX(Summary!$G:$G,$AH1761),0),0)</f>
        <v>0</v>
      </c>
      <c r="Z1761" s="2">
        <f t="array" ref="Z1761">IF($S1761=1,IFERROR(INDEX(Summary!$H:$H,$AH1761),0),0)</f>
        <v>0</v>
      </c>
      <c r="AA1761" s="2">
        <f t="array" ref="AA1761">IF($S1761=1,IFERROR(INDEX(Summary!$I:$I,$AH1761),0),0)</f>
        <v>0</v>
      </c>
      <c r="AB1761" s="2">
        <f t="array" ref="AB1761">IF($S1761=1,IFERROR(INDEX(Summary!$J:$J,$AH1761),0),0)</f>
        <v>0</v>
      </c>
      <c r="AC1761" s="2">
        <f t="array" ref="AC1761">IF($S1761=1,IFERROR(INDEX(Summary!$K:$K,$AH1761),0),0)</f>
        <v>0</v>
      </c>
      <c r="AD1761" s="2">
        <f t="array" ref="AD1761">IF($S1761=1,IFERROR(INDEX(Summary!$L:$L,$AH1761),0),0)</f>
        <v>0</v>
      </c>
      <c r="AE1761" s="2">
        <f t="array" ref="AE1761">IF($S1761=1,IFERROR(INDEX(Summary!$M:$M,$AH1761),0),0)</f>
        <v>0</v>
      </c>
      <c r="AF1761" s="2">
        <f t="array" ref="AF1761">IF($S1761=1,IFERROR(INDEX(Summary!$N:$N,$AH1761),0),0)</f>
        <v>0</v>
      </c>
      <c r="AG1761">
        <f t="array" ref="AG1761">IF($A1761="","",IFERROR(INDEX(Summary!$BB:$BB,$AH1761),0))</f>
        <v>0</v>
      </c>
      <c r="AH1761">
        <f t="shared" si="251"/>
        <v>61</v>
      </c>
    </row>
    <row r="1762" spans="1:34" hidden="1">
      <c r="A1762" t="str">
        <f t="array" ref="A1762">IFERROR(INDEX(Summary!$D:$D,$AH1762)&amp;"","")</f>
        <v>FG00745</v>
      </c>
      <c r="B1762" t="str">
        <f t="array" ref="B1762">IF($A1762="","",INDEX(Summary!$E:$E,$AH1762))</f>
        <v>Forest Honey - 100gm - Units</v>
      </c>
      <c r="C1762" t="str">
        <f t="array" ref="C1762">IF($A1762="","",INDEX(Summary!$B:$B,$AH1762))</f>
        <v>Honey</v>
      </c>
      <c r="D1762" t="str">
        <f t="array" ref="D1762">IF($A1762="","",INDEX(Summary!$C:$C,$AH1762))</f>
        <v>C39</v>
      </c>
      <c r="E1762">
        <f t="array" ref="E1762">IF($A1762="","",INDEX(Summary!$F:$F,$AH1762))</f>
        <v>0.1</v>
      </c>
      <c r="F1762" t="str">
        <f t="array" ref="F1762">IF($A1762="","",INDEX(Summary!$BC:$BC,$AH1762)&amp;"")</f>
        <v/>
      </c>
      <c r="G1762" t="e">
        <f t="shared" si="243"/>
        <v>#VALUE!</v>
      </c>
      <c r="H1762">
        <f t="shared" si="244"/>
        <v>0</v>
      </c>
      <c r="I1762" t="str">
        <f t="array" ref="I1762">IF($A1762="","",IF(IFERROR(INDEX(Summary!$BA:$BA,$AH1762),0)&lt;1,"Under 1 day",IF(INDEX(Summary!$BA:$BA,$AH1762)&lt;3,"1-3 days",IF(INDEX(Summary!$BA:$BA,$AH1762)&lt;7,"3-7 days","7+ days"))))</f>
        <v>Under 1 day</v>
      </c>
      <c r="J1762" t="str">
        <f t="array" ref="J1762">IF($A1762="","",IF(IFERROR(INDEX(Summary!$AX:$AX,$AH1762),0)&lt;0.25,"0-25%",IF(INDEX(Summary!$AX:$AX,$AH1762)&lt;0.5,"25-50%",IF(INDEX(Summary!$AX:$AX,$AH1762)&lt;0.75,"50-75%","75-100%"))))</f>
        <v>75-100%</v>
      </c>
      <c r="K1762" t="str">
        <f t="array" ref="K1762">IF($A1762="","",INDEX(Summary!$AY:$AY,$AH1762)&amp;"")</f>
        <v>WIP</v>
      </c>
      <c r="L1762" s="1">
        <f>IF($A1762="","",Summary!$P$2+MOD(ROW()-2,30))</f>
        <v>46247</v>
      </c>
      <c r="M1762">
        <f t="shared" si="245"/>
        <v>21</v>
      </c>
      <c r="N1762">
        <f t="shared" si="246"/>
        <v>13</v>
      </c>
      <c r="O1762" t="str">
        <f t="shared" si="247"/>
        <v>Aug-2026</v>
      </c>
      <c r="P1762">
        <f t="shared" ca="1" si="248"/>
        <v>1</v>
      </c>
      <c r="Q1762" s="2">
        <f t="array" ref="Q1762">IF($A1762="",0,IFERROR(INDEX(Summary!$P$3:$AS$67,$AH1762-2,$M1762),0))</f>
        <v>450</v>
      </c>
      <c r="R1762" s="2">
        <f t="array" ref="R1762">IF($A1762="",0,ROUND(IFERROR(INDEX(Summary!$O:$O,$AH1762),0)/30,0))</f>
        <v>0</v>
      </c>
      <c r="S1762">
        <f t="shared" si="249"/>
        <v>0</v>
      </c>
      <c r="T1762" s="2">
        <f t="array" ref="T1762">IF($S1762=1,IFERROR(INDEX(Summary!$O:$O,$AH1762),0),0)</f>
        <v>0</v>
      </c>
      <c r="U1762" s="2">
        <f t="array" ref="U1762">IF($S1762=1,IFERROR(INDEX(Summary!$AT:$AT,$AH1762),0),0)</f>
        <v>0</v>
      </c>
      <c r="V1762" s="2">
        <f t="shared" si="250"/>
        <v>0</v>
      </c>
      <c r="W1762" s="2">
        <f t="array" ref="W1762">IF($S1762=1,IFERROR(INDEX(Summary!$AZ:$AZ,$AH1762),0),0)</f>
        <v>0</v>
      </c>
      <c r="X1762" s="3">
        <f t="array" ref="X1762">IF($S1762=1,IFERROR(INDEX(Summary!$BA:$BA,$AH1762),0),0)</f>
        <v>0</v>
      </c>
      <c r="Y1762" s="2">
        <f t="array" ref="Y1762">IF($S1762=1,IFERROR(INDEX(Summary!$G:$G,$AH1762),0),0)</f>
        <v>0</v>
      </c>
      <c r="Z1762" s="2">
        <f t="array" ref="Z1762">IF($S1762=1,IFERROR(INDEX(Summary!$H:$H,$AH1762),0),0)</f>
        <v>0</v>
      </c>
      <c r="AA1762" s="2">
        <f t="array" ref="AA1762">IF($S1762=1,IFERROR(INDEX(Summary!$I:$I,$AH1762),0),0)</f>
        <v>0</v>
      </c>
      <c r="AB1762" s="2">
        <f t="array" ref="AB1762">IF($S1762=1,IFERROR(INDEX(Summary!$J:$J,$AH1762),0),0)</f>
        <v>0</v>
      </c>
      <c r="AC1762" s="2">
        <f t="array" ref="AC1762">IF($S1762=1,IFERROR(INDEX(Summary!$K:$K,$AH1762),0),0)</f>
        <v>0</v>
      </c>
      <c r="AD1762" s="2">
        <f t="array" ref="AD1762">IF($S1762=1,IFERROR(INDEX(Summary!$L:$L,$AH1762),0),0)</f>
        <v>0</v>
      </c>
      <c r="AE1762" s="2">
        <f t="array" ref="AE1762">IF($S1762=1,IFERROR(INDEX(Summary!$M:$M,$AH1762),0),0)</f>
        <v>0</v>
      </c>
      <c r="AF1762" s="2">
        <f t="array" ref="AF1762">IF($S1762=1,IFERROR(INDEX(Summary!$N:$N,$AH1762),0),0)</f>
        <v>0</v>
      </c>
      <c r="AG1762">
        <f t="array" ref="AG1762">IF($A1762="","",IFERROR(INDEX(Summary!$BB:$BB,$AH1762),0))</f>
        <v>0</v>
      </c>
      <c r="AH1762">
        <f t="shared" si="251"/>
        <v>61</v>
      </c>
    </row>
    <row r="1763" spans="1:34" hidden="1">
      <c r="A1763" t="str">
        <f t="array" ref="A1763">IFERROR(INDEX(Summary!$D:$D,$AH1763)&amp;"","")</f>
        <v>FG00745</v>
      </c>
      <c r="B1763" t="str">
        <f t="array" ref="B1763">IF($A1763="","",INDEX(Summary!$E:$E,$AH1763))</f>
        <v>Forest Honey - 100gm - Units</v>
      </c>
      <c r="C1763" t="str">
        <f t="array" ref="C1763">IF($A1763="","",INDEX(Summary!$B:$B,$AH1763))</f>
        <v>Honey</v>
      </c>
      <c r="D1763" t="str">
        <f t="array" ref="D1763">IF($A1763="","",INDEX(Summary!$C:$C,$AH1763))</f>
        <v>C39</v>
      </c>
      <c r="E1763">
        <f t="array" ref="E1763">IF($A1763="","",INDEX(Summary!$F:$F,$AH1763))</f>
        <v>0.1</v>
      </c>
      <c r="F1763" t="str">
        <f t="array" ref="F1763">IF($A1763="","",INDEX(Summary!$BC:$BC,$AH1763)&amp;"")</f>
        <v/>
      </c>
      <c r="G1763" t="e">
        <f t="shared" si="243"/>
        <v>#VALUE!</v>
      </c>
      <c r="H1763">
        <f t="shared" si="244"/>
        <v>0</v>
      </c>
      <c r="I1763" t="str">
        <f t="array" ref="I1763">IF($A1763="","",IF(IFERROR(INDEX(Summary!$BA:$BA,$AH1763),0)&lt;1,"Under 1 day",IF(INDEX(Summary!$BA:$BA,$AH1763)&lt;3,"1-3 days",IF(INDEX(Summary!$BA:$BA,$AH1763)&lt;7,"3-7 days","7+ days"))))</f>
        <v>Under 1 day</v>
      </c>
      <c r="J1763" t="str">
        <f t="array" ref="J1763">IF($A1763="","",IF(IFERROR(INDEX(Summary!$AX:$AX,$AH1763),0)&lt;0.25,"0-25%",IF(INDEX(Summary!$AX:$AX,$AH1763)&lt;0.5,"25-50%",IF(INDEX(Summary!$AX:$AX,$AH1763)&lt;0.75,"50-75%","75-100%"))))</f>
        <v>75-100%</v>
      </c>
      <c r="K1763" t="str">
        <f t="array" ref="K1763">IF($A1763="","",INDEX(Summary!$AY:$AY,$AH1763)&amp;"")</f>
        <v>WIP</v>
      </c>
      <c r="L1763" s="1">
        <f>IF($A1763="","",Summary!$P$2+MOD(ROW()-2,30))</f>
        <v>46248</v>
      </c>
      <c r="M1763">
        <f t="shared" si="245"/>
        <v>22</v>
      </c>
      <c r="N1763">
        <f t="shared" si="246"/>
        <v>14</v>
      </c>
      <c r="O1763" t="str">
        <f t="shared" si="247"/>
        <v>Aug-2026</v>
      </c>
      <c r="P1763">
        <f t="shared" ca="1" si="248"/>
        <v>1</v>
      </c>
      <c r="Q1763" s="2">
        <f t="array" ref="Q1763">IF($A1763="",0,IFERROR(INDEX(Summary!$P$3:$AS$67,$AH1763-2,$M1763),0))</f>
        <v>0</v>
      </c>
      <c r="R1763" s="2">
        <f t="array" ref="R1763">IF($A1763="",0,ROUND(IFERROR(INDEX(Summary!$O:$O,$AH1763),0)/30,0))</f>
        <v>0</v>
      </c>
      <c r="S1763">
        <f t="shared" si="249"/>
        <v>0</v>
      </c>
      <c r="T1763" s="2">
        <f t="array" ref="T1763">IF($S1763=1,IFERROR(INDEX(Summary!$O:$O,$AH1763),0),0)</f>
        <v>0</v>
      </c>
      <c r="U1763" s="2">
        <f t="array" ref="U1763">IF($S1763=1,IFERROR(INDEX(Summary!$AT:$AT,$AH1763),0),0)</f>
        <v>0</v>
      </c>
      <c r="V1763" s="2">
        <f t="shared" si="250"/>
        <v>0</v>
      </c>
      <c r="W1763" s="2">
        <f t="array" ref="W1763">IF($S1763=1,IFERROR(INDEX(Summary!$AZ:$AZ,$AH1763),0),0)</f>
        <v>0</v>
      </c>
      <c r="X1763" s="3">
        <f t="array" ref="X1763">IF($S1763=1,IFERROR(INDEX(Summary!$BA:$BA,$AH1763),0),0)</f>
        <v>0</v>
      </c>
      <c r="Y1763" s="2">
        <f t="array" ref="Y1763">IF($S1763=1,IFERROR(INDEX(Summary!$G:$G,$AH1763),0),0)</f>
        <v>0</v>
      </c>
      <c r="Z1763" s="2">
        <f t="array" ref="Z1763">IF($S1763=1,IFERROR(INDEX(Summary!$H:$H,$AH1763),0),0)</f>
        <v>0</v>
      </c>
      <c r="AA1763" s="2">
        <f t="array" ref="AA1763">IF($S1763=1,IFERROR(INDEX(Summary!$I:$I,$AH1763),0),0)</f>
        <v>0</v>
      </c>
      <c r="AB1763" s="2">
        <f t="array" ref="AB1763">IF($S1763=1,IFERROR(INDEX(Summary!$J:$J,$AH1763),0),0)</f>
        <v>0</v>
      </c>
      <c r="AC1763" s="2">
        <f t="array" ref="AC1763">IF($S1763=1,IFERROR(INDEX(Summary!$K:$K,$AH1763),0),0)</f>
        <v>0</v>
      </c>
      <c r="AD1763" s="2">
        <f t="array" ref="AD1763">IF($S1763=1,IFERROR(INDEX(Summary!$L:$L,$AH1763),0),0)</f>
        <v>0</v>
      </c>
      <c r="AE1763" s="2">
        <f t="array" ref="AE1763">IF($S1763=1,IFERROR(INDEX(Summary!$M:$M,$AH1763),0),0)</f>
        <v>0</v>
      </c>
      <c r="AF1763" s="2">
        <f t="array" ref="AF1763">IF($S1763=1,IFERROR(INDEX(Summary!$N:$N,$AH1763),0),0)</f>
        <v>0</v>
      </c>
      <c r="AG1763">
        <f t="array" ref="AG1763">IF($A1763="","",IFERROR(INDEX(Summary!$BB:$BB,$AH1763),0))</f>
        <v>0</v>
      </c>
      <c r="AH1763">
        <f t="shared" si="251"/>
        <v>61</v>
      </c>
    </row>
    <row r="1764" spans="1:34" hidden="1">
      <c r="A1764" t="str">
        <f t="array" ref="A1764">IFERROR(INDEX(Summary!$D:$D,$AH1764)&amp;"","")</f>
        <v>FG00745</v>
      </c>
      <c r="B1764" t="str">
        <f t="array" ref="B1764">IF($A1764="","",INDEX(Summary!$E:$E,$AH1764))</f>
        <v>Forest Honey - 100gm - Units</v>
      </c>
      <c r="C1764" t="str">
        <f t="array" ref="C1764">IF($A1764="","",INDEX(Summary!$B:$B,$AH1764))</f>
        <v>Honey</v>
      </c>
      <c r="D1764" t="str">
        <f t="array" ref="D1764">IF($A1764="","",INDEX(Summary!$C:$C,$AH1764))</f>
        <v>C39</v>
      </c>
      <c r="E1764">
        <f t="array" ref="E1764">IF($A1764="","",INDEX(Summary!$F:$F,$AH1764))</f>
        <v>0.1</v>
      </c>
      <c r="F1764" t="str">
        <f t="array" ref="F1764">IF($A1764="","",INDEX(Summary!$BC:$BC,$AH1764)&amp;"")</f>
        <v/>
      </c>
      <c r="G1764" t="e">
        <f t="shared" si="243"/>
        <v>#VALUE!</v>
      </c>
      <c r="H1764">
        <f t="shared" si="244"/>
        <v>0</v>
      </c>
      <c r="I1764" t="str">
        <f t="array" ref="I1764">IF($A1764="","",IF(IFERROR(INDEX(Summary!$BA:$BA,$AH1764),0)&lt;1,"Under 1 day",IF(INDEX(Summary!$BA:$BA,$AH1764)&lt;3,"1-3 days",IF(INDEX(Summary!$BA:$BA,$AH1764)&lt;7,"3-7 days","7+ days"))))</f>
        <v>Under 1 day</v>
      </c>
      <c r="J1764" t="str">
        <f t="array" ref="J1764">IF($A1764="","",IF(IFERROR(INDEX(Summary!$AX:$AX,$AH1764),0)&lt;0.25,"0-25%",IF(INDEX(Summary!$AX:$AX,$AH1764)&lt;0.5,"25-50%",IF(INDEX(Summary!$AX:$AX,$AH1764)&lt;0.75,"50-75%","75-100%"))))</f>
        <v>75-100%</v>
      </c>
      <c r="K1764" t="str">
        <f t="array" ref="K1764">IF($A1764="","",INDEX(Summary!$AY:$AY,$AH1764)&amp;"")</f>
        <v>WIP</v>
      </c>
      <c r="L1764" s="1">
        <f>IF($A1764="","",Summary!$P$2+MOD(ROW()-2,30))</f>
        <v>46249</v>
      </c>
      <c r="M1764">
        <f t="shared" si="245"/>
        <v>23</v>
      </c>
      <c r="N1764">
        <f t="shared" si="246"/>
        <v>15</v>
      </c>
      <c r="O1764" t="str">
        <f t="shared" si="247"/>
        <v>Aug-2026</v>
      </c>
      <c r="P1764">
        <f t="shared" ca="1" si="248"/>
        <v>1</v>
      </c>
      <c r="Q1764" s="2">
        <f t="array" ref="Q1764">IF($A1764="",0,IFERROR(INDEX(Summary!$P$3:$AS$67,$AH1764-2,$M1764),0))</f>
        <v>0</v>
      </c>
      <c r="R1764" s="2">
        <f t="array" ref="R1764">IF($A1764="",0,ROUND(IFERROR(INDEX(Summary!$O:$O,$AH1764),0)/30,0))</f>
        <v>0</v>
      </c>
      <c r="S1764">
        <f t="shared" si="249"/>
        <v>0</v>
      </c>
      <c r="T1764" s="2">
        <f t="array" ref="T1764">IF($S1764=1,IFERROR(INDEX(Summary!$O:$O,$AH1764),0),0)</f>
        <v>0</v>
      </c>
      <c r="U1764" s="2">
        <f t="array" ref="U1764">IF($S1764=1,IFERROR(INDEX(Summary!$AT:$AT,$AH1764),0),0)</f>
        <v>0</v>
      </c>
      <c r="V1764" s="2">
        <f t="shared" si="250"/>
        <v>0</v>
      </c>
      <c r="W1764" s="2">
        <f t="array" ref="W1764">IF($S1764=1,IFERROR(INDEX(Summary!$AZ:$AZ,$AH1764),0),0)</f>
        <v>0</v>
      </c>
      <c r="X1764" s="3">
        <f t="array" ref="X1764">IF($S1764=1,IFERROR(INDEX(Summary!$BA:$BA,$AH1764),0),0)</f>
        <v>0</v>
      </c>
      <c r="Y1764" s="2">
        <f t="array" ref="Y1764">IF($S1764=1,IFERROR(INDEX(Summary!$G:$G,$AH1764),0),0)</f>
        <v>0</v>
      </c>
      <c r="Z1764" s="2">
        <f t="array" ref="Z1764">IF($S1764=1,IFERROR(INDEX(Summary!$H:$H,$AH1764),0),0)</f>
        <v>0</v>
      </c>
      <c r="AA1764" s="2">
        <f t="array" ref="AA1764">IF($S1764=1,IFERROR(INDEX(Summary!$I:$I,$AH1764),0),0)</f>
        <v>0</v>
      </c>
      <c r="AB1764" s="2">
        <f t="array" ref="AB1764">IF($S1764=1,IFERROR(INDEX(Summary!$J:$J,$AH1764),0),0)</f>
        <v>0</v>
      </c>
      <c r="AC1764" s="2">
        <f t="array" ref="AC1764">IF($S1764=1,IFERROR(INDEX(Summary!$K:$K,$AH1764),0),0)</f>
        <v>0</v>
      </c>
      <c r="AD1764" s="2">
        <f t="array" ref="AD1764">IF($S1764=1,IFERROR(INDEX(Summary!$L:$L,$AH1764),0),0)</f>
        <v>0</v>
      </c>
      <c r="AE1764" s="2">
        <f t="array" ref="AE1764">IF($S1764=1,IFERROR(INDEX(Summary!$M:$M,$AH1764),0),0)</f>
        <v>0</v>
      </c>
      <c r="AF1764" s="2">
        <f t="array" ref="AF1764">IF($S1764=1,IFERROR(INDEX(Summary!$N:$N,$AH1764),0),0)</f>
        <v>0</v>
      </c>
      <c r="AG1764">
        <f t="array" ref="AG1764">IF($A1764="","",IFERROR(INDEX(Summary!$BB:$BB,$AH1764),0))</f>
        <v>0</v>
      </c>
      <c r="AH1764">
        <f t="shared" si="251"/>
        <v>61</v>
      </c>
    </row>
    <row r="1765" spans="1:34" hidden="1">
      <c r="A1765" t="str">
        <f t="array" ref="A1765">IFERROR(INDEX(Summary!$D:$D,$AH1765)&amp;"","")</f>
        <v>FG00745</v>
      </c>
      <c r="B1765" t="str">
        <f t="array" ref="B1765">IF($A1765="","",INDEX(Summary!$E:$E,$AH1765))</f>
        <v>Forest Honey - 100gm - Units</v>
      </c>
      <c r="C1765" t="str">
        <f t="array" ref="C1765">IF($A1765="","",INDEX(Summary!$B:$B,$AH1765))</f>
        <v>Honey</v>
      </c>
      <c r="D1765" t="str">
        <f t="array" ref="D1765">IF($A1765="","",INDEX(Summary!$C:$C,$AH1765))</f>
        <v>C39</v>
      </c>
      <c r="E1765">
        <f t="array" ref="E1765">IF($A1765="","",INDEX(Summary!$F:$F,$AH1765))</f>
        <v>0.1</v>
      </c>
      <c r="F1765" t="str">
        <f t="array" ref="F1765">IF($A1765="","",INDEX(Summary!$BC:$BC,$AH1765)&amp;"")</f>
        <v/>
      </c>
      <c r="G1765" t="e">
        <f t="shared" si="243"/>
        <v>#VALUE!</v>
      </c>
      <c r="H1765">
        <f t="shared" si="244"/>
        <v>0</v>
      </c>
      <c r="I1765" t="str">
        <f t="array" ref="I1765">IF($A1765="","",IF(IFERROR(INDEX(Summary!$BA:$BA,$AH1765),0)&lt;1,"Under 1 day",IF(INDEX(Summary!$BA:$BA,$AH1765)&lt;3,"1-3 days",IF(INDEX(Summary!$BA:$BA,$AH1765)&lt;7,"3-7 days","7+ days"))))</f>
        <v>Under 1 day</v>
      </c>
      <c r="J1765" t="str">
        <f t="array" ref="J1765">IF($A1765="","",IF(IFERROR(INDEX(Summary!$AX:$AX,$AH1765),0)&lt;0.25,"0-25%",IF(INDEX(Summary!$AX:$AX,$AH1765)&lt;0.5,"25-50%",IF(INDEX(Summary!$AX:$AX,$AH1765)&lt;0.75,"50-75%","75-100%"))))</f>
        <v>75-100%</v>
      </c>
      <c r="K1765" t="str">
        <f t="array" ref="K1765">IF($A1765="","",INDEX(Summary!$AY:$AY,$AH1765)&amp;"")</f>
        <v>WIP</v>
      </c>
      <c r="L1765" s="1">
        <f>IF($A1765="","",Summary!$P$2+MOD(ROW()-2,30))</f>
        <v>46250</v>
      </c>
      <c r="M1765">
        <f t="shared" si="245"/>
        <v>24</v>
      </c>
      <c r="N1765">
        <f t="shared" si="246"/>
        <v>16</v>
      </c>
      <c r="O1765" t="str">
        <f t="shared" si="247"/>
        <v>Aug-2026</v>
      </c>
      <c r="P1765">
        <f t="shared" ca="1" si="248"/>
        <v>1</v>
      </c>
      <c r="Q1765" s="2">
        <f t="array" ref="Q1765">IF($A1765="",0,IFERROR(INDEX(Summary!$P$3:$AS$67,$AH1765-2,$M1765),0))</f>
        <v>0</v>
      </c>
      <c r="R1765" s="2">
        <f t="array" ref="R1765">IF($A1765="",0,ROUND(IFERROR(INDEX(Summary!$O:$O,$AH1765),0)/30,0))</f>
        <v>0</v>
      </c>
      <c r="S1765">
        <f t="shared" si="249"/>
        <v>0</v>
      </c>
      <c r="T1765" s="2">
        <f t="array" ref="T1765">IF($S1765=1,IFERROR(INDEX(Summary!$O:$O,$AH1765),0),0)</f>
        <v>0</v>
      </c>
      <c r="U1765" s="2">
        <f t="array" ref="U1765">IF($S1765=1,IFERROR(INDEX(Summary!$AT:$AT,$AH1765),0),0)</f>
        <v>0</v>
      </c>
      <c r="V1765" s="2">
        <f t="shared" si="250"/>
        <v>0</v>
      </c>
      <c r="W1765" s="2">
        <f t="array" ref="W1765">IF($S1765=1,IFERROR(INDEX(Summary!$AZ:$AZ,$AH1765),0),0)</f>
        <v>0</v>
      </c>
      <c r="X1765" s="3">
        <f t="array" ref="X1765">IF($S1765=1,IFERROR(INDEX(Summary!$BA:$BA,$AH1765),0),0)</f>
        <v>0</v>
      </c>
      <c r="Y1765" s="2">
        <f t="array" ref="Y1765">IF($S1765=1,IFERROR(INDEX(Summary!$G:$G,$AH1765),0),0)</f>
        <v>0</v>
      </c>
      <c r="Z1765" s="2">
        <f t="array" ref="Z1765">IF($S1765=1,IFERROR(INDEX(Summary!$H:$H,$AH1765),0),0)</f>
        <v>0</v>
      </c>
      <c r="AA1765" s="2">
        <f t="array" ref="AA1765">IF($S1765=1,IFERROR(INDEX(Summary!$I:$I,$AH1765),0),0)</f>
        <v>0</v>
      </c>
      <c r="AB1765" s="2">
        <f t="array" ref="AB1765">IF($S1765=1,IFERROR(INDEX(Summary!$J:$J,$AH1765),0),0)</f>
        <v>0</v>
      </c>
      <c r="AC1765" s="2">
        <f t="array" ref="AC1765">IF($S1765=1,IFERROR(INDEX(Summary!$K:$K,$AH1765),0),0)</f>
        <v>0</v>
      </c>
      <c r="AD1765" s="2">
        <f t="array" ref="AD1765">IF($S1765=1,IFERROR(INDEX(Summary!$L:$L,$AH1765),0),0)</f>
        <v>0</v>
      </c>
      <c r="AE1765" s="2">
        <f t="array" ref="AE1765">IF($S1765=1,IFERROR(INDEX(Summary!$M:$M,$AH1765),0),0)</f>
        <v>0</v>
      </c>
      <c r="AF1765" s="2">
        <f t="array" ref="AF1765">IF($S1765=1,IFERROR(INDEX(Summary!$N:$N,$AH1765),0),0)</f>
        <v>0</v>
      </c>
      <c r="AG1765">
        <f t="array" ref="AG1765">IF($A1765="","",IFERROR(INDEX(Summary!$BB:$BB,$AH1765),0))</f>
        <v>0</v>
      </c>
      <c r="AH1765">
        <f t="shared" si="251"/>
        <v>61</v>
      </c>
    </row>
    <row r="1766" spans="1:34" hidden="1">
      <c r="A1766" t="str">
        <f t="array" ref="A1766">IFERROR(INDEX(Summary!$D:$D,$AH1766)&amp;"","")</f>
        <v>FG00745</v>
      </c>
      <c r="B1766" t="str">
        <f t="array" ref="B1766">IF($A1766="","",INDEX(Summary!$E:$E,$AH1766))</f>
        <v>Forest Honey - 100gm - Units</v>
      </c>
      <c r="C1766" t="str">
        <f t="array" ref="C1766">IF($A1766="","",INDEX(Summary!$B:$B,$AH1766))</f>
        <v>Honey</v>
      </c>
      <c r="D1766" t="str">
        <f t="array" ref="D1766">IF($A1766="","",INDEX(Summary!$C:$C,$AH1766))</f>
        <v>C39</v>
      </c>
      <c r="E1766">
        <f t="array" ref="E1766">IF($A1766="","",INDEX(Summary!$F:$F,$AH1766))</f>
        <v>0.1</v>
      </c>
      <c r="F1766" t="str">
        <f t="array" ref="F1766">IF($A1766="","",INDEX(Summary!$BC:$BC,$AH1766)&amp;"")</f>
        <v/>
      </c>
      <c r="G1766" t="e">
        <f t="shared" si="243"/>
        <v>#VALUE!</v>
      </c>
      <c r="H1766">
        <f t="shared" si="244"/>
        <v>0</v>
      </c>
      <c r="I1766" t="str">
        <f t="array" ref="I1766">IF($A1766="","",IF(IFERROR(INDEX(Summary!$BA:$BA,$AH1766),0)&lt;1,"Under 1 day",IF(INDEX(Summary!$BA:$BA,$AH1766)&lt;3,"1-3 days",IF(INDEX(Summary!$BA:$BA,$AH1766)&lt;7,"3-7 days","7+ days"))))</f>
        <v>Under 1 day</v>
      </c>
      <c r="J1766" t="str">
        <f t="array" ref="J1766">IF($A1766="","",IF(IFERROR(INDEX(Summary!$AX:$AX,$AH1766),0)&lt;0.25,"0-25%",IF(INDEX(Summary!$AX:$AX,$AH1766)&lt;0.5,"25-50%",IF(INDEX(Summary!$AX:$AX,$AH1766)&lt;0.75,"50-75%","75-100%"))))</f>
        <v>75-100%</v>
      </c>
      <c r="K1766" t="str">
        <f t="array" ref="K1766">IF($A1766="","",INDEX(Summary!$AY:$AY,$AH1766)&amp;"")</f>
        <v>WIP</v>
      </c>
      <c r="L1766" s="1">
        <f>IF($A1766="","",Summary!$P$2+MOD(ROW()-2,30))</f>
        <v>46251</v>
      </c>
      <c r="M1766">
        <f t="shared" si="245"/>
        <v>25</v>
      </c>
      <c r="N1766">
        <f t="shared" si="246"/>
        <v>17</v>
      </c>
      <c r="O1766" t="str">
        <f t="shared" si="247"/>
        <v>Aug-2026</v>
      </c>
      <c r="P1766">
        <f t="shared" ca="1" si="248"/>
        <v>1</v>
      </c>
      <c r="Q1766" s="2">
        <f t="array" ref="Q1766">IF($A1766="",0,IFERROR(INDEX(Summary!$P$3:$AS$67,$AH1766-2,$M1766),0))</f>
        <v>441</v>
      </c>
      <c r="R1766" s="2">
        <f t="array" ref="R1766">IF($A1766="",0,ROUND(IFERROR(INDEX(Summary!$O:$O,$AH1766),0)/30,0))</f>
        <v>0</v>
      </c>
      <c r="S1766">
        <f t="shared" si="249"/>
        <v>0</v>
      </c>
      <c r="T1766" s="2">
        <f t="array" ref="T1766">IF($S1766=1,IFERROR(INDEX(Summary!$O:$O,$AH1766),0),0)</f>
        <v>0</v>
      </c>
      <c r="U1766" s="2">
        <f t="array" ref="U1766">IF($S1766=1,IFERROR(INDEX(Summary!$AT:$AT,$AH1766),0),0)</f>
        <v>0</v>
      </c>
      <c r="V1766" s="2">
        <f t="shared" si="250"/>
        <v>0</v>
      </c>
      <c r="W1766" s="2">
        <f t="array" ref="W1766">IF($S1766=1,IFERROR(INDEX(Summary!$AZ:$AZ,$AH1766),0),0)</f>
        <v>0</v>
      </c>
      <c r="X1766" s="3">
        <f t="array" ref="X1766">IF($S1766=1,IFERROR(INDEX(Summary!$BA:$BA,$AH1766),0),0)</f>
        <v>0</v>
      </c>
      <c r="Y1766" s="2">
        <f t="array" ref="Y1766">IF($S1766=1,IFERROR(INDEX(Summary!$G:$G,$AH1766),0),0)</f>
        <v>0</v>
      </c>
      <c r="Z1766" s="2">
        <f t="array" ref="Z1766">IF($S1766=1,IFERROR(INDEX(Summary!$H:$H,$AH1766),0),0)</f>
        <v>0</v>
      </c>
      <c r="AA1766" s="2">
        <f t="array" ref="AA1766">IF($S1766=1,IFERROR(INDEX(Summary!$I:$I,$AH1766),0),0)</f>
        <v>0</v>
      </c>
      <c r="AB1766" s="2">
        <f t="array" ref="AB1766">IF($S1766=1,IFERROR(INDEX(Summary!$J:$J,$AH1766),0),0)</f>
        <v>0</v>
      </c>
      <c r="AC1766" s="2">
        <f t="array" ref="AC1766">IF($S1766=1,IFERROR(INDEX(Summary!$K:$K,$AH1766),0),0)</f>
        <v>0</v>
      </c>
      <c r="AD1766" s="2">
        <f t="array" ref="AD1766">IF($S1766=1,IFERROR(INDEX(Summary!$L:$L,$AH1766),0),0)</f>
        <v>0</v>
      </c>
      <c r="AE1766" s="2">
        <f t="array" ref="AE1766">IF($S1766=1,IFERROR(INDEX(Summary!$M:$M,$AH1766),0),0)</f>
        <v>0</v>
      </c>
      <c r="AF1766" s="2">
        <f t="array" ref="AF1766">IF($S1766=1,IFERROR(INDEX(Summary!$N:$N,$AH1766),0),0)</f>
        <v>0</v>
      </c>
      <c r="AG1766">
        <f t="array" ref="AG1766">IF($A1766="","",IFERROR(INDEX(Summary!$BB:$BB,$AH1766),0))</f>
        <v>0</v>
      </c>
      <c r="AH1766">
        <f t="shared" si="251"/>
        <v>61</v>
      </c>
    </row>
    <row r="1767" spans="1:34" hidden="1">
      <c r="A1767" t="str">
        <f t="array" ref="A1767">IFERROR(INDEX(Summary!$D:$D,$AH1767)&amp;"","")</f>
        <v>FG00745</v>
      </c>
      <c r="B1767" t="str">
        <f t="array" ref="B1767">IF($A1767="","",INDEX(Summary!$E:$E,$AH1767))</f>
        <v>Forest Honey - 100gm - Units</v>
      </c>
      <c r="C1767" t="str">
        <f t="array" ref="C1767">IF($A1767="","",INDEX(Summary!$B:$B,$AH1767))</f>
        <v>Honey</v>
      </c>
      <c r="D1767" t="str">
        <f t="array" ref="D1767">IF($A1767="","",INDEX(Summary!$C:$C,$AH1767))</f>
        <v>C39</v>
      </c>
      <c r="E1767">
        <f t="array" ref="E1767">IF($A1767="","",INDEX(Summary!$F:$F,$AH1767))</f>
        <v>0.1</v>
      </c>
      <c r="F1767" t="str">
        <f t="array" ref="F1767">IF($A1767="","",INDEX(Summary!$BC:$BC,$AH1767)&amp;"")</f>
        <v/>
      </c>
      <c r="G1767" t="e">
        <f t="shared" si="243"/>
        <v>#VALUE!</v>
      </c>
      <c r="H1767">
        <f t="shared" si="244"/>
        <v>0</v>
      </c>
      <c r="I1767" t="str">
        <f t="array" ref="I1767">IF($A1767="","",IF(IFERROR(INDEX(Summary!$BA:$BA,$AH1767),0)&lt;1,"Under 1 day",IF(INDEX(Summary!$BA:$BA,$AH1767)&lt;3,"1-3 days",IF(INDEX(Summary!$BA:$BA,$AH1767)&lt;7,"3-7 days","7+ days"))))</f>
        <v>Under 1 day</v>
      </c>
      <c r="J1767" t="str">
        <f t="array" ref="J1767">IF($A1767="","",IF(IFERROR(INDEX(Summary!$AX:$AX,$AH1767),0)&lt;0.25,"0-25%",IF(INDEX(Summary!$AX:$AX,$AH1767)&lt;0.5,"25-50%",IF(INDEX(Summary!$AX:$AX,$AH1767)&lt;0.75,"50-75%","75-100%"))))</f>
        <v>75-100%</v>
      </c>
      <c r="K1767" t="str">
        <f t="array" ref="K1767">IF($A1767="","",INDEX(Summary!$AY:$AY,$AH1767)&amp;"")</f>
        <v>WIP</v>
      </c>
      <c r="L1767" s="1">
        <f>IF($A1767="","",Summary!$P$2+MOD(ROW()-2,30))</f>
        <v>46252</v>
      </c>
      <c r="M1767">
        <f t="shared" si="245"/>
        <v>26</v>
      </c>
      <c r="N1767">
        <f t="shared" si="246"/>
        <v>18</v>
      </c>
      <c r="O1767" t="str">
        <f t="shared" si="247"/>
        <v>Aug-2026</v>
      </c>
      <c r="P1767">
        <f t="shared" ca="1" si="248"/>
        <v>1</v>
      </c>
      <c r="Q1767" s="2">
        <f t="array" ref="Q1767">IF($A1767="",0,IFERROR(INDEX(Summary!$P$3:$AS$67,$AH1767-2,$M1767),0))</f>
        <v>1030</v>
      </c>
      <c r="R1767" s="2">
        <f t="array" ref="R1767">IF($A1767="",0,ROUND(IFERROR(INDEX(Summary!$O:$O,$AH1767),0)/30,0))</f>
        <v>0</v>
      </c>
      <c r="S1767">
        <f t="shared" si="249"/>
        <v>0</v>
      </c>
      <c r="T1767" s="2">
        <f t="array" ref="T1767">IF($S1767=1,IFERROR(INDEX(Summary!$O:$O,$AH1767),0),0)</f>
        <v>0</v>
      </c>
      <c r="U1767" s="2">
        <f t="array" ref="U1767">IF($S1767=1,IFERROR(INDEX(Summary!$AT:$AT,$AH1767),0),0)</f>
        <v>0</v>
      </c>
      <c r="V1767" s="2">
        <f t="shared" si="250"/>
        <v>0</v>
      </c>
      <c r="W1767" s="2">
        <f t="array" ref="W1767">IF($S1767=1,IFERROR(INDEX(Summary!$AZ:$AZ,$AH1767),0),0)</f>
        <v>0</v>
      </c>
      <c r="X1767" s="3">
        <f t="array" ref="X1767">IF($S1767=1,IFERROR(INDEX(Summary!$BA:$BA,$AH1767),0),0)</f>
        <v>0</v>
      </c>
      <c r="Y1767" s="2">
        <f t="array" ref="Y1767">IF($S1767=1,IFERROR(INDEX(Summary!$G:$G,$AH1767),0),0)</f>
        <v>0</v>
      </c>
      <c r="Z1767" s="2">
        <f t="array" ref="Z1767">IF($S1767=1,IFERROR(INDEX(Summary!$H:$H,$AH1767),0),0)</f>
        <v>0</v>
      </c>
      <c r="AA1767" s="2">
        <f t="array" ref="AA1767">IF($S1767=1,IFERROR(INDEX(Summary!$I:$I,$AH1767),0),0)</f>
        <v>0</v>
      </c>
      <c r="AB1767" s="2">
        <f t="array" ref="AB1767">IF($S1767=1,IFERROR(INDEX(Summary!$J:$J,$AH1767),0),0)</f>
        <v>0</v>
      </c>
      <c r="AC1767" s="2">
        <f t="array" ref="AC1767">IF($S1767=1,IFERROR(INDEX(Summary!$K:$K,$AH1767),0),0)</f>
        <v>0</v>
      </c>
      <c r="AD1767" s="2">
        <f t="array" ref="AD1767">IF($S1767=1,IFERROR(INDEX(Summary!$L:$L,$AH1767),0),0)</f>
        <v>0</v>
      </c>
      <c r="AE1767" s="2">
        <f t="array" ref="AE1767">IF($S1767=1,IFERROR(INDEX(Summary!$M:$M,$AH1767),0),0)</f>
        <v>0</v>
      </c>
      <c r="AF1767" s="2">
        <f t="array" ref="AF1767">IF($S1767=1,IFERROR(INDEX(Summary!$N:$N,$AH1767),0),0)</f>
        <v>0</v>
      </c>
      <c r="AG1767">
        <f t="array" ref="AG1767">IF($A1767="","",IFERROR(INDEX(Summary!$BB:$BB,$AH1767),0))</f>
        <v>0</v>
      </c>
      <c r="AH1767">
        <f t="shared" si="251"/>
        <v>61</v>
      </c>
    </row>
    <row r="1768" spans="1:34" hidden="1">
      <c r="A1768" t="str">
        <f t="array" ref="A1768">IFERROR(INDEX(Summary!$D:$D,$AH1768)&amp;"","")</f>
        <v>FG00745</v>
      </c>
      <c r="B1768" t="str">
        <f t="array" ref="B1768">IF($A1768="","",INDEX(Summary!$E:$E,$AH1768))</f>
        <v>Forest Honey - 100gm - Units</v>
      </c>
      <c r="C1768" t="str">
        <f t="array" ref="C1768">IF($A1768="","",INDEX(Summary!$B:$B,$AH1768))</f>
        <v>Honey</v>
      </c>
      <c r="D1768" t="str">
        <f t="array" ref="D1768">IF($A1768="","",INDEX(Summary!$C:$C,$AH1768))</f>
        <v>C39</v>
      </c>
      <c r="E1768">
        <f t="array" ref="E1768">IF($A1768="","",INDEX(Summary!$F:$F,$AH1768))</f>
        <v>0.1</v>
      </c>
      <c r="F1768" t="str">
        <f t="array" ref="F1768">IF($A1768="","",INDEX(Summary!$BC:$BC,$AH1768)&amp;"")</f>
        <v/>
      </c>
      <c r="G1768" t="e">
        <f t="shared" si="243"/>
        <v>#VALUE!</v>
      </c>
      <c r="H1768">
        <f t="shared" si="244"/>
        <v>0</v>
      </c>
      <c r="I1768" t="str">
        <f t="array" ref="I1768">IF($A1768="","",IF(IFERROR(INDEX(Summary!$BA:$BA,$AH1768),0)&lt;1,"Under 1 day",IF(INDEX(Summary!$BA:$BA,$AH1768)&lt;3,"1-3 days",IF(INDEX(Summary!$BA:$BA,$AH1768)&lt;7,"3-7 days","7+ days"))))</f>
        <v>Under 1 day</v>
      </c>
      <c r="J1768" t="str">
        <f t="array" ref="J1768">IF($A1768="","",IF(IFERROR(INDEX(Summary!$AX:$AX,$AH1768),0)&lt;0.25,"0-25%",IF(INDEX(Summary!$AX:$AX,$AH1768)&lt;0.5,"25-50%",IF(INDEX(Summary!$AX:$AX,$AH1768)&lt;0.75,"50-75%","75-100%"))))</f>
        <v>75-100%</v>
      </c>
      <c r="K1768" t="str">
        <f t="array" ref="K1768">IF($A1768="","",INDEX(Summary!$AY:$AY,$AH1768)&amp;"")</f>
        <v>WIP</v>
      </c>
      <c r="L1768" s="1">
        <f>IF($A1768="","",Summary!$P$2+MOD(ROW()-2,30))</f>
        <v>46253</v>
      </c>
      <c r="M1768">
        <f t="shared" si="245"/>
        <v>27</v>
      </c>
      <c r="N1768">
        <f t="shared" si="246"/>
        <v>19</v>
      </c>
      <c r="O1768" t="str">
        <f t="shared" si="247"/>
        <v>Aug-2026</v>
      </c>
      <c r="P1768">
        <f t="shared" ca="1" si="248"/>
        <v>1</v>
      </c>
      <c r="Q1768" s="2">
        <f t="array" ref="Q1768">IF($A1768="",0,IFERROR(INDEX(Summary!$P$3:$AS$67,$AH1768-2,$M1768),0))</f>
        <v>1400</v>
      </c>
      <c r="R1768" s="2">
        <f t="array" ref="R1768">IF($A1768="",0,ROUND(IFERROR(INDEX(Summary!$O:$O,$AH1768),0)/30,0))</f>
        <v>0</v>
      </c>
      <c r="S1768">
        <f t="shared" si="249"/>
        <v>0</v>
      </c>
      <c r="T1768" s="2">
        <f t="array" ref="T1768">IF($S1768=1,IFERROR(INDEX(Summary!$O:$O,$AH1768),0),0)</f>
        <v>0</v>
      </c>
      <c r="U1768" s="2">
        <f t="array" ref="U1768">IF($S1768=1,IFERROR(INDEX(Summary!$AT:$AT,$AH1768),0),0)</f>
        <v>0</v>
      </c>
      <c r="V1768" s="2">
        <f t="shared" si="250"/>
        <v>0</v>
      </c>
      <c r="W1768" s="2">
        <f t="array" ref="W1768">IF($S1768=1,IFERROR(INDEX(Summary!$AZ:$AZ,$AH1768),0),0)</f>
        <v>0</v>
      </c>
      <c r="X1768" s="3">
        <f t="array" ref="X1768">IF($S1768=1,IFERROR(INDEX(Summary!$BA:$BA,$AH1768),0),0)</f>
        <v>0</v>
      </c>
      <c r="Y1768" s="2">
        <f t="array" ref="Y1768">IF($S1768=1,IFERROR(INDEX(Summary!$G:$G,$AH1768),0),0)</f>
        <v>0</v>
      </c>
      <c r="Z1768" s="2">
        <f t="array" ref="Z1768">IF($S1768=1,IFERROR(INDEX(Summary!$H:$H,$AH1768),0),0)</f>
        <v>0</v>
      </c>
      <c r="AA1768" s="2">
        <f t="array" ref="AA1768">IF($S1768=1,IFERROR(INDEX(Summary!$I:$I,$AH1768),0),0)</f>
        <v>0</v>
      </c>
      <c r="AB1768" s="2">
        <f t="array" ref="AB1768">IF($S1768=1,IFERROR(INDEX(Summary!$J:$J,$AH1768),0),0)</f>
        <v>0</v>
      </c>
      <c r="AC1768" s="2">
        <f t="array" ref="AC1768">IF($S1768=1,IFERROR(INDEX(Summary!$K:$K,$AH1768),0),0)</f>
        <v>0</v>
      </c>
      <c r="AD1768" s="2">
        <f t="array" ref="AD1768">IF($S1768=1,IFERROR(INDEX(Summary!$L:$L,$AH1768),0),0)</f>
        <v>0</v>
      </c>
      <c r="AE1768" s="2">
        <f t="array" ref="AE1768">IF($S1768=1,IFERROR(INDEX(Summary!$M:$M,$AH1768),0),0)</f>
        <v>0</v>
      </c>
      <c r="AF1768" s="2">
        <f t="array" ref="AF1768">IF($S1768=1,IFERROR(INDEX(Summary!$N:$N,$AH1768),0),0)</f>
        <v>0</v>
      </c>
      <c r="AG1768">
        <f t="array" ref="AG1768">IF($A1768="","",IFERROR(INDEX(Summary!$BB:$BB,$AH1768),0))</f>
        <v>0</v>
      </c>
      <c r="AH1768">
        <f t="shared" si="251"/>
        <v>61</v>
      </c>
    </row>
    <row r="1769" spans="1:34" hidden="1">
      <c r="A1769" t="str">
        <f t="array" ref="A1769">IFERROR(INDEX(Summary!$D:$D,$AH1769)&amp;"","")</f>
        <v>FG00745</v>
      </c>
      <c r="B1769" t="str">
        <f t="array" ref="B1769">IF($A1769="","",INDEX(Summary!$E:$E,$AH1769))</f>
        <v>Forest Honey - 100gm - Units</v>
      </c>
      <c r="C1769" t="str">
        <f t="array" ref="C1769">IF($A1769="","",INDEX(Summary!$B:$B,$AH1769))</f>
        <v>Honey</v>
      </c>
      <c r="D1769" t="str">
        <f t="array" ref="D1769">IF($A1769="","",INDEX(Summary!$C:$C,$AH1769))</f>
        <v>C39</v>
      </c>
      <c r="E1769">
        <f t="array" ref="E1769">IF($A1769="","",INDEX(Summary!$F:$F,$AH1769))</f>
        <v>0.1</v>
      </c>
      <c r="F1769" t="str">
        <f t="array" ref="F1769">IF($A1769="","",INDEX(Summary!$BC:$BC,$AH1769)&amp;"")</f>
        <v/>
      </c>
      <c r="G1769" t="e">
        <f t="shared" si="243"/>
        <v>#VALUE!</v>
      </c>
      <c r="H1769">
        <f t="shared" si="244"/>
        <v>0</v>
      </c>
      <c r="I1769" t="str">
        <f t="array" ref="I1769">IF($A1769="","",IF(IFERROR(INDEX(Summary!$BA:$BA,$AH1769),0)&lt;1,"Under 1 day",IF(INDEX(Summary!$BA:$BA,$AH1769)&lt;3,"1-3 days",IF(INDEX(Summary!$BA:$BA,$AH1769)&lt;7,"3-7 days","7+ days"))))</f>
        <v>Under 1 day</v>
      </c>
      <c r="J1769" t="str">
        <f t="array" ref="J1769">IF($A1769="","",IF(IFERROR(INDEX(Summary!$AX:$AX,$AH1769),0)&lt;0.25,"0-25%",IF(INDEX(Summary!$AX:$AX,$AH1769)&lt;0.5,"25-50%",IF(INDEX(Summary!$AX:$AX,$AH1769)&lt;0.75,"50-75%","75-100%"))))</f>
        <v>75-100%</v>
      </c>
      <c r="K1769" t="str">
        <f t="array" ref="K1769">IF($A1769="","",INDEX(Summary!$AY:$AY,$AH1769)&amp;"")</f>
        <v>WIP</v>
      </c>
      <c r="L1769" s="1">
        <f>IF($A1769="","",Summary!$P$2+MOD(ROW()-2,30))</f>
        <v>46254</v>
      </c>
      <c r="M1769">
        <f t="shared" si="245"/>
        <v>28</v>
      </c>
      <c r="N1769">
        <f t="shared" si="246"/>
        <v>20</v>
      </c>
      <c r="O1769" t="str">
        <f t="shared" si="247"/>
        <v>Aug-2026</v>
      </c>
      <c r="P1769">
        <f t="shared" ca="1" si="248"/>
        <v>1</v>
      </c>
      <c r="Q1769" s="2">
        <f t="array" ref="Q1769">IF($A1769="",0,IFERROR(INDEX(Summary!$P$3:$AS$67,$AH1769-2,$M1769),0))</f>
        <v>0</v>
      </c>
      <c r="R1769" s="2">
        <f t="array" ref="R1769">IF($A1769="",0,ROUND(IFERROR(INDEX(Summary!$O:$O,$AH1769),0)/30,0))</f>
        <v>0</v>
      </c>
      <c r="S1769">
        <f t="shared" si="249"/>
        <v>0</v>
      </c>
      <c r="T1769" s="2">
        <f t="array" ref="T1769">IF($S1769=1,IFERROR(INDEX(Summary!$O:$O,$AH1769),0),0)</f>
        <v>0</v>
      </c>
      <c r="U1769" s="2">
        <f t="array" ref="U1769">IF($S1769=1,IFERROR(INDEX(Summary!$AT:$AT,$AH1769),0),0)</f>
        <v>0</v>
      </c>
      <c r="V1769" s="2">
        <f t="shared" si="250"/>
        <v>0</v>
      </c>
      <c r="W1769" s="2">
        <f t="array" ref="W1769">IF($S1769=1,IFERROR(INDEX(Summary!$AZ:$AZ,$AH1769),0),0)</f>
        <v>0</v>
      </c>
      <c r="X1769" s="3">
        <f t="array" ref="X1769">IF($S1769=1,IFERROR(INDEX(Summary!$BA:$BA,$AH1769),0),0)</f>
        <v>0</v>
      </c>
      <c r="Y1769" s="2">
        <f t="array" ref="Y1769">IF($S1769=1,IFERROR(INDEX(Summary!$G:$G,$AH1769),0),0)</f>
        <v>0</v>
      </c>
      <c r="Z1769" s="2">
        <f t="array" ref="Z1769">IF($S1769=1,IFERROR(INDEX(Summary!$H:$H,$AH1769),0),0)</f>
        <v>0</v>
      </c>
      <c r="AA1769" s="2">
        <f t="array" ref="AA1769">IF($S1769=1,IFERROR(INDEX(Summary!$I:$I,$AH1769),0),0)</f>
        <v>0</v>
      </c>
      <c r="AB1769" s="2">
        <f t="array" ref="AB1769">IF($S1769=1,IFERROR(INDEX(Summary!$J:$J,$AH1769),0),0)</f>
        <v>0</v>
      </c>
      <c r="AC1769" s="2">
        <f t="array" ref="AC1769">IF($S1769=1,IFERROR(INDEX(Summary!$K:$K,$AH1769),0),0)</f>
        <v>0</v>
      </c>
      <c r="AD1769" s="2">
        <f t="array" ref="AD1769">IF($S1769=1,IFERROR(INDEX(Summary!$L:$L,$AH1769),0),0)</f>
        <v>0</v>
      </c>
      <c r="AE1769" s="2">
        <f t="array" ref="AE1769">IF($S1769=1,IFERROR(INDEX(Summary!$M:$M,$AH1769),0),0)</f>
        <v>0</v>
      </c>
      <c r="AF1769" s="2">
        <f t="array" ref="AF1769">IF($S1769=1,IFERROR(INDEX(Summary!$N:$N,$AH1769),0),0)</f>
        <v>0</v>
      </c>
      <c r="AG1769">
        <f t="array" ref="AG1769">IF($A1769="","",IFERROR(INDEX(Summary!$BB:$BB,$AH1769),0))</f>
        <v>0</v>
      </c>
      <c r="AH1769">
        <f t="shared" si="251"/>
        <v>61</v>
      </c>
    </row>
    <row r="1770" spans="1:34" hidden="1">
      <c r="A1770" t="str">
        <f t="array" ref="A1770">IFERROR(INDEX(Summary!$D:$D,$AH1770)&amp;"","")</f>
        <v>FG00745</v>
      </c>
      <c r="B1770" t="str">
        <f t="array" ref="B1770">IF($A1770="","",INDEX(Summary!$E:$E,$AH1770))</f>
        <v>Forest Honey - 100gm - Units</v>
      </c>
      <c r="C1770" t="str">
        <f t="array" ref="C1770">IF($A1770="","",INDEX(Summary!$B:$B,$AH1770))</f>
        <v>Honey</v>
      </c>
      <c r="D1770" t="str">
        <f t="array" ref="D1770">IF($A1770="","",INDEX(Summary!$C:$C,$AH1770))</f>
        <v>C39</v>
      </c>
      <c r="E1770">
        <f t="array" ref="E1770">IF($A1770="","",INDEX(Summary!$F:$F,$AH1770))</f>
        <v>0.1</v>
      </c>
      <c r="F1770" t="str">
        <f t="array" ref="F1770">IF($A1770="","",INDEX(Summary!$BC:$BC,$AH1770)&amp;"")</f>
        <v/>
      </c>
      <c r="G1770" t="e">
        <f t="shared" si="243"/>
        <v>#VALUE!</v>
      </c>
      <c r="H1770">
        <f t="shared" si="244"/>
        <v>0</v>
      </c>
      <c r="I1770" t="str">
        <f t="array" ref="I1770">IF($A1770="","",IF(IFERROR(INDEX(Summary!$BA:$BA,$AH1770),0)&lt;1,"Under 1 day",IF(INDEX(Summary!$BA:$BA,$AH1770)&lt;3,"1-3 days",IF(INDEX(Summary!$BA:$BA,$AH1770)&lt;7,"3-7 days","7+ days"))))</f>
        <v>Under 1 day</v>
      </c>
      <c r="J1770" t="str">
        <f t="array" ref="J1770">IF($A1770="","",IF(IFERROR(INDEX(Summary!$AX:$AX,$AH1770),0)&lt;0.25,"0-25%",IF(INDEX(Summary!$AX:$AX,$AH1770)&lt;0.5,"25-50%",IF(INDEX(Summary!$AX:$AX,$AH1770)&lt;0.75,"50-75%","75-100%"))))</f>
        <v>75-100%</v>
      </c>
      <c r="K1770" t="str">
        <f t="array" ref="K1770">IF($A1770="","",INDEX(Summary!$AY:$AY,$AH1770)&amp;"")</f>
        <v>WIP</v>
      </c>
      <c r="L1770" s="1">
        <f>IF($A1770="","",Summary!$P$2+MOD(ROW()-2,30))</f>
        <v>46255</v>
      </c>
      <c r="M1770">
        <f t="shared" si="245"/>
        <v>29</v>
      </c>
      <c r="N1770">
        <f t="shared" si="246"/>
        <v>21</v>
      </c>
      <c r="O1770" t="str">
        <f t="shared" si="247"/>
        <v>Aug-2026</v>
      </c>
      <c r="P1770">
        <f t="shared" ca="1" si="248"/>
        <v>1</v>
      </c>
      <c r="Q1770" s="2">
        <f t="array" ref="Q1770">IF($A1770="",0,IFERROR(INDEX(Summary!$P$3:$AS$67,$AH1770-2,$M1770),0))</f>
        <v>0</v>
      </c>
      <c r="R1770" s="2">
        <f t="array" ref="R1770">IF($A1770="",0,ROUND(IFERROR(INDEX(Summary!$O:$O,$AH1770),0)/30,0))</f>
        <v>0</v>
      </c>
      <c r="S1770">
        <f t="shared" si="249"/>
        <v>0</v>
      </c>
      <c r="T1770" s="2">
        <f t="array" ref="T1770">IF($S1770=1,IFERROR(INDEX(Summary!$O:$O,$AH1770),0),0)</f>
        <v>0</v>
      </c>
      <c r="U1770" s="2">
        <f t="array" ref="U1770">IF($S1770=1,IFERROR(INDEX(Summary!$AT:$AT,$AH1770),0),0)</f>
        <v>0</v>
      </c>
      <c r="V1770" s="2">
        <f t="shared" si="250"/>
        <v>0</v>
      </c>
      <c r="W1770" s="2">
        <f t="array" ref="W1770">IF($S1770=1,IFERROR(INDEX(Summary!$AZ:$AZ,$AH1770),0),0)</f>
        <v>0</v>
      </c>
      <c r="X1770" s="3">
        <f t="array" ref="X1770">IF($S1770=1,IFERROR(INDEX(Summary!$BA:$BA,$AH1770),0),0)</f>
        <v>0</v>
      </c>
      <c r="Y1770" s="2">
        <f t="array" ref="Y1770">IF($S1770=1,IFERROR(INDEX(Summary!$G:$G,$AH1770),0),0)</f>
        <v>0</v>
      </c>
      <c r="Z1770" s="2">
        <f t="array" ref="Z1770">IF($S1770=1,IFERROR(INDEX(Summary!$H:$H,$AH1770),0),0)</f>
        <v>0</v>
      </c>
      <c r="AA1770" s="2">
        <f t="array" ref="AA1770">IF($S1770=1,IFERROR(INDEX(Summary!$I:$I,$AH1770),0),0)</f>
        <v>0</v>
      </c>
      <c r="AB1770" s="2">
        <f t="array" ref="AB1770">IF($S1770=1,IFERROR(INDEX(Summary!$J:$J,$AH1770),0),0)</f>
        <v>0</v>
      </c>
      <c r="AC1770" s="2">
        <f t="array" ref="AC1770">IF($S1770=1,IFERROR(INDEX(Summary!$K:$K,$AH1770),0),0)</f>
        <v>0</v>
      </c>
      <c r="AD1770" s="2">
        <f t="array" ref="AD1770">IF($S1770=1,IFERROR(INDEX(Summary!$L:$L,$AH1770),0),0)</f>
        <v>0</v>
      </c>
      <c r="AE1770" s="2">
        <f t="array" ref="AE1770">IF($S1770=1,IFERROR(INDEX(Summary!$M:$M,$AH1770),0),0)</f>
        <v>0</v>
      </c>
      <c r="AF1770" s="2">
        <f t="array" ref="AF1770">IF($S1770=1,IFERROR(INDEX(Summary!$N:$N,$AH1770),0),0)</f>
        <v>0</v>
      </c>
      <c r="AG1770">
        <f t="array" ref="AG1770">IF($A1770="","",IFERROR(INDEX(Summary!$BB:$BB,$AH1770),0))</f>
        <v>0</v>
      </c>
      <c r="AH1770">
        <f t="shared" si="251"/>
        <v>61</v>
      </c>
    </row>
    <row r="1771" spans="1:34" hidden="1">
      <c r="A1771" t="str">
        <f t="array" ref="A1771">IFERROR(INDEX(Summary!$D:$D,$AH1771)&amp;"","")</f>
        <v>FG00745</v>
      </c>
      <c r="B1771" t="str">
        <f t="array" ref="B1771">IF($A1771="","",INDEX(Summary!$E:$E,$AH1771))</f>
        <v>Forest Honey - 100gm - Units</v>
      </c>
      <c r="C1771" t="str">
        <f t="array" ref="C1771">IF($A1771="","",INDEX(Summary!$B:$B,$AH1771))</f>
        <v>Honey</v>
      </c>
      <c r="D1771" t="str">
        <f t="array" ref="D1771">IF($A1771="","",INDEX(Summary!$C:$C,$AH1771))</f>
        <v>C39</v>
      </c>
      <c r="E1771">
        <f t="array" ref="E1771">IF($A1771="","",INDEX(Summary!$F:$F,$AH1771))</f>
        <v>0.1</v>
      </c>
      <c r="F1771" t="str">
        <f t="array" ref="F1771">IF($A1771="","",INDEX(Summary!$BC:$BC,$AH1771)&amp;"")</f>
        <v/>
      </c>
      <c r="G1771" t="e">
        <f t="shared" si="243"/>
        <v>#VALUE!</v>
      </c>
      <c r="H1771">
        <f t="shared" si="244"/>
        <v>0</v>
      </c>
      <c r="I1771" t="str">
        <f t="array" ref="I1771">IF($A1771="","",IF(IFERROR(INDEX(Summary!$BA:$BA,$AH1771),0)&lt;1,"Under 1 day",IF(INDEX(Summary!$BA:$BA,$AH1771)&lt;3,"1-3 days",IF(INDEX(Summary!$BA:$BA,$AH1771)&lt;7,"3-7 days","7+ days"))))</f>
        <v>Under 1 day</v>
      </c>
      <c r="J1771" t="str">
        <f t="array" ref="J1771">IF($A1771="","",IF(IFERROR(INDEX(Summary!$AX:$AX,$AH1771),0)&lt;0.25,"0-25%",IF(INDEX(Summary!$AX:$AX,$AH1771)&lt;0.5,"25-50%",IF(INDEX(Summary!$AX:$AX,$AH1771)&lt;0.75,"50-75%","75-100%"))))</f>
        <v>75-100%</v>
      </c>
      <c r="K1771" t="str">
        <f t="array" ref="K1771">IF($A1771="","",INDEX(Summary!$AY:$AY,$AH1771)&amp;"")</f>
        <v>WIP</v>
      </c>
      <c r="L1771" s="1">
        <f>IF($A1771="","",Summary!$P$2+MOD(ROW()-2,30))</f>
        <v>46256</v>
      </c>
      <c r="M1771">
        <f t="shared" si="245"/>
        <v>30</v>
      </c>
      <c r="N1771">
        <f t="shared" si="246"/>
        <v>22</v>
      </c>
      <c r="O1771" t="str">
        <f t="shared" si="247"/>
        <v>Aug-2026</v>
      </c>
      <c r="P1771">
        <f t="shared" ca="1" si="248"/>
        <v>1</v>
      </c>
      <c r="Q1771" s="2">
        <f t="array" ref="Q1771">IF($A1771="",0,IFERROR(INDEX(Summary!$P$3:$AS$67,$AH1771-2,$M1771),0))</f>
        <v>0</v>
      </c>
      <c r="R1771" s="2">
        <f t="array" ref="R1771">IF($A1771="",0,ROUND(IFERROR(INDEX(Summary!$O:$O,$AH1771),0)/30,0))</f>
        <v>0</v>
      </c>
      <c r="S1771">
        <f t="shared" si="249"/>
        <v>0</v>
      </c>
      <c r="T1771" s="2">
        <f t="array" ref="T1771">IF($S1771=1,IFERROR(INDEX(Summary!$O:$O,$AH1771),0),0)</f>
        <v>0</v>
      </c>
      <c r="U1771" s="2">
        <f t="array" ref="U1771">IF($S1771=1,IFERROR(INDEX(Summary!$AT:$AT,$AH1771),0),0)</f>
        <v>0</v>
      </c>
      <c r="V1771" s="2">
        <f t="shared" si="250"/>
        <v>0</v>
      </c>
      <c r="W1771" s="2">
        <f t="array" ref="W1771">IF($S1771=1,IFERROR(INDEX(Summary!$AZ:$AZ,$AH1771),0),0)</f>
        <v>0</v>
      </c>
      <c r="X1771" s="3">
        <f t="array" ref="X1771">IF($S1771=1,IFERROR(INDEX(Summary!$BA:$BA,$AH1771),0),0)</f>
        <v>0</v>
      </c>
      <c r="Y1771" s="2">
        <f t="array" ref="Y1771">IF($S1771=1,IFERROR(INDEX(Summary!$G:$G,$AH1771),0),0)</f>
        <v>0</v>
      </c>
      <c r="Z1771" s="2">
        <f t="array" ref="Z1771">IF($S1771=1,IFERROR(INDEX(Summary!$H:$H,$AH1771),0),0)</f>
        <v>0</v>
      </c>
      <c r="AA1771" s="2">
        <f t="array" ref="AA1771">IF($S1771=1,IFERROR(INDEX(Summary!$I:$I,$AH1771),0),0)</f>
        <v>0</v>
      </c>
      <c r="AB1771" s="2">
        <f t="array" ref="AB1771">IF($S1771=1,IFERROR(INDEX(Summary!$J:$J,$AH1771),0),0)</f>
        <v>0</v>
      </c>
      <c r="AC1771" s="2">
        <f t="array" ref="AC1771">IF($S1771=1,IFERROR(INDEX(Summary!$K:$K,$AH1771),0),0)</f>
        <v>0</v>
      </c>
      <c r="AD1771" s="2">
        <f t="array" ref="AD1771">IF($S1771=1,IFERROR(INDEX(Summary!$L:$L,$AH1771),0),0)</f>
        <v>0</v>
      </c>
      <c r="AE1771" s="2">
        <f t="array" ref="AE1771">IF($S1771=1,IFERROR(INDEX(Summary!$M:$M,$AH1771),0),0)</f>
        <v>0</v>
      </c>
      <c r="AF1771" s="2">
        <f t="array" ref="AF1771">IF($S1771=1,IFERROR(INDEX(Summary!$N:$N,$AH1771),0),0)</f>
        <v>0</v>
      </c>
      <c r="AG1771">
        <f t="array" ref="AG1771">IF($A1771="","",IFERROR(INDEX(Summary!$BB:$BB,$AH1771),0))</f>
        <v>0</v>
      </c>
      <c r="AH1771">
        <f t="shared" si="251"/>
        <v>61</v>
      </c>
    </row>
    <row r="1772" spans="1:34" hidden="1">
      <c r="A1772" t="str">
        <f t="array" ref="A1772">IFERROR(INDEX(Summary!$D:$D,$AH1772)&amp;"","")</f>
        <v>FG00678</v>
      </c>
      <c r="B1772" t="str">
        <f t="array" ref="B1772">IF($A1772="","",INDEX(Summary!$E:$E,$AH1772))</f>
        <v>Virgin Coconut Oil - 100ml - Units</v>
      </c>
      <c r="C1772" t="str">
        <f t="array" ref="C1772">IF($A1772="","",INDEX(Summary!$B:$B,$AH1772))</f>
        <v>Oil</v>
      </c>
      <c r="D1772" t="str">
        <f t="array" ref="D1772">IF($A1772="","",INDEX(Summary!$C:$C,$AH1772))</f>
        <v>C6</v>
      </c>
      <c r="E1772">
        <f t="array" ref="E1772">IF($A1772="","",INDEX(Summary!$F:$F,$AH1772))</f>
        <v>0.1</v>
      </c>
      <c r="F1772" t="str">
        <f t="array" ref="F1772">IF($A1772="","",INDEX(Summary!$BC:$BC,$AH1772)&amp;"")</f>
        <v/>
      </c>
      <c r="G1772" t="e">
        <f t="shared" si="243"/>
        <v>#VALUE!</v>
      </c>
      <c r="H1772">
        <f t="shared" si="244"/>
        <v>0</v>
      </c>
      <c r="I1772" t="str">
        <f t="array" ref="I1772">IF($A1772="","",IF(IFERROR(INDEX(Summary!$BA:$BA,$AH1772),0)&lt;1,"Under 1 day",IF(INDEX(Summary!$BA:$BA,$AH1772)&lt;3,"1-3 days",IF(INDEX(Summary!$BA:$BA,$AH1772)&lt;7,"3-7 days","7+ days"))))</f>
        <v>Under 1 day</v>
      </c>
      <c r="J1772" t="str">
        <f t="array" ref="J1772">IF($A1772="","",IF(IFERROR(INDEX(Summary!$AX:$AX,$AH1772),0)&lt;0.25,"0-25%",IF(INDEX(Summary!$AX:$AX,$AH1772)&lt;0.5,"25-50%",IF(INDEX(Summary!$AX:$AX,$AH1772)&lt;0.75,"50-75%","75-100%"))))</f>
        <v>75-100%</v>
      </c>
      <c r="K1772" t="str">
        <f t="array" ref="K1772">IF($A1772="","",INDEX(Summary!$AY:$AY,$AH1772)&amp;"")</f>
        <v/>
      </c>
      <c r="L1772" s="1">
        <f>IF($A1772="","",Summary!$P$2+MOD(ROW()-2,30))</f>
        <v>46227</v>
      </c>
      <c r="M1772">
        <f t="shared" si="245"/>
        <v>1</v>
      </c>
      <c r="N1772">
        <f t="shared" si="246"/>
        <v>24</v>
      </c>
      <c r="O1772" t="str">
        <f t="shared" si="247"/>
        <v>Jul-2026</v>
      </c>
      <c r="P1772">
        <f t="shared" ca="1" si="248"/>
        <v>1</v>
      </c>
      <c r="Q1772" s="2">
        <f t="array" ref="Q1772">IF($A1772="",0,IFERROR(INDEX(Summary!$P$3:$AS$67,$AH1772-2,$M1772),0))</f>
        <v>0</v>
      </c>
      <c r="R1772" s="2">
        <f t="array" ref="R1772">IF($A1772="",0,ROUND(IFERROR(INDEX(Summary!$O:$O,$AH1772),0)/30,0))</f>
        <v>0</v>
      </c>
      <c r="S1772">
        <f t="shared" si="249"/>
        <v>1</v>
      </c>
      <c r="T1772" s="2">
        <f t="array" ref="T1772">IF($S1772=1,IFERROR(INDEX(Summary!$O:$O,$AH1772),0),0)</f>
        <v>0</v>
      </c>
      <c r="U1772" s="2">
        <f t="array" ref="U1772">IF($S1772=1,IFERROR(INDEX(Summary!$AT:$AT,$AH1772),0),0)</f>
        <v>102</v>
      </c>
      <c r="V1772" s="2">
        <f t="shared" si="250"/>
        <v>0</v>
      </c>
      <c r="W1772" s="2">
        <f t="array" ref="W1772">IF($S1772=1,IFERROR(INDEX(Summary!$AZ:$AZ,$AH1772),0),0)</f>
        <v>404</v>
      </c>
      <c r="X1772" s="3">
        <f t="array" ref="X1772">IF($S1772=1,IFERROR(INDEX(Summary!$BA:$BA,$AH1772),0),0)</f>
        <v>0</v>
      </c>
      <c r="Y1772" s="2">
        <f t="array" ref="Y1772">IF($S1772=1,IFERROR(INDEX(Summary!$G:$G,$AH1772),0),0)</f>
        <v>0</v>
      </c>
      <c r="Z1772" s="2">
        <f t="array" ref="Z1772">IF($S1772=1,IFERROR(INDEX(Summary!$H:$H,$AH1772),0),0)</f>
        <v>0</v>
      </c>
      <c r="AA1772" s="2">
        <f t="array" ref="AA1772">IF($S1772=1,IFERROR(INDEX(Summary!$I:$I,$AH1772),0),0)</f>
        <v>0</v>
      </c>
      <c r="AB1772" s="2">
        <f t="array" ref="AB1772">IF($S1772=1,IFERROR(INDEX(Summary!$J:$J,$AH1772),0),0)</f>
        <v>0</v>
      </c>
      <c r="AC1772" s="2">
        <f t="array" ref="AC1772">IF($S1772=1,IFERROR(INDEX(Summary!$K:$K,$AH1772),0),0)</f>
        <v>0</v>
      </c>
      <c r="AD1772" s="2">
        <f t="array" ref="AD1772">IF($S1772=1,IFERROR(INDEX(Summary!$L:$L,$AH1772),0),0)</f>
        <v>0</v>
      </c>
      <c r="AE1772" s="2">
        <f t="array" ref="AE1772">IF($S1772=1,IFERROR(INDEX(Summary!$M:$M,$AH1772),0),0)</f>
        <v>0</v>
      </c>
      <c r="AF1772" s="2">
        <f t="array" ref="AF1772">IF($S1772=1,IFERROR(INDEX(Summary!$N:$N,$AH1772),0),0)</f>
        <v>0</v>
      </c>
      <c r="AG1772">
        <f t="array" ref="AG1772">IF($A1772="","",IFERROR(INDEX(Summary!$BB:$BB,$AH1772),0))</f>
        <v>0</v>
      </c>
      <c r="AH1772">
        <f t="shared" si="251"/>
        <v>62</v>
      </c>
    </row>
    <row r="1773" spans="1:34" hidden="1">
      <c r="A1773" t="str">
        <f t="array" ref="A1773">IFERROR(INDEX(Summary!$D:$D,$AH1773)&amp;"","")</f>
        <v>FG00678</v>
      </c>
      <c r="B1773" t="str">
        <f t="array" ref="B1773">IF($A1773="","",INDEX(Summary!$E:$E,$AH1773))</f>
        <v>Virgin Coconut Oil - 100ml - Units</v>
      </c>
      <c r="C1773" t="str">
        <f t="array" ref="C1773">IF($A1773="","",INDEX(Summary!$B:$B,$AH1773))</f>
        <v>Oil</v>
      </c>
      <c r="D1773" t="str">
        <f t="array" ref="D1773">IF($A1773="","",INDEX(Summary!$C:$C,$AH1773))</f>
        <v>C6</v>
      </c>
      <c r="E1773">
        <f t="array" ref="E1773">IF($A1773="","",INDEX(Summary!$F:$F,$AH1773))</f>
        <v>0.1</v>
      </c>
      <c r="F1773" t="str">
        <f t="array" ref="F1773">IF($A1773="","",INDEX(Summary!$BC:$BC,$AH1773)&amp;"")</f>
        <v/>
      </c>
      <c r="G1773" t="e">
        <f t="shared" si="243"/>
        <v>#VALUE!</v>
      </c>
      <c r="H1773">
        <f t="shared" si="244"/>
        <v>0</v>
      </c>
      <c r="I1773" t="str">
        <f t="array" ref="I1773">IF($A1773="","",IF(IFERROR(INDEX(Summary!$BA:$BA,$AH1773),0)&lt;1,"Under 1 day",IF(INDEX(Summary!$BA:$BA,$AH1773)&lt;3,"1-3 days",IF(INDEX(Summary!$BA:$BA,$AH1773)&lt;7,"3-7 days","7+ days"))))</f>
        <v>Under 1 day</v>
      </c>
      <c r="J1773" t="str">
        <f t="array" ref="J1773">IF($A1773="","",IF(IFERROR(INDEX(Summary!$AX:$AX,$AH1773),0)&lt;0.25,"0-25%",IF(INDEX(Summary!$AX:$AX,$AH1773)&lt;0.5,"25-50%",IF(INDEX(Summary!$AX:$AX,$AH1773)&lt;0.75,"50-75%","75-100%"))))</f>
        <v>75-100%</v>
      </c>
      <c r="K1773" t="str">
        <f t="array" ref="K1773">IF($A1773="","",INDEX(Summary!$AY:$AY,$AH1773)&amp;"")</f>
        <v/>
      </c>
      <c r="L1773" s="1">
        <f>IF($A1773="","",Summary!$P$2+MOD(ROW()-2,30))</f>
        <v>46228</v>
      </c>
      <c r="M1773">
        <f t="shared" si="245"/>
        <v>2</v>
      </c>
      <c r="N1773">
        <f t="shared" si="246"/>
        <v>25</v>
      </c>
      <c r="O1773" t="str">
        <f t="shared" si="247"/>
        <v>Jul-2026</v>
      </c>
      <c r="P1773">
        <f t="shared" ca="1" si="248"/>
        <v>1</v>
      </c>
      <c r="Q1773" s="2">
        <f t="array" ref="Q1773">IF($A1773="",0,IFERROR(INDEX(Summary!$P$3:$AS$67,$AH1773-2,$M1773),0))</f>
        <v>0</v>
      </c>
      <c r="R1773" s="2">
        <f t="array" ref="R1773">IF($A1773="",0,ROUND(IFERROR(INDEX(Summary!$O:$O,$AH1773),0)/30,0))</f>
        <v>0</v>
      </c>
      <c r="S1773">
        <f t="shared" si="249"/>
        <v>0</v>
      </c>
      <c r="T1773" s="2">
        <f t="array" ref="T1773">IF($S1773=1,IFERROR(INDEX(Summary!$O:$O,$AH1773),0),0)</f>
        <v>0</v>
      </c>
      <c r="U1773" s="2">
        <f t="array" ref="U1773">IF($S1773=1,IFERROR(INDEX(Summary!$AT:$AT,$AH1773),0),0)</f>
        <v>0</v>
      </c>
      <c r="V1773" s="2">
        <f t="shared" si="250"/>
        <v>0</v>
      </c>
      <c r="W1773" s="2">
        <f t="array" ref="W1773">IF($S1773=1,IFERROR(INDEX(Summary!$AZ:$AZ,$AH1773),0),0)</f>
        <v>0</v>
      </c>
      <c r="X1773" s="3">
        <f t="array" ref="X1773">IF($S1773=1,IFERROR(INDEX(Summary!$BA:$BA,$AH1773),0),0)</f>
        <v>0</v>
      </c>
      <c r="Y1773" s="2">
        <f t="array" ref="Y1773">IF($S1773=1,IFERROR(INDEX(Summary!$G:$G,$AH1773),0),0)</f>
        <v>0</v>
      </c>
      <c r="Z1773" s="2">
        <f t="array" ref="Z1773">IF($S1773=1,IFERROR(INDEX(Summary!$H:$H,$AH1773),0),0)</f>
        <v>0</v>
      </c>
      <c r="AA1773" s="2">
        <f t="array" ref="AA1773">IF($S1773=1,IFERROR(INDEX(Summary!$I:$I,$AH1773),0),0)</f>
        <v>0</v>
      </c>
      <c r="AB1773" s="2">
        <f t="array" ref="AB1773">IF($S1773=1,IFERROR(INDEX(Summary!$J:$J,$AH1773),0),0)</f>
        <v>0</v>
      </c>
      <c r="AC1773" s="2">
        <f t="array" ref="AC1773">IF($S1773=1,IFERROR(INDEX(Summary!$K:$K,$AH1773),0),0)</f>
        <v>0</v>
      </c>
      <c r="AD1773" s="2">
        <f t="array" ref="AD1773">IF($S1773=1,IFERROR(INDEX(Summary!$L:$L,$AH1773),0),0)</f>
        <v>0</v>
      </c>
      <c r="AE1773" s="2">
        <f t="array" ref="AE1773">IF($S1773=1,IFERROR(INDEX(Summary!$M:$M,$AH1773),0),0)</f>
        <v>0</v>
      </c>
      <c r="AF1773" s="2">
        <f t="array" ref="AF1773">IF($S1773=1,IFERROR(INDEX(Summary!$N:$N,$AH1773),0),0)</f>
        <v>0</v>
      </c>
      <c r="AG1773">
        <f t="array" ref="AG1773">IF($A1773="","",IFERROR(INDEX(Summary!$BB:$BB,$AH1773),0))</f>
        <v>0</v>
      </c>
      <c r="AH1773">
        <f t="shared" si="251"/>
        <v>62</v>
      </c>
    </row>
    <row r="1774" spans="1:34" hidden="1">
      <c r="A1774" t="str">
        <f t="array" ref="A1774">IFERROR(INDEX(Summary!$D:$D,$AH1774)&amp;"","")</f>
        <v>FG00678</v>
      </c>
      <c r="B1774" t="str">
        <f t="array" ref="B1774">IF($A1774="","",INDEX(Summary!$E:$E,$AH1774))</f>
        <v>Virgin Coconut Oil - 100ml - Units</v>
      </c>
      <c r="C1774" t="str">
        <f t="array" ref="C1774">IF($A1774="","",INDEX(Summary!$B:$B,$AH1774))</f>
        <v>Oil</v>
      </c>
      <c r="D1774" t="str">
        <f t="array" ref="D1774">IF($A1774="","",INDEX(Summary!$C:$C,$AH1774))</f>
        <v>C6</v>
      </c>
      <c r="E1774">
        <f t="array" ref="E1774">IF($A1774="","",INDEX(Summary!$F:$F,$AH1774))</f>
        <v>0.1</v>
      </c>
      <c r="F1774" t="str">
        <f t="array" ref="F1774">IF($A1774="","",INDEX(Summary!$BC:$BC,$AH1774)&amp;"")</f>
        <v/>
      </c>
      <c r="G1774" t="e">
        <f t="shared" si="243"/>
        <v>#VALUE!</v>
      </c>
      <c r="H1774">
        <f t="shared" si="244"/>
        <v>0</v>
      </c>
      <c r="I1774" t="str">
        <f t="array" ref="I1774">IF($A1774="","",IF(IFERROR(INDEX(Summary!$BA:$BA,$AH1774),0)&lt;1,"Under 1 day",IF(INDEX(Summary!$BA:$BA,$AH1774)&lt;3,"1-3 days",IF(INDEX(Summary!$BA:$BA,$AH1774)&lt;7,"3-7 days","7+ days"))))</f>
        <v>Under 1 day</v>
      </c>
      <c r="J1774" t="str">
        <f t="array" ref="J1774">IF($A1774="","",IF(IFERROR(INDEX(Summary!$AX:$AX,$AH1774),0)&lt;0.25,"0-25%",IF(INDEX(Summary!$AX:$AX,$AH1774)&lt;0.5,"25-50%",IF(INDEX(Summary!$AX:$AX,$AH1774)&lt;0.75,"50-75%","75-100%"))))</f>
        <v>75-100%</v>
      </c>
      <c r="K1774" t="str">
        <f t="array" ref="K1774">IF($A1774="","",INDEX(Summary!$AY:$AY,$AH1774)&amp;"")</f>
        <v/>
      </c>
      <c r="L1774" s="1">
        <f>IF($A1774="","",Summary!$P$2+MOD(ROW()-2,30))</f>
        <v>46229</v>
      </c>
      <c r="M1774">
        <f t="shared" si="245"/>
        <v>3</v>
      </c>
      <c r="N1774">
        <f t="shared" si="246"/>
        <v>26</v>
      </c>
      <c r="O1774" t="str">
        <f t="shared" si="247"/>
        <v>Jul-2026</v>
      </c>
      <c r="P1774">
        <f t="shared" ca="1" si="248"/>
        <v>1</v>
      </c>
      <c r="Q1774" s="2">
        <f t="array" ref="Q1774">IF($A1774="",0,IFERROR(INDEX(Summary!$P$3:$AS$67,$AH1774-2,$M1774),0))</f>
        <v>0</v>
      </c>
      <c r="R1774" s="2">
        <f t="array" ref="R1774">IF($A1774="",0,ROUND(IFERROR(INDEX(Summary!$O:$O,$AH1774),0)/30,0))</f>
        <v>0</v>
      </c>
      <c r="S1774">
        <f t="shared" si="249"/>
        <v>0</v>
      </c>
      <c r="T1774" s="2">
        <f t="array" ref="T1774">IF($S1774=1,IFERROR(INDEX(Summary!$O:$O,$AH1774),0),0)</f>
        <v>0</v>
      </c>
      <c r="U1774" s="2">
        <f t="array" ref="U1774">IF($S1774=1,IFERROR(INDEX(Summary!$AT:$AT,$AH1774),0),0)</f>
        <v>0</v>
      </c>
      <c r="V1774" s="2">
        <f t="shared" si="250"/>
        <v>0</v>
      </c>
      <c r="W1774" s="2">
        <f t="array" ref="W1774">IF($S1774=1,IFERROR(INDEX(Summary!$AZ:$AZ,$AH1774),0),0)</f>
        <v>0</v>
      </c>
      <c r="X1774" s="3">
        <f t="array" ref="X1774">IF($S1774=1,IFERROR(INDEX(Summary!$BA:$BA,$AH1774),0),0)</f>
        <v>0</v>
      </c>
      <c r="Y1774" s="2">
        <f t="array" ref="Y1774">IF($S1774=1,IFERROR(INDEX(Summary!$G:$G,$AH1774),0),0)</f>
        <v>0</v>
      </c>
      <c r="Z1774" s="2">
        <f t="array" ref="Z1774">IF($S1774=1,IFERROR(INDEX(Summary!$H:$H,$AH1774),0),0)</f>
        <v>0</v>
      </c>
      <c r="AA1774" s="2">
        <f t="array" ref="AA1774">IF($S1774=1,IFERROR(INDEX(Summary!$I:$I,$AH1774),0),0)</f>
        <v>0</v>
      </c>
      <c r="AB1774" s="2">
        <f t="array" ref="AB1774">IF($S1774=1,IFERROR(INDEX(Summary!$J:$J,$AH1774),0),0)</f>
        <v>0</v>
      </c>
      <c r="AC1774" s="2">
        <f t="array" ref="AC1774">IF($S1774=1,IFERROR(INDEX(Summary!$K:$K,$AH1774),0),0)</f>
        <v>0</v>
      </c>
      <c r="AD1774" s="2">
        <f t="array" ref="AD1774">IF($S1774=1,IFERROR(INDEX(Summary!$L:$L,$AH1774),0),0)</f>
        <v>0</v>
      </c>
      <c r="AE1774" s="2">
        <f t="array" ref="AE1774">IF($S1774=1,IFERROR(INDEX(Summary!$M:$M,$AH1774),0),0)</f>
        <v>0</v>
      </c>
      <c r="AF1774" s="2">
        <f t="array" ref="AF1774">IF($S1774=1,IFERROR(INDEX(Summary!$N:$N,$AH1774),0),0)</f>
        <v>0</v>
      </c>
      <c r="AG1774">
        <f t="array" ref="AG1774">IF($A1774="","",IFERROR(INDEX(Summary!$BB:$BB,$AH1774),0))</f>
        <v>0</v>
      </c>
      <c r="AH1774">
        <f t="shared" si="251"/>
        <v>62</v>
      </c>
    </row>
    <row r="1775" spans="1:34" hidden="1">
      <c r="A1775" t="str">
        <f t="array" ref="A1775">IFERROR(INDEX(Summary!$D:$D,$AH1775)&amp;"","")</f>
        <v>FG00678</v>
      </c>
      <c r="B1775" t="str">
        <f t="array" ref="B1775">IF($A1775="","",INDEX(Summary!$E:$E,$AH1775))</f>
        <v>Virgin Coconut Oil - 100ml - Units</v>
      </c>
      <c r="C1775" t="str">
        <f t="array" ref="C1775">IF($A1775="","",INDEX(Summary!$B:$B,$AH1775))</f>
        <v>Oil</v>
      </c>
      <c r="D1775" t="str">
        <f t="array" ref="D1775">IF($A1775="","",INDEX(Summary!$C:$C,$AH1775))</f>
        <v>C6</v>
      </c>
      <c r="E1775">
        <f t="array" ref="E1775">IF($A1775="","",INDEX(Summary!$F:$F,$AH1775))</f>
        <v>0.1</v>
      </c>
      <c r="F1775" t="str">
        <f t="array" ref="F1775">IF($A1775="","",INDEX(Summary!$BC:$BC,$AH1775)&amp;"")</f>
        <v/>
      </c>
      <c r="G1775" t="e">
        <f t="shared" si="243"/>
        <v>#VALUE!</v>
      </c>
      <c r="H1775">
        <f t="shared" si="244"/>
        <v>0</v>
      </c>
      <c r="I1775" t="str">
        <f t="array" ref="I1775">IF($A1775="","",IF(IFERROR(INDEX(Summary!$BA:$BA,$AH1775),0)&lt;1,"Under 1 day",IF(INDEX(Summary!$BA:$BA,$AH1775)&lt;3,"1-3 days",IF(INDEX(Summary!$BA:$BA,$AH1775)&lt;7,"3-7 days","7+ days"))))</f>
        <v>Under 1 day</v>
      </c>
      <c r="J1775" t="str">
        <f t="array" ref="J1775">IF($A1775="","",IF(IFERROR(INDEX(Summary!$AX:$AX,$AH1775),0)&lt;0.25,"0-25%",IF(INDEX(Summary!$AX:$AX,$AH1775)&lt;0.5,"25-50%",IF(INDEX(Summary!$AX:$AX,$AH1775)&lt;0.75,"50-75%","75-100%"))))</f>
        <v>75-100%</v>
      </c>
      <c r="K1775" t="str">
        <f t="array" ref="K1775">IF($A1775="","",INDEX(Summary!$AY:$AY,$AH1775)&amp;"")</f>
        <v/>
      </c>
      <c r="L1775" s="1">
        <f>IF($A1775="","",Summary!$P$2+MOD(ROW()-2,30))</f>
        <v>46230</v>
      </c>
      <c r="M1775">
        <f t="shared" si="245"/>
        <v>4</v>
      </c>
      <c r="N1775">
        <f t="shared" si="246"/>
        <v>27</v>
      </c>
      <c r="O1775" t="str">
        <f t="shared" si="247"/>
        <v>Jul-2026</v>
      </c>
      <c r="P1775">
        <f t="shared" ca="1" si="248"/>
        <v>1</v>
      </c>
      <c r="Q1775" s="2">
        <f t="array" ref="Q1775">IF($A1775="",0,IFERROR(INDEX(Summary!$P$3:$AS$67,$AH1775-2,$M1775),0))</f>
        <v>0</v>
      </c>
      <c r="R1775" s="2">
        <f t="array" ref="R1775">IF($A1775="",0,ROUND(IFERROR(INDEX(Summary!$O:$O,$AH1775),0)/30,0))</f>
        <v>0</v>
      </c>
      <c r="S1775">
        <f t="shared" si="249"/>
        <v>0</v>
      </c>
      <c r="T1775" s="2">
        <f t="array" ref="T1775">IF($S1775=1,IFERROR(INDEX(Summary!$O:$O,$AH1775),0),0)</f>
        <v>0</v>
      </c>
      <c r="U1775" s="2">
        <f t="array" ref="U1775">IF($S1775=1,IFERROR(INDEX(Summary!$AT:$AT,$AH1775),0),0)</f>
        <v>0</v>
      </c>
      <c r="V1775" s="2">
        <f t="shared" si="250"/>
        <v>0</v>
      </c>
      <c r="W1775" s="2">
        <f t="array" ref="W1775">IF($S1775=1,IFERROR(INDEX(Summary!$AZ:$AZ,$AH1775),0),0)</f>
        <v>0</v>
      </c>
      <c r="X1775" s="3">
        <f t="array" ref="X1775">IF($S1775=1,IFERROR(INDEX(Summary!$BA:$BA,$AH1775),0),0)</f>
        <v>0</v>
      </c>
      <c r="Y1775" s="2">
        <f t="array" ref="Y1775">IF($S1775=1,IFERROR(INDEX(Summary!$G:$G,$AH1775),0),0)</f>
        <v>0</v>
      </c>
      <c r="Z1775" s="2">
        <f t="array" ref="Z1775">IF($S1775=1,IFERROR(INDEX(Summary!$H:$H,$AH1775),0),0)</f>
        <v>0</v>
      </c>
      <c r="AA1775" s="2">
        <f t="array" ref="AA1775">IF($S1775=1,IFERROR(INDEX(Summary!$I:$I,$AH1775),0),0)</f>
        <v>0</v>
      </c>
      <c r="AB1775" s="2">
        <f t="array" ref="AB1775">IF($S1775=1,IFERROR(INDEX(Summary!$J:$J,$AH1775),0),0)</f>
        <v>0</v>
      </c>
      <c r="AC1775" s="2">
        <f t="array" ref="AC1775">IF($S1775=1,IFERROR(INDEX(Summary!$K:$K,$AH1775),0),0)</f>
        <v>0</v>
      </c>
      <c r="AD1775" s="2">
        <f t="array" ref="AD1775">IF($S1775=1,IFERROR(INDEX(Summary!$L:$L,$AH1775),0),0)</f>
        <v>0</v>
      </c>
      <c r="AE1775" s="2">
        <f t="array" ref="AE1775">IF($S1775=1,IFERROR(INDEX(Summary!$M:$M,$AH1775),0),0)</f>
        <v>0</v>
      </c>
      <c r="AF1775" s="2">
        <f t="array" ref="AF1775">IF($S1775=1,IFERROR(INDEX(Summary!$N:$N,$AH1775),0),0)</f>
        <v>0</v>
      </c>
      <c r="AG1775">
        <f t="array" ref="AG1775">IF($A1775="","",IFERROR(INDEX(Summary!$BB:$BB,$AH1775),0))</f>
        <v>0</v>
      </c>
      <c r="AH1775">
        <f t="shared" si="251"/>
        <v>62</v>
      </c>
    </row>
    <row r="1776" spans="1:34" hidden="1">
      <c r="A1776" t="str">
        <f t="array" ref="A1776">IFERROR(INDEX(Summary!$D:$D,$AH1776)&amp;"","")</f>
        <v>FG00678</v>
      </c>
      <c r="B1776" t="str">
        <f t="array" ref="B1776">IF($A1776="","",INDEX(Summary!$E:$E,$AH1776))</f>
        <v>Virgin Coconut Oil - 100ml - Units</v>
      </c>
      <c r="C1776" t="str">
        <f t="array" ref="C1776">IF($A1776="","",INDEX(Summary!$B:$B,$AH1776))</f>
        <v>Oil</v>
      </c>
      <c r="D1776" t="str">
        <f t="array" ref="D1776">IF($A1776="","",INDEX(Summary!$C:$C,$AH1776))</f>
        <v>C6</v>
      </c>
      <c r="E1776">
        <f t="array" ref="E1776">IF($A1776="","",INDEX(Summary!$F:$F,$AH1776))</f>
        <v>0.1</v>
      </c>
      <c r="F1776" t="str">
        <f t="array" ref="F1776">IF($A1776="","",INDEX(Summary!$BC:$BC,$AH1776)&amp;"")</f>
        <v/>
      </c>
      <c r="G1776" t="e">
        <f t="shared" si="243"/>
        <v>#VALUE!</v>
      </c>
      <c r="H1776">
        <f t="shared" si="244"/>
        <v>0</v>
      </c>
      <c r="I1776" t="str">
        <f t="array" ref="I1776">IF($A1776="","",IF(IFERROR(INDEX(Summary!$BA:$BA,$AH1776),0)&lt;1,"Under 1 day",IF(INDEX(Summary!$BA:$BA,$AH1776)&lt;3,"1-3 days",IF(INDEX(Summary!$BA:$BA,$AH1776)&lt;7,"3-7 days","7+ days"))))</f>
        <v>Under 1 day</v>
      </c>
      <c r="J1776" t="str">
        <f t="array" ref="J1776">IF($A1776="","",IF(IFERROR(INDEX(Summary!$AX:$AX,$AH1776),0)&lt;0.25,"0-25%",IF(INDEX(Summary!$AX:$AX,$AH1776)&lt;0.5,"25-50%",IF(INDEX(Summary!$AX:$AX,$AH1776)&lt;0.75,"50-75%","75-100%"))))</f>
        <v>75-100%</v>
      </c>
      <c r="K1776" t="str">
        <f t="array" ref="K1776">IF($A1776="","",INDEX(Summary!$AY:$AY,$AH1776)&amp;"")</f>
        <v/>
      </c>
      <c r="L1776" s="1">
        <f>IF($A1776="","",Summary!$P$2+MOD(ROW()-2,30))</f>
        <v>46231</v>
      </c>
      <c r="M1776">
        <f t="shared" si="245"/>
        <v>5</v>
      </c>
      <c r="N1776">
        <f t="shared" si="246"/>
        <v>28</v>
      </c>
      <c r="O1776" t="str">
        <f t="shared" si="247"/>
        <v>Jul-2026</v>
      </c>
      <c r="P1776">
        <f t="shared" ca="1" si="248"/>
        <v>1</v>
      </c>
      <c r="Q1776" s="2">
        <f t="array" ref="Q1776">IF($A1776="",0,IFERROR(INDEX(Summary!$P$3:$AS$67,$AH1776-2,$M1776),0))</f>
        <v>0</v>
      </c>
      <c r="R1776" s="2">
        <f t="array" ref="R1776">IF($A1776="",0,ROUND(IFERROR(INDEX(Summary!$O:$O,$AH1776),0)/30,0))</f>
        <v>0</v>
      </c>
      <c r="S1776">
        <f t="shared" si="249"/>
        <v>0</v>
      </c>
      <c r="T1776" s="2">
        <f t="array" ref="T1776">IF($S1776=1,IFERROR(INDEX(Summary!$O:$O,$AH1776),0),0)</f>
        <v>0</v>
      </c>
      <c r="U1776" s="2">
        <f t="array" ref="U1776">IF($S1776=1,IFERROR(INDEX(Summary!$AT:$AT,$AH1776),0),0)</f>
        <v>0</v>
      </c>
      <c r="V1776" s="2">
        <f t="shared" si="250"/>
        <v>0</v>
      </c>
      <c r="W1776" s="2">
        <f t="array" ref="W1776">IF($S1776=1,IFERROR(INDEX(Summary!$AZ:$AZ,$AH1776),0),0)</f>
        <v>0</v>
      </c>
      <c r="X1776" s="3">
        <f t="array" ref="X1776">IF($S1776=1,IFERROR(INDEX(Summary!$BA:$BA,$AH1776),0),0)</f>
        <v>0</v>
      </c>
      <c r="Y1776" s="2">
        <f t="array" ref="Y1776">IF($S1776=1,IFERROR(INDEX(Summary!$G:$G,$AH1776),0),0)</f>
        <v>0</v>
      </c>
      <c r="Z1776" s="2">
        <f t="array" ref="Z1776">IF($S1776=1,IFERROR(INDEX(Summary!$H:$H,$AH1776),0),0)</f>
        <v>0</v>
      </c>
      <c r="AA1776" s="2">
        <f t="array" ref="AA1776">IF($S1776=1,IFERROR(INDEX(Summary!$I:$I,$AH1776),0),0)</f>
        <v>0</v>
      </c>
      <c r="AB1776" s="2">
        <f t="array" ref="AB1776">IF($S1776=1,IFERROR(INDEX(Summary!$J:$J,$AH1776),0),0)</f>
        <v>0</v>
      </c>
      <c r="AC1776" s="2">
        <f t="array" ref="AC1776">IF($S1776=1,IFERROR(INDEX(Summary!$K:$K,$AH1776),0),0)</f>
        <v>0</v>
      </c>
      <c r="AD1776" s="2">
        <f t="array" ref="AD1776">IF($S1776=1,IFERROR(INDEX(Summary!$L:$L,$AH1776),0),0)</f>
        <v>0</v>
      </c>
      <c r="AE1776" s="2">
        <f t="array" ref="AE1776">IF($S1776=1,IFERROR(INDEX(Summary!$M:$M,$AH1776),0),0)</f>
        <v>0</v>
      </c>
      <c r="AF1776" s="2">
        <f t="array" ref="AF1776">IF($S1776=1,IFERROR(INDEX(Summary!$N:$N,$AH1776),0),0)</f>
        <v>0</v>
      </c>
      <c r="AG1776">
        <f t="array" ref="AG1776">IF($A1776="","",IFERROR(INDEX(Summary!$BB:$BB,$AH1776),0))</f>
        <v>0</v>
      </c>
      <c r="AH1776">
        <f t="shared" si="251"/>
        <v>62</v>
      </c>
    </row>
    <row r="1777" spans="1:34" hidden="1">
      <c r="A1777" t="str">
        <f t="array" ref="A1777">IFERROR(INDEX(Summary!$D:$D,$AH1777)&amp;"","")</f>
        <v>FG00678</v>
      </c>
      <c r="B1777" t="str">
        <f t="array" ref="B1777">IF($A1777="","",INDEX(Summary!$E:$E,$AH1777))</f>
        <v>Virgin Coconut Oil - 100ml - Units</v>
      </c>
      <c r="C1777" t="str">
        <f t="array" ref="C1777">IF($A1777="","",INDEX(Summary!$B:$B,$AH1777))</f>
        <v>Oil</v>
      </c>
      <c r="D1777" t="str">
        <f t="array" ref="D1777">IF($A1777="","",INDEX(Summary!$C:$C,$AH1777))</f>
        <v>C6</v>
      </c>
      <c r="E1777">
        <f t="array" ref="E1777">IF($A1777="","",INDEX(Summary!$F:$F,$AH1777))</f>
        <v>0.1</v>
      </c>
      <c r="F1777" t="str">
        <f t="array" ref="F1777">IF($A1777="","",INDEX(Summary!$BC:$BC,$AH1777)&amp;"")</f>
        <v/>
      </c>
      <c r="G1777" t="e">
        <f t="shared" si="243"/>
        <v>#VALUE!</v>
      </c>
      <c r="H1777">
        <f t="shared" si="244"/>
        <v>0</v>
      </c>
      <c r="I1777" t="str">
        <f t="array" ref="I1777">IF($A1777="","",IF(IFERROR(INDEX(Summary!$BA:$BA,$AH1777),0)&lt;1,"Under 1 day",IF(INDEX(Summary!$BA:$BA,$AH1777)&lt;3,"1-3 days",IF(INDEX(Summary!$BA:$BA,$AH1777)&lt;7,"3-7 days","7+ days"))))</f>
        <v>Under 1 day</v>
      </c>
      <c r="J1777" t="str">
        <f t="array" ref="J1777">IF($A1777="","",IF(IFERROR(INDEX(Summary!$AX:$AX,$AH1777),0)&lt;0.25,"0-25%",IF(INDEX(Summary!$AX:$AX,$AH1777)&lt;0.5,"25-50%",IF(INDEX(Summary!$AX:$AX,$AH1777)&lt;0.75,"50-75%","75-100%"))))</f>
        <v>75-100%</v>
      </c>
      <c r="K1777" t="str">
        <f t="array" ref="K1777">IF($A1777="","",INDEX(Summary!$AY:$AY,$AH1777)&amp;"")</f>
        <v/>
      </c>
      <c r="L1777" s="1">
        <f>IF($A1777="","",Summary!$P$2+MOD(ROW()-2,30))</f>
        <v>46232</v>
      </c>
      <c r="M1777">
        <f t="shared" si="245"/>
        <v>6</v>
      </c>
      <c r="N1777">
        <f t="shared" si="246"/>
        <v>29</v>
      </c>
      <c r="O1777" t="str">
        <f t="shared" si="247"/>
        <v>Jul-2026</v>
      </c>
      <c r="P1777">
        <f t="shared" ca="1" si="248"/>
        <v>1</v>
      </c>
      <c r="Q1777" s="2">
        <f t="array" ref="Q1777">IF($A1777="",0,IFERROR(INDEX(Summary!$P$3:$AS$67,$AH1777-2,$M1777),0))</f>
        <v>0</v>
      </c>
      <c r="R1777" s="2">
        <f t="array" ref="R1777">IF($A1777="",0,ROUND(IFERROR(INDEX(Summary!$O:$O,$AH1777),0)/30,0))</f>
        <v>0</v>
      </c>
      <c r="S1777">
        <f t="shared" si="249"/>
        <v>0</v>
      </c>
      <c r="T1777" s="2">
        <f t="array" ref="T1777">IF($S1777=1,IFERROR(INDEX(Summary!$O:$O,$AH1777),0),0)</f>
        <v>0</v>
      </c>
      <c r="U1777" s="2">
        <f t="array" ref="U1777">IF($S1777=1,IFERROR(INDEX(Summary!$AT:$AT,$AH1777),0),0)</f>
        <v>0</v>
      </c>
      <c r="V1777" s="2">
        <f t="shared" si="250"/>
        <v>0</v>
      </c>
      <c r="W1777" s="2">
        <f t="array" ref="W1777">IF($S1777=1,IFERROR(INDEX(Summary!$AZ:$AZ,$AH1777),0),0)</f>
        <v>0</v>
      </c>
      <c r="X1777" s="3">
        <f t="array" ref="X1777">IF($S1777=1,IFERROR(INDEX(Summary!$BA:$BA,$AH1777),0),0)</f>
        <v>0</v>
      </c>
      <c r="Y1777" s="2">
        <f t="array" ref="Y1777">IF($S1777=1,IFERROR(INDEX(Summary!$G:$G,$AH1777),0),0)</f>
        <v>0</v>
      </c>
      <c r="Z1777" s="2">
        <f t="array" ref="Z1777">IF($S1777=1,IFERROR(INDEX(Summary!$H:$H,$AH1777),0),0)</f>
        <v>0</v>
      </c>
      <c r="AA1777" s="2">
        <f t="array" ref="AA1777">IF($S1777=1,IFERROR(INDEX(Summary!$I:$I,$AH1777),0),0)</f>
        <v>0</v>
      </c>
      <c r="AB1777" s="2">
        <f t="array" ref="AB1777">IF($S1777=1,IFERROR(INDEX(Summary!$J:$J,$AH1777),0),0)</f>
        <v>0</v>
      </c>
      <c r="AC1777" s="2">
        <f t="array" ref="AC1777">IF($S1777=1,IFERROR(INDEX(Summary!$K:$K,$AH1777),0),0)</f>
        <v>0</v>
      </c>
      <c r="AD1777" s="2">
        <f t="array" ref="AD1777">IF($S1777=1,IFERROR(INDEX(Summary!$L:$L,$AH1777),0),0)</f>
        <v>0</v>
      </c>
      <c r="AE1777" s="2">
        <f t="array" ref="AE1777">IF($S1777=1,IFERROR(INDEX(Summary!$M:$M,$AH1777),0),0)</f>
        <v>0</v>
      </c>
      <c r="AF1777" s="2">
        <f t="array" ref="AF1777">IF($S1777=1,IFERROR(INDEX(Summary!$N:$N,$AH1777),0),0)</f>
        <v>0</v>
      </c>
      <c r="AG1777">
        <f t="array" ref="AG1777">IF($A1777="","",IFERROR(INDEX(Summary!$BB:$BB,$AH1777),0))</f>
        <v>0</v>
      </c>
      <c r="AH1777">
        <f t="shared" si="251"/>
        <v>62</v>
      </c>
    </row>
    <row r="1778" spans="1:34" hidden="1">
      <c r="A1778" t="str">
        <f t="array" ref="A1778">IFERROR(INDEX(Summary!$D:$D,$AH1778)&amp;"","")</f>
        <v>FG00678</v>
      </c>
      <c r="B1778" t="str">
        <f t="array" ref="B1778">IF($A1778="","",INDEX(Summary!$E:$E,$AH1778))</f>
        <v>Virgin Coconut Oil - 100ml - Units</v>
      </c>
      <c r="C1778" t="str">
        <f t="array" ref="C1778">IF($A1778="","",INDEX(Summary!$B:$B,$AH1778))</f>
        <v>Oil</v>
      </c>
      <c r="D1778" t="str">
        <f t="array" ref="D1778">IF($A1778="","",INDEX(Summary!$C:$C,$AH1778))</f>
        <v>C6</v>
      </c>
      <c r="E1778">
        <f t="array" ref="E1778">IF($A1778="","",INDEX(Summary!$F:$F,$AH1778))</f>
        <v>0.1</v>
      </c>
      <c r="F1778" t="str">
        <f t="array" ref="F1778">IF($A1778="","",INDEX(Summary!$BC:$BC,$AH1778)&amp;"")</f>
        <v/>
      </c>
      <c r="G1778" t="e">
        <f t="shared" si="243"/>
        <v>#VALUE!</v>
      </c>
      <c r="H1778">
        <f t="shared" si="244"/>
        <v>0</v>
      </c>
      <c r="I1778" t="str">
        <f t="array" ref="I1778">IF($A1778="","",IF(IFERROR(INDEX(Summary!$BA:$BA,$AH1778),0)&lt;1,"Under 1 day",IF(INDEX(Summary!$BA:$BA,$AH1778)&lt;3,"1-3 days",IF(INDEX(Summary!$BA:$BA,$AH1778)&lt;7,"3-7 days","7+ days"))))</f>
        <v>Under 1 day</v>
      </c>
      <c r="J1778" t="str">
        <f t="array" ref="J1778">IF($A1778="","",IF(IFERROR(INDEX(Summary!$AX:$AX,$AH1778),0)&lt;0.25,"0-25%",IF(INDEX(Summary!$AX:$AX,$AH1778)&lt;0.5,"25-50%",IF(INDEX(Summary!$AX:$AX,$AH1778)&lt;0.75,"50-75%","75-100%"))))</f>
        <v>75-100%</v>
      </c>
      <c r="K1778" t="str">
        <f t="array" ref="K1778">IF($A1778="","",INDEX(Summary!$AY:$AY,$AH1778)&amp;"")</f>
        <v/>
      </c>
      <c r="L1778" s="1">
        <f>IF($A1778="","",Summary!$P$2+MOD(ROW()-2,30))</f>
        <v>46233</v>
      </c>
      <c r="M1778">
        <f t="shared" si="245"/>
        <v>7</v>
      </c>
      <c r="N1778">
        <f t="shared" si="246"/>
        <v>30</v>
      </c>
      <c r="O1778" t="str">
        <f t="shared" si="247"/>
        <v>Jul-2026</v>
      </c>
      <c r="P1778">
        <f t="shared" ca="1" si="248"/>
        <v>1</v>
      </c>
      <c r="Q1778" s="2">
        <f t="array" ref="Q1778">IF($A1778="",0,IFERROR(INDEX(Summary!$P$3:$AS$67,$AH1778-2,$M1778),0))</f>
        <v>0</v>
      </c>
      <c r="R1778" s="2">
        <f t="array" ref="R1778">IF($A1778="",0,ROUND(IFERROR(INDEX(Summary!$O:$O,$AH1778),0)/30,0))</f>
        <v>0</v>
      </c>
      <c r="S1778">
        <f t="shared" si="249"/>
        <v>0</v>
      </c>
      <c r="T1778" s="2">
        <f t="array" ref="T1778">IF($S1778=1,IFERROR(INDEX(Summary!$O:$O,$AH1778),0),0)</f>
        <v>0</v>
      </c>
      <c r="U1778" s="2">
        <f t="array" ref="U1778">IF($S1778=1,IFERROR(INDEX(Summary!$AT:$AT,$AH1778),0),0)</f>
        <v>0</v>
      </c>
      <c r="V1778" s="2">
        <f t="shared" si="250"/>
        <v>0</v>
      </c>
      <c r="W1778" s="2">
        <f t="array" ref="W1778">IF($S1778=1,IFERROR(INDEX(Summary!$AZ:$AZ,$AH1778),0),0)</f>
        <v>0</v>
      </c>
      <c r="X1778" s="3">
        <f t="array" ref="X1778">IF($S1778=1,IFERROR(INDEX(Summary!$BA:$BA,$AH1778),0),0)</f>
        <v>0</v>
      </c>
      <c r="Y1778" s="2">
        <f t="array" ref="Y1778">IF($S1778=1,IFERROR(INDEX(Summary!$G:$G,$AH1778),0),0)</f>
        <v>0</v>
      </c>
      <c r="Z1778" s="2">
        <f t="array" ref="Z1778">IF($S1778=1,IFERROR(INDEX(Summary!$H:$H,$AH1778),0),0)</f>
        <v>0</v>
      </c>
      <c r="AA1778" s="2">
        <f t="array" ref="AA1778">IF($S1778=1,IFERROR(INDEX(Summary!$I:$I,$AH1778),0),0)</f>
        <v>0</v>
      </c>
      <c r="AB1778" s="2">
        <f t="array" ref="AB1778">IF($S1778=1,IFERROR(INDEX(Summary!$J:$J,$AH1778),0),0)</f>
        <v>0</v>
      </c>
      <c r="AC1778" s="2">
        <f t="array" ref="AC1778">IF($S1778=1,IFERROR(INDEX(Summary!$K:$K,$AH1778),0),0)</f>
        <v>0</v>
      </c>
      <c r="AD1778" s="2">
        <f t="array" ref="AD1778">IF($S1778=1,IFERROR(INDEX(Summary!$L:$L,$AH1778),0),0)</f>
        <v>0</v>
      </c>
      <c r="AE1778" s="2">
        <f t="array" ref="AE1778">IF($S1778=1,IFERROR(INDEX(Summary!$M:$M,$AH1778),0),0)</f>
        <v>0</v>
      </c>
      <c r="AF1778" s="2">
        <f t="array" ref="AF1778">IF($S1778=1,IFERROR(INDEX(Summary!$N:$N,$AH1778),0),0)</f>
        <v>0</v>
      </c>
      <c r="AG1778">
        <f t="array" ref="AG1778">IF($A1778="","",IFERROR(INDEX(Summary!$BB:$BB,$AH1778),0))</f>
        <v>0</v>
      </c>
      <c r="AH1778">
        <f t="shared" si="251"/>
        <v>62</v>
      </c>
    </row>
    <row r="1779" spans="1:34" hidden="1">
      <c r="A1779" t="str">
        <f t="array" ref="A1779">IFERROR(INDEX(Summary!$D:$D,$AH1779)&amp;"","")</f>
        <v>FG00678</v>
      </c>
      <c r="B1779" t="str">
        <f t="array" ref="B1779">IF($A1779="","",INDEX(Summary!$E:$E,$AH1779))</f>
        <v>Virgin Coconut Oil - 100ml - Units</v>
      </c>
      <c r="C1779" t="str">
        <f t="array" ref="C1779">IF($A1779="","",INDEX(Summary!$B:$B,$AH1779))</f>
        <v>Oil</v>
      </c>
      <c r="D1779" t="str">
        <f t="array" ref="D1779">IF($A1779="","",INDEX(Summary!$C:$C,$AH1779))</f>
        <v>C6</v>
      </c>
      <c r="E1779">
        <f t="array" ref="E1779">IF($A1779="","",INDEX(Summary!$F:$F,$AH1779))</f>
        <v>0.1</v>
      </c>
      <c r="F1779" t="str">
        <f t="array" ref="F1779">IF($A1779="","",INDEX(Summary!$BC:$BC,$AH1779)&amp;"")</f>
        <v/>
      </c>
      <c r="G1779" t="e">
        <f t="shared" si="243"/>
        <v>#VALUE!</v>
      </c>
      <c r="H1779">
        <f t="shared" si="244"/>
        <v>0</v>
      </c>
      <c r="I1779" t="str">
        <f t="array" ref="I1779">IF($A1779="","",IF(IFERROR(INDEX(Summary!$BA:$BA,$AH1779),0)&lt;1,"Under 1 day",IF(INDEX(Summary!$BA:$BA,$AH1779)&lt;3,"1-3 days",IF(INDEX(Summary!$BA:$BA,$AH1779)&lt;7,"3-7 days","7+ days"))))</f>
        <v>Under 1 day</v>
      </c>
      <c r="J1779" t="str">
        <f t="array" ref="J1779">IF($A1779="","",IF(IFERROR(INDEX(Summary!$AX:$AX,$AH1779),0)&lt;0.25,"0-25%",IF(INDEX(Summary!$AX:$AX,$AH1779)&lt;0.5,"25-50%",IF(INDEX(Summary!$AX:$AX,$AH1779)&lt;0.75,"50-75%","75-100%"))))</f>
        <v>75-100%</v>
      </c>
      <c r="K1779" t="str">
        <f t="array" ref="K1779">IF($A1779="","",INDEX(Summary!$AY:$AY,$AH1779)&amp;"")</f>
        <v/>
      </c>
      <c r="L1779" s="1">
        <f>IF($A1779="","",Summary!$P$2+MOD(ROW()-2,30))</f>
        <v>46234</v>
      </c>
      <c r="M1779">
        <f t="shared" si="245"/>
        <v>8</v>
      </c>
      <c r="N1779">
        <f t="shared" si="246"/>
        <v>31</v>
      </c>
      <c r="O1779" t="str">
        <f t="shared" si="247"/>
        <v>Jul-2026</v>
      </c>
      <c r="P1779">
        <f t="shared" ca="1" si="248"/>
        <v>1</v>
      </c>
      <c r="Q1779" s="2">
        <f t="array" ref="Q1779">IF($A1779="",0,IFERROR(INDEX(Summary!$P$3:$AS$67,$AH1779-2,$M1779),0))</f>
        <v>0</v>
      </c>
      <c r="R1779" s="2">
        <f t="array" ref="R1779">IF($A1779="",0,ROUND(IFERROR(INDEX(Summary!$O:$O,$AH1779),0)/30,0))</f>
        <v>0</v>
      </c>
      <c r="S1779">
        <f t="shared" si="249"/>
        <v>0</v>
      </c>
      <c r="T1779" s="2">
        <f t="array" ref="T1779">IF($S1779=1,IFERROR(INDEX(Summary!$O:$O,$AH1779),0),0)</f>
        <v>0</v>
      </c>
      <c r="U1779" s="2">
        <f t="array" ref="U1779">IF($S1779=1,IFERROR(INDEX(Summary!$AT:$AT,$AH1779),0),0)</f>
        <v>0</v>
      </c>
      <c r="V1779" s="2">
        <f t="shared" si="250"/>
        <v>0</v>
      </c>
      <c r="W1779" s="2">
        <f t="array" ref="W1779">IF($S1779=1,IFERROR(INDEX(Summary!$AZ:$AZ,$AH1779),0),0)</f>
        <v>0</v>
      </c>
      <c r="X1779" s="3">
        <f t="array" ref="X1779">IF($S1779=1,IFERROR(INDEX(Summary!$BA:$BA,$AH1779),0),0)</f>
        <v>0</v>
      </c>
      <c r="Y1779" s="2">
        <f t="array" ref="Y1779">IF($S1779=1,IFERROR(INDEX(Summary!$G:$G,$AH1779),0),0)</f>
        <v>0</v>
      </c>
      <c r="Z1779" s="2">
        <f t="array" ref="Z1779">IF($S1779=1,IFERROR(INDEX(Summary!$H:$H,$AH1779),0),0)</f>
        <v>0</v>
      </c>
      <c r="AA1779" s="2">
        <f t="array" ref="AA1779">IF($S1779=1,IFERROR(INDEX(Summary!$I:$I,$AH1779),0),0)</f>
        <v>0</v>
      </c>
      <c r="AB1779" s="2">
        <f t="array" ref="AB1779">IF($S1779=1,IFERROR(INDEX(Summary!$J:$J,$AH1779),0),0)</f>
        <v>0</v>
      </c>
      <c r="AC1779" s="2">
        <f t="array" ref="AC1779">IF($S1779=1,IFERROR(INDEX(Summary!$K:$K,$AH1779),0),0)</f>
        <v>0</v>
      </c>
      <c r="AD1779" s="2">
        <f t="array" ref="AD1779">IF($S1779=1,IFERROR(INDEX(Summary!$L:$L,$AH1779),0),0)</f>
        <v>0</v>
      </c>
      <c r="AE1779" s="2">
        <f t="array" ref="AE1779">IF($S1779=1,IFERROR(INDEX(Summary!$M:$M,$AH1779),0),0)</f>
        <v>0</v>
      </c>
      <c r="AF1779" s="2">
        <f t="array" ref="AF1779">IF($S1779=1,IFERROR(INDEX(Summary!$N:$N,$AH1779),0),0)</f>
        <v>0</v>
      </c>
      <c r="AG1779">
        <f t="array" ref="AG1779">IF($A1779="","",IFERROR(INDEX(Summary!$BB:$BB,$AH1779),0))</f>
        <v>0</v>
      </c>
      <c r="AH1779">
        <f t="shared" si="251"/>
        <v>62</v>
      </c>
    </row>
    <row r="1780" spans="1:34" hidden="1">
      <c r="A1780" t="str">
        <f t="array" ref="A1780">IFERROR(INDEX(Summary!$D:$D,$AH1780)&amp;"","")</f>
        <v>FG00678</v>
      </c>
      <c r="B1780" t="str">
        <f t="array" ref="B1780">IF($A1780="","",INDEX(Summary!$E:$E,$AH1780))</f>
        <v>Virgin Coconut Oil - 100ml - Units</v>
      </c>
      <c r="C1780" t="str">
        <f t="array" ref="C1780">IF($A1780="","",INDEX(Summary!$B:$B,$AH1780))</f>
        <v>Oil</v>
      </c>
      <c r="D1780" t="str">
        <f t="array" ref="D1780">IF($A1780="","",INDEX(Summary!$C:$C,$AH1780))</f>
        <v>C6</v>
      </c>
      <c r="E1780">
        <f t="array" ref="E1780">IF($A1780="","",INDEX(Summary!$F:$F,$AH1780))</f>
        <v>0.1</v>
      </c>
      <c r="F1780" t="str">
        <f t="array" ref="F1780">IF($A1780="","",INDEX(Summary!$BC:$BC,$AH1780)&amp;"")</f>
        <v/>
      </c>
      <c r="G1780" t="e">
        <f t="shared" si="243"/>
        <v>#VALUE!</v>
      </c>
      <c r="H1780">
        <f t="shared" si="244"/>
        <v>0</v>
      </c>
      <c r="I1780" t="str">
        <f t="array" ref="I1780">IF($A1780="","",IF(IFERROR(INDEX(Summary!$BA:$BA,$AH1780),0)&lt;1,"Under 1 day",IF(INDEX(Summary!$BA:$BA,$AH1780)&lt;3,"1-3 days",IF(INDEX(Summary!$BA:$BA,$AH1780)&lt;7,"3-7 days","7+ days"))))</f>
        <v>Under 1 day</v>
      </c>
      <c r="J1780" t="str">
        <f t="array" ref="J1780">IF($A1780="","",IF(IFERROR(INDEX(Summary!$AX:$AX,$AH1780),0)&lt;0.25,"0-25%",IF(INDEX(Summary!$AX:$AX,$AH1780)&lt;0.5,"25-50%",IF(INDEX(Summary!$AX:$AX,$AH1780)&lt;0.75,"50-75%","75-100%"))))</f>
        <v>75-100%</v>
      </c>
      <c r="K1780" t="str">
        <f t="array" ref="K1780">IF($A1780="","",INDEX(Summary!$AY:$AY,$AH1780)&amp;"")</f>
        <v/>
      </c>
      <c r="L1780" s="1">
        <f>IF($A1780="","",Summary!$P$2+MOD(ROW()-2,30))</f>
        <v>46235</v>
      </c>
      <c r="M1780">
        <f t="shared" si="245"/>
        <v>9</v>
      </c>
      <c r="N1780">
        <f t="shared" si="246"/>
        <v>1</v>
      </c>
      <c r="O1780" t="str">
        <f t="shared" si="247"/>
        <v>Aug-2026</v>
      </c>
      <c r="P1780">
        <f t="shared" ca="1" si="248"/>
        <v>1</v>
      </c>
      <c r="Q1780" s="2">
        <f t="array" ref="Q1780">IF($A1780="",0,IFERROR(INDEX(Summary!$P$3:$AS$67,$AH1780-2,$M1780),0))</f>
        <v>0</v>
      </c>
      <c r="R1780" s="2">
        <f t="array" ref="R1780">IF($A1780="",0,ROUND(IFERROR(INDEX(Summary!$O:$O,$AH1780),0)/30,0))</f>
        <v>0</v>
      </c>
      <c r="S1780">
        <f t="shared" si="249"/>
        <v>0</v>
      </c>
      <c r="T1780" s="2">
        <f t="array" ref="T1780">IF($S1780=1,IFERROR(INDEX(Summary!$O:$O,$AH1780),0),0)</f>
        <v>0</v>
      </c>
      <c r="U1780" s="2">
        <f t="array" ref="U1780">IF($S1780=1,IFERROR(INDEX(Summary!$AT:$AT,$AH1780),0),0)</f>
        <v>0</v>
      </c>
      <c r="V1780" s="2">
        <f t="shared" si="250"/>
        <v>0</v>
      </c>
      <c r="W1780" s="2">
        <f t="array" ref="W1780">IF($S1780=1,IFERROR(INDEX(Summary!$AZ:$AZ,$AH1780),0),0)</f>
        <v>0</v>
      </c>
      <c r="X1780" s="3">
        <f t="array" ref="X1780">IF($S1780=1,IFERROR(INDEX(Summary!$BA:$BA,$AH1780),0),0)</f>
        <v>0</v>
      </c>
      <c r="Y1780" s="2">
        <f t="array" ref="Y1780">IF($S1780=1,IFERROR(INDEX(Summary!$G:$G,$AH1780),0),0)</f>
        <v>0</v>
      </c>
      <c r="Z1780" s="2">
        <f t="array" ref="Z1780">IF($S1780=1,IFERROR(INDEX(Summary!$H:$H,$AH1780),0),0)</f>
        <v>0</v>
      </c>
      <c r="AA1780" s="2">
        <f t="array" ref="AA1780">IF($S1780=1,IFERROR(INDEX(Summary!$I:$I,$AH1780),0),0)</f>
        <v>0</v>
      </c>
      <c r="AB1780" s="2">
        <f t="array" ref="AB1780">IF($S1780=1,IFERROR(INDEX(Summary!$J:$J,$AH1780),0),0)</f>
        <v>0</v>
      </c>
      <c r="AC1780" s="2">
        <f t="array" ref="AC1780">IF($S1780=1,IFERROR(INDEX(Summary!$K:$K,$AH1780),0),0)</f>
        <v>0</v>
      </c>
      <c r="AD1780" s="2">
        <f t="array" ref="AD1780">IF($S1780=1,IFERROR(INDEX(Summary!$L:$L,$AH1780),0),0)</f>
        <v>0</v>
      </c>
      <c r="AE1780" s="2">
        <f t="array" ref="AE1780">IF($S1780=1,IFERROR(INDEX(Summary!$M:$M,$AH1780),0),0)</f>
        <v>0</v>
      </c>
      <c r="AF1780" s="2">
        <f t="array" ref="AF1780">IF($S1780=1,IFERROR(INDEX(Summary!$N:$N,$AH1780),0),0)</f>
        <v>0</v>
      </c>
      <c r="AG1780">
        <f t="array" ref="AG1780">IF($A1780="","",IFERROR(INDEX(Summary!$BB:$BB,$AH1780),0))</f>
        <v>0</v>
      </c>
      <c r="AH1780">
        <f t="shared" si="251"/>
        <v>62</v>
      </c>
    </row>
    <row r="1781" spans="1:34" hidden="1">
      <c r="A1781" t="str">
        <f t="array" ref="A1781">IFERROR(INDEX(Summary!$D:$D,$AH1781)&amp;"","")</f>
        <v>FG00678</v>
      </c>
      <c r="B1781" t="str">
        <f t="array" ref="B1781">IF($A1781="","",INDEX(Summary!$E:$E,$AH1781))</f>
        <v>Virgin Coconut Oil - 100ml - Units</v>
      </c>
      <c r="C1781" t="str">
        <f t="array" ref="C1781">IF($A1781="","",INDEX(Summary!$B:$B,$AH1781))</f>
        <v>Oil</v>
      </c>
      <c r="D1781" t="str">
        <f t="array" ref="D1781">IF($A1781="","",INDEX(Summary!$C:$C,$AH1781))</f>
        <v>C6</v>
      </c>
      <c r="E1781">
        <f t="array" ref="E1781">IF($A1781="","",INDEX(Summary!$F:$F,$AH1781))</f>
        <v>0.1</v>
      </c>
      <c r="F1781" t="str">
        <f t="array" ref="F1781">IF($A1781="","",INDEX(Summary!$BC:$BC,$AH1781)&amp;"")</f>
        <v/>
      </c>
      <c r="G1781" t="e">
        <f t="shared" si="243"/>
        <v>#VALUE!</v>
      </c>
      <c r="H1781">
        <f t="shared" si="244"/>
        <v>0</v>
      </c>
      <c r="I1781" t="str">
        <f t="array" ref="I1781">IF($A1781="","",IF(IFERROR(INDEX(Summary!$BA:$BA,$AH1781),0)&lt;1,"Under 1 day",IF(INDEX(Summary!$BA:$BA,$AH1781)&lt;3,"1-3 days",IF(INDEX(Summary!$BA:$BA,$AH1781)&lt;7,"3-7 days","7+ days"))))</f>
        <v>Under 1 day</v>
      </c>
      <c r="J1781" t="str">
        <f t="array" ref="J1781">IF($A1781="","",IF(IFERROR(INDEX(Summary!$AX:$AX,$AH1781),0)&lt;0.25,"0-25%",IF(INDEX(Summary!$AX:$AX,$AH1781)&lt;0.5,"25-50%",IF(INDEX(Summary!$AX:$AX,$AH1781)&lt;0.75,"50-75%","75-100%"))))</f>
        <v>75-100%</v>
      </c>
      <c r="K1781" t="str">
        <f t="array" ref="K1781">IF($A1781="","",INDEX(Summary!$AY:$AY,$AH1781)&amp;"")</f>
        <v/>
      </c>
      <c r="L1781" s="1">
        <f>IF($A1781="","",Summary!$P$2+MOD(ROW()-2,30))</f>
        <v>46236</v>
      </c>
      <c r="M1781">
        <f t="shared" si="245"/>
        <v>10</v>
      </c>
      <c r="N1781">
        <f t="shared" si="246"/>
        <v>2</v>
      </c>
      <c r="O1781" t="str">
        <f t="shared" si="247"/>
        <v>Aug-2026</v>
      </c>
      <c r="P1781">
        <f t="shared" ca="1" si="248"/>
        <v>1</v>
      </c>
      <c r="Q1781" s="2">
        <f t="array" ref="Q1781">IF($A1781="",0,IFERROR(INDEX(Summary!$P$3:$AS$67,$AH1781-2,$M1781),0))</f>
        <v>0</v>
      </c>
      <c r="R1781" s="2">
        <f t="array" ref="R1781">IF($A1781="",0,ROUND(IFERROR(INDEX(Summary!$O:$O,$AH1781),0)/30,0))</f>
        <v>0</v>
      </c>
      <c r="S1781">
        <f t="shared" si="249"/>
        <v>0</v>
      </c>
      <c r="T1781" s="2">
        <f t="array" ref="T1781">IF($S1781=1,IFERROR(INDEX(Summary!$O:$O,$AH1781),0),0)</f>
        <v>0</v>
      </c>
      <c r="U1781" s="2">
        <f t="array" ref="U1781">IF($S1781=1,IFERROR(INDEX(Summary!$AT:$AT,$AH1781),0),0)</f>
        <v>0</v>
      </c>
      <c r="V1781" s="2">
        <f t="shared" si="250"/>
        <v>0</v>
      </c>
      <c r="W1781" s="2">
        <f t="array" ref="W1781">IF($S1781=1,IFERROR(INDEX(Summary!$AZ:$AZ,$AH1781),0),0)</f>
        <v>0</v>
      </c>
      <c r="X1781" s="3">
        <f t="array" ref="X1781">IF($S1781=1,IFERROR(INDEX(Summary!$BA:$BA,$AH1781),0),0)</f>
        <v>0</v>
      </c>
      <c r="Y1781" s="2">
        <f t="array" ref="Y1781">IF($S1781=1,IFERROR(INDEX(Summary!$G:$G,$AH1781),0),0)</f>
        <v>0</v>
      </c>
      <c r="Z1781" s="2">
        <f t="array" ref="Z1781">IF($S1781=1,IFERROR(INDEX(Summary!$H:$H,$AH1781),0),0)</f>
        <v>0</v>
      </c>
      <c r="AA1781" s="2">
        <f t="array" ref="AA1781">IF($S1781=1,IFERROR(INDEX(Summary!$I:$I,$AH1781),0),0)</f>
        <v>0</v>
      </c>
      <c r="AB1781" s="2">
        <f t="array" ref="AB1781">IF($S1781=1,IFERROR(INDEX(Summary!$J:$J,$AH1781),0),0)</f>
        <v>0</v>
      </c>
      <c r="AC1781" s="2">
        <f t="array" ref="AC1781">IF($S1781=1,IFERROR(INDEX(Summary!$K:$K,$AH1781),0),0)</f>
        <v>0</v>
      </c>
      <c r="AD1781" s="2">
        <f t="array" ref="AD1781">IF($S1781=1,IFERROR(INDEX(Summary!$L:$L,$AH1781),0),0)</f>
        <v>0</v>
      </c>
      <c r="AE1781" s="2">
        <f t="array" ref="AE1781">IF($S1781=1,IFERROR(INDEX(Summary!$M:$M,$AH1781),0),0)</f>
        <v>0</v>
      </c>
      <c r="AF1781" s="2">
        <f t="array" ref="AF1781">IF($S1781=1,IFERROR(INDEX(Summary!$N:$N,$AH1781),0),0)</f>
        <v>0</v>
      </c>
      <c r="AG1781">
        <f t="array" ref="AG1781">IF($A1781="","",IFERROR(INDEX(Summary!$BB:$BB,$AH1781),0))</f>
        <v>0</v>
      </c>
      <c r="AH1781">
        <f t="shared" si="251"/>
        <v>62</v>
      </c>
    </row>
    <row r="1782" spans="1:34" hidden="1">
      <c r="A1782" t="str">
        <f t="array" ref="A1782">IFERROR(INDEX(Summary!$D:$D,$AH1782)&amp;"","")</f>
        <v>FG00678</v>
      </c>
      <c r="B1782" t="str">
        <f t="array" ref="B1782">IF($A1782="","",INDEX(Summary!$E:$E,$AH1782))</f>
        <v>Virgin Coconut Oil - 100ml - Units</v>
      </c>
      <c r="C1782" t="str">
        <f t="array" ref="C1782">IF($A1782="","",INDEX(Summary!$B:$B,$AH1782))</f>
        <v>Oil</v>
      </c>
      <c r="D1782" t="str">
        <f t="array" ref="D1782">IF($A1782="","",INDEX(Summary!$C:$C,$AH1782))</f>
        <v>C6</v>
      </c>
      <c r="E1782">
        <f t="array" ref="E1782">IF($A1782="","",INDEX(Summary!$F:$F,$AH1782))</f>
        <v>0.1</v>
      </c>
      <c r="F1782" t="str">
        <f t="array" ref="F1782">IF($A1782="","",INDEX(Summary!$BC:$BC,$AH1782)&amp;"")</f>
        <v/>
      </c>
      <c r="G1782" t="e">
        <f t="shared" si="243"/>
        <v>#VALUE!</v>
      </c>
      <c r="H1782">
        <f t="shared" si="244"/>
        <v>0</v>
      </c>
      <c r="I1782" t="str">
        <f t="array" ref="I1782">IF($A1782="","",IF(IFERROR(INDEX(Summary!$BA:$BA,$AH1782),0)&lt;1,"Under 1 day",IF(INDEX(Summary!$BA:$BA,$AH1782)&lt;3,"1-3 days",IF(INDEX(Summary!$BA:$BA,$AH1782)&lt;7,"3-7 days","7+ days"))))</f>
        <v>Under 1 day</v>
      </c>
      <c r="J1782" t="str">
        <f t="array" ref="J1782">IF($A1782="","",IF(IFERROR(INDEX(Summary!$AX:$AX,$AH1782),0)&lt;0.25,"0-25%",IF(INDEX(Summary!$AX:$AX,$AH1782)&lt;0.5,"25-50%",IF(INDEX(Summary!$AX:$AX,$AH1782)&lt;0.75,"50-75%","75-100%"))))</f>
        <v>75-100%</v>
      </c>
      <c r="K1782" t="str">
        <f t="array" ref="K1782">IF($A1782="","",INDEX(Summary!$AY:$AY,$AH1782)&amp;"")</f>
        <v/>
      </c>
      <c r="L1782" s="1">
        <f>IF($A1782="","",Summary!$P$2+MOD(ROW()-2,30))</f>
        <v>46237</v>
      </c>
      <c r="M1782">
        <f t="shared" si="245"/>
        <v>11</v>
      </c>
      <c r="N1782">
        <f t="shared" si="246"/>
        <v>3</v>
      </c>
      <c r="O1782" t="str">
        <f t="shared" si="247"/>
        <v>Aug-2026</v>
      </c>
      <c r="P1782">
        <f t="shared" ca="1" si="248"/>
        <v>1</v>
      </c>
      <c r="Q1782" s="2">
        <f t="array" ref="Q1782">IF($A1782="",0,IFERROR(INDEX(Summary!$P$3:$AS$67,$AH1782-2,$M1782),0))</f>
        <v>0</v>
      </c>
      <c r="R1782" s="2">
        <f t="array" ref="R1782">IF($A1782="",0,ROUND(IFERROR(INDEX(Summary!$O:$O,$AH1782),0)/30,0))</f>
        <v>0</v>
      </c>
      <c r="S1782">
        <f t="shared" si="249"/>
        <v>0</v>
      </c>
      <c r="T1782" s="2">
        <f t="array" ref="T1782">IF($S1782=1,IFERROR(INDEX(Summary!$O:$O,$AH1782),0),0)</f>
        <v>0</v>
      </c>
      <c r="U1782" s="2">
        <f t="array" ref="U1782">IF($S1782=1,IFERROR(INDEX(Summary!$AT:$AT,$AH1782),0),0)</f>
        <v>0</v>
      </c>
      <c r="V1782" s="2">
        <f t="shared" si="250"/>
        <v>0</v>
      </c>
      <c r="W1782" s="2">
        <f t="array" ref="W1782">IF($S1782=1,IFERROR(INDEX(Summary!$AZ:$AZ,$AH1782),0),0)</f>
        <v>0</v>
      </c>
      <c r="X1782" s="3">
        <f t="array" ref="X1782">IF($S1782=1,IFERROR(INDEX(Summary!$BA:$BA,$AH1782),0),0)</f>
        <v>0</v>
      </c>
      <c r="Y1782" s="2">
        <f t="array" ref="Y1782">IF($S1782=1,IFERROR(INDEX(Summary!$G:$G,$AH1782),0),0)</f>
        <v>0</v>
      </c>
      <c r="Z1782" s="2">
        <f t="array" ref="Z1782">IF($S1782=1,IFERROR(INDEX(Summary!$H:$H,$AH1782),0),0)</f>
        <v>0</v>
      </c>
      <c r="AA1782" s="2">
        <f t="array" ref="AA1782">IF($S1782=1,IFERROR(INDEX(Summary!$I:$I,$AH1782),0),0)</f>
        <v>0</v>
      </c>
      <c r="AB1782" s="2">
        <f t="array" ref="AB1782">IF($S1782=1,IFERROR(INDEX(Summary!$J:$J,$AH1782),0),0)</f>
        <v>0</v>
      </c>
      <c r="AC1782" s="2">
        <f t="array" ref="AC1782">IF($S1782=1,IFERROR(INDEX(Summary!$K:$K,$AH1782),0),0)</f>
        <v>0</v>
      </c>
      <c r="AD1782" s="2">
        <f t="array" ref="AD1782">IF($S1782=1,IFERROR(INDEX(Summary!$L:$L,$AH1782),0),0)</f>
        <v>0</v>
      </c>
      <c r="AE1782" s="2">
        <f t="array" ref="AE1782">IF($S1782=1,IFERROR(INDEX(Summary!$M:$M,$AH1782),0),0)</f>
        <v>0</v>
      </c>
      <c r="AF1782" s="2">
        <f t="array" ref="AF1782">IF($S1782=1,IFERROR(INDEX(Summary!$N:$N,$AH1782),0),0)</f>
        <v>0</v>
      </c>
      <c r="AG1782">
        <f t="array" ref="AG1782">IF($A1782="","",IFERROR(INDEX(Summary!$BB:$BB,$AH1782),0))</f>
        <v>0</v>
      </c>
      <c r="AH1782">
        <f t="shared" si="251"/>
        <v>62</v>
      </c>
    </row>
    <row r="1783" spans="1:34" hidden="1">
      <c r="A1783" t="str">
        <f t="array" ref="A1783">IFERROR(INDEX(Summary!$D:$D,$AH1783)&amp;"","")</f>
        <v>FG00678</v>
      </c>
      <c r="B1783" t="str">
        <f t="array" ref="B1783">IF($A1783="","",INDEX(Summary!$E:$E,$AH1783))</f>
        <v>Virgin Coconut Oil - 100ml - Units</v>
      </c>
      <c r="C1783" t="str">
        <f t="array" ref="C1783">IF($A1783="","",INDEX(Summary!$B:$B,$AH1783))</f>
        <v>Oil</v>
      </c>
      <c r="D1783" t="str">
        <f t="array" ref="D1783">IF($A1783="","",INDEX(Summary!$C:$C,$AH1783))</f>
        <v>C6</v>
      </c>
      <c r="E1783">
        <f t="array" ref="E1783">IF($A1783="","",INDEX(Summary!$F:$F,$AH1783))</f>
        <v>0.1</v>
      </c>
      <c r="F1783" t="str">
        <f t="array" ref="F1783">IF($A1783="","",INDEX(Summary!$BC:$BC,$AH1783)&amp;"")</f>
        <v/>
      </c>
      <c r="G1783" t="e">
        <f t="shared" si="243"/>
        <v>#VALUE!</v>
      </c>
      <c r="H1783">
        <f t="shared" si="244"/>
        <v>0</v>
      </c>
      <c r="I1783" t="str">
        <f t="array" ref="I1783">IF($A1783="","",IF(IFERROR(INDEX(Summary!$BA:$BA,$AH1783),0)&lt;1,"Under 1 day",IF(INDEX(Summary!$BA:$BA,$AH1783)&lt;3,"1-3 days",IF(INDEX(Summary!$BA:$BA,$AH1783)&lt;7,"3-7 days","7+ days"))))</f>
        <v>Under 1 day</v>
      </c>
      <c r="J1783" t="str">
        <f t="array" ref="J1783">IF($A1783="","",IF(IFERROR(INDEX(Summary!$AX:$AX,$AH1783),0)&lt;0.25,"0-25%",IF(INDEX(Summary!$AX:$AX,$AH1783)&lt;0.5,"25-50%",IF(INDEX(Summary!$AX:$AX,$AH1783)&lt;0.75,"50-75%","75-100%"))))</f>
        <v>75-100%</v>
      </c>
      <c r="K1783" t="str">
        <f t="array" ref="K1783">IF($A1783="","",INDEX(Summary!$AY:$AY,$AH1783)&amp;"")</f>
        <v/>
      </c>
      <c r="L1783" s="1">
        <f>IF($A1783="","",Summary!$P$2+MOD(ROW()-2,30))</f>
        <v>46238</v>
      </c>
      <c r="M1783">
        <f t="shared" si="245"/>
        <v>12</v>
      </c>
      <c r="N1783">
        <f t="shared" si="246"/>
        <v>4</v>
      </c>
      <c r="O1783" t="str">
        <f t="shared" si="247"/>
        <v>Aug-2026</v>
      </c>
      <c r="P1783">
        <f t="shared" ca="1" si="248"/>
        <v>1</v>
      </c>
      <c r="Q1783" s="2">
        <f t="array" ref="Q1783">IF($A1783="",0,IFERROR(INDEX(Summary!$P$3:$AS$67,$AH1783-2,$M1783),0))</f>
        <v>0</v>
      </c>
      <c r="R1783" s="2">
        <f t="array" ref="R1783">IF($A1783="",0,ROUND(IFERROR(INDEX(Summary!$O:$O,$AH1783),0)/30,0))</f>
        <v>0</v>
      </c>
      <c r="S1783">
        <f t="shared" si="249"/>
        <v>0</v>
      </c>
      <c r="T1783" s="2">
        <f t="array" ref="T1783">IF($S1783=1,IFERROR(INDEX(Summary!$O:$O,$AH1783),0),0)</f>
        <v>0</v>
      </c>
      <c r="U1783" s="2">
        <f t="array" ref="U1783">IF($S1783=1,IFERROR(INDEX(Summary!$AT:$AT,$AH1783),0),0)</f>
        <v>0</v>
      </c>
      <c r="V1783" s="2">
        <f t="shared" si="250"/>
        <v>0</v>
      </c>
      <c r="W1783" s="2">
        <f t="array" ref="W1783">IF($S1783=1,IFERROR(INDEX(Summary!$AZ:$AZ,$AH1783),0),0)</f>
        <v>0</v>
      </c>
      <c r="X1783" s="3">
        <f t="array" ref="X1783">IF($S1783=1,IFERROR(INDEX(Summary!$BA:$BA,$AH1783),0),0)</f>
        <v>0</v>
      </c>
      <c r="Y1783" s="2">
        <f t="array" ref="Y1783">IF($S1783=1,IFERROR(INDEX(Summary!$G:$G,$AH1783),0),0)</f>
        <v>0</v>
      </c>
      <c r="Z1783" s="2">
        <f t="array" ref="Z1783">IF($S1783=1,IFERROR(INDEX(Summary!$H:$H,$AH1783),0),0)</f>
        <v>0</v>
      </c>
      <c r="AA1783" s="2">
        <f t="array" ref="AA1783">IF($S1783=1,IFERROR(INDEX(Summary!$I:$I,$AH1783),0),0)</f>
        <v>0</v>
      </c>
      <c r="AB1783" s="2">
        <f t="array" ref="AB1783">IF($S1783=1,IFERROR(INDEX(Summary!$J:$J,$AH1783),0),0)</f>
        <v>0</v>
      </c>
      <c r="AC1783" s="2">
        <f t="array" ref="AC1783">IF($S1783=1,IFERROR(INDEX(Summary!$K:$K,$AH1783),0),0)</f>
        <v>0</v>
      </c>
      <c r="AD1783" s="2">
        <f t="array" ref="AD1783">IF($S1783=1,IFERROR(INDEX(Summary!$L:$L,$AH1783),0),0)</f>
        <v>0</v>
      </c>
      <c r="AE1783" s="2">
        <f t="array" ref="AE1783">IF($S1783=1,IFERROR(INDEX(Summary!$M:$M,$AH1783),0),0)</f>
        <v>0</v>
      </c>
      <c r="AF1783" s="2">
        <f t="array" ref="AF1783">IF($S1783=1,IFERROR(INDEX(Summary!$N:$N,$AH1783),0),0)</f>
        <v>0</v>
      </c>
      <c r="AG1783">
        <f t="array" ref="AG1783">IF($A1783="","",IFERROR(INDEX(Summary!$BB:$BB,$AH1783),0))</f>
        <v>0</v>
      </c>
      <c r="AH1783">
        <f t="shared" si="251"/>
        <v>62</v>
      </c>
    </row>
    <row r="1784" spans="1:34" hidden="1">
      <c r="A1784" t="str">
        <f t="array" ref="A1784">IFERROR(INDEX(Summary!$D:$D,$AH1784)&amp;"","")</f>
        <v>FG00678</v>
      </c>
      <c r="B1784" t="str">
        <f t="array" ref="B1784">IF($A1784="","",INDEX(Summary!$E:$E,$AH1784))</f>
        <v>Virgin Coconut Oil - 100ml - Units</v>
      </c>
      <c r="C1784" t="str">
        <f t="array" ref="C1784">IF($A1784="","",INDEX(Summary!$B:$B,$AH1784))</f>
        <v>Oil</v>
      </c>
      <c r="D1784" t="str">
        <f t="array" ref="D1784">IF($A1784="","",INDEX(Summary!$C:$C,$AH1784))</f>
        <v>C6</v>
      </c>
      <c r="E1784">
        <f t="array" ref="E1784">IF($A1784="","",INDEX(Summary!$F:$F,$AH1784))</f>
        <v>0.1</v>
      </c>
      <c r="F1784" t="str">
        <f t="array" ref="F1784">IF($A1784="","",INDEX(Summary!$BC:$BC,$AH1784)&amp;"")</f>
        <v/>
      </c>
      <c r="G1784" t="e">
        <f t="shared" si="243"/>
        <v>#VALUE!</v>
      </c>
      <c r="H1784">
        <f t="shared" si="244"/>
        <v>0</v>
      </c>
      <c r="I1784" t="str">
        <f t="array" ref="I1784">IF($A1784="","",IF(IFERROR(INDEX(Summary!$BA:$BA,$AH1784),0)&lt;1,"Under 1 day",IF(INDEX(Summary!$BA:$BA,$AH1784)&lt;3,"1-3 days",IF(INDEX(Summary!$BA:$BA,$AH1784)&lt;7,"3-7 days","7+ days"))))</f>
        <v>Under 1 day</v>
      </c>
      <c r="J1784" t="str">
        <f t="array" ref="J1784">IF($A1784="","",IF(IFERROR(INDEX(Summary!$AX:$AX,$AH1784),0)&lt;0.25,"0-25%",IF(INDEX(Summary!$AX:$AX,$AH1784)&lt;0.5,"25-50%",IF(INDEX(Summary!$AX:$AX,$AH1784)&lt;0.75,"50-75%","75-100%"))))</f>
        <v>75-100%</v>
      </c>
      <c r="K1784" t="str">
        <f t="array" ref="K1784">IF($A1784="","",INDEX(Summary!$AY:$AY,$AH1784)&amp;"")</f>
        <v/>
      </c>
      <c r="L1784" s="1">
        <f>IF($A1784="","",Summary!$P$2+MOD(ROW()-2,30))</f>
        <v>46239</v>
      </c>
      <c r="M1784">
        <f t="shared" si="245"/>
        <v>13</v>
      </c>
      <c r="N1784">
        <f t="shared" si="246"/>
        <v>5</v>
      </c>
      <c r="O1784" t="str">
        <f t="shared" si="247"/>
        <v>Aug-2026</v>
      </c>
      <c r="P1784">
        <f t="shared" ca="1" si="248"/>
        <v>1</v>
      </c>
      <c r="Q1784" s="2">
        <f t="array" ref="Q1784">IF($A1784="",0,IFERROR(INDEX(Summary!$P$3:$AS$67,$AH1784-2,$M1784),0))</f>
        <v>0</v>
      </c>
      <c r="R1784" s="2">
        <f t="array" ref="R1784">IF($A1784="",0,ROUND(IFERROR(INDEX(Summary!$O:$O,$AH1784),0)/30,0))</f>
        <v>0</v>
      </c>
      <c r="S1784">
        <f t="shared" si="249"/>
        <v>0</v>
      </c>
      <c r="T1784" s="2">
        <f t="array" ref="T1784">IF($S1784=1,IFERROR(INDEX(Summary!$O:$O,$AH1784),0),0)</f>
        <v>0</v>
      </c>
      <c r="U1784" s="2">
        <f t="array" ref="U1784">IF($S1784=1,IFERROR(INDEX(Summary!$AT:$AT,$AH1784),0),0)</f>
        <v>0</v>
      </c>
      <c r="V1784" s="2">
        <f t="shared" si="250"/>
        <v>0</v>
      </c>
      <c r="W1784" s="2">
        <f t="array" ref="W1784">IF($S1784=1,IFERROR(INDEX(Summary!$AZ:$AZ,$AH1784),0),0)</f>
        <v>0</v>
      </c>
      <c r="X1784" s="3">
        <f t="array" ref="X1784">IF($S1784=1,IFERROR(INDEX(Summary!$BA:$BA,$AH1784),0),0)</f>
        <v>0</v>
      </c>
      <c r="Y1784" s="2">
        <f t="array" ref="Y1784">IF($S1784=1,IFERROR(INDEX(Summary!$G:$G,$AH1784),0),0)</f>
        <v>0</v>
      </c>
      <c r="Z1784" s="2">
        <f t="array" ref="Z1784">IF($S1784=1,IFERROR(INDEX(Summary!$H:$H,$AH1784),0),0)</f>
        <v>0</v>
      </c>
      <c r="AA1784" s="2">
        <f t="array" ref="AA1784">IF($S1784=1,IFERROR(INDEX(Summary!$I:$I,$AH1784),0),0)</f>
        <v>0</v>
      </c>
      <c r="AB1784" s="2">
        <f t="array" ref="AB1784">IF($S1784=1,IFERROR(INDEX(Summary!$J:$J,$AH1784),0),0)</f>
        <v>0</v>
      </c>
      <c r="AC1784" s="2">
        <f t="array" ref="AC1784">IF($S1784=1,IFERROR(INDEX(Summary!$K:$K,$AH1784),0),0)</f>
        <v>0</v>
      </c>
      <c r="AD1784" s="2">
        <f t="array" ref="AD1784">IF($S1784=1,IFERROR(INDEX(Summary!$L:$L,$AH1784),0),0)</f>
        <v>0</v>
      </c>
      <c r="AE1784" s="2">
        <f t="array" ref="AE1784">IF($S1784=1,IFERROR(INDEX(Summary!$M:$M,$AH1784),0),0)</f>
        <v>0</v>
      </c>
      <c r="AF1784" s="2">
        <f t="array" ref="AF1784">IF($S1784=1,IFERROR(INDEX(Summary!$N:$N,$AH1784),0),0)</f>
        <v>0</v>
      </c>
      <c r="AG1784">
        <f t="array" ref="AG1784">IF($A1784="","",IFERROR(INDEX(Summary!$BB:$BB,$AH1784),0))</f>
        <v>0</v>
      </c>
      <c r="AH1784">
        <f t="shared" si="251"/>
        <v>62</v>
      </c>
    </row>
    <row r="1785" spans="1:34" hidden="1">
      <c r="A1785" t="str">
        <f t="array" ref="A1785">IFERROR(INDEX(Summary!$D:$D,$AH1785)&amp;"","")</f>
        <v>FG00678</v>
      </c>
      <c r="B1785" t="str">
        <f t="array" ref="B1785">IF($A1785="","",INDEX(Summary!$E:$E,$AH1785))</f>
        <v>Virgin Coconut Oil - 100ml - Units</v>
      </c>
      <c r="C1785" t="str">
        <f t="array" ref="C1785">IF($A1785="","",INDEX(Summary!$B:$B,$AH1785))</f>
        <v>Oil</v>
      </c>
      <c r="D1785" t="str">
        <f t="array" ref="D1785">IF($A1785="","",INDEX(Summary!$C:$C,$AH1785))</f>
        <v>C6</v>
      </c>
      <c r="E1785">
        <f t="array" ref="E1785">IF($A1785="","",INDEX(Summary!$F:$F,$AH1785))</f>
        <v>0.1</v>
      </c>
      <c r="F1785" t="str">
        <f t="array" ref="F1785">IF($A1785="","",INDEX(Summary!$BC:$BC,$AH1785)&amp;"")</f>
        <v/>
      </c>
      <c r="G1785" t="e">
        <f t="shared" si="243"/>
        <v>#VALUE!</v>
      </c>
      <c r="H1785">
        <f t="shared" si="244"/>
        <v>0</v>
      </c>
      <c r="I1785" t="str">
        <f t="array" ref="I1785">IF($A1785="","",IF(IFERROR(INDEX(Summary!$BA:$BA,$AH1785),0)&lt;1,"Under 1 day",IF(INDEX(Summary!$BA:$BA,$AH1785)&lt;3,"1-3 days",IF(INDEX(Summary!$BA:$BA,$AH1785)&lt;7,"3-7 days","7+ days"))))</f>
        <v>Under 1 day</v>
      </c>
      <c r="J1785" t="str">
        <f t="array" ref="J1785">IF($A1785="","",IF(IFERROR(INDEX(Summary!$AX:$AX,$AH1785),0)&lt;0.25,"0-25%",IF(INDEX(Summary!$AX:$AX,$AH1785)&lt;0.5,"25-50%",IF(INDEX(Summary!$AX:$AX,$AH1785)&lt;0.75,"50-75%","75-100%"))))</f>
        <v>75-100%</v>
      </c>
      <c r="K1785" t="str">
        <f t="array" ref="K1785">IF($A1785="","",INDEX(Summary!$AY:$AY,$AH1785)&amp;"")</f>
        <v/>
      </c>
      <c r="L1785" s="1">
        <f>IF($A1785="","",Summary!$P$2+MOD(ROW()-2,30))</f>
        <v>46240</v>
      </c>
      <c r="M1785">
        <f t="shared" si="245"/>
        <v>14</v>
      </c>
      <c r="N1785">
        <f t="shared" si="246"/>
        <v>6</v>
      </c>
      <c r="O1785" t="str">
        <f t="shared" si="247"/>
        <v>Aug-2026</v>
      </c>
      <c r="P1785">
        <f t="shared" ca="1" si="248"/>
        <v>1</v>
      </c>
      <c r="Q1785" s="2">
        <f t="array" ref="Q1785">IF($A1785="",0,IFERROR(INDEX(Summary!$P$3:$AS$67,$AH1785-2,$M1785),0))</f>
        <v>0</v>
      </c>
      <c r="R1785" s="2">
        <f t="array" ref="R1785">IF($A1785="",0,ROUND(IFERROR(INDEX(Summary!$O:$O,$AH1785),0)/30,0))</f>
        <v>0</v>
      </c>
      <c r="S1785">
        <f t="shared" si="249"/>
        <v>0</v>
      </c>
      <c r="T1785" s="2">
        <f t="array" ref="T1785">IF($S1785=1,IFERROR(INDEX(Summary!$O:$O,$AH1785),0),0)</f>
        <v>0</v>
      </c>
      <c r="U1785" s="2">
        <f t="array" ref="U1785">IF($S1785=1,IFERROR(INDEX(Summary!$AT:$AT,$AH1785),0),0)</f>
        <v>0</v>
      </c>
      <c r="V1785" s="2">
        <f t="shared" si="250"/>
        <v>0</v>
      </c>
      <c r="W1785" s="2">
        <f t="array" ref="W1785">IF($S1785=1,IFERROR(INDEX(Summary!$AZ:$AZ,$AH1785),0),0)</f>
        <v>0</v>
      </c>
      <c r="X1785" s="3">
        <f t="array" ref="X1785">IF($S1785=1,IFERROR(INDEX(Summary!$BA:$BA,$AH1785),0),0)</f>
        <v>0</v>
      </c>
      <c r="Y1785" s="2">
        <f t="array" ref="Y1785">IF($S1785=1,IFERROR(INDEX(Summary!$G:$G,$AH1785),0),0)</f>
        <v>0</v>
      </c>
      <c r="Z1785" s="2">
        <f t="array" ref="Z1785">IF($S1785=1,IFERROR(INDEX(Summary!$H:$H,$AH1785),0),0)</f>
        <v>0</v>
      </c>
      <c r="AA1785" s="2">
        <f t="array" ref="AA1785">IF($S1785=1,IFERROR(INDEX(Summary!$I:$I,$AH1785),0),0)</f>
        <v>0</v>
      </c>
      <c r="AB1785" s="2">
        <f t="array" ref="AB1785">IF($S1785=1,IFERROR(INDEX(Summary!$J:$J,$AH1785),0),0)</f>
        <v>0</v>
      </c>
      <c r="AC1785" s="2">
        <f t="array" ref="AC1785">IF($S1785=1,IFERROR(INDEX(Summary!$K:$K,$AH1785),0),0)</f>
        <v>0</v>
      </c>
      <c r="AD1785" s="2">
        <f t="array" ref="AD1785">IF($S1785=1,IFERROR(INDEX(Summary!$L:$L,$AH1785),0),0)</f>
        <v>0</v>
      </c>
      <c r="AE1785" s="2">
        <f t="array" ref="AE1785">IF($S1785=1,IFERROR(INDEX(Summary!$M:$M,$AH1785),0),0)</f>
        <v>0</v>
      </c>
      <c r="AF1785" s="2">
        <f t="array" ref="AF1785">IF($S1785=1,IFERROR(INDEX(Summary!$N:$N,$AH1785),0),0)</f>
        <v>0</v>
      </c>
      <c r="AG1785">
        <f t="array" ref="AG1785">IF($A1785="","",IFERROR(INDEX(Summary!$BB:$BB,$AH1785),0))</f>
        <v>0</v>
      </c>
      <c r="AH1785">
        <f t="shared" si="251"/>
        <v>62</v>
      </c>
    </row>
    <row r="1786" spans="1:34" hidden="1">
      <c r="A1786" t="str">
        <f t="array" ref="A1786">IFERROR(INDEX(Summary!$D:$D,$AH1786)&amp;"","")</f>
        <v>FG00678</v>
      </c>
      <c r="B1786" t="str">
        <f t="array" ref="B1786">IF($A1786="","",INDEX(Summary!$E:$E,$AH1786))</f>
        <v>Virgin Coconut Oil - 100ml - Units</v>
      </c>
      <c r="C1786" t="str">
        <f t="array" ref="C1786">IF($A1786="","",INDEX(Summary!$B:$B,$AH1786))</f>
        <v>Oil</v>
      </c>
      <c r="D1786" t="str">
        <f t="array" ref="D1786">IF($A1786="","",INDEX(Summary!$C:$C,$AH1786))</f>
        <v>C6</v>
      </c>
      <c r="E1786">
        <f t="array" ref="E1786">IF($A1786="","",INDEX(Summary!$F:$F,$AH1786))</f>
        <v>0.1</v>
      </c>
      <c r="F1786" t="str">
        <f t="array" ref="F1786">IF($A1786="","",INDEX(Summary!$BC:$BC,$AH1786)&amp;"")</f>
        <v/>
      </c>
      <c r="G1786" t="e">
        <f t="shared" si="243"/>
        <v>#VALUE!</v>
      </c>
      <c r="H1786">
        <f t="shared" si="244"/>
        <v>0</v>
      </c>
      <c r="I1786" t="str">
        <f t="array" ref="I1786">IF($A1786="","",IF(IFERROR(INDEX(Summary!$BA:$BA,$AH1786),0)&lt;1,"Under 1 day",IF(INDEX(Summary!$BA:$BA,$AH1786)&lt;3,"1-3 days",IF(INDEX(Summary!$BA:$BA,$AH1786)&lt;7,"3-7 days","7+ days"))))</f>
        <v>Under 1 day</v>
      </c>
      <c r="J1786" t="str">
        <f t="array" ref="J1786">IF($A1786="","",IF(IFERROR(INDEX(Summary!$AX:$AX,$AH1786),0)&lt;0.25,"0-25%",IF(INDEX(Summary!$AX:$AX,$AH1786)&lt;0.5,"25-50%",IF(INDEX(Summary!$AX:$AX,$AH1786)&lt;0.75,"50-75%","75-100%"))))</f>
        <v>75-100%</v>
      </c>
      <c r="K1786" t="str">
        <f t="array" ref="K1786">IF($A1786="","",INDEX(Summary!$AY:$AY,$AH1786)&amp;"")</f>
        <v/>
      </c>
      <c r="L1786" s="1">
        <f>IF($A1786="","",Summary!$P$2+MOD(ROW()-2,30))</f>
        <v>46241</v>
      </c>
      <c r="M1786">
        <f t="shared" si="245"/>
        <v>15</v>
      </c>
      <c r="N1786">
        <f t="shared" si="246"/>
        <v>7</v>
      </c>
      <c r="O1786" t="str">
        <f t="shared" si="247"/>
        <v>Aug-2026</v>
      </c>
      <c r="P1786">
        <f t="shared" ca="1" si="248"/>
        <v>1</v>
      </c>
      <c r="Q1786" s="2">
        <f t="array" ref="Q1786">IF($A1786="",0,IFERROR(INDEX(Summary!$P$3:$AS$67,$AH1786-2,$M1786),0))</f>
        <v>0</v>
      </c>
      <c r="R1786" s="2">
        <f t="array" ref="R1786">IF($A1786="",0,ROUND(IFERROR(INDEX(Summary!$O:$O,$AH1786),0)/30,0))</f>
        <v>0</v>
      </c>
      <c r="S1786">
        <f t="shared" si="249"/>
        <v>0</v>
      </c>
      <c r="T1786" s="2">
        <f t="array" ref="T1786">IF($S1786=1,IFERROR(INDEX(Summary!$O:$O,$AH1786),0),0)</f>
        <v>0</v>
      </c>
      <c r="U1786" s="2">
        <f t="array" ref="U1786">IF($S1786=1,IFERROR(INDEX(Summary!$AT:$AT,$AH1786),0),0)</f>
        <v>0</v>
      </c>
      <c r="V1786" s="2">
        <f t="shared" si="250"/>
        <v>0</v>
      </c>
      <c r="W1786" s="2">
        <f t="array" ref="W1786">IF($S1786=1,IFERROR(INDEX(Summary!$AZ:$AZ,$AH1786),0),0)</f>
        <v>0</v>
      </c>
      <c r="X1786" s="3">
        <f t="array" ref="X1786">IF($S1786=1,IFERROR(INDEX(Summary!$BA:$BA,$AH1786),0),0)</f>
        <v>0</v>
      </c>
      <c r="Y1786" s="2">
        <f t="array" ref="Y1786">IF($S1786=1,IFERROR(INDEX(Summary!$G:$G,$AH1786),0),0)</f>
        <v>0</v>
      </c>
      <c r="Z1786" s="2">
        <f t="array" ref="Z1786">IF($S1786=1,IFERROR(INDEX(Summary!$H:$H,$AH1786),0),0)</f>
        <v>0</v>
      </c>
      <c r="AA1786" s="2">
        <f t="array" ref="AA1786">IF($S1786=1,IFERROR(INDEX(Summary!$I:$I,$AH1786),0),0)</f>
        <v>0</v>
      </c>
      <c r="AB1786" s="2">
        <f t="array" ref="AB1786">IF($S1786=1,IFERROR(INDEX(Summary!$J:$J,$AH1786),0),0)</f>
        <v>0</v>
      </c>
      <c r="AC1786" s="2">
        <f t="array" ref="AC1786">IF($S1786=1,IFERROR(INDEX(Summary!$K:$K,$AH1786),0),0)</f>
        <v>0</v>
      </c>
      <c r="AD1786" s="2">
        <f t="array" ref="AD1786">IF($S1786=1,IFERROR(INDEX(Summary!$L:$L,$AH1786),0),0)</f>
        <v>0</v>
      </c>
      <c r="AE1786" s="2">
        <f t="array" ref="AE1786">IF($S1786=1,IFERROR(INDEX(Summary!$M:$M,$AH1786),0),0)</f>
        <v>0</v>
      </c>
      <c r="AF1786" s="2">
        <f t="array" ref="AF1786">IF($S1786=1,IFERROR(INDEX(Summary!$N:$N,$AH1786),0),0)</f>
        <v>0</v>
      </c>
      <c r="AG1786">
        <f t="array" ref="AG1786">IF($A1786="","",IFERROR(INDEX(Summary!$BB:$BB,$AH1786),0))</f>
        <v>0</v>
      </c>
      <c r="AH1786">
        <f t="shared" si="251"/>
        <v>62</v>
      </c>
    </row>
    <row r="1787" spans="1:34" hidden="1">
      <c r="A1787" t="str">
        <f t="array" ref="A1787">IFERROR(INDEX(Summary!$D:$D,$AH1787)&amp;"","")</f>
        <v>FG00678</v>
      </c>
      <c r="B1787" t="str">
        <f t="array" ref="B1787">IF($A1787="","",INDEX(Summary!$E:$E,$AH1787))</f>
        <v>Virgin Coconut Oil - 100ml - Units</v>
      </c>
      <c r="C1787" t="str">
        <f t="array" ref="C1787">IF($A1787="","",INDEX(Summary!$B:$B,$AH1787))</f>
        <v>Oil</v>
      </c>
      <c r="D1787" t="str">
        <f t="array" ref="D1787">IF($A1787="","",INDEX(Summary!$C:$C,$AH1787))</f>
        <v>C6</v>
      </c>
      <c r="E1787">
        <f t="array" ref="E1787">IF($A1787="","",INDEX(Summary!$F:$F,$AH1787))</f>
        <v>0.1</v>
      </c>
      <c r="F1787" t="str">
        <f t="array" ref="F1787">IF($A1787="","",INDEX(Summary!$BC:$BC,$AH1787)&amp;"")</f>
        <v/>
      </c>
      <c r="G1787" t="e">
        <f t="shared" si="243"/>
        <v>#VALUE!</v>
      </c>
      <c r="H1787">
        <f t="shared" si="244"/>
        <v>0</v>
      </c>
      <c r="I1787" t="str">
        <f t="array" ref="I1787">IF($A1787="","",IF(IFERROR(INDEX(Summary!$BA:$BA,$AH1787),0)&lt;1,"Under 1 day",IF(INDEX(Summary!$BA:$BA,$AH1787)&lt;3,"1-3 days",IF(INDEX(Summary!$BA:$BA,$AH1787)&lt;7,"3-7 days","7+ days"))))</f>
        <v>Under 1 day</v>
      </c>
      <c r="J1787" t="str">
        <f t="array" ref="J1787">IF($A1787="","",IF(IFERROR(INDEX(Summary!$AX:$AX,$AH1787),0)&lt;0.25,"0-25%",IF(INDEX(Summary!$AX:$AX,$AH1787)&lt;0.5,"25-50%",IF(INDEX(Summary!$AX:$AX,$AH1787)&lt;0.75,"50-75%","75-100%"))))</f>
        <v>75-100%</v>
      </c>
      <c r="K1787" t="str">
        <f t="array" ref="K1787">IF($A1787="","",INDEX(Summary!$AY:$AY,$AH1787)&amp;"")</f>
        <v/>
      </c>
      <c r="L1787" s="1">
        <f>IF($A1787="","",Summary!$P$2+MOD(ROW()-2,30))</f>
        <v>46242</v>
      </c>
      <c r="M1787">
        <f t="shared" si="245"/>
        <v>16</v>
      </c>
      <c r="N1787">
        <f t="shared" si="246"/>
        <v>8</v>
      </c>
      <c r="O1787" t="str">
        <f t="shared" si="247"/>
        <v>Aug-2026</v>
      </c>
      <c r="P1787">
        <f t="shared" ca="1" si="248"/>
        <v>1</v>
      </c>
      <c r="Q1787" s="2">
        <f t="array" ref="Q1787">IF($A1787="",0,IFERROR(INDEX(Summary!$P$3:$AS$67,$AH1787-2,$M1787),0))</f>
        <v>0</v>
      </c>
      <c r="R1787" s="2">
        <f t="array" ref="R1787">IF($A1787="",0,ROUND(IFERROR(INDEX(Summary!$O:$O,$AH1787),0)/30,0))</f>
        <v>0</v>
      </c>
      <c r="S1787">
        <f t="shared" si="249"/>
        <v>0</v>
      </c>
      <c r="T1787" s="2">
        <f t="array" ref="T1787">IF($S1787=1,IFERROR(INDEX(Summary!$O:$O,$AH1787),0),0)</f>
        <v>0</v>
      </c>
      <c r="U1787" s="2">
        <f t="array" ref="U1787">IF($S1787=1,IFERROR(INDEX(Summary!$AT:$AT,$AH1787),0),0)</f>
        <v>0</v>
      </c>
      <c r="V1787" s="2">
        <f t="shared" si="250"/>
        <v>0</v>
      </c>
      <c r="W1787" s="2">
        <f t="array" ref="W1787">IF($S1787=1,IFERROR(INDEX(Summary!$AZ:$AZ,$AH1787),0),0)</f>
        <v>0</v>
      </c>
      <c r="X1787" s="3">
        <f t="array" ref="X1787">IF($S1787=1,IFERROR(INDEX(Summary!$BA:$BA,$AH1787),0),0)</f>
        <v>0</v>
      </c>
      <c r="Y1787" s="2">
        <f t="array" ref="Y1787">IF($S1787=1,IFERROR(INDEX(Summary!$G:$G,$AH1787),0),0)</f>
        <v>0</v>
      </c>
      <c r="Z1787" s="2">
        <f t="array" ref="Z1787">IF($S1787=1,IFERROR(INDEX(Summary!$H:$H,$AH1787),0),0)</f>
        <v>0</v>
      </c>
      <c r="AA1787" s="2">
        <f t="array" ref="AA1787">IF($S1787=1,IFERROR(INDEX(Summary!$I:$I,$AH1787),0),0)</f>
        <v>0</v>
      </c>
      <c r="AB1787" s="2">
        <f t="array" ref="AB1787">IF($S1787=1,IFERROR(INDEX(Summary!$J:$J,$AH1787),0),0)</f>
        <v>0</v>
      </c>
      <c r="AC1787" s="2">
        <f t="array" ref="AC1787">IF($S1787=1,IFERROR(INDEX(Summary!$K:$K,$AH1787),0),0)</f>
        <v>0</v>
      </c>
      <c r="AD1787" s="2">
        <f t="array" ref="AD1787">IF($S1787=1,IFERROR(INDEX(Summary!$L:$L,$AH1787),0),0)</f>
        <v>0</v>
      </c>
      <c r="AE1787" s="2">
        <f t="array" ref="AE1787">IF($S1787=1,IFERROR(INDEX(Summary!$M:$M,$AH1787),0),0)</f>
        <v>0</v>
      </c>
      <c r="AF1787" s="2">
        <f t="array" ref="AF1787">IF($S1787=1,IFERROR(INDEX(Summary!$N:$N,$AH1787),0),0)</f>
        <v>0</v>
      </c>
      <c r="AG1787">
        <f t="array" ref="AG1787">IF($A1787="","",IFERROR(INDEX(Summary!$BB:$BB,$AH1787),0))</f>
        <v>0</v>
      </c>
      <c r="AH1787">
        <f t="shared" si="251"/>
        <v>62</v>
      </c>
    </row>
    <row r="1788" spans="1:34" hidden="1">
      <c r="A1788" t="str">
        <f t="array" ref="A1788">IFERROR(INDEX(Summary!$D:$D,$AH1788)&amp;"","")</f>
        <v>FG00678</v>
      </c>
      <c r="B1788" t="str">
        <f t="array" ref="B1788">IF($A1788="","",INDEX(Summary!$E:$E,$AH1788))</f>
        <v>Virgin Coconut Oil - 100ml - Units</v>
      </c>
      <c r="C1788" t="str">
        <f t="array" ref="C1788">IF($A1788="","",INDEX(Summary!$B:$B,$AH1788))</f>
        <v>Oil</v>
      </c>
      <c r="D1788" t="str">
        <f t="array" ref="D1788">IF($A1788="","",INDEX(Summary!$C:$C,$AH1788))</f>
        <v>C6</v>
      </c>
      <c r="E1788">
        <f t="array" ref="E1788">IF($A1788="","",INDEX(Summary!$F:$F,$AH1788))</f>
        <v>0.1</v>
      </c>
      <c r="F1788" t="str">
        <f t="array" ref="F1788">IF($A1788="","",INDEX(Summary!$BC:$BC,$AH1788)&amp;"")</f>
        <v/>
      </c>
      <c r="G1788" t="e">
        <f t="shared" si="243"/>
        <v>#VALUE!</v>
      </c>
      <c r="H1788">
        <f t="shared" si="244"/>
        <v>0</v>
      </c>
      <c r="I1788" t="str">
        <f t="array" ref="I1788">IF($A1788="","",IF(IFERROR(INDEX(Summary!$BA:$BA,$AH1788),0)&lt;1,"Under 1 day",IF(INDEX(Summary!$BA:$BA,$AH1788)&lt;3,"1-3 days",IF(INDEX(Summary!$BA:$BA,$AH1788)&lt;7,"3-7 days","7+ days"))))</f>
        <v>Under 1 day</v>
      </c>
      <c r="J1788" t="str">
        <f t="array" ref="J1788">IF($A1788="","",IF(IFERROR(INDEX(Summary!$AX:$AX,$AH1788),0)&lt;0.25,"0-25%",IF(INDEX(Summary!$AX:$AX,$AH1788)&lt;0.5,"25-50%",IF(INDEX(Summary!$AX:$AX,$AH1788)&lt;0.75,"50-75%","75-100%"))))</f>
        <v>75-100%</v>
      </c>
      <c r="K1788" t="str">
        <f t="array" ref="K1788">IF($A1788="","",INDEX(Summary!$AY:$AY,$AH1788)&amp;"")</f>
        <v/>
      </c>
      <c r="L1788" s="1">
        <f>IF($A1788="","",Summary!$P$2+MOD(ROW()-2,30))</f>
        <v>46243</v>
      </c>
      <c r="M1788">
        <f t="shared" si="245"/>
        <v>17</v>
      </c>
      <c r="N1788">
        <f t="shared" si="246"/>
        <v>9</v>
      </c>
      <c r="O1788" t="str">
        <f t="shared" si="247"/>
        <v>Aug-2026</v>
      </c>
      <c r="P1788">
        <f t="shared" ca="1" si="248"/>
        <v>1</v>
      </c>
      <c r="Q1788" s="2">
        <f t="array" ref="Q1788">IF($A1788="",0,IFERROR(INDEX(Summary!$P$3:$AS$67,$AH1788-2,$M1788),0))</f>
        <v>0</v>
      </c>
      <c r="R1788" s="2">
        <f t="array" ref="R1788">IF($A1788="",0,ROUND(IFERROR(INDEX(Summary!$O:$O,$AH1788),0)/30,0))</f>
        <v>0</v>
      </c>
      <c r="S1788">
        <f t="shared" si="249"/>
        <v>0</v>
      </c>
      <c r="T1788" s="2">
        <f t="array" ref="T1788">IF($S1788=1,IFERROR(INDEX(Summary!$O:$O,$AH1788),0),0)</f>
        <v>0</v>
      </c>
      <c r="U1788" s="2">
        <f t="array" ref="U1788">IF($S1788=1,IFERROR(INDEX(Summary!$AT:$AT,$AH1788),0),0)</f>
        <v>0</v>
      </c>
      <c r="V1788" s="2">
        <f t="shared" si="250"/>
        <v>0</v>
      </c>
      <c r="W1788" s="2">
        <f t="array" ref="W1788">IF($S1788=1,IFERROR(INDEX(Summary!$AZ:$AZ,$AH1788),0),0)</f>
        <v>0</v>
      </c>
      <c r="X1788" s="3">
        <f t="array" ref="X1788">IF($S1788=1,IFERROR(INDEX(Summary!$BA:$BA,$AH1788),0),0)</f>
        <v>0</v>
      </c>
      <c r="Y1788" s="2">
        <f t="array" ref="Y1788">IF($S1788=1,IFERROR(INDEX(Summary!$G:$G,$AH1788),0),0)</f>
        <v>0</v>
      </c>
      <c r="Z1788" s="2">
        <f t="array" ref="Z1788">IF($S1788=1,IFERROR(INDEX(Summary!$H:$H,$AH1788),0),0)</f>
        <v>0</v>
      </c>
      <c r="AA1788" s="2">
        <f t="array" ref="AA1788">IF($S1788=1,IFERROR(INDEX(Summary!$I:$I,$AH1788),0),0)</f>
        <v>0</v>
      </c>
      <c r="AB1788" s="2">
        <f t="array" ref="AB1788">IF($S1788=1,IFERROR(INDEX(Summary!$J:$J,$AH1788),0),0)</f>
        <v>0</v>
      </c>
      <c r="AC1788" s="2">
        <f t="array" ref="AC1788">IF($S1788=1,IFERROR(INDEX(Summary!$K:$K,$AH1788),0),0)</f>
        <v>0</v>
      </c>
      <c r="AD1788" s="2">
        <f t="array" ref="AD1788">IF($S1788=1,IFERROR(INDEX(Summary!$L:$L,$AH1788),0),0)</f>
        <v>0</v>
      </c>
      <c r="AE1788" s="2">
        <f t="array" ref="AE1788">IF($S1788=1,IFERROR(INDEX(Summary!$M:$M,$AH1788),0),0)</f>
        <v>0</v>
      </c>
      <c r="AF1788" s="2">
        <f t="array" ref="AF1788">IF($S1788=1,IFERROR(INDEX(Summary!$N:$N,$AH1788),0),0)</f>
        <v>0</v>
      </c>
      <c r="AG1788">
        <f t="array" ref="AG1788">IF($A1788="","",IFERROR(INDEX(Summary!$BB:$BB,$AH1788),0))</f>
        <v>0</v>
      </c>
      <c r="AH1788">
        <f t="shared" si="251"/>
        <v>62</v>
      </c>
    </row>
    <row r="1789" spans="1:34" hidden="1">
      <c r="A1789" t="str">
        <f t="array" ref="A1789">IFERROR(INDEX(Summary!$D:$D,$AH1789)&amp;"","")</f>
        <v>FG00678</v>
      </c>
      <c r="B1789" t="str">
        <f t="array" ref="B1789">IF($A1789="","",INDEX(Summary!$E:$E,$AH1789))</f>
        <v>Virgin Coconut Oil - 100ml - Units</v>
      </c>
      <c r="C1789" t="str">
        <f t="array" ref="C1789">IF($A1789="","",INDEX(Summary!$B:$B,$AH1789))</f>
        <v>Oil</v>
      </c>
      <c r="D1789" t="str">
        <f t="array" ref="D1789">IF($A1789="","",INDEX(Summary!$C:$C,$AH1789))</f>
        <v>C6</v>
      </c>
      <c r="E1789">
        <f t="array" ref="E1789">IF($A1789="","",INDEX(Summary!$F:$F,$AH1789))</f>
        <v>0.1</v>
      </c>
      <c r="F1789" t="str">
        <f t="array" ref="F1789">IF($A1789="","",INDEX(Summary!$BC:$BC,$AH1789)&amp;"")</f>
        <v/>
      </c>
      <c r="G1789" t="e">
        <f t="shared" si="243"/>
        <v>#VALUE!</v>
      </c>
      <c r="H1789">
        <f t="shared" si="244"/>
        <v>0</v>
      </c>
      <c r="I1789" t="str">
        <f t="array" ref="I1789">IF($A1789="","",IF(IFERROR(INDEX(Summary!$BA:$BA,$AH1789),0)&lt;1,"Under 1 day",IF(INDEX(Summary!$BA:$BA,$AH1789)&lt;3,"1-3 days",IF(INDEX(Summary!$BA:$BA,$AH1789)&lt;7,"3-7 days","7+ days"))))</f>
        <v>Under 1 day</v>
      </c>
      <c r="J1789" t="str">
        <f t="array" ref="J1789">IF($A1789="","",IF(IFERROR(INDEX(Summary!$AX:$AX,$AH1789),0)&lt;0.25,"0-25%",IF(INDEX(Summary!$AX:$AX,$AH1789)&lt;0.5,"25-50%",IF(INDEX(Summary!$AX:$AX,$AH1789)&lt;0.75,"50-75%","75-100%"))))</f>
        <v>75-100%</v>
      </c>
      <c r="K1789" t="str">
        <f t="array" ref="K1789">IF($A1789="","",INDEX(Summary!$AY:$AY,$AH1789)&amp;"")</f>
        <v/>
      </c>
      <c r="L1789" s="1">
        <f>IF($A1789="","",Summary!$P$2+MOD(ROW()-2,30))</f>
        <v>46244</v>
      </c>
      <c r="M1789">
        <f t="shared" si="245"/>
        <v>18</v>
      </c>
      <c r="N1789">
        <f t="shared" si="246"/>
        <v>10</v>
      </c>
      <c r="O1789" t="str">
        <f t="shared" si="247"/>
        <v>Aug-2026</v>
      </c>
      <c r="P1789">
        <f t="shared" ca="1" si="248"/>
        <v>1</v>
      </c>
      <c r="Q1789" s="2">
        <f t="array" ref="Q1789">IF($A1789="",0,IFERROR(INDEX(Summary!$P$3:$AS$67,$AH1789-2,$M1789),0))</f>
        <v>0</v>
      </c>
      <c r="R1789" s="2">
        <f t="array" ref="R1789">IF($A1789="",0,ROUND(IFERROR(INDEX(Summary!$O:$O,$AH1789),0)/30,0))</f>
        <v>0</v>
      </c>
      <c r="S1789">
        <f t="shared" si="249"/>
        <v>0</v>
      </c>
      <c r="T1789" s="2">
        <f t="array" ref="T1789">IF($S1789=1,IFERROR(INDEX(Summary!$O:$O,$AH1789),0),0)</f>
        <v>0</v>
      </c>
      <c r="U1789" s="2">
        <f t="array" ref="U1789">IF($S1789=1,IFERROR(INDEX(Summary!$AT:$AT,$AH1789),0),0)</f>
        <v>0</v>
      </c>
      <c r="V1789" s="2">
        <f t="shared" si="250"/>
        <v>0</v>
      </c>
      <c r="W1789" s="2">
        <f t="array" ref="W1789">IF($S1789=1,IFERROR(INDEX(Summary!$AZ:$AZ,$AH1789),0),0)</f>
        <v>0</v>
      </c>
      <c r="X1789" s="3">
        <f t="array" ref="X1789">IF($S1789=1,IFERROR(INDEX(Summary!$BA:$BA,$AH1789),0),0)</f>
        <v>0</v>
      </c>
      <c r="Y1789" s="2">
        <f t="array" ref="Y1789">IF($S1789=1,IFERROR(INDEX(Summary!$G:$G,$AH1789),0),0)</f>
        <v>0</v>
      </c>
      <c r="Z1789" s="2">
        <f t="array" ref="Z1789">IF($S1789=1,IFERROR(INDEX(Summary!$H:$H,$AH1789),0),0)</f>
        <v>0</v>
      </c>
      <c r="AA1789" s="2">
        <f t="array" ref="AA1789">IF($S1789=1,IFERROR(INDEX(Summary!$I:$I,$AH1789),0),0)</f>
        <v>0</v>
      </c>
      <c r="AB1789" s="2">
        <f t="array" ref="AB1789">IF($S1789=1,IFERROR(INDEX(Summary!$J:$J,$AH1789),0),0)</f>
        <v>0</v>
      </c>
      <c r="AC1789" s="2">
        <f t="array" ref="AC1789">IF($S1789=1,IFERROR(INDEX(Summary!$K:$K,$AH1789),0),0)</f>
        <v>0</v>
      </c>
      <c r="AD1789" s="2">
        <f t="array" ref="AD1789">IF($S1789=1,IFERROR(INDEX(Summary!$L:$L,$AH1789),0),0)</f>
        <v>0</v>
      </c>
      <c r="AE1789" s="2">
        <f t="array" ref="AE1789">IF($S1789=1,IFERROR(INDEX(Summary!$M:$M,$AH1789),0),0)</f>
        <v>0</v>
      </c>
      <c r="AF1789" s="2">
        <f t="array" ref="AF1789">IF($S1789=1,IFERROR(INDEX(Summary!$N:$N,$AH1789),0),0)</f>
        <v>0</v>
      </c>
      <c r="AG1789">
        <f t="array" ref="AG1789">IF($A1789="","",IFERROR(INDEX(Summary!$BB:$BB,$AH1789),0))</f>
        <v>0</v>
      </c>
      <c r="AH1789">
        <f t="shared" si="251"/>
        <v>62</v>
      </c>
    </row>
    <row r="1790" spans="1:34" hidden="1">
      <c r="A1790" t="str">
        <f t="array" ref="A1790">IFERROR(INDEX(Summary!$D:$D,$AH1790)&amp;"","")</f>
        <v>FG00678</v>
      </c>
      <c r="B1790" t="str">
        <f t="array" ref="B1790">IF($A1790="","",INDEX(Summary!$E:$E,$AH1790))</f>
        <v>Virgin Coconut Oil - 100ml - Units</v>
      </c>
      <c r="C1790" t="str">
        <f t="array" ref="C1790">IF($A1790="","",INDEX(Summary!$B:$B,$AH1790))</f>
        <v>Oil</v>
      </c>
      <c r="D1790" t="str">
        <f t="array" ref="D1790">IF($A1790="","",INDEX(Summary!$C:$C,$AH1790))</f>
        <v>C6</v>
      </c>
      <c r="E1790">
        <f t="array" ref="E1790">IF($A1790="","",INDEX(Summary!$F:$F,$AH1790))</f>
        <v>0.1</v>
      </c>
      <c r="F1790" t="str">
        <f t="array" ref="F1790">IF($A1790="","",INDEX(Summary!$BC:$BC,$AH1790)&amp;"")</f>
        <v/>
      </c>
      <c r="G1790" t="e">
        <f t="shared" si="243"/>
        <v>#VALUE!</v>
      </c>
      <c r="H1790">
        <f t="shared" si="244"/>
        <v>0</v>
      </c>
      <c r="I1790" t="str">
        <f t="array" ref="I1790">IF($A1790="","",IF(IFERROR(INDEX(Summary!$BA:$BA,$AH1790),0)&lt;1,"Under 1 day",IF(INDEX(Summary!$BA:$BA,$AH1790)&lt;3,"1-3 days",IF(INDEX(Summary!$BA:$BA,$AH1790)&lt;7,"3-7 days","7+ days"))))</f>
        <v>Under 1 day</v>
      </c>
      <c r="J1790" t="str">
        <f t="array" ref="J1790">IF($A1790="","",IF(IFERROR(INDEX(Summary!$AX:$AX,$AH1790),0)&lt;0.25,"0-25%",IF(INDEX(Summary!$AX:$AX,$AH1790)&lt;0.5,"25-50%",IF(INDEX(Summary!$AX:$AX,$AH1790)&lt;0.75,"50-75%","75-100%"))))</f>
        <v>75-100%</v>
      </c>
      <c r="K1790" t="str">
        <f t="array" ref="K1790">IF($A1790="","",INDEX(Summary!$AY:$AY,$AH1790)&amp;"")</f>
        <v/>
      </c>
      <c r="L1790" s="1">
        <f>IF($A1790="","",Summary!$P$2+MOD(ROW()-2,30))</f>
        <v>46245</v>
      </c>
      <c r="M1790">
        <f t="shared" si="245"/>
        <v>19</v>
      </c>
      <c r="N1790">
        <f t="shared" si="246"/>
        <v>11</v>
      </c>
      <c r="O1790" t="str">
        <f t="shared" si="247"/>
        <v>Aug-2026</v>
      </c>
      <c r="P1790">
        <f t="shared" ca="1" si="248"/>
        <v>1</v>
      </c>
      <c r="Q1790" s="2">
        <f t="array" ref="Q1790">IF($A1790="",0,IFERROR(INDEX(Summary!$P$3:$AS$67,$AH1790-2,$M1790),0))</f>
        <v>102</v>
      </c>
      <c r="R1790" s="2">
        <f t="array" ref="R1790">IF($A1790="",0,ROUND(IFERROR(INDEX(Summary!$O:$O,$AH1790),0)/30,0))</f>
        <v>0</v>
      </c>
      <c r="S1790">
        <f t="shared" si="249"/>
        <v>0</v>
      </c>
      <c r="T1790" s="2">
        <f t="array" ref="T1790">IF($S1790=1,IFERROR(INDEX(Summary!$O:$O,$AH1790),0),0)</f>
        <v>0</v>
      </c>
      <c r="U1790" s="2">
        <f t="array" ref="U1790">IF($S1790=1,IFERROR(INDEX(Summary!$AT:$AT,$AH1790),0),0)</f>
        <v>0</v>
      </c>
      <c r="V1790" s="2">
        <f t="shared" si="250"/>
        <v>0</v>
      </c>
      <c r="W1790" s="2">
        <f t="array" ref="W1790">IF($S1790=1,IFERROR(INDEX(Summary!$AZ:$AZ,$AH1790),0),0)</f>
        <v>0</v>
      </c>
      <c r="X1790" s="3">
        <f t="array" ref="X1790">IF($S1790=1,IFERROR(INDEX(Summary!$BA:$BA,$AH1790),0),0)</f>
        <v>0</v>
      </c>
      <c r="Y1790" s="2">
        <f t="array" ref="Y1790">IF($S1790=1,IFERROR(INDEX(Summary!$G:$G,$AH1790),0),0)</f>
        <v>0</v>
      </c>
      <c r="Z1790" s="2">
        <f t="array" ref="Z1790">IF($S1790=1,IFERROR(INDEX(Summary!$H:$H,$AH1790),0),0)</f>
        <v>0</v>
      </c>
      <c r="AA1790" s="2">
        <f t="array" ref="AA1790">IF($S1790=1,IFERROR(INDEX(Summary!$I:$I,$AH1790),0),0)</f>
        <v>0</v>
      </c>
      <c r="AB1790" s="2">
        <f t="array" ref="AB1790">IF($S1790=1,IFERROR(INDEX(Summary!$J:$J,$AH1790),0),0)</f>
        <v>0</v>
      </c>
      <c r="AC1790" s="2">
        <f t="array" ref="AC1790">IF($S1790=1,IFERROR(INDEX(Summary!$K:$K,$AH1790),0),0)</f>
        <v>0</v>
      </c>
      <c r="AD1790" s="2">
        <f t="array" ref="AD1790">IF($S1790=1,IFERROR(INDEX(Summary!$L:$L,$AH1790),0),0)</f>
        <v>0</v>
      </c>
      <c r="AE1790" s="2">
        <f t="array" ref="AE1790">IF($S1790=1,IFERROR(INDEX(Summary!$M:$M,$AH1790),0),0)</f>
        <v>0</v>
      </c>
      <c r="AF1790" s="2">
        <f t="array" ref="AF1790">IF($S1790=1,IFERROR(INDEX(Summary!$N:$N,$AH1790),0),0)</f>
        <v>0</v>
      </c>
      <c r="AG1790">
        <f t="array" ref="AG1790">IF($A1790="","",IFERROR(INDEX(Summary!$BB:$BB,$AH1790),0))</f>
        <v>0</v>
      </c>
      <c r="AH1790">
        <f t="shared" si="251"/>
        <v>62</v>
      </c>
    </row>
    <row r="1791" spans="1:34" hidden="1">
      <c r="A1791" t="str">
        <f t="array" ref="A1791">IFERROR(INDEX(Summary!$D:$D,$AH1791)&amp;"","")</f>
        <v>FG00678</v>
      </c>
      <c r="B1791" t="str">
        <f t="array" ref="B1791">IF($A1791="","",INDEX(Summary!$E:$E,$AH1791))</f>
        <v>Virgin Coconut Oil - 100ml - Units</v>
      </c>
      <c r="C1791" t="str">
        <f t="array" ref="C1791">IF($A1791="","",INDEX(Summary!$B:$B,$AH1791))</f>
        <v>Oil</v>
      </c>
      <c r="D1791" t="str">
        <f t="array" ref="D1791">IF($A1791="","",INDEX(Summary!$C:$C,$AH1791))</f>
        <v>C6</v>
      </c>
      <c r="E1791">
        <f t="array" ref="E1791">IF($A1791="","",INDEX(Summary!$F:$F,$AH1791))</f>
        <v>0.1</v>
      </c>
      <c r="F1791" t="str">
        <f t="array" ref="F1791">IF($A1791="","",INDEX(Summary!$BC:$BC,$AH1791)&amp;"")</f>
        <v/>
      </c>
      <c r="G1791" t="e">
        <f t="shared" si="243"/>
        <v>#VALUE!</v>
      </c>
      <c r="H1791">
        <f t="shared" si="244"/>
        <v>0</v>
      </c>
      <c r="I1791" t="str">
        <f t="array" ref="I1791">IF($A1791="","",IF(IFERROR(INDEX(Summary!$BA:$BA,$AH1791),0)&lt;1,"Under 1 day",IF(INDEX(Summary!$BA:$BA,$AH1791)&lt;3,"1-3 days",IF(INDEX(Summary!$BA:$BA,$AH1791)&lt;7,"3-7 days","7+ days"))))</f>
        <v>Under 1 day</v>
      </c>
      <c r="J1791" t="str">
        <f t="array" ref="J1791">IF($A1791="","",IF(IFERROR(INDEX(Summary!$AX:$AX,$AH1791),0)&lt;0.25,"0-25%",IF(INDEX(Summary!$AX:$AX,$AH1791)&lt;0.5,"25-50%",IF(INDEX(Summary!$AX:$AX,$AH1791)&lt;0.75,"50-75%","75-100%"))))</f>
        <v>75-100%</v>
      </c>
      <c r="K1791" t="str">
        <f t="array" ref="K1791">IF($A1791="","",INDEX(Summary!$AY:$AY,$AH1791)&amp;"")</f>
        <v/>
      </c>
      <c r="L1791" s="1">
        <f>IF($A1791="","",Summary!$P$2+MOD(ROW()-2,30))</f>
        <v>46246</v>
      </c>
      <c r="M1791">
        <f t="shared" si="245"/>
        <v>20</v>
      </c>
      <c r="N1791">
        <f t="shared" si="246"/>
        <v>12</v>
      </c>
      <c r="O1791" t="str">
        <f t="shared" si="247"/>
        <v>Aug-2026</v>
      </c>
      <c r="P1791">
        <f t="shared" ca="1" si="248"/>
        <v>1</v>
      </c>
      <c r="Q1791" s="2">
        <f t="array" ref="Q1791">IF($A1791="",0,IFERROR(INDEX(Summary!$P$3:$AS$67,$AH1791-2,$M1791),0))</f>
        <v>0</v>
      </c>
      <c r="R1791" s="2">
        <f t="array" ref="R1791">IF($A1791="",0,ROUND(IFERROR(INDEX(Summary!$O:$O,$AH1791),0)/30,0))</f>
        <v>0</v>
      </c>
      <c r="S1791">
        <f t="shared" si="249"/>
        <v>0</v>
      </c>
      <c r="T1791" s="2">
        <f t="array" ref="T1791">IF($S1791=1,IFERROR(INDEX(Summary!$O:$O,$AH1791),0),0)</f>
        <v>0</v>
      </c>
      <c r="U1791" s="2">
        <f t="array" ref="U1791">IF($S1791=1,IFERROR(INDEX(Summary!$AT:$AT,$AH1791),0),0)</f>
        <v>0</v>
      </c>
      <c r="V1791" s="2">
        <f t="shared" si="250"/>
        <v>0</v>
      </c>
      <c r="W1791" s="2">
        <f t="array" ref="W1791">IF($S1791=1,IFERROR(INDEX(Summary!$AZ:$AZ,$AH1791),0),0)</f>
        <v>0</v>
      </c>
      <c r="X1791" s="3">
        <f t="array" ref="X1791">IF($S1791=1,IFERROR(INDEX(Summary!$BA:$BA,$AH1791),0),0)</f>
        <v>0</v>
      </c>
      <c r="Y1791" s="2">
        <f t="array" ref="Y1791">IF($S1791=1,IFERROR(INDEX(Summary!$G:$G,$AH1791),0),0)</f>
        <v>0</v>
      </c>
      <c r="Z1791" s="2">
        <f t="array" ref="Z1791">IF($S1791=1,IFERROR(INDEX(Summary!$H:$H,$AH1791),0),0)</f>
        <v>0</v>
      </c>
      <c r="AA1791" s="2">
        <f t="array" ref="AA1791">IF($S1791=1,IFERROR(INDEX(Summary!$I:$I,$AH1791),0),0)</f>
        <v>0</v>
      </c>
      <c r="AB1791" s="2">
        <f t="array" ref="AB1791">IF($S1791=1,IFERROR(INDEX(Summary!$J:$J,$AH1791),0),0)</f>
        <v>0</v>
      </c>
      <c r="AC1791" s="2">
        <f t="array" ref="AC1791">IF($S1791=1,IFERROR(INDEX(Summary!$K:$K,$AH1791),0),0)</f>
        <v>0</v>
      </c>
      <c r="AD1791" s="2">
        <f t="array" ref="AD1791">IF($S1791=1,IFERROR(INDEX(Summary!$L:$L,$AH1791),0),0)</f>
        <v>0</v>
      </c>
      <c r="AE1791" s="2">
        <f t="array" ref="AE1791">IF($S1791=1,IFERROR(INDEX(Summary!$M:$M,$AH1791),0),0)</f>
        <v>0</v>
      </c>
      <c r="AF1791" s="2">
        <f t="array" ref="AF1791">IF($S1791=1,IFERROR(INDEX(Summary!$N:$N,$AH1791),0),0)</f>
        <v>0</v>
      </c>
      <c r="AG1791">
        <f t="array" ref="AG1791">IF($A1791="","",IFERROR(INDEX(Summary!$BB:$BB,$AH1791),0))</f>
        <v>0</v>
      </c>
      <c r="AH1791">
        <f t="shared" si="251"/>
        <v>62</v>
      </c>
    </row>
    <row r="1792" spans="1:34" hidden="1">
      <c r="A1792" t="str">
        <f t="array" ref="A1792">IFERROR(INDEX(Summary!$D:$D,$AH1792)&amp;"","")</f>
        <v>FG00678</v>
      </c>
      <c r="B1792" t="str">
        <f t="array" ref="B1792">IF($A1792="","",INDEX(Summary!$E:$E,$AH1792))</f>
        <v>Virgin Coconut Oil - 100ml - Units</v>
      </c>
      <c r="C1792" t="str">
        <f t="array" ref="C1792">IF($A1792="","",INDEX(Summary!$B:$B,$AH1792))</f>
        <v>Oil</v>
      </c>
      <c r="D1792" t="str">
        <f t="array" ref="D1792">IF($A1792="","",INDEX(Summary!$C:$C,$AH1792))</f>
        <v>C6</v>
      </c>
      <c r="E1792">
        <f t="array" ref="E1792">IF($A1792="","",INDEX(Summary!$F:$F,$AH1792))</f>
        <v>0.1</v>
      </c>
      <c r="F1792" t="str">
        <f t="array" ref="F1792">IF($A1792="","",INDEX(Summary!$BC:$BC,$AH1792)&amp;"")</f>
        <v/>
      </c>
      <c r="G1792" t="e">
        <f t="shared" si="243"/>
        <v>#VALUE!</v>
      </c>
      <c r="H1792">
        <f t="shared" si="244"/>
        <v>0</v>
      </c>
      <c r="I1792" t="str">
        <f t="array" ref="I1792">IF($A1792="","",IF(IFERROR(INDEX(Summary!$BA:$BA,$AH1792),0)&lt;1,"Under 1 day",IF(INDEX(Summary!$BA:$BA,$AH1792)&lt;3,"1-3 days",IF(INDEX(Summary!$BA:$BA,$AH1792)&lt;7,"3-7 days","7+ days"))))</f>
        <v>Under 1 day</v>
      </c>
      <c r="J1792" t="str">
        <f t="array" ref="J1792">IF($A1792="","",IF(IFERROR(INDEX(Summary!$AX:$AX,$AH1792),0)&lt;0.25,"0-25%",IF(INDEX(Summary!$AX:$AX,$AH1792)&lt;0.5,"25-50%",IF(INDEX(Summary!$AX:$AX,$AH1792)&lt;0.75,"50-75%","75-100%"))))</f>
        <v>75-100%</v>
      </c>
      <c r="K1792" t="str">
        <f t="array" ref="K1792">IF($A1792="","",INDEX(Summary!$AY:$AY,$AH1792)&amp;"")</f>
        <v/>
      </c>
      <c r="L1792" s="1">
        <f>IF($A1792="","",Summary!$P$2+MOD(ROW()-2,30))</f>
        <v>46247</v>
      </c>
      <c r="M1792">
        <f t="shared" si="245"/>
        <v>21</v>
      </c>
      <c r="N1792">
        <f t="shared" si="246"/>
        <v>13</v>
      </c>
      <c r="O1792" t="str">
        <f t="shared" si="247"/>
        <v>Aug-2026</v>
      </c>
      <c r="P1792">
        <f t="shared" ca="1" si="248"/>
        <v>1</v>
      </c>
      <c r="Q1792" s="2">
        <f t="array" ref="Q1792">IF($A1792="",0,IFERROR(INDEX(Summary!$P$3:$AS$67,$AH1792-2,$M1792),0))</f>
        <v>0</v>
      </c>
      <c r="R1792" s="2">
        <f t="array" ref="R1792">IF($A1792="",0,ROUND(IFERROR(INDEX(Summary!$O:$O,$AH1792),0)/30,0))</f>
        <v>0</v>
      </c>
      <c r="S1792">
        <f t="shared" si="249"/>
        <v>0</v>
      </c>
      <c r="T1792" s="2">
        <f t="array" ref="T1792">IF($S1792=1,IFERROR(INDEX(Summary!$O:$O,$AH1792),0),0)</f>
        <v>0</v>
      </c>
      <c r="U1792" s="2">
        <f t="array" ref="U1792">IF($S1792=1,IFERROR(INDEX(Summary!$AT:$AT,$AH1792),0),0)</f>
        <v>0</v>
      </c>
      <c r="V1792" s="2">
        <f t="shared" si="250"/>
        <v>0</v>
      </c>
      <c r="W1792" s="2">
        <f t="array" ref="W1792">IF($S1792=1,IFERROR(INDEX(Summary!$AZ:$AZ,$AH1792),0),0)</f>
        <v>0</v>
      </c>
      <c r="X1792" s="3">
        <f t="array" ref="X1792">IF($S1792=1,IFERROR(INDEX(Summary!$BA:$BA,$AH1792),0),0)</f>
        <v>0</v>
      </c>
      <c r="Y1792" s="2">
        <f t="array" ref="Y1792">IF($S1792=1,IFERROR(INDEX(Summary!$G:$G,$AH1792),0),0)</f>
        <v>0</v>
      </c>
      <c r="Z1792" s="2">
        <f t="array" ref="Z1792">IF($S1792=1,IFERROR(INDEX(Summary!$H:$H,$AH1792),0),0)</f>
        <v>0</v>
      </c>
      <c r="AA1792" s="2">
        <f t="array" ref="AA1792">IF($S1792=1,IFERROR(INDEX(Summary!$I:$I,$AH1792),0),0)</f>
        <v>0</v>
      </c>
      <c r="AB1792" s="2">
        <f t="array" ref="AB1792">IF($S1792=1,IFERROR(INDEX(Summary!$J:$J,$AH1792),0),0)</f>
        <v>0</v>
      </c>
      <c r="AC1792" s="2">
        <f t="array" ref="AC1792">IF($S1792=1,IFERROR(INDEX(Summary!$K:$K,$AH1792),0),0)</f>
        <v>0</v>
      </c>
      <c r="AD1792" s="2">
        <f t="array" ref="AD1792">IF($S1792=1,IFERROR(INDEX(Summary!$L:$L,$AH1792),0),0)</f>
        <v>0</v>
      </c>
      <c r="AE1792" s="2">
        <f t="array" ref="AE1792">IF($S1792=1,IFERROR(INDEX(Summary!$M:$M,$AH1792),0),0)</f>
        <v>0</v>
      </c>
      <c r="AF1792" s="2">
        <f t="array" ref="AF1792">IF($S1792=1,IFERROR(INDEX(Summary!$N:$N,$AH1792),0),0)</f>
        <v>0</v>
      </c>
      <c r="AG1792">
        <f t="array" ref="AG1792">IF($A1792="","",IFERROR(INDEX(Summary!$BB:$BB,$AH1792),0))</f>
        <v>0</v>
      </c>
      <c r="AH1792">
        <f t="shared" si="251"/>
        <v>62</v>
      </c>
    </row>
    <row r="1793" spans="1:34" hidden="1">
      <c r="A1793" t="str">
        <f t="array" ref="A1793">IFERROR(INDEX(Summary!$D:$D,$AH1793)&amp;"","")</f>
        <v>FG00678</v>
      </c>
      <c r="B1793" t="str">
        <f t="array" ref="B1793">IF($A1793="","",INDEX(Summary!$E:$E,$AH1793))</f>
        <v>Virgin Coconut Oil - 100ml - Units</v>
      </c>
      <c r="C1793" t="str">
        <f t="array" ref="C1793">IF($A1793="","",INDEX(Summary!$B:$B,$AH1793))</f>
        <v>Oil</v>
      </c>
      <c r="D1793" t="str">
        <f t="array" ref="D1793">IF($A1793="","",INDEX(Summary!$C:$C,$AH1793))</f>
        <v>C6</v>
      </c>
      <c r="E1793">
        <f t="array" ref="E1793">IF($A1793="","",INDEX(Summary!$F:$F,$AH1793))</f>
        <v>0.1</v>
      </c>
      <c r="F1793" t="str">
        <f t="array" ref="F1793">IF($A1793="","",INDEX(Summary!$BC:$BC,$AH1793)&amp;"")</f>
        <v/>
      </c>
      <c r="G1793" t="e">
        <f t="shared" si="243"/>
        <v>#VALUE!</v>
      </c>
      <c r="H1793">
        <f t="shared" si="244"/>
        <v>0</v>
      </c>
      <c r="I1793" t="str">
        <f t="array" ref="I1793">IF($A1793="","",IF(IFERROR(INDEX(Summary!$BA:$BA,$AH1793),0)&lt;1,"Under 1 day",IF(INDEX(Summary!$BA:$BA,$AH1793)&lt;3,"1-3 days",IF(INDEX(Summary!$BA:$BA,$AH1793)&lt;7,"3-7 days","7+ days"))))</f>
        <v>Under 1 day</v>
      </c>
      <c r="J1793" t="str">
        <f t="array" ref="J1793">IF($A1793="","",IF(IFERROR(INDEX(Summary!$AX:$AX,$AH1793),0)&lt;0.25,"0-25%",IF(INDEX(Summary!$AX:$AX,$AH1793)&lt;0.5,"25-50%",IF(INDEX(Summary!$AX:$AX,$AH1793)&lt;0.75,"50-75%","75-100%"))))</f>
        <v>75-100%</v>
      </c>
      <c r="K1793" t="str">
        <f t="array" ref="K1793">IF($A1793="","",INDEX(Summary!$AY:$AY,$AH1793)&amp;"")</f>
        <v/>
      </c>
      <c r="L1793" s="1">
        <f>IF($A1793="","",Summary!$P$2+MOD(ROW()-2,30))</f>
        <v>46248</v>
      </c>
      <c r="M1793">
        <f t="shared" si="245"/>
        <v>22</v>
      </c>
      <c r="N1793">
        <f t="shared" si="246"/>
        <v>14</v>
      </c>
      <c r="O1793" t="str">
        <f t="shared" si="247"/>
        <v>Aug-2026</v>
      </c>
      <c r="P1793">
        <f t="shared" ca="1" si="248"/>
        <v>1</v>
      </c>
      <c r="Q1793" s="2">
        <f t="array" ref="Q1793">IF($A1793="",0,IFERROR(INDEX(Summary!$P$3:$AS$67,$AH1793-2,$M1793),0))</f>
        <v>0</v>
      </c>
      <c r="R1793" s="2">
        <f t="array" ref="R1793">IF($A1793="",0,ROUND(IFERROR(INDEX(Summary!$O:$O,$AH1793),0)/30,0))</f>
        <v>0</v>
      </c>
      <c r="S1793">
        <f t="shared" si="249"/>
        <v>0</v>
      </c>
      <c r="T1793" s="2">
        <f t="array" ref="T1793">IF($S1793=1,IFERROR(INDEX(Summary!$O:$O,$AH1793),0),0)</f>
        <v>0</v>
      </c>
      <c r="U1793" s="2">
        <f t="array" ref="U1793">IF($S1793=1,IFERROR(INDEX(Summary!$AT:$AT,$AH1793),0),0)</f>
        <v>0</v>
      </c>
      <c r="V1793" s="2">
        <f t="shared" si="250"/>
        <v>0</v>
      </c>
      <c r="W1793" s="2">
        <f t="array" ref="W1793">IF($S1793=1,IFERROR(INDEX(Summary!$AZ:$AZ,$AH1793),0),0)</f>
        <v>0</v>
      </c>
      <c r="X1793" s="3">
        <f t="array" ref="X1793">IF($S1793=1,IFERROR(INDEX(Summary!$BA:$BA,$AH1793),0),0)</f>
        <v>0</v>
      </c>
      <c r="Y1793" s="2">
        <f t="array" ref="Y1793">IF($S1793=1,IFERROR(INDEX(Summary!$G:$G,$AH1793),0),0)</f>
        <v>0</v>
      </c>
      <c r="Z1793" s="2">
        <f t="array" ref="Z1793">IF($S1793=1,IFERROR(INDEX(Summary!$H:$H,$AH1793),0),0)</f>
        <v>0</v>
      </c>
      <c r="AA1793" s="2">
        <f t="array" ref="AA1793">IF($S1793=1,IFERROR(INDEX(Summary!$I:$I,$AH1793),0),0)</f>
        <v>0</v>
      </c>
      <c r="AB1793" s="2">
        <f t="array" ref="AB1793">IF($S1793=1,IFERROR(INDEX(Summary!$J:$J,$AH1793),0),0)</f>
        <v>0</v>
      </c>
      <c r="AC1793" s="2">
        <f t="array" ref="AC1793">IF($S1793=1,IFERROR(INDEX(Summary!$K:$K,$AH1793),0),0)</f>
        <v>0</v>
      </c>
      <c r="AD1793" s="2">
        <f t="array" ref="AD1793">IF($S1793=1,IFERROR(INDEX(Summary!$L:$L,$AH1793),0),0)</f>
        <v>0</v>
      </c>
      <c r="AE1793" s="2">
        <f t="array" ref="AE1793">IF($S1793=1,IFERROR(INDEX(Summary!$M:$M,$AH1793),0),0)</f>
        <v>0</v>
      </c>
      <c r="AF1793" s="2">
        <f t="array" ref="AF1793">IF($S1793=1,IFERROR(INDEX(Summary!$N:$N,$AH1793),0),0)</f>
        <v>0</v>
      </c>
      <c r="AG1793">
        <f t="array" ref="AG1793">IF($A1793="","",IFERROR(INDEX(Summary!$BB:$BB,$AH1793),0))</f>
        <v>0</v>
      </c>
      <c r="AH1793">
        <f t="shared" si="251"/>
        <v>62</v>
      </c>
    </row>
    <row r="1794" spans="1:34" hidden="1">
      <c r="A1794" t="str">
        <f t="array" ref="A1794">IFERROR(INDEX(Summary!$D:$D,$AH1794)&amp;"","")</f>
        <v>FG00678</v>
      </c>
      <c r="B1794" t="str">
        <f t="array" ref="B1794">IF($A1794="","",INDEX(Summary!$E:$E,$AH1794))</f>
        <v>Virgin Coconut Oil - 100ml - Units</v>
      </c>
      <c r="C1794" t="str">
        <f t="array" ref="C1794">IF($A1794="","",INDEX(Summary!$B:$B,$AH1794))</f>
        <v>Oil</v>
      </c>
      <c r="D1794" t="str">
        <f t="array" ref="D1794">IF($A1794="","",INDEX(Summary!$C:$C,$AH1794))</f>
        <v>C6</v>
      </c>
      <c r="E1794">
        <f t="array" ref="E1794">IF($A1794="","",INDEX(Summary!$F:$F,$AH1794))</f>
        <v>0.1</v>
      </c>
      <c r="F1794" t="str">
        <f t="array" ref="F1794">IF($A1794="","",INDEX(Summary!$BC:$BC,$AH1794)&amp;"")</f>
        <v/>
      </c>
      <c r="G1794" t="e">
        <f t="shared" ref="G1794:G1801" si="252">IF($A1794="","",VALUE(LEFT(SUBSTITUTE($F1794,"P",""),1)))</f>
        <v>#VALUE!</v>
      </c>
      <c r="H1794">
        <f t="shared" ref="H1794:H1801" si="253">IF($A1794="","",IF(LEFT($F1794,2)="P1",1,0))</f>
        <v>0</v>
      </c>
      <c r="I1794" t="str">
        <f t="array" ref="I1794">IF($A1794="","",IF(IFERROR(INDEX(Summary!$BA:$BA,$AH1794),0)&lt;1,"Under 1 day",IF(INDEX(Summary!$BA:$BA,$AH1794)&lt;3,"1-3 days",IF(INDEX(Summary!$BA:$BA,$AH1794)&lt;7,"3-7 days","7+ days"))))</f>
        <v>Under 1 day</v>
      </c>
      <c r="J1794" t="str">
        <f t="array" ref="J1794">IF($A1794="","",IF(IFERROR(INDEX(Summary!$AX:$AX,$AH1794),0)&lt;0.25,"0-25%",IF(INDEX(Summary!$AX:$AX,$AH1794)&lt;0.5,"25-50%",IF(INDEX(Summary!$AX:$AX,$AH1794)&lt;0.75,"50-75%","75-100%"))))</f>
        <v>75-100%</v>
      </c>
      <c r="K1794" t="str">
        <f t="array" ref="K1794">IF($A1794="","",INDEX(Summary!$AY:$AY,$AH1794)&amp;"")</f>
        <v/>
      </c>
      <c r="L1794" s="1">
        <f>IF($A1794="","",Summary!$P$2+MOD(ROW()-2,30))</f>
        <v>46249</v>
      </c>
      <c r="M1794">
        <f t="shared" ref="M1794:M1801" si="254">IF($A1794="","",MOD(ROW()-2,30)+1)</f>
        <v>23</v>
      </c>
      <c r="N1794">
        <f t="shared" ref="N1794:N1801" si="255">IF($A1794="","",DAY($L1794))</f>
        <v>15</v>
      </c>
      <c r="O1794" t="str">
        <f t="shared" ref="O1794:O1801" si="256">IF($A1794="","",TEXT($L1794,"mmm-yyyy"))</f>
        <v>Aug-2026</v>
      </c>
      <c r="P1794">
        <f t="shared" ref="P1794:P1801" ca="1" si="257">IF($A1794="","",IF($L1794&lt;=TODAY(),1,0))</f>
        <v>1</v>
      </c>
      <c r="Q1794" s="2">
        <f t="array" ref="Q1794">IF($A1794="",0,IFERROR(INDEX(Summary!$P$3:$AS$67,$AH1794-2,$M1794),0))</f>
        <v>0</v>
      </c>
      <c r="R1794" s="2">
        <f t="array" ref="R1794">IF($A1794="",0,ROUND(IFERROR(INDEX(Summary!$O:$O,$AH1794),0)/30,0))</f>
        <v>0</v>
      </c>
      <c r="S1794">
        <f t="shared" ref="S1794:S1801" si="258">IF($A1794="",0,IF($M1794=1,1,0))</f>
        <v>0</v>
      </c>
      <c r="T1794" s="2">
        <f t="array" ref="T1794">IF($S1794=1,IFERROR(INDEX(Summary!$O:$O,$AH1794),0),0)</f>
        <v>0</v>
      </c>
      <c r="U1794" s="2">
        <f t="array" ref="U1794">IF($S1794=1,IFERROR(INDEX(Summary!$AT:$AT,$AH1794),0),0)</f>
        <v>0</v>
      </c>
      <c r="V1794" s="2">
        <f t="shared" ref="V1794:V1801" si="259">IF($S1794=1,MAX(0,$T1794-$U1794),0)</f>
        <v>0</v>
      </c>
      <c r="W1794" s="2">
        <f t="array" ref="W1794">IF($S1794=1,IFERROR(INDEX(Summary!$AZ:$AZ,$AH1794),0),0)</f>
        <v>0</v>
      </c>
      <c r="X1794" s="3">
        <f t="array" ref="X1794">IF($S1794=1,IFERROR(INDEX(Summary!$BA:$BA,$AH1794),0),0)</f>
        <v>0</v>
      </c>
      <c r="Y1794" s="2">
        <f t="array" ref="Y1794">IF($S1794=1,IFERROR(INDEX(Summary!$G:$G,$AH1794),0),0)</f>
        <v>0</v>
      </c>
      <c r="Z1794" s="2">
        <f t="array" ref="Z1794">IF($S1794=1,IFERROR(INDEX(Summary!$H:$H,$AH1794),0),0)</f>
        <v>0</v>
      </c>
      <c r="AA1794" s="2">
        <f t="array" ref="AA1794">IF($S1794=1,IFERROR(INDEX(Summary!$I:$I,$AH1794),0),0)</f>
        <v>0</v>
      </c>
      <c r="AB1794" s="2">
        <f t="array" ref="AB1794">IF($S1794=1,IFERROR(INDEX(Summary!$J:$J,$AH1794),0),0)</f>
        <v>0</v>
      </c>
      <c r="AC1794" s="2">
        <f t="array" ref="AC1794">IF($S1794=1,IFERROR(INDEX(Summary!$K:$K,$AH1794),0),0)</f>
        <v>0</v>
      </c>
      <c r="AD1794" s="2">
        <f t="array" ref="AD1794">IF($S1794=1,IFERROR(INDEX(Summary!$L:$L,$AH1794),0),0)</f>
        <v>0</v>
      </c>
      <c r="AE1794" s="2">
        <f t="array" ref="AE1794">IF($S1794=1,IFERROR(INDEX(Summary!$M:$M,$AH1794),0),0)</f>
        <v>0</v>
      </c>
      <c r="AF1794" s="2">
        <f t="array" ref="AF1794">IF($S1794=1,IFERROR(INDEX(Summary!$N:$N,$AH1794),0),0)</f>
        <v>0</v>
      </c>
      <c r="AG1794">
        <f t="array" ref="AG1794">IF($A1794="","",IFERROR(INDEX(Summary!$BB:$BB,$AH1794),0))</f>
        <v>0</v>
      </c>
      <c r="AH1794">
        <f t="shared" ref="AH1794:AH1801" si="260">INT((ROW()-2)/30)+3</f>
        <v>62</v>
      </c>
    </row>
    <row r="1795" spans="1:34" hidden="1">
      <c r="A1795" t="str">
        <f t="array" ref="A1795">IFERROR(INDEX(Summary!$D:$D,$AH1795)&amp;"","")</f>
        <v>FG00678</v>
      </c>
      <c r="B1795" t="str">
        <f t="array" ref="B1795">IF($A1795="","",INDEX(Summary!$E:$E,$AH1795))</f>
        <v>Virgin Coconut Oil - 100ml - Units</v>
      </c>
      <c r="C1795" t="str">
        <f t="array" ref="C1795">IF($A1795="","",INDEX(Summary!$B:$B,$AH1795))</f>
        <v>Oil</v>
      </c>
      <c r="D1795" t="str">
        <f t="array" ref="D1795">IF($A1795="","",INDEX(Summary!$C:$C,$AH1795))</f>
        <v>C6</v>
      </c>
      <c r="E1795">
        <f t="array" ref="E1795">IF($A1795="","",INDEX(Summary!$F:$F,$AH1795))</f>
        <v>0.1</v>
      </c>
      <c r="F1795" t="str">
        <f t="array" ref="F1795">IF($A1795="","",INDEX(Summary!$BC:$BC,$AH1795)&amp;"")</f>
        <v/>
      </c>
      <c r="G1795" t="e">
        <f t="shared" si="252"/>
        <v>#VALUE!</v>
      </c>
      <c r="H1795">
        <f t="shared" si="253"/>
        <v>0</v>
      </c>
      <c r="I1795" t="str">
        <f t="array" ref="I1795">IF($A1795="","",IF(IFERROR(INDEX(Summary!$BA:$BA,$AH1795),0)&lt;1,"Under 1 day",IF(INDEX(Summary!$BA:$BA,$AH1795)&lt;3,"1-3 days",IF(INDEX(Summary!$BA:$BA,$AH1795)&lt;7,"3-7 days","7+ days"))))</f>
        <v>Under 1 day</v>
      </c>
      <c r="J1795" t="str">
        <f t="array" ref="J1795">IF($A1795="","",IF(IFERROR(INDEX(Summary!$AX:$AX,$AH1795),0)&lt;0.25,"0-25%",IF(INDEX(Summary!$AX:$AX,$AH1795)&lt;0.5,"25-50%",IF(INDEX(Summary!$AX:$AX,$AH1795)&lt;0.75,"50-75%","75-100%"))))</f>
        <v>75-100%</v>
      </c>
      <c r="K1795" t="str">
        <f t="array" ref="K1795">IF($A1795="","",INDEX(Summary!$AY:$AY,$AH1795)&amp;"")</f>
        <v/>
      </c>
      <c r="L1795" s="1">
        <f>IF($A1795="","",Summary!$P$2+MOD(ROW()-2,30))</f>
        <v>46250</v>
      </c>
      <c r="M1795">
        <f t="shared" si="254"/>
        <v>24</v>
      </c>
      <c r="N1795">
        <f t="shared" si="255"/>
        <v>16</v>
      </c>
      <c r="O1795" t="str">
        <f t="shared" si="256"/>
        <v>Aug-2026</v>
      </c>
      <c r="P1795">
        <f t="shared" ca="1" si="257"/>
        <v>1</v>
      </c>
      <c r="Q1795" s="2">
        <f t="array" ref="Q1795">IF($A1795="",0,IFERROR(INDEX(Summary!$P$3:$AS$67,$AH1795-2,$M1795),0))</f>
        <v>0</v>
      </c>
      <c r="R1795" s="2">
        <f t="array" ref="R1795">IF($A1795="",0,ROUND(IFERROR(INDEX(Summary!$O:$O,$AH1795),0)/30,0))</f>
        <v>0</v>
      </c>
      <c r="S1795">
        <f t="shared" si="258"/>
        <v>0</v>
      </c>
      <c r="T1795" s="2">
        <f t="array" ref="T1795">IF($S1795=1,IFERROR(INDEX(Summary!$O:$O,$AH1795),0),0)</f>
        <v>0</v>
      </c>
      <c r="U1795" s="2">
        <f t="array" ref="U1795">IF($S1795=1,IFERROR(INDEX(Summary!$AT:$AT,$AH1795),0),0)</f>
        <v>0</v>
      </c>
      <c r="V1795" s="2">
        <f t="shared" si="259"/>
        <v>0</v>
      </c>
      <c r="W1795" s="2">
        <f t="array" ref="W1795">IF($S1795=1,IFERROR(INDEX(Summary!$AZ:$AZ,$AH1795),0),0)</f>
        <v>0</v>
      </c>
      <c r="X1795" s="3">
        <f t="array" ref="X1795">IF($S1795=1,IFERROR(INDEX(Summary!$BA:$BA,$AH1795),0),0)</f>
        <v>0</v>
      </c>
      <c r="Y1795" s="2">
        <f t="array" ref="Y1795">IF($S1795=1,IFERROR(INDEX(Summary!$G:$G,$AH1795),0),0)</f>
        <v>0</v>
      </c>
      <c r="Z1795" s="2">
        <f t="array" ref="Z1795">IF($S1795=1,IFERROR(INDEX(Summary!$H:$H,$AH1795),0),0)</f>
        <v>0</v>
      </c>
      <c r="AA1795" s="2">
        <f t="array" ref="AA1795">IF($S1795=1,IFERROR(INDEX(Summary!$I:$I,$AH1795),0),0)</f>
        <v>0</v>
      </c>
      <c r="AB1795" s="2">
        <f t="array" ref="AB1795">IF($S1795=1,IFERROR(INDEX(Summary!$J:$J,$AH1795),0),0)</f>
        <v>0</v>
      </c>
      <c r="AC1795" s="2">
        <f t="array" ref="AC1795">IF($S1795=1,IFERROR(INDEX(Summary!$K:$K,$AH1795),0),0)</f>
        <v>0</v>
      </c>
      <c r="AD1795" s="2">
        <f t="array" ref="AD1795">IF($S1795=1,IFERROR(INDEX(Summary!$L:$L,$AH1795),0),0)</f>
        <v>0</v>
      </c>
      <c r="AE1795" s="2">
        <f t="array" ref="AE1795">IF($S1795=1,IFERROR(INDEX(Summary!$M:$M,$AH1795),0),0)</f>
        <v>0</v>
      </c>
      <c r="AF1795" s="2">
        <f t="array" ref="AF1795">IF($S1795=1,IFERROR(INDEX(Summary!$N:$N,$AH1795),0),0)</f>
        <v>0</v>
      </c>
      <c r="AG1795">
        <f t="array" ref="AG1795">IF($A1795="","",IFERROR(INDEX(Summary!$BB:$BB,$AH1795),0))</f>
        <v>0</v>
      </c>
      <c r="AH1795">
        <f t="shared" si="260"/>
        <v>62</v>
      </c>
    </row>
    <row r="1796" spans="1:34" hidden="1">
      <c r="A1796" t="str">
        <f t="array" ref="A1796">IFERROR(INDEX(Summary!$D:$D,$AH1796)&amp;"","")</f>
        <v>FG00678</v>
      </c>
      <c r="B1796" t="str">
        <f t="array" ref="B1796">IF($A1796="","",INDEX(Summary!$E:$E,$AH1796))</f>
        <v>Virgin Coconut Oil - 100ml - Units</v>
      </c>
      <c r="C1796" t="str">
        <f t="array" ref="C1796">IF($A1796="","",INDEX(Summary!$B:$B,$AH1796))</f>
        <v>Oil</v>
      </c>
      <c r="D1796" t="str">
        <f t="array" ref="D1796">IF($A1796="","",INDEX(Summary!$C:$C,$AH1796))</f>
        <v>C6</v>
      </c>
      <c r="E1796">
        <f t="array" ref="E1796">IF($A1796="","",INDEX(Summary!$F:$F,$AH1796))</f>
        <v>0.1</v>
      </c>
      <c r="F1796" t="str">
        <f t="array" ref="F1796">IF($A1796="","",INDEX(Summary!$BC:$BC,$AH1796)&amp;"")</f>
        <v/>
      </c>
      <c r="G1796" t="e">
        <f t="shared" si="252"/>
        <v>#VALUE!</v>
      </c>
      <c r="H1796">
        <f t="shared" si="253"/>
        <v>0</v>
      </c>
      <c r="I1796" t="str">
        <f t="array" ref="I1796">IF($A1796="","",IF(IFERROR(INDEX(Summary!$BA:$BA,$AH1796),0)&lt;1,"Under 1 day",IF(INDEX(Summary!$BA:$BA,$AH1796)&lt;3,"1-3 days",IF(INDEX(Summary!$BA:$BA,$AH1796)&lt;7,"3-7 days","7+ days"))))</f>
        <v>Under 1 day</v>
      </c>
      <c r="J1796" t="str">
        <f t="array" ref="J1796">IF($A1796="","",IF(IFERROR(INDEX(Summary!$AX:$AX,$AH1796),0)&lt;0.25,"0-25%",IF(INDEX(Summary!$AX:$AX,$AH1796)&lt;0.5,"25-50%",IF(INDEX(Summary!$AX:$AX,$AH1796)&lt;0.75,"50-75%","75-100%"))))</f>
        <v>75-100%</v>
      </c>
      <c r="K1796" t="str">
        <f t="array" ref="K1796">IF($A1796="","",INDEX(Summary!$AY:$AY,$AH1796)&amp;"")</f>
        <v/>
      </c>
      <c r="L1796" s="1">
        <f>IF($A1796="","",Summary!$P$2+MOD(ROW()-2,30))</f>
        <v>46251</v>
      </c>
      <c r="M1796">
        <f t="shared" si="254"/>
        <v>25</v>
      </c>
      <c r="N1796">
        <f t="shared" si="255"/>
        <v>17</v>
      </c>
      <c r="O1796" t="str">
        <f t="shared" si="256"/>
        <v>Aug-2026</v>
      </c>
      <c r="P1796">
        <f t="shared" ca="1" si="257"/>
        <v>1</v>
      </c>
      <c r="Q1796" s="2">
        <f t="array" ref="Q1796">IF($A1796="",0,IFERROR(INDEX(Summary!$P$3:$AS$67,$AH1796-2,$M1796),0))</f>
        <v>0</v>
      </c>
      <c r="R1796" s="2">
        <f t="array" ref="R1796">IF($A1796="",0,ROUND(IFERROR(INDEX(Summary!$O:$O,$AH1796),0)/30,0))</f>
        <v>0</v>
      </c>
      <c r="S1796">
        <f t="shared" si="258"/>
        <v>0</v>
      </c>
      <c r="T1796" s="2">
        <f t="array" ref="T1796">IF($S1796=1,IFERROR(INDEX(Summary!$O:$O,$AH1796),0),0)</f>
        <v>0</v>
      </c>
      <c r="U1796" s="2">
        <f t="array" ref="U1796">IF($S1796=1,IFERROR(INDEX(Summary!$AT:$AT,$AH1796),0),0)</f>
        <v>0</v>
      </c>
      <c r="V1796" s="2">
        <f t="shared" si="259"/>
        <v>0</v>
      </c>
      <c r="W1796" s="2">
        <f t="array" ref="W1796">IF($S1796=1,IFERROR(INDEX(Summary!$AZ:$AZ,$AH1796),0),0)</f>
        <v>0</v>
      </c>
      <c r="X1796" s="3">
        <f t="array" ref="X1796">IF($S1796=1,IFERROR(INDEX(Summary!$BA:$BA,$AH1796),0),0)</f>
        <v>0</v>
      </c>
      <c r="Y1796" s="2">
        <f t="array" ref="Y1796">IF($S1796=1,IFERROR(INDEX(Summary!$G:$G,$AH1796),0),0)</f>
        <v>0</v>
      </c>
      <c r="Z1796" s="2">
        <f t="array" ref="Z1796">IF($S1796=1,IFERROR(INDEX(Summary!$H:$H,$AH1796),0),0)</f>
        <v>0</v>
      </c>
      <c r="AA1796" s="2">
        <f t="array" ref="AA1796">IF($S1796=1,IFERROR(INDEX(Summary!$I:$I,$AH1796),0),0)</f>
        <v>0</v>
      </c>
      <c r="AB1796" s="2">
        <f t="array" ref="AB1796">IF($S1796=1,IFERROR(INDEX(Summary!$J:$J,$AH1796),0),0)</f>
        <v>0</v>
      </c>
      <c r="AC1796" s="2">
        <f t="array" ref="AC1796">IF($S1796=1,IFERROR(INDEX(Summary!$K:$K,$AH1796),0),0)</f>
        <v>0</v>
      </c>
      <c r="AD1796" s="2">
        <f t="array" ref="AD1796">IF($S1796=1,IFERROR(INDEX(Summary!$L:$L,$AH1796),0),0)</f>
        <v>0</v>
      </c>
      <c r="AE1796" s="2">
        <f t="array" ref="AE1796">IF($S1796=1,IFERROR(INDEX(Summary!$M:$M,$AH1796),0),0)</f>
        <v>0</v>
      </c>
      <c r="AF1796" s="2">
        <f t="array" ref="AF1796">IF($S1796=1,IFERROR(INDEX(Summary!$N:$N,$AH1796),0),0)</f>
        <v>0</v>
      </c>
      <c r="AG1796">
        <f t="array" ref="AG1796">IF($A1796="","",IFERROR(INDEX(Summary!$BB:$BB,$AH1796),0))</f>
        <v>0</v>
      </c>
      <c r="AH1796">
        <f t="shared" si="260"/>
        <v>62</v>
      </c>
    </row>
    <row r="1797" spans="1:34" hidden="1">
      <c r="A1797" t="str">
        <f t="array" ref="A1797">IFERROR(INDEX(Summary!$D:$D,$AH1797)&amp;"","")</f>
        <v>FG00678</v>
      </c>
      <c r="B1797" t="str">
        <f t="array" ref="B1797">IF($A1797="","",INDEX(Summary!$E:$E,$AH1797))</f>
        <v>Virgin Coconut Oil - 100ml - Units</v>
      </c>
      <c r="C1797" t="str">
        <f t="array" ref="C1797">IF($A1797="","",INDEX(Summary!$B:$B,$AH1797))</f>
        <v>Oil</v>
      </c>
      <c r="D1797" t="str">
        <f t="array" ref="D1797">IF($A1797="","",INDEX(Summary!$C:$C,$AH1797))</f>
        <v>C6</v>
      </c>
      <c r="E1797">
        <f t="array" ref="E1797">IF($A1797="","",INDEX(Summary!$F:$F,$AH1797))</f>
        <v>0.1</v>
      </c>
      <c r="F1797" t="str">
        <f t="array" ref="F1797">IF($A1797="","",INDEX(Summary!$BC:$BC,$AH1797)&amp;"")</f>
        <v/>
      </c>
      <c r="G1797" t="e">
        <f t="shared" si="252"/>
        <v>#VALUE!</v>
      </c>
      <c r="H1797">
        <f t="shared" si="253"/>
        <v>0</v>
      </c>
      <c r="I1797" t="str">
        <f t="array" ref="I1797">IF($A1797="","",IF(IFERROR(INDEX(Summary!$BA:$BA,$AH1797),0)&lt;1,"Under 1 day",IF(INDEX(Summary!$BA:$BA,$AH1797)&lt;3,"1-3 days",IF(INDEX(Summary!$BA:$BA,$AH1797)&lt;7,"3-7 days","7+ days"))))</f>
        <v>Under 1 day</v>
      </c>
      <c r="J1797" t="str">
        <f t="array" ref="J1797">IF($A1797="","",IF(IFERROR(INDEX(Summary!$AX:$AX,$AH1797),0)&lt;0.25,"0-25%",IF(INDEX(Summary!$AX:$AX,$AH1797)&lt;0.5,"25-50%",IF(INDEX(Summary!$AX:$AX,$AH1797)&lt;0.75,"50-75%","75-100%"))))</f>
        <v>75-100%</v>
      </c>
      <c r="K1797" t="str">
        <f t="array" ref="K1797">IF($A1797="","",INDEX(Summary!$AY:$AY,$AH1797)&amp;"")</f>
        <v/>
      </c>
      <c r="L1797" s="1">
        <f>IF($A1797="","",Summary!$P$2+MOD(ROW()-2,30))</f>
        <v>46252</v>
      </c>
      <c r="M1797">
        <f t="shared" si="254"/>
        <v>26</v>
      </c>
      <c r="N1797">
        <f t="shared" si="255"/>
        <v>18</v>
      </c>
      <c r="O1797" t="str">
        <f t="shared" si="256"/>
        <v>Aug-2026</v>
      </c>
      <c r="P1797">
        <f t="shared" ca="1" si="257"/>
        <v>1</v>
      </c>
      <c r="Q1797" s="2">
        <f t="array" ref="Q1797">IF($A1797="",0,IFERROR(INDEX(Summary!$P$3:$AS$67,$AH1797-2,$M1797),0))</f>
        <v>0</v>
      </c>
      <c r="R1797" s="2">
        <f t="array" ref="R1797">IF($A1797="",0,ROUND(IFERROR(INDEX(Summary!$O:$O,$AH1797),0)/30,0))</f>
        <v>0</v>
      </c>
      <c r="S1797">
        <f t="shared" si="258"/>
        <v>0</v>
      </c>
      <c r="T1797" s="2">
        <f t="array" ref="T1797">IF($S1797=1,IFERROR(INDEX(Summary!$O:$O,$AH1797),0),0)</f>
        <v>0</v>
      </c>
      <c r="U1797" s="2">
        <f t="array" ref="U1797">IF($S1797=1,IFERROR(INDEX(Summary!$AT:$AT,$AH1797),0),0)</f>
        <v>0</v>
      </c>
      <c r="V1797" s="2">
        <f t="shared" si="259"/>
        <v>0</v>
      </c>
      <c r="W1797" s="2">
        <f t="array" ref="W1797">IF($S1797=1,IFERROR(INDEX(Summary!$AZ:$AZ,$AH1797),0),0)</f>
        <v>0</v>
      </c>
      <c r="X1797" s="3">
        <f t="array" ref="X1797">IF($S1797=1,IFERROR(INDEX(Summary!$BA:$BA,$AH1797),0),0)</f>
        <v>0</v>
      </c>
      <c r="Y1797" s="2">
        <f t="array" ref="Y1797">IF($S1797=1,IFERROR(INDEX(Summary!$G:$G,$AH1797),0),0)</f>
        <v>0</v>
      </c>
      <c r="Z1797" s="2">
        <f t="array" ref="Z1797">IF($S1797=1,IFERROR(INDEX(Summary!$H:$H,$AH1797),0),0)</f>
        <v>0</v>
      </c>
      <c r="AA1797" s="2">
        <f t="array" ref="AA1797">IF($S1797=1,IFERROR(INDEX(Summary!$I:$I,$AH1797),0),0)</f>
        <v>0</v>
      </c>
      <c r="AB1797" s="2">
        <f t="array" ref="AB1797">IF($S1797=1,IFERROR(INDEX(Summary!$J:$J,$AH1797),0),0)</f>
        <v>0</v>
      </c>
      <c r="AC1797" s="2">
        <f t="array" ref="AC1797">IF($S1797=1,IFERROR(INDEX(Summary!$K:$K,$AH1797),0),0)</f>
        <v>0</v>
      </c>
      <c r="AD1797" s="2">
        <f t="array" ref="AD1797">IF($S1797=1,IFERROR(INDEX(Summary!$L:$L,$AH1797),0),0)</f>
        <v>0</v>
      </c>
      <c r="AE1797" s="2">
        <f t="array" ref="AE1797">IF($S1797=1,IFERROR(INDEX(Summary!$M:$M,$AH1797),0),0)</f>
        <v>0</v>
      </c>
      <c r="AF1797" s="2">
        <f t="array" ref="AF1797">IF($S1797=1,IFERROR(INDEX(Summary!$N:$N,$AH1797),0),0)</f>
        <v>0</v>
      </c>
      <c r="AG1797">
        <f t="array" ref="AG1797">IF($A1797="","",IFERROR(INDEX(Summary!$BB:$BB,$AH1797),0))</f>
        <v>0</v>
      </c>
      <c r="AH1797">
        <f t="shared" si="260"/>
        <v>62</v>
      </c>
    </row>
    <row r="1798" spans="1:34" hidden="1">
      <c r="A1798" t="str">
        <f t="array" ref="A1798">IFERROR(INDEX(Summary!$D:$D,$AH1798)&amp;"","")</f>
        <v>FG00678</v>
      </c>
      <c r="B1798" t="str">
        <f t="array" ref="B1798">IF($A1798="","",INDEX(Summary!$E:$E,$AH1798))</f>
        <v>Virgin Coconut Oil - 100ml - Units</v>
      </c>
      <c r="C1798" t="str">
        <f t="array" ref="C1798">IF($A1798="","",INDEX(Summary!$B:$B,$AH1798))</f>
        <v>Oil</v>
      </c>
      <c r="D1798" t="str">
        <f t="array" ref="D1798">IF($A1798="","",INDEX(Summary!$C:$C,$AH1798))</f>
        <v>C6</v>
      </c>
      <c r="E1798">
        <f t="array" ref="E1798">IF($A1798="","",INDEX(Summary!$F:$F,$AH1798))</f>
        <v>0.1</v>
      </c>
      <c r="F1798" t="str">
        <f t="array" ref="F1798">IF($A1798="","",INDEX(Summary!$BC:$BC,$AH1798)&amp;"")</f>
        <v/>
      </c>
      <c r="G1798" t="e">
        <f t="shared" si="252"/>
        <v>#VALUE!</v>
      </c>
      <c r="H1798">
        <f t="shared" si="253"/>
        <v>0</v>
      </c>
      <c r="I1798" t="str">
        <f t="array" ref="I1798">IF($A1798="","",IF(IFERROR(INDEX(Summary!$BA:$BA,$AH1798),0)&lt;1,"Under 1 day",IF(INDEX(Summary!$BA:$BA,$AH1798)&lt;3,"1-3 days",IF(INDEX(Summary!$BA:$BA,$AH1798)&lt;7,"3-7 days","7+ days"))))</f>
        <v>Under 1 day</v>
      </c>
      <c r="J1798" t="str">
        <f t="array" ref="J1798">IF($A1798="","",IF(IFERROR(INDEX(Summary!$AX:$AX,$AH1798),0)&lt;0.25,"0-25%",IF(INDEX(Summary!$AX:$AX,$AH1798)&lt;0.5,"25-50%",IF(INDEX(Summary!$AX:$AX,$AH1798)&lt;0.75,"50-75%","75-100%"))))</f>
        <v>75-100%</v>
      </c>
      <c r="K1798" t="str">
        <f t="array" ref="K1798">IF($A1798="","",INDEX(Summary!$AY:$AY,$AH1798)&amp;"")</f>
        <v/>
      </c>
      <c r="L1798" s="1">
        <f>IF($A1798="","",Summary!$P$2+MOD(ROW()-2,30))</f>
        <v>46253</v>
      </c>
      <c r="M1798">
        <f t="shared" si="254"/>
        <v>27</v>
      </c>
      <c r="N1798">
        <f t="shared" si="255"/>
        <v>19</v>
      </c>
      <c r="O1798" t="str">
        <f t="shared" si="256"/>
        <v>Aug-2026</v>
      </c>
      <c r="P1798">
        <f t="shared" ca="1" si="257"/>
        <v>1</v>
      </c>
      <c r="Q1798" s="2">
        <f t="array" ref="Q1798">IF($A1798="",0,IFERROR(INDEX(Summary!$P$3:$AS$67,$AH1798-2,$M1798),0))</f>
        <v>0</v>
      </c>
      <c r="R1798" s="2">
        <f t="array" ref="R1798">IF($A1798="",0,ROUND(IFERROR(INDEX(Summary!$O:$O,$AH1798),0)/30,0))</f>
        <v>0</v>
      </c>
      <c r="S1798">
        <f t="shared" si="258"/>
        <v>0</v>
      </c>
      <c r="T1798" s="2">
        <f t="array" ref="T1798">IF($S1798=1,IFERROR(INDEX(Summary!$O:$O,$AH1798),0),0)</f>
        <v>0</v>
      </c>
      <c r="U1798" s="2">
        <f t="array" ref="U1798">IF($S1798=1,IFERROR(INDEX(Summary!$AT:$AT,$AH1798),0),0)</f>
        <v>0</v>
      </c>
      <c r="V1798" s="2">
        <f t="shared" si="259"/>
        <v>0</v>
      </c>
      <c r="W1798" s="2">
        <f t="array" ref="W1798">IF($S1798=1,IFERROR(INDEX(Summary!$AZ:$AZ,$AH1798),0),0)</f>
        <v>0</v>
      </c>
      <c r="X1798" s="3">
        <f t="array" ref="X1798">IF($S1798=1,IFERROR(INDEX(Summary!$BA:$BA,$AH1798),0),0)</f>
        <v>0</v>
      </c>
      <c r="Y1798" s="2">
        <f t="array" ref="Y1798">IF($S1798=1,IFERROR(INDEX(Summary!$G:$G,$AH1798),0),0)</f>
        <v>0</v>
      </c>
      <c r="Z1798" s="2">
        <f t="array" ref="Z1798">IF($S1798=1,IFERROR(INDEX(Summary!$H:$H,$AH1798),0),0)</f>
        <v>0</v>
      </c>
      <c r="AA1798" s="2">
        <f t="array" ref="AA1798">IF($S1798=1,IFERROR(INDEX(Summary!$I:$I,$AH1798),0),0)</f>
        <v>0</v>
      </c>
      <c r="AB1798" s="2">
        <f t="array" ref="AB1798">IF($S1798=1,IFERROR(INDEX(Summary!$J:$J,$AH1798),0),0)</f>
        <v>0</v>
      </c>
      <c r="AC1798" s="2">
        <f t="array" ref="AC1798">IF($S1798=1,IFERROR(INDEX(Summary!$K:$K,$AH1798),0),0)</f>
        <v>0</v>
      </c>
      <c r="AD1798" s="2">
        <f t="array" ref="AD1798">IF($S1798=1,IFERROR(INDEX(Summary!$L:$L,$AH1798),0),0)</f>
        <v>0</v>
      </c>
      <c r="AE1798" s="2">
        <f t="array" ref="AE1798">IF($S1798=1,IFERROR(INDEX(Summary!$M:$M,$AH1798),0),0)</f>
        <v>0</v>
      </c>
      <c r="AF1798" s="2">
        <f t="array" ref="AF1798">IF($S1798=1,IFERROR(INDEX(Summary!$N:$N,$AH1798),0),0)</f>
        <v>0</v>
      </c>
      <c r="AG1798">
        <f t="array" ref="AG1798">IF($A1798="","",IFERROR(INDEX(Summary!$BB:$BB,$AH1798),0))</f>
        <v>0</v>
      </c>
      <c r="AH1798">
        <f t="shared" si="260"/>
        <v>62</v>
      </c>
    </row>
    <row r="1799" spans="1:34" hidden="1">
      <c r="A1799" t="str">
        <f t="array" ref="A1799">IFERROR(INDEX(Summary!$D:$D,$AH1799)&amp;"","")</f>
        <v>FG00678</v>
      </c>
      <c r="B1799" t="str">
        <f t="array" ref="B1799">IF($A1799="","",INDEX(Summary!$E:$E,$AH1799))</f>
        <v>Virgin Coconut Oil - 100ml - Units</v>
      </c>
      <c r="C1799" t="str">
        <f t="array" ref="C1799">IF($A1799="","",INDEX(Summary!$B:$B,$AH1799))</f>
        <v>Oil</v>
      </c>
      <c r="D1799" t="str">
        <f t="array" ref="D1799">IF($A1799="","",INDEX(Summary!$C:$C,$AH1799))</f>
        <v>C6</v>
      </c>
      <c r="E1799">
        <f t="array" ref="E1799">IF($A1799="","",INDEX(Summary!$F:$F,$AH1799))</f>
        <v>0.1</v>
      </c>
      <c r="F1799" t="str">
        <f t="array" ref="F1799">IF($A1799="","",INDEX(Summary!$BC:$BC,$AH1799)&amp;"")</f>
        <v/>
      </c>
      <c r="G1799" t="e">
        <f t="shared" si="252"/>
        <v>#VALUE!</v>
      </c>
      <c r="H1799">
        <f t="shared" si="253"/>
        <v>0</v>
      </c>
      <c r="I1799" t="str">
        <f t="array" ref="I1799">IF($A1799="","",IF(IFERROR(INDEX(Summary!$BA:$BA,$AH1799),0)&lt;1,"Under 1 day",IF(INDEX(Summary!$BA:$BA,$AH1799)&lt;3,"1-3 days",IF(INDEX(Summary!$BA:$BA,$AH1799)&lt;7,"3-7 days","7+ days"))))</f>
        <v>Under 1 day</v>
      </c>
      <c r="J1799" t="str">
        <f t="array" ref="J1799">IF($A1799="","",IF(IFERROR(INDEX(Summary!$AX:$AX,$AH1799),0)&lt;0.25,"0-25%",IF(INDEX(Summary!$AX:$AX,$AH1799)&lt;0.5,"25-50%",IF(INDEX(Summary!$AX:$AX,$AH1799)&lt;0.75,"50-75%","75-100%"))))</f>
        <v>75-100%</v>
      </c>
      <c r="K1799" t="str">
        <f t="array" ref="K1799">IF($A1799="","",INDEX(Summary!$AY:$AY,$AH1799)&amp;"")</f>
        <v/>
      </c>
      <c r="L1799" s="1">
        <f>IF($A1799="","",Summary!$P$2+MOD(ROW()-2,30))</f>
        <v>46254</v>
      </c>
      <c r="M1799">
        <f t="shared" si="254"/>
        <v>28</v>
      </c>
      <c r="N1799">
        <f t="shared" si="255"/>
        <v>20</v>
      </c>
      <c r="O1799" t="str">
        <f t="shared" si="256"/>
        <v>Aug-2026</v>
      </c>
      <c r="P1799">
        <f t="shared" ca="1" si="257"/>
        <v>1</v>
      </c>
      <c r="Q1799" s="2">
        <f t="array" ref="Q1799">IF($A1799="",0,IFERROR(INDEX(Summary!$P$3:$AS$67,$AH1799-2,$M1799),0))</f>
        <v>0</v>
      </c>
      <c r="R1799" s="2">
        <f t="array" ref="R1799">IF($A1799="",0,ROUND(IFERROR(INDEX(Summary!$O:$O,$AH1799),0)/30,0))</f>
        <v>0</v>
      </c>
      <c r="S1799">
        <f t="shared" si="258"/>
        <v>0</v>
      </c>
      <c r="T1799" s="2">
        <f t="array" ref="T1799">IF($S1799=1,IFERROR(INDEX(Summary!$O:$O,$AH1799),0),0)</f>
        <v>0</v>
      </c>
      <c r="U1799" s="2">
        <f t="array" ref="U1799">IF($S1799=1,IFERROR(INDEX(Summary!$AT:$AT,$AH1799),0),0)</f>
        <v>0</v>
      </c>
      <c r="V1799" s="2">
        <f t="shared" si="259"/>
        <v>0</v>
      </c>
      <c r="W1799" s="2">
        <f t="array" ref="W1799">IF($S1799=1,IFERROR(INDEX(Summary!$AZ:$AZ,$AH1799),0),0)</f>
        <v>0</v>
      </c>
      <c r="X1799" s="3">
        <f t="array" ref="X1799">IF($S1799=1,IFERROR(INDEX(Summary!$BA:$BA,$AH1799),0),0)</f>
        <v>0</v>
      </c>
      <c r="Y1799" s="2">
        <f t="array" ref="Y1799">IF($S1799=1,IFERROR(INDEX(Summary!$G:$G,$AH1799),0),0)</f>
        <v>0</v>
      </c>
      <c r="Z1799" s="2">
        <f t="array" ref="Z1799">IF($S1799=1,IFERROR(INDEX(Summary!$H:$H,$AH1799),0),0)</f>
        <v>0</v>
      </c>
      <c r="AA1799" s="2">
        <f t="array" ref="AA1799">IF($S1799=1,IFERROR(INDEX(Summary!$I:$I,$AH1799),0),0)</f>
        <v>0</v>
      </c>
      <c r="AB1799" s="2">
        <f t="array" ref="AB1799">IF($S1799=1,IFERROR(INDEX(Summary!$J:$J,$AH1799),0),0)</f>
        <v>0</v>
      </c>
      <c r="AC1799" s="2">
        <f t="array" ref="AC1799">IF($S1799=1,IFERROR(INDEX(Summary!$K:$K,$AH1799),0),0)</f>
        <v>0</v>
      </c>
      <c r="AD1799" s="2">
        <f t="array" ref="AD1799">IF($S1799=1,IFERROR(INDEX(Summary!$L:$L,$AH1799),0),0)</f>
        <v>0</v>
      </c>
      <c r="AE1799" s="2">
        <f t="array" ref="AE1799">IF($S1799=1,IFERROR(INDEX(Summary!$M:$M,$AH1799),0),0)</f>
        <v>0</v>
      </c>
      <c r="AF1799" s="2">
        <f t="array" ref="AF1799">IF($S1799=1,IFERROR(INDEX(Summary!$N:$N,$AH1799),0),0)</f>
        <v>0</v>
      </c>
      <c r="AG1799">
        <f t="array" ref="AG1799">IF($A1799="","",IFERROR(INDEX(Summary!$BB:$BB,$AH1799),0))</f>
        <v>0</v>
      </c>
      <c r="AH1799">
        <f t="shared" si="260"/>
        <v>62</v>
      </c>
    </row>
    <row r="1800" spans="1:34" hidden="1">
      <c r="A1800" t="str">
        <f t="array" ref="A1800">IFERROR(INDEX(Summary!$D:$D,$AH1800)&amp;"","")</f>
        <v>FG00678</v>
      </c>
      <c r="B1800" t="str">
        <f t="array" ref="B1800">IF($A1800="","",INDEX(Summary!$E:$E,$AH1800))</f>
        <v>Virgin Coconut Oil - 100ml - Units</v>
      </c>
      <c r="C1800" t="str">
        <f t="array" ref="C1800">IF($A1800="","",INDEX(Summary!$B:$B,$AH1800))</f>
        <v>Oil</v>
      </c>
      <c r="D1800" t="str">
        <f t="array" ref="D1800">IF($A1800="","",INDEX(Summary!$C:$C,$AH1800))</f>
        <v>C6</v>
      </c>
      <c r="E1800">
        <f t="array" ref="E1800">IF($A1800="","",INDEX(Summary!$F:$F,$AH1800))</f>
        <v>0.1</v>
      </c>
      <c r="F1800" t="str">
        <f t="array" ref="F1800">IF($A1800="","",INDEX(Summary!$BC:$BC,$AH1800)&amp;"")</f>
        <v/>
      </c>
      <c r="G1800" t="e">
        <f t="shared" si="252"/>
        <v>#VALUE!</v>
      </c>
      <c r="H1800">
        <f t="shared" si="253"/>
        <v>0</v>
      </c>
      <c r="I1800" t="str">
        <f t="array" ref="I1800">IF($A1800="","",IF(IFERROR(INDEX(Summary!$BA:$BA,$AH1800),0)&lt;1,"Under 1 day",IF(INDEX(Summary!$BA:$BA,$AH1800)&lt;3,"1-3 days",IF(INDEX(Summary!$BA:$BA,$AH1800)&lt;7,"3-7 days","7+ days"))))</f>
        <v>Under 1 day</v>
      </c>
      <c r="J1800" t="str">
        <f t="array" ref="J1800">IF($A1800="","",IF(IFERROR(INDEX(Summary!$AX:$AX,$AH1800),0)&lt;0.25,"0-25%",IF(INDEX(Summary!$AX:$AX,$AH1800)&lt;0.5,"25-50%",IF(INDEX(Summary!$AX:$AX,$AH1800)&lt;0.75,"50-75%","75-100%"))))</f>
        <v>75-100%</v>
      </c>
      <c r="K1800" t="str">
        <f t="array" ref="K1800">IF($A1800="","",INDEX(Summary!$AY:$AY,$AH1800)&amp;"")</f>
        <v/>
      </c>
      <c r="L1800" s="1">
        <f>IF($A1800="","",Summary!$P$2+MOD(ROW()-2,30))</f>
        <v>46255</v>
      </c>
      <c r="M1800">
        <f t="shared" si="254"/>
        <v>29</v>
      </c>
      <c r="N1800">
        <f t="shared" si="255"/>
        <v>21</v>
      </c>
      <c r="O1800" t="str">
        <f t="shared" si="256"/>
        <v>Aug-2026</v>
      </c>
      <c r="P1800">
        <f t="shared" ca="1" si="257"/>
        <v>1</v>
      </c>
      <c r="Q1800" s="2">
        <f t="array" ref="Q1800">IF($A1800="",0,IFERROR(INDEX(Summary!$P$3:$AS$67,$AH1800-2,$M1800),0))</f>
        <v>0</v>
      </c>
      <c r="R1800" s="2">
        <f t="array" ref="R1800">IF($A1800="",0,ROUND(IFERROR(INDEX(Summary!$O:$O,$AH1800),0)/30,0))</f>
        <v>0</v>
      </c>
      <c r="S1800">
        <f t="shared" si="258"/>
        <v>0</v>
      </c>
      <c r="T1800" s="2">
        <f t="array" ref="T1800">IF($S1800=1,IFERROR(INDEX(Summary!$O:$O,$AH1800),0),0)</f>
        <v>0</v>
      </c>
      <c r="U1800" s="2">
        <f t="array" ref="U1800">IF($S1800=1,IFERROR(INDEX(Summary!$AT:$AT,$AH1800),0),0)</f>
        <v>0</v>
      </c>
      <c r="V1800" s="2">
        <f t="shared" si="259"/>
        <v>0</v>
      </c>
      <c r="W1800" s="2">
        <f t="array" ref="W1800">IF($S1800=1,IFERROR(INDEX(Summary!$AZ:$AZ,$AH1800),0),0)</f>
        <v>0</v>
      </c>
      <c r="X1800" s="3">
        <f t="array" ref="X1800">IF($S1800=1,IFERROR(INDEX(Summary!$BA:$BA,$AH1800),0),0)</f>
        <v>0</v>
      </c>
      <c r="Y1800" s="2">
        <f t="array" ref="Y1800">IF($S1800=1,IFERROR(INDEX(Summary!$G:$G,$AH1800),0),0)</f>
        <v>0</v>
      </c>
      <c r="Z1800" s="2">
        <f t="array" ref="Z1800">IF($S1800=1,IFERROR(INDEX(Summary!$H:$H,$AH1800),0),0)</f>
        <v>0</v>
      </c>
      <c r="AA1800" s="2">
        <f t="array" ref="AA1800">IF($S1800=1,IFERROR(INDEX(Summary!$I:$I,$AH1800),0),0)</f>
        <v>0</v>
      </c>
      <c r="AB1800" s="2">
        <f t="array" ref="AB1800">IF($S1800=1,IFERROR(INDEX(Summary!$J:$J,$AH1800),0),0)</f>
        <v>0</v>
      </c>
      <c r="AC1800" s="2">
        <f t="array" ref="AC1800">IF($S1800=1,IFERROR(INDEX(Summary!$K:$K,$AH1800),0),0)</f>
        <v>0</v>
      </c>
      <c r="AD1800" s="2">
        <f t="array" ref="AD1800">IF($S1800=1,IFERROR(INDEX(Summary!$L:$L,$AH1800),0),0)</f>
        <v>0</v>
      </c>
      <c r="AE1800" s="2">
        <f t="array" ref="AE1800">IF($S1800=1,IFERROR(INDEX(Summary!$M:$M,$AH1800),0),0)</f>
        <v>0</v>
      </c>
      <c r="AF1800" s="2">
        <f t="array" ref="AF1800">IF($S1800=1,IFERROR(INDEX(Summary!$N:$N,$AH1800),0),0)</f>
        <v>0</v>
      </c>
      <c r="AG1800">
        <f t="array" ref="AG1800">IF($A1800="","",IFERROR(INDEX(Summary!$BB:$BB,$AH1800),0))</f>
        <v>0</v>
      </c>
      <c r="AH1800">
        <f t="shared" si="260"/>
        <v>62</v>
      </c>
    </row>
    <row r="1801" spans="1:34" hidden="1">
      <c r="A1801" t="str">
        <f t="array" ref="A1801">IFERROR(INDEX(Summary!$D:$D,$AH1801)&amp;"","")</f>
        <v>FG00678</v>
      </c>
      <c r="B1801" t="str">
        <f t="array" ref="B1801">IF($A1801="","",INDEX(Summary!$E:$E,$AH1801))</f>
        <v>Virgin Coconut Oil - 100ml - Units</v>
      </c>
      <c r="C1801" t="str">
        <f t="array" ref="C1801">IF($A1801="","",INDEX(Summary!$B:$B,$AH1801))</f>
        <v>Oil</v>
      </c>
      <c r="D1801" t="str">
        <f t="array" ref="D1801">IF($A1801="","",INDEX(Summary!$C:$C,$AH1801))</f>
        <v>C6</v>
      </c>
      <c r="E1801">
        <f t="array" ref="E1801">IF($A1801="","",INDEX(Summary!$F:$F,$AH1801))</f>
        <v>0.1</v>
      </c>
      <c r="F1801" t="str">
        <f t="array" ref="F1801">IF($A1801="","",INDEX(Summary!$BC:$BC,$AH1801)&amp;"")</f>
        <v/>
      </c>
      <c r="G1801" t="e">
        <f t="shared" si="252"/>
        <v>#VALUE!</v>
      </c>
      <c r="H1801">
        <f t="shared" si="253"/>
        <v>0</v>
      </c>
      <c r="I1801" t="str">
        <f t="array" ref="I1801">IF($A1801="","",IF(IFERROR(INDEX(Summary!$BA:$BA,$AH1801),0)&lt;1,"Under 1 day",IF(INDEX(Summary!$BA:$BA,$AH1801)&lt;3,"1-3 days",IF(INDEX(Summary!$BA:$BA,$AH1801)&lt;7,"3-7 days","7+ days"))))</f>
        <v>Under 1 day</v>
      </c>
      <c r="J1801" t="str">
        <f t="array" ref="J1801">IF($A1801="","",IF(IFERROR(INDEX(Summary!$AX:$AX,$AH1801),0)&lt;0.25,"0-25%",IF(INDEX(Summary!$AX:$AX,$AH1801)&lt;0.5,"25-50%",IF(INDEX(Summary!$AX:$AX,$AH1801)&lt;0.75,"50-75%","75-100%"))))</f>
        <v>75-100%</v>
      </c>
      <c r="K1801" t="str">
        <f t="array" ref="K1801">IF($A1801="","",INDEX(Summary!$AY:$AY,$AH1801)&amp;"")</f>
        <v/>
      </c>
      <c r="L1801" s="1">
        <f>IF($A1801="","",Summary!$P$2+MOD(ROW()-2,30))</f>
        <v>46256</v>
      </c>
      <c r="M1801">
        <f t="shared" si="254"/>
        <v>30</v>
      </c>
      <c r="N1801">
        <f t="shared" si="255"/>
        <v>22</v>
      </c>
      <c r="O1801" t="str">
        <f t="shared" si="256"/>
        <v>Aug-2026</v>
      </c>
      <c r="P1801">
        <f t="shared" ca="1" si="257"/>
        <v>1</v>
      </c>
      <c r="Q1801" s="2">
        <f t="array" ref="Q1801">IF($A1801="",0,IFERROR(INDEX(Summary!$P$3:$AS$67,$AH1801-2,$M1801),0))</f>
        <v>0</v>
      </c>
      <c r="R1801" s="2">
        <f t="array" ref="R1801">IF($A1801="",0,ROUND(IFERROR(INDEX(Summary!$O:$O,$AH1801),0)/30,0))</f>
        <v>0</v>
      </c>
      <c r="S1801">
        <f t="shared" si="258"/>
        <v>0</v>
      </c>
      <c r="T1801" s="2">
        <f t="array" ref="T1801">IF($S1801=1,IFERROR(INDEX(Summary!$O:$O,$AH1801),0),0)</f>
        <v>0</v>
      </c>
      <c r="U1801" s="2">
        <f t="array" ref="U1801">IF($S1801=1,IFERROR(INDEX(Summary!$AT:$AT,$AH1801),0),0)</f>
        <v>0</v>
      </c>
      <c r="V1801" s="2">
        <f t="shared" si="259"/>
        <v>0</v>
      </c>
      <c r="W1801" s="2">
        <f t="array" ref="W1801">IF($S1801=1,IFERROR(INDEX(Summary!$AZ:$AZ,$AH1801),0),0)</f>
        <v>0</v>
      </c>
      <c r="X1801" s="3">
        <f t="array" ref="X1801">IF($S1801=1,IFERROR(INDEX(Summary!$BA:$BA,$AH1801),0),0)</f>
        <v>0</v>
      </c>
      <c r="Y1801" s="2">
        <f t="array" ref="Y1801">IF($S1801=1,IFERROR(INDEX(Summary!$G:$G,$AH1801),0),0)</f>
        <v>0</v>
      </c>
      <c r="Z1801" s="2">
        <f t="array" ref="Z1801">IF($S1801=1,IFERROR(INDEX(Summary!$H:$H,$AH1801),0),0)</f>
        <v>0</v>
      </c>
      <c r="AA1801" s="2">
        <f t="array" ref="AA1801">IF($S1801=1,IFERROR(INDEX(Summary!$I:$I,$AH1801),0),0)</f>
        <v>0</v>
      </c>
      <c r="AB1801" s="2">
        <f t="array" ref="AB1801">IF($S1801=1,IFERROR(INDEX(Summary!$J:$J,$AH1801),0),0)</f>
        <v>0</v>
      </c>
      <c r="AC1801" s="2">
        <f t="array" ref="AC1801">IF($S1801=1,IFERROR(INDEX(Summary!$K:$K,$AH1801),0),0)</f>
        <v>0</v>
      </c>
      <c r="AD1801" s="2">
        <f t="array" ref="AD1801">IF($S1801=1,IFERROR(INDEX(Summary!$L:$L,$AH1801),0),0)</f>
        <v>0</v>
      </c>
      <c r="AE1801" s="2">
        <f t="array" ref="AE1801">IF($S1801=1,IFERROR(INDEX(Summary!$M:$M,$AH1801),0),0)</f>
        <v>0</v>
      </c>
      <c r="AF1801" s="2">
        <f t="array" ref="AF1801">IF($S1801=1,IFERROR(INDEX(Summary!$N:$N,$AH1801),0),0)</f>
        <v>0</v>
      </c>
      <c r="AG1801">
        <f t="array" ref="AG1801">IF($A1801="","",IFERROR(INDEX(Summary!$BB:$BB,$AH1801),0))</f>
        <v>0</v>
      </c>
      <c r="AH1801">
        <f t="shared" si="260"/>
        <v>62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EE3E5-794A-4211-B9A8-859836C6A419}">
  <dimension ref="A1:J481"/>
  <sheetViews>
    <sheetView workbookViewId="0"/>
  </sheetViews>
  <sheetFormatPr defaultRowHeight="12.5"/>
  <cols>
    <col min="1" max="1" width="9.36328125" customWidth="1"/>
    <col min="2" max="2" width="45.08984375" customWidth="1"/>
    <col min="3" max="3" width="8.81640625" customWidth="1"/>
    <col min="4" max="4" width="8.7265625" customWidth="1"/>
    <col min="5" max="5" width="22.453125" customWidth="1"/>
    <col min="6" max="6" width="9.6328125" customWidth="1"/>
    <col min="7" max="7" width="14" customWidth="1"/>
    <col min="8" max="8" width="12.81640625" customWidth="1"/>
    <col min="9" max="9" width="8.7265625" customWidth="1"/>
    <col min="10" max="10" width="9" customWidth="1"/>
    <col min="11" max="11" width="8.726562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180</v>
      </c>
      <c r="F1" t="s">
        <v>19</v>
      </c>
      <c r="G1" t="s">
        <v>20</v>
      </c>
      <c r="H1" t="s">
        <v>21</v>
      </c>
      <c r="I1" t="s">
        <v>181</v>
      </c>
      <c r="J1" t="s">
        <v>33</v>
      </c>
    </row>
    <row r="2" spans="1:10" hidden="1">
      <c r="A2" t="str">
        <f t="array" ref="A2">IFERROR(INDEX(Summary!$D:$D,$J2)&amp;"","")</f>
        <v>FG00724</v>
      </c>
      <c r="B2" t="str">
        <f t="array" ref="B2">IF($A2="","",INDEX(Summary!$E:$E,$J2))</f>
        <v>Khapli Atta 1KG</v>
      </c>
      <c r="C2" t="str">
        <f t="array" ref="C2">IF($A2="","",INDEX(Summary!$B:$B,$J2))</f>
        <v>Atta</v>
      </c>
      <c r="D2" t="str">
        <f t="array" ref="D2">IF($A2="","",INDEX(Summary!$C:$C,$J2))</f>
        <v>C39</v>
      </c>
      <c r="E2" t="str">
        <f t="array" ref="E2">IF($A2="","",INDEX(Summary!$G$2:$N$2,MOD(ROW()-2,8)+1))</f>
        <v>MRP (Domestic)</v>
      </c>
      <c r="F2" s="2">
        <f t="array" ref="F2">IF($A2="",0,IFERROR(INDEX(Summary!$G$3:$N$62,$J2-2,MOD(ROW()-2,8)+1),0))</f>
        <v>0</v>
      </c>
      <c r="G2" s="2">
        <f t="array" ref="G2">IF($A2="",0,IFERROR(_xlfn.SWITCH($E2,"MRP (Domestic)",_xlfn.XLOOKUP($A2,Domestic!$C:$C,Domestic!$BE:$BE),"ROW Manjari",_xlfn.XLOOKUP($A2,ROW_Manjari!$C:$C,ROW_Manjari!$BE:$BE),"USA Sea",_xlfn.XLOOKUP($A2,USA_Sea!$C:$C,USA_Sea!$BE:$BE),"Amazon USA Sea",_xlfn.XLOOKUP($A2,Amazon_USA_Sea!$C:$C,Amazon_USA_Sea!$AX:$AX),"USA Air",_xlfn.XLOOKUP($A2,USA_Air!$C:$C,USA_Air!$BE:$BE),"USA Amazon",_xlfn.XLOOKUP($A2,USA_Amazon_Air!$C:$C,USA_Amazon_Air!$BE:$BE),"UK",_xlfn.XLOOKUP($A2,UK_Order!$C:$C,UK_Order!$BE:$BE),"MENA",_xlfn.XLOOKUP($A2,MENA_Order!$C:$C,MENA_Order!$BE:$BE),0),0))</f>
        <v>0</v>
      </c>
      <c r="H2" s="2">
        <f t="shared" ref="H2:H65" si="0">IF($A2="",0,MAX(0,$F2-$G2))</f>
        <v>0</v>
      </c>
      <c r="I2" s="4">
        <f t="shared" ref="I2:I65" si="1">IF($A2="",0,IFERROR($G2/$F2,0))</f>
        <v>0</v>
      </c>
      <c r="J2">
        <f t="shared" ref="J2:J65" si="2">INT((ROW()-2)/8)+3</f>
        <v>3</v>
      </c>
    </row>
    <row r="3" spans="1:10" hidden="1">
      <c r="A3" t="str">
        <f t="array" ref="A3">IFERROR(INDEX(Summary!$D:$D,$J3)&amp;"","")</f>
        <v>FG00724</v>
      </c>
      <c r="B3" t="str">
        <f t="array" ref="B3">IF($A3="","",INDEX(Summary!$E:$E,$J3))</f>
        <v>Khapli Atta 1KG</v>
      </c>
      <c r="C3" t="str">
        <f t="array" ref="C3">IF($A3="","",INDEX(Summary!$B:$B,$J3))</f>
        <v>Atta</v>
      </c>
      <c r="D3" t="str">
        <f t="array" ref="D3">IF($A3="","",INDEX(Summary!$C:$C,$J3))</f>
        <v>C39</v>
      </c>
      <c r="E3" t="str">
        <f t="array" ref="E3">IF($A3="","",INDEX(Summary!$G$2:$N$2,MOD(ROW()-2,8)+1))</f>
        <v>ROW Manjari</v>
      </c>
      <c r="F3" s="2">
        <f t="array" ref="F3">IF($A3="",0,IFERROR(INDEX(Summary!$G$3:$N$62,$J3-2,MOD(ROW()-2,8)+1),0))</f>
        <v>0</v>
      </c>
      <c r="G3" s="2">
        <f t="array" ref="G3">IF($A3="",0,IFERROR(_xlfn.SWITCH($E3,"MRP (Domestic)",_xlfn.XLOOKUP($A3,Domestic!$C:$C,Domestic!$BE:$BE),"ROW Manjari",_xlfn.XLOOKUP($A3,ROW_Manjari!$C:$C,ROW_Manjari!$BE:$BE),"USA Sea",_xlfn.XLOOKUP($A3,USA_Sea!$C:$C,USA_Sea!$BE:$BE),"Amazon USA Sea",_xlfn.XLOOKUP($A3,Amazon_USA_Sea!$C:$C,Amazon_USA_Sea!$AX:$AX),"USA Air",_xlfn.XLOOKUP($A3,USA_Air!$C:$C,USA_Air!$BE:$BE),"USA Amazon",_xlfn.XLOOKUP($A3,USA_Amazon_Air!$C:$C,USA_Amazon_Air!$BE:$BE),"UK",_xlfn.XLOOKUP($A3,UK_Order!$C:$C,UK_Order!$BE:$BE),"MENA",_xlfn.XLOOKUP($A3,MENA_Order!$C:$C,MENA_Order!$BE:$BE),0),0))</f>
        <v>0</v>
      </c>
      <c r="H3" s="2">
        <f t="shared" si="0"/>
        <v>0</v>
      </c>
      <c r="I3" s="4">
        <f t="shared" si="1"/>
        <v>0</v>
      </c>
      <c r="J3">
        <f t="shared" si="2"/>
        <v>3</v>
      </c>
    </row>
    <row r="4" spans="1:10" hidden="1">
      <c r="A4" t="str">
        <f t="array" ref="A4">IFERROR(INDEX(Summary!$D:$D,$J4)&amp;"","")</f>
        <v>FG00724</v>
      </c>
      <c r="B4" t="str">
        <f t="array" ref="B4">IF($A4="","",INDEX(Summary!$E:$E,$J4))</f>
        <v>Khapli Atta 1KG</v>
      </c>
      <c r="C4" t="str">
        <f t="array" ref="C4">IF($A4="","",INDEX(Summary!$B:$B,$J4))</f>
        <v>Atta</v>
      </c>
      <c r="D4" t="str">
        <f t="array" ref="D4">IF($A4="","",INDEX(Summary!$C:$C,$J4))</f>
        <v>C39</v>
      </c>
      <c r="E4" t="str">
        <f t="array" ref="E4">IF($A4="","",INDEX(Summary!$G$2:$N$2,MOD(ROW()-2,8)+1))</f>
        <v>USA Sea</v>
      </c>
      <c r="F4" s="2">
        <f t="array" ref="F4">IF($A4="",0,IFERROR(INDEX(Summary!$G$3:$N$62,$J4-2,MOD(ROW()-2,8)+1),0))</f>
        <v>0</v>
      </c>
      <c r="G4" s="2">
        <f t="array" ref="G4">IF($A4="",0,IFERROR(_xlfn.SWITCH($E4,"MRP (Domestic)",_xlfn.XLOOKUP($A4,Domestic!$C:$C,Domestic!$BE:$BE),"ROW Manjari",_xlfn.XLOOKUP($A4,ROW_Manjari!$C:$C,ROW_Manjari!$BE:$BE),"USA Sea",_xlfn.XLOOKUP($A4,USA_Sea!$C:$C,USA_Sea!$BE:$BE),"Amazon USA Sea",_xlfn.XLOOKUP($A4,Amazon_USA_Sea!$C:$C,Amazon_USA_Sea!$AX:$AX),"USA Air",_xlfn.XLOOKUP($A4,USA_Air!$C:$C,USA_Air!$BE:$BE),"USA Amazon",_xlfn.XLOOKUP($A4,USA_Amazon_Air!$C:$C,USA_Amazon_Air!$BE:$BE),"UK",_xlfn.XLOOKUP($A4,UK_Order!$C:$C,UK_Order!$BE:$BE),"MENA",_xlfn.XLOOKUP($A4,MENA_Order!$C:$C,MENA_Order!$BE:$BE),0),0))</f>
        <v>0</v>
      </c>
      <c r="H4" s="2">
        <f t="shared" si="0"/>
        <v>0</v>
      </c>
      <c r="I4" s="4">
        <f t="shared" si="1"/>
        <v>0</v>
      </c>
      <c r="J4">
        <f t="shared" si="2"/>
        <v>3</v>
      </c>
    </row>
    <row r="5" spans="1:10" hidden="1">
      <c r="A5" t="str">
        <f t="array" ref="A5">IFERROR(INDEX(Summary!$D:$D,$J5)&amp;"","")</f>
        <v>FG00724</v>
      </c>
      <c r="B5" t="str">
        <f t="array" ref="B5">IF($A5="","",INDEX(Summary!$E:$E,$J5))</f>
        <v>Khapli Atta 1KG</v>
      </c>
      <c r="C5" t="str">
        <f t="array" ref="C5">IF($A5="","",INDEX(Summary!$B:$B,$J5))</f>
        <v>Atta</v>
      </c>
      <c r="D5" t="str">
        <f t="array" ref="D5">IF($A5="","",INDEX(Summary!$C:$C,$J5))</f>
        <v>C39</v>
      </c>
      <c r="E5" t="str">
        <f t="array" ref="E5">IF($A5="","",INDEX(Summary!$G$2:$N$2,MOD(ROW()-2,8)+1))</f>
        <v>Amazon USA Sea</v>
      </c>
      <c r="F5" s="2">
        <f t="array" ref="F5">IF($A5="",0,IFERROR(INDEX(Summary!$G$3:$N$62,$J5-2,MOD(ROW()-2,8)+1),0))</f>
        <v>0</v>
      </c>
      <c r="G5" s="2">
        <f t="array" ref="G5">IF($A5="",0,IFERROR(_xlfn.SWITCH($E5,"MRP (Domestic)",_xlfn.XLOOKUP($A5,Domestic!$C:$C,Domestic!$BE:$BE),"ROW Manjari",_xlfn.XLOOKUP($A5,ROW_Manjari!$C:$C,ROW_Manjari!$BE:$BE),"USA Sea",_xlfn.XLOOKUP($A5,USA_Sea!$C:$C,USA_Sea!$BE:$BE),"Amazon USA Sea",_xlfn.XLOOKUP($A5,Amazon_USA_Sea!$C:$C,Amazon_USA_Sea!$AX:$AX),"USA Air",_xlfn.XLOOKUP($A5,USA_Air!$C:$C,USA_Air!$BE:$BE),"USA Amazon",_xlfn.XLOOKUP($A5,USA_Amazon_Air!$C:$C,USA_Amazon_Air!$BE:$BE),"UK",_xlfn.XLOOKUP($A5,UK_Order!$C:$C,UK_Order!$BE:$BE),"MENA",_xlfn.XLOOKUP($A5,MENA_Order!$C:$C,MENA_Order!$BE:$BE),0),0))</f>
        <v>0</v>
      </c>
      <c r="H5" s="2">
        <f t="shared" si="0"/>
        <v>0</v>
      </c>
      <c r="I5" s="4">
        <f t="shared" si="1"/>
        <v>0</v>
      </c>
      <c r="J5">
        <f t="shared" si="2"/>
        <v>3</v>
      </c>
    </row>
    <row r="6" spans="1:10" hidden="1">
      <c r="A6" t="str">
        <f t="array" ref="A6">IFERROR(INDEX(Summary!$D:$D,$J6)&amp;"","")</f>
        <v>FG00724</v>
      </c>
      <c r="B6" t="str">
        <f t="array" ref="B6">IF($A6="","",INDEX(Summary!$E:$E,$J6))</f>
        <v>Khapli Atta 1KG</v>
      </c>
      <c r="C6" t="str">
        <f t="array" ref="C6">IF($A6="","",INDEX(Summary!$B:$B,$J6))</f>
        <v>Atta</v>
      </c>
      <c r="D6" t="str">
        <f t="array" ref="D6">IF($A6="","",INDEX(Summary!$C:$C,$J6))</f>
        <v>C39</v>
      </c>
      <c r="E6" t="str">
        <f t="array" ref="E6">IF($A6="","",INDEX(Summary!$G$2:$N$2,MOD(ROW()-2,8)+1))</f>
        <v>USA Air</v>
      </c>
      <c r="F6" s="2">
        <f t="array" ref="F6">IF($A6="",0,IFERROR(INDEX(Summary!$G$3:$N$62,$J6-2,MOD(ROW()-2,8)+1),0))</f>
        <v>6000</v>
      </c>
      <c r="G6" s="2">
        <f t="array" ref="G6">IF($A6="",0,IFERROR(_xlfn.SWITCH($E6,"MRP (Domestic)",_xlfn.XLOOKUP($A6,Domestic!$C:$C,Domestic!$BE:$BE),"ROW Manjari",_xlfn.XLOOKUP($A6,ROW_Manjari!$C:$C,ROW_Manjari!$BE:$BE),"USA Sea",_xlfn.XLOOKUP($A6,USA_Sea!$C:$C,USA_Sea!$BE:$BE),"Amazon USA Sea",_xlfn.XLOOKUP($A6,Amazon_USA_Sea!$C:$C,Amazon_USA_Sea!$AX:$AX),"USA Air",_xlfn.XLOOKUP($A6,USA_Air!$C:$C,USA_Air!$BE:$BE),"USA Amazon",_xlfn.XLOOKUP($A6,USA_Amazon_Air!$C:$C,USA_Amazon_Air!$BE:$BE),"UK",_xlfn.XLOOKUP($A6,UK_Order!$C:$C,UK_Order!$BE:$BE),"MENA",_xlfn.XLOOKUP($A6,MENA_Order!$C:$C,MENA_Order!$BE:$BE),0),0))</f>
        <v>6011</v>
      </c>
      <c r="H6" s="2">
        <f t="shared" si="0"/>
        <v>0</v>
      </c>
      <c r="I6" s="4">
        <f t="shared" si="1"/>
        <v>1.0018333333333334</v>
      </c>
      <c r="J6">
        <f t="shared" si="2"/>
        <v>3</v>
      </c>
    </row>
    <row r="7" spans="1:10" hidden="1">
      <c r="A7" t="str">
        <f t="array" ref="A7">IFERROR(INDEX(Summary!$D:$D,$J7)&amp;"","")</f>
        <v>FG00724</v>
      </c>
      <c r="B7" t="str">
        <f t="array" ref="B7">IF($A7="","",INDEX(Summary!$E:$E,$J7))</f>
        <v>Khapli Atta 1KG</v>
      </c>
      <c r="C7" t="str">
        <f t="array" ref="C7">IF($A7="","",INDEX(Summary!$B:$B,$J7))</f>
        <v>Atta</v>
      </c>
      <c r="D7" t="str">
        <f t="array" ref="D7">IF($A7="","",INDEX(Summary!$C:$C,$J7))</f>
        <v>C39</v>
      </c>
      <c r="E7" t="str">
        <f t="array" ref="E7">IF($A7="","",INDEX(Summary!$G$2:$N$2,MOD(ROW()-2,8)+1))</f>
        <v>USA Amazon</v>
      </c>
      <c r="F7" s="2">
        <f t="array" ref="F7">IF($A7="",0,IFERROR(INDEX(Summary!$G$3:$N$62,$J7-2,MOD(ROW()-2,8)+1),0))</f>
        <v>0</v>
      </c>
      <c r="G7" s="2">
        <f t="array" ref="G7">IF($A7="",0,IFERROR(_xlfn.SWITCH($E7,"MRP (Domestic)",_xlfn.XLOOKUP($A7,Domestic!$C:$C,Domestic!$BE:$BE),"ROW Manjari",_xlfn.XLOOKUP($A7,ROW_Manjari!$C:$C,ROW_Manjari!$BE:$BE),"USA Sea",_xlfn.XLOOKUP($A7,USA_Sea!$C:$C,USA_Sea!$BE:$BE),"Amazon USA Sea",_xlfn.XLOOKUP($A7,Amazon_USA_Sea!$C:$C,Amazon_USA_Sea!$AX:$AX),"USA Air",_xlfn.XLOOKUP($A7,USA_Air!$C:$C,USA_Air!$BE:$BE),"USA Amazon",_xlfn.XLOOKUP($A7,USA_Amazon_Air!$C:$C,USA_Amazon_Air!$BE:$BE),"UK",_xlfn.XLOOKUP($A7,UK_Order!$C:$C,UK_Order!$BE:$BE),"MENA",_xlfn.XLOOKUP($A7,MENA_Order!$C:$C,MENA_Order!$BE:$BE),0),0))</f>
        <v>0</v>
      </c>
      <c r="H7" s="2">
        <f t="shared" si="0"/>
        <v>0</v>
      </c>
      <c r="I7" s="4">
        <f t="shared" si="1"/>
        <v>0</v>
      </c>
      <c r="J7">
        <f t="shared" si="2"/>
        <v>3</v>
      </c>
    </row>
    <row r="8" spans="1:10" hidden="1">
      <c r="A8" t="str">
        <f t="array" ref="A8">IFERROR(INDEX(Summary!$D:$D,$J8)&amp;"","")</f>
        <v>FG00724</v>
      </c>
      <c r="B8" t="str">
        <f t="array" ref="B8">IF($A8="","",INDEX(Summary!$E:$E,$J8))</f>
        <v>Khapli Atta 1KG</v>
      </c>
      <c r="C8" t="str">
        <f t="array" ref="C8">IF($A8="","",INDEX(Summary!$B:$B,$J8))</f>
        <v>Atta</v>
      </c>
      <c r="D8" t="str">
        <f t="array" ref="D8">IF($A8="","",INDEX(Summary!$C:$C,$J8))</f>
        <v>C39</v>
      </c>
      <c r="E8" t="str">
        <f t="array" ref="E8">IF($A8="","",INDEX(Summary!$G$2:$N$2,MOD(ROW()-2,8)+1))</f>
        <v>UK</v>
      </c>
      <c r="F8" s="2">
        <f t="array" ref="F8">IF($A8="",0,IFERROR(INDEX(Summary!$G$3:$N$62,$J8-2,MOD(ROW()-2,8)+1),0))</f>
        <v>0</v>
      </c>
      <c r="G8" s="2">
        <f t="array" ref="G8">IF($A8="",0,IFERROR(_xlfn.SWITCH($E8,"MRP (Domestic)",_xlfn.XLOOKUP($A8,Domestic!$C:$C,Domestic!$BE:$BE),"ROW Manjari",_xlfn.XLOOKUP($A8,ROW_Manjari!$C:$C,ROW_Manjari!$BE:$BE),"USA Sea",_xlfn.XLOOKUP($A8,USA_Sea!$C:$C,USA_Sea!$BE:$BE),"Amazon USA Sea",_xlfn.XLOOKUP($A8,Amazon_USA_Sea!$C:$C,Amazon_USA_Sea!$AX:$AX),"USA Air",_xlfn.XLOOKUP($A8,USA_Air!$C:$C,USA_Air!$BE:$BE),"USA Amazon",_xlfn.XLOOKUP($A8,USA_Amazon_Air!$C:$C,USA_Amazon_Air!$BE:$BE),"UK",_xlfn.XLOOKUP($A8,UK_Order!$C:$C,UK_Order!$BE:$BE),"MENA",_xlfn.XLOOKUP($A8,MENA_Order!$C:$C,MENA_Order!$BE:$BE),0),0))</f>
        <v>0</v>
      </c>
      <c r="H8" s="2">
        <f t="shared" si="0"/>
        <v>0</v>
      </c>
      <c r="I8" s="4">
        <f t="shared" si="1"/>
        <v>0</v>
      </c>
      <c r="J8">
        <f t="shared" si="2"/>
        <v>3</v>
      </c>
    </row>
    <row r="9" spans="1:10">
      <c r="A9" t="str">
        <f t="array" ref="A9">IFERROR(INDEX(Summary!$D:$D,$J9)&amp;"","")</f>
        <v>FG00724</v>
      </c>
      <c r="B9" t="str">
        <f t="array" ref="B9">IF($A9="","",INDEX(Summary!$E:$E,$J9))</f>
        <v>Khapli Atta 1KG</v>
      </c>
      <c r="C9" t="str">
        <f t="array" ref="C9">IF($A9="","",INDEX(Summary!$B:$B,$J9))</f>
        <v>Atta</v>
      </c>
      <c r="D9" t="str">
        <f t="array" ref="D9">IF($A9="","",INDEX(Summary!$C:$C,$J9))</f>
        <v>C39</v>
      </c>
      <c r="E9" t="str">
        <f t="array" ref="E9">IF($A9="","",INDEX(Summary!$G$2:$N$2,MOD(ROW()-2,8)+1))</f>
        <v>MENA</v>
      </c>
      <c r="F9" s="2">
        <f t="array" ref="F9">IF($A9="",0,IFERROR(INDEX(Summary!$G$3:$N$62,$J9-2,MOD(ROW()-2,8)+1),0))</f>
        <v>0</v>
      </c>
      <c r="G9" s="2">
        <f t="array" ref="G9">IF($A9="",0,IFERROR(_xlfn.SWITCH($E9,"MRP (Domestic)",_xlfn.XLOOKUP($A9,Domestic!$C:$C,Domestic!$BE:$BE),"ROW Manjari",_xlfn.XLOOKUP($A9,ROW_Manjari!$C:$C,ROW_Manjari!$BE:$BE),"USA Sea",_xlfn.XLOOKUP($A9,USA_Sea!$C:$C,USA_Sea!$BE:$BE),"Amazon USA Sea",_xlfn.XLOOKUP($A9,Amazon_USA_Sea!$C:$C,Amazon_USA_Sea!$AX:$AX),"USA Air",_xlfn.XLOOKUP($A9,USA_Air!$C:$C,USA_Air!$BE:$BE),"USA Amazon",_xlfn.XLOOKUP($A9,USA_Amazon_Air!$C:$C,USA_Amazon_Air!$BE:$BE),"UK",_xlfn.XLOOKUP($A9,UK_Order!$C:$C,UK_Order!$BE:$BE),"MENA",_xlfn.XLOOKUP($A9,MENA_Order!$C:$C,MENA_Order!$BE:$BE),0),0))</f>
        <v>0</v>
      </c>
      <c r="H9" s="2">
        <f t="shared" si="0"/>
        <v>0</v>
      </c>
      <c r="I9" s="4">
        <f t="shared" si="1"/>
        <v>0</v>
      </c>
      <c r="J9">
        <f t="shared" si="2"/>
        <v>3</v>
      </c>
    </row>
    <row r="10" spans="1:10" hidden="1">
      <c r="A10" t="str">
        <f t="array" ref="A10">IFERROR(INDEX(Summary!$D:$D,$J10)&amp;"","")</f>
        <v>FG00537</v>
      </c>
      <c r="B10" t="str">
        <f t="array" ref="B10">IF($A10="","",INDEX(Summary!$E:$E,$J10))</f>
        <v>Khapli Atta (Stoneground) - 2kg</v>
      </c>
      <c r="C10" t="str">
        <f t="array" ref="C10">IF($A10="","",INDEX(Summary!$B:$B,$J10))</f>
        <v>Atta</v>
      </c>
      <c r="D10" t="str">
        <f t="array" ref="D10">IF($A10="","",INDEX(Summary!$C:$C,$J10))</f>
        <v>C39</v>
      </c>
      <c r="E10" t="str">
        <f t="array" ref="E10">IF($A10="","",INDEX(Summary!$G$2:$N$2,MOD(ROW()-2,8)+1))</f>
        <v>MRP (Domestic)</v>
      </c>
      <c r="F10" s="2">
        <f t="array" ref="F10">IF($A10="",0,IFERROR(INDEX(Summary!$G$3:$N$62,$J10-2,MOD(ROW()-2,8)+1),0))</f>
        <v>0</v>
      </c>
      <c r="G10" s="2">
        <f t="array" ref="G10">IF($A10="",0,IFERROR(_xlfn.SWITCH($E10,"MRP (Domestic)",_xlfn.XLOOKUP($A10,Domestic!$C:$C,Domestic!$BE:$BE),"ROW Manjari",_xlfn.XLOOKUP($A10,ROW_Manjari!$C:$C,ROW_Manjari!$BE:$BE),"USA Sea",_xlfn.XLOOKUP($A10,USA_Sea!$C:$C,USA_Sea!$BE:$BE),"Amazon USA Sea",_xlfn.XLOOKUP($A10,Amazon_USA_Sea!$C:$C,Amazon_USA_Sea!$AX:$AX),"USA Air",_xlfn.XLOOKUP($A10,USA_Air!$C:$C,USA_Air!$BE:$BE),"USA Amazon",_xlfn.XLOOKUP($A10,USA_Amazon_Air!$C:$C,USA_Amazon_Air!$BE:$BE),"UK",_xlfn.XLOOKUP($A10,UK_Order!$C:$C,UK_Order!$BE:$BE),"MENA",_xlfn.XLOOKUP($A10,MENA_Order!$C:$C,MENA_Order!$BE:$BE),0),0))</f>
        <v>0</v>
      </c>
      <c r="H10" s="2">
        <f t="shared" si="0"/>
        <v>0</v>
      </c>
      <c r="I10" s="4">
        <f t="shared" si="1"/>
        <v>0</v>
      </c>
      <c r="J10">
        <f t="shared" si="2"/>
        <v>4</v>
      </c>
    </row>
    <row r="11" spans="1:10" hidden="1">
      <c r="A11" t="str">
        <f t="array" ref="A11">IFERROR(INDEX(Summary!$D:$D,$J11)&amp;"","")</f>
        <v>FG00537</v>
      </c>
      <c r="B11" t="str">
        <f t="array" ref="B11">IF($A11="","",INDEX(Summary!$E:$E,$J11))</f>
        <v>Khapli Atta (Stoneground) - 2kg</v>
      </c>
      <c r="C11" t="str">
        <f t="array" ref="C11">IF($A11="","",INDEX(Summary!$B:$B,$J11))</f>
        <v>Atta</v>
      </c>
      <c r="D11" t="str">
        <f t="array" ref="D11">IF($A11="","",INDEX(Summary!$C:$C,$J11))</f>
        <v>C39</v>
      </c>
      <c r="E11" t="str">
        <f t="array" ref="E11">IF($A11="","",INDEX(Summary!$G$2:$N$2,MOD(ROW()-2,8)+1))</f>
        <v>ROW Manjari</v>
      </c>
      <c r="F11" s="2">
        <f t="array" ref="F11">IF($A11="",0,IFERROR(INDEX(Summary!$G$3:$N$62,$J11-2,MOD(ROW()-2,8)+1),0))</f>
        <v>0</v>
      </c>
      <c r="G11" s="2">
        <f t="array" ref="G11">IF($A11="",0,IFERROR(_xlfn.SWITCH($E11,"MRP (Domestic)",_xlfn.XLOOKUP($A11,Domestic!$C:$C,Domestic!$BE:$BE),"ROW Manjari",_xlfn.XLOOKUP($A11,ROW_Manjari!$C:$C,ROW_Manjari!$BE:$BE),"USA Sea",_xlfn.XLOOKUP($A11,USA_Sea!$C:$C,USA_Sea!$BE:$BE),"Amazon USA Sea",_xlfn.XLOOKUP($A11,Amazon_USA_Sea!$C:$C,Amazon_USA_Sea!$AX:$AX),"USA Air",_xlfn.XLOOKUP($A11,USA_Air!$C:$C,USA_Air!$BE:$BE),"USA Amazon",_xlfn.XLOOKUP($A11,USA_Amazon_Air!$C:$C,USA_Amazon_Air!$BE:$BE),"UK",_xlfn.XLOOKUP($A11,UK_Order!$C:$C,UK_Order!$BE:$BE),"MENA",_xlfn.XLOOKUP($A11,MENA_Order!$C:$C,MENA_Order!$BE:$BE),0),0))</f>
        <v>0</v>
      </c>
      <c r="H11" s="2">
        <f t="shared" si="0"/>
        <v>0</v>
      </c>
      <c r="I11" s="4">
        <f t="shared" si="1"/>
        <v>0</v>
      </c>
      <c r="J11">
        <f t="shared" si="2"/>
        <v>4</v>
      </c>
    </row>
    <row r="12" spans="1:10" hidden="1">
      <c r="A12" t="str">
        <f t="array" ref="A12">IFERROR(INDEX(Summary!$D:$D,$J12)&amp;"","")</f>
        <v>FG00537</v>
      </c>
      <c r="B12" t="str">
        <f t="array" ref="B12">IF($A12="","",INDEX(Summary!$E:$E,$J12))</f>
        <v>Khapli Atta (Stoneground) - 2kg</v>
      </c>
      <c r="C12" t="str">
        <f t="array" ref="C12">IF($A12="","",INDEX(Summary!$B:$B,$J12))</f>
        <v>Atta</v>
      </c>
      <c r="D12" t="str">
        <f t="array" ref="D12">IF($A12="","",INDEX(Summary!$C:$C,$J12))</f>
        <v>C39</v>
      </c>
      <c r="E12" t="str">
        <f t="array" ref="E12">IF($A12="","",INDEX(Summary!$G$2:$N$2,MOD(ROW()-2,8)+1))</f>
        <v>USA Sea</v>
      </c>
      <c r="F12" s="2">
        <f t="array" ref="F12">IF($A12="",0,IFERROR(INDEX(Summary!$G$3:$N$62,$J12-2,MOD(ROW()-2,8)+1),0))</f>
        <v>0</v>
      </c>
      <c r="G12" s="2">
        <f t="array" ref="G12">IF($A12="",0,IFERROR(_xlfn.SWITCH($E12,"MRP (Domestic)",_xlfn.XLOOKUP($A12,Domestic!$C:$C,Domestic!$BE:$BE),"ROW Manjari",_xlfn.XLOOKUP($A12,ROW_Manjari!$C:$C,ROW_Manjari!$BE:$BE),"USA Sea",_xlfn.XLOOKUP($A12,USA_Sea!$C:$C,USA_Sea!$BE:$BE),"Amazon USA Sea",_xlfn.XLOOKUP($A12,Amazon_USA_Sea!$C:$C,Amazon_USA_Sea!$AX:$AX),"USA Air",_xlfn.XLOOKUP($A12,USA_Air!$C:$C,USA_Air!$BE:$BE),"USA Amazon",_xlfn.XLOOKUP($A12,USA_Amazon_Air!$C:$C,USA_Amazon_Air!$BE:$BE),"UK",_xlfn.XLOOKUP($A12,UK_Order!$C:$C,UK_Order!$BE:$BE),"MENA",_xlfn.XLOOKUP($A12,MENA_Order!$C:$C,MENA_Order!$BE:$BE),0),0))</f>
        <v>0</v>
      </c>
      <c r="H12" s="2">
        <f t="shared" si="0"/>
        <v>0</v>
      </c>
      <c r="I12" s="4">
        <f t="shared" si="1"/>
        <v>0</v>
      </c>
      <c r="J12">
        <f t="shared" si="2"/>
        <v>4</v>
      </c>
    </row>
    <row r="13" spans="1:10" hidden="1">
      <c r="A13" t="str">
        <f t="array" ref="A13">IFERROR(INDEX(Summary!$D:$D,$J13)&amp;"","")</f>
        <v>FG00537</v>
      </c>
      <c r="B13" t="str">
        <f t="array" ref="B13">IF($A13="","",INDEX(Summary!$E:$E,$J13))</f>
        <v>Khapli Atta (Stoneground) - 2kg</v>
      </c>
      <c r="C13" t="str">
        <f t="array" ref="C13">IF($A13="","",INDEX(Summary!$B:$B,$J13))</f>
        <v>Atta</v>
      </c>
      <c r="D13" t="str">
        <f t="array" ref="D13">IF($A13="","",INDEX(Summary!$C:$C,$J13))</f>
        <v>C39</v>
      </c>
      <c r="E13" t="str">
        <f t="array" ref="E13">IF($A13="","",INDEX(Summary!$G$2:$N$2,MOD(ROW()-2,8)+1))</f>
        <v>Amazon USA Sea</v>
      </c>
      <c r="F13" s="2">
        <f t="array" ref="F13">IF($A13="",0,IFERROR(INDEX(Summary!$G$3:$N$62,$J13-2,MOD(ROW()-2,8)+1),0))</f>
        <v>0</v>
      </c>
      <c r="G13" s="2">
        <f t="array" ref="G13">IF($A13="",0,IFERROR(_xlfn.SWITCH($E13,"MRP (Domestic)",_xlfn.XLOOKUP($A13,Domestic!$C:$C,Domestic!$BE:$BE),"ROW Manjari",_xlfn.XLOOKUP($A13,ROW_Manjari!$C:$C,ROW_Manjari!$BE:$BE),"USA Sea",_xlfn.XLOOKUP($A13,USA_Sea!$C:$C,USA_Sea!$BE:$BE),"Amazon USA Sea",_xlfn.XLOOKUP($A13,Amazon_USA_Sea!$C:$C,Amazon_USA_Sea!$AX:$AX),"USA Air",_xlfn.XLOOKUP($A13,USA_Air!$C:$C,USA_Air!$BE:$BE),"USA Amazon",_xlfn.XLOOKUP($A13,USA_Amazon_Air!$C:$C,USA_Amazon_Air!$BE:$BE),"UK",_xlfn.XLOOKUP($A13,UK_Order!$C:$C,UK_Order!$BE:$BE),"MENA",_xlfn.XLOOKUP($A13,MENA_Order!$C:$C,MENA_Order!$BE:$BE),0),0))</f>
        <v>0</v>
      </c>
      <c r="H13" s="2">
        <f t="shared" si="0"/>
        <v>0</v>
      </c>
      <c r="I13" s="4">
        <f t="shared" si="1"/>
        <v>0</v>
      </c>
      <c r="J13">
        <f t="shared" si="2"/>
        <v>4</v>
      </c>
    </row>
    <row r="14" spans="1:10" hidden="1">
      <c r="A14" t="str">
        <f t="array" ref="A14">IFERROR(INDEX(Summary!$D:$D,$J14)&amp;"","")</f>
        <v>FG00537</v>
      </c>
      <c r="B14" t="str">
        <f t="array" ref="B14">IF($A14="","",INDEX(Summary!$E:$E,$J14))</f>
        <v>Khapli Atta (Stoneground) - 2kg</v>
      </c>
      <c r="C14" t="str">
        <f t="array" ref="C14">IF($A14="","",INDEX(Summary!$B:$B,$J14))</f>
        <v>Atta</v>
      </c>
      <c r="D14" t="str">
        <f t="array" ref="D14">IF($A14="","",INDEX(Summary!$C:$C,$J14))</f>
        <v>C39</v>
      </c>
      <c r="E14" t="str">
        <f t="array" ref="E14">IF($A14="","",INDEX(Summary!$G$2:$N$2,MOD(ROW()-2,8)+1))</f>
        <v>USA Air</v>
      </c>
      <c r="F14" s="2">
        <f t="array" ref="F14">IF($A14="",0,IFERROR(INDEX(Summary!$G$3:$N$62,$J14-2,MOD(ROW()-2,8)+1),0))</f>
        <v>0</v>
      </c>
      <c r="G14" s="2">
        <f t="array" ref="G14">IF($A14="",0,IFERROR(_xlfn.SWITCH($E14,"MRP (Domestic)",_xlfn.XLOOKUP($A14,Domestic!$C:$C,Domestic!$BE:$BE),"ROW Manjari",_xlfn.XLOOKUP($A14,ROW_Manjari!$C:$C,ROW_Manjari!$BE:$BE),"USA Sea",_xlfn.XLOOKUP($A14,USA_Sea!$C:$C,USA_Sea!$BE:$BE),"Amazon USA Sea",_xlfn.XLOOKUP($A14,Amazon_USA_Sea!$C:$C,Amazon_USA_Sea!$AX:$AX),"USA Air",_xlfn.XLOOKUP($A14,USA_Air!$C:$C,USA_Air!$BE:$BE),"USA Amazon",_xlfn.XLOOKUP($A14,USA_Amazon_Air!$C:$C,USA_Amazon_Air!$BE:$BE),"UK",_xlfn.XLOOKUP($A14,UK_Order!$C:$C,UK_Order!$BE:$BE),"MENA",_xlfn.XLOOKUP($A14,MENA_Order!$C:$C,MENA_Order!$BE:$BE),0),0))</f>
        <v>0</v>
      </c>
      <c r="H14" s="2">
        <f t="shared" si="0"/>
        <v>0</v>
      </c>
      <c r="I14" s="4">
        <f t="shared" si="1"/>
        <v>0</v>
      </c>
      <c r="J14">
        <f t="shared" si="2"/>
        <v>4</v>
      </c>
    </row>
    <row r="15" spans="1:10" hidden="1">
      <c r="A15" t="str">
        <f t="array" ref="A15">IFERROR(INDEX(Summary!$D:$D,$J15)&amp;"","")</f>
        <v>FG00537</v>
      </c>
      <c r="B15" t="str">
        <f t="array" ref="B15">IF($A15="","",INDEX(Summary!$E:$E,$J15))</f>
        <v>Khapli Atta (Stoneground) - 2kg</v>
      </c>
      <c r="C15" t="str">
        <f t="array" ref="C15">IF($A15="","",INDEX(Summary!$B:$B,$J15))</f>
        <v>Atta</v>
      </c>
      <c r="D15" t="str">
        <f t="array" ref="D15">IF($A15="","",INDEX(Summary!$C:$C,$J15))</f>
        <v>C39</v>
      </c>
      <c r="E15" t="str">
        <f t="array" ref="E15">IF($A15="","",INDEX(Summary!$G$2:$N$2,MOD(ROW()-2,8)+1))</f>
        <v>USA Amazon</v>
      </c>
      <c r="F15" s="2">
        <f t="array" ref="F15">IF($A15="",0,IFERROR(INDEX(Summary!$G$3:$N$62,$J15-2,MOD(ROW()-2,8)+1),0))</f>
        <v>0</v>
      </c>
      <c r="G15" s="2">
        <f t="array" ref="G15">IF($A15="",0,IFERROR(_xlfn.SWITCH($E15,"MRP (Domestic)",_xlfn.XLOOKUP($A15,Domestic!$C:$C,Domestic!$BE:$BE),"ROW Manjari",_xlfn.XLOOKUP($A15,ROW_Manjari!$C:$C,ROW_Manjari!$BE:$BE),"USA Sea",_xlfn.XLOOKUP($A15,USA_Sea!$C:$C,USA_Sea!$BE:$BE),"Amazon USA Sea",_xlfn.XLOOKUP($A15,Amazon_USA_Sea!$C:$C,Amazon_USA_Sea!$AX:$AX),"USA Air",_xlfn.XLOOKUP($A15,USA_Air!$C:$C,USA_Air!$BE:$BE),"USA Amazon",_xlfn.XLOOKUP($A15,USA_Amazon_Air!$C:$C,USA_Amazon_Air!$BE:$BE),"UK",_xlfn.XLOOKUP($A15,UK_Order!$C:$C,UK_Order!$BE:$BE),"MENA",_xlfn.XLOOKUP($A15,MENA_Order!$C:$C,MENA_Order!$BE:$BE),0),0))</f>
        <v>0</v>
      </c>
      <c r="H15" s="2">
        <f t="shared" si="0"/>
        <v>0</v>
      </c>
      <c r="I15" s="4">
        <f t="shared" si="1"/>
        <v>0</v>
      </c>
      <c r="J15">
        <f t="shared" si="2"/>
        <v>4</v>
      </c>
    </row>
    <row r="16" spans="1:10" hidden="1">
      <c r="A16" t="str">
        <f t="array" ref="A16">IFERROR(INDEX(Summary!$D:$D,$J16)&amp;"","")</f>
        <v>FG00537</v>
      </c>
      <c r="B16" t="str">
        <f t="array" ref="B16">IF($A16="","",INDEX(Summary!$E:$E,$J16))</f>
        <v>Khapli Atta (Stoneground) - 2kg</v>
      </c>
      <c r="C16" t="str">
        <f t="array" ref="C16">IF($A16="","",INDEX(Summary!$B:$B,$J16))</f>
        <v>Atta</v>
      </c>
      <c r="D16" t="str">
        <f t="array" ref="D16">IF($A16="","",INDEX(Summary!$C:$C,$J16))</f>
        <v>C39</v>
      </c>
      <c r="E16" t="str">
        <f t="array" ref="E16">IF($A16="","",INDEX(Summary!$G$2:$N$2,MOD(ROW()-2,8)+1))</f>
        <v>UK</v>
      </c>
      <c r="F16" s="2">
        <f t="array" ref="F16">IF($A16="",0,IFERROR(INDEX(Summary!$G$3:$N$62,$J16-2,MOD(ROW()-2,8)+1),0))</f>
        <v>0</v>
      </c>
      <c r="G16" s="2">
        <f t="array" ref="G16">IF($A16="",0,IFERROR(_xlfn.SWITCH($E16,"MRP (Domestic)",_xlfn.XLOOKUP($A16,Domestic!$C:$C,Domestic!$BE:$BE),"ROW Manjari",_xlfn.XLOOKUP($A16,ROW_Manjari!$C:$C,ROW_Manjari!$BE:$BE),"USA Sea",_xlfn.XLOOKUP($A16,USA_Sea!$C:$C,USA_Sea!$BE:$BE),"Amazon USA Sea",_xlfn.XLOOKUP($A16,Amazon_USA_Sea!$C:$C,Amazon_USA_Sea!$AX:$AX),"USA Air",_xlfn.XLOOKUP($A16,USA_Air!$C:$C,USA_Air!$BE:$BE),"USA Amazon",_xlfn.XLOOKUP($A16,USA_Amazon_Air!$C:$C,USA_Amazon_Air!$BE:$BE),"UK",_xlfn.XLOOKUP($A16,UK_Order!$C:$C,UK_Order!$BE:$BE),"MENA",_xlfn.XLOOKUP($A16,MENA_Order!$C:$C,MENA_Order!$BE:$BE),0),0))</f>
        <v>0</v>
      </c>
      <c r="H16" s="2">
        <f t="shared" si="0"/>
        <v>0</v>
      </c>
      <c r="I16" s="4">
        <f t="shared" si="1"/>
        <v>0</v>
      </c>
      <c r="J16">
        <f t="shared" si="2"/>
        <v>4</v>
      </c>
    </row>
    <row r="17" spans="1:10">
      <c r="A17" t="str">
        <f t="array" ref="A17">IFERROR(INDEX(Summary!$D:$D,$J17)&amp;"","")</f>
        <v>FG00537</v>
      </c>
      <c r="B17" t="str">
        <f t="array" ref="B17">IF($A17="","",INDEX(Summary!$E:$E,$J17))</f>
        <v>Khapli Atta (Stoneground) - 2kg</v>
      </c>
      <c r="C17" t="str">
        <f t="array" ref="C17">IF($A17="","",INDEX(Summary!$B:$B,$J17))</f>
        <v>Atta</v>
      </c>
      <c r="D17" t="str">
        <f t="array" ref="D17">IF($A17="","",INDEX(Summary!$C:$C,$J17))</f>
        <v>C39</v>
      </c>
      <c r="E17" t="str">
        <f t="array" ref="E17">IF($A17="","",INDEX(Summary!$G$2:$N$2,MOD(ROW()-2,8)+1))</f>
        <v>MENA</v>
      </c>
      <c r="F17" s="2">
        <f t="array" ref="F17">IF($A17="",0,IFERROR(INDEX(Summary!$G$3:$N$62,$J17-2,MOD(ROW()-2,8)+1),0))</f>
        <v>0</v>
      </c>
      <c r="G17" s="2">
        <f t="array" ref="G17">IF($A17="",0,IFERROR(_xlfn.SWITCH($E17,"MRP (Domestic)",_xlfn.XLOOKUP($A17,Domestic!$C:$C,Domestic!$BE:$BE),"ROW Manjari",_xlfn.XLOOKUP($A17,ROW_Manjari!$C:$C,ROW_Manjari!$BE:$BE),"USA Sea",_xlfn.XLOOKUP($A17,USA_Sea!$C:$C,USA_Sea!$BE:$BE),"Amazon USA Sea",_xlfn.XLOOKUP($A17,Amazon_USA_Sea!$C:$C,Amazon_USA_Sea!$AX:$AX),"USA Air",_xlfn.XLOOKUP($A17,USA_Air!$C:$C,USA_Air!$BE:$BE),"USA Amazon",_xlfn.XLOOKUP($A17,USA_Amazon_Air!$C:$C,USA_Amazon_Air!$BE:$BE),"UK",_xlfn.XLOOKUP($A17,UK_Order!$C:$C,UK_Order!$BE:$BE),"MENA",_xlfn.XLOOKUP($A17,MENA_Order!$C:$C,MENA_Order!$BE:$BE),0),0))</f>
        <v>0</v>
      </c>
      <c r="H17" s="2">
        <f t="shared" si="0"/>
        <v>0</v>
      </c>
      <c r="I17" s="4">
        <f t="shared" si="1"/>
        <v>0</v>
      </c>
      <c r="J17">
        <f t="shared" si="2"/>
        <v>4</v>
      </c>
    </row>
    <row r="18" spans="1:10" hidden="1">
      <c r="A18" t="str">
        <f t="array" ref="A18">IFERROR(INDEX(Summary!$D:$D,$J18)&amp;"","")</f>
        <v>FG00132</v>
      </c>
      <c r="B18" t="str">
        <f t="array" ref="B18">IF($A18="","",INDEX(Summary!$E:$E,$J18))</f>
        <v>Khapli Atta (Stoneground) - 5kg</v>
      </c>
      <c r="C18" t="str">
        <f t="array" ref="C18">IF($A18="","",INDEX(Summary!$B:$B,$J18))</f>
        <v>Atta</v>
      </c>
      <c r="D18" t="str">
        <f t="array" ref="D18">IF($A18="","",INDEX(Summary!$C:$C,$J18))</f>
        <v>C39</v>
      </c>
      <c r="E18" t="str">
        <f t="array" ref="E18">IF($A18="","",INDEX(Summary!$G$2:$N$2,MOD(ROW()-2,8)+1))</f>
        <v>MRP (Domestic)</v>
      </c>
      <c r="F18" s="2">
        <f t="array" ref="F18">IF($A18="",0,IFERROR(INDEX(Summary!$G$3:$N$62,$J18-2,MOD(ROW()-2,8)+1),0))</f>
        <v>0</v>
      </c>
      <c r="G18" s="2">
        <f t="array" ref="G18">IF($A18="",0,IFERROR(_xlfn.SWITCH($E18,"MRP (Domestic)",_xlfn.XLOOKUP($A18,Domestic!$C:$C,Domestic!$BE:$BE),"ROW Manjari",_xlfn.XLOOKUP($A18,ROW_Manjari!$C:$C,ROW_Manjari!$BE:$BE),"USA Sea",_xlfn.XLOOKUP($A18,USA_Sea!$C:$C,USA_Sea!$BE:$BE),"Amazon USA Sea",_xlfn.XLOOKUP($A18,Amazon_USA_Sea!$C:$C,Amazon_USA_Sea!$AX:$AX),"USA Air",_xlfn.XLOOKUP($A18,USA_Air!$C:$C,USA_Air!$BE:$BE),"USA Amazon",_xlfn.XLOOKUP($A18,USA_Amazon_Air!$C:$C,USA_Amazon_Air!$BE:$BE),"UK",_xlfn.XLOOKUP($A18,UK_Order!$C:$C,UK_Order!$BE:$BE),"MENA",_xlfn.XLOOKUP($A18,MENA_Order!$C:$C,MENA_Order!$BE:$BE),0),0))</f>
        <v>0</v>
      </c>
      <c r="H18" s="2">
        <f t="shared" si="0"/>
        <v>0</v>
      </c>
      <c r="I18" s="4">
        <f t="shared" si="1"/>
        <v>0</v>
      </c>
      <c r="J18">
        <f t="shared" si="2"/>
        <v>5</v>
      </c>
    </row>
    <row r="19" spans="1:10" hidden="1">
      <c r="A19" t="str">
        <f t="array" ref="A19">IFERROR(INDEX(Summary!$D:$D,$J19)&amp;"","")</f>
        <v>FG00132</v>
      </c>
      <c r="B19" t="str">
        <f t="array" ref="B19">IF($A19="","",INDEX(Summary!$E:$E,$J19))</f>
        <v>Khapli Atta (Stoneground) - 5kg</v>
      </c>
      <c r="C19" t="str">
        <f t="array" ref="C19">IF($A19="","",INDEX(Summary!$B:$B,$J19))</f>
        <v>Atta</v>
      </c>
      <c r="D19" t="str">
        <f t="array" ref="D19">IF($A19="","",INDEX(Summary!$C:$C,$J19))</f>
        <v>C39</v>
      </c>
      <c r="E19" t="str">
        <f t="array" ref="E19">IF($A19="","",INDEX(Summary!$G$2:$N$2,MOD(ROW()-2,8)+1))</f>
        <v>ROW Manjari</v>
      </c>
      <c r="F19" s="2">
        <f t="array" ref="F19">IF($A19="",0,IFERROR(INDEX(Summary!$G$3:$N$62,$J19-2,MOD(ROW()-2,8)+1),0))</f>
        <v>0</v>
      </c>
      <c r="G19" s="2">
        <f t="array" ref="G19">IF($A19="",0,IFERROR(_xlfn.SWITCH($E19,"MRP (Domestic)",_xlfn.XLOOKUP($A19,Domestic!$C:$C,Domestic!$BE:$BE),"ROW Manjari",_xlfn.XLOOKUP($A19,ROW_Manjari!$C:$C,ROW_Manjari!$BE:$BE),"USA Sea",_xlfn.XLOOKUP($A19,USA_Sea!$C:$C,USA_Sea!$BE:$BE),"Amazon USA Sea",_xlfn.XLOOKUP($A19,Amazon_USA_Sea!$C:$C,Amazon_USA_Sea!$AX:$AX),"USA Air",_xlfn.XLOOKUP($A19,USA_Air!$C:$C,USA_Air!$BE:$BE),"USA Amazon",_xlfn.XLOOKUP($A19,USA_Amazon_Air!$C:$C,USA_Amazon_Air!$BE:$BE),"UK",_xlfn.XLOOKUP($A19,UK_Order!$C:$C,UK_Order!$BE:$BE),"MENA",_xlfn.XLOOKUP($A19,MENA_Order!$C:$C,MENA_Order!$BE:$BE),0),0))</f>
        <v>0</v>
      </c>
      <c r="H19" s="2">
        <f t="shared" si="0"/>
        <v>0</v>
      </c>
      <c r="I19" s="4">
        <f t="shared" si="1"/>
        <v>0</v>
      </c>
      <c r="J19">
        <f t="shared" si="2"/>
        <v>5</v>
      </c>
    </row>
    <row r="20" spans="1:10" hidden="1">
      <c r="A20" t="str">
        <f t="array" ref="A20">IFERROR(INDEX(Summary!$D:$D,$J20)&amp;"","")</f>
        <v>FG00132</v>
      </c>
      <c r="B20" t="str">
        <f t="array" ref="B20">IF($A20="","",INDEX(Summary!$E:$E,$J20))</f>
        <v>Khapli Atta (Stoneground) - 5kg</v>
      </c>
      <c r="C20" t="str">
        <f t="array" ref="C20">IF($A20="","",INDEX(Summary!$B:$B,$J20))</f>
        <v>Atta</v>
      </c>
      <c r="D20" t="str">
        <f t="array" ref="D20">IF($A20="","",INDEX(Summary!$C:$C,$J20))</f>
        <v>C39</v>
      </c>
      <c r="E20" t="str">
        <f t="array" ref="E20">IF($A20="","",INDEX(Summary!$G$2:$N$2,MOD(ROW()-2,8)+1))</f>
        <v>USA Sea</v>
      </c>
      <c r="F20" s="2">
        <f t="array" ref="F20">IF($A20="",0,IFERROR(INDEX(Summary!$G$3:$N$62,$J20-2,MOD(ROW()-2,8)+1),0))</f>
        <v>0</v>
      </c>
      <c r="G20" s="2">
        <f t="array" ref="G20">IF($A20="",0,IFERROR(_xlfn.SWITCH($E20,"MRP (Domestic)",_xlfn.XLOOKUP($A20,Domestic!$C:$C,Domestic!$BE:$BE),"ROW Manjari",_xlfn.XLOOKUP($A20,ROW_Manjari!$C:$C,ROW_Manjari!$BE:$BE),"USA Sea",_xlfn.XLOOKUP($A20,USA_Sea!$C:$C,USA_Sea!$BE:$BE),"Amazon USA Sea",_xlfn.XLOOKUP($A20,Amazon_USA_Sea!$C:$C,Amazon_USA_Sea!$AX:$AX),"USA Air",_xlfn.XLOOKUP($A20,USA_Air!$C:$C,USA_Air!$BE:$BE),"USA Amazon",_xlfn.XLOOKUP($A20,USA_Amazon_Air!$C:$C,USA_Amazon_Air!$BE:$BE),"UK",_xlfn.XLOOKUP($A20,UK_Order!$C:$C,UK_Order!$BE:$BE),"MENA",_xlfn.XLOOKUP($A20,MENA_Order!$C:$C,MENA_Order!$BE:$BE),0),0))</f>
        <v>0</v>
      </c>
      <c r="H20" s="2">
        <f t="shared" si="0"/>
        <v>0</v>
      </c>
      <c r="I20" s="4">
        <f t="shared" si="1"/>
        <v>0</v>
      </c>
      <c r="J20">
        <f t="shared" si="2"/>
        <v>5</v>
      </c>
    </row>
    <row r="21" spans="1:10" hidden="1">
      <c r="A21" t="str">
        <f t="array" ref="A21">IFERROR(INDEX(Summary!$D:$D,$J21)&amp;"","")</f>
        <v>FG00132</v>
      </c>
      <c r="B21" t="str">
        <f t="array" ref="B21">IF($A21="","",INDEX(Summary!$E:$E,$J21))</f>
        <v>Khapli Atta (Stoneground) - 5kg</v>
      </c>
      <c r="C21" t="str">
        <f t="array" ref="C21">IF($A21="","",INDEX(Summary!$B:$B,$J21))</f>
        <v>Atta</v>
      </c>
      <c r="D21" t="str">
        <f t="array" ref="D21">IF($A21="","",INDEX(Summary!$C:$C,$J21))</f>
        <v>C39</v>
      </c>
      <c r="E21" t="str">
        <f t="array" ref="E21">IF($A21="","",INDEX(Summary!$G$2:$N$2,MOD(ROW()-2,8)+1))</f>
        <v>Amazon USA Sea</v>
      </c>
      <c r="F21" s="2">
        <f t="array" ref="F21">IF($A21="",0,IFERROR(INDEX(Summary!$G$3:$N$62,$J21-2,MOD(ROW()-2,8)+1),0))</f>
        <v>0</v>
      </c>
      <c r="G21" s="2">
        <f t="array" ref="G21">IF($A21="",0,IFERROR(_xlfn.SWITCH($E21,"MRP (Domestic)",_xlfn.XLOOKUP($A21,Domestic!$C:$C,Domestic!$BE:$BE),"ROW Manjari",_xlfn.XLOOKUP($A21,ROW_Manjari!$C:$C,ROW_Manjari!$BE:$BE),"USA Sea",_xlfn.XLOOKUP($A21,USA_Sea!$C:$C,USA_Sea!$BE:$BE),"Amazon USA Sea",_xlfn.XLOOKUP($A21,Amazon_USA_Sea!$C:$C,Amazon_USA_Sea!$AX:$AX),"USA Air",_xlfn.XLOOKUP($A21,USA_Air!$C:$C,USA_Air!$BE:$BE),"USA Amazon",_xlfn.XLOOKUP($A21,USA_Amazon_Air!$C:$C,USA_Amazon_Air!$BE:$BE),"UK",_xlfn.XLOOKUP($A21,UK_Order!$C:$C,UK_Order!$BE:$BE),"MENA",_xlfn.XLOOKUP($A21,MENA_Order!$C:$C,MENA_Order!$BE:$BE),0),0))</f>
        <v>0</v>
      </c>
      <c r="H21" s="2">
        <f t="shared" si="0"/>
        <v>0</v>
      </c>
      <c r="I21" s="4">
        <f t="shared" si="1"/>
        <v>0</v>
      </c>
      <c r="J21">
        <f t="shared" si="2"/>
        <v>5</v>
      </c>
    </row>
    <row r="22" spans="1:10" hidden="1">
      <c r="A22" t="str">
        <f t="array" ref="A22">IFERROR(INDEX(Summary!$D:$D,$J22)&amp;"","")</f>
        <v>FG00132</v>
      </c>
      <c r="B22" t="str">
        <f t="array" ref="B22">IF($A22="","",INDEX(Summary!$E:$E,$J22))</f>
        <v>Khapli Atta (Stoneground) - 5kg</v>
      </c>
      <c r="C22" t="str">
        <f t="array" ref="C22">IF($A22="","",INDEX(Summary!$B:$B,$J22))</f>
        <v>Atta</v>
      </c>
      <c r="D22" t="str">
        <f t="array" ref="D22">IF($A22="","",INDEX(Summary!$C:$C,$J22))</f>
        <v>C39</v>
      </c>
      <c r="E22" t="str">
        <f t="array" ref="E22">IF($A22="","",INDEX(Summary!$G$2:$N$2,MOD(ROW()-2,8)+1))</f>
        <v>USA Air</v>
      </c>
      <c r="F22" s="2">
        <f t="array" ref="F22">IF($A22="",0,IFERROR(INDEX(Summary!$G$3:$N$62,$J22-2,MOD(ROW()-2,8)+1),0))</f>
        <v>0</v>
      </c>
      <c r="G22" s="2">
        <f t="array" ref="G22">IF($A22="",0,IFERROR(_xlfn.SWITCH($E22,"MRP (Domestic)",_xlfn.XLOOKUP($A22,Domestic!$C:$C,Domestic!$BE:$BE),"ROW Manjari",_xlfn.XLOOKUP($A22,ROW_Manjari!$C:$C,ROW_Manjari!$BE:$BE),"USA Sea",_xlfn.XLOOKUP($A22,USA_Sea!$C:$C,USA_Sea!$BE:$BE),"Amazon USA Sea",_xlfn.XLOOKUP($A22,Amazon_USA_Sea!$C:$C,Amazon_USA_Sea!$AX:$AX),"USA Air",_xlfn.XLOOKUP($A22,USA_Air!$C:$C,USA_Air!$BE:$BE),"USA Amazon",_xlfn.XLOOKUP($A22,USA_Amazon_Air!$C:$C,USA_Amazon_Air!$BE:$BE),"UK",_xlfn.XLOOKUP($A22,UK_Order!$C:$C,UK_Order!$BE:$BE),"MENA",_xlfn.XLOOKUP($A22,MENA_Order!$C:$C,MENA_Order!$BE:$BE),0),0))</f>
        <v>0</v>
      </c>
      <c r="H22" s="2">
        <f t="shared" si="0"/>
        <v>0</v>
      </c>
      <c r="I22" s="4">
        <f t="shared" si="1"/>
        <v>0</v>
      </c>
      <c r="J22">
        <f t="shared" si="2"/>
        <v>5</v>
      </c>
    </row>
    <row r="23" spans="1:10" hidden="1">
      <c r="A23" t="str">
        <f t="array" ref="A23">IFERROR(INDEX(Summary!$D:$D,$J23)&amp;"","")</f>
        <v>FG00132</v>
      </c>
      <c r="B23" t="str">
        <f t="array" ref="B23">IF($A23="","",INDEX(Summary!$E:$E,$J23))</f>
        <v>Khapli Atta (Stoneground) - 5kg</v>
      </c>
      <c r="C23" t="str">
        <f t="array" ref="C23">IF($A23="","",INDEX(Summary!$B:$B,$J23))</f>
        <v>Atta</v>
      </c>
      <c r="D23" t="str">
        <f t="array" ref="D23">IF($A23="","",INDEX(Summary!$C:$C,$J23))</f>
        <v>C39</v>
      </c>
      <c r="E23" t="str">
        <f t="array" ref="E23">IF($A23="","",INDEX(Summary!$G$2:$N$2,MOD(ROW()-2,8)+1))</f>
        <v>USA Amazon</v>
      </c>
      <c r="F23" s="2">
        <f t="array" ref="F23">IF($A23="",0,IFERROR(INDEX(Summary!$G$3:$N$62,$J23-2,MOD(ROW()-2,8)+1),0))</f>
        <v>0</v>
      </c>
      <c r="G23" s="2">
        <f t="array" ref="G23">IF($A23="",0,IFERROR(_xlfn.SWITCH($E23,"MRP (Domestic)",_xlfn.XLOOKUP($A23,Domestic!$C:$C,Domestic!$BE:$BE),"ROW Manjari",_xlfn.XLOOKUP($A23,ROW_Manjari!$C:$C,ROW_Manjari!$BE:$BE),"USA Sea",_xlfn.XLOOKUP($A23,USA_Sea!$C:$C,USA_Sea!$BE:$BE),"Amazon USA Sea",_xlfn.XLOOKUP($A23,Amazon_USA_Sea!$C:$C,Amazon_USA_Sea!$AX:$AX),"USA Air",_xlfn.XLOOKUP($A23,USA_Air!$C:$C,USA_Air!$BE:$BE),"USA Amazon",_xlfn.XLOOKUP($A23,USA_Amazon_Air!$C:$C,USA_Amazon_Air!$BE:$BE),"UK",_xlfn.XLOOKUP($A23,UK_Order!$C:$C,UK_Order!$BE:$BE),"MENA",_xlfn.XLOOKUP($A23,MENA_Order!$C:$C,MENA_Order!$BE:$BE),0),0))</f>
        <v>0</v>
      </c>
      <c r="H23" s="2">
        <f t="shared" si="0"/>
        <v>0</v>
      </c>
      <c r="I23" s="4">
        <f t="shared" si="1"/>
        <v>0</v>
      </c>
      <c r="J23">
        <f t="shared" si="2"/>
        <v>5</v>
      </c>
    </row>
    <row r="24" spans="1:10" hidden="1">
      <c r="A24" t="str">
        <f t="array" ref="A24">IFERROR(INDEX(Summary!$D:$D,$J24)&amp;"","")</f>
        <v>FG00132</v>
      </c>
      <c r="B24" t="str">
        <f t="array" ref="B24">IF($A24="","",INDEX(Summary!$E:$E,$J24))</f>
        <v>Khapli Atta (Stoneground) - 5kg</v>
      </c>
      <c r="C24" t="str">
        <f t="array" ref="C24">IF($A24="","",INDEX(Summary!$B:$B,$J24))</f>
        <v>Atta</v>
      </c>
      <c r="D24" t="str">
        <f t="array" ref="D24">IF($A24="","",INDEX(Summary!$C:$C,$J24))</f>
        <v>C39</v>
      </c>
      <c r="E24" t="str">
        <f t="array" ref="E24">IF($A24="","",INDEX(Summary!$G$2:$N$2,MOD(ROW()-2,8)+1))</f>
        <v>UK</v>
      </c>
      <c r="F24" s="2">
        <f t="array" ref="F24">IF($A24="",0,IFERROR(INDEX(Summary!$G$3:$N$62,$J24-2,MOD(ROW()-2,8)+1),0))</f>
        <v>0</v>
      </c>
      <c r="G24" s="2">
        <f t="array" ref="G24">IF($A24="",0,IFERROR(_xlfn.SWITCH($E24,"MRP (Domestic)",_xlfn.XLOOKUP($A24,Domestic!$C:$C,Domestic!$BE:$BE),"ROW Manjari",_xlfn.XLOOKUP($A24,ROW_Manjari!$C:$C,ROW_Manjari!$BE:$BE),"USA Sea",_xlfn.XLOOKUP($A24,USA_Sea!$C:$C,USA_Sea!$BE:$BE),"Amazon USA Sea",_xlfn.XLOOKUP($A24,Amazon_USA_Sea!$C:$C,Amazon_USA_Sea!$AX:$AX),"USA Air",_xlfn.XLOOKUP($A24,USA_Air!$C:$C,USA_Air!$BE:$BE),"USA Amazon",_xlfn.XLOOKUP($A24,USA_Amazon_Air!$C:$C,USA_Amazon_Air!$BE:$BE),"UK",_xlfn.XLOOKUP($A24,UK_Order!$C:$C,UK_Order!$BE:$BE),"MENA",_xlfn.XLOOKUP($A24,MENA_Order!$C:$C,MENA_Order!$BE:$BE),0),0))</f>
        <v>0</v>
      </c>
      <c r="H24" s="2">
        <f t="shared" si="0"/>
        <v>0</v>
      </c>
      <c r="I24" s="4">
        <f t="shared" si="1"/>
        <v>0</v>
      </c>
      <c r="J24">
        <f t="shared" si="2"/>
        <v>5</v>
      </c>
    </row>
    <row r="25" spans="1:10">
      <c r="A25" t="str">
        <f t="array" ref="A25">IFERROR(INDEX(Summary!$D:$D,$J25)&amp;"","")</f>
        <v>FG00132</v>
      </c>
      <c r="B25" t="str">
        <f t="array" ref="B25">IF($A25="","",INDEX(Summary!$E:$E,$J25))</f>
        <v>Khapli Atta (Stoneground) - 5kg</v>
      </c>
      <c r="C25" t="str">
        <f t="array" ref="C25">IF($A25="","",INDEX(Summary!$B:$B,$J25))</f>
        <v>Atta</v>
      </c>
      <c r="D25" t="str">
        <f t="array" ref="D25">IF($A25="","",INDEX(Summary!$C:$C,$J25))</f>
        <v>C39</v>
      </c>
      <c r="E25" t="str">
        <f t="array" ref="E25">IF($A25="","",INDEX(Summary!$G$2:$N$2,MOD(ROW()-2,8)+1))</f>
        <v>MENA</v>
      </c>
      <c r="F25" s="2">
        <f t="array" ref="F25">IF($A25="",0,IFERROR(INDEX(Summary!$G$3:$N$62,$J25-2,MOD(ROW()-2,8)+1),0))</f>
        <v>0</v>
      </c>
      <c r="G25" s="2">
        <f t="array" ref="G25">IF($A25="",0,IFERROR(_xlfn.SWITCH($E25,"MRP (Domestic)",_xlfn.XLOOKUP($A25,Domestic!$C:$C,Domestic!$BE:$BE),"ROW Manjari",_xlfn.XLOOKUP($A25,ROW_Manjari!$C:$C,ROW_Manjari!$BE:$BE),"USA Sea",_xlfn.XLOOKUP($A25,USA_Sea!$C:$C,USA_Sea!$BE:$BE),"Amazon USA Sea",_xlfn.XLOOKUP($A25,Amazon_USA_Sea!$C:$C,Amazon_USA_Sea!$AX:$AX),"USA Air",_xlfn.XLOOKUP($A25,USA_Air!$C:$C,USA_Air!$BE:$BE),"USA Amazon",_xlfn.XLOOKUP($A25,USA_Amazon_Air!$C:$C,USA_Amazon_Air!$BE:$BE),"UK",_xlfn.XLOOKUP($A25,UK_Order!$C:$C,UK_Order!$BE:$BE),"MENA",_xlfn.XLOOKUP($A25,MENA_Order!$C:$C,MENA_Order!$BE:$BE),0),0))</f>
        <v>0</v>
      </c>
      <c r="H25" s="2">
        <f t="shared" si="0"/>
        <v>0</v>
      </c>
      <c r="I25" s="4">
        <f t="shared" si="1"/>
        <v>0</v>
      </c>
      <c r="J25">
        <f t="shared" si="2"/>
        <v>5</v>
      </c>
    </row>
    <row r="26" spans="1:10" hidden="1">
      <c r="A26" t="str">
        <f t="array" ref="A26">IFERROR(INDEX(Summary!$D:$D,$J26)&amp;"","")</f>
        <v>FG00723</v>
      </c>
      <c r="B26" t="str">
        <f t="array" ref="B26">IF($A26="","",INDEX(Summary!$E:$E,$J26))</f>
        <v>Jowar Atta (Stoneground) - 1kg khapli for international ( 3kg and 5kg added)</v>
      </c>
      <c r="C26" t="str">
        <f t="array" ref="C26">IF($A26="","",INDEX(Summary!$B:$B,$J26))</f>
        <v>Atta</v>
      </c>
      <c r="D26" t="str">
        <f t="array" ref="D26">IF($A26="","",INDEX(Summary!$C:$C,$J26))</f>
        <v>C6</v>
      </c>
      <c r="E26" t="str">
        <f t="array" ref="E26">IF($A26="","",INDEX(Summary!$G$2:$N$2,MOD(ROW()-2,8)+1))</f>
        <v>MRP (Domestic)</v>
      </c>
      <c r="F26" s="2">
        <f t="array" ref="F26">IF($A26="",0,IFERROR(INDEX(Summary!$G$3:$N$62,$J26-2,MOD(ROW()-2,8)+1),0))</f>
        <v>0</v>
      </c>
      <c r="G26" s="2">
        <f t="array" ref="G26">IF($A26="",0,IFERROR(_xlfn.SWITCH($E26,"MRP (Domestic)",_xlfn.XLOOKUP($A26,Domestic!$C:$C,Domestic!$BE:$BE),"ROW Manjari",_xlfn.XLOOKUP($A26,ROW_Manjari!$C:$C,ROW_Manjari!$BE:$BE),"USA Sea",_xlfn.XLOOKUP($A26,USA_Sea!$C:$C,USA_Sea!$BE:$BE),"Amazon USA Sea",_xlfn.XLOOKUP($A26,Amazon_USA_Sea!$C:$C,Amazon_USA_Sea!$AX:$AX),"USA Air",_xlfn.XLOOKUP($A26,USA_Air!$C:$C,USA_Air!$BE:$BE),"USA Amazon",_xlfn.XLOOKUP($A26,USA_Amazon_Air!$C:$C,USA_Amazon_Air!$BE:$BE),"UK",_xlfn.XLOOKUP($A26,UK_Order!$C:$C,UK_Order!$BE:$BE),"MENA",_xlfn.XLOOKUP($A26,MENA_Order!$C:$C,MENA_Order!$BE:$BE),0),0))</f>
        <v>0</v>
      </c>
      <c r="H26" s="2">
        <f t="shared" si="0"/>
        <v>0</v>
      </c>
      <c r="I26" s="4">
        <f t="shared" si="1"/>
        <v>0</v>
      </c>
      <c r="J26">
        <f t="shared" si="2"/>
        <v>6</v>
      </c>
    </row>
    <row r="27" spans="1:10" hidden="1">
      <c r="A27" t="str">
        <f t="array" ref="A27">IFERROR(INDEX(Summary!$D:$D,$J27)&amp;"","")</f>
        <v>FG00723</v>
      </c>
      <c r="B27" t="str">
        <f t="array" ref="B27">IF($A27="","",INDEX(Summary!$E:$E,$J27))</f>
        <v>Jowar Atta (Stoneground) - 1kg khapli for international ( 3kg and 5kg added)</v>
      </c>
      <c r="C27" t="str">
        <f t="array" ref="C27">IF($A27="","",INDEX(Summary!$B:$B,$J27))</f>
        <v>Atta</v>
      </c>
      <c r="D27" t="str">
        <f t="array" ref="D27">IF($A27="","",INDEX(Summary!$C:$C,$J27))</f>
        <v>C6</v>
      </c>
      <c r="E27" t="str">
        <f t="array" ref="E27">IF($A27="","",INDEX(Summary!$G$2:$N$2,MOD(ROW()-2,8)+1))</f>
        <v>ROW Manjari</v>
      </c>
      <c r="F27" s="2">
        <f t="array" ref="F27">IF($A27="",0,IFERROR(INDEX(Summary!$G$3:$N$62,$J27-2,MOD(ROW()-2,8)+1),0))</f>
        <v>0</v>
      </c>
      <c r="G27" s="2">
        <f t="array" ref="G27">IF($A27="",0,IFERROR(_xlfn.SWITCH($E27,"MRP (Domestic)",_xlfn.XLOOKUP($A27,Domestic!$C:$C,Domestic!$BE:$BE),"ROW Manjari",_xlfn.XLOOKUP($A27,ROW_Manjari!$C:$C,ROW_Manjari!$BE:$BE),"USA Sea",_xlfn.XLOOKUP($A27,USA_Sea!$C:$C,USA_Sea!$BE:$BE),"Amazon USA Sea",_xlfn.XLOOKUP($A27,Amazon_USA_Sea!$C:$C,Amazon_USA_Sea!$AX:$AX),"USA Air",_xlfn.XLOOKUP($A27,USA_Air!$C:$C,USA_Air!$BE:$BE),"USA Amazon",_xlfn.XLOOKUP($A27,USA_Amazon_Air!$C:$C,USA_Amazon_Air!$BE:$BE),"UK",_xlfn.XLOOKUP($A27,UK_Order!$C:$C,UK_Order!$BE:$BE),"MENA",_xlfn.XLOOKUP($A27,MENA_Order!$C:$C,MENA_Order!$BE:$BE),0),0))</f>
        <v>0</v>
      </c>
      <c r="H27" s="2">
        <f t="shared" si="0"/>
        <v>0</v>
      </c>
      <c r="I27" s="4">
        <f t="shared" si="1"/>
        <v>0</v>
      </c>
      <c r="J27">
        <f t="shared" si="2"/>
        <v>6</v>
      </c>
    </row>
    <row r="28" spans="1:10" hidden="1">
      <c r="A28" t="str">
        <f t="array" ref="A28">IFERROR(INDEX(Summary!$D:$D,$J28)&amp;"","")</f>
        <v>FG00723</v>
      </c>
      <c r="B28" t="str">
        <f t="array" ref="B28">IF($A28="","",INDEX(Summary!$E:$E,$J28))</f>
        <v>Jowar Atta (Stoneground) - 1kg khapli for international ( 3kg and 5kg added)</v>
      </c>
      <c r="C28" t="str">
        <f t="array" ref="C28">IF($A28="","",INDEX(Summary!$B:$B,$J28))</f>
        <v>Atta</v>
      </c>
      <c r="D28" t="str">
        <f t="array" ref="D28">IF($A28="","",INDEX(Summary!$C:$C,$J28))</f>
        <v>C6</v>
      </c>
      <c r="E28" t="str">
        <f t="array" ref="E28">IF($A28="","",INDEX(Summary!$G$2:$N$2,MOD(ROW()-2,8)+1))</f>
        <v>USA Sea</v>
      </c>
      <c r="F28" s="2">
        <f t="array" ref="F28">IF($A28="",0,IFERROR(INDEX(Summary!$G$3:$N$62,$J28-2,MOD(ROW()-2,8)+1),0))</f>
        <v>0</v>
      </c>
      <c r="G28" s="2">
        <f t="array" ref="G28">IF($A28="",0,IFERROR(_xlfn.SWITCH($E28,"MRP (Domestic)",_xlfn.XLOOKUP($A28,Domestic!$C:$C,Domestic!$BE:$BE),"ROW Manjari",_xlfn.XLOOKUP($A28,ROW_Manjari!$C:$C,ROW_Manjari!$BE:$BE),"USA Sea",_xlfn.XLOOKUP($A28,USA_Sea!$C:$C,USA_Sea!$BE:$BE),"Amazon USA Sea",_xlfn.XLOOKUP($A28,Amazon_USA_Sea!$C:$C,Amazon_USA_Sea!$AX:$AX),"USA Air",_xlfn.XLOOKUP($A28,USA_Air!$C:$C,USA_Air!$BE:$BE),"USA Amazon",_xlfn.XLOOKUP($A28,USA_Amazon_Air!$C:$C,USA_Amazon_Air!$BE:$BE),"UK",_xlfn.XLOOKUP($A28,UK_Order!$C:$C,UK_Order!$BE:$BE),"MENA",_xlfn.XLOOKUP($A28,MENA_Order!$C:$C,MENA_Order!$BE:$BE),0),0))</f>
        <v>0</v>
      </c>
      <c r="H28" s="2">
        <f t="shared" si="0"/>
        <v>0</v>
      </c>
      <c r="I28" s="4">
        <f t="shared" si="1"/>
        <v>0</v>
      </c>
      <c r="J28">
        <f t="shared" si="2"/>
        <v>6</v>
      </c>
    </row>
    <row r="29" spans="1:10" hidden="1">
      <c r="A29" t="str">
        <f t="array" ref="A29">IFERROR(INDEX(Summary!$D:$D,$J29)&amp;"","")</f>
        <v>FG00723</v>
      </c>
      <c r="B29" t="str">
        <f t="array" ref="B29">IF($A29="","",INDEX(Summary!$E:$E,$J29))</f>
        <v>Jowar Atta (Stoneground) - 1kg khapli for international ( 3kg and 5kg added)</v>
      </c>
      <c r="C29" t="str">
        <f t="array" ref="C29">IF($A29="","",INDEX(Summary!$B:$B,$J29))</f>
        <v>Atta</v>
      </c>
      <c r="D29" t="str">
        <f t="array" ref="D29">IF($A29="","",INDEX(Summary!$C:$C,$J29))</f>
        <v>C6</v>
      </c>
      <c r="E29" t="str">
        <f t="array" ref="E29">IF($A29="","",INDEX(Summary!$G$2:$N$2,MOD(ROW()-2,8)+1))</f>
        <v>Amazon USA Sea</v>
      </c>
      <c r="F29" s="2">
        <f t="array" ref="F29">IF($A29="",0,IFERROR(INDEX(Summary!$G$3:$N$62,$J29-2,MOD(ROW()-2,8)+1),0))</f>
        <v>0</v>
      </c>
      <c r="G29" s="2">
        <f t="array" ref="G29">IF($A29="",0,IFERROR(_xlfn.SWITCH($E29,"MRP (Domestic)",_xlfn.XLOOKUP($A29,Domestic!$C:$C,Domestic!$BE:$BE),"ROW Manjari",_xlfn.XLOOKUP($A29,ROW_Manjari!$C:$C,ROW_Manjari!$BE:$BE),"USA Sea",_xlfn.XLOOKUP($A29,USA_Sea!$C:$C,USA_Sea!$BE:$BE),"Amazon USA Sea",_xlfn.XLOOKUP($A29,Amazon_USA_Sea!$C:$C,Amazon_USA_Sea!$AX:$AX),"USA Air",_xlfn.XLOOKUP($A29,USA_Air!$C:$C,USA_Air!$BE:$BE),"USA Amazon",_xlfn.XLOOKUP($A29,USA_Amazon_Air!$C:$C,USA_Amazon_Air!$BE:$BE),"UK",_xlfn.XLOOKUP($A29,UK_Order!$C:$C,UK_Order!$BE:$BE),"MENA",_xlfn.XLOOKUP($A29,MENA_Order!$C:$C,MENA_Order!$BE:$BE),0),0))</f>
        <v>0</v>
      </c>
      <c r="H29" s="2">
        <f t="shared" si="0"/>
        <v>0</v>
      </c>
      <c r="I29" s="4">
        <f t="shared" si="1"/>
        <v>0</v>
      </c>
      <c r="J29">
        <f t="shared" si="2"/>
        <v>6</v>
      </c>
    </row>
    <row r="30" spans="1:10" hidden="1">
      <c r="A30" t="str">
        <f t="array" ref="A30">IFERROR(INDEX(Summary!$D:$D,$J30)&amp;"","")</f>
        <v>FG00723</v>
      </c>
      <c r="B30" t="str">
        <f t="array" ref="B30">IF($A30="","",INDEX(Summary!$E:$E,$J30))</f>
        <v>Jowar Atta (Stoneground) - 1kg khapli for international ( 3kg and 5kg added)</v>
      </c>
      <c r="C30" t="str">
        <f t="array" ref="C30">IF($A30="","",INDEX(Summary!$B:$B,$J30))</f>
        <v>Atta</v>
      </c>
      <c r="D30" t="str">
        <f t="array" ref="D30">IF($A30="","",INDEX(Summary!$C:$C,$J30))</f>
        <v>C6</v>
      </c>
      <c r="E30" t="str">
        <f t="array" ref="E30">IF($A30="","",INDEX(Summary!$G$2:$N$2,MOD(ROW()-2,8)+1))</f>
        <v>USA Air</v>
      </c>
      <c r="F30" s="2">
        <f t="array" ref="F30">IF($A30="",0,IFERROR(INDEX(Summary!$G$3:$N$62,$J30-2,MOD(ROW()-2,8)+1),0))</f>
        <v>0</v>
      </c>
      <c r="G30" s="2">
        <f t="array" ref="G30">IF($A30="",0,IFERROR(_xlfn.SWITCH($E30,"MRP (Domestic)",_xlfn.XLOOKUP($A30,Domestic!$C:$C,Domestic!$BE:$BE),"ROW Manjari",_xlfn.XLOOKUP($A30,ROW_Manjari!$C:$C,ROW_Manjari!$BE:$BE),"USA Sea",_xlfn.XLOOKUP($A30,USA_Sea!$C:$C,USA_Sea!$BE:$BE),"Amazon USA Sea",_xlfn.XLOOKUP($A30,Amazon_USA_Sea!$C:$C,Amazon_USA_Sea!$AX:$AX),"USA Air",_xlfn.XLOOKUP($A30,USA_Air!$C:$C,USA_Air!$BE:$BE),"USA Amazon",_xlfn.XLOOKUP($A30,USA_Amazon_Air!$C:$C,USA_Amazon_Air!$BE:$BE),"UK",_xlfn.XLOOKUP($A30,UK_Order!$C:$C,UK_Order!$BE:$BE),"MENA",_xlfn.XLOOKUP($A30,MENA_Order!$C:$C,MENA_Order!$BE:$BE),0),0))</f>
        <v>0</v>
      </c>
      <c r="H30" s="2">
        <f t="shared" si="0"/>
        <v>0</v>
      </c>
      <c r="I30" s="4">
        <f t="shared" si="1"/>
        <v>0</v>
      </c>
      <c r="J30">
        <f t="shared" si="2"/>
        <v>6</v>
      </c>
    </row>
    <row r="31" spans="1:10" hidden="1">
      <c r="A31" t="str">
        <f t="array" ref="A31">IFERROR(INDEX(Summary!$D:$D,$J31)&amp;"","")</f>
        <v>FG00723</v>
      </c>
      <c r="B31" t="str">
        <f t="array" ref="B31">IF($A31="","",INDEX(Summary!$E:$E,$J31))</f>
        <v>Jowar Atta (Stoneground) - 1kg khapli for international ( 3kg and 5kg added)</v>
      </c>
      <c r="C31" t="str">
        <f t="array" ref="C31">IF($A31="","",INDEX(Summary!$B:$B,$J31))</f>
        <v>Atta</v>
      </c>
      <c r="D31" t="str">
        <f t="array" ref="D31">IF($A31="","",INDEX(Summary!$C:$C,$J31))</f>
        <v>C6</v>
      </c>
      <c r="E31" t="str">
        <f t="array" ref="E31">IF($A31="","",INDEX(Summary!$G$2:$N$2,MOD(ROW()-2,8)+1))</f>
        <v>USA Amazon</v>
      </c>
      <c r="F31" s="2">
        <f t="array" ref="F31">IF($A31="",0,IFERROR(INDEX(Summary!$G$3:$N$62,$J31-2,MOD(ROW()-2,8)+1),0))</f>
        <v>0</v>
      </c>
      <c r="G31" s="2">
        <f t="array" ref="G31">IF($A31="",0,IFERROR(_xlfn.SWITCH($E31,"MRP (Domestic)",_xlfn.XLOOKUP($A31,Domestic!$C:$C,Domestic!$BE:$BE),"ROW Manjari",_xlfn.XLOOKUP($A31,ROW_Manjari!$C:$C,ROW_Manjari!$BE:$BE),"USA Sea",_xlfn.XLOOKUP($A31,USA_Sea!$C:$C,USA_Sea!$BE:$BE),"Amazon USA Sea",_xlfn.XLOOKUP($A31,Amazon_USA_Sea!$C:$C,Amazon_USA_Sea!$AX:$AX),"USA Air",_xlfn.XLOOKUP($A31,USA_Air!$C:$C,USA_Air!$BE:$BE),"USA Amazon",_xlfn.XLOOKUP($A31,USA_Amazon_Air!$C:$C,USA_Amazon_Air!$BE:$BE),"UK",_xlfn.XLOOKUP($A31,UK_Order!$C:$C,UK_Order!$BE:$BE),"MENA",_xlfn.XLOOKUP($A31,MENA_Order!$C:$C,MENA_Order!$BE:$BE),0),0))</f>
        <v>0</v>
      </c>
      <c r="H31" s="2">
        <f t="shared" si="0"/>
        <v>0</v>
      </c>
      <c r="I31" s="4">
        <f t="shared" si="1"/>
        <v>0</v>
      </c>
      <c r="J31">
        <f t="shared" si="2"/>
        <v>6</v>
      </c>
    </row>
    <row r="32" spans="1:10" hidden="1">
      <c r="A32" t="str">
        <f t="array" ref="A32">IFERROR(INDEX(Summary!$D:$D,$J32)&amp;"","")</f>
        <v>FG00723</v>
      </c>
      <c r="B32" t="str">
        <f t="array" ref="B32">IF($A32="","",INDEX(Summary!$E:$E,$J32))</f>
        <v>Jowar Atta (Stoneground) - 1kg khapli for international ( 3kg and 5kg added)</v>
      </c>
      <c r="C32" t="str">
        <f t="array" ref="C32">IF($A32="","",INDEX(Summary!$B:$B,$J32))</f>
        <v>Atta</v>
      </c>
      <c r="D32" t="str">
        <f t="array" ref="D32">IF($A32="","",INDEX(Summary!$C:$C,$J32))</f>
        <v>C6</v>
      </c>
      <c r="E32" t="str">
        <f t="array" ref="E32">IF($A32="","",INDEX(Summary!$G$2:$N$2,MOD(ROW()-2,8)+1))</f>
        <v>UK</v>
      </c>
      <c r="F32" s="2">
        <f t="array" ref="F32">IF($A32="",0,IFERROR(INDEX(Summary!$G$3:$N$62,$J32-2,MOD(ROW()-2,8)+1),0))</f>
        <v>0</v>
      </c>
      <c r="G32" s="2">
        <f t="array" ref="G32">IF($A32="",0,IFERROR(_xlfn.SWITCH($E32,"MRP (Domestic)",_xlfn.XLOOKUP($A32,Domestic!$C:$C,Domestic!$BE:$BE),"ROW Manjari",_xlfn.XLOOKUP($A32,ROW_Manjari!$C:$C,ROW_Manjari!$BE:$BE),"USA Sea",_xlfn.XLOOKUP($A32,USA_Sea!$C:$C,USA_Sea!$BE:$BE),"Amazon USA Sea",_xlfn.XLOOKUP($A32,Amazon_USA_Sea!$C:$C,Amazon_USA_Sea!$AX:$AX),"USA Air",_xlfn.XLOOKUP($A32,USA_Air!$C:$C,USA_Air!$BE:$BE),"USA Amazon",_xlfn.XLOOKUP($A32,USA_Amazon_Air!$C:$C,USA_Amazon_Air!$BE:$BE),"UK",_xlfn.XLOOKUP($A32,UK_Order!$C:$C,UK_Order!$BE:$BE),"MENA",_xlfn.XLOOKUP($A32,MENA_Order!$C:$C,MENA_Order!$BE:$BE),0),0))</f>
        <v>0</v>
      </c>
      <c r="H32" s="2">
        <f t="shared" si="0"/>
        <v>0</v>
      </c>
      <c r="I32" s="4">
        <f t="shared" si="1"/>
        <v>0</v>
      </c>
      <c r="J32">
        <f t="shared" si="2"/>
        <v>6</v>
      </c>
    </row>
    <row r="33" spans="1:10">
      <c r="A33" t="str">
        <f t="array" ref="A33">IFERROR(INDEX(Summary!$D:$D,$J33)&amp;"","")</f>
        <v>FG00723</v>
      </c>
      <c r="B33" t="str">
        <f t="array" ref="B33">IF($A33="","",INDEX(Summary!$E:$E,$J33))</f>
        <v>Jowar Atta (Stoneground) - 1kg khapli for international ( 3kg and 5kg added)</v>
      </c>
      <c r="C33" t="str">
        <f t="array" ref="C33">IF($A33="","",INDEX(Summary!$B:$B,$J33))</f>
        <v>Atta</v>
      </c>
      <c r="D33" t="str">
        <f t="array" ref="D33">IF($A33="","",INDEX(Summary!$C:$C,$J33))</f>
        <v>C6</v>
      </c>
      <c r="E33" t="str">
        <f t="array" ref="E33">IF($A33="","",INDEX(Summary!$G$2:$N$2,MOD(ROW()-2,8)+1))</f>
        <v>MENA</v>
      </c>
      <c r="F33" s="2">
        <f t="array" ref="F33">IF($A33="",0,IFERROR(INDEX(Summary!$G$3:$N$62,$J33-2,MOD(ROW()-2,8)+1),0))</f>
        <v>0</v>
      </c>
      <c r="G33" s="2">
        <f t="array" ref="G33">IF($A33="",0,IFERROR(_xlfn.SWITCH($E33,"MRP (Domestic)",_xlfn.XLOOKUP($A33,Domestic!$C:$C,Domestic!$BE:$BE),"ROW Manjari",_xlfn.XLOOKUP($A33,ROW_Manjari!$C:$C,ROW_Manjari!$BE:$BE),"USA Sea",_xlfn.XLOOKUP($A33,USA_Sea!$C:$C,USA_Sea!$BE:$BE),"Amazon USA Sea",_xlfn.XLOOKUP($A33,Amazon_USA_Sea!$C:$C,Amazon_USA_Sea!$AX:$AX),"USA Air",_xlfn.XLOOKUP($A33,USA_Air!$C:$C,USA_Air!$BE:$BE),"USA Amazon",_xlfn.XLOOKUP($A33,USA_Amazon_Air!$C:$C,USA_Amazon_Air!$BE:$BE),"UK",_xlfn.XLOOKUP($A33,UK_Order!$C:$C,UK_Order!$BE:$BE),"MENA",_xlfn.XLOOKUP($A33,MENA_Order!$C:$C,MENA_Order!$BE:$BE),0),0))</f>
        <v>0</v>
      </c>
      <c r="H33" s="2">
        <f t="shared" si="0"/>
        <v>0</v>
      </c>
      <c r="I33" s="4">
        <f t="shared" si="1"/>
        <v>0</v>
      </c>
      <c r="J33">
        <f t="shared" si="2"/>
        <v>6</v>
      </c>
    </row>
    <row r="34" spans="1:10" hidden="1">
      <c r="A34" t="str">
        <f t="array" ref="A34">IFERROR(INDEX(Summary!$D:$D,$J34)&amp;"","")</f>
        <v>FG00838</v>
      </c>
      <c r="B34" t="str">
        <f t="array" ref="B34">IF($A34="","",INDEX(Summary!$E:$E,$J34))</f>
        <v>Jowar atta 500</v>
      </c>
      <c r="C34" t="str">
        <f t="array" ref="C34">IF($A34="","",INDEX(Summary!$B:$B,$J34))</f>
        <v>Atta</v>
      </c>
      <c r="D34" t="str">
        <f t="array" ref="D34">IF($A34="","",INDEX(Summary!$C:$C,$J34))</f>
        <v>C6</v>
      </c>
      <c r="E34" t="str">
        <f t="array" ref="E34">IF($A34="","",INDEX(Summary!$G$2:$N$2,MOD(ROW()-2,8)+1))</f>
        <v>MRP (Domestic)</v>
      </c>
      <c r="F34" s="2">
        <f t="array" ref="F34">IF($A34="",0,IFERROR(INDEX(Summary!$G$3:$N$62,$J34-2,MOD(ROW()-2,8)+1),0))</f>
        <v>11719</v>
      </c>
      <c r="G34" s="2">
        <f t="array" ref="G34">IF($A34="",0,IFERROR(_xlfn.SWITCH($E34,"MRP (Domestic)",_xlfn.XLOOKUP($A34,Domestic!$C:$C,Domestic!$BE:$BE),"ROW Manjari",_xlfn.XLOOKUP($A34,ROW_Manjari!$C:$C,ROW_Manjari!$BE:$BE),"USA Sea",_xlfn.XLOOKUP($A34,USA_Sea!$C:$C,USA_Sea!$BE:$BE),"Amazon USA Sea",_xlfn.XLOOKUP($A34,Amazon_USA_Sea!$C:$C,Amazon_USA_Sea!$AX:$AX),"USA Air",_xlfn.XLOOKUP($A34,USA_Air!$C:$C,USA_Air!$BE:$BE),"USA Amazon",_xlfn.XLOOKUP($A34,USA_Amazon_Air!$C:$C,USA_Amazon_Air!$BE:$BE),"UK",_xlfn.XLOOKUP($A34,UK_Order!$C:$C,UK_Order!$BE:$BE),"MENA",_xlfn.XLOOKUP($A34,MENA_Order!$C:$C,MENA_Order!$BE:$BE),0),0))</f>
        <v>5624</v>
      </c>
      <c r="H34" s="2">
        <f t="shared" si="0"/>
        <v>6095</v>
      </c>
      <c r="I34" s="4">
        <f t="shared" si="1"/>
        <v>0.47990442870552097</v>
      </c>
      <c r="J34">
        <f t="shared" si="2"/>
        <v>7</v>
      </c>
    </row>
    <row r="35" spans="1:10" hidden="1">
      <c r="A35" t="str">
        <f t="array" ref="A35">IFERROR(INDEX(Summary!$D:$D,$J35)&amp;"","")</f>
        <v>FG00838</v>
      </c>
      <c r="B35" t="str">
        <f t="array" ref="B35">IF($A35="","",INDEX(Summary!$E:$E,$J35))</f>
        <v>Jowar atta 500</v>
      </c>
      <c r="C35" t="str">
        <f t="array" ref="C35">IF($A35="","",INDEX(Summary!$B:$B,$J35))</f>
        <v>Atta</v>
      </c>
      <c r="D35" t="str">
        <f t="array" ref="D35">IF($A35="","",INDEX(Summary!$C:$C,$J35))</f>
        <v>C6</v>
      </c>
      <c r="E35" t="str">
        <f t="array" ref="E35">IF($A35="","",INDEX(Summary!$G$2:$N$2,MOD(ROW()-2,8)+1))</f>
        <v>ROW Manjari</v>
      </c>
      <c r="F35" s="2">
        <f t="array" ref="F35">IF($A35="",0,IFERROR(INDEX(Summary!$G$3:$N$62,$J35-2,MOD(ROW()-2,8)+1),0))</f>
        <v>0</v>
      </c>
      <c r="G35" s="2">
        <f t="array" ref="G35">IF($A35="",0,IFERROR(_xlfn.SWITCH($E35,"MRP (Domestic)",_xlfn.XLOOKUP($A35,Domestic!$C:$C,Domestic!$BE:$BE),"ROW Manjari",_xlfn.XLOOKUP($A35,ROW_Manjari!$C:$C,ROW_Manjari!$BE:$BE),"USA Sea",_xlfn.XLOOKUP($A35,USA_Sea!$C:$C,USA_Sea!$BE:$BE),"Amazon USA Sea",_xlfn.XLOOKUP($A35,Amazon_USA_Sea!$C:$C,Amazon_USA_Sea!$AX:$AX),"USA Air",_xlfn.XLOOKUP($A35,USA_Air!$C:$C,USA_Air!$BE:$BE),"USA Amazon",_xlfn.XLOOKUP($A35,USA_Amazon_Air!$C:$C,USA_Amazon_Air!$BE:$BE),"UK",_xlfn.XLOOKUP($A35,UK_Order!$C:$C,UK_Order!$BE:$BE),"MENA",_xlfn.XLOOKUP($A35,MENA_Order!$C:$C,MENA_Order!$BE:$BE),0),0))</f>
        <v>0</v>
      </c>
      <c r="H35" s="2">
        <f t="shared" si="0"/>
        <v>0</v>
      </c>
      <c r="I35" s="4">
        <f t="shared" si="1"/>
        <v>0</v>
      </c>
      <c r="J35">
        <f t="shared" si="2"/>
        <v>7</v>
      </c>
    </row>
    <row r="36" spans="1:10" hidden="1">
      <c r="A36" t="str">
        <f t="array" ref="A36">IFERROR(INDEX(Summary!$D:$D,$J36)&amp;"","")</f>
        <v>FG00838</v>
      </c>
      <c r="B36" t="str">
        <f t="array" ref="B36">IF($A36="","",INDEX(Summary!$E:$E,$J36))</f>
        <v>Jowar atta 500</v>
      </c>
      <c r="C36" t="str">
        <f t="array" ref="C36">IF($A36="","",INDEX(Summary!$B:$B,$J36))</f>
        <v>Atta</v>
      </c>
      <c r="D36" t="str">
        <f t="array" ref="D36">IF($A36="","",INDEX(Summary!$C:$C,$J36))</f>
        <v>C6</v>
      </c>
      <c r="E36" t="str">
        <f t="array" ref="E36">IF($A36="","",INDEX(Summary!$G$2:$N$2,MOD(ROW()-2,8)+1))</f>
        <v>USA Sea</v>
      </c>
      <c r="F36" s="2">
        <f t="array" ref="F36">IF($A36="",0,IFERROR(INDEX(Summary!$G$3:$N$62,$J36-2,MOD(ROW()-2,8)+1),0))</f>
        <v>0</v>
      </c>
      <c r="G36" s="2">
        <f t="array" ref="G36">IF($A36="",0,IFERROR(_xlfn.SWITCH($E36,"MRP (Domestic)",_xlfn.XLOOKUP($A36,Domestic!$C:$C,Domestic!$BE:$BE),"ROW Manjari",_xlfn.XLOOKUP($A36,ROW_Manjari!$C:$C,ROW_Manjari!$BE:$BE),"USA Sea",_xlfn.XLOOKUP($A36,USA_Sea!$C:$C,USA_Sea!$BE:$BE),"Amazon USA Sea",_xlfn.XLOOKUP($A36,Amazon_USA_Sea!$C:$C,Amazon_USA_Sea!$AX:$AX),"USA Air",_xlfn.XLOOKUP($A36,USA_Air!$C:$C,USA_Air!$BE:$BE),"USA Amazon",_xlfn.XLOOKUP($A36,USA_Amazon_Air!$C:$C,USA_Amazon_Air!$BE:$BE),"UK",_xlfn.XLOOKUP($A36,UK_Order!$C:$C,UK_Order!$BE:$BE),"MENA",_xlfn.XLOOKUP($A36,MENA_Order!$C:$C,MENA_Order!$BE:$BE),0),0))</f>
        <v>0</v>
      </c>
      <c r="H36" s="2">
        <f t="shared" si="0"/>
        <v>0</v>
      </c>
      <c r="I36" s="4">
        <f t="shared" si="1"/>
        <v>0</v>
      </c>
      <c r="J36">
        <f t="shared" si="2"/>
        <v>7</v>
      </c>
    </row>
    <row r="37" spans="1:10" hidden="1">
      <c r="A37" t="str">
        <f t="array" ref="A37">IFERROR(INDEX(Summary!$D:$D,$J37)&amp;"","")</f>
        <v>FG00838</v>
      </c>
      <c r="B37" t="str">
        <f t="array" ref="B37">IF($A37="","",INDEX(Summary!$E:$E,$J37))</f>
        <v>Jowar atta 500</v>
      </c>
      <c r="C37" t="str">
        <f t="array" ref="C37">IF($A37="","",INDEX(Summary!$B:$B,$J37))</f>
        <v>Atta</v>
      </c>
      <c r="D37" t="str">
        <f t="array" ref="D37">IF($A37="","",INDEX(Summary!$C:$C,$J37))</f>
        <v>C6</v>
      </c>
      <c r="E37" t="str">
        <f t="array" ref="E37">IF($A37="","",INDEX(Summary!$G$2:$N$2,MOD(ROW()-2,8)+1))</f>
        <v>Amazon USA Sea</v>
      </c>
      <c r="F37" s="2">
        <f t="array" ref="F37">IF($A37="",0,IFERROR(INDEX(Summary!$G$3:$N$62,$J37-2,MOD(ROW()-2,8)+1),0))</f>
        <v>0</v>
      </c>
      <c r="G37" s="2">
        <f t="array" ref="G37">IF($A37="",0,IFERROR(_xlfn.SWITCH($E37,"MRP (Domestic)",_xlfn.XLOOKUP($A37,Domestic!$C:$C,Domestic!$BE:$BE),"ROW Manjari",_xlfn.XLOOKUP($A37,ROW_Manjari!$C:$C,ROW_Manjari!$BE:$BE),"USA Sea",_xlfn.XLOOKUP($A37,USA_Sea!$C:$C,USA_Sea!$BE:$BE),"Amazon USA Sea",_xlfn.XLOOKUP($A37,Amazon_USA_Sea!$C:$C,Amazon_USA_Sea!$AX:$AX),"USA Air",_xlfn.XLOOKUP($A37,USA_Air!$C:$C,USA_Air!$BE:$BE),"USA Amazon",_xlfn.XLOOKUP($A37,USA_Amazon_Air!$C:$C,USA_Amazon_Air!$BE:$BE),"UK",_xlfn.XLOOKUP($A37,UK_Order!$C:$C,UK_Order!$BE:$BE),"MENA",_xlfn.XLOOKUP($A37,MENA_Order!$C:$C,MENA_Order!$BE:$BE),0),0))</f>
        <v>0</v>
      </c>
      <c r="H37" s="2">
        <f t="shared" si="0"/>
        <v>0</v>
      </c>
      <c r="I37" s="4">
        <f t="shared" si="1"/>
        <v>0</v>
      </c>
      <c r="J37">
        <f t="shared" si="2"/>
        <v>7</v>
      </c>
    </row>
    <row r="38" spans="1:10" hidden="1">
      <c r="A38" t="str">
        <f t="array" ref="A38">IFERROR(INDEX(Summary!$D:$D,$J38)&amp;"","")</f>
        <v>FG00838</v>
      </c>
      <c r="B38" t="str">
        <f t="array" ref="B38">IF($A38="","",INDEX(Summary!$E:$E,$J38))</f>
        <v>Jowar atta 500</v>
      </c>
      <c r="C38" t="str">
        <f t="array" ref="C38">IF($A38="","",INDEX(Summary!$B:$B,$J38))</f>
        <v>Atta</v>
      </c>
      <c r="D38" t="str">
        <f t="array" ref="D38">IF($A38="","",INDEX(Summary!$C:$C,$J38))</f>
        <v>C6</v>
      </c>
      <c r="E38" t="str">
        <f t="array" ref="E38">IF($A38="","",INDEX(Summary!$G$2:$N$2,MOD(ROW()-2,8)+1))</f>
        <v>USA Air</v>
      </c>
      <c r="F38" s="2">
        <f t="array" ref="F38">IF($A38="",0,IFERROR(INDEX(Summary!$G$3:$N$62,$J38-2,MOD(ROW()-2,8)+1),0))</f>
        <v>0</v>
      </c>
      <c r="G38" s="2">
        <f t="array" ref="G38">IF($A38="",0,IFERROR(_xlfn.SWITCH($E38,"MRP (Domestic)",_xlfn.XLOOKUP($A38,Domestic!$C:$C,Domestic!$BE:$BE),"ROW Manjari",_xlfn.XLOOKUP($A38,ROW_Manjari!$C:$C,ROW_Manjari!$BE:$BE),"USA Sea",_xlfn.XLOOKUP($A38,USA_Sea!$C:$C,USA_Sea!$BE:$BE),"Amazon USA Sea",_xlfn.XLOOKUP($A38,Amazon_USA_Sea!$C:$C,Amazon_USA_Sea!$AX:$AX),"USA Air",_xlfn.XLOOKUP($A38,USA_Air!$C:$C,USA_Air!$BE:$BE),"USA Amazon",_xlfn.XLOOKUP($A38,USA_Amazon_Air!$C:$C,USA_Amazon_Air!$BE:$BE),"UK",_xlfn.XLOOKUP($A38,UK_Order!$C:$C,UK_Order!$BE:$BE),"MENA",_xlfn.XLOOKUP($A38,MENA_Order!$C:$C,MENA_Order!$BE:$BE),0),0))</f>
        <v>0</v>
      </c>
      <c r="H38" s="2">
        <f t="shared" si="0"/>
        <v>0</v>
      </c>
      <c r="I38" s="4">
        <f t="shared" si="1"/>
        <v>0</v>
      </c>
      <c r="J38">
        <f t="shared" si="2"/>
        <v>7</v>
      </c>
    </row>
    <row r="39" spans="1:10" hidden="1">
      <c r="A39" t="str">
        <f t="array" ref="A39">IFERROR(INDEX(Summary!$D:$D,$J39)&amp;"","")</f>
        <v>FG00838</v>
      </c>
      <c r="B39" t="str">
        <f t="array" ref="B39">IF($A39="","",INDEX(Summary!$E:$E,$J39))</f>
        <v>Jowar atta 500</v>
      </c>
      <c r="C39" t="str">
        <f t="array" ref="C39">IF($A39="","",INDEX(Summary!$B:$B,$J39))</f>
        <v>Atta</v>
      </c>
      <c r="D39" t="str">
        <f t="array" ref="D39">IF($A39="","",INDEX(Summary!$C:$C,$J39))</f>
        <v>C6</v>
      </c>
      <c r="E39" t="str">
        <f t="array" ref="E39">IF($A39="","",INDEX(Summary!$G$2:$N$2,MOD(ROW()-2,8)+1))</f>
        <v>USA Amazon</v>
      </c>
      <c r="F39" s="2">
        <f t="array" ref="F39">IF($A39="",0,IFERROR(INDEX(Summary!$G$3:$N$62,$J39-2,MOD(ROW()-2,8)+1),0))</f>
        <v>0</v>
      </c>
      <c r="G39" s="2">
        <f t="array" ref="G39">IF($A39="",0,IFERROR(_xlfn.SWITCH($E39,"MRP (Domestic)",_xlfn.XLOOKUP($A39,Domestic!$C:$C,Domestic!$BE:$BE),"ROW Manjari",_xlfn.XLOOKUP($A39,ROW_Manjari!$C:$C,ROW_Manjari!$BE:$BE),"USA Sea",_xlfn.XLOOKUP($A39,USA_Sea!$C:$C,USA_Sea!$BE:$BE),"Amazon USA Sea",_xlfn.XLOOKUP($A39,Amazon_USA_Sea!$C:$C,Amazon_USA_Sea!$AX:$AX),"USA Air",_xlfn.XLOOKUP($A39,USA_Air!$C:$C,USA_Air!$BE:$BE),"USA Amazon",_xlfn.XLOOKUP($A39,USA_Amazon_Air!$C:$C,USA_Amazon_Air!$BE:$BE),"UK",_xlfn.XLOOKUP($A39,UK_Order!$C:$C,UK_Order!$BE:$BE),"MENA",_xlfn.XLOOKUP($A39,MENA_Order!$C:$C,MENA_Order!$BE:$BE),0),0))</f>
        <v>0</v>
      </c>
      <c r="H39" s="2">
        <f t="shared" si="0"/>
        <v>0</v>
      </c>
      <c r="I39" s="4">
        <f t="shared" si="1"/>
        <v>0</v>
      </c>
      <c r="J39">
        <f t="shared" si="2"/>
        <v>7</v>
      </c>
    </row>
    <row r="40" spans="1:10" hidden="1">
      <c r="A40" t="str">
        <f t="array" ref="A40">IFERROR(INDEX(Summary!$D:$D,$J40)&amp;"","")</f>
        <v>FG00838</v>
      </c>
      <c r="B40" t="str">
        <f t="array" ref="B40">IF($A40="","",INDEX(Summary!$E:$E,$J40))</f>
        <v>Jowar atta 500</v>
      </c>
      <c r="C40" t="str">
        <f t="array" ref="C40">IF($A40="","",INDEX(Summary!$B:$B,$J40))</f>
        <v>Atta</v>
      </c>
      <c r="D40" t="str">
        <f t="array" ref="D40">IF($A40="","",INDEX(Summary!$C:$C,$J40))</f>
        <v>C6</v>
      </c>
      <c r="E40" t="str">
        <f t="array" ref="E40">IF($A40="","",INDEX(Summary!$G$2:$N$2,MOD(ROW()-2,8)+1))</f>
        <v>UK</v>
      </c>
      <c r="F40" s="2">
        <f t="array" ref="F40">IF($A40="",0,IFERROR(INDEX(Summary!$G$3:$N$62,$J40-2,MOD(ROW()-2,8)+1),0))</f>
        <v>0</v>
      </c>
      <c r="G40" s="2">
        <f t="array" ref="G40">IF($A40="",0,IFERROR(_xlfn.SWITCH($E40,"MRP (Domestic)",_xlfn.XLOOKUP($A40,Domestic!$C:$C,Domestic!$BE:$BE),"ROW Manjari",_xlfn.XLOOKUP($A40,ROW_Manjari!$C:$C,ROW_Manjari!$BE:$BE),"USA Sea",_xlfn.XLOOKUP($A40,USA_Sea!$C:$C,USA_Sea!$BE:$BE),"Amazon USA Sea",_xlfn.XLOOKUP($A40,Amazon_USA_Sea!$C:$C,Amazon_USA_Sea!$AX:$AX),"USA Air",_xlfn.XLOOKUP($A40,USA_Air!$C:$C,USA_Air!$BE:$BE),"USA Amazon",_xlfn.XLOOKUP($A40,USA_Amazon_Air!$C:$C,USA_Amazon_Air!$BE:$BE),"UK",_xlfn.XLOOKUP($A40,UK_Order!$C:$C,UK_Order!$BE:$BE),"MENA",_xlfn.XLOOKUP($A40,MENA_Order!$C:$C,MENA_Order!$BE:$BE),0),0))</f>
        <v>0</v>
      </c>
      <c r="H40" s="2">
        <f t="shared" si="0"/>
        <v>0</v>
      </c>
      <c r="I40" s="4">
        <f t="shared" si="1"/>
        <v>0</v>
      </c>
      <c r="J40">
        <f t="shared" si="2"/>
        <v>7</v>
      </c>
    </row>
    <row r="41" spans="1:10">
      <c r="A41" t="str">
        <f t="array" ref="A41">IFERROR(INDEX(Summary!$D:$D,$J41)&amp;"","")</f>
        <v>FG00838</v>
      </c>
      <c r="B41" t="str">
        <f t="array" ref="B41">IF($A41="","",INDEX(Summary!$E:$E,$J41))</f>
        <v>Jowar atta 500</v>
      </c>
      <c r="C41" t="str">
        <f t="array" ref="C41">IF($A41="","",INDEX(Summary!$B:$B,$J41))</f>
        <v>Atta</v>
      </c>
      <c r="D41" t="str">
        <f t="array" ref="D41">IF($A41="","",INDEX(Summary!$C:$C,$J41))</f>
        <v>C6</v>
      </c>
      <c r="E41" t="str">
        <f t="array" ref="E41">IF($A41="","",INDEX(Summary!$G$2:$N$2,MOD(ROW()-2,8)+1))</f>
        <v>MENA</v>
      </c>
      <c r="F41" s="2">
        <f t="array" ref="F41">IF($A41="",0,IFERROR(INDEX(Summary!$G$3:$N$62,$J41-2,MOD(ROW()-2,8)+1),0))</f>
        <v>0</v>
      </c>
      <c r="G41" s="2">
        <f t="array" ref="G41">IF($A41="",0,IFERROR(_xlfn.SWITCH($E41,"MRP (Domestic)",_xlfn.XLOOKUP($A41,Domestic!$C:$C,Domestic!$BE:$BE),"ROW Manjari",_xlfn.XLOOKUP($A41,ROW_Manjari!$C:$C,ROW_Manjari!$BE:$BE),"USA Sea",_xlfn.XLOOKUP($A41,USA_Sea!$C:$C,USA_Sea!$BE:$BE),"Amazon USA Sea",_xlfn.XLOOKUP($A41,Amazon_USA_Sea!$C:$C,Amazon_USA_Sea!$AX:$AX),"USA Air",_xlfn.XLOOKUP($A41,USA_Air!$C:$C,USA_Air!$BE:$BE),"USA Amazon",_xlfn.XLOOKUP($A41,USA_Amazon_Air!$C:$C,USA_Amazon_Air!$BE:$BE),"UK",_xlfn.XLOOKUP($A41,UK_Order!$C:$C,UK_Order!$BE:$BE),"MENA",_xlfn.XLOOKUP($A41,MENA_Order!$C:$C,MENA_Order!$BE:$BE),0),0))</f>
        <v>0</v>
      </c>
      <c r="H41" s="2">
        <f t="shared" si="0"/>
        <v>0</v>
      </c>
      <c r="I41" s="4">
        <f t="shared" si="1"/>
        <v>0</v>
      </c>
      <c r="J41">
        <f t="shared" si="2"/>
        <v>7</v>
      </c>
    </row>
    <row r="42" spans="1:10" hidden="1">
      <c r="A42" t="str">
        <f t="array" ref="A42">IFERROR(INDEX(Summary!$D:$D,$J42)&amp;"","")</f>
        <v>FG00128</v>
      </c>
      <c r="B42" t="str">
        <f t="array" ref="B42">IF($A42="","",INDEX(Summary!$E:$E,$J42))</f>
        <v>Jowar Atta (Stoneground) - 2kg</v>
      </c>
      <c r="C42" t="str">
        <f t="array" ref="C42">IF($A42="","",INDEX(Summary!$B:$B,$J42))</f>
        <v>Atta</v>
      </c>
      <c r="D42" t="str">
        <f t="array" ref="D42">IF($A42="","",INDEX(Summary!$C:$C,$J42))</f>
        <v>C6</v>
      </c>
      <c r="E42" t="str">
        <f t="array" ref="E42">IF($A42="","",INDEX(Summary!$G$2:$N$2,MOD(ROW()-2,8)+1))</f>
        <v>MRP (Domestic)</v>
      </c>
      <c r="F42" s="2">
        <f t="array" ref="F42">IF($A42="",0,IFERROR(INDEX(Summary!$G$3:$N$62,$J42-2,MOD(ROW()-2,8)+1),0))</f>
        <v>3354</v>
      </c>
      <c r="G42" s="2">
        <f t="array" ref="G42">IF($A42="",0,IFERROR(_xlfn.SWITCH($E42,"MRP (Domestic)",_xlfn.XLOOKUP($A42,Domestic!$C:$C,Domestic!$BE:$BE),"ROW Manjari",_xlfn.XLOOKUP($A42,ROW_Manjari!$C:$C,ROW_Manjari!$BE:$BE),"USA Sea",_xlfn.XLOOKUP($A42,USA_Sea!$C:$C,USA_Sea!$BE:$BE),"Amazon USA Sea",_xlfn.XLOOKUP($A42,Amazon_USA_Sea!$C:$C,Amazon_USA_Sea!$AX:$AX),"USA Air",_xlfn.XLOOKUP($A42,USA_Air!$C:$C,USA_Air!$BE:$BE),"USA Amazon",_xlfn.XLOOKUP($A42,USA_Amazon_Air!$C:$C,USA_Amazon_Air!$BE:$BE),"UK",_xlfn.XLOOKUP($A42,UK_Order!$C:$C,UK_Order!$BE:$BE),"MENA",_xlfn.XLOOKUP($A42,MENA_Order!$C:$C,MENA_Order!$BE:$BE),0),0))</f>
        <v>1574</v>
      </c>
      <c r="H42" s="2">
        <f t="shared" si="0"/>
        <v>1780</v>
      </c>
      <c r="I42" s="4">
        <f t="shared" si="1"/>
        <v>0.46929039952295765</v>
      </c>
      <c r="J42">
        <f t="shared" si="2"/>
        <v>8</v>
      </c>
    </row>
    <row r="43" spans="1:10" hidden="1">
      <c r="A43" t="str">
        <f t="array" ref="A43">IFERROR(INDEX(Summary!$D:$D,$J43)&amp;"","")</f>
        <v>FG00128</v>
      </c>
      <c r="B43" t="str">
        <f t="array" ref="B43">IF($A43="","",INDEX(Summary!$E:$E,$J43))</f>
        <v>Jowar Atta (Stoneground) - 2kg</v>
      </c>
      <c r="C43" t="str">
        <f t="array" ref="C43">IF($A43="","",INDEX(Summary!$B:$B,$J43))</f>
        <v>Atta</v>
      </c>
      <c r="D43" t="str">
        <f t="array" ref="D43">IF($A43="","",INDEX(Summary!$C:$C,$J43))</f>
        <v>C6</v>
      </c>
      <c r="E43" t="str">
        <f t="array" ref="E43">IF($A43="","",INDEX(Summary!$G$2:$N$2,MOD(ROW()-2,8)+1))</f>
        <v>ROW Manjari</v>
      </c>
      <c r="F43" s="2">
        <f t="array" ref="F43">IF($A43="",0,IFERROR(INDEX(Summary!$G$3:$N$62,$J43-2,MOD(ROW()-2,8)+1),0))</f>
        <v>0</v>
      </c>
      <c r="G43" s="2">
        <f t="array" ref="G43">IF($A43="",0,IFERROR(_xlfn.SWITCH($E43,"MRP (Domestic)",_xlfn.XLOOKUP($A43,Domestic!$C:$C,Domestic!$BE:$BE),"ROW Manjari",_xlfn.XLOOKUP($A43,ROW_Manjari!$C:$C,ROW_Manjari!$BE:$BE),"USA Sea",_xlfn.XLOOKUP($A43,USA_Sea!$C:$C,USA_Sea!$BE:$BE),"Amazon USA Sea",_xlfn.XLOOKUP($A43,Amazon_USA_Sea!$C:$C,Amazon_USA_Sea!$AX:$AX),"USA Air",_xlfn.XLOOKUP($A43,USA_Air!$C:$C,USA_Air!$BE:$BE),"USA Amazon",_xlfn.XLOOKUP($A43,USA_Amazon_Air!$C:$C,USA_Amazon_Air!$BE:$BE),"UK",_xlfn.XLOOKUP($A43,UK_Order!$C:$C,UK_Order!$BE:$BE),"MENA",_xlfn.XLOOKUP($A43,MENA_Order!$C:$C,MENA_Order!$BE:$BE),0),0))</f>
        <v>0</v>
      </c>
      <c r="H43" s="2">
        <f t="shared" si="0"/>
        <v>0</v>
      </c>
      <c r="I43" s="4">
        <f t="shared" si="1"/>
        <v>0</v>
      </c>
      <c r="J43">
        <f t="shared" si="2"/>
        <v>8</v>
      </c>
    </row>
    <row r="44" spans="1:10" hidden="1">
      <c r="A44" t="str">
        <f t="array" ref="A44">IFERROR(INDEX(Summary!$D:$D,$J44)&amp;"","")</f>
        <v>FG00128</v>
      </c>
      <c r="B44" t="str">
        <f t="array" ref="B44">IF($A44="","",INDEX(Summary!$E:$E,$J44))</f>
        <v>Jowar Atta (Stoneground) - 2kg</v>
      </c>
      <c r="C44" t="str">
        <f t="array" ref="C44">IF($A44="","",INDEX(Summary!$B:$B,$J44))</f>
        <v>Atta</v>
      </c>
      <c r="D44" t="str">
        <f t="array" ref="D44">IF($A44="","",INDEX(Summary!$C:$C,$J44))</f>
        <v>C6</v>
      </c>
      <c r="E44" t="str">
        <f t="array" ref="E44">IF($A44="","",INDEX(Summary!$G$2:$N$2,MOD(ROW()-2,8)+1))</f>
        <v>USA Sea</v>
      </c>
      <c r="F44" s="2">
        <f t="array" ref="F44">IF($A44="",0,IFERROR(INDEX(Summary!$G$3:$N$62,$J44-2,MOD(ROW()-2,8)+1),0))</f>
        <v>0</v>
      </c>
      <c r="G44" s="2">
        <f t="array" ref="G44">IF($A44="",0,IFERROR(_xlfn.SWITCH($E44,"MRP (Domestic)",_xlfn.XLOOKUP($A44,Domestic!$C:$C,Domestic!$BE:$BE),"ROW Manjari",_xlfn.XLOOKUP($A44,ROW_Manjari!$C:$C,ROW_Manjari!$BE:$BE),"USA Sea",_xlfn.XLOOKUP($A44,USA_Sea!$C:$C,USA_Sea!$BE:$BE),"Amazon USA Sea",_xlfn.XLOOKUP($A44,Amazon_USA_Sea!$C:$C,Amazon_USA_Sea!$AX:$AX),"USA Air",_xlfn.XLOOKUP($A44,USA_Air!$C:$C,USA_Air!$BE:$BE),"USA Amazon",_xlfn.XLOOKUP($A44,USA_Amazon_Air!$C:$C,USA_Amazon_Air!$BE:$BE),"UK",_xlfn.XLOOKUP($A44,UK_Order!$C:$C,UK_Order!$BE:$BE),"MENA",_xlfn.XLOOKUP($A44,MENA_Order!$C:$C,MENA_Order!$BE:$BE),0),0))</f>
        <v>0</v>
      </c>
      <c r="H44" s="2">
        <f t="shared" si="0"/>
        <v>0</v>
      </c>
      <c r="I44" s="4">
        <f t="shared" si="1"/>
        <v>0</v>
      </c>
      <c r="J44">
        <f t="shared" si="2"/>
        <v>8</v>
      </c>
    </row>
    <row r="45" spans="1:10" hidden="1">
      <c r="A45" t="str">
        <f t="array" ref="A45">IFERROR(INDEX(Summary!$D:$D,$J45)&amp;"","")</f>
        <v>FG00128</v>
      </c>
      <c r="B45" t="str">
        <f t="array" ref="B45">IF($A45="","",INDEX(Summary!$E:$E,$J45))</f>
        <v>Jowar Atta (Stoneground) - 2kg</v>
      </c>
      <c r="C45" t="str">
        <f t="array" ref="C45">IF($A45="","",INDEX(Summary!$B:$B,$J45))</f>
        <v>Atta</v>
      </c>
      <c r="D45" t="str">
        <f t="array" ref="D45">IF($A45="","",INDEX(Summary!$C:$C,$J45))</f>
        <v>C6</v>
      </c>
      <c r="E45" t="str">
        <f t="array" ref="E45">IF($A45="","",INDEX(Summary!$G$2:$N$2,MOD(ROW()-2,8)+1))</f>
        <v>Amazon USA Sea</v>
      </c>
      <c r="F45" s="2">
        <f t="array" ref="F45">IF($A45="",0,IFERROR(INDEX(Summary!$G$3:$N$62,$J45-2,MOD(ROW()-2,8)+1),0))</f>
        <v>0</v>
      </c>
      <c r="G45" s="2">
        <f t="array" ref="G45">IF($A45="",0,IFERROR(_xlfn.SWITCH($E45,"MRP (Domestic)",_xlfn.XLOOKUP($A45,Domestic!$C:$C,Domestic!$BE:$BE),"ROW Manjari",_xlfn.XLOOKUP($A45,ROW_Manjari!$C:$C,ROW_Manjari!$BE:$BE),"USA Sea",_xlfn.XLOOKUP($A45,USA_Sea!$C:$C,USA_Sea!$BE:$BE),"Amazon USA Sea",_xlfn.XLOOKUP($A45,Amazon_USA_Sea!$C:$C,Amazon_USA_Sea!$AX:$AX),"USA Air",_xlfn.XLOOKUP($A45,USA_Air!$C:$C,USA_Air!$BE:$BE),"USA Amazon",_xlfn.XLOOKUP($A45,USA_Amazon_Air!$C:$C,USA_Amazon_Air!$BE:$BE),"UK",_xlfn.XLOOKUP($A45,UK_Order!$C:$C,UK_Order!$BE:$BE),"MENA",_xlfn.XLOOKUP($A45,MENA_Order!$C:$C,MENA_Order!$BE:$BE),0),0))</f>
        <v>0</v>
      </c>
      <c r="H45" s="2">
        <f t="shared" si="0"/>
        <v>0</v>
      </c>
      <c r="I45" s="4">
        <f t="shared" si="1"/>
        <v>0</v>
      </c>
      <c r="J45">
        <f t="shared" si="2"/>
        <v>8</v>
      </c>
    </row>
    <row r="46" spans="1:10" hidden="1">
      <c r="A46" t="str">
        <f t="array" ref="A46">IFERROR(INDEX(Summary!$D:$D,$J46)&amp;"","")</f>
        <v>FG00128</v>
      </c>
      <c r="B46" t="str">
        <f t="array" ref="B46">IF($A46="","",INDEX(Summary!$E:$E,$J46))</f>
        <v>Jowar Atta (Stoneground) - 2kg</v>
      </c>
      <c r="C46" t="str">
        <f t="array" ref="C46">IF($A46="","",INDEX(Summary!$B:$B,$J46))</f>
        <v>Atta</v>
      </c>
      <c r="D46" t="str">
        <f t="array" ref="D46">IF($A46="","",INDEX(Summary!$C:$C,$J46))</f>
        <v>C6</v>
      </c>
      <c r="E46" t="str">
        <f t="array" ref="E46">IF($A46="","",INDEX(Summary!$G$2:$N$2,MOD(ROW()-2,8)+1))</f>
        <v>USA Air</v>
      </c>
      <c r="F46" s="2">
        <f t="array" ref="F46">IF($A46="",0,IFERROR(INDEX(Summary!$G$3:$N$62,$J46-2,MOD(ROW()-2,8)+1),0))</f>
        <v>0</v>
      </c>
      <c r="G46" s="2">
        <f t="array" ref="G46">IF($A46="",0,IFERROR(_xlfn.SWITCH($E46,"MRP (Domestic)",_xlfn.XLOOKUP($A46,Domestic!$C:$C,Domestic!$BE:$BE),"ROW Manjari",_xlfn.XLOOKUP($A46,ROW_Manjari!$C:$C,ROW_Manjari!$BE:$BE),"USA Sea",_xlfn.XLOOKUP($A46,USA_Sea!$C:$C,USA_Sea!$BE:$BE),"Amazon USA Sea",_xlfn.XLOOKUP($A46,Amazon_USA_Sea!$C:$C,Amazon_USA_Sea!$AX:$AX),"USA Air",_xlfn.XLOOKUP($A46,USA_Air!$C:$C,USA_Air!$BE:$BE),"USA Amazon",_xlfn.XLOOKUP($A46,USA_Amazon_Air!$C:$C,USA_Amazon_Air!$BE:$BE),"UK",_xlfn.XLOOKUP($A46,UK_Order!$C:$C,UK_Order!$BE:$BE),"MENA",_xlfn.XLOOKUP($A46,MENA_Order!$C:$C,MENA_Order!$BE:$BE),0),0))</f>
        <v>0</v>
      </c>
      <c r="H46" s="2">
        <f t="shared" si="0"/>
        <v>0</v>
      </c>
      <c r="I46" s="4">
        <f t="shared" si="1"/>
        <v>0</v>
      </c>
      <c r="J46">
        <f t="shared" si="2"/>
        <v>8</v>
      </c>
    </row>
    <row r="47" spans="1:10" hidden="1">
      <c r="A47" t="str">
        <f t="array" ref="A47">IFERROR(INDEX(Summary!$D:$D,$J47)&amp;"","")</f>
        <v>FG00128</v>
      </c>
      <c r="B47" t="str">
        <f t="array" ref="B47">IF($A47="","",INDEX(Summary!$E:$E,$J47))</f>
        <v>Jowar Atta (Stoneground) - 2kg</v>
      </c>
      <c r="C47" t="str">
        <f t="array" ref="C47">IF($A47="","",INDEX(Summary!$B:$B,$J47))</f>
        <v>Atta</v>
      </c>
      <c r="D47" t="str">
        <f t="array" ref="D47">IF($A47="","",INDEX(Summary!$C:$C,$J47))</f>
        <v>C6</v>
      </c>
      <c r="E47" t="str">
        <f t="array" ref="E47">IF($A47="","",INDEX(Summary!$G$2:$N$2,MOD(ROW()-2,8)+1))</f>
        <v>USA Amazon</v>
      </c>
      <c r="F47" s="2">
        <f t="array" ref="F47">IF($A47="",0,IFERROR(INDEX(Summary!$G$3:$N$62,$J47-2,MOD(ROW()-2,8)+1),0))</f>
        <v>0</v>
      </c>
      <c r="G47" s="2">
        <f t="array" ref="G47">IF($A47="",0,IFERROR(_xlfn.SWITCH($E47,"MRP (Domestic)",_xlfn.XLOOKUP($A47,Domestic!$C:$C,Domestic!$BE:$BE),"ROW Manjari",_xlfn.XLOOKUP($A47,ROW_Manjari!$C:$C,ROW_Manjari!$BE:$BE),"USA Sea",_xlfn.XLOOKUP($A47,USA_Sea!$C:$C,USA_Sea!$BE:$BE),"Amazon USA Sea",_xlfn.XLOOKUP($A47,Amazon_USA_Sea!$C:$C,Amazon_USA_Sea!$AX:$AX),"USA Air",_xlfn.XLOOKUP($A47,USA_Air!$C:$C,USA_Air!$BE:$BE),"USA Amazon",_xlfn.XLOOKUP($A47,USA_Amazon_Air!$C:$C,USA_Amazon_Air!$BE:$BE),"UK",_xlfn.XLOOKUP($A47,UK_Order!$C:$C,UK_Order!$BE:$BE),"MENA",_xlfn.XLOOKUP($A47,MENA_Order!$C:$C,MENA_Order!$BE:$BE),0),0))</f>
        <v>0</v>
      </c>
      <c r="H47" s="2">
        <f t="shared" si="0"/>
        <v>0</v>
      </c>
      <c r="I47" s="4">
        <f t="shared" si="1"/>
        <v>0</v>
      </c>
      <c r="J47">
        <f t="shared" si="2"/>
        <v>8</v>
      </c>
    </row>
    <row r="48" spans="1:10" hidden="1">
      <c r="A48" t="str">
        <f t="array" ref="A48">IFERROR(INDEX(Summary!$D:$D,$J48)&amp;"","")</f>
        <v>FG00128</v>
      </c>
      <c r="B48" t="str">
        <f t="array" ref="B48">IF($A48="","",INDEX(Summary!$E:$E,$J48))</f>
        <v>Jowar Atta (Stoneground) - 2kg</v>
      </c>
      <c r="C48" t="str">
        <f t="array" ref="C48">IF($A48="","",INDEX(Summary!$B:$B,$J48))</f>
        <v>Atta</v>
      </c>
      <c r="D48" t="str">
        <f t="array" ref="D48">IF($A48="","",INDEX(Summary!$C:$C,$J48))</f>
        <v>C6</v>
      </c>
      <c r="E48" t="str">
        <f t="array" ref="E48">IF($A48="","",INDEX(Summary!$G$2:$N$2,MOD(ROW()-2,8)+1))</f>
        <v>UK</v>
      </c>
      <c r="F48" s="2">
        <f t="array" ref="F48">IF($A48="",0,IFERROR(INDEX(Summary!$G$3:$N$62,$J48-2,MOD(ROW()-2,8)+1),0))</f>
        <v>0</v>
      </c>
      <c r="G48" s="2">
        <f t="array" ref="G48">IF($A48="",0,IFERROR(_xlfn.SWITCH($E48,"MRP (Domestic)",_xlfn.XLOOKUP($A48,Domestic!$C:$C,Domestic!$BE:$BE),"ROW Manjari",_xlfn.XLOOKUP($A48,ROW_Manjari!$C:$C,ROW_Manjari!$BE:$BE),"USA Sea",_xlfn.XLOOKUP($A48,USA_Sea!$C:$C,USA_Sea!$BE:$BE),"Amazon USA Sea",_xlfn.XLOOKUP($A48,Amazon_USA_Sea!$C:$C,Amazon_USA_Sea!$AX:$AX),"USA Air",_xlfn.XLOOKUP($A48,USA_Air!$C:$C,USA_Air!$BE:$BE),"USA Amazon",_xlfn.XLOOKUP($A48,USA_Amazon_Air!$C:$C,USA_Amazon_Air!$BE:$BE),"UK",_xlfn.XLOOKUP($A48,UK_Order!$C:$C,UK_Order!$BE:$BE),"MENA",_xlfn.XLOOKUP($A48,MENA_Order!$C:$C,MENA_Order!$BE:$BE),0),0))</f>
        <v>0</v>
      </c>
      <c r="H48" s="2">
        <f t="shared" si="0"/>
        <v>0</v>
      </c>
      <c r="I48" s="4">
        <f t="shared" si="1"/>
        <v>0</v>
      </c>
      <c r="J48">
        <f t="shared" si="2"/>
        <v>8</v>
      </c>
    </row>
    <row r="49" spans="1:10">
      <c r="A49" t="str">
        <f t="array" ref="A49">IFERROR(INDEX(Summary!$D:$D,$J49)&amp;"","")</f>
        <v>FG00128</v>
      </c>
      <c r="B49" t="str">
        <f t="array" ref="B49">IF($A49="","",INDEX(Summary!$E:$E,$J49))</f>
        <v>Jowar Atta (Stoneground) - 2kg</v>
      </c>
      <c r="C49" t="str">
        <f t="array" ref="C49">IF($A49="","",INDEX(Summary!$B:$B,$J49))</f>
        <v>Atta</v>
      </c>
      <c r="D49" t="str">
        <f t="array" ref="D49">IF($A49="","",INDEX(Summary!$C:$C,$J49))</f>
        <v>C6</v>
      </c>
      <c r="E49" t="str">
        <f t="array" ref="E49">IF($A49="","",INDEX(Summary!$G$2:$N$2,MOD(ROW()-2,8)+1))</f>
        <v>MENA</v>
      </c>
      <c r="F49" s="2">
        <f t="array" ref="F49">IF($A49="",0,IFERROR(INDEX(Summary!$G$3:$N$62,$J49-2,MOD(ROW()-2,8)+1),0))</f>
        <v>0</v>
      </c>
      <c r="G49" s="2">
        <f t="array" ref="G49">IF($A49="",0,IFERROR(_xlfn.SWITCH($E49,"MRP (Domestic)",_xlfn.XLOOKUP($A49,Domestic!$C:$C,Domestic!$BE:$BE),"ROW Manjari",_xlfn.XLOOKUP($A49,ROW_Manjari!$C:$C,ROW_Manjari!$BE:$BE),"USA Sea",_xlfn.XLOOKUP($A49,USA_Sea!$C:$C,USA_Sea!$BE:$BE),"Amazon USA Sea",_xlfn.XLOOKUP($A49,Amazon_USA_Sea!$C:$C,Amazon_USA_Sea!$AX:$AX),"USA Air",_xlfn.XLOOKUP($A49,USA_Air!$C:$C,USA_Air!$BE:$BE),"USA Amazon",_xlfn.XLOOKUP($A49,USA_Amazon_Air!$C:$C,USA_Amazon_Air!$BE:$BE),"UK",_xlfn.XLOOKUP($A49,UK_Order!$C:$C,UK_Order!$BE:$BE),"MENA",_xlfn.XLOOKUP($A49,MENA_Order!$C:$C,MENA_Order!$BE:$BE),0),0))</f>
        <v>0</v>
      </c>
      <c r="H49" s="2">
        <f t="shared" si="0"/>
        <v>0</v>
      </c>
      <c r="I49" s="4">
        <f t="shared" si="1"/>
        <v>0</v>
      </c>
      <c r="J49">
        <f t="shared" si="2"/>
        <v>8</v>
      </c>
    </row>
    <row r="50" spans="1:10" hidden="1">
      <c r="A50" t="str">
        <f t="array" ref="A50">IFERROR(INDEX(Summary!$D:$D,$J50)&amp;"","")</f>
        <v>FG00592</v>
      </c>
      <c r="B50" t="str">
        <f t="array" ref="B50">IF($A50="","",INDEX(Summary!$E:$E,$J50))</f>
        <v>Besan Flour | Gram Flour | Stoneground - 1kg</v>
      </c>
      <c r="C50" t="str">
        <f t="array" ref="C50">IF($A50="","",INDEX(Summary!$B:$B,$J50))</f>
        <v>Atta</v>
      </c>
      <c r="D50" t="str">
        <f t="array" ref="D50">IF($A50="","",INDEX(Summary!$C:$C,$J50))</f>
        <v>C39</v>
      </c>
      <c r="E50" t="str">
        <f t="array" ref="E50">IF($A50="","",INDEX(Summary!$G$2:$N$2,MOD(ROW()-2,8)+1))</f>
        <v>MRP (Domestic)</v>
      </c>
      <c r="F50" s="2">
        <f t="array" ref="F50">IF($A50="",0,IFERROR(INDEX(Summary!$G$3:$N$62,$J50-2,MOD(ROW()-2,8)+1),0))</f>
        <v>3363</v>
      </c>
      <c r="G50" s="2">
        <f t="array" ref="G50">IF($A50="",0,IFERROR(_xlfn.SWITCH($E50,"MRP (Domestic)",_xlfn.XLOOKUP($A50,Domestic!$C:$C,Domestic!$BE:$BE),"ROW Manjari",_xlfn.XLOOKUP($A50,ROW_Manjari!$C:$C,ROW_Manjari!$BE:$BE),"USA Sea",_xlfn.XLOOKUP($A50,USA_Sea!$C:$C,USA_Sea!$BE:$BE),"Amazon USA Sea",_xlfn.XLOOKUP($A50,Amazon_USA_Sea!$C:$C,Amazon_USA_Sea!$AX:$AX),"USA Air",_xlfn.XLOOKUP($A50,USA_Air!$C:$C,USA_Air!$BE:$BE),"USA Amazon",_xlfn.XLOOKUP($A50,USA_Amazon_Air!$C:$C,USA_Amazon_Air!$BE:$BE),"UK",_xlfn.XLOOKUP($A50,UK_Order!$C:$C,UK_Order!$BE:$BE),"MENA",_xlfn.XLOOKUP($A50,MENA_Order!$C:$C,MENA_Order!$BE:$BE),0),0))</f>
        <v>3088</v>
      </c>
      <c r="H50" s="2">
        <f t="shared" si="0"/>
        <v>275</v>
      </c>
      <c r="I50" s="4">
        <f t="shared" si="1"/>
        <v>0.91822777282188517</v>
      </c>
      <c r="J50">
        <f t="shared" si="2"/>
        <v>9</v>
      </c>
    </row>
    <row r="51" spans="1:10" hidden="1">
      <c r="A51" t="str">
        <f t="array" ref="A51">IFERROR(INDEX(Summary!$D:$D,$J51)&amp;"","")</f>
        <v>FG00592</v>
      </c>
      <c r="B51" t="str">
        <f t="array" ref="B51">IF($A51="","",INDEX(Summary!$E:$E,$J51))</f>
        <v>Besan Flour | Gram Flour | Stoneground - 1kg</v>
      </c>
      <c r="C51" t="str">
        <f t="array" ref="C51">IF($A51="","",INDEX(Summary!$B:$B,$J51))</f>
        <v>Atta</v>
      </c>
      <c r="D51" t="str">
        <f t="array" ref="D51">IF($A51="","",INDEX(Summary!$C:$C,$J51))</f>
        <v>C39</v>
      </c>
      <c r="E51" t="str">
        <f t="array" ref="E51">IF($A51="","",INDEX(Summary!$G$2:$N$2,MOD(ROW()-2,8)+1))</f>
        <v>ROW Manjari</v>
      </c>
      <c r="F51" s="2">
        <f t="array" ref="F51">IF($A51="",0,IFERROR(INDEX(Summary!$G$3:$N$62,$J51-2,MOD(ROW()-2,8)+1),0))</f>
        <v>10</v>
      </c>
      <c r="G51" s="2">
        <f t="array" ref="G51">IF($A51="",0,IFERROR(_xlfn.SWITCH($E51,"MRP (Domestic)",_xlfn.XLOOKUP($A51,Domestic!$C:$C,Domestic!$BE:$BE),"ROW Manjari",_xlfn.XLOOKUP($A51,ROW_Manjari!$C:$C,ROW_Manjari!$BE:$BE),"USA Sea",_xlfn.XLOOKUP($A51,USA_Sea!$C:$C,USA_Sea!$BE:$BE),"Amazon USA Sea",_xlfn.XLOOKUP($A51,Amazon_USA_Sea!$C:$C,Amazon_USA_Sea!$AX:$AX),"USA Air",_xlfn.XLOOKUP($A51,USA_Air!$C:$C,USA_Air!$BE:$BE),"USA Amazon",_xlfn.XLOOKUP($A51,USA_Amazon_Air!$C:$C,USA_Amazon_Air!$BE:$BE),"UK",_xlfn.XLOOKUP($A51,UK_Order!$C:$C,UK_Order!$BE:$BE),"MENA",_xlfn.XLOOKUP($A51,MENA_Order!$C:$C,MENA_Order!$BE:$BE),0),0))</f>
        <v>10</v>
      </c>
      <c r="H51" s="2">
        <f t="shared" si="0"/>
        <v>0</v>
      </c>
      <c r="I51" s="4">
        <f t="shared" si="1"/>
        <v>1</v>
      </c>
      <c r="J51">
        <f t="shared" si="2"/>
        <v>9</v>
      </c>
    </row>
    <row r="52" spans="1:10" hidden="1">
      <c r="A52" t="str">
        <f t="array" ref="A52">IFERROR(INDEX(Summary!$D:$D,$J52)&amp;"","")</f>
        <v>FG00592</v>
      </c>
      <c r="B52" t="str">
        <f t="array" ref="B52">IF($A52="","",INDEX(Summary!$E:$E,$J52))</f>
        <v>Besan Flour | Gram Flour | Stoneground - 1kg</v>
      </c>
      <c r="C52" t="str">
        <f t="array" ref="C52">IF($A52="","",INDEX(Summary!$B:$B,$J52))</f>
        <v>Atta</v>
      </c>
      <c r="D52" t="str">
        <f t="array" ref="D52">IF($A52="","",INDEX(Summary!$C:$C,$J52))</f>
        <v>C39</v>
      </c>
      <c r="E52" t="str">
        <f t="array" ref="E52">IF($A52="","",INDEX(Summary!$G$2:$N$2,MOD(ROW()-2,8)+1))</f>
        <v>USA Sea</v>
      </c>
      <c r="F52" s="2">
        <f t="array" ref="F52">IF($A52="",0,IFERROR(INDEX(Summary!$G$3:$N$62,$J52-2,MOD(ROW()-2,8)+1),0))</f>
        <v>0</v>
      </c>
      <c r="G52" s="2">
        <f t="array" ref="G52">IF($A52="",0,IFERROR(_xlfn.SWITCH($E52,"MRP (Domestic)",_xlfn.XLOOKUP($A52,Domestic!$C:$C,Domestic!$BE:$BE),"ROW Manjari",_xlfn.XLOOKUP($A52,ROW_Manjari!$C:$C,ROW_Manjari!$BE:$BE),"USA Sea",_xlfn.XLOOKUP($A52,USA_Sea!$C:$C,USA_Sea!$BE:$BE),"Amazon USA Sea",_xlfn.XLOOKUP($A52,Amazon_USA_Sea!$C:$C,Amazon_USA_Sea!$AX:$AX),"USA Air",_xlfn.XLOOKUP($A52,USA_Air!$C:$C,USA_Air!$BE:$BE),"USA Amazon",_xlfn.XLOOKUP($A52,USA_Amazon_Air!$C:$C,USA_Amazon_Air!$BE:$BE),"UK",_xlfn.XLOOKUP($A52,UK_Order!$C:$C,UK_Order!$BE:$BE),"MENA",_xlfn.XLOOKUP($A52,MENA_Order!$C:$C,MENA_Order!$BE:$BE),0),0))</f>
        <v>0</v>
      </c>
      <c r="H52" s="2">
        <f t="shared" si="0"/>
        <v>0</v>
      </c>
      <c r="I52" s="4">
        <f t="shared" si="1"/>
        <v>0</v>
      </c>
      <c r="J52">
        <f t="shared" si="2"/>
        <v>9</v>
      </c>
    </row>
    <row r="53" spans="1:10" hidden="1">
      <c r="A53" t="str">
        <f t="array" ref="A53">IFERROR(INDEX(Summary!$D:$D,$J53)&amp;"","")</f>
        <v>FG00592</v>
      </c>
      <c r="B53" t="str">
        <f t="array" ref="B53">IF($A53="","",INDEX(Summary!$E:$E,$J53))</f>
        <v>Besan Flour | Gram Flour | Stoneground - 1kg</v>
      </c>
      <c r="C53" t="str">
        <f t="array" ref="C53">IF($A53="","",INDEX(Summary!$B:$B,$J53))</f>
        <v>Atta</v>
      </c>
      <c r="D53" t="str">
        <f t="array" ref="D53">IF($A53="","",INDEX(Summary!$C:$C,$J53))</f>
        <v>C39</v>
      </c>
      <c r="E53" t="str">
        <f t="array" ref="E53">IF($A53="","",INDEX(Summary!$G$2:$N$2,MOD(ROW()-2,8)+1))</f>
        <v>Amazon USA Sea</v>
      </c>
      <c r="F53" s="2">
        <f t="array" ref="F53">IF($A53="",0,IFERROR(INDEX(Summary!$G$3:$N$62,$J53-2,MOD(ROW()-2,8)+1),0))</f>
        <v>0</v>
      </c>
      <c r="G53" s="2">
        <f t="array" ref="G53">IF($A53="",0,IFERROR(_xlfn.SWITCH($E53,"MRP (Domestic)",_xlfn.XLOOKUP($A53,Domestic!$C:$C,Domestic!$BE:$BE),"ROW Manjari",_xlfn.XLOOKUP($A53,ROW_Manjari!$C:$C,ROW_Manjari!$BE:$BE),"USA Sea",_xlfn.XLOOKUP($A53,USA_Sea!$C:$C,USA_Sea!$BE:$BE),"Amazon USA Sea",_xlfn.XLOOKUP($A53,Amazon_USA_Sea!$C:$C,Amazon_USA_Sea!$AX:$AX),"USA Air",_xlfn.XLOOKUP($A53,USA_Air!$C:$C,USA_Air!$BE:$BE),"USA Amazon",_xlfn.XLOOKUP($A53,USA_Amazon_Air!$C:$C,USA_Amazon_Air!$BE:$BE),"UK",_xlfn.XLOOKUP($A53,UK_Order!$C:$C,UK_Order!$BE:$BE),"MENA",_xlfn.XLOOKUP($A53,MENA_Order!$C:$C,MENA_Order!$BE:$BE),0),0))</f>
        <v>69</v>
      </c>
      <c r="H53" s="2">
        <f t="shared" si="0"/>
        <v>0</v>
      </c>
      <c r="I53" s="4">
        <f t="shared" si="1"/>
        <v>0</v>
      </c>
      <c r="J53">
        <f t="shared" si="2"/>
        <v>9</v>
      </c>
    </row>
    <row r="54" spans="1:10" hidden="1">
      <c r="A54" t="str">
        <f t="array" ref="A54">IFERROR(INDEX(Summary!$D:$D,$J54)&amp;"","")</f>
        <v>FG00592</v>
      </c>
      <c r="B54" t="str">
        <f t="array" ref="B54">IF($A54="","",INDEX(Summary!$E:$E,$J54))</f>
        <v>Besan Flour | Gram Flour | Stoneground - 1kg</v>
      </c>
      <c r="C54" t="str">
        <f t="array" ref="C54">IF($A54="","",INDEX(Summary!$B:$B,$J54))</f>
        <v>Atta</v>
      </c>
      <c r="D54" t="str">
        <f t="array" ref="D54">IF($A54="","",INDEX(Summary!$C:$C,$J54))</f>
        <v>C39</v>
      </c>
      <c r="E54" t="str">
        <f t="array" ref="E54">IF($A54="","",INDEX(Summary!$G$2:$N$2,MOD(ROW()-2,8)+1))</f>
        <v>USA Air</v>
      </c>
      <c r="F54" s="2">
        <f t="array" ref="F54">IF($A54="",0,IFERROR(INDEX(Summary!$G$3:$N$62,$J54-2,MOD(ROW()-2,8)+1),0))</f>
        <v>192</v>
      </c>
      <c r="G54" s="2">
        <f t="array" ref="G54">IF($A54="",0,IFERROR(_xlfn.SWITCH($E54,"MRP (Domestic)",_xlfn.XLOOKUP($A54,Domestic!$C:$C,Domestic!$BE:$BE),"ROW Manjari",_xlfn.XLOOKUP($A54,ROW_Manjari!$C:$C,ROW_Manjari!$BE:$BE),"USA Sea",_xlfn.XLOOKUP($A54,USA_Sea!$C:$C,USA_Sea!$BE:$BE),"Amazon USA Sea",_xlfn.XLOOKUP($A54,Amazon_USA_Sea!$C:$C,Amazon_USA_Sea!$AX:$AX),"USA Air",_xlfn.XLOOKUP($A54,USA_Air!$C:$C,USA_Air!$BE:$BE),"USA Amazon",_xlfn.XLOOKUP($A54,USA_Amazon_Air!$C:$C,USA_Amazon_Air!$BE:$BE),"UK",_xlfn.XLOOKUP($A54,UK_Order!$C:$C,UK_Order!$BE:$BE),"MENA",_xlfn.XLOOKUP($A54,MENA_Order!$C:$C,MENA_Order!$BE:$BE),0),0))</f>
        <v>0</v>
      </c>
      <c r="H54" s="2">
        <f t="shared" si="0"/>
        <v>192</v>
      </c>
      <c r="I54" s="4">
        <f t="shared" si="1"/>
        <v>0</v>
      </c>
      <c r="J54">
        <f t="shared" si="2"/>
        <v>9</v>
      </c>
    </row>
    <row r="55" spans="1:10" hidden="1">
      <c r="A55" t="str">
        <f t="array" ref="A55">IFERROR(INDEX(Summary!$D:$D,$J55)&amp;"","")</f>
        <v>FG00592</v>
      </c>
      <c r="B55" t="str">
        <f t="array" ref="B55">IF($A55="","",INDEX(Summary!$E:$E,$J55))</f>
        <v>Besan Flour | Gram Flour | Stoneground - 1kg</v>
      </c>
      <c r="C55" t="str">
        <f t="array" ref="C55">IF($A55="","",INDEX(Summary!$B:$B,$J55))</f>
        <v>Atta</v>
      </c>
      <c r="D55" t="str">
        <f t="array" ref="D55">IF($A55="","",INDEX(Summary!$C:$C,$J55))</f>
        <v>C39</v>
      </c>
      <c r="E55" t="str">
        <f t="array" ref="E55">IF($A55="","",INDEX(Summary!$G$2:$N$2,MOD(ROW()-2,8)+1))</f>
        <v>USA Amazon</v>
      </c>
      <c r="F55" s="2">
        <f t="array" ref="F55">IF($A55="",0,IFERROR(INDEX(Summary!$G$3:$N$62,$J55-2,MOD(ROW()-2,8)+1),0))</f>
        <v>0</v>
      </c>
      <c r="G55" s="2">
        <f t="array" ref="G55">IF($A55="",0,IFERROR(_xlfn.SWITCH($E55,"MRP (Domestic)",_xlfn.XLOOKUP($A55,Domestic!$C:$C,Domestic!$BE:$BE),"ROW Manjari",_xlfn.XLOOKUP($A55,ROW_Manjari!$C:$C,ROW_Manjari!$BE:$BE),"USA Sea",_xlfn.XLOOKUP($A55,USA_Sea!$C:$C,USA_Sea!$BE:$BE),"Amazon USA Sea",_xlfn.XLOOKUP($A55,Amazon_USA_Sea!$C:$C,Amazon_USA_Sea!$AX:$AX),"USA Air",_xlfn.XLOOKUP($A55,USA_Air!$C:$C,USA_Air!$BE:$BE),"USA Amazon",_xlfn.XLOOKUP($A55,USA_Amazon_Air!$C:$C,USA_Amazon_Air!$BE:$BE),"UK",_xlfn.XLOOKUP($A55,UK_Order!$C:$C,UK_Order!$BE:$BE),"MENA",_xlfn.XLOOKUP($A55,MENA_Order!$C:$C,MENA_Order!$BE:$BE),0),0))</f>
        <v>0</v>
      </c>
      <c r="H55" s="2">
        <f t="shared" si="0"/>
        <v>0</v>
      </c>
      <c r="I55" s="4">
        <f t="shared" si="1"/>
        <v>0</v>
      </c>
      <c r="J55">
        <f t="shared" si="2"/>
        <v>9</v>
      </c>
    </row>
    <row r="56" spans="1:10" hidden="1">
      <c r="A56" t="str">
        <f t="array" ref="A56">IFERROR(INDEX(Summary!$D:$D,$J56)&amp;"","")</f>
        <v>FG00592</v>
      </c>
      <c r="B56" t="str">
        <f t="array" ref="B56">IF($A56="","",INDEX(Summary!$E:$E,$J56))</f>
        <v>Besan Flour | Gram Flour | Stoneground - 1kg</v>
      </c>
      <c r="C56" t="str">
        <f t="array" ref="C56">IF($A56="","",INDEX(Summary!$B:$B,$J56))</f>
        <v>Atta</v>
      </c>
      <c r="D56" t="str">
        <f t="array" ref="D56">IF($A56="","",INDEX(Summary!$C:$C,$J56))</f>
        <v>C39</v>
      </c>
      <c r="E56" t="str">
        <f t="array" ref="E56">IF($A56="","",INDEX(Summary!$G$2:$N$2,MOD(ROW()-2,8)+1))</f>
        <v>UK</v>
      </c>
      <c r="F56" s="2">
        <f t="array" ref="F56">IF($A56="",0,IFERROR(INDEX(Summary!$G$3:$N$62,$J56-2,MOD(ROW()-2,8)+1),0))</f>
        <v>0</v>
      </c>
      <c r="G56" s="2">
        <f t="array" ref="G56">IF($A56="",0,IFERROR(_xlfn.SWITCH($E56,"MRP (Domestic)",_xlfn.XLOOKUP($A56,Domestic!$C:$C,Domestic!$BE:$BE),"ROW Manjari",_xlfn.XLOOKUP($A56,ROW_Manjari!$C:$C,ROW_Manjari!$BE:$BE),"USA Sea",_xlfn.XLOOKUP($A56,USA_Sea!$C:$C,USA_Sea!$BE:$BE),"Amazon USA Sea",_xlfn.XLOOKUP($A56,Amazon_USA_Sea!$C:$C,Amazon_USA_Sea!$AX:$AX),"USA Air",_xlfn.XLOOKUP($A56,USA_Air!$C:$C,USA_Air!$BE:$BE),"USA Amazon",_xlfn.XLOOKUP($A56,USA_Amazon_Air!$C:$C,USA_Amazon_Air!$BE:$BE),"UK",_xlfn.XLOOKUP($A56,UK_Order!$C:$C,UK_Order!$BE:$BE),"MENA",_xlfn.XLOOKUP($A56,MENA_Order!$C:$C,MENA_Order!$BE:$BE),0),0))</f>
        <v>0</v>
      </c>
      <c r="H56" s="2">
        <f t="shared" si="0"/>
        <v>0</v>
      </c>
      <c r="I56" s="4">
        <f t="shared" si="1"/>
        <v>0</v>
      </c>
      <c r="J56">
        <f t="shared" si="2"/>
        <v>9</v>
      </c>
    </row>
    <row r="57" spans="1:10">
      <c r="A57" t="str">
        <f t="array" ref="A57">IFERROR(INDEX(Summary!$D:$D,$J57)&amp;"","")</f>
        <v>FG00592</v>
      </c>
      <c r="B57" t="str">
        <f t="array" ref="B57">IF($A57="","",INDEX(Summary!$E:$E,$J57))</f>
        <v>Besan Flour | Gram Flour | Stoneground - 1kg</v>
      </c>
      <c r="C57" t="str">
        <f t="array" ref="C57">IF($A57="","",INDEX(Summary!$B:$B,$J57))</f>
        <v>Atta</v>
      </c>
      <c r="D57" t="str">
        <f t="array" ref="D57">IF($A57="","",INDEX(Summary!$C:$C,$J57))</f>
        <v>C39</v>
      </c>
      <c r="E57" t="str">
        <f t="array" ref="E57">IF($A57="","",INDEX(Summary!$G$2:$N$2,MOD(ROW()-2,8)+1))</f>
        <v>MENA</v>
      </c>
      <c r="F57" s="2">
        <f t="array" ref="F57">IF($A57="",0,IFERROR(INDEX(Summary!$G$3:$N$62,$J57-2,MOD(ROW()-2,8)+1),0))</f>
        <v>0</v>
      </c>
      <c r="G57" s="2">
        <f t="array" ref="G57">IF($A57="",0,IFERROR(_xlfn.SWITCH($E57,"MRP (Domestic)",_xlfn.XLOOKUP($A57,Domestic!$C:$C,Domestic!$BE:$BE),"ROW Manjari",_xlfn.XLOOKUP($A57,ROW_Manjari!$C:$C,ROW_Manjari!$BE:$BE),"USA Sea",_xlfn.XLOOKUP($A57,USA_Sea!$C:$C,USA_Sea!$BE:$BE),"Amazon USA Sea",_xlfn.XLOOKUP($A57,Amazon_USA_Sea!$C:$C,Amazon_USA_Sea!$AX:$AX),"USA Air",_xlfn.XLOOKUP($A57,USA_Air!$C:$C,USA_Air!$BE:$BE),"USA Amazon",_xlfn.XLOOKUP($A57,USA_Amazon_Air!$C:$C,USA_Amazon_Air!$BE:$BE),"UK",_xlfn.XLOOKUP($A57,UK_Order!$C:$C,UK_Order!$BE:$BE),"MENA",_xlfn.XLOOKUP($A57,MENA_Order!$C:$C,MENA_Order!$BE:$BE),0),0))</f>
        <v>0</v>
      </c>
      <c r="H57" s="2">
        <f t="shared" si="0"/>
        <v>0</v>
      </c>
      <c r="I57" s="4">
        <f t="shared" si="1"/>
        <v>0</v>
      </c>
      <c r="J57">
        <f t="shared" si="2"/>
        <v>9</v>
      </c>
    </row>
    <row r="58" spans="1:10" hidden="1">
      <c r="A58" t="str">
        <f t="array" ref="A58">IFERROR(INDEX(Summary!$D:$D,$J58)&amp;"","")</f>
        <v>FG00028</v>
      </c>
      <c r="B58" t="str">
        <f t="array" ref="B58">IF($A58="","",INDEX(Summary!$E:$E,$J58))</f>
        <v>Bajra Atta 1kg</v>
      </c>
      <c r="C58" t="str">
        <f t="array" ref="C58">IF($A58="","",INDEX(Summary!$B:$B,$J58))</f>
        <v>Atta</v>
      </c>
      <c r="D58" t="str">
        <f t="array" ref="D58">IF($A58="","",INDEX(Summary!$C:$C,$J58))</f>
        <v>C6</v>
      </c>
      <c r="E58" t="str">
        <f t="array" ref="E58">IF($A58="","",INDEX(Summary!$G$2:$N$2,MOD(ROW()-2,8)+1))</f>
        <v>MRP (Domestic)</v>
      </c>
      <c r="F58" s="2">
        <f t="array" ref="F58">IF($A58="",0,IFERROR(INDEX(Summary!$G$3:$N$62,$J58-2,MOD(ROW()-2,8)+1),0))</f>
        <v>0</v>
      </c>
      <c r="G58" s="2">
        <f t="array" ref="G58">IF($A58="",0,IFERROR(_xlfn.SWITCH($E58,"MRP (Domestic)",_xlfn.XLOOKUP($A58,Domestic!$C:$C,Domestic!$BE:$BE),"ROW Manjari",_xlfn.XLOOKUP($A58,ROW_Manjari!$C:$C,ROW_Manjari!$BE:$BE),"USA Sea",_xlfn.XLOOKUP($A58,USA_Sea!$C:$C,USA_Sea!$BE:$BE),"Amazon USA Sea",_xlfn.XLOOKUP($A58,Amazon_USA_Sea!$C:$C,Amazon_USA_Sea!$AX:$AX),"USA Air",_xlfn.XLOOKUP($A58,USA_Air!$C:$C,USA_Air!$BE:$BE),"USA Amazon",_xlfn.XLOOKUP($A58,USA_Amazon_Air!$C:$C,USA_Amazon_Air!$BE:$BE),"UK",_xlfn.XLOOKUP($A58,UK_Order!$C:$C,UK_Order!$BE:$BE),"MENA",_xlfn.XLOOKUP($A58,MENA_Order!$C:$C,MENA_Order!$BE:$BE),0),0))</f>
        <v>0</v>
      </c>
      <c r="H58" s="2">
        <f t="shared" si="0"/>
        <v>0</v>
      </c>
      <c r="I58" s="4">
        <f t="shared" si="1"/>
        <v>0</v>
      </c>
      <c r="J58">
        <f t="shared" si="2"/>
        <v>10</v>
      </c>
    </row>
    <row r="59" spans="1:10" hidden="1">
      <c r="A59" t="str">
        <f t="array" ref="A59">IFERROR(INDEX(Summary!$D:$D,$J59)&amp;"","")</f>
        <v>FG00028</v>
      </c>
      <c r="B59" t="str">
        <f t="array" ref="B59">IF($A59="","",INDEX(Summary!$E:$E,$J59))</f>
        <v>Bajra Atta 1kg</v>
      </c>
      <c r="C59" t="str">
        <f t="array" ref="C59">IF($A59="","",INDEX(Summary!$B:$B,$J59))</f>
        <v>Atta</v>
      </c>
      <c r="D59" t="str">
        <f t="array" ref="D59">IF($A59="","",INDEX(Summary!$C:$C,$J59))</f>
        <v>C6</v>
      </c>
      <c r="E59" t="str">
        <f t="array" ref="E59">IF($A59="","",INDEX(Summary!$G$2:$N$2,MOD(ROW()-2,8)+1))</f>
        <v>ROW Manjari</v>
      </c>
      <c r="F59" s="2">
        <f t="array" ref="F59">IF($A59="",0,IFERROR(INDEX(Summary!$G$3:$N$62,$J59-2,MOD(ROW()-2,8)+1),0))</f>
        <v>10</v>
      </c>
      <c r="G59" s="2">
        <f t="array" ref="G59">IF($A59="",0,IFERROR(_xlfn.SWITCH($E59,"MRP (Domestic)",_xlfn.XLOOKUP($A59,Domestic!$C:$C,Domestic!$BE:$BE),"ROW Manjari",_xlfn.XLOOKUP($A59,ROW_Manjari!$C:$C,ROW_Manjari!$BE:$BE),"USA Sea",_xlfn.XLOOKUP($A59,USA_Sea!$C:$C,USA_Sea!$BE:$BE),"Amazon USA Sea",_xlfn.XLOOKUP($A59,Amazon_USA_Sea!$C:$C,Amazon_USA_Sea!$AX:$AX),"USA Air",_xlfn.XLOOKUP($A59,USA_Air!$C:$C,USA_Air!$BE:$BE),"USA Amazon",_xlfn.XLOOKUP($A59,USA_Amazon_Air!$C:$C,USA_Amazon_Air!$BE:$BE),"UK",_xlfn.XLOOKUP($A59,UK_Order!$C:$C,UK_Order!$BE:$BE),"MENA",_xlfn.XLOOKUP($A59,MENA_Order!$C:$C,MENA_Order!$BE:$BE),0),0))</f>
        <v>11</v>
      </c>
      <c r="H59" s="2">
        <f t="shared" si="0"/>
        <v>0</v>
      </c>
      <c r="I59" s="4">
        <f t="shared" si="1"/>
        <v>1.1000000000000001</v>
      </c>
      <c r="J59">
        <f t="shared" si="2"/>
        <v>10</v>
      </c>
    </row>
    <row r="60" spans="1:10" hidden="1">
      <c r="A60" t="str">
        <f t="array" ref="A60">IFERROR(INDEX(Summary!$D:$D,$J60)&amp;"","")</f>
        <v>FG00028</v>
      </c>
      <c r="B60" t="str">
        <f t="array" ref="B60">IF($A60="","",INDEX(Summary!$E:$E,$J60))</f>
        <v>Bajra Atta 1kg</v>
      </c>
      <c r="C60" t="str">
        <f t="array" ref="C60">IF($A60="","",INDEX(Summary!$B:$B,$J60))</f>
        <v>Atta</v>
      </c>
      <c r="D60" t="str">
        <f t="array" ref="D60">IF($A60="","",INDEX(Summary!$C:$C,$J60))</f>
        <v>C6</v>
      </c>
      <c r="E60" t="str">
        <f t="array" ref="E60">IF($A60="","",INDEX(Summary!$G$2:$N$2,MOD(ROW()-2,8)+1))</f>
        <v>USA Sea</v>
      </c>
      <c r="F60" s="2">
        <f t="array" ref="F60">IF($A60="",0,IFERROR(INDEX(Summary!$G$3:$N$62,$J60-2,MOD(ROW()-2,8)+1),0))</f>
        <v>0</v>
      </c>
      <c r="G60" s="2">
        <f t="array" ref="G60">IF($A60="",0,IFERROR(_xlfn.SWITCH($E60,"MRP (Domestic)",_xlfn.XLOOKUP($A60,Domestic!$C:$C,Domestic!$BE:$BE),"ROW Manjari",_xlfn.XLOOKUP($A60,ROW_Manjari!$C:$C,ROW_Manjari!$BE:$BE),"USA Sea",_xlfn.XLOOKUP($A60,USA_Sea!$C:$C,USA_Sea!$BE:$BE),"Amazon USA Sea",_xlfn.XLOOKUP($A60,Amazon_USA_Sea!$C:$C,Amazon_USA_Sea!$AX:$AX),"USA Air",_xlfn.XLOOKUP($A60,USA_Air!$C:$C,USA_Air!$BE:$BE),"USA Amazon",_xlfn.XLOOKUP($A60,USA_Amazon_Air!$C:$C,USA_Amazon_Air!$BE:$BE),"UK",_xlfn.XLOOKUP($A60,UK_Order!$C:$C,UK_Order!$BE:$BE),"MENA",_xlfn.XLOOKUP($A60,MENA_Order!$C:$C,MENA_Order!$BE:$BE),0),0))</f>
        <v>0</v>
      </c>
      <c r="H60" s="2">
        <f t="shared" si="0"/>
        <v>0</v>
      </c>
      <c r="I60" s="4">
        <f t="shared" si="1"/>
        <v>0</v>
      </c>
      <c r="J60">
        <f t="shared" si="2"/>
        <v>10</v>
      </c>
    </row>
    <row r="61" spans="1:10" hidden="1">
      <c r="A61" t="str">
        <f t="array" ref="A61">IFERROR(INDEX(Summary!$D:$D,$J61)&amp;"","")</f>
        <v>FG00028</v>
      </c>
      <c r="B61" t="str">
        <f t="array" ref="B61">IF($A61="","",INDEX(Summary!$E:$E,$J61))</f>
        <v>Bajra Atta 1kg</v>
      </c>
      <c r="C61" t="str">
        <f t="array" ref="C61">IF($A61="","",INDEX(Summary!$B:$B,$J61))</f>
        <v>Atta</v>
      </c>
      <c r="D61" t="str">
        <f t="array" ref="D61">IF($A61="","",INDEX(Summary!$C:$C,$J61))</f>
        <v>C6</v>
      </c>
      <c r="E61" t="str">
        <f t="array" ref="E61">IF($A61="","",INDEX(Summary!$G$2:$N$2,MOD(ROW()-2,8)+1))</f>
        <v>Amazon USA Sea</v>
      </c>
      <c r="F61" s="2">
        <f t="array" ref="F61">IF($A61="",0,IFERROR(INDEX(Summary!$G$3:$N$62,$J61-2,MOD(ROW()-2,8)+1),0))</f>
        <v>0</v>
      </c>
      <c r="G61" s="2">
        <f t="array" ref="G61">IF($A61="",0,IFERROR(_xlfn.SWITCH($E61,"MRP (Domestic)",_xlfn.XLOOKUP($A61,Domestic!$C:$C,Domestic!$BE:$BE),"ROW Manjari",_xlfn.XLOOKUP($A61,ROW_Manjari!$C:$C,ROW_Manjari!$BE:$BE),"USA Sea",_xlfn.XLOOKUP($A61,USA_Sea!$C:$C,USA_Sea!$BE:$BE),"Amazon USA Sea",_xlfn.XLOOKUP($A61,Amazon_USA_Sea!$C:$C,Amazon_USA_Sea!$AX:$AX),"USA Air",_xlfn.XLOOKUP($A61,USA_Air!$C:$C,USA_Air!$BE:$BE),"USA Amazon",_xlfn.XLOOKUP($A61,USA_Amazon_Air!$C:$C,USA_Amazon_Air!$BE:$BE),"UK",_xlfn.XLOOKUP($A61,UK_Order!$C:$C,UK_Order!$BE:$BE),"MENA",_xlfn.XLOOKUP($A61,MENA_Order!$C:$C,MENA_Order!$BE:$BE),0),0))</f>
        <v>0</v>
      </c>
      <c r="H61" s="2">
        <f t="shared" si="0"/>
        <v>0</v>
      </c>
      <c r="I61" s="4">
        <f t="shared" si="1"/>
        <v>0</v>
      </c>
      <c r="J61">
        <f t="shared" si="2"/>
        <v>10</v>
      </c>
    </row>
    <row r="62" spans="1:10" hidden="1">
      <c r="A62" t="str">
        <f t="array" ref="A62">IFERROR(INDEX(Summary!$D:$D,$J62)&amp;"","")</f>
        <v>FG00028</v>
      </c>
      <c r="B62" t="str">
        <f t="array" ref="B62">IF($A62="","",INDEX(Summary!$E:$E,$J62))</f>
        <v>Bajra Atta 1kg</v>
      </c>
      <c r="C62" t="str">
        <f t="array" ref="C62">IF($A62="","",INDEX(Summary!$B:$B,$J62))</f>
        <v>Atta</v>
      </c>
      <c r="D62" t="str">
        <f t="array" ref="D62">IF($A62="","",INDEX(Summary!$C:$C,$J62))</f>
        <v>C6</v>
      </c>
      <c r="E62" t="str">
        <f t="array" ref="E62">IF($A62="","",INDEX(Summary!$G$2:$N$2,MOD(ROW()-2,8)+1))</f>
        <v>USA Air</v>
      </c>
      <c r="F62" s="2">
        <f t="array" ref="F62">IF($A62="",0,IFERROR(INDEX(Summary!$G$3:$N$62,$J62-2,MOD(ROW()-2,8)+1),0))</f>
        <v>0</v>
      </c>
      <c r="G62" s="2">
        <f t="array" ref="G62">IF($A62="",0,IFERROR(_xlfn.SWITCH($E62,"MRP (Domestic)",_xlfn.XLOOKUP($A62,Domestic!$C:$C,Domestic!$BE:$BE),"ROW Manjari",_xlfn.XLOOKUP($A62,ROW_Manjari!$C:$C,ROW_Manjari!$BE:$BE),"USA Sea",_xlfn.XLOOKUP($A62,USA_Sea!$C:$C,USA_Sea!$BE:$BE),"Amazon USA Sea",_xlfn.XLOOKUP($A62,Amazon_USA_Sea!$C:$C,Amazon_USA_Sea!$AX:$AX),"USA Air",_xlfn.XLOOKUP($A62,USA_Air!$C:$C,USA_Air!$BE:$BE),"USA Amazon",_xlfn.XLOOKUP($A62,USA_Amazon_Air!$C:$C,USA_Amazon_Air!$BE:$BE),"UK",_xlfn.XLOOKUP($A62,UK_Order!$C:$C,UK_Order!$BE:$BE),"MENA",_xlfn.XLOOKUP($A62,MENA_Order!$C:$C,MENA_Order!$BE:$BE),0),0))</f>
        <v>0</v>
      </c>
      <c r="H62" s="2">
        <f t="shared" si="0"/>
        <v>0</v>
      </c>
      <c r="I62" s="4">
        <f t="shared" si="1"/>
        <v>0</v>
      </c>
      <c r="J62">
        <f t="shared" si="2"/>
        <v>10</v>
      </c>
    </row>
    <row r="63" spans="1:10" hidden="1">
      <c r="A63" t="str">
        <f t="array" ref="A63">IFERROR(INDEX(Summary!$D:$D,$J63)&amp;"","")</f>
        <v>FG00028</v>
      </c>
      <c r="B63" t="str">
        <f t="array" ref="B63">IF($A63="","",INDEX(Summary!$E:$E,$J63))</f>
        <v>Bajra Atta 1kg</v>
      </c>
      <c r="C63" t="str">
        <f t="array" ref="C63">IF($A63="","",INDEX(Summary!$B:$B,$J63))</f>
        <v>Atta</v>
      </c>
      <c r="D63" t="str">
        <f t="array" ref="D63">IF($A63="","",INDEX(Summary!$C:$C,$J63))</f>
        <v>C6</v>
      </c>
      <c r="E63" t="str">
        <f t="array" ref="E63">IF($A63="","",INDEX(Summary!$G$2:$N$2,MOD(ROW()-2,8)+1))</f>
        <v>USA Amazon</v>
      </c>
      <c r="F63" s="2">
        <f t="array" ref="F63">IF($A63="",0,IFERROR(INDEX(Summary!$G$3:$N$62,$J63-2,MOD(ROW()-2,8)+1),0))</f>
        <v>0</v>
      </c>
      <c r="G63" s="2">
        <f t="array" ref="G63">IF($A63="",0,IFERROR(_xlfn.SWITCH($E63,"MRP (Domestic)",_xlfn.XLOOKUP($A63,Domestic!$C:$C,Domestic!$BE:$BE),"ROW Manjari",_xlfn.XLOOKUP($A63,ROW_Manjari!$C:$C,ROW_Manjari!$BE:$BE),"USA Sea",_xlfn.XLOOKUP($A63,USA_Sea!$C:$C,USA_Sea!$BE:$BE),"Amazon USA Sea",_xlfn.XLOOKUP($A63,Amazon_USA_Sea!$C:$C,Amazon_USA_Sea!$AX:$AX),"USA Air",_xlfn.XLOOKUP($A63,USA_Air!$C:$C,USA_Air!$BE:$BE),"USA Amazon",_xlfn.XLOOKUP($A63,USA_Amazon_Air!$C:$C,USA_Amazon_Air!$BE:$BE),"UK",_xlfn.XLOOKUP($A63,UK_Order!$C:$C,UK_Order!$BE:$BE),"MENA",_xlfn.XLOOKUP($A63,MENA_Order!$C:$C,MENA_Order!$BE:$BE),0),0))</f>
        <v>0</v>
      </c>
      <c r="H63" s="2">
        <f t="shared" si="0"/>
        <v>0</v>
      </c>
      <c r="I63" s="4">
        <f t="shared" si="1"/>
        <v>0</v>
      </c>
      <c r="J63">
        <f t="shared" si="2"/>
        <v>10</v>
      </c>
    </row>
    <row r="64" spans="1:10" hidden="1">
      <c r="A64" t="str">
        <f t="array" ref="A64">IFERROR(INDEX(Summary!$D:$D,$J64)&amp;"","")</f>
        <v>FG00028</v>
      </c>
      <c r="B64" t="str">
        <f t="array" ref="B64">IF($A64="","",INDEX(Summary!$E:$E,$J64))</f>
        <v>Bajra Atta 1kg</v>
      </c>
      <c r="C64" t="str">
        <f t="array" ref="C64">IF($A64="","",INDEX(Summary!$B:$B,$J64))</f>
        <v>Atta</v>
      </c>
      <c r="D64" t="str">
        <f t="array" ref="D64">IF($A64="","",INDEX(Summary!$C:$C,$J64))</f>
        <v>C6</v>
      </c>
      <c r="E64" t="str">
        <f t="array" ref="E64">IF($A64="","",INDEX(Summary!$G$2:$N$2,MOD(ROW()-2,8)+1))</f>
        <v>UK</v>
      </c>
      <c r="F64" s="2">
        <f t="array" ref="F64">IF($A64="",0,IFERROR(INDEX(Summary!$G$3:$N$62,$J64-2,MOD(ROW()-2,8)+1),0))</f>
        <v>0</v>
      </c>
      <c r="G64" s="2">
        <f t="array" ref="G64">IF($A64="",0,IFERROR(_xlfn.SWITCH($E64,"MRP (Domestic)",_xlfn.XLOOKUP($A64,Domestic!$C:$C,Domestic!$BE:$BE),"ROW Manjari",_xlfn.XLOOKUP($A64,ROW_Manjari!$C:$C,ROW_Manjari!$BE:$BE),"USA Sea",_xlfn.XLOOKUP($A64,USA_Sea!$C:$C,USA_Sea!$BE:$BE),"Amazon USA Sea",_xlfn.XLOOKUP($A64,Amazon_USA_Sea!$C:$C,Amazon_USA_Sea!$AX:$AX),"USA Air",_xlfn.XLOOKUP($A64,USA_Air!$C:$C,USA_Air!$BE:$BE),"USA Amazon",_xlfn.XLOOKUP($A64,USA_Amazon_Air!$C:$C,USA_Amazon_Air!$BE:$BE),"UK",_xlfn.XLOOKUP($A64,UK_Order!$C:$C,UK_Order!$BE:$BE),"MENA",_xlfn.XLOOKUP($A64,MENA_Order!$C:$C,MENA_Order!$BE:$BE),0),0))</f>
        <v>0</v>
      </c>
      <c r="H64" s="2">
        <f t="shared" si="0"/>
        <v>0</v>
      </c>
      <c r="I64" s="4">
        <f t="shared" si="1"/>
        <v>0</v>
      </c>
      <c r="J64">
        <f t="shared" si="2"/>
        <v>10</v>
      </c>
    </row>
    <row r="65" spans="1:10">
      <c r="A65" t="str">
        <f t="array" ref="A65">IFERROR(INDEX(Summary!$D:$D,$J65)&amp;"","")</f>
        <v>FG00028</v>
      </c>
      <c r="B65" t="str">
        <f t="array" ref="B65">IF($A65="","",INDEX(Summary!$E:$E,$J65))</f>
        <v>Bajra Atta 1kg</v>
      </c>
      <c r="C65" t="str">
        <f t="array" ref="C65">IF($A65="","",INDEX(Summary!$B:$B,$J65))</f>
        <v>Atta</v>
      </c>
      <c r="D65" t="str">
        <f t="array" ref="D65">IF($A65="","",INDEX(Summary!$C:$C,$J65))</f>
        <v>C6</v>
      </c>
      <c r="E65" t="str">
        <f t="array" ref="E65">IF($A65="","",INDEX(Summary!$G$2:$N$2,MOD(ROW()-2,8)+1))</f>
        <v>MENA</v>
      </c>
      <c r="F65" s="2" t="str">
        <f t="array" ref="F65">IF($A65="",0,IFERROR(INDEX(Summary!$G$3:$N$62,$J65-2,MOD(ROW()-2,8)+1),0))</f>
        <v/>
      </c>
      <c r="G65" s="2">
        <f t="array" ref="G65">IF($A65="",0,IFERROR(_xlfn.SWITCH($E65,"MRP (Domestic)",_xlfn.XLOOKUP($A65,Domestic!$C:$C,Domestic!$BE:$BE),"ROW Manjari",_xlfn.XLOOKUP($A65,ROW_Manjari!$C:$C,ROW_Manjari!$BE:$BE),"USA Sea",_xlfn.XLOOKUP($A65,USA_Sea!$C:$C,USA_Sea!$BE:$BE),"Amazon USA Sea",_xlfn.XLOOKUP($A65,Amazon_USA_Sea!$C:$C,Amazon_USA_Sea!$AX:$AX),"USA Air",_xlfn.XLOOKUP($A65,USA_Air!$C:$C,USA_Air!$BE:$BE),"USA Amazon",_xlfn.XLOOKUP($A65,USA_Amazon_Air!$C:$C,USA_Amazon_Air!$BE:$BE),"UK",_xlfn.XLOOKUP($A65,UK_Order!$C:$C,UK_Order!$BE:$BE),"MENA",_xlfn.XLOOKUP($A65,MENA_Order!$C:$C,MENA_Order!$BE:$BE),0),0))</f>
        <v>0</v>
      </c>
      <c r="H65" s="2" t="e">
        <f t="shared" si="0"/>
        <v>#VALUE!</v>
      </c>
      <c r="I65" s="4">
        <f t="shared" si="1"/>
        <v>0</v>
      </c>
      <c r="J65">
        <f t="shared" si="2"/>
        <v>10</v>
      </c>
    </row>
    <row r="66" spans="1:10" hidden="1">
      <c r="A66" t="str">
        <f t="array" ref="A66">IFERROR(INDEX(Summary!$D:$D,$J66)&amp;"","")</f>
        <v>USFG00128</v>
      </c>
      <c r="B66" t="str">
        <f t="array" ref="B66">IF($A66="","",INDEX(Summary!$E:$E,$J66))</f>
        <v>Jowar atta 910g</v>
      </c>
      <c r="C66" t="str">
        <f t="array" ref="C66">IF($A66="","",INDEX(Summary!$B:$B,$J66))</f>
        <v>Atta</v>
      </c>
      <c r="D66" t="str">
        <f t="array" ref="D66">IF($A66="","",INDEX(Summary!$C:$C,$J66))</f>
        <v>C6</v>
      </c>
      <c r="E66" t="str">
        <f t="array" ref="E66">IF($A66="","",INDEX(Summary!$G$2:$N$2,MOD(ROW()-2,8)+1))</f>
        <v>MRP (Domestic)</v>
      </c>
      <c r="F66" s="2">
        <f t="array" ref="F66">IF($A66="",0,IFERROR(INDEX(Summary!$G$3:$N$62,$J66-2,MOD(ROW()-2,8)+1),0))</f>
        <v>0</v>
      </c>
      <c r="G66" s="2">
        <f t="array" ref="G66">IF($A66="",0,IFERROR(_xlfn.SWITCH($E66,"MRP (Domestic)",_xlfn.XLOOKUP($A66,Domestic!$C:$C,Domestic!$BE:$BE),"ROW Manjari",_xlfn.XLOOKUP($A66,ROW_Manjari!$C:$C,ROW_Manjari!$BE:$BE),"USA Sea",_xlfn.XLOOKUP($A66,USA_Sea!$C:$C,USA_Sea!$BE:$BE),"Amazon USA Sea",_xlfn.XLOOKUP($A66,Amazon_USA_Sea!$C:$C,Amazon_USA_Sea!$AX:$AX),"USA Air",_xlfn.XLOOKUP($A66,USA_Air!$C:$C,USA_Air!$BE:$BE),"USA Amazon",_xlfn.XLOOKUP($A66,USA_Amazon_Air!$C:$C,USA_Amazon_Air!$BE:$BE),"UK",_xlfn.XLOOKUP($A66,UK_Order!$C:$C,UK_Order!$BE:$BE),"MENA",_xlfn.XLOOKUP($A66,MENA_Order!$C:$C,MENA_Order!$BE:$BE),0),0))</f>
        <v>0</v>
      </c>
      <c r="H66" s="2">
        <f t="shared" ref="H66:H129" si="3">IF($A66="",0,MAX(0,$F66-$G66))</f>
        <v>0</v>
      </c>
      <c r="I66" s="4">
        <f t="shared" ref="I66:I129" si="4">IF($A66="",0,IFERROR($G66/$F66,0))</f>
        <v>0</v>
      </c>
      <c r="J66">
        <f t="shared" ref="J66:J129" si="5">INT((ROW()-2)/8)+3</f>
        <v>11</v>
      </c>
    </row>
    <row r="67" spans="1:10" hidden="1">
      <c r="A67" t="str">
        <f t="array" ref="A67">IFERROR(INDEX(Summary!$D:$D,$J67)&amp;"","")</f>
        <v>USFG00128</v>
      </c>
      <c r="B67" t="str">
        <f t="array" ref="B67">IF($A67="","",INDEX(Summary!$E:$E,$J67))</f>
        <v>Jowar atta 910g</v>
      </c>
      <c r="C67" t="str">
        <f t="array" ref="C67">IF($A67="","",INDEX(Summary!$B:$B,$J67))</f>
        <v>Atta</v>
      </c>
      <c r="D67" t="str">
        <f t="array" ref="D67">IF($A67="","",INDEX(Summary!$C:$C,$J67))</f>
        <v>C6</v>
      </c>
      <c r="E67" t="str">
        <f t="array" ref="E67">IF($A67="","",INDEX(Summary!$G$2:$N$2,MOD(ROW()-2,8)+1))</f>
        <v>ROW Manjari</v>
      </c>
      <c r="F67" s="2">
        <f t="array" ref="F67">IF($A67="",0,IFERROR(INDEX(Summary!$G$3:$N$62,$J67-2,MOD(ROW()-2,8)+1),0))</f>
        <v>21</v>
      </c>
      <c r="G67" s="2">
        <f t="array" ref="G67">IF($A67="",0,IFERROR(_xlfn.SWITCH($E67,"MRP (Domestic)",_xlfn.XLOOKUP($A67,Domestic!$C:$C,Domestic!$BE:$BE),"ROW Manjari",_xlfn.XLOOKUP($A67,ROW_Manjari!$C:$C,ROW_Manjari!$BE:$BE),"USA Sea",_xlfn.XLOOKUP($A67,USA_Sea!$C:$C,USA_Sea!$BE:$BE),"Amazon USA Sea",_xlfn.XLOOKUP($A67,Amazon_USA_Sea!$C:$C,Amazon_USA_Sea!$AX:$AX),"USA Air",_xlfn.XLOOKUP($A67,USA_Air!$C:$C,USA_Air!$BE:$BE),"USA Amazon",_xlfn.XLOOKUP($A67,USA_Amazon_Air!$C:$C,USA_Amazon_Air!$BE:$BE),"UK",_xlfn.XLOOKUP($A67,UK_Order!$C:$C,UK_Order!$BE:$BE),"MENA",_xlfn.XLOOKUP($A67,MENA_Order!$C:$C,MENA_Order!$BE:$BE),0),0))</f>
        <v>0</v>
      </c>
      <c r="H67" s="2">
        <f t="shared" si="3"/>
        <v>21</v>
      </c>
      <c r="I67" s="4">
        <f t="shared" si="4"/>
        <v>0</v>
      </c>
      <c r="J67">
        <f t="shared" si="5"/>
        <v>11</v>
      </c>
    </row>
    <row r="68" spans="1:10" hidden="1">
      <c r="A68" t="str">
        <f t="array" ref="A68">IFERROR(INDEX(Summary!$D:$D,$J68)&amp;"","")</f>
        <v>USFG00128</v>
      </c>
      <c r="B68" t="str">
        <f t="array" ref="B68">IF($A68="","",INDEX(Summary!$E:$E,$J68))</f>
        <v>Jowar atta 910g</v>
      </c>
      <c r="C68" t="str">
        <f t="array" ref="C68">IF($A68="","",INDEX(Summary!$B:$B,$J68))</f>
        <v>Atta</v>
      </c>
      <c r="D68" t="str">
        <f t="array" ref="D68">IF($A68="","",INDEX(Summary!$C:$C,$J68))</f>
        <v>C6</v>
      </c>
      <c r="E68" t="str">
        <f t="array" ref="E68">IF($A68="","",INDEX(Summary!$G$2:$N$2,MOD(ROW()-2,8)+1))</f>
        <v>USA Sea</v>
      </c>
      <c r="F68" s="2">
        <f t="array" ref="F68">IF($A68="",0,IFERROR(INDEX(Summary!$G$3:$N$62,$J68-2,MOD(ROW()-2,8)+1),0))</f>
        <v>0</v>
      </c>
      <c r="G68" s="2">
        <f t="array" ref="G68">IF($A68="",0,IFERROR(_xlfn.SWITCH($E68,"MRP (Domestic)",_xlfn.XLOOKUP($A68,Domestic!$C:$C,Domestic!$BE:$BE),"ROW Manjari",_xlfn.XLOOKUP($A68,ROW_Manjari!$C:$C,ROW_Manjari!$BE:$BE),"USA Sea",_xlfn.XLOOKUP($A68,USA_Sea!$C:$C,USA_Sea!$BE:$BE),"Amazon USA Sea",_xlfn.XLOOKUP($A68,Amazon_USA_Sea!$C:$C,Amazon_USA_Sea!$AX:$AX),"USA Air",_xlfn.XLOOKUP($A68,USA_Air!$C:$C,USA_Air!$BE:$BE),"USA Amazon",_xlfn.XLOOKUP($A68,USA_Amazon_Air!$C:$C,USA_Amazon_Air!$BE:$BE),"UK",_xlfn.XLOOKUP($A68,UK_Order!$C:$C,UK_Order!$BE:$BE),"MENA",_xlfn.XLOOKUP($A68,MENA_Order!$C:$C,MENA_Order!$BE:$BE),0),0))</f>
        <v>0</v>
      </c>
      <c r="H68" s="2">
        <f t="shared" si="3"/>
        <v>0</v>
      </c>
      <c r="I68" s="4">
        <f t="shared" si="4"/>
        <v>0</v>
      </c>
      <c r="J68">
        <f t="shared" si="5"/>
        <v>11</v>
      </c>
    </row>
    <row r="69" spans="1:10" hidden="1">
      <c r="A69" t="str">
        <f t="array" ref="A69">IFERROR(INDEX(Summary!$D:$D,$J69)&amp;"","")</f>
        <v>USFG00128</v>
      </c>
      <c r="B69" t="str">
        <f t="array" ref="B69">IF($A69="","",INDEX(Summary!$E:$E,$J69))</f>
        <v>Jowar atta 910g</v>
      </c>
      <c r="C69" t="str">
        <f t="array" ref="C69">IF($A69="","",INDEX(Summary!$B:$B,$J69))</f>
        <v>Atta</v>
      </c>
      <c r="D69" t="str">
        <f t="array" ref="D69">IF($A69="","",INDEX(Summary!$C:$C,$J69))</f>
        <v>C6</v>
      </c>
      <c r="E69" t="str">
        <f t="array" ref="E69">IF($A69="","",INDEX(Summary!$G$2:$N$2,MOD(ROW()-2,8)+1))</f>
        <v>Amazon USA Sea</v>
      </c>
      <c r="F69" s="2">
        <f t="array" ref="F69">IF($A69="",0,IFERROR(INDEX(Summary!$G$3:$N$62,$J69-2,MOD(ROW()-2,8)+1),0))</f>
        <v>0</v>
      </c>
      <c r="G69" s="2">
        <f t="array" ref="G69">IF($A69="",0,IFERROR(_xlfn.SWITCH($E69,"MRP (Domestic)",_xlfn.XLOOKUP($A69,Domestic!$C:$C,Domestic!$BE:$BE),"ROW Manjari",_xlfn.XLOOKUP($A69,ROW_Manjari!$C:$C,ROW_Manjari!$BE:$BE),"USA Sea",_xlfn.XLOOKUP($A69,USA_Sea!$C:$C,USA_Sea!$BE:$BE),"Amazon USA Sea",_xlfn.XLOOKUP($A69,Amazon_USA_Sea!$C:$C,Amazon_USA_Sea!$AX:$AX),"USA Air",_xlfn.XLOOKUP($A69,USA_Air!$C:$C,USA_Air!$BE:$BE),"USA Amazon",_xlfn.XLOOKUP($A69,USA_Amazon_Air!$C:$C,USA_Amazon_Air!$BE:$BE),"UK",_xlfn.XLOOKUP($A69,UK_Order!$C:$C,UK_Order!$BE:$BE),"MENA",_xlfn.XLOOKUP($A69,MENA_Order!$C:$C,MENA_Order!$BE:$BE),0),0))</f>
        <v>0</v>
      </c>
      <c r="H69" s="2">
        <f t="shared" si="3"/>
        <v>0</v>
      </c>
      <c r="I69" s="4">
        <f t="shared" si="4"/>
        <v>0</v>
      </c>
      <c r="J69">
        <f t="shared" si="5"/>
        <v>11</v>
      </c>
    </row>
    <row r="70" spans="1:10" hidden="1">
      <c r="A70" t="str">
        <f t="array" ref="A70">IFERROR(INDEX(Summary!$D:$D,$J70)&amp;"","")</f>
        <v>USFG00128</v>
      </c>
      <c r="B70" t="str">
        <f t="array" ref="B70">IF($A70="","",INDEX(Summary!$E:$E,$J70))</f>
        <v>Jowar atta 910g</v>
      </c>
      <c r="C70" t="str">
        <f t="array" ref="C70">IF($A70="","",INDEX(Summary!$B:$B,$J70))</f>
        <v>Atta</v>
      </c>
      <c r="D70" t="str">
        <f t="array" ref="D70">IF($A70="","",INDEX(Summary!$C:$C,$J70))</f>
        <v>C6</v>
      </c>
      <c r="E70" t="str">
        <f t="array" ref="E70">IF($A70="","",INDEX(Summary!$G$2:$N$2,MOD(ROW()-2,8)+1))</f>
        <v>USA Air</v>
      </c>
      <c r="F70" s="2">
        <f t="array" ref="F70">IF($A70="",0,IFERROR(INDEX(Summary!$G$3:$N$62,$J70-2,MOD(ROW()-2,8)+1),0))</f>
        <v>366</v>
      </c>
      <c r="G70" s="2">
        <f t="array" ref="G70">IF($A70="",0,IFERROR(_xlfn.SWITCH($E70,"MRP (Domestic)",_xlfn.XLOOKUP($A70,Domestic!$C:$C,Domestic!$BE:$BE),"ROW Manjari",_xlfn.XLOOKUP($A70,ROW_Manjari!$C:$C,ROW_Manjari!$BE:$BE),"USA Sea",_xlfn.XLOOKUP($A70,USA_Sea!$C:$C,USA_Sea!$BE:$BE),"Amazon USA Sea",_xlfn.XLOOKUP($A70,Amazon_USA_Sea!$C:$C,Amazon_USA_Sea!$AX:$AX),"USA Air",_xlfn.XLOOKUP($A70,USA_Air!$C:$C,USA_Air!$BE:$BE),"USA Amazon",_xlfn.XLOOKUP($A70,USA_Amazon_Air!$C:$C,USA_Amazon_Air!$BE:$BE),"UK",_xlfn.XLOOKUP($A70,UK_Order!$C:$C,UK_Order!$BE:$BE),"MENA",_xlfn.XLOOKUP($A70,MENA_Order!$C:$C,MENA_Order!$BE:$BE),0),0))</f>
        <v>0</v>
      </c>
      <c r="H70" s="2">
        <f t="shared" si="3"/>
        <v>366</v>
      </c>
      <c r="I70" s="4">
        <f t="shared" si="4"/>
        <v>0</v>
      </c>
      <c r="J70">
        <f t="shared" si="5"/>
        <v>11</v>
      </c>
    </row>
    <row r="71" spans="1:10" hidden="1">
      <c r="A71" t="str">
        <f t="array" ref="A71">IFERROR(INDEX(Summary!$D:$D,$J71)&amp;"","")</f>
        <v>USFG00128</v>
      </c>
      <c r="B71" t="str">
        <f t="array" ref="B71">IF($A71="","",INDEX(Summary!$E:$E,$J71))</f>
        <v>Jowar atta 910g</v>
      </c>
      <c r="C71" t="str">
        <f t="array" ref="C71">IF($A71="","",INDEX(Summary!$B:$B,$J71))</f>
        <v>Atta</v>
      </c>
      <c r="D71" t="str">
        <f t="array" ref="D71">IF($A71="","",INDEX(Summary!$C:$C,$J71))</f>
        <v>C6</v>
      </c>
      <c r="E71" t="str">
        <f t="array" ref="E71">IF($A71="","",INDEX(Summary!$G$2:$N$2,MOD(ROW()-2,8)+1))</f>
        <v>USA Amazon</v>
      </c>
      <c r="F71" s="2">
        <f t="array" ref="F71">IF($A71="",0,IFERROR(INDEX(Summary!$G$3:$N$62,$J71-2,MOD(ROW()-2,8)+1),0))</f>
        <v>0</v>
      </c>
      <c r="G71" s="2">
        <f t="array" ref="G71">IF($A71="",0,IFERROR(_xlfn.SWITCH($E71,"MRP (Domestic)",_xlfn.XLOOKUP($A71,Domestic!$C:$C,Domestic!$BE:$BE),"ROW Manjari",_xlfn.XLOOKUP($A71,ROW_Manjari!$C:$C,ROW_Manjari!$BE:$BE),"USA Sea",_xlfn.XLOOKUP($A71,USA_Sea!$C:$C,USA_Sea!$BE:$BE),"Amazon USA Sea",_xlfn.XLOOKUP($A71,Amazon_USA_Sea!$C:$C,Amazon_USA_Sea!$AX:$AX),"USA Air",_xlfn.XLOOKUP($A71,USA_Air!$C:$C,USA_Air!$BE:$BE),"USA Amazon",_xlfn.XLOOKUP($A71,USA_Amazon_Air!$C:$C,USA_Amazon_Air!$BE:$BE),"UK",_xlfn.XLOOKUP($A71,UK_Order!$C:$C,UK_Order!$BE:$BE),"MENA",_xlfn.XLOOKUP($A71,MENA_Order!$C:$C,MENA_Order!$BE:$BE),0),0))</f>
        <v>0</v>
      </c>
      <c r="H71" s="2">
        <f t="shared" si="3"/>
        <v>0</v>
      </c>
      <c r="I71" s="4">
        <f t="shared" si="4"/>
        <v>0</v>
      </c>
      <c r="J71">
        <f t="shared" si="5"/>
        <v>11</v>
      </c>
    </row>
    <row r="72" spans="1:10" hidden="1">
      <c r="A72" t="str">
        <f t="array" ref="A72">IFERROR(INDEX(Summary!$D:$D,$J72)&amp;"","")</f>
        <v>USFG00128</v>
      </c>
      <c r="B72" t="str">
        <f t="array" ref="B72">IF($A72="","",INDEX(Summary!$E:$E,$J72))</f>
        <v>Jowar atta 910g</v>
      </c>
      <c r="C72" t="str">
        <f t="array" ref="C72">IF($A72="","",INDEX(Summary!$B:$B,$J72))</f>
        <v>Atta</v>
      </c>
      <c r="D72" t="str">
        <f t="array" ref="D72">IF($A72="","",INDEX(Summary!$C:$C,$J72))</f>
        <v>C6</v>
      </c>
      <c r="E72" t="str">
        <f t="array" ref="E72">IF($A72="","",INDEX(Summary!$G$2:$N$2,MOD(ROW()-2,8)+1))</f>
        <v>UK</v>
      </c>
      <c r="F72" s="2">
        <f t="array" ref="F72">IF($A72="",0,IFERROR(INDEX(Summary!$G$3:$N$62,$J72-2,MOD(ROW()-2,8)+1),0))</f>
        <v>0</v>
      </c>
      <c r="G72" s="2">
        <f t="array" ref="G72">IF($A72="",0,IFERROR(_xlfn.SWITCH($E72,"MRP (Domestic)",_xlfn.XLOOKUP($A72,Domestic!$C:$C,Domestic!$BE:$BE),"ROW Manjari",_xlfn.XLOOKUP($A72,ROW_Manjari!$C:$C,ROW_Manjari!$BE:$BE),"USA Sea",_xlfn.XLOOKUP($A72,USA_Sea!$C:$C,USA_Sea!$BE:$BE),"Amazon USA Sea",_xlfn.XLOOKUP($A72,Amazon_USA_Sea!$C:$C,Amazon_USA_Sea!$AX:$AX),"USA Air",_xlfn.XLOOKUP($A72,USA_Air!$C:$C,USA_Air!$BE:$BE),"USA Amazon",_xlfn.XLOOKUP($A72,USA_Amazon_Air!$C:$C,USA_Amazon_Air!$BE:$BE),"UK",_xlfn.XLOOKUP($A72,UK_Order!$C:$C,UK_Order!$BE:$BE),"MENA",_xlfn.XLOOKUP($A72,MENA_Order!$C:$C,MENA_Order!$BE:$BE),0),0))</f>
        <v>0</v>
      </c>
      <c r="H72" s="2">
        <f t="shared" si="3"/>
        <v>0</v>
      </c>
      <c r="I72" s="4">
        <f t="shared" si="4"/>
        <v>0</v>
      </c>
      <c r="J72">
        <f t="shared" si="5"/>
        <v>11</v>
      </c>
    </row>
    <row r="73" spans="1:10">
      <c r="A73" t="str">
        <f t="array" ref="A73">IFERROR(INDEX(Summary!$D:$D,$J73)&amp;"","")</f>
        <v>USFG00128</v>
      </c>
      <c r="B73" t="str">
        <f t="array" ref="B73">IF($A73="","",INDEX(Summary!$E:$E,$J73))</f>
        <v>Jowar atta 910g</v>
      </c>
      <c r="C73" t="str">
        <f t="array" ref="C73">IF($A73="","",INDEX(Summary!$B:$B,$J73))</f>
        <v>Atta</v>
      </c>
      <c r="D73" t="str">
        <f t="array" ref="D73">IF($A73="","",INDEX(Summary!$C:$C,$J73))</f>
        <v>C6</v>
      </c>
      <c r="E73" t="str">
        <f t="array" ref="E73">IF($A73="","",INDEX(Summary!$G$2:$N$2,MOD(ROW()-2,8)+1))</f>
        <v>MENA</v>
      </c>
      <c r="F73" s="2">
        <f t="array" ref="F73">IF($A73="",0,IFERROR(INDEX(Summary!$G$3:$N$62,$J73-2,MOD(ROW()-2,8)+1),0))</f>
        <v>0</v>
      </c>
      <c r="G73" s="2">
        <f t="array" ref="G73">IF($A73="",0,IFERROR(_xlfn.SWITCH($E73,"MRP (Domestic)",_xlfn.XLOOKUP($A73,Domestic!$C:$C,Domestic!$BE:$BE),"ROW Manjari",_xlfn.XLOOKUP($A73,ROW_Manjari!$C:$C,ROW_Manjari!$BE:$BE),"USA Sea",_xlfn.XLOOKUP($A73,USA_Sea!$C:$C,USA_Sea!$BE:$BE),"Amazon USA Sea",_xlfn.XLOOKUP($A73,Amazon_USA_Sea!$C:$C,Amazon_USA_Sea!$AX:$AX),"USA Air",_xlfn.XLOOKUP($A73,USA_Air!$C:$C,USA_Air!$BE:$BE),"USA Amazon",_xlfn.XLOOKUP($A73,USA_Amazon_Air!$C:$C,USA_Amazon_Air!$BE:$BE),"UK",_xlfn.XLOOKUP($A73,UK_Order!$C:$C,UK_Order!$BE:$BE),"MENA",_xlfn.XLOOKUP($A73,MENA_Order!$C:$C,MENA_Order!$BE:$BE),0),0))</f>
        <v>0</v>
      </c>
      <c r="H73" s="2">
        <f t="shared" si="3"/>
        <v>0</v>
      </c>
      <c r="I73" s="4">
        <f t="shared" si="4"/>
        <v>0</v>
      </c>
      <c r="J73">
        <f t="shared" si="5"/>
        <v>11</v>
      </c>
    </row>
    <row r="74" spans="1:10" hidden="1">
      <c r="A74" t="str">
        <f t="array" ref="A74">IFERROR(INDEX(Summary!$D:$D,$J74)&amp;"","")</f>
        <v>FG01046</v>
      </c>
      <c r="B74" t="str">
        <f t="array" ref="B74">IF($A74="","",INDEX(Summary!$E:$E,$J74))</f>
        <v>High Protein atta - 1kg</v>
      </c>
      <c r="C74" t="str">
        <f t="array" ref="C74">IF($A74="","",INDEX(Summary!$B:$B,$J74))</f>
        <v>Atta</v>
      </c>
      <c r="D74" t="str">
        <f t="array" ref="D74">IF($A74="","",INDEX(Summary!$C:$C,$J74))</f>
        <v>C6</v>
      </c>
      <c r="E74" t="str">
        <f t="array" ref="E74">IF($A74="","",INDEX(Summary!$G$2:$N$2,MOD(ROW()-2,8)+1))</f>
        <v>MRP (Domestic)</v>
      </c>
      <c r="F74" s="2">
        <f t="array" ref="F74">IF($A74="",0,IFERROR(INDEX(Summary!$G$3:$N$62,$J74-2,MOD(ROW()-2,8)+1),0))</f>
        <v>7602</v>
      </c>
      <c r="G74" s="2">
        <f t="array" ref="G74">IF($A74="",0,IFERROR(_xlfn.SWITCH($E74,"MRP (Domestic)",_xlfn.XLOOKUP($A74,Domestic!$C:$C,Domestic!$BE:$BE),"ROW Manjari",_xlfn.XLOOKUP($A74,ROW_Manjari!$C:$C,ROW_Manjari!$BE:$BE),"USA Sea",_xlfn.XLOOKUP($A74,USA_Sea!$C:$C,USA_Sea!$BE:$BE),"Amazon USA Sea",_xlfn.XLOOKUP($A74,Amazon_USA_Sea!$C:$C,Amazon_USA_Sea!$AX:$AX),"USA Air",_xlfn.XLOOKUP($A74,USA_Air!$C:$C,USA_Air!$BE:$BE),"USA Amazon",_xlfn.XLOOKUP($A74,USA_Amazon_Air!$C:$C,USA_Amazon_Air!$BE:$BE),"UK",_xlfn.XLOOKUP($A74,UK_Order!$C:$C,UK_Order!$BE:$BE),"MENA",_xlfn.XLOOKUP($A74,MENA_Order!$C:$C,MENA_Order!$BE:$BE),0),0))</f>
        <v>6503</v>
      </c>
      <c r="H74" s="2">
        <f t="shared" si="3"/>
        <v>1099</v>
      </c>
      <c r="I74" s="4">
        <f t="shared" si="4"/>
        <v>0.85543278084714547</v>
      </c>
      <c r="J74">
        <f t="shared" si="5"/>
        <v>12</v>
      </c>
    </row>
    <row r="75" spans="1:10" hidden="1">
      <c r="A75" t="str">
        <f t="array" ref="A75">IFERROR(INDEX(Summary!$D:$D,$J75)&amp;"","")</f>
        <v>FG01046</v>
      </c>
      <c r="B75" t="str">
        <f t="array" ref="B75">IF($A75="","",INDEX(Summary!$E:$E,$J75))</f>
        <v>High Protein atta - 1kg</v>
      </c>
      <c r="C75" t="str">
        <f t="array" ref="C75">IF($A75="","",INDEX(Summary!$B:$B,$J75))</f>
        <v>Atta</v>
      </c>
      <c r="D75" t="str">
        <f t="array" ref="D75">IF($A75="","",INDEX(Summary!$C:$C,$J75))</f>
        <v>C6</v>
      </c>
      <c r="E75" t="str">
        <f t="array" ref="E75">IF($A75="","",INDEX(Summary!$G$2:$N$2,MOD(ROW()-2,8)+1))</f>
        <v>ROW Manjari</v>
      </c>
      <c r="F75" s="2">
        <f t="array" ref="F75">IF($A75="",0,IFERROR(INDEX(Summary!$G$3:$N$62,$J75-2,MOD(ROW()-2,8)+1),0))</f>
        <v>0</v>
      </c>
      <c r="G75" s="2">
        <f t="array" ref="G75">IF($A75="",0,IFERROR(_xlfn.SWITCH($E75,"MRP (Domestic)",_xlfn.XLOOKUP($A75,Domestic!$C:$C,Domestic!$BE:$BE),"ROW Manjari",_xlfn.XLOOKUP($A75,ROW_Manjari!$C:$C,ROW_Manjari!$BE:$BE),"USA Sea",_xlfn.XLOOKUP($A75,USA_Sea!$C:$C,USA_Sea!$BE:$BE),"Amazon USA Sea",_xlfn.XLOOKUP($A75,Amazon_USA_Sea!$C:$C,Amazon_USA_Sea!$AX:$AX),"USA Air",_xlfn.XLOOKUP($A75,USA_Air!$C:$C,USA_Air!$BE:$BE),"USA Amazon",_xlfn.XLOOKUP($A75,USA_Amazon_Air!$C:$C,USA_Amazon_Air!$BE:$BE),"UK",_xlfn.XLOOKUP($A75,UK_Order!$C:$C,UK_Order!$BE:$BE),"MENA",_xlfn.XLOOKUP($A75,MENA_Order!$C:$C,MENA_Order!$BE:$BE),0),0))</f>
        <v>0</v>
      </c>
      <c r="H75" s="2">
        <f t="shared" si="3"/>
        <v>0</v>
      </c>
      <c r="I75" s="4">
        <f t="shared" si="4"/>
        <v>0</v>
      </c>
      <c r="J75">
        <f t="shared" si="5"/>
        <v>12</v>
      </c>
    </row>
    <row r="76" spans="1:10" hidden="1">
      <c r="A76" t="str">
        <f t="array" ref="A76">IFERROR(INDEX(Summary!$D:$D,$J76)&amp;"","")</f>
        <v>FG01046</v>
      </c>
      <c r="B76" t="str">
        <f t="array" ref="B76">IF($A76="","",INDEX(Summary!$E:$E,$J76))</f>
        <v>High Protein atta - 1kg</v>
      </c>
      <c r="C76" t="str">
        <f t="array" ref="C76">IF($A76="","",INDEX(Summary!$B:$B,$J76))</f>
        <v>Atta</v>
      </c>
      <c r="D76" t="str">
        <f t="array" ref="D76">IF($A76="","",INDEX(Summary!$C:$C,$J76))</f>
        <v>C6</v>
      </c>
      <c r="E76" t="str">
        <f t="array" ref="E76">IF($A76="","",INDEX(Summary!$G$2:$N$2,MOD(ROW()-2,8)+1))</f>
        <v>USA Sea</v>
      </c>
      <c r="F76" s="2">
        <f t="array" ref="F76">IF($A76="",0,IFERROR(INDEX(Summary!$G$3:$N$62,$J76-2,MOD(ROW()-2,8)+1),0))</f>
        <v>4500</v>
      </c>
      <c r="G76" s="2">
        <f t="array" ref="G76">IF($A76="",0,IFERROR(_xlfn.SWITCH($E76,"MRP (Domestic)",_xlfn.XLOOKUP($A76,Domestic!$C:$C,Domestic!$BE:$BE),"ROW Manjari",_xlfn.XLOOKUP($A76,ROW_Manjari!$C:$C,ROW_Manjari!$BE:$BE),"USA Sea",_xlfn.XLOOKUP($A76,USA_Sea!$C:$C,USA_Sea!$BE:$BE),"Amazon USA Sea",_xlfn.XLOOKUP($A76,Amazon_USA_Sea!$C:$C,Amazon_USA_Sea!$AX:$AX),"USA Air",_xlfn.XLOOKUP($A76,USA_Air!$C:$C,USA_Air!$BE:$BE),"USA Amazon",_xlfn.XLOOKUP($A76,USA_Amazon_Air!$C:$C,USA_Amazon_Air!$BE:$BE),"UK",_xlfn.XLOOKUP($A76,UK_Order!$C:$C,UK_Order!$BE:$BE),"MENA",_xlfn.XLOOKUP($A76,MENA_Order!$C:$C,MENA_Order!$BE:$BE),0),0))</f>
        <v>4681</v>
      </c>
      <c r="H76" s="2">
        <f t="shared" si="3"/>
        <v>0</v>
      </c>
      <c r="I76" s="4">
        <f t="shared" si="4"/>
        <v>1.0402222222222222</v>
      </c>
      <c r="J76">
        <f t="shared" si="5"/>
        <v>12</v>
      </c>
    </row>
    <row r="77" spans="1:10" hidden="1">
      <c r="A77" t="str">
        <f t="array" ref="A77">IFERROR(INDEX(Summary!$D:$D,$J77)&amp;"","")</f>
        <v>FG01046</v>
      </c>
      <c r="B77" t="str">
        <f t="array" ref="B77">IF($A77="","",INDEX(Summary!$E:$E,$J77))</f>
        <v>High Protein atta - 1kg</v>
      </c>
      <c r="C77" t="str">
        <f t="array" ref="C77">IF($A77="","",INDEX(Summary!$B:$B,$J77))</f>
        <v>Atta</v>
      </c>
      <c r="D77" t="str">
        <f t="array" ref="D77">IF($A77="","",INDEX(Summary!$C:$C,$J77))</f>
        <v>C6</v>
      </c>
      <c r="E77" t="str">
        <f t="array" ref="E77">IF($A77="","",INDEX(Summary!$G$2:$N$2,MOD(ROW()-2,8)+1))</f>
        <v>Amazon USA Sea</v>
      </c>
      <c r="F77" s="2">
        <f t="array" ref="F77">IF($A77="",0,IFERROR(INDEX(Summary!$G$3:$N$62,$J77-2,MOD(ROW()-2,8)+1),0))</f>
        <v>0</v>
      </c>
      <c r="G77" s="2">
        <f t="array" ref="G77">IF($A77="",0,IFERROR(_xlfn.SWITCH($E77,"MRP (Domestic)",_xlfn.XLOOKUP($A77,Domestic!$C:$C,Domestic!$BE:$BE),"ROW Manjari",_xlfn.XLOOKUP($A77,ROW_Manjari!$C:$C,ROW_Manjari!$BE:$BE),"USA Sea",_xlfn.XLOOKUP($A77,USA_Sea!$C:$C,USA_Sea!$BE:$BE),"Amazon USA Sea",_xlfn.XLOOKUP($A77,Amazon_USA_Sea!$C:$C,Amazon_USA_Sea!$AX:$AX),"USA Air",_xlfn.XLOOKUP($A77,USA_Air!$C:$C,USA_Air!$BE:$BE),"USA Amazon",_xlfn.XLOOKUP($A77,USA_Amazon_Air!$C:$C,USA_Amazon_Air!$BE:$BE),"UK",_xlfn.XLOOKUP($A77,UK_Order!$C:$C,UK_Order!$BE:$BE),"MENA",_xlfn.XLOOKUP($A77,MENA_Order!$C:$C,MENA_Order!$BE:$BE),0),0))</f>
        <v>0</v>
      </c>
      <c r="H77" s="2">
        <f t="shared" si="3"/>
        <v>0</v>
      </c>
      <c r="I77" s="4">
        <f t="shared" si="4"/>
        <v>0</v>
      </c>
      <c r="J77">
        <f t="shared" si="5"/>
        <v>12</v>
      </c>
    </row>
    <row r="78" spans="1:10" hidden="1">
      <c r="A78" t="str">
        <f t="array" ref="A78">IFERROR(INDEX(Summary!$D:$D,$J78)&amp;"","")</f>
        <v>FG01046</v>
      </c>
      <c r="B78" t="str">
        <f t="array" ref="B78">IF($A78="","",INDEX(Summary!$E:$E,$J78))</f>
        <v>High Protein atta - 1kg</v>
      </c>
      <c r="C78" t="str">
        <f t="array" ref="C78">IF($A78="","",INDEX(Summary!$B:$B,$J78))</f>
        <v>Atta</v>
      </c>
      <c r="D78" t="str">
        <f t="array" ref="D78">IF($A78="","",INDEX(Summary!$C:$C,$J78))</f>
        <v>C6</v>
      </c>
      <c r="E78" t="str">
        <f t="array" ref="E78">IF($A78="","",INDEX(Summary!$G$2:$N$2,MOD(ROW()-2,8)+1))</f>
        <v>USA Air</v>
      </c>
      <c r="F78" s="2">
        <f t="array" ref="F78">IF($A78="",0,IFERROR(INDEX(Summary!$G$3:$N$62,$J78-2,MOD(ROW()-2,8)+1),0))</f>
        <v>1500</v>
      </c>
      <c r="G78" s="2">
        <f t="array" ref="G78">IF($A78="",0,IFERROR(_xlfn.SWITCH($E78,"MRP (Domestic)",_xlfn.XLOOKUP($A78,Domestic!$C:$C,Domestic!$BE:$BE),"ROW Manjari",_xlfn.XLOOKUP($A78,ROW_Manjari!$C:$C,ROW_Manjari!$BE:$BE),"USA Sea",_xlfn.XLOOKUP($A78,USA_Sea!$C:$C,USA_Sea!$BE:$BE),"Amazon USA Sea",_xlfn.XLOOKUP($A78,Amazon_USA_Sea!$C:$C,Amazon_USA_Sea!$AX:$AX),"USA Air",_xlfn.XLOOKUP($A78,USA_Air!$C:$C,USA_Air!$BE:$BE),"USA Amazon",_xlfn.XLOOKUP($A78,USA_Amazon_Air!$C:$C,USA_Amazon_Air!$BE:$BE),"UK",_xlfn.XLOOKUP($A78,UK_Order!$C:$C,UK_Order!$BE:$BE),"MENA",_xlfn.XLOOKUP($A78,MENA_Order!$C:$C,MENA_Order!$BE:$BE),0),0))</f>
        <v>1508</v>
      </c>
      <c r="H78" s="2">
        <f t="shared" si="3"/>
        <v>0</v>
      </c>
      <c r="I78" s="4">
        <f t="shared" si="4"/>
        <v>1.0053333333333334</v>
      </c>
      <c r="J78">
        <f t="shared" si="5"/>
        <v>12</v>
      </c>
    </row>
    <row r="79" spans="1:10" hidden="1">
      <c r="A79" t="str">
        <f t="array" ref="A79">IFERROR(INDEX(Summary!$D:$D,$J79)&amp;"","")</f>
        <v>FG01046</v>
      </c>
      <c r="B79" t="str">
        <f t="array" ref="B79">IF($A79="","",INDEX(Summary!$E:$E,$J79))</f>
        <v>High Protein atta - 1kg</v>
      </c>
      <c r="C79" t="str">
        <f t="array" ref="C79">IF($A79="","",INDEX(Summary!$B:$B,$J79))</f>
        <v>Atta</v>
      </c>
      <c r="D79" t="str">
        <f t="array" ref="D79">IF($A79="","",INDEX(Summary!$C:$C,$J79))</f>
        <v>C6</v>
      </c>
      <c r="E79" t="str">
        <f t="array" ref="E79">IF($A79="","",INDEX(Summary!$G$2:$N$2,MOD(ROW()-2,8)+1))</f>
        <v>USA Amazon</v>
      </c>
      <c r="F79" s="2">
        <f t="array" ref="F79">IF($A79="",0,IFERROR(INDEX(Summary!$G$3:$N$62,$J79-2,MOD(ROW()-2,8)+1),0))</f>
        <v>0</v>
      </c>
      <c r="G79" s="2">
        <f t="array" ref="G79">IF($A79="",0,IFERROR(_xlfn.SWITCH($E79,"MRP (Domestic)",_xlfn.XLOOKUP($A79,Domestic!$C:$C,Domestic!$BE:$BE),"ROW Manjari",_xlfn.XLOOKUP($A79,ROW_Manjari!$C:$C,ROW_Manjari!$BE:$BE),"USA Sea",_xlfn.XLOOKUP($A79,USA_Sea!$C:$C,USA_Sea!$BE:$BE),"Amazon USA Sea",_xlfn.XLOOKUP($A79,Amazon_USA_Sea!$C:$C,Amazon_USA_Sea!$AX:$AX),"USA Air",_xlfn.XLOOKUP($A79,USA_Air!$C:$C,USA_Air!$BE:$BE),"USA Amazon",_xlfn.XLOOKUP($A79,USA_Amazon_Air!$C:$C,USA_Amazon_Air!$BE:$BE),"UK",_xlfn.XLOOKUP($A79,UK_Order!$C:$C,UK_Order!$BE:$BE),"MENA",_xlfn.XLOOKUP($A79,MENA_Order!$C:$C,MENA_Order!$BE:$BE),0),0))</f>
        <v>0</v>
      </c>
      <c r="H79" s="2">
        <f t="shared" si="3"/>
        <v>0</v>
      </c>
      <c r="I79" s="4">
        <f t="shared" si="4"/>
        <v>0</v>
      </c>
      <c r="J79">
        <f t="shared" si="5"/>
        <v>12</v>
      </c>
    </row>
    <row r="80" spans="1:10" hidden="1">
      <c r="A80" t="str">
        <f t="array" ref="A80">IFERROR(INDEX(Summary!$D:$D,$J80)&amp;"","")</f>
        <v>FG01046</v>
      </c>
      <c r="B80" t="str">
        <f t="array" ref="B80">IF($A80="","",INDEX(Summary!$E:$E,$J80))</f>
        <v>High Protein atta - 1kg</v>
      </c>
      <c r="C80" t="str">
        <f t="array" ref="C80">IF($A80="","",INDEX(Summary!$B:$B,$J80))</f>
        <v>Atta</v>
      </c>
      <c r="D80" t="str">
        <f t="array" ref="D80">IF($A80="","",INDEX(Summary!$C:$C,$J80))</f>
        <v>C6</v>
      </c>
      <c r="E80" t="str">
        <f t="array" ref="E80">IF($A80="","",INDEX(Summary!$G$2:$N$2,MOD(ROW()-2,8)+1))</f>
        <v>UK</v>
      </c>
      <c r="F80" s="2">
        <f t="array" ref="F80">IF($A80="",0,IFERROR(INDEX(Summary!$G$3:$N$62,$J80-2,MOD(ROW()-2,8)+1),0))</f>
        <v>0</v>
      </c>
      <c r="G80" s="2">
        <f t="array" ref="G80">IF($A80="",0,IFERROR(_xlfn.SWITCH($E80,"MRP (Domestic)",_xlfn.XLOOKUP($A80,Domestic!$C:$C,Domestic!$BE:$BE),"ROW Manjari",_xlfn.XLOOKUP($A80,ROW_Manjari!$C:$C,ROW_Manjari!$BE:$BE),"USA Sea",_xlfn.XLOOKUP($A80,USA_Sea!$C:$C,USA_Sea!$BE:$BE),"Amazon USA Sea",_xlfn.XLOOKUP($A80,Amazon_USA_Sea!$C:$C,Amazon_USA_Sea!$AX:$AX),"USA Air",_xlfn.XLOOKUP($A80,USA_Air!$C:$C,USA_Air!$BE:$BE),"USA Amazon",_xlfn.XLOOKUP($A80,USA_Amazon_Air!$C:$C,USA_Amazon_Air!$BE:$BE),"UK",_xlfn.XLOOKUP($A80,UK_Order!$C:$C,UK_Order!$BE:$BE),"MENA",_xlfn.XLOOKUP($A80,MENA_Order!$C:$C,MENA_Order!$BE:$BE),0),0))</f>
        <v>0</v>
      </c>
      <c r="H80" s="2">
        <f t="shared" si="3"/>
        <v>0</v>
      </c>
      <c r="I80" s="4">
        <f t="shared" si="4"/>
        <v>0</v>
      </c>
      <c r="J80">
        <f t="shared" si="5"/>
        <v>12</v>
      </c>
    </row>
    <row r="81" spans="1:10">
      <c r="A81" t="str">
        <f t="array" ref="A81">IFERROR(INDEX(Summary!$D:$D,$J81)&amp;"","")</f>
        <v>FG01046</v>
      </c>
      <c r="B81" t="str">
        <f t="array" ref="B81">IF($A81="","",INDEX(Summary!$E:$E,$J81))</f>
        <v>High Protein atta - 1kg</v>
      </c>
      <c r="C81" t="str">
        <f t="array" ref="C81">IF($A81="","",INDEX(Summary!$B:$B,$J81))</f>
        <v>Atta</v>
      </c>
      <c r="D81" t="str">
        <f t="array" ref="D81">IF($A81="","",INDEX(Summary!$C:$C,$J81))</f>
        <v>C6</v>
      </c>
      <c r="E81" t="str">
        <f t="array" ref="E81">IF($A81="","",INDEX(Summary!$G$2:$N$2,MOD(ROW()-2,8)+1))</f>
        <v>MENA</v>
      </c>
      <c r="F81" s="2">
        <f t="array" ref="F81">IF($A81="",0,IFERROR(INDEX(Summary!$G$3:$N$62,$J81-2,MOD(ROW()-2,8)+1),0))</f>
        <v>0</v>
      </c>
      <c r="G81" s="2">
        <f t="array" ref="G81">IF($A81="",0,IFERROR(_xlfn.SWITCH($E81,"MRP (Domestic)",_xlfn.XLOOKUP($A81,Domestic!$C:$C,Domestic!$BE:$BE),"ROW Manjari",_xlfn.XLOOKUP($A81,ROW_Manjari!$C:$C,ROW_Manjari!$BE:$BE),"USA Sea",_xlfn.XLOOKUP($A81,USA_Sea!$C:$C,USA_Sea!$BE:$BE),"Amazon USA Sea",_xlfn.XLOOKUP($A81,Amazon_USA_Sea!$C:$C,Amazon_USA_Sea!$AX:$AX),"USA Air",_xlfn.XLOOKUP($A81,USA_Air!$C:$C,USA_Air!$BE:$BE),"USA Amazon",_xlfn.XLOOKUP($A81,USA_Amazon_Air!$C:$C,USA_Amazon_Air!$BE:$BE),"UK",_xlfn.XLOOKUP($A81,UK_Order!$C:$C,UK_Order!$BE:$BE),"MENA",_xlfn.XLOOKUP($A81,MENA_Order!$C:$C,MENA_Order!$BE:$BE),0),0))</f>
        <v>0</v>
      </c>
      <c r="H81" s="2">
        <f t="shared" si="3"/>
        <v>0</v>
      </c>
      <c r="I81" s="4">
        <f t="shared" si="4"/>
        <v>0</v>
      </c>
      <c r="J81">
        <f t="shared" si="5"/>
        <v>12</v>
      </c>
    </row>
    <row r="82" spans="1:10" hidden="1">
      <c r="A82" t="str">
        <f t="array" ref="A82">IFERROR(INDEX(Summary!$D:$D,$J82)&amp;"","")</f>
        <v>FG01055</v>
      </c>
      <c r="B82" t="str">
        <f t="array" ref="B82">IF($A82="","",INDEX(Summary!$E:$E,$J82))</f>
        <v>Khapli protein atta 2kg</v>
      </c>
      <c r="C82" t="str">
        <f t="array" ref="C82">IF($A82="","",INDEX(Summary!$B:$B,$J82))</f>
        <v>Atta</v>
      </c>
      <c r="D82" t="str">
        <f t="array" ref="D82">IF($A82="","",INDEX(Summary!$C:$C,$J82))</f>
        <v>C6</v>
      </c>
      <c r="E82" t="str">
        <f t="array" ref="E82">IF($A82="","",INDEX(Summary!$G$2:$N$2,MOD(ROW()-2,8)+1))</f>
        <v>MRP (Domestic)</v>
      </c>
      <c r="F82" s="2">
        <f t="array" ref="F82">IF($A82="",0,IFERROR(INDEX(Summary!$G$3:$N$62,$J82-2,MOD(ROW()-2,8)+1),0))</f>
        <v>24334</v>
      </c>
      <c r="G82" s="2">
        <f t="array" ref="G82">IF($A82="",0,IFERROR(_xlfn.SWITCH($E82,"MRP (Domestic)",_xlfn.XLOOKUP($A82,Domestic!$C:$C,Domestic!$BE:$BE),"ROW Manjari",_xlfn.XLOOKUP($A82,ROW_Manjari!$C:$C,ROW_Manjari!$BE:$BE),"USA Sea",_xlfn.XLOOKUP($A82,USA_Sea!$C:$C,USA_Sea!$BE:$BE),"Amazon USA Sea",_xlfn.XLOOKUP($A82,Amazon_USA_Sea!$C:$C,Amazon_USA_Sea!$AX:$AX),"USA Air",_xlfn.XLOOKUP($A82,USA_Air!$C:$C,USA_Air!$BE:$BE),"USA Amazon",_xlfn.XLOOKUP($A82,USA_Amazon_Air!$C:$C,USA_Amazon_Air!$BE:$BE),"UK",_xlfn.XLOOKUP($A82,UK_Order!$C:$C,UK_Order!$BE:$BE),"MENA",_xlfn.XLOOKUP($A82,MENA_Order!$C:$C,MENA_Order!$BE:$BE),0),0))</f>
        <v>12177</v>
      </c>
      <c r="H82" s="2">
        <f t="shared" si="3"/>
        <v>12157</v>
      </c>
      <c r="I82" s="4">
        <f t="shared" si="4"/>
        <v>0.50041094764526994</v>
      </c>
      <c r="J82">
        <f t="shared" si="5"/>
        <v>13</v>
      </c>
    </row>
    <row r="83" spans="1:10" hidden="1">
      <c r="A83" t="str">
        <f t="array" ref="A83">IFERROR(INDEX(Summary!$D:$D,$J83)&amp;"","")</f>
        <v>FG01055</v>
      </c>
      <c r="B83" t="str">
        <f t="array" ref="B83">IF($A83="","",INDEX(Summary!$E:$E,$J83))</f>
        <v>Khapli protein atta 2kg</v>
      </c>
      <c r="C83" t="str">
        <f t="array" ref="C83">IF($A83="","",INDEX(Summary!$B:$B,$J83))</f>
        <v>Atta</v>
      </c>
      <c r="D83" t="str">
        <f t="array" ref="D83">IF($A83="","",INDEX(Summary!$C:$C,$J83))</f>
        <v>C6</v>
      </c>
      <c r="E83" t="str">
        <f t="array" ref="E83">IF($A83="","",INDEX(Summary!$G$2:$N$2,MOD(ROW()-2,8)+1))</f>
        <v>ROW Manjari</v>
      </c>
      <c r="F83" s="2">
        <f t="array" ref="F83">IF($A83="",0,IFERROR(INDEX(Summary!$G$3:$N$62,$J83-2,MOD(ROW()-2,8)+1),0))</f>
        <v>0</v>
      </c>
      <c r="G83" s="2">
        <f t="array" ref="G83">IF($A83="",0,IFERROR(_xlfn.SWITCH($E83,"MRP (Domestic)",_xlfn.XLOOKUP($A83,Domestic!$C:$C,Domestic!$BE:$BE),"ROW Manjari",_xlfn.XLOOKUP($A83,ROW_Manjari!$C:$C,ROW_Manjari!$BE:$BE),"USA Sea",_xlfn.XLOOKUP($A83,USA_Sea!$C:$C,USA_Sea!$BE:$BE),"Amazon USA Sea",_xlfn.XLOOKUP($A83,Amazon_USA_Sea!$C:$C,Amazon_USA_Sea!$AX:$AX),"USA Air",_xlfn.XLOOKUP($A83,USA_Air!$C:$C,USA_Air!$BE:$BE),"USA Amazon",_xlfn.XLOOKUP($A83,USA_Amazon_Air!$C:$C,USA_Amazon_Air!$BE:$BE),"UK",_xlfn.XLOOKUP($A83,UK_Order!$C:$C,UK_Order!$BE:$BE),"MENA",_xlfn.XLOOKUP($A83,MENA_Order!$C:$C,MENA_Order!$BE:$BE),0),0))</f>
        <v>0</v>
      </c>
      <c r="H83" s="2">
        <f t="shared" si="3"/>
        <v>0</v>
      </c>
      <c r="I83" s="4">
        <f t="shared" si="4"/>
        <v>0</v>
      </c>
      <c r="J83">
        <f t="shared" si="5"/>
        <v>13</v>
      </c>
    </row>
    <row r="84" spans="1:10" hidden="1">
      <c r="A84" t="str">
        <f t="array" ref="A84">IFERROR(INDEX(Summary!$D:$D,$J84)&amp;"","")</f>
        <v>FG01055</v>
      </c>
      <c r="B84" t="str">
        <f t="array" ref="B84">IF($A84="","",INDEX(Summary!$E:$E,$J84))</f>
        <v>Khapli protein atta 2kg</v>
      </c>
      <c r="C84" t="str">
        <f t="array" ref="C84">IF($A84="","",INDEX(Summary!$B:$B,$J84))</f>
        <v>Atta</v>
      </c>
      <c r="D84" t="str">
        <f t="array" ref="D84">IF($A84="","",INDEX(Summary!$C:$C,$J84))</f>
        <v>C6</v>
      </c>
      <c r="E84" t="str">
        <f t="array" ref="E84">IF($A84="","",INDEX(Summary!$G$2:$N$2,MOD(ROW()-2,8)+1))</f>
        <v>USA Sea</v>
      </c>
      <c r="F84" s="2">
        <f t="array" ref="F84">IF($A84="",0,IFERROR(INDEX(Summary!$G$3:$N$62,$J84-2,MOD(ROW()-2,8)+1),0))</f>
        <v>0</v>
      </c>
      <c r="G84" s="2">
        <f t="array" ref="G84">IF($A84="",0,IFERROR(_xlfn.SWITCH($E84,"MRP (Domestic)",_xlfn.XLOOKUP($A84,Domestic!$C:$C,Domestic!$BE:$BE),"ROW Manjari",_xlfn.XLOOKUP($A84,ROW_Manjari!$C:$C,ROW_Manjari!$BE:$BE),"USA Sea",_xlfn.XLOOKUP($A84,USA_Sea!$C:$C,USA_Sea!$BE:$BE),"Amazon USA Sea",_xlfn.XLOOKUP($A84,Amazon_USA_Sea!$C:$C,Amazon_USA_Sea!$AX:$AX),"USA Air",_xlfn.XLOOKUP($A84,USA_Air!$C:$C,USA_Air!$BE:$BE),"USA Amazon",_xlfn.XLOOKUP($A84,USA_Amazon_Air!$C:$C,USA_Amazon_Air!$BE:$BE),"UK",_xlfn.XLOOKUP($A84,UK_Order!$C:$C,UK_Order!$BE:$BE),"MENA",_xlfn.XLOOKUP($A84,MENA_Order!$C:$C,MENA_Order!$BE:$BE),0),0))</f>
        <v>0</v>
      </c>
      <c r="H84" s="2">
        <f t="shared" si="3"/>
        <v>0</v>
      </c>
      <c r="I84" s="4">
        <f t="shared" si="4"/>
        <v>0</v>
      </c>
      <c r="J84">
        <f t="shared" si="5"/>
        <v>13</v>
      </c>
    </row>
    <row r="85" spans="1:10" hidden="1">
      <c r="A85" t="str">
        <f t="array" ref="A85">IFERROR(INDEX(Summary!$D:$D,$J85)&amp;"","")</f>
        <v>FG01055</v>
      </c>
      <c r="B85" t="str">
        <f t="array" ref="B85">IF($A85="","",INDEX(Summary!$E:$E,$J85))</f>
        <v>Khapli protein atta 2kg</v>
      </c>
      <c r="C85" t="str">
        <f t="array" ref="C85">IF($A85="","",INDEX(Summary!$B:$B,$J85))</f>
        <v>Atta</v>
      </c>
      <c r="D85" t="str">
        <f t="array" ref="D85">IF($A85="","",INDEX(Summary!$C:$C,$J85))</f>
        <v>C6</v>
      </c>
      <c r="E85" t="str">
        <f t="array" ref="E85">IF($A85="","",INDEX(Summary!$G$2:$N$2,MOD(ROW()-2,8)+1))</f>
        <v>Amazon USA Sea</v>
      </c>
      <c r="F85" s="2">
        <f t="array" ref="F85">IF($A85="",0,IFERROR(INDEX(Summary!$G$3:$N$62,$J85-2,MOD(ROW()-2,8)+1),0))</f>
        <v>0</v>
      </c>
      <c r="G85" s="2">
        <f t="array" ref="G85">IF($A85="",0,IFERROR(_xlfn.SWITCH($E85,"MRP (Domestic)",_xlfn.XLOOKUP($A85,Domestic!$C:$C,Domestic!$BE:$BE),"ROW Manjari",_xlfn.XLOOKUP($A85,ROW_Manjari!$C:$C,ROW_Manjari!$BE:$BE),"USA Sea",_xlfn.XLOOKUP($A85,USA_Sea!$C:$C,USA_Sea!$BE:$BE),"Amazon USA Sea",_xlfn.XLOOKUP($A85,Amazon_USA_Sea!$C:$C,Amazon_USA_Sea!$AX:$AX),"USA Air",_xlfn.XLOOKUP($A85,USA_Air!$C:$C,USA_Air!$BE:$BE),"USA Amazon",_xlfn.XLOOKUP($A85,USA_Amazon_Air!$C:$C,USA_Amazon_Air!$BE:$BE),"UK",_xlfn.XLOOKUP($A85,UK_Order!$C:$C,UK_Order!$BE:$BE),"MENA",_xlfn.XLOOKUP($A85,MENA_Order!$C:$C,MENA_Order!$BE:$BE),0),0))</f>
        <v>0</v>
      </c>
      <c r="H85" s="2">
        <f t="shared" si="3"/>
        <v>0</v>
      </c>
      <c r="I85" s="4">
        <f t="shared" si="4"/>
        <v>0</v>
      </c>
      <c r="J85">
        <f t="shared" si="5"/>
        <v>13</v>
      </c>
    </row>
    <row r="86" spans="1:10" hidden="1">
      <c r="A86" t="str">
        <f t="array" ref="A86">IFERROR(INDEX(Summary!$D:$D,$J86)&amp;"","")</f>
        <v>FG01055</v>
      </c>
      <c r="B86" t="str">
        <f t="array" ref="B86">IF($A86="","",INDEX(Summary!$E:$E,$J86))</f>
        <v>Khapli protein atta 2kg</v>
      </c>
      <c r="C86" t="str">
        <f t="array" ref="C86">IF($A86="","",INDEX(Summary!$B:$B,$J86))</f>
        <v>Atta</v>
      </c>
      <c r="D86" t="str">
        <f t="array" ref="D86">IF($A86="","",INDEX(Summary!$C:$C,$J86))</f>
        <v>C6</v>
      </c>
      <c r="E86" t="str">
        <f t="array" ref="E86">IF($A86="","",INDEX(Summary!$G$2:$N$2,MOD(ROW()-2,8)+1))</f>
        <v>USA Air</v>
      </c>
      <c r="F86" s="2">
        <f t="array" ref="F86">IF($A86="",0,IFERROR(INDEX(Summary!$G$3:$N$62,$J86-2,MOD(ROW()-2,8)+1),0))</f>
        <v>0</v>
      </c>
      <c r="G86" s="2">
        <f t="array" ref="G86">IF($A86="",0,IFERROR(_xlfn.SWITCH($E86,"MRP (Domestic)",_xlfn.XLOOKUP($A86,Domestic!$C:$C,Domestic!$BE:$BE),"ROW Manjari",_xlfn.XLOOKUP($A86,ROW_Manjari!$C:$C,ROW_Manjari!$BE:$BE),"USA Sea",_xlfn.XLOOKUP($A86,USA_Sea!$C:$C,USA_Sea!$BE:$BE),"Amazon USA Sea",_xlfn.XLOOKUP($A86,Amazon_USA_Sea!$C:$C,Amazon_USA_Sea!$AX:$AX),"USA Air",_xlfn.XLOOKUP($A86,USA_Air!$C:$C,USA_Air!$BE:$BE),"USA Amazon",_xlfn.XLOOKUP($A86,USA_Amazon_Air!$C:$C,USA_Amazon_Air!$BE:$BE),"UK",_xlfn.XLOOKUP($A86,UK_Order!$C:$C,UK_Order!$BE:$BE),"MENA",_xlfn.XLOOKUP($A86,MENA_Order!$C:$C,MENA_Order!$BE:$BE),0),0))</f>
        <v>0</v>
      </c>
      <c r="H86" s="2">
        <f t="shared" si="3"/>
        <v>0</v>
      </c>
      <c r="I86" s="4">
        <f t="shared" si="4"/>
        <v>0</v>
      </c>
      <c r="J86">
        <f t="shared" si="5"/>
        <v>13</v>
      </c>
    </row>
    <row r="87" spans="1:10" hidden="1">
      <c r="A87" t="str">
        <f t="array" ref="A87">IFERROR(INDEX(Summary!$D:$D,$J87)&amp;"","")</f>
        <v>FG01055</v>
      </c>
      <c r="B87" t="str">
        <f t="array" ref="B87">IF($A87="","",INDEX(Summary!$E:$E,$J87))</f>
        <v>Khapli protein atta 2kg</v>
      </c>
      <c r="C87" t="str">
        <f t="array" ref="C87">IF($A87="","",INDEX(Summary!$B:$B,$J87))</f>
        <v>Atta</v>
      </c>
      <c r="D87" t="str">
        <f t="array" ref="D87">IF($A87="","",INDEX(Summary!$C:$C,$J87))</f>
        <v>C6</v>
      </c>
      <c r="E87" t="str">
        <f t="array" ref="E87">IF($A87="","",INDEX(Summary!$G$2:$N$2,MOD(ROW()-2,8)+1))</f>
        <v>USA Amazon</v>
      </c>
      <c r="F87" s="2">
        <f t="array" ref="F87">IF($A87="",0,IFERROR(INDEX(Summary!$G$3:$N$62,$J87-2,MOD(ROW()-2,8)+1),0))</f>
        <v>0</v>
      </c>
      <c r="G87" s="2">
        <f t="array" ref="G87">IF($A87="",0,IFERROR(_xlfn.SWITCH($E87,"MRP (Domestic)",_xlfn.XLOOKUP($A87,Domestic!$C:$C,Domestic!$BE:$BE),"ROW Manjari",_xlfn.XLOOKUP($A87,ROW_Manjari!$C:$C,ROW_Manjari!$BE:$BE),"USA Sea",_xlfn.XLOOKUP($A87,USA_Sea!$C:$C,USA_Sea!$BE:$BE),"Amazon USA Sea",_xlfn.XLOOKUP($A87,Amazon_USA_Sea!$C:$C,Amazon_USA_Sea!$AX:$AX),"USA Air",_xlfn.XLOOKUP($A87,USA_Air!$C:$C,USA_Air!$BE:$BE),"USA Amazon",_xlfn.XLOOKUP($A87,USA_Amazon_Air!$C:$C,USA_Amazon_Air!$BE:$BE),"UK",_xlfn.XLOOKUP($A87,UK_Order!$C:$C,UK_Order!$BE:$BE),"MENA",_xlfn.XLOOKUP($A87,MENA_Order!$C:$C,MENA_Order!$BE:$BE),0),0))</f>
        <v>0</v>
      </c>
      <c r="H87" s="2">
        <f t="shared" si="3"/>
        <v>0</v>
      </c>
      <c r="I87" s="4">
        <f t="shared" si="4"/>
        <v>0</v>
      </c>
      <c r="J87">
        <f t="shared" si="5"/>
        <v>13</v>
      </c>
    </row>
    <row r="88" spans="1:10" hidden="1">
      <c r="A88" t="str">
        <f t="array" ref="A88">IFERROR(INDEX(Summary!$D:$D,$J88)&amp;"","")</f>
        <v>FG01055</v>
      </c>
      <c r="B88" t="str">
        <f t="array" ref="B88">IF($A88="","",INDEX(Summary!$E:$E,$J88))</f>
        <v>Khapli protein atta 2kg</v>
      </c>
      <c r="C88" t="str">
        <f t="array" ref="C88">IF($A88="","",INDEX(Summary!$B:$B,$J88))</f>
        <v>Atta</v>
      </c>
      <c r="D88" t="str">
        <f t="array" ref="D88">IF($A88="","",INDEX(Summary!$C:$C,$J88))</f>
        <v>C6</v>
      </c>
      <c r="E88" t="str">
        <f t="array" ref="E88">IF($A88="","",INDEX(Summary!$G$2:$N$2,MOD(ROW()-2,8)+1))</f>
        <v>UK</v>
      </c>
      <c r="F88" s="2">
        <f t="array" ref="F88">IF($A88="",0,IFERROR(INDEX(Summary!$G$3:$N$62,$J88-2,MOD(ROW()-2,8)+1),0))</f>
        <v>0</v>
      </c>
      <c r="G88" s="2">
        <f t="array" ref="G88">IF($A88="",0,IFERROR(_xlfn.SWITCH($E88,"MRP (Domestic)",_xlfn.XLOOKUP($A88,Domestic!$C:$C,Domestic!$BE:$BE),"ROW Manjari",_xlfn.XLOOKUP($A88,ROW_Manjari!$C:$C,ROW_Manjari!$BE:$BE),"USA Sea",_xlfn.XLOOKUP($A88,USA_Sea!$C:$C,USA_Sea!$BE:$BE),"Amazon USA Sea",_xlfn.XLOOKUP($A88,Amazon_USA_Sea!$C:$C,Amazon_USA_Sea!$AX:$AX),"USA Air",_xlfn.XLOOKUP($A88,USA_Air!$C:$C,USA_Air!$BE:$BE),"USA Amazon",_xlfn.XLOOKUP($A88,USA_Amazon_Air!$C:$C,USA_Amazon_Air!$BE:$BE),"UK",_xlfn.XLOOKUP($A88,UK_Order!$C:$C,UK_Order!$BE:$BE),"MENA",_xlfn.XLOOKUP($A88,MENA_Order!$C:$C,MENA_Order!$BE:$BE),0),0))</f>
        <v>0</v>
      </c>
      <c r="H88" s="2">
        <f t="shared" si="3"/>
        <v>0</v>
      </c>
      <c r="I88" s="4">
        <f t="shared" si="4"/>
        <v>0</v>
      </c>
      <c r="J88">
        <f t="shared" si="5"/>
        <v>13</v>
      </c>
    </row>
    <row r="89" spans="1:10">
      <c r="A89" t="str">
        <f t="array" ref="A89">IFERROR(INDEX(Summary!$D:$D,$J89)&amp;"","")</f>
        <v>FG01055</v>
      </c>
      <c r="B89" t="str">
        <f t="array" ref="B89">IF($A89="","",INDEX(Summary!$E:$E,$J89))</f>
        <v>Khapli protein atta 2kg</v>
      </c>
      <c r="C89" t="str">
        <f t="array" ref="C89">IF($A89="","",INDEX(Summary!$B:$B,$J89))</f>
        <v>Atta</v>
      </c>
      <c r="D89" t="str">
        <f t="array" ref="D89">IF($A89="","",INDEX(Summary!$C:$C,$J89))</f>
        <v>C6</v>
      </c>
      <c r="E89" t="str">
        <f t="array" ref="E89">IF($A89="","",INDEX(Summary!$G$2:$N$2,MOD(ROW()-2,8)+1))</f>
        <v>MENA</v>
      </c>
      <c r="F89" s="2">
        <f t="array" ref="F89">IF($A89="",0,IFERROR(INDEX(Summary!$G$3:$N$62,$J89-2,MOD(ROW()-2,8)+1),0))</f>
        <v>0</v>
      </c>
      <c r="G89" s="2">
        <f t="array" ref="G89">IF($A89="",0,IFERROR(_xlfn.SWITCH($E89,"MRP (Domestic)",_xlfn.XLOOKUP($A89,Domestic!$C:$C,Domestic!$BE:$BE),"ROW Manjari",_xlfn.XLOOKUP($A89,ROW_Manjari!$C:$C,ROW_Manjari!$BE:$BE),"USA Sea",_xlfn.XLOOKUP($A89,USA_Sea!$C:$C,USA_Sea!$BE:$BE),"Amazon USA Sea",_xlfn.XLOOKUP($A89,Amazon_USA_Sea!$C:$C,Amazon_USA_Sea!$AX:$AX),"USA Air",_xlfn.XLOOKUP($A89,USA_Air!$C:$C,USA_Air!$BE:$BE),"USA Amazon",_xlfn.XLOOKUP($A89,USA_Amazon_Air!$C:$C,USA_Amazon_Air!$BE:$BE),"UK",_xlfn.XLOOKUP($A89,UK_Order!$C:$C,UK_Order!$BE:$BE),"MENA",_xlfn.XLOOKUP($A89,MENA_Order!$C:$C,MENA_Order!$BE:$BE),0),0))</f>
        <v>0</v>
      </c>
      <c r="H89" s="2">
        <f t="shared" si="3"/>
        <v>0</v>
      </c>
      <c r="I89" s="4">
        <f t="shared" si="4"/>
        <v>0</v>
      </c>
      <c r="J89">
        <f t="shared" si="5"/>
        <v>13</v>
      </c>
    </row>
    <row r="90" spans="1:10" hidden="1">
      <c r="A90" t="str">
        <f t="array" ref="A90">IFERROR(INDEX(Summary!$D:$D,$J90)&amp;"","")</f>
        <v>FG01056</v>
      </c>
      <c r="B90" t="str">
        <f t="array" ref="B90">IF($A90="","",INDEX(Summary!$E:$E,$J90))</f>
        <v>Khapli protein atta 5kg</v>
      </c>
      <c r="C90" t="str">
        <f t="array" ref="C90">IF($A90="","",INDEX(Summary!$B:$B,$J90))</f>
        <v>Atta</v>
      </c>
      <c r="D90" t="str">
        <f t="array" ref="D90">IF($A90="","",INDEX(Summary!$C:$C,$J90))</f>
        <v>C6</v>
      </c>
      <c r="E90" t="str">
        <f t="array" ref="E90">IF($A90="","",INDEX(Summary!$G$2:$N$2,MOD(ROW()-2,8)+1))</f>
        <v>MRP (Domestic)</v>
      </c>
      <c r="F90" s="2">
        <f t="array" ref="F90">IF($A90="",0,IFERROR(INDEX(Summary!$G$3:$N$62,$J90-2,MOD(ROW()-2,8)+1),0))</f>
        <v>8297</v>
      </c>
      <c r="G90" s="2">
        <f t="array" ref="G90">IF($A90="",0,IFERROR(_xlfn.SWITCH($E90,"MRP (Domestic)",_xlfn.XLOOKUP($A90,Domestic!$C:$C,Domestic!$BE:$BE),"ROW Manjari",_xlfn.XLOOKUP($A90,ROW_Manjari!$C:$C,ROW_Manjari!$BE:$BE),"USA Sea",_xlfn.XLOOKUP($A90,USA_Sea!$C:$C,USA_Sea!$BE:$BE),"Amazon USA Sea",_xlfn.XLOOKUP($A90,Amazon_USA_Sea!$C:$C,Amazon_USA_Sea!$AX:$AX),"USA Air",_xlfn.XLOOKUP($A90,USA_Air!$C:$C,USA_Air!$BE:$BE),"USA Amazon",_xlfn.XLOOKUP($A90,USA_Amazon_Air!$C:$C,USA_Amazon_Air!$BE:$BE),"UK",_xlfn.XLOOKUP($A90,UK_Order!$C:$C,UK_Order!$BE:$BE),"MENA",_xlfn.XLOOKUP($A90,MENA_Order!$C:$C,MENA_Order!$BE:$BE),0),0))</f>
        <v>5983</v>
      </c>
      <c r="H90" s="2">
        <f t="shared" si="3"/>
        <v>2314</v>
      </c>
      <c r="I90" s="4">
        <f t="shared" si="4"/>
        <v>0.721104013498855</v>
      </c>
      <c r="J90">
        <f t="shared" si="5"/>
        <v>14</v>
      </c>
    </row>
    <row r="91" spans="1:10" hidden="1">
      <c r="A91" t="str">
        <f t="array" ref="A91">IFERROR(INDEX(Summary!$D:$D,$J91)&amp;"","")</f>
        <v>FG01056</v>
      </c>
      <c r="B91" t="str">
        <f t="array" ref="B91">IF($A91="","",INDEX(Summary!$E:$E,$J91))</f>
        <v>Khapli protein atta 5kg</v>
      </c>
      <c r="C91" t="str">
        <f t="array" ref="C91">IF($A91="","",INDEX(Summary!$B:$B,$J91))</f>
        <v>Atta</v>
      </c>
      <c r="D91" t="str">
        <f t="array" ref="D91">IF($A91="","",INDEX(Summary!$C:$C,$J91))</f>
        <v>C6</v>
      </c>
      <c r="E91" t="str">
        <f t="array" ref="E91">IF($A91="","",INDEX(Summary!$G$2:$N$2,MOD(ROW()-2,8)+1))</f>
        <v>ROW Manjari</v>
      </c>
      <c r="F91" s="2">
        <f t="array" ref="F91">IF($A91="",0,IFERROR(INDEX(Summary!$G$3:$N$62,$J91-2,MOD(ROW()-2,8)+1),0))</f>
        <v>0</v>
      </c>
      <c r="G91" s="2">
        <f t="array" ref="G91">IF($A91="",0,IFERROR(_xlfn.SWITCH($E91,"MRP (Domestic)",_xlfn.XLOOKUP($A91,Domestic!$C:$C,Domestic!$BE:$BE),"ROW Manjari",_xlfn.XLOOKUP($A91,ROW_Manjari!$C:$C,ROW_Manjari!$BE:$BE),"USA Sea",_xlfn.XLOOKUP($A91,USA_Sea!$C:$C,USA_Sea!$BE:$BE),"Amazon USA Sea",_xlfn.XLOOKUP($A91,Amazon_USA_Sea!$C:$C,Amazon_USA_Sea!$AX:$AX),"USA Air",_xlfn.XLOOKUP($A91,USA_Air!$C:$C,USA_Air!$BE:$BE),"USA Amazon",_xlfn.XLOOKUP($A91,USA_Amazon_Air!$C:$C,USA_Amazon_Air!$BE:$BE),"UK",_xlfn.XLOOKUP($A91,UK_Order!$C:$C,UK_Order!$BE:$BE),"MENA",_xlfn.XLOOKUP($A91,MENA_Order!$C:$C,MENA_Order!$BE:$BE),0),0))</f>
        <v>0</v>
      </c>
      <c r="H91" s="2">
        <f t="shared" si="3"/>
        <v>0</v>
      </c>
      <c r="I91" s="4">
        <f t="shared" si="4"/>
        <v>0</v>
      </c>
      <c r="J91">
        <f t="shared" si="5"/>
        <v>14</v>
      </c>
    </row>
    <row r="92" spans="1:10" hidden="1">
      <c r="A92" t="str">
        <f t="array" ref="A92">IFERROR(INDEX(Summary!$D:$D,$J92)&amp;"","")</f>
        <v>FG01056</v>
      </c>
      <c r="B92" t="str">
        <f t="array" ref="B92">IF($A92="","",INDEX(Summary!$E:$E,$J92))</f>
        <v>Khapli protein atta 5kg</v>
      </c>
      <c r="C92" t="str">
        <f t="array" ref="C92">IF($A92="","",INDEX(Summary!$B:$B,$J92))</f>
        <v>Atta</v>
      </c>
      <c r="D92" t="str">
        <f t="array" ref="D92">IF($A92="","",INDEX(Summary!$C:$C,$J92))</f>
        <v>C6</v>
      </c>
      <c r="E92" t="str">
        <f t="array" ref="E92">IF($A92="","",INDEX(Summary!$G$2:$N$2,MOD(ROW()-2,8)+1))</f>
        <v>USA Sea</v>
      </c>
      <c r="F92" s="2">
        <f t="array" ref="F92">IF($A92="",0,IFERROR(INDEX(Summary!$G$3:$N$62,$J92-2,MOD(ROW()-2,8)+1),0))</f>
        <v>0</v>
      </c>
      <c r="G92" s="2">
        <f t="array" ref="G92">IF($A92="",0,IFERROR(_xlfn.SWITCH($E92,"MRP (Domestic)",_xlfn.XLOOKUP($A92,Domestic!$C:$C,Domestic!$BE:$BE),"ROW Manjari",_xlfn.XLOOKUP($A92,ROW_Manjari!$C:$C,ROW_Manjari!$BE:$BE),"USA Sea",_xlfn.XLOOKUP($A92,USA_Sea!$C:$C,USA_Sea!$BE:$BE),"Amazon USA Sea",_xlfn.XLOOKUP($A92,Amazon_USA_Sea!$C:$C,Amazon_USA_Sea!$AX:$AX),"USA Air",_xlfn.XLOOKUP($A92,USA_Air!$C:$C,USA_Air!$BE:$BE),"USA Amazon",_xlfn.XLOOKUP($A92,USA_Amazon_Air!$C:$C,USA_Amazon_Air!$BE:$BE),"UK",_xlfn.XLOOKUP($A92,UK_Order!$C:$C,UK_Order!$BE:$BE),"MENA",_xlfn.XLOOKUP($A92,MENA_Order!$C:$C,MENA_Order!$BE:$BE),0),0))</f>
        <v>0</v>
      </c>
      <c r="H92" s="2">
        <f t="shared" si="3"/>
        <v>0</v>
      </c>
      <c r="I92" s="4">
        <f t="shared" si="4"/>
        <v>0</v>
      </c>
      <c r="J92">
        <f t="shared" si="5"/>
        <v>14</v>
      </c>
    </row>
    <row r="93" spans="1:10" hidden="1">
      <c r="A93" t="str">
        <f t="array" ref="A93">IFERROR(INDEX(Summary!$D:$D,$J93)&amp;"","")</f>
        <v>FG01056</v>
      </c>
      <c r="B93" t="str">
        <f t="array" ref="B93">IF($A93="","",INDEX(Summary!$E:$E,$J93))</f>
        <v>Khapli protein atta 5kg</v>
      </c>
      <c r="C93" t="str">
        <f t="array" ref="C93">IF($A93="","",INDEX(Summary!$B:$B,$J93))</f>
        <v>Atta</v>
      </c>
      <c r="D93" t="str">
        <f t="array" ref="D93">IF($A93="","",INDEX(Summary!$C:$C,$J93))</f>
        <v>C6</v>
      </c>
      <c r="E93" t="str">
        <f t="array" ref="E93">IF($A93="","",INDEX(Summary!$G$2:$N$2,MOD(ROW()-2,8)+1))</f>
        <v>Amazon USA Sea</v>
      </c>
      <c r="F93" s="2">
        <f t="array" ref="F93">IF($A93="",0,IFERROR(INDEX(Summary!$G$3:$N$62,$J93-2,MOD(ROW()-2,8)+1),0))</f>
        <v>0</v>
      </c>
      <c r="G93" s="2">
        <f t="array" ref="G93">IF($A93="",0,IFERROR(_xlfn.SWITCH($E93,"MRP (Domestic)",_xlfn.XLOOKUP($A93,Domestic!$C:$C,Domestic!$BE:$BE),"ROW Manjari",_xlfn.XLOOKUP($A93,ROW_Manjari!$C:$C,ROW_Manjari!$BE:$BE),"USA Sea",_xlfn.XLOOKUP($A93,USA_Sea!$C:$C,USA_Sea!$BE:$BE),"Amazon USA Sea",_xlfn.XLOOKUP($A93,Amazon_USA_Sea!$C:$C,Amazon_USA_Sea!$AX:$AX),"USA Air",_xlfn.XLOOKUP($A93,USA_Air!$C:$C,USA_Air!$BE:$BE),"USA Amazon",_xlfn.XLOOKUP($A93,USA_Amazon_Air!$C:$C,USA_Amazon_Air!$BE:$BE),"UK",_xlfn.XLOOKUP($A93,UK_Order!$C:$C,UK_Order!$BE:$BE),"MENA",_xlfn.XLOOKUP($A93,MENA_Order!$C:$C,MENA_Order!$BE:$BE),0),0))</f>
        <v>0</v>
      </c>
      <c r="H93" s="2">
        <f t="shared" si="3"/>
        <v>0</v>
      </c>
      <c r="I93" s="4">
        <f t="shared" si="4"/>
        <v>0</v>
      </c>
      <c r="J93">
        <f t="shared" si="5"/>
        <v>14</v>
      </c>
    </row>
    <row r="94" spans="1:10" hidden="1">
      <c r="A94" t="str">
        <f t="array" ref="A94">IFERROR(INDEX(Summary!$D:$D,$J94)&amp;"","")</f>
        <v>FG01056</v>
      </c>
      <c r="B94" t="str">
        <f t="array" ref="B94">IF($A94="","",INDEX(Summary!$E:$E,$J94))</f>
        <v>Khapli protein atta 5kg</v>
      </c>
      <c r="C94" t="str">
        <f t="array" ref="C94">IF($A94="","",INDEX(Summary!$B:$B,$J94))</f>
        <v>Atta</v>
      </c>
      <c r="D94" t="str">
        <f t="array" ref="D94">IF($A94="","",INDEX(Summary!$C:$C,$J94))</f>
        <v>C6</v>
      </c>
      <c r="E94" t="str">
        <f t="array" ref="E94">IF($A94="","",INDEX(Summary!$G$2:$N$2,MOD(ROW()-2,8)+1))</f>
        <v>USA Air</v>
      </c>
      <c r="F94" s="2">
        <f t="array" ref="F94">IF($A94="",0,IFERROR(INDEX(Summary!$G$3:$N$62,$J94-2,MOD(ROW()-2,8)+1),0))</f>
        <v>0</v>
      </c>
      <c r="G94" s="2">
        <f t="array" ref="G94">IF($A94="",0,IFERROR(_xlfn.SWITCH($E94,"MRP (Domestic)",_xlfn.XLOOKUP($A94,Domestic!$C:$C,Domestic!$BE:$BE),"ROW Manjari",_xlfn.XLOOKUP($A94,ROW_Manjari!$C:$C,ROW_Manjari!$BE:$BE),"USA Sea",_xlfn.XLOOKUP($A94,USA_Sea!$C:$C,USA_Sea!$BE:$BE),"Amazon USA Sea",_xlfn.XLOOKUP($A94,Amazon_USA_Sea!$C:$C,Amazon_USA_Sea!$AX:$AX),"USA Air",_xlfn.XLOOKUP($A94,USA_Air!$C:$C,USA_Air!$BE:$BE),"USA Amazon",_xlfn.XLOOKUP($A94,USA_Amazon_Air!$C:$C,USA_Amazon_Air!$BE:$BE),"UK",_xlfn.XLOOKUP($A94,UK_Order!$C:$C,UK_Order!$BE:$BE),"MENA",_xlfn.XLOOKUP($A94,MENA_Order!$C:$C,MENA_Order!$BE:$BE),0),0))</f>
        <v>0</v>
      </c>
      <c r="H94" s="2">
        <f t="shared" si="3"/>
        <v>0</v>
      </c>
      <c r="I94" s="4">
        <f t="shared" si="4"/>
        <v>0</v>
      </c>
      <c r="J94">
        <f t="shared" si="5"/>
        <v>14</v>
      </c>
    </row>
    <row r="95" spans="1:10" hidden="1">
      <c r="A95" t="str">
        <f t="array" ref="A95">IFERROR(INDEX(Summary!$D:$D,$J95)&amp;"","")</f>
        <v>FG01056</v>
      </c>
      <c r="B95" t="str">
        <f t="array" ref="B95">IF($A95="","",INDEX(Summary!$E:$E,$J95))</f>
        <v>Khapli protein atta 5kg</v>
      </c>
      <c r="C95" t="str">
        <f t="array" ref="C95">IF($A95="","",INDEX(Summary!$B:$B,$J95))</f>
        <v>Atta</v>
      </c>
      <c r="D95" t="str">
        <f t="array" ref="D95">IF($A95="","",INDEX(Summary!$C:$C,$J95))</f>
        <v>C6</v>
      </c>
      <c r="E95" t="str">
        <f t="array" ref="E95">IF($A95="","",INDEX(Summary!$G$2:$N$2,MOD(ROW()-2,8)+1))</f>
        <v>USA Amazon</v>
      </c>
      <c r="F95" s="2">
        <f t="array" ref="F95">IF($A95="",0,IFERROR(INDEX(Summary!$G$3:$N$62,$J95-2,MOD(ROW()-2,8)+1),0))</f>
        <v>0</v>
      </c>
      <c r="G95" s="2">
        <f t="array" ref="G95">IF($A95="",0,IFERROR(_xlfn.SWITCH($E95,"MRP (Domestic)",_xlfn.XLOOKUP($A95,Domestic!$C:$C,Domestic!$BE:$BE),"ROW Manjari",_xlfn.XLOOKUP($A95,ROW_Manjari!$C:$C,ROW_Manjari!$BE:$BE),"USA Sea",_xlfn.XLOOKUP($A95,USA_Sea!$C:$C,USA_Sea!$BE:$BE),"Amazon USA Sea",_xlfn.XLOOKUP($A95,Amazon_USA_Sea!$C:$C,Amazon_USA_Sea!$AX:$AX),"USA Air",_xlfn.XLOOKUP($A95,USA_Air!$C:$C,USA_Air!$BE:$BE),"USA Amazon",_xlfn.XLOOKUP($A95,USA_Amazon_Air!$C:$C,USA_Amazon_Air!$BE:$BE),"UK",_xlfn.XLOOKUP($A95,UK_Order!$C:$C,UK_Order!$BE:$BE),"MENA",_xlfn.XLOOKUP($A95,MENA_Order!$C:$C,MENA_Order!$BE:$BE),0),0))</f>
        <v>0</v>
      </c>
      <c r="H95" s="2">
        <f t="shared" si="3"/>
        <v>0</v>
      </c>
      <c r="I95" s="4">
        <f t="shared" si="4"/>
        <v>0</v>
      </c>
      <c r="J95">
        <f t="shared" si="5"/>
        <v>14</v>
      </c>
    </row>
    <row r="96" spans="1:10" hidden="1">
      <c r="A96" t="str">
        <f t="array" ref="A96">IFERROR(INDEX(Summary!$D:$D,$J96)&amp;"","")</f>
        <v>FG01056</v>
      </c>
      <c r="B96" t="str">
        <f t="array" ref="B96">IF($A96="","",INDEX(Summary!$E:$E,$J96))</f>
        <v>Khapli protein atta 5kg</v>
      </c>
      <c r="C96" t="str">
        <f t="array" ref="C96">IF($A96="","",INDEX(Summary!$B:$B,$J96))</f>
        <v>Atta</v>
      </c>
      <c r="D96" t="str">
        <f t="array" ref="D96">IF($A96="","",INDEX(Summary!$C:$C,$J96))</f>
        <v>C6</v>
      </c>
      <c r="E96" t="str">
        <f t="array" ref="E96">IF($A96="","",INDEX(Summary!$G$2:$N$2,MOD(ROW()-2,8)+1))</f>
        <v>UK</v>
      </c>
      <c r="F96" s="2">
        <f t="array" ref="F96">IF($A96="",0,IFERROR(INDEX(Summary!$G$3:$N$62,$J96-2,MOD(ROW()-2,8)+1),0))</f>
        <v>0</v>
      </c>
      <c r="G96" s="2">
        <f t="array" ref="G96">IF($A96="",0,IFERROR(_xlfn.SWITCH($E96,"MRP (Domestic)",_xlfn.XLOOKUP($A96,Domestic!$C:$C,Domestic!$BE:$BE),"ROW Manjari",_xlfn.XLOOKUP($A96,ROW_Manjari!$C:$C,ROW_Manjari!$BE:$BE),"USA Sea",_xlfn.XLOOKUP($A96,USA_Sea!$C:$C,USA_Sea!$BE:$BE),"Amazon USA Sea",_xlfn.XLOOKUP($A96,Amazon_USA_Sea!$C:$C,Amazon_USA_Sea!$AX:$AX),"USA Air",_xlfn.XLOOKUP($A96,USA_Air!$C:$C,USA_Air!$BE:$BE),"USA Amazon",_xlfn.XLOOKUP($A96,USA_Amazon_Air!$C:$C,USA_Amazon_Air!$BE:$BE),"UK",_xlfn.XLOOKUP($A96,UK_Order!$C:$C,UK_Order!$BE:$BE),"MENA",_xlfn.XLOOKUP($A96,MENA_Order!$C:$C,MENA_Order!$BE:$BE),0),0))</f>
        <v>0</v>
      </c>
      <c r="H96" s="2">
        <f t="shared" si="3"/>
        <v>0</v>
      </c>
      <c r="I96" s="4">
        <f t="shared" si="4"/>
        <v>0</v>
      </c>
      <c r="J96">
        <f t="shared" si="5"/>
        <v>14</v>
      </c>
    </row>
    <row r="97" spans="1:10">
      <c r="A97" t="str">
        <f t="array" ref="A97">IFERROR(INDEX(Summary!$D:$D,$J97)&amp;"","")</f>
        <v>FG01056</v>
      </c>
      <c r="B97" t="str">
        <f t="array" ref="B97">IF($A97="","",INDEX(Summary!$E:$E,$J97))</f>
        <v>Khapli protein atta 5kg</v>
      </c>
      <c r="C97" t="str">
        <f t="array" ref="C97">IF($A97="","",INDEX(Summary!$B:$B,$J97))</f>
        <v>Atta</v>
      </c>
      <c r="D97" t="str">
        <f t="array" ref="D97">IF($A97="","",INDEX(Summary!$C:$C,$J97))</f>
        <v>C6</v>
      </c>
      <c r="E97" t="str">
        <f t="array" ref="E97">IF($A97="","",INDEX(Summary!$G$2:$N$2,MOD(ROW()-2,8)+1))</f>
        <v>MENA</v>
      </c>
      <c r="F97" s="2">
        <f t="array" ref="F97">IF($A97="",0,IFERROR(INDEX(Summary!$G$3:$N$62,$J97-2,MOD(ROW()-2,8)+1),0))</f>
        <v>0</v>
      </c>
      <c r="G97" s="2">
        <f t="array" ref="G97">IF($A97="",0,IFERROR(_xlfn.SWITCH($E97,"MRP (Domestic)",_xlfn.XLOOKUP($A97,Domestic!$C:$C,Domestic!$BE:$BE),"ROW Manjari",_xlfn.XLOOKUP($A97,ROW_Manjari!$C:$C,ROW_Manjari!$BE:$BE),"USA Sea",_xlfn.XLOOKUP($A97,USA_Sea!$C:$C,USA_Sea!$BE:$BE),"Amazon USA Sea",_xlfn.XLOOKUP($A97,Amazon_USA_Sea!$C:$C,Amazon_USA_Sea!$AX:$AX),"USA Air",_xlfn.XLOOKUP($A97,USA_Air!$C:$C,USA_Air!$BE:$BE),"USA Amazon",_xlfn.XLOOKUP($A97,USA_Amazon_Air!$C:$C,USA_Amazon_Air!$BE:$BE),"UK",_xlfn.XLOOKUP($A97,UK_Order!$C:$C,UK_Order!$BE:$BE),"MENA",_xlfn.XLOOKUP($A97,MENA_Order!$C:$C,MENA_Order!$BE:$BE),0),0))</f>
        <v>0</v>
      </c>
      <c r="H97" s="2">
        <f t="shared" si="3"/>
        <v>0</v>
      </c>
      <c r="I97" s="4">
        <f t="shared" si="4"/>
        <v>0</v>
      </c>
      <c r="J97">
        <f t="shared" si="5"/>
        <v>14</v>
      </c>
    </row>
    <row r="98" spans="1:10" hidden="1">
      <c r="A98" t="str">
        <f t="array" ref="A98">IFERROR(INDEX(Summary!$D:$D,$J98)&amp;"","")</f>
        <v>FG00809</v>
      </c>
      <c r="B98" t="str">
        <f t="array" ref="B98">IF($A98="","",INDEX(Summary!$E:$E,$J98))</f>
        <v>Khapli Multigrain atta- 1kg</v>
      </c>
      <c r="C98" t="str">
        <f t="array" ref="C98">IF($A98="","",INDEX(Summary!$B:$B,$J98))</f>
        <v>MG</v>
      </c>
      <c r="D98" t="str">
        <f t="array" ref="D98">IF($A98="","",INDEX(Summary!$C:$C,$J98))</f>
        <v>C39</v>
      </c>
      <c r="E98" t="str">
        <f t="array" ref="E98">IF($A98="","",INDEX(Summary!$G$2:$N$2,MOD(ROW()-2,8)+1))</f>
        <v>MRP (Domestic)</v>
      </c>
      <c r="F98" s="2">
        <f t="array" ref="F98">IF($A98="",0,IFERROR(INDEX(Summary!$G$3:$N$62,$J98-2,MOD(ROW()-2,8)+1),0))</f>
        <v>92318</v>
      </c>
      <c r="G98" s="2">
        <f t="array" ref="G98">IF($A98="",0,IFERROR(_xlfn.SWITCH($E98,"MRP (Domestic)",_xlfn.XLOOKUP($A98,Domestic!$C:$C,Domestic!$BE:$BE),"ROW Manjari",_xlfn.XLOOKUP($A98,ROW_Manjari!$C:$C,ROW_Manjari!$BE:$BE),"USA Sea",_xlfn.XLOOKUP($A98,USA_Sea!$C:$C,USA_Sea!$BE:$BE),"Amazon USA Sea",_xlfn.XLOOKUP($A98,Amazon_USA_Sea!$C:$C,Amazon_USA_Sea!$AX:$AX),"USA Air",_xlfn.XLOOKUP($A98,USA_Air!$C:$C,USA_Air!$BE:$BE),"USA Amazon",_xlfn.XLOOKUP($A98,USA_Amazon_Air!$C:$C,USA_Amazon_Air!$BE:$BE),"UK",_xlfn.XLOOKUP($A98,UK_Order!$C:$C,UK_Order!$BE:$BE),"MENA",_xlfn.XLOOKUP($A98,MENA_Order!$C:$C,MENA_Order!$BE:$BE),0),0))</f>
        <v>67090</v>
      </c>
      <c r="H98" s="2">
        <f t="shared" si="3"/>
        <v>25228</v>
      </c>
      <c r="I98" s="4">
        <f t="shared" si="4"/>
        <v>0.7267271821313287</v>
      </c>
      <c r="J98">
        <f t="shared" si="5"/>
        <v>15</v>
      </c>
    </row>
    <row r="99" spans="1:10" hidden="1">
      <c r="A99" t="str">
        <f t="array" ref="A99">IFERROR(INDEX(Summary!$D:$D,$J99)&amp;"","")</f>
        <v>FG00809</v>
      </c>
      <c r="B99" t="str">
        <f t="array" ref="B99">IF($A99="","",INDEX(Summary!$E:$E,$J99))</f>
        <v>Khapli Multigrain atta- 1kg</v>
      </c>
      <c r="C99" t="str">
        <f t="array" ref="C99">IF($A99="","",INDEX(Summary!$B:$B,$J99))</f>
        <v>MG</v>
      </c>
      <c r="D99" t="str">
        <f t="array" ref="D99">IF($A99="","",INDEX(Summary!$C:$C,$J99))</f>
        <v>C39</v>
      </c>
      <c r="E99" t="str">
        <f t="array" ref="E99">IF($A99="","",INDEX(Summary!$G$2:$N$2,MOD(ROW()-2,8)+1))</f>
        <v>ROW Manjari</v>
      </c>
      <c r="F99" s="2">
        <f t="array" ref="F99">IF($A99="",0,IFERROR(INDEX(Summary!$G$3:$N$62,$J99-2,MOD(ROW()-2,8)+1),0))</f>
        <v>0</v>
      </c>
      <c r="G99" s="2">
        <f t="array" ref="G99">IF($A99="",0,IFERROR(_xlfn.SWITCH($E99,"MRP (Domestic)",_xlfn.XLOOKUP($A99,Domestic!$C:$C,Domestic!$BE:$BE),"ROW Manjari",_xlfn.XLOOKUP($A99,ROW_Manjari!$C:$C,ROW_Manjari!$BE:$BE),"USA Sea",_xlfn.XLOOKUP($A99,USA_Sea!$C:$C,USA_Sea!$BE:$BE),"Amazon USA Sea",_xlfn.XLOOKUP($A99,Amazon_USA_Sea!$C:$C,Amazon_USA_Sea!$AX:$AX),"USA Air",_xlfn.XLOOKUP($A99,USA_Air!$C:$C,USA_Air!$BE:$BE),"USA Amazon",_xlfn.XLOOKUP($A99,USA_Amazon_Air!$C:$C,USA_Amazon_Air!$BE:$BE),"UK",_xlfn.XLOOKUP($A99,UK_Order!$C:$C,UK_Order!$BE:$BE),"MENA",_xlfn.XLOOKUP($A99,MENA_Order!$C:$C,MENA_Order!$BE:$BE),0),0))</f>
        <v>0</v>
      </c>
      <c r="H99" s="2">
        <f t="shared" si="3"/>
        <v>0</v>
      </c>
      <c r="I99" s="4">
        <f t="shared" si="4"/>
        <v>0</v>
      </c>
      <c r="J99">
        <f t="shared" si="5"/>
        <v>15</v>
      </c>
    </row>
    <row r="100" spans="1:10" hidden="1">
      <c r="A100" t="str">
        <f t="array" ref="A100">IFERROR(INDEX(Summary!$D:$D,$J100)&amp;"","")</f>
        <v>FG00809</v>
      </c>
      <c r="B100" t="str">
        <f t="array" ref="B100">IF($A100="","",INDEX(Summary!$E:$E,$J100))</f>
        <v>Khapli Multigrain atta- 1kg</v>
      </c>
      <c r="C100" t="str">
        <f t="array" ref="C100">IF($A100="","",INDEX(Summary!$B:$B,$J100))</f>
        <v>MG</v>
      </c>
      <c r="D100" t="str">
        <f t="array" ref="D100">IF($A100="","",INDEX(Summary!$C:$C,$J100))</f>
        <v>C39</v>
      </c>
      <c r="E100" t="str">
        <f t="array" ref="E100">IF($A100="","",INDEX(Summary!$G$2:$N$2,MOD(ROW()-2,8)+1))</f>
        <v>USA Sea</v>
      </c>
      <c r="F100" s="2">
        <f t="array" ref="F100">IF($A100="",0,IFERROR(INDEX(Summary!$G$3:$N$62,$J100-2,MOD(ROW()-2,8)+1),0))</f>
        <v>1000</v>
      </c>
      <c r="G100" s="2">
        <f t="array" ref="G100">IF($A100="",0,IFERROR(_xlfn.SWITCH($E100,"MRP (Domestic)",_xlfn.XLOOKUP($A100,Domestic!$C:$C,Domestic!$BE:$BE),"ROW Manjari",_xlfn.XLOOKUP($A100,ROW_Manjari!$C:$C,ROW_Manjari!$BE:$BE),"USA Sea",_xlfn.XLOOKUP($A100,USA_Sea!$C:$C,USA_Sea!$BE:$BE),"Amazon USA Sea",_xlfn.XLOOKUP($A100,Amazon_USA_Sea!$C:$C,Amazon_USA_Sea!$AX:$AX),"USA Air",_xlfn.XLOOKUP($A100,USA_Air!$C:$C,USA_Air!$BE:$BE),"USA Amazon",_xlfn.XLOOKUP($A100,USA_Amazon_Air!$C:$C,USA_Amazon_Air!$BE:$BE),"UK",_xlfn.XLOOKUP($A100,UK_Order!$C:$C,UK_Order!$BE:$BE),"MENA",_xlfn.XLOOKUP($A100,MENA_Order!$C:$C,MENA_Order!$BE:$BE),0),0))</f>
        <v>1000</v>
      </c>
      <c r="H100" s="2">
        <f t="shared" si="3"/>
        <v>0</v>
      </c>
      <c r="I100" s="4">
        <f t="shared" si="4"/>
        <v>1</v>
      </c>
      <c r="J100">
        <f t="shared" si="5"/>
        <v>15</v>
      </c>
    </row>
    <row r="101" spans="1:10" hidden="1">
      <c r="A101" t="str">
        <f t="array" ref="A101">IFERROR(INDEX(Summary!$D:$D,$J101)&amp;"","")</f>
        <v>FG00809</v>
      </c>
      <c r="B101" t="str">
        <f t="array" ref="B101">IF($A101="","",INDEX(Summary!$E:$E,$J101))</f>
        <v>Khapli Multigrain atta- 1kg</v>
      </c>
      <c r="C101" t="str">
        <f t="array" ref="C101">IF($A101="","",INDEX(Summary!$B:$B,$J101))</f>
        <v>MG</v>
      </c>
      <c r="D101" t="str">
        <f t="array" ref="D101">IF($A101="","",INDEX(Summary!$C:$C,$J101))</f>
        <v>C39</v>
      </c>
      <c r="E101" t="str">
        <f t="array" ref="E101">IF($A101="","",INDEX(Summary!$G$2:$N$2,MOD(ROW()-2,8)+1))</f>
        <v>Amazon USA Sea</v>
      </c>
      <c r="F101" s="2">
        <f t="array" ref="F101">IF($A101="",0,IFERROR(INDEX(Summary!$G$3:$N$62,$J101-2,MOD(ROW()-2,8)+1),0))</f>
        <v>0</v>
      </c>
      <c r="G101" s="2">
        <f t="array" ref="G101">IF($A101="",0,IFERROR(_xlfn.SWITCH($E101,"MRP (Domestic)",_xlfn.XLOOKUP($A101,Domestic!$C:$C,Domestic!$BE:$BE),"ROW Manjari",_xlfn.XLOOKUP($A101,ROW_Manjari!$C:$C,ROW_Manjari!$BE:$BE),"USA Sea",_xlfn.XLOOKUP($A101,USA_Sea!$C:$C,USA_Sea!$BE:$BE),"Amazon USA Sea",_xlfn.XLOOKUP($A101,Amazon_USA_Sea!$C:$C,Amazon_USA_Sea!$AX:$AX),"USA Air",_xlfn.XLOOKUP($A101,USA_Air!$C:$C,USA_Air!$BE:$BE),"USA Amazon",_xlfn.XLOOKUP($A101,USA_Amazon_Air!$C:$C,USA_Amazon_Air!$BE:$BE),"UK",_xlfn.XLOOKUP($A101,UK_Order!$C:$C,UK_Order!$BE:$BE),"MENA",_xlfn.XLOOKUP($A101,MENA_Order!$C:$C,MENA_Order!$BE:$BE),0),0))</f>
        <v>0</v>
      </c>
      <c r="H101" s="2">
        <f t="shared" si="3"/>
        <v>0</v>
      </c>
      <c r="I101" s="4">
        <f t="shared" si="4"/>
        <v>0</v>
      </c>
      <c r="J101">
        <f t="shared" si="5"/>
        <v>15</v>
      </c>
    </row>
    <row r="102" spans="1:10" hidden="1">
      <c r="A102" t="str">
        <f t="array" ref="A102">IFERROR(INDEX(Summary!$D:$D,$J102)&amp;"","")</f>
        <v>FG00809</v>
      </c>
      <c r="B102" t="str">
        <f t="array" ref="B102">IF($A102="","",INDEX(Summary!$E:$E,$J102))</f>
        <v>Khapli Multigrain atta- 1kg</v>
      </c>
      <c r="C102" t="str">
        <f t="array" ref="C102">IF($A102="","",INDEX(Summary!$B:$B,$J102))</f>
        <v>MG</v>
      </c>
      <c r="D102" t="str">
        <f t="array" ref="D102">IF($A102="","",INDEX(Summary!$C:$C,$J102))</f>
        <v>C39</v>
      </c>
      <c r="E102" t="str">
        <f t="array" ref="E102">IF($A102="","",INDEX(Summary!$G$2:$N$2,MOD(ROW()-2,8)+1))</f>
        <v>USA Air</v>
      </c>
      <c r="F102" s="2">
        <f t="array" ref="F102">IF($A102="",0,IFERROR(INDEX(Summary!$G$3:$N$62,$J102-2,MOD(ROW()-2,8)+1),0))</f>
        <v>2000</v>
      </c>
      <c r="G102" s="2">
        <f t="array" ref="G102">IF($A102="",0,IFERROR(_xlfn.SWITCH($E102,"MRP (Domestic)",_xlfn.XLOOKUP($A102,Domestic!$C:$C,Domestic!$BE:$BE),"ROW Manjari",_xlfn.XLOOKUP($A102,ROW_Manjari!$C:$C,ROW_Manjari!$BE:$BE),"USA Sea",_xlfn.XLOOKUP($A102,USA_Sea!$C:$C,USA_Sea!$BE:$BE),"Amazon USA Sea",_xlfn.XLOOKUP($A102,Amazon_USA_Sea!$C:$C,Amazon_USA_Sea!$AX:$AX),"USA Air",_xlfn.XLOOKUP($A102,USA_Air!$C:$C,USA_Air!$BE:$BE),"USA Amazon",_xlfn.XLOOKUP($A102,USA_Amazon_Air!$C:$C,USA_Amazon_Air!$BE:$BE),"UK",_xlfn.XLOOKUP($A102,UK_Order!$C:$C,UK_Order!$BE:$BE),"MENA",_xlfn.XLOOKUP($A102,MENA_Order!$C:$C,MENA_Order!$BE:$BE),0),0))</f>
        <v>2000</v>
      </c>
      <c r="H102" s="2">
        <f t="shared" si="3"/>
        <v>0</v>
      </c>
      <c r="I102" s="4">
        <f t="shared" si="4"/>
        <v>1</v>
      </c>
      <c r="J102">
        <f t="shared" si="5"/>
        <v>15</v>
      </c>
    </row>
    <row r="103" spans="1:10" hidden="1">
      <c r="A103" t="str">
        <f t="array" ref="A103">IFERROR(INDEX(Summary!$D:$D,$J103)&amp;"","")</f>
        <v>FG00809</v>
      </c>
      <c r="B103" t="str">
        <f t="array" ref="B103">IF($A103="","",INDEX(Summary!$E:$E,$J103))</f>
        <v>Khapli Multigrain atta- 1kg</v>
      </c>
      <c r="C103" t="str">
        <f t="array" ref="C103">IF($A103="","",INDEX(Summary!$B:$B,$J103))</f>
        <v>MG</v>
      </c>
      <c r="D103" t="str">
        <f t="array" ref="D103">IF($A103="","",INDEX(Summary!$C:$C,$J103))</f>
        <v>C39</v>
      </c>
      <c r="E103" t="str">
        <f t="array" ref="E103">IF($A103="","",INDEX(Summary!$G$2:$N$2,MOD(ROW()-2,8)+1))</f>
        <v>USA Amazon</v>
      </c>
      <c r="F103" s="2">
        <f t="array" ref="F103">IF($A103="",0,IFERROR(INDEX(Summary!$G$3:$N$62,$J103-2,MOD(ROW()-2,8)+1),0))</f>
        <v>0</v>
      </c>
      <c r="G103" s="2">
        <f t="array" ref="G103">IF($A103="",0,IFERROR(_xlfn.SWITCH($E103,"MRP (Domestic)",_xlfn.XLOOKUP($A103,Domestic!$C:$C,Domestic!$BE:$BE),"ROW Manjari",_xlfn.XLOOKUP($A103,ROW_Manjari!$C:$C,ROW_Manjari!$BE:$BE),"USA Sea",_xlfn.XLOOKUP($A103,USA_Sea!$C:$C,USA_Sea!$BE:$BE),"Amazon USA Sea",_xlfn.XLOOKUP($A103,Amazon_USA_Sea!$C:$C,Amazon_USA_Sea!$AX:$AX),"USA Air",_xlfn.XLOOKUP($A103,USA_Air!$C:$C,USA_Air!$BE:$BE),"USA Amazon",_xlfn.XLOOKUP($A103,USA_Amazon_Air!$C:$C,USA_Amazon_Air!$BE:$BE),"UK",_xlfn.XLOOKUP($A103,UK_Order!$C:$C,UK_Order!$BE:$BE),"MENA",_xlfn.XLOOKUP($A103,MENA_Order!$C:$C,MENA_Order!$BE:$BE),0),0))</f>
        <v>0</v>
      </c>
      <c r="H103" s="2">
        <f t="shared" si="3"/>
        <v>0</v>
      </c>
      <c r="I103" s="4">
        <f t="shared" si="4"/>
        <v>0</v>
      </c>
      <c r="J103">
        <f t="shared" si="5"/>
        <v>15</v>
      </c>
    </row>
    <row r="104" spans="1:10" hidden="1">
      <c r="A104" t="str">
        <f t="array" ref="A104">IFERROR(INDEX(Summary!$D:$D,$J104)&amp;"","")</f>
        <v>FG00809</v>
      </c>
      <c r="B104" t="str">
        <f t="array" ref="B104">IF($A104="","",INDEX(Summary!$E:$E,$J104))</f>
        <v>Khapli Multigrain atta- 1kg</v>
      </c>
      <c r="C104" t="str">
        <f t="array" ref="C104">IF($A104="","",INDEX(Summary!$B:$B,$J104))</f>
        <v>MG</v>
      </c>
      <c r="D104" t="str">
        <f t="array" ref="D104">IF($A104="","",INDEX(Summary!$C:$C,$J104))</f>
        <v>C39</v>
      </c>
      <c r="E104" t="str">
        <f t="array" ref="E104">IF($A104="","",INDEX(Summary!$G$2:$N$2,MOD(ROW()-2,8)+1))</f>
        <v>UK</v>
      </c>
      <c r="F104" s="2">
        <f t="array" ref="F104">IF($A104="",0,IFERROR(INDEX(Summary!$G$3:$N$62,$J104-2,MOD(ROW()-2,8)+1),0))</f>
        <v>0</v>
      </c>
      <c r="G104" s="2">
        <f t="array" ref="G104">IF($A104="",0,IFERROR(_xlfn.SWITCH($E104,"MRP (Domestic)",_xlfn.XLOOKUP($A104,Domestic!$C:$C,Domestic!$BE:$BE),"ROW Manjari",_xlfn.XLOOKUP($A104,ROW_Manjari!$C:$C,ROW_Manjari!$BE:$BE),"USA Sea",_xlfn.XLOOKUP($A104,USA_Sea!$C:$C,USA_Sea!$BE:$BE),"Amazon USA Sea",_xlfn.XLOOKUP($A104,Amazon_USA_Sea!$C:$C,Amazon_USA_Sea!$AX:$AX),"USA Air",_xlfn.XLOOKUP($A104,USA_Air!$C:$C,USA_Air!$BE:$BE),"USA Amazon",_xlfn.XLOOKUP($A104,USA_Amazon_Air!$C:$C,USA_Amazon_Air!$BE:$BE),"UK",_xlfn.XLOOKUP($A104,UK_Order!$C:$C,UK_Order!$BE:$BE),"MENA",_xlfn.XLOOKUP($A104,MENA_Order!$C:$C,MENA_Order!$BE:$BE),0),0))</f>
        <v>0</v>
      </c>
      <c r="H104" s="2">
        <f t="shared" si="3"/>
        <v>0</v>
      </c>
      <c r="I104" s="4">
        <f t="shared" si="4"/>
        <v>0</v>
      </c>
      <c r="J104">
        <f t="shared" si="5"/>
        <v>15</v>
      </c>
    </row>
    <row r="105" spans="1:10">
      <c r="A105" t="str">
        <f t="array" ref="A105">IFERROR(INDEX(Summary!$D:$D,$J105)&amp;"","")</f>
        <v>FG00809</v>
      </c>
      <c r="B105" t="str">
        <f t="array" ref="B105">IF($A105="","",INDEX(Summary!$E:$E,$J105))</f>
        <v>Khapli Multigrain atta- 1kg</v>
      </c>
      <c r="C105" t="str">
        <f t="array" ref="C105">IF($A105="","",INDEX(Summary!$B:$B,$J105))</f>
        <v>MG</v>
      </c>
      <c r="D105" t="str">
        <f t="array" ref="D105">IF($A105="","",INDEX(Summary!$C:$C,$J105))</f>
        <v>C39</v>
      </c>
      <c r="E105" t="str">
        <f t="array" ref="E105">IF($A105="","",INDEX(Summary!$G$2:$N$2,MOD(ROW()-2,8)+1))</f>
        <v>MENA</v>
      </c>
      <c r="F105" s="2">
        <f t="array" ref="F105">IF($A105="",0,IFERROR(INDEX(Summary!$G$3:$N$62,$J105-2,MOD(ROW()-2,8)+1),0))</f>
        <v>0</v>
      </c>
      <c r="G105" s="2">
        <f t="array" ref="G105">IF($A105="",0,IFERROR(_xlfn.SWITCH($E105,"MRP (Domestic)",_xlfn.XLOOKUP($A105,Domestic!$C:$C,Domestic!$BE:$BE),"ROW Manjari",_xlfn.XLOOKUP($A105,ROW_Manjari!$C:$C,ROW_Manjari!$BE:$BE),"USA Sea",_xlfn.XLOOKUP($A105,USA_Sea!$C:$C,USA_Sea!$BE:$BE),"Amazon USA Sea",_xlfn.XLOOKUP($A105,Amazon_USA_Sea!$C:$C,Amazon_USA_Sea!$AX:$AX),"USA Air",_xlfn.XLOOKUP($A105,USA_Air!$C:$C,USA_Air!$BE:$BE),"USA Amazon",_xlfn.XLOOKUP($A105,USA_Amazon_Air!$C:$C,USA_Amazon_Air!$BE:$BE),"UK",_xlfn.XLOOKUP($A105,UK_Order!$C:$C,UK_Order!$BE:$BE),"MENA",_xlfn.XLOOKUP($A105,MENA_Order!$C:$C,MENA_Order!$BE:$BE),0),0))</f>
        <v>0</v>
      </c>
      <c r="H105" s="2">
        <f t="shared" si="3"/>
        <v>0</v>
      </c>
      <c r="I105" s="4">
        <f t="shared" si="4"/>
        <v>0</v>
      </c>
      <c r="J105">
        <f t="shared" si="5"/>
        <v>15</v>
      </c>
    </row>
    <row r="106" spans="1:10" hidden="1">
      <c r="A106" t="str">
        <f t="array" ref="A106">IFERROR(INDEX(Summary!$D:$D,$J106)&amp;"","")</f>
        <v>FG00883</v>
      </c>
      <c r="B106" t="str">
        <f t="array" ref="B106">IF($A106="","",INDEX(Summary!$E:$E,$J106))</f>
        <v>Khapli Multigrain atta- 2kg</v>
      </c>
      <c r="C106" t="str">
        <f t="array" ref="C106">IF($A106="","",INDEX(Summary!$B:$B,$J106))</f>
        <v>MG</v>
      </c>
      <c r="D106" t="str">
        <f t="array" ref="D106">IF($A106="","",INDEX(Summary!$C:$C,$J106))</f>
        <v>C39</v>
      </c>
      <c r="E106" t="str">
        <f t="array" ref="E106">IF($A106="","",INDEX(Summary!$G$2:$N$2,MOD(ROW()-2,8)+1))</f>
        <v>MRP (Domestic)</v>
      </c>
      <c r="F106" s="2">
        <f t="array" ref="F106">IF($A106="",0,IFERROR(INDEX(Summary!$G$3:$N$62,$J106-2,MOD(ROW()-2,8)+1),0))</f>
        <v>8510</v>
      </c>
      <c r="G106" s="2">
        <f t="array" ref="G106">IF($A106="",0,IFERROR(_xlfn.SWITCH($E106,"MRP (Domestic)",_xlfn.XLOOKUP($A106,Domestic!$C:$C,Domestic!$BE:$BE),"ROW Manjari",_xlfn.XLOOKUP($A106,ROW_Manjari!$C:$C,ROW_Manjari!$BE:$BE),"USA Sea",_xlfn.XLOOKUP($A106,USA_Sea!$C:$C,USA_Sea!$BE:$BE),"Amazon USA Sea",_xlfn.XLOOKUP($A106,Amazon_USA_Sea!$C:$C,Amazon_USA_Sea!$AX:$AX),"USA Air",_xlfn.XLOOKUP($A106,USA_Air!$C:$C,USA_Air!$BE:$BE),"USA Amazon",_xlfn.XLOOKUP($A106,USA_Amazon_Air!$C:$C,USA_Amazon_Air!$BE:$BE),"UK",_xlfn.XLOOKUP($A106,UK_Order!$C:$C,UK_Order!$BE:$BE),"MENA",_xlfn.XLOOKUP($A106,MENA_Order!$C:$C,MENA_Order!$BE:$BE),0),0))</f>
        <v>8513</v>
      </c>
      <c r="H106" s="2">
        <f t="shared" si="3"/>
        <v>0</v>
      </c>
      <c r="I106" s="4">
        <f t="shared" si="4"/>
        <v>1.000352526439483</v>
      </c>
      <c r="J106">
        <f t="shared" si="5"/>
        <v>16</v>
      </c>
    </row>
    <row r="107" spans="1:10" hidden="1">
      <c r="A107" t="str">
        <f t="array" ref="A107">IFERROR(INDEX(Summary!$D:$D,$J107)&amp;"","")</f>
        <v>FG00883</v>
      </c>
      <c r="B107" t="str">
        <f t="array" ref="B107">IF($A107="","",INDEX(Summary!$E:$E,$J107))</f>
        <v>Khapli Multigrain atta- 2kg</v>
      </c>
      <c r="C107" t="str">
        <f t="array" ref="C107">IF($A107="","",INDEX(Summary!$B:$B,$J107))</f>
        <v>MG</v>
      </c>
      <c r="D107" t="str">
        <f t="array" ref="D107">IF($A107="","",INDEX(Summary!$C:$C,$J107))</f>
        <v>C39</v>
      </c>
      <c r="E107" t="str">
        <f t="array" ref="E107">IF($A107="","",INDEX(Summary!$G$2:$N$2,MOD(ROW()-2,8)+1))</f>
        <v>ROW Manjari</v>
      </c>
      <c r="F107" s="2">
        <f t="array" ref="F107">IF($A107="",0,IFERROR(INDEX(Summary!$G$3:$N$62,$J107-2,MOD(ROW()-2,8)+1),0))</f>
        <v>0</v>
      </c>
      <c r="G107" s="2">
        <f t="array" ref="G107">IF($A107="",0,IFERROR(_xlfn.SWITCH($E107,"MRP (Domestic)",_xlfn.XLOOKUP($A107,Domestic!$C:$C,Domestic!$BE:$BE),"ROW Manjari",_xlfn.XLOOKUP($A107,ROW_Manjari!$C:$C,ROW_Manjari!$BE:$BE),"USA Sea",_xlfn.XLOOKUP($A107,USA_Sea!$C:$C,USA_Sea!$BE:$BE),"Amazon USA Sea",_xlfn.XLOOKUP($A107,Amazon_USA_Sea!$C:$C,Amazon_USA_Sea!$AX:$AX),"USA Air",_xlfn.XLOOKUP($A107,USA_Air!$C:$C,USA_Air!$BE:$BE),"USA Amazon",_xlfn.XLOOKUP($A107,USA_Amazon_Air!$C:$C,USA_Amazon_Air!$BE:$BE),"UK",_xlfn.XLOOKUP($A107,UK_Order!$C:$C,UK_Order!$BE:$BE),"MENA",_xlfn.XLOOKUP($A107,MENA_Order!$C:$C,MENA_Order!$BE:$BE),0),0))</f>
        <v>0</v>
      </c>
      <c r="H107" s="2">
        <f t="shared" si="3"/>
        <v>0</v>
      </c>
      <c r="I107" s="4">
        <f t="shared" si="4"/>
        <v>0</v>
      </c>
      <c r="J107">
        <f t="shared" si="5"/>
        <v>16</v>
      </c>
    </row>
    <row r="108" spans="1:10" hidden="1">
      <c r="A108" t="str">
        <f t="array" ref="A108">IFERROR(INDEX(Summary!$D:$D,$J108)&amp;"","")</f>
        <v>FG00883</v>
      </c>
      <c r="B108" t="str">
        <f t="array" ref="B108">IF($A108="","",INDEX(Summary!$E:$E,$J108))</f>
        <v>Khapli Multigrain atta- 2kg</v>
      </c>
      <c r="C108" t="str">
        <f t="array" ref="C108">IF($A108="","",INDEX(Summary!$B:$B,$J108))</f>
        <v>MG</v>
      </c>
      <c r="D108" t="str">
        <f t="array" ref="D108">IF($A108="","",INDEX(Summary!$C:$C,$J108))</f>
        <v>C39</v>
      </c>
      <c r="E108" t="str">
        <f t="array" ref="E108">IF($A108="","",INDEX(Summary!$G$2:$N$2,MOD(ROW()-2,8)+1))</f>
        <v>USA Sea</v>
      </c>
      <c r="F108" s="2">
        <f t="array" ref="F108">IF($A108="",0,IFERROR(INDEX(Summary!$G$3:$N$62,$J108-2,MOD(ROW()-2,8)+1),0))</f>
        <v>0</v>
      </c>
      <c r="G108" s="2">
        <f t="array" ref="G108">IF($A108="",0,IFERROR(_xlfn.SWITCH($E108,"MRP (Domestic)",_xlfn.XLOOKUP($A108,Domestic!$C:$C,Domestic!$BE:$BE),"ROW Manjari",_xlfn.XLOOKUP($A108,ROW_Manjari!$C:$C,ROW_Manjari!$BE:$BE),"USA Sea",_xlfn.XLOOKUP($A108,USA_Sea!$C:$C,USA_Sea!$BE:$BE),"Amazon USA Sea",_xlfn.XLOOKUP($A108,Amazon_USA_Sea!$C:$C,Amazon_USA_Sea!$AX:$AX),"USA Air",_xlfn.XLOOKUP($A108,USA_Air!$C:$C,USA_Air!$BE:$BE),"USA Amazon",_xlfn.XLOOKUP($A108,USA_Amazon_Air!$C:$C,USA_Amazon_Air!$BE:$BE),"UK",_xlfn.XLOOKUP($A108,UK_Order!$C:$C,UK_Order!$BE:$BE),"MENA",_xlfn.XLOOKUP($A108,MENA_Order!$C:$C,MENA_Order!$BE:$BE),0),0))</f>
        <v>0</v>
      </c>
      <c r="H108" s="2">
        <f t="shared" si="3"/>
        <v>0</v>
      </c>
      <c r="I108" s="4">
        <f t="shared" si="4"/>
        <v>0</v>
      </c>
      <c r="J108">
        <f t="shared" si="5"/>
        <v>16</v>
      </c>
    </row>
    <row r="109" spans="1:10" hidden="1">
      <c r="A109" t="str">
        <f t="array" ref="A109">IFERROR(INDEX(Summary!$D:$D,$J109)&amp;"","")</f>
        <v>FG00883</v>
      </c>
      <c r="B109" t="str">
        <f t="array" ref="B109">IF($A109="","",INDEX(Summary!$E:$E,$J109))</f>
        <v>Khapli Multigrain atta- 2kg</v>
      </c>
      <c r="C109" t="str">
        <f t="array" ref="C109">IF($A109="","",INDEX(Summary!$B:$B,$J109))</f>
        <v>MG</v>
      </c>
      <c r="D109" t="str">
        <f t="array" ref="D109">IF($A109="","",INDEX(Summary!$C:$C,$J109))</f>
        <v>C39</v>
      </c>
      <c r="E109" t="str">
        <f t="array" ref="E109">IF($A109="","",INDEX(Summary!$G$2:$N$2,MOD(ROW()-2,8)+1))</f>
        <v>Amazon USA Sea</v>
      </c>
      <c r="F109" s="2">
        <f t="array" ref="F109">IF($A109="",0,IFERROR(INDEX(Summary!$G$3:$N$62,$J109-2,MOD(ROW()-2,8)+1),0))</f>
        <v>0</v>
      </c>
      <c r="G109" s="2">
        <f t="array" ref="G109">IF($A109="",0,IFERROR(_xlfn.SWITCH($E109,"MRP (Domestic)",_xlfn.XLOOKUP($A109,Domestic!$C:$C,Domestic!$BE:$BE),"ROW Manjari",_xlfn.XLOOKUP($A109,ROW_Manjari!$C:$C,ROW_Manjari!$BE:$BE),"USA Sea",_xlfn.XLOOKUP($A109,USA_Sea!$C:$C,USA_Sea!$BE:$BE),"Amazon USA Sea",_xlfn.XLOOKUP($A109,Amazon_USA_Sea!$C:$C,Amazon_USA_Sea!$AX:$AX),"USA Air",_xlfn.XLOOKUP($A109,USA_Air!$C:$C,USA_Air!$BE:$BE),"USA Amazon",_xlfn.XLOOKUP($A109,USA_Amazon_Air!$C:$C,USA_Amazon_Air!$BE:$BE),"UK",_xlfn.XLOOKUP($A109,UK_Order!$C:$C,UK_Order!$BE:$BE),"MENA",_xlfn.XLOOKUP($A109,MENA_Order!$C:$C,MENA_Order!$BE:$BE),0),0))</f>
        <v>0</v>
      </c>
      <c r="H109" s="2">
        <f t="shared" si="3"/>
        <v>0</v>
      </c>
      <c r="I109" s="4">
        <f t="shared" si="4"/>
        <v>0</v>
      </c>
      <c r="J109">
        <f t="shared" si="5"/>
        <v>16</v>
      </c>
    </row>
    <row r="110" spans="1:10" hidden="1">
      <c r="A110" t="str">
        <f t="array" ref="A110">IFERROR(INDEX(Summary!$D:$D,$J110)&amp;"","")</f>
        <v>FG00883</v>
      </c>
      <c r="B110" t="str">
        <f t="array" ref="B110">IF($A110="","",INDEX(Summary!$E:$E,$J110))</f>
        <v>Khapli Multigrain atta- 2kg</v>
      </c>
      <c r="C110" t="str">
        <f t="array" ref="C110">IF($A110="","",INDEX(Summary!$B:$B,$J110))</f>
        <v>MG</v>
      </c>
      <c r="D110" t="str">
        <f t="array" ref="D110">IF($A110="","",INDEX(Summary!$C:$C,$J110))</f>
        <v>C39</v>
      </c>
      <c r="E110" t="str">
        <f t="array" ref="E110">IF($A110="","",INDEX(Summary!$G$2:$N$2,MOD(ROW()-2,8)+1))</f>
        <v>USA Air</v>
      </c>
      <c r="F110" s="2">
        <f t="array" ref="F110">IF($A110="",0,IFERROR(INDEX(Summary!$G$3:$N$62,$J110-2,MOD(ROW()-2,8)+1),0))</f>
        <v>0</v>
      </c>
      <c r="G110" s="2">
        <f t="array" ref="G110">IF($A110="",0,IFERROR(_xlfn.SWITCH($E110,"MRP (Domestic)",_xlfn.XLOOKUP($A110,Domestic!$C:$C,Domestic!$BE:$BE),"ROW Manjari",_xlfn.XLOOKUP($A110,ROW_Manjari!$C:$C,ROW_Manjari!$BE:$BE),"USA Sea",_xlfn.XLOOKUP($A110,USA_Sea!$C:$C,USA_Sea!$BE:$BE),"Amazon USA Sea",_xlfn.XLOOKUP($A110,Amazon_USA_Sea!$C:$C,Amazon_USA_Sea!$AX:$AX),"USA Air",_xlfn.XLOOKUP($A110,USA_Air!$C:$C,USA_Air!$BE:$BE),"USA Amazon",_xlfn.XLOOKUP($A110,USA_Amazon_Air!$C:$C,USA_Amazon_Air!$BE:$BE),"UK",_xlfn.XLOOKUP($A110,UK_Order!$C:$C,UK_Order!$BE:$BE),"MENA",_xlfn.XLOOKUP($A110,MENA_Order!$C:$C,MENA_Order!$BE:$BE),0),0))</f>
        <v>0</v>
      </c>
      <c r="H110" s="2">
        <f t="shared" si="3"/>
        <v>0</v>
      </c>
      <c r="I110" s="4">
        <f t="shared" si="4"/>
        <v>0</v>
      </c>
      <c r="J110">
        <f t="shared" si="5"/>
        <v>16</v>
      </c>
    </row>
    <row r="111" spans="1:10" hidden="1">
      <c r="A111" t="str">
        <f t="array" ref="A111">IFERROR(INDEX(Summary!$D:$D,$J111)&amp;"","")</f>
        <v>FG00883</v>
      </c>
      <c r="B111" t="str">
        <f t="array" ref="B111">IF($A111="","",INDEX(Summary!$E:$E,$J111))</f>
        <v>Khapli Multigrain atta- 2kg</v>
      </c>
      <c r="C111" t="str">
        <f t="array" ref="C111">IF($A111="","",INDEX(Summary!$B:$B,$J111))</f>
        <v>MG</v>
      </c>
      <c r="D111" t="str">
        <f t="array" ref="D111">IF($A111="","",INDEX(Summary!$C:$C,$J111))</f>
        <v>C39</v>
      </c>
      <c r="E111" t="str">
        <f t="array" ref="E111">IF($A111="","",INDEX(Summary!$G$2:$N$2,MOD(ROW()-2,8)+1))</f>
        <v>USA Amazon</v>
      </c>
      <c r="F111" s="2">
        <f t="array" ref="F111">IF($A111="",0,IFERROR(INDEX(Summary!$G$3:$N$62,$J111-2,MOD(ROW()-2,8)+1),0))</f>
        <v>0</v>
      </c>
      <c r="G111" s="2">
        <f t="array" ref="G111">IF($A111="",0,IFERROR(_xlfn.SWITCH($E111,"MRP (Domestic)",_xlfn.XLOOKUP($A111,Domestic!$C:$C,Domestic!$BE:$BE),"ROW Manjari",_xlfn.XLOOKUP($A111,ROW_Manjari!$C:$C,ROW_Manjari!$BE:$BE),"USA Sea",_xlfn.XLOOKUP($A111,USA_Sea!$C:$C,USA_Sea!$BE:$BE),"Amazon USA Sea",_xlfn.XLOOKUP($A111,Amazon_USA_Sea!$C:$C,Amazon_USA_Sea!$AX:$AX),"USA Air",_xlfn.XLOOKUP($A111,USA_Air!$C:$C,USA_Air!$BE:$BE),"USA Amazon",_xlfn.XLOOKUP($A111,USA_Amazon_Air!$C:$C,USA_Amazon_Air!$BE:$BE),"UK",_xlfn.XLOOKUP($A111,UK_Order!$C:$C,UK_Order!$BE:$BE),"MENA",_xlfn.XLOOKUP($A111,MENA_Order!$C:$C,MENA_Order!$BE:$BE),0),0))</f>
        <v>0</v>
      </c>
      <c r="H111" s="2">
        <f t="shared" si="3"/>
        <v>0</v>
      </c>
      <c r="I111" s="4">
        <f t="shared" si="4"/>
        <v>0</v>
      </c>
      <c r="J111">
        <f t="shared" si="5"/>
        <v>16</v>
      </c>
    </row>
    <row r="112" spans="1:10" hidden="1">
      <c r="A112" t="str">
        <f t="array" ref="A112">IFERROR(INDEX(Summary!$D:$D,$J112)&amp;"","")</f>
        <v>FG00883</v>
      </c>
      <c r="B112" t="str">
        <f t="array" ref="B112">IF($A112="","",INDEX(Summary!$E:$E,$J112))</f>
        <v>Khapli Multigrain atta- 2kg</v>
      </c>
      <c r="C112" t="str">
        <f t="array" ref="C112">IF($A112="","",INDEX(Summary!$B:$B,$J112))</f>
        <v>MG</v>
      </c>
      <c r="D112" t="str">
        <f t="array" ref="D112">IF($A112="","",INDEX(Summary!$C:$C,$J112))</f>
        <v>C39</v>
      </c>
      <c r="E112" t="str">
        <f t="array" ref="E112">IF($A112="","",INDEX(Summary!$G$2:$N$2,MOD(ROW()-2,8)+1))</f>
        <v>UK</v>
      </c>
      <c r="F112" s="2">
        <f t="array" ref="F112">IF($A112="",0,IFERROR(INDEX(Summary!$G$3:$N$62,$J112-2,MOD(ROW()-2,8)+1),0))</f>
        <v>0</v>
      </c>
      <c r="G112" s="2">
        <f t="array" ref="G112">IF($A112="",0,IFERROR(_xlfn.SWITCH($E112,"MRP (Domestic)",_xlfn.XLOOKUP($A112,Domestic!$C:$C,Domestic!$BE:$BE),"ROW Manjari",_xlfn.XLOOKUP($A112,ROW_Manjari!$C:$C,ROW_Manjari!$BE:$BE),"USA Sea",_xlfn.XLOOKUP($A112,USA_Sea!$C:$C,USA_Sea!$BE:$BE),"Amazon USA Sea",_xlfn.XLOOKUP($A112,Amazon_USA_Sea!$C:$C,Amazon_USA_Sea!$AX:$AX),"USA Air",_xlfn.XLOOKUP($A112,USA_Air!$C:$C,USA_Air!$BE:$BE),"USA Amazon",_xlfn.XLOOKUP($A112,USA_Amazon_Air!$C:$C,USA_Amazon_Air!$BE:$BE),"UK",_xlfn.XLOOKUP($A112,UK_Order!$C:$C,UK_Order!$BE:$BE),"MENA",_xlfn.XLOOKUP($A112,MENA_Order!$C:$C,MENA_Order!$BE:$BE),0),0))</f>
        <v>0</v>
      </c>
      <c r="H112" s="2">
        <f t="shared" si="3"/>
        <v>0</v>
      </c>
      <c r="I112" s="4">
        <f t="shared" si="4"/>
        <v>0</v>
      </c>
      <c r="J112">
        <f t="shared" si="5"/>
        <v>16</v>
      </c>
    </row>
    <row r="113" spans="1:10">
      <c r="A113" t="str">
        <f t="array" ref="A113">IFERROR(INDEX(Summary!$D:$D,$J113)&amp;"","")</f>
        <v>FG00883</v>
      </c>
      <c r="B113" t="str">
        <f t="array" ref="B113">IF($A113="","",INDEX(Summary!$E:$E,$J113))</f>
        <v>Khapli Multigrain atta- 2kg</v>
      </c>
      <c r="C113" t="str">
        <f t="array" ref="C113">IF($A113="","",INDEX(Summary!$B:$B,$J113))</f>
        <v>MG</v>
      </c>
      <c r="D113" t="str">
        <f t="array" ref="D113">IF($A113="","",INDEX(Summary!$C:$C,$J113))</f>
        <v>C39</v>
      </c>
      <c r="E113" t="str">
        <f t="array" ref="E113">IF($A113="","",INDEX(Summary!$G$2:$N$2,MOD(ROW()-2,8)+1))</f>
        <v>MENA</v>
      </c>
      <c r="F113" s="2">
        <f t="array" ref="F113">IF($A113="",0,IFERROR(INDEX(Summary!$G$3:$N$62,$J113-2,MOD(ROW()-2,8)+1),0))</f>
        <v>0</v>
      </c>
      <c r="G113" s="2">
        <f t="array" ref="G113">IF($A113="",0,IFERROR(_xlfn.SWITCH($E113,"MRP (Domestic)",_xlfn.XLOOKUP($A113,Domestic!$C:$C,Domestic!$BE:$BE),"ROW Manjari",_xlfn.XLOOKUP($A113,ROW_Manjari!$C:$C,ROW_Manjari!$BE:$BE),"USA Sea",_xlfn.XLOOKUP($A113,USA_Sea!$C:$C,USA_Sea!$BE:$BE),"Amazon USA Sea",_xlfn.XLOOKUP($A113,Amazon_USA_Sea!$C:$C,Amazon_USA_Sea!$AX:$AX),"USA Air",_xlfn.XLOOKUP($A113,USA_Air!$C:$C,USA_Air!$BE:$BE),"USA Amazon",_xlfn.XLOOKUP($A113,USA_Amazon_Air!$C:$C,USA_Amazon_Air!$BE:$BE),"UK",_xlfn.XLOOKUP($A113,UK_Order!$C:$C,UK_Order!$BE:$BE),"MENA",_xlfn.XLOOKUP($A113,MENA_Order!$C:$C,MENA_Order!$BE:$BE),0),0))</f>
        <v>0</v>
      </c>
      <c r="H113" s="2">
        <f t="shared" si="3"/>
        <v>0</v>
      </c>
      <c r="I113" s="4">
        <f t="shared" si="4"/>
        <v>0</v>
      </c>
      <c r="J113">
        <f t="shared" si="5"/>
        <v>16</v>
      </c>
    </row>
    <row r="114" spans="1:10" hidden="1">
      <c r="A114" t="str">
        <f t="array" ref="A114">IFERROR(INDEX(Summary!$D:$D,$J114)&amp;"","")</f>
        <v>FG00884</v>
      </c>
      <c r="B114" t="str">
        <f t="array" ref="B114">IF($A114="","",INDEX(Summary!$E:$E,$J114))</f>
        <v>Khapli Multigrain atta- 5kg</v>
      </c>
      <c r="C114" t="str">
        <f t="array" ref="C114">IF($A114="","",INDEX(Summary!$B:$B,$J114))</f>
        <v>MG</v>
      </c>
      <c r="D114" t="str">
        <f t="array" ref="D114">IF($A114="","",INDEX(Summary!$C:$C,$J114))</f>
        <v>C39</v>
      </c>
      <c r="E114" t="str">
        <f t="array" ref="E114">IF($A114="","",INDEX(Summary!$G$2:$N$2,MOD(ROW()-2,8)+1))</f>
        <v>MRP (Domestic)</v>
      </c>
      <c r="F114" s="2">
        <f t="array" ref="F114">IF($A114="",0,IFERROR(INDEX(Summary!$G$3:$N$62,$J114-2,MOD(ROW()-2,8)+1),0))</f>
        <v>29252</v>
      </c>
      <c r="G114" s="2">
        <f t="array" ref="G114">IF($A114="",0,IFERROR(_xlfn.SWITCH($E114,"MRP (Domestic)",_xlfn.XLOOKUP($A114,Domestic!$C:$C,Domestic!$BE:$BE),"ROW Manjari",_xlfn.XLOOKUP($A114,ROW_Manjari!$C:$C,ROW_Manjari!$BE:$BE),"USA Sea",_xlfn.XLOOKUP($A114,USA_Sea!$C:$C,USA_Sea!$BE:$BE),"Amazon USA Sea",_xlfn.XLOOKUP($A114,Amazon_USA_Sea!$C:$C,Amazon_USA_Sea!$AX:$AX),"USA Air",_xlfn.XLOOKUP($A114,USA_Air!$C:$C,USA_Air!$BE:$BE),"USA Amazon",_xlfn.XLOOKUP($A114,USA_Amazon_Air!$C:$C,USA_Amazon_Air!$BE:$BE),"UK",_xlfn.XLOOKUP($A114,UK_Order!$C:$C,UK_Order!$BE:$BE),"MENA",_xlfn.XLOOKUP($A114,MENA_Order!$C:$C,MENA_Order!$BE:$BE),0),0))</f>
        <v>15130</v>
      </c>
      <c r="H114" s="2">
        <f t="shared" si="3"/>
        <v>14122</v>
      </c>
      <c r="I114" s="4">
        <f t="shared" si="4"/>
        <v>0.51722959113906741</v>
      </c>
      <c r="J114">
        <f t="shared" si="5"/>
        <v>17</v>
      </c>
    </row>
    <row r="115" spans="1:10" hidden="1">
      <c r="A115" t="str">
        <f t="array" ref="A115">IFERROR(INDEX(Summary!$D:$D,$J115)&amp;"","")</f>
        <v>FG00884</v>
      </c>
      <c r="B115" t="str">
        <f t="array" ref="B115">IF($A115="","",INDEX(Summary!$E:$E,$J115))</f>
        <v>Khapli Multigrain atta- 5kg</v>
      </c>
      <c r="C115" t="str">
        <f t="array" ref="C115">IF($A115="","",INDEX(Summary!$B:$B,$J115))</f>
        <v>MG</v>
      </c>
      <c r="D115" t="str">
        <f t="array" ref="D115">IF($A115="","",INDEX(Summary!$C:$C,$J115))</f>
        <v>C39</v>
      </c>
      <c r="E115" t="str">
        <f t="array" ref="E115">IF($A115="","",INDEX(Summary!$G$2:$N$2,MOD(ROW()-2,8)+1))</f>
        <v>ROW Manjari</v>
      </c>
      <c r="F115" s="2">
        <f t="array" ref="F115">IF($A115="",0,IFERROR(INDEX(Summary!$G$3:$N$62,$J115-2,MOD(ROW()-2,8)+1),0))</f>
        <v>10</v>
      </c>
      <c r="G115" s="2">
        <f t="array" ref="G115">IF($A115="",0,IFERROR(_xlfn.SWITCH($E115,"MRP (Domestic)",_xlfn.XLOOKUP($A115,Domestic!$C:$C,Domestic!$BE:$BE),"ROW Manjari",_xlfn.XLOOKUP($A115,ROW_Manjari!$C:$C,ROW_Manjari!$BE:$BE),"USA Sea",_xlfn.XLOOKUP($A115,USA_Sea!$C:$C,USA_Sea!$BE:$BE),"Amazon USA Sea",_xlfn.XLOOKUP($A115,Amazon_USA_Sea!$C:$C,Amazon_USA_Sea!$AX:$AX),"USA Air",_xlfn.XLOOKUP($A115,USA_Air!$C:$C,USA_Air!$BE:$BE),"USA Amazon",_xlfn.XLOOKUP($A115,USA_Amazon_Air!$C:$C,USA_Amazon_Air!$BE:$BE),"UK",_xlfn.XLOOKUP($A115,UK_Order!$C:$C,UK_Order!$BE:$BE),"MENA",_xlfn.XLOOKUP($A115,MENA_Order!$C:$C,MENA_Order!$BE:$BE),0),0))</f>
        <v>10</v>
      </c>
      <c r="H115" s="2">
        <f t="shared" si="3"/>
        <v>0</v>
      </c>
      <c r="I115" s="4">
        <f t="shared" si="4"/>
        <v>1</v>
      </c>
      <c r="J115">
        <f t="shared" si="5"/>
        <v>17</v>
      </c>
    </row>
    <row r="116" spans="1:10" hidden="1">
      <c r="A116" t="str">
        <f t="array" ref="A116">IFERROR(INDEX(Summary!$D:$D,$J116)&amp;"","")</f>
        <v>FG00884</v>
      </c>
      <c r="B116" t="str">
        <f t="array" ref="B116">IF($A116="","",INDEX(Summary!$E:$E,$J116))</f>
        <v>Khapli Multigrain atta- 5kg</v>
      </c>
      <c r="C116" t="str">
        <f t="array" ref="C116">IF($A116="","",INDEX(Summary!$B:$B,$J116))</f>
        <v>MG</v>
      </c>
      <c r="D116" t="str">
        <f t="array" ref="D116">IF($A116="","",INDEX(Summary!$C:$C,$J116))</f>
        <v>C39</v>
      </c>
      <c r="E116" t="str">
        <f t="array" ref="E116">IF($A116="","",INDEX(Summary!$G$2:$N$2,MOD(ROW()-2,8)+1))</f>
        <v>USA Sea</v>
      </c>
      <c r="F116" s="2">
        <f t="array" ref="F116">IF($A116="",0,IFERROR(INDEX(Summary!$G$3:$N$62,$J116-2,MOD(ROW()-2,8)+1),0))</f>
        <v>0</v>
      </c>
      <c r="G116" s="2">
        <f t="array" ref="G116">IF($A116="",0,IFERROR(_xlfn.SWITCH($E116,"MRP (Domestic)",_xlfn.XLOOKUP($A116,Domestic!$C:$C,Domestic!$BE:$BE),"ROW Manjari",_xlfn.XLOOKUP($A116,ROW_Manjari!$C:$C,ROW_Manjari!$BE:$BE),"USA Sea",_xlfn.XLOOKUP($A116,USA_Sea!$C:$C,USA_Sea!$BE:$BE),"Amazon USA Sea",_xlfn.XLOOKUP($A116,Amazon_USA_Sea!$C:$C,Amazon_USA_Sea!$AX:$AX),"USA Air",_xlfn.XLOOKUP($A116,USA_Air!$C:$C,USA_Air!$BE:$BE),"USA Amazon",_xlfn.XLOOKUP($A116,USA_Amazon_Air!$C:$C,USA_Amazon_Air!$BE:$BE),"UK",_xlfn.XLOOKUP($A116,UK_Order!$C:$C,UK_Order!$BE:$BE),"MENA",_xlfn.XLOOKUP($A116,MENA_Order!$C:$C,MENA_Order!$BE:$BE),0),0))</f>
        <v>0</v>
      </c>
      <c r="H116" s="2">
        <f t="shared" si="3"/>
        <v>0</v>
      </c>
      <c r="I116" s="4">
        <f t="shared" si="4"/>
        <v>0</v>
      </c>
      <c r="J116">
        <f t="shared" si="5"/>
        <v>17</v>
      </c>
    </row>
    <row r="117" spans="1:10" hidden="1">
      <c r="A117" t="str">
        <f t="array" ref="A117">IFERROR(INDEX(Summary!$D:$D,$J117)&amp;"","")</f>
        <v>FG00884</v>
      </c>
      <c r="B117" t="str">
        <f t="array" ref="B117">IF($A117="","",INDEX(Summary!$E:$E,$J117))</f>
        <v>Khapli Multigrain atta- 5kg</v>
      </c>
      <c r="C117" t="str">
        <f t="array" ref="C117">IF($A117="","",INDEX(Summary!$B:$B,$J117))</f>
        <v>MG</v>
      </c>
      <c r="D117" t="str">
        <f t="array" ref="D117">IF($A117="","",INDEX(Summary!$C:$C,$J117))</f>
        <v>C39</v>
      </c>
      <c r="E117" t="str">
        <f t="array" ref="E117">IF($A117="","",INDEX(Summary!$G$2:$N$2,MOD(ROW()-2,8)+1))</f>
        <v>Amazon USA Sea</v>
      </c>
      <c r="F117" s="2">
        <f t="array" ref="F117">IF($A117="",0,IFERROR(INDEX(Summary!$G$3:$N$62,$J117-2,MOD(ROW()-2,8)+1),0))</f>
        <v>0</v>
      </c>
      <c r="G117" s="2">
        <f t="array" ref="G117">IF($A117="",0,IFERROR(_xlfn.SWITCH($E117,"MRP (Domestic)",_xlfn.XLOOKUP($A117,Domestic!$C:$C,Domestic!$BE:$BE),"ROW Manjari",_xlfn.XLOOKUP($A117,ROW_Manjari!$C:$C,ROW_Manjari!$BE:$BE),"USA Sea",_xlfn.XLOOKUP($A117,USA_Sea!$C:$C,USA_Sea!$BE:$BE),"Amazon USA Sea",_xlfn.XLOOKUP($A117,Amazon_USA_Sea!$C:$C,Amazon_USA_Sea!$AX:$AX),"USA Air",_xlfn.XLOOKUP($A117,USA_Air!$C:$C,USA_Air!$BE:$BE),"USA Amazon",_xlfn.XLOOKUP($A117,USA_Amazon_Air!$C:$C,USA_Amazon_Air!$BE:$BE),"UK",_xlfn.XLOOKUP($A117,UK_Order!$C:$C,UK_Order!$BE:$BE),"MENA",_xlfn.XLOOKUP($A117,MENA_Order!$C:$C,MENA_Order!$BE:$BE),0),0))</f>
        <v>0</v>
      </c>
      <c r="H117" s="2">
        <f t="shared" si="3"/>
        <v>0</v>
      </c>
      <c r="I117" s="4">
        <f t="shared" si="4"/>
        <v>0</v>
      </c>
      <c r="J117">
        <f t="shared" si="5"/>
        <v>17</v>
      </c>
    </row>
    <row r="118" spans="1:10" hidden="1">
      <c r="A118" t="str">
        <f t="array" ref="A118">IFERROR(INDEX(Summary!$D:$D,$J118)&amp;"","")</f>
        <v>FG00884</v>
      </c>
      <c r="B118" t="str">
        <f t="array" ref="B118">IF($A118="","",INDEX(Summary!$E:$E,$J118))</f>
        <v>Khapli Multigrain atta- 5kg</v>
      </c>
      <c r="C118" t="str">
        <f t="array" ref="C118">IF($A118="","",INDEX(Summary!$B:$B,$J118))</f>
        <v>MG</v>
      </c>
      <c r="D118" t="str">
        <f t="array" ref="D118">IF($A118="","",INDEX(Summary!$C:$C,$J118))</f>
        <v>C39</v>
      </c>
      <c r="E118" t="str">
        <f t="array" ref="E118">IF($A118="","",INDEX(Summary!$G$2:$N$2,MOD(ROW()-2,8)+1))</f>
        <v>USA Air</v>
      </c>
      <c r="F118" s="2">
        <f t="array" ref="F118">IF($A118="",0,IFERROR(INDEX(Summary!$G$3:$N$62,$J118-2,MOD(ROW()-2,8)+1),0))</f>
        <v>0</v>
      </c>
      <c r="G118" s="2">
        <f t="array" ref="G118">IF($A118="",0,IFERROR(_xlfn.SWITCH($E118,"MRP (Domestic)",_xlfn.XLOOKUP($A118,Domestic!$C:$C,Domestic!$BE:$BE),"ROW Manjari",_xlfn.XLOOKUP($A118,ROW_Manjari!$C:$C,ROW_Manjari!$BE:$BE),"USA Sea",_xlfn.XLOOKUP($A118,USA_Sea!$C:$C,USA_Sea!$BE:$BE),"Amazon USA Sea",_xlfn.XLOOKUP($A118,Amazon_USA_Sea!$C:$C,Amazon_USA_Sea!$AX:$AX),"USA Air",_xlfn.XLOOKUP($A118,USA_Air!$C:$C,USA_Air!$BE:$BE),"USA Amazon",_xlfn.XLOOKUP($A118,USA_Amazon_Air!$C:$C,USA_Amazon_Air!$BE:$BE),"UK",_xlfn.XLOOKUP($A118,UK_Order!$C:$C,UK_Order!$BE:$BE),"MENA",_xlfn.XLOOKUP($A118,MENA_Order!$C:$C,MENA_Order!$BE:$BE),0),0))</f>
        <v>0</v>
      </c>
      <c r="H118" s="2">
        <f t="shared" si="3"/>
        <v>0</v>
      </c>
      <c r="I118" s="4">
        <f t="shared" si="4"/>
        <v>0</v>
      </c>
      <c r="J118">
        <f t="shared" si="5"/>
        <v>17</v>
      </c>
    </row>
    <row r="119" spans="1:10" hidden="1">
      <c r="A119" t="str">
        <f t="array" ref="A119">IFERROR(INDEX(Summary!$D:$D,$J119)&amp;"","")</f>
        <v>FG00884</v>
      </c>
      <c r="B119" t="str">
        <f t="array" ref="B119">IF($A119="","",INDEX(Summary!$E:$E,$J119))</f>
        <v>Khapli Multigrain atta- 5kg</v>
      </c>
      <c r="C119" t="str">
        <f t="array" ref="C119">IF($A119="","",INDEX(Summary!$B:$B,$J119))</f>
        <v>MG</v>
      </c>
      <c r="D119" t="str">
        <f t="array" ref="D119">IF($A119="","",INDEX(Summary!$C:$C,$J119))</f>
        <v>C39</v>
      </c>
      <c r="E119" t="str">
        <f t="array" ref="E119">IF($A119="","",INDEX(Summary!$G$2:$N$2,MOD(ROW()-2,8)+1))</f>
        <v>USA Amazon</v>
      </c>
      <c r="F119" s="2">
        <f t="array" ref="F119">IF($A119="",0,IFERROR(INDEX(Summary!$G$3:$N$62,$J119-2,MOD(ROW()-2,8)+1),0))</f>
        <v>0</v>
      </c>
      <c r="G119" s="2">
        <f t="array" ref="G119">IF($A119="",0,IFERROR(_xlfn.SWITCH($E119,"MRP (Domestic)",_xlfn.XLOOKUP($A119,Domestic!$C:$C,Domestic!$BE:$BE),"ROW Manjari",_xlfn.XLOOKUP($A119,ROW_Manjari!$C:$C,ROW_Manjari!$BE:$BE),"USA Sea",_xlfn.XLOOKUP($A119,USA_Sea!$C:$C,USA_Sea!$BE:$BE),"Amazon USA Sea",_xlfn.XLOOKUP($A119,Amazon_USA_Sea!$C:$C,Amazon_USA_Sea!$AX:$AX),"USA Air",_xlfn.XLOOKUP($A119,USA_Air!$C:$C,USA_Air!$BE:$BE),"USA Amazon",_xlfn.XLOOKUP($A119,USA_Amazon_Air!$C:$C,USA_Amazon_Air!$BE:$BE),"UK",_xlfn.XLOOKUP($A119,UK_Order!$C:$C,UK_Order!$BE:$BE),"MENA",_xlfn.XLOOKUP($A119,MENA_Order!$C:$C,MENA_Order!$BE:$BE),0),0))</f>
        <v>0</v>
      </c>
      <c r="H119" s="2">
        <f t="shared" si="3"/>
        <v>0</v>
      </c>
      <c r="I119" s="4">
        <f t="shared" si="4"/>
        <v>0</v>
      </c>
      <c r="J119">
        <f t="shared" si="5"/>
        <v>17</v>
      </c>
    </row>
    <row r="120" spans="1:10" hidden="1">
      <c r="A120" t="str">
        <f t="array" ref="A120">IFERROR(INDEX(Summary!$D:$D,$J120)&amp;"","")</f>
        <v>FG00884</v>
      </c>
      <c r="B120" t="str">
        <f t="array" ref="B120">IF($A120="","",INDEX(Summary!$E:$E,$J120))</f>
        <v>Khapli Multigrain atta- 5kg</v>
      </c>
      <c r="C120" t="str">
        <f t="array" ref="C120">IF($A120="","",INDEX(Summary!$B:$B,$J120))</f>
        <v>MG</v>
      </c>
      <c r="D120" t="str">
        <f t="array" ref="D120">IF($A120="","",INDEX(Summary!$C:$C,$J120))</f>
        <v>C39</v>
      </c>
      <c r="E120" t="str">
        <f t="array" ref="E120">IF($A120="","",INDEX(Summary!$G$2:$N$2,MOD(ROW()-2,8)+1))</f>
        <v>UK</v>
      </c>
      <c r="F120" s="2">
        <f t="array" ref="F120">IF($A120="",0,IFERROR(INDEX(Summary!$G$3:$N$62,$J120-2,MOD(ROW()-2,8)+1),0))</f>
        <v>0</v>
      </c>
      <c r="G120" s="2">
        <f t="array" ref="G120">IF($A120="",0,IFERROR(_xlfn.SWITCH($E120,"MRP (Domestic)",_xlfn.XLOOKUP($A120,Domestic!$C:$C,Domestic!$BE:$BE),"ROW Manjari",_xlfn.XLOOKUP($A120,ROW_Manjari!$C:$C,ROW_Manjari!$BE:$BE),"USA Sea",_xlfn.XLOOKUP($A120,USA_Sea!$C:$C,USA_Sea!$BE:$BE),"Amazon USA Sea",_xlfn.XLOOKUP($A120,Amazon_USA_Sea!$C:$C,Amazon_USA_Sea!$AX:$AX),"USA Air",_xlfn.XLOOKUP($A120,USA_Air!$C:$C,USA_Air!$BE:$BE),"USA Amazon",_xlfn.XLOOKUP($A120,USA_Amazon_Air!$C:$C,USA_Amazon_Air!$BE:$BE),"UK",_xlfn.XLOOKUP($A120,UK_Order!$C:$C,UK_Order!$BE:$BE),"MENA",_xlfn.XLOOKUP($A120,MENA_Order!$C:$C,MENA_Order!$BE:$BE),0),0))</f>
        <v>0</v>
      </c>
      <c r="H120" s="2">
        <f t="shared" si="3"/>
        <v>0</v>
      </c>
      <c r="I120" s="4">
        <f t="shared" si="4"/>
        <v>0</v>
      </c>
      <c r="J120">
        <f t="shared" si="5"/>
        <v>17</v>
      </c>
    </row>
    <row r="121" spans="1:10">
      <c r="A121" t="str">
        <f t="array" ref="A121">IFERROR(INDEX(Summary!$D:$D,$J121)&amp;"","")</f>
        <v>FG00884</v>
      </c>
      <c r="B121" t="str">
        <f t="array" ref="B121">IF($A121="","",INDEX(Summary!$E:$E,$J121))</f>
        <v>Khapli Multigrain atta- 5kg</v>
      </c>
      <c r="C121" t="str">
        <f t="array" ref="C121">IF($A121="","",INDEX(Summary!$B:$B,$J121))</f>
        <v>MG</v>
      </c>
      <c r="D121" t="str">
        <f t="array" ref="D121">IF($A121="","",INDEX(Summary!$C:$C,$J121))</f>
        <v>C39</v>
      </c>
      <c r="E121" t="str">
        <f t="array" ref="E121">IF($A121="","",INDEX(Summary!$G$2:$N$2,MOD(ROW()-2,8)+1))</f>
        <v>MENA</v>
      </c>
      <c r="F121" s="2">
        <f t="array" ref="F121">IF($A121="",0,IFERROR(INDEX(Summary!$G$3:$N$62,$J121-2,MOD(ROW()-2,8)+1),0))</f>
        <v>0</v>
      </c>
      <c r="G121" s="2">
        <f t="array" ref="G121">IF($A121="",0,IFERROR(_xlfn.SWITCH($E121,"MRP (Domestic)",_xlfn.XLOOKUP($A121,Domestic!$C:$C,Domestic!$BE:$BE),"ROW Manjari",_xlfn.XLOOKUP($A121,ROW_Manjari!$C:$C,ROW_Manjari!$BE:$BE),"USA Sea",_xlfn.XLOOKUP($A121,USA_Sea!$C:$C,USA_Sea!$BE:$BE),"Amazon USA Sea",_xlfn.XLOOKUP($A121,Amazon_USA_Sea!$C:$C,Amazon_USA_Sea!$AX:$AX),"USA Air",_xlfn.XLOOKUP($A121,USA_Air!$C:$C,USA_Air!$BE:$BE),"USA Amazon",_xlfn.XLOOKUP($A121,USA_Amazon_Air!$C:$C,USA_Amazon_Air!$BE:$BE),"UK",_xlfn.XLOOKUP($A121,UK_Order!$C:$C,UK_Order!$BE:$BE),"MENA",_xlfn.XLOOKUP($A121,MENA_Order!$C:$C,MENA_Order!$BE:$BE),0),0))</f>
        <v>0</v>
      </c>
      <c r="H121" s="2">
        <f t="shared" si="3"/>
        <v>0</v>
      </c>
      <c r="I121" s="4">
        <f t="shared" si="4"/>
        <v>0</v>
      </c>
      <c r="J121">
        <f t="shared" si="5"/>
        <v>17</v>
      </c>
    </row>
    <row r="122" spans="1:10" hidden="1">
      <c r="A122" t="str">
        <f t="array" ref="A122">IFERROR(INDEX(Summary!$D:$D,$J122)&amp;"","")</f>
        <v>FG00101</v>
      </c>
      <c r="B122" t="str">
        <f t="array" ref="B122">IF($A122="","",INDEX(Summary!$E:$E,$J122))</f>
        <v>Peanut Oil (Wood Pressed) - 1Ltr (Plastic Bottle)</v>
      </c>
      <c r="C122" t="str">
        <f t="array" ref="C122">IF($A122="","",INDEX(Summary!$B:$B,$J122))</f>
        <v>Oil</v>
      </c>
      <c r="D122" t="str">
        <f t="array" ref="D122">IF($A122="","",INDEX(Summary!$C:$C,$J122))</f>
        <v>C6</v>
      </c>
      <c r="E122" t="str">
        <f t="array" ref="E122">IF($A122="","",INDEX(Summary!$G$2:$N$2,MOD(ROW()-2,8)+1))</f>
        <v>MRP (Domestic)</v>
      </c>
      <c r="F122" s="2">
        <f t="array" ref="F122">IF($A122="",0,IFERROR(INDEX(Summary!$G$3:$N$62,$J122-2,MOD(ROW()-2,8)+1),0))</f>
        <v>26822</v>
      </c>
      <c r="G122" s="2">
        <f t="array" ref="G122">IF($A122="",0,IFERROR(_xlfn.SWITCH($E122,"MRP (Domestic)",_xlfn.XLOOKUP($A122,Domestic!$C:$C,Domestic!$BE:$BE),"ROW Manjari",_xlfn.XLOOKUP($A122,ROW_Manjari!$C:$C,ROW_Manjari!$BE:$BE),"USA Sea",_xlfn.XLOOKUP($A122,USA_Sea!$C:$C,USA_Sea!$BE:$BE),"Amazon USA Sea",_xlfn.XLOOKUP($A122,Amazon_USA_Sea!$C:$C,Amazon_USA_Sea!$AX:$AX),"USA Air",_xlfn.XLOOKUP($A122,USA_Air!$C:$C,USA_Air!$BE:$BE),"USA Amazon",_xlfn.XLOOKUP($A122,USA_Amazon_Air!$C:$C,USA_Amazon_Air!$BE:$BE),"UK",_xlfn.XLOOKUP($A122,UK_Order!$C:$C,UK_Order!$BE:$BE),"MENA",_xlfn.XLOOKUP($A122,MENA_Order!$C:$C,MENA_Order!$BE:$BE),0),0))</f>
        <v>21176</v>
      </c>
      <c r="H122" s="2">
        <f t="shared" si="3"/>
        <v>5646</v>
      </c>
      <c r="I122" s="4">
        <f t="shared" si="4"/>
        <v>0.78950115576765345</v>
      </c>
      <c r="J122">
        <f t="shared" si="5"/>
        <v>18</v>
      </c>
    </row>
    <row r="123" spans="1:10" hidden="1">
      <c r="A123" t="str">
        <f t="array" ref="A123">IFERROR(INDEX(Summary!$D:$D,$J123)&amp;"","")</f>
        <v>FG00101</v>
      </c>
      <c r="B123" t="str">
        <f t="array" ref="B123">IF($A123="","",INDEX(Summary!$E:$E,$J123))</f>
        <v>Peanut Oil (Wood Pressed) - 1Ltr (Plastic Bottle)</v>
      </c>
      <c r="C123" t="str">
        <f t="array" ref="C123">IF($A123="","",INDEX(Summary!$B:$B,$J123))</f>
        <v>Oil</v>
      </c>
      <c r="D123" t="str">
        <f t="array" ref="D123">IF($A123="","",INDEX(Summary!$C:$C,$J123))</f>
        <v>C6</v>
      </c>
      <c r="E123" t="str">
        <f t="array" ref="E123">IF($A123="","",INDEX(Summary!$G$2:$N$2,MOD(ROW()-2,8)+1))</f>
        <v>ROW Manjari</v>
      </c>
      <c r="F123" s="2">
        <f t="array" ref="F123">IF($A123="",0,IFERROR(INDEX(Summary!$G$3:$N$62,$J123-2,MOD(ROW()-2,8)+1),0))</f>
        <v>10</v>
      </c>
      <c r="G123" s="2">
        <f t="array" ref="G123">IF($A123="",0,IFERROR(_xlfn.SWITCH($E123,"MRP (Domestic)",_xlfn.XLOOKUP($A123,Domestic!$C:$C,Domestic!$BE:$BE),"ROW Manjari",_xlfn.XLOOKUP($A123,ROW_Manjari!$C:$C,ROW_Manjari!$BE:$BE),"USA Sea",_xlfn.XLOOKUP($A123,USA_Sea!$C:$C,USA_Sea!$BE:$BE),"Amazon USA Sea",_xlfn.XLOOKUP($A123,Amazon_USA_Sea!$C:$C,Amazon_USA_Sea!$AX:$AX),"USA Air",_xlfn.XLOOKUP($A123,USA_Air!$C:$C,USA_Air!$BE:$BE),"USA Amazon",_xlfn.XLOOKUP($A123,USA_Amazon_Air!$C:$C,USA_Amazon_Air!$BE:$BE),"UK",_xlfn.XLOOKUP($A123,UK_Order!$C:$C,UK_Order!$BE:$BE),"MENA",_xlfn.XLOOKUP($A123,MENA_Order!$C:$C,MENA_Order!$BE:$BE),0),0))</f>
        <v>0</v>
      </c>
      <c r="H123" s="2">
        <f t="shared" si="3"/>
        <v>10</v>
      </c>
      <c r="I123" s="4">
        <f t="shared" si="4"/>
        <v>0</v>
      </c>
      <c r="J123">
        <f t="shared" si="5"/>
        <v>18</v>
      </c>
    </row>
    <row r="124" spans="1:10" hidden="1">
      <c r="A124" t="str">
        <f t="array" ref="A124">IFERROR(INDEX(Summary!$D:$D,$J124)&amp;"","")</f>
        <v>FG00101</v>
      </c>
      <c r="B124" t="str">
        <f t="array" ref="B124">IF($A124="","",INDEX(Summary!$E:$E,$J124))</f>
        <v>Peanut Oil (Wood Pressed) - 1Ltr (Plastic Bottle)</v>
      </c>
      <c r="C124" t="str">
        <f t="array" ref="C124">IF($A124="","",INDEX(Summary!$B:$B,$J124))</f>
        <v>Oil</v>
      </c>
      <c r="D124" t="str">
        <f t="array" ref="D124">IF($A124="","",INDEX(Summary!$C:$C,$J124))</f>
        <v>C6</v>
      </c>
      <c r="E124" t="str">
        <f t="array" ref="E124">IF($A124="","",INDEX(Summary!$G$2:$N$2,MOD(ROW()-2,8)+1))</f>
        <v>USA Sea</v>
      </c>
      <c r="F124" s="2">
        <f t="array" ref="F124">IF($A124="",0,IFERROR(INDEX(Summary!$G$3:$N$62,$J124-2,MOD(ROW()-2,8)+1),0))</f>
        <v>0</v>
      </c>
      <c r="G124" s="2">
        <f t="array" ref="G124">IF($A124="",0,IFERROR(_xlfn.SWITCH($E124,"MRP (Domestic)",_xlfn.XLOOKUP($A124,Domestic!$C:$C,Domestic!$BE:$BE),"ROW Manjari",_xlfn.XLOOKUP($A124,ROW_Manjari!$C:$C,ROW_Manjari!$BE:$BE),"USA Sea",_xlfn.XLOOKUP($A124,USA_Sea!$C:$C,USA_Sea!$BE:$BE),"Amazon USA Sea",_xlfn.XLOOKUP($A124,Amazon_USA_Sea!$C:$C,Amazon_USA_Sea!$AX:$AX),"USA Air",_xlfn.XLOOKUP($A124,USA_Air!$C:$C,USA_Air!$BE:$BE),"USA Amazon",_xlfn.XLOOKUP($A124,USA_Amazon_Air!$C:$C,USA_Amazon_Air!$BE:$BE),"UK",_xlfn.XLOOKUP($A124,UK_Order!$C:$C,UK_Order!$BE:$BE),"MENA",_xlfn.XLOOKUP($A124,MENA_Order!$C:$C,MENA_Order!$BE:$BE),0),0))</f>
        <v>0</v>
      </c>
      <c r="H124" s="2">
        <f t="shared" si="3"/>
        <v>0</v>
      </c>
      <c r="I124" s="4">
        <f t="shared" si="4"/>
        <v>0</v>
      </c>
      <c r="J124">
        <f t="shared" si="5"/>
        <v>18</v>
      </c>
    </row>
    <row r="125" spans="1:10" hidden="1">
      <c r="A125" t="str">
        <f t="array" ref="A125">IFERROR(INDEX(Summary!$D:$D,$J125)&amp;"","")</f>
        <v>FG00101</v>
      </c>
      <c r="B125" t="str">
        <f t="array" ref="B125">IF($A125="","",INDEX(Summary!$E:$E,$J125))</f>
        <v>Peanut Oil (Wood Pressed) - 1Ltr (Plastic Bottle)</v>
      </c>
      <c r="C125" t="str">
        <f t="array" ref="C125">IF($A125="","",INDEX(Summary!$B:$B,$J125))</f>
        <v>Oil</v>
      </c>
      <c r="D125" t="str">
        <f t="array" ref="D125">IF($A125="","",INDEX(Summary!$C:$C,$J125))</f>
        <v>C6</v>
      </c>
      <c r="E125" t="str">
        <f t="array" ref="E125">IF($A125="","",INDEX(Summary!$G$2:$N$2,MOD(ROW()-2,8)+1))</f>
        <v>Amazon USA Sea</v>
      </c>
      <c r="F125" s="2">
        <f t="array" ref="F125">IF($A125="",0,IFERROR(INDEX(Summary!$G$3:$N$62,$J125-2,MOD(ROW()-2,8)+1),0))</f>
        <v>0</v>
      </c>
      <c r="G125" s="2">
        <f t="array" ref="G125">IF($A125="",0,IFERROR(_xlfn.SWITCH($E125,"MRP (Domestic)",_xlfn.XLOOKUP($A125,Domestic!$C:$C,Domestic!$BE:$BE),"ROW Manjari",_xlfn.XLOOKUP($A125,ROW_Manjari!$C:$C,ROW_Manjari!$BE:$BE),"USA Sea",_xlfn.XLOOKUP($A125,USA_Sea!$C:$C,USA_Sea!$BE:$BE),"Amazon USA Sea",_xlfn.XLOOKUP($A125,Amazon_USA_Sea!$C:$C,Amazon_USA_Sea!$AX:$AX),"USA Air",_xlfn.XLOOKUP($A125,USA_Air!$C:$C,USA_Air!$BE:$BE),"USA Amazon",_xlfn.XLOOKUP($A125,USA_Amazon_Air!$C:$C,USA_Amazon_Air!$BE:$BE),"UK",_xlfn.XLOOKUP($A125,UK_Order!$C:$C,UK_Order!$BE:$BE),"MENA",_xlfn.XLOOKUP($A125,MENA_Order!$C:$C,MENA_Order!$BE:$BE),0),0))</f>
        <v>0</v>
      </c>
      <c r="H125" s="2">
        <f t="shared" si="3"/>
        <v>0</v>
      </c>
      <c r="I125" s="4">
        <f t="shared" si="4"/>
        <v>0</v>
      </c>
      <c r="J125">
        <f t="shared" si="5"/>
        <v>18</v>
      </c>
    </row>
    <row r="126" spans="1:10" hidden="1">
      <c r="A126" t="str">
        <f t="array" ref="A126">IFERROR(INDEX(Summary!$D:$D,$J126)&amp;"","")</f>
        <v>FG00101</v>
      </c>
      <c r="B126" t="str">
        <f t="array" ref="B126">IF($A126="","",INDEX(Summary!$E:$E,$J126))</f>
        <v>Peanut Oil (Wood Pressed) - 1Ltr (Plastic Bottle)</v>
      </c>
      <c r="C126" t="str">
        <f t="array" ref="C126">IF($A126="","",INDEX(Summary!$B:$B,$J126))</f>
        <v>Oil</v>
      </c>
      <c r="D126" t="str">
        <f t="array" ref="D126">IF($A126="","",INDEX(Summary!$C:$C,$J126))</f>
        <v>C6</v>
      </c>
      <c r="E126" t="str">
        <f t="array" ref="E126">IF($A126="","",INDEX(Summary!$G$2:$N$2,MOD(ROW()-2,8)+1))</f>
        <v>USA Air</v>
      </c>
      <c r="F126" s="2">
        <f t="array" ref="F126">IF($A126="",0,IFERROR(INDEX(Summary!$G$3:$N$62,$J126-2,MOD(ROW()-2,8)+1),0))</f>
        <v>0</v>
      </c>
      <c r="G126" s="2">
        <f t="array" ref="G126">IF($A126="",0,IFERROR(_xlfn.SWITCH($E126,"MRP (Domestic)",_xlfn.XLOOKUP($A126,Domestic!$C:$C,Domestic!$BE:$BE),"ROW Manjari",_xlfn.XLOOKUP($A126,ROW_Manjari!$C:$C,ROW_Manjari!$BE:$BE),"USA Sea",_xlfn.XLOOKUP($A126,USA_Sea!$C:$C,USA_Sea!$BE:$BE),"Amazon USA Sea",_xlfn.XLOOKUP($A126,Amazon_USA_Sea!$C:$C,Amazon_USA_Sea!$AX:$AX),"USA Air",_xlfn.XLOOKUP($A126,USA_Air!$C:$C,USA_Air!$BE:$BE),"USA Amazon",_xlfn.XLOOKUP($A126,USA_Amazon_Air!$C:$C,USA_Amazon_Air!$BE:$BE),"UK",_xlfn.XLOOKUP($A126,UK_Order!$C:$C,UK_Order!$BE:$BE),"MENA",_xlfn.XLOOKUP($A126,MENA_Order!$C:$C,MENA_Order!$BE:$BE),0),0))</f>
        <v>0</v>
      </c>
      <c r="H126" s="2">
        <f t="shared" si="3"/>
        <v>0</v>
      </c>
      <c r="I126" s="4">
        <f t="shared" si="4"/>
        <v>0</v>
      </c>
      <c r="J126">
        <f t="shared" si="5"/>
        <v>18</v>
      </c>
    </row>
    <row r="127" spans="1:10" hidden="1">
      <c r="A127" t="str">
        <f t="array" ref="A127">IFERROR(INDEX(Summary!$D:$D,$J127)&amp;"","")</f>
        <v>FG00101</v>
      </c>
      <c r="B127" t="str">
        <f t="array" ref="B127">IF($A127="","",INDEX(Summary!$E:$E,$J127))</f>
        <v>Peanut Oil (Wood Pressed) - 1Ltr (Plastic Bottle)</v>
      </c>
      <c r="C127" t="str">
        <f t="array" ref="C127">IF($A127="","",INDEX(Summary!$B:$B,$J127))</f>
        <v>Oil</v>
      </c>
      <c r="D127" t="str">
        <f t="array" ref="D127">IF($A127="","",INDEX(Summary!$C:$C,$J127))</f>
        <v>C6</v>
      </c>
      <c r="E127" t="str">
        <f t="array" ref="E127">IF($A127="","",INDEX(Summary!$G$2:$N$2,MOD(ROW()-2,8)+1))</f>
        <v>USA Amazon</v>
      </c>
      <c r="F127" s="2">
        <f t="array" ref="F127">IF($A127="",0,IFERROR(INDEX(Summary!$G$3:$N$62,$J127-2,MOD(ROW()-2,8)+1),0))</f>
        <v>0</v>
      </c>
      <c r="G127" s="2">
        <f t="array" ref="G127">IF($A127="",0,IFERROR(_xlfn.SWITCH($E127,"MRP (Domestic)",_xlfn.XLOOKUP($A127,Domestic!$C:$C,Domestic!$BE:$BE),"ROW Manjari",_xlfn.XLOOKUP($A127,ROW_Manjari!$C:$C,ROW_Manjari!$BE:$BE),"USA Sea",_xlfn.XLOOKUP($A127,USA_Sea!$C:$C,USA_Sea!$BE:$BE),"Amazon USA Sea",_xlfn.XLOOKUP($A127,Amazon_USA_Sea!$C:$C,Amazon_USA_Sea!$AX:$AX),"USA Air",_xlfn.XLOOKUP($A127,USA_Air!$C:$C,USA_Air!$BE:$BE),"USA Amazon",_xlfn.XLOOKUP($A127,USA_Amazon_Air!$C:$C,USA_Amazon_Air!$BE:$BE),"UK",_xlfn.XLOOKUP($A127,UK_Order!$C:$C,UK_Order!$BE:$BE),"MENA",_xlfn.XLOOKUP($A127,MENA_Order!$C:$C,MENA_Order!$BE:$BE),0),0))</f>
        <v>0</v>
      </c>
      <c r="H127" s="2">
        <f t="shared" si="3"/>
        <v>0</v>
      </c>
      <c r="I127" s="4">
        <f t="shared" si="4"/>
        <v>0</v>
      </c>
      <c r="J127">
        <f t="shared" si="5"/>
        <v>18</v>
      </c>
    </row>
    <row r="128" spans="1:10" hidden="1">
      <c r="A128" t="str">
        <f t="array" ref="A128">IFERROR(INDEX(Summary!$D:$D,$J128)&amp;"","")</f>
        <v>FG00101</v>
      </c>
      <c r="B128" t="str">
        <f t="array" ref="B128">IF($A128="","",INDEX(Summary!$E:$E,$J128))</f>
        <v>Peanut Oil (Wood Pressed) - 1Ltr (Plastic Bottle)</v>
      </c>
      <c r="C128" t="str">
        <f t="array" ref="C128">IF($A128="","",INDEX(Summary!$B:$B,$J128))</f>
        <v>Oil</v>
      </c>
      <c r="D128" t="str">
        <f t="array" ref="D128">IF($A128="","",INDEX(Summary!$C:$C,$J128))</f>
        <v>C6</v>
      </c>
      <c r="E128" t="str">
        <f t="array" ref="E128">IF($A128="","",INDEX(Summary!$G$2:$N$2,MOD(ROW()-2,8)+1))</f>
        <v>UK</v>
      </c>
      <c r="F128" s="2">
        <f t="array" ref="F128">IF($A128="",0,IFERROR(INDEX(Summary!$G$3:$N$62,$J128-2,MOD(ROW()-2,8)+1),0))</f>
        <v>830</v>
      </c>
      <c r="G128" s="2">
        <f t="array" ref="G128">IF($A128="",0,IFERROR(_xlfn.SWITCH($E128,"MRP (Domestic)",_xlfn.XLOOKUP($A128,Domestic!$C:$C,Domestic!$BE:$BE),"ROW Manjari",_xlfn.XLOOKUP($A128,ROW_Manjari!$C:$C,ROW_Manjari!$BE:$BE),"USA Sea",_xlfn.XLOOKUP($A128,USA_Sea!$C:$C,USA_Sea!$BE:$BE),"Amazon USA Sea",_xlfn.XLOOKUP($A128,Amazon_USA_Sea!$C:$C,Amazon_USA_Sea!$AX:$AX),"USA Air",_xlfn.XLOOKUP($A128,USA_Air!$C:$C,USA_Air!$BE:$BE),"USA Amazon",_xlfn.XLOOKUP($A128,USA_Amazon_Air!$C:$C,USA_Amazon_Air!$BE:$BE),"UK",_xlfn.XLOOKUP($A128,UK_Order!$C:$C,UK_Order!$BE:$BE),"MENA",_xlfn.XLOOKUP($A128,MENA_Order!$C:$C,MENA_Order!$BE:$BE),0),0))</f>
        <v>768</v>
      </c>
      <c r="H128" s="2">
        <f t="shared" si="3"/>
        <v>62</v>
      </c>
      <c r="I128" s="4">
        <f t="shared" si="4"/>
        <v>0.92530120481927713</v>
      </c>
      <c r="J128">
        <f t="shared" si="5"/>
        <v>18</v>
      </c>
    </row>
    <row r="129" spans="1:10">
      <c r="A129" t="str">
        <f t="array" ref="A129">IFERROR(INDEX(Summary!$D:$D,$J129)&amp;"","")</f>
        <v>FG00101</v>
      </c>
      <c r="B129" t="str">
        <f t="array" ref="B129">IF($A129="","",INDEX(Summary!$E:$E,$J129))</f>
        <v>Peanut Oil (Wood Pressed) - 1Ltr (Plastic Bottle)</v>
      </c>
      <c r="C129" t="str">
        <f t="array" ref="C129">IF($A129="","",INDEX(Summary!$B:$B,$J129))</f>
        <v>Oil</v>
      </c>
      <c r="D129" t="str">
        <f t="array" ref="D129">IF($A129="","",INDEX(Summary!$C:$C,$J129))</f>
        <v>C6</v>
      </c>
      <c r="E129" t="str">
        <f t="array" ref="E129">IF($A129="","",INDEX(Summary!$G$2:$N$2,MOD(ROW()-2,8)+1))</f>
        <v>MENA</v>
      </c>
      <c r="F129" s="2">
        <f t="array" ref="F129">IF($A129="",0,IFERROR(INDEX(Summary!$G$3:$N$62,$J129-2,MOD(ROW()-2,8)+1),0))</f>
        <v>0</v>
      </c>
      <c r="G129" s="2">
        <f t="array" ref="G129">IF($A129="",0,IFERROR(_xlfn.SWITCH($E129,"MRP (Domestic)",_xlfn.XLOOKUP($A129,Domestic!$C:$C,Domestic!$BE:$BE),"ROW Manjari",_xlfn.XLOOKUP($A129,ROW_Manjari!$C:$C,ROW_Manjari!$BE:$BE),"USA Sea",_xlfn.XLOOKUP($A129,USA_Sea!$C:$C,USA_Sea!$BE:$BE),"Amazon USA Sea",_xlfn.XLOOKUP($A129,Amazon_USA_Sea!$C:$C,Amazon_USA_Sea!$AX:$AX),"USA Air",_xlfn.XLOOKUP($A129,USA_Air!$C:$C,USA_Air!$BE:$BE),"USA Amazon",_xlfn.XLOOKUP($A129,USA_Amazon_Air!$C:$C,USA_Amazon_Air!$BE:$BE),"UK",_xlfn.XLOOKUP($A129,UK_Order!$C:$C,UK_Order!$BE:$BE),"MENA",_xlfn.XLOOKUP($A129,MENA_Order!$C:$C,MENA_Order!$BE:$BE),0),0))</f>
        <v>0</v>
      </c>
      <c r="H129" s="2">
        <f t="shared" si="3"/>
        <v>0</v>
      </c>
      <c r="I129" s="4">
        <f t="shared" si="4"/>
        <v>0</v>
      </c>
      <c r="J129">
        <f t="shared" si="5"/>
        <v>18</v>
      </c>
    </row>
    <row r="130" spans="1:10" hidden="1">
      <c r="A130" t="str">
        <f t="array" ref="A130">IFERROR(INDEX(Summary!$D:$D,$J130)&amp;"","")</f>
        <v>FG00557</v>
      </c>
      <c r="B130" t="str">
        <f t="array" ref="B130">IF($A130="","",INDEX(Summary!$E:$E,$J130))</f>
        <v>Peanut Oil (Wood Pressed) - 2Ltr (Tin Can)</v>
      </c>
      <c r="C130" t="str">
        <f t="array" ref="C130">IF($A130="","",INDEX(Summary!$B:$B,$J130))</f>
        <v>Oil</v>
      </c>
      <c r="D130" t="str">
        <f t="array" ref="D130">IF($A130="","",INDEX(Summary!$C:$C,$J130))</f>
        <v>C6</v>
      </c>
      <c r="E130" t="str">
        <f t="array" ref="E130">IF($A130="","",INDEX(Summary!$G$2:$N$2,MOD(ROW()-2,8)+1))</f>
        <v>MRP (Domestic)</v>
      </c>
      <c r="F130" s="2">
        <f t="array" ref="F130">IF($A130="",0,IFERROR(INDEX(Summary!$G$3:$N$62,$J130-2,MOD(ROW()-2,8)+1),0))</f>
        <v>1010</v>
      </c>
      <c r="G130" s="2">
        <f t="array" ref="G130">IF($A130="",0,IFERROR(_xlfn.SWITCH($E130,"MRP (Domestic)",_xlfn.XLOOKUP($A130,Domestic!$C:$C,Domestic!$BE:$BE),"ROW Manjari",_xlfn.XLOOKUP($A130,ROW_Manjari!$C:$C,ROW_Manjari!$BE:$BE),"USA Sea",_xlfn.XLOOKUP($A130,USA_Sea!$C:$C,USA_Sea!$BE:$BE),"Amazon USA Sea",_xlfn.XLOOKUP($A130,Amazon_USA_Sea!$C:$C,Amazon_USA_Sea!$AX:$AX),"USA Air",_xlfn.XLOOKUP($A130,USA_Air!$C:$C,USA_Air!$BE:$BE),"USA Amazon",_xlfn.XLOOKUP($A130,USA_Amazon_Air!$C:$C,USA_Amazon_Air!$BE:$BE),"UK",_xlfn.XLOOKUP($A130,UK_Order!$C:$C,UK_Order!$BE:$BE),"MENA",_xlfn.XLOOKUP($A130,MENA_Order!$C:$C,MENA_Order!$BE:$BE),0),0))</f>
        <v>1010</v>
      </c>
      <c r="H130" s="2">
        <f t="shared" ref="H130:H193" si="6">IF($A130="",0,MAX(0,$F130-$G130))</f>
        <v>0</v>
      </c>
      <c r="I130" s="4">
        <f t="shared" ref="I130:I193" si="7">IF($A130="",0,IFERROR($G130/$F130,0))</f>
        <v>1</v>
      </c>
      <c r="J130">
        <f t="shared" ref="J130:J193" si="8">INT((ROW()-2)/8)+3</f>
        <v>19</v>
      </c>
    </row>
    <row r="131" spans="1:10" hidden="1">
      <c r="A131" t="str">
        <f t="array" ref="A131">IFERROR(INDEX(Summary!$D:$D,$J131)&amp;"","")</f>
        <v>FG00557</v>
      </c>
      <c r="B131" t="str">
        <f t="array" ref="B131">IF($A131="","",INDEX(Summary!$E:$E,$J131))</f>
        <v>Peanut Oil (Wood Pressed) - 2Ltr (Tin Can)</v>
      </c>
      <c r="C131" t="str">
        <f t="array" ref="C131">IF($A131="","",INDEX(Summary!$B:$B,$J131))</f>
        <v>Oil</v>
      </c>
      <c r="D131" t="str">
        <f t="array" ref="D131">IF($A131="","",INDEX(Summary!$C:$C,$J131))</f>
        <v>C6</v>
      </c>
      <c r="E131" t="str">
        <f t="array" ref="E131">IF($A131="","",INDEX(Summary!$G$2:$N$2,MOD(ROW()-2,8)+1))</f>
        <v>ROW Manjari</v>
      </c>
      <c r="F131" s="2">
        <f t="array" ref="F131">IF($A131="",0,IFERROR(INDEX(Summary!$G$3:$N$62,$J131-2,MOD(ROW()-2,8)+1),0))</f>
        <v>0</v>
      </c>
      <c r="G131" s="2">
        <f t="array" ref="G131">IF($A131="",0,IFERROR(_xlfn.SWITCH($E131,"MRP (Domestic)",_xlfn.XLOOKUP($A131,Domestic!$C:$C,Domestic!$BE:$BE),"ROW Manjari",_xlfn.XLOOKUP($A131,ROW_Manjari!$C:$C,ROW_Manjari!$BE:$BE),"USA Sea",_xlfn.XLOOKUP($A131,USA_Sea!$C:$C,USA_Sea!$BE:$BE),"Amazon USA Sea",_xlfn.XLOOKUP($A131,Amazon_USA_Sea!$C:$C,Amazon_USA_Sea!$AX:$AX),"USA Air",_xlfn.XLOOKUP($A131,USA_Air!$C:$C,USA_Air!$BE:$BE),"USA Amazon",_xlfn.XLOOKUP($A131,USA_Amazon_Air!$C:$C,USA_Amazon_Air!$BE:$BE),"UK",_xlfn.XLOOKUP($A131,UK_Order!$C:$C,UK_Order!$BE:$BE),"MENA",_xlfn.XLOOKUP($A131,MENA_Order!$C:$C,MENA_Order!$BE:$BE),0),0))</f>
        <v>0</v>
      </c>
      <c r="H131" s="2">
        <f t="shared" si="6"/>
        <v>0</v>
      </c>
      <c r="I131" s="4">
        <f t="shared" si="7"/>
        <v>0</v>
      </c>
      <c r="J131">
        <f t="shared" si="8"/>
        <v>19</v>
      </c>
    </row>
    <row r="132" spans="1:10" hidden="1">
      <c r="A132" t="str">
        <f t="array" ref="A132">IFERROR(INDEX(Summary!$D:$D,$J132)&amp;"","")</f>
        <v>FG00557</v>
      </c>
      <c r="B132" t="str">
        <f t="array" ref="B132">IF($A132="","",INDEX(Summary!$E:$E,$J132))</f>
        <v>Peanut Oil (Wood Pressed) - 2Ltr (Tin Can)</v>
      </c>
      <c r="C132" t="str">
        <f t="array" ref="C132">IF($A132="","",INDEX(Summary!$B:$B,$J132))</f>
        <v>Oil</v>
      </c>
      <c r="D132" t="str">
        <f t="array" ref="D132">IF($A132="","",INDEX(Summary!$C:$C,$J132))</f>
        <v>C6</v>
      </c>
      <c r="E132" t="str">
        <f t="array" ref="E132">IF($A132="","",INDEX(Summary!$G$2:$N$2,MOD(ROW()-2,8)+1))</f>
        <v>USA Sea</v>
      </c>
      <c r="F132" s="2">
        <f t="array" ref="F132">IF($A132="",0,IFERROR(INDEX(Summary!$G$3:$N$62,$J132-2,MOD(ROW()-2,8)+1),0))</f>
        <v>0</v>
      </c>
      <c r="G132" s="2">
        <f t="array" ref="G132">IF($A132="",0,IFERROR(_xlfn.SWITCH($E132,"MRP (Domestic)",_xlfn.XLOOKUP($A132,Domestic!$C:$C,Domestic!$BE:$BE),"ROW Manjari",_xlfn.XLOOKUP($A132,ROW_Manjari!$C:$C,ROW_Manjari!$BE:$BE),"USA Sea",_xlfn.XLOOKUP($A132,USA_Sea!$C:$C,USA_Sea!$BE:$BE),"Amazon USA Sea",_xlfn.XLOOKUP($A132,Amazon_USA_Sea!$C:$C,Amazon_USA_Sea!$AX:$AX),"USA Air",_xlfn.XLOOKUP($A132,USA_Air!$C:$C,USA_Air!$BE:$BE),"USA Amazon",_xlfn.XLOOKUP($A132,USA_Amazon_Air!$C:$C,USA_Amazon_Air!$BE:$BE),"UK",_xlfn.XLOOKUP($A132,UK_Order!$C:$C,UK_Order!$BE:$BE),"MENA",_xlfn.XLOOKUP($A132,MENA_Order!$C:$C,MENA_Order!$BE:$BE),0),0))</f>
        <v>0</v>
      </c>
      <c r="H132" s="2">
        <f t="shared" si="6"/>
        <v>0</v>
      </c>
      <c r="I132" s="4">
        <f t="shared" si="7"/>
        <v>0</v>
      </c>
      <c r="J132">
        <f t="shared" si="8"/>
        <v>19</v>
      </c>
    </row>
    <row r="133" spans="1:10" hidden="1">
      <c r="A133" t="str">
        <f t="array" ref="A133">IFERROR(INDEX(Summary!$D:$D,$J133)&amp;"","")</f>
        <v>FG00557</v>
      </c>
      <c r="B133" t="str">
        <f t="array" ref="B133">IF($A133="","",INDEX(Summary!$E:$E,$J133))</f>
        <v>Peanut Oil (Wood Pressed) - 2Ltr (Tin Can)</v>
      </c>
      <c r="C133" t="str">
        <f t="array" ref="C133">IF($A133="","",INDEX(Summary!$B:$B,$J133))</f>
        <v>Oil</v>
      </c>
      <c r="D133" t="str">
        <f t="array" ref="D133">IF($A133="","",INDEX(Summary!$C:$C,$J133))</f>
        <v>C6</v>
      </c>
      <c r="E133" t="str">
        <f t="array" ref="E133">IF($A133="","",INDEX(Summary!$G$2:$N$2,MOD(ROW()-2,8)+1))</f>
        <v>Amazon USA Sea</v>
      </c>
      <c r="F133" s="2">
        <f t="array" ref="F133">IF($A133="",0,IFERROR(INDEX(Summary!$G$3:$N$62,$J133-2,MOD(ROW()-2,8)+1),0))</f>
        <v>0</v>
      </c>
      <c r="G133" s="2">
        <f t="array" ref="G133">IF($A133="",0,IFERROR(_xlfn.SWITCH($E133,"MRP (Domestic)",_xlfn.XLOOKUP($A133,Domestic!$C:$C,Domestic!$BE:$BE),"ROW Manjari",_xlfn.XLOOKUP($A133,ROW_Manjari!$C:$C,ROW_Manjari!$BE:$BE),"USA Sea",_xlfn.XLOOKUP($A133,USA_Sea!$C:$C,USA_Sea!$BE:$BE),"Amazon USA Sea",_xlfn.XLOOKUP($A133,Amazon_USA_Sea!$C:$C,Amazon_USA_Sea!$AX:$AX),"USA Air",_xlfn.XLOOKUP($A133,USA_Air!$C:$C,USA_Air!$BE:$BE),"USA Amazon",_xlfn.XLOOKUP($A133,USA_Amazon_Air!$C:$C,USA_Amazon_Air!$BE:$BE),"UK",_xlfn.XLOOKUP($A133,UK_Order!$C:$C,UK_Order!$BE:$BE),"MENA",_xlfn.XLOOKUP($A133,MENA_Order!$C:$C,MENA_Order!$BE:$BE),0),0))</f>
        <v>0</v>
      </c>
      <c r="H133" s="2">
        <f t="shared" si="6"/>
        <v>0</v>
      </c>
      <c r="I133" s="4">
        <f t="shared" si="7"/>
        <v>0</v>
      </c>
      <c r="J133">
        <f t="shared" si="8"/>
        <v>19</v>
      </c>
    </row>
    <row r="134" spans="1:10" hidden="1">
      <c r="A134" t="str">
        <f t="array" ref="A134">IFERROR(INDEX(Summary!$D:$D,$J134)&amp;"","")</f>
        <v>FG00557</v>
      </c>
      <c r="B134" t="str">
        <f t="array" ref="B134">IF($A134="","",INDEX(Summary!$E:$E,$J134))</f>
        <v>Peanut Oil (Wood Pressed) - 2Ltr (Tin Can)</v>
      </c>
      <c r="C134" t="str">
        <f t="array" ref="C134">IF($A134="","",INDEX(Summary!$B:$B,$J134))</f>
        <v>Oil</v>
      </c>
      <c r="D134" t="str">
        <f t="array" ref="D134">IF($A134="","",INDEX(Summary!$C:$C,$J134))</f>
        <v>C6</v>
      </c>
      <c r="E134" t="str">
        <f t="array" ref="E134">IF($A134="","",INDEX(Summary!$G$2:$N$2,MOD(ROW()-2,8)+1))</f>
        <v>USA Air</v>
      </c>
      <c r="F134" s="2">
        <f t="array" ref="F134">IF($A134="",0,IFERROR(INDEX(Summary!$G$3:$N$62,$J134-2,MOD(ROW()-2,8)+1),0))</f>
        <v>0</v>
      </c>
      <c r="G134" s="2">
        <f t="array" ref="G134">IF($A134="",0,IFERROR(_xlfn.SWITCH($E134,"MRP (Domestic)",_xlfn.XLOOKUP($A134,Domestic!$C:$C,Domestic!$BE:$BE),"ROW Manjari",_xlfn.XLOOKUP($A134,ROW_Manjari!$C:$C,ROW_Manjari!$BE:$BE),"USA Sea",_xlfn.XLOOKUP($A134,USA_Sea!$C:$C,USA_Sea!$BE:$BE),"Amazon USA Sea",_xlfn.XLOOKUP($A134,Amazon_USA_Sea!$C:$C,Amazon_USA_Sea!$AX:$AX),"USA Air",_xlfn.XLOOKUP($A134,USA_Air!$C:$C,USA_Air!$BE:$BE),"USA Amazon",_xlfn.XLOOKUP($A134,USA_Amazon_Air!$C:$C,USA_Amazon_Air!$BE:$BE),"UK",_xlfn.XLOOKUP($A134,UK_Order!$C:$C,UK_Order!$BE:$BE),"MENA",_xlfn.XLOOKUP($A134,MENA_Order!$C:$C,MENA_Order!$BE:$BE),0),0))</f>
        <v>0</v>
      </c>
      <c r="H134" s="2">
        <f t="shared" si="6"/>
        <v>0</v>
      </c>
      <c r="I134" s="4">
        <f t="shared" si="7"/>
        <v>0</v>
      </c>
      <c r="J134">
        <f t="shared" si="8"/>
        <v>19</v>
      </c>
    </row>
    <row r="135" spans="1:10" hidden="1">
      <c r="A135" t="str">
        <f t="array" ref="A135">IFERROR(INDEX(Summary!$D:$D,$J135)&amp;"","")</f>
        <v>FG00557</v>
      </c>
      <c r="B135" t="str">
        <f t="array" ref="B135">IF($A135="","",INDEX(Summary!$E:$E,$J135))</f>
        <v>Peanut Oil (Wood Pressed) - 2Ltr (Tin Can)</v>
      </c>
      <c r="C135" t="str">
        <f t="array" ref="C135">IF($A135="","",INDEX(Summary!$B:$B,$J135))</f>
        <v>Oil</v>
      </c>
      <c r="D135" t="str">
        <f t="array" ref="D135">IF($A135="","",INDEX(Summary!$C:$C,$J135))</f>
        <v>C6</v>
      </c>
      <c r="E135" t="str">
        <f t="array" ref="E135">IF($A135="","",INDEX(Summary!$G$2:$N$2,MOD(ROW()-2,8)+1))</f>
        <v>USA Amazon</v>
      </c>
      <c r="F135" s="2">
        <f t="array" ref="F135">IF($A135="",0,IFERROR(INDEX(Summary!$G$3:$N$62,$J135-2,MOD(ROW()-2,8)+1),0))</f>
        <v>0</v>
      </c>
      <c r="G135" s="2">
        <f t="array" ref="G135">IF($A135="",0,IFERROR(_xlfn.SWITCH($E135,"MRP (Domestic)",_xlfn.XLOOKUP($A135,Domestic!$C:$C,Domestic!$BE:$BE),"ROW Manjari",_xlfn.XLOOKUP($A135,ROW_Manjari!$C:$C,ROW_Manjari!$BE:$BE),"USA Sea",_xlfn.XLOOKUP($A135,USA_Sea!$C:$C,USA_Sea!$BE:$BE),"Amazon USA Sea",_xlfn.XLOOKUP($A135,Amazon_USA_Sea!$C:$C,Amazon_USA_Sea!$AX:$AX),"USA Air",_xlfn.XLOOKUP($A135,USA_Air!$C:$C,USA_Air!$BE:$BE),"USA Amazon",_xlfn.XLOOKUP($A135,USA_Amazon_Air!$C:$C,USA_Amazon_Air!$BE:$BE),"UK",_xlfn.XLOOKUP($A135,UK_Order!$C:$C,UK_Order!$BE:$BE),"MENA",_xlfn.XLOOKUP($A135,MENA_Order!$C:$C,MENA_Order!$BE:$BE),0),0))</f>
        <v>0</v>
      </c>
      <c r="H135" s="2">
        <f t="shared" si="6"/>
        <v>0</v>
      </c>
      <c r="I135" s="4">
        <f t="shared" si="7"/>
        <v>0</v>
      </c>
      <c r="J135">
        <f t="shared" si="8"/>
        <v>19</v>
      </c>
    </row>
    <row r="136" spans="1:10" hidden="1">
      <c r="A136" t="str">
        <f t="array" ref="A136">IFERROR(INDEX(Summary!$D:$D,$J136)&amp;"","")</f>
        <v>FG00557</v>
      </c>
      <c r="B136" t="str">
        <f t="array" ref="B136">IF($A136="","",INDEX(Summary!$E:$E,$J136))</f>
        <v>Peanut Oil (Wood Pressed) - 2Ltr (Tin Can)</v>
      </c>
      <c r="C136" t="str">
        <f t="array" ref="C136">IF($A136="","",INDEX(Summary!$B:$B,$J136))</f>
        <v>Oil</v>
      </c>
      <c r="D136" t="str">
        <f t="array" ref="D136">IF($A136="","",INDEX(Summary!$C:$C,$J136))</f>
        <v>C6</v>
      </c>
      <c r="E136" t="str">
        <f t="array" ref="E136">IF($A136="","",INDEX(Summary!$G$2:$N$2,MOD(ROW()-2,8)+1))</f>
        <v>UK</v>
      </c>
      <c r="F136" s="2">
        <f t="array" ref="F136">IF($A136="",0,IFERROR(INDEX(Summary!$G$3:$N$62,$J136-2,MOD(ROW()-2,8)+1),0))</f>
        <v>360</v>
      </c>
      <c r="G136" s="2">
        <f t="array" ref="G136">IF($A136="",0,IFERROR(_xlfn.SWITCH($E136,"MRP (Domestic)",_xlfn.XLOOKUP($A136,Domestic!$C:$C,Domestic!$BE:$BE),"ROW Manjari",_xlfn.XLOOKUP($A136,ROW_Manjari!$C:$C,ROW_Manjari!$BE:$BE),"USA Sea",_xlfn.XLOOKUP($A136,USA_Sea!$C:$C,USA_Sea!$BE:$BE),"Amazon USA Sea",_xlfn.XLOOKUP($A136,Amazon_USA_Sea!$C:$C,Amazon_USA_Sea!$AX:$AX),"USA Air",_xlfn.XLOOKUP($A136,USA_Air!$C:$C,USA_Air!$BE:$BE),"USA Amazon",_xlfn.XLOOKUP($A136,USA_Amazon_Air!$C:$C,USA_Amazon_Air!$BE:$BE),"UK",_xlfn.XLOOKUP($A136,UK_Order!$C:$C,UK_Order!$BE:$BE),"MENA",_xlfn.XLOOKUP($A136,MENA_Order!$C:$C,MENA_Order!$BE:$BE),0),0))</f>
        <v>360</v>
      </c>
      <c r="H136" s="2">
        <f t="shared" si="6"/>
        <v>0</v>
      </c>
      <c r="I136" s="4">
        <f t="shared" si="7"/>
        <v>1</v>
      </c>
      <c r="J136">
        <f t="shared" si="8"/>
        <v>19</v>
      </c>
    </row>
    <row r="137" spans="1:10">
      <c r="A137" t="str">
        <f t="array" ref="A137">IFERROR(INDEX(Summary!$D:$D,$J137)&amp;"","")</f>
        <v>FG00557</v>
      </c>
      <c r="B137" t="str">
        <f t="array" ref="B137">IF($A137="","",INDEX(Summary!$E:$E,$J137))</f>
        <v>Peanut Oil (Wood Pressed) - 2Ltr (Tin Can)</v>
      </c>
      <c r="C137" t="str">
        <f t="array" ref="C137">IF($A137="","",INDEX(Summary!$B:$B,$J137))</f>
        <v>Oil</v>
      </c>
      <c r="D137" t="str">
        <f t="array" ref="D137">IF($A137="","",INDEX(Summary!$C:$C,$J137))</f>
        <v>C6</v>
      </c>
      <c r="E137" t="str">
        <f t="array" ref="E137">IF($A137="","",INDEX(Summary!$G$2:$N$2,MOD(ROW()-2,8)+1))</f>
        <v>MENA</v>
      </c>
      <c r="F137" s="2">
        <f t="array" ref="F137">IF($A137="",0,IFERROR(INDEX(Summary!$G$3:$N$62,$J137-2,MOD(ROW()-2,8)+1),0))</f>
        <v>0</v>
      </c>
      <c r="G137" s="2">
        <f t="array" ref="G137">IF($A137="",0,IFERROR(_xlfn.SWITCH($E137,"MRP (Domestic)",_xlfn.XLOOKUP($A137,Domestic!$C:$C,Domestic!$BE:$BE),"ROW Manjari",_xlfn.XLOOKUP($A137,ROW_Manjari!$C:$C,ROW_Manjari!$BE:$BE),"USA Sea",_xlfn.XLOOKUP($A137,USA_Sea!$C:$C,USA_Sea!$BE:$BE),"Amazon USA Sea",_xlfn.XLOOKUP($A137,Amazon_USA_Sea!$C:$C,Amazon_USA_Sea!$AX:$AX),"USA Air",_xlfn.XLOOKUP($A137,USA_Air!$C:$C,USA_Air!$BE:$BE),"USA Amazon",_xlfn.XLOOKUP($A137,USA_Amazon_Air!$C:$C,USA_Amazon_Air!$BE:$BE),"UK",_xlfn.XLOOKUP($A137,UK_Order!$C:$C,UK_Order!$BE:$BE),"MENA",_xlfn.XLOOKUP($A137,MENA_Order!$C:$C,MENA_Order!$BE:$BE),0),0))</f>
        <v>0</v>
      </c>
      <c r="H137" s="2">
        <f t="shared" si="6"/>
        <v>0</v>
      </c>
      <c r="I137" s="4">
        <f t="shared" si="7"/>
        <v>0</v>
      </c>
      <c r="J137">
        <f t="shared" si="8"/>
        <v>19</v>
      </c>
    </row>
    <row r="138" spans="1:10" hidden="1">
      <c r="A138" t="str">
        <f t="array" ref="A138">IFERROR(INDEX(Summary!$D:$D,$J138)&amp;"","")</f>
        <v>FG00558</v>
      </c>
      <c r="B138" t="str">
        <f t="array" ref="B138">IF($A138="","",INDEX(Summary!$E:$E,$J138))</f>
        <v>Peanut Oil (Wood Pressed) - 5Ltr (Tin Can)</v>
      </c>
      <c r="C138" t="str">
        <f t="array" ref="C138">IF($A138="","",INDEX(Summary!$B:$B,$J138))</f>
        <v>Oil</v>
      </c>
      <c r="D138" t="str">
        <f t="array" ref="D138">IF($A138="","",INDEX(Summary!$C:$C,$J138))</f>
        <v>C6</v>
      </c>
      <c r="E138" t="str">
        <f t="array" ref="E138">IF($A138="","",INDEX(Summary!$G$2:$N$2,MOD(ROW()-2,8)+1))</f>
        <v>MRP (Domestic)</v>
      </c>
      <c r="F138" s="2">
        <f t="array" ref="F138">IF($A138="",0,IFERROR(INDEX(Summary!$G$3:$N$62,$J138-2,MOD(ROW()-2,8)+1),0))</f>
        <v>4519</v>
      </c>
      <c r="G138" s="2">
        <f t="array" ref="G138">IF($A138="",0,IFERROR(_xlfn.SWITCH($E138,"MRP (Domestic)",_xlfn.XLOOKUP($A138,Domestic!$C:$C,Domestic!$BE:$BE),"ROW Manjari",_xlfn.XLOOKUP($A138,ROW_Manjari!$C:$C,ROW_Manjari!$BE:$BE),"USA Sea",_xlfn.XLOOKUP($A138,USA_Sea!$C:$C,USA_Sea!$BE:$BE),"Amazon USA Sea",_xlfn.XLOOKUP($A138,Amazon_USA_Sea!$C:$C,Amazon_USA_Sea!$AX:$AX),"USA Air",_xlfn.XLOOKUP($A138,USA_Air!$C:$C,USA_Air!$BE:$BE),"USA Amazon",_xlfn.XLOOKUP($A138,USA_Amazon_Air!$C:$C,USA_Amazon_Air!$BE:$BE),"UK",_xlfn.XLOOKUP($A138,UK_Order!$C:$C,UK_Order!$BE:$BE),"MENA",_xlfn.XLOOKUP($A138,MENA_Order!$C:$C,MENA_Order!$BE:$BE),0),0))</f>
        <v>4114</v>
      </c>
      <c r="H138" s="2">
        <f t="shared" si="6"/>
        <v>405</v>
      </c>
      <c r="I138" s="4">
        <f t="shared" si="7"/>
        <v>0.91037840230139411</v>
      </c>
      <c r="J138">
        <f t="shared" si="8"/>
        <v>20</v>
      </c>
    </row>
    <row r="139" spans="1:10" hidden="1">
      <c r="A139" t="str">
        <f t="array" ref="A139">IFERROR(INDEX(Summary!$D:$D,$J139)&amp;"","")</f>
        <v>FG00558</v>
      </c>
      <c r="B139" t="str">
        <f t="array" ref="B139">IF($A139="","",INDEX(Summary!$E:$E,$J139))</f>
        <v>Peanut Oil (Wood Pressed) - 5Ltr (Tin Can)</v>
      </c>
      <c r="C139" t="str">
        <f t="array" ref="C139">IF($A139="","",INDEX(Summary!$B:$B,$J139))</f>
        <v>Oil</v>
      </c>
      <c r="D139" t="str">
        <f t="array" ref="D139">IF($A139="","",INDEX(Summary!$C:$C,$J139))</f>
        <v>C6</v>
      </c>
      <c r="E139" t="str">
        <f t="array" ref="E139">IF($A139="","",INDEX(Summary!$G$2:$N$2,MOD(ROW()-2,8)+1))</f>
        <v>ROW Manjari</v>
      </c>
      <c r="F139" s="2">
        <f t="array" ref="F139">IF($A139="",0,IFERROR(INDEX(Summary!$G$3:$N$62,$J139-2,MOD(ROW()-2,8)+1),0))</f>
        <v>0</v>
      </c>
      <c r="G139" s="2">
        <f t="array" ref="G139">IF($A139="",0,IFERROR(_xlfn.SWITCH($E139,"MRP (Domestic)",_xlfn.XLOOKUP($A139,Domestic!$C:$C,Domestic!$BE:$BE),"ROW Manjari",_xlfn.XLOOKUP($A139,ROW_Manjari!$C:$C,ROW_Manjari!$BE:$BE),"USA Sea",_xlfn.XLOOKUP($A139,USA_Sea!$C:$C,USA_Sea!$BE:$BE),"Amazon USA Sea",_xlfn.XLOOKUP($A139,Amazon_USA_Sea!$C:$C,Amazon_USA_Sea!$AX:$AX),"USA Air",_xlfn.XLOOKUP($A139,USA_Air!$C:$C,USA_Air!$BE:$BE),"USA Amazon",_xlfn.XLOOKUP($A139,USA_Amazon_Air!$C:$C,USA_Amazon_Air!$BE:$BE),"UK",_xlfn.XLOOKUP($A139,UK_Order!$C:$C,UK_Order!$BE:$BE),"MENA",_xlfn.XLOOKUP($A139,MENA_Order!$C:$C,MENA_Order!$BE:$BE),0),0))</f>
        <v>0</v>
      </c>
      <c r="H139" s="2">
        <f t="shared" si="6"/>
        <v>0</v>
      </c>
      <c r="I139" s="4">
        <f t="shared" si="7"/>
        <v>0</v>
      </c>
      <c r="J139">
        <f t="shared" si="8"/>
        <v>20</v>
      </c>
    </row>
    <row r="140" spans="1:10" hidden="1">
      <c r="A140" t="str">
        <f t="array" ref="A140">IFERROR(INDEX(Summary!$D:$D,$J140)&amp;"","")</f>
        <v>FG00558</v>
      </c>
      <c r="B140" t="str">
        <f t="array" ref="B140">IF($A140="","",INDEX(Summary!$E:$E,$J140))</f>
        <v>Peanut Oil (Wood Pressed) - 5Ltr (Tin Can)</v>
      </c>
      <c r="C140" t="str">
        <f t="array" ref="C140">IF($A140="","",INDEX(Summary!$B:$B,$J140))</f>
        <v>Oil</v>
      </c>
      <c r="D140" t="str">
        <f t="array" ref="D140">IF($A140="","",INDEX(Summary!$C:$C,$J140))</f>
        <v>C6</v>
      </c>
      <c r="E140" t="str">
        <f t="array" ref="E140">IF($A140="","",INDEX(Summary!$G$2:$N$2,MOD(ROW()-2,8)+1))</f>
        <v>USA Sea</v>
      </c>
      <c r="F140" s="2">
        <f t="array" ref="F140">IF($A140="",0,IFERROR(INDEX(Summary!$G$3:$N$62,$J140-2,MOD(ROW()-2,8)+1),0))</f>
        <v>0</v>
      </c>
      <c r="G140" s="2">
        <f t="array" ref="G140">IF($A140="",0,IFERROR(_xlfn.SWITCH($E140,"MRP (Domestic)",_xlfn.XLOOKUP($A140,Domestic!$C:$C,Domestic!$BE:$BE),"ROW Manjari",_xlfn.XLOOKUP($A140,ROW_Manjari!$C:$C,ROW_Manjari!$BE:$BE),"USA Sea",_xlfn.XLOOKUP($A140,USA_Sea!$C:$C,USA_Sea!$BE:$BE),"Amazon USA Sea",_xlfn.XLOOKUP($A140,Amazon_USA_Sea!$C:$C,Amazon_USA_Sea!$AX:$AX),"USA Air",_xlfn.XLOOKUP($A140,USA_Air!$C:$C,USA_Air!$BE:$BE),"USA Amazon",_xlfn.XLOOKUP($A140,USA_Amazon_Air!$C:$C,USA_Amazon_Air!$BE:$BE),"UK",_xlfn.XLOOKUP($A140,UK_Order!$C:$C,UK_Order!$BE:$BE),"MENA",_xlfn.XLOOKUP($A140,MENA_Order!$C:$C,MENA_Order!$BE:$BE),0),0))</f>
        <v>0</v>
      </c>
      <c r="H140" s="2">
        <f t="shared" si="6"/>
        <v>0</v>
      </c>
      <c r="I140" s="4">
        <f t="shared" si="7"/>
        <v>0</v>
      </c>
      <c r="J140">
        <f t="shared" si="8"/>
        <v>20</v>
      </c>
    </row>
    <row r="141" spans="1:10" hidden="1">
      <c r="A141" t="str">
        <f t="array" ref="A141">IFERROR(INDEX(Summary!$D:$D,$J141)&amp;"","")</f>
        <v>FG00558</v>
      </c>
      <c r="B141" t="str">
        <f t="array" ref="B141">IF($A141="","",INDEX(Summary!$E:$E,$J141))</f>
        <v>Peanut Oil (Wood Pressed) - 5Ltr (Tin Can)</v>
      </c>
      <c r="C141" t="str">
        <f t="array" ref="C141">IF($A141="","",INDEX(Summary!$B:$B,$J141))</f>
        <v>Oil</v>
      </c>
      <c r="D141" t="str">
        <f t="array" ref="D141">IF($A141="","",INDEX(Summary!$C:$C,$J141))</f>
        <v>C6</v>
      </c>
      <c r="E141" t="str">
        <f t="array" ref="E141">IF($A141="","",INDEX(Summary!$G$2:$N$2,MOD(ROW()-2,8)+1))</f>
        <v>Amazon USA Sea</v>
      </c>
      <c r="F141" s="2">
        <f t="array" ref="F141">IF($A141="",0,IFERROR(INDEX(Summary!$G$3:$N$62,$J141-2,MOD(ROW()-2,8)+1),0))</f>
        <v>0</v>
      </c>
      <c r="G141" s="2">
        <f t="array" ref="G141">IF($A141="",0,IFERROR(_xlfn.SWITCH($E141,"MRP (Domestic)",_xlfn.XLOOKUP($A141,Domestic!$C:$C,Domestic!$BE:$BE),"ROW Manjari",_xlfn.XLOOKUP($A141,ROW_Manjari!$C:$C,ROW_Manjari!$BE:$BE),"USA Sea",_xlfn.XLOOKUP($A141,USA_Sea!$C:$C,USA_Sea!$BE:$BE),"Amazon USA Sea",_xlfn.XLOOKUP($A141,Amazon_USA_Sea!$C:$C,Amazon_USA_Sea!$AX:$AX),"USA Air",_xlfn.XLOOKUP($A141,USA_Air!$C:$C,USA_Air!$BE:$BE),"USA Amazon",_xlfn.XLOOKUP($A141,USA_Amazon_Air!$C:$C,USA_Amazon_Air!$BE:$BE),"UK",_xlfn.XLOOKUP($A141,UK_Order!$C:$C,UK_Order!$BE:$BE),"MENA",_xlfn.XLOOKUP($A141,MENA_Order!$C:$C,MENA_Order!$BE:$BE),0),0))</f>
        <v>0</v>
      </c>
      <c r="H141" s="2">
        <f t="shared" si="6"/>
        <v>0</v>
      </c>
      <c r="I141" s="4">
        <f t="shared" si="7"/>
        <v>0</v>
      </c>
      <c r="J141">
        <f t="shared" si="8"/>
        <v>20</v>
      </c>
    </row>
    <row r="142" spans="1:10" hidden="1">
      <c r="A142" t="str">
        <f t="array" ref="A142">IFERROR(INDEX(Summary!$D:$D,$J142)&amp;"","")</f>
        <v>FG00558</v>
      </c>
      <c r="B142" t="str">
        <f t="array" ref="B142">IF($A142="","",INDEX(Summary!$E:$E,$J142))</f>
        <v>Peanut Oil (Wood Pressed) - 5Ltr (Tin Can)</v>
      </c>
      <c r="C142" t="str">
        <f t="array" ref="C142">IF($A142="","",INDEX(Summary!$B:$B,$J142))</f>
        <v>Oil</v>
      </c>
      <c r="D142" t="str">
        <f t="array" ref="D142">IF($A142="","",INDEX(Summary!$C:$C,$J142))</f>
        <v>C6</v>
      </c>
      <c r="E142" t="str">
        <f t="array" ref="E142">IF($A142="","",INDEX(Summary!$G$2:$N$2,MOD(ROW()-2,8)+1))</f>
        <v>USA Air</v>
      </c>
      <c r="F142" s="2">
        <f t="array" ref="F142">IF($A142="",0,IFERROR(INDEX(Summary!$G$3:$N$62,$J142-2,MOD(ROW()-2,8)+1),0))</f>
        <v>0</v>
      </c>
      <c r="G142" s="2">
        <f t="array" ref="G142">IF($A142="",0,IFERROR(_xlfn.SWITCH($E142,"MRP (Domestic)",_xlfn.XLOOKUP($A142,Domestic!$C:$C,Domestic!$BE:$BE),"ROW Manjari",_xlfn.XLOOKUP($A142,ROW_Manjari!$C:$C,ROW_Manjari!$BE:$BE),"USA Sea",_xlfn.XLOOKUP($A142,USA_Sea!$C:$C,USA_Sea!$BE:$BE),"Amazon USA Sea",_xlfn.XLOOKUP($A142,Amazon_USA_Sea!$C:$C,Amazon_USA_Sea!$AX:$AX),"USA Air",_xlfn.XLOOKUP($A142,USA_Air!$C:$C,USA_Air!$BE:$BE),"USA Amazon",_xlfn.XLOOKUP($A142,USA_Amazon_Air!$C:$C,USA_Amazon_Air!$BE:$BE),"UK",_xlfn.XLOOKUP($A142,UK_Order!$C:$C,UK_Order!$BE:$BE),"MENA",_xlfn.XLOOKUP($A142,MENA_Order!$C:$C,MENA_Order!$BE:$BE),0),0))</f>
        <v>0</v>
      </c>
      <c r="H142" s="2">
        <f t="shared" si="6"/>
        <v>0</v>
      </c>
      <c r="I142" s="4">
        <f t="shared" si="7"/>
        <v>0</v>
      </c>
      <c r="J142">
        <f t="shared" si="8"/>
        <v>20</v>
      </c>
    </row>
    <row r="143" spans="1:10" hidden="1">
      <c r="A143" t="str">
        <f t="array" ref="A143">IFERROR(INDEX(Summary!$D:$D,$J143)&amp;"","")</f>
        <v>FG00558</v>
      </c>
      <c r="B143" t="str">
        <f t="array" ref="B143">IF($A143="","",INDEX(Summary!$E:$E,$J143))</f>
        <v>Peanut Oil (Wood Pressed) - 5Ltr (Tin Can)</v>
      </c>
      <c r="C143" t="str">
        <f t="array" ref="C143">IF($A143="","",INDEX(Summary!$B:$B,$J143))</f>
        <v>Oil</v>
      </c>
      <c r="D143" t="str">
        <f t="array" ref="D143">IF($A143="","",INDEX(Summary!$C:$C,$J143))</f>
        <v>C6</v>
      </c>
      <c r="E143" t="str">
        <f t="array" ref="E143">IF($A143="","",INDEX(Summary!$G$2:$N$2,MOD(ROW()-2,8)+1))</f>
        <v>USA Amazon</v>
      </c>
      <c r="F143" s="2">
        <f t="array" ref="F143">IF($A143="",0,IFERROR(INDEX(Summary!$G$3:$N$62,$J143-2,MOD(ROW()-2,8)+1),0))</f>
        <v>0</v>
      </c>
      <c r="G143" s="2">
        <f t="array" ref="G143">IF($A143="",0,IFERROR(_xlfn.SWITCH($E143,"MRP (Domestic)",_xlfn.XLOOKUP($A143,Domestic!$C:$C,Domestic!$BE:$BE),"ROW Manjari",_xlfn.XLOOKUP($A143,ROW_Manjari!$C:$C,ROW_Manjari!$BE:$BE),"USA Sea",_xlfn.XLOOKUP($A143,USA_Sea!$C:$C,USA_Sea!$BE:$BE),"Amazon USA Sea",_xlfn.XLOOKUP($A143,Amazon_USA_Sea!$C:$C,Amazon_USA_Sea!$AX:$AX),"USA Air",_xlfn.XLOOKUP($A143,USA_Air!$C:$C,USA_Air!$BE:$BE),"USA Amazon",_xlfn.XLOOKUP($A143,USA_Amazon_Air!$C:$C,USA_Amazon_Air!$BE:$BE),"UK",_xlfn.XLOOKUP($A143,UK_Order!$C:$C,UK_Order!$BE:$BE),"MENA",_xlfn.XLOOKUP($A143,MENA_Order!$C:$C,MENA_Order!$BE:$BE),0),0))</f>
        <v>0</v>
      </c>
      <c r="H143" s="2">
        <f t="shared" si="6"/>
        <v>0</v>
      </c>
      <c r="I143" s="4">
        <f t="shared" si="7"/>
        <v>0</v>
      </c>
      <c r="J143">
        <f t="shared" si="8"/>
        <v>20</v>
      </c>
    </row>
    <row r="144" spans="1:10" hidden="1">
      <c r="A144" t="str">
        <f t="array" ref="A144">IFERROR(INDEX(Summary!$D:$D,$J144)&amp;"","")</f>
        <v>FG00558</v>
      </c>
      <c r="B144" t="str">
        <f t="array" ref="B144">IF($A144="","",INDEX(Summary!$E:$E,$J144))</f>
        <v>Peanut Oil (Wood Pressed) - 5Ltr (Tin Can)</v>
      </c>
      <c r="C144" t="str">
        <f t="array" ref="C144">IF($A144="","",INDEX(Summary!$B:$B,$J144))</f>
        <v>Oil</v>
      </c>
      <c r="D144" t="str">
        <f t="array" ref="D144">IF($A144="","",INDEX(Summary!$C:$C,$J144))</f>
        <v>C6</v>
      </c>
      <c r="E144" t="str">
        <f t="array" ref="E144">IF($A144="","",INDEX(Summary!$G$2:$N$2,MOD(ROW()-2,8)+1))</f>
        <v>UK</v>
      </c>
      <c r="F144" s="2">
        <f t="array" ref="F144">IF($A144="",0,IFERROR(INDEX(Summary!$G$3:$N$62,$J144-2,MOD(ROW()-2,8)+1),0))</f>
        <v>405</v>
      </c>
      <c r="G144" s="2">
        <f t="array" ref="G144">IF($A144="",0,IFERROR(_xlfn.SWITCH($E144,"MRP (Domestic)",_xlfn.XLOOKUP($A144,Domestic!$C:$C,Domestic!$BE:$BE),"ROW Manjari",_xlfn.XLOOKUP($A144,ROW_Manjari!$C:$C,ROW_Manjari!$BE:$BE),"USA Sea",_xlfn.XLOOKUP($A144,USA_Sea!$C:$C,USA_Sea!$BE:$BE),"Amazon USA Sea",_xlfn.XLOOKUP($A144,Amazon_USA_Sea!$C:$C,Amazon_USA_Sea!$AX:$AX),"USA Air",_xlfn.XLOOKUP($A144,USA_Air!$C:$C,USA_Air!$BE:$BE),"USA Amazon",_xlfn.XLOOKUP($A144,USA_Amazon_Air!$C:$C,USA_Amazon_Air!$BE:$BE),"UK",_xlfn.XLOOKUP($A144,UK_Order!$C:$C,UK_Order!$BE:$BE),"MENA",_xlfn.XLOOKUP($A144,MENA_Order!$C:$C,MENA_Order!$BE:$BE),0),0))</f>
        <v>405</v>
      </c>
      <c r="H144" s="2">
        <f t="shared" si="6"/>
        <v>0</v>
      </c>
      <c r="I144" s="4">
        <f t="shared" si="7"/>
        <v>1</v>
      </c>
      <c r="J144">
        <f t="shared" si="8"/>
        <v>20</v>
      </c>
    </row>
    <row r="145" spans="1:10">
      <c r="A145" t="str">
        <f t="array" ref="A145">IFERROR(INDEX(Summary!$D:$D,$J145)&amp;"","")</f>
        <v>FG00558</v>
      </c>
      <c r="B145" t="str">
        <f t="array" ref="B145">IF($A145="","",INDEX(Summary!$E:$E,$J145))</f>
        <v>Peanut Oil (Wood Pressed) - 5Ltr (Tin Can)</v>
      </c>
      <c r="C145" t="str">
        <f t="array" ref="C145">IF($A145="","",INDEX(Summary!$B:$B,$J145))</f>
        <v>Oil</v>
      </c>
      <c r="D145" t="str">
        <f t="array" ref="D145">IF($A145="","",INDEX(Summary!$C:$C,$J145))</f>
        <v>C6</v>
      </c>
      <c r="E145" t="str">
        <f t="array" ref="E145">IF($A145="","",INDEX(Summary!$G$2:$N$2,MOD(ROW()-2,8)+1))</f>
        <v>MENA</v>
      </c>
      <c r="F145" s="2">
        <f t="array" ref="F145">IF($A145="",0,IFERROR(INDEX(Summary!$G$3:$N$62,$J145-2,MOD(ROW()-2,8)+1),0))</f>
        <v>0</v>
      </c>
      <c r="G145" s="2">
        <f t="array" ref="G145">IF($A145="",0,IFERROR(_xlfn.SWITCH($E145,"MRP (Domestic)",_xlfn.XLOOKUP($A145,Domestic!$C:$C,Domestic!$BE:$BE),"ROW Manjari",_xlfn.XLOOKUP($A145,ROW_Manjari!$C:$C,ROW_Manjari!$BE:$BE),"USA Sea",_xlfn.XLOOKUP($A145,USA_Sea!$C:$C,USA_Sea!$BE:$BE),"Amazon USA Sea",_xlfn.XLOOKUP($A145,Amazon_USA_Sea!$C:$C,Amazon_USA_Sea!$AX:$AX),"USA Air",_xlfn.XLOOKUP($A145,USA_Air!$C:$C,USA_Air!$BE:$BE),"USA Amazon",_xlfn.XLOOKUP($A145,USA_Amazon_Air!$C:$C,USA_Amazon_Air!$BE:$BE),"UK",_xlfn.XLOOKUP($A145,UK_Order!$C:$C,UK_Order!$BE:$BE),"MENA",_xlfn.XLOOKUP($A145,MENA_Order!$C:$C,MENA_Order!$BE:$BE),0),0))</f>
        <v>0</v>
      </c>
      <c r="H145" s="2">
        <f t="shared" si="6"/>
        <v>0</v>
      </c>
      <c r="I145" s="4">
        <f t="shared" si="7"/>
        <v>0</v>
      </c>
      <c r="J145">
        <f t="shared" si="8"/>
        <v>20</v>
      </c>
    </row>
    <row r="146" spans="1:10" hidden="1">
      <c r="A146" t="str">
        <f t="array" ref="A146">IFERROR(INDEX(Summary!$D:$D,$J146)&amp;"","")</f>
        <v>FG00048</v>
      </c>
      <c r="B146" t="str">
        <f t="array" ref="B146">IF($A146="","",INDEX(Summary!$E:$E,$J146))</f>
        <v>Coconut Oil (Wood-Pressed) - 1Ltr (Plastic Bottle)</v>
      </c>
      <c r="C146" t="str">
        <f t="array" ref="C146">IF($A146="","",INDEX(Summary!$B:$B,$J146))</f>
        <v>Oil</v>
      </c>
      <c r="D146" t="str">
        <f t="array" ref="D146">IF($A146="","",INDEX(Summary!$C:$C,$J146))</f>
        <v>C6</v>
      </c>
      <c r="E146" t="str">
        <f t="array" ref="E146">IF($A146="","",INDEX(Summary!$G$2:$N$2,MOD(ROW()-2,8)+1))</f>
        <v>MRP (Domestic)</v>
      </c>
      <c r="F146" s="2">
        <f t="array" ref="F146">IF($A146="",0,IFERROR(INDEX(Summary!$G$3:$N$62,$J146-2,MOD(ROW()-2,8)+1),0))</f>
        <v>2809</v>
      </c>
      <c r="G146" s="2">
        <f t="array" ref="G146">IF($A146="",0,IFERROR(_xlfn.SWITCH($E146,"MRP (Domestic)",_xlfn.XLOOKUP($A146,Domestic!$C:$C,Domestic!$BE:$BE),"ROW Manjari",_xlfn.XLOOKUP($A146,ROW_Manjari!$C:$C,ROW_Manjari!$BE:$BE),"USA Sea",_xlfn.XLOOKUP($A146,USA_Sea!$C:$C,USA_Sea!$BE:$BE),"Amazon USA Sea",_xlfn.XLOOKUP($A146,Amazon_USA_Sea!$C:$C,Amazon_USA_Sea!$AX:$AX),"USA Air",_xlfn.XLOOKUP($A146,USA_Air!$C:$C,USA_Air!$BE:$BE),"USA Amazon",_xlfn.XLOOKUP($A146,USA_Amazon_Air!$C:$C,USA_Amazon_Air!$BE:$BE),"UK",_xlfn.XLOOKUP($A146,UK_Order!$C:$C,UK_Order!$BE:$BE),"MENA",_xlfn.XLOOKUP($A146,MENA_Order!$C:$C,MENA_Order!$BE:$BE),0),0))</f>
        <v>2196</v>
      </c>
      <c r="H146" s="2">
        <f t="shared" si="6"/>
        <v>613</v>
      </c>
      <c r="I146" s="4">
        <f t="shared" si="7"/>
        <v>0.78177287290850839</v>
      </c>
      <c r="J146">
        <f t="shared" si="8"/>
        <v>21</v>
      </c>
    </row>
    <row r="147" spans="1:10" hidden="1">
      <c r="A147" t="str">
        <f t="array" ref="A147">IFERROR(INDEX(Summary!$D:$D,$J147)&amp;"","")</f>
        <v>FG00048</v>
      </c>
      <c r="B147" t="str">
        <f t="array" ref="B147">IF($A147="","",INDEX(Summary!$E:$E,$J147))</f>
        <v>Coconut Oil (Wood-Pressed) - 1Ltr (Plastic Bottle)</v>
      </c>
      <c r="C147" t="str">
        <f t="array" ref="C147">IF($A147="","",INDEX(Summary!$B:$B,$J147))</f>
        <v>Oil</v>
      </c>
      <c r="D147" t="str">
        <f t="array" ref="D147">IF($A147="","",INDEX(Summary!$C:$C,$J147))</f>
        <v>C6</v>
      </c>
      <c r="E147" t="str">
        <f t="array" ref="E147">IF($A147="","",INDEX(Summary!$G$2:$N$2,MOD(ROW()-2,8)+1))</f>
        <v>ROW Manjari</v>
      </c>
      <c r="F147" s="2">
        <f t="array" ref="F147">IF($A147="",0,IFERROR(INDEX(Summary!$G$3:$N$62,$J147-2,MOD(ROW()-2,8)+1),0))</f>
        <v>0</v>
      </c>
      <c r="G147" s="2">
        <f t="array" ref="G147">IF($A147="",0,IFERROR(_xlfn.SWITCH($E147,"MRP (Domestic)",_xlfn.XLOOKUP($A147,Domestic!$C:$C,Domestic!$BE:$BE),"ROW Manjari",_xlfn.XLOOKUP($A147,ROW_Manjari!$C:$C,ROW_Manjari!$BE:$BE),"USA Sea",_xlfn.XLOOKUP($A147,USA_Sea!$C:$C,USA_Sea!$BE:$BE),"Amazon USA Sea",_xlfn.XLOOKUP($A147,Amazon_USA_Sea!$C:$C,Amazon_USA_Sea!$AX:$AX),"USA Air",_xlfn.XLOOKUP($A147,USA_Air!$C:$C,USA_Air!$BE:$BE),"USA Amazon",_xlfn.XLOOKUP($A147,USA_Amazon_Air!$C:$C,USA_Amazon_Air!$BE:$BE),"UK",_xlfn.XLOOKUP($A147,UK_Order!$C:$C,UK_Order!$BE:$BE),"MENA",_xlfn.XLOOKUP($A147,MENA_Order!$C:$C,MENA_Order!$BE:$BE),0),0))</f>
        <v>0</v>
      </c>
      <c r="H147" s="2">
        <f t="shared" si="6"/>
        <v>0</v>
      </c>
      <c r="I147" s="4">
        <f t="shared" si="7"/>
        <v>0</v>
      </c>
      <c r="J147">
        <f t="shared" si="8"/>
        <v>21</v>
      </c>
    </row>
    <row r="148" spans="1:10" hidden="1">
      <c r="A148" t="str">
        <f t="array" ref="A148">IFERROR(INDEX(Summary!$D:$D,$J148)&amp;"","")</f>
        <v>FG00048</v>
      </c>
      <c r="B148" t="str">
        <f t="array" ref="B148">IF($A148="","",INDEX(Summary!$E:$E,$J148))</f>
        <v>Coconut Oil (Wood-Pressed) - 1Ltr (Plastic Bottle)</v>
      </c>
      <c r="C148" t="str">
        <f t="array" ref="C148">IF($A148="","",INDEX(Summary!$B:$B,$J148))</f>
        <v>Oil</v>
      </c>
      <c r="D148" t="str">
        <f t="array" ref="D148">IF($A148="","",INDEX(Summary!$C:$C,$J148))</f>
        <v>C6</v>
      </c>
      <c r="E148" t="str">
        <f t="array" ref="E148">IF($A148="","",INDEX(Summary!$G$2:$N$2,MOD(ROW()-2,8)+1))</f>
        <v>USA Sea</v>
      </c>
      <c r="F148" s="2">
        <f t="array" ref="F148">IF($A148="",0,IFERROR(INDEX(Summary!$G$3:$N$62,$J148-2,MOD(ROW()-2,8)+1),0))</f>
        <v>0</v>
      </c>
      <c r="G148" s="2">
        <f t="array" ref="G148">IF($A148="",0,IFERROR(_xlfn.SWITCH($E148,"MRP (Domestic)",_xlfn.XLOOKUP($A148,Domestic!$C:$C,Domestic!$BE:$BE),"ROW Manjari",_xlfn.XLOOKUP($A148,ROW_Manjari!$C:$C,ROW_Manjari!$BE:$BE),"USA Sea",_xlfn.XLOOKUP($A148,USA_Sea!$C:$C,USA_Sea!$BE:$BE),"Amazon USA Sea",_xlfn.XLOOKUP($A148,Amazon_USA_Sea!$C:$C,Amazon_USA_Sea!$AX:$AX),"USA Air",_xlfn.XLOOKUP($A148,USA_Air!$C:$C,USA_Air!$BE:$BE),"USA Amazon",_xlfn.XLOOKUP($A148,USA_Amazon_Air!$C:$C,USA_Amazon_Air!$BE:$BE),"UK",_xlfn.XLOOKUP($A148,UK_Order!$C:$C,UK_Order!$BE:$BE),"MENA",_xlfn.XLOOKUP($A148,MENA_Order!$C:$C,MENA_Order!$BE:$BE),0),0))</f>
        <v>0</v>
      </c>
      <c r="H148" s="2">
        <f t="shared" si="6"/>
        <v>0</v>
      </c>
      <c r="I148" s="4">
        <f t="shared" si="7"/>
        <v>0</v>
      </c>
      <c r="J148">
        <f t="shared" si="8"/>
        <v>21</v>
      </c>
    </row>
    <row r="149" spans="1:10" hidden="1">
      <c r="A149" t="str">
        <f t="array" ref="A149">IFERROR(INDEX(Summary!$D:$D,$J149)&amp;"","")</f>
        <v>FG00048</v>
      </c>
      <c r="B149" t="str">
        <f t="array" ref="B149">IF($A149="","",INDEX(Summary!$E:$E,$J149))</f>
        <v>Coconut Oil (Wood-Pressed) - 1Ltr (Plastic Bottle)</v>
      </c>
      <c r="C149" t="str">
        <f t="array" ref="C149">IF($A149="","",INDEX(Summary!$B:$B,$J149))</f>
        <v>Oil</v>
      </c>
      <c r="D149" t="str">
        <f t="array" ref="D149">IF($A149="","",INDEX(Summary!$C:$C,$J149))</f>
        <v>C6</v>
      </c>
      <c r="E149" t="str">
        <f t="array" ref="E149">IF($A149="","",INDEX(Summary!$G$2:$N$2,MOD(ROW()-2,8)+1))</f>
        <v>Amazon USA Sea</v>
      </c>
      <c r="F149" s="2">
        <f t="array" ref="F149">IF($A149="",0,IFERROR(INDEX(Summary!$G$3:$N$62,$J149-2,MOD(ROW()-2,8)+1),0))</f>
        <v>0</v>
      </c>
      <c r="G149" s="2">
        <f t="array" ref="G149">IF($A149="",0,IFERROR(_xlfn.SWITCH($E149,"MRP (Domestic)",_xlfn.XLOOKUP($A149,Domestic!$C:$C,Domestic!$BE:$BE),"ROW Manjari",_xlfn.XLOOKUP($A149,ROW_Manjari!$C:$C,ROW_Manjari!$BE:$BE),"USA Sea",_xlfn.XLOOKUP($A149,USA_Sea!$C:$C,USA_Sea!$BE:$BE),"Amazon USA Sea",_xlfn.XLOOKUP($A149,Amazon_USA_Sea!$C:$C,Amazon_USA_Sea!$AX:$AX),"USA Air",_xlfn.XLOOKUP($A149,USA_Air!$C:$C,USA_Air!$BE:$BE),"USA Amazon",_xlfn.XLOOKUP($A149,USA_Amazon_Air!$C:$C,USA_Amazon_Air!$BE:$BE),"UK",_xlfn.XLOOKUP($A149,UK_Order!$C:$C,UK_Order!$BE:$BE),"MENA",_xlfn.XLOOKUP($A149,MENA_Order!$C:$C,MENA_Order!$BE:$BE),0),0))</f>
        <v>0</v>
      </c>
      <c r="H149" s="2">
        <f t="shared" si="6"/>
        <v>0</v>
      </c>
      <c r="I149" s="4">
        <f t="shared" si="7"/>
        <v>0</v>
      </c>
      <c r="J149">
        <f t="shared" si="8"/>
        <v>21</v>
      </c>
    </row>
    <row r="150" spans="1:10" hidden="1">
      <c r="A150" t="str">
        <f t="array" ref="A150">IFERROR(INDEX(Summary!$D:$D,$J150)&amp;"","")</f>
        <v>FG00048</v>
      </c>
      <c r="B150" t="str">
        <f t="array" ref="B150">IF($A150="","",INDEX(Summary!$E:$E,$J150))</f>
        <v>Coconut Oil (Wood-Pressed) - 1Ltr (Plastic Bottle)</v>
      </c>
      <c r="C150" t="str">
        <f t="array" ref="C150">IF($A150="","",INDEX(Summary!$B:$B,$J150))</f>
        <v>Oil</v>
      </c>
      <c r="D150" t="str">
        <f t="array" ref="D150">IF($A150="","",INDEX(Summary!$C:$C,$J150))</f>
        <v>C6</v>
      </c>
      <c r="E150" t="str">
        <f t="array" ref="E150">IF($A150="","",INDEX(Summary!$G$2:$N$2,MOD(ROW()-2,8)+1))</f>
        <v>USA Air</v>
      </c>
      <c r="F150" s="2">
        <f t="array" ref="F150">IF($A150="",0,IFERROR(INDEX(Summary!$G$3:$N$62,$J150-2,MOD(ROW()-2,8)+1),0))</f>
        <v>0</v>
      </c>
      <c r="G150" s="2">
        <f t="array" ref="G150">IF($A150="",0,IFERROR(_xlfn.SWITCH($E150,"MRP (Domestic)",_xlfn.XLOOKUP($A150,Domestic!$C:$C,Domestic!$BE:$BE),"ROW Manjari",_xlfn.XLOOKUP($A150,ROW_Manjari!$C:$C,ROW_Manjari!$BE:$BE),"USA Sea",_xlfn.XLOOKUP($A150,USA_Sea!$C:$C,USA_Sea!$BE:$BE),"Amazon USA Sea",_xlfn.XLOOKUP($A150,Amazon_USA_Sea!$C:$C,Amazon_USA_Sea!$AX:$AX),"USA Air",_xlfn.XLOOKUP($A150,USA_Air!$C:$C,USA_Air!$BE:$BE),"USA Amazon",_xlfn.XLOOKUP($A150,USA_Amazon_Air!$C:$C,USA_Amazon_Air!$BE:$BE),"UK",_xlfn.XLOOKUP($A150,UK_Order!$C:$C,UK_Order!$BE:$BE),"MENA",_xlfn.XLOOKUP($A150,MENA_Order!$C:$C,MENA_Order!$BE:$BE),0),0))</f>
        <v>0</v>
      </c>
      <c r="H150" s="2">
        <f t="shared" si="6"/>
        <v>0</v>
      </c>
      <c r="I150" s="4">
        <f t="shared" si="7"/>
        <v>0</v>
      </c>
      <c r="J150">
        <f t="shared" si="8"/>
        <v>21</v>
      </c>
    </row>
    <row r="151" spans="1:10" hidden="1">
      <c r="A151" t="str">
        <f t="array" ref="A151">IFERROR(INDEX(Summary!$D:$D,$J151)&amp;"","")</f>
        <v>FG00048</v>
      </c>
      <c r="B151" t="str">
        <f t="array" ref="B151">IF($A151="","",INDEX(Summary!$E:$E,$J151))</f>
        <v>Coconut Oil (Wood-Pressed) - 1Ltr (Plastic Bottle)</v>
      </c>
      <c r="C151" t="str">
        <f t="array" ref="C151">IF($A151="","",INDEX(Summary!$B:$B,$J151))</f>
        <v>Oil</v>
      </c>
      <c r="D151" t="str">
        <f t="array" ref="D151">IF($A151="","",INDEX(Summary!$C:$C,$J151))</f>
        <v>C6</v>
      </c>
      <c r="E151" t="str">
        <f t="array" ref="E151">IF($A151="","",INDEX(Summary!$G$2:$N$2,MOD(ROW()-2,8)+1))</f>
        <v>USA Amazon</v>
      </c>
      <c r="F151" s="2">
        <f t="array" ref="F151">IF($A151="",0,IFERROR(INDEX(Summary!$G$3:$N$62,$J151-2,MOD(ROW()-2,8)+1),0))</f>
        <v>0</v>
      </c>
      <c r="G151" s="2">
        <f t="array" ref="G151">IF($A151="",0,IFERROR(_xlfn.SWITCH($E151,"MRP (Domestic)",_xlfn.XLOOKUP($A151,Domestic!$C:$C,Domestic!$BE:$BE),"ROW Manjari",_xlfn.XLOOKUP($A151,ROW_Manjari!$C:$C,ROW_Manjari!$BE:$BE),"USA Sea",_xlfn.XLOOKUP($A151,USA_Sea!$C:$C,USA_Sea!$BE:$BE),"Amazon USA Sea",_xlfn.XLOOKUP($A151,Amazon_USA_Sea!$C:$C,Amazon_USA_Sea!$AX:$AX),"USA Air",_xlfn.XLOOKUP($A151,USA_Air!$C:$C,USA_Air!$BE:$BE),"USA Amazon",_xlfn.XLOOKUP($A151,USA_Amazon_Air!$C:$C,USA_Amazon_Air!$BE:$BE),"UK",_xlfn.XLOOKUP($A151,UK_Order!$C:$C,UK_Order!$BE:$BE),"MENA",_xlfn.XLOOKUP($A151,MENA_Order!$C:$C,MENA_Order!$BE:$BE),0),0))</f>
        <v>0</v>
      </c>
      <c r="H151" s="2">
        <f t="shared" si="6"/>
        <v>0</v>
      </c>
      <c r="I151" s="4">
        <f t="shared" si="7"/>
        <v>0</v>
      </c>
      <c r="J151">
        <f t="shared" si="8"/>
        <v>21</v>
      </c>
    </row>
    <row r="152" spans="1:10" hidden="1">
      <c r="A152" t="str">
        <f t="array" ref="A152">IFERROR(INDEX(Summary!$D:$D,$J152)&amp;"","")</f>
        <v>FG00048</v>
      </c>
      <c r="B152" t="str">
        <f t="array" ref="B152">IF($A152="","",INDEX(Summary!$E:$E,$J152))</f>
        <v>Coconut Oil (Wood-Pressed) - 1Ltr (Plastic Bottle)</v>
      </c>
      <c r="C152" t="str">
        <f t="array" ref="C152">IF($A152="","",INDEX(Summary!$B:$B,$J152))</f>
        <v>Oil</v>
      </c>
      <c r="D152" t="str">
        <f t="array" ref="D152">IF($A152="","",INDEX(Summary!$C:$C,$J152))</f>
        <v>C6</v>
      </c>
      <c r="E152" t="str">
        <f t="array" ref="E152">IF($A152="","",INDEX(Summary!$G$2:$N$2,MOD(ROW()-2,8)+1))</f>
        <v>UK</v>
      </c>
      <c r="F152" s="2">
        <f t="array" ref="F152">IF($A152="",0,IFERROR(INDEX(Summary!$G$3:$N$62,$J152-2,MOD(ROW()-2,8)+1),0))</f>
        <v>0</v>
      </c>
      <c r="G152" s="2">
        <f t="array" ref="G152">IF($A152="",0,IFERROR(_xlfn.SWITCH($E152,"MRP (Domestic)",_xlfn.XLOOKUP($A152,Domestic!$C:$C,Domestic!$BE:$BE),"ROW Manjari",_xlfn.XLOOKUP($A152,ROW_Manjari!$C:$C,ROW_Manjari!$BE:$BE),"USA Sea",_xlfn.XLOOKUP($A152,USA_Sea!$C:$C,USA_Sea!$BE:$BE),"Amazon USA Sea",_xlfn.XLOOKUP($A152,Amazon_USA_Sea!$C:$C,Amazon_USA_Sea!$AX:$AX),"USA Air",_xlfn.XLOOKUP($A152,USA_Air!$C:$C,USA_Air!$BE:$BE),"USA Amazon",_xlfn.XLOOKUP($A152,USA_Amazon_Air!$C:$C,USA_Amazon_Air!$BE:$BE),"UK",_xlfn.XLOOKUP($A152,UK_Order!$C:$C,UK_Order!$BE:$BE),"MENA",_xlfn.XLOOKUP($A152,MENA_Order!$C:$C,MENA_Order!$BE:$BE),0),0))</f>
        <v>0</v>
      </c>
      <c r="H152" s="2">
        <f t="shared" si="6"/>
        <v>0</v>
      </c>
      <c r="I152" s="4">
        <f t="shared" si="7"/>
        <v>0</v>
      </c>
      <c r="J152">
        <f t="shared" si="8"/>
        <v>21</v>
      </c>
    </row>
    <row r="153" spans="1:10">
      <c r="A153" t="str">
        <f t="array" ref="A153">IFERROR(INDEX(Summary!$D:$D,$J153)&amp;"","")</f>
        <v>FG00048</v>
      </c>
      <c r="B153" t="str">
        <f t="array" ref="B153">IF($A153="","",INDEX(Summary!$E:$E,$J153))</f>
        <v>Coconut Oil (Wood-Pressed) - 1Ltr (Plastic Bottle)</v>
      </c>
      <c r="C153" t="str">
        <f t="array" ref="C153">IF($A153="","",INDEX(Summary!$B:$B,$J153))</f>
        <v>Oil</v>
      </c>
      <c r="D153" t="str">
        <f t="array" ref="D153">IF($A153="","",INDEX(Summary!$C:$C,$J153))</f>
        <v>C6</v>
      </c>
      <c r="E153" t="str">
        <f t="array" ref="E153">IF($A153="","",INDEX(Summary!$G$2:$N$2,MOD(ROW()-2,8)+1))</f>
        <v>MENA</v>
      </c>
      <c r="F153" s="2">
        <f t="array" ref="F153">IF($A153="",0,IFERROR(INDEX(Summary!$G$3:$N$62,$J153-2,MOD(ROW()-2,8)+1),0))</f>
        <v>0</v>
      </c>
      <c r="G153" s="2">
        <f t="array" ref="G153">IF($A153="",0,IFERROR(_xlfn.SWITCH($E153,"MRP (Domestic)",_xlfn.XLOOKUP($A153,Domestic!$C:$C,Domestic!$BE:$BE),"ROW Manjari",_xlfn.XLOOKUP($A153,ROW_Manjari!$C:$C,ROW_Manjari!$BE:$BE),"USA Sea",_xlfn.XLOOKUP($A153,USA_Sea!$C:$C,USA_Sea!$BE:$BE),"Amazon USA Sea",_xlfn.XLOOKUP($A153,Amazon_USA_Sea!$C:$C,Amazon_USA_Sea!$AX:$AX),"USA Air",_xlfn.XLOOKUP($A153,USA_Air!$C:$C,USA_Air!$BE:$BE),"USA Amazon",_xlfn.XLOOKUP($A153,USA_Amazon_Air!$C:$C,USA_Amazon_Air!$BE:$BE),"UK",_xlfn.XLOOKUP($A153,UK_Order!$C:$C,UK_Order!$BE:$BE),"MENA",_xlfn.XLOOKUP($A153,MENA_Order!$C:$C,MENA_Order!$BE:$BE),0),0))</f>
        <v>0</v>
      </c>
      <c r="H153" s="2">
        <f t="shared" si="6"/>
        <v>0</v>
      </c>
      <c r="I153" s="4">
        <f t="shared" si="7"/>
        <v>0</v>
      </c>
      <c r="J153">
        <f t="shared" si="8"/>
        <v>21</v>
      </c>
    </row>
    <row r="154" spans="1:10" hidden="1">
      <c r="A154" t="str">
        <f t="array" ref="A154">IFERROR(INDEX(Summary!$D:$D,$J154)&amp;"","")</f>
        <v>FG00273</v>
      </c>
      <c r="B154" t="str">
        <f t="array" ref="B154">IF($A154="","",INDEX(Summary!$E:$E,$J154))</f>
        <v>Virgin Coconut Oil | Cold Pressed | Single Filtered - 400ml</v>
      </c>
      <c r="C154" t="str">
        <f t="array" ref="C154">IF($A154="","",INDEX(Summary!$B:$B,$J154))</f>
        <v>Oil</v>
      </c>
      <c r="D154" t="str">
        <f t="array" ref="D154">IF($A154="","",INDEX(Summary!$C:$C,$J154))</f>
        <v>C6</v>
      </c>
      <c r="E154" t="str">
        <f t="array" ref="E154">IF($A154="","",INDEX(Summary!$G$2:$N$2,MOD(ROW()-2,8)+1))</f>
        <v>MRP (Domestic)</v>
      </c>
      <c r="F154" s="2">
        <f t="array" ref="F154">IF($A154="",0,IFERROR(INDEX(Summary!$G$3:$N$62,$J154-2,MOD(ROW()-2,8)+1),0))</f>
        <v>517</v>
      </c>
      <c r="G154" s="2">
        <f t="array" ref="G154">IF($A154="",0,IFERROR(_xlfn.SWITCH($E154,"MRP (Domestic)",_xlfn.XLOOKUP($A154,Domestic!$C:$C,Domestic!$BE:$BE),"ROW Manjari",_xlfn.XLOOKUP($A154,ROW_Manjari!$C:$C,ROW_Manjari!$BE:$BE),"USA Sea",_xlfn.XLOOKUP($A154,USA_Sea!$C:$C,USA_Sea!$BE:$BE),"Amazon USA Sea",_xlfn.XLOOKUP($A154,Amazon_USA_Sea!$C:$C,Amazon_USA_Sea!$AX:$AX),"USA Air",_xlfn.XLOOKUP($A154,USA_Air!$C:$C,USA_Air!$BE:$BE),"USA Amazon",_xlfn.XLOOKUP($A154,USA_Amazon_Air!$C:$C,USA_Amazon_Air!$BE:$BE),"UK",_xlfn.XLOOKUP($A154,UK_Order!$C:$C,UK_Order!$BE:$BE),"MENA",_xlfn.XLOOKUP($A154,MENA_Order!$C:$C,MENA_Order!$BE:$BE),0),0))</f>
        <v>450</v>
      </c>
      <c r="H154" s="2">
        <f t="shared" si="6"/>
        <v>67</v>
      </c>
      <c r="I154" s="4">
        <f t="shared" si="7"/>
        <v>0.87040618955512572</v>
      </c>
      <c r="J154">
        <f t="shared" si="8"/>
        <v>22</v>
      </c>
    </row>
    <row r="155" spans="1:10" hidden="1">
      <c r="A155" t="str">
        <f t="array" ref="A155">IFERROR(INDEX(Summary!$D:$D,$J155)&amp;"","")</f>
        <v>FG00273</v>
      </c>
      <c r="B155" t="str">
        <f t="array" ref="B155">IF($A155="","",INDEX(Summary!$E:$E,$J155))</f>
        <v>Virgin Coconut Oil | Cold Pressed | Single Filtered - 400ml</v>
      </c>
      <c r="C155" t="str">
        <f t="array" ref="C155">IF($A155="","",INDEX(Summary!$B:$B,$J155))</f>
        <v>Oil</v>
      </c>
      <c r="D155" t="str">
        <f t="array" ref="D155">IF($A155="","",INDEX(Summary!$C:$C,$J155))</f>
        <v>C6</v>
      </c>
      <c r="E155" t="str">
        <f t="array" ref="E155">IF($A155="","",INDEX(Summary!$G$2:$N$2,MOD(ROW()-2,8)+1))</f>
        <v>ROW Manjari</v>
      </c>
      <c r="F155" s="2">
        <f t="array" ref="F155">IF($A155="",0,IFERROR(INDEX(Summary!$G$3:$N$62,$J155-2,MOD(ROW()-2,8)+1),0))</f>
        <v>0</v>
      </c>
      <c r="G155" s="2">
        <f t="array" ref="G155">IF($A155="",0,IFERROR(_xlfn.SWITCH($E155,"MRP (Domestic)",_xlfn.XLOOKUP($A155,Domestic!$C:$C,Domestic!$BE:$BE),"ROW Manjari",_xlfn.XLOOKUP($A155,ROW_Manjari!$C:$C,ROW_Manjari!$BE:$BE),"USA Sea",_xlfn.XLOOKUP($A155,USA_Sea!$C:$C,USA_Sea!$BE:$BE),"Amazon USA Sea",_xlfn.XLOOKUP($A155,Amazon_USA_Sea!$C:$C,Amazon_USA_Sea!$AX:$AX),"USA Air",_xlfn.XLOOKUP($A155,USA_Air!$C:$C,USA_Air!$BE:$BE),"USA Amazon",_xlfn.XLOOKUP($A155,USA_Amazon_Air!$C:$C,USA_Amazon_Air!$BE:$BE),"UK",_xlfn.XLOOKUP($A155,UK_Order!$C:$C,UK_Order!$BE:$BE),"MENA",_xlfn.XLOOKUP($A155,MENA_Order!$C:$C,MENA_Order!$BE:$BE),0),0))</f>
        <v>0</v>
      </c>
      <c r="H155" s="2">
        <f t="shared" si="6"/>
        <v>0</v>
      </c>
      <c r="I155" s="4">
        <f t="shared" si="7"/>
        <v>0</v>
      </c>
      <c r="J155">
        <f t="shared" si="8"/>
        <v>22</v>
      </c>
    </row>
    <row r="156" spans="1:10" hidden="1">
      <c r="A156" t="str">
        <f t="array" ref="A156">IFERROR(INDEX(Summary!$D:$D,$J156)&amp;"","")</f>
        <v>FG00273</v>
      </c>
      <c r="B156" t="str">
        <f t="array" ref="B156">IF($A156="","",INDEX(Summary!$E:$E,$J156))</f>
        <v>Virgin Coconut Oil | Cold Pressed | Single Filtered - 400ml</v>
      </c>
      <c r="C156" t="str">
        <f t="array" ref="C156">IF($A156="","",INDEX(Summary!$B:$B,$J156))</f>
        <v>Oil</v>
      </c>
      <c r="D156" t="str">
        <f t="array" ref="D156">IF($A156="","",INDEX(Summary!$C:$C,$J156))</f>
        <v>C6</v>
      </c>
      <c r="E156" t="str">
        <f t="array" ref="E156">IF($A156="","",INDEX(Summary!$G$2:$N$2,MOD(ROW()-2,8)+1))</f>
        <v>USA Sea</v>
      </c>
      <c r="F156" s="2">
        <f t="array" ref="F156">IF($A156="",0,IFERROR(INDEX(Summary!$G$3:$N$62,$J156-2,MOD(ROW()-2,8)+1),0))</f>
        <v>0</v>
      </c>
      <c r="G156" s="2">
        <f t="array" ref="G156">IF($A156="",0,IFERROR(_xlfn.SWITCH($E156,"MRP (Domestic)",_xlfn.XLOOKUP($A156,Domestic!$C:$C,Domestic!$BE:$BE),"ROW Manjari",_xlfn.XLOOKUP($A156,ROW_Manjari!$C:$C,ROW_Manjari!$BE:$BE),"USA Sea",_xlfn.XLOOKUP($A156,USA_Sea!$C:$C,USA_Sea!$BE:$BE),"Amazon USA Sea",_xlfn.XLOOKUP($A156,Amazon_USA_Sea!$C:$C,Amazon_USA_Sea!$AX:$AX),"USA Air",_xlfn.XLOOKUP($A156,USA_Air!$C:$C,USA_Air!$BE:$BE),"USA Amazon",_xlfn.XLOOKUP($A156,USA_Amazon_Air!$C:$C,USA_Amazon_Air!$BE:$BE),"UK",_xlfn.XLOOKUP($A156,UK_Order!$C:$C,UK_Order!$BE:$BE),"MENA",_xlfn.XLOOKUP($A156,MENA_Order!$C:$C,MENA_Order!$BE:$BE),0),0))</f>
        <v>0</v>
      </c>
      <c r="H156" s="2">
        <f t="shared" si="6"/>
        <v>0</v>
      </c>
      <c r="I156" s="4">
        <f t="shared" si="7"/>
        <v>0</v>
      </c>
      <c r="J156">
        <f t="shared" si="8"/>
        <v>22</v>
      </c>
    </row>
    <row r="157" spans="1:10" hidden="1">
      <c r="A157" t="str">
        <f t="array" ref="A157">IFERROR(INDEX(Summary!$D:$D,$J157)&amp;"","")</f>
        <v>FG00273</v>
      </c>
      <c r="B157" t="str">
        <f t="array" ref="B157">IF($A157="","",INDEX(Summary!$E:$E,$J157))</f>
        <v>Virgin Coconut Oil | Cold Pressed | Single Filtered - 400ml</v>
      </c>
      <c r="C157" t="str">
        <f t="array" ref="C157">IF($A157="","",INDEX(Summary!$B:$B,$J157))</f>
        <v>Oil</v>
      </c>
      <c r="D157" t="str">
        <f t="array" ref="D157">IF($A157="","",INDEX(Summary!$C:$C,$J157))</f>
        <v>C6</v>
      </c>
      <c r="E157" t="str">
        <f t="array" ref="E157">IF($A157="","",INDEX(Summary!$G$2:$N$2,MOD(ROW()-2,8)+1))</f>
        <v>Amazon USA Sea</v>
      </c>
      <c r="F157" s="2">
        <f t="array" ref="F157">IF($A157="",0,IFERROR(INDEX(Summary!$G$3:$N$62,$J157-2,MOD(ROW()-2,8)+1),0))</f>
        <v>0</v>
      </c>
      <c r="G157" s="2">
        <f t="array" ref="G157">IF($A157="",0,IFERROR(_xlfn.SWITCH($E157,"MRP (Domestic)",_xlfn.XLOOKUP($A157,Domestic!$C:$C,Domestic!$BE:$BE),"ROW Manjari",_xlfn.XLOOKUP($A157,ROW_Manjari!$C:$C,ROW_Manjari!$BE:$BE),"USA Sea",_xlfn.XLOOKUP($A157,USA_Sea!$C:$C,USA_Sea!$BE:$BE),"Amazon USA Sea",_xlfn.XLOOKUP($A157,Amazon_USA_Sea!$C:$C,Amazon_USA_Sea!$AX:$AX),"USA Air",_xlfn.XLOOKUP($A157,USA_Air!$C:$C,USA_Air!$BE:$BE),"USA Amazon",_xlfn.XLOOKUP($A157,USA_Amazon_Air!$C:$C,USA_Amazon_Air!$BE:$BE),"UK",_xlfn.XLOOKUP($A157,UK_Order!$C:$C,UK_Order!$BE:$BE),"MENA",_xlfn.XLOOKUP($A157,MENA_Order!$C:$C,MENA_Order!$BE:$BE),0),0))</f>
        <v>0</v>
      </c>
      <c r="H157" s="2">
        <f t="shared" si="6"/>
        <v>0</v>
      </c>
      <c r="I157" s="4">
        <f t="shared" si="7"/>
        <v>0</v>
      </c>
      <c r="J157">
        <f t="shared" si="8"/>
        <v>22</v>
      </c>
    </row>
    <row r="158" spans="1:10" hidden="1">
      <c r="A158" t="str">
        <f t="array" ref="A158">IFERROR(INDEX(Summary!$D:$D,$J158)&amp;"","")</f>
        <v>FG00273</v>
      </c>
      <c r="B158" t="str">
        <f t="array" ref="B158">IF($A158="","",INDEX(Summary!$E:$E,$J158))</f>
        <v>Virgin Coconut Oil | Cold Pressed | Single Filtered - 400ml</v>
      </c>
      <c r="C158" t="str">
        <f t="array" ref="C158">IF($A158="","",INDEX(Summary!$B:$B,$J158))</f>
        <v>Oil</v>
      </c>
      <c r="D158" t="str">
        <f t="array" ref="D158">IF($A158="","",INDEX(Summary!$C:$C,$J158))</f>
        <v>C6</v>
      </c>
      <c r="E158" t="str">
        <f t="array" ref="E158">IF($A158="","",INDEX(Summary!$G$2:$N$2,MOD(ROW()-2,8)+1))</f>
        <v>USA Air</v>
      </c>
      <c r="F158" s="2">
        <f t="array" ref="F158">IF($A158="",0,IFERROR(INDEX(Summary!$G$3:$N$62,$J158-2,MOD(ROW()-2,8)+1),0))</f>
        <v>0</v>
      </c>
      <c r="G158" s="2">
        <f t="array" ref="G158">IF($A158="",0,IFERROR(_xlfn.SWITCH($E158,"MRP (Domestic)",_xlfn.XLOOKUP($A158,Domestic!$C:$C,Domestic!$BE:$BE),"ROW Manjari",_xlfn.XLOOKUP($A158,ROW_Manjari!$C:$C,ROW_Manjari!$BE:$BE),"USA Sea",_xlfn.XLOOKUP($A158,USA_Sea!$C:$C,USA_Sea!$BE:$BE),"Amazon USA Sea",_xlfn.XLOOKUP($A158,Amazon_USA_Sea!$C:$C,Amazon_USA_Sea!$AX:$AX),"USA Air",_xlfn.XLOOKUP($A158,USA_Air!$C:$C,USA_Air!$BE:$BE),"USA Amazon",_xlfn.XLOOKUP($A158,USA_Amazon_Air!$C:$C,USA_Amazon_Air!$BE:$BE),"UK",_xlfn.XLOOKUP($A158,UK_Order!$C:$C,UK_Order!$BE:$BE),"MENA",_xlfn.XLOOKUP($A158,MENA_Order!$C:$C,MENA_Order!$BE:$BE),0),0))</f>
        <v>0</v>
      </c>
      <c r="H158" s="2">
        <f t="shared" si="6"/>
        <v>0</v>
      </c>
      <c r="I158" s="4">
        <f t="shared" si="7"/>
        <v>0</v>
      </c>
      <c r="J158">
        <f t="shared" si="8"/>
        <v>22</v>
      </c>
    </row>
    <row r="159" spans="1:10" hidden="1">
      <c r="A159" t="str">
        <f t="array" ref="A159">IFERROR(INDEX(Summary!$D:$D,$J159)&amp;"","")</f>
        <v>FG00273</v>
      </c>
      <c r="B159" t="str">
        <f t="array" ref="B159">IF($A159="","",INDEX(Summary!$E:$E,$J159))</f>
        <v>Virgin Coconut Oil | Cold Pressed | Single Filtered - 400ml</v>
      </c>
      <c r="C159" t="str">
        <f t="array" ref="C159">IF($A159="","",INDEX(Summary!$B:$B,$J159))</f>
        <v>Oil</v>
      </c>
      <c r="D159" t="str">
        <f t="array" ref="D159">IF($A159="","",INDEX(Summary!$C:$C,$J159))</f>
        <v>C6</v>
      </c>
      <c r="E159" t="str">
        <f t="array" ref="E159">IF($A159="","",INDEX(Summary!$G$2:$N$2,MOD(ROW()-2,8)+1))</f>
        <v>USA Amazon</v>
      </c>
      <c r="F159" s="2">
        <f t="array" ref="F159">IF($A159="",0,IFERROR(INDEX(Summary!$G$3:$N$62,$J159-2,MOD(ROW()-2,8)+1),0))</f>
        <v>0</v>
      </c>
      <c r="G159" s="2">
        <f t="array" ref="G159">IF($A159="",0,IFERROR(_xlfn.SWITCH($E159,"MRP (Domestic)",_xlfn.XLOOKUP($A159,Domestic!$C:$C,Domestic!$BE:$BE),"ROW Manjari",_xlfn.XLOOKUP($A159,ROW_Manjari!$C:$C,ROW_Manjari!$BE:$BE),"USA Sea",_xlfn.XLOOKUP($A159,USA_Sea!$C:$C,USA_Sea!$BE:$BE),"Amazon USA Sea",_xlfn.XLOOKUP($A159,Amazon_USA_Sea!$C:$C,Amazon_USA_Sea!$AX:$AX),"USA Air",_xlfn.XLOOKUP($A159,USA_Air!$C:$C,USA_Air!$BE:$BE),"USA Amazon",_xlfn.XLOOKUP($A159,USA_Amazon_Air!$C:$C,USA_Amazon_Air!$BE:$BE),"UK",_xlfn.XLOOKUP($A159,UK_Order!$C:$C,UK_Order!$BE:$BE),"MENA",_xlfn.XLOOKUP($A159,MENA_Order!$C:$C,MENA_Order!$BE:$BE),0),0))</f>
        <v>0</v>
      </c>
      <c r="H159" s="2">
        <f t="shared" si="6"/>
        <v>0</v>
      </c>
      <c r="I159" s="4">
        <f t="shared" si="7"/>
        <v>0</v>
      </c>
      <c r="J159">
        <f t="shared" si="8"/>
        <v>22</v>
      </c>
    </row>
    <row r="160" spans="1:10" hidden="1">
      <c r="A160" t="str">
        <f t="array" ref="A160">IFERROR(INDEX(Summary!$D:$D,$J160)&amp;"","")</f>
        <v>FG00273</v>
      </c>
      <c r="B160" t="str">
        <f t="array" ref="B160">IF($A160="","",INDEX(Summary!$E:$E,$J160))</f>
        <v>Virgin Coconut Oil | Cold Pressed | Single Filtered - 400ml</v>
      </c>
      <c r="C160" t="str">
        <f t="array" ref="C160">IF($A160="","",INDEX(Summary!$B:$B,$J160))</f>
        <v>Oil</v>
      </c>
      <c r="D160" t="str">
        <f t="array" ref="D160">IF($A160="","",INDEX(Summary!$C:$C,$J160))</f>
        <v>C6</v>
      </c>
      <c r="E160" t="str">
        <f t="array" ref="E160">IF($A160="","",INDEX(Summary!$G$2:$N$2,MOD(ROW()-2,8)+1))</f>
        <v>UK</v>
      </c>
      <c r="F160" s="2">
        <f t="array" ref="F160">IF($A160="",0,IFERROR(INDEX(Summary!$G$3:$N$62,$J160-2,MOD(ROW()-2,8)+1),0))</f>
        <v>0</v>
      </c>
      <c r="G160" s="2">
        <f t="array" ref="G160">IF($A160="",0,IFERROR(_xlfn.SWITCH($E160,"MRP (Domestic)",_xlfn.XLOOKUP($A160,Domestic!$C:$C,Domestic!$BE:$BE),"ROW Manjari",_xlfn.XLOOKUP($A160,ROW_Manjari!$C:$C,ROW_Manjari!$BE:$BE),"USA Sea",_xlfn.XLOOKUP($A160,USA_Sea!$C:$C,USA_Sea!$BE:$BE),"Amazon USA Sea",_xlfn.XLOOKUP($A160,Amazon_USA_Sea!$C:$C,Amazon_USA_Sea!$AX:$AX),"USA Air",_xlfn.XLOOKUP($A160,USA_Air!$C:$C,USA_Air!$BE:$BE),"USA Amazon",_xlfn.XLOOKUP($A160,USA_Amazon_Air!$C:$C,USA_Amazon_Air!$BE:$BE),"UK",_xlfn.XLOOKUP($A160,UK_Order!$C:$C,UK_Order!$BE:$BE),"MENA",_xlfn.XLOOKUP($A160,MENA_Order!$C:$C,MENA_Order!$BE:$BE),0),0))</f>
        <v>0</v>
      </c>
      <c r="H160" s="2">
        <f t="shared" si="6"/>
        <v>0</v>
      </c>
      <c r="I160" s="4">
        <f t="shared" si="7"/>
        <v>0</v>
      </c>
      <c r="J160">
        <f t="shared" si="8"/>
        <v>22</v>
      </c>
    </row>
    <row r="161" spans="1:10">
      <c r="A161" t="str">
        <f t="array" ref="A161">IFERROR(INDEX(Summary!$D:$D,$J161)&amp;"","")</f>
        <v>FG00273</v>
      </c>
      <c r="B161" t="str">
        <f t="array" ref="B161">IF($A161="","",INDEX(Summary!$E:$E,$J161))</f>
        <v>Virgin Coconut Oil | Cold Pressed | Single Filtered - 400ml</v>
      </c>
      <c r="C161" t="str">
        <f t="array" ref="C161">IF($A161="","",INDEX(Summary!$B:$B,$J161))</f>
        <v>Oil</v>
      </c>
      <c r="D161" t="str">
        <f t="array" ref="D161">IF($A161="","",INDEX(Summary!$C:$C,$J161))</f>
        <v>C6</v>
      </c>
      <c r="E161" t="str">
        <f t="array" ref="E161">IF($A161="","",INDEX(Summary!$G$2:$N$2,MOD(ROW()-2,8)+1))</f>
        <v>MENA</v>
      </c>
      <c r="F161" s="2">
        <f t="array" ref="F161">IF($A161="",0,IFERROR(INDEX(Summary!$G$3:$N$62,$J161-2,MOD(ROW()-2,8)+1),0))</f>
        <v>0</v>
      </c>
      <c r="G161" s="2">
        <f t="array" ref="G161">IF($A161="",0,IFERROR(_xlfn.SWITCH($E161,"MRP (Domestic)",_xlfn.XLOOKUP($A161,Domestic!$C:$C,Domestic!$BE:$BE),"ROW Manjari",_xlfn.XLOOKUP($A161,ROW_Manjari!$C:$C,ROW_Manjari!$BE:$BE),"USA Sea",_xlfn.XLOOKUP($A161,USA_Sea!$C:$C,USA_Sea!$BE:$BE),"Amazon USA Sea",_xlfn.XLOOKUP($A161,Amazon_USA_Sea!$C:$C,Amazon_USA_Sea!$AX:$AX),"USA Air",_xlfn.XLOOKUP($A161,USA_Air!$C:$C,USA_Air!$BE:$BE),"USA Amazon",_xlfn.XLOOKUP($A161,USA_Amazon_Air!$C:$C,USA_Amazon_Air!$BE:$BE),"UK",_xlfn.XLOOKUP($A161,UK_Order!$C:$C,UK_Order!$BE:$BE),"MENA",_xlfn.XLOOKUP($A161,MENA_Order!$C:$C,MENA_Order!$BE:$BE),0),0))</f>
        <v>0</v>
      </c>
      <c r="H161" s="2">
        <f t="shared" si="6"/>
        <v>0</v>
      </c>
      <c r="I161" s="4">
        <f t="shared" si="7"/>
        <v>0</v>
      </c>
      <c r="J161">
        <f t="shared" si="8"/>
        <v>22</v>
      </c>
    </row>
    <row r="162" spans="1:10" hidden="1">
      <c r="A162" t="str">
        <f t="array" ref="A162">IFERROR(INDEX(Summary!$D:$D,$J162)&amp;"","")</f>
        <v>FG00245</v>
      </c>
      <c r="B162" t="str">
        <f t="array" ref="B162">IF($A162="","",INDEX(Summary!$E:$E,$J162))</f>
        <v>Sunflower Oil 1L PB</v>
      </c>
      <c r="C162" t="str">
        <f t="array" ref="C162">IF($A162="","",INDEX(Summary!$B:$B,$J162))</f>
        <v>Oil</v>
      </c>
      <c r="D162" t="str">
        <f t="array" ref="D162">IF($A162="","",INDEX(Summary!$C:$C,$J162))</f>
        <v>C6</v>
      </c>
      <c r="E162" t="str">
        <f t="array" ref="E162">IF($A162="","",INDEX(Summary!$G$2:$N$2,MOD(ROW()-2,8)+1))</f>
        <v>MRP (Domestic)</v>
      </c>
      <c r="F162" s="2">
        <f t="array" ref="F162">IF($A162="",0,IFERROR(INDEX(Summary!$G$3:$N$62,$J162-2,MOD(ROW()-2,8)+1),0))</f>
        <v>13131</v>
      </c>
      <c r="G162" s="2">
        <f t="array" ref="G162">IF($A162="",0,IFERROR(_xlfn.SWITCH($E162,"MRP (Domestic)",_xlfn.XLOOKUP($A162,Domestic!$C:$C,Domestic!$BE:$BE),"ROW Manjari",_xlfn.XLOOKUP($A162,ROW_Manjari!$C:$C,ROW_Manjari!$BE:$BE),"USA Sea",_xlfn.XLOOKUP($A162,USA_Sea!$C:$C,USA_Sea!$BE:$BE),"Amazon USA Sea",_xlfn.XLOOKUP($A162,Amazon_USA_Sea!$C:$C,Amazon_USA_Sea!$AX:$AX),"USA Air",_xlfn.XLOOKUP($A162,USA_Air!$C:$C,USA_Air!$BE:$BE),"USA Amazon",_xlfn.XLOOKUP($A162,USA_Amazon_Air!$C:$C,USA_Amazon_Air!$BE:$BE),"UK",_xlfn.XLOOKUP($A162,UK_Order!$C:$C,UK_Order!$BE:$BE),"MENA",_xlfn.XLOOKUP($A162,MENA_Order!$C:$C,MENA_Order!$BE:$BE),0),0))</f>
        <v>9454</v>
      </c>
      <c r="H162" s="2">
        <f t="shared" si="6"/>
        <v>3677</v>
      </c>
      <c r="I162" s="4">
        <f t="shared" si="7"/>
        <v>0.71997563018810451</v>
      </c>
      <c r="J162">
        <f t="shared" si="8"/>
        <v>23</v>
      </c>
    </row>
    <row r="163" spans="1:10" hidden="1">
      <c r="A163" t="str">
        <f t="array" ref="A163">IFERROR(INDEX(Summary!$D:$D,$J163)&amp;"","")</f>
        <v>FG00245</v>
      </c>
      <c r="B163" t="str">
        <f t="array" ref="B163">IF($A163="","",INDEX(Summary!$E:$E,$J163))</f>
        <v>Sunflower Oil 1L PB</v>
      </c>
      <c r="C163" t="str">
        <f t="array" ref="C163">IF($A163="","",INDEX(Summary!$B:$B,$J163))</f>
        <v>Oil</v>
      </c>
      <c r="D163" t="str">
        <f t="array" ref="D163">IF($A163="","",INDEX(Summary!$C:$C,$J163))</f>
        <v>C6</v>
      </c>
      <c r="E163" t="str">
        <f t="array" ref="E163">IF($A163="","",INDEX(Summary!$G$2:$N$2,MOD(ROW()-2,8)+1))</f>
        <v>ROW Manjari</v>
      </c>
      <c r="F163" s="2">
        <f t="array" ref="F163">IF($A163="",0,IFERROR(INDEX(Summary!$G$3:$N$62,$J163-2,MOD(ROW()-2,8)+1),0))</f>
        <v>0</v>
      </c>
      <c r="G163" s="2">
        <f t="array" ref="G163">IF($A163="",0,IFERROR(_xlfn.SWITCH($E163,"MRP (Domestic)",_xlfn.XLOOKUP($A163,Domestic!$C:$C,Domestic!$BE:$BE),"ROW Manjari",_xlfn.XLOOKUP($A163,ROW_Manjari!$C:$C,ROW_Manjari!$BE:$BE),"USA Sea",_xlfn.XLOOKUP($A163,USA_Sea!$C:$C,USA_Sea!$BE:$BE),"Amazon USA Sea",_xlfn.XLOOKUP($A163,Amazon_USA_Sea!$C:$C,Amazon_USA_Sea!$AX:$AX),"USA Air",_xlfn.XLOOKUP($A163,USA_Air!$C:$C,USA_Air!$BE:$BE),"USA Amazon",_xlfn.XLOOKUP($A163,USA_Amazon_Air!$C:$C,USA_Amazon_Air!$BE:$BE),"UK",_xlfn.XLOOKUP($A163,UK_Order!$C:$C,UK_Order!$BE:$BE),"MENA",_xlfn.XLOOKUP($A163,MENA_Order!$C:$C,MENA_Order!$BE:$BE),0),0))</f>
        <v>0</v>
      </c>
      <c r="H163" s="2">
        <f t="shared" si="6"/>
        <v>0</v>
      </c>
      <c r="I163" s="4">
        <f t="shared" si="7"/>
        <v>0</v>
      </c>
      <c r="J163">
        <f t="shared" si="8"/>
        <v>23</v>
      </c>
    </row>
    <row r="164" spans="1:10" hidden="1">
      <c r="A164" t="str">
        <f t="array" ref="A164">IFERROR(INDEX(Summary!$D:$D,$J164)&amp;"","")</f>
        <v>FG00245</v>
      </c>
      <c r="B164" t="str">
        <f t="array" ref="B164">IF($A164="","",INDEX(Summary!$E:$E,$J164))</f>
        <v>Sunflower Oil 1L PB</v>
      </c>
      <c r="C164" t="str">
        <f t="array" ref="C164">IF($A164="","",INDEX(Summary!$B:$B,$J164))</f>
        <v>Oil</v>
      </c>
      <c r="D164" t="str">
        <f t="array" ref="D164">IF($A164="","",INDEX(Summary!$C:$C,$J164))</f>
        <v>C6</v>
      </c>
      <c r="E164" t="str">
        <f t="array" ref="E164">IF($A164="","",INDEX(Summary!$G$2:$N$2,MOD(ROW()-2,8)+1))</f>
        <v>USA Sea</v>
      </c>
      <c r="F164" s="2">
        <f t="array" ref="F164">IF($A164="",0,IFERROR(INDEX(Summary!$G$3:$N$62,$J164-2,MOD(ROW()-2,8)+1),0))</f>
        <v>0</v>
      </c>
      <c r="G164" s="2">
        <f t="array" ref="G164">IF($A164="",0,IFERROR(_xlfn.SWITCH($E164,"MRP (Domestic)",_xlfn.XLOOKUP($A164,Domestic!$C:$C,Domestic!$BE:$BE),"ROW Manjari",_xlfn.XLOOKUP($A164,ROW_Manjari!$C:$C,ROW_Manjari!$BE:$BE),"USA Sea",_xlfn.XLOOKUP($A164,USA_Sea!$C:$C,USA_Sea!$BE:$BE),"Amazon USA Sea",_xlfn.XLOOKUP($A164,Amazon_USA_Sea!$C:$C,Amazon_USA_Sea!$AX:$AX),"USA Air",_xlfn.XLOOKUP($A164,USA_Air!$C:$C,USA_Air!$BE:$BE),"USA Amazon",_xlfn.XLOOKUP($A164,USA_Amazon_Air!$C:$C,USA_Amazon_Air!$BE:$BE),"UK",_xlfn.XLOOKUP($A164,UK_Order!$C:$C,UK_Order!$BE:$BE),"MENA",_xlfn.XLOOKUP($A164,MENA_Order!$C:$C,MENA_Order!$BE:$BE),0),0))</f>
        <v>0</v>
      </c>
      <c r="H164" s="2">
        <f t="shared" si="6"/>
        <v>0</v>
      </c>
      <c r="I164" s="4">
        <f t="shared" si="7"/>
        <v>0</v>
      </c>
      <c r="J164">
        <f t="shared" si="8"/>
        <v>23</v>
      </c>
    </row>
    <row r="165" spans="1:10" hidden="1">
      <c r="A165" t="str">
        <f t="array" ref="A165">IFERROR(INDEX(Summary!$D:$D,$J165)&amp;"","")</f>
        <v>FG00245</v>
      </c>
      <c r="B165" t="str">
        <f t="array" ref="B165">IF($A165="","",INDEX(Summary!$E:$E,$J165))</f>
        <v>Sunflower Oil 1L PB</v>
      </c>
      <c r="C165" t="str">
        <f t="array" ref="C165">IF($A165="","",INDEX(Summary!$B:$B,$J165))</f>
        <v>Oil</v>
      </c>
      <c r="D165" t="str">
        <f t="array" ref="D165">IF($A165="","",INDEX(Summary!$C:$C,$J165))</f>
        <v>C6</v>
      </c>
      <c r="E165" t="str">
        <f t="array" ref="E165">IF($A165="","",INDEX(Summary!$G$2:$N$2,MOD(ROW()-2,8)+1))</f>
        <v>Amazon USA Sea</v>
      </c>
      <c r="F165" s="2">
        <f t="array" ref="F165">IF($A165="",0,IFERROR(INDEX(Summary!$G$3:$N$62,$J165-2,MOD(ROW()-2,8)+1),0))</f>
        <v>0</v>
      </c>
      <c r="G165" s="2">
        <f t="array" ref="G165">IF($A165="",0,IFERROR(_xlfn.SWITCH($E165,"MRP (Domestic)",_xlfn.XLOOKUP($A165,Domestic!$C:$C,Domestic!$BE:$BE),"ROW Manjari",_xlfn.XLOOKUP($A165,ROW_Manjari!$C:$C,ROW_Manjari!$BE:$BE),"USA Sea",_xlfn.XLOOKUP($A165,USA_Sea!$C:$C,USA_Sea!$BE:$BE),"Amazon USA Sea",_xlfn.XLOOKUP($A165,Amazon_USA_Sea!$C:$C,Amazon_USA_Sea!$AX:$AX),"USA Air",_xlfn.XLOOKUP($A165,USA_Air!$C:$C,USA_Air!$BE:$BE),"USA Amazon",_xlfn.XLOOKUP($A165,USA_Amazon_Air!$C:$C,USA_Amazon_Air!$BE:$BE),"UK",_xlfn.XLOOKUP($A165,UK_Order!$C:$C,UK_Order!$BE:$BE),"MENA",_xlfn.XLOOKUP($A165,MENA_Order!$C:$C,MENA_Order!$BE:$BE),0),0))</f>
        <v>0</v>
      </c>
      <c r="H165" s="2">
        <f t="shared" si="6"/>
        <v>0</v>
      </c>
      <c r="I165" s="4">
        <f t="shared" si="7"/>
        <v>0</v>
      </c>
      <c r="J165">
        <f t="shared" si="8"/>
        <v>23</v>
      </c>
    </row>
    <row r="166" spans="1:10" hidden="1">
      <c r="A166" t="str">
        <f t="array" ref="A166">IFERROR(INDEX(Summary!$D:$D,$J166)&amp;"","")</f>
        <v>FG00245</v>
      </c>
      <c r="B166" t="str">
        <f t="array" ref="B166">IF($A166="","",INDEX(Summary!$E:$E,$J166))</f>
        <v>Sunflower Oil 1L PB</v>
      </c>
      <c r="C166" t="str">
        <f t="array" ref="C166">IF($A166="","",INDEX(Summary!$B:$B,$J166))</f>
        <v>Oil</v>
      </c>
      <c r="D166" t="str">
        <f t="array" ref="D166">IF($A166="","",INDEX(Summary!$C:$C,$J166))</f>
        <v>C6</v>
      </c>
      <c r="E166" t="str">
        <f t="array" ref="E166">IF($A166="","",INDEX(Summary!$G$2:$N$2,MOD(ROW()-2,8)+1))</f>
        <v>USA Air</v>
      </c>
      <c r="F166" s="2">
        <f t="array" ref="F166">IF($A166="",0,IFERROR(INDEX(Summary!$G$3:$N$62,$J166-2,MOD(ROW()-2,8)+1),0))</f>
        <v>0</v>
      </c>
      <c r="G166" s="2">
        <f t="array" ref="G166">IF($A166="",0,IFERROR(_xlfn.SWITCH($E166,"MRP (Domestic)",_xlfn.XLOOKUP($A166,Domestic!$C:$C,Domestic!$BE:$BE),"ROW Manjari",_xlfn.XLOOKUP($A166,ROW_Manjari!$C:$C,ROW_Manjari!$BE:$BE),"USA Sea",_xlfn.XLOOKUP($A166,USA_Sea!$C:$C,USA_Sea!$BE:$BE),"Amazon USA Sea",_xlfn.XLOOKUP($A166,Amazon_USA_Sea!$C:$C,Amazon_USA_Sea!$AX:$AX),"USA Air",_xlfn.XLOOKUP($A166,USA_Air!$C:$C,USA_Air!$BE:$BE),"USA Amazon",_xlfn.XLOOKUP($A166,USA_Amazon_Air!$C:$C,USA_Amazon_Air!$BE:$BE),"UK",_xlfn.XLOOKUP($A166,UK_Order!$C:$C,UK_Order!$BE:$BE),"MENA",_xlfn.XLOOKUP($A166,MENA_Order!$C:$C,MENA_Order!$BE:$BE),0),0))</f>
        <v>0</v>
      </c>
      <c r="H166" s="2">
        <f t="shared" si="6"/>
        <v>0</v>
      </c>
      <c r="I166" s="4">
        <f t="shared" si="7"/>
        <v>0</v>
      </c>
      <c r="J166">
        <f t="shared" si="8"/>
        <v>23</v>
      </c>
    </row>
    <row r="167" spans="1:10" hidden="1">
      <c r="A167" t="str">
        <f t="array" ref="A167">IFERROR(INDEX(Summary!$D:$D,$J167)&amp;"","")</f>
        <v>FG00245</v>
      </c>
      <c r="B167" t="str">
        <f t="array" ref="B167">IF($A167="","",INDEX(Summary!$E:$E,$J167))</f>
        <v>Sunflower Oil 1L PB</v>
      </c>
      <c r="C167" t="str">
        <f t="array" ref="C167">IF($A167="","",INDEX(Summary!$B:$B,$J167))</f>
        <v>Oil</v>
      </c>
      <c r="D167" t="str">
        <f t="array" ref="D167">IF($A167="","",INDEX(Summary!$C:$C,$J167))</f>
        <v>C6</v>
      </c>
      <c r="E167" t="str">
        <f t="array" ref="E167">IF($A167="","",INDEX(Summary!$G$2:$N$2,MOD(ROW()-2,8)+1))</f>
        <v>USA Amazon</v>
      </c>
      <c r="F167" s="2">
        <f t="array" ref="F167">IF($A167="",0,IFERROR(INDEX(Summary!$G$3:$N$62,$J167-2,MOD(ROW()-2,8)+1),0))</f>
        <v>0</v>
      </c>
      <c r="G167" s="2">
        <f t="array" ref="G167">IF($A167="",0,IFERROR(_xlfn.SWITCH($E167,"MRP (Domestic)",_xlfn.XLOOKUP($A167,Domestic!$C:$C,Domestic!$BE:$BE),"ROW Manjari",_xlfn.XLOOKUP($A167,ROW_Manjari!$C:$C,ROW_Manjari!$BE:$BE),"USA Sea",_xlfn.XLOOKUP($A167,USA_Sea!$C:$C,USA_Sea!$BE:$BE),"Amazon USA Sea",_xlfn.XLOOKUP($A167,Amazon_USA_Sea!$C:$C,Amazon_USA_Sea!$AX:$AX),"USA Air",_xlfn.XLOOKUP($A167,USA_Air!$C:$C,USA_Air!$BE:$BE),"USA Amazon",_xlfn.XLOOKUP($A167,USA_Amazon_Air!$C:$C,USA_Amazon_Air!$BE:$BE),"UK",_xlfn.XLOOKUP($A167,UK_Order!$C:$C,UK_Order!$BE:$BE),"MENA",_xlfn.XLOOKUP($A167,MENA_Order!$C:$C,MENA_Order!$BE:$BE),0),0))</f>
        <v>0</v>
      </c>
      <c r="H167" s="2">
        <f t="shared" si="6"/>
        <v>0</v>
      </c>
      <c r="I167" s="4">
        <f t="shared" si="7"/>
        <v>0</v>
      </c>
      <c r="J167">
        <f t="shared" si="8"/>
        <v>23</v>
      </c>
    </row>
    <row r="168" spans="1:10" hidden="1">
      <c r="A168" t="str">
        <f t="array" ref="A168">IFERROR(INDEX(Summary!$D:$D,$J168)&amp;"","")</f>
        <v>FG00245</v>
      </c>
      <c r="B168" t="str">
        <f t="array" ref="B168">IF($A168="","",INDEX(Summary!$E:$E,$J168))</f>
        <v>Sunflower Oil 1L PB</v>
      </c>
      <c r="C168" t="str">
        <f t="array" ref="C168">IF($A168="","",INDEX(Summary!$B:$B,$J168))</f>
        <v>Oil</v>
      </c>
      <c r="D168" t="str">
        <f t="array" ref="D168">IF($A168="","",INDEX(Summary!$C:$C,$J168))</f>
        <v>C6</v>
      </c>
      <c r="E168" t="str">
        <f t="array" ref="E168">IF($A168="","",INDEX(Summary!$G$2:$N$2,MOD(ROW()-2,8)+1))</f>
        <v>UK</v>
      </c>
      <c r="F168" s="2">
        <f t="array" ref="F168">IF($A168="",0,IFERROR(INDEX(Summary!$G$3:$N$62,$J168-2,MOD(ROW()-2,8)+1),0))</f>
        <v>0</v>
      </c>
      <c r="G168" s="2">
        <f t="array" ref="G168">IF($A168="",0,IFERROR(_xlfn.SWITCH($E168,"MRP (Domestic)",_xlfn.XLOOKUP($A168,Domestic!$C:$C,Domestic!$BE:$BE),"ROW Manjari",_xlfn.XLOOKUP($A168,ROW_Manjari!$C:$C,ROW_Manjari!$BE:$BE),"USA Sea",_xlfn.XLOOKUP($A168,USA_Sea!$C:$C,USA_Sea!$BE:$BE),"Amazon USA Sea",_xlfn.XLOOKUP($A168,Amazon_USA_Sea!$C:$C,Amazon_USA_Sea!$AX:$AX),"USA Air",_xlfn.XLOOKUP($A168,USA_Air!$C:$C,USA_Air!$BE:$BE),"USA Amazon",_xlfn.XLOOKUP($A168,USA_Amazon_Air!$C:$C,USA_Amazon_Air!$BE:$BE),"UK",_xlfn.XLOOKUP($A168,UK_Order!$C:$C,UK_Order!$BE:$BE),"MENA",_xlfn.XLOOKUP($A168,MENA_Order!$C:$C,MENA_Order!$BE:$BE),0),0))</f>
        <v>0</v>
      </c>
      <c r="H168" s="2">
        <f t="shared" si="6"/>
        <v>0</v>
      </c>
      <c r="I168" s="4">
        <f t="shared" si="7"/>
        <v>0</v>
      </c>
      <c r="J168">
        <f t="shared" si="8"/>
        <v>23</v>
      </c>
    </row>
    <row r="169" spans="1:10">
      <c r="A169" t="str">
        <f t="array" ref="A169">IFERROR(INDEX(Summary!$D:$D,$J169)&amp;"","")</f>
        <v>FG00245</v>
      </c>
      <c r="B169" t="str">
        <f t="array" ref="B169">IF($A169="","",INDEX(Summary!$E:$E,$J169))</f>
        <v>Sunflower Oil 1L PB</v>
      </c>
      <c r="C169" t="str">
        <f t="array" ref="C169">IF($A169="","",INDEX(Summary!$B:$B,$J169))</f>
        <v>Oil</v>
      </c>
      <c r="D169" t="str">
        <f t="array" ref="D169">IF($A169="","",INDEX(Summary!$C:$C,$J169))</f>
        <v>C6</v>
      </c>
      <c r="E169" t="str">
        <f t="array" ref="E169">IF($A169="","",INDEX(Summary!$G$2:$N$2,MOD(ROW()-2,8)+1))</f>
        <v>MENA</v>
      </c>
      <c r="F169" s="2">
        <f t="array" ref="F169">IF($A169="",0,IFERROR(INDEX(Summary!$G$3:$N$62,$J169-2,MOD(ROW()-2,8)+1),0))</f>
        <v>0</v>
      </c>
      <c r="G169" s="2">
        <f t="array" ref="G169">IF($A169="",0,IFERROR(_xlfn.SWITCH($E169,"MRP (Domestic)",_xlfn.XLOOKUP($A169,Domestic!$C:$C,Domestic!$BE:$BE),"ROW Manjari",_xlfn.XLOOKUP($A169,ROW_Manjari!$C:$C,ROW_Manjari!$BE:$BE),"USA Sea",_xlfn.XLOOKUP($A169,USA_Sea!$C:$C,USA_Sea!$BE:$BE),"Amazon USA Sea",_xlfn.XLOOKUP($A169,Amazon_USA_Sea!$C:$C,Amazon_USA_Sea!$AX:$AX),"USA Air",_xlfn.XLOOKUP($A169,USA_Air!$C:$C,USA_Air!$BE:$BE),"USA Amazon",_xlfn.XLOOKUP($A169,USA_Amazon_Air!$C:$C,USA_Amazon_Air!$BE:$BE),"UK",_xlfn.XLOOKUP($A169,UK_Order!$C:$C,UK_Order!$BE:$BE),"MENA",_xlfn.XLOOKUP($A169,MENA_Order!$C:$C,MENA_Order!$BE:$BE),0),0))</f>
        <v>0</v>
      </c>
      <c r="H169" s="2">
        <f t="shared" si="6"/>
        <v>0</v>
      </c>
      <c r="I169" s="4">
        <f t="shared" si="7"/>
        <v>0</v>
      </c>
      <c r="J169">
        <f t="shared" si="8"/>
        <v>23</v>
      </c>
    </row>
    <row r="170" spans="1:10" hidden="1">
      <c r="A170" t="str">
        <f t="array" ref="A170">IFERROR(INDEX(Summary!$D:$D,$J170)&amp;"","")</f>
        <v>FG00036</v>
      </c>
      <c r="B170" t="str">
        <f t="array" ref="B170">IF($A170="","",INDEX(Summary!$E:$E,$J170))</f>
        <v>Black Mustard Oil - Plastic Bottle 1ltr</v>
      </c>
      <c r="C170" t="str">
        <f t="array" ref="C170">IF($A170="","",INDEX(Summary!$B:$B,$J170))</f>
        <v>Oil</v>
      </c>
      <c r="D170" t="str">
        <f t="array" ref="D170">IF($A170="","",INDEX(Summary!$C:$C,$J170))</f>
        <v>C6</v>
      </c>
      <c r="E170" t="str">
        <f t="array" ref="E170">IF($A170="","",INDEX(Summary!$G$2:$N$2,MOD(ROW()-2,8)+1))</f>
        <v>MRP (Domestic)</v>
      </c>
      <c r="F170" s="2">
        <f t="array" ref="F170">IF($A170="",0,IFERROR(INDEX(Summary!$G$3:$N$62,$J170-2,MOD(ROW()-2,8)+1),0))</f>
        <v>2949</v>
      </c>
      <c r="G170" s="2">
        <f t="array" ref="G170">IF($A170="",0,IFERROR(_xlfn.SWITCH($E170,"MRP (Domestic)",_xlfn.XLOOKUP($A170,Domestic!$C:$C,Domestic!$BE:$BE),"ROW Manjari",_xlfn.XLOOKUP($A170,ROW_Manjari!$C:$C,ROW_Manjari!$BE:$BE),"USA Sea",_xlfn.XLOOKUP($A170,USA_Sea!$C:$C,USA_Sea!$BE:$BE),"Amazon USA Sea",_xlfn.XLOOKUP($A170,Amazon_USA_Sea!$C:$C,Amazon_USA_Sea!$AX:$AX),"USA Air",_xlfn.XLOOKUP($A170,USA_Air!$C:$C,USA_Air!$BE:$BE),"USA Amazon",_xlfn.XLOOKUP($A170,USA_Amazon_Air!$C:$C,USA_Amazon_Air!$BE:$BE),"UK",_xlfn.XLOOKUP($A170,UK_Order!$C:$C,UK_Order!$BE:$BE),"MENA",_xlfn.XLOOKUP($A170,MENA_Order!$C:$C,MENA_Order!$BE:$BE),0),0))</f>
        <v>2863</v>
      </c>
      <c r="H170" s="2">
        <f t="shared" si="6"/>
        <v>86</v>
      </c>
      <c r="I170" s="4">
        <f t="shared" si="7"/>
        <v>0.97083757205832488</v>
      </c>
      <c r="J170">
        <f t="shared" si="8"/>
        <v>24</v>
      </c>
    </row>
    <row r="171" spans="1:10" hidden="1">
      <c r="A171" t="str">
        <f t="array" ref="A171">IFERROR(INDEX(Summary!$D:$D,$J171)&amp;"","")</f>
        <v>FG00036</v>
      </c>
      <c r="B171" t="str">
        <f t="array" ref="B171">IF($A171="","",INDEX(Summary!$E:$E,$J171))</f>
        <v>Black Mustard Oil - Plastic Bottle 1ltr</v>
      </c>
      <c r="C171" t="str">
        <f t="array" ref="C171">IF($A171="","",INDEX(Summary!$B:$B,$J171))</f>
        <v>Oil</v>
      </c>
      <c r="D171" t="str">
        <f t="array" ref="D171">IF($A171="","",INDEX(Summary!$C:$C,$J171))</f>
        <v>C6</v>
      </c>
      <c r="E171" t="str">
        <f t="array" ref="E171">IF($A171="","",INDEX(Summary!$G$2:$N$2,MOD(ROW()-2,8)+1))</f>
        <v>ROW Manjari</v>
      </c>
      <c r="F171" s="2">
        <f t="array" ref="F171">IF($A171="",0,IFERROR(INDEX(Summary!$G$3:$N$62,$J171-2,MOD(ROW()-2,8)+1),0))</f>
        <v>0</v>
      </c>
      <c r="G171" s="2">
        <f t="array" ref="G171">IF($A171="",0,IFERROR(_xlfn.SWITCH($E171,"MRP (Domestic)",_xlfn.XLOOKUP($A171,Domestic!$C:$C,Domestic!$BE:$BE),"ROW Manjari",_xlfn.XLOOKUP($A171,ROW_Manjari!$C:$C,ROW_Manjari!$BE:$BE),"USA Sea",_xlfn.XLOOKUP($A171,USA_Sea!$C:$C,USA_Sea!$BE:$BE),"Amazon USA Sea",_xlfn.XLOOKUP($A171,Amazon_USA_Sea!$C:$C,Amazon_USA_Sea!$AX:$AX),"USA Air",_xlfn.XLOOKUP($A171,USA_Air!$C:$C,USA_Air!$BE:$BE),"USA Amazon",_xlfn.XLOOKUP($A171,USA_Amazon_Air!$C:$C,USA_Amazon_Air!$BE:$BE),"UK",_xlfn.XLOOKUP($A171,UK_Order!$C:$C,UK_Order!$BE:$BE),"MENA",_xlfn.XLOOKUP($A171,MENA_Order!$C:$C,MENA_Order!$BE:$BE),0),0))</f>
        <v>0</v>
      </c>
      <c r="H171" s="2">
        <f t="shared" si="6"/>
        <v>0</v>
      </c>
      <c r="I171" s="4">
        <f t="shared" si="7"/>
        <v>0</v>
      </c>
      <c r="J171">
        <f t="shared" si="8"/>
        <v>24</v>
      </c>
    </row>
    <row r="172" spans="1:10" hidden="1">
      <c r="A172" t="str">
        <f t="array" ref="A172">IFERROR(INDEX(Summary!$D:$D,$J172)&amp;"","")</f>
        <v>FG00036</v>
      </c>
      <c r="B172" t="str">
        <f t="array" ref="B172">IF($A172="","",INDEX(Summary!$E:$E,$J172))</f>
        <v>Black Mustard Oil - Plastic Bottle 1ltr</v>
      </c>
      <c r="C172" t="str">
        <f t="array" ref="C172">IF($A172="","",INDEX(Summary!$B:$B,$J172))</f>
        <v>Oil</v>
      </c>
      <c r="D172" t="str">
        <f t="array" ref="D172">IF($A172="","",INDEX(Summary!$C:$C,$J172))</f>
        <v>C6</v>
      </c>
      <c r="E172" t="str">
        <f t="array" ref="E172">IF($A172="","",INDEX(Summary!$G$2:$N$2,MOD(ROW()-2,8)+1))</f>
        <v>USA Sea</v>
      </c>
      <c r="F172" s="2">
        <f t="array" ref="F172">IF($A172="",0,IFERROR(INDEX(Summary!$G$3:$N$62,$J172-2,MOD(ROW()-2,8)+1),0))</f>
        <v>0</v>
      </c>
      <c r="G172" s="2">
        <f t="array" ref="G172">IF($A172="",0,IFERROR(_xlfn.SWITCH($E172,"MRP (Domestic)",_xlfn.XLOOKUP($A172,Domestic!$C:$C,Domestic!$BE:$BE),"ROW Manjari",_xlfn.XLOOKUP($A172,ROW_Manjari!$C:$C,ROW_Manjari!$BE:$BE),"USA Sea",_xlfn.XLOOKUP($A172,USA_Sea!$C:$C,USA_Sea!$BE:$BE),"Amazon USA Sea",_xlfn.XLOOKUP($A172,Amazon_USA_Sea!$C:$C,Amazon_USA_Sea!$AX:$AX),"USA Air",_xlfn.XLOOKUP($A172,USA_Air!$C:$C,USA_Air!$BE:$BE),"USA Amazon",_xlfn.XLOOKUP($A172,USA_Amazon_Air!$C:$C,USA_Amazon_Air!$BE:$BE),"UK",_xlfn.XLOOKUP($A172,UK_Order!$C:$C,UK_Order!$BE:$BE),"MENA",_xlfn.XLOOKUP($A172,MENA_Order!$C:$C,MENA_Order!$BE:$BE),0),0))</f>
        <v>0</v>
      </c>
      <c r="H172" s="2">
        <f t="shared" si="6"/>
        <v>0</v>
      </c>
      <c r="I172" s="4">
        <f t="shared" si="7"/>
        <v>0</v>
      </c>
      <c r="J172">
        <f t="shared" si="8"/>
        <v>24</v>
      </c>
    </row>
    <row r="173" spans="1:10" hidden="1">
      <c r="A173" t="str">
        <f t="array" ref="A173">IFERROR(INDEX(Summary!$D:$D,$J173)&amp;"","")</f>
        <v>FG00036</v>
      </c>
      <c r="B173" t="str">
        <f t="array" ref="B173">IF($A173="","",INDEX(Summary!$E:$E,$J173))</f>
        <v>Black Mustard Oil - Plastic Bottle 1ltr</v>
      </c>
      <c r="C173" t="str">
        <f t="array" ref="C173">IF($A173="","",INDEX(Summary!$B:$B,$J173))</f>
        <v>Oil</v>
      </c>
      <c r="D173" t="str">
        <f t="array" ref="D173">IF($A173="","",INDEX(Summary!$C:$C,$J173))</f>
        <v>C6</v>
      </c>
      <c r="E173" t="str">
        <f t="array" ref="E173">IF($A173="","",INDEX(Summary!$G$2:$N$2,MOD(ROW()-2,8)+1))</f>
        <v>Amazon USA Sea</v>
      </c>
      <c r="F173" s="2">
        <f t="array" ref="F173">IF($A173="",0,IFERROR(INDEX(Summary!$G$3:$N$62,$J173-2,MOD(ROW()-2,8)+1),0))</f>
        <v>0</v>
      </c>
      <c r="G173" s="2">
        <f t="array" ref="G173">IF($A173="",0,IFERROR(_xlfn.SWITCH($E173,"MRP (Domestic)",_xlfn.XLOOKUP($A173,Domestic!$C:$C,Domestic!$BE:$BE),"ROW Manjari",_xlfn.XLOOKUP($A173,ROW_Manjari!$C:$C,ROW_Manjari!$BE:$BE),"USA Sea",_xlfn.XLOOKUP($A173,USA_Sea!$C:$C,USA_Sea!$BE:$BE),"Amazon USA Sea",_xlfn.XLOOKUP($A173,Amazon_USA_Sea!$C:$C,Amazon_USA_Sea!$AX:$AX),"USA Air",_xlfn.XLOOKUP($A173,USA_Air!$C:$C,USA_Air!$BE:$BE),"USA Amazon",_xlfn.XLOOKUP($A173,USA_Amazon_Air!$C:$C,USA_Amazon_Air!$BE:$BE),"UK",_xlfn.XLOOKUP($A173,UK_Order!$C:$C,UK_Order!$BE:$BE),"MENA",_xlfn.XLOOKUP($A173,MENA_Order!$C:$C,MENA_Order!$BE:$BE),0),0))</f>
        <v>0</v>
      </c>
      <c r="H173" s="2">
        <f t="shared" si="6"/>
        <v>0</v>
      </c>
      <c r="I173" s="4">
        <f t="shared" si="7"/>
        <v>0</v>
      </c>
      <c r="J173">
        <f t="shared" si="8"/>
        <v>24</v>
      </c>
    </row>
    <row r="174" spans="1:10" hidden="1">
      <c r="A174" t="str">
        <f t="array" ref="A174">IFERROR(INDEX(Summary!$D:$D,$J174)&amp;"","")</f>
        <v>FG00036</v>
      </c>
      <c r="B174" t="str">
        <f t="array" ref="B174">IF($A174="","",INDEX(Summary!$E:$E,$J174))</f>
        <v>Black Mustard Oil - Plastic Bottle 1ltr</v>
      </c>
      <c r="C174" t="str">
        <f t="array" ref="C174">IF($A174="","",INDEX(Summary!$B:$B,$J174))</f>
        <v>Oil</v>
      </c>
      <c r="D174" t="str">
        <f t="array" ref="D174">IF($A174="","",INDEX(Summary!$C:$C,$J174))</f>
        <v>C6</v>
      </c>
      <c r="E174" t="str">
        <f t="array" ref="E174">IF($A174="","",INDEX(Summary!$G$2:$N$2,MOD(ROW()-2,8)+1))</f>
        <v>USA Air</v>
      </c>
      <c r="F174" s="2">
        <f t="array" ref="F174">IF($A174="",0,IFERROR(INDEX(Summary!$G$3:$N$62,$J174-2,MOD(ROW()-2,8)+1),0))</f>
        <v>0</v>
      </c>
      <c r="G174" s="2">
        <f t="array" ref="G174">IF($A174="",0,IFERROR(_xlfn.SWITCH($E174,"MRP (Domestic)",_xlfn.XLOOKUP($A174,Domestic!$C:$C,Domestic!$BE:$BE),"ROW Manjari",_xlfn.XLOOKUP($A174,ROW_Manjari!$C:$C,ROW_Manjari!$BE:$BE),"USA Sea",_xlfn.XLOOKUP($A174,USA_Sea!$C:$C,USA_Sea!$BE:$BE),"Amazon USA Sea",_xlfn.XLOOKUP($A174,Amazon_USA_Sea!$C:$C,Amazon_USA_Sea!$AX:$AX),"USA Air",_xlfn.XLOOKUP($A174,USA_Air!$C:$C,USA_Air!$BE:$BE),"USA Amazon",_xlfn.XLOOKUP($A174,USA_Amazon_Air!$C:$C,USA_Amazon_Air!$BE:$BE),"UK",_xlfn.XLOOKUP($A174,UK_Order!$C:$C,UK_Order!$BE:$BE),"MENA",_xlfn.XLOOKUP($A174,MENA_Order!$C:$C,MENA_Order!$BE:$BE),0),0))</f>
        <v>0</v>
      </c>
      <c r="H174" s="2">
        <f t="shared" si="6"/>
        <v>0</v>
      </c>
      <c r="I174" s="4">
        <f t="shared" si="7"/>
        <v>0</v>
      </c>
      <c r="J174">
        <f t="shared" si="8"/>
        <v>24</v>
      </c>
    </row>
    <row r="175" spans="1:10" hidden="1">
      <c r="A175" t="str">
        <f t="array" ref="A175">IFERROR(INDEX(Summary!$D:$D,$J175)&amp;"","")</f>
        <v>FG00036</v>
      </c>
      <c r="B175" t="str">
        <f t="array" ref="B175">IF($A175="","",INDEX(Summary!$E:$E,$J175))</f>
        <v>Black Mustard Oil - Plastic Bottle 1ltr</v>
      </c>
      <c r="C175" t="str">
        <f t="array" ref="C175">IF($A175="","",INDEX(Summary!$B:$B,$J175))</f>
        <v>Oil</v>
      </c>
      <c r="D175" t="str">
        <f t="array" ref="D175">IF($A175="","",INDEX(Summary!$C:$C,$J175))</f>
        <v>C6</v>
      </c>
      <c r="E175" t="str">
        <f t="array" ref="E175">IF($A175="","",INDEX(Summary!$G$2:$N$2,MOD(ROW()-2,8)+1))</f>
        <v>USA Amazon</v>
      </c>
      <c r="F175" s="2">
        <f t="array" ref="F175">IF($A175="",0,IFERROR(INDEX(Summary!$G$3:$N$62,$J175-2,MOD(ROW()-2,8)+1),0))</f>
        <v>0</v>
      </c>
      <c r="G175" s="2">
        <f t="array" ref="G175">IF($A175="",0,IFERROR(_xlfn.SWITCH($E175,"MRP (Domestic)",_xlfn.XLOOKUP($A175,Domestic!$C:$C,Domestic!$BE:$BE),"ROW Manjari",_xlfn.XLOOKUP($A175,ROW_Manjari!$C:$C,ROW_Manjari!$BE:$BE),"USA Sea",_xlfn.XLOOKUP($A175,USA_Sea!$C:$C,USA_Sea!$BE:$BE),"Amazon USA Sea",_xlfn.XLOOKUP($A175,Amazon_USA_Sea!$C:$C,Amazon_USA_Sea!$AX:$AX),"USA Air",_xlfn.XLOOKUP($A175,USA_Air!$C:$C,USA_Air!$BE:$BE),"USA Amazon",_xlfn.XLOOKUP($A175,USA_Amazon_Air!$C:$C,USA_Amazon_Air!$BE:$BE),"UK",_xlfn.XLOOKUP($A175,UK_Order!$C:$C,UK_Order!$BE:$BE),"MENA",_xlfn.XLOOKUP($A175,MENA_Order!$C:$C,MENA_Order!$BE:$BE),0),0))</f>
        <v>0</v>
      </c>
      <c r="H175" s="2">
        <f t="shared" si="6"/>
        <v>0</v>
      </c>
      <c r="I175" s="4">
        <f t="shared" si="7"/>
        <v>0</v>
      </c>
      <c r="J175">
        <f t="shared" si="8"/>
        <v>24</v>
      </c>
    </row>
    <row r="176" spans="1:10" hidden="1">
      <c r="A176" t="str">
        <f t="array" ref="A176">IFERROR(INDEX(Summary!$D:$D,$J176)&amp;"","")</f>
        <v>FG00036</v>
      </c>
      <c r="B176" t="str">
        <f t="array" ref="B176">IF($A176="","",INDEX(Summary!$E:$E,$J176))</f>
        <v>Black Mustard Oil - Plastic Bottle 1ltr</v>
      </c>
      <c r="C176" t="str">
        <f t="array" ref="C176">IF($A176="","",INDEX(Summary!$B:$B,$J176))</f>
        <v>Oil</v>
      </c>
      <c r="D176" t="str">
        <f t="array" ref="D176">IF($A176="","",INDEX(Summary!$C:$C,$J176))</f>
        <v>C6</v>
      </c>
      <c r="E176" t="str">
        <f t="array" ref="E176">IF($A176="","",INDEX(Summary!$G$2:$N$2,MOD(ROW()-2,8)+1))</f>
        <v>UK</v>
      </c>
      <c r="F176" s="2">
        <f t="array" ref="F176">IF($A176="",0,IFERROR(INDEX(Summary!$G$3:$N$62,$J176-2,MOD(ROW()-2,8)+1),0))</f>
        <v>856</v>
      </c>
      <c r="G176" s="2">
        <f t="array" ref="G176">IF($A176="",0,IFERROR(_xlfn.SWITCH($E176,"MRP (Domestic)",_xlfn.XLOOKUP($A176,Domestic!$C:$C,Domestic!$BE:$BE),"ROW Manjari",_xlfn.XLOOKUP($A176,ROW_Manjari!$C:$C,ROW_Manjari!$BE:$BE),"USA Sea",_xlfn.XLOOKUP($A176,USA_Sea!$C:$C,USA_Sea!$BE:$BE),"Amazon USA Sea",_xlfn.XLOOKUP($A176,Amazon_USA_Sea!$C:$C,Amazon_USA_Sea!$AX:$AX),"USA Air",_xlfn.XLOOKUP($A176,USA_Air!$C:$C,USA_Air!$BE:$BE),"USA Amazon",_xlfn.XLOOKUP($A176,USA_Amazon_Air!$C:$C,USA_Amazon_Air!$BE:$BE),"UK",_xlfn.XLOOKUP($A176,UK_Order!$C:$C,UK_Order!$BE:$BE),"MENA",_xlfn.XLOOKUP($A176,MENA_Order!$C:$C,MENA_Order!$BE:$BE),0),0))</f>
        <v>0</v>
      </c>
      <c r="H176" s="2">
        <f t="shared" si="6"/>
        <v>856</v>
      </c>
      <c r="I176" s="4">
        <f t="shared" si="7"/>
        <v>0</v>
      </c>
      <c r="J176">
        <f t="shared" si="8"/>
        <v>24</v>
      </c>
    </row>
    <row r="177" spans="1:10">
      <c r="A177" t="str">
        <f t="array" ref="A177">IFERROR(INDEX(Summary!$D:$D,$J177)&amp;"","")</f>
        <v>FG00036</v>
      </c>
      <c r="B177" t="str">
        <f t="array" ref="B177">IF($A177="","",INDEX(Summary!$E:$E,$J177))</f>
        <v>Black Mustard Oil - Plastic Bottle 1ltr</v>
      </c>
      <c r="C177" t="str">
        <f t="array" ref="C177">IF($A177="","",INDEX(Summary!$B:$B,$J177))</f>
        <v>Oil</v>
      </c>
      <c r="D177" t="str">
        <f t="array" ref="D177">IF($A177="","",INDEX(Summary!$C:$C,$J177))</f>
        <v>C6</v>
      </c>
      <c r="E177" t="str">
        <f t="array" ref="E177">IF($A177="","",INDEX(Summary!$G$2:$N$2,MOD(ROW()-2,8)+1))</f>
        <v>MENA</v>
      </c>
      <c r="F177" s="2">
        <f t="array" ref="F177">IF($A177="",0,IFERROR(INDEX(Summary!$G$3:$N$62,$J177-2,MOD(ROW()-2,8)+1),0))</f>
        <v>0</v>
      </c>
      <c r="G177" s="2">
        <f t="array" ref="G177">IF($A177="",0,IFERROR(_xlfn.SWITCH($E177,"MRP (Domestic)",_xlfn.XLOOKUP($A177,Domestic!$C:$C,Domestic!$BE:$BE),"ROW Manjari",_xlfn.XLOOKUP($A177,ROW_Manjari!$C:$C,ROW_Manjari!$BE:$BE),"USA Sea",_xlfn.XLOOKUP($A177,USA_Sea!$C:$C,USA_Sea!$BE:$BE),"Amazon USA Sea",_xlfn.XLOOKUP($A177,Amazon_USA_Sea!$C:$C,Amazon_USA_Sea!$AX:$AX),"USA Air",_xlfn.XLOOKUP($A177,USA_Air!$C:$C,USA_Air!$BE:$BE),"USA Amazon",_xlfn.XLOOKUP($A177,USA_Amazon_Air!$C:$C,USA_Amazon_Air!$BE:$BE),"UK",_xlfn.XLOOKUP($A177,UK_Order!$C:$C,UK_Order!$BE:$BE),"MENA",_xlfn.XLOOKUP($A177,MENA_Order!$C:$C,MENA_Order!$BE:$BE),0),0))</f>
        <v>0</v>
      </c>
      <c r="H177" s="2">
        <f t="shared" si="6"/>
        <v>0</v>
      </c>
      <c r="I177" s="4">
        <f t="shared" si="7"/>
        <v>0</v>
      </c>
      <c r="J177">
        <f t="shared" si="8"/>
        <v>24</v>
      </c>
    </row>
    <row r="178" spans="1:10" hidden="1">
      <c r="A178" t="str">
        <f t="array" ref="A178">IFERROR(INDEX(Summary!$D:$D,$J178)&amp;"","")</f>
        <v>FG00645</v>
      </c>
      <c r="B178" t="str">
        <f t="array" ref="B178">IF($A178="","",INDEX(Summary!$E:$E,$J178))</f>
        <v>Black Mustard Oil - 5Ltr (Tin Can)</v>
      </c>
      <c r="C178" t="str">
        <f t="array" ref="C178">IF($A178="","",INDEX(Summary!$B:$B,$J178))</f>
        <v>Oil</v>
      </c>
      <c r="D178" t="str">
        <f t="array" ref="D178">IF($A178="","",INDEX(Summary!$C:$C,$J178))</f>
        <v>C6</v>
      </c>
      <c r="E178" t="str">
        <f t="array" ref="E178">IF($A178="","",INDEX(Summary!$G$2:$N$2,MOD(ROW()-2,8)+1))</f>
        <v>MRP (Domestic)</v>
      </c>
      <c r="F178" s="2">
        <f t="array" ref="F178">IF($A178="",0,IFERROR(INDEX(Summary!$G$3:$N$62,$J178-2,MOD(ROW()-2,8)+1),0))</f>
        <v>3749</v>
      </c>
      <c r="G178" s="2">
        <f t="array" ref="G178">IF($A178="",0,IFERROR(_xlfn.SWITCH($E178,"MRP (Domestic)",_xlfn.XLOOKUP($A178,Domestic!$C:$C,Domestic!$BE:$BE),"ROW Manjari",_xlfn.XLOOKUP($A178,ROW_Manjari!$C:$C,ROW_Manjari!$BE:$BE),"USA Sea",_xlfn.XLOOKUP($A178,USA_Sea!$C:$C,USA_Sea!$BE:$BE),"Amazon USA Sea",_xlfn.XLOOKUP($A178,Amazon_USA_Sea!$C:$C,Amazon_USA_Sea!$AX:$AX),"USA Air",_xlfn.XLOOKUP($A178,USA_Air!$C:$C,USA_Air!$BE:$BE),"USA Amazon",_xlfn.XLOOKUP($A178,USA_Amazon_Air!$C:$C,USA_Amazon_Air!$BE:$BE),"UK",_xlfn.XLOOKUP($A178,UK_Order!$C:$C,UK_Order!$BE:$BE),"MENA",_xlfn.XLOOKUP($A178,MENA_Order!$C:$C,MENA_Order!$BE:$BE),0),0))</f>
        <v>3444</v>
      </c>
      <c r="H178" s="2">
        <f t="shared" si="6"/>
        <v>305</v>
      </c>
      <c r="I178" s="4">
        <f t="shared" si="7"/>
        <v>0.91864497199253137</v>
      </c>
      <c r="J178">
        <f t="shared" si="8"/>
        <v>25</v>
      </c>
    </row>
    <row r="179" spans="1:10" hidden="1">
      <c r="A179" t="str">
        <f t="array" ref="A179">IFERROR(INDEX(Summary!$D:$D,$J179)&amp;"","")</f>
        <v>FG00645</v>
      </c>
      <c r="B179" t="str">
        <f t="array" ref="B179">IF($A179="","",INDEX(Summary!$E:$E,$J179))</f>
        <v>Black Mustard Oil - 5Ltr (Tin Can)</v>
      </c>
      <c r="C179" t="str">
        <f t="array" ref="C179">IF($A179="","",INDEX(Summary!$B:$B,$J179))</f>
        <v>Oil</v>
      </c>
      <c r="D179" t="str">
        <f t="array" ref="D179">IF($A179="","",INDEX(Summary!$C:$C,$J179))</f>
        <v>C6</v>
      </c>
      <c r="E179" t="str">
        <f t="array" ref="E179">IF($A179="","",INDEX(Summary!$G$2:$N$2,MOD(ROW()-2,8)+1))</f>
        <v>ROW Manjari</v>
      </c>
      <c r="F179" s="2">
        <f t="array" ref="F179">IF($A179="",0,IFERROR(INDEX(Summary!$G$3:$N$62,$J179-2,MOD(ROW()-2,8)+1),0))</f>
        <v>0</v>
      </c>
      <c r="G179" s="2">
        <f t="array" ref="G179">IF($A179="",0,IFERROR(_xlfn.SWITCH($E179,"MRP (Domestic)",_xlfn.XLOOKUP($A179,Domestic!$C:$C,Domestic!$BE:$BE),"ROW Manjari",_xlfn.XLOOKUP($A179,ROW_Manjari!$C:$C,ROW_Manjari!$BE:$BE),"USA Sea",_xlfn.XLOOKUP($A179,USA_Sea!$C:$C,USA_Sea!$BE:$BE),"Amazon USA Sea",_xlfn.XLOOKUP($A179,Amazon_USA_Sea!$C:$C,Amazon_USA_Sea!$AX:$AX),"USA Air",_xlfn.XLOOKUP($A179,USA_Air!$C:$C,USA_Air!$BE:$BE),"USA Amazon",_xlfn.XLOOKUP($A179,USA_Amazon_Air!$C:$C,USA_Amazon_Air!$BE:$BE),"UK",_xlfn.XLOOKUP($A179,UK_Order!$C:$C,UK_Order!$BE:$BE),"MENA",_xlfn.XLOOKUP($A179,MENA_Order!$C:$C,MENA_Order!$BE:$BE),0),0))</f>
        <v>0</v>
      </c>
      <c r="H179" s="2">
        <f t="shared" si="6"/>
        <v>0</v>
      </c>
      <c r="I179" s="4">
        <f t="shared" si="7"/>
        <v>0</v>
      </c>
      <c r="J179">
        <f t="shared" si="8"/>
        <v>25</v>
      </c>
    </row>
    <row r="180" spans="1:10" hidden="1">
      <c r="A180" t="str">
        <f t="array" ref="A180">IFERROR(INDEX(Summary!$D:$D,$J180)&amp;"","")</f>
        <v>FG00645</v>
      </c>
      <c r="B180" t="str">
        <f t="array" ref="B180">IF($A180="","",INDEX(Summary!$E:$E,$J180))</f>
        <v>Black Mustard Oil - 5Ltr (Tin Can)</v>
      </c>
      <c r="C180" t="str">
        <f t="array" ref="C180">IF($A180="","",INDEX(Summary!$B:$B,$J180))</f>
        <v>Oil</v>
      </c>
      <c r="D180" t="str">
        <f t="array" ref="D180">IF($A180="","",INDEX(Summary!$C:$C,$J180))</f>
        <v>C6</v>
      </c>
      <c r="E180" t="str">
        <f t="array" ref="E180">IF($A180="","",INDEX(Summary!$G$2:$N$2,MOD(ROW()-2,8)+1))</f>
        <v>USA Sea</v>
      </c>
      <c r="F180" s="2">
        <f t="array" ref="F180">IF($A180="",0,IFERROR(INDEX(Summary!$G$3:$N$62,$J180-2,MOD(ROW()-2,8)+1),0))</f>
        <v>0</v>
      </c>
      <c r="G180" s="2">
        <f t="array" ref="G180">IF($A180="",0,IFERROR(_xlfn.SWITCH($E180,"MRP (Domestic)",_xlfn.XLOOKUP($A180,Domestic!$C:$C,Domestic!$BE:$BE),"ROW Manjari",_xlfn.XLOOKUP($A180,ROW_Manjari!$C:$C,ROW_Manjari!$BE:$BE),"USA Sea",_xlfn.XLOOKUP($A180,USA_Sea!$C:$C,USA_Sea!$BE:$BE),"Amazon USA Sea",_xlfn.XLOOKUP($A180,Amazon_USA_Sea!$C:$C,Amazon_USA_Sea!$AX:$AX),"USA Air",_xlfn.XLOOKUP($A180,USA_Air!$C:$C,USA_Air!$BE:$BE),"USA Amazon",_xlfn.XLOOKUP($A180,USA_Amazon_Air!$C:$C,USA_Amazon_Air!$BE:$BE),"UK",_xlfn.XLOOKUP($A180,UK_Order!$C:$C,UK_Order!$BE:$BE),"MENA",_xlfn.XLOOKUP($A180,MENA_Order!$C:$C,MENA_Order!$BE:$BE),0),0))</f>
        <v>0</v>
      </c>
      <c r="H180" s="2">
        <f t="shared" si="6"/>
        <v>0</v>
      </c>
      <c r="I180" s="4">
        <f t="shared" si="7"/>
        <v>0</v>
      </c>
      <c r="J180">
        <f t="shared" si="8"/>
        <v>25</v>
      </c>
    </row>
    <row r="181" spans="1:10" hidden="1">
      <c r="A181" t="str">
        <f t="array" ref="A181">IFERROR(INDEX(Summary!$D:$D,$J181)&amp;"","")</f>
        <v>FG00645</v>
      </c>
      <c r="B181" t="str">
        <f t="array" ref="B181">IF($A181="","",INDEX(Summary!$E:$E,$J181))</f>
        <v>Black Mustard Oil - 5Ltr (Tin Can)</v>
      </c>
      <c r="C181" t="str">
        <f t="array" ref="C181">IF($A181="","",INDEX(Summary!$B:$B,$J181))</f>
        <v>Oil</v>
      </c>
      <c r="D181" t="str">
        <f t="array" ref="D181">IF($A181="","",INDEX(Summary!$C:$C,$J181))</f>
        <v>C6</v>
      </c>
      <c r="E181" t="str">
        <f t="array" ref="E181">IF($A181="","",INDEX(Summary!$G$2:$N$2,MOD(ROW()-2,8)+1))</f>
        <v>Amazon USA Sea</v>
      </c>
      <c r="F181" s="2">
        <f t="array" ref="F181">IF($A181="",0,IFERROR(INDEX(Summary!$G$3:$N$62,$J181-2,MOD(ROW()-2,8)+1),0))</f>
        <v>0</v>
      </c>
      <c r="G181" s="2">
        <f t="array" ref="G181">IF($A181="",0,IFERROR(_xlfn.SWITCH($E181,"MRP (Domestic)",_xlfn.XLOOKUP($A181,Domestic!$C:$C,Domestic!$BE:$BE),"ROW Manjari",_xlfn.XLOOKUP($A181,ROW_Manjari!$C:$C,ROW_Manjari!$BE:$BE),"USA Sea",_xlfn.XLOOKUP($A181,USA_Sea!$C:$C,USA_Sea!$BE:$BE),"Amazon USA Sea",_xlfn.XLOOKUP($A181,Amazon_USA_Sea!$C:$C,Amazon_USA_Sea!$AX:$AX),"USA Air",_xlfn.XLOOKUP($A181,USA_Air!$C:$C,USA_Air!$BE:$BE),"USA Amazon",_xlfn.XLOOKUP($A181,USA_Amazon_Air!$C:$C,USA_Amazon_Air!$BE:$BE),"UK",_xlfn.XLOOKUP($A181,UK_Order!$C:$C,UK_Order!$BE:$BE),"MENA",_xlfn.XLOOKUP($A181,MENA_Order!$C:$C,MENA_Order!$BE:$BE),0),0))</f>
        <v>0</v>
      </c>
      <c r="H181" s="2">
        <f t="shared" si="6"/>
        <v>0</v>
      </c>
      <c r="I181" s="4">
        <f t="shared" si="7"/>
        <v>0</v>
      </c>
      <c r="J181">
        <f t="shared" si="8"/>
        <v>25</v>
      </c>
    </row>
    <row r="182" spans="1:10" hidden="1">
      <c r="A182" t="str">
        <f t="array" ref="A182">IFERROR(INDEX(Summary!$D:$D,$J182)&amp;"","")</f>
        <v>FG00645</v>
      </c>
      <c r="B182" t="str">
        <f t="array" ref="B182">IF($A182="","",INDEX(Summary!$E:$E,$J182))</f>
        <v>Black Mustard Oil - 5Ltr (Tin Can)</v>
      </c>
      <c r="C182" t="str">
        <f t="array" ref="C182">IF($A182="","",INDEX(Summary!$B:$B,$J182))</f>
        <v>Oil</v>
      </c>
      <c r="D182" t="str">
        <f t="array" ref="D182">IF($A182="","",INDEX(Summary!$C:$C,$J182))</f>
        <v>C6</v>
      </c>
      <c r="E182" t="str">
        <f t="array" ref="E182">IF($A182="","",INDEX(Summary!$G$2:$N$2,MOD(ROW()-2,8)+1))</f>
        <v>USA Air</v>
      </c>
      <c r="F182" s="2">
        <f t="array" ref="F182">IF($A182="",0,IFERROR(INDEX(Summary!$G$3:$N$62,$J182-2,MOD(ROW()-2,8)+1),0))</f>
        <v>0</v>
      </c>
      <c r="G182" s="2">
        <f t="array" ref="G182">IF($A182="",0,IFERROR(_xlfn.SWITCH($E182,"MRP (Domestic)",_xlfn.XLOOKUP($A182,Domestic!$C:$C,Domestic!$BE:$BE),"ROW Manjari",_xlfn.XLOOKUP($A182,ROW_Manjari!$C:$C,ROW_Manjari!$BE:$BE),"USA Sea",_xlfn.XLOOKUP($A182,USA_Sea!$C:$C,USA_Sea!$BE:$BE),"Amazon USA Sea",_xlfn.XLOOKUP($A182,Amazon_USA_Sea!$C:$C,Amazon_USA_Sea!$AX:$AX),"USA Air",_xlfn.XLOOKUP($A182,USA_Air!$C:$C,USA_Air!$BE:$BE),"USA Amazon",_xlfn.XLOOKUP($A182,USA_Amazon_Air!$C:$C,USA_Amazon_Air!$BE:$BE),"UK",_xlfn.XLOOKUP($A182,UK_Order!$C:$C,UK_Order!$BE:$BE),"MENA",_xlfn.XLOOKUP($A182,MENA_Order!$C:$C,MENA_Order!$BE:$BE),0),0))</f>
        <v>0</v>
      </c>
      <c r="H182" s="2">
        <f t="shared" si="6"/>
        <v>0</v>
      </c>
      <c r="I182" s="4">
        <f t="shared" si="7"/>
        <v>0</v>
      </c>
      <c r="J182">
        <f t="shared" si="8"/>
        <v>25</v>
      </c>
    </row>
    <row r="183" spans="1:10" hidden="1">
      <c r="A183" t="str">
        <f t="array" ref="A183">IFERROR(INDEX(Summary!$D:$D,$J183)&amp;"","")</f>
        <v>FG00645</v>
      </c>
      <c r="B183" t="str">
        <f t="array" ref="B183">IF($A183="","",INDEX(Summary!$E:$E,$J183))</f>
        <v>Black Mustard Oil - 5Ltr (Tin Can)</v>
      </c>
      <c r="C183" t="str">
        <f t="array" ref="C183">IF($A183="","",INDEX(Summary!$B:$B,$J183))</f>
        <v>Oil</v>
      </c>
      <c r="D183" t="str">
        <f t="array" ref="D183">IF($A183="","",INDEX(Summary!$C:$C,$J183))</f>
        <v>C6</v>
      </c>
      <c r="E183" t="str">
        <f t="array" ref="E183">IF($A183="","",INDEX(Summary!$G$2:$N$2,MOD(ROW()-2,8)+1))</f>
        <v>USA Amazon</v>
      </c>
      <c r="F183" s="2">
        <f t="array" ref="F183">IF($A183="",0,IFERROR(INDEX(Summary!$G$3:$N$62,$J183-2,MOD(ROW()-2,8)+1),0))</f>
        <v>0</v>
      </c>
      <c r="G183" s="2">
        <f t="array" ref="G183">IF($A183="",0,IFERROR(_xlfn.SWITCH($E183,"MRP (Domestic)",_xlfn.XLOOKUP($A183,Domestic!$C:$C,Domestic!$BE:$BE),"ROW Manjari",_xlfn.XLOOKUP($A183,ROW_Manjari!$C:$C,ROW_Manjari!$BE:$BE),"USA Sea",_xlfn.XLOOKUP($A183,USA_Sea!$C:$C,USA_Sea!$BE:$BE),"Amazon USA Sea",_xlfn.XLOOKUP($A183,Amazon_USA_Sea!$C:$C,Amazon_USA_Sea!$AX:$AX),"USA Air",_xlfn.XLOOKUP($A183,USA_Air!$C:$C,USA_Air!$BE:$BE),"USA Amazon",_xlfn.XLOOKUP($A183,USA_Amazon_Air!$C:$C,USA_Amazon_Air!$BE:$BE),"UK",_xlfn.XLOOKUP($A183,UK_Order!$C:$C,UK_Order!$BE:$BE),"MENA",_xlfn.XLOOKUP($A183,MENA_Order!$C:$C,MENA_Order!$BE:$BE),0),0))</f>
        <v>0</v>
      </c>
      <c r="H183" s="2">
        <f t="shared" si="6"/>
        <v>0</v>
      </c>
      <c r="I183" s="4">
        <f t="shared" si="7"/>
        <v>0</v>
      </c>
      <c r="J183">
        <f t="shared" si="8"/>
        <v>25</v>
      </c>
    </row>
    <row r="184" spans="1:10" hidden="1">
      <c r="A184" t="str">
        <f t="array" ref="A184">IFERROR(INDEX(Summary!$D:$D,$J184)&amp;"","")</f>
        <v>FG00645</v>
      </c>
      <c r="B184" t="str">
        <f t="array" ref="B184">IF($A184="","",INDEX(Summary!$E:$E,$J184))</f>
        <v>Black Mustard Oil - 5Ltr (Tin Can)</v>
      </c>
      <c r="C184" t="str">
        <f t="array" ref="C184">IF($A184="","",INDEX(Summary!$B:$B,$J184))</f>
        <v>Oil</v>
      </c>
      <c r="D184" t="str">
        <f t="array" ref="D184">IF($A184="","",INDEX(Summary!$C:$C,$J184))</f>
        <v>C6</v>
      </c>
      <c r="E184" t="str">
        <f t="array" ref="E184">IF($A184="","",INDEX(Summary!$G$2:$N$2,MOD(ROW()-2,8)+1))</f>
        <v>UK</v>
      </c>
      <c r="F184" s="2">
        <f t="array" ref="F184">IF($A184="",0,IFERROR(INDEX(Summary!$G$3:$N$62,$J184-2,MOD(ROW()-2,8)+1),0))</f>
        <v>305</v>
      </c>
      <c r="G184" s="2">
        <f t="array" ref="G184">IF($A184="",0,IFERROR(_xlfn.SWITCH($E184,"MRP (Domestic)",_xlfn.XLOOKUP($A184,Domestic!$C:$C,Domestic!$BE:$BE),"ROW Manjari",_xlfn.XLOOKUP($A184,ROW_Manjari!$C:$C,ROW_Manjari!$BE:$BE),"USA Sea",_xlfn.XLOOKUP($A184,USA_Sea!$C:$C,USA_Sea!$BE:$BE),"Amazon USA Sea",_xlfn.XLOOKUP($A184,Amazon_USA_Sea!$C:$C,Amazon_USA_Sea!$AX:$AX),"USA Air",_xlfn.XLOOKUP($A184,USA_Air!$C:$C,USA_Air!$BE:$BE),"USA Amazon",_xlfn.XLOOKUP($A184,USA_Amazon_Air!$C:$C,USA_Amazon_Air!$BE:$BE),"UK",_xlfn.XLOOKUP($A184,UK_Order!$C:$C,UK_Order!$BE:$BE),"MENA",_xlfn.XLOOKUP($A184,MENA_Order!$C:$C,MENA_Order!$BE:$BE),0),0))</f>
        <v>305</v>
      </c>
      <c r="H184" s="2">
        <f t="shared" si="6"/>
        <v>0</v>
      </c>
      <c r="I184" s="4">
        <f t="shared" si="7"/>
        <v>1</v>
      </c>
      <c r="J184">
        <f t="shared" si="8"/>
        <v>25</v>
      </c>
    </row>
    <row r="185" spans="1:10">
      <c r="A185" t="str">
        <f t="array" ref="A185">IFERROR(INDEX(Summary!$D:$D,$J185)&amp;"","")</f>
        <v>FG00645</v>
      </c>
      <c r="B185" t="str">
        <f t="array" ref="B185">IF($A185="","",INDEX(Summary!$E:$E,$J185))</f>
        <v>Black Mustard Oil - 5Ltr (Tin Can)</v>
      </c>
      <c r="C185" t="str">
        <f t="array" ref="C185">IF($A185="","",INDEX(Summary!$B:$B,$J185))</f>
        <v>Oil</v>
      </c>
      <c r="D185" t="str">
        <f t="array" ref="D185">IF($A185="","",INDEX(Summary!$C:$C,$J185))</f>
        <v>C6</v>
      </c>
      <c r="E185" t="str">
        <f t="array" ref="E185">IF($A185="","",INDEX(Summary!$G$2:$N$2,MOD(ROW()-2,8)+1))</f>
        <v>MENA</v>
      </c>
      <c r="F185" s="2">
        <f t="array" ref="F185">IF($A185="",0,IFERROR(INDEX(Summary!$G$3:$N$62,$J185-2,MOD(ROW()-2,8)+1),0))</f>
        <v>0</v>
      </c>
      <c r="G185" s="2">
        <f t="array" ref="G185">IF($A185="",0,IFERROR(_xlfn.SWITCH($E185,"MRP (Domestic)",_xlfn.XLOOKUP($A185,Domestic!$C:$C,Domestic!$BE:$BE),"ROW Manjari",_xlfn.XLOOKUP($A185,ROW_Manjari!$C:$C,ROW_Manjari!$BE:$BE),"USA Sea",_xlfn.XLOOKUP($A185,USA_Sea!$C:$C,USA_Sea!$BE:$BE),"Amazon USA Sea",_xlfn.XLOOKUP($A185,Amazon_USA_Sea!$C:$C,Amazon_USA_Sea!$AX:$AX),"USA Air",_xlfn.XLOOKUP($A185,USA_Air!$C:$C,USA_Air!$BE:$BE),"USA Amazon",_xlfn.XLOOKUP($A185,USA_Amazon_Air!$C:$C,USA_Amazon_Air!$BE:$BE),"UK",_xlfn.XLOOKUP($A185,UK_Order!$C:$C,UK_Order!$BE:$BE),"MENA",_xlfn.XLOOKUP($A185,MENA_Order!$C:$C,MENA_Order!$BE:$BE),0),0))</f>
        <v>0</v>
      </c>
      <c r="H185" s="2">
        <f t="shared" si="6"/>
        <v>0</v>
      </c>
      <c r="I185" s="4">
        <f t="shared" si="7"/>
        <v>0</v>
      </c>
      <c r="J185">
        <f t="shared" si="8"/>
        <v>25</v>
      </c>
    </row>
    <row r="186" spans="1:10" hidden="1">
      <c r="A186" t="str">
        <f t="array" ref="A186">IFERROR(INDEX(Summary!$D:$D,$J186)&amp;"","")</f>
        <v>FG00089</v>
      </c>
      <c r="B186" t="str">
        <f t="array" ref="B186">IF($A186="","",INDEX(Summary!$E:$E,$J186))</f>
        <v>Forest Honey I Multifloral - 350gm</v>
      </c>
      <c r="C186" t="str">
        <f t="array" ref="C186">IF($A186="","",INDEX(Summary!$B:$B,$J186))</f>
        <v>Honey</v>
      </c>
      <c r="D186" t="str">
        <f t="array" ref="D186">IF($A186="","",INDEX(Summary!$C:$C,$J186))</f>
        <v>C39</v>
      </c>
      <c r="E186" t="str">
        <f t="array" ref="E186">IF($A186="","",INDEX(Summary!$G$2:$N$2,MOD(ROW()-2,8)+1))</f>
        <v>MRP (Domestic)</v>
      </c>
      <c r="F186" s="2">
        <f t="array" ref="F186">IF($A186="",0,IFERROR(INDEX(Summary!$G$3:$N$62,$J186-2,MOD(ROW()-2,8)+1),0))</f>
        <v>2871</v>
      </c>
      <c r="G186" s="2">
        <f t="array" ref="G186">IF($A186="",0,IFERROR(_xlfn.SWITCH($E186,"MRP (Domestic)",_xlfn.XLOOKUP($A186,Domestic!$C:$C,Domestic!$BE:$BE),"ROW Manjari",_xlfn.XLOOKUP($A186,ROW_Manjari!$C:$C,ROW_Manjari!$BE:$BE),"USA Sea",_xlfn.XLOOKUP($A186,USA_Sea!$C:$C,USA_Sea!$BE:$BE),"Amazon USA Sea",_xlfn.XLOOKUP($A186,Amazon_USA_Sea!$C:$C,Amazon_USA_Sea!$AX:$AX),"USA Air",_xlfn.XLOOKUP($A186,USA_Air!$C:$C,USA_Air!$BE:$BE),"USA Amazon",_xlfn.XLOOKUP($A186,USA_Amazon_Air!$C:$C,USA_Amazon_Air!$BE:$BE),"UK",_xlfn.XLOOKUP($A186,UK_Order!$C:$C,UK_Order!$BE:$BE),"MENA",_xlfn.XLOOKUP($A186,MENA_Order!$C:$C,MENA_Order!$BE:$BE),0),0))</f>
        <v>2871</v>
      </c>
      <c r="H186" s="2">
        <f t="shared" si="6"/>
        <v>0</v>
      </c>
      <c r="I186" s="4">
        <f t="shared" si="7"/>
        <v>1</v>
      </c>
      <c r="J186">
        <f t="shared" si="8"/>
        <v>26</v>
      </c>
    </row>
    <row r="187" spans="1:10" hidden="1">
      <c r="A187" t="str">
        <f t="array" ref="A187">IFERROR(INDEX(Summary!$D:$D,$J187)&amp;"","")</f>
        <v>FG00089</v>
      </c>
      <c r="B187" t="str">
        <f t="array" ref="B187">IF($A187="","",INDEX(Summary!$E:$E,$J187))</f>
        <v>Forest Honey I Multifloral - 350gm</v>
      </c>
      <c r="C187" t="str">
        <f t="array" ref="C187">IF($A187="","",INDEX(Summary!$B:$B,$J187))</f>
        <v>Honey</v>
      </c>
      <c r="D187" t="str">
        <f t="array" ref="D187">IF($A187="","",INDEX(Summary!$C:$C,$J187))</f>
        <v>C39</v>
      </c>
      <c r="E187" t="str">
        <f t="array" ref="E187">IF($A187="","",INDEX(Summary!$G$2:$N$2,MOD(ROW()-2,8)+1))</f>
        <v>ROW Manjari</v>
      </c>
      <c r="F187" s="2">
        <f t="array" ref="F187">IF($A187="",0,IFERROR(INDEX(Summary!$G$3:$N$62,$J187-2,MOD(ROW()-2,8)+1),0))</f>
        <v>0</v>
      </c>
      <c r="G187" s="2">
        <f t="array" ref="G187">IF($A187="",0,IFERROR(_xlfn.SWITCH($E187,"MRP (Domestic)",_xlfn.XLOOKUP($A187,Domestic!$C:$C,Domestic!$BE:$BE),"ROW Manjari",_xlfn.XLOOKUP($A187,ROW_Manjari!$C:$C,ROW_Manjari!$BE:$BE),"USA Sea",_xlfn.XLOOKUP($A187,USA_Sea!$C:$C,USA_Sea!$BE:$BE),"Amazon USA Sea",_xlfn.XLOOKUP($A187,Amazon_USA_Sea!$C:$C,Amazon_USA_Sea!$AX:$AX),"USA Air",_xlfn.XLOOKUP($A187,USA_Air!$C:$C,USA_Air!$BE:$BE),"USA Amazon",_xlfn.XLOOKUP($A187,USA_Amazon_Air!$C:$C,USA_Amazon_Air!$BE:$BE),"UK",_xlfn.XLOOKUP($A187,UK_Order!$C:$C,UK_Order!$BE:$BE),"MENA",_xlfn.XLOOKUP($A187,MENA_Order!$C:$C,MENA_Order!$BE:$BE),0),0))</f>
        <v>0</v>
      </c>
      <c r="H187" s="2">
        <f t="shared" si="6"/>
        <v>0</v>
      </c>
      <c r="I187" s="4">
        <f t="shared" si="7"/>
        <v>0</v>
      </c>
      <c r="J187">
        <f t="shared" si="8"/>
        <v>26</v>
      </c>
    </row>
    <row r="188" spans="1:10" hidden="1">
      <c r="A188" t="str">
        <f t="array" ref="A188">IFERROR(INDEX(Summary!$D:$D,$J188)&amp;"","")</f>
        <v>FG00089</v>
      </c>
      <c r="B188" t="str">
        <f t="array" ref="B188">IF($A188="","",INDEX(Summary!$E:$E,$J188))</f>
        <v>Forest Honey I Multifloral - 350gm</v>
      </c>
      <c r="C188" t="str">
        <f t="array" ref="C188">IF($A188="","",INDEX(Summary!$B:$B,$J188))</f>
        <v>Honey</v>
      </c>
      <c r="D188" t="str">
        <f t="array" ref="D188">IF($A188="","",INDEX(Summary!$C:$C,$J188))</f>
        <v>C39</v>
      </c>
      <c r="E188" t="str">
        <f t="array" ref="E188">IF($A188="","",INDEX(Summary!$G$2:$N$2,MOD(ROW()-2,8)+1))</f>
        <v>USA Sea</v>
      </c>
      <c r="F188" s="2">
        <f t="array" ref="F188">IF($A188="",0,IFERROR(INDEX(Summary!$G$3:$N$62,$J188-2,MOD(ROW()-2,8)+1),0))</f>
        <v>0</v>
      </c>
      <c r="G188" s="2">
        <f t="array" ref="G188">IF($A188="",0,IFERROR(_xlfn.SWITCH($E188,"MRP (Domestic)",_xlfn.XLOOKUP($A188,Domestic!$C:$C,Domestic!$BE:$BE),"ROW Manjari",_xlfn.XLOOKUP($A188,ROW_Manjari!$C:$C,ROW_Manjari!$BE:$BE),"USA Sea",_xlfn.XLOOKUP($A188,USA_Sea!$C:$C,USA_Sea!$BE:$BE),"Amazon USA Sea",_xlfn.XLOOKUP($A188,Amazon_USA_Sea!$C:$C,Amazon_USA_Sea!$AX:$AX),"USA Air",_xlfn.XLOOKUP($A188,USA_Air!$C:$C,USA_Air!$BE:$BE),"USA Amazon",_xlfn.XLOOKUP($A188,USA_Amazon_Air!$C:$C,USA_Amazon_Air!$BE:$BE),"UK",_xlfn.XLOOKUP($A188,UK_Order!$C:$C,UK_Order!$BE:$BE),"MENA",_xlfn.XLOOKUP($A188,MENA_Order!$C:$C,MENA_Order!$BE:$BE),0),0))</f>
        <v>0</v>
      </c>
      <c r="H188" s="2">
        <f t="shared" si="6"/>
        <v>0</v>
      </c>
      <c r="I188" s="4">
        <f t="shared" si="7"/>
        <v>0</v>
      </c>
      <c r="J188">
        <f t="shared" si="8"/>
        <v>26</v>
      </c>
    </row>
    <row r="189" spans="1:10" hidden="1">
      <c r="A189" t="str">
        <f t="array" ref="A189">IFERROR(INDEX(Summary!$D:$D,$J189)&amp;"","")</f>
        <v>FG00089</v>
      </c>
      <c r="B189" t="str">
        <f t="array" ref="B189">IF($A189="","",INDEX(Summary!$E:$E,$J189))</f>
        <v>Forest Honey I Multifloral - 350gm</v>
      </c>
      <c r="C189" t="str">
        <f t="array" ref="C189">IF($A189="","",INDEX(Summary!$B:$B,$J189))</f>
        <v>Honey</v>
      </c>
      <c r="D189" t="str">
        <f t="array" ref="D189">IF($A189="","",INDEX(Summary!$C:$C,$J189))</f>
        <v>C39</v>
      </c>
      <c r="E189" t="str">
        <f t="array" ref="E189">IF($A189="","",INDEX(Summary!$G$2:$N$2,MOD(ROW()-2,8)+1))</f>
        <v>Amazon USA Sea</v>
      </c>
      <c r="F189" s="2">
        <f t="array" ref="F189">IF($A189="",0,IFERROR(INDEX(Summary!$G$3:$N$62,$J189-2,MOD(ROW()-2,8)+1),0))</f>
        <v>0</v>
      </c>
      <c r="G189" s="2">
        <f t="array" ref="G189">IF($A189="",0,IFERROR(_xlfn.SWITCH($E189,"MRP (Domestic)",_xlfn.XLOOKUP($A189,Domestic!$C:$C,Domestic!$BE:$BE),"ROW Manjari",_xlfn.XLOOKUP($A189,ROW_Manjari!$C:$C,ROW_Manjari!$BE:$BE),"USA Sea",_xlfn.XLOOKUP($A189,USA_Sea!$C:$C,USA_Sea!$BE:$BE),"Amazon USA Sea",_xlfn.XLOOKUP($A189,Amazon_USA_Sea!$C:$C,Amazon_USA_Sea!$AX:$AX),"USA Air",_xlfn.XLOOKUP($A189,USA_Air!$C:$C,USA_Air!$BE:$BE),"USA Amazon",_xlfn.XLOOKUP($A189,USA_Amazon_Air!$C:$C,USA_Amazon_Air!$BE:$BE),"UK",_xlfn.XLOOKUP($A189,UK_Order!$C:$C,UK_Order!$BE:$BE),"MENA",_xlfn.XLOOKUP($A189,MENA_Order!$C:$C,MENA_Order!$BE:$BE),0),0))</f>
        <v>0</v>
      </c>
      <c r="H189" s="2">
        <f t="shared" si="6"/>
        <v>0</v>
      </c>
      <c r="I189" s="4">
        <f t="shared" si="7"/>
        <v>0</v>
      </c>
      <c r="J189">
        <f t="shared" si="8"/>
        <v>26</v>
      </c>
    </row>
    <row r="190" spans="1:10" hidden="1">
      <c r="A190" t="str">
        <f t="array" ref="A190">IFERROR(INDEX(Summary!$D:$D,$J190)&amp;"","")</f>
        <v>FG00089</v>
      </c>
      <c r="B190" t="str">
        <f t="array" ref="B190">IF($A190="","",INDEX(Summary!$E:$E,$J190))</f>
        <v>Forest Honey I Multifloral - 350gm</v>
      </c>
      <c r="C190" t="str">
        <f t="array" ref="C190">IF($A190="","",INDEX(Summary!$B:$B,$J190))</f>
        <v>Honey</v>
      </c>
      <c r="D190" t="str">
        <f t="array" ref="D190">IF($A190="","",INDEX(Summary!$C:$C,$J190))</f>
        <v>C39</v>
      </c>
      <c r="E190" t="str">
        <f t="array" ref="E190">IF($A190="","",INDEX(Summary!$G$2:$N$2,MOD(ROW()-2,8)+1))</f>
        <v>USA Air</v>
      </c>
      <c r="F190" s="2">
        <f t="array" ref="F190">IF($A190="",0,IFERROR(INDEX(Summary!$G$3:$N$62,$J190-2,MOD(ROW()-2,8)+1),0))</f>
        <v>0</v>
      </c>
      <c r="G190" s="2">
        <f t="array" ref="G190">IF($A190="",0,IFERROR(_xlfn.SWITCH($E190,"MRP (Domestic)",_xlfn.XLOOKUP($A190,Domestic!$C:$C,Domestic!$BE:$BE),"ROW Manjari",_xlfn.XLOOKUP($A190,ROW_Manjari!$C:$C,ROW_Manjari!$BE:$BE),"USA Sea",_xlfn.XLOOKUP($A190,USA_Sea!$C:$C,USA_Sea!$BE:$BE),"Amazon USA Sea",_xlfn.XLOOKUP($A190,Amazon_USA_Sea!$C:$C,Amazon_USA_Sea!$AX:$AX),"USA Air",_xlfn.XLOOKUP($A190,USA_Air!$C:$C,USA_Air!$BE:$BE),"USA Amazon",_xlfn.XLOOKUP($A190,USA_Amazon_Air!$C:$C,USA_Amazon_Air!$BE:$BE),"UK",_xlfn.XLOOKUP($A190,UK_Order!$C:$C,UK_Order!$BE:$BE),"MENA",_xlfn.XLOOKUP($A190,MENA_Order!$C:$C,MENA_Order!$BE:$BE),0),0))</f>
        <v>0</v>
      </c>
      <c r="H190" s="2">
        <f t="shared" si="6"/>
        <v>0</v>
      </c>
      <c r="I190" s="4">
        <f t="shared" si="7"/>
        <v>0</v>
      </c>
      <c r="J190">
        <f t="shared" si="8"/>
        <v>26</v>
      </c>
    </row>
    <row r="191" spans="1:10" hidden="1">
      <c r="A191" t="str">
        <f t="array" ref="A191">IFERROR(INDEX(Summary!$D:$D,$J191)&amp;"","")</f>
        <v>FG00089</v>
      </c>
      <c r="B191" t="str">
        <f t="array" ref="B191">IF($A191="","",INDEX(Summary!$E:$E,$J191))</f>
        <v>Forest Honey I Multifloral - 350gm</v>
      </c>
      <c r="C191" t="str">
        <f t="array" ref="C191">IF($A191="","",INDEX(Summary!$B:$B,$J191))</f>
        <v>Honey</v>
      </c>
      <c r="D191" t="str">
        <f t="array" ref="D191">IF($A191="","",INDEX(Summary!$C:$C,$J191))</f>
        <v>C39</v>
      </c>
      <c r="E191" t="str">
        <f t="array" ref="E191">IF($A191="","",INDEX(Summary!$G$2:$N$2,MOD(ROW()-2,8)+1))</f>
        <v>USA Amazon</v>
      </c>
      <c r="F191" s="2">
        <f t="array" ref="F191">IF($A191="",0,IFERROR(INDEX(Summary!$G$3:$N$62,$J191-2,MOD(ROW()-2,8)+1),0))</f>
        <v>0</v>
      </c>
      <c r="G191" s="2">
        <f t="array" ref="G191">IF($A191="",0,IFERROR(_xlfn.SWITCH($E191,"MRP (Domestic)",_xlfn.XLOOKUP($A191,Domestic!$C:$C,Domestic!$BE:$BE),"ROW Manjari",_xlfn.XLOOKUP($A191,ROW_Manjari!$C:$C,ROW_Manjari!$BE:$BE),"USA Sea",_xlfn.XLOOKUP($A191,USA_Sea!$C:$C,USA_Sea!$BE:$BE),"Amazon USA Sea",_xlfn.XLOOKUP($A191,Amazon_USA_Sea!$C:$C,Amazon_USA_Sea!$AX:$AX),"USA Air",_xlfn.XLOOKUP($A191,USA_Air!$C:$C,USA_Air!$BE:$BE),"USA Amazon",_xlfn.XLOOKUP($A191,USA_Amazon_Air!$C:$C,USA_Amazon_Air!$BE:$BE),"UK",_xlfn.XLOOKUP($A191,UK_Order!$C:$C,UK_Order!$BE:$BE),"MENA",_xlfn.XLOOKUP($A191,MENA_Order!$C:$C,MENA_Order!$BE:$BE),0),0))</f>
        <v>0</v>
      </c>
      <c r="H191" s="2">
        <f t="shared" si="6"/>
        <v>0</v>
      </c>
      <c r="I191" s="4">
        <f t="shared" si="7"/>
        <v>0</v>
      </c>
      <c r="J191">
        <f t="shared" si="8"/>
        <v>26</v>
      </c>
    </row>
    <row r="192" spans="1:10" hidden="1">
      <c r="A192" t="str">
        <f t="array" ref="A192">IFERROR(INDEX(Summary!$D:$D,$J192)&amp;"","")</f>
        <v>FG00089</v>
      </c>
      <c r="B192" t="str">
        <f t="array" ref="B192">IF($A192="","",INDEX(Summary!$E:$E,$J192))</f>
        <v>Forest Honey I Multifloral - 350gm</v>
      </c>
      <c r="C192" t="str">
        <f t="array" ref="C192">IF($A192="","",INDEX(Summary!$B:$B,$J192))</f>
        <v>Honey</v>
      </c>
      <c r="D192" t="str">
        <f t="array" ref="D192">IF($A192="","",INDEX(Summary!$C:$C,$J192))</f>
        <v>C39</v>
      </c>
      <c r="E192" t="str">
        <f t="array" ref="E192">IF($A192="","",INDEX(Summary!$G$2:$N$2,MOD(ROW()-2,8)+1))</f>
        <v>UK</v>
      </c>
      <c r="F192" s="2">
        <f t="array" ref="F192">IF($A192="",0,IFERROR(INDEX(Summary!$G$3:$N$62,$J192-2,MOD(ROW()-2,8)+1),0))</f>
        <v>0</v>
      </c>
      <c r="G192" s="2">
        <f t="array" ref="G192">IF($A192="",0,IFERROR(_xlfn.SWITCH($E192,"MRP (Domestic)",_xlfn.XLOOKUP($A192,Domestic!$C:$C,Domestic!$BE:$BE),"ROW Manjari",_xlfn.XLOOKUP($A192,ROW_Manjari!$C:$C,ROW_Manjari!$BE:$BE),"USA Sea",_xlfn.XLOOKUP($A192,USA_Sea!$C:$C,USA_Sea!$BE:$BE),"Amazon USA Sea",_xlfn.XLOOKUP($A192,Amazon_USA_Sea!$C:$C,Amazon_USA_Sea!$AX:$AX),"USA Air",_xlfn.XLOOKUP($A192,USA_Air!$C:$C,USA_Air!$BE:$BE),"USA Amazon",_xlfn.XLOOKUP($A192,USA_Amazon_Air!$C:$C,USA_Amazon_Air!$BE:$BE),"UK",_xlfn.XLOOKUP($A192,UK_Order!$C:$C,UK_Order!$BE:$BE),"MENA",_xlfn.XLOOKUP($A192,MENA_Order!$C:$C,MENA_Order!$BE:$BE),0),0))</f>
        <v>0</v>
      </c>
      <c r="H192" s="2">
        <f t="shared" si="6"/>
        <v>0</v>
      </c>
      <c r="I192" s="4">
        <f t="shared" si="7"/>
        <v>0</v>
      </c>
      <c r="J192">
        <f t="shared" si="8"/>
        <v>26</v>
      </c>
    </row>
    <row r="193" spans="1:10">
      <c r="A193" t="str">
        <f t="array" ref="A193">IFERROR(INDEX(Summary!$D:$D,$J193)&amp;"","")</f>
        <v>FG00089</v>
      </c>
      <c r="B193" t="str">
        <f t="array" ref="B193">IF($A193="","",INDEX(Summary!$E:$E,$J193))</f>
        <v>Forest Honey I Multifloral - 350gm</v>
      </c>
      <c r="C193" t="str">
        <f t="array" ref="C193">IF($A193="","",INDEX(Summary!$B:$B,$J193))</f>
        <v>Honey</v>
      </c>
      <c r="D193" t="str">
        <f t="array" ref="D193">IF($A193="","",INDEX(Summary!$C:$C,$J193))</f>
        <v>C39</v>
      </c>
      <c r="E193" t="str">
        <f t="array" ref="E193">IF($A193="","",INDEX(Summary!$G$2:$N$2,MOD(ROW()-2,8)+1))</f>
        <v>MENA</v>
      </c>
      <c r="F193" s="2">
        <f t="array" ref="F193">IF($A193="",0,IFERROR(INDEX(Summary!$G$3:$N$62,$J193-2,MOD(ROW()-2,8)+1),0))</f>
        <v>0</v>
      </c>
      <c r="G193" s="2">
        <f t="array" ref="G193">IF($A193="",0,IFERROR(_xlfn.SWITCH($E193,"MRP (Domestic)",_xlfn.XLOOKUP($A193,Domestic!$C:$C,Domestic!$BE:$BE),"ROW Manjari",_xlfn.XLOOKUP($A193,ROW_Manjari!$C:$C,ROW_Manjari!$BE:$BE),"USA Sea",_xlfn.XLOOKUP($A193,USA_Sea!$C:$C,USA_Sea!$BE:$BE),"Amazon USA Sea",_xlfn.XLOOKUP($A193,Amazon_USA_Sea!$C:$C,Amazon_USA_Sea!$AX:$AX),"USA Air",_xlfn.XLOOKUP($A193,USA_Air!$C:$C,USA_Air!$BE:$BE),"USA Amazon",_xlfn.XLOOKUP($A193,USA_Amazon_Air!$C:$C,USA_Amazon_Air!$BE:$BE),"UK",_xlfn.XLOOKUP($A193,UK_Order!$C:$C,UK_Order!$BE:$BE),"MENA",_xlfn.XLOOKUP($A193,MENA_Order!$C:$C,MENA_Order!$BE:$BE),0),0))</f>
        <v>0</v>
      </c>
      <c r="H193" s="2">
        <f t="shared" si="6"/>
        <v>0</v>
      </c>
      <c r="I193" s="4">
        <f t="shared" si="7"/>
        <v>0</v>
      </c>
      <c r="J193">
        <f t="shared" si="8"/>
        <v>26</v>
      </c>
    </row>
    <row r="194" spans="1:10" hidden="1">
      <c r="A194" t="str">
        <f t="array" ref="A194">IFERROR(INDEX(Summary!$D:$D,$J194)&amp;"","")</f>
        <v>FG00288</v>
      </c>
      <c r="B194" t="str">
        <f t="array" ref="B194">IF($A194="","",INDEX(Summary!$E:$E,$J194))</f>
        <v>Forest Honey I Multifloral - 500gm</v>
      </c>
      <c r="C194" t="str">
        <f t="array" ref="C194">IF($A194="","",INDEX(Summary!$B:$B,$J194))</f>
        <v>Honey</v>
      </c>
      <c r="D194" t="str">
        <f t="array" ref="D194">IF($A194="","",INDEX(Summary!$C:$C,$J194))</f>
        <v>C39</v>
      </c>
      <c r="E194" t="str">
        <f t="array" ref="E194">IF($A194="","",INDEX(Summary!$G$2:$N$2,MOD(ROW()-2,8)+1))</f>
        <v>MRP (Domestic)</v>
      </c>
      <c r="F194" s="2">
        <f t="array" ref="F194">IF($A194="",0,IFERROR(INDEX(Summary!$G$3:$N$62,$J194-2,MOD(ROW()-2,8)+1),0))</f>
        <v>802</v>
      </c>
      <c r="G194" s="2">
        <f t="array" ref="G194">IF($A194="",0,IFERROR(_xlfn.SWITCH($E194,"MRP (Domestic)",_xlfn.XLOOKUP($A194,Domestic!$C:$C,Domestic!$BE:$BE),"ROW Manjari",_xlfn.XLOOKUP($A194,ROW_Manjari!$C:$C,ROW_Manjari!$BE:$BE),"USA Sea",_xlfn.XLOOKUP($A194,USA_Sea!$C:$C,USA_Sea!$BE:$BE),"Amazon USA Sea",_xlfn.XLOOKUP($A194,Amazon_USA_Sea!$C:$C,Amazon_USA_Sea!$AX:$AX),"USA Air",_xlfn.XLOOKUP($A194,USA_Air!$C:$C,USA_Air!$BE:$BE),"USA Amazon",_xlfn.XLOOKUP($A194,USA_Amazon_Air!$C:$C,USA_Amazon_Air!$BE:$BE),"UK",_xlfn.XLOOKUP($A194,UK_Order!$C:$C,UK_Order!$BE:$BE),"MENA",_xlfn.XLOOKUP($A194,MENA_Order!$C:$C,MENA_Order!$BE:$BE),0),0))</f>
        <v>802</v>
      </c>
      <c r="H194" s="2">
        <f t="shared" ref="H194:H257" si="9">IF($A194="",0,MAX(0,$F194-$G194))</f>
        <v>0</v>
      </c>
      <c r="I194" s="4">
        <f t="shared" ref="I194:I257" si="10">IF($A194="",0,IFERROR($G194/$F194,0))</f>
        <v>1</v>
      </c>
      <c r="J194">
        <f t="shared" ref="J194:J257" si="11">INT((ROW()-2)/8)+3</f>
        <v>27</v>
      </c>
    </row>
    <row r="195" spans="1:10" hidden="1">
      <c r="A195" t="str">
        <f t="array" ref="A195">IFERROR(INDEX(Summary!$D:$D,$J195)&amp;"","")</f>
        <v>FG00288</v>
      </c>
      <c r="B195" t="str">
        <f t="array" ref="B195">IF($A195="","",INDEX(Summary!$E:$E,$J195))</f>
        <v>Forest Honey I Multifloral - 500gm</v>
      </c>
      <c r="C195" t="str">
        <f t="array" ref="C195">IF($A195="","",INDEX(Summary!$B:$B,$J195))</f>
        <v>Honey</v>
      </c>
      <c r="D195" t="str">
        <f t="array" ref="D195">IF($A195="","",INDEX(Summary!$C:$C,$J195))</f>
        <v>C39</v>
      </c>
      <c r="E195" t="str">
        <f t="array" ref="E195">IF($A195="","",INDEX(Summary!$G$2:$N$2,MOD(ROW()-2,8)+1))</f>
        <v>ROW Manjari</v>
      </c>
      <c r="F195" s="2">
        <f t="array" ref="F195">IF($A195="",0,IFERROR(INDEX(Summary!$G$3:$N$62,$J195-2,MOD(ROW()-2,8)+1),0))</f>
        <v>0</v>
      </c>
      <c r="G195" s="2">
        <f t="array" ref="G195">IF($A195="",0,IFERROR(_xlfn.SWITCH($E195,"MRP (Domestic)",_xlfn.XLOOKUP($A195,Domestic!$C:$C,Domestic!$BE:$BE),"ROW Manjari",_xlfn.XLOOKUP($A195,ROW_Manjari!$C:$C,ROW_Manjari!$BE:$BE),"USA Sea",_xlfn.XLOOKUP($A195,USA_Sea!$C:$C,USA_Sea!$BE:$BE),"Amazon USA Sea",_xlfn.XLOOKUP($A195,Amazon_USA_Sea!$C:$C,Amazon_USA_Sea!$AX:$AX),"USA Air",_xlfn.XLOOKUP($A195,USA_Air!$C:$C,USA_Air!$BE:$BE),"USA Amazon",_xlfn.XLOOKUP($A195,USA_Amazon_Air!$C:$C,USA_Amazon_Air!$BE:$BE),"UK",_xlfn.XLOOKUP($A195,UK_Order!$C:$C,UK_Order!$BE:$BE),"MENA",_xlfn.XLOOKUP($A195,MENA_Order!$C:$C,MENA_Order!$BE:$BE),0),0))</f>
        <v>0</v>
      </c>
      <c r="H195" s="2">
        <f t="shared" si="9"/>
        <v>0</v>
      </c>
      <c r="I195" s="4">
        <f t="shared" si="10"/>
        <v>0</v>
      </c>
      <c r="J195">
        <f t="shared" si="11"/>
        <v>27</v>
      </c>
    </row>
    <row r="196" spans="1:10" hidden="1">
      <c r="A196" t="str">
        <f t="array" ref="A196">IFERROR(INDEX(Summary!$D:$D,$J196)&amp;"","")</f>
        <v>FG00288</v>
      </c>
      <c r="B196" t="str">
        <f t="array" ref="B196">IF($A196="","",INDEX(Summary!$E:$E,$J196))</f>
        <v>Forest Honey I Multifloral - 500gm</v>
      </c>
      <c r="C196" t="str">
        <f t="array" ref="C196">IF($A196="","",INDEX(Summary!$B:$B,$J196))</f>
        <v>Honey</v>
      </c>
      <c r="D196" t="str">
        <f t="array" ref="D196">IF($A196="","",INDEX(Summary!$C:$C,$J196))</f>
        <v>C39</v>
      </c>
      <c r="E196" t="str">
        <f t="array" ref="E196">IF($A196="","",INDEX(Summary!$G$2:$N$2,MOD(ROW()-2,8)+1))</f>
        <v>USA Sea</v>
      </c>
      <c r="F196" s="2">
        <f t="array" ref="F196">IF($A196="",0,IFERROR(INDEX(Summary!$G$3:$N$62,$J196-2,MOD(ROW()-2,8)+1),0))</f>
        <v>0</v>
      </c>
      <c r="G196" s="2">
        <f t="array" ref="G196">IF($A196="",0,IFERROR(_xlfn.SWITCH($E196,"MRP (Domestic)",_xlfn.XLOOKUP($A196,Domestic!$C:$C,Domestic!$BE:$BE),"ROW Manjari",_xlfn.XLOOKUP($A196,ROW_Manjari!$C:$C,ROW_Manjari!$BE:$BE),"USA Sea",_xlfn.XLOOKUP($A196,USA_Sea!$C:$C,USA_Sea!$BE:$BE),"Amazon USA Sea",_xlfn.XLOOKUP($A196,Amazon_USA_Sea!$C:$C,Amazon_USA_Sea!$AX:$AX),"USA Air",_xlfn.XLOOKUP($A196,USA_Air!$C:$C,USA_Air!$BE:$BE),"USA Amazon",_xlfn.XLOOKUP($A196,USA_Amazon_Air!$C:$C,USA_Amazon_Air!$BE:$BE),"UK",_xlfn.XLOOKUP($A196,UK_Order!$C:$C,UK_Order!$BE:$BE),"MENA",_xlfn.XLOOKUP($A196,MENA_Order!$C:$C,MENA_Order!$BE:$BE),0),0))</f>
        <v>0</v>
      </c>
      <c r="H196" s="2">
        <f t="shared" si="9"/>
        <v>0</v>
      </c>
      <c r="I196" s="4">
        <f t="shared" si="10"/>
        <v>0</v>
      </c>
      <c r="J196">
        <f t="shared" si="11"/>
        <v>27</v>
      </c>
    </row>
    <row r="197" spans="1:10" hidden="1">
      <c r="A197" t="str">
        <f t="array" ref="A197">IFERROR(INDEX(Summary!$D:$D,$J197)&amp;"","")</f>
        <v>FG00288</v>
      </c>
      <c r="B197" t="str">
        <f t="array" ref="B197">IF($A197="","",INDEX(Summary!$E:$E,$J197))</f>
        <v>Forest Honey I Multifloral - 500gm</v>
      </c>
      <c r="C197" t="str">
        <f t="array" ref="C197">IF($A197="","",INDEX(Summary!$B:$B,$J197))</f>
        <v>Honey</v>
      </c>
      <c r="D197" t="str">
        <f t="array" ref="D197">IF($A197="","",INDEX(Summary!$C:$C,$J197))</f>
        <v>C39</v>
      </c>
      <c r="E197" t="str">
        <f t="array" ref="E197">IF($A197="","",INDEX(Summary!$G$2:$N$2,MOD(ROW()-2,8)+1))</f>
        <v>Amazon USA Sea</v>
      </c>
      <c r="F197" s="2">
        <f t="array" ref="F197">IF($A197="",0,IFERROR(INDEX(Summary!$G$3:$N$62,$J197-2,MOD(ROW()-2,8)+1),0))</f>
        <v>0</v>
      </c>
      <c r="G197" s="2">
        <f t="array" ref="G197">IF($A197="",0,IFERROR(_xlfn.SWITCH($E197,"MRP (Domestic)",_xlfn.XLOOKUP($A197,Domestic!$C:$C,Domestic!$BE:$BE),"ROW Manjari",_xlfn.XLOOKUP($A197,ROW_Manjari!$C:$C,ROW_Manjari!$BE:$BE),"USA Sea",_xlfn.XLOOKUP($A197,USA_Sea!$C:$C,USA_Sea!$BE:$BE),"Amazon USA Sea",_xlfn.XLOOKUP($A197,Amazon_USA_Sea!$C:$C,Amazon_USA_Sea!$AX:$AX),"USA Air",_xlfn.XLOOKUP($A197,USA_Air!$C:$C,USA_Air!$BE:$BE),"USA Amazon",_xlfn.XLOOKUP($A197,USA_Amazon_Air!$C:$C,USA_Amazon_Air!$BE:$BE),"UK",_xlfn.XLOOKUP($A197,UK_Order!$C:$C,UK_Order!$BE:$BE),"MENA",_xlfn.XLOOKUP($A197,MENA_Order!$C:$C,MENA_Order!$BE:$BE),0),0))</f>
        <v>0</v>
      </c>
      <c r="H197" s="2">
        <f t="shared" si="9"/>
        <v>0</v>
      </c>
      <c r="I197" s="4">
        <f t="shared" si="10"/>
        <v>0</v>
      </c>
      <c r="J197">
        <f t="shared" si="11"/>
        <v>27</v>
      </c>
    </row>
    <row r="198" spans="1:10" hidden="1">
      <c r="A198" t="str">
        <f t="array" ref="A198">IFERROR(INDEX(Summary!$D:$D,$J198)&amp;"","")</f>
        <v>FG00288</v>
      </c>
      <c r="B198" t="str">
        <f t="array" ref="B198">IF($A198="","",INDEX(Summary!$E:$E,$J198))</f>
        <v>Forest Honey I Multifloral - 500gm</v>
      </c>
      <c r="C198" t="str">
        <f t="array" ref="C198">IF($A198="","",INDEX(Summary!$B:$B,$J198))</f>
        <v>Honey</v>
      </c>
      <c r="D198" t="str">
        <f t="array" ref="D198">IF($A198="","",INDEX(Summary!$C:$C,$J198))</f>
        <v>C39</v>
      </c>
      <c r="E198" t="str">
        <f t="array" ref="E198">IF($A198="","",INDEX(Summary!$G$2:$N$2,MOD(ROW()-2,8)+1))</f>
        <v>USA Air</v>
      </c>
      <c r="F198" s="2">
        <f t="array" ref="F198">IF($A198="",0,IFERROR(INDEX(Summary!$G$3:$N$62,$J198-2,MOD(ROW()-2,8)+1),0))</f>
        <v>0</v>
      </c>
      <c r="G198" s="2">
        <f t="array" ref="G198">IF($A198="",0,IFERROR(_xlfn.SWITCH($E198,"MRP (Domestic)",_xlfn.XLOOKUP($A198,Domestic!$C:$C,Domestic!$BE:$BE),"ROW Manjari",_xlfn.XLOOKUP($A198,ROW_Manjari!$C:$C,ROW_Manjari!$BE:$BE),"USA Sea",_xlfn.XLOOKUP($A198,USA_Sea!$C:$C,USA_Sea!$BE:$BE),"Amazon USA Sea",_xlfn.XLOOKUP($A198,Amazon_USA_Sea!$C:$C,Amazon_USA_Sea!$AX:$AX),"USA Air",_xlfn.XLOOKUP($A198,USA_Air!$C:$C,USA_Air!$BE:$BE),"USA Amazon",_xlfn.XLOOKUP($A198,USA_Amazon_Air!$C:$C,USA_Amazon_Air!$BE:$BE),"UK",_xlfn.XLOOKUP($A198,UK_Order!$C:$C,UK_Order!$BE:$BE),"MENA",_xlfn.XLOOKUP($A198,MENA_Order!$C:$C,MENA_Order!$BE:$BE),0),0))</f>
        <v>0</v>
      </c>
      <c r="H198" s="2">
        <f t="shared" si="9"/>
        <v>0</v>
      </c>
      <c r="I198" s="4">
        <f t="shared" si="10"/>
        <v>0</v>
      </c>
      <c r="J198">
        <f t="shared" si="11"/>
        <v>27</v>
      </c>
    </row>
    <row r="199" spans="1:10" hidden="1">
      <c r="A199" t="str">
        <f t="array" ref="A199">IFERROR(INDEX(Summary!$D:$D,$J199)&amp;"","")</f>
        <v>FG00288</v>
      </c>
      <c r="B199" t="str">
        <f t="array" ref="B199">IF($A199="","",INDEX(Summary!$E:$E,$J199))</f>
        <v>Forest Honey I Multifloral - 500gm</v>
      </c>
      <c r="C199" t="str">
        <f t="array" ref="C199">IF($A199="","",INDEX(Summary!$B:$B,$J199))</f>
        <v>Honey</v>
      </c>
      <c r="D199" t="str">
        <f t="array" ref="D199">IF($A199="","",INDEX(Summary!$C:$C,$J199))</f>
        <v>C39</v>
      </c>
      <c r="E199" t="str">
        <f t="array" ref="E199">IF($A199="","",INDEX(Summary!$G$2:$N$2,MOD(ROW()-2,8)+1))</f>
        <v>USA Amazon</v>
      </c>
      <c r="F199" s="2">
        <f t="array" ref="F199">IF($A199="",0,IFERROR(INDEX(Summary!$G$3:$N$62,$J199-2,MOD(ROW()-2,8)+1),0))</f>
        <v>0</v>
      </c>
      <c r="G199" s="2">
        <f t="array" ref="G199">IF($A199="",0,IFERROR(_xlfn.SWITCH($E199,"MRP (Domestic)",_xlfn.XLOOKUP($A199,Domestic!$C:$C,Domestic!$BE:$BE),"ROW Manjari",_xlfn.XLOOKUP($A199,ROW_Manjari!$C:$C,ROW_Manjari!$BE:$BE),"USA Sea",_xlfn.XLOOKUP($A199,USA_Sea!$C:$C,USA_Sea!$BE:$BE),"Amazon USA Sea",_xlfn.XLOOKUP($A199,Amazon_USA_Sea!$C:$C,Amazon_USA_Sea!$AX:$AX),"USA Air",_xlfn.XLOOKUP($A199,USA_Air!$C:$C,USA_Air!$BE:$BE),"USA Amazon",_xlfn.XLOOKUP($A199,USA_Amazon_Air!$C:$C,USA_Amazon_Air!$BE:$BE),"UK",_xlfn.XLOOKUP($A199,UK_Order!$C:$C,UK_Order!$BE:$BE),"MENA",_xlfn.XLOOKUP($A199,MENA_Order!$C:$C,MENA_Order!$BE:$BE),0),0))</f>
        <v>0</v>
      </c>
      <c r="H199" s="2">
        <f t="shared" si="9"/>
        <v>0</v>
      </c>
      <c r="I199" s="4">
        <f t="shared" si="10"/>
        <v>0</v>
      </c>
      <c r="J199">
        <f t="shared" si="11"/>
        <v>27</v>
      </c>
    </row>
    <row r="200" spans="1:10" hidden="1">
      <c r="A200" t="str">
        <f t="array" ref="A200">IFERROR(INDEX(Summary!$D:$D,$J200)&amp;"","")</f>
        <v>FG00288</v>
      </c>
      <c r="B200" t="str">
        <f t="array" ref="B200">IF($A200="","",INDEX(Summary!$E:$E,$J200))</f>
        <v>Forest Honey I Multifloral - 500gm</v>
      </c>
      <c r="C200" t="str">
        <f t="array" ref="C200">IF($A200="","",INDEX(Summary!$B:$B,$J200))</f>
        <v>Honey</v>
      </c>
      <c r="D200" t="str">
        <f t="array" ref="D200">IF($A200="","",INDEX(Summary!$C:$C,$J200))</f>
        <v>C39</v>
      </c>
      <c r="E200" t="str">
        <f t="array" ref="E200">IF($A200="","",INDEX(Summary!$G$2:$N$2,MOD(ROW()-2,8)+1))</f>
        <v>UK</v>
      </c>
      <c r="F200" s="2">
        <f t="array" ref="F200">IF($A200="",0,IFERROR(INDEX(Summary!$G$3:$N$62,$J200-2,MOD(ROW()-2,8)+1),0))</f>
        <v>0</v>
      </c>
      <c r="G200" s="2">
        <f t="array" ref="G200">IF($A200="",0,IFERROR(_xlfn.SWITCH($E200,"MRP (Domestic)",_xlfn.XLOOKUP($A200,Domestic!$C:$C,Domestic!$BE:$BE),"ROW Manjari",_xlfn.XLOOKUP($A200,ROW_Manjari!$C:$C,ROW_Manjari!$BE:$BE),"USA Sea",_xlfn.XLOOKUP($A200,USA_Sea!$C:$C,USA_Sea!$BE:$BE),"Amazon USA Sea",_xlfn.XLOOKUP($A200,Amazon_USA_Sea!$C:$C,Amazon_USA_Sea!$AX:$AX),"USA Air",_xlfn.XLOOKUP($A200,USA_Air!$C:$C,USA_Air!$BE:$BE),"USA Amazon",_xlfn.XLOOKUP($A200,USA_Amazon_Air!$C:$C,USA_Amazon_Air!$BE:$BE),"UK",_xlfn.XLOOKUP($A200,UK_Order!$C:$C,UK_Order!$BE:$BE),"MENA",_xlfn.XLOOKUP($A200,MENA_Order!$C:$C,MENA_Order!$BE:$BE),0),0))</f>
        <v>0</v>
      </c>
      <c r="H200" s="2">
        <f t="shared" si="9"/>
        <v>0</v>
      </c>
      <c r="I200" s="4">
        <f t="shared" si="10"/>
        <v>0</v>
      </c>
      <c r="J200">
        <f t="shared" si="11"/>
        <v>27</v>
      </c>
    </row>
    <row r="201" spans="1:10">
      <c r="A201" t="str">
        <f t="array" ref="A201">IFERROR(INDEX(Summary!$D:$D,$J201)&amp;"","")</f>
        <v>FG00288</v>
      </c>
      <c r="B201" t="str">
        <f t="array" ref="B201">IF($A201="","",INDEX(Summary!$E:$E,$J201))</f>
        <v>Forest Honey I Multifloral - 500gm</v>
      </c>
      <c r="C201" t="str">
        <f t="array" ref="C201">IF($A201="","",INDEX(Summary!$B:$B,$J201))</f>
        <v>Honey</v>
      </c>
      <c r="D201" t="str">
        <f t="array" ref="D201">IF($A201="","",INDEX(Summary!$C:$C,$J201))</f>
        <v>C39</v>
      </c>
      <c r="E201" t="str">
        <f t="array" ref="E201">IF($A201="","",INDEX(Summary!$G$2:$N$2,MOD(ROW()-2,8)+1))</f>
        <v>MENA</v>
      </c>
      <c r="F201" s="2" t="str">
        <f t="array" ref="F201">IF($A201="",0,IFERROR(INDEX(Summary!$G$3:$N$62,$J201-2,MOD(ROW()-2,8)+1),0))</f>
        <v/>
      </c>
      <c r="G201" s="2">
        <f t="array" ref="G201">IF($A201="",0,IFERROR(_xlfn.SWITCH($E201,"MRP (Domestic)",_xlfn.XLOOKUP($A201,Domestic!$C:$C,Domestic!$BE:$BE),"ROW Manjari",_xlfn.XLOOKUP($A201,ROW_Manjari!$C:$C,ROW_Manjari!$BE:$BE),"USA Sea",_xlfn.XLOOKUP($A201,USA_Sea!$C:$C,USA_Sea!$BE:$BE),"Amazon USA Sea",_xlfn.XLOOKUP($A201,Amazon_USA_Sea!$C:$C,Amazon_USA_Sea!$AX:$AX),"USA Air",_xlfn.XLOOKUP($A201,USA_Air!$C:$C,USA_Air!$BE:$BE),"USA Amazon",_xlfn.XLOOKUP($A201,USA_Amazon_Air!$C:$C,USA_Amazon_Air!$BE:$BE),"UK",_xlfn.XLOOKUP($A201,UK_Order!$C:$C,UK_Order!$BE:$BE),"MENA",_xlfn.XLOOKUP($A201,MENA_Order!$C:$C,MENA_Order!$BE:$BE),0),0))</f>
        <v>0</v>
      </c>
      <c r="H201" s="2" t="e">
        <f t="shared" si="9"/>
        <v>#VALUE!</v>
      </c>
      <c r="I201" s="4">
        <f t="shared" si="10"/>
        <v>0</v>
      </c>
      <c r="J201">
        <f t="shared" si="11"/>
        <v>27</v>
      </c>
    </row>
    <row r="202" spans="1:10" hidden="1">
      <c r="A202" t="str">
        <f t="array" ref="A202">IFERROR(INDEX(Summary!$D:$D,$J202)&amp;"","")</f>
        <v>FG00009</v>
      </c>
      <c r="B202" t="str">
        <f t="array" ref="B202">IF($A202="","",INDEX(Summary!$E:$E,$J202))</f>
        <v>Acacia Honey - 350 gm</v>
      </c>
      <c r="C202" t="str">
        <f t="array" ref="C202">IF($A202="","",INDEX(Summary!$B:$B,$J202))</f>
        <v>Honey</v>
      </c>
      <c r="D202" t="str">
        <f t="array" ref="D202">IF($A202="","",INDEX(Summary!$C:$C,$J202))</f>
        <v>C39</v>
      </c>
      <c r="E202" t="str">
        <f t="array" ref="E202">IF($A202="","",INDEX(Summary!$G$2:$N$2,MOD(ROW()-2,8)+1))</f>
        <v>MRP (Domestic)</v>
      </c>
      <c r="F202" s="2">
        <f t="array" ref="F202">IF($A202="",0,IFERROR(INDEX(Summary!$G$3:$N$62,$J202-2,MOD(ROW()-2,8)+1),0))</f>
        <v>2845</v>
      </c>
      <c r="G202" s="2">
        <f t="array" ref="G202">IF($A202="",0,IFERROR(_xlfn.SWITCH($E202,"MRP (Domestic)",_xlfn.XLOOKUP($A202,Domestic!$C:$C,Domestic!$BE:$BE),"ROW Manjari",_xlfn.XLOOKUP($A202,ROW_Manjari!$C:$C,ROW_Manjari!$BE:$BE),"USA Sea",_xlfn.XLOOKUP($A202,USA_Sea!$C:$C,USA_Sea!$BE:$BE),"Amazon USA Sea",_xlfn.XLOOKUP($A202,Amazon_USA_Sea!$C:$C,Amazon_USA_Sea!$AX:$AX),"USA Air",_xlfn.XLOOKUP($A202,USA_Air!$C:$C,USA_Air!$BE:$BE),"USA Amazon",_xlfn.XLOOKUP($A202,USA_Amazon_Air!$C:$C,USA_Amazon_Air!$BE:$BE),"UK",_xlfn.XLOOKUP($A202,UK_Order!$C:$C,UK_Order!$BE:$BE),"MENA",_xlfn.XLOOKUP($A202,MENA_Order!$C:$C,MENA_Order!$BE:$BE),0),0))</f>
        <v>2845</v>
      </c>
      <c r="H202" s="2">
        <f t="shared" si="9"/>
        <v>0</v>
      </c>
      <c r="I202" s="4">
        <f t="shared" si="10"/>
        <v>1</v>
      </c>
      <c r="J202">
        <f t="shared" si="11"/>
        <v>28</v>
      </c>
    </row>
    <row r="203" spans="1:10" hidden="1">
      <c r="A203" t="str">
        <f t="array" ref="A203">IFERROR(INDEX(Summary!$D:$D,$J203)&amp;"","")</f>
        <v>FG00009</v>
      </c>
      <c r="B203" t="str">
        <f t="array" ref="B203">IF($A203="","",INDEX(Summary!$E:$E,$J203))</f>
        <v>Acacia Honey - 350 gm</v>
      </c>
      <c r="C203" t="str">
        <f t="array" ref="C203">IF($A203="","",INDEX(Summary!$B:$B,$J203))</f>
        <v>Honey</v>
      </c>
      <c r="D203" t="str">
        <f t="array" ref="D203">IF($A203="","",INDEX(Summary!$C:$C,$J203))</f>
        <v>C39</v>
      </c>
      <c r="E203" t="str">
        <f t="array" ref="E203">IF($A203="","",INDEX(Summary!$G$2:$N$2,MOD(ROW()-2,8)+1))</f>
        <v>ROW Manjari</v>
      </c>
      <c r="F203" s="2">
        <f t="array" ref="F203">IF($A203="",0,IFERROR(INDEX(Summary!$G$3:$N$62,$J203-2,MOD(ROW()-2,8)+1),0))</f>
        <v>0</v>
      </c>
      <c r="G203" s="2">
        <f t="array" ref="G203">IF($A203="",0,IFERROR(_xlfn.SWITCH($E203,"MRP (Domestic)",_xlfn.XLOOKUP($A203,Domestic!$C:$C,Domestic!$BE:$BE),"ROW Manjari",_xlfn.XLOOKUP($A203,ROW_Manjari!$C:$C,ROW_Manjari!$BE:$BE),"USA Sea",_xlfn.XLOOKUP($A203,USA_Sea!$C:$C,USA_Sea!$BE:$BE),"Amazon USA Sea",_xlfn.XLOOKUP($A203,Amazon_USA_Sea!$C:$C,Amazon_USA_Sea!$AX:$AX),"USA Air",_xlfn.XLOOKUP($A203,USA_Air!$C:$C,USA_Air!$BE:$BE),"USA Amazon",_xlfn.XLOOKUP($A203,USA_Amazon_Air!$C:$C,USA_Amazon_Air!$BE:$BE),"UK",_xlfn.XLOOKUP($A203,UK_Order!$C:$C,UK_Order!$BE:$BE),"MENA",_xlfn.XLOOKUP($A203,MENA_Order!$C:$C,MENA_Order!$BE:$BE),0),0))</f>
        <v>0</v>
      </c>
      <c r="H203" s="2">
        <f t="shared" si="9"/>
        <v>0</v>
      </c>
      <c r="I203" s="4">
        <f t="shared" si="10"/>
        <v>0</v>
      </c>
      <c r="J203">
        <f t="shared" si="11"/>
        <v>28</v>
      </c>
    </row>
    <row r="204" spans="1:10" hidden="1">
      <c r="A204" t="str">
        <f t="array" ref="A204">IFERROR(INDEX(Summary!$D:$D,$J204)&amp;"","")</f>
        <v>FG00009</v>
      </c>
      <c r="B204" t="str">
        <f t="array" ref="B204">IF($A204="","",INDEX(Summary!$E:$E,$J204))</f>
        <v>Acacia Honey - 350 gm</v>
      </c>
      <c r="C204" t="str">
        <f t="array" ref="C204">IF($A204="","",INDEX(Summary!$B:$B,$J204))</f>
        <v>Honey</v>
      </c>
      <c r="D204" t="str">
        <f t="array" ref="D204">IF($A204="","",INDEX(Summary!$C:$C,$J204))</f>
        <v>C39</v>
      </c>
      <c r="E204" t="str">
        <f t="array" ref="E204">IF($A204="","",INDEX(Summary!$G$2:$N$2,MOD(ROW()-2,8)+1))</f>
        <v>USA Sea</v>
      </c>
      <c r="F204" s="2">
        <f t="array" ref="F204">IF($A204="",0,IFERROR(INDEX(Summary!$G$3:$N$62,$J204-2,MOD(ROW()-2,8)+1),0))</f>
        <v>0</v>
      </c>
      <c r="G204" s="2">
        <f t="array" ref="G204">IF($A204="",0,IFERROR(_xlfn.SWITCH($E204,"MRP (Domestic)",_xlfn.XLOOKUP($A204,Domestic!$C:$C,Domestic!$BE:$BE),"ROW Manjari",_xlfn.XLOOKUP($A204,ROW_Manjari!$C:$C,ROW_Manjari!$BE:$BE),"USA Sea",_xlfn.XLOOKUP($A204,USA_Sea!$C:$C,USA_Sea!$BE:$BE),"Amazon USA Sea",_xlfn.XLOOKUP($A204,Amazon_USA_Sea!$C:$C,Amazon_USA_Sea!$AX:$AX),"USA Air",_xlfn.XLOOKUP($A204,USA_Air!$C:$C,USA_Air!$BE:$BE),"USA Amazon",_xlfn.XLOOKUP($A204,USA_Amazon_Air!$C:$C,USA_Amazon_Air!$BE:$BE),"UK",_xlfn.XLOOKUP($A204,UK_Order!$C:$C,UK_Order!$BE:$BE),"MENA",_xlfn.XLOOKUP($A204,MENA_Order!$C:$C,MENA_Order!$BE:$BE),0),0))</f>
        <v>0</v>
      </c>
      <c r="H204" s="2">
        <f t="shared" si="9"/>
        <v>0</v>
      </c>
      <c r="I204" s="4">
        <f t="shared" si="10"/>
        <v>0</v>
      </c>
      <c r="J204">
        <f t="shared" si="11"/>
        <v>28</v>
      </c>
    </row>
    <row r="205" spans="1:10" hidden="1">
      <c r="A205" t="str">
        <f t="array" ref="A205">IFERROR(INDEX(Summary!$D:$D,$J205)&amp;"","")</f>
        <v>FG00009</v>
      </c>
      <c r="B205" t="str">
        <f t="array" ref="B205">IF($A205="","",INDEX(Summary!$E:$E,$J205))</f>
        <v>Acacia Honey - 350 gm</v>
      </c>
      <c r="C205" t="str">
        <f t="array" ref="C205">IF($A205="","",INDEX(Summary!$B:$B,$J205))</f>
        <v>Honey</v>
      </c>
      <c r="D205" t="str">
        <f t="array" ref="D205">IF($A205="","",INDEX(Summary!$C:$C,$J205))</f>
        <v>C39</v>
      </c>
      <c r="E205" t="str">
        <f t="array" ref="E205">IF($A205="","",INDEX(Summary!$G$2:$N$2,MOD(ROW()-2,8)+1))</f>
        <v>Amazon USA Sea</v>
      </c>
      <c r="F205" s="2">
        <f t="array" ref="F205">IF($A205="",0,IFERROR(INDEX(Summary!$G$3:$N$62,$J205-2,MOD(ROW()-2,8)+1),0))</f>
        <v>0</v>
      </c>
      <c r="G205" s="2">
        <f t="array" ref="G205">IF($A205="",0,IFERROR(_xlfn.SWITCH($E205,"MRP (Domestic)",_xlfn.XLOOKUP($A205,Domestic!$C:$C,Domestic!$BE:$BE),"ROW Manjari",_xlfn.XLOOKUP($A205,ROW_Manjari!$C:$C,ROW_Manjari!$BE:$BE),"USA Sea",_xlfn.XLOOKUP($A205,USA_Sea!$C:$C,USA_Sea!$BE:$BE),"Amazon USA Sea",_xlfn.XLOOKUP($A205,Amazon_USA_Sea!$C:$C,Amazon_USA_Sea!$AX:$AX),"USA Air",_xlfn.XLOOKUP($A205,USA_Air!$C:$C,USA_Air!$BE:$BE),"USA Amazon",_xlfn.XLOOKUP($A205,USA_Amazon_Air!$C:$C,USA_Amazon_Air!$BE:$BE),"UK",_xlfn.XLOOKUP($A205,UK_Order!$C:$C,UK_Order!$BE:$BE),"MENA",_xlfn.XLOOKUP($A205,MENA_Order!$C:$C,MENA_Order!$BE:$BE),0),0))</f>
        <v>0</v>
      </c>
      <c r="H205" s="2">
        <f t="shared" si="9"/>
        <v>0</v>
      </c>
      <c r="I205" s="4">
        <f t="shared" si="10"/>
        <v>0</v>
      </c>
      <c r="J205">
        <f t="shared" si="11"/>
        <v>28</v>
      </c>
    </row>
    <row r="206" spans="1:10" hidden="1">
      <c r="A206" t="str">
        <f t="array" ref="A206">IFERROR(INDEX(Summary!$D:$D,$J206)&amp;"","")</f>
        <v>FG00009</v>
      </c>
      <c r="B206" t="str">
        <f t="array" ref="B206">IF($A206="","",INDEX(Summary!$E:$E,$J206))</f>
        <v>Acacia Honey - 350 gm</v>
      </c>
      <c r="C206" t="str">
        <f t="array" ref="C206">IF($A206="","",INDEX(Summary!$B:$B,$J206))</f>
        <v>Honey</v>
      </c>
      <c r="D206" t="str">
        <f t="array" ref="D206">IF($A206="","",INDEX(Summary!$C:$C,$J206))</f>
        <v>C39</v>
      </c>
      <c r="E206" t="str">
        <f t="array" ref="E206">IF($A206="","",INDEX(Summary!$G$2:$N$2,MOD(ROW()-2,8)+1))</f>
        <v>USA Air</v>
      </c>
      <c r="F206" s="2">
        <f t="array" ref="F206">IF($A206="",0,IFERROR(INDEX(Summary!$G$3:$N$62,$J206-2,MOD(ROW()-2,8)+1),0))</f>
        <v>0</v>
      </c>
      <c r="G206" s="2">
        <f t="array" ref="G206">IF($A206="",0,IFERROR(_xlfn.SWITCH($E206,"MRP (Domestic)",_xlfn.XLOOKUP($A206,Domestic!$C:$C,Domestic!$BE:$BE),"ROW Manjari",_xlfn.XLOOKUP($A206,ROW_Manjari!$C:$C,ROW_Manjari!$BE:$BE),"USA Sea",_xlfn.XLOOKUP($A206,USA_Sea!$C:$C,USA_Sea!$BE:$BE),"Amazon USA Sea",_xlfn.XLOOKUP($A206,Amazon_USA_Sea!$C:$C,Amazon_USA_Sea!$AX:$AX),"USA Air",_xlfn.XLOOKUP($A206,USA_Air!$C:$C,USA_Air!$BE:$BE),"USA Amazon",_xlfn.XLOOKUP($A206,USA_Amazon_Air!$C:$C,USA_Amazon_Air!$BE:$BE),"UK",_xlfn.XLOOKUP($A206,UK_Order!$C:$C,UK_Order!$BE:$BE),"MENA",_xlfn.XLOOKUP($A206,MENA_Order!$C:$C,MENA_Order!$BE:$BE),0),0))</f>
        <v>0</v>
      </c>
      <c r="H206" s="2">
        <f t="shared" si="9"/>
        <v>0</v>
      </c>
      <c r="I206" s="4">
        <f t="shared" si="10"/>
        <v>0</v>
      </c>
      <c r="J206">
        <f t="shared" si="11"/>
        <v>28</v>
      </c>
    </row>
    <row r="207" spans="1:10" hidden="1">
      <c r="A207" t="str">
        <f t="array" ref="A207">IFERROR(INDEX(Summary!$D:$D,$J207)&amp;"","")</f>
        <v>FG00009</v>
      </c>
      <c r="B207" t="str">
        <f t="array" ref="B207">IF($A207="","",INDEX(Summary!$E:$E,$J207))</f>
        <v>Acacia Honey - 350 gm</v>
      </c>
      <c r="C207" t="str">
        <f t="array" ref="C207">IF($A207="","",INDEX(Summary!$B:$B,$J207))</f>
        <v>Honey</v>
      </c>
      <c r="D207" t="str">
        <f t="array" ref="D207">IF($A207="","",INDEX(Summary!$C:$C,$J207))</f>
        <v>C39</v>
      </c>
      <c r="E207" t="str">
        <f t="array" ref="E207">IF($A207="","",INDEX(Summary!$G$2:$N$2,MOD(ROW()-2,8)+1))</f>
        <v>USA Amazon</v>
      </c>
      <c r="F207" s="2">
        <f t="array" ref="F207">IF($A207="",0,IFERROR(INDEX(Summary!$G$3:$N$62,$J207-2,MOD(ROW()-2,8)+1),0))</f>
        <v>0</v>
      </c>
      <c r="G207" s="2">
        <f t="array" ref="G207">IF($A207="",0,IFERROR(_xlfn.SWITCH($E207,"MRP (Domestic)",_xlfn.XLOOKUP($A207,Domestic!$C:$C,Domestic!$BE:$BE),"ROW Manjari",_xlfn.XLOOKUP($A207,ROW_Manjari!$C:$C,ROW_Manjari!$BE:$BE),"USA Sea",_xlfn.XLOOKUP($A207,USA_Sea!$C:$C,USA_Sea!$BE:$BE),"Amazon USA Sea",_xlfn.XLOOKUP($A207,Amazon_USA_Sea!$C:$C,Amazon_USA_Sea!$AX:$AX),"USA Air",_xlfn.XLOOKUP($A207,USA_Air!$C:$C,USA_Air!$BE:$BE),"USA Amazon",_xlfn.XLOOKUP($A207,USA_Amazon_Air!$C:$C,USA_Amazon_Air!$BE:$BE),"UK",_xlfn.XLOOKUP($A207,UK_Order!$C:$C,UK_Order!$BE:$BE),"MENA",_xlfn.XLOOKUP($A207,MENA_Order!$C:$C,MENA_Order!$BE:$BE),0),0))</f>
        <v>0</v>
      </c>
      <c r="H207" s="2">
        <f t="shared" si="9"/>
        <v>0</v>
      </c>
      <c r="I207" s="4">
        <f t="shared" si="10"/>
        <v>0</v>
      </c>
      <c r="J207">
        <f t="shared" si="11"/>
        <v>28</v>
      </c>
    </row>
    <row r="208" spans="1:10" hidden="1">
      <c r="A208" t="str">
        <f t="array" ref="A208">IFERROR(INDEX(Summary!$D:$D,$J208)&amp;"","")</f>
        <v>FG00009</v>
      </c>
      <c r="B208" t="str">
        <f t="array" ref="B208">IF($A208="","",INDEX(Summary!$E:$E,$J208))</f>
        <v>Acacia Honey - 350 gm</v>
      </c>
      <c r="C208" t="str">
        <f t="array" ref="C208">IF($A208="","",INDEX(Summary!$B:$B,$J208))</f>
        <v>Honey</v>
      </c>
      <c r="D208" t="str">
        <f t="array" ref="D208">IF($A208="","",INDEX(Summary!$C:$C,$J208))</f>
        <v>C39</v>
      </c>
      <c r="E208" t="str">
        <f t="array" ref="E208">IF($A208="","",INDEX(Summary!$G$2:$N$2,MOD(ROW()-2,8)+1))</f>
        <v>UK</v>
      </c>
      <c r="F208" s="2">
        <f t="array" ref="F208">IF($A208="",0,IFERROR(INDEX(Summary!$G$3:$N$62,$J208-2,MOD(ROW()-2,8)+1),0))</f>
        <v>0</v>
      </c>
      <c r="G208" s="2">
        <f t="array" ref="G208">IF($A208="",0,IFERROR(_xlfn.SWITCH($E208,"MRP (Domestic)",_xlfn.XLOOKUP($A208,Domestic!$C:$C,Domestic!$BE:$BE),"ROW Manjari",_xlfn.XLOOKUP($A208,ROW_Manjari!$C:$C,ROW_Manjari!$BE:$BE),"USA Sea",_xlfn.XLOOKUP($A208,USA_Sea!$C:$C,USA_Sea!$BE:$BE),"Amazon USA Sea",_xlfn.XLOOKUP($A208,Amazon_USA_Sea!$C:$C,Amazon_USA_Sea!$AX:$AX),"USA Air",_xlfn.XLOOKUP($A208,USA_Air!$C:$C,USA_Air!$BE:$BE),"USA Amazon",_xlfn.XLOOKUP($A208,USA_Amazon_Air!$C:$C,USA_Amazon_Air!$BE:$BE),"UK",_xlfn.XLOOKUP($A208,UK_Order!$C:$C,UK_Order!$BE:$BE),"MENA",_xlfn.XLOOKUP($A208,MENA_Order!$C:$C,MENA_Order!$BE:$BE),0),0))</f>
        <v>0</v>
      </c>
      <c r="H208" s="2">
        <f t="shared" si="9"/>
        <v>0</v>
      </c>
      <c r="I208" s="4">
        <f t="shared" si="10"/>
        <v>0</v>
      </c>
      <c r="J208">
        <f t="shared" si="11"/>
        <v>28</v>
      </c>
    </row>
    <row r="209" spans="1:10">
      <c r="A209" t="str">
        <f t="array" ref="A209">IFERROR(INDEX(Summary!$D:$D,$J209)&amp;"","")</f>
        <v>FG00009</v>
      </c>
      <c r="B209" t="str">
        <f t="array" ref="B209">IF($A209="","",INDEX(Summary!$E:$E,$J209))</f>
        <v>Acacia Honey - 350 gm</v>
      </c>
      <c r="C209" t="str">
        <f t="array" ref="C209">IF($A209="","",INDEX(Summary!$B:$B,$J209))</f>
        <v>Honey</v>
      </c>
      <c r="D209" t="str">
        <f t="array" ref="D209">IF($A209="","",INDEX(Summary!$C:$C,$J209))</f>
        <v>C39</v>
      </c>
      <c r="E209" t="str">
        <f t="array" ref="E209">IF($A209="","",INDEX(Summary!$G$2:$N$2,MOD(ROW()-2,8)+1))</f>
        <v>MENA</v>
      </c>
      <c r="F209" s="2">
        <f t="array" ref="F209">IF($A209="",0,IFERROR(INDEX(Summary!$G$3:$N$62,$J209-2,MOD(ROW()-2,8)+1),0))</f>
        <v>0</v>
      </c>
      <c r="G209" s="2">
        <f t="array" ref="G209">IF($A209="",0,IFERROR(_xlfn.SWITCH($E209,"MRP (Domestic)",_xlfn.XLOOKUP($A209,Domestic!$C:$C,Domestic!$BE:$BE),"ROW Manjari",_xlfn.XLOOKUP($A209,ROW_Manjari!$C:$C,ROW_Manjari!$BE:$BE),"USA Sea",_xlfn.XLOOKUP($A209,USA_Sea!$C:$C,USA_Sea!$BE:$BE),"Amazon USA Sea",_xlfn.XLOOKUP($A209,Amazon_USA_Sea!$C:$C,Amazon_USA_Sea!$AX:$AX),"USA Air",_xlfn.XLOOKUP($A209,USA_Air!$C:$C,USA_Air!$BE:$BE),"USA Amazon",_xlfn.XLOOKUP($A209,USA_Amazon_Air!$C:$C,USA_Amazon_Air!$BE:$BE),"UK",_xlfn.XLOOKUP($A209,UK_Order!$C:$C,UK_Order!$BE:$BE),"MENA",_xlfn.XLOOKUP($A209,MENA_Order!$C:$C,MENA_Order!$BE:$BE),0),0))</f>
        <v>0</v>
      </c>
      <c r="H209" s="2">
        <f t="shared" si="9"/>
        <v>0</v>
      </c>
      <c r="I209" s="4">
        <f t="shared" si="10"/>
        <v>0</v>
      </c>
      <c r="J209">
        <f t="shared" si="11"/>
        <v>28</v>
      </c>
    </row>
    <row r="210" spans="1:10" hidden="1">
      <c r="A210" t="str">
        <f t="array" ref="A210">IFERROR(INDEX(Summary!$D:$D,$J210)&amp;"","")</f>
        <v>FG00729</v>
      </c>
      <c r="B210" t="str">
        <f t="array" ref="B210">IF($A210="","",INDEX(Summary!$E:$E,$J210))</f>
        <v>Khapli Atta (Stoneground) - 250gm</v>
      </c>
      <c r="C210" t="str">
        <f t="array" ref="C210">IF($A210="","",INDEX(Summary!$B:$B,$J210))</f>
        <v>Atta</v>
      </c>
      <c r="D210" t="str">
        <f t="array" ref="D210">IF($A210="","",INDEX(Summary!$C:$C,$J210))</f>
        <v>C39</v>
      </c>
      <c r="E210" t="str">
        <f t="array" ref="E210">IF($A210="","",INDEX(Summary!$G$2:$N$2,MOD(ROW()-2,8)+1))</f>
        <v>MRP (Domestic)</v>
      </c>
      <c r="F210" s="2">
        <f t="array" ref="F210">IF($A210="",0,IFERROR(INDEX(Summary!$G$3:$N$62,$J210-2,MOD(ROW()-2,8)+1),0))</f>
        <v>0</v>
      </c>
      <c r="G210" s="2">
        <f t="array" ref="G210">IF($A210="",0,IFERROR(_xlfn.SWITCH($E210,"MRP (Domestic)",_xlfn.XLOOKUP($A210,Domestic!$C:$C,Domestic!$BE:$BE),"ROW Manjari",_xlfn.XLOOKUP($A210,ROW_Manjari!$C:$C,ROW_Manjari!$BE:$BE),"USA Sea",_xlfn.XLOOKUP($A210,USA_Sea!$C:$C,USA_Sea!$BE:$BE),"Amazon USA Sea",_xlfn.XLOOKUP($A210,Amazon_USA_Sea!$C:$C,Amazon_USA_Sea!$AX:$AX),"USA Air",_xlfn.XLOOKUP($A210,USA_Air!$C:$C,USA_Air!$BE:$BE),"USA Amazon",_xlfn.XLOOKUP($A210,USA_Amazon_Air!$C:$C,USA_Amazon_Air!$BE:$BE),"UK",_xlfn.XLOOKUP($A210,UK_Order!$C:$C,UK_Order!$BE:$BE),"MENA",_xlfn.XLOOKUP($A210,MENA_Order!$C:$C,MENA_Order!$BE:$BE),0),0))</f>
        <v>0</v>
      </c>
      <c r="H210" s="2">
        <f t="shared" si="9"/>
        <v>0</v>
      </c>
      <c r="I210" s="4">
        <f t="shared" si="10"/>
        <v>0</v>
      </c>
      <c r="J210">
        <f t="shared" si="11"/>
        <v>29</v>
      </c>
    </row>
    <row r="211" spans="1:10" hidden="1">
      <c r="A211" t="str">
        <f t="array" ref="A211">IFERROR(INDEX(Summary!$D:$D,$J211)&amp;"","")</f>
        <v>FG00729</v>
      </c>
      <c r="B211" t="str">
        <f t="array" ref="B211">IF($A211="","",INDEX(Summary!$E:$E,$J211))</f>
        <v>Khapli Atta (Stoneground) - 250gm</v>
      </c>
      <c r="C211" t="str">
        <f t="array" ref="C211">IF($A211="","",INDEX(Summary!$B:$B,$J211))</f>
        <v>Atta</v>
      </c>
      <c r="D211" t="str">
        <f t="array" ref="D211">IF($A211="","",INDEX(Summary!$C:$C,$J211))</f>
        <v>C39</v>
      </c>
      <c r="E211" t="str">
        <f t="array" ref="E211">IF($A211="","",INDEX(Summary!$G$2:$N$2,MOD(ROW()-2,8)+1))</f>
        <v>ROW Manjari</v>
      </c>
      <c r="F211" s="2">
        <f t="array" ref="F211">IF($A211="",0,IFERROR(INDEX(Summary!$G$3:$N$62,$J211-2,MOD(ROW()-2,8)+1),0))</f>
        <v>0</v>
      </c>
      <c r="G211" s="2">
        <f t="array" ref="G211">IF($A211="",0,IFERROR(_xlfn.SWITCH($E211,"MRP (Domestic)",_xlfn.XLOOKUP($A211,Domestic!$C:$C,Domestic!$BE:$BE),"ROW Manjari",_xlfn.XLOOKUP($A211,ROW_Manjari!$C:$C,ROW_Manjari!$BE:$BE),"USA Sea",_xlfn.XLOOKUP($A211,USA_Sea!$C:$C,USA_Sea!$BE:$BE),"Amazon USA Sea",_xlfn.XLOOKUP($A211,Amazon_USA_Sea!$C:$C,Amazon_USA_Sea!$AX:$AX),"USA Air",_xlfn.XLOOKUP($A211,USA_Air!$C:$C,USA_Air!$BE:$BE),"USA Amazon",_xlfn.XLOOKUP($A211,USA_Amazon_Air!$C:$C,USA_Amazon_Air!$BE:$BE),"UK",_xlfn.XLOOKUP($A211,UK_Order!$C:$C,UK_Order!$BE:$BE),"MENA",_xlfn.XLOOKUP($A211,MENA_Order!$C:$C,MENA_Order!$BE:$BE),0),0))</f>
        <v>0</v>
      </c>
      <c r="H211" s="2">
        <f t="shared" si="9"/>
        <v>0</v>
      </c>
      <c r="I211" s="4">
        <f t="shared" si="10"/>
        <v>0</v>
      </c>
      <c r="J211">
        <f t="shared" si="11"/>
        <v>29</v>
      </c>
    </row>
    <row r="212" spans="1:10" hidden="1">
      <c r="A212" t="str">
        <f t="array" ref="A212">IFERROR(INDEX(Summary!$D:$D,$J212)&amp;"","")</f>
        <v>FG00729</v>
      </c>
      <c r="B212" t="str">
        <f t="array" ref="B212">IF($A212="","",INDEX(Summary!$E:$E,$J212))</f>
        <v>Khapli Atta (Stoneground) - 250gm</v>
      </c>
      <c r="C212" t="str">
        <f t="array" ref="C212">IF($A212="","",INDEX(Summary!$B:$B,$J212))</f>
        <v>Atta</v>
      </c>
      <c r="D212" t="str">
        <f t="array" ref="D212">IF($A212="","",INDEX(Summary!$C:$C,$J212))</f>
        <v>C39</v>
      </c>
      <c r="E212" t="str">
        <f t="array" ref="E212">IF($A212="","",INDEX(Summary!$G$2:$N$2,MOD(ROW()-2,8)+1))</f>
        <v>USA Sea</v>
      </c>
      <c r="F212" s="2">
        <f t="array" ref="F212">IF($A212="",0,IFERROR(INDEX(Summary!$G$3:$N$62,$J212-2,MOD(ROW()-2,8)+1),0))</f>
        <v>0</v>
      </c>
      <c r="G212" s="2">
        <f t="array" ref="G212">IF($A212="",0,IFERROR(_xlfn.SWITCH($E212,"MRP (Domestic)",_xlfn.XLOOKUP($A212,Domestic!$C:$C,Domestic!$BE:$BE),"ROW Manjari",_xlfn.XLOOKUP($A212,ROW_Manjari!$C:$C,ROW_Manjari!$BE:$BE),"USA Sea",_xlfn.XLOOKUP($A212,USA_Sea!$C:$C,USA_Sea!$BE:$BE),"Amazon USA Sea",_xlfn.XLOOKUP($A212,Amazon_USA_Sea!$C:$C,Amazon_USA_Sea!$AX:$AX),"USA Air",_xlfn.XLOOKUP($A212,USA_Air!$C:$C,USA_Air!$BE:$BE),"USA Amazon",_xlfn.XLOOKUP($A212,USA_Amazon_Air!$C:$C,USA_Amazon_Air!$BE:$BE),"UK",_xlfn.XLOOKUP($A212,UK_Order!$C:$C,UK_Order!$BE:$BE),"MENA",_xlfn.XLOOKUP($A212,MENA_Order!$C:$C,MENA_Order!$BE:$BE),0),0))</f>
        <v>0</v>
      </c>
      <c r="H212" s="2">
        <f t="shared" si="9"/>
        <v>0</v>
      </c>
      <c r="I212" s="4">
        <f t="shared" si="10"/>
        <v>0</v>
      </c>
      <c r="J212">
        <f t="shared" si="11"/>
        <v>29</v>
      </c>
    </row>
    <row r="213" spans="1:10" hidden="1">
      <c r="A213" t="str">
        <f t="array" ref="A213">IFERROR(INDEX(Summary!$D:$D,$J213)&amp;"","")</f>
        <v>FG00729</v>
      </c>
      <c r="B213" t="str">
        <f t="array" ref="B213">IF($A213="","",INDEX(Summary!$E:$E,$J213))</f>
        <v>Khapli Atta (Stoneground) - 250gm</v>
      </c>
      <c r="C213" t="str">
        <f t="array" ref="C213">IF($A213="","",INDEX(Summary!$B:$B,$J213))</f>
        <v>Atta</v>
      </c>
      <c r="D213" t="str">
        <f t="array" ref="D213">IF($A213="","",INDEX(Summary!$C:$C,$J213))</f>
        <v>C39</v>
      </c>
      <c r="E213" t="str">
        <f t="array" ref="E213">IF($A213="","",INDEX(Summary!$G$2:$N$2,MOD(ROW()-2,8)+1))</f>
        <v>Amazon USA Sea</v>
      </c>
      <c r="F213" s="2">
        <f t="array" ref="F213">IF($A213="",0,IFERROR(INDEX(Summary!$G$3:$N$62,$J213-2,MOD(ROW()-2,8)+1),0))</f>
        <v>0</v>
      </c>
      <c r="G213" s="2">
        <f t="array" ref="G213">IF($A213="",0,IFERROR(_xlfn.SWITCH($E213,"MRP (Domestic)",_xlfn.XLOOKUP($A213,Domestic!$C:$C,Domestic!$BE:$BE),"ROW Manjari",_xlfn.XLOOKUP($A213,ROW_Manjari!$C:$C,ROW_Manjari!$BE:$BE),"USA Sea",_xlfn.XLOOKUP($A213,USA_Sea!$C:$C,USA_Sea!$BE:$BE),"Amazon USA Sea",_xlfn.XLOOKUP($A213,Amazon_USA_Sea!$C:$C,Amazon_USA_Sea!$AX:$AX),"USA Air",_xlfn.XLOOKUP($A213,USA_Air!$C:$C,USA_Air!$BE:$BE),"USA Amazon",_xlfn.XLOOKUP($A213,USA_Amazon_Air!$C:$C,USA_Amazon_Air!$BE:$BE),"UK",_xlfn.XLOOKUP($A213,UK_Order!$C:$C,UK_Order!$BE:$BE),"MENA",_xlfn.XLOOKUP($A213,MENA_Order!$C:$C,MENA_Order!$BE:$BE),0),0))</f>
        <v>0</v>
      </c>
      <c r="H213" s="2">
        <f t="shared" si="9"/>
        <v>0</v>
      </c>
      <c r="I213" s="4">
        <f t="shared" si="10"/>
        <v>0</v>
      </c>
      <c r="J213">
        <f t="shared" si="11"/>
        <v>29</v>
      </c>
    </row>
    <row r="214" spans="1:10" hidden="1">
      <c r="A214" t="str">
        <f t="array" ref="A214">IFERROR(INDEX(Summary!$D:$D,$J214)&amp;"","")</f>
        <v>FG00729</v>
      </c>
      <c r="B214" t="str">
        <f t="array" ref="B214">IF($A214="","",INDEX(Summary!$E:$E,$J214))</f>
        <v>Khapli Atta (Stoneground) - 250gm</v>
      </c>
      <c r="C214" t="str">
        <f t="array" ref="C214">IF($A214="","",INDEX(Summary!$B:$B,$J214))</f>
        <v>Atta</v>
      </c>
      <c r="D214" t="str">
        <f t="array" ref="D214">IF($A214="","",INDEX(Summary!$C:$C,$J214))</f>
        <v>C39</v>
      </c>
      <c r="E214" t="str">
        <f t="array" ref="E214">IF($A214="","",INDEX(Summary!$G$2:$N$2,MOD(ROW()-2,8)+1))</f>
        <v>USA Air</v>
      </c>
      <c r="F214" s="2">
        <f t="array" ref="F214">IF($A214="",0,IFERROR(INDEX(Summary!$G$3:$N$62,$J214-2,MOD(ROW()-2,8)+1),0))</f>
        <v>0</v>
      </c>
      <c r="G214" s="2">
        <f t="array" ref="G214">IF($A214="",0,IFERROR(_xlfn.SWITCH($E214,"MRP (Domestic)",_xlfn.XLOOKUP($A214,Domestic!$C:$C,Domestic!$BE:$BE),"ROW Manjari",_xlfn.XLOOKUP($A214,ROW_Manjari!$C:$C,ROW_Manjari!$BE:$BE),"USA Sea",_xlfn.XLOOKUP($A214,USA_Sea!$C:$C,USA_Sea!$BE:$BE),"Amazon USA Sea",_xlfn.XLOOKUP($A214,Amazon_USA_Sea!$C:$C,Amazon_USA_Sea!$AX:$AX),"USA Air",_xlfn.XLOOKUP($A214,USA_Air!$C:$C,USA_Air!$BE:$BE),"USA Amazon",_xlfn.XLOOKUP($A214,USA_Amazon_Air!$C:$C,USA_Amazon_Air!$BE:$BE),"UK",_xlfn.XLOOKUP($A214,UK_Order!$C:$C,UK_Order!$BE:$BE),"MENA",_xlfn.XLOOKUP($A214,MENA_Order!$C:$C,MENA_Order!$BE:$BE),0),0))</f>
        <v>0</v>
      </c>
      <c r="H214" s="2">
        <f t="shared" si="9"/>
        <v>0</v>
      </c>
      <c r="I214" s="4">
        <f t="shared" si="10"/>
        <v>0</v>
      </c>
      <c r="J214">
        <f t="shared" si="11"/>
        <v>29</v>
      </c>
    </row>
    <row r="215" spans="1:10" hidden="1">
      <c r="A215" t="str">
        <f t="array" ref="A215">IFERROR(INDEX(Summary!$D:$D,$J215)&amp;"","")</f>
        <v>FG00729</v>
      </c>
      <c r="B215" t="str">
        <f t="array" ref="B215">IF($A215="","",INDEX(Summary!$E:$E,$J215))</f>
        <v>Khapli Atta (Stoneground) - 250gm</v>
      </c>
      <c r="C215" t="str">
        <f t="array" ref="C215">IF($A215="","",INDEX(Summary!$B:$B,$J215))</f>
        <v>Atta</v>
      </c>
      <c r="D215" t="str">
        <f t="array" ref="D215">IF($A215="","",INDEX(Summary!$C:$C,$J215))</f>
        <v>C39</v>
      </c>
      <c r="E215" t="str">
        <f t="array" ref="E215">IF($A215="","",INDEX(Summary!$G$2:$N$2,MOD(ROW()-2,8)+1))</f>
        <v>USA Amazon</v>
      </c>
      <c r="F215" s="2">
        <f t="array" ref="F215">IF($A215="",0,IFERROR(INDEX(Summary!$G$3:$N$62,$J215-2,MOD(ROW()-2,8)+1),0))</f>
        <v>0</v>
      </c>
      <c r="G215" s="2">
        <f t="array" ref="G215">IF($A215="",0,IFERROR(_xlfn.SWITCH($E215,"MRP (Domestic)",_xlfn.XLOOKUP($A215,Domestic!$C:$C,Domestic!$BE:$BE),"ROW Manjari",_xlfn.XLOOKUP($A215,ROW_Manjari!$C:$C,ROW_Manjari!$BE:$BE),"USA Sea",_xlfn.XLOOKUP($A215,USA_Sea!$C:$C,USA_Sea!$BE:$BE),"Amazon USA Sea",_xlfn.XLOOKUP($A215,Amazon_USA_Sea!$C:$C,Amazon_USA_Sea!$AX:$AX),"USA Air",_xlfn.XLOOKUP($A215,USA_Air!$C:$C,USA_Air!$BE:$BE),"USA Amazon",_xlfn.XLOOKUP($A215,USA_Amazon_Air!$C:$C,USA_Amazon_Air!$BE:$BE),"UK",_xlfn.XLOOKUP($A215,UK_Order!$C:$C,UK_Order!$BE:$BE),"MENA",_xlfn.XLOOKUP($A215,MENA_Order!$C:$C,MENA_Order!$BE:$BE),0),0))</f>
        <v>0</v>
      </c>
      <c r="H215" s="2">
        <f t="shared" si="9"/>
        <v>0</v>
      </c>
      <c r="I215" s="4">
        <f t="shared" si="10"/>
        <v>0</v>
      </c>
      <c r="J215">
        <f t="shared" si="11"/>
        <v>29</v>
      </c>
    </row>
    <row r="216" spans="1:10" hidden="1">
      <c r="A216" t="str">
        <f t="array" ref="A216">IFERROR(INDEX(Summary!$D:$D,$J216)&amp;"","")</f>
        <v>FG00729</v>
      </c>
      <c r="B216" t="str">
        <f t="array" ref="B216">IF($A216="","",INDEX(Summary!$E:$E,$J216))</f>
        <v>Khapli Atta (Stoneground) - 250gm</v>
      </c>
      <c r="C216" t="str">
        <f t="array" ref="C216">IF($A216="","",INDEX(Summary!$B:$B,$J216))</f>
        <v>Atta</v>
      </c>
      <c r="D216" t="str">
        <f t="array" ref="D216">IF($A216="","",INDEX(Summary!$C:$C,$J216))</f>
        <v>C39</v>
      </c>
      <c r="E216" t="str">
        <f t="array" ref="E216">IF($A216="","",INDEX(Summary!$G$2:$N$2,MOD(ROW()-2,8)+1))</f>
        <v>UK</v>
      </c>
      <c r="F216" s="2">
        <f t="array" ref="F216">IF($A216="",0,IFERROR(INDEX(Summary!$G$3:$N$62,$J216-2,MOD(ROW()-2,8)+1),0))</f>
        <v>0</v>
      </c>
      <c r="G216" s="2">
        <f t="array" ref="G216">IF($A216="",0,IFERROR(_xlfn.SWITCH($E216,"MRP (Domestic)",_xlfn.XLOOKUP($A216,Domestic!$C:$C,Domestic!$BE:$BE),"ROW Manjari",_xlfn.XLOOKUP($A216,ROW_Manjari!$C:$C,ROW_Manjari!$BE:$BE),"USA Sea",_xlfn.XLOOKUP($A216,USA_Sea!$C:$C,USA_Sea!$BE:$BE),"Amazon USA Sea",_xlfn.XLOOKUP($A216,Amazon_USA_Sea!$C:$C,Amazon_USA_Sea!$AX:$AX),"USA Air",_xlfn.XLOOKUP($A216,USA_Air!$C:$C,USA_Air!$BE:$BE),"USA Amazon",_xlfn.XLOOKUP($A216,USA_Amazon_Air!$C:$C,USA_Amazon_Air!$BE:$BE),"UK",_xlfn.XLOOKUP($A216,UK_Order!$C:$C,UK_Order!$BE:$BE),"MENA",_xlfn.XLOOKUP($A216,MENA_Order!$C:$C,MENA_Order!$BE:$BE),0),0))</f>
        <v>0</v>
      </c>
      <c r="H216" s="2">
        <f t="shared" si="9"/>
        <v>0</v>
      </c>
      <c r="I216" s="4">
        <f t="shared" si="10"/>
        <v>0</v>
      </c>
      <c r="J216">
        <f t="shared" si="11"/>
        <v>29</v>
      </c>
    </row>
    <row r="217" spans="1:10">
      <c r="A217" t="str">
        <f t="array" ref="A217">IFERROR(INDEX(Summary!$D:$D,$J217)&amp;"","")</f>
        <v>FG00729</v>
      </c>
      <c r="B217" t="str">
        <f t="array" ref="B217">IF($A217="","",INDEX(Summary!$E:$E,$J217))</f>
        <v>Khapli Atta (Stoneground) - 250gm</v>
      </c>
      <c r="C217" t="str">
        <f t="array" ref="C217">IF($A217="","",INDEX(Summary!$B:$B,$J217))</f>
        <v>Atta</v>
      </c>
      <c r="D217" t="str">
        <f t="array" ref="D217">IF($A217="","",INDEX(Summary!$C:$C,$J217))</f>
        <v>C39</v>
      </c>
      <c r="E217" t="str">
        <f t="array" ref="E217">IF($A217="","",INDEX(Summary!$G$2:$N$2,MOD(ROW()-2,8)+1))</f>
        <v>MENA</v>
      </c>
      <c r="F217" s="2" t="str">
        <f t="array" ref="F217">IF($A217="",0,IFERROR(INDEX(Summary!$G$3:$N$62,$J217-2,MOD(ROW()-2,8)+1),0))</f>
        <v/>
      </c>
      <c r="G217" s="2">
        <f t="array" ref="G217">IF($A217="",0,IFERROR(_xlfn.SWITCH($E217,"MRP (Domestic)",_xlfn.XLOOKUP($A217,Domestic!$C:$C,Domestic!$BE:$BE),"ROW Manjari",_xlfn.XLOOKUP($A217,ROW_Manjari!$C:$C,ROW_Manjari!$BE:$BE),"USA Sea",_xlfn.XLOOKUP($A217,USA_Sea!$C:$C,USA_Sea!$BE:$BE),"Amazon USA Sea",_xlfn.XLOOKUP($A217,Amazon_USA_Sea!$C:$C,Amazon_USA_Sea!$AX:$AX),"USA Air",_xlfn.XLOOKUP($A217,USA_Air!$C:$C,USA_Air!$BE:$BE),"USA Amazon",_xlfn.XLOOKUP($A217,USA_Amazon_Air!$C:$C,USA_Amazon_Air!$BE:$BE),"UK",_xlfn.XLOOKUP($A217,UK_Order!$C:$C,UK_Order!$BE:$BE),"MENA",_xlfn.XLOOKUP($A217,MENA_Order!$C:$C,MENA_Order!$BE:$BE),0),0))</f>
        <v>0</v>
      </c>
      <c r="H217" s="2" t="e">
        <f t="shared" si="9"/>
        <v>#VALUE!</v>
      </c>
      <c r="I217" s="4">
        <f t="shared" si="10"/>
        <v>0</v>
      </c>
      <c r="J217">
        <f t="shared" si="11"/>
        <v>29</v>
      </c>
    </row>
    <row r="218" spans="1:10" hidden="1">
      <c r="A218" t="str">
        <f t="array" ref="A218">IFERROR(INDEX(Summary!$D:$D,$J218)&amp;"","")</f>
        <v>FG00914</v>
      </c>
      <c r="B218" t="str">
        <f t="array" ref="B218">IF($A218="","",INDEX(Summary!$E:$E,$J218))</f>
        <v>Jaggery powder (50g)</v>
      </c>
      <c r="C218" t="str">
        <f t="array" ref="C218">IF($A218="","",INDEX(Summary!$B:$B,$J218))</f>
        <v>Jaggery</v>
      </c>
      <c r="D218" t="str">
        <f t="array" ref="D218">IF($A218="","",INDEX(Summary!$C:$C,$J218))</f>
        <v>C39</v>
      </c>
      <c r="E218" t="str">
        <f t="array" ref="E218">IF($A218="","",INDEX(Summary!$G$2:$N$2,MOD(ROW()-2,8)+1))</f>
        <v>MRP (Domestic)</v>
      </c>
      <c r="F218" s="2">
        <f t="array" ref="F218">IF($A218="",0,IFERROR(INDEX(Summary!$G$3:$N$62,$J218-2,MOD(ROW()-2,8)+1),0))</f>
        <v>0</v>
      </c>
      <c r="G218" s="2">
        <f t="array" ref="G218">IF($A218="",0,IFERROR(_xlfn.SWITCH($E218,"MRP (Domestic)",_xlfn.XLOOKUP($A218,Domestic!$C:$C,Domestic!$BE:$BE),"ROW Manjari",_xlfn.XLOOKUP($A218,ROW_Manjari!$C:$C,ROW_Manjari!$BE:$BE),"USA Sea",_xlfn.XLOOKUP($A218,USA_Sea!$C:$C,USA_Sea!$BE:$BE),"Amazon USA Sea",_xlfn.XLOOKUP($A218,Amazon_USA_Sea!$C:$C,Amazon_USA_Sea!$AX:$AX),"USA Air",_xlfn.XLOOKUP($A218,USA_Air!$C:$C,USA_Air!$BE:$BE),"USA Amazon",_xlfn.XLOOKUP($A218,USA_Amazon_Air!$C:$C,USA_Amazon_Air!$BE:$BE),"UK",_xlfn.XLOOKUP($A218,UK_Order!$C:$C,UK_Order!$BE:$BE),"MENA",_xlfn.XLOOKUP($A218,MENA_Order!$C:$C,MENA_Order!$BE:$BE),0),0))</f>
        <v>0</v>
      </c>
      <c r="H218" s="2">
        <f t="shared" si="9"/>
        <v>0</v>
      </c>
      <c r="I218" s="4">
        <f t="shared" si="10"/>
        <v>0</v>
      </c>
      <c r="J218">
        <f t="shared" si="11"/>
        <v>30</v>
      </c>
    </row>
    <row r="219" spans="1:10" hidden="1">
      <c r="A219" t="str">
        <f t="array" ref="A219">IFERROR(INDEX(Summary!$D:$D,$J219)&amp;"","")</f>
        <v>FG00914</v>
      </c>
      <c r="B219" t="str">
        <f t="array" ref="B219">IF($A219="","",INDEX(Summary!$E:$E,$J219))</f>
        <v>Jaggery powder (50g)</v>
      </c>
      <c r="C219" t="str">
        <f t="array" ref="C219">IF($A219="","",INDEX(Summary!$B:$B,$J219))</f>
        <v>Jaggery</v>
      </c>
      <c r="D219" t="str">
        <f t="array" ref="D219">IF($A219="","",INDEX(Summary!$C:$C,$J219))</f>
        <v>C39</v>
      </c>
      <c r="E219" t="str">
        <f t="array" ref="E219">IF($A219="","",INDEX(Summary!$G$2:$N$2,MOD(ROW()-2,8)+1))</f>
        <v>ROW Manjari</v>
      </c>
      <c r="F219" s="2">
        <f t="array" ref="F219">IF($A219="",0,IFERROR(INDEX(Summary!$G$3:$N$62,$J219-2,MOD(ROW()-2,8)+1),0))</f>
        <v>0</v>
      </c>
      <c r="G219" s="2">
        <f t="array" ref="G219">IF($A219="",0,IFERROR(_xlfn.SWITCH($E219,"MRP (Domestic)",_xlfn.XLOOKUP($A219,Domestic!$C:$C,Domestic!$BE:$BE),"ROW Manjari",_xlfn.XLOOKUP($A219,ROW_Manjari!$C:$C,ROW_Manjari!$BE:$BE),"USA Sea",_xlfn.XLOOKUP($A219,USA_Sea!$C:$C,USA_Sea!$BE:$BE),"Amazon USA Sea",_xlfn.XLOOKUP($A219,Amazon_USA_Sea!$C:$C,Amazon_USA_Sea!$AX:$AX),"USA Air",_xlfn.XLOOKUP($A219,USA_Air!$C:$C,USA_Air!$BE:$BE),"USA Amazon",_xlfn.XLOOKUP($A219,USA_Amazon_Air!$C:$C,USA_Amazon_Air!$BE:$BE),"UK",_xlfn.XLOOKUP($A219,UK_Order!$C:$C,UK_Order!$BE:$BE),"MENA",_xlfn.XLOOKUP($A219,MENA_Order!$C:$C,MENA_Order!$BE:$BE),0),0))</f>
        <v>0</v>
      </c>
      <c r="H219" s="2">
        <f t="shared" si="9"/>
        <v>0</v>
      </c>
      <c r="I219" s="4">
        <f t="shared" si="10"/>
        <v>0</v>
      </c>
      <c r="J219">
        <f t="shared" si="11"/>
        <v>30</v>
      </c>
    </row>
    <row r="220" spans="1:10" hidden="1">
      <c r="A220" t="str">
        <f t="array" ref="A220">IFERROR(INDEX(Summary!$D:$D,$J220)&amp;"","")</f>
        <v>FG00914</v>
      </c>
      <c r="B220" t="str">
        <f t="array" ref="B220">IF($A220="","",INDEX(Summary!$E:$E,$J220))</f>
        <v>Jaggery powder (50g)</v>
      </c>
      <c r="C220" t="str">
        <f t="array" ref="C220">IF($A220="","",INDEX(Summary!$B:$B,$J220))</f>
        <v>Jaggery</v>
      </c>
      <c r="D220" t="str">
        <f t="array" ref="D220">IF($A220="","",INDEX(Summary!$C:$C,$J220))</f>
        <v>C39</v>
      </c>
      <c r="E220" t="str">
        <f t="array" ref="E220">IF($A220="","",INDEX(Summary!$G$2:$N$2,MOD(ROW()-2,8)+1))</f>
        <v>USA Sea</v>
      </c>
      <c r="F220" s="2">
        <f t="array" ref="F220">IF($A220="",0,IFERROR(INDEX(Summary!$G$3:$N$62,$J220-2,MOD(ROW()-2,8)+1),0))</f>
        <v>0</v>
      </c>
      <c r="G220" s="2">
        <f t="array" ref="G220">IF($A220="",0,IFERROR(_xlfn.SWITCH($E220,"MRP (Domestic)",_xlfn.XLOOKUP($A220,Domestic!$C:$C,Domestic!$BE:$BE),"ROW Manjari",_xlfn.XLOOKUP($A220,ROW_Manjari!$C:$C,ROW_Manjari!$BE:$BE),"USA Sea",_xlfn.XLOOKUP($A220,USA_Sea!$C:$C,USA_Sea!$BE:$BE),"Amazon USA Sea",_xlfn.XLOOKUP($A220,Amazon_USA_Sea!$C:$C,Amazon_USA_Sea!$AX:$AX),"USA Air",_xlfn.XLOOKUP($A220,USA_Air!$C:$C,USA_Air!$BE:$BE),"USA Amazon",_xlfn.XLOOKUP($A220,USA_Amazon_Air!$C:$C,USA_Amazon_Air!$BE:$BE),"UK",_xlfn.XLOOKUP($A220,UK_Order!$C:$C,UK_Order!$BE:$BE),"MENA",_xlfn.XLOOKUP($A220,MENA_Order!$C:$C,MENA_Order!$BE:$BE),0),0))</f>
        <v>0</v>
      </c>
      <c r="H220" s="2">
        <f t="shared" si="9"/>
        <v>0</v>
      </c>
      <c r="I220" s="4">
        <f t="shared" si="10"/>
        <v>0</v>
      </c>
      <c r="J220">
        <f t="shared" si="11"/>
        <v>30</v>
      </c>
    </row>
    <row r="221" spans="1:10" hidden="1">
      <c r="A221" t="str">
        <f t="array" ref="A221">IFERROR(INDEX(Summary!$D:$D,$J221)&amp;"","")</f>
        <v>FG00914</v>
      </c>
      <c r="B221" t="str">
        <f t="array" ref="B221">IF($A221="","",INDEX(Summary!$E:$E,$J221))</f>
        <v>Jaggery powder (50g)</v>
      </c>
      <c r="C221" t="str">
        <f t="array" ref="C221">IF($A221="","",INDEX(Summary!$B:$B,$J221))</f>
        <v>Jaggery</v>
      </c>
      <c r="D221" t="str">
        <f t="array" ref="D221">IF($A221="","",INDEX(Summary!$C:$C,$J221))</f>
        <v>C39</v>
      </c>
      <c r="E221" t="str">
        <f t="array" ref="E221">IF($A221="","",INDEX(Summary!$G$2:$N$2,MOD(ROW()-2,8)+1))</f>
        <v>Amazon USA Sea</v>
      </c>
      <c r="F221" s="2">
        <f t="array" ref="F221">IF($A221="",0,IFERROR(INDEX(Summary!$G$3:$N$62,$J221-2,MOD(ROW()-2,8)+1),0))</f>
        <v>0</v>
      </c>
      <c r="G221" s="2">
        <f t="array" ref="G221">IF($A221="",0,IFERROR(_xlfn.SWITCH($E221,"MRP (Domestic)",_xlfn.XLOOKUP($A221,Domestic!$C:$C,Domestic!$BE:$BE),"ROW Manjari",_xlfn.XLOOKUP($A221,ROW_Manjari!$C:$C,ROW_Manjari!$BE:$BE),"USA Sea",_xlfn.XLOOKUP($A221,USA_Sea!$C:$C,USA_Sea!$BE:$BE),"Amazon USA Sea",_xlfn.XLOOKUP($A221,Amazon_USA_Sea!$C:$C,Amazon_USA_Sea!$AX:$AX),"USA Air",_xlfn.XLOOKUP($A221,USA_Air!$C:$C,USA_Air!$BE:$BE),"USA Amazon",_xlfn.XLOOKUP($A221,USA_Amazon_Air!$C:$C,USA_Amazon_Air!$BE:$BE),"UK",_xlfn.XLOOKUP($A221,UK_Order!$C:$C,UK_Order!$BE:$BE),"MENA",_xlfn.XLOOKUP($A221,MENA_Order!$C:$C,MENA_Order!$BE:$BE),0),0))</f>
        <v>0</v>
      </c>
      <c r="H221" s="2">
        <f t="shared" si="9"/>
        <v>0</v>
      </c>
      <c r="I221" s="4">
        <f t="shared" si="10"/>
        <v>0</v>
      </c>
      <c r="J221">
        <f t="shared" si="11"/>
        <v>30</v>
      </c>
    </row>
    <row r="222" spans="1:10" hidden="1">
      <c r="A222" t="str">
        <f t="array" ref="A222">IFERROR(INDEX(Summary!$D:$D,$J222)&amp;"","")</f>
        <v>FG00914</v>
      </c>
      <c r="B222" t="str">
        <f t="array" ref="B222">IF($A222="","",INDEX(Summary!$E:$E,$J222))</f>
        <v>Jaggery powder (50g)</v>
      </c>
      <c r="C222" t="str">
        <f t="array" ref="C222">IF($A222="","",INDEX(Summary!$B:$B,$J222))</f>
        <v>Jaggery</v>
      </c>
      <c r="D222" t="str">
        <f t="array" ref="D222">IF($A222="","",INDEX(Summary!$C:$C,$J222))</f>
        <v>C39</v>
      </c>
      <c r="E222" t="str">
        <f t="array" ref="E222">IF($A222="","",INDEX(Summary!$G$2:$N$2,MOD(ROW()-2,8)+1))</f>
        <v>USA Air</v>
      </c>
      <c r="F222" s="2">
        <f t="array" ref="F222">IF($A222="",0,IFERROR(INDEX(Summary!$G$3:$N$62,$J222-2,MOD(ROW()-2,8)+1),0))</f>
        <v>0</v>
      </c>
      <c r="G222" s="2">
        <f t="array" ref="G222">IF($A222="",0,IFERROR(_xlfn.SWITCH($E222,"MRP (Domestic)",_xlfn.XLOOKUP($A222,Domestic!$C:$C,Domestic!$BE:$BE),"ROW Manjari",_xlfn.XLOOKUP($A222,ROW_Manjari!$C:$C,ROW_Manjari!$BE:$BE),"USA Sea",_xlfn.XLOOKUP($A222,USA_Sea!$C:$C,USA_Sea!$BE:$BE),"Amazon USA Sea",_xlfn.XLOOKUP($A222,Amazon_USA_Sea!$C:$C,Amazon_USA_Sea!$AX:$AX),"USA Air",_xlfn.XLOOKUP($A222,USA_Air!$C:$C,USA_Air!$BE:$BE),"USA Amazon",_xlfn.XLOOKUP($A222,USA_Amazon_Air!$C:$C,USA_Amazon_Air!$BE:$BE),"UK",_xlfn.XLOOKUP($A222,UK_Order!$C:$C,UK_Order!$BE:$BE),"MENA",_xlfn.XLOOKUP($A222,MENA_Order!$C:$C,MENA_Order!$BE:$BE),0),0))</f>
        <v>0</v>
      </c>
      <c r="H222" s="2">
        <f t="shared" si="9"/>
        <v>0</v>
      </c>
      <c r="I222" s="4">
        <f t="shared" si="10"/>
        <v>0</v>
      </c>
      <c r="J222">
        <f t="shared" si="11"/>
        <v>30</v>
      </c>
    </row>
    <row r="223" spans="1:10" hidden="1">
      <c r="A223" t="str">
        <f t="array" ref="A223">IFERROR(INDEX(Summary!$D:$D,$J223)&amp;"","")</f>
        <v>FG00914</v>
      </c>
      <c r="B223" t="str">
        <f t="array" ref="B223">IF($A223="","",INDEX(Summary!$E:$E,$J223))</f>
        <v>Jaggery powder (50g)</v>
      </c>
      <c r="C223" t="str">
        <f t="array" ref="C223">IF($A223="","",INDEX(Summary!$B:$B,$J223))</f>
        <v>Jaggery</v>
      </c>
      <c r="D223" t="str">
        <f t="array" ref="D223">IF($A223="","",INDEX(Summary!$C:$C,$J223))</f>
        <v>C39</v>
      </c>
      <c r="E223" t="str">
        <f t="array" ref="E223">IF($A223="","",INDEX(Summary!$G$2:$N$2,MOD(ROW()-2,8)+1))</f>
        <v>USA Amazon</v>
      </c>
      <c r="F223" s="2">
        <f t="array" ref="F223">IF($A223="",0,IFERROR(INDEX(Summary!$G$3:$N$62,$J223-2,MOD(ROW()-2,8)+1),0))</f>
        <v>0</v>
      </c>
      <c r="G223" s="2">
        <f t="array" ref="G223">IF($A223="",0,IFERROR(_xlfn.SWITCH($E223,"MRP (Domestic)",_xlfn.XLOOKUP($A223,Domestic!$C:$C,Domestic!$BE:$BE),"ROW Manjari",_xlfn.XLOOKUP($A223,ROW_Manjari!$C:$C,ROW_Manjari!$BE:$BE),"USA Sea",_xlfn.XLOOKUP($A223,USA_Sea!$C:$C,USA_Sea!$BE:$BE),"Amazon USA Sea",_xlfn.XLOOKUP($A223,Amazon_USA_Sea!$C:$C,Amazon_USA_Sea!$AX:$AX),"USA Air",_xlfn.XLOOKUP($A223,USA_Air!$C:$C,USA_Air!$BE:$BE),"USA Amazon",_xlfn.XLOOKUP($A223,USA_Amazon_Air!$C:$C,USA_Amazon_Air!$BE:$BE),"UK",_xlfn.XLOOKUP($A223,UK_Order!$C:$C,UK_Order!$BE:$BE),"MENA",_xlfn.XLOOKUP($A223,MENA_Order!$C:$C,MENA_Order!$BE:$BE),0),0))</f>
        <v>0</v>
      </c>
      <c r="H223" s="2">
        <f t="shared" si="9"/>
        <v>0</v>
      </c>
      <c r="I223" s="4">
        <f t="shared" si="10"/>
        <v>0</v>
      </c>
      <c r="J223">
        <f t="shared" si="11"/>
        <v>30</v>
      </c>
    </row>
    <row r="224" spans="1:10" hidden="1">
      <c r="A224" t="str">
        <f t="array" ref="A224">IFERROR(INDEX(Summary!$D:$D,$J224)&amp;"","")</f>
        <v>FG00914</v>
      </c>
      <c r="B224" t="str">
        <f t="array" ref="B224">IF($A224="","",INDEX(Summary!$E:$E,$J224))</f>
        <v>Jaggery powder (50g)</v>
      </c>
      <c r="C224" t="str">
        <f t="array" ref="C224">IF($A224="","",INDEX(Summary!$B:$B,$J224))</f>
        <v>Jaggery</v>
      </c>
      <c r="D224" t="str">
        <f t="array" ref="D224">IF($A224="","",INDEX(Summary!$C:$C,$J224))</f>
        <v>C39</v>
      </c>
      <c r="E224" t="str">
        <f t="array" ref="E224">IF($A224="","",INDEX(Summary!$G$2:$N$2,MOD(ROW()-2,8)+1))</f>
        <v>UK</v>
      </c>
      <c r="F224" s="2">
        <f t="array" ref="F224">IF($A224="",0,IFERROR(INDEX(Summary!$G$3:$N$62,$J224-2,MOD(ROW()-2,8)+1),0))</f>
        <v>0</v>
      </c>
      <c r="G224" s="2">
        <f t="array" ref="G224">IF($A224="",0,IFERROR(_xlfn.SWITCH($E224,"MRP (Domestic)",_xlfn.XLOOKUP($A224,Domestic!$C:$C,Domestic!$BE:$BE),"ROW Manjari",_xlfn.XLOOKUP($A224,ROW_Manjari!$C:$C,ROW_Manjari!$BE:$BE),"USA Sea",_xlfn.XLOOKUP($A224,USA_Sea!$C:$C,USA_Sea!$BE:$BE),"Amazon USA Sea",_xlfn.XLOOKUP($A224,Amazon_USA_Sea!$C:$C,Amazon_USA_Sea!$AX:$AX),"USA Air",_xlfn.XLOOKUP($A224,USA_Air!$C:$C,USA_Air!$BE:$BE),"USA Amazon",_xlfn.XLOOKUP($A224,USA_Amazon_Air!$C:$C,USA_Amazon_Air!$BE:$BE),"UK",_xlfn.XLOOKUP($A224,UK_Order!$C:$C,UK_Order!$BE:$BE),"MENA",_xlfn.XLOOKUP($A224,MENA_Order!$C:$C,MENA_Order!$BE:$BE),0),0))</f>
        <v>0</v>
      </c>
      <c r="H224" s="2">
        <f t="shared" si="9"/>
        <v>0</v>
      </c>
      <c r="I224" s="4">
        <f t="shared" si="10"/>
        <v>0</v>
      </c>
      <c r="J224">
        <f t="shared" si="11"/>
        <v>30</v>
      </c>
    </row>
    <row r="225" spans="1:10">
      <c r="A225" t="str">
        <f t="array" ref="A225">IFERROR(INDEX(Summary!$D:$D,$J225)&amp;"","")</f>
        <v>FG00914</v>
      </c>
      <c r="B225" t="str">
        <f t="array" ref="B225">IF($A225="","",INDEX(Summary!$E:$E,$J225))</f>
        <v>Jaggery powder (50g)</v>
      </c>
      <c r="C225" t="str">
        <f t="array" ref="C225">IF($A225="","",INDEX(Summary!$B:$B,$J225))</f>
        <v>Jaggery</v>
      </c>
      <c r="D225" t="str">
        <f t="array" ref="D225">IF($A225="","",INDEX(Summary!$C:$C,$J225))</f>
        <v>C39</v>
      </c>
      <c r="E225" t="str">
        <f t="array" ref="E225">IF($A225="","",INDEX(Summary!$G$2:$N$2,MOD(ROW()-2,8)+1))</f>
        <v>MENA</v>
      </c>
      <c r="F225" s="2">
        <f t="array" ref="F225">IF($A225="",0,IFERROR(INDEX(Summary!$G$3:$N$62,$J225-2,MOD(ROW()-2,8)+1),0))</f>
        <v>0</v>
      </c>
      <c r="G225" s="2">
        <f t="array" ref="G225">IF($A225="",0,IFERROR(_xlfn.SWITCH($E225,"MRP (Domestic)",_xlfn.XLOOKUP($A225,Domestic!$C:$C,Domestic!$BE:$BE),"ROW Manjari",_xlfn.XLOOKUP($A225,ROW_Manjari!$C:$C,ROW_Manjari!$BE:$BE),"USA Sea",_xlfn.XLOOKUP($A225,USA_Sea!$C:$C,USA_Sea!$BE:$BE),"Amazon USA Sea",_xlfn.XLOOKUP($A225,Amazon_USA_Sea!$C:$C,Amazon_USA_Sea!$AX:$AX),"USA Air",_xlfn.XLOOKUP($A225,USA_Air!$C:$C,USA_Air!$BE:$BE),"USA Amazon",_xlfn.XLOOKUP($A225,USA_Amazon_Air!$C:$C,USA_Amazon_Air!$BE:$BE),"UK",_xlfn.XLOOKUP($A225,UK_Order!$C:$C,UK_Order!$BE:$BE),"MENA",_xlfn.XLOOKUP($A225,MENA_Order!$C:$C,MENA_Order!$BE:$BE),0),0))</f>
        <v>0</v>
      </c>
      <c r="H225" s="2">
        <f t="shared" si="9"/>
        <v>0</v>
      </c>
      <c r="I225" s="4">
        <f t="shared" si="10"/>
        <v>0</v>
      </c>
      <c r="J225">
        <f t="shared" si="11"/>
        <v>30</v>
      </c>
    </row>
    <row r="226" spans="1:10" hidden="1">
      <c r="A226" t="str">
        <f t="array" ref="A226">IFERROR(INDEX(Summary!$D:$D,$J226)&amp;"","")</f>
        <v>FG00241</v>
      </c>
      <c r="B226" t="str">
        <f t="array" ref="B226">IF($A226="","",INDEX(Summary!$E:$E,$J226))</f>
        <v>Sugarcane Jaggery Block - 900 gm</v>
      </c>
      <c r="C226" t="str">
        <f t="array" ref="C226">IF($A226="","",INDEX(Summary!$B:$B,$J226))</f>
        <v>Jaggery</v>
      </c>
      <c r="D226" t="str">
        <f t="array" ref="D226">IF($A226="","",INDEX(Summary!$C:$C,$J226))</f>
        <v>C39</v>
      </c>
      <c r="E226" t="str">
        <f t="array" ref="E226">IF($A226="","",INDEX(Summary!$G$2:$N$2,MOD(ROW()-2,8)+1))</f>
        <v>MRP (Domestic)</v>
      </c>
      <c r="F226" s="2">
        <f t="array" ref="F226">IF($A226="",0,IFERROR(INDEX(Summary!$G$3:$N$62,$J226-2,MOD(ROW()-2,8)+1),0))</f>
        <v>10000</v>
      </c>
      <c r="G226" s="2">
        <f t="array" ref="G226">IF($A226="",0,IFERROR(_xlfn.SWITCH($E226,"MRP (Domestic)",_xlfn.XLOOKUP($A226,Domestic!$C:$C,Domestic!$BE:$BE),"ROW Manjari",_xlfn.XLOOKUP($A226,ROW_Manjari!$C:$C,ROW_Manjari!$BE:$BE),"USA Sea",_xlfn.XLOOKUP($A226,USA_Sea!$C:$C,USA_Sea!$BE:$BE),"Amazon USA Sea",_xlfn.XLOOKUP($A226,Amazon_USA_Sea!$C:$C,Amazon_USA_Sea!$AX:$AX),"USA Air",_xlfn.XLOOKUP($A226,USA_Air!$C:$C,USA_Air!$BE:$BE),"USA Amazon",_xlfn.XLOOKUP($A226,USA_Amazon_Air!$C:$C,USA_Amazon_Air!$BE:$BE),"UK",_xlfn.XLOOKUP($A226,UK_Order!$C:$C,UK_Order!$BE:$BE),"MENA",_xlfn.XLOOKUP($A226,MENA_Order!$C:$C,MENA_Order!$BE:$BE),0),0))</f>
        <v>11581</v>
      </c>
      <c r="H226" s="2">
        <f t="shared" si="9"/>
        <v>0</v>
      </c>
      <c r="I226" s="4">
        <f t="shared" si="10"/>
        <v>1.1580999999999999</v>
      </c>
      <c r="J226">
        <f t="shared" si="11"/>
        <v>31</v>
      </c>
    </row>
    <row r="227" spans="1:10" hidden="1">
      <c r="A227" t="str">
        <f t="array" ref="A227">IFERROR(INDEX(Summary!$D:$D,$J227)&amp;"","")</f>
        <v>FG00241</v>
      </c>
      <c r="B227" t="str">
        <f t="array" ref="B227">IF($A227="","",INDEX(Summary!$E:$E,$J227))</f>
        <v>Sugarcane Jaggery Block - 900 gm</v>
      </c>
      <c r="C227" t="str">
        <f t="array" ref="C227">IF($A227="","",INDEX(Summary!$B:$B,$J227))</f>
        <v>Jaggery</v>
      </c>
      <c r="D227" t="str">
        <f t="array" ref="D227">IF($A227="","",INDEX(Summary!$C:$C,$J227))</f>
        <v>C39</v>
      </c>
      <c r="E227" t="str">
        <f t="array" ref="E227">IF($A227="","",INDEX(Summary!$G$2:$N$2,MOD(ROW()-2,8)+1))</f>
        <v>ROW Manjari</v>
      </c>
      <c r="F227" s="2">
        <f t="array" ref="F227">IF($A227="",0,IFERROR(INDEX(Summary!$G$3:$N$62,$J227-2,MOD(ROW()-2,8)+1),0))</f>
        <v>55</v>
      </c>
      <c r="G227" s="2">
        <f t="array" ref="G227">IF($A227="",0,IFERROR(_xlfn.SWITCH($E227,"MRP (Domestic)",_xlfn.XLOOKUP($A227,Domestic!$C:$C,Domestic!$BE:$BE),"ROW Manjari",_xlfn.XLOOKUP($A227,ROW_Manjari!$C:$C,ROW_Manjari!$BE:$BE),"USA Sea",_xlfn.XLOOKUP($A227,USA_Sea!$C:$C,USA_Sea!$BE:$BE),"Amazon USA Sea",_xlfn.XLOOKUP($A227,Amazon_USA_Sea!$C:$C,Amazon_USA_Sea!$AX:$AX),"USA Air",_xlfn.XLOOKUP($A227,USA_Air!$C:$C,USA_Air!$BE:$BE),"USA Amazon",_xlfn.XLOOKUP($A227,USA_Amazon_Air!$C:$C,USA_Amazon_Air!$BE:$BE),"UK",_xlfn.XLOOKUP($A227,UK_Order!$C:$C,UK_Order!$BE:$BE),"MENA",_xlfn.XLOOKUP($A227,MENA_Order!$C:$C,MENA_Order!$BE:$BE),0),0))</f>
        <v>55</v>
      </c>
      <c r="H227" s="2">
        <f t="shared" si="9"/>
        <v>0</v>
      </c>
      <c r="I227" s="4">
        <f t="shared" si="10"/>
        <v>1</v>
      </c>
      <c r="J227">
        <f t="shared" si="11"/>
        <v>31</v>
      </c>
    </row>
    <row r="228" spans="1:10" hidden="1">
      <c r="A228" t="str">
        <f t="array" ref="A228">IFERROR(INDEX(Summary!$D:$D,$J228)&amp;"","")</f>
        <v>FG00241</v>
      </c>
      <c r="B228" t="str">
        <f t="array" ref="B228">IF($A228="","",INDEX(Summary!$E:$E,$J228))</f>
        <v>Sugarcane Jaggery Block - 900 gm</v>
      </c>
      <c r="C228" t="str">
        <f t="array" ref="C228">IF($A228="","",INDEX(Summary!$B:$B,$J228))</f>
        <v>Jaggery</v>
      </c>
      <c r="D228" t="str">
        <f t="array" ref="D228">IF($A228="","",INDEX(Summary!$C:$C,$J228))</f>
        <v>C39</v>
      </c>
      <c r="E228" t="str">
        <f t="array" ref="E228">IF($A228="","",INDEX(Summary!$G$2:$N$2,MOD(ROW()-2,8)+1))</f>
        <v>USA Sea</v>
      </c>
      <c r="F228" s="2">
        <f t="array" ref="F228">IF($A228="",0,IFERROR(INDEX(Summary!$G$3:$N$62,$J228-2,MOD(ROW()-2,8)+1),0))</f>
        <v>0</v>
      </c>
      <c r="G228" s="2">
        <f t="array" ref="G228">IF($A228="",0,IFERROR(_xlfn.SWITCH($E228,"MRP (Domestic)",_xlfn.XLOOKUP($A228,Domestic!$C:$C,Domestic!$BE:$BE),"ROW Manjari",_xlfn.XLOOKUP($A228,ROW_Manjari!$C:$C,ROW_Manjari!$BE:$BE),"USA Sea",_xlfn.XLOOKUP($A228,USA_Sea!$C:$C,USA_Sea!$BE:$BE),"Amazon USA Sea",_xlfn.XLOOKUP($A228,Amazon_USA_Sea!$C:$C,Amazon_USA_Sea!$AX:$AX),"USA Air",_xlfn.XLOOKUP($A228,USA_Air!$C:$C,USA_Air!$BE:$BE),"USA Amazon",_xlfn.XLOOKUP($A228,USA_Amazon_Air!$C:$C,USA_Amazon_Air!$BE:$BE),"UK",_xlfn.XLOOKUP($A228,UK_Order!$C:$C,UK_Order!$BE:$BE),"MENA",_xlfn.XLOOKUP($A228,MENA_Order!$C:$C,MENA_Order!$BE:$BE),0),0))</f>
        <v>10</v>
      </c>
      <c r="H228" s="2">
        <f t="shared" si="9"/>
        <v>0</v>
      </c>
      <c r="I228" s="4">
        <f t="shared" si="10"/>
        <v>0</v>
      </c>
      <c r="J228">
        <f t="shared" si="11"/>
        <v>31</v>
      </c>
    </row>
    <row r="229" spans="1:10" hidden="1">
      <c r="A229" t="str">
        <f t="array" ref="A229">IFERROR(INDEX(Summary!$D:$D,$J229)&amp;"","")</f>
        <v>FG00241</v>
      </c>
      <c r="B229" t="str">
        <f t="array" ref="B229">IF($A229="","",INDEX(Summary!$E:$E,$J229))</f>
        <v>Sugarcane Jaggery Block - 900 gm</v>
      </c>
      <c r="C229" t="str">
        <f t="array" ref="C229">IF($A229="","",INDEX(Summary!$B:$B,$J229))</f>
        <v>Jaggery</v>
      </c>
      <c r="D229" t="str">
        <f t="array" ref="D229">IF($A229="","",INDEX(Summary!$C:$C,$J229))</f>
        <v>C39</v>
      </c>
      <c r="E229" t="str">
        <f t="array" ref="E229">IF($A229="","",INDEX(Summary!$G$2:$N$2,MOD(ROW()-2,8)+1))</f>
        <v>Amazon USA Sea</v>
      </c>
      <c r="F229" s="2">
        <f t="array" ref="F229">IF($A229="",0,IFERROR(INDEX(Summary!$G$3:$N$62,$J229-2,MOD(ROW()-2,8)+1),0))</f>
        <v>0</v>
      </c>
      <c r="G229" s="2">
        <f t="array" ref="G229">IF($A229="",0,IFERROR(_xlfn.SWITCH($E229,"MRP (Domestic)",_xlfn.XLOOKUP($A229,Domestic!$C:$C,Domestic!$BE:$BE),"ROW Manjari",_xlfn.XLOOKUP($A229,ROW_Manjari!$C:$C,ROW_Manjari!$BE:$BE),"USA Sea",_xlfn.XLOOKUP($A229,USA_Sea!$C:$C,USA_Sea!$BE:$BE),"Amazon USA Sea",_xlfn.XLOOKUP($A229,Amazon_USA_Sea!$C:$C,Amazon_USA_Sea!$AX:$AX),"USA Air",_xlfn.XLOOKUP($A229,USA_Air!$C:$C,USA_Air!$BE:$BE),"USA Amazon",_xlfn.XLOOKUP($A229,USA_Amazon_Air!$C:$C,USA_Amazon_Air!$BE:$BE),"UK",_xlfn.XLOOKUP($A229,UK_Order!$C:$C,UK_Order!$BE:$BE),"MENA",_xlfn.XLOOKUP($A229,MENA_Order!$C:$C,MENA_Order!$BE:$BE),0),0))</f>
        <v>0</v>
      </c>
      <c r="H229" s="2">
        <f t="shared" si="9"/>
        <v>0</v>
      </c>
      <c r="I229" s="4">
        <f t="shared" si="10"/>
        <v>0</v>
      </c>
      <c r="J229">
        <f t="shared" si="11"/>
        <v>31</v>
      </c>
    </row>
    <row r="230" spans="1:10" hidden="1">
      <c r="A230" t="str">
        <f t="array" ref="A230">IFERROR(INDEX(Summary!$D:$D,$J230)&amp;"","")</f>
        <v>FG00241</v>
      </c>
      <c r="B230" t="str">
        <f t="array" ref="B230">IF($A230="","",INDEX(Summary!$E:$E,$J230))</f>
        <v>Sugarcane Jaggery Block - 900 gm</v>
      </c>
      <c r="C230" t="str">
        <f t="array" ref="C230">IF($A230="","",INDEX(Summary!$B:$B,$J230))</f>
        <v>Jaggery</v>
      </c>
      <c r="D230" t="str">
        <f t="array" ref="D230">IF($A230="","",INDEX(Summary!$C:$C,$J230))</f>
        <v>C39</v>
      </c>
      <c r="E230" t="str">
        <f t="array" ref="E230">IF($A230="","",INDEX(Summary!$G$2:$N$2,MOD(ROW()-2,8)+1))</f>
        <v>USA Air</v>
      </c>
      <c r="F230" s="2">
        <f t="array" ref="F230">IF($A230="",0,IFERROR(INDEX(Summary!$G$3:$N$62,$J230-2,MOD(ROW()-2,8)+1),0))</f>
        <v>0</v>
      </c>
      <c r="G230" s="2">
        <f t="array" ref="G230">IF($A230="",0,IFERROR(_xlfn.SWITCH($E230,"MRP (Domestic)",_xlfn.XLOOKUP($A230,Domestic!$C:$C,Domestic!$BE:$BE),"ROW Manjari",_xlfn.XLOOKUP($A230,ROW_Manjari!$C:$C,ROW_Manjari!$BE:$BE),"USA Sea",_xlfn.XLOOKUP($A230,USA_Sea!$C:$C,USA_Sea!$BE:$BE),"Amazon USA Sea",_xlfn.XLOOKUP($A230,Amazon_USA_Sea!$C:$C,Amazon_USA_Sea!$AX:$AX),"USA Air",_xlfn.XLOOKUP($A230,USA_Air!$C:$C,USA_Air!$BE:$BE),"USA Amazon",_xlfn.XLOOKUP($A230,USA_Amazon_Air!$C:$C,USA_Amazon_Air!$BE:$BE),"UK",_xlfn.XLOOKUP($A230,UK_Order!$C:$C,UK_Order!$BE:$BE),"MENA",_xlfn.XLOOKUP($A230,MENA_Order!$C:$C,MENA_Order!$BE:$BE),0),0))</f>
        <v>0</v>
      </c>
      <c r="H230" s="2">
        <f t="shared" si="9"/>
        <v>0</v>
      </c>
      <c r="I230" s="4">
        <f t="shared" si="10"/>
        <v>0</v>
      </c>
      <c r="J230">
        <f t="shared" si="11"/>
        <v>31</v>
      </c>
    </row>
    <row r="231" spans="1:10" hidden="1">
      <c r="A231" t="str">
        <f t="array" ref="A231">IFERROR(INDEX(Summary!$D:$D,$J231)&amp;"","")</f>
        <v>FG00241</v>
      </c>
      <c r="B231" t="str">
        <f t="array" ref="B231">IF($A231="","",INDEX(Summary!$E:$E,$J231))</f>
        <v>Sugarcane Jaggery Block - 900 gm</v>
      </c>
      <c r="C231" t="str">
        <f t="array" ref="C231">IF($A231="","",INDEX(Summary!$B:$B,$J231))</f>
        <v>Jaggery</v>
      </c>
      <c r="D231" t="str">
        <f t="array" ref="D231">IF($A231="","",INDEX(Summary!$C:$C,$J231))</f>
        <v>C39</v>
      </c>
      <c r="E231" t="str">
        <f t="array" ref="E231">IF($A231="","",INDEX(Summary!$G$2:$N$2,MOD(ROW()-2,8)+1))</f>
        <v>USA Amazon</v>
      </c>
      <c r="F231" s="2">
        <f t="array" ref="F231">IF($A231="",0,IFERROR(INDEX(Summary!$G$3:$N$62,$J231-2,MOD(ROW()-2,8)+1),0))</f>
        <v>0</v>
      </c>
      <c r="G231" s="2">
        <f t="array" ref="G231">IF($A231="",0,IFERROR(_xlfn.SWITCH($E231,"MRP (Domestic)",_xlfn.XLOOKUP($A231,Domestic!$C:$C,Domestic!$BE:$BE),"ROW Manjari",_xlfn.XLOOKUP($A231,ROW_Manjari!$C:$C,ROW_Manjari!$BE:$BE),"USA Sea",_xlfn.XLOOKUP($A231,USA_Sea!$C:$C,USA_Sea!$BE:$BE),"Amazon USA Sea",_xlfn.XLOOKUP($A231,Amazon_USA_Sea!$C:$C,Amazon_USA_Sea!$AX:$AX),"USA Air",_xlfn.XLOOKUP($A231,USA_Air!$C:$C,USA_Air!$BE:$BE),"USA Amazon",_xlfn.XLOOKUP($A231,USA_Amazon_Air!$C:$C,USA_Amazon_Air!$BE:$BE),"UK",_xlfn.XLOOKUP($A231,UK_Order!$C:$C,UK_Order!$BE:$BE),"MENA",_xlfn.XLOOKUP($A231,MENA_Order!$C:$C,MENA_Order!$BE:$BE),0),0))</f>
        <v>0</v>
      </c>
      <c r="H231" s="2">
        <f t="shared" si="9"/>
        <v>0</v>
      </c>
      <c r="I231" s="4">
        <f t="shared" si="10"/>
        <v>0</v>
      </c>
      <c r="J231">
        <f t="shared" si="11"/>
        <v>31</v>
      </c>
    </row>
    <row r="232" spans="1:10" hidden="1">
      <c r="A232" t="str">
        <f t="array" ref="A232">IFERROR(INDEX(Summary!$D:$D,$J232)&amp;"","")</f>
        <v>FG00241</v>
      </c>
      <c r="B232" t="str">
        <f t="array" ref="B232">IF($A232="","",INDEX(Summary!$E:$E,$J232))</f>
        <v>Sugarcane Jaggery Block - 900 gm</v>
      </c>
      <c r="C232" t="str">
        <f t="array" ref="C232">IF($A232="","",INDEX(Summary!$B:$B,$J232))</f>
        <v>Jaggery</v>
      </c>
      <c r="D232" t="str">
        <f t="array" ref="D232">IF($A232="","",INDEX(Summary!$C:$C,$J232))</f>
        <v>C39</v>
      </c>
      <c r="E232" t="str">
        <f t="array" ref="E232">IF($A232="","",INDEX(Summary!$G$2:$N$2,MOD(ROW()-2,8)+1))</f>
        <v>UK</v>
      </c>
      <c r="F232" s="2">
        <f t="array" ref="F232">IF($A232="",0,IFERROR(INDEX(Summary!$G$3:$N$62,$J232-2,MOD(ROW()-2,8)+1),0))</f>
        <v>255</v>
      </c>
      <c r="G232" s="2">
        <f t="array" ref="G232">IF($A232="",0,IFERROR(_xlfn.SWITCH($E232,"MRP (Domestic)",_xlfn.XLOOKUP($A232,Domestic!$C:$C,Domestic!$BE:$BE),"ROW Manjari",_xlfn.XLOOKUP($A232,ROW_Manjari!$C:$C,ROW_Manjari!$BE:$BE),"USA Sea",_xlfn.XLOOKUP($A232,USA_Sea!$C:$C,USA_Sea!$BE:$BE),"Amazon USA Sea",_xlfn.XLOOKUP($A232,Amazon_USA_Sea!$C:$C,Amazon_USA_Sea!$AX:$AX),"USA Air",_xlfn.XLOOKUP($A232,USA_Air!$C:$C,USA_Air!$BE:$BE),"USA Amazon",_xlfn.XLOOKUP($A232,USA_Amazon_Air!$C:$C,USA_Amazon_Air!$BE:$BE),"UK",_xlfn.XLOOKUP($A232,UK_Order!$C:$C,UK_Order!$BE:$BE),"MENA",_xlfn.XLOOKUP($A232,MENA_Order!$C:$C,MENA_Order!$BE:$BE),0),0))</f>
        <v>256</v>
      </c>
      <c r="H232" s="2">
        <f t="shared" si="9"/>
        <v>0</v>
      </c>
      <c r="I232" s="4">
        <f t="shared" si="10"/>
        <v>1.003921568627451</v>
      </c>
      <c r="J232">
        <f t="shared" si="11"/>
        <v>31</v>
      </c>
    </row>
    <row r="233" spans="1:10">
      <c r="A233" t="str">
        <f t="array" ref="A233">IFERROR(INDEX(Summary!$D:$D,$J233)&amp;"","")</f>
        <v>FG00241</v>
      </c>
      <c r="B233" t="str">
        <f t="array" ref="B233">IF($A233="","",INDEX(Summary!$E:$E,$J233))</f>
        <v>Sugarcane Jaggery Block - 900 gm</v>
      </c>
      <c r="C233" t="str">
        <f t="array" ref="C233">IF($A233="","",INDEX(Summary!$B:$B,$J233))</f>
        <v>Jaggery</v>
      </c>
      <c r="D233" t="str">
        <f t="array" ref="D233">IF($A233="","",INDEX(Summary!$C:$C,$J233))</f>
        <v>C39</v>
      </c>
      <c r="E233" t="str">
        <f t="array" ref="E233">IF($A233="","",INDEX(Summary!$G$2:$N$2,MOD(ROW()-2,8)+1))</f>
        <v>MENA</v>
      </c>
      <c r="F233" s="2">
        <f t="array" ref="F233">IF($A233="",0,IFERROR(INDEX(Summary!$G$3:$N$62,$J233-2,MOD(ROW()-2,8)+1),0))</f>
        <v>0</v>
      </c>
      <c r="G233" s="2">
        <f t="array" ref="G233">IF($A233="",0,IFERROR(_xlfn.SWITCH($E233,"MRP (Domestic)",_xlfn.XLOOKUP($A233,Domestic!$C:$C,Domestic!$BE:$BE),"ROW Manjari",_xlfn.XLOOKUP($A233,ROW_Manjari!$C:$C,ROW_Manjari!$BE:$BE),"USA Sea",_xlfn.XLOOKUP($A233,USA_Sea!$C:$C,USA_Sea!$BE:$BE),"Amazon USA Sea",_xlfn.XLOOKUP($A233,Amazon_USA_Sea!$C:$C,Amazon_USA_Sea!$AX:$AX),"USA Air",_xlfn.XLOOKUP($A233,USA_Air!$C:$C,USA_Air!$BE:$BE),"USA Amazon",_xlfn.XLOOKUP($A233,USA_Amazon_Air!$C:$C,USA_Amazon_Air!$BE:$BE),"UK",_xlfn.XLOOKUP($A233,UK_Order!$C:$C,UK_Order!$BE:$BE),"MENA",_xlfn.XLOOKUP($A233,MENA_Order!$C:$C,MENA_Order!$BE:$BE),0),0))</f>
        <v>0</v>
      </c>
      <c r="H233" s="2">
        <f t="shared" si="9"/>
        <v>0</v>
      </c>
      <c r="I233" s="4">
        <f t="shared" si="10"/>
        <v>0</v>
      </c>
      <c r="J233">
        <f t="shared" si="11"/>
        <v>31</v>
      </c>
    </row>
    <row r="234" spans="1:10" hidden="1">
      <c r="A234" t="str">
        <f t="array" ref="A234">IFERROR(INDEX(Summary!$D:$D,$J234)&amp;"","")</f>
        <v>FG00616</v>
      </c>
      <c r="B234" t="str">
        <f t="array" ref="B234">IF($A234="","",INDEX(Summary!$E:$E,$J234))</f>
        <v>Sugarcane Jaggery Powder - 2kg</v>
      </c>
      <c r="C234" t="str">
        <f t="array" ref="C234">IF($A234="","",INDEX(Summary!$B:$B,$J234))</f>
        <v>Jaggery</v>
      </c>
      <c r="D234" t="str">
        <f t="array" ref="D234">IF($A234="","",INDEX(Summary!$C:$C,$J234))</f>
        <v>C39</v>
      </c>
      <c r="E234" t="str">
        <f t="array" ref="E234">IF($A234="","",INDEX(Summary!$G$2:$N$2,MOD(ROW()-2,8)+1))</f>
        <v>MRP (Domestic)</v>
      </c>
      <c r="F234" s="2">
        <f t="array" ref="F234">IF($A234="",0,IFERROR(INDEX(Summary!$G$3:$N$62,$J234-2,MOD(ROW()-2,8)+1),0))</f>
        <v>1080</v>
      </c>
      <c r="G234" s="2">
        <f t="array" ref="G234">IF($A234="",0,IFERROR(_xlfn.SWITCH($E234,"MRP (Domestic)",_xlfn.XLOOKUP($A234,Domestic!$C:$C,Domestic!$BE:$BE),"ROW Manjari",_xlfn.XLOOKUP($A234,ROW_Manjari!$C:$C,ROW_Manjari!$BE:$BE),"USA Sea",_xlfn.XLOOKUP($A234,USA_Sea!$C:$C,USA_Sea!$BE:$BE),"Amazon USA Sea",_xlfn.XLOOKUP($A234,Amazon_USA_Sea!$C:$C,Amazon_USA_Sea!$AX:$AX),"USA Air",_xlfn.XLOOKUP($A234,USA_Air!$C:$C,USA_Air!$BE:$BE),"USA Amazon",_xlfn.XLOOKUP($A234,USA_Amazon_Air!$C:$C,USA_Amazon_Air!$BE:$BE),"UK",_xlfn.XLOOKUP($A234,UK_Order!$C:$C,UK_Order!$BE:$BE),"MENA",_xlfn.XLOOKUP($A234,MENA_Order!$C:$C,MENA_Order!$BE:$BE),0),0))</f>
        <v>1080</v>
      </c>
      <c r="H234" s="2">
        <f t="shared" si="9"/>
        <v>0</v>
      </c>
      <c r="I234" s="4">
        <f t="shared" si="10"/>
        <v>1</v>
      </c>
      <c r="J234">
        <f t="shared" si="11"/>
        <v>32</v>
      </c>
    </row>
    <row r="235" spans="1:10" hidden="1">
      <c r="A235" t="str">
        <f t="array" ref="A235">IFERROR(INDEX(Summary!$D:$D,$J235)&amp;"","")</f>
        <v>FG00616</v>
      </c>
      <c r="B235" t="str">
        <f t="array" ref="B235">IF($A235="","",INDEX(Summary!$E:$E,$J235))</f>
        <v>Sugarcane Jaggery Powder - 2kg</v>
      </c>
      <c r="C235" t="str">
        <f t="array" ref="C235">IF($A235="","",INDEX(Summary!$B:$B,$J235))</f>
        <v>Jaggery</v>
      </c>
      <c r="D235" t="str">
        <f t="array" ref="D235">IF($A235="","",INDEX(Summary!$C:$C,$J235))</f>
        <v>C39</v>
      </c>
      <c r="E235" t="str">
        <f t="array" ref="E235">IF($A235="","",INDEX(Summary!$G$2:$N$2,MOD(ROW()-2,8)+1))</f>
        <v>ROW Manjari</v>
      </c>
      <c r="F235" s="2">
        <f t="array" ref="F235">IF($A235="",0,IFERROR(INDEX(Summary!$G$3:$N$62,$J235-2,MOD(ROW()-2,8)+1),0))</f>
        <v>0</v>
      </c>
      <c r="G235" s="2">
        <f t="array" ref="G235">IF($A235="",0,IFERROR(_xlfn.SWITCH($E235,"MRP (Domestic)",_xlfn.XLOOKUP($A235,Domestic!$C:$C,Domestic!$BE:$BE),"ROW Manjari",_xlfn.XLOOKUP($A235,ROW_Manjari!$C:$C,ROW_Manjari!$BE:$BE),"USA Sea",_xlfn.XLOOKUP($A235,USA_Sea!$C:$C,USA_Sea!$BE:$BE),"Amazon USA Sea",_xlfn.XLOOKUP($A235,Amazon_USA_Sea!$C:$C,Amazon_USA_Sea!$AX:$AX),"USA Air",_xlfn.XLOOKUP($A235,USA_Air!$C:$C,USA_Air!$BE:$BE),"USA Amazon",_xlfn.XLOOKUP($A235,USA_Amazon_Air!$C:$C,USA_Amazon_Air!$BE:$BE),"UK",_xlfn.XLOOKUP($A235,UK_Order!$C:$C,UK_Order!$BE:$BE),"MENA",_xlfn.XLOOKUP($A235,MENA_Order!$C:$C,MENA_Order!$BE:$BE),0),0))</f>
        <v>0</v>
      </c>
      <c r="H235" s="2">
        <f t="shared" si="9"/>
        <v>0</v>
      </c>
      <c r="I235" s="4">
        <f t="shared" si="10"/>
        <v>0</v>
      </c>
      <c r="J235">
        <f t="shared" si="11"/>
        <v>32</v>
      </c>
    </row>
    <row r="236" spans="1:10" hidden="1">
      <c r="A236" t="str">
        <f t="array" ref="A236">IFERROR(INDEX(Summary!$D:$D,$J236)&amp;"","")</f>
        <v>FG00616</v>
      </c>
      <c r="B236" t="str">
        <f t="array" ref="B236">IF($A236="","",INDEX(Summary!$E:$E,$J236))</f>
        <v>Sugarcane Jaggery Powder - 2kg</v>
      </c>
      <c r="C236" t="str">
        <f t="array" ref="C236">IF($A236="","",INDEX(Summary!$B:$B,$J236))</f>
        <v>Jaggery</v>
      </c>
      <c r="D236" t="str">
        <f t="array" ref="D236">IF($A236="","",INDEX(Summary!$C:$C,$J236))</f>
        <v>C39</v>
      </c>
      <c r="E236" t="str">
        <f t="array" ref="E236">IF($A236="","",INDEX(Summary!$G$2:$N$2,MOD(ROW()-2,8)+1))</f>
        <v>USA Sea</v>
      </c>
      <c r="F236" s="2">
        <f t="array" ref="F236">IF($A236="",0,IFERROR(INDEX(Summary!$G$3:$N$62,$J236-2,MOD(ROW()-2,8)+1),0))</f>
        <v>0</v>
      </c>
      <c r="G236" s="2">
        <f t="array" ref="G236">IF($A236="",0,IFERROR(_xlfn.SWITCH($E236,"MRP (Domestic)",_xlfn.XLOOKUP($A236,Domestic!$C:$C,Domestic!$BE:$BE),"ROW Manjari",_xlfn.XLOOKUP($A236,ROW_Manjari!$C:$C,ROW_Manjari!$BE:$BE),"USA Sea",_xlfn.XLOOKUP($A236,USA_Sea!$C:$C,USA_Sea!$BE:$BE),"Amazon USA Sea",_xlfn.XLOOKUP($A236,Amazon_USA_Sea!$C:$C,Amazon_USA_Sea!$AX:$AX),"USA Air",_xlfn.XLOOKUP($A236,USA_Air!$C:$C,USA_Air!$BE:$BE),"USA Amazon",_xlfn.XLOOKUP($A236,USA_Amazon_Air!$C:$C,USA_Amazon_Air!$BE:$BE),"UK",_xlfn.XLOOKUP($A236,UK_Order!$C:$C,UK_Order!$BE:$BE),"MENA",_xlfn.XLOOKUP($A236,MENA_Order!$C:$C,MENA_Order!$BE:$BE),0),0))</f>
        <v>0</v>
      </c>
      <c r="H236" s="2">
        <f t="shared" si="9"/>
        <v>0</v>
      </c>
      <c r="I236" s="4">
        <f t="shared" si="10"/>
        <v>0</v>
      </c>
      <c r="J236">
        <f t="shared" si="11"/>
        <v>32</v>
      </c>
    </row>
    <row r="237" spans="1:10" hidden="1">
      <c r="A237" t="str">
        <f t="array" ref="A237">IFERROR(INDEX(Summary!$D:$D,$J237)&amp;"","")</f>
        <v>FG00616</v>
      </c>
      <c r="B237" t="str">
        <f t="array" ref="B237">IF($A237="","",INDEX(Summary!$E:$E,$J237))</f>
        <v>Sugarcane Jaggery Powder - 2kg</v>
      </c>
      <c r="C237" t="str">
        <f t="array" ref="C237">IF($A237="","",INDEX(Summary!$B:$B,$J237))</f>
        <v>Jaggery</v>
      </c>
      <c r="D237" t="str">
        <f t="array" ref="D237">IF($A237="","",INDEX(Summary!$C:$C,$J237))</f>
        <v>C39</v>
      </c>
      <c r="E237" t="str">
        <f t="array" ref="E237">IF($A237="","",INDEX(Summary!$G$2:$N$2,MOD(ROW()-2,8)+1))</f>
        <v>Amazon USA Sea</v>
      </c>
      <c r="F237" s="2">
        <f t="array" ref="F237">IF($A237="",0,IFERROR(INDEX(Summary!$G$3:$N$62,$J237-2,MOD(ROW()-2,8)+1),0))</f>
        <v>0</v>
      </c>
      <c r="G237" s="2">
        <f t="array" ref="G237">IF($A237="",0,IFERROR(_xlfn.SWITCH($E237,"MRP (Domestic)",_xlfn.XLOOKUP($A237,Domestic!$C:$C,Domestic!$BE:$BE),"ROW Manjari",_xlfn.XLOOKUP($A237,ROW_Manjari!$C:$C,ROW_Manjari!$BE:$BE),"USA Sea",_xlfn.XLOOKUP($A237,USA_Sea!$C:$C,USA_Sea!$BE:$BE),"Amazon USA Sea",_xlfn.XLOOKUP($A237,Amazon_USA_Sea!$C:$C,Amazon_USA_Sea!$AX:$AX),"USA Air",_xlfn.XLOOKUP($A237,USA_Air!$C:$C,USA_Air!$BE:$BE),"USA Amazon",_xlfn.XLOOKUP($A237,USA_Amazon_Air!$C:$C,USA_Amazon_Air!$BE:$BE),"UK",_xlfn.XLOOKUP($A237,UK_Order!$C:$C,UK_Order!$BE:$BE),"MENA",_xlfn.XLOOKUP($A237,MENA_Order!$C:$C,MENA_Order!$BE:$BE),0),0))</f>
        <v>0</v>
      </c>
      <c r="H237" s="2">
        <f t="shared" si="9"/>
        <v>0</v>
      </c>
      <c r="I237" s="4">
        <f t="shared" si="10"/>
        <v>0</v>
      </c>
      <c r="J237">
        <f t="shared" si="11"/>
        <v>32</v>
      </c>
    </row>
    <row r="238" spans="1:10" hidden="1">
      <c r="A238" t="str">
        <f t="array" ref="A238">IFERROR(INDEX(Summary!$D:$D,$J238)&amp;"","")</f>
        <v>FG00616</v>
      </c>
      <c r="B238" t="str">
        <f t="array" ref="B238">IF($A238="","",INDEX(Summary!$E:$E,$J238))</f>
        <v>Sugarcane Jaggery Powder - 2kg</v>
      </c>
      <c r="C238" t="str">
        <f t="array" ref="C238">IF($A238="","",INDEX(Summary!$B:$B,$J238))</f>
        <v>Jaggery</v>
      </c>
      <c r="D238" t="str">
        <f t="array" ref="D238">IF($A238="","",INDEX(Summary!$C:$C,$J238))</f>
        <v>C39</v>
      </c>
      <c r="E238" t="str">
        <f t="array" ref="E238">IF($A238="","",INDEX(Summary!$G$2:$N$2,MOD(ROW()-2,8)+1))</f>
        <v>USA Air</v>
      </c>
      <c r="F238" s="2">
        <f t="array" ref="F238">IF($A238="",0,IFERROR(INDEX(Summary!$G$3:$N$62,$J238-2,MOD(ROW()-2,8)+1),0))</f>
        <v>0</v>
      </c>
      <c r="G238" s="2">
        <f t="array" ref="G238">IF($A238="",0,IFERROR(_xlfn.SWITCH($E238,"MRP (Domestic)",_xlfn.XLOOKUP($A238,Domestic!$C:$C,Domestic!$BE:$BE),"ROW Manjari",_xlfn.XLOOKUP($A238,ROW_Manjari!$C:$C,ROW_Manjari!$BE:$BE),"USA Sea",_xlfn.XLOOKUP($A238,USA_Sea!$C:$C,USA_Sea!$BE:$BE),"Amazon USA Sea",_xlfn.XLOOKUP($A238,Amazon_USA_Sea!$C:$C,Amazon_USA_Sea!$AX:$AX),"USA Air",_xlfn.XLOOKUP($A238,USA_Air!$C:$C,USA_Air!$BE:$BE),"USA Amazon",_xlfn.XLOOKUP($A238,USA_Amazon_Air!$C:$C,USA_Amazon_Air!$BE:$BE),"UK",_xlfn.XLOOKUP($A238,UK_Order!$C:$C,UK_Order!$BE:$BE),"MENA",_xlfn.XLOOKUP($A238,MENA_Order!$C:$C,MENA_Order!$BE:$BE),0),0))</f>
        <v>0</v>
      </c>
      <c r="H238" s="2">
        <f t="shared" si="9"/>
        <v>0</v>
      </c>
      <c r="I238" s="4">
        <f t="shared" si="10"/>
        <v>0</v>
      </c>
      <c r="J238">
        <f t="shared" si="11"/>
        <v>32</v>
      </c>
    </row>
    <row r="239" spans="1:10" hidden="1">
      <c r="A239" t="str">
        <f t="array" ref="A239">IFERROR(INDEX(Summary!$D:$D,$J239)&amp;"","")</f>
        <v>FG00616</v>
      </c>
      <c r="B239" t="str">
        <f t="array" ref="B239">IF($A239="","",INDEX(Summary!$E:$E,$J239))</f>
        <v>Sugarcane Jaggery Powder - 2kg</v>
      </c>
      <c r="C239" t="str">
        <f t="array" ref="C239">IF($A239="","",INDEX(Summary!$B:$B,$J239))</f>
        <v>Jaggery</v>
      </c>
      <c r="D239" t="str">
        <f t="array" ref="D239">IF($A239="","",INDEX(Summary!$C:$C,$J239))</f>
        <v>C39</v>
      </c>
      <c r="E239" t="str">
        <f t="array" ref="E239">IF($A239="","",INDEX(Summary!$G$2:$N$2,MOD(ROW()-2,8)+1))</f>
        <v>USA Amazon</v>
      </c>
      <c r="F239" s="2">
        <f t="array" ref="F239">IF($A239="",0,IFERROR(INDEX(Summary!$G$3:$N$62,$J239-2,MOD(ROW()-2,8)+1),0))</f>
        <v>0</v>
      </c>
      <c r="G239" s="2">
        <f t="array" ref="G239">IF($A239="",0,IFERROR(_xlfn.SWITCH($E239,"MRP (Domestic)",_xlfn.XLOOKUP($A239,Domestic!$C:$C,Domestic!$BE:$BE),"ROW Manjari",_xlfn.XLOOKUP($A239,ROW_Manjari!$C:$C,ROW_Manjari!$BE:$BE),"USA Sea",_xlfn.XLOOKUP($A239,USA_Sea!$C:$C,USA_Sea!$BE:$BE),"Amazon USA Sea",_xlfn.XLOOKUP($A239,Amazon_USA_Sea!$C:$C,Amazon_USA_Sea!$AX:$AX),"USA Air",_xlfn.XLOOKUP($A239,USA_Air!$C:$C,USA_Air!$BE:$BE),"USA Amazon",_xlfn.XLOOKUP($A239,USA_Amazon_Air!$C:$C,USA_Amazon_Air!$BE:$BE),"UK",_xlfn.XLOOKUP($A239,UK_Order!$C:$C,UK_Order!$BE:$BE),"MENA",_xlfn.XLOOKUP($A239,MENA_Order!$C:$C,MENA_Order!$BE:$BE),0),0))</f>
        <v>0</v>
      </c>
      <c r="H239" s="2">
        <f t="shared" si="9"/>
        <v>0</v>
      </c>
      <c r="I239" s="4">
        <f t="shared" si="10"/>
        <v>0</v>
      </c>
      <c r="J239">
        <f t="shared" si="11"/>
        <v>32</v>
      </c>
    </row>
    <row r="240" spans="1:10" hidden="1">
      <c r="A240" t="str">
        <f t="array" ref="A240">IFERROR(INDEX(Summary!$D:$D,$J240)&amp;"","")</f>
        <v>FG00616</v>
      </c>
      <c r="B240" t="str">
        <f t="array" ref="B240">IF($A240="","",INDEX(Summary!$E:$E,$J240))</f>
        <v>Sugarcane Jaggery Powder - 2kg</v>
      </c>
      <c r="C240" t="str">
        <f t="array" ref="C240">IF($A240="","",INDEX(Summary!$B:$B,$J240))</f>
        <v>Jaggery</v>
      </c>
      <c r="D240" t="str">
        <f t="array" ref="D240">IF($A240="","",INDEX(Summary!$C:$C,$J240))</f>
        <v>C39</v>
      </c>
      <c r="E240" t="str">
        <f t="array" ref="E240">IF($A240="","",INDEX(Summary!$G$2:$N$2,MOD(ROW()-2,8)+1))</f>
        <v>UK</v>
      </c>
      <c r="F240" s="2">
        <f t="array" ref="F240">IF($A240="",0,IFERROR(INDEX(Summary!$G$3:$N$62,$J240-2,MOD(ROW()-2,8)+1),0))</f>
        <v>605</v>
      </c>
      <c r="G240" s="2">
        <f t="array" ref="G240">IF($A240="",0,IFERROR(_xlfn.SWITCH($E240,"MRP (Domestic)",_xlfn.XLOOKUP($A240,Domestic!$C:$C,Domestic!$BE:$BE),"ROW Manjari",_xlfn.XLOOKUP($A240,ROW_Manjari!$C:$C,ROW_Manjari!$BE:$BE),"USA Sea",_xlfn.XLOOKUP($A240,USA_Sea!$C:$C,USA_Sea!$BE:$BE),"Amazon USA Sea",_xlfn.XLOOKUP($A240,Amazon_USA_Sea!$C:$C,Amazon_USA_Sea!$AX:$AX),"USA Air",_xlfn.XLOOKUP($A240,USA_Air!$C:$C,USA_Air!$BE:$BE),"USA Amazon",_xlfn.XLOOKUP($A240,USA_Amazon_Air!$C:$C,USA_Amazon_Air!$BE:$BE),"UK",_xlfn.XLOOKUP($A240,UK_Order!$C:$C,UK_Order!$BE:$BE),"MENA",_xlfn.XLOOKUP($A240,MENA_Order!$C:$C,MENA_Order!$BE:$BE),0),0))</f>
        <v>384</v>
      </c>
      <c r="H240" s="2">
        <f t="shared" si="9"/>
        <v>221</v>
      </c>
      <c r="I240" s="4">
        <f t="shared" si="10"/>
        <v>0.63471074380165293</v>
      </c>
      <c r="J240">
        <f t="shared" si="11"/>
        <v>32</v>
      </c>
    </row>
    <row r="241" spans="1:10">
      <c r="A241" t="str">
        <f t="array" ref="A241">IFERROR(INDEX(Summary!$D:$D,$J241)&amp;"","")</f>
        <v>FG00616</v>
      </c>
      <c r="B241" t="str">
        <f t="array" ref="B241">IF($A241="","",INDEX(Summary!$E:$E,$J241))</f>
        <v>Sugarcane Jaggery Powder - 2kg</v>
      </c>
      <c r="C241" t="str">
        <f t="array" ref="C241">IF($A241="","",INDEX(Summary!$B:$B,$J241))</f>
        <v>Jaggery</v>
      </c>
      <c r="D241" t="str">
        <f t="array" ref="D241">IF($A241="","",INDEX(Summary!$C:$C,$J241))</f>
        <v>C39</v>
      </c>
      <c r="E241" t="str">
        <f t="array" ref="E241">IF($A241="","",INDEX(Summary!$G$2:$N$2,MOD(ROW()-2,8)+1))</f>
        <v>MENA</v>
      </c>
      <c r="F241" s="2">
        <f t="array" ref="F241">IF($A241="",0,IFERROR(INDEX(Summary!$G$3:$N$62,$J241-2,MOD(ROW()-2,8)+1),0))</f>
        <v>0</v>
      </c>
      <c r="G241" s="2">
        <f t="array" ref="G241">IF($A241="",0,IFERROR(_xlfn.SWITCH($E241,"MRP (Domestic)",_xlfn.XLOOKUP($A241,Domestic!$C:$C,Domestic!$BE:$BE),"ROW Manjari",_xlfn.XLOOKUP($A241,ROW_Manjari!$C:$C,ROW_Manjari!$BE:$BE),"USA Sea",_xlfn.XLOOKUP($A241,USA_Sea!$C:$C,USA_Sea!$BE:$BE),"Amazon USA Sea",_xlfn.XLOOKUP($A241,Amazon_USA_Sea!$C:$C,Amazon_USA_Sea!$AX:$AX),"USA Air",_xlfn.XLOOKUP($A241,USA_Air!$C:$C,USA_Air!$BE:$BE),"USA Amazon",_xlfn.XLOOKUP($A241,USA_Amazon_Air!$C:$C,USA_Amazon_Air!$BE:$BE),"UK",_xlfn.XLOOKUP($A241,UK_Order!$C:$C,UK_Order!$BE:$BE),"MENA",_xlfn.XLOOKUP($A241,MENA_Order!$C:$C,MENA_Order!$BE:$BE),0),0))</f>
        <v>0</v>
      </c>
      <c r="H241" s="2">
        <f t="shared" si="9"/>
        <v>0</v>
      </c>
      <c r="I241" s="4">
        <f t="shared" si="10"/>
        <v>0</v>
      </c>
      <c r="J241">
        <f t="shared" si="11"/>
        <v>32</v>
      </c>
    </row>
    <row r="242" spans="1:10" hidden="1">
      <c r="A242" t="str">
        <f t="array" ref="A242">IFERROR(INDEX(Summary!$D:$D,$J242)&amp;"","")</f>
        <v>FG00242</v>
      </c>
      <c r="B242" t="str">
        <f t="array" ref="B242">IF($A242="","",INDEX(Summary!$E:$E,$J242))</f>
        <v>Sugarcane Jaggery Powder - 500 gm</v>
      </c>
      <c r="C242" t="str">
        <f t="array" ref="C242">IF($A242="","",INDEX(Summary!$B:$B,$J242))</f>
        <v>Jaggery</v>
      </c>
      <c r="D242" t="str">
        <f t="array" ref="D242">IF($A242="","",INDEX(Summary!$C:$C,$J242))</f>
        <v>C39</v>
      </c>
      <c r="E242" t="str">
        <f t="array" ref="E242">IF($A242="","",INDEX(Summary!$G$2:$N$2,MOD(ROW()-2,8)+1))</f>
        <v>MRP (Domestic)</v>
      </c>
      <c r="F242" s="2">
        <f t="array" ref="F242">IF($A242="",0,IFERROR(INDEX(Summary!$G$3:$N$62,$J242-2,MOD(ROW()-2,8)+1),0))</f>
        <v>13000</v>
      </c>
      <c r="G242" s="2">
        <f t="array" ref="G242">IF($A242="",0,IFERROR(_xlfn.SWITCH($E242,"MRP (Domestic)",_xlfn.XLOOKUP($A242,Domestic!$C:$C,Domestic!$BE:$BE),"ROW Manjari",_xlfn.XLOOKUP($A242,ROW_Manjari!$C:$C,ROW_Manjari!$BE:$BE),"USA Sea",_xlfn.XLOOKUP($A242,USA_Sea!$C:$C,USA_Sea!$BE:$BE),"Amazon USA Sea",_xlfn.XLOOKUP($A242,Amazon_USA_Sea!$C:$C,Amazon_USA_Sea!$AX:$AX),"USA Air",_xlfn.XLOOKUP($A242,USA_Air!$C:$C,USA_Air!$BE:$BE),"USA Amazon",_xlfn.XLOOKUP($A242,USA_Amazon_Air!$C:$C,USA_Amazon_Air!$BE:$BE),"UK",_xlfn.XLOOKUP($A242,UK_Order!$C:$C,UK_Order!$BE:$BE),"MENA",_xlfn.XLOOKUP($A242,MENA_Order!$C:$C,MENA_Order!$BE:$BE),0),0))</f>
        <v>18265</v>
      </c>
      <c r="H242" s="2">
        <f t="shared" si="9"/>
        <v>0</v>
      </c>
      <c r="I242" s="4">
        <f t="shared" si="10"/>
        <v>1.405</v>
      </c>
      <c r="J242">
        <f t="shared" si="11"/>
        <v>33</v>
      </c>
    </row>
    <row r="243" spans="1:10" hidden="1">
      <c r="A243" t="str">
        <f t="array" ref="A243">IFERROR(INDEX(Summary!$D:$D,$J243)&amp;"","")</f>
        <v>FG00242</v>
      </c>
      <c r="B243" t="str">
        <f t="array" ref="B243">IF($A243="","",INDEX(Summary!$E:$E,$J243))</f>
        <v>Sugarcane Jaggery Powder - 500 gm</v>
      </c>
      <c r="C243" t="str">
        <f t="array" ref="C243">IF($A243="","",INDEX(Summary!$B:$B,$J243))</f>
        <v>Jaggery</v>
      </c>
      <c r="D243" t="str">
        <f t="array" ref="D243">IF($A243="","",INDEX(Summary!$C:$C,$J243))</f>
        <v>C39</v>
      </c>
      <c r="E243" t="str">
        <f t="array" ref="E243">IF($A243="","",INDEX(Summary!$G$2:$N$2,MOD(ROW()-2,8)+1))</f>
        <v>ROW Manjari</v>
      </c>
      <c r="F243" s="2">
        <f t="array" ref="F243">IF($A243="",0,IFERROR(INDEX(Summary!$G$3:$N$62,$J243-2,MOD(ROW()-2,8)+1),0))</f>
        <v>0</v>
      </c>
      <c r="G243" s="2">
        <f t="array" ref="G243">IF($A243="",0,IFERROR(_xlfn.SWITCH($E243,"MRP (Domestic)",_xlfn.XLOOKUP($A243,Domestic!$C:$C,Domestic!$BE:$BE),"ROW Manjari",_xlfn.XLOOKUP($A243,ROW_Manjari!$C:$C,ROW_Manjari!$BE:$BE),"USA Sea",_xlfn.XLOOKUP($A243,USA_Sea!$C:$C,USA_Sea!$BE:$BE),"Amazon USA Sea",_xlfn.XLOOKUP($A243,Amazon_USA_Sea!$C:$C,Amazon_USA_Sea!$AX:$AX),"USA Air",_xlfn.XLOOKUP($A243,USA_Air!$C:$C,USA_Air!$BE:$BE),"USA Amazon",_xlfn.XLOOKUP($A243,USA_Amazon_Air!$C:$C,USA_Amazon_Air!$BE:$BE),"UK",_xlfn.XLOOKUP($A243,UK_Order!$C:$C,UK_Order!$BE:$BE),"MENA",_xlfn.XLOOKUP($A243,MENA_Order!$C:$C,MENA_Order!$BE:$BE),0),0))</f>
        <v>0</v>
      </c>
      <c r="H243" s="2">
        <f t="shared" si="9"/>
        <v>0</v>
      </c>
      <c r="I243" s="4">
        <f t="shared" si="10"/>
        <v>0</v>
      </c>
      <c r="J243">
        <f t="shared" si="11"/>
        <v>33</v>
      </c>
    </row>
    <row r="244" spans="1:10" hidden="1">
      <c r="A244" t="str">
        <f t="array" ref="A244">IFERROR(INDEX(Summary!$D:$D,$J244)&amp;"","")</f>
        <v>FG00242</v>
      </c>
      <c r="B244" t="str">
        <f t="array" ref="B244">IF($A244="","",INDEX(Summary!$E:$E,$J244))</f>
        <v>Sugarcane Jaggery Powder - 500 gm</v>
      </c>
      <c r="C244" t="str">
        <f t="array" ref="C244">IF($A244="","",INDEX(Summary!$B:$B,$J244))</f>
        <v>Jaggery</v>
      </c>
      <c r="D244" t="str">
        <f t="array" ref="D244">IF($A244="","",INDEX(Summary!$C:$C,$J244))</f>
        <v>C39</v>
      </c>
      <c r="E244" t="str">
        <f t="array" ref="E244">IF($A244="","",INDEX(Summary!$G$2:$N$2,MOD(ROW()-2,8)+1))</f>
        <v>USA Sea</v>
      </c>
      <c r="F244" s="2">
        <f t="array" ref="F244">IF($A244="",0,IFERROR(INDEX(Summary!$G$3:$N$62,$J244-2,MOD(ROW()-2,8)+1),0))</f>
        <v>0</v>
      </c>
      <c r="G244" s="2">
        <f t="array" ref="G244">IF($A244="",0,IFERROR(_xlfn.SWITCH($E244,"MRP (Domestic)",_xlfn.XLOOKUP($A244,Domestic!$C:$C,Domestic!$BE:$BE),"ROW Manjari",_xlfn.XLOOKUP($A244,ROW_Manjari!$C:$C,ROW_Manjari!$BE:$BE),"USA Sea",_xlfn.XLOOKUP($A244,USA_Sea!$C:$C,USA_Sea!$BE:$BE),"Amazon USA Sea",_xlfn.XLOOKUP($A244,Amazon_USA_Sea!$C:$C,Amazon_USA_Sea!$AX:$AX),"USA Air",_xlfn.XLOOKUP($A244,USA_Air!$C:$C,USA_Air!$BE:$BE),"USA Amazon",_xlfn.XLOOKUP($A244,USA_Amazon_Air!$C:$C,USA_Amazon_Air!$BE:$BE),"UK",_xlfn.XLOOKUP($A244,UK_Order!$C:$C,UK_Order!$BE:$BE),"MENA",_xlfn.XLOOKUP($A244,MENA_Order!$C:$C,MENA_Order!$BE:$BE),0),0))</f>
        <v>0</v>
      </c>
      <c r="H244" s="2">
        <f t="shared" si="9"/>
        <v>0</v>
      </c>
      <c r="I244" s="4">
        <f t="shared" si="10"/>
        <v>0</v>
      </c>
      <c r="J244">
        <f t="shared" si="11"/>
        <v>33</v>
      </c>
    </row>
    <row r="245" spans="1:10" hidden="1">
      <c r="A245" t="str">
        <f t="array" ref="A245">IFERROR(INDEX(Summary!$D:$D,$J245)&amp;"","")</f>
        <v>FG00242</v>
      </c>
      <c r="B245" t="str">
        <f t="array" ref="B245">IF($A245="","",INDEX(Summary!$E:$E,$J245))</f>
        <v>Sugarcane Jaggery Powder - 500 gm</v>
      </c>
      <c r="C245" t="str">
        <f t="array" ref="C245">IF($A245="","",INDEX(Summary!$B:$B,$J245))</f>
        <v>Jaggery</v>
      </c>
      <c r="D245" t="str">
        <f t="array" ref="D245">IF($A245="","",INDEX(Summary!$C:$C,$J245))</f>
        <v>C39</v>
      </c>
      <c r="E245" t="str">
        <f t="array" ref="E245">IF($A245="","",INDEX(Summary!$G$2:$N$2,MOD(ROW()-2,8)+1))</f>
        <v>Amazon USA Sea</v>
      </c>
      <c r="F245" s="2">
        <f t="array" ref="F245">IF($A245="",0,IFERROR(INDEX(Summary!$G$3:$N$62,$J245-2,MOD(ROW()-2,8)+1),0))</f>
        <v>0</v>
      </c>
      <c r="G245" s="2">
        <f t="array" ref="G245">IF($A245="",0,IFERROR(_xlfn.SWITCH($E245,"MRP (Domestic)",_xlfn.XLOOKUP($A245,Domestic!$C:$C,Domestic!$BE:$BE),"ROW Manjari",_xlfn.XLOOKUP($A245,ROW_Manjari!$C:$C,ROW_Manjari!$BE:$BE),"USA Sea",_xlfn.XLOOKUP($A245,USA_Sea!$C:$C,USA_Sea!$BE:$BE),"Amazon USA Sea",_xlfn.XLOOKUP($A245,Amazon_USA_Sea!$C:$C,Amazon_USA_Sea!$AX:$AX),"USA Air",_xlfn.XLOOKUP($A245,USA_Air!$C:$C,USA_Air!$BE:$BE),"USA Amazon",_xlfn.XLOOKUP($A245,USA_Amazon_Air!$C:$C,USA_Amazon_Air!$BE:$BE),"UK",_xlfn.XLOOKUP($A245,UK_Order!$C:$C,UK_Order!$BE:$BE),"MENA",_xlfn.XLOOKUP($A245,MENA_Order!$C:$C,MENA_Order!$BE:$BE),0),0))</f>
        <v>0</v>
      </c>
      <c r="H245" s="2">
        <f t="shared" si="9"/>
        <v>0</v>
      </c>
      <c r="I245" s="4">
        <f t="shared" si="10"/>
        <v>0</v>
      </c>
      <c r="J245">
        <f t="shared" si="11"/>
        <v>33</v>
      </c>
    </row>
    <row r="246" spans="1:10" hidden="1">
      <c r="A246" t="str">
        <f t="array" ref="A246">IFERROR(INDEX(Summary!$D:$D,$J246)&amp;"","")</f>
        <v>FG00242</v>
      </c>
      <c r="B246" t="str">
        <f t="array" ref="B246">IF($A246="","",INDEX(Summary!$E:$E,$J246))</f>
        <v>Sugarcane Jaggery Powder - 500 gm</v>
      </c>
      <c r="C246" t="str">
        <f t="array" ref="C246">IF($A246="","",INDEX(Summary!$B:$B,$J246))</f>
        <v>Jaggery</v>
      </c>
      <c r="D246" t="str">
        <f t="array" ref="D246">IF($A246="","",INDEX(Summary!$C:$C,$J246))</f>
        <v>C39</v>
      </c>
      <c r="E246" t="str">
        <f t="array" ref="E246">IF($A246="","",INDEX(Summary!$G$2:$N$2,MOD(ROW()-2,8)+1))</f>
        <v>USA Air</v>
      </c>
      <c r="F246" s="2">
        <f t="array" ref="F246">IF($A246="",0,IFERROR(INDEX(Summary!$G$3:$N$62,$J246-2,MOD(ROW()-2,8)+1),0))</f>
        <v>0</v>
      </c>
      <c r="G246" s="2">
        <f t="array" ref="G246">IF($A246="",0,IFERROR(_xlfn.SWITCH($E246,"MRP (Domestic)",_xlfn.XLOOKUP($A246,Domestic!$C:$C,Domestic!$BE:$BE),"ROW Manjari",_xlfn.XLOOKUP($A246,ROW_Manjari!$C:$C,ROW_Manjari!$BE:$BE),"USA Sea",_xlfn.XLOOKUP($A246,USA_Sea!$C:$C,USA_Sea!$BE:$BE),"Amazon USA Sea",_xlfn.XLOOKUP($A246,Amazon_USA_Sea!$C:$C,Amazon_USA_Sea!$AX:$AX),"USA Air",_xlfn.XLOOKUP($A246,USA_Air!$C:$C,USA_Air!$BE:$BE),"USA Amazon",_xlfn.XLOOKUP($A246,USA_Amazon_Air!$C:$C,USA_Amazon_Air!$BE:$BE),"UK",_xlfn.XLOOKUP($A246,UK_Order!$C:$C,UK_Order!$BE:$BE),"MENA",_xlfn.XLOOKUP($A246,MENA_Order!$C:$C,MENA_Order!$BE:$BE),0),0))</f>
        <v>0</v>
      </c>
      <c r="H246" s="2">
        <f t="shared" si="9"/>
        <v>0</v>
      </c>
      <c r="I246" s="4">
        <f t="shared" si="10"/>
        <v>0</v>
      </c>
      <c r="J246">
        <f t="shared" si="11"/>
        <v>33</v>
      </c>
    </row>
    <row r="247" spans="1:10" hidden="1">
      <c r="A247" t="str">
        <f t="array" ref="A247">IFERROR(INDEX(Summary!$D:$D,$J247)&amp;"","")</f>
        <v>FG00242</v>
      </c>
      <c r="B247" t="str">
        <f t="array" ref="B247">IF($A247="","",INDEX(Summary!$E:$E,$J247))</f>
        <v>Sugarcane Jaggery Powder - 500 gm</v>
      </c>
      <c r="C247" t="str">
        <f t="array" ref="C247">IF($A247="","",INDEX(Summary!$B:$B,$J247))</f>
        <v>Jaggery</v>
      </c>
      <c r="D247" t="str">
        <f t="array" ref="D247">IF($A247="","",INDEX(Summary!$C:$C,$J247))</f>
        <v>C39</v>
      </c>
      <c r="E247" t="str">
        <f t="array" ref="E247">IF($A247="","",INDEX(Summary!$G$2:$N$2,MOD(ROW()-2,8)+1))</f>
        <v>USA Amazon</v>
      </c>
      <c r="F247" s="2">
        <f t="array" ref="F247">IF($A247="",0,IFERROR(INDEX(Summary!$G$3:$N$62,$J247-2,MOD(ROW()-2,8)+1),0))</f>
        <v>0</v>
      </c>
      <c r="G247" s="2">
        <f t="array" ref="G247">IF($A247="",0,IFERROR(_xlfn.SWITCH($E247,"MRP (Domestic)",_xlfn.XLOOKUP($A247,Domestic!$C:$C,Domestic!$BE:$BE),"ROW Manjari",_xlfn.XLOOKUP($A247,ROW_Manjari!$C:$C,ROW_Manjari!$BE:$BE),"USA Sea",_xlfn.XLOOKUP($A247,USA_Sea!$C:$C,USA_Sea!$BE:$BE),"Amazon USA Sea",_xlfn.XLOOKUP($A247,Amazon_USA_Sea!$C:$C,Amazon_USA_Sea!$AX:$AX),"USA Air",_xlfn.XLOOKUP($A247,USA_Air!$C:$C,USA_Air!$BE:$BE),"USA Amazon",_xlfn.XLOOKUP($A247,USA_Amazon_Air!$C:$C,USA_Amazon_Air!$BE:$BE),"UK",_xlfn.XLOOKUP($A247,UK_Order!$C:$C,UK_Order!$BE:$BE),"MENA",_xlfn.XLOOKUP($A247,MENA_Order!$C:$C,MENA_Order!$BE:$BE),0),0))</f>
        <v>0</v>
      </c>
      <c r="H247" s="2">
        <f t="shared" si="9"/>
        <v>0</v>
      </c>
      <c r="I247" s="4">
        <f t="shared" si="10"/>
        <v>0</v>
      </c>
      <c r="J247">
        <f t="shared" si="11"/>
        <v>33</v>
      </c>
    </row>
    <row r="248" spans="1:10" hidden="1">
      <c r="A248" t="str">
        <f t="array" ref="A248">IFERROR(INDEX(Summary!$D:$D,$J248)&amp;"","")</f>
        <v>FG00242</v>
      </c>
      <c r="B248" t="str">
        <f t="array" ref="B248">IF($A248="","",INDEX(Summary!$E:$E,$J248))</f>
        <v>Sugarcane Jaggery Powder - 500 gm</v>
      </c>
      <c r="C248" t="str">
        <f t="array" ref="C248">IF($A248="","",INDEX(Summary!$B:$B,$J248))</f>
        <v>Jaggery</v>
      </c>
      <c r="D248" t="str">
        <f t="array" ref="D248">IF($A248="","",INDEX(Summary!$C:$C,$J248))</f>
        <v>C39</v>
      </c>
      <c r="E248" t="str">
        <f t="array" ref="E248">IF($A248="","",INDEX(Summary!$G$2:$N$2,MOD(ROW()-2,8)+1))</f>
        <v>UK</v>
      </c>
      <c r="F248" s="2">
        <f t="array" ref="F248">IF($A248="",0,IFERROR(INDEX(Summary!$G$3:$N$62,$J248-2,MOD(ROW()-2,8)+1),0))</f>
        <v>1291</v>
      </c>
      <c r="G248" s="2">
        <f t="array" ref="G248">IF($A248="",0,IFERROR(_xlfn.SWITCH($E248,"MRP (Domestic)",_xlfn.XLOOKUP($A248,Domestic!$C:$C,Domestic!$BE:$BE),"ROW Manjari",_xlfn.XLOOKUP($A248,ROW_Manjari!$C:$C,ROW_Manjari!$BE:$BE),"USA Sea",_xlfn.XLOOKUP($A248,USA_Sea!$C:$C,USA_Sea!$BE:$BE),"Amazon USA Sea",_xlfn.XLOOKUP($A248,Amazon_USA_Sea!$C:$C,Amazon_USA_Sea!$AX:$AX),"USA Air",_xlfn.XLOOKUP($A248,USA_Air!$C:$C,USA_Air!$BE:$BE),"USA Amazon",_xlfn.XLOOKUP($A248,USA_Amazon_Air!$C:$C,USA_Amazon_Air!$BE:$BE),"UK",_xlfn.XLOOKUP($A248,UK_Order!$C:$C,UK_Order!$BE:$BE),"MENA",_xlfn.XLOOKUP($A248,MENA_Order!$C:$C,MENA_Order!$BE:$BE),0),0))</f>
        <v>225</v>
      </c>
      <c r="H248" s="2">
        <f t="shared" si="9"/>
        <v>1066</v>
      </c>
      <c r="I248" s="4">
        <f t="shared" si="10"/>
        <v>0.17428350116189001</v>
      </c>
      <c r="J248">
        <f t="shared" si="11"/>
        <v>33</v>
      </c>
    </row>
    <row r="249" spans="1:10">
      <c r="A249" t="str">
        <f t="array" ref="A249">IFERROR(INDEX(Summary!$D:$D,$J249)&amp;"","")</f>
        <v>FG00242</v>
      </c>
      <c r="B249" t="str">
        <f t="array" ref="B249">IF($A249="","",INDEX(Summary!$E:$E,$J249))</f>
        <v>Sugarcane Jaggery Powder - 500 gm</v>
      </c>
      <c r="C249" t="str">
        <f t="array" ref="C249">IF($A249="","",INDEX(Summary!$B:$B,$J249))</f>
        <v>Jaggery</v>
      </c>
      <c r="D249" t="str">
        <f t="array" ref="D249">IF($A249="","",INDEX(Summary!$C:$C,$J249))</f>
        <v>C39</v>
      </c>
      <c r="E249" t="str">
        <f t="array" ref="E249">IF($A249="","",INDEX(Summary!$G$2:$N$2,MOD(ROW()-2,8)+1))</f>
        <v>MENA</v>
      </c>
      <c r="F249" s="2">
        <f t="array" ref="F249">IF($A249="",0,IFERROR(INDEX(Summary!$G$3:$N$62,$J249-2,MOD(ROW()-2,8)+1),0))</f>
        <v>0</v>
      </c>
      <c r="G249" s="2">
        <f t="array" ref="G249">IF($A249="",0,IFERROR(_xlfn.SWITCH($E249,"MRP (Domestic)",_xlfn.XLOOKUP($A249,Domestic!$C:$C,Domestic!$BE:$BE),"ROW Manjari",_xlfn.XLOOKUP($A249,ROW_Manjari!$C:$C,ROW_Manjari!$BE:$BE),"USA Sea",_xlfn.XLOOKUP($A249,USA_Sea!$C:$C,USA_Sea!$BE:$BE),"Amazon USA Sea",_xlfn.XLOOKUP($A249,Amazon_USA_Sea!$C:$C,Amazon_USA_Sea!$AX:$AX),"USA Air",_xlfn.XLOOKUP($A249,USA_Air!$C:$C,USA_Air!$BE:$BE),"USA Amazon",_xlfn.XLOOKUP($A249,USA_Amazon_Air!$C:$C,USA_Amazon_Air!$BE:$BE),"UK",_xlfn.XLOOKUP($A249,UK_Order!$C:$C,UK_Order!$BE:$BE),"MENA",_xlfn.XLOOKUP($A249,MENA_Order!$C:$C,MENA_Order!$BE:$BE),0),0))</f>
        <v>0</v>
      </c>
      <c r="H249" s="2">
        <f t="shared" si="9"/>
        <v>0</v>
      </c>
      <c r="I249" s="4">
        <f t="shared" si="10"/>
        <v>0</v>
      </c>
      <c r="J249">
        <f t="shared" si="11"/>
        <v>33</v>
      </c>
    </row>
    <row r="250" spans="1:10" hidden="1">
      <c r="A250" t="str">
        <f t="array" ref="A250">IFERROR(INDEX(Summary!$D:$D,$J250)&amp;"","")</f>
        <v>FG00167</v>
      </c>
      <c r="B250" t="str">
        <f t="array" ref="B250">IF($A250="","",INDEX(Summary!$E:$E,$J250))</f>
        <v>Moringa Powder - 100 gm</v>
      </c>
      <c r="C250" t="str">
        <f t="array" ref="C250">IF($A250="","",INDEX(Summary!$B:$B,$J250))</f>
        <v>Jaggery</v>
      </c>
      <c r="D250" t="str">
        <f t="array" ref="D250">IF($A250="","",INDEX(Summary!$C:$C,$J250))</f>
        <v>C39</v>
      </c>
      <c r="E250" t="str">
        <f t="array" ref="E250">IF($A250="","",INDEX(Summary!$G$2:$N$2,MOD(ROW()-2,8)+1))</f>
        <v>MRP (Domestic)</v>
      </c>
      <c r="F250" s="2">
        <f t="array" ref="F250">IF($A250="",0,IFERROR(INDEX(Summary!$G$3:$N$62,$J250-2,MOD(ROW()-2,8)+1),0))</f>
        <v>8832</v>
      </c>
      <c r="G250" s="2">
        <f t="array" ref="G250">IF($A250="",0,IFERROR(_xlfn.SWITCH($E250,"MRP (Domestic)",_xlfn.XLOOKUP($A250,Domestic!$C:$C,Domestic!$BE:$BE),"ROW Manjari",_xlfn.XLOOKUP($A250,ROW_Manjari!$C:$C,ROW_Manjari!$BE:$BE),"USA Sea",_xlfn.XLOOKUP($A250,USA_Sea!$C:$C,USA_Sea!$BE:$BE),"Amazon USA Sea",_xlfn.XLOOKUP($A250,Amazon_USA_Sea!$C:$C,Amazon_USA_Sea!$AX:$AX),"USA Air",_xlfn.XLOOKUP($A250,USA_Air!$C:$C,USA_Air!$BE:$BE),"USA Amazon",_xlfn.XLOOKUP($A250,USA_Amazon_Air!$C:$C,USA_Amazon_Air!$BE:$BE),"UK",_xlfn.XLOOKUP($A250,UK_Order!$C:$C,UK_Order!$BE:$BE),"MENA",_xlfn.XLOOKUP($A250,MENA_Order!$C:$C,MENA_Order!$BE:$BE),0),0))</f>
        <v>3155</v>
      </c>
      <c r="H250" s="2">
        <f t="shared" si="9"/>
        <v>5677</v>
      </c>
      <c r="I250" s="4">
        <f t="shared" si="10"/>
        <v>0.35722373188405798</v>
      </c>
      <c r="J250">
        <f t="shared" si="11"/>
        <v>34</v>
      </c>
    </row>
    <row r="251" spans="1:10" hidden="1">
      <c r="A251" t="str">
        <f t="array" ref="A251">IFERROR(INDEX(Summary!$D:$D,$J251)&amp;"","")</f>
        <v>FG00167</v>
      </c>
      <c r="B251" t="str">
        <f t="array" ref="B251">IF($A251="","",INDEX(Summary!$E:$E,$J251))</f>
        <v>Moringa Powder - 100 gm</v>
      </c>
      <c r="C251" t="str">
        <f t="array" ref="C251">IF($A251="","",INDEX(Summary!$B:$B,$J251))</f>
        <v>Jaggery</v>
      </c>
      <c r="D251" t="str">
        <f t="array" ref="D251">IF($A251="","",INDEX(Summary!$C:$C,$J251))</f>
        <v>C39</v>
      </c>
      <c r="E251" t="str">
        <f t="array" ref="E251">IF($A251="","",INDEX(Summary!$G$2:$N$2,MOD(ROW()-2,8)+1))</f>
        <v>ROW Manjari</v>
      </c>
      <c r="F251" s="2">
        <f t="array" ref="F251">IF($A251="",0,IFERROR(INDEX(Summary!$G$3:$N$62,$J251-2,MOD(ROW()-2,8)+1),0))</f>
        <v>0</v>
      </c>
      <c r="G251" s="2">
        <f t="array" ref="G251">IF($A251="",0,IFERROR(_xlfn.SWITCH($E251,"MRP (Domestic)",_xlfn.XLOOKUP($A251,Domestic!$C:$C,Domestic!$BE:$BE),"ROW Manjari",_xlfn.XLOOKUP($A251,ROW_Manjari!$C:$C,ROW_Manjari!$BE:$BE),"USA Sea",_xlfn.XLOOKUP($A251,USA_Sea!$C:$C,USA_Sea!$BE:$BE),"Amazon USA Sea",_xlfn.XLOOKUP($A251,Amazon_USA_Sea!$C:$C,Amazon_USA_Sea!$AX:$AX),"USA Air",_xlfn.XLOOKUP($A251,USA_Air!$C:$C,USA_Air!$BE:$BE),"USA Amazon",_xlfn.XLOOKUP($A251,USA_Amazon_Air!$C:$C,USA_Amazon_Air!$BE:$BE),"UK",_xlfn.XLOOKUP($A251,UK_Order!$C:$C,UK_Order!$BE:$BE),"MENA",_xlfn.XLOOKUP($A251,MENA_Order!$C:$C,MENA_Order!$BE:$BE),0),0))</f>
        <v>0</v>
      </c>
      <c r="H251" s="2">
        <f t="shared" si="9"/>
        <v>0</v>
      </c>
      <c r="I251" s="4">
        <f t="shared" si="10"/>
        <v>0</v>
      </c>
      <c r="J251">
        <f t="shared" si="11"/>
        <v>34</v>
      </c>
    </row>
    <row r="252" spans="1:10" hidden="1">
      <c r="A252" t="str">
        <f t="array" ref="A252">IFERROR(INDEX(Summary!$D:$D,$J252)&amp;"","")</f>
        <v>FG00167</v>
      </c>
      <c r="B252" t="str">
        <f t="array" ref="B252">IF($A252="","",INDEX(Summary!$E:$E,$J252))</f>
        <v>Moringa Powder - 100 gm</v>
      </c>
      <c r="C252" t="str">
        <f t="array" ref="C252">IF($A252="","",INDEX(Summary!$B:$B,$J252))</f>
        <v>Jaggery</v>
      </c>
      <c r="D252" t="str">
        <f t="array" ref="D252">IF($A252="","",INDEX(Summary!$C:$C,$J252))</f>
        <v>C39</v>
      </c>
      <c r="E252" t="str">
        <f t="array" ref="E252">IF($A252="","",INDEX(Summary!$G$2:$N$2,MOD(ROW()-2,8)+1))</f>
        <v>USA Sea</v>
      </c>
      <c r="F252" s="2">
        <f t="array" ref="F252">IF($A252="",0,IFERROR(INDEX(Summary!$G$3:$N$62,$J252-2,MOD(ROW()-2,8)+1),0))</f>
        <v>0</v>
      </c>
      <c r="G252" s="2">
        <f t="array" ref="G252">IF($A252="",0,IFERROR(_xlfn.SWITCH($E252,"MRP (Domestic)",_xlfn.XLOOKUP($A252,Domestic!$C:$C,Domestic!$BE:$BE),"ROW Manjari",_xlfn.XLOOKUP($A252,ROW_Manjari!$C:$C,ROW_Manjari!$BE:$BE),"USA Sea",_xlfn.XLOOKUP($A252,USA_Sea!$C:$C,USA_Sea!$BE:$BE),"Amazon USA Sea",_xlfn.XLOOKUP($A252,Amazon_USA_Sea!$C:$C,Amazon_USA_Sea!$AX:$AX),"USA Air",_xlfn.XLOOKUP($A252,USA_Air!$C:$C,USA_Air!$BE:$BE),"USA Amazon",_xlfn.XLOOKUP($A252,USA_Amazon_Air!$C:$C,USA_Amazon_Air!$BE:$BE),"UK",_xlfn.XLOOKUP($A252,UK_Order!$C:$C,UK_Order!$BE:$BE),"MENA",_xlfn.XLOOKUP($A252,MENA_Order!$C:$C,MENA_Order!$BE:$BE),0),0))</f>
        <v>287</v>
      </c>
      <c r="H252" s="2">
        <f t="shared" si="9"/>
        <v>0</v>
      </c>
      <c r="I252" s="4">
        <f t="shared" si="10"/>
        <v>0</v>
      </c>
      <c r="J252">
        <f t="shared" si="11"/>
        <v>34</v>
      </c>
    </row>
    <row r="253" spans="1:10" hidden="1">
      <c r="A253" t="str">
        <f t="array" ref="A253">IFERROR(INDEX(Summary!$D:$D,$J253)&amp;"","")</f>
        <v>FG00167</v>
      </c>
      <c r="B253" t="str">
        <f t="array" ref="B253">IF($A253="","",INDEX(Summary!$E:$E,$J253))</f>
        <v>Moringa Powder - 100 gm</v>
      </c>
      <c r="C253" t="str">
        <f t="array" ref="C253">IF($A253="","",INDEX(Summary!$B:$B,$J253))</f>
        <v>Jaggery</v>
      </c>
      <c r="D253" t="str">
        <f t="array" ref="D253">IF($A253="","",INDEX(Summary!$C:$C,$J253))</f>
        <v>C39</v>
      </c>
      <c r="E253" t="str">
        <f t="array" ref="E253">IF($A253="","",INDEX(Summary!$G$2:$N$2,MOD(ROW()-2,8)+1))</f>
        <v>Amazon USA Sea</v>
      </c>
      <c r="F253" s="2">
        <f t="array" ref="F253">IF($A253="",0,IFERROR(INDEX(Summary!$G$3:$N$62,$J253-2,MOD(ROW()-2,8)+1),0))</f>
        <v>0</v>
      </c>
      <c r="G253" s="2">
        <f t="array" ref="G253">IF($A253="",0,IFERROR(_xlfn.SWITCH($E253,"MRP (Domestic)",_xlfn.XLOOKUP($A253,Domestic!$C:$C,Domestic!$BE:$BE),"ROW Manjari",_xlfn.XLOOKUP($A253,ROW_Manjari!$C:$C,ROW_Manjari!$BE:$BE),"USA Sea",_xlfn.XLOOKUP($A253,USA_Sea!$C:$C,USA_Sea!$BE:$BE),"Amazon USA Sea",_xlfn.XLOOKUP($A253,Amazon_USA_Sea!$C:$C,Amazon_USA_Sea!$AX:$AX),"USA Air",_xlfn.XLOOKUP($A253,USA_Air!$C:$C,USA_Air!$BE:$BE),"USA Amazon",_xlfn.XLOOKUP($A253,USA_Amazon_Air!$C:$C,USA_Amazon_Air!$BE:$BE),"UK",_xlfn.XLOOKUP($A253,UK_Order!$C:$C,UK_Order!$BE:$BE),"MENA",_xlfn.XLOOKUP($A253,MENA_Order!$C:$C,MENA_Order!$BE:$BE),0),0))</f>
        <v>0</v>
      </c>
      <c r="H253" s="2">
        <f t="shared" si="9"/>
        <v>0</v>
      </c>
      <c r="I253" s="4">
        <f t="shared" si="10"/>
        <v>0</v>
      </c>
      <c r="J253">
        <f t="shared" si="11"/>
        <v>34</v>
      </c>
    </row>
    <row r="254" spans="1:10" hidden="1">
      <c r="A254" t="str">
        <f t="array" ref="A254">IFERROR(INDEX(Summary!$D:$D,$J254)&amp;"","")</f>
        <v>FG00167</v>
      </c>
      <c r="B254" t="str">
        <f t="array" ref="B254">IF($A254="","",INDEX(Summary!$E:$E,$J254))</f>
        <v>Moringa Powder - 100 gm</v>
      </c>
      <c r="C254" t="str">
        <f t="array" ref="C254">IF($A254="","",INDEX(Summary!$B:$B,$J254))</f>
        <v>Jaggery</v>
      </c>
      <c r="D254" t="str">
        <f t="array" ref="D254">IF($A254="","",INDEX(Summary!$C:$C,$J254))</f>
        <v>C39</v>
      </c>
      <c r="E254" t="str">
        <f t="array" ref="E254">IF($A254="","",INDEX(Summary!$G$2:$N$2,MOD(ROW()-2,8)+1))</f>
        <v>USA Air</v>
      </c>
      <c r="F254" s="2">
        <f t="array" ref="F254">IF($A254="",0,IFERROR(INDEX(Summary!$G$3:$N$62,$J254-2,MOD(ROW()-2,8)+1),0))</f>
        <v>365</v>
      </c>
      <c r="G254" s="2">
        <f t="array" ref="G254">IF($A254="",0,IFERROR(_xlfn.SWITCH($E254,"MRP (Domestic)",_xlfn.XLOOKUP($A254,Domestic!$C:$C,Domestic!$BE:$BE),"ROW Manjari",_xlfn.XLOOKUP($A254,ROW_Manjari!$C:$C,ROW_Manjari!$BE:$BE),"USA Sea",_xlfn.XLOOKUP($A254,USA_Sea!$C:$C,USA_Sea!$BE:$BE),"Amazon USA Sea",_xlfn.XLOOKUP($A254,Amazon_USA_Sea!$C:$C,Amazon_USA_Sea!$AX:$AX),"USA Air",_xlfn.XLOOKUP($A254,USA_Air!$C:$C,USA_Air!$BE:$BE),"USA Amazon",_xlfn.XLOOKUP($A254,USA_Amazon_Air!$C:$C,USA_Amazon_Air!$BE:$BE),"UK",_xlfn.XLOOKUP($A254,UK_Order!$C:$C,UK_Order!$BE:$BE),"MENA",_xlfn.XLOOKUP($A254,MENA_Order!$C:$C,MENA_Order!$BE:$BE),0),0))</f>
        <v>0</v>
      </c>
      <c r="H254" s="2">
        <f t="shared" si="9"/>
        <v>365</v>
      </c>
      <c r="I254" s="4">
        <f t="shared" si="10"/>
        <v>0</v>
      </c>
      <c r="J254">
        <f t="shared" si="11"/>
        <v>34</v>
      </c>
    </row>
    <row r="255" spans="1:10" hidden="1">
      <c r="A255" t="str">
        <f t="array" ref="A255">IFERROR(INDEX(Summary!$D:$D,$J255)&amp;"","")</f>
        <v>FG00167</v>
      </c>
      <c r="B255" t="str">
        <f t="array" ref="B255">IF($A255="","",INDEX(Summary!$E:$E,$J255))</f>
        <v>Moringa Powder - 100 gm</v>
      </c>
      <c r="C255" t="str">
        <f t="array" ref="C255">IF($A255="","",INDEX(Summary!$B:$B,$J255))</f>
        <v>Jaggery</v>
      </c>
      <c r="D255" t="str">
        <f t="array" ref="D255">IF($A255="","",INDEX(Summary!$C:$C,$J255))</f>
        <v>C39</v>
      </c>
      <c r="E255" t="str">
        <f t="array" ref="E255">IF($A255="","",INDEX(Summary!$G$2:$N$2,MOD(ROW()-2,8)+1))</f>
        <v>USA Amazon</v>
      </c>
      <c r="F255" s="2">
        <f t="array" ref="F255">IF($A255="",0,IFERROR(INDEX(Summary!$G$3:$N$62,$J255-2,MOD(ROW()-2,8)+1),0))</f>
        <v>0</v>
      </c>
      <c r="G255" s="2">
        <f t="array" ref="G255">IF($A255="",0,IFERROR(_xlfn.SWITCH($E255,"MRP (Domestic)",_xlfn.XLOOKUP($A255,Domestic!$C:$C,Domestic!$BE:$BE),"ROW Manjari",_xlfn.XLOOKUP($A255,ROW_Manjari!$C:$C,ROW_Manjari!$BE:$BE),"USA Sea",_xlfn.XLOOKUP($A255,USA_Sea!$C:$C,USA_Sea!$BE:$BE),"Amazon USA Sea",_xlfn.XLOOKUP($A255,Amazon_USA_Sea!$C:$C,Amazon_USA_Sea!$AX:$AX),"USA Air",_xlfn.XLOOKUP($A255,USA_Air!$C:$C,USA_Air!$BE:$BE),"USA Amazon",_xlfn.XLOOKUP($A255,USA_Amazon_Air!$C:$C,USA_Amazon_Air!$BE:$BE),"UK",_xlfn.XLOOKUP($A255,UK_Order!$C:$C,UK_Order!$BE:$BE),"MENA",_xlfn.XLOOKUP($A255,MENA_Order!$C:$C,MENA_Order!$BE:$BE),0),0))</f>
        <v>0</v>
      </c>
      <c r="H255" s="2">
        <f t="shared" si="9"/>
        <v>0</v>
      </c>
      <c r="I255" s="4">
        <f t="shared" si="10"/>
        <v>0</v>
      </c>
      <c r="J255">
        <f t="shared" si="11"/>
        <v>34</v>
      </c>
    </row>
    <row r="256" spans="1:10" hidden="1">
      <c r="A256" t="str">
        <f t="array" ref="A256">IFERROR(INDEX(Summary!$D:$D,$J256)&amp;"","")</f>
        <v>FG00167</v>
      </c>
      <c r="B256" t="str">
        <f t="array" ref="B256">IF($A256="","",INDEX(Summary!$E:$E,$J256))</f>
        <v>Moringa Powder - 100 gm</v>
      </c>
      <c r="C256" t="str">
        <f t="array" ref="C256">IF($A256="","",INDEX(Summary!$B:$B,$J256))</f>
        <v>Jaggery</v>
      </c>
      <c r="D256" t="str">
        <f t="array" ref="D256">IF($A256="","",INDEX(Summary!$C:$C,$J256))</f>
        <v>C39</v>
      </c>
      <c r="E256" t="str">
        <f t="array" ref="E256">IF($A256="","",INDEX(Summary!$G$2:$N$2,MOD(ROW()-2,8)+1))</f>
        <v>UK</v>
      </c>
      <c r="F256" s="2">
        <f t="array" ref="F256">IF($A256="",0,IFERROR(INDEX(Summary!$G$3:$N$62,$J256-2,MOD(ROW()-2,8)+1),0))</f>
        <v>416</v>
      </c>
      <c r="G256" s="2">
        <f t="array" ref="G256">IF($A256="",0,IFERROR(_xlfn.SWITCH($E256,"MRP (Domestic)",_xlfn.XLOOKUP($A256,Domestic!$C:$C,Domestic!$BE:$BE),"ROW Manjari",_xlfn.XLOOKUP($A256,ROW_Manjari!$C:$C,ROW_Manjari!$BE:$BE),"USA Sea",_xlfn.XLOOKUP($A256,USA_Sea!$C:$C,USA_Sea!$BE:$BE),"Amazon USA Sea",_xlfn.XLOOKUP($A256,Amazon_USA_Sea!$C:$C,Amazon_USA_Sea!$AX:$AX),"USA Air",_xlfn.XLOOKUP($A256,USA_Air!$C:$C,USA_Air!$BE:$BE),"USA Amazon",_xlfn.XLOOKUP($A256,USA_Amazon_Air!$C:$C,USA_Amazon_Air!$BE:$BE),"UK",_xlfn.XLOOKUP($A256,UK_Order!$C:$C,UK_Order!$BE:$BE),"MENA",_xlfn.XLOOKUP($A256,MENA_Order!$C:$C,MENA_Order!$BE:$BE),0),0))</f>
        <v>416</v>
      </c>
      <c r="H256" s="2">
        <f t="shared" si="9"/>
        <v>0</v>
      </c>
      <c r="I256" s="4">
        <f t="shared" si="10"/>
        <v>1</v>
      </c>
      <c r="J256">
        <f t="shared" si="11"/>
        <v>34</v>
      </c>
    </row>
    <row r="257" spans="1:10">
      <c r="A257" t="str">
        <f t="array" ref="A257">IFERROR(INDEX(Summary!$D:$D,$J257)&amp;"","")</f>
        <v>FG00167</v>
      </c>
      <c r="B257" t="str">
        <f t="array" ref="B257">IF($A257="","",INDEX(Summary!$E:$E,$J257))</f>
        <v>Moringa Powder - 100 gm</v>
      </c>
      <c r="C257" t="str">
        <f t="array" ref="C257">IF($A257="","",INDEX(Summary!$B:$B,$J257))</f>
        <v>Jaggery</v>
      </c>
      <c r="D257" t="str">
        <f t="array" ref="D257">IF($A257="","",INDEX(Summary!$C:$C,$J257))</f>
        <v>C39</v>
      </c>
      <c r="E257" t="str">
        <f t="array" ref="E257">IF($A257="","",INDEX(Summary!$G$2:$N$2,MOD(ROW()-2,8)+1))</f>
        <v>MENA</v>
      </c>
      <c r="F257" s="2">
        <f t="array" ref="F257">IF($A257="",0,IFERROR(INDEX(Summary!$G$3:$N$62,$J257-2,MOD(ROW()-2,8)+1),0))</f>
        <v>0</v>
      </c>
      <c r="G257" s="2">
        <f t="array" ref="G257">IF($A257="",0,IFERROR(_xlfn.SWITCH($E257,"MRP (Domestic)",_xlfn.XLOOKUP($A257,Domestic!$C:$C,Domestic!$BE:$BE),"ROW Manjari",_xlfn.XLOOKUP($A257,ROW_Manjari!$C:$C,ROW_Manjari!$BE:$BE),"USA Sea",_xlfn.XLOOKUP($A257,USA_Sea!$C:$C,USA_Sea!$BE:$BE),"Amazon USA Sea",_xlfn.XLOOKUP($A257,Amazon_USA_Sea!$C:$C,Amazon_USA_Sea!$AX:$AX),"USA Air",_xlfn.XLOOKUP($A257,USA_Air!$C:$C,USA_Air!$BE:$BE),"USA Amazon",_xlfn.XLOOKUP($A257,USA_Amazon_Air!$C:$C,USA_Amazon_Air!$BE:$BE),"UK",_xlfn.XLOOKUP($A257,UK_Order!$C:$C,UK_Order!$BE:$BE),"MENA",_xlfn.XLOOKUP($A257,MENA_Order!$C:$C,MENA_Order!$BE:$BE),0),0))</f>
        <v>0</v>
      </c>
      <c r="H257" s="2">
        <f t="shared" si="9"/>
        <v>0</v>
      </c>
      <c r="I257" s="4">
        <f t="shared" si="10"/>
        <v>0</v>
      </c>
      <c r="J257">
        <f t="shared" si="11"/>
        <v>34</v>
      </c>
    </row>
    <row r="258" spans="1:10" hidden="1">
      <c r="A258" t="str">
        <f t="array" ref="A258">IFERROR(INDEX(Summary!$D:$D,$J258)&amp;"","")</f>
        <v>FG00050</v>
      </c>
      <c r="B258" t="str">
        <f t="array" ref="B258">IF($A258="","",INDEX(Summary!$E:$E,$J258))</f>
        <v>Coconut Sap Sugar - 300gm</v>
      </c>
      <c r="C258" t="str">
        <f t="array" ref="C258">IF($A258="","",INDEX(Summary!$B:$B,$J258))</f>
        <v>Jaggery</v>
      </c>
      <c r="D258" t="str">
        <f t="array" ref="D258">IF($A258="","",INDEX(Summary!$C:$C,$J258))</f>
        <v>C39</v>
      </c>
      <c r="E258" t="str">
        <f t="array" ref="E258">IF($A258="","",INDEX(Summary!$G$2:$N$2,MOD(ROW()-2,8)+1))</f>
        <v>MRP (Domestic)</v>
      </c>
      <c r="F258" s="2">
        <f t="array" ref="F258">IF($A258="",0,IFERROR(INDEX(Summary!$G$3:$N$62,$J258-2,MOD(ROW()-2,8)+1),0))</f>
        <v>564</v>
      </c>
      <c r="G258" s="2">
        <f t="array" ref="G258">IF($A258="",0,IFERROR(_xlfn.SWITCH($E258,"MRP (Domestic)",_xlfn.XLOOKUP($A258,Domestic!$C:$C,Domestic!$BE:$BE),"ROW Manjari",_xlfn.XLOOKUP($A258,ROW_Manjari!$C:$C,ROW_Manjari!$BE:$BE),"USA Sea",_xlfn.XLOOKUP($A258,USA_Sea!$C:$C,USA_Sea!$BE:$BE),"Amazon USA Sea",_xlfn.XLOOKUP($A258,Amazon_USA_Sea!$C:$C,Amazon_USA_Sea!$AX:$AX),"USA Air",_xlfn.XLOOKUP($A258,USA_Air!$C:$C,USA_Air!$BE:$BE),"USA Amazon",_xlfn.XLOOKUP($A258,USA_Amazon_Air!$C:$C,USA_Amazon_Air!$BE:$BE),"UK",_xlfn.XLOOKUP($A258,UK_Order!$C:$C,UK_Order!$BE:$BE),"MENA",_xlfn.XLOOKUP($A258,MENA_Order!$C:$C,MENA_Order!$BE:$BE),0),0))</f>
        <v>564</v>
      </c>
      <c r="H258" s="2">
        <f t="shared" ref="H258:H321" si="12">IF($A258="",0,MAX(0,$F258-$G258))</f>
        <v>0</v>
      </c>
      <c r="I258" s="4">
        <f t="shared" ref="I258:I321" si="13">IF($A258="",0,IFERROR($G258/$F258,0))</f>
        <v>1</v>
      </c>
      <c r="J258">
        <f t="shared" ref="J258:J321" si="14">INT((ROW()-2)/8)+3</f>
        <v>35</v>
      </c>
    </row>
    <row r="259" spans="1:10" hidden="1">
      <c r="A259" t="str">
        <f t="array" ref="A259">IFERROR(INDEX(Summary!$D:$D,$J259)&amp;"","")</f>
        <v>FG00050</v>
      </c>
      <c r="B259" t="str">
        <f t="array" ref="B259">IF($A259="","",INDEX(Summary!$E:$E,$J259))</f>
        <v>Coconut Sap Sugar - 300gm</v>
      </c>
      <c r="C259" t="str">
        <f t="array" ref="C259">IF($A259="","",INDEX(Summary!$B:$B,$J259))</f>
        <v>Jaggery</v>
      </c>
      <c r="D259" t="str">
        <f t="array" ref="D259">IF($A259="","",INDEX(Summary!$C:$C,$J259))</f>
        <v>C39</v>
      </c>
      <c r="E259" t="str">
        <f t="array" ref="E259">IF($A259="","",INDEX(Summary!$G$2:$N$2,MOD(ROW()-2,8)+1))</f>
        <v>ROW Manjari</v>
      </c>
      <c r="F259" s="2">
        <f t="array" ref="F259">IF($A259="",0,IFERROR(INDEX(Summary!$G$3:$N$62,$J259-2,MOD(ROW()-2,8)+1),0))</f>
        <v>0</v>
      </c>
      <c r="G259" s="2">
        <f t="array" ref="G259">IF($A259="",0,IFERROR(_xlfn.SWITCH($E259,"MRP (Domestic)",_xlfn.XLOOKUP($A259,Domestic!$C:$C,Domestic!$BE:$BE),"ROW Manjari",_xlfn.XLOOKUP($A259,ROW_Manjari!$C:$C,ROW_Manjari!$BE:$BE),"USA Sea",_xlfn.XLOOKUP($A259,USA_Sea!$C:$C,USA_Sea!$BE:$BE),"Amazon USA Sea",_xlfn.XLOOKUP($A259,Amazon_USA_Sea!$C:$C,Amazon_USA_Sea!$AX:$AX),"USA Air",_xlfn.XLOOKUP($A259,USA_Air!$C:$C,USA_Air!$BE:$BE),"USA Amazon",_xlfn.XLOOKUP($A259,USA_Amazon_Air!$C:$C,USA_Amazon_Air!$BE:$BE),"UK",_xlfn.XLOOKUP($A259,UK_Order!$C:$C,UK_Order!$BE:$BE),"MENA",_xlfn.XLOOKUP($A259,MENA_Order!$C:$C,MENA_Order!$BE:$BE),0),0))</f>
        <v>0</v>
      </c>
      <c r="H259" s="2">
        <f t="shared" si="12"/>
        <v>0</v>
      </c>
      <c r="I259" s="4">
        <f t="shared" si="13"/>
        <v>0</v>
      </c>
      <c r="J259">
        <f t="shared" si="14"/>
        <v>35</v>
      </c>
    </row>
    <row r="260" spans="1:10" hidden="1">
      <c r="A260" t="str">
        <f t="array" ref="A260">IFERROR(INDEX(Summary!$D:$D,$J260)&amp;"","")</f>
        <v>FG00050</v>
      </c>
      <c r="B260" t="str">
        <f t="array" ref="B260">IF($A260="","",INDEX(Summary!$E:$E,$J260))</f>
        <v>Coconut Sap Sugar - 300gm</v>
      </c>
      <c r="C260" t="str">
        <f t="array" ref="C260">IF($A260="","",INDEX(Summary!$B:$B,$J260))</f>
        <v>Jaggery</v>
      </c>
      <c r="D260" t="str">
        <f t="array" ref="D260">IF($A260="","",INDEX(Summary!$C:$C,$J260))</f>
        <v>C39</v>
      </c>
      <c r="E260" t="str">
        <f t="array" ref="E260">IF($A260="","",INDEX(Summary!$G$2:$N$2,MOD(ROW()-2,8)+1))</f>
        <v>USA Sea</v>
      </c>
      <c r="F260" s="2">
        <f t="array" ref="F260">IF($A260="",0,IFERROR(INDEX(Summary!$G$3:$N$62,$J260-2,MOD(ROW()-2,8)+1),0))</f>
        <v>0</v>
      </c>
      <c r="G260" s="2">
        <f t="array" ref="G260">IF($A260="",0,IFERROR(_xlfn.SWITCH($E260,"MRP (Domestic)",_xlfn.XLOOKUP($A260,Domestic!$C:$C,Domestic!$BE:$BE),"ROW Manjari",_xlfn.XLOOKUP($A260,ROW_Manjari!$C:$C,ROW_Manjari!$BE:$BE),"USA Sea",_xlfn.XLOOKUP($A260,USA_Sea!$C:$C,USA_Sea!$BE:$BE),"Amazon USA Sea",_xlfn.XLOOKUP($A260,Amazon_USA_Sea!$C:$C,Amazon_USA_Sea!$AX:$AX),"USA Air",_xlfn.XLOOKUP($A260,USA_Air!$C:$C,USA_Air!$BE:$BE),"USA Amazon",_xlfn.XLOOKUP($A260,USA_Amazon_Air!$C:$C,USA_Amazon_Air!$BE:$BE),"UK",_xlfn.XLOOKUP($A260,UK_Order!$C:$C,UK_Order!$BE:$BE),"MENA",_xlfn.XLOOKUP($A260,MENA_Order!$C:$C,MENA_Order!$BE:$BE),0),0))</f>
        <v>0</v>
      </c>
      <c r="H260" s="2">
        <f t="shared" si="12"/>
        <v>0</v>
      </c>
      <c r="I260" s="4">
        <f t="shared" si="13"/>
        <v>0</v>
      </c>
      <c r="J260">
        <f t="shared" si="14"/>
        <v>35</v>
      </c>
    </row>
    <row r="261" spans="1:10" hidden="1">
      <c r="A261" t="str">
        <f t="array" ref="A261">IFERROR(INDEX(Summary!$D:$D,$J261)&amp;"","")</f>
        <v>FG00050</v>
      </c>
      <c r="B261" t="str">
        <f t="array" ref="B261">IF($A261="","",INDEX(Summary!$E:$E,$J261))</f>
        <v>Coconut Sap Sugar - 300gm</v>
      </c>
      <c r="C261" t="str">
        <f t="array" ref="C261">IF($A261="","",INDEX(Summary!$B:$B,$J261))</f>
        <v>Jaggery</v>
      </c>
      <c r="D261" t="str">
        <f t="array" ref="D261">IF($A261="","",INDEX(Summary!$C:$C,$J261))</f>
        <v>C39</v>
      </c>
      <c r="E261" t="str">
        <f t="array" ref="E261">IF($A261="","",INDEX(Summary!$G$2:$N$2,MOD(ROW()-2,8)+1))</f>
        <v>Amazon USA Sea</v>
      </c>
      <c r="F261" s="2">
        <f t="array" ref="F261">IF($A261="",0,IFERROR(INDEX(Summary!$G$3:$N$62,$J261-2,MOD(ROW()-2,8)+1),0))</f>
        <v>0</v>
      </c>
      <c r="G261" s="2">
        <f t="array" ref="G261">IF($A261="",0,IFERROR(_xlfn.SWITCH($E261,"MRP (Domestic)",_xlfn.XLOOKUP($A261,Domestic!$C:$C,Domestic!$BE:$BE),"ROW Manjari",_xlfn.XLOOKUP($A261,ROW_Manjari!$C:$C,ROW_Manjari!$BE:$BE),"USA Sea",_xlfn.XLOOKUP($A261,USA_Sea!$C:$C,USA_Sea!$BE:$BE),"Amazon USA Sea",_xlfn.XLOOKUP($A261,Amazon_USA_Sea!$C:$C,Amazon_USA_Sea!$AX:$AX),"USA Air",_xlfn.XLOOKUP($A261,USA_Air!$C:$C,USA_Air!$BE:$BE),"USA Amazon",_xlfn.XLOOKUP($A261,USA_Amazon_Air!$C:$C,USA_Amazon_Air!$BE:$BE),"UK",_xlfn.XLOOKUP($A261,UK_Order!$C:$C,UK_Order!$BE:$BE),"MENA",_xlfn.XLOOKUP($A261,MENA_Order!$C:$C,MENA_Order!$BE:$BE),0),0))</f>
        <v>0</v>
      </c>
      <c r="H261" s="2">
        <f t="shared" si="12"/>
        <v>0</v>
      </c>
      <c r="I261" s="4">
        <f t="shared" si="13"/>
        <v>0</v>
      </c>
      <c r="J261">
        <f t="shared" si="14"/>
        <v>35</v>
      </c>
    </row>
    <row r="262" spans="1:10" hidden="1">
      <c r="A262" t="str">
        <f t="array" ref="A262">IFERROR(INDEX(Summary!$D:$D,$J262)&amp;"","")</f>
        <v>FG00050</v>
      </c>
      <c r="B262" t="str">
        <f t="array" ref="B262">IF($A262="","",INDEX(Summary!$E:$E,$J262))</f>
        <v>Coconut Sap Sugar - 300gm</v>
      </c>
      <c r="C262" t="str">
        <f t="array" ref="C262">IF($A262="","",INDEX(Summary!$B:$B,$J262))</f>
        <v>Jaggery</v>
      </c>
      <c r="D262" t="str">
        <f t="array" ref="D262">IF($A262="","",INDEX(Summary!$C:$C,$J262))</f>
        <v>C39</v>
      </c>
      <c r="E262" t="str">
        <f t="array" ref="E262">IF($A262="","",INDEX(Summary!$G$2:$N$2,MOD(ROW()-2,8)+1))</f>
        <v>USA Air</v>
      </c>
      <c r="F262" s="2">
        <f t="array" ref="F262">IF($A262="",0,IFERROR(INDEX(Summary!$G$3:$N$62,$J262-2,MOD(ROW()-2,8)+1),0))</f>
        <v>0</v>
      </c>
      <c r="G262" s="2">
        <f t="array" ref="G262">IF($A262="",0,IFERROR(_xlfn.SWITCH($E262,"MRP (Domestic)",_xlfn.XLOOKUP($A262,Domestic!$C:$C,Domestic!$BE:$BE),"ROW Manjari",_xlfn.XLOOKUP($A262,ROW_Manjari!$C:$C,ROW_Manjari!$BE:$BE),"USA Sea",_xlfn.XLOOKUP($A262,USA_Sea!$C:$C,USA_Sea!$BE:$BE),"Amazon USA Sea",_xlfn.XLOOKUP($A262,Amazon_USA_Sea!$C:$C,Amazon_USA_Sea!$AX:$AX),"USA Air",_xlfn.XLOOKUP($A262,USA_Air!$C:$C,USA_Air!$BE:$BE),"USA Amazon",_xlfn.XLOOKUP($A262,USA_Amazon_Air!$C:$C,USA_Amazon_Air!$BE:$BE),"UK",_xlfn.XLOOKUP($A262,UK_Order!$C:$C,UK_Order!$BE:$BE),"MENA",_xlfn.XLOOKUP($A262,MENA_Order!$C:$C,MENA_Order!$BE:$BE),0),0))</f>
        <v>0</v>
      </c>
      <c r="H262" s="2">
        <f t="shared" si="12"/>
        <v>0</v>
      </c>
      <c r="I262" s="4">
        <f t="shared" si="13"/>
        <v>0</v>
      </c>
      <c r="J262">
        <f t="shared" si="14"/>
        <v>35</v>
      </c>
    </row>
    <row r="263" spans="1:10" hidden="1">
      <c r="A263" t="str">
        <f t="array" ref="A263">IFERROR(INDEX(Summary!$D:$D,$J263)&amp;"","")</f>
        <v>FG00050</v>
      </c>
      <c r="B263" t="str">
        <f t="array" ref="B263">IF($A263="","",INDEX(Summary!$E:$E,$J263))</f>
        <v>Coconut Sap Sugar - 300gm</v>
      </c>
      <c r="C263" t="str">
        <f t="array" ref="C263">IF($A263="","",INDEX(Summary!$B:$B,$J263))</f>
        <v>Jaggery</v>
      </c>
      <c r="D263" t="str">
        <f t="array" ref="D263">IF($A263="","",INDEX(Summary!$C:$C,$J263))</f>
        <v>C39</v>
      </c>
      <c r="E263" t="str">
        <f t="array" ref="E263">IF($A263="","",INDEX(Summary!$G$2:$N$2,MOD(ROW()-2,8)+1))</f>
        <v>USA Amazon</v>
      </c>
      <c r="F263" s="2">
        <f t="array" ref="F263">IF($A263="",0,IFERROR(INDEX(Summary!$G$3:$N$62,$J263-2,MOD(ROW()-2,8)+1),0))</f>
        <v>0</v>
      </c>
      <c r="G263" s="2">
        <f t="array" ref="G263">IF($A263="",0,IFERROR(_xlfn.SWITCH($E263,"MRP (Domestic)",_xlfn.XLOOKUP($A263,Domestic!$C:$C,Domestic!$BE:$BE),"ROW Manjari",_xlfn.XLOOKUP($A263,ROW_Manjari!$C:$C,ROW_Manjari!$BE:$BE),"USA Sea",_xlfn.XLOOKUP($A263,USA_Sea!$C:$C,USA_Sea!$BE:$BE),"Amazon USA Sea",_xlfn.XLOOKUP($A263,Amazon_USA_Sea!$C:$C,Amazon_USA_Sea!$AX:$AX),"USA Air",_xlfn.XLOOKUP($A263,USA_Air!$C:$C,USA_Air!$BE:$BE),"USA Amazon",_xlfn.XLOOKUP($A263,USA_Amazon_Air!$C:$C,USA_Amazon_Air!$BE:$BE),"UK",_xlfn.XLOOKUP($A263,UK_Order!$C:$C,UK_Order!$BE:$BE),"MENA",_xlfn.XLOOKUP($A263,MENA_Order!$C:$C,MENA_Order!$BE:$BE),0),0))</f>
        <v>0</v>
      </c>
      <c r="H263" s="2">
        <f t="shared" si="12"/>
        <v>0</v>
      </c>
      <c r="I263" s="4">
        <f t="shared" si="13"/>
        <v>0</v>
      </c>
      <c r="J263">
        <f t="shared" si="14"/>
        <v>35</v>
      </c>
    </row>
    <row r="264" spans="1:10" hidden="1">
      <c r="A264" t="str">
        <f t="array" ref="A264">IFERROR(INDEX(Summary!$D:$D,$J264)&amp;"","")</f>
        <v>FG00050</v>
      </c>
      <c r="B264" t="str">
        <f t="array" ref="B264">IF($A264="","",INDEX(Summary!$E:$E,$J264))</f>
        <v>Coconut Sap Sugar - 300gm</v>
      </c>
      <c r="C264" t="str">
        <f t="array" ref="C264">IF($A264="","",INDEX(Summary!$B:$B,$J264))</f>
        <v>Jaggery</v>
      </c>
      <c r="D264" t="str">
        <f t="array" ref="D264">IF($A264="","",INDEX(Summary!$C:$C,$J264))</f>
        <v>C39</v>
      </c>
      <c r="E264" t="str">
        <f t="array" ref="E264">IF($A264="","",INDEX(Summary!$G$2:$N$2,MOD(ROW()-2,8)+1))</f>
        <v>UK</v>
      </c>
      <c r="F264" s="2">
        <f t="array" ref="F264">IF($A264="",0,IFERROR(INDEX(Summary!$G$3:$N$62,$J264-2,MOD(ROW()-2,8)+1),0))</f>
        <v>636</v>
      </c>
      <c r="G264" s="2">
        <f t="array" ref="G264">IF($A264="",0,IFERROR(_xlfn.SWITCH($E264,"MRP (Domestic)",_xlfn.XLOOKUP($A264,Domestic!$C:$C,Domestic!$BE:$BE),"ROW Manjari",_xlfn.XLOOKUP($A264,ROW_Manjari!$C:$C,ROW_Manjari!$BE:$BE),"USA Sea",_xlfn.XLOOKUP($A264,USA_Sea!$C:$C,USA_Sea!$BE:$BE),"Amazon USA Sea",_xlfn.XLOOKUP($A264,Amazon_USA_Sea!$C:$C,Amazon_USA_Sea!$AX:$AX),"USA Air",_xlfn.XLOOKUP($A264,USA_Air!$C:$C,USA_Air!$BE:$BE),"USA Amazon",_xlfn.XLOOKUP($A264,USA_Amazon_Air!$C:$C,USA_Amazon_Air!$BE:$BE),"UK",_xlfn.XLOOKUP($A264,UK_Order!$C:$C,UK_Order!$BE:$BE),"MENA",_xlfn.XLOOKUP($A264,MENA_Order!$C:$C,MENA_Order!$BE:$BE),0),0))</f>
        <v>637</v>
      </c>
      <c r="H264" s="2">
        <f t="shared" si="12"/>
        <v>0</v>
      </c>
      <c r="I264" s="4">
        <f t="shared" si="13"/>
        <v>1.0015723270440251</v>
      </c>
      <c r="J264">
        <f t="shared" si="14"/>
        <v>35</v>
      </c>
    </row>
    <row r="265" spans="1:10">
      <c r="A265" t="str">
        <f t="array" ref="A265">IFERROR(INDEX(Summary!$D:$D,$J265)&amp;"","")</f>
        <v>FG00050</v>
      </c>
      <c r="B265" t="str">
        <f t="array" ref="B265">IF($A265="","",INDEX(Summary!$E:$E,$J265))</f>
        <v>Coconut Sap Sugar - 300gm</v>
      </c>
      <c r="C265" t="str">
        <f t="array" ref="C265">IF($A265="","",INDEX(Summary!$B:$B,$J265))</f>
        <v>Jaggery</v>
      </c>
      <c r="D265" t="str">
        <f t="array" ref="D265">IF($A265="","",INDEX(Summary!$C:$C,$J265))</f>
        <v>C39</v>
      </c>
      <c r="E265" t="str">
        <f t="array" ref="E265">IF($A265="","",INDEX(Summary!$G$2:$N$2,MOD(ROW()-2,8)+1))</f>
        <v>MENA</v>
      </c>
      <c r="F265" s="2" t="str">
        <f t="array" ref="F265">IF($A265="",0,IFERROR(INDEX(Summary!$G$3:$N$62,$J265-2,MOD(ROW()-2,8)+1),0))</f>
        <v/>
      </c>
      <c r="G265" s="2">
        <f t="array" ref="G265">IF($A265="",0,IFERROR(_xlfn.SWITCH($E265,"MRP (Domestic)",_xlfn.XLOOKUP($A265,Domestic!$C:$C,Domestic!$BE:$BE),"ROW Manjari",_xlfn.XLOOKUP($A265,ROW_Manjari!$C:$C,ROW_Manjari!$BE:$BE),"USA Sea",_xlfn.XLOOKUP($A265,USA_Sea!$C:$C,USA_Sea!$BE:$BE),"Amazon USA Sea",_xlfn.XLOOKUP($A265,Amazon_USA_Sea!$C:$C,Amazon_USA_Sea!$AX:$AX),"USA Air",_xlfn.XLOOKUP($A265,USA_Air!$C:$C,USA_Air!$BE:$BE),"USA Amazon",_xlfn.XLOOKUP($A265,USA_Amazon_Air!$C:$C,USA_Amazon_Air!$BE:$BE),"UK",_xlfn.XLOOKUP($A265,UK_Order!$C:$C,UK_Order!$BE:$BE),"MENA",_xlfn.XLOOKUP($A265,MENA_Order!$C:$C,MENA_Order!$BE:$BE),0),0))</f>
        <v>0</v>
      </c>
      <c r="H265" s="2" t="e">
        <f t="shared" si="12"/>
        <v>#VALUE!</v>
      </c>
      <c r="I265" s="4">
        <f t="shared" si="13"/>
        <v>0</v>
      </c>
      <c r="J265">
        <f t="shared" si="14"/>
        <v>35</v>
      </c>
    </row>
    <row r="266" spans="1:10" hidden="1">
      <c r="A266" t="str">
        <f t="array" ref="A266">IFERROR(INDEX(Summary!$D:$D,$J266)&amp;"","")</f>
        <v>FG00220</v>
      </c>
      <c r="B266" t="str">
        <f t="array" ref="B266">IF($A266="","",INDEX(Summary!$E:$E,$J266))</f>
        <v>Selam Haldi - 100 gm</v>
      </c>
      <c r="C266" t="str">
        <f t="array" ref="C266">IF($A266="","",INDEX(Summary!$B:$B,$J266))</f>
        <v>Jaggery</v>
      </c>
      <c r="D266" t="str">
        <f t="array" ref="D266">IF($A266="","",INDEX(Summary!$C:$C,$J266))</f>
        <v>C39</v>
      </c>
      <c r="E266" t="str">
        <f t="array" ref="E266">IF($A266="","",INDEX(Summary!$G$2:$N$2,MOD(ROW()-2,8)+1))</f>
        <v>MRP (Domestic)</v>
      </c>
      <c r="F266" s="2">
        <f t="array" ref="F266">IF($A266="",0,IFERROR(INDEX(Summary!$G$3:$N$62,$J266-2,MOD(ROW()-2,8)+1),0))</f>
        <v>3868</v>
      </c>
      <c r="G266" s="2">
        <f t="array" ref="G266">IF($A266="",0,IFERROR(_xlfn.SWITCH($E266,"MRP (Domestic)",_xlfn.XLOOKUP($A266,Domestic!$C:$C,Domestic!$BE:$BE),"ROW Manjari",_xlfn.XLOOKUP($A266,ROW_Manjari!$C:$C,ROW_Manjari!$BE:$BE),"USA Sea",_xlfn.XLOOKUP($A266,USA_Sea!$C:$C,USA_Sea!$BE:$BE),"Amazon USA Sea",_xlfn.XLOOKUP($A266,Amazon_USA_Sea!$C:$C,Amazon_USA_Sea!$AX:$AX),"USA Air",_xlfn.XLOOKUP($A266,USA_Air!$C:$C,USA_Air!$BE:$BE),"USA Amazon",_xlfn.XLOOKUP($A266,USA_Amazon_Air!$C:$C,USA_Amazon_Air!$BE:$BE),"UK",_xlfn.XLOOKUP($A266,UK_Order!$C:$C,UK_Order!$BE:$BE),"MENA",_xlfn.XLOOKUP($A266,MENA_Order!$C:$C,MENA_Order!$BE:$BE),0),0))</f>
        <v>3868</v>
      </c>
      <c r="H266" s="2">
        <f t="shared" si="12"/>
        <v>0</v>
      </c>
      <c r="I266" s="4">
        <f t="shared" si="13"/>
        <v>1</v>
      </c>
      <c r="J266">
        <f t="shared" si="14"/>
        <v>36</v>
      </c>
    </row>
    <row r="267" spans="1:10" hidden="1">
      <c r="A267" t="str">
        <f t="array" ref="A267">IFERROR(INDEX(Summary!$D:$D,$J267)&amp;"","")</f>
        <v>FG00220</v>
      </c>
      <c r="B267" t="str">
        <f t="array" ref="B267">IF($A267="","",INDEX(Summary!$E:$E,$J267))</f>
        <v>Selam Haldi - 100 gm</v>
      </c>
      <c r="C267" t="str">
        <f t="array" ref="C267">IF($A267="","",INDEX(Summary!$B:$B,$J267))</f>
        <v>Jaggery</v>
      </c>
      <c r="D267" t="str">
        <f t="array" ref="D267">IF($A267="","",INDEX(Summary!$C:$C,$J267))</f>
        <v>C39</v>
      </c>
      <c r="E267" t="str">
        <f t="array" ref="E267">IF($A267="","",INDEX(Summary!$G$2:$N$2,MOD(ROW()-2,8)+1))</f>
        <v>ROW Manjari</v>
      </c>
      <c r="F267" s="2">
        <f t="array" ref="F267">IF($A267="",0,IFERROR(INDEX(Summary!$G$3:$N$62,$J267-2,MOD(ROW()-2,8)+1),0))</f>
        <v>0</v>
      </c>
      <c r="G267" s="2">
        <f t="array" ref="G267">IF($A267="",0,IFERROR(_xlfn.SWITCH($E267,"MRP (Domestic)",_xlfn.XLOOKUP($A267,Domestic!$C:$C,Domestic!$BE:$BE),"ROW Manjari",_xlfn.XLOOKUP($A267,ROW_Manjari!$C:$C,ROW_Manjari!$BE:$BE),"USA Sea",_xlfn.XLOOKUP($A267,USA_Sea!$C:$C,USA_Sea!$BE:$BE),"Amazon USA Sea",_xlfn.XLOOKUP($A267,Amazon_USA_Sea!$C:$C,Amazon_USA_Sea!$AX:$AX),"USA Air",_xlfn.XLOOKUP($A267,USA_Air!$C:$C,USA_Air!$BE:$BE),"USA Amazon",_xlfn.XLOOKUP($A267,USA_Amazon_Air!$C:$C,USA_Amazon_Air!$BE:$BE),"UK",_xlfn.XLOOKUP($A267,UK_Order!$C:$C,UK_Order!$BE:$BE),"MENA",_xlfn.XLOOKUP($A267,MENA_Order!$C:$C,MENA_Order!$BE:$BE),0),0))</f>
        <v>0</v>
      </c>
      <c r="H267" s="2">
        <f t="shared" si="12"/>
        <v>0</v>
      </c>
      <c r="I267" s="4">
        <f t="shared" si="13"/>
        <v>0</v>
      </c>
      <c r="J267">
        <f t="shared" si="14"/>
        <v>36</v>
      </c>
    </row>
    <row r="268" spans="1:10" hidden="1">
      <c r="A268" t="str">
        <f t="array" ref="A268">IFERROR(INDEX(Summary!$D:$D,$J268)&amp;"","")</f>
        <v>FG00220</v>
      </c>
      <c r="B268" t="str">
        <f t="array" ref="B268">IF($A268="","",INDEX(Summary!$E:$E,$J268))</f>
        <v>Selam Haldi - 100 gm</v>
      </c>
      <c r="C268" t="str">
        <f t="array" ref="C268">IF($A268="","",INDEX(Summary!$B:$B,$J268))</f>
        <v>Jaggery</v>
      </c>
      <c r="D268" t="str">
        <f t="array" ref="D268">IF($A268="","",INDEX(Summary!$C:$C,$J268))</f>
        <v>C39</v>
      </c>
      <c r="E268" t="str">
        <f t="array" ref="E268">IF($A268="","",INDEX(Summary!$G$2:$N$2,MOD(ROW()-2,8)+1))</f>
        <v>USA Sea</v>
      </c>
      <c r="F268" s="2">
        <f t="array" ref="F268">IF($A268="",0,IFERROR(INDEX(Summary!$G$3:$N$62,$J268-2,MOD(ROW()-2,8)+1),0))</f>
        <v>0</v>
      </c>
      <c r="G268" s="2">
        <f t="array" ref="G268">IF($A268="",0,IFERROR(_xlfn.SWITCH($E268,"MRP (Domestic)",_xlfn.XLOOKUP($A268,Domestic!$C:$C,Domestic!$BE:$BE),"ROW Manjari",_xlfn.XLOOKUP($A268,ROW_Manjari!$C:$C,ROW_Manjari!$BE:$BE),"USA Sea",_xlfn.XLOOKUP($A268,USA_Sea!$C:$C,USA_Sea!$BE:$BE),"Amazon USA Sea",_xlfn.XLOOKUP($A268,Amazon_USA_Sea!$C:$C,Amazon_USA_Sea!$AX:$AX),"USA Air",_xlfn.XLOOKUP($A268,USA_Air!$C:$C,USA_Air!$BE:$BE),"USA Amazon",_xlfn.XLOOKUP($A268,USA_Amazon_Air!$C:$C,USA_Amazon_Air!$BE:$BE),"UK",_xlfn.XLOOKUP($A268,UK_Order!$C:$C,UK_Order!$BE:$BE),"MENA",_xlfn.XLOOKUP($A268,MENA_Order!$C:$C,MENA_Order!$BE:$BE),0),0))</f>
        <v>0</v>
      </c>
      <c r="H268" s="2">
        <f t="shared" si="12"/>
        <v>0</v>
      </c>
      <c r="I268" s="4">
        <f t="shared" si="13"/>
        <v>0</v>
      </c>
      <c r="J268">
        <f t="shared" si="14"/>
        <v>36</v>
      </c>
    </row>
    <row r="269" spans="1:10" hidden="1">
      <c r="A269" t="str">
        <f t="array" ref="A269">IFERROR(INDEX(Summary!$D:$D,$J269)&amp;"","")</f>
        <v>FG00220</v>
      </c>
      <c r="B269" t="str">
        <f t="array" ref="B269">IF($A269="","",INDEX(Summary!$E:$E,$J269))</f>
        <v>Selam Haldi - 100 gm</v>
      </c>
      <c r="C269" t="str">
        <f t="array" ref="C269">IF($A269="","",INDEX(Summary!$B:$B,$J269))</f>
        <v>Jaggery</v>
      </c>
      <c r="D269" t="str">
        <f t="array" ref="D269">IF($A269="","",INDEX(Summary!$C:$C,$J269))</f>
        <v>C39</v>
      </c>
      <c r="E269" t="str">
        <f t="array" ref="E269">IF($A269="","",INDEX(Summary!$G$2:$N$2,MOD(ROW()-2,8)+1))</f>
        <v>Amazon USA Sea</v>
      </c>
      <c r="F269" s="2">
        <f t="array" ref="F269">IF($A269="",0,IFERROR(INDEX(Summary!$G$3:$N$62,$J269-2,MOD(ROW()-2,8)+1),0))</f>
        <v>0</v>
      </c>
      <c r="G269" s="2">
        <f t="array" ref="G269">IF($A269="",0,IFERROR(_xlfn.SWITCH($E269,"MRP (Domestic)",_xlfn.XLOOKUP($A269,Domestic!$C:$C,Domestic!$BE:$BE),"ROW Manjari",_xlfn.XLOOKUP($A269,ROW_Manjari!$C:$C,ROW_Manjari!$BE:$BE),"USA Sea",_xlfn.XLOOKUP($A269,USA_Sea!$C:$C,USA_Sea!$BE:$BE),"Amazon USA Sea",_xlfn.XLOOKUP($A269,Amazon_USA_Sea!$C:$C,Amazon_USA_Sea!$AX:$AX),"USA Air",_xlfn.XLOOKUP($A269,USA_Air!$C:$C,USA_Air!$BE:$BE),"USA Amazon",_xlfn.XLOOKUP($A269,USA_Amazon_Air!$C:$C,USA_Amazon_Air!$BE:$BE),"UK",_xlfn.XLOOKUP($A269,UK_Order!$C:$C,UK_Order!$BE:$BE),"MENA",_xlfn.XLOOKUP($A269,MENA_Order!$C:$C,MENA_Order!$BE:$BE),0),0))</f>
        <v>0</v>
      </c>
      <c r="H269" s="2">
        <f t="shared" si="12"/>
        <v>0</v>
      </c>
      <c r="I269" s="4">
        <f t="shared" si="13"/>
        <v>0</v>
      </c>
      <c r="J269">
        <f t="shared" si="14"/>
        <v>36</v>
      </c>
    </row>
    <row r="270" spans="1:10" hidden="1">
      <c r="A270" t="str">
        <f t="array" ref="A270">IFERROR(INDEX(Summary!$D:$D,$J270)&amp;"","")</f>
        <v>FG00220</v>
      </c>
      <c r="B270" t="str">
        <f t="array" ref="B270">IF($A270="","",INDEX(Summary!$E:$E,$J270))</f>
        <v>Selam Haldi - 100 gm</v>
      </c>
      <c r="C270" t="str">
        <f t="array" ref="C270">IF($A270="","",INDEX(Summary!$B:$B,$J270))</f>
        <v>Jaggery</v>
      </c>
      <c r="D270" t="str">
        <f t="array" ref="D270">IF($A270="","",INDEX(Summary!$C:$C,$J270))</f>
        <v>C39</v>
      </c>
      <c r="E270" t="str">
        <f t="array" ref="E270">IF($A270="","",INDEX(Summary!$G$2:$N$2,MOD(ROW()-2,8)+1))</f>
        <v>USA Air</v>
      </c>
      <c r="F270" s="2">
        <f t="array" ref="F270">IF($A270="",0,IFERROR(INDEX(Summary!$G$3:$N$62,$J270-2,MOD(ROW()-2,8)+1),0))</f>
        <v>0</v>
      </c>
      <c r="G270" s="2">
        <f t="array" ref="G270">IF($A270="",0,IFERROR(_xlfn.SWITCH($E270,"MRP (Domestic)",_xlfn.XLOOKUP($A270,Domestic!$C:$C,Domestic!$BE:$BE),"ROW Manjari",_xlfn.XLOOKUP($A270,ROW_Manjari!$C:$C,ROW_Manjari!$BE:$BE),"USA Sea",_xlfn.XLOOKUP($A270,USA_Sea!$C:$C,USA_Sea!$BE:$BE),"Amazon USA Sea",_xlfn.XLOOKUP($A270,Amazon_USA_Sea!$C:$C,Amazon_USA_Sea!$AX:$AX),"USA Air",_xlfn.XLOOKUP($A270,USA_Air!$C:$C,USA_Air!$BE:$BE),"USA Amazon",_xlfn.XLOOKUP($A270,USA_Amazon_Air!$C:$C,USA_Amazon_Air!$BE:$BE),"UK",_xlfn.XLOOKUP($A270,UK_Order!$C:$C,UK_Order!$BE:$BE),"MENA",_xlfn.XLOOKUP($A270,MENA_Order!$C:$C,MENA_Order!$BE:$BE),0),0))</f>
        <v>0</v>
      </c>
      <c r="H270" s="2">
        <f t="shared" si="12"/>
        <v>0</v>
      </c>
      <c r="I270" s="4">
        <f t="shared" si="13"/>
        <v>0</v>
      </c>
      <c r="J270">
        <f t="shared" si="14"/>
        <v>36</v>
      </c>
    </row>
    <row r="271" spans="1:10" hidden="1">
      <c r="A271" t="str">
        <f t="array" ref="A271">IFERROR(INDEX(Summary!$D:$D,$J271)&amp;"","")</f>
        <v>FG00220</v>
      </c>
      <c r="B271" t="str">
        <f t="array" ref="B271">IF($A271="","",INDEX(Summary!$E:$E,$J271))</f>
        <v>Selam Haldi - 100 gm</v>
      </c>
      <c r="C271" t="str">
        <f t="array" ref="C271">IF($A271="","",INDEX(Summary!$B:$B,$J271))</f>
        <v>Jaggery</v>
      </c>
      <c r="D271" t="str">
        <f t="array" ref="D271">IF($A271="","",INDEX(Summary!$C:$C,$J271))</f>
        <v>C39</v>
      </c>
      <c r="E271" t="str">
        <f t="array" ref="E271">IF($A271="","",INDEX(Summary!$G$2:$N$2,MOD(ROW()-2,8)+1))</f>
        <v>USA Amazon</v>
      </c>
      <c r="F271" s="2">
        <f t="array" ref="F271">IF($A271="",0,IFERROR(INDEX(Summary!$G$3:$N$62,$J271-2,MOD(ROW()-2,8)+1),0))</f>
        <v>0</v>
      </c>
      <c r="G271" s="2">
        <f t="array" ref="G271">IF($A271="",0,IFERROR(_xlfn.SWITCH($E271,"MRP (Domestic)",_xlfn.XLOOKUP($A271,Domestic!$C:$C,Domestic!$BE:$BE),"ROW Manjari",_xlfn.XLOOKUP($A271,ROW_Manjari!$C:$C,ROW_Manjari!$BE:$BE),"USA Sea",_xlfn.XLOOKUP($A271,USA_Sea!$C:$C,USA_Sea!$BE:$BE),"Amazon USA Sea",_xlfn.XLOOKUP($A271,Amazon_USA_Sea!$C:$C,Amazon_USA_Sea!$AX:$AX),"USA Air",_xlfn.XLOOKUP($A271,USA_Air!$C:$C,USA_Air!$BE:$BE),"USA Amazon",_xlfn.XLOOKUP($A271,USA_Amazon_Air!$C:$C,USA_Amazon_Air!$BE:$BE),"UK",_xlfn.XLOOKUP($A271,UK_Order!$C:$C,UK_Order!$BE:$BE),"MENA",_xlfn.XLOOKUP($A271,MENA_Order!$C:$C,MENA_Order!$BE:$BE),0),0))</f>
        <v>0</v>
      </c>
      <c r="H271" s="2">
        <f t="shared" si="12"/>
        <v>0</v>
      </c>
      <c r="I271" s="4">
        <f t="shared" si="13"/>
        <v>0</v>
      </c>
      <c r="J271">
        <f t="shared" si="14"/>
        <v>36</v>
      </c>
    </row>
    <row r="272" spans="1:10" hidden="1">
      <c r="A272" t="str">
        <f t="array" ref="A272">IFERROR(INDEX(Summary!$D:$D,$J272)&amp;"","")</f>
        <v>FG00220</v>
      </c>
      <c r="B272" t="str">
        <f t="array" ref="B272">IF($A272="","",INDEX(Summary!$E:$E,$J272))</f>
        <v>Selam Haldi - 100 gm</v>
      </c>
      <c r="C272" t="str">
        <f t="array" ref="C272">IF($A272="","",INDEX(Summary!$B:$B,$J272))</f>
        <v>Jaggery</v>
      </c>
      <c r="D272" t="str">
        <f t="array" ref="D272">IF($A272="","",INDEX(Summary!$C:$C,$J272))</f>
        <v>C39</v>
      </c>
      <c r="E272" t="str">
        <f t="array" ref="E272">IF($A272="","",INDEX(Summary!$G$2:$N$2,MOD(ROW()-2,8)+1))</f>
        <v>UK</v>
      </c>
      <c r="F272" s="2">
        <f t="array" ref="F272">IF($A272="",0,IFERROR(INDEX(Summary!$G$3:$N$62,$J272-2,MOD(ROW()-2,8)+1),0))</f>
        <v>0</v>
      </c>
      <c r="G272" s="2">
        <f t="array" ref="G272">IF($A272="",0,IFERROR(_xlfn.SWITCH($E272,"MRP (Domestic)",_xlfn.XLOOKUP($A272,Domestic!$C:$C,Domestic!$BE:$BE),"ROW Manjari",_xlfn.XLOOKUP($A272,ROW_Manjari!$C:$C,ROW_Manjari!$BE:$BE),"USA Sea",_xlfn.XLOOKUP($A272,USA_Sea!$C:$C,USA_Sea!$BE:$BE),"Amazon USA Sea",_xlfn.XLOOKUP($A272,Amazon_USA_Sea!$C:$C,Amazon_USA_Sea!$AX:$AX),"USA Air",_xlfn.XLOOKUP($A272,USA_Air!$C:$C,USA_Air!$BE:$BE),"USA Amazon",_xlfn.XLOOKUP($A272,USA_Amazon_Air!$C:$C,USA_Amazon_Air!$BE:$BE),"UK",_xlfn.XLOOKUP($A272,UK_Order!$C:$C,UK_Order!$BE:$BE),"MENA",_xlfn.XLOOKUP($A272,MENA_Order!$C:$C,MENA_Order!$BE:$BE),0),0))</f>
        <v>0</v>
      </c>
      <c r="H272" s="2">
        <f t="shared" si="12"/>
        <v>0</v>
      </c>
      <c r="I272" s="4">
        <f t="shared" si="13"/>
        <v>0</v>
      </c>
      <c r="J272">
        <f t="shared" si="14"/>
        <v>36</v>
      </c>
    </row>
    <row r="273" spans="1:10">
      <c r="A273" t="str">
        <f t="array" ref="A273">IFERROR(INDEX(Summary!$D:$D,$J273)&amp;"","")</f>
        <v>FG00220</v>
      </c>
      <c r="B273" t="str">
        <f t="array" ref="B273">IF($A273="","",INDEX(Summary!$E:$E,$J273))</f>
        <v>Selam Haldi - 100 gm</v>
      </c>
      <c r="C273" t="str">
        <f t="array" ref="C273">IF($A273="","",INDEX(Summary!$B:$B,$J273))</f>
        <v>Jaggery</v>
      </c>
      <c r="D273" t="str">
        <f t="array" ref="D273">IF($A273="","",INDEX(Summary!$C:$C,$J273))</f>
        <v>C39</v>
      </c>
      <c r="E273" t="str">
        <f t="array" ref="E273">IF($A273="","",INDEX(Summary!$G$2:$N$2,MOD(ROW()-2,8)+1))</f>
        <v>MENA</v>
      </c>
      <c r="F273" s="2" t="str">
        <f t="array" ref="F273">IF($A273="",0,IFERROR(INDEX(Summary!$G$3:$N$62,$J273-2,MOD(ROW()-2,8)+1),0))</f>
        <v/>
      </c>
      <c r="G273" s="2">
        <f t="array" ref="G273">IF($A273="",0,IFERROR(_xlfn.SWITCH($E273,"MRP (Domestic)",_xlfn.XLOOKUP($A273,Domestic!$C:$C,Domestic!$BE:$BE),"ROW Manjari",_xlfn.XLOOKUP($A273,ROW_Manjari!$C:$C,ROW_Manjari!$BE:$BE),"USA Sea",_xlfn.XLOOKUP($A273,USA_Sea!$C:$C,USA_Sea!$BE:$BE),"Amazon USA Sea",_xlfn.XLOOKUP($A273,Amazon_USA_Sea!$C:$C,Amazon_USA_Sea!$AX:$AX),"USA Air",_xlfn.XLOOKUP($A273,USA_Air!$C:$C,USA_Air!$BE:$BE),"USA Amazon",_xlfn.XLOOKUP($A273,USA_Amazon_Air!$C:$C,USA_Amazon_Air!$BE:$BE),"UK",_xlfn.XLOOKUP($A273,UK_Order!$C:$C,UK_Order!$BE:$BE),"MENA",_xlfn.XLOOKUP($A273,MENA_Order!$C:$C,MENA_Order!$BE:$BE),0),0))</f>
        <v>0</v>
      </c>
      <c r="H273" s="2" t="e">
        <f t="shared" si="12"/>
        <v>#VALUE!</v>
      </c>
      <c r="I273" s="4">
        <f t="shared" si="13"/>
        <v>0</v>
      </c>
      <c r="J273">
        <f t="shared" si="14"/>
        <v>36</v>
      </c>
    </row>
    <row r="274" spans="1:10" hidden="1">
      <c r="A274" t="str">
        <f t="array" ref="A274">IFERROR(INDEX(Summary!$D:$D,$J274)&amp;"","")</f>
        <v>FG00231</v>
      </c>
      <c r="B274" t="str">
        <f t="array" ref="B274">IF($A274="","",INDEX(Summary!$E:$E,$J274))</f>
        <v>Lakadong Turmeric Powder 150g</v>
      </c>
      <c r="C274" t="str">
        <f t="array" ref="C274">IF($A274="","",INDEX(Summary!$B:$B,$J274))</f>
        <v>Jaggery</v>
      </c>
      <c r="D274" t="str">
        <f t="array" ref="D274">IF($A274="","",INDEX(Summary!$C:$C,$J274))</f>
        <v>C39</v>
      </c>
      <c r="E274" t="str">
        <f t="array" ref="E274">IF($A274="","",INDEX(Summary!$G$2:$N$2,MOD(ROW()-2,8)+1))</f>
        <v>MRP (Domestic)</v>
      </c>
      <c r="F274" s="2">
        <f t="array" ref="F274">IF($A274="",0,IFERROR(INDEX(Summary!$G$3:$N$62,$J274-2,MOD(ROW()-2,8)+1),0))</f>
        <v>0</v>
      </c>
      <c r="G274" s="2">
        <f t="array" ref="G274">IF($A274="",0,IFERROR(_xlfn.SWITCH($E274,"MRP (Domestic)",_xlfn.XLOOKUP($A274,Domestic!$C:$C,Domestic!$BE:$BE),"ROW Manjari",_xlfn.XLOOKUP($A274,ROW_Manjari!$C:$C,ROW_Manjari!$BE:$BE),"USA Sea",_xlfn.XLOOKUP($A274,USA_Sea!$C:$C,USA_Sea!$BE:$BE),"Amazon USA Sea",_xlfn.XLOOKUP($A274,Amazon_USA_Sea!$C:$C,Amazon_USA_Sea!$AX:$AX),"USA Air",_xlfn.XLOOKUP($A274,USA_Air!$C:$C,USA_Air!$BE:$BE),"USA Amazon",_xlfn.XLOOKUP($A274,USA_Amazon_Air!$C:$C,USA_Amazon_Air!$BE:$BE),"UK",_xlfn.XLOOKUP($A274,UK_Order!$C:$C,UK_Order!$BE:$BE),"MENA",_xlfn.XLOOKUP($A274,MENA_Order!$C:$C,MENA_Order!$BE:$BE),0),0))</f>
        <v>0</v>
      </c>
      <c r="H274" s="2">
        <f t="shared" si="12"/>
        <v>0</v>
      </c>
      <c r="I274" s="4">
        <f t="shared" si="13"/>
        <v>0</v>
      </c>
      <c r="J274">
        <f t="shared" si="14"/>
        <v>37</v>
      </c>
    </row>
    <row r="275" spans="1:10" hidden="1">
      <c r="A275" t="str">
        <f t="array" ref="A275">IFERROR(INDEX(Summary!$D:$D,$J275)&amp;"","")</f>
        <v>FG00231</v>
      </c>
      <c r="B275" t="str">
        <f t="array" ref="B275">IF($A275="","",INDEX(Summary!$E:$E,$J275))</f>
        <v>Lakadong Turmeric Powder 150g</v>
      </c>
      <c r="C275" t="str">
        <f t="array" ref="C275">IF($A275="","",INDEX(Summary!$B:$B,$J275))</f>
        <v>Jaggery</v>
      </c>
      <c r="D275" t="str">
        <f t="array" ref="D275">IF($A275="","",INDEX(Summary!$C:$C,$J275))</f>
        <v>C39</v>
      </c>
      <c r="E275" t="str">
        <f t="array" ref="E275">IF($A275="","",INDEX(Summary!$G$2:$N$2,MOD(ROW()-2,8)+1))</f>
        <v>ROW Manjari</v>
      </c>
      <c r="F275" s="2">
        <f t="array" ref="F275">IF($A275="",0,IFERROR(INDEX(Summary!$G$3:$N$62,$J275-2,MOD(ROW()-2,8)+1),0))</f>
        <v>0</v>
      </c>
      <c r="G275" s="2">
        <f t="array" ref="G275">IF($A275="",0,IFERROR(_xlfn.SWITCH($E275,"MRP (Domestic)",_xlfn.XLOOKUP($A275,Domestic!$C:$C,Domestic!$BE:$BE),"ROW Manjari",_xlfn.XLOOKUP($A275,ROW_Manjari!$C:$C,ROW_Manjari!$BE:$BE),"USA Sea",_xlfn.XLOOKUP($A275,USA_Sea!$C:$C,USA_Sea!$BE:$BE),"Amazon USA Sea",_xlfn.XLOOKUP($A275,Amazon_USA_Sea!$C:$C,Amazon_USA_Sea!$AX:$AX),"USA Air",_xlfn.XLOOKUP($A275,USA_Air!$C:$C,USA_Air!$BE:$BE),"USA Amazon",_xlfn.XLOOKUP($A275,USA_Amazon_Air!$C:$C,USA_Amazon_Air!$BE:$BE),"UK",_xlfn.XLOOKUP($A275,UK_Order!$C:$C,UK_Order!$BE:$BE),"MENA",_xlfn.XLOOKUP($A275,MENA_Order!$C:$C,MENA_Order!$BE:$BE),0),0))</f>
        <v>0</v>
      </c>
      <c r="H275" s="2">
        <f t="shared" si="12"/>
        <v>0</v>
      </c>
      <c r="I275" s="4">
        <f t="shared" si="13"/>
        <v>0</v>
      </c>
      <c r="J275">
        <f t="shared" si="14"/>
        <v>37</v>
      </c>
    </row>
    <row r="276" spans="1:10" hidden="1">
      <c r="A276" t="str">
        <f t="array" ref="A276">IFERROR(INDEX(Summary!$D:$D,$J276)&amp;"","")</f>
        <v>FG00231</v>
      </c>
      <c r="B276" t="str">
        <f t="array" ref="B276">IF($A276="","",INDEX(Summary!$E:$E,$J276))</f>
        <v>Lakadong Turmeric Powder 150g</v>
      </c>
      <c r="C276" t="str">
        <f t="array" ref="C276">IF($A276="","",INDEX(Summary!$B:$B,$J276))</f>
        <v>Jaggery</v>
      </c>
      <c r="D276" t="str">
        <f t="array" ref="D276">IF($A276="","",INDEX(Summary!$C:$C,$J276))</f>
        <v>C39</v>
      </c>
      <c r="E276" t="str">
        <f t="array" ref="E276">IF($A276="","",INDEX(Summary!$G$2:$N$2,MOD(ROW()-2,8)+1))</f>
        <v>USA Sea</v>
      </c>
      <c r="F276" s="2">
        <f t="array" ref="F276">IF($A276="",0,IFERROR(INDEX(Summary!$G$3:$N$62,$J276-2,MOD(ROW()-2,8)+1),0))</f>
        <v>0</v>
      </c>
      <c r="G276" s="2">
        <f t="array" ref="G276">IF($A276="",0,IFERROR(_xlfn.SWITCH($E276,"MRP (Domestic)",_xlfn.XLOOKUP($A276,Domestic!$C:$C,Domestic!$BE:$BE),"ROW Manjari",_xlfn.XLOOKUP($A276,ROW_Manjari!$C:$C,ROW_Manjari!$BE:$BE),"USA Sea",_xlfn.XLOOKUP($A276,USA_Sea!$C:$C,USA_Sea!$BE:$BE),"Amazon USA Sea",_xlfn.XLOOKUP($A276,Amazon_USA_Sea!$C:$C,Amazon_USA_Sea!$AX:$AX),"USA Air",_xlfn.XLOOKUP($A276,USA_Air!$C:$C,USA_Air!$BE:$BE),"USA Amazon",_xlfn.XLOOKUP($A276,USA_Amazon_Air!$C:$C,USA_Amazon_Air!$BE:$BE),"UK",_xlfn.XLOOKUP($A276,UK_Order!$C:$C,UK_Order!$BE:$BE),"MENA",_xlfn.XLOOKUP($A276,MENA_Order!$C:$C,MENA_Order!$BE:$BE),0),0))</f>
        <v>0</v>
      </c>
      <c r="H276" s="2">
        <f t="shared" si="12"/>
        <v>0</v>
      </c>
      <c r="I276" s="4">
        <f t="shared" si="13"/>
        <v>0</v>
      </c>
      <c r="J276">
        <f t="shared" si="14"/>
        <v>37</v>
      </c>
    </row>
    <row r="277" spans="1:10" hidden="1">
      <c r="A277" t="str">
        <f t="array" ref="A277">IFERROR(INDEX(Summary!$D:$D,$J277)&amp;"","")</f>
        <v>FG00231</v>
      </c>
      <c r="B277" t="str">
        <f t="array" ref="B277">IF($A277="","",INDEX(Summary!$E:$E,$J277))</f>
        <v>Lakadong Turmeric Powder 150g</v>
      </c>
      <c r="C277" t="str">
        <f t="array" ref="C277">IF($A277="","",INDEX(Summary!$B:$B,$J277))</f>
        <v>Jaggery</v>
      </c>
      <c r="D277" t="str">
        <f t="array" ref="D277">IF($A277="","",INDEX(Summary!$C:$C,$J277))</f>
        <v>C39</v>
      </c>
      <c r="E277" t="str">
        <f t="array" ref="E277">IF($A277="","",INDEX(Summary!$G$2:$N$2,MOD(ROW()-2,8)+1))</f>
        <v>Amazon USA Sea</v>
      </c>
      <c r="F277" s="2">
        <f t="array" ref="F277">IF($A277="",0,IFERROR(INDEX(Summary!$G$3:$N$62,$J277-2,MOD(ROW()-2,8)+1),0))</f>
        <v>0</v>
      </c>
      <c r="G277" s="2">
        <f t="array" ref="G277">IF($A277="",0,IFERROR(_xlfn.SWITCH($E277,"MRP (Domestic)",_xlfn.XLOOKUP($A277,Domestic!$C:$C,Domestic!$BE:$BE),"ROW Manjari",_xlfn.XLOOKUP($A277,ROW_Manjari!$C:$C,ROW_Manjari!$BE:$BE),"USA Sea",_xlfn.XLOOKUP($A277,USA_Sea!$C:$C,USA_Sea!$BE:$BE),"Amazon USA Sea",_xlfn.XLOOKUP($A277,Amazon_USA_Sea!$C:$C,Amazon_USA_Sea!$AX:$AX),"USA Air",_xlfn.XLOOKUP($A277,USA_Air!$C:$C,USA_Air!$BE:$BE),"USA Amazon",_xlfn.XLOOKUP($A277,USA_Amazon_Air!$C:$C,USA_Amazon_Air!$BE:$BE),"UK",_xlfn.XLOOKUP($A277,UK_Order!$C:$C,UK_Order!$BE:$BE),"MENA",_xlfn.XLOOKUP($A277,MENA_Order!$C:$C,MENA_Order!$BE:$BE),0),0))</f>
        <v>0</v>
      </c>
      <c r="H277" s="2">
        <f t="shared" si="12"/>
        <v>0</v>
      </c>
      <c r="I277" s="4">
        <f t="shared" si="13"/>
        <v>0</v>
      </c>
      <c r="J277">
        <f t="shared" si="14"/>
        <v>37</v>
      </c>
    </row>
    <row r="278" spans="1:10" hidden="1">
      <c r="A278" t="str">
        <f t="array" ref="A278">IFERROR(INDEX(Summary!$D:$D,$J278)&amp;"","")</f>
        <v>FG00231</v>
      </c>
      <c r="B278" t="str">
        <f t="array" ref="B278">IF($A278="","",INDEX(Summary!$E:$E,$J278))</f>
        <v>Lakadong Turmeric Powder 150g</v>
      </c>
      <c r="C278" t="str">
        <f t="array" ref="C278">IF($A278="","",INDEX(Summary!$B:$B,$J278))</f>
        <v>Jaggery</v>
      </c>
      <c r="D278" t="str">
        <f t="array" ref="D278">IF($A278="","",INDEX(Summary!$C:$C,$J278))</f>
        <v>C39</v>
      </c>
      <c r="E278" t="str">
        <f t="array" ref="E278">IF($A278="","",INDEX(Summary!$G$2:$N$2,MOD(ROW()-2,8)+1))</f>
        <v>USA Air</v>
      </c>
      <c r="F278" s="2">
        <f t="array" ref="F278">IF($A278="",0,IFERROR(INDEX(Summary!$G$3:$N$62,$J278-2,MOD(ROW()-2,8)+1),0))</f>
        <v>0</v>
      </c>
      <c r="G278" s="2">
        <f t="array" ref="G278">IF($A278="",0,IFERROR(_xlfn.SWITCH($E278,"MRP (Domestic)",_xlfn.XLOOKUP($A278,Domestic!$C:$C,Domestic!$BE:$BE),"ROW Manjari",_xlfn.XLOOKUP($A278,ROW_Manjari!$C:$C,ROW_Manjari!$BE:$BE),"USA Sea",_xlfn.XLOOKUP($A278,USA_Sea!$C:$C,USA_Sea!$BE:$BE),"Amazon USA Sea",_xlfn.XLOOKUP($A278,Amazon_USA_Sea!$C:$C,Amazon_USA_Sea!$AX:$AX),"USA Air",_xlfn.XLOOKUP($A278,USA_Air!$C:$C,USA_Air!$BE:$BE),"USA Amazon",_xlfn.XLOOKUP($A278,USA_Amazon_Air!$C:$C,USA_Amazon_Air!$BE:$BE),"UK",_xlfn.XLOOKUP($A278,UK_Order!$C:$C,UK_Order!$BE:$BE),"MENA",_xlfn.XLOOKUP($A278,MENA_Order!$C:$C,MENA_Order!$BE:$BE),0),0))</f>
        <v>0</v>
      </c>
      <c r="H278" s="2">
        <f t="shared" si="12"/>
        <v>0</v>
      </c>
      <c r="I278" s="4">
        <f t="shared" si="13"/>
        <v>0</v>
      </c>
      <c r="J278">
        <f t="shared" si="14"/>
        <v>37</v>
      </c>
    </row>
    <row r="279" spans="1:10" hidden="1">
      <c r="A279" t="str">
        <f t="array" ref="A279">IFERROR(INDEX(Summary!$D:$D,$J279)&amp;"","")</f>
        <v>FG00231</v>
      </c>
      <c r="B279" t="str">
        <f t="array" ref="B279">IF($A279="","",INDEX(Summary!$E:$E,$J279))</f>
        <v>Lakadong Turmeric Powder 150g</v>
      </c>
      <c r="C279" t="str">
        <f t="array" ref="C279">IF($A279="","",INDEX(Summary!$B:$B,$J279))</f>
        <v>Jaggery</v>
      </c>
      <c r="D279" t="str">
        <f t="array" ref="D279">IF($A279="","",INDEX(Summary!$C:$C,$J279))</f>
        <v>C39</v>
      </c>
      <c r="E279" t="str">
        <f t="array" ref="E279">IF($A279="","",INDEX(Summary!$G$2:$N$2,MOD(ROW()-2,8)+1))</f>
        <v>USA Amazon</v>
      </c>
      <c r="F279" s="2">
        <f t="array" ref="F279">IF($A279="",0,IFERROR(INDEX(Summary!$G$3:$N$62,$J279-2,MOD(ROW()-2,8)+1),0))</f>
        <v>610</v>
      </c>
      <c r="G279" s="2">
        <f t="array" ref="G279">IF($A279="",0,IFERROR(_xlfn.SWITCH($E279,"MRP (Domestic)",_xlfn.XLOOKUP($A279,Domestic!$C:$C,Domestic!$BE:$BE),"ROW Manjari",_xlfn.XLOOKUP($A279,ROW_Manjari!$C:$C,ROW_Manjari!$BE:$BE),"USA Sea",_xlfn.XLOOKUP($A279,USA_Sea!$C:$C,USA_Sea!$BE:$BE),"Amazon USA Sea",_xlfn.XLOOKUP($A279,Amazon_USA_Sea!$C:$C,Amazon_USA_Sea!$AX:$AX),"USA Air",_xlfn.XLOOKUP($A279,USA_Air!$C:$C,USA_Air!$BE:$BE),"USA Amazon",_xlfn.XLOOKUP($A279,USA_Amazon_Air!$C:$C,USA_Amazon_Air!$BE:$BE),"UK",_xlfn.XLOOKUP($A279,UK_Order!$C:$C,UK_Order!$BE:$BE),"MENA",_xlfn.XLOOKUP($A279,MENA_Order!$C:$C,MENA_Order!$BE:$BE),0),0))</f>
        <v>0</v>
      </c>
      <c r="H279" s="2">
        <f t="shared" si="12"/>
        <v>610</v>
      </c>
      <c r="I279" s="4">
        <f t="shared" si="13"/>
        <v>0</v>
      </c>
      <c r="J279">
        <f t="shared" si="14"/>
        <v>37</v>
      </c>
    </row>
    <row r="280" spans="1:10" hidden="1">
      <c r="A280" t="str">
        <f t="array" ref="A280">IFERROR(INDEX(Summary!$D:$D,$J280)&amp;"","")</f>
        <v>FG00231</v>
      </c>
      <c r="B280" t="str">
        <f t="array" ref="B280">IF($A280="","",INDEX(Summary!$E:$E,$J280))</f>
        <v>Lakadong Turmeric Powder 150g</v>
      </c>
      <c r="C280" t="str">
        <f t="array" ref="C280">IF($A280="","",INDEX(Summary!$B:$B,$J280))</f>
        <v>Jaggery</v>
      </c>
      <c r="D280" t="str">
        <f t="array" ref="D280">IF($A280="","",INDEX(Summary!$C:$C,$J280))</f>
        <v>C39</v>
      </c>
      <c r="E280" t="str">
        <f t="array" ref="E280">IF($A280="","",INDEX(Summary!$G$2:$N$2,MOD(ROW()-2,8)+1))</f>
        <v>UK</v>
      </c>
      <c r="F280" s="2">
        <f t="array" ref="F280">IF($A280="",0,IFERROR(INDEX(Summary!$G$3:$N$62,$J280-2,MOD(ROW()-2,8)+1),0))</f>
        <v>0</v>
      </c>
      <c r="G280" s="2">
        <f t="array" ref="G280">IF($A280="",0,IFERROR(_xlfn.SWITCH($E280,"MRP (Domestic)",_xlfn.XLOOKUP($A280,Domestic!$C:$C,Domestic!$BE:$BE),"ROW Manjari",_xlfn.XLOOKUP($A280,ROW_Manjari!$C:$C,ROW_Manjari!$BE:$BE),"USA Sea",_xlfn.XLOOKUP($A280,USA_Sea!$C:$C,USA_Sea!$BE:$BE),"Amazon USA Sea",_xlfn.XLOOKUP($A280,Amazon_USA_Sea!$C:$C,Amazon_USA_Sea!$AX:$AX),"USA Air",_xlfn.XLOOKUP($A280,USA_Air!$C:$C,USA_Air!$BE:$BE),"USA Amazon",_xlfn.XLOOKUP($A280,USA_Amazon_Air!$C:$C,USA_Amazon_Air!$BE:$BE),"UK",_xlfn.XLOOKUP($A280,UK_Order!$C:$C,UK_Order!$BE:$BE),"MENA",_xlfn.XLOOKUP($A280,MENA_Order!$C:$C,MENA_Order!$BE:$BE),0),0))</f>
        <v>0</v>
      </c>
      <c r="H280" s="2">
        <f t="shared" si="12"/>
        <v>0</v>
      </c>
      <c r="I280" s="4">
        <f t="shared" si="13"/>
        <v>0</v>
      </c>
      <c r="J280">
        <f t="shared" si="14"/>
        <v>37</v>
      </c>
    </row>
    <row r="281" spans="1:10">
      <c r="A281" t="str">
        <f t="array" ref="A281">IFERROR(INDEX(Summary!$D:$D,$J281)&amp;"","")</f>
        <v>FG00231</v>
      </c>
      <c r="B281" t="str">
        <f t="array" ref="B281">IF($A281="","",INDEX(Summary!$E:$E,$J281))</f>
        <v>Lakadong Turmeric Powder 150g</v>
      </c>
      <c r="C281" t="str">
        <f t="array" ref="C281">IF($A281="","",INDEX(Summary!$B:$B,$J281))</f>
        <v>Jaggery</v>
      </c>
      <c r="D281" t="str">
        <f t="array" ref="D281">IF($A281="","",INDEX(Summary!$C:$C,$J281))</f>
        <v>C39</v>
      </c>
      <c r="E281" t="str">
        <f t="array" ref="E281">IF($A281="","",INDEX(Summary!$G$2:$N$2,MOD(ROW()-2,8)+1))</f>
        <v>MENA</v>
      </c>
      <c r="F281" s="2" t="str">
        <f t="array" ref="F281">IF($A281="",0,IFERROR(INDEX(Summary!$G$3:$N$62,$J281-2,MOD(ROW()-2,8)+1),0))</f>
        <v/>
      </c>
      <c r="G281" s="2">
        <f t="array" ref="G281">IF($A281="",0,IFERROR(_xlfn.SWITCH($E281,"MRP (Domestic)",_xlfn.XLOOKUP($A281,Domestic!$C:$C,Domestic!$BE:$BE),"ROW Manjari",_xlfn.XLOOKUP($A281,ROW_Manjari!$C:$C,ROW_Manjari!$BE:$BE),"USA Sea",_xlfn.XLOOKUP($A281,USA_Sea!$C:$C,USA_Sea!$BE:$BE),"Amazon USA Sea",_xlfn.XLOOKUP($A281,Amazon_USA_Sea!$C:$C,Amazon_USA_Sea!$AX:$AX),"USA Air",_xlfn.XLOOKUP($A281,USA_Air!$C:$C,USA_Air!$BE:$BE),"USA Amazon",_xlfn.XLOOKUP($A281,USA_Amazon_Air!$C:$C,USA_Amazon_Air!$BE:$BE),"UK",_xlfn.XLOOKUP($A281,UK_Order!$C:$C,UK_Order!$BE:$BE),"MENA",_xlfn.XLOOKUP($A281,MENA_Order!$C:$C,MENA_Order!$BE:$BE),0),0))</f>
        <v>0</v>
      </c>
      <c r="H281" s="2" t="e">
        <f t="shared" si="12"/>
        <v>#VALUE!</v>
      </c>
      <c r="I281" s="4">
        <f t="shared" si="13"/>
        <v>0</v>
      </c>
      <c r="J281">
        <f t="shared" si="14"/>
        <v>37</v>
      </c>
    </row>
    <row r="282" spans="1:10" hidden="1">
      <c r="A282" t="str">
        <f t="array" ref="A282">IFERROR(INDEX(Summary!$D:$D,$J282)&amp;"","")</f>
        <v>FG00229</v>
      </c>
      <c r="B282" t="str">
        <f t="array" ref="B282">IF($A282="","",INDEX(Summary!$E:$E,$J282))</f>
        <v>Byadgi Chilli Powder - 150g</v>
      </c>
      <c r="C282" t="str">
        <f t="array" ref="C282">IF($A282="","",INDEX(Summary!$B:$B,$J282))</f>
        <v>Jaggery</v>
      </c>
      <c r="D282" t="str">
        <f t="array" ref="D282">IF($A282="","",INDEX(Summary!$C:$C,$J282))</f>
        <v>C39</v>
      </c>
      <c r="E282" t="str">
        <f t="array" ref="E282">IF($A282="","",INDEX(Summary!$G$2:$N$2,MOD(ROW()-2,8)+1))</f>
        <v>MRP (Domestic)</v>
      </c>
      <c r="F282" s="2">
        <f t="array" ref="F282">IF($A282="",0,IFERROR(INDEX(Summary!$G$3:$N$62,$J282-2,MOD(ROW()-2,8)+1),0))</f>
        <v>3562</v>
      </c>
      <c r="G282" s="2">
        <f t="array" ref="G282">IF($A282="",0,IFERROR(_xlfn.SWITCH($E282,"MRP (Domestic)",_xlfn.XLOOKUP($A282,Domestic!$C:$C,Domestic!$BE:$BE),"ROW Manjari",_xlfn.XLOOKUP($A282,ROW_Manjari!$C:$C,ROW_Manjari!$BE:$BE),"USA Sea",_xlfn.XLOOKUP($A282,USA_Sea!$C:$C,USA_Sea!$BE:$BE),"Amazon USA Sea",_xlfn.XLOOKUP($A282,Amazon_USA_Sea!$C:$C,Amazon_USA_Sea!$AX:$AX),"USA Air",_xlfn.XLOOKUP($A282,USA_Air!$C:$C,USA_Air!$BE:$BE),"USA Amazon",_xlfn.XLOOKUP($A282,USA_Amazon_Air!$C:$C,USA_Amazon_Air!$BE:$BE),"UK",_xlfn.XLOOKUP($A282,UK_Order!$C:$C,UK_Order!$BE:$BE),"MENA",_xlfn.XLOOKUP($A282,MENA_Order!$C:$C,MENA_Order!$BE:$BE),0),0))</f>
        <v>2914</v>
      </c>
      <c r="H282" s="2">
        <f t="shared" si="12"/>
        <v>648</v>
      </c>
      <c r="I282" s="4">
        <f t="shared" si="13"/>
        <v>0.81807973048848959</v>
      </c>
      <c r="J282">
        <f t="shared" si="14"/>
        <v>38</v>
      </c>
    </row>
    <row r="283" spans="1:10" hidden="1">
      <c r="A283" t="str">
        <f t="array" ref="A283">IFERROR(INDEX(Summary!$D:$D,$J283)&amp;"","")</f>
        <v>FG00229</v>
      </c>
      <c r="B283" t="str">
        <f t="array" ref="B283">IF($A283="","",INDEX(Summary!$E:$E,$J283))</f>
        <v>Byadgi Chilli Powder - 150g</v>
      </c>
      <c r="C283" t="str">
        <f t="array" ref="C283">IF($A283="","",INDEX(Summary!$B:$B,$J283))</f>
        <v>Jaggery</v>
      </c>
      <c r="D283" t="str">
        <f t="array" ref="D283">IF($A283="","",INDEX(Summary!$C:$C,$J283))</f>
        <v>C39</v>
      </c>
      <c r="E283" t="str">
        <f t="array" ref="E283">IF($A283="","",INDEX(Summary!$G$2:$N$2,MOD(ROW()-2,8)+1))</f>
        <v>ROW Manjari</v>
      </c>
      <c r="F283" s="2">
        <f t="array" ref="F283">IF($A283="",0,IFERROR(INDEX(Summary!$G$3:$N$62,$J283-2,MOD(ROW()-2,8)+1),0))</f>
        <v>0</v>
      </c>
      <c r="G283" s="2">
        <f t="array" ref="G283">IF($A283="",0,IFERROR(_xlfn.SWITCH($E283,"MRP (Domestic)",_xlfn.XLOOKUP($A283,Domestic!$C:$C,Domestic!$BE:$BE),"ROW Manjari",_xlfn.XLOOKUP($A283,ROW_Manjari!$C:$C,ROW_Manjari!$BE:$BE),"USA Sea",_xlfn.XLOOKUP($A283,USA_Sea!$C:$C,USA_Sea!$BE:$BE),"Amazon USA Sea",_xlfn.XLOOKUP($A283,Amazon_USA_Sea!$C:$C,Amazon_USA_Sea!$AX:$AX),"USA Air",_xlfn.XLOOKUP($A283,USA_Air!$C:$C,USA_Air!$BE:$BE),"USA Amazon",_xlfn.XLOOKUP($A283,USA_Amazon_Air!$C:$C,USA_Amazon_Air!$BE:$BE),"UK",_xlfn.XLOOKUP($A283,UK_Order!$C:$C,UK_Order!$BE:$BE),"MENA",_xlfn.XLOOKUP($A283,MENA_Order!$C:$C,MENA_Order!$BE:$BE),0),0))</f>
        <v>0</v>
      </c>
      <c r="H283" s="2">
        <f t="shared" si="12"/>
        <v>0</v>
      </c>
      <c r="I283" s="4">
        <f t="shared" si="13"/>
        <v>0</v>
      </c>
      <c r="J283">
        <f t="shared" si="14"/>
        <v>38</v>
      </c>
    </row>
    <row r="284" spans="1:10" hidden="1">
      <c r="A284" t="str">
        <f t="array" ref="A284">IFERROR(INDEX(Summary!$D:$D,$J284)&amp;"","")</f>
        <v>FG00229</v>
      </c>
      <c r="B284" t="str">
        <f t="array" ref="B284">IF($A284="","",INDEX(Summary!$E:$E,$J284))</f>
        <v>Byadgi Chilli Powder - 150g</v>
      </c>
      <c r="C284" t="str">
        <f t="array" ref="C284">IF($A284="","",INDEX(Summary!$B:$B,$J284))</f>
        <v>Jaggery</v>
      </c>
      <c r="D284" t="str">
        <f t="array" ref="D284">IF($A284="","",INDEX(Summary!$C:$C,$J284))</f>
        <v>C39</v>
      </c>
      <c r="E284" t="str">
        <f t="array" ref="E284">IF($A284="","",INDEX(Summary!$G$2:$N$2,MOD(ROW()-2,8)+1))</f>
        <v>USA Sea</v>
      </c>
      <c r="F284" s="2">
        <f t="array" ref="F284">IF($A284="",0,IFERROR(INDEX(Summary!$G$3:$N$62,$J284-2,MOD(ROW()-2,8)+1),0))</f>
        <v>0</v>
      </c>
      <c r="G284" s="2">
        <f t="array" ref="G284">IF($A284="",0,IFERROR(_xlfn.SWITCH($E284,"MRP (Domestic)",_xlfn.XLOOKUP($A284,Domestic!$C:$C,Domestic!$BE:$BE),"ROW Manjari",_xlfn.XLOOKUP($A284,ROW_Manjari!$C:$C,ROW_Manjari!$BE:$BE),"USA Sea",_xlfn.XLOOKUP($A284,USA_Sea!$C:$C,USA_Sea!$BE:$BE),"Amazon USA Sea",_xlfn.XLOOKUP($A284,Amazon_USA_Sea!$C:$C,Amazon_USA_Sea!$AX:$AX),"USA Air",_xlfn.XLOOKUP($A284,USA_Air!$C:$C,USA_Air!$BE:$BE),"USA Amazon",_xlfn.XLOOKUP($A284,USA_Amazon_Air!$C:$C,USA_Amazon_Air!$BE:$BE),"UK",_xlfn.XLOOKUP($A284,UK_Order!$C:$C,UK_Order!$BE:$BE),"MENA",_xlfn.XLOOKUP($A284,MENA_Order!$C:$C,MENA_Order!$BE:$BE),0),0))</f>
        <v>480</v>
      </c>
      <c r="H284" s="2">
        <f t="shared" si="12"/>
        <v>0</v>
      </c>
      <c r="I284" s="4">
        <f t="shared" si="13"/>
        <v>0</v>
      </c>
      <c r="J284">
        <f t="shared" si="14"/>
        <v>38</v>
      </c>
    </row>
    <row r="285" spans="1:10" hidden="1">
      <c r="A285" t="str">
        <f t="array" ref="A285">IFERROR(INDEX(Summary!$D:$D,$J285)&amp;"","")</f>
        <v>FG00229</v>
      </c>
      <c r="B285" t="str">
        <f t="array" ref="B285">IF($A285="","",INDEX(Summary!$E:$E,$J285))</f>
        <v>Byadgi Chilli Powder - 150g</v>
      </c>
      <c r="C285" t="str">
        <f t="array" ref="C285">IF($A285="","",INDEX(Summary!$B:$B,$J285))</f>
        <v>Jaggery</v>
      </c>
      <c r="D285" t="str">
        <f t="array" ref="D285">IF($A285="","",INDEX(Summary!$C:$C,$J285))</f>
        <v>C39</v>
      </c>
      <c r="E285" t="str">
        <f t="array" ref="E285">IF($A285="","",INDEX(Summary!$G$2:$N$2,MOD(ROW()-2,8)+1))</f>
        <v>Amazon USA Sea</v>
      </c>
      <c r="F285" s="2">
        <f t="array" ref="F285">IF($A285="",0,IFERROR(INDEX(Summary!$G$3:$N$62,$J285-2,MOD(ROW()-2,8)+1),0))</f>
        <v>0</v>
      </c>
      <c r="G285" s="2">
        <f t="array" ref="G285">IF($A285="",0,IFERROR(_xlfn.SWITCH($E285,"MRP (Domestic)",_xlfn.XLOOKUP($A285,Domestic!$C:$C,Domestic!$BE:$BE),"ROW Manjari",_xlfn.XLOOKUP($A285,ROW_Manjari!$C:$C,ROW_Manjari!$BE:$BE),"USA Sea",_xlfn.XLOOKUP($A285,USA_Sea!$C:$C,USA_Sea!$BE:$BE),"Amazon USA Sea",_xlfn.XLOOKUP($A285,Amazon_USA_Sea!$C:$C,Amazon_USA_Sea!$AX:$AX),"USA Air",_xlfn.XLOOKUP($A285,USA_Air!$C:$C,USA_Air!$BE:$BE),"USA Amazon",_xlfn.XLOOKUP($A285,USA_Amazon_Air!$C:$C,USA_Amazon_Air!$BE:$BE),"UK",_xlfn.XLOOKUP($A285,UK_Order!$C:$C,UK_Order!$BE:$BE),"MENA",_xlfn.XLOOKUP($A285,MENA_Order!$C:$C,MENA_Order!$BE:$BE),0),0))</f>
        <v>0</v>
      </c>
      <c r="H285" s="2">
        <f t="shared" si="12"/>
        <v>0</v>
      </c>
      <c r="I285" s="4">
        <f t="shared" si="13"/>
        <v>0</v>
      </c>
      <c r="J285">
        <f t="shared" si="14"/>
        <v>38</v>
      </c>
    </row>
    <row r="286" spans="1:10" hidden="1">
      <c r="A286" t="str">
        <f t="array" ref="A286">IFERROR(INDEX(Summary!$D:$D,$J286)&amp;"","")</f>
        <v>FG00229</v>
      </c>
      <c r="B286" t="str">
        <f t="array" ref="B286">IF($A286="","",INDEX(Summary!$E:$E,$J286))</f>
        <v>Byadgi Chilli Powder - 150g</v>
      </c>
      <c r="C286" t="str">
        <f t="array" ref="C286">IF($A286="","",INDEX(Summary!$B:$B,$J286))</f>
        <v>Jaggery</v>
      </c>
      <c r="D286" t="str">
        <f t="array" ref="D286">IF($A286="","",INDEX(Summary!$C:$C,$J286))</f>
        <v>C39</v>
      </c>
      <c r="E286" t="str">
        <f t="array" ref="E286">IF($A286="","",INDEX(Summary!$G$2:$N$2,MOD(ROW()-2,8)+1))</f>
        <v>USA Air</v>
      </c>
      <c r="F286" s="2">
        <f t="array" ref="F286">IF($A286="",0,IFERROR(INDEX(Summary!$G$3:$N$62,$J286-2,MOD(ROW()-2,8)+1),0))</f>
        <v>0</v>
      </c>
      <c r="G286" s="2">
        <f t="array" ref="G286">IF($A286="",0,IFERROR(_xlfn.SWITCH($E286,"MRP (Domestic)",_xlfn.XLOOKUP($A286,Domestic!$C:$C,Domestic!$BE:$BE),"ROW Manjari",_xlfn.XLOOKUP($A286,ROW_Manjari!$C:$C,ROW_Manjari!$BE:$BE),"USA Sea",_xlfn.XLOOKUP($A286,USA_Sea!$C:$C,USA_Sea!$BE:$BE),"Amazon USA Sea",_xlfn.XLOOKUP($A286,Amazon_USA_Sea!$C:$C,Amazon_USA_Sea!$AX:$AX),"USA Air",_xlfn.XLOOKUP($A286,USA_Air!$C:$C,USA_Air!$BE:$BE),"USA Amazon",_xlfn.XLOOKUP($A286,USA_Amazon_Air!$C:$C,USA_Amazon_Air!$BE:$BE),"UK",_xlfn.XLOOKUP($A286,UK_Order!$C:$C,UK_Order!$BE:$BE),"MENA",_xlfn.XLOOKUP($A286,MENA_Order!$C:$C,MENA_Order!$BE:$BE),0),0))</f>
        <v>0</v>
      </c>
      <c r="H286" s="2">
        <f t="shared" si="12"/>
        <v>0</v>
      </c>
      <c r="I286" s="4">
        <f t="shared" si="13"/>
        <v>0</v>
      </c>
      <c r="J286">
        <f t="shared" si="14"/>
        <v>38</v>
      </c>
    </row>
    <row r="287" spans="1:10" hidden="1">
      <c r="A287" t="str">
        <f t="array" ref="A287">IFERROR(INDEX(Summary!$D:$D,$J287)&amp;"","")</f>
        <v>FG00229</v>
      </c>
      <c r="B287" t="str">
        <f t="array" ref="B287">IF($A287="","",INDEX(Summary!$E:$E,$J287))</f>
        <v>Byadgi Chilli Powder - 150g</v>
      </c>
      <c r="C287" t="str">
        <f t="array" ref="C287">IF($A287="","",INDEX(Summary!$B:$B,$J287))</f>
        <v>Jaggery</v>
      </c>
      <c r="D287" t="str">
        <f t="array" ref="D287">IF($A287="","",INDEX(Summary!$C:$C,$J287))</f>
        <v>C39</v>
      </c>
      <c r="E287" t="str">
        <f t="array" ref="E287">IF($A287="","",INDEX(Summary!$G$2:$N$2,MOD(ROW()-2,8)+1))</f>
        <v>USA Amazon</v>
      </c>
      <c r="F287" s="2">
        <f t="array" ref="F287">IF($A287="",0,IFERROR(INDEX(Summary!$G$3:$N$62,$J287-2,MOD(ROW()-2,8)+1),0))</f>
        <v>0</v>
      </c>
      <c r="G287" s="2">
        <f t="array" ref="G287">IF($A287="",0,IFERROR(_xlfn.SWITCH($E287,"MRP (Domestic)",_xlfn.XLOOKUP($A287,Domestic!$C:$C,Domestic!$BE:$BE),"ROW Manjari",_xlfn.XLOOKUP($A287,ROW_Manjari!$C:$C,ROW_Manjari!$BE:$BE),"USA Sea",_xlfn.XLOOKUP($A287,USA_Sea!$C:$C,USA_Sea!$BE:$BE),"Amazon USA Sea",_xlfn.XLOOKUP($A287,Amazon_USA_Sea!$C:$C,Amazon_USA_Sea!$AX:$AX),"USA Air",_xlfn.XLOOKUP($A287,USA_Air!$C:$C,USA_Air!$BE:$BE),"USA Amazon",_xlfn.XLOOKUP($A287,USA_Amazon_Air!$C:$C,USA_Amazon_Air!$BE:$BE),"UK",_xlfn.XLOOKUP($A287,UK_Order!$C:$C,UK_Order!$BE:$BE),"MENA",_xlfn.XLOOKUP($A287,MENA_Order!$C:$C,MENA_Order!$BE:$BE),0),0))</f>
        <v>0</v>
      </c>
      <c r="H287" s="2">
        <f t="shared" si="12"/>
        <v>0</v>
      </c>
      <c r="I287" s="4">
        <f t="shared" si="13"/>
        <v>0</v>
      </c>
      <c r="J287">
        <f t="shared" si="14"/>
        <v>38</v>
      </c>
    </row>
    <row r="288" spans="1:10" hidden="1">
      <c r="A288" t="str">
        <f t="array" ref="A288">IFERROR(INDEX(Summary!$D:$D,$J288)&amp;"","")</f>
        <v>FG00229</v>
      </c>
      <c r="B288" t="str">
        <f t="array" ref="B288">IF($A288="","",INDEX(Summary!$E:$E,$J288))</f>
        <v>Byadgi Chilli Powder - 150g</v>
      </c>
      <c r="C288" t="str">
        <f t="array" ref="C288">IF($A288="","",INDEX(Summary!$B:$B,$J288))</f>
        <v>Jaggery</v>
      </c>
      <c r="D288" t="str">
        <f t="array" ref="D288">IF($A288="","",INDEX(Summary!$C:$C,$J288))</f>
        <v>C39</v>
      </c>
      <c r="E288" t="str">
        <f t="array" ref="E288">IF($A288="","",INDEX(Summary!$G$2:$N$2,MOD(ROW()-2,8)+1))</f>
        <v>UK</v>
      </c>
      <c r="F288" s="2">
        <f t="array" ref="F288">IF($A288="",0,IFERROR(INDEX(Summary!$G$3:$N$62,$J288-2,MOD(ROW()-2,8)+1),0))</f>
        <v>0</v>
      </c>
      <c r="G288" s="2">
        <f t="array" ref="G288">IF($A288="",0,IFERROR(_xlfn.SWITCH($E288,"MRP (Domestic)",_xlfn.XLOOKUP($A288,Domestic!$C:$C,Domestic!$BE:$BE),"ROW Manjari",_xlfn.XLOOKUP($A288,ROW_Manjari!$C:$C,ROW_Manjari!$BE:$BE),"USA Sea",_xlfn.XLOOKUP($A288,USA_Sea!$C:$C,USA_Sea!$BE:$BE),"Amazon USA Sea",_xlfn.XLOOKUP($A288,Amazon_USA_Sea!$C:$C,Amazon_USA_Sea!$AX:$AX),"USA Air",_xlfn.XLOOKUP($A288,USA_Air!$C:$C,USA_Air!$BE:$BE),"USA Amazon",_xlfn.XLOOKUP($A288,USA_Amazon_Air!$C:$C,USA_Amazon_Air!$BE:$BE),"UK",_xlfn.XLOOKUP($A288,UK_Order!$C:$C,UK_Order!$BE:$BE),"MENA",_xlfn.XLOOKUP($A288,MENA_Order!$C:$C,MENA_Order!$BE:$BE),0),0))</f>
        <v>0</v>
      </c>
      <c r="H288" s="2">
        <f t="shared" si="12"/>
        <v>0</v>
      </c>
      <c r="I288" s="4">
        <f t="shared" si="13"/>
        <v>0</v>
      </c>
      <c r="J288">
        <f t="shared" si="14"/>
        <v>38</v>
      </c>
    </row>
    <row r="289" spans="1:10">
      <c r="A289" t="str">
        <f t="array" ref="A289">IFERROR(INDEX(Summary!$D:$D,$J289)&amp;"","")</f>
        <v>FG00229</v>
      </c>
      <c r="B289" t="str">
        <f t="array" ref="B289">IF($A289="","",INDEX(Summary!$E:$E,$J289))</f>
        <v>Byadgi Chilli Powder - 150g</v>
      </c>
      <c r="C289" t="str">
        <f t="array" ref="C289">IF($A289="","",INDEX(Summary!$B:$B,$J289))</f>
        <v>Jaggery</v>
      </c>
      <c r="D289" t="str">
        <f t="array" ref="D289">IF($A289="","",INDEX(Summary!$C:$C,$J289))</f>
        <v>C39</v>
      </c>
      <c r="E289" t="str">
        <f t="array" ref="E289">IF($A289="","",INDEX(Summary!$G$2:$N$2,MOD(ROW()-2,8)+1))</f>
        <v>MENA</v>
      </c>
      <c r="F289" s="2" t="str">
        <f t="array" ref="F289">IF($A289="",0,IFERROR(INDEX(Summary!$G$3:$N$62,$J289-2,MOD(ROW()-2,8)+1),0))</f>
        <v/>
      </c>
      <c r="G289" s="2">
        <f t="array" ref="G289">IF($A289="",0,IFERROR(_xlfn.SWITCH($E289,"MRP (Domestic)",_xlfn.XLOOKUP($A289,Domestic!$C:$C,Domestic!$BE:$BE),"ROW Manjari",_xlfn.XLOOKUP($A289,ROW_Manjari!$C:$C,ROW_Manjari!$BE:$BE),"USA Sea",_xlfn.XLOOKUP($A289,USA_Sea!$C:$C,USA_Sea!$BE:$BE),"Amazon USA Sea",_xlfn.XLOOKUP($A289,Amazon_USA_Sea!$C:$C,Amazon_USA_Sea!$AX:$AX),"USA Air",_xlfn.XLOOKUP($A289,USA_Air!$C:$C,USA_Air!$BE:$BE),"USA Amazon",_xlfn.XLOOKUP($A289,USA_Amazon_Air!$C:$C,USA_Amazon_Air!$BE:$BE),"UK",_xlfn.XLOOKUP($A289,UK_Order!$C:$C,UK_Order!$BE:$BE),"MENA",_xlfn.XLOOKUP($A289,MENA_Order!$C:$C,MENA_Order!$BE:$BE),0),0))</f>
        <v>0</v>
      </c>
      <c r="H289" s="2" t="e">
        <f t="shared" si="12"/>
        <v>#VALUE!</v>
      </c>
      <c r="I289" s="4">
        <f t="shared" si="13"/>
        <v>0</v>
      </c>
      <c r="J289">
        <f t="shared" si="14"/>
        <v>38</v>
      </c>
    </row>
    <row r="290" spans="1:10" hidden="1">
      <c r="A290" t="str">
        <f t="array" ref="A290">IFERROR(INDEX(Summary!$D:$D,$J290)&amp;"","")</f>
        <v>FG00699</v>
      </c>
      <c r="B290" t="str">
        <f t="array" ref="B290">IF($A290="","",INDEX(Summary!$E:$E,$J290))</f>
        <v>Golden Milk Powder - 200 Gm</v>
      </c>
      <c r="C290" t="str">
        <f t="array" ref="C290">IF($A290="","",INDEX(Summary!$B:$B,$J290))</f>
        <v>Jaggery</v>
      </c>
      <c r="D290" t="str">
        <f t="array" ref="D290">IF($A290="","",INDEX(Summary!$C:$C,$J290))</f>
        <v>C39</v>
      </c>
      <c r="E290" t="str">
        <f t="array" ref="E290">IF($A290="","",INDEX(Summary!$G$2:$N$2,MOD(ROW()-2,8)+1))</f>
        <v>MRP (Domestic)</v>
      </c>
      <c r="F290" s="2">
        <f t="array" ref="F290">IF($A290="",0,IFERROR(INDEX(Summary!$G$3:$N$62,$J290-2,MOD(ROW()-2,8)+1),0))</f>
        <v>1279</v>
      </c>
      <c r="G290" s="2">
        <f t="array" ref="G290">IF($A290="",0,IFERROR(_xlfn.SWITCH($E290,"MRP (Domestic)",_xlfn.XLOOKUP($A290,Domestic!$C:$C,Domestic!$BE:$BE),"ROW Manjari",_xlfn.XLOOKUP($A290,ROW_Manjari!$C:$C,ROW_Manjari!$BE:$BE),"USA Sea",_xlfn.XLOOKUP($A290,USA_Sea!$C:$C,USA_Sea!$BE:$BE),"Amazon USA Sea",_xlfn.XLOOKUP($A290,Amazon_USA_Sea!$C:$C,Amazon_USA_Sea!$AX:$AX),"USA Air",_xlfn.XLOOKUP($A290,USA_Air!$C:$C,USA_Air!$BE:$BE),"USA Amazon",_xlfn.XLOOKUP($A290,USA_Amazon_Air!$C:$C,USA_Amazon_Air!$BE:$BE),"UK",_xlfn.XLOOKUP($A290,UK_Order!$C:$C,UK_Order!$BE:$BE),"MENA",_xlfn.XLOOKUP($A290,MENA_Order!$C:$C,MENA_Order!$BE:$BE),0),0))</f>
        <v>1280</v>
      </c>
      <c r="H290" s="2">
        <f t="shared" si="12"/>
        <v>0</v>
      </c>
      <c r="I290" s="4">
        <f t="shared" si="13"/>
        <v>1.0007818608287724</v>
      </c>
      <c r="J290">
        <f t="shared" si="14"/>
        <v>39</v>
      </c>
    </row>
    <row r="291" spans="1:10" hidden="1">
      <c r="A291" t="str">
        <f t="array" ref="A291">IFERROR(INDEX(Summary!$D:$D,$J291)&amp;"","")</f>
        <v>FG00699</v>
      </c>
      <c r="B291" t="str">
        <f t="array" ref="B291">IF($A291="","",INDEX(Summary!$E:$E,$J291))</f>
        <v>Golden Milk Powder - 200 Gm</v>
      </c>
      <c r="C291" t="str">
        <f t="array" ref="C291">IF($A291="","",INDEX(Summary!$B:$B,$J291))</f>
        <v>Jaggery</v>
      </c>
      <c r="D291" t="str">
        <f t="array" ref="D291">IF($A291="","",INDEX(Summary!$C:$C,$J291))</f>
        <v>C39</v>
      </c>
      <c r="E291" t="str">
        <f t="array" ref="E291">IF($A291="","",INDEX(Summary!$G$2:$N$2,MOD(ROW()-2,8)+1))</f>
        <v>ROW Manjari</v>
      </c>
      <c r="F291" s="2">
        <f t="array" ref="F291">IF($A291="",0,IFERROR(INDEX(Summary!$G$3:$N$62,$J291-2,MOD(ROW()-2,8)+1),0))</f>
        <v>47</v>
      </c>
      <c r="G291" s="2">
        <f t="array" ref="G291">IF($A291="",0,IFERROR(_xlfn.SWITCH($E291,"MRP (Domestic)",_xlfn.XLOOKUP($A291,Domestic!$C:$C,Domestic!$BE:$BE),"ROW Manjari",_xlfn.XLOOKUP($A291,ROW_Manjari!$C:$C,ROW_Manjari!$BE:$BE),"USA Sea",_xlfn.XLOOKUP($A291,USA_Sea!$C:$C,USA_Sea!$BE:$BE),"Amazon USA Sea",_xlfn.XLOOKUP($A291,Amazon_USA_Sea!$C:$C,Amazon_USA_Sea!$AX:$AX),"USA Air",_xlfn.XLOOKUP($A291,USA_Air!$C:$C,USA_Air!$BE:$BE),"USA Amazon",_xlfn.XLOOKUP($A291,USA_Amazon_Air!$C:$C,USA_Amazon_Air!$BE:$BE),"UK",_xlfn.XLOOKUP($A291,UK_Order!$C:$C,UK_Order!$BE:$BE),"MENA",_xlfn.XLOOKUP($A291,MENA_Order!$C:$C,MENA_Order!$BE:$BE),0),0))</f>
        <v>48</v>
      </c>
      <c r="H291" s="2">
        <f t="shared" si="12"/>
        <v>0</v>
      </c>
      <c r="I291" s="4">
        <f t="shared" si="13"/>
        <v>1.0212765957446808</v>
      </c>
      <c r="J291">
        <f t="shared" si="14"/>
        <v>39</v>
      </c>
    </row>
    <row r="292" spans="1:10" hidden="1">
      <c r="A292" t="str">
        <f t="array" ref="A292">IFERROR(INDEX(Summary!$D:$D,$J292)&amp;"","")</f>
        <v>FG00699</v>
      </c>
      <c r="B292" t="str">
        <f t="array" ref="B292">IF($A292="","",INDEX(Summary!$E:$E,$J292))</f>
        <v>Golden Milk Powder - 200 Gm</v>
      </c>
      <c r="C292" t="str">
        <f t="array" ref="C292">IF($A292="","",INDEX(Summary!$B:$B,$J292))</f>
        <v>Jaggery</v>
      </c>
      <c r="D292" t="str">
        <f t="array" ref="D292">IF($A292="","",INDEX(Summary!$C:$C,$J292))</f>
        <v>C39</v>
      </c>
      <c r="E292" t="str">
        <f t="array" ref="E292">IF($A292="","",INDEX(Summary!$G$2:$N$2,MOD(ROW()-2,8)+1))</f>
        <v>USA Sea</v>
      </c>
      <c r="F292" s="2">
        <f t="array" ref="F292">IF($A292="",0,IFERROR(INDEX(Summary!$G$3:$N$62,$J292-2,MOD(ROW()-2,8)+1),0))</f>
        <v>0</v>
      </c>
      <c r="G292" s="2">
        <f t="array" ref="G292">IF($A292="",0,IFERROR(_xlfn.SWITCH($E292,"MRP (Domestic)",_xlfn.XLOOKUP($A292,Domestic!$C:$C,Domestic!$BE:$BE),"ROW Manjari",_xlfn.XLOOKUP($A292,ROW_Manjari!$C:$C,ROW_Manjari!$BE:$BE),"USA Sea",_xlfn.XLOOKUP($A292,USA_Sea!$C:$C,USA_Sea!$BE:$BE),"Amazon USA Sea",_xlfn.XLOOKUP($A292,Amazon_USA_Sea!$C:$C,Amazon_USA_Sea!$AX:$AX),"USA Air",_xlfn.XLOOKUP($A292,USA_Air!$C:$C,USA_Air!$BE:$BE),"USA Amazon",_xlfn.XLOOKUP($A292,USA_Amazon_Air!$C:$C,USA_Amazon_Air!$BE:$BE),"UK",_xlfn.XLOOKUP($A292,UK_Order!$C:$C,UK_Order!$BE:$BE),"MENA",_xlfn.XLOOKUP($A292,MENA_Order!$C:$C,MENA_Order!$BE:$BE),0),0))</f>
        <v>0</v>
      </c>
      <c r="H292" s="2">
        <f t="shared" si="12"/>
        <v>0</v>
      </c>
      <c r="I292" s="4">
        <f t="shared" si="13"/>
        <v>0</v>
      </c>
      <c r="J292">
        <f t="shared" si="14"/>
        <v>39</v>
      </c>
    </row>
    <row r="293" spans="1:10" hidden="1">
      <c r="A293" t="str">
        <f t="array" ref="A293">IFERROR(INDEX(Summary!$D:$D,$J293)&amp;"","")</f>
        <v>FG00699</v>
      </c>
      <c r="B293" t="str">
        <f t="array" ref="B293">IF($A293="","",INDEX(Summary!$E:$E,$J293))</f>
        <v>Golden Milk Powder - 200 Gm</v>
      </c>
      <c r="C293" t="str">
        <f t="array" ref="C293">IF($A293="","",INDEX(Summary!$B:$B,$J293))</f>
        <v>Jaggery</v>
      </c>
      <c r="D293" t="str">
        <f t="array" ref="D293">IF($A293="","",INDEX(Summary!$C:$C,$J293))</f>
        <v>C39</v>
      </c>
      <c r="E293" t="str">
        <f t="array" ref="E293">IF($A293="","",INDEX(Summary!$G$2:$N$2,MOD(ROW()-2,8)+1))</f>
        <v>Amazon USA Sea</v>
      </c>
      <c r="F293" s="2">
        <f t="array" ref="F293">IF($A293="",0,IFERROR(INDEX(Summary!$G$3:$N$62,$J293-2,MOD(ROW()-2,8)+1),0))</f>
        <v>0</v>
      </c>
      <c r="G293" s="2">
        <f t="array" ref="G293">IF($A293="",0,IFERROR(_xlfn.SWITCH($E293,"MRP (Domestic)",_xlfn.XLOOKUP($A293,Domestic!$C:$C,Domestic!$BE:$BE),"ROW Manjari",_xlfn.XLOOKUP($A293,ROW_Manjari!$C:$C,ROW_Manjari!$BE:$BE),"USA Sea",_xlfn.XLOOKUP($A293,USA_Sea!$C:$C,USA_Sea!$BE:$BE),"Amazon USA Sea",_xlfn.XLOOKUP($A293,Amazon_USA_Sea!$C:$C,Amazon_USA_Sea!$AX:$AX),"USA Air",_xlfn.XLOOKUP($A293,USA_Air!$C:$C,USA_Air!$BE:$BE),"USA Amazon",_xlfn.XLOOKUP($A293,USA_Amazon_Air!$C:$C,USA_Amazon_Air!$BE:$BE),"UK",_xlfn.XLOOKUP($A293,UK_Order!$C:$C,UK_Order!$BE:$BE),"MENA",_xlfn.XLOOKUP($A293,MENA_Order!$C:$C,MENA_Order!$BE:$BE),0),0))</f>
        <v>0</v>
      </c>
      <c r="H293" s="2">
        <f t="shared" si="12"/>
        <v>0</v>
      </c>
      <c r="I293" s="4">
        <f t="shared" si="13"/>
        <v>0</v>
      </c>
      <c r="J293">
        <f t="shared" si="14"/>
        <v>39</v>
      </c>
    </row>
    <row r="294" spans="1:10" hidden="1">
      <c r="A294" t="str">
        <f t="array" ref="A294">IFERROR(INDEX(Summary!$D:$D,$J294)&amp;"","")</f>
        <v>FG00699</v>
      </c>
      <c r="B294" t="str">
        <f t="array" ref="B294">IF($A294="","",INDEX(Summary!$E:$E,$J294))</f>
        <v>Golden Milk Powder - 200 Gm</v>
      </c>
      <c r="C294" t="str">
        <f t="array" ref="C294">IF($A294="","",INDEX(Summary!$B:$B,$J294))</f>
        <v>Jaggery</v>
      </c>
      <c r="D294" t="str">
        <f t="array" ref="D294">IF($A294="","",INDEX(Summary!$C:$C,$J294))</f>
        <v>C39</v>
      </c>
      <c r="E294" t="str">
        <f t="array" ref="E294">IF($A294="","",INDEX(Summary!$G$2:$N$2,MOD(ROW()-2,8)+1))</f>
        <v>USA Air</v>
      </c>
      <c r="F294" s="2">
        <f t="array" ref="F294">IF($A294="",0,IFERROR(INDEX(Summary!$G$3:$N$62,$J294-2,MOD(ROW()-2,8)+1),0))</f>
        <v>0</v>
      </c>
      <c r="G294" s="2">
        <f t="array" ref="G294">IF($A294="",0,IFERROR(_xlfn.SWITCH($E294,"MRP (Domestic)",_xlfn.XLOOKUP($A294,Domestic!$C:$C,Domestic!$BE:$BE),"ROW Manjari",_xlfn.XLOOKUP($A294,ROW_Manjari!$C:$C,ROW_Manjari!$BE:$BE),"USA Sea",_xlfn.XLOOKUP($A294,USA_Sea!$C:$C,USA_Sea!$BE:$BE),"Amazon USA Sea",_xlfn.XLOOKUP($A294,Amazon_USA_Sea!$C:$C,Amazon_USA_Sea!$AX:$AX),"USA Air",_xlfn.XLOOKUP($A294,USA_Air!$C:$C,USA_Air!$BE:$BE),"USA Amazon",_xlfn.XLOOKUP($A294,USA_Amazon_Air!$C:$C,USA_Amazon_Air!$BE:$BE),"UK",_xlfn.XLOOKUP($A294,UK_Order!$C:$C,UK_Order!$BE:$BE),"MENA",_xlfn.XLOOKUP($A294,MENA_Order!$C:$C,MENA_Order!$BE:$BE),0),0))</f>
        <v>0</v>
      </c>
      <c r="H294" s="2">
        <f t="shared" si="12"/>
        <v>0</v>
      </c>
      <c r="I294" s="4">
        <f t="shared" si="13"/>
        <v>0</v>
      </c>
      <c r="J294">
        <f t="shared" si="14"/>
        <v>39</v>
      </c>
    </row>
    <row r="295" spans="1:10" hidden="1">
      <c r="A295" t="str">
        <f t="array" ref="A295">IFERROR(INDEX(Summary!$D:$D,$J295)&amp;"","")</f>
        <v>FG00699</v>
      </c>
      <c r="B295" t="str">
        <f t="array" ref="B295">IF($A295="","",INDEX(Summary!$E:$E,$J295))</f>
        <v>Golden Milk Powder - 200 Gm</v>
      </c>
      <c r="C295" t="str">
        <f t="array" ref="C295">IF($A295="","",INDEX(Summary!$B:$B,$J295))</f>
        <v>Jaggery</v>
      </c>
      <c r="D295" t="str">
        <f t="array" ref="D295">IF($A295="","",INDEX(Summary!$C:$C,$J295))</f>
        <v>C39</v>
      </c>
      <c r="E295" t="str">
        <f t="array" ref="E295">IF($A295="","",INDEX(Summary!$G$2:$N$2,MOD(ROW()-2,8)+1))</f>
        <v>USA Amazon</v>
      </c>
      <c r="F295" s="2">
        <f t="array" ref="F295">IF($A295="",0,IFERROR(INDEX(Summary!$G$3:$N$62,$J295-2,MOD(ROW()-2,8)+1),0))</f>
        <v>0</v>
      </c>
      <c r="G295" s="2">
        <f t="array" ref="G295">IF($A295="",0,IFERROR(_xlfn.SWITCH($E295,"MRP (Domestic)",_xlfn.XLOOKUP($A295,Domestic!$C:$C,Domestic!$BE:$BE),"ROW Manjari",_xlfn.XLOOKUP($A295,ROW_Manjari!$C:$C,ROW_Manjari!$BE:$BE),"USA Sea",_xlfn.XLOOKUP($A295,USA_Sea!$C:$C,USA_Sea!$BE:$BE),"Amazon USA Sea",_xlfn.XLOOKUP($A295,Amazon_USA_Sea!$C:$C,Amazon_USA_Sea!$AX:$AX),"USA Air",_xlfn.XLOOKUP($A295,USA_Air!$C:$C,USA_Air!$BE:$BE),"USA Amazon",_xlfn.XLOOKUP($A295,USA_Amazon_Air!$C:$C,USA_Amazon_Air!$BE:$BE),"UK",_xlfn.XLOOKUP($A295,UK_Order!$C:$C,UK_Order!$BE:$BE),"MENA",_xlfn.XLOOKUP($A295,MENA_Order!$C:$C,MENA_Order!$BE:$BE),0),0))</f>
        <v>0</v>
      </c>
      <c r="H295" s="2">
        <f t="shared" si="12"/>
        <v>0</v>
      </c>
      <c r="I295" s="4">
        <f t="shared" si="13"/>
        <v>0</v>
      </c>
      <c r="J295">
        <f t="shared" si="14"/>
        <v>39</v>
      </c>
    </row>
    <row r="296" spans="1:10" hidden="1">
      <c r="A296" t="str">
        <f t="array" ref="A296">IFERROR(INDEX(Summary!$D:$D,$J296)&amp;"","")</f>
        <v>FG00699</v>
      </c>
      <c r="B296" t="str">
        <f t="array" ref="B296">IF($A296="","",INDEX(Summary!$E:$E,$J296))</f>
        <v>Golden Milk Powder - 200 Gm</v>
      </c>
      <c r="C296" t="str">
        <f t="array" ref="C296">IF($A296="","",INDEX(Summary!$B:$B,$J296))</f>
        <v>Jaggery</v>
      </c>
      <c r="D296" t="str">
        <f t="array" ref="D296">IF($A296="","",INDEX(Summary!$C:$C,$J296))</f>
        <v>C39</v>
      </c>
      <c r="E296" t="str">
        <f t="array" ref="E296">IF($A296="","",INDEX(Summary!$G$2:$N$2,MOD(ROW()-2,8)+1))</f>
        <v>UK</v>
      </c>
      <c r="F296" s="2">
        <f t="array" ref="F296">IF($A296="",0,IFERROR(INDEX(Summary!$G$3:$N$62,$J296-2,MOD(ROW()-2,8)+1),0))</f>
        <v>0</v>
      </c>
      <c r="G296" s="2">
        <f t="array" ref="G296">IF($A296="",0,IFERROR(_xlfn.SWITCH($E296,"MRP (Domestic)",_xlfn.XLOOKUP($A296,Domestic!$C:$C,Domestic!$BE:$BE),"ROW Manjari",_xlfn.XLOOKUP($A296,ROW_Manjari!$C:$C,ROW_Manjari!$BE:$BE),"USA Sea",_xlfn.XLOOKUP($A296,USA_Sea!$C:$C,USA_Sea!$BE:$BE),"Amazon USA Sea",_xlfn.XLOOKUP($A296,Amazon_USA_Sea!$C:$C,Amazon_USA_Sea!$AX:$AX),"USA Air",_xlfn.XLOOKUP($A296,USA_Air!$C:$C,USA_Air!$BE:$BE),"USA Amazon",_xlfn.XLOOKUP($A296,USA_Amazon_Air!$C:$C,USA_Amazon_Air!$BE:$BE),"UK",_xlfn.XLOOKUP($A296,UK_Order!$C:$C,UK_Order!$BE:$BE),"MENA",_xlfn.XLOOKUP($A296,MENA_Order!$C:$C,MENA_Order!$BE:$BE),0),0))</f>
        <v>0</v>
      </c>
      <c r="H296" s="2">
        <f t="shared" si="12"/>
        <v>0</v>
      </c>
      <c r="I296" s="4">
        <f t="shared" si="13"/>
        <v>0</v>
      </c>
      <c r="J296">
        <f t="shared" si="14"/>
        <v>39</v>
      </c>
    </row>
    <row r="297" spans="1:10">
      <c r="A297" t="str">
        <f t="array" ref="A297">IFERROR(INDEX(Summary!$D:$D,$J297)&amp;"","")</f>
        <v>FG00699</v>
      </c>
      <c r="B297" t="str">
        <f t="array" ref="B297">IF($A297="","",INDEX(Summary!$E:$E,$J297))</f>
        <v>Golden Milk Powder - 200 Gm</v>
      </c>
      <c r="C297" t="str">
        <f t="array" ref="C297">IF($A297="","",INDEX(Summary!$B:$B,$J297))</f>
        <v>Jaggery</v>
      </c>
      <c r="D297" t="str">
        <f t="array" ref="D297">IF($A297="","",INDEX(Summary!$C:$C,$J297))</f>
        <v>C39</v>
      </c>
      <c r="E297" t="str">
        <f t="array" ref="E297">IF($A297="","",INDEX(Summary!$G$2:$N$2,MOD(ROW()-2,8)+1))</f>
        <v>MENA</v>
      </c>
      <c r="F297" s="2" t="str">
        <f t="array" ref="F297">IF($A297="",0,IFERROR(INDEX(Summary!$G$3:$N$62,$J297-2,MOD(ROW()-2,8)+1),0))</f>
        <v/>
      </c>
      <c r="G297" s="2">
        <f t="array" ref="G297">IF($A297="",0,IFERROR(_xlfn.SWITCH($E297,"MRP (Domestic)",_xlfn.XLOOKUP($A297,Domestic!$C:$C,Domestic!$BE:$BE),"ROW Manjari",_xlfn.XLOOKUP($A297,ROW_Manjari!$C:$C,ROW_Manjari!$BE:$BE),"USA Sea",_xlfn.XLOOKUP($A297,USA_Sea!$C:$C,USA_Sea!$BE:$BE),"Amazon USA Sea",_xlfn.XLOOKUP($A297,Amazon_USA_Sea!$C:$C,Amazon_USA_Sea!$AX:$AX),"USA Air",_xlfn.XLOOKUP($A297,USA_Air!$C:$C,USA_Air!$BE:$BE),"USA Amazon",_xlfn.XLOOKUP($A297,USA_Amazon_Air!$C:$C,USA_Amazon_Air!$BE:$BE),"UK",_xlfn.XLOOKUP($A297,UK_Order!$C:$C,UK_Order!$BE:$BE),"MENA",_xlfn.XLOOKUP($A297,MENA_Order!$C:$C,MENA_Order!$BE:$BE),0),0))</f>
        <v>0</v>
      </c>
      <c r="H297" s="2" t="e">
        <f t="shared" si="12"/>
        <v>#VALUE!</v>
      </c>
      <c r="I297" s="4">
        <f t="shared" si="13"/>
        <v>0</v>
      </c>
      <c r="J297">
        <f t="shared" si="14"/>
        <v>39</v>
      </c>
    </row>
    <row r="298" spans="1:10" hidden="1">
      <c r="A298" t="str">
        <f t="array" ref="A298">IFERROR(INDEX(Summary!$D:$D,$J298)&amp;"","")</f>
        <v>FG00230</v>
      </c>
      <c r="B298" t="str">
        <f t="array" ref="B298">IF($A298="","",INDEX(Summary!$E:$E,$J298))</f>
        <v>Single Origin Kashmiri Mongra Saffron</v>
      </c>
      <c r="C298" t="str">
        <f t="array" ref="C298">IF($A298="","",INDEX(Summary!$B:$B,$J298))</f>
        <v>Raw_Agri</v>
      </c>
      <c r="D298" t="str">
        <f t="array" ref="D298">IF($A298="","",INDEX(Summary!$C:$C,$J298))</f>
        <v>C39</v>
      </c>
      <c r="E298" t="str">
        <f t="array" ref="E298">IF($A298="","",INDEX(Summary!$G$2:$N$2,MOD(ROW()-2,8)+1))</f>
        <v>MRP (Domestic)</v>
      </c>
      <c r="F298" s="2">
        <f t="array" ref="F298">IF($A298="",0,IFERROR(INDEX(Summary!$G$3:$N$62,$J298-2,MOD(ROW()-2,8)+1),0))</f>
        <v>4056</v>
      </c>
      <c r="G298" s="2">
        <f t="array" ref="G298">IF($A298="",0,IFERROR(_xlfn.SWITCH($E298,"MRP (Domestic)",_xlfn.XLOOKUP($A298,Domestic!$C:$C,Domestic!$BE:$BE),"ROW Manjari",_xlfn.XLOOKUP($A298,ROW_Manjari!$C:$C,ROW_Manjari!$BE:$BE),"USA Sea",_xlfn.XLOOKUP($A298,USA_Sea!$C:$C,USA_Sea!$BE:$BE),"Amazon USA Sea",_xlfn.XLOOKUP($A298,Amazon_USA_Sea!$C:$C,Amazon_USA_Sea!$AX:$AX),"USA Air",_xlfn.XLOOKUP($A298,USA_Air!$C:$C,USA_Air!$BE:$BE),"USA Amazon",_xlfn.XLOOKUP($A298,USA_Amazon_Air!$C:$C,USA_Amazon_Air!$BE:$BE),"UK",_xlfn.XLOOKUP($A298,UK_Order!$C:$C,UK_Order!$BE:$BE),"MENA",_xlfn.XLOOKUP($A298,MENA_Order!$C:$C,MENA_Order!$BE:$BE),0),0))</f>
        <v>4056</v>
      </c>
      <c r="H298" s="2">
        <f t="shared" si="12"/>
        <v>0</v>
      </c>
      <c r="I298" s="4">
        <f t="shared" si="13"/>
        <v>1</v>
      </c>
      <c r="J298">
        <f t="shared" si="14"/>
        <v>40</v>
      </c>
    </row>
    <row r="299" spans="1:10" hidden="1">
      <c r="A299" t="str">
        <f t="array" ref="A299">IFERROR(INDEX(Summary!$D:$D,$J299)&amp;"","")</f>
        <v>FG00230</v>
      </c>
      <c r="B299" t="str">
        <f t="array" ref="B299">IF($A299="","",INDEX(Summary!$E:$E,$J299))</f>
        <v>Single Origin Kashmiri Mongra Saffron</v>
      </c>
      <c r="C299" t="str">
        <f t="array" ref="C299">IF($A299="","",INDEX(Summary!$B:$B,$J299))</f>
        <v>Raw_Agri</v>
      </c>
      <c r="D299" t="str">
        <f t="array" ref="D299">IF($A299="","",INDEX(Summary!$C:$C,$J299))</f>
        <v>C39</v>
      </c>
      <c r="E299" t="str">
        <f t="array" ref="E299">IF($A299="","",INDEX(Summary!$G$2:$N$2,MOD(ROW()-2,8)+1))</f>
        <v>ROW Manjari</v>
      </c>
      <c r="F299" s="2">
        <f t="array" ref="F299">IF($A299="",0,IFERROR(INDEX(Summary!$G$3:$N$62,$J299-2,MOD(ROW()-2,8)+1),0))</f>
        <v>41</v>
      </c>
      <c r="G299" s="2">
        <f t="array" ref="G299">IF($A299="",0,IFERROR(_xlfn.SWITCH($E299,"MRP (Domestic)",_xlfn.XLOOKUP($A299,Domestic!$C:$C,Domestic!$BE:$BE),"ROW Manjari",_xlfn.XLOOKUP($A299,ROW_Manjari!$C:$C,ROW_Manjari!$BE:$BE),"USA Sea",_xlfn.XLOOKUP($A299,USA_Sea!$C:$C,USA_Sea!$BE:$BE),"Amazon USA Sea",_xlfn.XLOOKUP($A299,Amazon_USA_Sea!$C:$C,Amazon_USA_Sea!$AX:$AX),"USA Air",_xlfn.XLOOKUP($A299,USA_Air!$C:$C,USA_Air!$BE:$BE),"USA Amazon",_xlfn.XLOOKUP($A299,USA_Amazon_Air!$C:$C,USA_Amazon_Air!$BE:$BE),"UK",_xlfn.XLOOKUP($A299,UK_Order!$C:$C,UK_Order!$BE:$BE),"MENA",_xlfn.XLOOKUP($A299,MENA_Order!$C:$C,MENA_Order!$BE:$BE),0),0))</f>
        <v>0</v>
      </c>
      <c r="H299" s="2">
        <f t="shared" si="12"/>
        <v>41</v>
      </c>
      <c r="I299" s="4">
        <f t="shared" si="13"/>
        <v>0</v>
      </c>
      <c r="J299">
        <f t="shared" si="14"/>
        <v>40</v>
      </c>
    </row>
    <row r="300" spans="1:10" hidden="1">
      <c r="A300" t="str">
        <f t="array" ref="A300">IFERROR(INDEX(Summary!$D:$D,$J300)&amp;"","")</f>
        <v>FG00230</v>
      </c>
      <c r="B300" t="str">
        <f t="array" ref="B300">IF($A300="","",INDEX(Summary!$E:$E,$J300))</f>
        <v>Single Origin Kashmiri Mongra Saffron</v>
      </c>
      <c r="C300" t="str">
        <f t="array" ref="C300">IF($A300="","",INDEX(Summary!$B:$B,$J300))</f>
        <v>Raw_Agri</v>
      </c>
      <c r="D300" t="str">
        <f t="array" ref="D300">IF($A300="","",INDEX(Summary!$C:$C,$J300))</f>
        <v>C39</v>
      </c>
      <c r="E300" t="str">
        <f t="array" ref="E300">IF($A300="","",INDEX(Summary!$G$2:$N$2,MOD(ROW()-2,8)+1))</f>
        <v>USA Sea</v>
      </c>
      <c r="F300" s="2">
        <f t="array" ref="F300">IF($A300="",0,IFERROR(INDEX(Summary!$G$3:$N$62,$J300-2,MOD(ROW()-2,8)+1),0))</f>
        <v>0</v>
      </c>
      <c r="G300" s="2">
        <f t="array" ref="G300">IF($A300="",0,IFERROR(_xlfn.SWITCH($E300,"MRP (Domestic)",_xlfn.XLOOKUP($A300,Domestic!$C:$C,Domestic!$BE:$BE),"ROW Manjari",_xlfn.XLOOKUP($A300,ROW_Manjari!$C:$C,ROW_Manjari!$BE:$BE),"USA Sea",_xlfn.XLOOKUP($A300,USA_Sea!$C:$C,USA_Sea!$BE:$BE),"Amazon USA Sea",_xlfn.XLOOKUP($A300,Amazon_USA_Sea!$C:$C,Amazon_USA_Sea!$AX:$AX),"USA Air",_xlfn.XLOOKUP($A300,USA_Air!$C:$C,USA_Air!$BE:$BE),"USA Amazon",_xlfn.XLOOKUP($A300,USA_Amazon_Air!$C:$C,USA_Amazon_Air!$BE:$BE),"UK",_xlfn.XLOOKUP($A300,UK_Order!$C:$C,UK_Order!$BE:$BE),"MENA",_xlfn.XLOOKUP($A300,MENA_Order!$C:$C,MENA_Order!$BE:$BE),0),0))</f>
        <v>10</v>
      </c>
      <c r="H300" s="2">
        <f t="shared" si="12"/>
        <v>0</v>
      </c>
      <c r="I300" s="4">
        <f t="shared" si="13"/>
        <v>0</v>
      </c>
      <c r="J300">
        <f t="shared" si="14"/>
        <v>40</v>
      </c>
    </row>
    <row r="301" spans="1:10" hidden="1">
      <c r="A301" t="str">
        <f t="array" ref="A301">IFERROR(INDEX(Summary!$D:$D,$J301)&amp;"","")</f>
        <v>FG00230</v>
      </c>
      <c r="B301" t="str">
        <f t="array" ref="B301">IF($A301="","",INDEX(Summary!$E:$E,$J301))</f>
        <v>Single Origin Kashmiri Mongra Saffron</v>
      </c>
      <c r="C301" t="str">
        <f t="array" ref="C301">IF($A301="","",INDEX(Summary!$B:$B,$J301))</f>
        <v>Raw_Agri</v>
      </c>
      <c r="D301" t="str">
        <f t="array" ref="D301">IF($A301="","",INDEX(Summary!$C:$C,$J301))</f>
        <v>C39</v>
      </c>
      <c r="E301" t="str">
        <f t="array" ref="E301">IF($A301="","",INDEX(Summary!$G$2:$N$2,MOD(ROW()-2,8)+1))</f>
        <v>Amazon USA Sea</v>
      </c>
      <c r="F301" s="2">
        <f t="array" ref="F301">IF($A301="",0,IFERROR(INDEX(Summary!$G$3:$N$62,$J301-2,MOD(ROW()-2,8)+1),0))</f>
        <v>0</v>
      </c>
      <c r="G301" s="2">
        <f t="array" ref="G301">IF($A301="",0,IFERROR(_xlfn.SWITCH($E301,"MRP (Domestic)",_xlfn.XLOOKUP($A301,Domestic!$C:$C,Domestic!$BE:$BE),"ROW Manjari",_xlfn.XLOOKUP($A301,ROW_Manjari!$C:$C,ROW_Manjari!$BE:$BE),"USA Sea",_xlfn.XLOOKUP($A301,USA_Sea!$C:$C,USA_Sea!$BE:$BE),"Amazon USA Sea",_xlfn.XLOOKUP($A301,Amazon_USA_Sea!$C:$C,Amazon_USA_Sea!$AX:$AX),"USA Air",_xlfn.XLOOKUP($A301,USA_Air!$C:$C,USA_Air!$BE:$BE),"USA Amazon",_xlfn.XLOOKUP($A301,USA_Amazon_Air!$C:$C,USA_Amazon_Air!$BE:$BE),"UK",_xlfn.XLOOKUP($A301,UK_Order!$C:$C,UK_Order!$BE:$BE),"MENA",_xlfn.XLOOKUP($A301,MENA_Order!$C:$C,MENA_Order!$BE:$BE),0),0))</f>
        <v>0</v>
      </c>
      <c r="H301" s="2">
        <f t="shared" si="12"/>
        <v>0</v>
      </c>
      <c r="I301" s="4">
        <f t="shared" si="13"/>
        <v>0</v>
      </c>
      <c r="J301">
        <f t="shared" si="14"/>
        <v>40</v>
      </c>
    </row>
    <row r="302" spans="1:10" hidden="1">
      <c r="A302" t="str">
        <f t="array" ref="A302">IFERROR(INDEX(Summary!$D:$D,$J302)&amp;"","")</f>
        <v>FG00230</v>
      </c>
      <c r="B302" t="str">
        <f t="array" ref="B302">IF($A302="","",INDEX(Summary!$E:$E,$J302))</f>
        <v>Single Origin Kashmiri Mongra Saffron</v>
      </c>
      <c r="C302" t="str">
        <f t="array" ref="C302">IF($A302="","",INDEX(Summary!$B:$B,$J302))</f>
        <v>Raw_Agri</v>
      </c>
      <c r="D302" t="str">
        <f t="array" ref="D302">IF($A302="","",INDEX(Summary!$C:$C,$J302))</f>
        <v>C39</v>
      </c>
      <c r="E302" t="str">
        <f t="array" ref="E302">IF($A302="","",INDEX(Summary!$G$2:$N$2,MOD(ROW()-2,8)+1))</f>
        <v>USA Air</v>
      </c>
      <c r="F302" s="2">
        <f t="array" ref="F302">IF($A302="",0,IFERROR(INDEX(Summary!$G$3:$N$62,$J302-2,MOD(ROW()-2,8)+1),0))</f>
        <v>0</v>
      </c>
      <c r="G302" s="2">
        <f t="array" ref="G302">IF($A302="",0,IFERROR(_xlfn.SWITCH($E302,"MRP (Domestic)",_xlfn.XLOOKUP($A302,Domestic!$C:$C,Domestic!$BE:$BE),"ROW Manjari",_xlfn.XLOOKUP($A302,ROW_Manjari!$C:$C,ROW_Manjari!$BE:$BE),"USA Sea",_xlfn.XLOOKUP($A302,USA_Sea!$C:$C,USA_Sea!$BE:$BE),"Amazon USA Sea",_xlfn.XLOOKUP($A302,Amazon_USA_Sea!$C:$C,Amazon_USA_Sea!$AX:$AX),"USA Air",_xlfn.XLOOKUP($A302,USA_Air!$C:$C,USA_Air!$BE:$BE),"USA Amazon",_xlfn.XLOOKUP($A302,USA_Amazon_Air!$C:$C,USA_Amazon_Air!$BE:$BE),"UK",_xlfn.XLOOKUP($A302,UK_Order!$C:$C,UK_Order!$BE:$BE),"MENA",_xlfn.XLOOKUP($A302,MENA_Order!$C:$C,MENA_Order!$BE:$BE),0),0))</f>
        <v>0</v>
      </c>
      <c r="H302" s="2">
        <f t="shared" si="12"/>
        <v>0</v>
      </c>
      <c r="I302" s="4">
        <f t="shared" si="13"/>
        <v>0</v>
      </c>
      <c r="J302">
        <f t="shared" si="14"/>
        <v>40</v>
      </c>
    </row>
    <row r="303" spans="1:10" hidden="1">
      <c r="A303" t="str">
        <f t="array" ref="A303">IFERROR(INDEX(Summary!$D:$D,$J303)&amp;"","")</f>
        <v>FG00230</v>
      </c>
      <c r="B303" t="str">
        <f t="array" ref="B303">IF($A303="","",INDEX(Summary!$E:$E,$J303))</f>
        <v>Single Origin Kashmiri Mongra Saffron</v>
      </c>
      <c r="C303" t="str">
        <f t="array" ref="C303">IF($A303="","",INDEX(Summary!$B:$B,$J303))</f>
        <v>Raw_Agri</v>
      </c>
      <c r="D303" t="str">
        <f t="array" ref="D303">IF($A303="","",INDEX(Summary!$C:$C,$J303))</f>
        <v>C39</v>
      </c>
      <c r="E303" t="str">
        <f t="array" ref="E303">IF($A303="","",INDEX(Summary!$G$2:$N$2,MOD(ROW()-2,8)+1))</f>
        <v>USA Amazon</v>
      </c>
      <c r="F303" s="2">
        <f t="array" ref="F303">IF($A303="",0,IFERROR(INDEX(Summary!$G$3:$N$62,$J303-2,MOD(ROW()-2,8)+1),0))</f>
        <v>260</v>
      </c>
      <c r="G303" s="2">
        <f t="array" ref="G303">IF($A303="",0,IFERROR(_xlfn.SWITCH($E303,"MRP (Domestic)",_xlfn.XLOOKUP($A303,Domestic!$C:$C,Domestic!$BE:$BE),"ROW Manjari",_xlfn.XLOOKUP($A303,ROW_Manjari!$C:$C,ROW_Manjari!$BE:$BE),"USA Sea",_xlfn.XLOOKUP($A303,USA_Sea!$C:$C,USA_Sea!$BE:$BE),"Amazon USA Sea",_xlfn.XLOOKUP($A303,Amazon_USA_Sea!$C:$C,Amazon_USA_Sea!$AX:$AX),"USA Air",_xlfn.XLOOKUP($A303,USA_Air!$C:$C,USA_Air!$BE:$BE),"USA Amazon",_xlfn.XLOOKUP($A303,USA_Amazon_Air!$C:$C,USA_Amazon_Air!$BE:$BE),"UK",_xlfn.XLOOKUP($A303,UK_Order!$C:$C,UK_Order!$BE:$BE),"MENA",_xlfn.XLOOKUP($A303,MENA_Order!$C:$C,MENA_Order!$BE:$BE),0),0))</f>
        <v>0</v>
      </c>
      <c r="H303" s="2">
        <f t="shared" si="12"/>
        <v>260</v>
      </c>
      <c r="I303" s="4">
        <f t="shared" si="13"/>
        <v>0</v>
      </c>
      <c r="J303">
        <f t="shared" si="14"/>
        <v>40</v>
      </c>
    </row>
    <row r="304" spans="1:10" hidden="1">
      <c r="A304" t="str">
        <f t="array" ref="A304">IFERROR(INDEX(Summary!$D:$D,$J304)&amp;"","")</f>
        <v>FG00230</v>
      </c>
      <c r="B304" t="str">
        <f t="array" ref="B304">IF($A304="","",INDEX(Summary!$E:$E,$J304))</f>
        <v>Single Origin Kashmiri Mongra Saffron</v>
      </c>
      <c r="C304" t="str">
        <f t="array" ref="C304">IF($A304="","",INDEX(Summary!$B:$B,$J304))</f>
        <v>Raw_Agri</v>
      </c>
      <c r="D304" t="str">
        <f t="array" ref="D304">IF($A304="","",INDEX(Summary!$C:$C,$J304))</f>
        <v>C39</v>
      </c>
      <c r="E304" t="str">
        <f t="array" ref="E304">IF($A304="","",INDEX(Summary!$G$2:$N$2,MOD(ROW()-2,8)+1))</f>
        <v>UK</v>
      </c>
      <c r="F304" s="2">
        <f t="array" ref="F304">IF($A304="",0,IFERROR(INDEX(Summary!$G$3:$N$62,$J304-2,MOD(ROW()-2,8)+1),0))</f>
        <v>0</v>
      </c>
      <c r="G304" s="2">
        <f t="array" ref="G304">IF($A304="",0,IFERROR(_xlfn.SWITCH($E304,"MRP (Domestic)",_xlfn.XLOOKUP($A304,Domestic!$C:$C,Domestic!$BE:$BE),"ROW Manjari",_xlfn.XLOOKUP($A304,ROW_Manjari!$C:$C,ROW_Manjari!$BE:$BE),"USA Sea",_xlfn.XLOOKUP($A304,USA_Sea!$C:$C,USA_Sea!$BE:$BE),"Amazon USA Sea",_xlfn.XLOOKUP($A304,Amazon_USA_Sea!$C:$C,Amazon_USA_Sea!$AX:$AX),"USA Air",_xlfn.XLOOKUP($A304,USA_Air!$C:$C,USA_Air!$BE:$BE),"USA Amazon",_xlfn.XLOOKUP($A304,USA_Amazon_Air!$C:$C,USA_Amazon_Air!$BE:$BE),"UK",_xlfn.XLOOKUP($A304,UK_Order!$C:$C,UK_Order!$BE:$BE),"MENA",_xlfn.XLOOKUP($A304,MENA_Order!$C:$C,MENA_Order!$BE:$BE),0),0))</f>
        <v>0</v>
      </c>
      <c r="H304" s="2">
        <f t="shared" si="12"/>
        <v>0</v>
      </c>
      <c r="I304" s="4">
        <f t="shared" si="13"/>
        <v>0</v>
      </c>
      <c r="J304">
        <f t="shared" si="14"/>
        <v>40</v>
      </c>
    </row>
    <row r="305" spans="1:10">
      <c r="A305" t="str">
        <f t="array" ref="A305">IFERROR(INDEX(Summary!$D:$D,$J305)&amp;"","")</f>
        <v>FG00230</v>
      </c>
      <c r="B305" t="str">
        <f t="array" ref="B305">IF($A305="","",INDEX(Summary!$E:$E,$J305))</f>
        <v>Single Origin Kashmiri Mongra Saffron</v>
      </c>
      <c r="C305" t="str">
        <f t="array" ref="C305">IF($A305="","",INDEX(Summary!$B:$B,$J305))</f>
        <v>Raw_Agri</v>
      </c>
      <c r="D305" t="str">
        <f t="array" ref="D305">IF($A305="","",INDEX(Summary!$C:$C,$J305))</f>
        <v>C39</v>
      </c>
      <c r="E305" t="str">
        <f t="array" ref="E305">IF($A305="","",INDEX(Summary!$G$2:$N$2,MOD(ROW()-2,8)+1))</f>
        <v>MENA</v>
      </c>
      <c r="F305" s="2">
        <f t="array" ref="F305">IF($A305="",0,IFERROR(INDEX(Summary!$G$3:$N$62,$J305-2,MOD(ROW()-2,8)+1),0))</f>
        <v>0</v>
      </c>
      <c r="G305" s="2">
        <f t="array" ref="G305">IF($A305="",0,IFERROR(_xlfn.SWITCH($E305,"MRP (Domestic)",_xlfn.XLOOKUP($A305,Domestic!$C:$C,Domestic!$BE:$BE),"ROW Manjari",_xlfn.XLOOKUP($A305,ROW_Manjari!$C:$C,ROW_Manjari!$BE:$BE),"USA Sea",_xlfn.XLOOKUP($A305,USA_Sea!$C:$C,USA_Sea!$BE:$BE),"Amazon USA Sea",_xlfn.XLOOKUP($A305,Amazon_USA_Sea!$C:$C,Amazon_USA_Sea!$AX:$AX),"USA Air",_xlfn.XLOOKUP($A305,USA_Air!$C:$C,USA_Air!$BE:$BE),"USA Amazon",_xlfn.XLOOKUP($A305,USA_Amazon_Air!$C:$C,USA_Amazon_Air!$BE:$BE),"UK",_xlfn.XLOOKUP($A305,UK_Order!$C:$C,UK_Order!$BE:$BE),"MENA",_xlfn.XLOOKUP($A305,MENA_Order!$C:$C,MENA_Order!$BE:$BE),0),0))</f>
        <v>0</v>
      </c>
      <c r="H305" s="2">
        <f t="shared" si="12"/>
        <v>0</v>
      </c>
      <c r="I305" s="4">
        <f t="shared" si="13"/>
        <v>0</v>
      </c>
      <c r="J305">
        <f t="shared" si="14"/>
        <v>40</v>
      </c>
    </row>
    <row r="306" spans="1:10" hidden="1">
      <c r="A306" t="str">
        <f t="array" ref="A306">IFERROR(INDEX(Summary!$D:$D,$J306)&amp;"","")</f>
        <v>FG00067</v>
      </c>
      <c r="B306" t="str">
        <f t="array" ref="B306">IF($A306="","",INDEX(Summary!$E:$E,$J306))</f>
        <v>Date Palm Jaggery Solid - 1/2 kg</v>
      </c>
      <c r="C306" t="str">
        <f t="array" ref="C306">IF($A306="","",INDEX(Summary!$B:$B,$J306))</f>
        <v>Jaggery</v>
      </c>
      <c r="D306" t="str">
        <f t="array" ref="D306">IF($A306="","",INDEX(Summary!$C:$C,$J306))</f>
        <v>C39</v>
      </c>
      <c r="E306" t="str">
        <f t="array" ref="E306">IF($A306="","",INDEX(Summary!$G$2:$N$2,MOD(ROW()-2,8)+1))</f>
        <v>MRP (Domestic)</v>
      </c>
      <c r="F306" s="2">
        <f t="array" ref="F306">IF($A306="",0,IFERROR(INDEX(Summary!$G$3:$N$62,$J306-2,MOD(ROW()-2,8)+1),0))</f>
        <v>0</v>
      </c>
      <c r="G306" s="2">
        <f t="array" ref="G306">IF($A306="",0,IFERROR(_xlfn.SWITCH($E306,"MRP (Domestic)",_xlfn.XLOOKUP($A306,Domestic!$C:$C,Domestic!$BE:$BE),"ROW Manjari",_xlfn.XLOOKUP($A306,ROW_Manjari!$C:$C,ROW_Manjari!$BE:$BE),"USA Sea",_xlfn.XLOOKUP($A306,USA_Sea!$C:$C,USA_Sea!$BE:$BE),"Amazon USA Sea",_xlfn.XLOOKUP($A306,Amazon_USA_Sea!$C:$C,Amazon_USA_Sea!$AX:$AX),"USA Air",_xlfn.XLOOKUP($A306,USA_Air!$C:$C,USA_Air!$BE:$BE),"USA Amazon",_xlfn.XLOOKUP($A306,USA_Amazon_Air!$C:$C,USA_Amazon_Air!$BE:$BE),"UK",_xlfn.XLOOKUP($A306,UK_Order!$C:$C,UK_Order!$BE:$BE),"MENA",_xlfn.XLOOKUP($A306,MENA_Order!$C:$C,MENA_Order!$BE:$BE),0),0))</f>
        <v>3369</v>
      </c>
      <c r="H306" s="2">
        <f t="shared" si="12"/>
        <v>0</v>
      </c>
      <c r="I306" s="4">
        <f t="shared" si="13"/>
        <v>0</v>
      </c>
      <c r="J306">
        <f t="shared" si="14"/>
        <v>41</v>
      </c>
    </row>
    <row r="307" spans="1:10" hidden="1">
      <c r="A307" t="str">
        <f t="array" ref="A307">IFERROR(INDEX(Summary!$D:$D,$J307)&amp;"","")</f>
        <v>FG00067</v>
      </c>
      <c r="B307" t="str">
        <f t="array" ref="B307">IF($A307="","",INDEX(Summary!$E:$E,$J307))</f>
        <v>Date Palm Jaggery Solid - 1/2 kg</v>
      </c>
      <c r="C307" t="str">
        <f t="array" ref="C307">IF($A307="","",INDEX(Summary!$B:$B,$J307))</f>
        <v>Jaggery</v>
      </c>
      <c r="D307" t="str">
        <f t="array" ref="D307">IF($A307="","",INDEX(Summary!$C:$C,$J307))</f>
        <v>C39</v>
      </c>
      <c r="E307" t="str">
        <f t="array" ref="E307">IF($A307="","",INDEX(Summary!$G$2:$N$2,MOD(ROW()-2,8)+1))</f>
        <v>ROW Manjari</v>
      </c>
      <c r="F307" s="2">
        <f t="array" ref="F307">IF($A307="",0,IFERROR(INDEX(Summary!$G$3:$N$62,$J307-2,MOD(ROW()-2,8)+1),0))</f>
        <v>0</v>
      </c>
      <c r="G307" s="2">
        <f t="array" ref="G307">IF($A307="",0,IFERROR(_xlfn.SWITCH($E307,"MRP (Domestic)",_xlfn.XLOOKUP($A307,Domestic!$C:$C,Domestic!$BE:$BE),"ROW Manjari",_xlfn.XLOOKUP($A307,ROW_Manjari!$C:$C,ROW_Manjari!$BE:$BE),"USA Sea",_xlfn.XLOOKUP($A307,USA_Sea!$C:$C,USA_Sea!$BE:$BE),"Amazon USA Sea",_xlfn.XLOOKUP($A307,Amazon_USA_Sea!$C:$C,Amazon_USA_Sea!$AX:$AX),"USA Air",_xlfn.XLOOKUP($A307,USA_Air!$C:$C,USA_Air!$BE:$BE),"USA Amazon",_xlfn.XLOOKUP($A307,USA_Amazon_Air!$C:$C,USA_Amazon_Air!$BE:$BE),"UK",_xlfn.XLOOKUP($A307,UK_Order!$C:$C,UK_Order!$BE:$BE),"MENA",_xlfn.XLOOKUP($A307,MENA_Order!$C:$C,MENA_Order!$BE:$BE),0),0))</f>
        <v>0</v>
      </c>
      <c r="H307" s="2">
        <f t="shared" si="12"/>
        <v>0</v>
      </c>
      <c r="I307" s="4">
        <f t="shared" si="13"/>
        <v>0</v>
      </c>
      <c r="J307">
        <f t="shared" si="14"/>
        <v>41</v>
      </c>
    </row>
    <row r="308" spans="1:10" hidden="1">
      <c r="A308" t="str">
        <f t="array" ref="A308">IFERROR(INDEX(Summary!$D:$D,$J308)&amp;"","")</f>
        <v>FG00067</v>
      </c>
      <c r="B308" t="str">
        <f t="array" ref="B308">IF($A308="","",INDEX(Summary!$E:$E,$J308))</f>
        <v>Date Palm Jaggery Solid - 1/2 kg</v>
      </c>
      <c r="C308" t="str">
        <f t="array" ref="C308">IF($A308="","",INDEX(Summary!$B:$B,$J308))</f>
        <v>Jaggery</v>
      </c>
      <c r="D308" t="str">
        <f t="array" ref="D308">IF($A308="","",INDEX(Summary!$C:$C,$J308))</f>
        <v>C39</v>
      </c>
      <c r="E308" t="str">
        <f t="array" ref="E308">IF($A308="","",INDEX(Summary!$G$2:$N$2,MOD(ROW()-2,8)+1))</f>
        <v>USA Sea</v>
      </c>
      <c r="F308" s="2">
        <f t="array" ref="F308">IF($A308="",0,IFERROR(INDEX(Summary!$G$3:$N$62,$J308-2,MOD(ROW()-2,8)+1),0))</f>
        <v>0</v>
      </c>
      <c r="G308" s="2">
        <f t="array" ref="G308">IF($A308="",0,IFERROR(_xlfn.SWITCH($E308,"MRP (Domestic)",_xlfn.XLOOKUP($A308,Domestic!$C:$C,Domestic!$BE:$BE),"ROW Manjari",_xlfn.XLOOKUP($A308,ROW_Manjari!$C:$C,ROW_Manjari!$BE:$BE),"USA Sea",_xlfn.XLOOKUP($A308,USA_Sea!$C:$C,USA_Sea!$BE:$BE),"Amazon USA Sea",_xlfn.XLOOKUP($A308,Amazon_USA_Sea!$C:$C,Amazon_USA_Sea!$AX:$AX),"USA Air",_xlfn.XLOOKUP($A308,USA_Air!$C:$C,USA_Air!$BE:$BE),"USA Amazon",_xlfn.XLOOKUP($A308,USA_Amazon_Air!$C:$C,USA_Amazon_Air!$BE:$BE),"UK",_xlfn.XLOOKUP($A308,UK_Order!$C:$C,UK_Order!$BE:$BE),"MENA",_xlfn.XLOOKUP($A308,MENA_Order!$C:$C,MENA_Order!$BE:$BE),0),0))</f>
        <v>0</v>
      </c>
      <c r="H308" s="2">
        <f t="shared" si="12"/>
        <v>0</v>
      </c>
      <c r="I308" s="4">
        <f t="shared" si="13"/>
        <v>0</v>
      </c>
      <c r="J308">
        <f t="shared" si="14"/>
        <v>41</v>
      </c>
    </row>
    <row r="309" spans="1:10" hidden="1">
      <c r="A309" t="str">
        <f t="array" ref="A309">IFERROR(INDEX(Summary!$D:$D,$J309)&amp;"","")</f>
        <v>FG00067</v>
      </c>
      <c r="B309" t="str">
        <f t="array" ref="B309">IF($A309="","",INDEX(Summary!$E:$E,$J309))</f>
        <v>Date Palm Jaggery Solid - 1/2 kg</v>
      </c>
      <c r="C309" t="str">
        <f t="array" ref="C309">IF($A309="","",INDEX(Summary!$B:$B,$J309))</f>
        <v>Jaggery</v>
      </c>
      <c r="D309" t="str">
        <f t="array" ref="D309">IF($A309="","",INDEX(Summary!$C:$C,$J309))</f>
        <v>C39</v>
      </c>
      <c r="E309" t="str">
        <f t="array" ref="E309">IF($A309="","",INDEX(Summary!$G$2:$N$2,MOD(ROW()-2,8)+1))</f>
        <v>Amazon USA Sea</v>
      </c>
      <c r="F309" s="2">
        <f t="array" ref="F309">IF($A309="",0,IFERROR(INDEX(Summary!$G$3:$N$62,$J309-2,MOD(ROW()-2,8)+1),0))</f>
        <v>0</v>
      </c>
      <c r="G309" s="2">
        <f t="array" ref="G309">IF($A309="",0,IFERROR(_xlfn.SWITCH($E309,"MRP (Domestic)",_xlfn.XLOOKUP($A309,Domestic!$C:$C,Domestic!$BE:$BE),"ROW Manjari",_xlfn.XLOOKUP($A309,ROW_Manjari!$C:$C,ROW_Manjari!$BE:$BE),"USA Sea",_xlfn.XLOOKUP($A309,USA_Sea!$C:$C,USA_Sea!$BE:$BE),"Amazon USA Sea",_xlfn.XLOOKUP($A309,Amazon_USA_Sea!$C:$C,Amazon_USA_Sea!$AX:$AX),"USA Air",_xlfn.XLOOKUP($A309,USA_Air!$C:$C,USA_Air!$BE:$BE),"USA Amazon",_xlfn.XLOOKUP($A309,USA_Amazon_Air!$C:$C,USA_Amazon_Air!$BE:$BE),"UK",_xlfn.XLOOKUP($A309,UK_Order!$C:$C,UK_Order!$BE:$BE),"MENA",_xlfn.XLOOKUP($A309,MENA_Order!$C:$C,MENA_Order!$BE:$BE),0),0))</f>
        <v>0</v>
      </c>
      <c r="H309" s="2">
        <f t="shared" si="12"/>
        <v>0</v>
      </c>
      <c r="I309" s="4">
        <f t="shared" si="13"/>
        <v>0</v>
      </c>
      <c r="J309">
        <f t="shared" si="14"/>
        <v>41</v>
      </c>
    </row>
    <row r="310" spans="1:10" hidden="1">
      <c r="A310" t="str">
        <f t="array" ref="A310">IFERROR(INDEX(Summary!$D:$D,$J310)&amp;"","")</f>
        <v>FG00067</v>
      </c>
      <c r="B310" t="str">
        <f t="array" ref="B310">IF($A310="","",INDEX(Summary!$E:$E,$J310))</f>
        <v>Date Palm Jaggery Solid - 1/2 kg</v>
      </c>
      <c r="C310" t="str">
        <f t="array" ref="C310">IF($A310="","",INDEX(Summary!$B:$B,$J310))</f>
        <v>Jaggery</v>
      </c>
      <c r="D310" t="str">
        <f t="array" ref="D310">IF($A310="","",INDEX(Summary!$C:$C,$J310))</f>
        <v>C39</v>
      </c>
      <c r="E310" t="str">
        <f t="array" ref="E310">IF($A310="","",INDEX(Summary!$G$2:$N$2,MOD(ROW()-2,8)+1))</f>
        <v>USA Air</v>
      </c>
      <c r="F310" s="2">
        <f t="array" ref="F310">IF($A310="",0,IFERROR(INDEX(Summary!$G$3:$N$62,$J310-2,MOD(ROW()-2,8)+1),0))</f>
        <v>0</v>
      </c>
      <c r="G310" s="2">
        <f t="array" ref="G310">IF($A310="",0,IFERROR(_xlfn.SWITCH($E310,"MRP (Domestic)",_xlfn.XLOOKUP($A310,Domestic!$C:$C,Domestic!$BE:$BE),"ROW Manjari",_xlfn.XLOOKUP($A310,ROW_Manjari!$C:$C,ROW_Manjari!$BE:$BE),"USA Sea",_xlfn.XLOOKUP($A310,USA_Sea!$C:$C,USA_Sea!$BE:$BE),"Amazon USA Sea",_xlfn.XLOOKUP($A310,Amazon_USA_Sea!$C:$C,Amazon_USA_Sea!$AX:$AX),"USA Air",_xlfn.XLOOKUP($A310,USA_Air!$C:$C,USA_Air!$BE:$BE),"USA Amazon",_xlfn.XLOOKUP($A310,USA_Amazon_Air!$C:$C,USA_Amazon_Air!$BE:$BE),"UK",_xlfn.XLOOKUP($A310,UK_Order!$C:$C,UK_Order!$BE:$BE),"MENA",_xlfn.XLOOKUP($A310,MENA_Order!$C:$C,MENA_Order!$BE:$BE),0),0))</f>
        <v>0</v>
      </c>
      <c r="H310" s="2">
        <f t="shared" si="12"/>
        <v>0</v>
      </c>
      <c r="I310" s="4">
        <f t="shared" si="13"/>
        <v>0</v>
      </c>
      <c r="J310">
        <f t="shared" si="14"/>
        <v>41</v>
      </c>
    </row>
    <row r="311" spans="1:10" hidden="1">
      <c r="A311" t="str">
        <f t="array" ref="A311">IFERROR(INDEX(Summary!$D:$D,$J311)&amp;"","")</f>
        <v>FG00067</v>
      </c>
      <c r="B311" t="str">
        <f t="array" ref="B311">IF($A311="","",INDEX(Summary!$E:$E,$J311))</f>
        <v>Date Palm Jaggery Solid - 1/2 kg</v>
      </c>
      <c r="C311" t="str">
        <f t="array" ref="C311">IF($A311="","",INDEX(Summary!$B:$B,$J311))</f>
        <v>Jaggery</v>
      </c>
      <c r="D311" t="str">
        <f t="array" ref="D311">IF($A311="","",INDEX(Summary!$C:$C,$J311))</f>
        <v>C39</v>
      </c>
      <c r="E311" t="str">
        <f t="array" ref="E311">IF($A311="","",INDEX(Summary!$G$2:$N$2,MOD(ROW()-2,8)+1))</f>
        <v>USA Amazon</v>
      </c>
      <c r="F311" s="2">
        <f t="array" ref="F311">IF($A311="",0,IFERROR(INDEX(Summary!$G$3:$N$62,$J311-2,MOD(ROW()-2,8)+1),0))</f>
        <v>0</v>
      </c>
      <c r="G311" s="2">
        <f t="array" ref="G311">IF($A311="",0,IFERROR(_xlfn.SWITCH($E311,"MRP (Domestic)",_xlfn.XLOOKUP($A311,Domestic!$C:$C,Domestic!$BE:$BE),"ROW Manjari",_xlfn.XLOOKUP($A311,ROW_Manjari!$C:$C,ROW_Manjari!$BE:$BE),"USA Sea",_xlfn.XLOOKUP($A311,USA_Sea!$C:$C,USA_Sea!$BE:$BE),"Amazon USA Sea",_xlfn.XLOOKUP($A311,Amazon_USA_Sea!$C:$C,Amazon_USA_Sea!$AX:$AX),"USA Air",_xlfn.XLOOKUP($A311,USA_Air!$C:$C,USA_Air!$BE:$BE),"USA Amazon",_xlfn.XLOOKUP($A311,USA_Amazon_Air!$C:$C,USA_Amazon_Air!$BE:$BE),"UK",_xlfn.XLOOKUP($A311,UK_Order!$C:$C,UK_Order!$BE:$BE),"MENA",_xlfn.XLOOKUP($A311,MENA_Order!$C:$C,MENA_Order!$BE:$BE),0),0))</f>
        <v>0</v>
      </c>
      <c r="H311" s="2">
        <f t="shared" si="12"/>
        <v>0</v>
      </c>
      <c r="I311" s="4">
        <f t="shared" si="13"/>
        <v>0</v>
      </c>
      <c r="J311">
        <f t="shared" si="14"/>
        <v>41</v>
      </c>
    </row>
    <row r="312" spans="1:10" hidden="1">
      <c r="A312" t="str">
        <f t="array" ref="A312">IFERROR(INDEX(Summary!$D:$D,$J312)&amp;"","")</f>
        <v>FG00067</v>
      </c>
      <c r="B312" t="str">
        <f t="array" ref="B312">IF($A312="","",INDEX(Summary!$E:$E,$J312))</f>
        <v>Date Palm Jaggery Solid - 1/2 kg</v>
      </c>
      <c r="C312" t="str">
        <f t="array" ref="C312">IF($A312="","",INDEX(Summary!$B:$B,$J312))</f>
        <v>Jaggery</v>
      </c>
      <c r="D312" t="str">
        <f t="array" ref="D312">IF($A312="","",INDEX(Summary!$C:$C,$J312))</f>
        <v>C39</v>
      </c>
      <c r="E312" t="str">
        <f t="array" ref="E312">IF($A312="","",INDEX(Summary!$G$2:$N$2,MOD(ROW()-2,8)+1))</f>
        <v>UK</v>
      </c>
      <c r="F312" s="2">
        <f t="array" ref="F312">IF($A312="",0,IFERROR(INDEX(Summary!$G$3:$N$62,$J312-2,MOD(ROW()-2,8)+1),0))</f>
        <v>0</v>
      </c>
      <c r="G312" s="2">
        <f t="array" ref="G312">IF($A312="",0,IFERROR(_xlfn.SWITCH($E312,"MRP (Domestic)",_xlfn.XLOOKUP($A312,Domestic!$C:$C,Domestic!$BE:$BE),"ROW Manjari",_xlfn.XLOOKUP($A312,ROW_Manjari!$C:$C,ROW_Manjari!$BE:$BE),"USA Sea",_xlfn.XLOOKUP($A312,USA_Sea!$C:$C,USA_Sea!$BE:$BE),"Amazon USA Sea",_xlfn.XLOOKUP($A312,Amazon_USA_Sea!$C:$C,Amazon_USA_Sea!$AX:$AX),"USA Air",_xlfn.XLOOKUP($A312,USA_Air!$C:$C,USA_Air!$BE:$BE),"USA Amazon",_xlfn.XLOOKUP($A312,USA_Amazon_Air!$C:$C,USA_Amazon_Air!$BE:$BE),"UK",_xlfn.XLOOKUP($A312,UK_Order!$C:$C,UK_Order!$BE:$BE),"MENA",_xlfn.XLOOKUP($A312,MENA_Order!$C:$C,MENA_Order!$BE:$BE),0),0))</f>
        <v>0</v>
      </c>
      <c r="H312" s="2">
        <f t="shared" si="12"/>
        <v>0</v>
      </c>
      <c r="I312" s="4">
        <f t="shared" si="13"/>
        <v>0</v>
      </c>
      <c r="J312">
        <f t="shared" si="14"/>
        <v>41</v>
      </c>
    </row>
    <row r="313" spans="1:10">
      <c r="A313" t="str">
        <f t="array" ref="A313">IFERROR(INDEX(Summary!$D:$D,$J313)&amp;"","")</f>
        <v>FG00067</v>
      </c>
      <c r="B313" t="str">
        <f t="array" ref="B313">IF($A313="","",INDEX(Summary!$E:$E,$J313))</f>
        <v>Date Palm Jaggery Solid - 1/2 kg</v>
      </c>
      <c r="C313" t="str">
        <f t="array" ref="C313">IF($A313="","",INDEX(Summary!$B:$B,$J313))</f>
        <v>Jaggery</v>
      </c>
      <c r="D313" t="str">
        <f t="array" ref="D313">IF($A313="","",INDEX(Summary!$C:$C,$J313))</f>
        <v>C39</v>
      </c>
      <c r="E313" t="str">
        <f t="array" ref="E313">IF($A313="","",INDEX(Summary!$G$2:$N$2,MOD(ROW()-2,8)+1))</f>
        <v>MENA</v>
      </c>
      <c r="F313" s="2">
        <f t="array" ref="F313">IF($A313="",0,IFERROR(INDEX(Summary!$G$3:$N$62,$J313-2,MOD(ROW()-2,8)+1),0))</f>
        <v>0</v>
      </c>
      <c r="G313" s="2">
        <f t="array" ref="G313">IF($A313="",0,IFERROR(_xlfn.SWITCH($E313,"MRP (Domestic)",_xlfn.XLOOKUP($A313,Domestic!$C:$C,Domestic!$BE:$BE),"ROW Manjari",_xlfn.XLOOKUP($A313,ROW_Manjari!$C:$C,ROW_Manjari!$BE:$BE),"USA Sea",_xlfn.XLOOKUP($A313,USA_Sea!$C:$C,USA_Sea!$BE:$BE),"Amazon USA Sea",_xlfn.XLOOKUP($A313,Amazon_USA_Sea!$C:$C,Amazon_USA_Sea!$AX:$AX),"USA Air",_xlfn.XLOOKUP($A313,USA_Air!$C:$C,USA_Air!$BE:$BE),"USA Amazon",_xlfn.XLOOKUP($A313,USA_Amazon_Air!$C:$C,USA_Amazon_Air!$BE:$BE),"UK",_xlfn.XLOOKUP($A313,UK_Order!$C:$C,UK_Order!$BE:$BE),"MENA",_xlfn.XLOOKUP($A313,MENA_Order!$C:$C,MENA_Order!$BE:$BE),0),0))</f>
        <v>0</v>
      </c>
      <c r="H313" s="2">
        <f t="shared" si="12"/>
        <v>0</v>
      </c>
      <c r="I313" s="4">
        <f t="shared" si="13"/>
        <v>0</v>
      </c>
      <c r="J313">
        <f t="shared" si="14"/>
        <v>41</v>
      </c>
    </row>
    <row r="314" spans="1:10" hidden="1">
      <c r="A314" t="str">
        <f t="array" ref="A314">IFERROR(INDEX(Summary!$D:$D,$J314)&amp;"","")</f>
        <v>FG00954</v>
      </c>
      <c r="B314" t="str">
        <f t="array" ref="B314">IF($A314="","",INDEX(Summary!$E:$E,$J314))</f>
        <v>Jaggery sachets pack of 30</v>
      </c>
      <c r="C314" t="str">
        <f t="array" ref="C314">IF($A314="","",INDEX(Summary!$B:$B,$J314))</f>
        <v>Jaggery</v>
      </c>
      <c r="D314" t="str">
        <f t="array" ref="D314">IF($A314="","",INDEX(Summary!$C:$C,$J314))</f>
        <v>C39</v>
      </c>
      <c r="E314" t="str">
        <f t="array" ref="E314">IF($A314="","",INDEX(Summary!$G$2:$N$2,MOD(ROW()-2,8)+1))</f>
        <v>MRP (Domestic)</v>
      </c>
      <c r="F314" s="2">
        <f t="array" ref="F314">IF($A314="",0,IFERROR(INDEX(Summary!$G$3:$N$62,$J314-2,MOD(ROW()-2,8)+1),0))</f>
        <v>2523</v>
      </c>
      <c r="G314" s="2">
        <f t="array" ref="G314">IF($A314="",0,IFERROR(_xlfn.SWITCH($E314,"MRP (Domestic)",_xlfn.XLOOKUP($A314,Domestic!$C:$C,Domestic!$BE:$BE),"ROW Manjari",_xlfn.XLOOKUP($A314,ROW_Manjari!$C:$C,ROW_Manjari!$BE:$BE),"USA Sea",_xlfn.XLOOKUP($A314,USA_Sea!$C:$C,USA_Sea!$BE:$BE),"Amazon USA Sea",_xlfn.XLOOKUP($A314,Amazon_USA_Sea!$C:$C,Amazon_USA_Sea!$AX:$AX),"USA Air",_xlfn.XLOOKUP($A314,USA_Air!$C:$C,USA_Air!$BE:$BE),"USA Amazon",_xlfn.XLOOKUP($A314,USA_Amazon_Air!$C:$C,USA_Amazon_Air!$BE:$BE),"UK",_xlfn.XLOOKUP($A314,UK_Order!$C:$C,UK_Order!$BE:$BE),"MENA",_xlfn.XLOOKUP($A314,MENA_Order!$C:$C,MENA_Order!$BE:$BE),0),0))</f>
        <v>2523</v>
      </c>
      <c r="H314" s="2">
        <f t="shared" si="12"/>
        <v>0</v>
      </c>
      <c r="I314" s="4">
        <f t="shared" si="13"/>
        <v>1</v>
      </c>
      <c r="J314">
        <f t="shared" si="14"/>
        <v>42</v>
      </c>
    </row>
    <row r="315" spans="1:10" hidden="1">
      <c r="A315" t="str">
        <f t="array" ref="A315">IFERROR(INDEX(Summary!$D:$D,$J315)&amp;"","")</f>
        <v>FG00954</v>
      </c>
      <c r="B315" t="str">
        <f t="array" ref="B315">IF($A315="","",INDEX(Summary!$E:$E,$J315))</f>
        <v>Jaggery sachets pack of 30</v>
      </c>
      <c r="C315" t="str">
        <f t="array" ref="C315">IF($A315="","",INDEX(Summary!$B:$B,$J315))</f>
        <v>Jaggery</v>
      </c>
      <c r="D315" t="str">
        <f t="array" ref="D315">IF($A315="","",INDEX(Summary!$C:$C,$J315))</f>
        <v>C39</v>
      </c>
      <c r="E315" t="str">
        <f t="array" ref="E315">IF($A315="","",INDEX(Summary!$G$2:$N$2,MOD(ROW()-2,8)+1))</f>
        <v>ROW Manjari</v>
      </c>
      <c r="F315" s="2">
        <f t="array" ref="F315">IF($A315="",0,IFERROR(INDEX(Summary!$G$3:$N$62,$J315-2,MOD(ROW()-2,8)+1),0))</f>
        <v>0</v>
      </c>
      <c r="G315" s="2">
        <f t="array" ref="G315">IF($A315="",0,IFERROR(_xlfn.SWITCH($E315,"MRP (Domestic)",_xlfn.XLOOKUP($A315,Domestic!$C:$C,Domestic!$BE:$BE),"ROW Manjari",_xlfn.XLOOKUP($A315,ROW_Manjari!$C:$C,ROW_Manjari!$BE:$BE),"USA Sea",_xlfn.XLOOKUP($A315,USA_Sea!$C:$C,USA_Sea!$BE:$BE),"Amazon USA Sea",_xlfn.XLOOKUP($A315,Amazon_USA_Sea!$C:$C,Amazon_USA_Sea!$AX:$AX),"USA Air",_xlfn.XLOOKUP($A315,USA_Air!$C:$C,USA_Air!$BE:$BE),"USA Amazon",_xlfn.XLOOKUP($A315,USA_Amazon_Air!$C:$C,USA_Amazon_Air!$BE:$BE),"UK",_xlfn.XLOOKUP($A315,UK_Order!$C:$C,UK_Order!$BE:$BE),"MENA",_xlfn.XLOOKUP($A315,MENA_Order!$C:$C,MENA_Order!$BE:$BE),0),0))</f>
        <v>0</v>
      </c>
      <c r="H315" s="2">
        <f t="shared" si="12"/>
        <v>0</v>
      </c>
      <c r="I315" s="4">
        <f t="shared" si="13"/>
        <v>0</v>
      </c>
      <c r="J315">
        <f t="shared" si="14"/>
        <v>42</v>
      </c>
    </row>
    <row r="316" spans="1:10" hidden="1">
      <c r="A316" t="str">
        <f t="array" ref="A316">IFERROR(INDEX(Summary!$D:$D,$J316)&amp;"","")</f>
        <v>FG00954</v>
      </c>
      <c r="B316" t="str">
        <f t="array" ref="B316">IF($A316="","",INDEX(Summary!$E:$E,$J316))</f>
        <v>Jaggery sachets pack of 30</v>
      </c>
      <c r="C316" t="str">
        <f t="array" ref="C316">IF($A316="","",INDEX(Summary!$B:$B,$J316))</f>
        <v>Jaggery</v>
      </c>
      <c r="D316" t="str">
        <f t="array" ref="D316">IF($A316="","",INDEX(Summary!$C:$C,$J316))</f>
        <v>C39</v>
      </c>
      <c r="E316" t="str">
        <f t="array" ref="E316">IF($A316="","",INDEX(Summary!$G$2:$N$2,MOD(ROW()-2,8)+1))</f>
        <v>USA Sea</v>
      </c>
      <c r="F316" s="2">
        <f t="array" ref="F316">IF($A316="",0,IFERROR(INDEX(Summary!$G$3:$N$62,$J316-2,MOD(ROW()-2,8)+1),0))</f>
        <v>0</v>
      </c>
      <c r="G316" s="2">
        <f t="array" ref="G316">IF($A316="",0,IFERROR(_xlfn.SWITCH($E316,"MRP (Domestic)",_xlfn.XLOOKUP($A316,Domestic!$C:$C,Domestic!$BE:$BE),"ROW Manjari",_xlfn.XLOOKUP($A316,ROW_Manjari!$C:$C,ROW_Manjari!$BE:$BE),"USA Sea",_xlfn.XLOOKUP($A316,USA_Sea!$C:$C,USA_Sea!$BE:$BE),"Amazon USA Sea",_xlfn.XLOOKUP($A316,Amazon_USA_Sea!$C:$C,Amazon_USA_Sea!$AX:$AX),"USA Air",_xlfn.XLOOKUP($A316,USA_Air!$C:$C,USA_Air!$BE:$BE),"USA Amazon",_xlfn.XLOOKUP($A316,USA_Amazon_Air!$C:$C,USA_Amazon_Air!$BE:$BE),"UK",_xlfn.XLOOKUP($A316,UK_Order!$C:$C,UK_Order!$BE:$BE),"MENA",_xlfn.XLOOKUP($A316,MENA_Order!$C:$C,MENA_Order!$BE:$BE),0),0))</f>
        <v>0</v>
      </c>
      <c r="H316" s="2">
        <f t="shared" si="12"/>
        <v>0</v>
      </c>
      <c r="I316" s="4">
        <f t="shared" si="13"/>
        <v>0</v>
      </c>
      <c r="J316">
        <f t="shared" si="14"/>
        <v>42</v>
      </c>
    </row>
    <row r="317" spans="1:10" hidden="1">
      <c r="A317" t="str">
        <f t="array" ref="A317">IFERROR(INDEX(Summary!$D:$D,$J317)&amp;"","")</f>
        <v>FG00954</v>
      </c>
      <c r="B317" t="str">
        <f t="array" ref="B317">IF($A317="","",INDEX(Summary!$E:$E,$J317))</f>
        <v>Jaggery sachets pack of 30</v>
      </c>
      <c r="C317" t="str">
        <f t="array" ref="C317">IF($A317="","",INDEX(Summary!$B:$B,$J317))</f>
        <v>Jaggery</v>
      </c>
      <c r="D317" t="str">
        <f t="array" ref="D317">IF($A317="","",INDEX(Summary!$C:$C,$J317))</f>
        <v>C39</v>
      </c>
      <c r="E317" t="str">
        <f t="array" ref="E317">IF($A317="","",INDEX(Summary!$G$2:$N$2,MOD(ROW()-2,8)+1))</f>
        <v>Amazon USA Sea</v>
      </c>
      <c r="F317" s="2">
        <f t="array" ref="F317">IF($A317="",0,IFERROR(INDEX(Summary!$G$3:$N$62,$J317-2,MOD(ROW()-2,8)+1),0))</f>
        <v>0</v>
      </c>
      <c r="G317" s="2">
        <f t="array" ref="G317">IF($A317="",0,IFERROR(_xlfn.SWITCH($E317,"MRP (Domestic)",_xlfn.XLOOKUP($A317,Domestic!$C:$C,Domestic!$BE:$BE),"ROW Manjari",_xlfn.XLOOKUP($A317,ROW_Manjari!$C:$C,ROW_Manjari!$BE:$BE),"USA Sea",_xlfn.XLOOKUP($A317,USA_Sea!$C:$C,USA_Sea!$BE:$BE),"Amazon USA Sea",_xlfn.XLOOKUP($A317,Amazon_USA_Sea!$C:$C,Amazon_USA_Sea!$AX:$AX),"USA Air",_xlfn.XLOOKUP($A317,USA_Air!$C:$C,USA_Air!$BE:$BE),"USA Amazon",_xlfn.XLOOKUP($A317,USA_Amazon_Air!$C:$C,USA_Amazon_Air!$BE:$BE),"UK",_xlfn.XLOOKUP($A317,UK_Order!$C:$C,UK_Order!$BE:$BE),"MENA",_xlfn.XLOOKUP($A317,MENA_Order!$C:$C,MENA_Order!$BE:$BE),0),0))</f>
        <v>0</v>
      </c>
      <c r="H317" s="2">
        <f t="shared" si="12"/>
        <v>0</v>
      </c>
      <c r="I317" s="4">
        <f t="shared" si="13"/>
        <v>0</v>
      </c>
      <c r="J317">
        <f t="shared" si="14"/>
        <v>42</v>
      </c>
    </row>
    <row r="318" spans="1:10" hidden="1">
      <c r="A318" t="str">
        <f t="array" ref="A318">IFERROR(INDEX(Summary!$D:$D,$J318)&amp;"","")</f>
        <v>FG00954</v>
      </c>
      <c r="B318" t="str">
        <f t="array" ref="B318">IF($A318="","",INDEX(Summary!$E:$E,$J318))</f>
        <v>Jaggery sachets pack of 30</v>
      </c>
      <c r="C318" t="str">
        <f t="array" ref="C318">IF($A318="","",INDEX(Summary!$B:$B,$J318))</f>
        <v>Jaggery</v>
      </c>
      <c r="D318" t="str">
        <f t="array" ref="D318">IF($A318="","",INDEX(Summary!$C:$C,$J318))</f>
        <v>C39</v>
      </c>
      <c r="E318" t="str">
        <f t="array" ref="E318">IF($A318="","",INDEX(Summary!$G$2:$N$2,MOD(ROW()-2,8)+1))</f>
        <v>USA Air</v>
      </c>
      <c r="F318" s="2">
        <f t="array" ref="F318">IF($A318="",0,IFERROR(INDEX(Summary!$G$3:$N$62,$J318-2,MOD(ROW()-2,8)+1),0))</f>
        <v>0</v>
      </c>
      <c r="G318" s="2">
        <f t="array" ref="G318">IF($A318="",0,IFERROR(_xlfn.SWITCH($E318,"MRP (Domestic)",_xlfn.XLOOKUP($A318,Domestic!$C:$C,Domestic!$BE:$BE),"ROW Manjari",_xlfn.XLOOKUP($A318,ROW_Manjari!$C:$C,ROW_Manjari!$BE:$BE),"USA Sea",_xlfn.XLOOKUP($A318,USA_Sea!$C:$C,USA_Sea!$BE:$BE),"Amazon USA Sea",_xlfn.XLOOKUP($A318,Amazon_USA_Sea!$C:$C,Amazon_USA_Sea!$AX:$AX),"USA Air",_xlfn.XLOOKUP($A318,USA_Air!$C:$C,USA_Air!$BE:$BE),"USA Amazon",_xlfn.XLOOKUP($A318,USA_Amazon_Air!$C:$C,USA_Amazon_Air!$BE:$BE),"UK",_xlfn.XLOOKUP($A318,UK_Order!$C:$C,UK_Order!$BE:$BE),"MENA",_xlfn.XLOOKUP($A318,MENA_Order!$C:$C,MENA_Order!$BE:$BE),0),0))</f>
        <v>0</v>
      </c>
      <c r="H318" s="2">
        <f t="shared" si="12"/>
        <v>0</v>
      </c>
      <c r="I318" s="4">
        <f t="shared" si="13"/>
        <v>0</v>
      </c>
      <c r="J318">
        <f t="shared" si="14"/>
        <v>42</v>
      </c>
    </row>
    <row r="319" spans="1:10" hidden="1">
      <c r="A319" t="str">
        <f t="array" ref="A319">IFERROR(INDEX(Summary!$D:$D,$J319)&amp;"","")</f>
        <v>FG00954</v>
      </c>
      <c r="B319" t="str">
        <f t="array" ref="B319">IF($A319="","",INDEX(Summary!$E:$E,$J319))</f>
        <v>Jaggery sachets pack of 30</v>
      </c>
      <c r="C319" t="str">
        <f t="array" ref="C319">IF($A319="","",INDEX(Summary!$B:$B,$J319))</f>
        <v>Jaggery</v>
      </c>
      <c r="D319" t="str">
        <f t="array" ref="D319">IF($A319="","",INDEX(Summary!$C:$C,$J319))</f>
        <v>C39</v>
      </c>
      <c r="E319" t="str">
        <f t="array" ref="E319">IF($A319="","",INDEX(Summary!$G$2:$N$2,MOD(ROW()-2,8)+1))</f>
        <v>USA Amazon</v>
      </c>
      <c r="F319" s="2">
        <f t="array" ref="F319">IF($A319="",0,IFERROR(INDEX(Summary!$G$3:$N$62,$J319-2,MOD(ROW()-2,8)+1),0))</f>
        <v>0</v>
      </c>
      <c r="G319" s="2">
        <f t="array" ref="G319">IF($A319="",0,IFERROR(_xlfn.SWITCH($E319,"MRP (Domestic)",_xlfn.XLOOKUP($A319,Domestic!$C:$C,Domestic!$BE:$BE),"ROW Manjari",_xlfn.XLOOKUP($A319,ROW_Manjari!$C:$C,ROW_Manjari!$BE:$BE),"USA Sea",_xlfn.XLOOKUP($A319,USA_Sea!$C:$C,USA_Sea!$BE:$BE),"Amazon USA Sea",_xlfn.XLOOKUP($A319,Amazon_USA_Sea!$C:$C,Amazon_USA_Sea!$AX:$AX),"USA Air",_xlfn.XLOOKUP($A319,USA_Air!$C:$C,USA_Air!$BE:$BE),"USA Amazon",_xlfn.XLOOKUP($A319,USA_Amazon_Air!$C:$C,USA_Amazon_Air!$BE:$BE),"UK",_xlfn.XLOOKUP($A319,UK_Order!$C:$C,UK_Order!$BE:$BE),"MENA",_xlfn.XLOOKUP($A319,MENA_Order!$C:$C,MENA_Order!$BE:$BE),0),0))</f>
        <v>0</v>
      </c>
      <c r="H319" s="2">
        <f t="shared" si="12"/>
        <v>0</v>
      </c>
      <c r="I319" s="4">
        <f t="shared" si="13"/>
        <v>0</v>
      </c>
      <c r="J319">
        <f t="shared" si="14"/>
        <v>42</v>
      </c>
    </row>
    <row r="320" spans="1:10" hidden="1">
      <c r="A320" t="str">
        <f t="array" ref="A320">IFERROR(INDEX(Summary!$D:$D,$J320)&amp;"","")</f>
        <v>FG00954</v>
      </c>
      <c r="B320" t="str">
        <f t="array" ref="B320">IF($A320="","",INDEX(Summary!$E:$E,$J320))</f>
        <v>Jaggery sachets pack of 30</v>
      </c>
      <c r="C320" t="str">
        <f t="array" ref="C320">IF($A320="","",INDEX(Summary!$B:$B,$J320))</f>
        <v>Jaggery</v>
      </c>
      <c r="D320" t="str">
        <f t="array" ref="D320">IF($A320="","",INDEX(Summary!$C:$C,$J320))</f>
        <v>C39</v>
      </c>
      <c r="E320" t="str">
        <f t="array" ref="E320">IF($A320="","",INDEX(Summary!$G$2:$N$2,MOD(ROW()-2,8)+1))</f>
        <v>UK</v>
      </c>
      <c r="F320" s="2">
        <f t="array" ref="F320">IF($A320="",0,IFERROR(INDEX(Summary!$G$3:$N$62,$J320-2,MOD(ROW()-2,8)+1),0))</f>
        <v>0</v>
      </c>
      <c r="G320" s="2">
        <f t="array" ref="G320">IF($A320="",0,IFERROR(_xlfn.SWITCH($E320,"MRP (Domestic)",_xlfn.XLOOKUP($A320,Domestic!$C:$C,Domestic!$BE:$BE),"ROW Manjari",_xlfn.XLOOKUP($A320,ROW_Manjari!$C:$C,ROW_Manjari!$BE:$BE),"USA Sea",_xlfn.XLOOKUP($A320,USA_Sea!$C:$C,USA_Sea!$BE:$BE),"Amazon USA Sea",_xlfn.XLOOKUP($A320,Amazon_USA_Sea!$C:$C,Amazon_USA_Sea!$AX:$AX),"USA Air",_xlfn.XLOOKUP($A320,USA_Air!$C:$C,USA_Air!$BE:$BE),"USA Amazon",_xlfn.XLOOKUP($A320,USA_Amazon_Air!$C:$C,USA_Amazon_Air!$BE:$BE),"UK",_xlfn.XLOOKUP($A320,UK_Order!$C:$C,UK_Order!$BE:$BE),"MENA",_xlfn.XLOOKUP($A320,MENA_Order!$C:$C,MENA_Order!$BE:$BE),0),0))</f>
        <v>0</v>
      </c>
      <c r="H320" s="2">
        <f t="shared" si="12"/>
        <v>0</v>
      </c>
      <c r="I320" s="4">
        <f t="shared" si="13"/>
        <v>0</v>
      </c>
      <c r="J320">
        <f t="shared" si="14"/>
        <v>42</v>
      </c>
    </row>
    <row r="321" spans="1:10">
      <c r="A321" t="str">
        <f t="array" ref="A321">IFERROR(INDEX(Summary!$D:$D,$J321)&amp;"","")</f>
        <v>FG00954</v>
      </c>
      <c r="B321" t="str">
        <f t="array" ref="B321">IF($A321="","",INDEX(Summary!$E:$E,$J321))</f>
        <v>Jaggery sachets pack of 30</v>
      </c>
      <c r="C321" t="str">
        <f t="array" ref="C321">IF($A321="","",INDEX(Summary!$B:$B,$J321))</f>
        <v>Jaggery</v>
      </c>
      <c r="D321" t="str">
        <f t="array" ref="D321">IF($A321="","",INDEX(Summary!$C:$C,$J321))</f>
        <v>C39</v>
      </c>
      <c r="E321" t="str">
        <f t="array" ref="E321">IF($A321="","",INDEX(Summary!$G$2:$N$2,MOD(ROW()-2,8)+1))</f>
        <v>MENA</v>
      </c>
      <c r="F321" s="2">
        <f t="array" ref="F321">IF($A321="",0,IFERROR(INDEX(Summary!$G$3:$N$62,$J321-2,MOD(ROW()-2,8)+1),0))</f>
        <v>0</v>
      </c>
      <c r="G321" s="2">
        <f t="array" ref="G321">IF($A321="",0,IFERROR(_xlfn.SWITCH($E321,"MRP (Domestic)",_xlfn.XLOOKUP($A321,Domestic!$C:$C,Domestic!$BE:$BE),"ROW Manjari",_xlfn.XLOOKUP($A321,ROW_Manjari!$C:$C,ROW_Manjari!$BE:$BE),"USA Sea",_xlfn.XLOOKUP($A321,USA_Sea!$C:$C,USA_Sea!$BE:$BE),"Amazon USA Sea",_xlfn.XLOOKUP($A321,Amazon_USA_Sea!$C:$C,Amazon_USA_Sea!$AX:$AX),"USA Air",_xlfn.XLOOKUP($A321,USA_Air!$C:$C,USA_Air!$BE:$BE),"USA Amazon",_xlfn.XLOOKUP($A321,USA_Amazon_Air!$C:$C,USA_Amazon_Air!$BE:$BE),"UK",_xlfn.XLOOKUP($A321,UK_Order!$C:$C,UK_Order!$BE:$BE),"MENA",_xlfn.XLOOKUP($A321,MENA_Order!$C:$C,MENA_Order!$BE:$BE),0),0))</f>
        <v>0</v>
      </c>
      <c r="H321" s="2">
        <f t="shared" si="12"/>
        <v>0</v>
      </c>
      <c r="I321" s="4">
        <f t="shared" si="13"/>
        <v>0</v>
      </c>
      <c r="J321">
        <f t="shared" si="14"/>
        <v>42</v>
      </c>
    </row>
    <row r="322" spans="1:10" hidden="1">
      <c r="A322" t="str">
        <f t="array" ref="A322">IFERROR(INDEX(Summary!$D:$D,$J322)&amp;"","")</f>
        <v>FG00896</v>
      </c>
      <c r="B322" t="str">
        <f t="array" ref="B322">IF($A322="","",INDEX(Summary!$E:$E,$J322))</f>
        <v>Jaggery Powder 113 gram</v>
      </c>
      <c r="C322" t="str">
        <f t="array" ref="C322">IF($A322="","",INDEX(Summary!$B:$B,$J322))</f>
        <v>Jaggery</v>
      </c>
      <c r="D322" t="str">
        <f t="array" ref="D322">IF($A322="","",INDEX(Summary!$C:$C,$J322))</f>
        <v>C39</v>
      </c>
      <c r="E322" t="str">
        <f t="array" ref="E322">IF($A322="","",INDEX(Summary!$G$2:$N$2,MOD(ROW()-2,8)+1))</f>
        <v>MRP (Domestic)</v>
      </c>
      <c r="F322" s="2">
        <f t="array" ref="F322">IF($A322="",0,IFERROR(INDEX(Summary!$G$3:$N$62,$J322-2,MOD(ROW()-2,8)+1),0))</f>
        <v>0</v>
      </c>
      <c r="G322" s="2">
        <f t="array" ref="G322">IF($A322="",0,IFERROR(_xlfn.SWITCH($E322,"MRP (Domestic)",_xlfn.XLOOKUP($A322,Domestic!$C:$C,Domestic!$BE:$BE),"ROW Manjari",_xlfn.XLOOKUP($A322,ROW_Manjari!$C:$C,ROW_Manjari!$BE:$BE),"USA Sea",_xlfn.XLOOKUP($A322,USA_Sea!$C:$C,USA_Sea!$BE:$BE),"Amazon USA Sea",_xlfn.XLOOKUP($A322,Amazon_USA_Sea!$C:$C,Amazon_USA_Sea!$AX:$AX),"USA Air",_xlfn.XLOOKUP($A322,USA_Air!$C:$C,USA_Air!$BE:$BE),"USA Amazon",_xlfn.XLOOKUP($A322,USA_Amazon_Air!$C:$C,USA_Amazon_Air!$BE:$BE),"UK",_xlfn.XLOOKUP($A322,UK_Order!$C:$C,UK_Order!$BE:$BE),"MENA",_xlfn.XLOOKUP($A322,MENA_Order!$C:$C,MENA_Order!$BE:$BE),0),0))</f>
        <v>0</v>
      </c>
      <c r="H322" s="2">
        <f t="shared" ref="H322:H385" si="15">IF($A322="",0,MAX(0,$F322-$G322))</f>
        <v>0</v>
      </c>
      <c r="I322" s="4">
        <f t="shared" ref="I322:I385" si="16">IF($A322="",0,IFERROR($G322/$F322,0))</f>
        <v>0</v>
      </c>
      <c r="J322">
        <f t="shared" ref="J322:J385" si="17">INT((ROW()-2)/8)+3</f>
        <v>43</v>
      </c>
    </row>
    <row r="323" spans="1:10" hidden="1">
      <c r="A323" t="str">
        <f t="array" ref="A323">IFERROR(INDEX(Summary!$D:$D,$J323)&amp;"","")</f>
        <v>FG00896</v>
      </c>
      <c r="B323" t="str">
        <f t="array" ref="B323">IF($A323="","",INDEX(Summary!$E:$E,$J323))</f>
        <v>Jaggery Powder 113 gram</v>
      </c>
      <c r="C323" t="str">
        <f t="array" ref="C323">IF($A323="","",INDEX(Summary!$B:$B,$J323))</f>
        <v>Jaggery</v>
      </c>
      <c r="D323" t="str">
        <f t="array" ref="D323">IF($A323="","",INDEX(Summary!$C:$C,$J323))</f>
        <v>C39</v>
      </c>
      <c r="E323" t="str">
        <f t="array" ref="E323">IF($A323="","",INDEX(Summary!$G$2:$N$2,MOD(ROW()-2,8)+1))</f>
        <v>ROW Manjari</v>
      </c>
      <c r="F323" s="2">
        <f t="array" ref="F323">IF($A323="",0,IFERROR(INDEX(Summary!$G$3:$N$62,$J323-2,MOD(ROW()-2,8)+1),0))</f>
        <v>0</v>
      </c>
      <c r="G323" s="2">
        <f t="array" ref="G323">IF($A323="",0,IFERROR(_xlfn.SWITCH($E323,"MRP (Domestic)",_xlfn.XLOOKUP($A323,Domestic!$C:$C,Domestic!$BE:$BE),"ROW Manjari",_xlfn.XLOOKUP($A323,ROW_Manjari!$C:$C,ROW_Manjari!$BE:$BE),"USA Sea",_xlfn.XLOOKUP($A323,USA_Sea!$C:$C,USA_Sea!$BE:$BE),"Amazon USA Sea",_xlfn.XLOOKUP($A323,Amazon_USA_Sea!$C:$C,Amazon_USA_Sea!$AX:$AX),"USA Air",_xlfn.XLOOKUP($A323,USA_Air!$C:$C,USA_Air!$BE:$BE),"USA Amazon",_xlfn.XLOOKUP($A323,USA_Amazon_Air!$C:$C,USA_Amazon_Air!$BE:$BE),"UK",_xlfn.XLOOKUP($A323,UK_Order!$C:$C,UK_Order!$BE:$BE),"MENA",_xlfn.XLOOKUP($A323,MENA_Order!$C:$C,MENA_Order!$BE:$BE),0),0))</f>
        <v>0</v>
      </c>
      <c r="H323" s="2">
        <f t="shared" si="15"/>
        <v>0</v>
      </c>
      <c r="I323" s="4">
        <f t="shared" si="16"/>
        <v>0</v>
      </c>
      <c r="J323">
        <f t="shared" si="17"/>
        <v>43</v>
      </c>
    </row>
    <row r="324" spans="1:10" hidden="1">
      <c r="A324" t="str">
        <f t="array" ref="A324">IFERROR(INDEX(Summary!$D:$D,$J324)&amp;"","")</f>
        <v>FG00896</v>
      </c>
      <c r="B324" t="str">
        <f t="array" ref="B324">IF($A324="","",INDEX(Summary!$E:$E,$J324))</f>
        <v>Jaggery Powder 113 gram</v>
      </c>
      <c r="C324" t="str">
        <f t="array" ref="C324">IF($A324="","",INDEX(Summary!$B:$B,$J324))</f>
        <v>Jaggery</v>
      </c>
      <c r="D324" t="str">
        <f t="array" ref="D324">IF($A324="","",INDEX(Summary!$C:$C,$J324))</f>
        <v>C39</v>
      </c>
      <c r="E324" t="str">
        <f t="array" ref="E324">IF($A324="","",INDEX(Summary!$G$2:$N$2,MOD(ROW()-2,8)+1))</f>
        <v>USA Sea</v>
      </c>
      <c r="F324" s="2">
        <f t="array" ref="F324">IF($A324="",0,IFERROR(INDEX(Summary!$G$3:$N$62,$J324-2,MOD(ROW()-2,8)+1),0))</f>
        <v>0</v>
      </c>
      <c r="G324" s="2">
        <f t="array" ref="G324">IF($A324="",0,IFERROR(_xlfn.SWITCH($E324,"MRP (Domestic)",_xlfn.XLOOKUP($A324,Domestic!$C:$C,Domestic!$BE:$BE),"ROW Manjari",_xlfn.XLOOKUP($A324,ROW_Manjari!$C:$C,ROW_Manjari!$BE:$BE),"USA Sea",_xlfn.XLOOKUP($A324,USA_Sea!$C:$C,USA_Sea!$BE:$BE),"Amazon USA Sea",_xlfn.XLOOKUP($A324,Amazon_USA_Sea!$C:$C,Amazon_USA_Sea!$AX:$AX),"USA Air",_xlfn.XLOOKUP($A324,USA_Air!$C:$C,USA_Air!$BE:$BE),"USA Amazon",_xlfn.XLOOKUP($A324,USA_Amazon_Air!$C:$C,USA_Amazon_Air!$BE:$BE),"UK",_xlfn.XLOOKUP($A324,UK_Order!$C:$C,UK_Order!$BE:$BE),"MENA",_xlfn.XLOOKUP($A324,MENA_Order!$C:$C,MENA_Order!$BE:$BE),0),0))</f>
        <v>1100</v>
      </c>
      <c r="H324" s="2">
        <f t="shared" si="15"/>
        <v>0</v>
      </c>
      <c r="I324" s="4">
        <f t="shared" si="16"/>
        <v>0</v>
      </c>
      <c r="J324">
        <f t="shared" si="17"/>
        <v>43</v>
      </c>
    </row>
    <row r="325" spans="1:10" hidden="1">
      <c r="A325" t="str">
        <f t="array" ref="A325">IFERROR(INDEX(Summary!$D:$D,$J325)&amp;"","")</f>
        <v>FG00896</v>
      </c>
      <c r="B325" t="str">
        <f t="array" ref="B325">IF($A325="","",INDEX(Summary!$E:$E,$J325))</f>
        <v>Jaggery Powder 113 gram</v>
      </c>
      <c r="C325" t="str">
        <f t="array" ref="C325">IF($A325="","",INDEX(Summary!$B:$B,$J325))</f>
        <v>Jaggery</v>
      </c>
      <c r="D325" t="str">
        <f t="array" ref="D325">IF($A325="","",INDEX(Summary!$C:$C,$J325))</f>
        <v>C39</v>
      </c>
      <c r="E325" t="str">
        <f t="array" ref="E325">IF($A325="","",INDEX(Summary!$G$2:$N$2,MOD(ROW()-2,8)+1))</f>
        <v>Amazon USA Sea</v>
      </c>
      <c r="F325" s="2">
        <f t="array" ref="F325">IF($A325="",0,IFERROR(INDEX(Summary!$G$3:$N$62,$J325-2,MOD(ROW()-2,8)+1),0))</f>
        <v>0</v>
      </c>
      <c r="G325" s="2">
        <f t="array" ref="G325">IF($A325="",0,IFERROR(_xlfn.SWITCH($E325,"MRP (Domestic)",_xlfn.XLOOKUP($A325,Domestic!$C:$C,Domestic!$BE:$BE),"ROW Manjari",_xlfn.XLOOKUP($A325,ROW_Manjari!$C:$C,ROW_Manjari!$BE:$BE),"USA Sea",_xlfn.XLOOKUP($A325,USA_Sea!$C:$C,USA_Sea!$BE:$BE),"Amazon USA Sea",_xlfn.XLOOKUP($A325,Amazon_USA_Sea!$C:$C,Amazon_USA_Sea!$AX:$AX),"USA Air",_xlfn.XLOOKUP($A325,USA_Air!$C:$C,USA_Air!$BE:$BE),"USA Amazon",_xlfn.XLOOKUP($A325,USA_Amazon_Air!$C:$C,USA_Amazon_Air!$BE:$BE),"UK",_xlfn.XLOOKUP($A325,UK_Order!$C:$C,UK_Order!$BE:$BE),"MENA",_xlfn.XLOOKUP($A325,MENA_Order!$C:$C,MENA_Order!$BE:$BE),0),0))</f>
        <v>0</v>
      </c>
      <c r="H325" s="2">
        <f t="shared" si="15"/>
        <v>0</v>
      </c>
      <c r="I325" s="4">
        <f t="shared" si="16"/>
        <v>0</v>
      </c>
      <c r="J325">
        <f t="shared" si="17"/>
        <v>43</v>
      </c>
    </row>
    <row r="326" spans="1:10" hidden="1">
      <c r="A326" t="str">
        <f t="array" ref="A326">IFERROR(INDEX(Summary!$D:$D,$J326)&amp;"","")</f>
        <v>FG00896</v>
      </c>
      <c r="B326" t="str">
        <f t="array" ref="B326">IF($A326="","",INDEX(Summary!$E:$E,$J326))</f>
        <v>Jaggery Powder 113 gram</v>
      </c>
      <c r="C326" t="str">
        <f t="array" ref="C326">IF($A326="","",INDEX(Summary!$B:$B,$J326))</f>
        <v>Jaggery</v>
      </c>
      <c r="D326" t="str">
        <f t="array" ref="D326">IF($A326="","",INDEX(Summary!$C:$C,$J326))</f>
        <v>C39</v>
      </c>
      <c r="E326" t="str">
        <f t="array" ref="E326">IF($A326="","",INDEX(Summary!$G$2:$N$2,MOD(ROW()-2,8)+1))</f>
        <v>USA Air</v>
      </c>
      <c r="F326" s="2">
        <f t="array" ref="F326">IF($A326="",0,IFERROR(INDEX(Summary!$G$3:$N$62,$J326-2,MOD(ROW()-2,8)+1),0))</f>
        <v>0</v>
      </c>
      <c r="G326" s="2">
        <f t="array" ref="G326">IF($A326="",0,IFERROR(_xlfn.SWITCH($E326,"MRP (Domestic)",_xlfn.XLOOKUP($A326,Domestic!$C:$C,Domestic!$BE:$BE),"ROW Manjari",_xlfn.XLOOKUP($A326,ROW_Manjari!$C:$C,ROW_Manjari!$BE:$BE),"USA Sea",_xlfn.XLOOKUP($A326,USA_Sea!$C:$C,USA_Sea!$BE:$BE),"Amazon USA Sea",_xlfn.XLOOKUP($A326,Amazon_USA_Sea!$C:$C,Amazon_USA_Sea!$AX:$AX),"USA Air",_xlfn.XLOOKUP($A326,USA_Air!$C:$C,USA_Air!$BE:$BE),"USA Amazon",_xlfn.XLOOKUP($A326,USA_Amazon_Air!$C:$C,USA_Amazon_Air!$BE:$BE),"UK",_xlfn.XLOOKUP($A326,UK_Order!$C:$C,UK_Order!$BE:$BE),"MENA",_xlfn.XLOOKUP($A326,MENA_Order!$C:$C,MENA_Order!$BE:$BE),0),0))</f>
        <v>0</v>
      </c>
      <c r="H326" s="2">
        <f t="shared" si="15"/>
        <v>0</v>
      </c>
      <c r="I326" s="4">
        <f t="shared" si="16"/>
        <v>0</v>
      </c>
      <c r="J326">
        <f t="shared" si="17"/>
        <v>43</v>
      </c>
    </row>
    <row r="327" spans="1:10" hidden="1">
      <c r="A327" t="str">
        <f t="array" ref="A327">IFERROR(INDEX(Summary!$D:$D,$J327)&amp;"","")</f>
        <v>FG00896</v>
      </c>
      <c r="B327" t="str">
        <f t="array" ref="B327">IF($A327="","",INDEX(Summary!$E:$E,$J327))</f>
        <v>Jaggery Powder 113 gram</v>
      </c>
      <c r="C327" t="str">
        <f t="array" ref="C327">IF($A327="","",INDEX(Summary!$B:$B,$J327))</f>
        <v>Jaggery</v>
      </c>
      <c r="D327" t="str">
        <f t="array" ref="D327">IF($A327="","",INDEX(Summary!$C:$C,$J327))</f>
        <v>C39</v>
      </c>
      <c r="E327" t="str">
        <f t="array" ref="E327">IF($A327="","",INDEX(Summary!$G$2:$N$2,MOD(ROW()-2,8)+1))</f>
        <v>USA Amazon</v>
      </c>
      <c r="F327" s="2">
        <f t="array" ref="F327">IF($A327="",0,IFERROR(INDEX(Summary!$G$3:$N$62,$J327-2,MOD(ROW()-2,8)+1),0))</f>
        <v>1910</v>
      </c>
      <c r="G327" s="2">
        <f t="array" ref="G327">IF($A327="",0,IFERROR(_xlfn.SWITCH($E327,"MRP (Domestic)",_xlfn.XLOOKUP($A327,Domestic!$C:$C,Domestic!$BE:$BE),"ROW Manjari",_xlfn.XLOOKUP($A327,ROW_Manjari!$C:$C,ROW_Manjari!$BE:$BE),"USA Sea",_xlfn.XLOOKUP($A327,USA_Sea!$C:$C,USA_Sea!$BE:$BE),"Amazon USA Sea",_xlfn.XLOOKUP($A327,Amazon_USA_Sea!$C:$C,Amazon_USA_Sea!$AX:$AX),"USA Air",_xlfn.XLOOKUP($A327,USA_Air!$C:$C,USA_Air!$BE:$BE),"USA Amazon",_xlfn.XLOOKUP($A327,USA_Amazon_Air!$C:$C,USA_Amazon_Air!$BE:$BE),"UK",_xlfn.XLOOKUP($A327,UK_Order!$C:$C,UK_Order!$BE:$BE),"MENA",_xlfn.XLOOKUP($A327,MENA_Order!$C:$C,MENA_Order!$BE:$BE),0),0))</f>
        <v>0</v>
      </c>
      <c r="H327" s="2">
        <f t="shared" si="15"/>
        <v>1910</v>
      </c>
      <c r="I327" s="4">
        <f t="shared" si="16"/>
        <v>0</v>
      </c>
      <c r="J327">
        <f t="shared" si="17"/>
        <v>43</v>
      </c>
    </row>
    <row r="328" spans="1:10" hidden="1">
      <c r="A328" t="str">
        <f t="array" ref="A328">IFERROR(INDEX(Summary!$D:$D,$J328)&amp;"","")</f>
        <v>FG00896</v>
      </c>
      <c r="B328" t="str">
        <f t="array" ref="B328">IF($A328="","",INDEX(Summary!$E:$E,$J328))</f>
        <v>Jaggery Powder 113 gram</v>
      </c>
      <c r="C328" t="str">
        <f t="array" ref="C328">IF($A328="","",INDEX(Summary!$B:$B,$J328))</f>
        <v>Jaggery</v>
      </c>
      <c r="D328" t="str">
        <f t="array" ref="D328">IF($A328="","",INDEX(Summary!$C:$C,$J328))</f>
        <v>C39</v>
      </c>
      <c r="E328" t="str">
        <f t="array" ref="E328">IF($A328="","",INDEX(Summary!$G$2:$N$2,MOD(ROW()-2,8)+1))</f>
        <v>UK</v>
      </c>
      <c r="F328" s="2">
        <f t="array" ref="F328">IF($A328="",0,IFERROR(INDEX(Summary!$G$3:$N$62,$J328-2,MOD(ROW()-2,8)+1),0))</f>
        <v>0</v>
      </c>
      <c r="G328" s="2">
        <f t="array" ref="G328">IF($A328="",0,IFERROR(_xlfn.SWITCH($E328,"MRP (Domestic)",_xlfn.XLOOKUP($A328,Domestic!$C:$C,Domestic!$BE:$BE),"ROW Manjari",_xlfn.XLOOKUP($A328,ROW_Manjari!$C:$C,ROW_Manjari!$BE:$BE),"USA Sea",_xlfn.XLOOKUP($A328,USA_Sea!$C:$C,USA_Sea!$BE:$BE),"Amazon USA Sea",_xlfn.XLOOKUP($A328,Amazon_USA_Sea!$C:$C,Amazon_USA_Sea!$AX:$AX),"USA Air",_xlfn.XLOOKUP($A328,USA_Air!$C:$C,USA_Air!$BE:$BE),"USA Amazon",_xlfn.XLOOKUP($A328,USA_Amazon_Air!$C:$C,USA_Amazon_Air!$BE:$BE),"UK",_xlfn.XLOOKUP($A328,UK_Order!$C:$C,UK_Order!$BE:$BE),"MENA",_xlfn.XLOOKUP($A328,MENA_Order!$C:$C,MENA_Order!$BE:$BE),0),0))</f>
        <v>0</v>
      </c>
      <c r="H328" s="2">
        <f t="shared" si="15"/>
        <v>0</v>
      </c>
      <c r="I328" s="4">
        <f t="shared" si="16"/>
        <v>0</v>
      </c>
      <c r="J328">
        <f t="shared" si="17"/>
        <v>43</v>
      </c>
    </row>
    <row r="329" spans="1:10">
      <c r="A329" t="str">
        <f t="array" ref="A329">IFERROR(INDEX(Summary!$D:$D,$J329)&amp;"","")</f>
        <v>FG00896</v>
      </c>
      <c r="B329" t="str">
        <f t="array" ref="B329">IF($A329="","",INDEX(Summary!$E:$E,$J329))</f>
        <v>Jaggery Powder 113 gram</v>
      </c>
      <c r="C329" t="str">
        <f t="array" ref="C329">IF($A329="","",INDEX(Summary!$B:$B,$J329))</f>
        <v>Jaggery</v>
      </c>
      <c r="D329" t="str">
        <f t="array" ref="D329">IF($A329="","",INDEX(Summary!$C:$C,$J329))</f>
        <v>C39</v>
      </c>
      <c r="E329" t="str">
        <f t="array" ref="E329">IF($A329="","",INDEX(Summary!$G$2:$N$2,MOD(ROW()-2,8)+1))</f>
        <v>MENA</v>
      </c>
      <c r="F329" s="2">
        <f t="array" ref="F329">IF($A329="",0,IFERROR(INDEX(Summary!$G$3:$N$62,$J329-2,MOD(ROW()-2,8)+1),0))</f>
        <v>0</v>
      </c>
      <c r="G329" s="2">
        <f t="array" ref="G329">IF($A329="",0,IFERROR(_xlfn.SWITCH($E329,"MRP (Domestic)",_xlfn.XLOOKUP($A329,Domestic!$C:$C,Domestic!$BE:$BE),"ROW Manjari",_xlfn.XLOOKUP($A329,ROW_Manjari!$C:$C,ROW_Manjari!$BE:$BE),"USA Sea",_xlfn.XLOOKUP($A329,USA_Sea!$C:$C,USA_Sea!$BE:$BE),"Amazon USA Sea",_xlfn.XLOOKUP($A329,Amazon_USA_Sea!$C:$C,Amazon_USA_Sea!$AX:$AX),"USA Air",_xlfn.XLOOKUP($A329,USA_Air!$C:$C,USA_Air!$BE:$BE),"USA Amazon",_xlfn.XLOOKUP($A329,USA_Amazon_Air!$C:$C,USA_Amazon_Air!$BE:$BE),"UK",_xlfn.XLOOKUP($A329,UK_Order!$C:$C,UK_Order!$BE:$BE),"MENA",_xlfn.XLOOKUP($A329,MENA_Order!$C:$C,MENA_Order!$BE:$BE),0),0))</f>
        <v>0</v>
      </c>
      <c r="H329" s="2">
        <f t="shared" si="15"/>
        <v>0</v>
      </c>
      <c r="I329" s="4">
        <f t="shared" si="16"/>
        <v>0</v>
      </c>
      <c r="J329">
        <f t="shared" si="17"/>
        <v>43</v>
      </c>
    </row>
    <row r="330" spans="1:10" hidden="1">
      <c r="A330" t="str">
        <f t="array" ref="A330">IFERROR(INDEX(Summary!$D:$D,$J330)&amp;"","")</f>
        <v>USFG00242</v>
      </c>
      <c r="B330" t="str">
        <f t="array" ref="B330">IF($A330="","",INDEX(Summary!$E:$E,$J330))</f>
        <v>Sugarcane jaggery powder 16oz (4oz*4) - Units</v>
      </c>
      <c r="C330" t="str">
        <f t="array" ref="C330">IF($A330="","",INDEX(Summary!$B:$B,$J330))</f>
        <v>Jaggery</v>
      </c>
      <c r="D330" t="str">
        <f t="array" ref="D330">IF($A330="","",INDEX(Summary!$C:$C,$J330))</f>
        <v>C39</v>
      </c>
      <c r="E330" t="str">
        <f t="array" ref="E330">IF($A330="","",INDEX(Summary!$G$2:$N$2,MOD(ROW()-2,8)+1))</f>
        <v>MRP (Domestic)</v>
      </c>
      <c r="F330" s="2">
        <f t="array" ref="F330">IF($A330="",0,IFERROR(INDEX(Summary!$G$3:$N$62,$J330-2,MOD(ROW()-2,8)+1),0))</f>
        <v>0</v>
      </c>
      <c r="G330" s="2">
        <f t="array" ref="G330">IF($A330="",0,IFERROR(_xlfn.SWITCH($E330,"MRP (Domestic)",_xlfn.XLOOKUP($A330,Domestic!$C:$C,Domestic!$BE:$BE),"ROW Manjari",_xlfn.XLOOKUP($A330,ROW_Manjari!$C:$C,ROW_Manjari!$BE:$BE),"USA Sea",_xlfn.XLOOKUP($A330,USA_Sea!$C:$C,USA_Sea!$BE:$BE),"Amazon USA Sea",_xlfn.XLOOKUP($A330,Amazon_USA_Sea!$C:$C,Amazon_USA_Sea!$AX:$AX),"USA Air",_xlfn.XLOOKUP($A330,USA_Air!$C:$C,USA_Air!$BE:$BE),"USA Amazon",_xlfn.XLOOKUP($A330,USA_Amazon_Air!$C:$C,USA_Amazon_Air!$BE:$BE),"UK",_xlfn.XLOOKUP($A330,UK_Order!$C:$C,UK_Order!$BE:$BE),"MENA",_xlfn.XLOOKUP($A330,MENA_Order!$C:$C,MENA_Order!$BE:$BE),0),0))</f>
        <v>0</v>
      </c>
      <c r="H330" s="2">
        <f t="shared" si="15"/>
        <v>0</v>
      </c>
      <c r="I330" s="4">
        <f t="shared" si="16"/>
        <v>0</v>
      </c>
      <c r="J330">
        <f t="shared" si="17"/>
        <v>44</v>
      </c>
    </row>
    <row r="331" spans="1:10" hidden="1">
      <c r="A331" t="str">
        <f t="array" ref="A331">IFERROR(INDEX(Summary!$D:$D,$J331)&amp;"","")</f>
        <v>USFG00242</v>
      </c>
      <c r="B331" t="str">
        <f t="array" ref="B331">IF($A331="","",INDEX(Summary!$E:$E,$J331))</f>
        <v>Sugarcane jaggery powder 16oz (4oz*4) - Units</v>
      </c>
      <c r="C331" t="str">
        <f t="array" ref="C331">IF($A331="","",INDEX(Summary!$B:$B,$J331))</f>
        <v>Jaggery</v>
      </c>
      <c r="D331" t="str">
        <f t="array" ref="D331">IF($A331="","",INDEX(Summary!$C:$C,$J331))</f>
        <v>C39</v>
      </c>
      <c r="E331" t="str">
        <f t="array" ref="E331">IF($A331="","",INDEX(Summary!$G$2:$N$2,MOD(ROW()-2,8)+1))</f>
        <v>ROW Manjari</v>
      </c>
      <c r="F331" s="2">
        <f t="array" ref="F331">IF($A331="",0,IFERROR(INDEX(Summary!$G$3:$N$62,$J331-2,MOD(ROW()-2,8)+1),0))</f>
        <v>135</v>
      </c>
      <c r="G331" s="2">
        <f t="array" ref="G331">IF($A331="",0,IFERROR(_xlfn.SWITCH($E331,"MRP (Domestic)",_xlfn.XLOOKUP($A331,Domestic!$C:$C,Domestic!$BE:$BE),"ROW Manjari",_xlfn.XLOOKUP($A331,ROW_Manjari!$C:$C,ROW_Manjari!$BE:$BE),"USA Sea",_xlfn.XLOOKUP($A331,USA_Sea!$C:$C,USA_Sea!$BE:$BE),"Amazon USA Sea",_xlfn.XLOOKUP($A331,Amazon_USA_Sea!$C:$C,Amazon_USA_Sea!$AX:$AX),"USA Air",_xlfn.XLOOKUP($A331,USA_Air!$C:$C,USA_Air!$BE:$BE),"USA Amazon",_xlfn.XLOOKUP($A331,USA_Amazon_Air!$C:$C,USA_Amazon_Air!$BE:$BE),"UK",_xlfn.XLOOKUP($A331,UK_Order!$C:$C,UK_Order!$BE:$BE),"MENA",_xlfn.XLOOKUP($A331,MENA_Order!$C:$C,MENA_Order!$BE:$BE),0),0))</f>
        <v>0</v>
      </c>
      <c r="H331" s="2">
        <f t="shared" si="15"/>
        <v>135</v>
      </c>
      <c r="I331" s="4">
        <f t="shared" si="16"/>
        <v>0</v>
      </c>
      <c r="J331">
        <f t="shared" si="17"/>
        <v>44</v>
      </c>
    </row>
    <row r="332" spans="1:10" hidden="1">
      <c r="A332" t="str">
        <f t="array" ref="A332">IFERROR(INDEX(Summary!$D:$D,$J332)&amp;"","")</f>
        <v>USFG00242</v>
      </c>
      <c r="B332" t="str">
        <f t="array" ref="B332">IF($A332="","",INDEX(Summary!$E:$E,$J332))</f>
        <v>Sugarcane jaggery powder 16oz (4oz*4) - Units</v>
      </c>
      <c r="C332" t="str">
        <f t="array" ref="C332">IF($A332="","",INDEX(Summary!$B:$B,$J332))</f>
        <v>Jaggery</v>
      </c>
      <c r="D332" t="str">
        <f t="array" ref="D332">IF($A332="","",INDEX(Summary!$C:$C,$J332))</f>
        <v>C39</v>
      </c>
      <c r="E332" t="str">
        <f t="array" ref="E332">IF($A332="","",INDEX(Summary!$G$2:$N$2,MOD(ROW()-2,8)+1))</f>
        <v>USA Sea</v>
      </c>
      <c r="F332" s="2">
        <f t="array" ref="F332">IF($A332="",0,IFERROR(INDEX(Summary!$G$3:$N$62,$J332-2,MOD(ROW()-2,8)+1),0))</f>
        <v>0</v>
      </c>
      <c r="G332" s="2">
        <f t="array" ref="G332">IF($A332="",0,IFERROR(_xlfn.SWITCH($E332,"MRP (Domestic)",_xlfn.XLOOKUP($A332,Domestic!$C:$C,Domestic!$BE:$BE),"ROW Manjari",_xlfn.XLOOKUP($A332,ROW_Manjari!$C:$C,ROW_Manjari!$BE:$BE),"USA Sea",_xlfn.XLOOKUP($A332,USA_Sea!$C:$C,USA_Sea!$BE:$BE),"Amazon USA Sea",_xlfn.XLOOKUP($A332,Amazon_USA_Sea!$C:$C,Amazon_USA_Sea!$AX:$AX),"USA Air",_xlfn.XLOOKUP($A332,USA_Air!$C:$C,USA_Air!$BE:$BE),"USA Amazon",_xlfn.XLOOKUP($A332,USA_Amazon_Air!$C:$C,USA_Amazon_Air!$BE:$BE),"UK",_xlfn.XLOOKUP($A332,UK_Order!$C:$C,UK_Order!$BE:$BE),"MENA",_xlfn.XLOOKUP($A332,MENA_Order!$C:$C,MENA_Order!$BE:$BE),0),0))</f>
        <v>0</v>
      </c>
      <c r="H332" s="2">
        <f t="shared" si="15"/>
        <v>0</v>
      </c>
      <c r="I332" s="4">
        <f t="shared" si="16"/>
        <v>0</v>
      </c>
      <c r="J332">
        <f t="shared" si="17"/>
        <v>44</v>
      </c>
    </row>
    <row r="333" spans="1:10" hidden="1">
      <c r="A333" t="str">
        <f t="array" ref="A333">IFERROR(INDEX(Summary!$D:$D,$J333)&amp;"","")</f>
        <v>USFG00242</v>
      </c>
      <c r="B333" t="str">
        <f t="array" ref="B333">IF($A333="","",INDEX(Summary!$E:$E,$J333))</f>
        <v>Sugarcane jaggery powder 16oz (4oz*4) - Units</v>
      </c>
      <c r="C333" t="str">
        <f t="array" ref="C333">IF($A333="","",INDEX(Summary!$B:$B,$J333))</f>
        <v>Jaggery</v>
      </c>
      <c r="D333" t="str">
        <f t="array" ref="D333">IF($A333="","",INDEX(Summary!$C:$C,$J333))</f>
        <v>C39</v>
      </c>
      <c r="E333" t="str">
        <f t="array" ref="E333">IF($A333="","",INDEX(Summary!$G$2:$N$2,MOD(ROW()-2,8)+1))</f>
        <v>Amazon USA Sea</v>
      </c>
      <c r="F333" s="2">
        <f t="array" ref="F333">IF($A333="",0,IFERROR(INDEX(Summary!$G$3:$N$62,$J333-2,MOD(ROW()-2,8)+1),0))</f>
        <v>0</v>
      </c>
      <c r="G333" s="2">
        <f t="array" ref="G333">IF($A333="",0,IFERROR(_xlfn.SWITCH($E333,"MRP (Domestic)",_xlfn.XLOOKUP($A333,Domestic!$C:$C,Domestic!$BE:$BE),"ROW Manjari",_xlfn.XLOOKUP($A333,ROW_Manjari!$C:$C,ROW_Manjari!$BE:$BE),"USA Sea",_xlfn.XLOOKUP($A333,USA_Sea!$C:$C,USA_Sea!$BE:$BE),"Amazon USA Sea",_xlfn.XLOOKUP($A333,Amazon_USA_Sea!$C:$C,Amazon_USA_Sea!$AX:$AX),"USA Air",_xlfn.XLOOKUP($A333,USA_Air!$C:$C,USA_Air!$BE:$BE),"USA Amazon",_xlfn.XLOOKUP($A333,USA_Amazon_Air!$C:$C,USA_Amazon_Air!$BE:$BE),"UK",_xlfn.XLOOKUP($A333,UK_Order!$C:$C,UK_Order!$BE:$BE),"MENA",_xlfn.XLOOKUP($A333,MENA_Order!$C:$C,MENA_Order!$BE:$BE),0),0))</f>
        <v>0</v>
      </c>
      <c r="H333" s="2">
        <f t="shared" si="15"/>
        <v>0</v>
      </c>
      <c r="I333" s="4">
        <f t="shared" si="16"/>
        <v>0</v>
      </c>
      <c r="J333">
        <f t="shared" si="17"/>
        <v>44</v>
      </c>
    </row>
    <row r="334" spans="1:10" hidden="1">
      <c r="A334" t="str">
        <f t="array" ref="A334">IFERROR(INDEX(Summary!$D:$D,$J334)&amp;"","")</f>
        <v>USFG00242</v>
      </c>
      <c r="B334" t="str">
        <f t="array" ref="B334">IF($A334="","",INDEX(Summary!$E:$E,$J334))</f>
        <v>Sugarcane jaggery powder 16oz (4oz*4) - Units</v>
      </c>
      <c r="C334" t="str">
        <f t="array" ref="C334">IF($A334="","",INDEX(Summary!$B:$B,$J334))</f>
        <v>Jaggery</v>
      </c>
      <c r="D334" t="str">
        <f t="array" ref="D334">IF($A334="","",INDEX(Summary!$C:$C,$J334))</f>
        <v>C39</v>
      </c>
      <c r="E334" t="str">
        <f t="array" ref="E334">IF($A334="","",INDEX(Summary!$G$2:$N$2,MOD(ROW()-2,8)+1))</f>
        <v>USA Air</v>
      </c>
      <c r="F334" s="2">
        <f t="array" ref="F334">IF($A334="",0,IFERROR(INDEX(Summary!$G$3:$N$62,$J334-2,MOD(ROW()-2,8)+1),0))</f>
        <v>0</v>
      </c>
      <c r="G334" s="2">
        <f t="array" ref="G334">IF($A334="",0,IFERROR(_xlfn.SWITCH($E334,"MRP (Domestic)",_xlfn.XLOOKUP($A334,Domestic!$C:$C,Domestic!$BE:$BE),"ROW Manjari",_xlfn.XLOOKUP($A334,ROW_Manjari!$C:$C,ROW_Manjari!$BE:$BE),"USA Sea",_xlfn.XLOOKUP($A334,USA_Sea!$C:$C,USA_Sea!$BE:$BE),"Amazon USA Sea",_xlfn.XLOOKUP($A334,Amazon_USA_Sea!$C:$C,Amazon_USA_Sea!$AX:$AX),"USA Air",_xlfn.XLOOKUP($A334,USA_Air!$C:$C,USA_Air!$BE:$BE),"USA Amazon",_xlfn.XLOOKUP($A334,USA_Amazon_Air!$C:$C,USA_Amazon_Air!$BE:$BE),"UK",_xlfn.XLOOKUP($A334,UK_Order!$C:$C,UK_Order!$BE:$BE),"MENA",_xlfn.XLOOKUP($A334,MENA_Order!$C:$C,MENA_Order!$BE:$BE),0),0))</f>
        <v>0</v>
      </c>
      <c r="H334" s="2">
        <f t="shared" si="15"/>
        <v>0</v>
      </c>
      <c r="I334" s="4">
        <f t="shared" si="16"/>
        <v>0</v>
      </c>
      <c r="J334">
        <f t="shared" si="17"/>
        <v>44</v>
      </c>
    </row>
    <row r="335" spans="1:10" hidden="1">
      <c r="A335" t="str">
        <f t="array" ref="A335">IFERROR(INDEX(Summary!$D:$D,$J335)&amp;"","")</f>
        <v>USFG00242</v>
      </c>
      <c r="B335" t="str">
        <f t="array" ref="B335">IF($A335="","",INDEX(Summary!$E:$E,$J335))</f>
        <v>Sugarcane jaggery powder 16oz (4oz*4) - Units</v>
      </c>
      <c r="C335" t="str">
        <f t="array" ref="C335">IF($A335="","",INDEX(Summary!$B:$B,$J335))</f>
        <v>Jaggery</v>
      </c>
      <c r="D335" t="str">
        <f t="array" ref="D335">IF($A335="","",INDEX(Summary!$C:$C,$J335))</f>
        <v>C39</v>
      </c>
      <c r="E335" t="str">
        <f t="array" ref="E335">IF($A335="","",INDEX(Summary!$G$2:$N$2,MOD(ROW()-2,8)+1))</f>
        <v>USA Amazon</v>
      </c>
      <c r="F335" s="2">
        <f t="array" ref="F335">IF($A335="",0,IFERROR(INDEX(Summary!$G$3:$N$62,$J335-2,MOD(ROW()-2,8)+1),0))</f>
        <v>0</v>
      </c>
      <c r="G335" s="2">
        <f t="array" ref="G335">IF($A335="",0,IFERROR(_xlfn.SWITCH($E335,"MRP (Domestic)",_xlfn.XLOOKUP($A335,Domestic!$C:$C,Domestic!$BE:$BE),"ROW Manjari",_xlfn.XLOOKUP($A335,ROW_Manjari!$C:$C,ROW_Manjari!$BE:$BE),"USA Sea",_xlfn.XLOOKUP($A335,USA_Sea!$C:$C,USA_Sea!$BE:$BE),"Amazon USA Sea",_xlfn.XLOOKUP($A335,Amazon_USA_Sea!$C:$C,Amazon_USA_Sea!$AX:$AX),"USA Air",_xlfn.XLOOKUP($A335,USA_Air!$C:$C,USA_Air!$BE:$BE),"USA Amazon",_xlfn.XLOOKUP($A335,USA_Amazon_Air!$C:$C,USA_Amazon_Air!$BE:$BE),"UK",_xlfn.XLOOKUP($A335,UK_Order!$C:$C,UK_Order!$BE:$BE),"MENA",_xlfn.XLOOKUP($A335,MENA_Order!$C:$C,MENA_Order!$BE:$BE),0),0))</f>
        <v>0</v>
      </c>
      <c r="H335" s="2">
        <f t="shared" si="15"/>
        <v>0</v>
      </c>
      <c r="I335" s="4">
        <f t="shared" si="16"/>
        <v>0</v>
      </c>
      <c r="J335">
        <f t="shared" si="17"/>
        <v>44</v>
      </c>
    </row>
    <row r="336" spans="1:10" hidden="1">
      <c r="A336" t="str">
        <f t="array" ref="A336">IFERROR(INDEX(Summary!$D:$D,$J336)&amp;"","")</f>
        <v>USFG00242</v>
      </c>
      <c r="B336" t="str">
        <f t="array" ref="B336">IF($A336="","",INDEX(Summary!$E:$E,$J336))</f>
        <v>Sugarcane jaggery powder 16oz (4oz*4) - Units</v>
      </c>
      <c r="C336" t="str">
        <f t="array" ref="C336">IF($A336="","",INDEX(Summary!$B:$B,$J336))</f>
        <v>Jaggery</v>
      </c>
      <c r="D336" t="str">
        <f t="array" ref="D336">IF($A336="","",INDEX(Summary!$C:$C,$J336))</f>
        <v>C39</v>
      </c>
      <c r="E336" t="str">
        <f t="array" ref="E336">IF($A336="","",INDEX(Summary!$G$2:$N$2,MOD(ROW()-2,8)+1))</f>
        <v>UK</v>
      </c>
      <c r="F336" s="2">
        <f t="array" ref="F336">IF($A336="",0,IFERROR(INDEX(Summary!$G$3:$N$62,$J336-2,MOD(ROW()-2,8)+1),0))</f>
        <v>0</v>
      </c>
      <c r="G336" s="2">
        <f t="array" ref="G336">IF($A336="",0,IFERROR(_xlfn.SWITCH($E336,"MRP (Domestic)",_xlfn.XLOOKUP($A336,Domestic!$C:$C,Domestic!$BE:$BE),"ROW Manjari",_xlfn.XLOOKUP($A336,ROW_Manjari!$C:$C,ROW_Manjari!$BE:$BE),"USA Sea",_xlfn.XLOOKUP($A336,USA_Sea!$C:$C,USA_Sea!$BE:$BE),"Amazon USA Sea",_xlfn.XLOOKUP($A336,Amazon_USA_Sea!$C:$C,Amazon_USA_Sea!$AX:$AX),"USA Air",_xlfn.XLOOKUP($A336,USA_Air!$C:$C,USA_Air!$BE:$BE),"USA Amazon",_xlfn.XLOOKUP($A336,USA_Amazon_Air!$C:$C,USA_Amazon_Air!$BE:$BE),"UK",_xlfn.XLOOKUP($A336,UK_Order!$C:$C,UK_Order!$BE:$BE),"MENA",_xlfn.XLOOKUP($A336,MENA_Order!$C:$C,MENA_Order!$BE:$BE),0),0))</f>
        <v>0</v>
      </c>
      <c r="H336" s="2">
        <f t="shared" si="15"/>
        <v>0</v>
      </c>
      <c r="I336" s="4">
        <f t="shared" si="16"/>
        <v>0</v>
      </c>
      <c r="J336">
        <f t="shared" si="17"/>
        <v>44</v>
      </c>
    </row>
    <row r="337" spans="1:10">
      <c r="A337" t="str">
        <f t="array" ref="A337">IFERROR(INDEX(Summary!$D:$D,$J337)&amp;"","")</f>
        <v>USFG00242</v>
      </c>
      <c r="B337" t="str">
        <f t="array" ref="B337">IF($A337="","",INDEX(Summary!$E:$E,$J337))</f>
        <v>Sugarcane jaggery powder 16oz (4oz*4) - Units</v>
      </c>
      <c r="C337" t="str">
        <f t="array" ref="C337">IF($A337="","",INDEX(Summary!$B:$B,$J337))</f>
        <v>Jaggery</v>
      </c>
      <c r="D337" t="str">
        <f t="array" ref="D337">IF($A337="","",INDEX(Summary!$C:$C,$J337))</f>
        <v>C39</v>
      </c>
      <c r="E337" t="str">
        <f t="array" ref="E337">IF($A337="","",INDEX(Summary!$G$2:$N$2,MOD(ROW()-2,8)+1))</f>
        <v>MENA</v>
      </c>
      <c r="F337" s="2">
        <f t="array" ref="F337">IF($A337="",0,IFERROR(INDEX(Summary!$G$3:$N$62,$J337-2,MOD(ROW()-2,8)+1),0))</f>
        <v>0</v>
      </c>
      <c r="G337" s="2">
        <f t="array" ref="G337">IF($A337="",0,IFERROR(_xlfn.SWITCH($E337,"MRP (Domestic)",_xlfn.XLOOKUP($A337,Domestic!$C:$C,Domestic!$BE:$BE),"ROW Manjari",_xlfn.XLOOKUP($A337,ROW_Manjari!$C:$C,ROW_Manjari!$BE:$BE),"USA Sea",_xlfn.XLOOKUP($A337,USA_Sea!$C:$C,USA_Sea!$BE:$BE),"Amazon USA Sea",_xlfn.XLOOKUP($A337,Amazon_USA_Sea!$C:$C,Amazon_USA_Sea!$AX:$AX),"USA Air",_xlfn.XLOOKUP($A337,USA_Air!$C:$C,USA_Air!$BE:$BE),"USA Amazon",_xlfn.XLOOKUP($A337,USA_Amazon_Air!$C:$C,USA_Amazon_Air!$BE:$BE),"UK",_xlfn.XLOOKUP($A337,UK_Order!$C:$C,UK_Order!$BE:$BE),"MENA",_xlfn.XLOOKUP($A337,MENA_Order!$C:$C,MENA_Order!$BE:$BE),0),0))</f>
        <v>0</v>
      </c>
      <c r="H337" s="2">
        <f t="shared" si="15"/>
        <v>0</v>
      </c>
      <c r="I337" s="4">
        <f t="shared" si="16"/>
        <v>0</v>
      </c>
      <c r="J337">
        <f t="shared" si="17"/>
        <v>44</v>
      </c>
    </row>
    <row r="338" spans="1:10" hidden="1">
      <c r="A338" t="str">
        <f t="array" ref="A338">IFERROR(INDEX(Summary!$D:$D,$J338)&amp;"","")</f>
        <v>FG00929</v>
      </c>
      <c r="B338" t="str">
        <f t="array" ref="B338">IF($A338="","",INDEX(Summary!$E:$E,$J338))</f>
        <v>Spiced Jaggery cubes - 500gm</v>
      </c>
      <c r="C338" t="str">
        <f t="array" ref="C338">IF($A338="","",INDEX(Summary!$B:$B,$J338))</f>
        <v>Jaggery</v>
      </c>
      <c r="D338" t="str">
        <f t="array" ref="D338">IF($A338="","",INDEX(Summary!$C:$C,$J338))</f>
        <v>C39</v>
      </c>
      <c r="E338" t="str">
        <f t="array" ref="E338">IF($A338="","",INDEX(Summary!$G$2:$N$2,MOD(ROW()-2,8)+1))</f>
        <v>MRP (Domestic)</v>
      </c>
      <c r="F338" s="2">
        <f t="array" ref="F338">IF($A338="",0,IFERROR(INDEX(Summary!$G$3:$N$62,$J338-2,MOD(ROW()-2,8)+1),0))</f>
        <v>0</v>
      </c>
      <c r="G338" s="2">
        <f t="array" ref="G338">IF($A338="",0,IFERROR(_xlfn.SWITCH($E338,"MRP (Domestic)",_xlfn.XLOOKUP($A338,Domestic!$C:$C,Domestic!$BE:$BE),"ROW Manjari",_xlfn.XLOOKUP($A338,ROW_Manjari!$C:$C,ROW_Manjari!$BE:$BE),"USA Sea",_xlfn.XLOOKUP($A338,USA_Sea!$C:$C,USA_Sea!$BE:$BE),"Amazon USA Sea",_xlfn.XLOOKUP($A338,Amazon_USA_Sea!$C:$C,Amazon_USA_Sea!$AX:$AX),"USA Air",_xlfn.XLOOKUP($A338,USA_Air!$C:$C,USA_Air!$BE:$BE),"USA Amazon",_xlfn.XLOOKUP($A338,USA_Amazon_Air!$C:$C,USA_Amazon_Air!$BE:$BE),"UK",_xlfn.XLOOKUP($A338,UK_Order!$C:$C,UK_Order!$BE:$BE),"MENA",_xlfn.XLOOKUP($A338,MENA_Order!$C:$C,MENA_Order!$BE:$BE),0),0))</f>
        <v>285</v>
      </c>
      <c r="H338" s="2">
        <f t="shared" si="15"/>
        <v>0</v>
      </c>
      <c r="I338" s="4">
        <f t="shared" si="16"/>
        <v>0</v>
      </c>
      <c r="J338">
        <f t="shared" si="17"/>
        <v>45</v>
      </c>
    </row>
    <row r="339" spans="1:10" hidden="1">
      <c r="A339" t="str">
        <f t="array" ref="A339">IFERROR(INDEX(Summary!$D:$D,$J339)&amp;"","")</f>
        <v>FG00929</v>
      </c>
      <c r="B339" t="str">
        <f t="array" ref="B339">IF($A339="","",INDEX(Summary!$E:$E,$J339))</f>
        <v>Spiced Jaggery cubes - 500gm</v>
      </c>
      <c r="C339" t="str">
        <f t="array" ref="C339">IF($A339="","",INDEX(Summary!$B:$B,$J339))</f>
        <v>Jaggery</v>
      </c>
      <c r="D339" t="str">
        <f t="array" ref="D339">IF($A339="","",INDEX(Summary!$C:$C,$J339))</f>
        <v>C39</v>
      </c>
      <c r="E339" t="str">
        <f t="array" ref="E339">IF($A339="","",INDEX(Summary!$G$2:$N$2,MOD(ROW()-2,8)+1))</f>
        <v>ROW Manjari</v>
      </c>
      <c r="F339" s="2">
        <f t="array" ref="F339">IF($A339="",0,IFERROR(INDEX(Summary!$G$3:$N$62,$J339-2,MOD(ROW()-2,8)+1),0))</f>
        <v>0</v>
      </c>
      <c r="G339" s="2">
        <f t="array" ref="G339">IF($A339="",0,IFERROR(_xlfn.SWITCH($E339,"MRP (Domestic)",_xlfn.XLOOKUP($A339,Domestic!$C:$C,Domestic!$BE:$BE),"ROW Manjari",_xlfn.XLOOKUP($A339,ROW_Manjari!$C:$C,ROW_Manjari!$BE:$BE),"USA Sea",_xlfn.XLOOKUP($A339,USA_Sea!$C:$C,USA_Sea!$BE:$BE),"Amazon USA Sea",_xlfn.XLOOKUP($A339,Amazon_USA_Sea!$C:$C,Amazon_USA_Sea!$AX:$AX),"USA Air",_xlfn.XLOOKUP($A339,USA_Air!$C:$C,USA_Air!$BE:$BE),"USA Amazon",_xlfn.XLOOKUP($A339,USA_Amazon_Air!$C:$C,USA_Amazon_Air!$BE:$BE),"UK",_xlfn.XLOOKUP($A339,UK_Order!$C:$C,UK_Order!$BE:$BE),"MENA",_xlfn.XLOOKUP($A339,MENA_Order!$C:$C,MENA_Order!$BE:$BE),0),0))</f>
        <v>0</v>
      </c>
      <c r="H339" s="2">
        <f t="shared" si="15"/>
        <v>0</v>
      </c>
      <c r="I339" s="4">
        <f t="shared" si="16"/>
        <v>0</v>
      </c>
      <c r="J339">
        <f t="shared" si="17"/>
        <v>45</v>
      </c>
    </row>
    <row r="340" spans="1:10" hidden="1">
      <c r="A340" t="str">
        <f t="array" ref="A340">IFERROR(INDEX(Summary!$D:$D,$J340)&amp;"","")</f>
        <v>FG00929</v>
      </c>
      <c r="B340" t="str">
        <f t="array" ref="B340">IF($A340="","",INDEX(Summary!$E:$E,$J340))</f>
        <v>Spiced Jaggery cubes - 500gm</v>
      </c>
      <c r="C340" t="str">
        <f t="array" ref="C340">IF($A340="","",INDEX(Summary!$B:$B,$J340))</f>
        <v>Jaggery</v>
      </c>
      <c r="D340" t="str">
        <f t="array" ref="D340">IF($A340="","",INDEX(Summary!$C:$C,$J340))</f>
        <v>C39</v>
      </c>
      <c r="E340" t="str">
        <f t="array" ref="E340">IF($A340="","",INDEX(Summary!$G$2:$N$2,MOD(ROW()-2,8)+1))</f>
        <v>USA Sea</v>
      </c>
      <c r="F340" s="2">
        <f t="array" ref="F340">IF($A340="",0,IFERROR(INDEX(Summary!$G$3:$N$62,$J340-2,MOD(ROW()-2,8)+1),0))</f>
        <v>0</v>
      </c>
      <c r="G340" s="2">
        <f t="array" ref="G340">IF($A340="",0,IFERROR(_xlfn.SWITCH($E340,"MRP (Domestic)",_xlfn.XLOOKUP($A340,Domestic!$C:$C,Domestic!$BE:$BE),"ROW Manjari",_xlfn.XLOOKUP($A340,ROW_Manjari!$C:$C,ROW_Manjari!$BE:$BE),"USA Sea",_xlfn.XLOOKUP($A340,USA_Sea!$C:$C,USA_Sea!$BE:$BE),"Amazon USA Sea",_xlfn.XLOOKUP($A340,Amazon_USA_Sea!$C:$C,Amazon_USA_Sea!$AX:$AX),"USA Air",_xlfn.XLOOKUP($A340,USA_Air!$C:$C,USA_Air!$BE:$BE),"USA Amazon",_xlfn.XLOOKUP($A340,USA_Amazon_Air!$C:$C,USA_Amazon_Air!$BE:$BE),"UK",_xlfn.XLOOKUP($A340,UK_Order!$C:$C,UK_Order!$BE:$BE),"MENA",_xlfn.XLOOKUP($A340,MENA_Order!$C:$C,MENA_Order!$BE:$BE),0),0))</f>
        <v>0</v>
      </c>
      <c r="H340" s="2">
        <f t="shared" si="15"/>
        <v>0</v>
      </c>
      <c r="I340" s="4">
        <f t="shared" si="16"/>
        <v>0</v>
      </c>
      <c r="J340">
        <f t="shared" si="17"/>
        <v>45</v>
      </c>
    </row>
    <row r="341" spans="1:10" hidden="1">
      <c r="A341" t="str">
        <f t="array" ref="A341">IFERROR(INDEX(Summary!$D:$D,$J341)&amp;"","")</f>
        <v>FG00929</v>
      </c>
      <c r="B341" t="str">
        <f t="array" ref="B341">IF($A341="","",INDEX(Summary!$E:$E,$J341))</f>
        <v>Spiced Jaggery cubes - 500gm</v>
      </c>
      <c r="C341" t="str">
        <f t="array" ref="C341">IF($A341="","",INDEX(Summary!$B:$B,$J341))</f>
        <v>Jaggery</v>
      </c>
      <c r="D341" t="str">
        <f t="array" ref="D341">IF($A341="","",INDEX(Summary!$C:$C,$J341))</f>
        <v>C39</v>
      </c>
      <c r="E341" t="str">
        <f t="array" ref="E341">IF($A341="","",INDEX(Summary!$G$2:$N$2,MOD(ROW()-2,8)+1))</f>
        <v>Amazon USA Sea</v>
      </c>
      <c r="F341" s="2">
        <f t="array" ref="F341">IF($A341="",0,IFERROR(INDEX(Summary!$G$3:$N$62,$J341-2,MOD(ROW()-2,8)+1),0))</f>
        <v>0</v>
      </c>
      <c r="G341" s="2">
        <f t="array" ref="G341">IF($A341="",0,IFERROR(_xlfn.SWITCH($E341,"MRP (Domestic)",_xlfn.XLOOKUP($A341,Domestic!$C:$C,Domestic!$BE:$BE),"ROW Manjari",_xlfn.XLOOKUP($A341,ROW_Manjari!$C:$C,ROW_Manjari!$BE:$BE),"USA Sea",_xlfn.XLOOKUP($A341,USA_Sea!$C:$C,USA_Sea!$BE:$BE),"Amazon USA Sea",_xlfn.XLOOKUP($A341,Amazon_USA_Sea!$C:$C,Amazon_USA_Sea!$AX:$AX),"USA Air",_xlfn.XLOOKUP($A341,USA_Air!$C:$C,USA_Air!$BE:$BE),"USA Amazon",_xlfn.XLOOKUP($A341,USA_Amazon_Air!$C:$C,USA_Amazon_Air!$BE:$BE),"UK",_xlfn.XLOOKUP($A341,UK_Order!$C:$C,UK_Order!$BE:$BE),"MENA",_xlfn.XLOOKUP($A341,MENA_Order!$C:$C,MENA_Order!$BE:$BE),0),0))</f>
        <v>0</v>
      </c>
      <c r="H341" s="2">
        <f t="shared" si="15"/>
        <v>0</v>
      </c>
      <c r="I341" s="4">
        <f t="shared" si="16"/>
        <v>0</v>
      </c>
      <c r="J341">
        <f t="shared" si="17"/>
        <v>45</v>
      </c>
    </row>
    <row r="342" spans="1:10" hidden="1">
      <c r="A342" t="str">
        <f t="array" ref="A342">IFERROR(INDEX(Summary!$D:$D,$J342)&amp;"","")</f>
        <v>FG00929</v>
      </c>
      <c r="B342" t="str">
        <f t="array" ref="B342">IF($A342="","",INDEX(Summary!$E:$E,$J342))</f>
        <v>Spiced Jaggery cubes - 500gm</v>
      </c>
      <c r="C342" t="str">
        <f t="array" ref="C342">IF($A342="","",INDEX(Summary!$B:$B,$J342))</f>
        <v>Jaggery</v>
      </c>
      <c r="D342" t="str">
        <f t="array" ref="D342">IF($A342="","",INDEX(Summary!$C:$C,$J342))</f>
        <v>C39</v>
      </c>
      <c r="E342" t="str">
        <f t="array" ref="E342">IF($A342="","",INDEX(Summary!$G$2:$N$2,MOD(ROW()-2,8)+1))</f>
        <v>USA Air</v>
      </c>
      <c r="F342" s="2">
        <f t="array" ref="F342">IF($A342="",0,IFERROR(INDEX(Summary!$G$3:$N$62,$J342-2,MOD(ROW()-2,8)+1),0))</f>
        <v>0</v>
      </c>
      <c r="G342" s="2">
        <f t="array" ref="G342">IF($A342="",0,IFERROR(_xlfn.SWITCH($E342,"MRP (Domestic)",_xlfn.XLOOKUP($A342,Domestic!$C:$C,Domestic!$BE:$BE),"ROW Manjari",_xlfn.XLOOKUP($A342,ROW_Manjari!$C:$C,ROW_Manjari!$BE:$BE),"USA Sea",_xlfn.XLOOKUP($A342,USA_Sea!$C:$C,USA_Sea!$BE:$BE),"Amazon USA Sea",_xlfn.XLOOKUP($A342,Amazon_USA_Sea!$C:$C,Amazon_USA_Sea!$AX:$AX),"USA Air",_xlfn.XLOOKUP($A342,USA_Air!$C:$C,USA_Air!$BE:$BE),"USA Amazon",_xlfn.XLOOKUP($A342,USA_Amazon_Air!$C:$C,USA_Amazon_Air!$BE:$BE),"UK",_xlfn.XLOOKUP($A342,UK_Order!$C:$C,UK_Order!$BE:$BE),"MENA",_xlfn.XLOOKUP($A342,MENA_Order!$C:$C,MENA_Order!$BE:$BE),0),0))</f>
        <v>0</v>
      </c>
      <c r="H342" s="2">
        <f t="shared" si="15"/>
        <v>0</v>
      </c>
      <c r="I342" s="4">
        <f t="shared" si="16"/>
        <v>0</v>
      </c>
      <c r="J342">
        <f t="shared" si="17"/>
        <v>45</v>
      </c>
    </row>
    <row r="343" spans="1:10" hidden="1">
      <c r="A343" t="str">
        <f t="array" ref="A343">IFERROR(INDEX(Summary!$D:$D,$J343)&amp;"","")</f>
        <v>FG00929</v>
      </c>
      <c r="B343" t="str">
        <f t="array" ref="B343">IF($A343="","",INDEX(Summary!$E:$E,$J343))</f>
        <v>Spiced Jaggery cubes - 500gm</v>
      </c>
      <c r="C343" t="str">
        <f t="array" ref="C343">IF($A343="","",INDEX(Summary!$B:$B,$J343))</f>
        <v>Jaggery</v>
      </c>
      <c r="D343" t="str">
        <f t="array" ref="D343">IF($A343="","",INDEX(Summary!$C:$C,$J343))</f>
        <v>C39</v>
      </c>
      <c r="E343" t="str">
        <f t="array" ref="E343">IF($A343="","",INDEX(Summary!$G$2:$N$2,MOD(ROW()-2,8)+1))</f>
        <v>USA Amazon</v>
      </c>
      <c r="F343" s="2">
        <f t="array" ref="F343">IF($A343="",0,IFERROR(INDEX(Summary!$G$3:$N$62,$J343-2,MOD(ROW()-2,8)+1),0))</f>
        <v>0</v>
      </c>
      <c r="G343" s="2">
        <f t="array" ref="G343">IF($A343="",0,IFERROR(_xlfn.SWITCH($E343,"MRP (Domestic)",_xlfn.XLOOKUP($A343,Domestic!$C:$C,Domestic!$BE:$BE),"ROW Manjari",_xlfn.XLOOKUP($A343,ROW_Manjari!$C:$C,ROW_Manjari!$BE:$BE),"USA Sea",_xlfn.XLOOKUP($A343,USA_Sea!$C:$C,USA_Sea!$BE:$BE),"Amazon USA Sea",_xlfn.XLOOKUP($A343,Amazon_USA_Sea!$C:$C,Amazon_USA_Sea!$AX:$AX),"USA Air",_xlfn.XLOOKUP($A343,USA_Air!$C:$C,USA_Air!$BE:$BE),"USA Amazon",_xlfn.XLOOKUP($A343,USA_Amazon_Air!$C:$C,USA_Amazon_Air!$BE:$BE),"UK",_xlfn.XLOOKUP($A343,UK_Order!$C:$C,UK_Order!$BE:$BE),"MENA",_xlfn.XLOOKUP($A343,MENA_Order!$C:$C,MENA_Order!$BE:$BE),0),0))</f>
        <v>0</v>
      </c>
      <c r="H343" s="2">
        <f t="shared" si="15"/>
        <v>0</v>
      </c>
      <c r="I343" s="4">
        <f t="shared" si="16"/>
        <v>0</v>
      </c>
      <c r="J343">
        <f t="shared" si="17"/>
        <v>45</v>
      </c>
    </row>
    <row r="344" spans="1:10" hidden="1">
      <c r="A344" t="str">
        <f t="array" ref="A344">IFERROR(INDEX(Summary!$D:$D,$J344)&amp;"","")</f>
        <v>FG00929</v>
      </c>
      <c r="B344" t="str">
        <f t="array" ref="B344">IF($A344="","",INDEX(Summary!$E:$E,$J344))</f>
        <v>Spiced Jaggery cubes - 500gm</v>
      </c>
      <c r="C344" t="str">
        <f t="array" ref="C344">IF($A344="","",INDEX(Summary!$B:$B,$J344))</f>
        <v>Jaggery</v>
      </c>
      <c r="D344" t="str">
        <f t="array" ref="D344">IF($A344="","",INDEX(Summary!$C:$C,$J344))</f>
        <v>C39</v>
      </c>
      <c r="E344" t="str">
        <f t="array" ref="E344">IF($A344="","",INDEX(Summary!$G$2:$N$2,MOD(ROW()-2,8)+1))</f>
        <v>UK</v>
      </c>
      <c r="F344" s="2">
        <f t="array" ref="F344">IF($A344="",0,IFERROR(INDEX(Summary!$G$3:$N$62,$J344-2,MOD(ROW()-2,8)+1),0))</f>
        <v>0</v>
      </c>
      <c r="G344" s="2">
        <f t="array" ref="G344">IF($A344="",0,IFERROR(_xlfn.SWITCH($E344,"MRP (Domestic)",_xlfn.XLOOKUP($A344,Domestic!$C:$C,Domestic!$BE:$BE),"ROW Manjari",_xlfn.XLOOKUP($A344,ROW_Manjari!$C:$C,ROW_Manjari!$BE:$BE),"USA Sea",_xlfn.XLOOKUP($A344,USA_Sea!$C:$C,USA_Sea!$BE:$BE),"Amazon USA Sea",_xlfn.XLOOKUP($A344,Amazon_USA_Sea!$C:$C,Amazon_USA_Sea!$AX:$AX),"USA Air",_xlfn.XLOOKUP($A344,USA_Air!$C:$C,USA_Air!$BE:$BE),"USA Amazon",_xlfn.XLOOKUP($A344,USA_Amazon_Air!$C:$C,USA_Amazon_Air!$BE:$BE),"UK",_xlfn.XLOOKUP($A344,UK_Order!$C:$C,UK_Order!$BE:$BE),"MENA",_xlfn.XLOOKUP($A344,MENA_Order!$C:$C,MENA_Order!$BE:$BE),0),0))</f>
        <v>0</v>
      </c>
      <c r="H344" s="2">
        <f t="shared" si="15"/>
        <v>0</v>
      </c>
      <c r="I344" s="4">
        <f t="shared" si="16"/>
        <v>0</v>
      </c>
      <c r="J344">
        <f t="shared" si="17"/>
        <v>45</v>
      </c>
    </row>
    <row r="345" spans="1:10">
      <c r="A345" t="str">
        <f t="array" ref="A345">IFERROR(INDEX(Summary!$D:$D,$J345)&amp;"","")</f>
        <v>FG00929</v>
      </c>
      <c r="B345" t="str">
        <f t="array" ref="B345">IF($A345="","",INDEX(Summary!$E:$E,$J345))</f>
        <v>Spiced Jaggery cubes - 500gm</v>
      </c>
      <c r="C345" t="str">
        <f t="array" ref="C345">IF($A345="","",INDEX(Summary!$B:$B,$J345))</f>
        <v>Jaggery</v>
      </c>
      <c r="D345" t="str">
        <f t="array" ref="D345">IF($A345="","",INDEX(Summary!$C:$C,$J345))</f>
        <v>C39</v>
      </c>
      <c r="E345" t="str">
        <f t="array" ref="E345">IF($A345="","",INDEX(Summary!$G$2:$N$2,MOD(ROW()-2,8)+1))</f>
        <v>MENA</v>
      </c>
      <c r="F345" s="2">
        <f t="array" ref="F345">IF($A345="",0,IFERROR(INDEX(Summary!$G$3:$N$62,$J345-2,MOD(ROW()-2,8)+1),0))</f>
        <v>0</v>
      </c>
      <c r="G345" s="2">
        <f t="array" ref="G345">IF($A345="",0,IFERROR(_xlfn.SWITCH($E345,"MRP (Domestic)",_xlfn.XLOOKUP($A345,Domestic!$C:$C,Domestic!$BE:$BE),"ROW Manjari",_xlfn.XLOOKUP($A345,ROW_Manjari!$C:$C,ROW_Manjari!$BE:$BE),"USA Sea",_xlfn.XLOOKUP($A345,USA_Sea!$C:$C,USA_Sea!$BE:$BE),"Amazon USA Sea",_xlfn.XLOOKUP($A345,Amazon_USA_Sea!$C:$C,Amazon_USA_Sea!$AX:$AX),"USA Air",_xlfn.XLOOKUP($A345,USA_Air!$C:$C,USA_Air!$BE:$BE),"USA Amazon",_xlfn.XLOOKUP($A345,USA_Amazon_Air!$C:$C,USA_Amazon_Air!$BE:$BE),"UK",_xlfn.XLOOKUP($A345,UK_Order!$C:$C,UK_Order!$BE:$BE),"MENA",_xlfn.XLOOKUP($A345,MENA_Order!$C:$C,MENA_Order!$BE:$BE),0),0))</f>
        <v>0</v>
      </c>
      <c r="H345" s="2">
        <f t="shared" si="15"/>
        <v>0</v>
      </c>
      <c r="I345" s="4">
        <f t="shared" si="16"/>
        <v>0</v>
      </c>
      <c r="J345">
        <f t="shared" si="17"/>
        <v>45</v>
      </c>
    </row>
    <row r="346" spans="1:10" hidden="1">
      <c r="A346" t="str">
        <f t="array" ref="A346">IFERROR(INDEX(Summary!$D:$D,$J346)&amp;"","")</f>
        <v>FG01028</v>
      </c>
      <c r="B346" t="str">
        <f t="array" ref="B346">IF($A346="","",INDEX(Summary!$E:$E,$J346))</f>
        <v>Sugarcane Jaggery Powder 1kg</v>
      </c>
      <c r="C346" t="str">
        <f t="array" ref="C346">IF($A346="","",INDEX(Summary!$B:$B,$J346))</f>
        <v>Jaggery</v>
      </c>
      <c r="D346" t="str">
        <f t="array" ref="D346">IF($A346="","",INDEX(Summary!$C:$C,$J346))</f>
        <v>C39</v>
      </c>
      <c r="E346" t="str">
        <f t="array" ref="E346">IF($A346="","",INDEX(Summary!$G$2:$N$2,MOD(ROW()-2,8)+1))</f>
        <v>MRP (Domestic)</v>
      </c>
      <c r="F346" s="2">
        <f t="array" ref="F346">IF($A346="",0,IFERROR(INDEX(Summary!$G$3:$N$62,$J346-2,MOD(ROW()-2,8)+1),0))</f>
        <v>259</v>
      </c>
      <c r="G346" s="2">
        <f t="array" ref="G346">IF($A346="",0,IFERROR(_xlfn.SWITCH($E346,"MRP (Domestic)",_xlfn.XLOOKUP($A346,Domestic!$C:$C,Domestic!$BE:$BE),"ROW Manjari",_xlfn.XLOOKUP($A346,ROW_Manjari!$C:$C,ROW_Manjari!$BE:$BE),"USA Sea",_xlfn.XLOOKUP($A346,USA_Sea!$C:$C,USA_Sea!$BE:$BE),"Amazon USA Sea",_xlfn.XLOOKUP($A346,Amazon_USA_Sea!$C:$C,Amazon_USA_Sea!$AX:$AX),"USA Air",_xlfn.XLOOKUP($A346,USA_Air!$C:$C,USA_Air!$BE:$BE),"USA Amazon",_xlfn.XLOOKUP($A346,USA_Amazon_Air!$C:$C,USA_Amazon_Air!$BE:$BE),"UK",_xlfn.XLOOKUP($A346,UK_Order!$C:$C,UK_Order!$BE:$BE),"MENA",_xlfn.XLOOKUP($A346,MENA_Order!$C:$C,MENA_Order!$BE:$BE),0),0))</f>
        <v>259</v>
      </c>
      <c r="H346" s="2">
        <f t="shared" si="15"/>
        <v>0</v>
      </c>
      <c r="I346" s="4">
        <f t="shared" si="16"/>
        <v>1</v>
      </c>
      <c r="J346">
        <f t="shared" si="17"/>
        <v>46</v>
      </c>
    </row>
    <row r="347" spans="1:10" hidden="1">
      <c r="A347" t="str">
        <f t="array" ref="A347">IFERROR(INDEX(Summary!$D:$D,$J347)&amp;"","")</f>
        <v>FG01028</v>
      </c>
      <c r="B347" t="str">
        <f t="array" ref="B347">IF($A347="","",INDEX(Summary!$E:$E,$J347))</f>
        <v>Sugarcane Jaggery Powder 1kg</v>
      </c>
      <c r="C347" t="str">
        <f t="array" ref="C347">IF($A347="","",INDEX(Summary!$B:$B,$J347))</f>
        <v>Jaggery</v>
      </c>
      <c r="D347" t="str">
        <f t="array" ref="D347">IF($A347="","",INDEX(Summary!$C:$C,$J347))</f>
        <v>C39</v>
      </c>
      <c r="E347" t="str">
        <f t="array" ref="E347">IF($A347="","",INDEX(Summary!$G$2:$N$2,MOD(ROW()-2,8)+1))</f>
        <v>ROW Manjari</v>
      </c>
      <c r="F347" s="2">
        <f t="array" ref="F347">IF($A347="",0,IFERROR(INDEX(Summary!$G$3:$N$62,$J347-2,MOD(ROW()-2,8)+1),0))</f>
        <v>0</v>
      </c>
      <c r="G347" s="2">
        <f t="array" ref="G347">IF($A347="",0,IFERROR(_xlfn.SWITCH($E347,"MRP (Domestic)",_xlfn.XLOOKUP($A347,Domestic!$C:$C,Domestic!$BE:$BE),"ROW Manjari",_xlfn.XLOOKUP($A347,ROW_Manjari!$C:$C,ROW_Manjari!$BE:$BE),"USA Sea",_xlfn.XLOOKUP($A347,USA_Sea!$C:$C,USA_Sea!$BE:$BE),"Amazon USA Sea",_xlfn.XLOOKUP($A347,Amazon_USA_Sea!$C:$C,Amazon_USA_Sea!$AX:$AX),"USA Air",_xlfn.XLOOKUP($A347,USA_Air!$C:$C,USA_Air!$BE:$BE),"USA Amazon",_xlfn.XLOOKUP($A347,USA_Amazon_Air!$C:$C,USA_Amazon_Air!$BE:$BE),"UK",_xlfn.XLOOKUP($A347,UK_Order!$C:$C,UK_Order!$BE:$BE),"MENA",_xlfn.XLOOKUP($A347,MENA_Order!$C:$C,MENA_Order!$BE:$BE),0),0))</f>
        <v>0</v>
      </c>
      <c r="H347" s="2">
        <f t="shared" si="15"/>
        <v>0</v>
      </c>
      <c r="I347" s="4">
        <f t="shared" si="16"/>
        <v>0</v>
      </c>
      <c r="J347">
        <f t="shared" si="17"/>
        <v>46</v>
      </c>
    </row>
    <row r="348" spans="1:10" hidden="1">
      <c r="A348" t="str">
        <f t="array" ref="A348">IFERROR(INDEX(Summary!$D:$D,$J348)&amp;"","")</f>
        <v>FG01028</v>
      </c>
      <c r="B348" t="str">
        <f t="array" ref="B348">IF($A348="","",INDEX(Summary!$E:$E,$J348))</f>
        <v>Sugarcane Jaggery Powder 1kg</v>
      </c>
      <c r="C348" t="str">
        <f t="array" ref="C348">IF($A348="","",INDEX(Summary!$B:$B,$J348))</f>
        <v>Jaggery</v>
      </c>
      <c r="D348" t="str">
        <f t="array" ref="D348">IF($A348="","",INDEX(Summary!$C:$C,$J348))</f>
        <v>C39</v>
      </c>
      <c r="E348" t="str">
        <f t="array" ref="E348">IF($A348="","",INDEX(Summary!$G$2:$N$2,MOD(ROW()-2,8)+1))</f>
        <v>USA Sea</v>
      </c>
      <c r="F348" s="2">
        <f t="array" ref="F348">IF($A348="",0,IFERROR(INDEX(Summary!$G$3:$N$62,$J348-2,MOD(ROW()-2,8)+1),0))</f>
        <v>0</v>
      </c>
      <c r="G348" s="2">
        <f t="array" ref="G348">IF($A348="",0,IFERROR(_xlfn.SWITCH($E348,"MRP (Domestic)",_xlfn.XLOOKUP($A348,Domestic!$C:$C,Domestic!$BE:$BE),"ROW Manjari",_xlfn.XLOOKUP($A348,ROW_Manjari!$C:$C,ROW_Manjari!$BE:$BE),"USA Sea",_xlfn.XLOOKUP($A348,USA_Sea!$C:$C,USA_Sea!$BE:$BE),"Amazon USA Sea",_xlfn.XLOOKUP($A348,Amazon_USA_Sea!$C:$C,Amazon_USA_Sea!$AX:$AX),"USA Air",_xlfn.XLOOKUP($A348,USA_Air!$C:$C,USA_Air!$BE:$BE),"USA Amazon",_xlfn.XLOOKUP($A348,USA_Amazon_Air!$C:$C,USA_Amazon_Air!$BE:$BE),"UK",_xlfn.XLOOKUP($A348,UK_Order!$C:$C,UK_Order!$BE:$BE),"MENA",_xlfn.XLOOKUP($A348,MENA_Order!$C:$C,MENA_Order!$BE:$BE),0),0))</f>
        <v>0</v>
      </c>
      <c r="H348" s="2">
        <f t="shared" si="15"/>
        <v>0</v>
      </c>
      <c r="I348" s="4">
        <f t="shared" si="16"/>
        <v>0</v>
      </c>
      <c r="J348">
        <f t="shared" si="17"/>
        <v>46</v>
      </c>
    </row>
    <row r="349" spans="1:10" hidden="1">
      <c r="A349" t="str">
        <f t="array" ref="A349">IFERROR(INDEX(Summary!$D:$D,$J349)&amp;"","")</f>
        <v>FG01028</v>
      </c>
      <c r="B349" t="str">
        <f t="array" ref="B349">IF($A349="","",INDEX(Summary!$E:$E,$J349))</f>
        <v>Sugarcane Jaggery Powder 1kg</v>
      </c>
      <c r="C349" t="str">
        <f t="array" ref="C349">IF($A349="","",INDEX(Summary!$B:$B,$J349))</f>
        <v>Jaggery</v>
      </c>
      <c r="D349" t="str">
        <f t="array" ref="D349">IF($A349="","",INDEX(Summary!$C:$C,$J349))</f>
        <v>C39</v>
      </c>
      <c r="E349" t="str">
        <f t="array" ref="E349">IF($A349="","",INDEX(Summary!$G$2:$N$2,MOD(ROW()-2,8)+1))</f>
        <v>Amazon USA Sea</v>
      </c>
      <c r="F349" s="2">
        <f t="array" ref="F349">IF($A349="",0,IFERROR(INDEX(Summary!$G$3:$N$62,$J349-2,MOD(ROW()-2,8)+1),0))</f>
        <v>0</v>
      </c>
      <c r="G349" s="2">
        <f t="array" ref="G349">IF($A349="",0,IFERROR(_xlfn.SWITCH($E349,"MRP (Domestic)",_xlfn.XLOOKUP($A349,Domestic!$C:$C,Domestic!$BE:$BE),"ROW Manjari",_xlfn.XLOOKUP($A349,ROW_Manjari!$C:$C,ROW_Manjari!$BE:$BE),"USA Sea",_xlfn.XLOOKUP($A349,USA_Sea!$C:$C,USA_Sea!$BE:$BE),"Amazon USA Sea",_xlfn.XLOOKUP($A349,Amazon_USA_Sea!$C:$C,Amazon_USA_Sea!$AX:$AX),"USA Air",_xlfn.XLOOKUP($A349,USA_Air!$C:$C,USA_Air!$BE:$BE),"USA Amazon",_xlfn.XLOOKUP($A349,USA_Amazon_Air!$C:$C,USA_Amazon_Air!$BE:$BE),"UK",_xlfn.XLOOKUP($A349,UK_Order!$C:$C,UK_Order!$BE:$BE),"MENA",_xlfn.XLOOKUP($A349,MENA_Order!$C:$C,MENA_Order!$BE:$BE),0),0))</f>
        <v>0</v>
      </c>
      <c r="H349" s="2">
        <f t="shared" si="15"/>
        <v>0</v>
      </c>
      <c r="I349" s="4">
        <f t="shared" si="16"/>
        <v>0</v>
      </c>
      <c r="J349">
        <f t="shared" si="17"/>
        <v>46</v>
      </c>
    </row>
    <row r="350" spans="1:10" hidden="1">
      <c r="A350" t="str">
        <f t="array" ref="A350">IFERROR(INDEX(Summary!$D:$D,$J350)&amp;"","")</f>
        <v>FG01028</v>
      </c>
      <c r="B350" t="str">
        <f t="array" ref="B350">IF($A350="","",INDEX(Summary!$E:$E,$J350))</f>
        <v>Sugarcane Jaggery Powder 1kg</v>
      </c>
      <c r="C350" t="str">
        <f t="array" ref="C350">IF($A350="","",INDEX(Summary!$B:$B,$J350))</f>
        <v>Jaggery</v>
      </c>
      <c r="D350" t="str">
        <f t="array" ref="D350">IF($A350="","",INDEX(Summary!$C:$C,$J350))</f>
        <v>C39</v>
      </c>
      <c r="E350" t="str">
        <f t="array" ref="E350">IF($A350="","",INDEX(Summary!$G$2:$N$2,MOD(ROW()-2,8)+1))</f>
        <v>USA Air</v>
      </c>
      <c r="F350" s="2">
        <f t="array" ref="F350">IF($A350="",0,IFERROR(INDEX(Summary!$G$3:$N$62,$J350-2,MOD(ROW()-2,8)+1),0))</f>
        <v>0</v>
      </c>
      <c r="G350" s="2">
        <f t="array" ref="G350">IF($A350="",0,IFERROR(_xlfn.SWITCH($E350,"MRP (Domestic)",_xlfn.XLOOKUP($A350,Domestic!$C:$C,Domestic!$BE:$BE),"ROW Manjari",_xlfn.XLOOKUP($A350,ROW_Manjari!$C:$C,ROW_Manjari!$BE:$BE),"USA Sea",_xlfn.XLOOKUP($A350,USA_Sea!$C:$C,USA_Sea!$BE:$BE),"Amazon USA Sea",_xlfn.XLOOKUP($A350,Amazon_USA_Sea!$C:$C,Amazon_USA_Sea!$AX:$AX),"USA Air",_xlfn.XLOOKUP($A350,USA_Air!$C:$C,USA_Air!$BE:$BE),"USA Amazon",_xlfn.XLOOKUP($A350,USA_Amazon_Air!$C:$C,USA_Amazon_Air!$BE:$BE),"UK",_xlfn.XLOOKUP($A350,UK_Order!$C:$C,UK_Order!$BE:$BE),"MENA",_xlfn.XLOOKUP($A350,MENA_Order!$C:$C,MENA_Order!$BE:$BE),0),0))</f>
        <v>0</v>
      </c>
      <c r="H350" s="2">
        <f t="shared" si="15"/>
        <v>0</v>
      </c>
      <c r="I350" s="4">
        <f t="shared" si="16"/>
        <v>0</v>
      </c>
      <c r="J350">
        <f t="shared" si="17"/>
        <v>46</v>
      </c>
    </row>
    <row r="351" spans="1:10" hidden="1">
      <c r="A351" t="str">
        <f t="array" ref="A351">IFERROR(INDEX(Summary!$D:$D,$J351)&amp;"","")</f>
        <v>FG01028</v>
      </c>
      <c r="B351" t="str">
        <f t="array" ref="B351">IF($A351="","",INDEX(Summary!$E:$E,$J351))</f>
        <v>Sugarcane Jaggery Powder 1kg</v>
      </c>
      <c r="C351" t="str">
        <f t="array" ref="C351">IF($A351="","",INDEX(Summary!$B:$B,$J351))</f>
        <v>Jaggery</v>
      </c>
      <c r="D351" t="str">
        <f t="array" ref="D351">IF($A351="","",INDEX(Summary!$C:$C,$J351))</f>
        <v>C39</v>
      </c>
      <c r="E351" t="str">
        <f t="array" ref="E351">IF($A351="","",INDEX(Summary!$G$2:$N$2,MOD(ROW()-2,8)+1))</f>
        <v>USA Amazon</v>
      </c>
      <c r="F351" s="2">
        <f t="array" ref="F351">IF($A351="",0,IFERROR(INDEX(Summary!$G$3:$N$62,$J351-2,MOD(ROW()-2,8)+1),0))</f>
        <v>0</v>
      </c>
      <c r="G351" s="2">
        <f t="array" ref="G351">IF($A351="",0,IFERROR(_xlfn.SWITCH($E351,"MRP (Domestic)",_xlfn.XLOOKUP($A351,Domestic!$C:$C,Domestic!$BE:$BE),"ROW Manjari",_xlfn.XLOOKUP($A351,ROW_Manjari!$C:$C,ROW_Manjari!$BE:$BE),"USA Sea",_xlfn.XLOOKUP($A351,USA_Sea!$C:$C,USA_Sea!$BE:$BE),"Amazon USA Sea",_xlfn.XLOOKUP($A351,Amazon_USA_Sea!$C:$C,Amazon_USA_Sea!$AX:$AX),"USA Air",_xlfn.XLOOKUP($A351,USA_Air!$C:$C,USA_Air!$BE:$BE),"USA Amazon",_xlfn.XLOOKUP($A351,USA_Amazon_Air!$C:$C,USA_Amazon_Air!$BE:$BE),"UK",_xlfn.XLOOKUP($A351,UK_Order!$C:$C,UK_Order!$BE:$BE),"MENA",_xlfn.XLOOKUP($A351,MENA_Order!$C:$C,MENA_Order!$BE:$BE),0),0))</f>
        <v>0</v>
      </c>
      <c r="H351" s="2">
        <f t="shared" si="15"/>
        <v>0</v>
      </c>
      <c r="I351" s="4">
        <f t="shared" si="16"/>
        <v>0</v>
      </c>
      <c r="J351">
        <f t="shared" si="17"/>
        <v>46</v>
      </c>
    </row>
    <row r="352" spans="1:10" hidden="1">
      <c r="A352" t="str">
        <f t="array" ref="A352">IFERROR(INDEX(Summary!$D:$D,$J352)&amp;"","")</f>
        <v>FG01028</v>
      </c>
      <c r="B352" t="str">
        <f t="array" ref="B352">IF($A352="","",INDEX(Summary!$E:$E,$J352))</f>
        <v>Sugarcane Jaggery Powder 1kg</v>
      </c>
      <c r="C352" t="str">
        <f t="array" ref="C352">IF($A352="","",INDEX(Summary!$B:$B,$J352))</f>
        <v>Jaggery</v>
      </c>
      <c r="D352" t="str">
        <f t="array" ref="D352">IF($A352="","",INDEX(Summary!$C:$C,$J352))</f>
        <v>C39</v>
      </c>
      <c r="E352" t="str">
        <f t="array" ref="E352">IF($A352="","",INDEX(Summary!$G$2:$N$2,MOD(ROW()-2,8)+1))</f>
        <v>UK</v>
      </c>
      <c r="F352" s="2">
        <f t="array" ref="F352">IF($A352="",0,IFERROR(INDEX(Summary!$G$3:$N$62,$J352-2,MOD(ROW()-2,8)+1),0))</f>
        <v>0</v>
      </c>
      <c r="G352" s="2">
        <f t="array" ref="G352">IF($A352="",0,IFERROR(_xlfn.SWITCH($E352,"MRP (Domestic)",_xlfn.XLOOKUP($A352,Domestic!$C:$C,Domestic!$BE:$BE),"ROW Manjari",_xlfn.XLOOKUP($A352,ROW_Manjari!$C:$C,ROW_Manjari!$BE:$BE),"USA Sea",_xlfn.XLOOKUP($A352,USA_Sea!$C:$C,USA_Sea!$BE:$BE),"Amazon USA Sea",_xlfn.XLOOKUP($A352,Amazon_USA_Sea!$C:$C,Amazon_USA_Sea!$AX:$AX),"USA Air",_xlfn.XLOOKUP($A352,USA_Air!$C:$C,USA_Air!$BE:$BE),"USA Amazon",_xlfn.XLOOKUP($A352,USA_Amazon_Air!$C:$C,USA_Amazon_Air!$BE:$BE),"UK",_xlfn.XLOOKUP($A352,UK_Order!$C:$C,UK_Order!$BE:$BE),"MENA",_xlfn.XLOOKUP($A352,MENA_Order!$C:$C,MENA_Order!$BE:$BE),0),0))</f>
        <v>0</v>
      </c>
      <c r="H352" s="2">
        <f t="shared" si="15"/>
        <v>0</v>
      </c>
      <c r="I352" s="4">
        <f t="shared" si="16"/>
        <v>0</v>
      </c>
      <c r="J352">
        <f t="shared" si="17"/>
        <v>46</v>
      </c>
    </row>
    <row r="353" spans="1:10">
      <c r="A353" t="str">
        <f t="array" ref="A353">IFERROR(INDEX(Summary!$D:$D,$J353)&amp;"","")</f>
        <v>FG01028</v>
      </c>
      <c r="B353" t="str">
        <f t="array" ref="B353">IF($A353="","",INDEX(Summary!$E:$E,$J353))</f>
        <v>Sugarcane Jaggery Powder 1kg</v>
      </c>
      <c r="C353" t="str">
        <f t="array" ref="C353">IF($A353="","",INDEX(Summary!$B:$B,$J353))</f>
        <v>Jaggery</v>
      </c>
      <c r="D353" t="str">
        <f t="array" ref="D353">IF($A353="","",INDEX(Summary!$C:$C,$J353))</f>
        <v>C39</v>
      </c>
      <c r="E353" t="str">
        <f t="array" ref="E353">IF($A353="","",INDEX(Summary!$G$2:$N$2,MOD(ROW()-2,8)+1))</f>
        <v>MENA</v>
      </c>
      <c r="F353" s="2">
        <f t="array" ref="F353">IF($A353="",0,IFERROR(INDEX(Summary!$G$3:$N$62,$J353-2,MOD(ROW()-2,8)+1),0))</f>
        <v>0</v>
      </c>
      <c r="G353" s="2">
        <f t="array" ref="G353">IF($A353="",0,IFERROR(_xlfn.SWITCH($E353,"MRP (Domestic)",_xlfn.XLOOKUP($A353,Domestic!$C:$C,Domestic!$BE:$BE),"ROW Manjari",_xlfn.XLOOKUP($A353,ROW_Manjari!$C:$C,ROW_Manjari!$BE:$BE),"USA Sea",_xlfn.XLOOKUP($A353,USA_Sea!$C:$C,USA_Sea!$BE:$BE),"Amazon USA Sea",_xlfn.XLOOKUP($A353,Amazon_USA_Sea!$C:$C,Amazon_USA_Sea!$AX:$AX),"USA Air",_xlfn.XLOOKUP($A353,USA_Air!$C:$C,USA_Air!$BE:$BE),"USA Amazon",_xlfn.XLOOKUP($A353,USA_Amazon_Air!$C:$C,USA_Amazon_Air!$BE:$BE),"UK",_xlfn.XLOOKUP($A353,UK_Order!$C:$C,UK_Order!$BE:$BE),"MENA",_xlfn.XLOOKUP($A353,MENA_Order!$C:$C,MENA_Order!$BE:$BE),0),0))</f>
        <v>0</v>
      </c>
      <c r="H353" s="2">
        <f t="shared" si="15"/>
        <v>0</v>
      </c>
      <c r="I353" s="4">
        <f t="shared" si="16"/>
        <v>0</v>
      </c>
      <c r="J353">
        <f t="shared" si="17"/>
        <v>46</v>
      </c>
    </row>
    <row r="354" spans="1:10" hidden="1">
      <c r="A354" t="str">
        <f t="array" ref="A354">IFERROR(INDEX(Summary!$D:$D,$J354)&amp;"","")</f>
        <v>FG00198</v>
      </c>
      <c r="B354" t="str">
        <f t="array" ref="B354">IF($A354="","",INDEX(Summary!$E:$E,$J354))</f>
        <v>Pink Himalayan Rock Salt</v>
      </c>
      <c r="C354" t="str">
        <f t="array" ref="C354">IF($A354="","",INDEX(Summary!$B:$B,$J354))</f>
        <v>Raw_Agri</v>
      </c>
      <c r="D354" t="str">
        <f t="array" ref="D354">IF($A354="","",INDEX(Summary!$C:$C,$J354))</f>
        <v>C6</v>
      </c>
      <c r="E354" t="str">
        <f t="array" ref="E354">IF($A354="","",INDEX(Summary!$G$2:$N$2,MOD(ROW()-2,8)+1))</f>
        <v>MRP (Domestic)</v>
      </c>
      <c r="F354" s="2">
        <f t="array" ref="F354">IF($A354="",0,IFERROR(INDEX(Summary!$G$3:$N$62,$J354-2,MOD(ROW()-2,8)+1),0))</f>
        <v>14017</v>
      </c>
      <c r="G354" s="2">
        <f t="array" ref="G354">IF($A354="",0,IFERROR(_xlfn.SWITCH($E354,"MRP (Domestic)",_xlfn.XLOOKUP($A354,Domestic!$C:$C,Domestic!$BE:$BE),"ROW Manjari",_xlfn.XLOOKUP($A354,ROW_Manjari!$C:$C,ROW_Manjari!$BE:$BE),"USA Sea",_xlfn.XLOOKUP($A354,USA_Sea!$C:$C,USA_Sea!$BE:$BE),"Amazon USA Sea",_xlfn.XLOOKUP($A354,Amazon_USA_Sea!$C:$C,Amazon_USA_Sea!$AX:$AX),"USA Air",_xlfn.XLOOKUP($A354,USA_Air!$C:$C,USA_Air!$BE:$BE),"USA Amazon",_xlfn.XLOOKUP($A354,USA_Amazon_Air!$C:$C,USA_Amazon_Air!$BE:$BE),"UK",_xlfn.XLOOKUP($A354,UK_Order!$C:$C,UK_Order!$BE:$BE),"MENA",_xlfn.XLOOKUP($A354,MENA_Order!$C:$C,MENA_Order!$BE:$BE),0),0))</f>
        <v>8953</v>
      </c>
      <c r="H354" s="2">
        <f t="shared" si="15"/>
        <v>5064</v>
      </c>
      <c r="I354" s="4">
        <f t="shared" si="16"/>
        <v>0.63872440607833347</v>
      </c>
      <c r="J354">
        <f t="shared" si="17"/>
        <v>47</v>
      </c>
    </row>
    <row r="355" spans="1:10" hidden="1">
      <c r="A355" t="str">
        <f t="array" ref="A355">IFERROR(INDEX(Summary!$D:$D,$J355)&amp;"","")</f>
        <v>FG00198</v>
      </c>
      <c r="B355" t="str">
        <f t="array" ref="B355">IF($A355="","",INDEX(Summary!$E:$E,$J355))</f>
        <v>Pink Himalayan Rock Salt</v>
      </c>
      <c r="C355" t="str">
        <f t="array" ref="C355">IF($A355="","",INDEX(Summary!$B:$B,$J355))</f>
        <v>Raw_Agri</v>
      </c>
      <c r="D355" t="str">
        <f t="array" ref="D355">IF($A355="","",INDEX(Summary!$C:$C,$J355))</f>
        <v>C6</v>
      </c>
      <c r="E355" t="str">
        <f t="array" ref="E355">IF($A355="","",INDEX(Summary!$G$2:$N$2,MOD(ROW()-2,8)+1))</f>
        <v>ROW Manjari</v>
      </c>
      <c r="F355" s="2">
        <f t="array" ref="F355">IF($A355="",0,IFERROR(INDEX(Summary!$G$3:$N$62,$J355-2,MOD(ROW()-2,8)+1),0))</f>
        <v>0</v>
      </c>
      <c r="G355" s="2">
        <f t="array" ref="G355">IF($A355="",0,IFERROR(_xlfn.SWITCH($E355,"MRP (Domestic)",_xlfn.XLOOKUP($A355,Domestic!$C:$C,Domestic!$BE:$BE),"ROW Manjari",_xlfn.XLOOKUP($A355,ROW_Manjari!$C:$C,ROW_Manjari!$BE:$BE),"USA Sea",_xlfn.XLOOKUP($A355,USA_Sea!$C:$C,USA_Sea!$BE:$BE),"Amazon USA Sea",_xlfn.XLOOKUP($A355,Amazon_USA_Sea!$C:$C,Amazon_USA_Sea!$AX:$AX),"USA Air",_xlfn.XLOOKUP($A355,USA_Air!$C:$C,USA_Air!$BE:$BE),"USA Amazon",_xlfn.XLOOKUP($A355,USA_Amazon_Air!$C:$C,USA_Amazon_Air!$BE:$BE),"UK",_xlfn.XLOOKUP($A355,UK_Order!$C:$C,UK_Order!$BE:$BE),"MENA",_xlfn.XLOOKUP($A355,MENA_Order!$C:$C,MENA_Order!$BE:$BE),0),0))</f>
        <v>0</v>
      </c>
      <c r="H355" s="2">
        <f t="shared" si="15"/>
        <v>0</v>
      </c>
      <c r="I355" s="4">
        <f t="shared" si="16"/>
        <v>0</v>
      </c>
      <c r="J355">
        <f t="shared" si="17"/>
        <v>47</v>
      </c>
    </row>
    <row r="356" spans="1:10" hidden="1">
      <c r="A356" t="str">
        <f t="array" ref="A356">IFERROR(INDEX(Summary!$D:$D,$J356)&amp;"","")</f>
        <v>FG00198</v>
      </c>
      <c r="B356" t="str">
        <f t="array" ref="B356">IF($A356="","",INDEX(Summary!$E:$E,$J356))</f>
        <v>Pink Himalayan Rock Salt</v>
      </c>
      <c r="C356" t="str">
        <f t="array" ref="C356">IF($A356="","",INDEX(Summary!$B:$B,$J356))</f>
        <v>Raw_Agri</v>
      </c>
      <c r="D356" t="str">
        <f t="array" ref="D356">IF($A356="","",INDEX(Summary!$C:$C,$J356))</f>
        <v>C6</v>
      </c>
      <c r="E356" t="str">
        <f t="array" ref="E356">IF($A356="","",INDEX(Summary!$G$2:$N$2,MOD(ROW()-2,8)+1))</f>
        <v>USA Sea</v>
      </c>
      <c r="F356" s="2">
        <f t="array" ref="F356">IF($A356="",0,IFERROR(INDEX(Summary!$G$3:$N$62,$J356-2,MOD(ROW()-2,8)+1),0))</f>
        <v>0</v>
      </c>
      <c r="G356" s="2">
        <f t="array" ref="G356">IF($A356="",0,IFERROR(_xlfn.SWITCH($E356,"MRP (Domestic)",_xlfn.XLOOKUP($A356,Domestic!$C:$C,Domestic!$BE:$BE),"ROW Manjari",_xlfn.XLOOKUP($A356,ROW_Manjari!$C:$C,ROW_Manjari!$BE:$BE),"USA Sea",_xlfn.XLOOKUP($A356,USA_Sea!$C:$C,USA_Sea!$BE:$BE),"Amazon USA Sea",_xlfn.XLOOKUP($A356,Amazon_USA_Sea!$C:$C,Amazon_USA_Sea!$AX:$AX),"USA Air",_xlfn.XLOOKUP($A356,USA_Air!$C:$C,USA_Air!$BE:$BE),"USA Amazon",_xlfn.XLOOKUP($A356,USA_Amazon_Air!$C:$C,USA_Amazon_Air!$BE:$BE),"UK",_xlfn.XLOOKUP($A356,UK_Order!$C:$C,UK_Order!$BE:$BE),"MENA",_xlfn.XLOOKUP($A356,MENA_Order!$C:$C,MENA_Order!$BE:$BE),0),0))</f>
        <v>0</v>
      </c>
      <c r="H356" s="2">
        <f t="shared" si="15"/>
        <v>0</v>
      </c>
      <c r="I356" s="4">
        <f t="shared" si="16"/>
        <v>0</v>
      </c>
      <c r="J356">
        <f t="shared" si="17"/>
        <v>47</v>
      </c>
    </row>
    <row r="357" spans="1:10" hidden="1">
      <c r="A357" t="str">
        <f t="array" ref="A357">IFERROR(INDEX(Summary!$D:$D,$J357)&amp;"","")</f>
        <v>FG00198</v>
      </c>
      <c r="B357" t="str">
        <f t="array" ref="B357">IF($A357="","",INDEX(Summary!$E:$E,$J357))</f>
        <v>Pink Himalayan Rock Salt</v>
      </c>
      <c r="C357" t="str">
        <f t="array" ref="C357">IF($A357="","",INDEX(Summary!$B:$B,$J357))</f>
        <v>Raw_Agri</v>
      </c>
      <c r="D357" t="str">
        <f t="array" ref="D357">IF($A357="","",INDEX(Summary!$C:$C,$J357))</f>
        <v>C6</v>
      </c>
      <c r="E357" t="str">
        <f t="array" ref="E357">IF($A357="","",INDEX(Summary!$G$2:$N$2,MOD(ROW()-2,8)+1))</f>
        <v>Amazon USA Sea</v>
      </c>
      <c r="F357" s="2">
        <f t="array" ref="F357">IF($A357="",0,IFERROR(INDEX(Summary!$G$3:$N$62,$J357-2,MOD(ROW()-2,8)+1),0))</f>
        <v>0</v>
      </c>
      <c r="G357" s="2">
        <f t="array" ref="G357">IF($A357="",0,IFERROR(_xlfn.SWITCH($E357,"MRP (Domestic)",_xlfn.XLOOKUP($A357,Domestic!$C:$C,Domestic!$BE:$BE),"ROW Manjari",_xlfn.XLOOKUP($A357,ROW_Manjari!$C:$C,ROW_Manjari!$BE:$BE),"USA Sea",_xlfn.XLOOKUP($A357,USA_Sea!$C:$C,USA_Sea!$BE:$BE),"Amazon USA Sea",_xlfn.XLOOKUP($A357,Amazon_USA_Sea!$C:$C,Amazon_USA_Sea!$AX:$AX),"USA Air",_xlfn.XLOOKUP($A357,USA_Air!$C:$C,USA_Air!$BE:$BE),"USA Amazon",_xlfn.XLOOKUP($A357,USA_Amazon_Air!$C:$C,USA_Amazon_Air!$BE:$BE),"UK",_xlfn.XLOOKUP($A357,UK_Order!$C:$C,UK_Order!$BE:$BE),"MENA",_xlfn.XLOOKUP($A357,MENA_Order!$C:$C,MENA_Order!$BE:$BE),0),0))</f>
        <v>0</v>
      </c>
      <c r="H357" s="2">
        <f t="shared" si="15"/>
        <v>0</v>
      </c>
      <c r="I357" s="4">
        <f t="shared" si="16"/>
        <v>0</v>
      </c>
      <c r="J357">
        <f t="shared" si="17"/>
        <v>47</v>
      </c>
    </row>
    <row r="358" spans="1:10" hidden="1">
      <c r="A358" t="str">
        <f t="array" ref="A358">IFERROR(INDEX(Summary!$D:$D,$J358)&amp;"","")</f>
        <v>FG00198</v>
      </c>
      <c r="B358" t="str">
        <f t="array" ref="B358">IF($A358="","",INDEX(Summary!$E:$E,$J358))</f>
        <v>Pink Himalayan Rock Salt</v>
      </c>
      <c r="C358" t="str">
        <f t="array" ref="C358">IF($A358="","",INDEX(Summary!$B:$B,$J358))</f>
        <v>Raw_Agri</v>
      </c>
      <c r="D358" t="str">
        <f t="array" ref="D358">IF($A358="","",INDEX(Summary!$C:$C,$J358))</f>
        <v>C6</v>
      </c>
      <c r="E358" t="str">
        <f t="array" ref="E358">IF($A358="","",INDEX(Summary!$G$2:$N$2,MOD(ROW()-2,8)+1))</f>
        <v>USA Air</v>
      </c>
      <c r="F358" s="2">
        <f t="array" ref="F358">IF($A358="",0,IFERROR(INDEX(Summary!$G$3:$N$62,$J358-2,MOD(ROW()-2,8)+1),0))</f>
        <v>0</v>
      </c>
      <c r="G358" s="2">
        <f t="array" ref="G358">IF($A358="",0,IFERROR(_xlfn.SWITCH($E358,"MRP (Domestic)",_xlfn.XLOOKUP($A358,Domestic!$C:$C,Domestic!$BE:$BE),"ROW Manjari",_xlfn.XLOOKUP($A358,ROW_Manjari!$C:$C,ROW_Manjari!$BE:$BE),"USA Sea",_xlfn.XLOOKUP($A358,USA_Sea!$C:$C,USA_Sea!$BE:$BE),"Amazon USA Sea",_xlfn.XLOOKUP($A358,Amazon_USA_Sea!$C:$C,Amazon_USA_Sea!$AX:$AX),"USA Air",_xlfn.XLOOKUP($A358,USA_Air!$C:$C,USA_Air!$BE:$BE),"USA Amazon",_xlfn.XLOOKUP($A358,USA_Amazon_Air!$C:$C,USA_Amazon_Air!$BE:$BE),"UK",_xlfn.XLOOKUP($A358,UK_Order!$C:$C,UK_Order!$BE:$BE),"MENA",_xlfn.XLOOKUP($A358,MENA_Order!$C:$C,MENA_Order!$BE:$BE),0),0))</f>
        <v>0</v>
      </c>
      <c r="H358" s="2">
        <f t="shared" si="15"/>
        <v>0</v>
      </c>
      <c r="I358" s="4">
        <f t="shared" si="16"/>
        <v>0</v>
      </c>
      <c r="J358">
        <f t="shared" si="17"/>
        <v>47</v>
      </c>
    </row>
    <row r="359" spans="1:10" hidden="1">
      <c r="A359" t="str">
        <f t="array" ref="A359">IFERROR(INDEX(Summary!$D:$D,$J359)&amp;"","")</f>
        <v>FG00198</v>
      </c>
      <c r="B359" t="str">
        <f t="array" ref="B359">IF($A359="","",INDEX(Summary!$E:$E,$J359))</f>
        <v>Pink Himalayan Rock Salt</v>
      </c>
      <c r="C359" t="str">
        <f t="array" ref="C359">IF($A359="","",INDEX(Summary!$B:$B,$J359))</f>
        <v>Raw_Agri</v>
      </c>
      <c r="D359" t="str">
        <f t="array" ref="D359">IF($A359="","",INDEX(Summary!$C:$C,$J359))</f>
        <v>C6</v>
      </c>
      <c r="E359" t="str">
        <f t="array" ref="E359">IF($A359="","",INDEX(Summary!$G$2:$N$2,MOD(ROW()-2,8)+1))</f>
        <v>USA Amazon</v>
      </c>
      <c r="F359" s="2">
        <f t="array" ref="F359">IF($A359="",0,IFERROR(INDEX(Summary!$G$3:$N$62,$J359-2,MOD(ROW()-2,8)+1),0))</f>
        <v>0</v>
      </c>
      <c r="G359" s="2">
        <f t="array" ref="G359">IF($A359="",0,IFERROR(_xlfn.SWITCH($E359,"MRP (Domestic)",_xlfn.XLOOKUP($A359,Domestic!$C:$C,Domestic!$BE:$BE),"ROW Manjari",_xlfn.XLOOKUP($A359,ROW_Manjari!$C:$C,ROW_Manjari!$BE:$BE),"USA Sea",_xlfn.XLOOKUP($A359,USA_Sea!$C:$C,USA_Sea!$BE:$BE),"Amazon USA Sea",_xlfn.XLOOKUP($A359,Amazon_USA_Sea!$C:$C,Amazon_USA_Sea!$AX:$AX),"USA Air",_xlfn.XLOOKUP($A359,USA_Air!$C:$C,USA_Air!$BE:$BE),"USA Amazon",_xlfn.XLOOKUP($A359,USA_Amazon_Air!$C:$C,USA_Amazon_Air!$BE:$BE),"UK",_xlfn.XLOOKUP($A359,UK_Order!$C:$C,UK_Order!$BE:$BE),"MENA",_xlfn.XLOOKUP($A359,MENA_Order!$C:$C,MENA_Order!$BE:$BE),0),0))</f>
        <v>0</v>
      </c>
      <c r="H359" s="2">
        <f t="shared" si="15"/>
        <v>0</v>
      </c>
      <c r="I359" s="4">
        <f t="shared" si="16"/>
        <v>0</v>
      </c>
      <c r="J359">
        <f t="shared" si="17"/>
        <v>47</v>
      </c>
    </row>
    <row r="360" spans="1:10" hidden="1">
      <c r="A360" t="str">
        <f t="array" ref="A360">IFERROR(INDEX(Summary!$D:$D,$J360)&amp;"","")</f>
        <v>FG00198</v>
      </c>
      <c r="B360" t="str">
        <f t="array" ref="B360">IF($A360="","",INDEX(Summary!$E:$E,$J360))</f>
        <v>Pink Himalayan Rock Salt</v>
      </c>
      <c r="C360" t="str">
        <f t="array" ref="C360">IF($A360="","",INDEX(Summary!$B:$B,$J360))</f>
        <v>Raw_Agri</v>
      </c>
      <c r="D360" t="str">
        <f t="array" ref="D360">IF($A360="","",INDEX(Summary!$C:$C,$J360))</f>
        <v>C6</v>
      </c>
      <c r="E360" t="str">
        <f t="array" ref="E360">IF($A360="","",INDEX(Summary!$G$2:$N$2,MOD(ROW()-2,8)+1))</f>
        <v>UK</v>
      </c>
      <c r="F360" s="2">
        <f t="array" ref="F360">IF($A360="",0,IFERROR(INDEX(Summary!$G$3:$N$62,$J360-2,MOD(ROW()-2,8)+1),0))</f>
        <v>0</v>
      </c>
      <c r="G360" s="2">
        <f t="array" ref="G360">IF($A360="",0,IFERROR(_xlfn.SWITCH($E360,"MRP (Domestic)",_xlfn.XLOOKUP($A360,Domestic!$C:$C,Domestic!$BE:$BE),"ROW Manjari",_xlfn.XLOOKUP($A360,ROW_Manjari!$C:$C,ROW_Manjari!$BE:$BE),"USA Sea",_xlfn.XLOOKUP($A360,USA_Sea!$C:$C,USA_Sea!$BE:$BE),"Amazon USA Sea",_xlfn.XLOOKUP($A360,Amazon_USA_Sea!$C:$C,Amazon_USA_Sea!$AX:$AX),"USA Air",_xlfn.XLOOKUP($A360,USA_Air!$C:$C,USA_Air!$BE:$BE),"USA Amazon",_xlfn.XLOOKUP($A360,USA_Amazon_Air!$C:$C,USA_Amazon_Air!$BE:$BE),"UK",_xlfn.XLOOKUP($A360,UK_Order!$C:$C,UK_Order!$BE:$BE),"MENA",_xlfn.XLOOKUP($A360,MENA_Order!$C:$C,MENA_Order!$BE:$BE),0),0))</f>
        <v>0</v>
      </c>
      <c r="H360" s="2">
        <f t="shared" si="15"/>
        <v>0</v>
      </c>
      <c r="I360" s="4">
        <f t="shared" si="16"/>
        <v>0</v>
      </c>
      <c r="J360">
        <f t="shared" si="17"/>
        <v>47</v>
      </c>
    </row>
    <row r="361" spans="1:10">
      <c r="A361" t="str">
        <f t="array" ref="A361">IFERROR(INDEX(Summary!$D:$D,$J361)&amp;"","")</f>
        <v>FG00198</v>
      </c>
      <c r="B361" t="str">
        <f t="array" ref="B361">IF($A361="","",INDEX(Summary!$E:$E,$J361))</f>
        <v>Pink Himalayan Rock Salt</v>
      </c>
      <c r="C361" t="str">
        <f t="array" ref="C361">IF($A361="","",INDEX(Summary!$B:$B,$J361))</f>
        <v>Raw_Agri</v>
      </c>
      <c r="D361" t="str">
        <f t="array" ref="D361">IF($A361="","",INDEX(Summary!$C:$C,$J361))</f>
        <v>C6</v>
      </c>
      <c r="E361" t="str">
        <f t="array" ref="E361">IF($A361="","",INDEX(Summary!$G$2:$N$2,MOD(ROW()-2,8)+1))</f>
        <v>MENA</v>
      </c>
      <c r="F361" s="2">
        <f t="array" ref="F361">IF($A361="",0,IFERROR(INDEX(Summary!$G$3:$N$62,$J361-2,MOD(ROW()-2,8)+1),0))</f>
        <v>0</v>
      </c>
      <c r="G361" s="2">
        <f t="array" ref="G361">IF($A361="",0,IFERROR(_xlfn.SWITCH($E361,"MRP (Domestic)",_xlfn.XLOOKUP($A361,Domestic!$C:$C,Domestic!$BE:$BE),"ROW Manjari",_xlfn.XLOOKUP($A361,ROW_Manjari!$C:$C,ROW_Manjari!$BE:$BE),"USA Sea",_xlfn.XLOOKUP($A361,USA_Sea!$C:$C,USA_Sea!$BE:$BE),"Amazon USA Sea",_xlfn.XLOOKUP($A361,Amazon_USA_Sea!$C:$C,Amazon_USA_Sea!$AX:$AX),"USA Air",_xlfn.XLOOKUP($A361,USA_Air!$C:$C,USA_Air!$BE:$BE),"USA Amazon",_xlfn.XLOOKUP($A361,USA_Amazon_Air!$C:$C,USA_Amazon_Air!$BE:$BE),"UK",_xlfn.XLOOKUP($A361,UK_Order!$C:$C,UK_Order!$BE:$BE),"MENA",_xlfn.XLOOKUP($A361,MENA_Order!$C:$C,MENA_Order!$BE:$BE),0),0))</f>
        <v>0</v>
      </c>
      <c r="H361" s="2">
        <f t="shared" si="15"/>
        <v>0</v>
      </c>
      <c r="I361" s="4">
        <f t="shared" si="16"/>
        <v>0</v>
      </c>
      <c r="J361">
        <f t="shared" si="17"/>
        <v>47</v>
      </c>
    </row>
    <row r="362" spans="1:10" hidden="1">
      <c r="A362" t="str">
        <f t="array" ref="A362">IFERROR(INDEX(Summary!$D:$D,$J362)&amp;"","")</f>
        <v>USFG00817</v>
      </c>
      <c r="B362" t="str">
        <f t="array" ref="B362">IF($A362="","",INDEX(Summary!$E:$E,$J362))</f>
        <v>Coconut oil 16 fl. oz (473ml) - Units</v>
      </c>
      <c r="C362" t="str">
        <f t="array" ref="C362">IF($A362="","",INDEX(Summary!$B:$B,$J362))</f>
        <v>Oil</v>
      </c>
      <c r="D362" t="str">
        <f t="array" ref="D362">IF($A362="","",INDEX(Summary!$C:$C,$J362))</f>
        <v>C6</v>
      </c>
      <c r="E362" t="str">
        <f t="array" ref="E362">IF($A362="","",INDEX(Summary!$G$2:$N$2,MOD(ROW()-2,8)+1))</f>
        <v>MRP (Domestic)</v>
      </c>
      <c r="F362" s="2">
        <f t="array" ref="F362">IF($A362="",0,IFERROR(INDEX(Summary!$G$3:$N$62,$J362-2,MOD(ROW()-2,8)+1),0))</f>
        <v>0</v>
      </c>
      <c r="G362" s="2">
        <f t="array" ref="G362">IF($A362="",0,IFERROR(_xlfn.SWITCH($E362,"MRP (Domestic)",_xlfn.XLOOKUP($A362,Domestic!$C:$C,Domestic!$BE:$BE),"ROW Manjari",_xlfn.XLOOKUP($A362,ROW_Manjari!$C:$C,ROW_Manjari!$BE:$BE),"USA Sea",_xlfn.XLOOKUP($A362,USA_Sea!$C:$C,USA_Sea!$BE:$BE),"Amazon USA Sea",_xlfn.XLOOKUP($A362,Amazon_USA_Sea!$C:$C,Amazon_USA_Sea!$AX:$AX),"USA Air",_xlfn.XLOOKUP($A362,USA_Air!$C:$C,USA_Air!$BE:$BE),"USA Amazon",_xlfn.XLOOKUP($A362,USA_Amazon_Air!$C:$C,USA_Amazon_Air!$BE:$BE),"UK",_xlfn.XLOOKUP($A362,UK_Order!$C:$C,UK_Order!$BE:$BE),"MENA",_xlfn.XLOOKUP($A362,MENA_Order!$C:$C,MENA_Order!$BE:$BE),0),0))</f>
        <v>0</v>
      </c>
      <c r="H362" s="2">
        <f t="shared" si="15"/>
        <v>0</v>
      </c>
      <c r="I362" s="4">
        <f t="shared" si="16"/>
        <v>0</v>
      </c>
      <c r="J362">
        <f t="shared" si="17"/>
        <v>48</v>
      </c>
    </row>
    <row r="363" spans="1:10" hidden="1">
      <c r="A363" t="str">
        <f t="array" ref="A363">IFERROR(INDEX(Summary!$D:$D,$J363)&amp;"","")</f>
        <v>USFG00817</v>
      </c>
      <c r="B363" t="str">
        <f t="array" ref="B363">IF($A363="","",INDEX(Summary!$E:$E,$J363))</f>
        <v>Coconut oil 16 fl. oz (473ml) - Units</v>
      </c>
      <c r="C363" t="str">
        <f t="array" ref="C363">IF($A363="","",INDEX(Summary!$B:$B,$J363))</f>
        <v>Oil</v>
      </c>
      <c r="D363" t="str">
        <f t="array" ref="D363">IF($A363="","",INDEX(Summary!$C:$C,$J363))</f>
        <v>C6</v>
      </c>
      <c r="E363" t="str">
        <f t="array" ref="E363">IF($A363="","",INDEX(Summary!$G$2:$N$2,MOD(ROW()-2,8)+1))</f>
        <v>ROW Manjari</v>
      </c>
      <c r="F363" s="2">
        <f t="array" ref="F363">IF($A363="",0,IFERROR(INDEX(Summary!$G$3:$N$62,$J363-2,MOD(ROW()-2,8)+1),0))</f>
        <v>0</v>
      </c>
      <c r="G363" s="2">
        <f t="array" ref="G363">IF($A363="",0,IFERROR(_xlfn.SWITCH($E363,"MRP (Domestic)",_xlfn.XLOOKUP($A363,Domestic!$C:$C,Domestic!$BE:$BE),"ROW Manjari",_xlfn.XLOOKUP($A363,ROW_Manjari!$C:$C,ROW_Manjari!$BE:$BE),"USA Sea",_xlfn.XLOOKUP($A363,USA_Sea!$C:$C,USA_Sea!$BE:$BE),"Amazon USA Sea",_xlfn.XLOOKUP($A363,Amazon_USA_Sea!$C:$C,Amazon_USA_Sea!$AX:$AX),"USA Air",_xlfn.XLOOKUP($A363,USA_Air!$C:$C,USA_Air!$BE:$BE),"USA Amazon",_xlfn.XLOOKUP($A363,USA_Amazon_Air!$C:$C,USA_Amazon_Air!$BE:$BE),"UK",_xlfn.XLOOKUP($A363,UK_Order!$C:$C,UK_Order!$BE:$BE),"MENA",_xlfn.XLOOKUP($A363,MENA_Order!$C:$C,MENA_Order!$BE:$BE),0),0))</f>
        <v>0</v>
      </c>
      <c r="H363" s="2">
        <f t="shared" si="15"/>
        <v>0</v>
      </c>
      <c r="I363" s="4">
        <f t="shared" si="16"/>
        <v>0</v>
      </c>
      <c r="J363">
        <f t="shared" si="17"/>
        <v>48</v>
      </c>
    </row>
    <row r="364" spans="1:10" hidden="1">
      <c r="A364" t="str">
        <f t="array" ref="A364">IFERROR(INDEX(Summary!$D:$D,$J364)&amp;"","")</f>
        <v>USFG00817</v>
      </c>
      <c r="B364" t="str">
        <f t="array" ref="B364">IF($A364="","",INDEX(Summary!$E:$E,$J364))</f>
        <v>Coconut oil 16 fl. oz (473ml) - Units</v>
      </c>
      <c r="C364" t="str">
        <f t="array" ref="C364">IF($A364="","",INDEX(Summary!$B:$B,$J364))</f>
        <v>Oil</v>
      </c>
      <c r="D364" t="str">
        <f t="array" ref="D364">IF($A364="","",INDEX(Summary!$C:$C,$J364))</f>
        <v>C6</v>
      </c>
      <c r="E364" t="str">
        <f t="array" ref="E364">IF($A364="","",INDEX(Summary!$G$2:$N$2,MOD(ROW()-2,8)+1))</f>
        <v>USA Sea</v>
      </c>
      <c r="F364" s="2">
        <f t="array" ref="F364">IF($A364="",0,IFERROR(INDEX(Summary!$G$3:$N$62,$J364-2,MOD(ROW()-2,8)+1),0))</f>
        <v>0</v>
      </c>
      <c r="G364" s="2">
        <f t="array" ref="G364">IF($A364="",0,IFERROR(_xlfn.SWITCH($E364,"MRP (Domestic)",_xlfn.XLOOKUP($A364,Domestic!$C:$C,Domestic!$BE:$BE),"ROW Manjari",_xlfn.XLOOKUP($A364,ROW_Manjari!$C:$C,ROW_Manjari!$BE:$BE),"USA Sea",_xlfn.XLOOKUP($A364,USA_Sea!$C:$C,USA_Sea!$BE:$BE),"Amazon USA Sea",_xlfn.XLOOKUP($A364,Amazon_USA_Sea!$C:$C,Amazon_USA_Sea!$AX:$AX),"USA Air",_xlfn.XLOOKUP($A364,USA_Air!$C:$C,USA_Air!$BE:$BE),"USA Amazon",_xlfn.XLOOKUP($A364,USA_Amazon_Air!$C:$C,USA_Amazon_Air!$BE:$BE),"UK",_xlfn.XLOOKUP($A364,UK_Order!$C:$C,UK_Order!$BE:$BE),"MENA",_xlfn.XLOOKUP($A364,MENA_Order!$C:$C,MENA_Order!$BE:$BE),0),0))</f>
        <v>379</v>
      </c>
      <c r="H364" s="2">
        <f t="shared" si="15"/>
        <v>0</v>
      </c>
      <c r="I364" s="4">
        <f t="shared" si="16"/>
        <v>0</v>
      </c>
      <c r="J364">
        <f t="shared" si="17"/>
        <v>48</v>
      </c>
    </row>
    <row r="365" spans="1:10" hidden="1">
      <c r="A365" t="str">
        <f t="array" ref="A365">IFERROR(INDEX(Summary!$D:$D,$J365)&amp;"","")</f>
        <v>USFG00817</v>
      </c>
      <c r="B365" t="str">
        <f t="array" ref="B365">IF($A365="","",INDEX(Summary!$E:$E,$J365))</f>
        <v>Coconut oil 16 fl. oz (473ml) - Units</v>
      </c>
      <c r="C365" t="str">
        <f t="array" ref="C365">IF($A365="","",INDEX(Summary!$B:$B,$J365))</f>
        <v>Oil</v>
      </c>
      <c r="D365" t="str">
        <f t="array" ref="D365">IF($A365="","",INDEX(Summary!$C:$C,$J365))</f>
        <v>C6</v>
      </c>
      <c r="E365" t="str">
        <f t="array" ref="E365">IF($A365="","",INDEX(Summary!$G$2:$N$2,MOD(ROW()-2,8)+1))</f>
        <v>Amazon USA Sea</v>
      </c>
      <c r="F365" s="2">
        <f t="array" ref="F365">IF($A365="",0,IFERROR(INDEX(Summary!$G$3:$N$62,$J365-2,MOD(ROW()-2,8)+1),0))</f>
        <v>0</v>
      </c>
      <c r="G365" s="2">
        <f t="array" ref="G365">IF($A365="",0,IFERROR(_xlfn.SWITCH($E365,"MRP (Domestic)",_xlfn.XLOOKUP($A365,Domestic!$C:$C,Domestic!$BE:$BE),"ROW Manjari",_xlfn.XLOOKUP($A365,ROW_Manjari!$C:$C,ROW_Manjari!$BE:$BE),"USA Sea",_xlfn.XLOOKUP($A365,USA_Sea!$C:$C,USA_Sea!$BE:$BE),"Amazon USA Sea",_xlfn.XLOOKUP($A365,Amazon_USA_Sea!$C:$C,Amazon_USA_Sea!$AX:$AX),"USA Air",_xlfn.XLOOKUP($A365,USA_Air!$C:$C,USA_Air!$BE:$BE),"USA Amazon",_xlfn.XLOOKUP($A365,USA_Amazon_Air!$C:$C,USA_Amazon_Air!$BE:$BE),"UK",_xlfn.XLOOKUP($A365,UK_Order!$C:$C,UK_Order!$BE:$BE),"MENA",_xlfn.XLOOKUP($A365,MENA_Order!$C:$C,MENA_Order!$BE:$BE),0),0))</f>
        <v>0</v>
      </c>
      <c r="H365" s="2">
        <f t="shared" si="15"/>
        <v>0</v>
      </c>
      <c r="I365" s="4">
        <f t="shared" si="16"/>
        <v>0</v>
      </c>
      <c r="J365">
        <f t="shared" si="17"/>
        <v>48</v>
      </c>
    </row>
    <row r="366" spans="1:10" hidden="1">
      <c r="A366" t="str">
        <f t="array" ref="A366">IFERROR(INDEX(Summary!$D:$D,$J366)&amp;"","")</f>
        <v>USFG00817</v>
      </c>
      <c r="B366" t="str">
        <f t="array" ref="B366">IF($A366="","",INDEX(Summary!$E:$E,$J366))</f>
        <v>Coconut oil 16 fl. oz (473ml) - Units</v>
      </c>
      <c r="C366" t="str">
        <f t="array" ref="C366">IF($A366="","",INDEX(Summary!$B:$B,$J366))</f>
        <v>Oil</v>
      </c>
      <c r="D366" t="str">
        <f t="array" ref="D366">IF($A366="","",INDEX(Summary!$C:$C,$J366))</f>
        <v>C6</v>
      </c>
      <c r="E366" t="str">
        <f t="array" ref="E366">IF($A366="","",INDEX(Summary!$G$2:$N$2,MOD(ROW()-2,8)+1))</f>
        <v>USA Air</v>
      </c>
      <c r="F366" s="2">
        <f t="array" ref="F366">IF($A366="",0,IFERROR(INDEX(Summary!$G$3:$N$62,$J366-2,MOD(ROW()-2,8)+1),0))</f>
        <v>0</v>
      </c>
      <c r="G366" s="2">
        <f t="array" ref="G366">IF($A366="",0,IFERROR(_xlfn.SWITCH($E366,"MRP (Domestic)",_xlfn.XLOOKUP($A366,Domestic!$C:$C,Domestic!$BE:$BE),"ROW Manjari",_xlfn.XLOOKUP($A366,ROW_Manjari!$C:$C,ROW_Manjari!$BE:$BE),"USA Sea",_xlfn.XLOOKUP($A366,USA_Sea!$C:$C,USA_Sea!$BE:$BE),"Amazon USA Sea",_xlfn.XLOOKUP($A366,Amazon_USA_Sea!$C:$C,Amazon_USA_Sea!$AX:$AX),"USA Air",_xlfn.XLOOKUP($A366,USA_Air!$C:$C,USA_Air!$BE:$BE),"USA Amazon",_xlfn.XLOOKUP($A366,USA_Amazon_Air!$C:$C,USA_Amazon_Air!$BE:$BE),"UK",_xlfn.XLOOKUP($A366,UK_Order!$C:$C,UK_Order!$BE:$BE),"MENA",_xlfn.XLOOKUP($A366,MENA_Order!$C:$C,MENA_Order!$BE:$BE),0),0))</f>
        <v>0</v>
      </c>
      <c r="H366" s="2">
        <f t="shared" si="15"/>
        <v>0</v>
      </c>
      <c r="I366" s="4">
        <f t="shared" si="16"/>
        <v>0</v>
      </c>
      <c r="J366">
        <f t="shared" si="17"/>
        <v>48</v>
      </c>
    </row>
    <row r="367" spans="1:10" hidden="1">
      <c r="A367" t="str">
        <f t="array" ref="A367">IFERROR(INDEX(Summary!$D:$D,$J367)&amp;"","")</f>
        <v>USFG00817</v>
      </c>
      <c r="B367" t="str">
        <f t="array" ref="B367">IF($A367="","",INDEX(Summary!$E:$E,$J367))</f>
        <v>Coconut oil 16 fl. oz (473ml) - Units</v>
      </c>
      <c r="C367" t="str">
        <f t="array" ref="C367">IF($A367="","",INDEX(Summary!$B:$B,$J367))</f>
        <v>Oil</v>
      </c>
      <c r="D367" t="str">
        <f t="array" ref="D367">IF($A367="","",INDEX(Summary!$C:$C,$J367))</f>
        <v>C6</v>
      </c>
      <c r="E367" t="str">
        <f t="array" ref="E367">IF($A367="","",INDEX(Summary!$G$2:$N$2,MOD(ROW()-2,8)+1))</f>
        <v>USA Amazon</v>
      </c>
      <c r="F367" s="2">
        <f t="array" ref="F367">IF($A367="",0,IFERROR(INDEX(Summary!$G$3:$N$62,$J367-2,MOD(ROW()-2,8)+1),0))</f>
        <v>0</v>
      </c>
      <c r="G367" s="2">
        <f t="array" ref="G367">IF($A367="",0,IFERROR(_xlfn.SWITCH($E367,"MRP (Domestic)",_xlfn.XLOOKUP($A367,Domestic!$C:$C,Domestic!$BE:$BE),"ROW Manjari",_xlfn.XLOOKUP($A367,ROW_Manjari!$C:$C,ROW_Manjari!$BE:$BE),"USA Sea",_xlfn.XLOOKUP($A367,USA_Sea!$C:$C,USA_Sea!$BE:$BE),"Amazon USA Sea",_xlfn.XLOOKUP($A367,Amazon_USA_Sea!$C:$C,Amazon_USA_Sea!$AX:$AX),"USA Air",_xlfn.XLOOKUP($A367,USA_Air!$C:$C,USA_Air!$BE:$BE),"USA Amazon",_xlfn.XLOOKUP($A367,USA_Amazon_Air!$C:$C,USA_Amazon_Air!$BE:$BE),"UK",_xlfn.XLOOKUP($A367,UK_Order!$C:$C,UK_Order!$BE:$BE),"MENA",_xlfn.XLOOKUP($A367,MENA_Order!$C:$C,MENA_Order!$BE:$BE),0),0))</f>
        <v>0</v>
      </c>
      <c r="H367" s="2">
        <f t="shared" si="15"/>
        <v>0</v>
      </c>
      <c r="I367" s="4">
        <f t="shared" si="16"/>
        <v>0</v>
      </c>
      <c r="J367">
        <f t="shared" si="17"/>
        <v>48</v>
      </c>
    </row>
    <row r="368" spans="1:10" hidden="1">
      <c r="A368" t="str">
        <f t="array" ref="A368">IFERROR(INDEX(Summary!$D:$D,$J368)&amp;"","")</f>
        <v>USFG00817</v>
      </c>
      <c r="B368" t="str">
        <f t="array" ref="B368">IF($A368="","",INDEX(Summary!$E:$E,$J368))</f>
        <v>Coconut oil 16 fl. oz (473ml) - Units</v>
      </c>
      <c r="C368" t="str">
        <f t="array" ref="C368">IF($A368="","",INDEX(Summary!$B:$B,$J368))</f>
        <v>Oil</v>
      </c>
      <c r="D368" t="str">
        <f t="array" ref="D368">IF($A368="","",INDEX(Summary!$C:$C,$J368))</f>
        <v>C6</v>
      </c>
      <c r="E368" t="str">
        <f t="array" ref="E368">IF($A368="","",INDEX(Summary!$G$2:$N$2,MOD(ROW()-2,8)+1))</f>
        <v>UK</v>
      </c>
      <c r="F368" s="2">
        <f t="array" ref="F368">IF($A368="",0,IFERROR(INDEX(Summary!$G$3:$N$62,$J368-2,MOD(ROW()-2,8)+1),0))</f>
        <v>125</v>
      </c>
      <c r="G368" s="2">
        <f t="array" ref="G368">IF($A368="",0,IFERROR(_xlfn.SWITCH($E368,"MRP (Domestic)",_xlfn.XLOOKUP($A368,Domestic!$C:$C,Domestic!$BE:$BE),"ROW Manjari",_xlfn.XLOOKUP($A368,ROW_Manjari!$C:$C,ROW_Manjari!$BE:$BE),"USA Sea",_xlfn.XLOOKUP($A368,USA_Sea!$C:$C,USA_Sea!$BE:$BE),"Amazon USA Sea",_xlfn.XLOOKUP($A368,Amazon_USA_Sea!$C:$C,Amazon_USA_Sea!$AX:$AX),"USA Air",_xlfn.XLOOKUP($A368,USA_Air!$C:$C,USA_Air!$BE:$BE),"USA Amazon",_xlfn.XLOOKUP($A368,USA_Amazon_Air!$C:$C,USA_Amazon_Air!$BE:$BE),"UK",_xlfn.XLOOKUP($A368,UK_Order!$C:$C,UK_Order!$BE:$BE),"MENA",_xlfn.XLOOKUP($A368,MENA_Order!$C:$C,MENA_Order!$BE:$BE),0),0))</f>
        <v>126</v>
      </c>
      <c r="H368" s="2">
        <f t="shared" si="15"/>
        <v>0</v>
      </c>
      <c r="I368" s="4">
        <f t="shared" si="16"/>
        <v>1.008</v>
      </c>
      <c r="J368">
        <f t="shared" si="17"/>
        <v>48</v>
      </c>
    </row>
    <row r="369" spans="1:10">
      <c r="A369" t="str">
        <f t="array" ref="A369">IFERROR(INDEX(Summary!$D:$D,$J369)&amp;"","")</f>
        <v>USFG00817</v>
      </c>
      <c r="B369" t="str">
        <f t="array" ref="B369">IF($A369="","",INDEX(Summary!$E:$E,$J369))</f>
        <v>Coconut oil 16 fl. oz (473ml) - Units</v>
      </c>
      <c r="C369" t="str">
        <f t="array" ref="C369">IF($A369="","",INDEX(Summary!$B:$B,$J369))</f>
        <v>Oil</v>
      </c>
      <c r="D369" t="str">
        <f t="array" ref="D369">IF($A369="","",INDEX(Summary!$C:$C,$J369))</f>
        <v>C6</v>
      </c>
      <c r="E369" t="str">
        <f t="array" ref="E369">IF($A369="","",INDEX(Summary!$G$2:$N$2,MOD(ROW()-2,8)+1))</f>
        <v>MENA</v>
      </c>
      <c r="F369" s="2">
        <f t="array" ref="F369">IF($A369="",0,IFERROR(INDEX(Summary!$G$3:$N$62,$J369-2,MOD(ROW()-2,8)+1),0))</f>
        <v>0</v>
      </c>
      <c r="G369" s="2">
        <f t="array" ref="G369">IF($A369="",0,IFERROR(_xlfn.SWITCH($E369,"MRP (Domestic)",_xlfn.XLOOKUP($A369,Domestic!$C:$C,Domestic!$BE:$BE),"ROW Manjari",_xlfn.XLOOKUP($A369,ROW_Manjari!$C:$C,ROW_Manjari!$BE:$BE),"USA Sea",_xlfn.XLOOKUP($A369,USA_Sea!$C:$C,USA_Sea!$BE:$BE),"Amazon USA Sea",_xlfn.XLOOKUP($A369,Amazon_USA_Sea!$C:$C,Amazon_USA_Sea!$AX:$AX),"USA Air",_xlfn.XLOOKUP($A369,USA_Air!$C:$C,USA_Air!$BE:$BE),"USA Amazon",_xlfn.XLOOKUP($A369,USA_Amazon_Air!$C:$C,USA_Amazon_Air!$BE:$BE),"UK",_xlfn.XLOOKUP($A369,UK_Order!$C:$C,UK_Order!$BE:$BE),"MENA",_xlfn.XLOOKUP($A369,MENA_Order!$C:$C,MENA_Order!$BE:$BE),0),0))</f>
        <v>0</v>
      </c>
      <c r="H369" s="2">
        <f t="shared" si="15"/>
        <v>0</v>
      </c>
      <c r="I369" s="4">
        <f t="shared" si="16"/>
        <v>0</v>
      </c>
      <c r="J369">
        <f t="shared" si="17"/>
        <v>48</v>
      </c>
    </row>
    <row r="370" spans="1:10" hidden="1">
      <c r="A370" t="str">
        <f t="array" ref="A370">IFERROR(INDEX(Summary!$D:$D,$J370)&amp;"","")</f>
        <v>FG00213</v>
      </c>
      <c r="B370" t="str">
        <f t="array" ref="B370">IF($A370="","",INDEX(Summary!$E:$E,$J370))</f>
        <v>Raw Peanuts Waghya Variety 500g</v>
      </c>
      <c r="C370" t="str">
        <f t="array" ref="C370">IF($A370="","",INDEX(Summary!$B:$B,$J370))</f>
        <v>Raw_Agri</v>
      </c>
      <c r="D370" t="str">
        <f t="array" ref="D370">IF($A370="","",INDEX(Summary!$C:$C,$J370))</f>
        <v>C6</v>
      </c>
      <c r="E370" t="str">
        <f t="array" ref="E370">IF($A370="","",INDEX(Summary!$G$2:$N$2,MOD(ROW()-2,8)+1))</f>
        <v>MRP (Domestic)</v>
      </c>
      <c r="F370" s="2">
        <f t="array" ref="F370">IF($A370="",0,IFERROR(INDEX(Summary!$G$3:$N$62,$J370-2,MOD(ROW()-2,8)+1),0))</f>
        <v>0</v>
      </c>
      <c r="G370" s="2">
        <f t="array" ref="G370">IF($A370="",0,IFERROR(_xlfn.SWITCH($E370,"MRP (Domestic)",_xlfn.XLOOKUP($A370,Domestic!$C:$C,Domestic!$BE:$BE),"ROW Manjari",_xlfn.XLOOKUP($A370,ROW_Manjari!$C:$C,ROW_Manjari!$BE:$BE),"USA Sea",_xlfn.XLOOKUP($A370,USA_Sea!$C:$C,USA_Sea!$BE:$BE),"Amazon USA Sea",_xlfn.XLOOKUP($A370,Amazon_USA_Sea!$C:$C,Amazon_USA_Sea!$AX:$AX),"USA Air",_xlfn.XLOOKUP($A370,USA_Air!$C:$C,USA_Air!$BE:$BE),"USA Amazon",_xlfn.XLOOKUP($A370,USA_Amazon_Air!$C:$C,USA_Amazon_Air!$BE:$BE),"UK",_xlfn.XLOOKUP($A370,UK_Order!$C:$C,UK_Order!$BE:$BE),"MENA",_xlfn.XLOOKUP($A370,MENA_Order!$C:$C,MENA_Order!$BE:$BE),0),0))</f>
        <v>408</v>
      </c>
      <c r="H370" s="2">
        <f t="shared" si="15"/>
        <v>0</v>
      </c>
      <c r="I370" s="4">
        <f t="shared" si="16"/>
        <v>0</v>
      </c>
      <c r="J370">
        <f t="shared" si="17"/>
        <v>49</v>
      </c>
    </row>
    <row r="371" spans="1:10" hidden="1">
      <c r="A371" t="str">
        <f t="array" ref="A371">IFERROR(INDEX(Summary!$D:$D,$J371)&amp;"","")</f>
        <v>FG00213</v>
      </c>
      <c r="B371" t="str">
        <f t="array" ref="B371">IF($A371="","",INDEX(Summary!$E:$E,$J371))</f>
        <v>Raw Peanuts Waghya Variety 500g</v>
      </c>
      <c r="C371" t="str">
        <f t="array" ref="C371">IF($A371="","",INDEX(Summary!$B:$B,$J371))</f>
        <v>Raw_Agri</v>
      </c>
      <c r="D371" t="str">
        <f t="array" ref="D371">IF($A371="","",INDEX(Summary!$C:$C,$J371))</f>
        <v>C6</v>
      </c>
      <c r="E371" t="str">
        <f t="array" ref="E371">IF($A371="","",INDEX(Summary!$G$2:$N$2,MOD(ROW()-2,8)+1))</f>
        <v>ROW Manjari</v>
      </c>
      <c r="F371" s="2">
        <f t="array" ref="F371">IF($A371="",0,IFERROR(INDEX(Summary!$G$3:$N$62,$J371-2,MOD(ROW()-2,8)+1),0))</f>
        <v>0</v>
      </c>
      <c r="G371" s="2">
        <f t="array" ref="G371">IF($A371="",0,IFERROR(_xlfn.SWITCH($E371,"MRP (Domestic)",_xlfn.XLOOKUP($A371,Domestic!$C:$C,Domestic!$BE:$BE),"ROW Manjari",_xlfn.XLOOKUP($A371,ROW_Manjari!$C:$C,ROW_Manjari!$BE:$BE),"USA Sea",_xlfn.XLOOKUP($A371,USA_Sea!$C:$C,USA_Sea!$BE:$BE),"Amazon USA Sea",_xlfn.XLOOKUP($A371,Amazon_USA_Sea!$C:$C,Amazon_USA_Sea!$AX:$AX),"USA Air",_xlfn.XLOOKUP($A371,USA_Air!$C:$C,USA_Air!$BE:$BE),"USA Amazon",_xlfn.XLOOKUP($A371,USA_Amazon_Air!$C:$C,USA_Amazon_Air!$BE:$BE),"UK",_xlfn.XLOOKUP($A371,UK_Order!$C:$C,UK_Order!$BE:$BE),"MENA",_xlfn.XLOOKUP($A371,MENA_Order!$C:$C,MENA_Order!$BE:$BE),0),0))</f>
        <v>0</v>
      </c>
      <c r="H371" s="2">
        <f t="shared" si="15"/>
        <v>0</v>
      </c>
      <c r="I371" s="4">
        <f t="shared" si="16"/>
        <v>0</v>
      </c>
      <c r="J371">
        <f t="shared" si="17"/>
        <v>49</v>
      </c>
    </row>
    <row r="372" spans="1:10" hidden="1">
      <c r="A372" t="str">
        <f t="array" ref="A372">IFERROR(INDEX(Summary!$D:$D,$J372)&amp;"","")</f>
        <v>FG00213</v>
      </c>
      <c r="B372" t="str">
        <f t="array" ref="B372">IF($A372="","",INDEX(Summary!$E:$E,$J372))</f>
        <v>Raw Peanuts Waghya Variety 500g</v>
      </c>
      <c r="C372" t="str">
        <f t="array" ref="C372">IF($A372="","",INDEX(Summary!$B:$B,$J372))</f>
        <v>Raw_Agri</v>
      </c>
      <c r="D372" t="str">
        <f t="array" ref="D372">IF($A372="","",INDEX(Summary!$C:$C,$J372))</f>
        <v>C6</v>
      </c>
      <c r="E372" t="str">
        <f t="array" ref="E372">IF($A372="","",INDEX(Summary!$G$2:$N$2,MOD(ROW()-2,8)+1))</f>
        <v>USA Sea</v>
      </c>
      <c r="F372" s="2">
        <f t="array" ref="F372">IF($A372="",0,IFERROR(INDEX(Summary!$G$3:$N$62,$J372-2,MOD(ROW()-2,8)+1),0))</f>
        <v>0</v>
      </c>
      <c r="G372" s="2">
        <f t="array" ref="G372">IF($A372="",0,IFERROR(_xlfn.SWITCH($E372,"MRP (Domestic)",_xlfn.XLOOKUP($A372,Domestic!$C:$C,Domestic!$BE:$BE),"ROW Manjari",_xlfn.XLOOKUP($A372,ROW_Manjari!$C:$C,ROW_Manjari!$BE:$BE),"USA Sea",_xlfn.XLOOKUP($A372,USA_Sea!$C:$C,USA_Sea!$BE:$BE),"Amazon USA Sea",_xlfn.XLOOKUP($A372,Amazon_USA_Sea!$C:$C,Amazon_USA_Sea!$AX:$AX),"USA Air",_xlfn.XLOOKUP($A372,USA_Air!$C:$C,USA_Air!$BE:$BE),"USA Amazon",_xlfn.XLOOKUP($A372,USA_Amazon_Air!$C:$C,USA_Amazon_Air!$BE:$BE),"UK",_xlfn.XLOOKUP($A372,UK_Order!$C:$C,UK_Order!$BE:$BE),"MENA",_xlfn.XLOOKUP($A372,MENA_Order!$C:$C,MENA_Order!$BE:$BE),0),0))</f>
        <v>0</v>
      </c>
      <c r="H372" s="2">
        <f t="shared" si="15"/>
        <v>0</v>
      </c>
      <c r="I372" s="4">
        <f t="shared" si="16"/>
        <v>0</v>
      </c>
      <c r="J372">
        <f t="shared" si="17"/>
        <v>49</v>
      </c>
    </row>
    <row r="373" spans="1:10" hidden="1">
      <c r="A373" t="str">
        <f t="array" ref="A373">IFERROR(INDEX(Summary!$D:$D,$J373)&amp;"","")</f>
        <v>FG00213</v>
      </c>
      <c r="B373" t="str">
        <f t="array" ref="B373">IF($A373="","",INDEX(Summary!$E:$E,$J373))</f>
        <v>Raw Peanuts Waghya Variety 500g</v>
      </c>
      <c r="C373" t="str">
        <f t="array" ref="C373">IF($A373="","",INDEX(Summary!$B:$B,$J373))</f>
        <v>Raw_Agri</v>
      </c>
      <c r="D373" t="str">
        <f t="array" ref="D373">IF($A373="","",INDEX(Summary!$C:$C,$J373))</f>
        <v>C6</v>
      </c>
      <c r="E373" t="str">
        <f t="array" ref="E373">IF($A373="","",INDEX(Summary!$G$2:$N$2,MOD(ROW()-2,8)+1))</f>
        <v>Amazon USA Sea</v>
      </c>
      <c r="F373" s="2">
        <f t="array" ref="F373">IF($A373="",0,IFERROR(INDEX(Summary!$G$3:$N$62,$J373-2,MOD(ROW()-2,8)+1),0))</f>
        <v>0</v>
      </c>
      <c r="G373" s="2">
        <f t="array" ref="G373">IF($A373="",0,IFERROR(_xlfn.SWITCH($E373,"MRP (Domestic)",_xlfn.XLOOKUP($A373,Domestic!$C:$C,Domestic!$BE:$BE),"ROW Manjari",_xlfn.XLOOKUP($A373,ROW_Manjari!$C:$C,ROW_Manjari!$BE:$BE),"USA Sea",_xlfn.XLOOKUP($A373,USA_Sea!$C:$C,USA_Sea!$BE:$BE),"Amazon USA Sea",_xlfn.XLOOKUP($A373,Amazon_USA_Sea!$C:$C,Amazon_USA_Sea!$AX:$AX),"USA Air",_xlfn.XLOOKUP($A373,USA_Air!$C:$C,USA_Air!$BE:$BE),"USA Amazon",_xlfn.XLOOKUP($A373,USA_Amazon_Air!$C:$C,USA_Amazon_Air!$BE:$BE),"UK",_xlfn.XLOOKUP($A373,UK_Order!$C:$C,UK_Order!$BE:$BE),"MENA",_xlfn.XLOOKUP($A373,MENA_Order!$C:$C,MENA_Order!$BE:$BE),0),0))</f>
        <v>0</v>
      </c>
      <c r="H373" s="2">
        <f t="shared" si="15"/>
        <v>0</v>
      </c>
      <c r="I373" s="4">
        <f t="shared" si="16"/>
        <v>0</v>
      </c>
      <c r="J373">
        <f t="shared" si="17"/>
        <v>49</v>
      </c>
    </row>
    <row r="374" spans="1:10" hidden="1">
      <c r="A374" t="str">
        <f t="array" ref="A374">IFERROR(INDEX(Summary!$D:$D,$J374)&amp;"","")</f>
        <v>FG00213</v>
      </c>
      <c r="B374" t="str">
        <f t="array" ref="B374">IF($A374="","",INDEX(Summary!$E:$E,$J374))</f>
        <v>Raw Peanuts Waghya Variety 500g</v>
      </c>
      <c r="C374" t="str">
        <f t="array" ref="C374">IF($A374="","",INDEX(Summary!$B:$B,$J374))</f>
        <v>Raw_Agri</v>
      </c>
      <c r="D374" t="str">
        <f t="array" ref="D374">IF($A374="","",INDEX(Summary!$C:$C,$J374))</f>
        <v>C6</v>
      </c>
      <c r="E374" t="str">
        <f t="array" ref="E374">IF($A374="","",INDEX(Summary!$G$2:$N$2,MOD(ROW()-2,8)+1))</f>
        <v>USA Air</v>
      </c>
      <c r="F374" s="2">
        <f t="array" ref="F374">IF($A374="",0,IFERROR(INDEX(Summary!$G$3:$N$62,$J374-2,MOD(ROW()-2,8)+1),0))</f>
        <v>0</v>
      </c>
      <c r="G374" s="2">
        <f t="array" ref="G374">IF($A374="",0,IFERROR(_xlfn.SWITCH($E374,"MRP (Domestic)",_xlfn.XLOOKUP($A374,Domestic!$C:$C,Domestic!$BE:$BE),"ROW Manjari",_xlfn.XLOOKUP($A374,ROW_Manjari!$C:$C,ROW_Manjari!$BE:$BE),"USA Sea",_xlfn.XLOOKUP($A374,USA_Sea!$C:$C,USA_Sea!$BE:$BE),"Amazon USA Sea",_xlfn.XLOOKUP($A374,Amazon_USA_Sea!$C:$C,Amazon_USA_Sea!$AX:$AX),"USA Air",_xlfn.XLOOKUP($A374,USA_Air!$C:$C,USA_Air!$BE:$BE),"USA Amazon",_xlfn.XLOOKUP($A374,USA_Amazon_Air!$C:$C,USA_Amazon_Air!$BE:$BE),"UK",_xlfn.XLOOKUP($A374,UK_Order!$C:$C,UK_Order!$BE:$BE),"MENA",_xlfn.XLOOKUP($A374,MENA_Order!$C:$C,MENA_Order!$BE:$BE),0),0))</f>
        <v>0</v>
      </c>
      <c r="H374" s="2">
        <f t="shared" si="15"/>
        <v>0</v>
      </c>
      <c r="I374" s="4">
        <f t="shared" si="16"/>
        <v>0</v>
      </c>
      <c r="J374">
        <f t="shared" si="17"/>
        <v>49</v>
      </c>
    </row>
    <row r="375" spans="1:10" hidden="1">
      <c r="A375" t="str">
        <f t="array" ref="A375">IFERROR(INDEX(Summary!$D:$D,$J375)&amp;"","")</f>
        <v>FG00213</v>
      </c>
      <c r="B375" t="str">
        <f t="array" ref="B375">IF($A375="","",INDEX(Summary!$E:$E,$J375))</f>
        <v>Raw Peanuts Waghya Variety 500g</v>
      </c>
      <c r="C375" t="str">
        <f t="array" ref="C375">IF($A375="","",INDEX(Summary!$B:$B,$J375))</f>
        <v>Raw_Agri</v>
      </c>
      <c r="D375" t="str">
        <f t="array" ref="D375">IF($A375="","",INDEX(Summary!$C:$C,$J375))</f>
        <v>C6</v>
      </c>
      <c r="E375" t="str">
        <f t="array" ref="E375">IF($A375="","",INDEX(Summary!$G$2:$N$2,MOD(ROW()-2,8)+1))</f>
        <v>USA Amazon</v>
      </c>
      <c r="F375" s="2">
        <f t="array" ref="F375">IF($A375="",0,IFERROR(INDEX(Summary!$G$3:$N$62,$J375-2,MOD(ROW()-2,8)+1),0))</f>
        <v>0</v>
      </c>
      <c r="G375" s="2">
        <f t="array" ref="G375">IF($A375="",0,IFERROR(_xlfn.SWITCH($E375,"MRP (Domestic)",_xlfn.XLOOKUP($A375,Domestic!$C:$C,Domestic!$BE:$BE),"ROW Manjari",_xlfn.XLOOKUP($A375,ROW_Manjari!$C:$C,ROW_Manjari!$BE:$BE),"USA Sea",_xlfn.XLOOKUP($A375,USA_Sea!$C:$C,USA_Sea!$BE:$BE),"Amazon USA Sea",_xlfn.XLOOKUP($A375,Amazon_USA_Sea!$C:$C,Amazon_USA_Sea!$AX:$AX),"USA Air",_xlfn.XLOOKUP($A375,USA_Air!$C:$C,USA_Air!$BE:$BE),"USA Amazon",_xlfn.XLOOKUP($A375,USA_Amazon_Air!$C:$C,USA_Amazon_Air!$BE:$BE),"UK",_xlfn.XLOOKUP($A375,UK_Order!$C:$C,UK_Order!$BE:$BE),"MENA",_xlfn.XLOOKUP($A375,MENA_Order!$C:$C,MENA_Order!$BE:$BE),0),0))</f>
        <v>0</v>
      </c>
      <c r="H375" s="2">
        <f t="shared" si="15"/>
        <v>0</v>
      </c>
      <c r="I375" s="4">
        <f t="shared" si="16"/>
        <v>0</v>
      </c>
      <c r="J375">
        <f t="shared" si="17"/>
        <v>49</v>
      </c>
    </row>
    <row r="376" spans="1:10" hidden="1">
      <c r="A376" t="str">
        <f t="array" ref="A376">IFERROR(INDEX(Summary!$D:$D,$J376)&amp;"","")</f>
        <v>FG00213</v>
      </c>
      <c r="B376" t="str">
        <f t="array" ref="B376">IF($A376="","",INDEX(Summary!$E:$E,$J376))</f>
        <v>Raw Peanuts Waghya Variety 500g</v>
      </c>
      <c r="C376" t="str">
        <f t="array" ref="C376">IF($A376="","",INDEX(Summary!$B:$B,$J376))</f>
        <v>Raw_Agri</v>
      </c>
      <c r="D376" t="str">
        <f t="array" ref="D376">IF($A376="","",INDEX(Summary!$C:$C,$J376))</f>
        <v>C6</v>
      </c>
      <c r="E376" t="str">
        <f t="array" ref="E376">IF($A376="","",INDEX(Summary!$G$2:$N$2,MOD(ROW()-2,8)+1))</f>
        <v>UK</v>
      </c>
      <c r="F376" s="2">
        <f t="array" ref="F376">IF($A376="",0,IFERROR(INDEX(Summary!$G$3:$N$62,$J376-2,MOD(ROW()-2,8)+1),0))</f>
        <v>0</v>
      </c>
      <c r="G376" s="2">
        <f t="array" ref="G376">IF($A376="",0,IFERROR(_xlfn.SWITCH($E376,"MRP (Domestic)",_xlfn.XLOOKUP($A376,Domestic!$C:$C,Domestic!$BE:$BE),"ROW Manjari",_xlfn.XLOOKUP($A376,ROW_Manjari!$C:$C,ROW_Manjari!$BE:$BE),"USA Sea",_xlfn.XLOOKUP($A376,USA_Sea!$C:$C,USA_Sea!$BE:$BE),"Amazon USA Sea",_xlfn.XLOOKUP($A376,Amazon_USA_Sea!$C:$C,Amazon_USA_Sea!$AX:$AX),"USA Air",_xlfn.XLOOKUP($A376,USA_Air!$C:$C,USA_Air!$BE:$BE),"USA Amazon",_xlfn.XLOOKUP($A376,USA_Amazon_Air!$C:$C,USA_Amazon_Air!$BE:$BE),"UK",_xlfn.XLOOKUP($A376,UK_Order!$C:$C,UK_Order!$BE:$BE),"MENA",_xlfn.XLOOKUP($A376,MENA_Order!$C:$C,MENA_Order!$BE:$BE),0),0))</f>
        <v>0</v>
      </c>
      <c r="H376" s="2">
        <f t="shared" si="15"/>
        <v>0</v>
      </c>
      <c r="I376" s="4">
        <f t="shared" si="16"/>
        <v>0</v>
      </c>
      <c r="J376">
        <f t="shared" si="17"/>
        <v>49</v>
      </c>
    </row>
    <row r="377" spans="1:10">
      <c r="A377" t="str">
        <f t="array" ref="A377">IFERROR(INDEX(Summary!$D:$D,$J377)&amp;"","")</f>
        <v>FG00213</v>
      </c>
      <c r="B377" t="str">
        <f t="array" ref="B377">IF($A377="","",INDEX(Summary!$E:$E,$J377))</f>
        <v>Raw Peanuts Waghya Variety 500g</v>
      </c>
      <c r="C377" t="str">
        <f t="array" ref="C377">IF($A377="","",INDEX(Summary!$B:$B,$J377))</f>
        <v>Raw_Agri</v>
      </c>
      <c r="D377" t="str">
        <f t="array" ref="D377">IF($A377="","",INDEX(Summary!$C:$C,$J377))</f>
        <v>C6</v>
      </c>
      <c r="E377" t="str">
        <f t="array" ref="E377">IF($A377="","",INDEX(Summary!$G$2:$N$2,MOD(ROW()-2,8)+1))</f>
        <v>MENA</v>
      </c>
      <c r="F377" s="2">
        <f t="array" ref="F377">IF($A377="",0,IFERROR(INDEX(Summary!$G$3:$N$62,$J377-2,MOD(ROW()-2,8)+1),0))</f>
        <v>0</v>
      </c>
      <c r="G377" s="2">
        <f t="array" ref="G377">IF($A377="",0,IFERROR(_xlfn.SWITCH($E377,"MRP (Domestic)",_xlfn.XLOOKUP($A377,Domestic!$C:$C,Domestic!$BE:$BE),"ROW Manjari",_xlfn.XLOOKUP($A377,ROW_Manjari!$C:$C,ROW_Manjari!$BE:$BE),"USA Sea",_xlfn.XLOOKUP($A377,USA_Sea!$C:$C,USA_Sea!$BE:$BE),"Amazon USA Sea",_xlfn.XLOOKUP($A377,Amazon_USA_Sea!$C:$C,Amazon_USA_Sea!$AX:$AX),"USA Air",_xlfn.XLOOKUP($A377,USA_Air!$C:$C,USA_Air!$BE:$BE),"USA Amazon",_xlfn.XLOOKUP($A377,USA_Amazon_Air!$C:$C,USA_Amazon_Air!$BE:$BE),"UK",_xlfn.XLOOKUP($A377,UK_Order!$C:$C,UK_Order!$BE:$BE),"MENA",_xlfn.XLOOKUP($A377,MENA_Order!$C:$C,MENA_Order!$BE:$BE),0),0))</f>
        <v>0</v>
      </c>
      <c r="H377" s="2">
        <f t="shared" si="15"/>
        <v>0</v>
      </c>
      <c r="I377" s="4">
        <f t="shared" si="16"/>
        <v>0</v>
      </c>
      <c r="J377">
        <f t="shared" si="17"/>
        <v>49</v>
      </c>
    </row>
    <row r="378" spans="1:10" hidden="1">
      <c r="A378" t="str">
        <f t="array" ref="A378">IFERROR(INDEX(Summary!$D:$D,$J378)&amp;"","")</f>
        <v>FG00122</v>
      </c>
      <c r="B378" t="str">
        <f t="array" ref="B378">IF($A378="","",INDEX(Summary!$E:$E,$J378))</f>
        <v>Indrayani Rice 1kg</v>
      </c>
      <c r="C378" t="str">
        <f t="array" ref="C378">IF($A378="","",INDEX(Summary!$B:$B,$J378))</f>
        <v>Raw_Agri</v>
      </c>
      <c r="D378" t="str">
        <f t="array" ref="D378">IF($A378="","",INDEX(Summary!$C:$C,$J378))</f>
        <v>C6</v>
      </c>
      <c r="E378" t="str">
        <f t="array" ref="E378">IF($A378="","",INDEX(Summary!$G$2:$N$2,MOD(ROW()-2,8)+1))</f>
        <v>MRP (Domestic)</v>
      </c>
      <c r="F378" s="2">
        <f t="array" ref="F378">IF($A378="",0,IFERROR(INDEX(Summary!$G$3:$N$62,$J378-2,MOD(ROW()-2,8)+1),0))</f>
        <v>2941</v>
      </c>
      <c r="G378" s="2">
        <f t="array" ref="G378">IF($A378="",0,IFERROR(_xlfn.SWITCH($E378,"MRP (Domestic)",_xlfn.XLOOKUP($A378,Domestic!$C:$C,Domestic!$BE:$BE),"ROW Manjari",_xlfn.XLOOKUP($A378,ROW_Manjari!$C:$C,ROW_Manjari!$BE:$BE),"USA Sea",_xlfn.XLOOKUP($A378,USA_Sea!$C:$C,USA_Sea!$BE:$BE),"Amazon USA Sea",_xlfn.XLOOKUP($A378,Amazon_USA_Sea!$C:$C,Amazon_USA_Sea!$AX:$AX),"USA Air",_xlfn.XLOOKUP($A378,USA_Air!$C:$C,USA_Air!$BE:$BE),"USA Amazon",_xlfn.XLOOKUP($A378,USA_Amazon_Air!$C:$C,USA_Amazon_Air!$BE:$BE),"UK",_xlfn.XLOOKUP($A378,UK_Order!$C:$C,UK_Order!$BE:$BE),"MENA",_xlfn.XLOOKUP($A378,MENA_Order!$C:$C,MENA_Order!$BE:$BE),0),0))</f>
        <v>2871</v>
      </c>
      <c r="H378" s="2">
        <f t="shared" si="15"/>
        <v>70</v>
      </c>
      <c r="I378" s="4">
        <f t="shared" si="16"/>
        <v>0.97619857191431481</v>
      </c>
      <c r="J378">
        <f t="shared" si="17"/>
        <v>50</v>
      </c>
    </row>
    <row r="379" spans="1:10" hidden="1">
      <c r="A379" t="str">
        <f t="array" ref="A379">IFERROR(INDEX(Summary!$D:$D,$J379)&amp;"","")</f>
        <v>FG00122</v>
      </c>
      <c r="B379" t="str">
        <f t="array" ref="B379">IF($A379="","",INDEX(Summary!$E:$E,$J379))</f>
        <v>Indrayani Rice 1kg</v>
      </c>
      <c r="C379" t="str">
        <f t="array" ref="C379">IF($A379="","",INDEX(Summary!$B:$B,$J379))</f>
        <v>Raw_Agri</v>
      </c>
      <c r="D379" t="str">
        <f t="array" ref="D379">IF($A379="","",INDEX(Summary!$C:$C,$J379))</f>
        <v>C6</v>
      </c>
      <c r="E379" t="str">
        <f t="array" ref="E379">IF($A379="","",INDEX(Summary!$G$2:$N$2,MOD(ROW()-2,8)+1))</f>
        <v>ROW Manjari</v>
      </c>
      <c r="F379" s="2">
        <f t="array" ref="F379">IF($A379="",0,IFERROR(INDEX(Summary!$G$3:$N$62,$J379-2,MOD(ROW()-2,8)+1),0))</f>
        <v>0</v>
      </c>
      <c r="G379" s="2">
        <f t="array" ref="G379">IF($A379="",0,IFERROR(_xlfn.SWITCH($E379,"MRP (Domestic)",_xlfn.XLOOKUP($A379,Domestic!$C:$C,Domestic!$BE:$BE),"ROW Manjari",_xlfn.XLOOKUP($A379,ROW_Manjari!$C:$C,ROW_Manjari!$BE:$BE),"USA Sea",_xlfn.XLOOKUP($A379,USA_Sea!$C:$C,USA_Sea!$BE:$BE),"Amazon USA Sea",_xlfn.XLOOKUP($A379,Amazon_USA_Sea!$C:$C,Amazon_USA_Sea!$AX:$AX),"USA Air",_xlfn.XLOOKUP($A379,USA_Air!$C:$C,USA_Air!$BE:$BE),"USA Amazon",_xlfn.XLOOKUP($A379,USA_Amazon_Air!$C:$C,USA_Amazon_Air!$BE:$BE),"UK",_xlfn.XLOOKUP($A379,UK_Order!$C:$C,UK_Order!$BE:$BE),"MENA",_xlfn.XLOOKUP($A379,MENA_Order!$C:$C,MENA_Order!$BE:$BE),0),0))</f>
        <v>0</v>
      </c>
      <c r="H379" s="2">
        <f t="shared" si="15"/>
        <v>0</v>
      </c>
      <c r="I379" s="4">
        <f t="shared" si="16"/>
        <v>0</v>
      </c>
      <c r="J379">
        <f t="shared" si="17"/>
        <v>50</v>
      </c>
    </row>
    <row r="380" spans="1:10" hidden="1">
      <c r="A380" t="str">
        <f t="array" ref="A380">IFERROR(INDEX(Summary!$D:$D,$J380)&amp;"","")</f>
        <v>FG00122</v>
      </c>
      <c r="B380" t="str">
        <f t="array" ref="B380">IF($A380="","",INDEX(Summary!$E:$E,$J380))</f>
        <v>Indrayani Rice 1kg</v>
      </c>
      <c r="C380" t="str">
        <f t="array" ref="C380">IF($A380="","",INDEX(Summary!$B:$B,$J380))</f>
        <v>Raw_Agri</v>
      </c>
      <c r="D380" t="str">
        <f t="array" ref="D380">IF($A380="","",INDEX(Summary!$C:$C,$J380))</f>
        <v>C6</v>
      </c>
      <c r="E380" t="str">
        <f t="array" ref="E380">IF($A380="","",INDEX(Summary!$G$2:$N$2,MOD(ROW()-2,8)+1))</f>
        <v>USA Sea</v>
      </c>
      <c r="F380" s="2">
        <f t="array" ref="F380">IF($A380="",0,IFERROR(INDEX(Summary!$G$3:$N$62,$J380-2,MOD(ROW()-2,8)+1),0))</f>
        <v>0</v>
      </c>
      <c r="G380" s="2">
        <f t="array" ref="G380">IF($A380="",0,IFERROR(_xlfn.SWITCH($E380,"MRP (Domestic)",_xlfn.XLOOKUP($A380,Domestic!$C:$C,Domestic!$BE:$BE),"ROW Manjari",_xlfn.XLOOKUP($A380,ROW_Manjari!$C:$C,ROW_Manjari!$BE:$BE),"USA Sea",_xlfn.XLOOKUP($A380,USA_Sea!$C:$C,USA_Sea!$BE:$BE),"Amazon USA Sea",_xlfn.XLOOKUP($A380,Amazon_USA_Sea!$C:$C,Amazon_USA_Sea!$AX:$AX),"USA Air",_xlfn.XLOOKUP($A380,USA_Air!$C:$C,USA_Air!$BE:$BE),"USA Amazon",_xlfn.XLOOKUP($A380,USA_Amazon_Air!$C:$C,USA_Amazon_Air!$BE:$BE),"UK",_xlfn.XLOOKUP($A380,UK_Order!$C:$C,UK_Order!$BE:$BE),"MENA",_xlfn.XLOOKUP($A380,MENA_Order!$C:$C,MENA_Order!$BE:$BE),0),0))</f>
        <v>0</v>
      </c>
      <c r="H380" s="2">
        <f t="shared" si="15"/>
        <v>0</v>
      </c>
      <c r="I380" s="4">
        <f t="shared" si="16"/>
        <v>0</v>
      </c>
      <c r="J380">
        <f t="shared" si="17"/>
        <v>50</v>
      </c>
    </row>
    <row r="381" spans="1:10" hidden="1">
      <c r="A381" t="str">
        <f t="array" ref="A381">IFERROR(INDEX(Summary!$D:$D,$J381)&amp;"","")</f>
        <v>FG00122</v>
      </c>
      <c r="B381" t="str">
        <f t="array" ref="B381">IF($A381="","",INDEX(Summary!$E:$E,$J381))</f>
        <v>Indrayani Rice 1kg</v>
      </c>
      <c r="C381" t="str">
        <f t="array" ref="C381">IF($A381="","",INDEX(Summary!$B:$B,$J381))</f>
        <v>Raw_Agri</v>
      </c>
      <c r="D381" t="str">
        <f t="array" ref="D381">IF($A381="","",INDEX(Summary!$C:$C,$J381))</f>
        <v>C6</v>
      </c>
      <c r="E381" t="str">
        <f t="array" ref="E381">IF($A381="","",INDEX(Summary!$G$2:$N$2,MOD(ROW()-2,8)+1))</f>
        <v>Amazon USA Sea</v>
      </c>
      <c r="F381" s="2">
        <f t="array" ref="F381">IF($A381="",0,IFERROR(INDEX(Summary!$G$3:$N$62,$J381-2,MOD(ROW()-2,8)+1),0))</f>
        <v>0</v>
      </c>
      <c r="G381" s="2">
        <f t="array" ref="G381">IF($A381="",0,IFERROR(_xlfn.SWITCH($E381,"MRP (Domestic)",_xlfn.XLOOKUP($A381,Domestic!$C:$C,Domestic!$BE:$BE),"ROW Manjari",_xlfn.XLOOKUP($A381,ROW_Manjari!$C:$C,ROW_Manjari!$BE:$BE),"USA Sea",_xlfn.XLOOKUP($A381,USA_Sea!$C:$C,USA_Sea!$BE:$BE),"Amazon USA Sea",_xlfn.XLOOKUP($A381,Amazon_USA_Sea!$C:$C,Amazon_USA_Sea!$AX:$AX),"USA Air",_xlfn.XLOOKUP($A381,USA_Air!$C:$C,USA_Air!$BE:$BE),"USA Amazon",_xlfn.XLOOKUP($A381,USA_Amazon_Air!$C:$C,USA_Amazon_Air!$BE:$BE),"UK",_xlfn.XLOOKUP($A381,UK_Order!$C:$C,UK_Order!$BE:$BE),"MENA",_xlfn.XLOOKUP($A381,MENA_Order!$C:$C,MENA_Order!$BE:$BE),0),0))</f>
        <v>0</v>
      </c>
      <c r="H381" s="2">
        <f t="shared" si="15"/>
        <v>0</v>
      </c>
      <c r="I381" s="4">
        <f t="shared" si="16"/>
        <v>0</v>
      </c>
      <c r="J381">
        <f t="shared" si="17"/>
        <v>50</v>
      </c>
    </row>
    <row r="382" spans="1:10" hidden="1">
      <c r="A382" t="str">
        <f t="array" ref="A382">IFERROR(INDEX(Summary!$D:$D,$J382)&amp;"","")</f>
        <v>FG00122</v>
      </c>
      <c r="B382" t="str">
        <f t="array" ref="B382">IF($A382="","",INDEX(Summary!$E:$E,$J382))</f>
        <v>Indrayani Rice 1kg</v>
      </c>
      <c r="C382" t="str">
        <f t="array" ref="C382">IF($A382="","",INDEX(Summary!$B:$B,$J382))</f>
        <v>Raw_Agri</v>
      </c>
      <c r="D382" t="str">
        <f t="array" ref="D382">IF($A382="","",INDEX(Summary!$C:$C,$J382))</f>
        <v>C6</v>
      </c>
      <c r="E382" t="str">
        <f t="array" ref="E382">IF($A382="","",INDEX(Summary!$G$2:$N$2,MOD(ROW()-2,8)+1))</f>
        <v>USA Air</v>
      </c>
      <c r="F382" s="2">
        <f t="array" ref="F382">IF($A382="",0,IFERROR(INDEX(Summary!$G$3:$N$62,$J382-2,MOD(ROW()-2,8)+1),0))</f>
        <v>0</v>
      </c>
      <c r="G382" s="2">
        <f t="array" ref="G382">IF($A382="",0,IFERROR(_xlfn.SWITCH($E382,"MRP (Domestic)",_xlfn.XLOOKUP($A382,Domestic!$C:$C,Domestic!$BE:$BE),"ROW Manjari",_xlfn.XLOOKUP($A382,ROW_Manjari!$C:$C,ROW_Manjari!$BE:$BE),"USA Sea",_xlfn.XLOOKUP($A382,USA_Sea!$C:$C,USA_Sea!$BE:$BE),"Amazon USA Sea",_xlfn.XLOOKUP($A382,Amazon_USA_Sea!$C:$C,Amazon_USA_Sea!$AX:$AX),"USA Air",_xlfn.XLOOKUP($A382,USA_Air!$C:$C,USA_Air!$BE:$BE),"USA Amazon",_xlfn.XLOOKUP($A382,USA_Amazon_Air!$C:$C,USA_Amazon_Air!$BE:$BE),"UK",_xlfn.XLOOKUP($A382,UK_Order!$C:$C,UK_Order!$BE:$BE),"MENA",_xlfn.XLOOKUP($A382,MENA_Order!$C:$C,MENA_Order!$BE:$BE),0),0))</f>
        <v>0</v>
      </c>
      <c r="H382" s="2">
        <f t="shared" si="15"/>
        <v>0</v>
      </c>
      <c r="I382" s="4">
        <f t="shared" si="16"/>
        <v>0</v>
      </c>
      <c r="J382">
        <f t="shared" si="17"/>
        <v>50</v>
      </c>
    </row>
    <row r="383" spans="1:10" hidden="1">
      <c r="A383" t="str">
        <f t="array" ref="A383">IFERROR(INDEX(Summary!$D:$D,$J383)&amp;"","")</f>
        <v>FG00122</v>
      </c>
      <c r="B383" t="str">
        <f t="array" ref="B383">IF($A383="","",INDEX(Summary!$E:$E,$J383))</f>
        <v>Indrayani Rice 1kg</v>
      </c>
      <c r="C383" t="str">
        <f t="array" ref="C383">IF($A383="","",INDEX(Summary!$B:$B,$J383))</f>
        <v>Raw_Agri</v>
      </c>
      <c r="D383" t="str">
        <f t="array" ref="D383">IF($A383="","",INDEX(Summary!$C:$C,$J383))</f>
        <v>C6</v>
      </c>
      <c r="E383" t="str">
        <f t="array" ref="E383">IF($A383="","",INDEX(Summary!$G$2:$N$2,MOD(ROW()-2,8)+1))</f>
        <v>USA Amazon</v>
      </c>
      <c r="F383" s="2">
        <f t="array" ref="F383">IF($A383="",0,IFERROR(INDEX(Summary!$G$3:$N$62,$J383-2,MOD(ROW()-2,8)+1),0))</f>
        <v>0</v>
      </c>
      <c r="G383" s="2">
        <f t="array" ref="G383">IF($A383="",0,IFERROR(_xlfn.SWITCH($E383,"MRP (Domestic)",_xlfn.XLOOKUP($A383,Domestic!$C:$C,Domestic!$BE:$BE),"ROW Manjari",_xlfn.XLOOKUP($A383,ROW_Manjari!$C:$C,ROW_Manjari!$BE:$BE),"USA Sea",_xlfn.XLOOKUP($A383,USA_Sea!$C:$C,USA_Sea!$BE:$BE),"Amazon USA Sea",_xlfn.XLOOKUP($A383,Amazon_USA_Sea!$C:$C,Amazon_USA_Sea!$AX:$AX),"USA Air",_xlfn.XLOOKUP($A383,USA_Air!$C:$C,USA_Air!$BE:$BE),"USA Amazon",_xlfn.XLOOKUP($A383,USA_Amazon_Air!$C:$C,USA_Amazon_Air!$BE:$BE),"UK",_xlfn.XLOOKUP($A383,UK_Order!$C:$C,UK_Order!$BE:$BE),"MENA",_xlfn.XLOOKUP($A383,MENA_Order!$C:$C,MENA_Order!$BE:$BE),0),0))</f>
        <v>0</v>
      </c>
      <c r="H383" s="2">
        <f t="shared" si="15"/>
        <v>0</v>
      </c>
      <c r="I383" s="4">
        <f t="shared" si="16"/>
        <v>0</v>
      </c>
      <c r="J383">
        <f t="shared" si="17"/>
        <v>50</v>
      </c>
    </row>
    <row r="384" spans="1:10" hidden="1">
      <c r="A384" t="str">
        <f t="array" ref="A384">IFERROR(INDEX(Summary!$D:$D,$J384)&amp;"","")</f>
        <v>FG00122</v>
      </c>
      <c r="B384" t="str">
        <f t="array" ref="B384">IF($A384="","",INDEX(Summary!$E:$E,$J384))</f>
        <v>Indrayani Rice 1kg</v>
      </c>
      <c r="C384" t="str">
        <f t="array" ref="C384">IF($A384="","",INDEX(Summary!$B:$B,$J384))</f>
        <v>Raw_Agri</v>
      </c>
      <c r="D384" t="str">
        <f t="array" ref="D384">IF($A384="","",INDEX(Summary!$C:$C,$J384))</f>
        <v>C6</v>
      </c>
      <c r="E384" t="str">
        <f t="array" ref="E384">IF($A384="","",INDEX(Summary!$G$2:$N$2,MOD(ROW()-2,8)+1))</f>
        <v>UK</v>
      </c>
      <c r="F384" s="2">
        <f t="array" ref="F384">IF($A384="",0,IFERROR(INDEX(Summary!$G$3:$N$62,$J384-2,MOD(ROW()-2,8)+1),0))</f>
        <v>0</v>
      </c>
      <c r="G384" s="2">
        <f t="array" ref="G384">IF($A384="",0,IFERROR(_xlfn.SWITCH($E384,"MRP (Domestic)",_xlfn.XLOOKUP($A384,Domestic!$C:$C,Domestic!$BE:$BE),"ROW Manjari",_xlfn.XLOOKUP($A384,ROW_Manjari!$C:$C,ROW_Manjari!$BE:$BE),"USA Sea",_xlfn.XLOOKUP($A384,USA_Sea!$C:$C,USA_Sea!$BE:$BE),"Amazon USA Sea",_xlfn.XLOOKUP($A384,Amazon_USA_Sea!$C:$C,Amazon_USA_Sea!$AX:$AX),"USA Air",_xlfn.XLOOKUP($A384,USA_Air!$C:$C,USA_Air!$BE:$BE),"USA Amazon",_xlfn.XLOOKUP($A384,USA_Amazon_Air!$C:$C,USA_Amazon_Air!$BE:$BE),"UK",_xlfn.XLOOKUP($A384,UK_Order!$C:$C,UK_Order!$BE:$BE),"MENA",_xlfn.XLOOKUP($A384,MENA_Order!$C:$C,MENA_Order!$BE:$BE),0),0))</f>
        <v>0</v>
      </c>
      <c r="H384" s="2">
        <f t="shared" si="15"/>
        <v>0</v>
      </c>
      <c r="I384" s="4">
        <f t="shared" si="16"/>
        <v>0</v>
      </c>
      <c r="J384">
        <f t="shared" si="17"/>
        <v>50</v>
      </c>
    </row>
    <row r="385" spans="1:10">
      <c r="A385" t="str">
        <f t="array" ref="A385">IFERROR(INDEX(Summary!$D:$D,$J385)&amp;"","")</f>
        <v>FG00122</v>
      </c>
      <c r="B385" t="str">
        <f t="array" ref="B385">IF($A385="","",INDEX(Summary!$E:$E,$J385))</f>
        <v>Indrayani Rice 1kg</v>
      </c>
      <c r="C385" t="str">
        <f t="array" ref="C385">IF($A385="","",INDEX(Summary!$B:$B,$J385))</f>
        <v>Raw_Agri</v>
      </c>
      <c r="D385" t="str">
        <f t="array" ref="D385">IF($A385="","",INDEX(Summary!$C:$C,$J385))</f>
        <v>C6</v>
      </c>
      <c r="E385" t="str">
        <f t="array" ref="E385">IF($A385="","",INDEX(Summary!$G$2:$N$2,MOD(ROW()-2,8)+1))</f>
        <v>MENA</v>
      </c>
      <c r="F385" s="2">
        <f t="array" ref="F385">IF($A385="",0,IFERROR(INDEX(Summary!$G$3:$N$62,$J385-2,MOD(ROW()-2,8)+1),0))</f>
        <v>0</v>
      </c>
      <c r="G385" s="2">
        <f t="array" ref="G385">IF($A385="",0,IFERROR(_xlfn.SWITCH($E385,"MRP (Domestic)",_xlfn.XLOOKUP($A385,Domestic!$C:$C,Domestic!$BE:$BE),"ROW Manjari",_xlfn.XLOOKUP($A385,ROW_Manjari!$C:$C,ROW_Manjari!$BE:$BE),"USA Sea",_xlfn.XLOOKUP($A385,USA_Sea!$C:$C,USA_Sea!$BE:$BE),"Amazon USA Sea",_xlfn.XLOOKUP($A385,Amazon_USA_Sea!$C:$C,Amazon_USA_Sea!$AX:$AX),"USA Air",_xlfn.XLOOKUP($A385,USA_Air!$C:$C,USA_Air!$BE:$BE),"USA Amazon",_xlfn.XLOOKUP($A385,USA_Amazon_Air!$C:$C,USA_Amazon_Air!$BE:$BE),"UK",_xlfn.XLOOKUP($A385,UK_Order!$C:$C,UK_Order!$BE:$BE),"MENA",_xlfn.XLOOKUP($A385,MENA_Order!$C:$C,MENA_Order!$BE:$BE),0),0))</f>
        <v>0</v>
      </c>
      <c r="H385" s="2">
        <f t="shared" si="15"/>
        <v>0</v>
      </c>
      <c r="I385" s="4">
        <f t="shared" si="16"/>
        <v>0</v>
      </c>
      <c r="J385">
        <f t="shared" si="17"/>
        <v>50</v>
      </c>
    </row>
    <row r="386" spans="1:10" hidden="1">
      <c r="A386" t="str">
        <f t="array" ref="A386">IFERROR(INDEX(Summary!$D:$D,$J386)&amp;"","")</f>
        <v>FG00010</v>
      </c>
      <c r="B386" t="str">
        <f t="array" ref="B386">IF($A386="","",INDEX(Summary!$E:$E,$J386))</f>
        <v>Ajara Ghansal Rice (Semi Polished) - 1kg</v>
      </c>
      <c r="C386" t="str">
        <f t="array" ref="C386">IF($A386="","",INDEX(Summary!$B:$B,$J386))</f>
        <v>Raw_Agri</v>
      </c>
      <c r="D386" t="str">
        <f t="array" ref="D386">IF($A386="","",INDEX(Summary!$C:$C,$J386))</f>
        <v>C6</v>
      </c>
      <c r="E386" t="str">
        <f t="array" ref="E386">IF($A386="","",INDEX(Summary!$G$2:$N$2,MOD(ROW()-2,8)+1))</f>
        <v>MRP (Domestic)</v>
      </c>
      <c r="F386" s="2">
        <f t="array" ref="F386">IF($A386="",0,IFERROR(INDEX(Summary!$G$3:$N$62,$J386-2,MOD(ROW()-2,8)+1),0))</f>
        <v>3639</v>
      </c>
      <c r="G386" s="2">
        <f t="array" ref="G386">IF($A386="",0,IFERROR(_xlfn.SWITCH($E386,"MRP (Domestic)",_xlfn.XLOOKUP($A386,Domestic!$C:$C,Domestic!$BE:$BE),"ROW Manjari",_xlfn.XLOOKUP($A386,ROW_Manjari!$C:$C,ROW_Manjari!$BE:$BE),"USA Sea",_xlfn.XLOOKUP($A386,USA_Sea!$C:$C,USA_Sea!$BE:$BE),"Amazon USA Sea",_xlfn.XLOOKUP($A386,Amazon_USA_Sea!$C:$C,Amazon_USA_Sea!$AX:$AX),"USA Air",_xlfn.XLOOKUP($A386,USA_Air!$C:$C,USA_Air!$BE:$BE),"USA Amazon",_xlfn.XLOOKUP($A386,USA_Amazon_Air!$C:$C,USA_Amazon_Air!$BE:$BE),"UK",_xlfn.XLOOKUP($A386,UK_Order!$C:$C,UK_Order!$BE:$BE),"MENA",_xlfn.XLOOKUP($A386,MENA_Order!$C:$C,MENA_Order!$BE:$BE),0),0))</f>
        <v>3699</v>
      </c>
      <c r="H386" s="2">
        <f t="shared" ref="H386:H449" si="18">IF($A386="",0,MAX(0,$F386-$G386))</f>
        <v>0</v>
      </c>
      <c r="I386" s="4">
        <f t="shared" ref="I386:I449" si="19">IF($A386="",0,IFERROR($G386/$F386,0))</f>
        <v>1.0164880461665293</v>
      </c>
      <c r="J386">
        <f t="shared" ref="J386:J449" si="20">INT((ROW()-2)/8)+3</f>
        <v>51</v>
      </c>
    </row>
    <row r="387" spans="1:10" hidden="1">
      <c r="A387" t="str">
        <f t="array" ref="A387">IFERROR(INDEX(Summary!$D:$D,$J387)&amp;"","")</f>
        <v>FG00010</v>
      </c>
      <c r="B387" t="str">
        <f t="array" ref="B387">IF($A387="","",INDEX(Summary!$E:$E,$J387))</f>
        <v>Ajara Ghansal Rice (Semi Polished) - 1kg</v>
      </c>
      <c r="C387" t="str">
        <f t="array" ref="C387">IF($A387="","",INDEX(Summary!$B:$B,$J387))</f>
        <v>Raw_Agri</v>
      </c>
      <c r="D387" t="str">
        <f t="array" ref="D387">IF($A387="","",INDEX(Summary!$C:$C,$J387))</f>
        <v>C6</v>
      </c>
      <c r="E387" t="str">
        <f t="array" ref="E387">IF($A387="","",INDEX(Summary!$G$2:$N$2,MOD(ROW()-2,8)+1))</f>
        <v>ROW Manjari</v>
      </c>
      <c r="F387" s="2">
        <f t="array" ref="F387">IF($A387="",0,IFERROR(INDEX(Summary!$G$3:$N$62,$J387-2,MOD(ROW()-2,8)+1),0))</f>
        <v>0</v>
      </c>
      <c r="G387" s="2">
        <f t="array" ref="G387">IF($A387="",0,IFERROR(_xlfn.SWITCH($E387,"MRP (Domestic)",_xlfn.XLOOKUP($A387,Domestic!$C:$C,Domestic!$BE:$BE),"ROW Manjari",_xlfn.XLOOKUP($A387,ROW_Manjari!$C:$C,ROW_Manjari!$BE:$BE),"USA Sea",_xlfn.XLOOKUP($A387,USA_Sea!$C:$C,USA_Sea!$BE:$BE),"Amazon USA Sea",_xlfn.XLOOKUP($A387,Amazon_USA_Sea!$C:$C,Amazon_USA_Sea!$AX:$AX),"USA Air",_xlfn.XLOOKUP($A387,USA_Air!$C:$C,USA_Air!$BE:$BE),"USA Amazon",_xlfn.XLOOKUP($A387,USA_Amazon_Air!$C:$C,USA_Amazon_Air!$BE:$BE),"UK",_xlfn.XLOOKUP($A387,UK_Order!$C:$C,UK_Order!$BE:$BE),"MENA",_xlfn.XLOOKUP($A387,MENA_Order!$C:$C,MENA_Order!$BE:$BE),0),0))</f>
        <v>0</v>
      </c>
      <c r="H387" s="2">
        <f t="shared" si="18"/>
        <v>0</v>
      </c>
      <c r="I387" s="4">
        <f t="shared" si="19"/>
        <v>0</v>
      </c>
      <c r="J387">
        <f t="shared" si="20"/>
        <v>51</v>
      </c>
    </row>
    <row r="388" spans="1:10" hidden="1">
      <c r="A388" t="str">
        <f t="array" ref="A388">IFERROR(INDEX(Summary!$D:$D,$J388)&amp;"","")</f>
        <v>FG00010</v>
      </c>
      <c r="B388" t="str">
        <f t="array" ref="B388">IF($A388="","",INDEX(Summary!$E:$E,$J388))</f>
        <v>Ajara Ghansal Rice (Semi Polished) - 1kg</v>
      </c>
      <c r="C388" t="str">
        <f t="array" ref="C388">IF($A388="","",INDEX(Summary!$B:$B,$J388))</f>
        <v>Raw_Agri</v>
      </c>
      <c r="D388" t="str">
        <f t="array" ref="D388">IF($A388="","",INDEX(Summary!$C:$C,$J388))</f>
        <v>C6</v>
      </c>
      <c r="E388" t="str">
        <f t="array" ref="E388">IF($A388="","",INDEX(Summary!$G$2:$N$2,MOD(ROW()-2,8)+1))</f>
        <v>USA Sea</v>
      </c>
      <c r="F388" s="2">
        <f t="array" ref="F388">IF($A388="",0,IFERROR(INDEX(Summary!$G$3:$N$62,$J388-2,MOD(ROW()-2,8)+1),0))</f>
        <v>0</v>
      </c>
      <c r="G388" s="2">
        <f t="array" ref="G388">IF($A388="",0,IFERROR(_xlfn.SWITCH($E388,"MRP (Domestic)",_xlfn.XLOOKUP($A388,Domestic!$C:$C,Domestic!$BE:$BE),"ROW Manjari",_xlfn.XLOOKUP($A388,ROW_Manjari!$C:$C,ROW_Manjari!$BE:$BE),"USA Sea",_xlfn.XLOOKUP($A388,USA_Sea!$C:$C,USA_Sea!$BE:$BE),"Amazon USA Sea",_xlfn.XLOOKUP($A388,Amazon_USA_Sea!$C:$C,Amazon_USA_Sea!$AX:$AX),"USA Air",_xlfn.XLOOKUP($A388,USA_Air!$C:$C,USA_Air!$BE:$BE),"USA Amazon",_xlfn.XLOOKUP($A388,USA_Amazon_Air!$C:$C,USA_Amazon_Air!$BE:$BE),"UK",_xlfn.XLOOKUP($A388,UK_Order!$C:$C,UK_Order!$BE:$BE),"MENA",_xlfn.XLOOKUP($A388,MENA_Order!$C:$C,MENA_Order!$BE:$BE),0),0))</f>
        <v>0</v>
      </c>
      <c r="H388" s="2">
        <f t="shared" si="18"/>
        <v>0</v>
      </c>
      <c r="I388" s="4">
        <f t="shared" si="19"/>
        <v>0</v>
      </c>
      <c r="J388">
        <f t="shared" si="20"/>
        <v>51</v>
      </c>
    </row>
    <row r="389" spans="1:10" hidden="1">
      <c r="A389" t="str">
        <f t="array" ref="A389">IFERROR(INDEX(Summary!$D:$D,$J389)&amp;"","")</f>
        <v>FG00010</v>
      </c>
      <c r="B389" t="str">
        <f t="array" ref="B389">IF($A389="","",INDEX(Summary!$E:$E,$J389))</f>
        <v>Ajara Ghansal Rice (Semi Polished) - 1kg</v>
      </c>
      <c r="C389" t="str">
        <f t="array" ref="C389">IF($A389="","",INDEX(Summary!$B:$B,$J389))</f>
        <v>Raw_Agri</v>
      </c>
      <c r="D389" t="str">
        <f t="array" ref="D389">IF($A389="","",INDEX(Summary!$C:$C,$J389))</f>
        <v>C6</v>
      </c>
      <c r="E389" t="str">
        <f t="array" ref="E389">IF($A389="","",INDEX(Summary!$G$2:$N$2,MOD(ROW()-2,8)+1))</f>
        <v>Amazon USA Sea</v>
      </c>
      <c r="F389" s="2">
        <f t="array" ref="F389">IF($A389="",0,IFERROR(INDEX(Summary!$G$3:$N$62,$J389-2,MOD(ROW()-2,8)+1),0))</f>
        <v>0</v>
      </c>
      <c r="G389" s="2">
        <f t="array" ref="G389">IF($A389="",0,IFERROR(_xlfn.SWITCH($E389,"MRP (Domestic)",_xlfn.XLOOKUP($A389,Domestic!$C:$C,Domestic!$BE:$BE),"ROW Manjari",_xlfn.XLOOKUP($A389,ROW_Manjari!$C:$C,ROW_Manjari!$BE:$BE),"USA Sea",_xlfn.XLOOKUP($A389,USA_Sea!$C:$C,USA_Sea!$BE:$BE),"Amazon USA Sea",_xlfn.XLOOKUP($A389,Amazon_USA_Sea!$C:$C,Amazon_USA_Sea!$AX:$AX),"USA Air",_xlfn.XLOOKUP($A389,USA_Air!$C:$C,USA_Air!$BE:$BE),"USA Amazon",_xlfn.XLOOKUP($A389,USA_Amazon_Air!$C:$C,USA_Amazon_Air!$BE:$BE),"UK",_xlfn.XLOOKUP($A389,UK_Order!$C:$C,UK_Order!$BE:$BE),"MENA",_xlfn.XLOOKUP($A389,MENA_Order!$C:$C,MENA_Order!$BE:$BE),0),0))</f>
        <v>0</v>
      </c>
      <c r="H389" s="2">
        <f t="shared" si="18"/>
        <v>0</v>
      </c>
      <c r="I389" s="4">
        <f t="shared" si="19"/>
        <v>0</v>
      </c>
      <c r="J389">
        <f t="shared" si="20"/>
        <v>51</v>
      </c>
    </row>
    <row r="390" spans="1:10" hidden="1">
      <c r="A390" t="str">
        <f t="array" ref="A390">IFERROR(INDEX(Summary!$D:$D,$J390)&amp;"","")</f>
        <v>FG00010</v>
      </c>
      <c r="B390" t="str">
        <f t="array" ref="B390">IF($A390="","",INDEX(Summary!$E:$E,$J390))</f>
        <v>Ajara Ghansal Rice (Semi Polished) - 1kg</v>
      </c>
      <c r="C390" t="str">
        <f t="array" ref="C390">IF($A390="","",INDEX(Summary!$B:$B,$J390))</f>
        <v>Raw_Agri</v>
      </c>
      <c r="D390" t="str">
        <f t="array" ref="D390">IF($A390="","",INDEX(Summary!$C:$C,$J390))</f>
        <v>C6</v>
      </c>
      <c r="E390" t="str">
        <f t="array" ref="E390">IF($A390="","",INDEX(Summary!$G$2:$N$2,MOD(ROW()-2,8)+1))</f>
        <v>USA Air</v>
      </c>
      <c r="F390" s="2">
        <f t="array" ref="F390">IF($A390="",0,IFERROR(INDEX(Summary!$G$3:$N$62,$J390-2,MOD(ROW()-2,8)+1),0))</f>
        <v>0</v>
      </c>
      <c r="G390" s="2">
        <f t="array" ref="G390">IF($A390="",0,IFERROR(_xlfn.SWITCH($E390,"MRP (Domestic)",_xlfn.XLOOKUP($A390,Domestic!$C:$C,Domestic!$BE:$BE),"ROW Manjari",_xlfn.XLOOKUP($A390,ROW_Manjari!$C:$C,ROW_Manjari!$BE:$BE),"USA Sea",_xlfn.XLOOKUP($A390,USA_Sea!$C:$C,USA_Sea!$BE:$BE),"Amazon USA Sea",_xlfn.XLOOKUP($A390,Amazon_USA_Sea!$C:$C,Amazon_USA_Sea!$AX:$AX),"USA Air",_xlfn.XLOOKUP($A390,USA_Air!$C:$C,USA_Air!$BE:$BE),"USA Amazon",_xlfn.XLOOKUP($A390,USA_Amazon_Air!$C:$C,USA_Amazon_Air!$BE:$BE),"UK",_xlfn.XLOOKUP($A390,UK_Order!$C:$C,UK_Order!$BE:$BE),"MENA",_xlfn.XLOOKUP($A390,MENA_Order!$C:$C,MENA_Order!$BE:$BE),0),0))</f>
        <v>0</v>
      </c>
      <c r="H390" s="2">
        <f t="shared" si="18"/>
        <v>0</v>
      </c>
      <c r="I390" s="4">
        <f t="shared" si="19"/>
        <v>0</v>
      </c>
      <c r="J390">
        <f t="shared" si="20"/>
        <v>51</v>
      </c>
    </row>
    <row r="391" spans="1:10" hidden="1">
      <c r="A391" t="str">
        <f t="array" ref="A391">IFERROR(INDEX(Summary!$D:$D,$J391)&amp;"","")</f>
        <v>FG00010</v>
      </c>
      <c r="B391" t="str">
        <f t="array" ref="B391">IF($A391="","",INDEX(Summary!$E:$E,$J391))</f>
        <v>Ajara Ghansal Rice (Semi Polished) - 1kg</v>
      </c>
      <c r="C391" t="str">
        <f t="array" ref="C391">IF($A391="","",INDEX(Summary!$B:$B,$J391))</f>
        <v>Raw_Agri</v>
      </c>
      <c r="D391" t="str">
        <f t="array" ref="D391">IF($A391="","",INDEX(Summary!$C:$C,$J391))</f>
        <v>C6</v>
      </c>
      <c r="E391" t="str">
        <f t="array" ref="E391">IF($A391="","",INDEX(Summary!$G$2:$N$2,MOD(ROW()-2,8)+1))</f>
        <v>USA Amazon</v>
      </c>
      <c r="F391" s="2">
        <f t="array" ref="F391">IF($A391="",0,IFERROR(INDEX(Summary!$G$3:$N$62,$J391-2,MOD(ROW()-2,8)+1),0))</f>
        <v>0</v>
      </c>
      <c r="G391" s="2">
        <f t="array" ref="G391">IF($A391="",0,IFERROR(_xlfn.SWITCH($E391,"MRP (Domestic)",_xlfn.XLOOKUP($A391,Domestic!$C:$C,Domestic!$BE:$BE),"ROW Manjari",_xlfn.XLOOKUP($A391,ROW_Manjari!$C:$C,ROW_Manjari!$BE:$BE),"USA Sea",_xlfn.XLOOKUP($A391,USA_Sea!$C:$C,USA_Sea!$BE:$BE),"Amazon USA Sea",_xlfn.XLOOKUP($A391,Amazon_USA_Sea!$C:$C,Amazon_USA_Sea!$AX:$AX),"USA Air",_xlfn.XLOOKUP($A391,USA_Air!$C:$C,USA_Air!$BE:$BE),"USA Amazon",_xlfn.XLOOKUP($A391,USA_Amazon_Air!$C:$C,USA_Amazon_Air!$BE:$BE),"UK",_xlfn.XLOOKUP($A391,UK_Order!$C:$C,UK_Order!$BE:$BE),"MENA",_xlfn.XLOOKUP($A391,MENA_Order!$C:$C,MENA_Order!$BE:$BE),0),0))</f>
        <v>0</v>
      </c>
      <c r="H391" s="2">
        <f t="shared" si="18"/>
        <v>0</v>
      </c>
      <c r="I391" s="4">
        <f t="shared" si="19"/>
        <v>0</v>
      </c>
      <c r="J391">
        <f t="shared" si="20"/>
        <v>51</v>
      </c>
    </row>
    <row r="392" spans="1:10" hidden="1">
      <c r="A392" t="str">
        <f t="array" ref="A392">IFERROR(INDEX(Summary!$D:$D,$J392)&amp;"","")</f>
        <v>FG00010</v>
      </c>
      <c r="B392" t="str">
        <f t="array" ref="B392">IF($A392="","",INDEX(Summary!$E:$E,$J392))</f>
        <v>Ajara Ghansal Rice (Semi Polished) - 1kg</v>
      </c>
      <c r="C392" t="str">
        <f t="array" ref="C392">IF($A392="","",INDEX(Summary!$B:$B,$J392))</f>
        <v>Raw_Agri</v>
      </c>
      <c r="D392" t="str">
        <f t="array" ref="D392">IF($A392="","",INDEX(Summary!$C:$C,$J392))</f>
        <v>C6</v>
      </c>
      <c r="E392" t="str">
        <f t="array" ref="E392">IF($A392="","",INDEX(Summary!$G$2:$N$2,MOD(ROW()-2,8)+1))</f>
        <v>UK</v>
      </c>
      <c r="F392" s="2">
        <f t="array" ref="F392">IF($A392="",0,IFERROR(INDEX(Summary!$G$3:$N$62,$J392-2,MOD(ROW()-2,8)+1),0))</f>
        <v>0</v>
      </c>
      <c r="G392" s="2">
        <f t="array" ref="G392">IF($A392="",0,IFERROR(_xlfn.SWITCH($E392,"MRP (Domestic)",_xlfn.XLOOKUP($A392,Domestic!$C:$C,Domestic!$BE:$BE),"ROW Manjari",_xlfn.XLOOKUP($A392,ROW_Manjari!$C:$C,ROW_Manjari!$BE:$BE),"USA Sea",_xlfn.XLOOKUP($A392,USA_Sea!$C:$C,USA_Sea!$BE:$BE),"Amazon USA Sea",_xlfn.XLOOKUP($A392,Amazon_USA_Sea!$C:$C,Amazon_USA_Sea!$AX:$AX),"USA Air",_xlfn.XLOOKUP($A392,USA_Air!$C:$C,USA_Air!$BE:$BE),"USA Amazon",_xlfn.XLOOKUP($A392,USA_Amazon_Air!$C:$C,USA_Amazon_Air!$BE:$BE),"UK",_xlfn.XLOOKUP($A392,UK_Order!$C:$C,UK_Order!$BE:$BE),"MENA",_xlfn.XLOOKUP($A392,MENA_Order!$C:$C,MENA_Order!$BE:$BE),0),0))</f>
        <v>0</v>
      </c>
      <c r="H392" s="2">
        <f t="shared" si="18"/>
        <v>0</v>
      </c>
      <c r="I392" s="4">
        <f t="shared" si="19"/>
        <v>0</v>
      </c>
      <c r="J392">
        <f t="shared" si="20"/>
        <v>51</v>
      </c>
    </row>
    <row r="393" spans="1:10">
      <c r="A393" t="str">
        <f t="array" ref="A393">IFERROR(INDEX(Summary!$D:$D,$J393)&amp;"","")</f>
        <v>FG00010</v>
      </c>
      <c r="B393" t="str">
        <f t="array" ref="B393">IF($A393="","",INDEX(Summary!$E:$E,$J393))</f>
        <v>Ajara Ghansal Rice (Semi Polished) - 1kg</v>
      </c>
      <c r="C393" t="str">
        <f t="array" ref="C393">IF($A393="","",INDEX(Summary!$B:$B,$J393))</f>
        <v>Raw_Agri</v>
      </c>
      <c r="D393" t="str">
        <f t="array" ref="D393">IF($A393="","",INDEX(Summary!$C:$C,$J393))</f>
        <v>C6</v>
      </c>
      <c r="E393" t="str">
        <f t="array" ref="E393">IF($A393="","",INDEX(Summary!$G$2:$N$2,MOD(ROW()-2,8)+1))</f>
        <v>MENA</v>
      </c>
      <c r="F393" s="2">
        <f t="array" ref="F393">IF($A393="",0,IFERROR(INDEX(Summary!$G$3:$N$62,$J393-2,MOD(ROW()-2,8)+1),0))</f>
        <v>0</v>
      </c>
      <c r="G393" s="2">
        <f t="array" ref="G393">IF($A393="",0,IFERROR(_xlfn.SWITCH($E393,"MRP (Domestic)",_xlfn.XLOOKUP($A393,Domestic!$C:$C,Domestic!$BE:$BE),"ROW Manjari",_xlfn.XLOOKUP($A393,ROW_Manjari!$C:$C,ROW_Manjari!$BE:$BE),"USA Sea",_xlfn.XLOOKUP($A393,USA_Sea!$C:$C,USA_Sea!$BE:$BE),"Amazon USA Sea",_xlfn.XLOOKUP($A393,Amazon_USA_Sea!$C:$C,Amazon_USA_Sea!$AX:$AX),"USA Air",_xlfn.XLOOKUP($A393,USA_Air!$C:$C,USA_Air!$BE:$BE),"USA Amazon",_xlfn.XLOOKUP($A393,USA_Amazon_Air!$C:$C,USA_Amazon_Air!$BE:$BE),"UK",_xlfn.XLOOKUP($A393,UK_Order!$C:$C,UK_Order!$BE:$BE),"MENA",_xlfn.XLOOKUP($A393,MENA_Order!$C:$C,MENA_Order!$BE:$BE),0),0))</f>
        <v>0</v>
      </c>
      <c r="H393" s="2">
        <f t="shared" si="18"/>
        <v>0</v>
      </c>
      <c r="I393" s="4">
        <f t="shared" si="19"/>
        <v>0</v>
      </c>
      <c r="J393">
        <f t="shared" si="20"/>
        <v>51</v>
      </c>
    </row>
    <row r="394" spans="1:10" hidden="1">
      <c r="A394" t="str">
        <f t="array" ref="A394">IFERROR(INDEX(Summary!$D:$D,$J394)&amp;"","")</f>
        <v>FG00240</v>
      </c>
      <c r="B394" t="str">
        <f t="array" ref="B394">IF($A394="","",INDEX(Summary!$E:$E,$J394))</f>
        <v>Stony Ambemohar Rice (Unpolished) - 1kg</v>
      </c>
      <c r="C394" t="str">
        <f t="array" ref="C394">IF($A394="","",INDEX(Summary!$B:$B,$J394))</f>
        <v>Raw_Agri</v>
      </c>
      <c r="D394" t="str">
        <f t="array" ref="D394">IF($A394="","",INDEX(Summary!$C:$C,$J394))</f>
        <v>C6</v>
      </c>
      <c r="E394" t="str">
        <f t="array" ref="E394">IF($A394="","",INDEX(Summary!$G$2:$N$2,MOD(ROW()-2,8)+1))</f>
        <v>MRP (Domestic)</v>
      </c>
      <c r="F394" s="2">
        <f t="array" ref="F394">IF($A394="",0,IFERROR(INDEX(Summary!$G$3:$N$62,$J394-2,MOD(ROW()-2,8)+1),0))</f>
        <v>2795</v>
      </c>
      <c r="G394" s="2">
        <f t="array" ref="G394">IF($A394="",0,IFERROR(_xlfn.SWITCH($E394,"MRP (Domestic)",_xlfn.XLOOKUP($A394,Domestic!$C:$C,Domestic!$BE:$BE),"ROW Manjari",_xlfn.XLOOKUP($A394,ROW_Manjari!$C:$C,ROW_Manjari!$BE:$BE),"USA Sea",_xlfn.XLOOKUP($A394,USA_Sea!$C:$C,USA_Sea!$BE:$BE),"Amazon USA Sea",_xlfn.XLOOKUP($A394,Amazon_USA_Sea!$C:$C,Amazon_USA_Sea!$AX:$AX),"USA Air",_xlfn.XLOOKUP($A394,USA_Air!$C:$C,USA_Air!$BE:$BE),"USA Amazon",_xlfn.XLOOKUP($A394,USA_Amazon_Air!$C:$C,USA_Amazon_Air!$BE:$BE),"UK",_xlfn.XLOOKUP($A394,UK_Order!$C:$C,UK_Order!$BE:$BE),"MENA",_xlfn.XLOOKUP($A394,MENA_Order!$C:$C,MENA_Order!$BE:$BE),0),0))</f>
        <v>2528</v>
      </c>
      <c r="H394" s="2">
        <f t="shared" si="18"/>
        <v>267</v>
      </c>
      <c r="I394" s="4">
        <f t="shared" si="19"/>
        <v>0.90447227191413238</v>
      </c>
      <c r="J394">
        <f t="shared" si="20"/>
        <v>52</v>
      </c>
    </row>
    <row r="395" spans="1:10" hidden="1">
      <c r="A395" t="str">
        <f t="array" ref="A395">IFERROR(INDEX(Summary!$D:$D,$J395)&amp;"","")</f>
        <v>FG00240</v>
      </c>
      <c r="B395" t="str">
        <f t="array" ref="B395">IF($A395="","",INDEX(Summary!$E:$E,$J395))</f>
        <v>Stony Ambemohar Rice (Unpolished) - 1kg</v>
      </c>
      <c r="C395" t="str">
        <f t="array" ref="C395">IF($A395="","",INDEX(Summary!$B:$B,$J395))</f>
        <v>Raw_Agri</v>
      </c>
      <c r="D395" t="str">
        <f t="array" ref="D395">IF($A395="","",INDEX(Summary!$C:$C,$J395))</f>
        <v>C6</v>
      </c>
      <c r="E395" t="str">
        <f t="array" ref="E395">IF($A395="","",INDEX(Summary!$G$2:$N$2,MOD(ROW()-2,8)+1))</f>
        <v>ROW Manjari</v>
      </c>
      <c r="F395" s="2">
        <f t="array" ref="F395">IF($A395="",0,IFERROR(INDEX(Summary!$G$3:$N$62,$J395-2,MOD(ROW()-2,8)+1),0))</f>
        <v>0</v>
      </c>
      <c r="G395" s="2">
        <f t="array" ref="G395">IF($A395="",0,IFERROR(_xlfn.SWITCH($E395,"MRP (Domestic)",_xlfn.XLOOKUP($A395,Domestic!$C:$C,Domestic!$BE:$BE),"ROW Manjari",_xlfn.XLOOKUP($A395,ROW_Manjari!$C:$C,ROW_Manjari!$BE:$BE),"USA Sea",_xlfn.XLOOKUP($A395,USA_Sea!$C:$C,USA_Sea!$BE:$BE),"Amazon USA Sea",_xlfn.XLOOKUP($A395,Amazon_USA_Sea!$C:$C,Amazon_USA_Sea!$AX:$AX),"USA Air",_xlfn.XLOOKUP($A395,USA_Air!$C:$C,USA_Air!$BE:$BE),"USA Amazon",_xlfn.XLOOKUP($A395,USA_Amazon_Air!$C:$C,USA_Amazon_Air!$BE:$BE),"UK",_xlfn.XLOOKUP($A395,UK_Order!$C:$C,UK_Order!$BE:$BE),"MENA",_xlfn.XLOOKUP($A395,MENA_Order!$C:$C,MENA_Order!$BE:$BE),0),0))</f>
        <v>0</v>
      </c>
      <c r="H395" s="2">
        <f t="shared" si="18"/>
        <v>0</v>
      </c>
      <c r="I395" s="4">
        <f t="shared" si="19"/>
        <v>0</v>
      </c>
      <c r="J395">
        <f t="shared" si="20"/>
        <v>52</v>
      </c>
    </row>
    <row r="396" spans="1:10" hidden="1">
      <c r="A396" t="str">
        <f t="array" ref="A396">IFERROR(INDEX(Summary!$D:$D,$J396)&amp;"","")</f>
        <v>FG00240</v>
      </c>
      <c r="B396" t="str">
        <f t="array" ref="B396">IF($A396="","",INDEX(Summary!$E:$E,$J396))</f>
        <v>Stony Ambemohar Rice (Unpolished) - 1kg</v>
      </c>
      <c r="C396" t="str">
        <f t="array" ref="C396">IF($A396="","",INDEX(Summary!$B:$B,$J396))</f>
        <v>Raw_Agri</v>
      </c>
      <c r="D396" t="str">
        <f t="array" ref="D396">IF($A396="","",INDEX(Summary!$C:$C,$J396))</f>
        <v>C6</v>
      </c>
      <c r="E396" t="str">
        <f t="array" ref="E396">IF($A396="","",INDEX(Summary!$G$2:$N$2,MOD(ROW()-2,8)+1))</f>
        <v>USA Sea</v>
      </c>
      <c r="F396" s="2">
        <f t="array" ref="F396">IF($A396="",0,IFERROR(INDEX(Summary!$G$3:$N$62,$J396-2,MOD(ROW()-2,8)+1),0))</f>
        <v>0</v>
      </c>
      <c r="G396" s="2">
        <f t="array" ref="G396">IF($A396="",0,IFERROR(_xlfn.SWITCH($E396,"MRP (Domestic)",_xlfn.XLOOKUP($A396,Domestic!$C:$C,Domestic!$BE:$BE),"ROW Manjari",_xlfn.XLOOKUP($A396,ROW_Manjari!$C:$C,ROW_Manjari!$BE:$BE),"USA Sea",_xlfn.XLOOKUP($A396,USA_Sea!$C:$C,USA_Sea!$BE:$BE),"Amazon USA Sea",_xlfn.XLOOKUP($A396,Amazon_USA_Sea!$C:$C,Amazon_USA_Sea!$AX:$AX),"USA Air",_xlfn.XLOOKUP($A396,USA_Air!$C:$C,USA_Air!$BE:$BE),"USA Amazon",_xlfn.XLOOKUP($A396,USA_Amazon_Air!$C:$C,USA_Amazon_Air!$BE:$BE),"UK",_xlfn.XLOOKUP($A396,UK_Order!$C:$C,UK_Order!$BE:$BE),"MENA",_xlfn.XLOOKUP($A396,MENA_Order!$C:$C,MENA_Order!$BE:$BE),0),0))</f>
        <v>0</v>
      </c>
      <c r="H396" s="2">
        <f t="shared" si="18"/>
        <v>0</v>
      </c>
      <c r="I396" s="4">
        <f t="shared" si="19"/>
        <v>0</v>
      </c>
      <c r="J396">
        <f t="shared" si="20"/>
        <v>52</v>
      </c>
    </row>
    <row r="397" spans="1:10" hidden="1">
      <c r="A397" t="str">
        <f t="array" ref="A397">IFERROR(INDEX(Summary!$D:$D,$J397)&amp;"","")</f>
        <v>FG00240</v>
      </c>
      <c r="B397" t="str">
        <f t="array" ref="B397">IF($A397="","",INDEX(Summary!$E:$E,$J397))</f>
        <v>Stony Ambemohar Rice (Unpolished) - 1kg</v>
      </c>
      <c r="C397" t="str">
        <f t="array" ref="C397">IF($A397="","",INDEX(Summary!$B:$B,$J397))</f>
        <v>Raw_Agri</v>
      </c>
      <c r="D397" t="str">
        <f t="array" ref="D397">IF($A397="","",INDEX(Summary!$C:$C,$J397))</f>
        <v>C6</v>
      </c>
      <c r="E397" t="str">
        <f t="array" ref="E397">IF($A397="","",INDEX(Summary!$G$2:$N$2,MOD(ROW()-2,8)+1))</f>
        <v>Amazon USA Sea</v>
      </c>
      <c r="F397" s="2">
        <f t="array" ref="F397">IF($A397="",0,IFERROR(INDEX(Summary!$G$3:$N$62,$J397-2,MOD(ROW()-2,8)+1),0))</f>
        <v>0</v>
      </c>
      <c r="G397" s="2">
        <f t="array" ref="G397">IF($A397="",0,IFERROR(_xlfn.SWITCH($E397,"MRP (Domestic)",_xlfn.XLOOKUP($A397,Domestic!$C:$C,Domestic!$BE:$BE),"ROW Manjari",_xlfn.XLOOKUP($A397,ROW_Manjari!$C:$C,ROW_Manjari!$BE:$BE),"USA Sea",_xlfn.XLOOKUP($A397,USA_Sea!$C:$C,USA_Sea!$BE:$BE),"Amazon USA Sea",_xlfn.XLOOKUP($A397,Amazon_USA_Sea!$C:$C,Amazon_USA_Sea!$AX:$AX),"USA Air",_xlfn.XLOOKUP($A397,USA_Air!$C:$C,USA_Air!$BE:$BE),"USA Amazon",_xlfn.XLOOKUP($A397,USA_Amazon_Air!$C:$C,USA_Amazon_Air!$BE:$BE),"UK",_xlfn.XLOOKUP($A397,UK_Order!$C:$C,UK_Order!$BE:$BE),"MENA",_xlfn.XLOOKUP($A397,MENA_Order!$C:$C,MENA_Order!$BE:$BE),0),0))</f>
        <v>0</v>
      </c>
      <c r="H397" s="2">
        <f t="shared" si="18"/>
        <v>0</v>
      </c>
      <c r="I397" s="4">
        <f t="shared" si="19"/>
        <v>0</v>
      </c>
      <c r="J397">
        <f t="shared" si="20"/>
        <v>52</v>
      </c>
    </row>
    <row r="398" spans="1:10" hidden="1">
      <c r="A398" t="str">
        <f t="array" ref="A398">IFERROR(INDEX(Summary!$D:$D,$J398)&amp;"","")</f>
        <v>FG00240</v>
      </c>
      <c r="B398" t="str">
        <f t="array" ref="B398">IF($A398="","",INDEX(Summary!$E:$E,$J398))</f>
        <v>Stony Ambemohar Rice (Unpolished) - 1kg</v>
      </c>
      <c r="C398" t="str">
        <f t="array" ref="C398">IF($A398="","",INDEX(Summary!$B:$B,$J398))</f>
        <v>Raw_Agri</v>
      </c>
      <c r="D398" t="str">
        <f t="array" ref="D398">IF($A398="","",INDEX(Summary!$C:$C,$J398))</f>
        <v>C6</v>
      </c>
      <c r="E398" t="str">
        <f t="array" ref="E398">IF($A398="","",INDEX(Summary!$G$2:$N$2,MOD(ROW()-2,8)+1))</f>
        <v>USA Air</v>
      </c>
      <c r="F398" s="2">
        <f t="array" ref="F398">IF($A398="",0,IFERROR(INDEX(Summary!$G$3:$N$62,$J398-2,MOD(ROW()-2,8)+1),0))</f>
        <v>0</v>
      </c>
      <c r="G398" s="2">
        <f t="array" ref="G398">IF($A398="",0,IFERROR(_xlfn.SWITCH($E398,"MRP (Domestic)",_xlfn.XLOOKUP($A398,Domestic!$C:$C,Domestic!$BE:$BE),"ROW Manjari",_xlfn.XLOOKUP($A398,ROW_Manjari!$C:$C,ROW_Manjari!$BE:$BE),"USA Sea",_xlfn.XLOOKUP($A398,USA_Sea!$C:$C,USA_Sea!$BE:$BE),"Amazon USA Sea",_xlfn.XLOOKUP($A398,Amazon_USA_Sea!$C:$C,Amazon_USA_Sea!$AX:$AX),"USA Air",_xlfn.XLOOKUP($A398,USA_Air!$C:$C,USA_Air!$BE:$BE),"USA Amazon",_xlfn.XLOOKUP($A398,USA_Amazon_Air!$C:$C,USA_Amazon_Air!$BE:$BE),"UK",_xlfn.XLOOKUP($A398,UK_Order!$C:$C,UK_Order!$BE:$BE),"MENA",_xlfn.XLOOKUP($A398,MENA_Order!$C:$C,MENA_Order!$BE:$BE),0),0))</f>
        <v>0</v>
      </c>
      <c r="H398" s="2">
        <f t="shared" si="18"/>
        <v>0</v>
      </c>
      <c r="I398" s="4">
        <f t="shared" si="19"/>
        <v>0</v>
      </c>
      <c r="J398">
        <f t="shared" si="20"/>
        <v>52</v>
      </c>
    </row>
    <row r="399" spans="1:10" hidden="1">
      <c r="A399" t="str">
        <f t="array" ref="A399">IFERROR(INDEX(Summary!$D:$D,$J399)&amp;"","")</f>
        <v>FG00240</v>
      </c>
      <c r="B399" t="str">
        <f t="array" ref="B399">IF($A399="","",INDEX(Summary!$E:$E,$J399))</f>
        <v>Stony Ambemohar Rice (Unpolished) - 1kg</v>
      </c>
      <c r="C399" t="str">
        <f t="array" ref="C399">IF($A399="","",INDEX(Summary!$B:$B,$J399))</f>
        <v>Raw_Agri</v>
      </c>
      <c r="D399" t="str">
        <f t="array" ref="D399">IF($A399="","",INDEX(Summary!$C:$C,$J399))</f>
        <v>C6</v>
      </c>
      <c r="E399" t="str">
        <f t="array" ref="E399">IF($A399="","",INDEX(Summary!$G$2:$N$2,MOD(ROW()-2,8)+1))</f>
        <v>USA Amazon</v>
      </c>
      <c r="F399" s="2">
        <f t="array" ref="F399">IF($A399="",0,IFERROR(INDEX(Summary!$G$3:$N$62,$J399-2,MOD(ROW()-2,8)+1),0))</f>
        <v>0</v>
      </c>
      <c r="G399" s="2">
        <f t="array" ref="G399">IF($A399="",0,IFERROR(_xlfn.SWITCH($E399,"MRP (Domestic)",_xlfn.XLOOKUP($A399,Domestic!$C:$C,Domestic!$BE:$BE),"ROW Manjari",_xlfn.XLOOKUP($A399,ROW_Manjari!$C:$C,ROW_Manjari!$BE:$BE),"USA Sea",_xlfn.XLOOKUP($A399,USA_Sea!$C:$C,USA_Sea!$BE:$BE),"Amazon USA Sea",_xlfn.XLOOKUP($A399,Amazon_USA_Sea!$C:$C,Amazon_USA_Sea!$AX:$AX),"USA Air",_xlfn.XLOOKUP($A399,USA_Air!$C:$C,USA_Air!$BE:$BE),"USA Amazon",_xlfn.XLOOKUP($A399,USA_Amazon_Air!$C:$C,USA_Amazon_Air!$BE:$BE),"UK",_xlfn.XLOOKUP($A399,UK_Order!$C:$C,UK_Order!$BE:$BE),"MENA",_xlfn.XLOOKUP($A399,MENA_Order!$C:$C,MENA_Order!$BE:$BE),0),0))</f>
        <v>0</v>
      </c>
      <c r="H399" s="2">
        <f t="shared" si="18"/>
        <v>0</v>
      </c>
      <c r="I399" s="4">
        <f t="shared" si="19"/>
        <v>0</v>
      </c>
      <c r="J399">
        <f t="shared" si="20"/>
        <v>52</v>
      </c>
    </row>
    <row r="400" spans="1:10" hidden="1">
      <c r="A400" t="str">
        <f t="array" ref="A400">IFERROR(INDEX(Summary!$D:$D,$J400)&amp;"","")</f>
        <v>FG00240</v>
      </c>
      <c r="B400" t="str">
        <f t="array" ref="B400">IF($A400="","",INDEX(Summary!$E:$E,$J400))</f>
        <v>Stony Ambemohar Rice (Unpolished) - 1kg</v>
      </c>
      <c r="C400" t="str">
        <f t="array" ref="C400">IF($A400="","",INDEX(Summary!$B:$B,$J400))</f>
        <v>Raw_Agri</v>
      </c>
      <c r="D400" t="str">
        <f t="array" ref="D400">IF($A400="","",INDEX(Summary!$C:$C,$J400))</f>
        <v>C6</v>
      </c>
      <c r="E400" t="str">
        <f t="array" ref="E400">IF($A400="","",INDEX(Summary!$G$2:$N$2,MOD(ROW()-2,8)+1))</f>
        <v>UK</v>
      </c>
      <c r="F400" s="2">
        <f t="array" ref="F400">IF($A400="",0,IFERROR(INDEX(Summary!$G$3:$N$62,$J400-2,MOD(ROW()-2,8)+1),0))</f>
        <v>0</v>
      </c>
      <c r="G400" s="2">
        <f t="array" ref="G400">IF($A400="",0,IFERROR(_xlfn.SWITCH($E400,"MRP (Domestic)",_xlfn.XLOOKUP($A400,Domestic!$C:$C,Domestic!$BE:$BE),"ROW Manjari",_xlfn.XLOOKUP($A400,ROW_Manjari!$C:$C,ROW_Manjari!$BE:$BE),"USA Sea",_xlfn.XLOOKUP($A400,USA_Sea!$C:$C,USA_Sea!$BE:$BE),"Amazon USA Sea",_xlfn.XLOOKUP($A400,Amazon_USA_Sea!$C:$C,Amazon_USA_Sea!$AX:$AX),"USA Air",_xlfn.XLOOKUP($A400,USA_Air!$C:$C,USA_Air!$BE:$BE),"USA Amazon",_xlfn.XLOOKUP($A400,USA_Amazon_Air!$C:$C,USA_Amazon_Air!$BE:$BE),"UK",_xlfn.XLOOKUP($A400,UK_Order!$C:$C,UK_Order!$BE:$BE),"MENA",_xlfn.XLOOKUP($A400,MENA_Order!$C:$C,MENA_Order!$BE:$BE),0),0))</f>
        <v>0</v>
      </c>
      <c r="H400" s="2">
        <f t="shared" si="18"/>
        <v>0</v>
      </c>
      <c r="I400" s="4">
        <f t="shared" si="19"/>
        <v>0</v>
      </c>
      <c r="J400">
        <f t="shared" si="20"/>
        <v>52</v>
      </c>
    </row>
    <row r="401" spans="1:10">
      <c r="A401" t="str">
        <f t="array" ref="A401">IFERROR(INDEX(Summary!$D:$D,$J401)&amp;"","")</f>
        <v>FG00240</v>
      </c>
      <c r="B401" t="str">
        <f t="array" ref="B401">IF($A401="","",INDEX(Summary!$E:$E,$J401))</f>
        <v>Stony Ambemohar Rice (Unpolished) - 1kg</v>
      </c>
      <c r="C401" t="str">
        <f t="array" ref="C401">IF($A401="","",INDEX(Summary!$B:$B,$J401))</f>
        <v>Raw_Agri</v>
      </c>
      <c r="D401" t="str">
        <f t="array" ref="D401">IF($A401="","",INDEX(Summary!$C:$C,$J401))</f>
        <v>C6</v>
      </c>
      <c r="E401" t="str">
        <f t="array" ref="E401">IF($A401="","",INDEX(Summary!$G$2:$N$2,MOD(ROW()-2,8)+1))</f>
        <v>MENA</v>
      </c>
      <c r="F401" s="2">
        <f t="array" ref="F401">IF($A401="",0,IFERROR(INDEX(Summary!$G$3:$N$62,$J401-2,MOD(ROW()-2,8)+1),0))</f>
        <v>0</v>
      </c>
      <c r="G401" s="2">
        <f t="array" ref="G401">IF($A401="",0,IFERROR(_xlfn.SWITCH($E401,"MRP (Domestic)",_xlfn.XLOOKUP($A401,Domestic!$C:$C,Domestic!$BE:$BE),"ROW Manjari",_xlfn.XLOOKUP($A401,ROW_Manjari!$C:$C,ROW_Manjari!$BE:$BE),"USA Sea",_xlfn.XLOOKUP($A401,USA_Sea!$C:$C,USA_Sea!$BE:$BE),"Amazon USA Sea",_xlfn.XLOOKUP($A401,Amazon_USA_Sea!$C:$C,Amazon_USA_Sea!$AX:$AX),"USA Air",_xlfn.XLOOKUP($A401,USA_Air!$C:$C,USA_Air!$BE:$BE),"USA Amazon",_xlfn.XLOOKUP($A401,USA_Amazon_Air!$C:$C,USA_Amazon_Air!$BE:$BE),"UK",_xlfn.XLOOKUP($A401,UK_Order!$C:$C,UK_Order!$BE:$BE),"MENA",_xlfn.XLOOKUP($A401,MENA_Order!$C:$C,MENA_Order!$BE:$BE),0),0))</f>
        <v>0</v>
      </c>
      <c r="H401" s="2">
        <f t="shared" si="18"/>
        <v>0</v>
      </c>
      <c r="I401" s="4">
        <f t="shared" si="19"/>
        <v>0</v>
      </c>
      <c r="J401">
        <f t="shared" si="20"/>
        <v>52</v>
      </c>
    </row>
    <row r="402" spans="1:10" hidden="1">
      <c r="A402" t="str">
        <f t="array" ref="A402">IFERROR(INDEX(Summary!$D:$D,$J402)&amp;"","")</f>
        <v>FG00274</v>
      </c>
      <c r="B402" t="str">
        <f t="array" ref="B402">IF($A402="","",INDEX(Summary!$E:$E,$J402))</f>
        <v>Waghya Rajma (Kidney Beans), 500gm</v>
      </c>
      <c r="C402" t="str">
        <f t="array" ref="C402">IF($A402="","",INDEX(Summary!$B:$B,$J402))</f>
        <v>Raw_Agri</v>
      </c>
      <c r="D402" t="str">
        <f t="array" ref="D402">IF($A402="","",INDEX(Summary!$C:$C,$J402))</f>
        <v>C6</v>
      </c>
      <c r="E402" t="str">
        <f t="array" ref="E402">IF($A402="","",INDEX(Summary!$G$2:$N$2,MOD(ROW()-2,8)+1))</f>
        <v>MRP (Domestic)</v>
      </c>
      <c r="F402" s="2">
        <f t="array" ref="F402">IF($A402="",0,IFERROR(INDEX(Summary!$G$3:$N$62,$J402-2,MOD(ROW()-2,8)+1),0))</f>
        <v>3127</v>
      </c>
      <c r="G402" s="2">
        <f t="array" ref="G402">IF($A402="",0,IFERROR(_xlfn.SWITCH($E402,"MRP (Domestic)",_xlfn.XLOOKUP($A402,Domestic!$C:$C,Domestic!$BE:$BE),"ROW Manjari",_xlfn.XLOOKUP($A402,ROW_Manjari!$C:$C,ROW_Manjari!$BE:$BE),"USA Sea",_xlfn.XLOOKUP($A402,USA_Sea!$C:$C,USA_Sea!$BE:$BE),"Amazon USA Sea",_xlfn.XLOOKUP($A402,Amazon_USA_Sea!$C:$C,Amazon_USA_Sea!$AX:$AX),"USA Air",_xlfn.XLOOKUP($A402,USA_Air!$C:$C,USA_Air!$BE:$BE),"USA Amazon",_xlfn.XLOOKUP($A402,USA_Amazon_Air!$C:$C,USA_Amazon_Air!$BE:$BE),"UK",_xlfn.XLOOKUP($A402,UK_Order!$C:$C,UK_Order!$BE:$BE),"MENA",_xlfn.XLOOKUP($A402,MENA_Order!$C:$C,MENA_Order!$BE:$BE),0),0))</f>
        <v>706</v>
      </c>
      <c r="H402" s="2">
        <f t="shared" si="18"/>
        <v>2421</v>
      </c>
      <c r="I402" s="4">
        <f t="shared" si="19"/>
        <v>0.22577550367764632</v>
      </c>
      <c r="J402">
        <f t="shared" si="20"/>
        <v>53</v>
      </c>
    </row>
    <row r="403" spans="1:10" hidden="1">
      <c r="A403" t="str">
        <f t="array" ref="A403">IFERROR(INDEX(Summary!$D:$D,$J403)&amp;"","")</f>
        <v>FG00274</v>
      </c>
      <c r="B403" t="str">
        <f t="array" ref="B403">IF($A403="","",INDEX(Summary!$E:$E,$J403))</f>
        <v>Waghya Rajma (Kidney Beans), 500gm</v>
      </c>
      <c r="C403" t="str">
        <f t="array" ref="C403">IF($A403="","",INDEX(Summary!$B:$B,$J403))</f>
        <v>Raw_Agri</v>
      </c>
      <c r="D403" t="str">
        <f t="array" ref="D403">IF($A403="","",INDEX(Summary!$C:$C,$J403))</f>
        <v>C6</v>
      </c>
      <c r="E403" t="str">
        <f t="array" ref="E403">IF($A403="","",INDEX(Summary!$G$2:$N$2,MOD(ROW()-2,8)+1))</f>
        <v>ROW Manjari</v>
      </c>
      <c r="F403" s="2">
        <f t="array" ref="F403">IF($A403="",0,IFERROR(INDEX(Summary!$G$3:$N$62,$J403-2,MOD(ROW()-2,8)+1),0))</f>
        <v>0</v>
      </c>
      <c r="G403" s="2">
        <f t="array" ref="G403">IF($A403="",0,IFERROR(_xlfn.SWITCH($E403,"MRP (Domestic)",_xlfn.XLOOKUP($A403,Domestic!$C:$C,Domestic!$BE:$BE),"ROW Manjari",_xlfn.XLOOKUP($A403,ROW_Manjari!$C:$C,ROW_Manjari!$BE:$BE),"USA Sea",_xlfn.XLOOKUP($A403,USA_Sea!$C:$C,USA_Sea!$BE:$BE),"Amazon USA Sea",_xlfn.XLOOKUP($A403,Amazon_USA_Sea!$C:$C,Amazon_USA_Sea!$AX:$AX),"USA Air",_xlfn.XLOOKUP($A403,USA_Air!$C:$C,USA_Air!$BE:$BE),"USA Amazon",_xlfn.XLOOKUP($A403,USA_Amazon_Air!$C:$C,USA_Amazon_Air!$BE:$BE),"UK",_xlfn.XLOOKUP($A403,UK_Order!$C:$C,UK_Order!$BE:$BE),"MENA",_xlfn.XLOOKUP($A403,MENA_Order!$C:$C,MENA_Order!$BE:$BE),0),0))</f>
        <v>0</v>
      </c>
      <c r="H403" s="2">
        <f t="shared" si="18"/>
        <v>0</v>
      </c>
      <c r="I403" s="4">
        <f t="shared" si="19"/>
        <v>0</v>
      </c>
      <c r="J403">
        <f t="shared" si="20"/>
        <v>53</v>
      </c>
    </row>
    <row r="404" spans="1:10" hidden="1">
      <c r="A404" t="str">
        <f t="array" ref="A404">IFERROR(INDEX(Summary!$D:$D,$J404)&amp;"","")</f>
        <v>FG00274</v>
      </c>
      <c r="B404" t="str">
        <f t="array" ref="B404">IF($A404="","",INDEX(Summary!$E:$E,$J404))</f>
        <v>Waghya Rajma (Kidney Beans), 500gm</v>
      </c>
      <c r="C404" t="str">
        <f t="array" ref="C404">IF($A404="","",INDEX(Summary!$B:$B,$J404))</f>
        <v>Raw_Agri</v>
      </c>
      <c r="D404" t="str">
        <f t="array" ref="D404">IF($A404="","",INDEX(Summary!$C:$C,$J404))</f>
        <v>C6</v>
      </c>
      <c r="E404" t="str">
        <f t="array" ref="E404">IF($A404="","",INDEX(Summary!$G$2:$N$2,MOD(ROW()-2,8)+1))</f>
        <v>USA Sea</v>
      </c>
      <c r="F404" s="2">
        <f t="array" ref="F404">IF($A404="",0,IFERROR(INDEX(Summary!$G$3:$N$62,$J404-2,MOD(ROW()-2,8)+1),0))</f>
        <v>0</v>
      </c>
      <c r="G404" s="2">
        <f t="array" ref="G404">IF($A404="",0,IFERROR(_xlfn.SWITCH($E404,"MRP (Domestic)",_xlfn.XLOOKUP($A404,Domestic!$C:$C,Domestic!$BE:$BE),"ROW Manjari",_xlfn.XLOOKUP($A404,ROW_Manjari!$C:$C,ROW_Manjari!$BE:$BE),"USA Sea",_xlfn.XLOOKUP($A404,USA_Sea!$C:$C,USA_Sea!$BE:$BE),"Amazon USA Sea",_xlfn.XLOOKUP($A404,Amazon_USA_Sea!$C:$C,Amazon_USA_Sea!$AX:$AX),"USA Air",_xlfn.XLOOKUP($A404,USA_Air!$C:$C,USA_Air!$BE:$BE),"USA Amazon",_xlfn.XLOOKUP($A404,USA_Amazon_Air!$C:$C,USA_Amazon_Air!$BE:$BE),"UK",_xlfn.XLOOKUP($A404,UK_Order!$C:$C,UK_Order!$BE:$BE),"MENA",_xlfn.XLOOKUP($A404,MENA_Order!$C:$C,MENA_Order!$BE:$BE),0),0))</f>
        <v>0</v>
      </c>
      <c r="H404" s="2">
        <f t="shared" si="18"/>
        <v>0</v>
      </c>
      <c r="I404" s="4">
        <f t="shared" si="19"/>
        <v>0</v>
      </c>
      <c r="J404">
        <f t="shared" si="20"/>
        <v>53</v>
      </c>
    </row>
    <row r="405" spans="1:10" hidden="1">
      <c r="A405" t="str">
        <f t="array" ref="A405">IFERROR(INDEX(Summary!$D:$D,$J405)&amp;"","")</f>
        <v>FG00274</v>
      </c>
      <c r="B405" t="str">
        <f t="array" ref="B405">IF($A405="","",INDEX(Summary!$E:$E,$J405))</f>
        <v>Waghya Rajma (Kidney Beans), 500gm</v>
      </c>
      <c r="C405" t="str">
        <f t="array" ref="C405">IF($A405="","",INDEX(Summary!$B:$B,$J405))</f>
        <v>Raw_Agri</v>
      </c>
      <c r="D405" t="str">
        <f t="array" ref="D405">IF($A405="","",INDEX(Summary!$C:$C,$J405))</f>
        <v>C6</v>
      </c>
      <c r="E405" t="str">
        <f t="array" ref="E405">IF($A405="","",INDEX(Summary!$G$2:$N$2,MOD(ROW()-2,8)+1))</f>
        <v>Amazon USA Sea</v>
      </c>
      <c r="F405" s="2">
        <f t="array" ref="F405">IF($A405="",0,IFERROR(INDEX(Summary!$G$3:$N$62,$J405-2,MOD(ROW()-2,8)+1),0))</f>
        <v>0</v>
      </c>
      <c r="G405" s="2">
        <f t="array" ref="G405">IF($A405="",0,IFERROR(_xlfn.SWITCH($E405,"MRP (Domestic)",_xlfn.XLOOKUP($A405,Domestic!$C:$C,Domestic!$BE:$BE),"ROW Manjari",_xlfn.XLOOKUP($A405,ROW_Manjari!$C:$C,ROW_Manjari!$BE:$BE),"USA Sea",_xlfn.XLOOKUP($A405,USA_Sea!$C:$C,USA_Sea!$BE:$BE),"Amazon USA Sea",_xlfn.XLOOKUP($A405,Amazon_USA_Sea!$C:$C,Amazon_USA_Sea!$AX:$AX),"USA Air",_xlfn.XLOOKUP($A405,USA_Air!$C:$C,USA_Air!$BE:$BE),"USA Amazon",_xlfn.XLOOKUP($A405,USA_Amazon_Air!$C:$C,USA_Amazon_Air!$BE:$BE),"UK",_xlfn.XLOOKUP($A405,UK_Order!$C:$C,UK_Order!$BE:$BE),"MENA",_xlfn.XLOOKUP($A405,MENA_Order!$C:$C,MENA_Order!$BE:$BE),0),0))</f>
        <v>0</v>
      </c>
      <c r="H405" s="2">
        <f t="shared" si="18"/>
        <v>0</v>
      </c>
      <c r="I405" s="4">
        <f t="shared" si="19"/>
        <v>0</v>
      </c>
      <c r="J405">
        <f t="shared" si="20"/>
        <v>53</v>
      </c>
    </row>
    <row r="406" spans="1:10" hidden="1">
      <c r="A406" t="str">
        <f t="array" ref="A406">IFERROR(INDEX(Summary!$D:$D,$J406)&amp;"","")</f>
        <v>FG00274</v>
      </c>
      <c r="B406" t="str">
        <f t="array" ref="B406">IF($A406="","",INDEX(Summary!$E:$E,$J406))</f>
        <v>Waghya Rajma (Kidney Beans), 500gm</v>
      </c>
      <c r="C406" t="str">
        <f t="array" ref="C406">IF($A406="","",INDEX(Summary!$B:$B,$J406))</f>
        <v>Raw_Agri</v>
      </c>
      <c r="D406" t="str">
        <f t="array" ref="D406">IF($A406="","",INDEX(Summary!$C:$C,$J406))</f>
        <v>C6</v>
      </c>
      <c r="E406" t="str">
        <f t="array" ref="E406">IF($A406="","",INDEX(Summary!$G$2:$N$2,MOD(ROW()-2,8)+1))</f>
        <v>USA Air</v>
      </c>
      <c r="F406" s="2">
        <f t="array" ref="F406">IF($A406="",0,IFERROR(INDEX(Summary!$G$3:$N$62,$J406-2,MOD(ROW()-2,8)+1),0))</f>
        <v>0</v>
      </c>
      <c r="G406" s="2">
        <f t="array" ref="G406">IF($A406="",0,IFERROR(_xlfn.SWITCH($E406,"MRP (Domestic)",_xlfn.XLOOKUP($A406,Domestic!$C:$C,Domestic!$BE:$BE),"ROW Manjari",_xlfn.XLOOKUP($A406,ROW_Manjari!$C:$C,ROW_Manjari!$BE:$BE),"USA Sea",_xlfn.XLOOKUP($A406,USA_Sea!$C:$C,USA_Sea!$BE:$BE),"Amazon USA Sea",_xlfn.XLOOKUP($A406,Amazon_USA_Sea!$C:$C,Amazon_USA_Sea!$AX:$AX),"USA Air",_xlfn.XLOOKUP($A406,USA_Air!$C:$C,USA_Air!$BE:$BE),"USA Amazon",_xlfn.XLOOKUP($A406,USA_Amazon_Air!$C:$C,USA_Amazon_Air!$BE:$BE),"UK",_xlfn.XLOOKUP($A406,UK_Order!$C:$C,UK_Order!$BE:$BE),"MENA",_xlfn.XLOOKUP($A406,MENA_Order!$C:$C,MENA_Order!$BE:$BE),0),0))</f>
        <v>0</v>
      </c>
      <c r="H406" s="2">
        <f t="shared" si="18"/>
        <v>0</v>
      </c>
      <c r="I406" s="4">
        <f t="shared" si="19"/>
        <v>0</v>
      </c>
      <c r="J406">
        <f t="shared" si="20"/>
        <v>53</v>
      </c>
    </row>
    <row r="407" spans="1:10" hidden="1">
      <c r="A407" t="str">
        <f t="array" ref="A407">IFERROR(INDEX(Summary!$D:$D,$J407)&amp;"","")</f>
        <v>FG00274</v>
      </c>
      <c r="B407" t="str">
        <f t="array" ref="B407">IF($A407="","",INDEX(Summary!$E:$E,$J407))</f>
        <v>Waghya Rajma (Kidney Beans), 500gm</v>
      </c>
      <c r="C407" t="str">
        <f t="array" ref="C407">IF($A407="","",INDEX(Summary!$B:$B,$J407))</f>
        <v>Raw_Agri</v>
      </c>
      <c r="D407" t="str">
        <f t="array" ref="D407">IF($A407="","",INDEX(Summary!$C:$C,$J407))</f>
        <v>C6</v>
      </c>
      <c r="E407" t="str">
        <f t="array" ref="E407">IF($A407="","",INDEX(Summary!$G$2:$N$2,MOD(ROW()-2,8)+1))</f>
        <v>USA Amazon</v>
      </c>
      <c r="F407" s="2">
        <f t="array" ref="F407">IF($A407="",0,IFERROR(INDEX(Summary!$G$3:$N$62,$J407-2,MOD(ROW()-2,8)+1),0))</f>
        <v>0</v>
      </c>
      <c r="G407" s="2">
        <f t="array" ref="G407">IF($A407="",0,IFERROR(_xlfn.SWITCH($E407,"MRP (Domestic)",_xlfn.XLOOKUP($A407,Domestic!$C:$C,Domestic!$BE:$BE),"ROW Manjari",_xlfn.XLOOKUP($A407,ROW_Manjari!$C:$C,ROW_Manjari!$BE:$BE),"USA Sea",_xlfn.XLOOKUP($A407,USA_Sea!$C:$C,USA_Sea!$BE:$BE),"Amazon USA Sea",_xlfn.XLOOKUP($A407,Amazon_USA_Sea!$C:$C,Amazon_USA_Sea!$AX:$AX),"USA Air",_xlfn.XLOOKUP($A407,USA_Air!$C:$C,USA_Air!$BE:$BE),"USA Amazon",_xlfn.XLOOKUP($A407,USA_Amazon_Air!$C:$C,USA_Amazon_Air!$BE:$BE),"UK",_xlfn.XLOOKUP($A407,UK_Order!$C:$C,UK_Order!$BE:$BE),"MENA",_xlfn.XLOOKUP($A407,MENA_Order!$C:$C,MENA_Order!$BE:$BE),0),0))</f>
        <v>0</v>
      </c>
      <c r="H407" s="2">
        <f t="shared" si="18"/>
        <v>0</v>
      </c>
      <c r="I407" s="4">
        <f t="shared" si="19"/>
        <v>0</v>
      </c>
      <c r="J407">
        <f t="shared" si="20"/>
        <v>53</v>
      </c>
    </row>
    <row r="408" spans="1:10" hidden="1">
      <c r="A408" t="str">
        <f t="array" ref="A408">IFERROR(INDEX(Summary!$D:$D,$J408)&amp;"","")</f>
        <v>FG00274</v>
      </c>
      <c r="B408" t="str">
        <f t="array" ref="B408">IF($A408="","",INDEX(Summary!$E:$E,$J408))</f>
        <v>Waghya Rajma (Kidney Beans), 500gm</v>
      </c>
      <c r="C408" t="str">
        <f t="array" ref="C408">IF($A408="","",INDEX(Summary!$B:$B,$J408))</f>
        <v>Raw_Agri</v>
      </c>
      <c r="D408" t="str">
        <f t="array" ref="D408">IF($A408="","",INDEX(Summary!$C:$C,$J408))</f>
        <v>C6</v>
      </c>
      <c r="E408" t="str">
        <f t="array" ref="E408">IF($A408="","",INDEX(Summary!$G$2:$N$2,MOD(ROW()-2,8)+1))</f>
        <v>UK</v>
      </c>
      <c r="F408" s="2">
        <f t="array" ref="F408">IF($A408="",0,IFERROR(INDEX(Summary!$G$3:$N$62,$J408-2,MOD(ROW()-2,8)+1),0))</f>
        <v>0</v>
      </c>
      <c r="G408" s="2">
        <f t="array" ref="G408">IF($A408="",0,IFERROR(_xlfn.SWITCH($E408,"MRP (Domestic)",_xlfn.XLOOKUP($A408,Domestic!$C:$C,Domestic!$BE:$BE),"ROW Manjari",_xlfn.XLOOKUP($A408,ROW_Manjari!$C:$C,ROW_Manjari!$BE:$BE),"USA Sea",_xlfn.XLOOKUP($A408,USA_Sea!$C:$C,USA_Sea!$BE:$BE),"Amazon USA Sea",_xlfn.XLOOKUP($A408,Amazon_USA_Sea!$C:$C,Amazon_USA_Sea!$AX:$AX),"USA Air",_xlfn.XLOOKUP($A408,USA_Air!$C:$C,USA_Air!$BE:$BE),"USA Amazon",_xlfn.XLOOKUP($A408,USA_Amazon_Air!$C:$C,USA_Amazon_Air!$BE:$BE),"UK",_xlfn.XLOOKUP($A408,UK_Order!$C:$C,UK_Order!$BE:$BE),"MENA",_xlfn.XLOOKUP($A408,MENA_Order!$C:$C,MENA_Order!$BE:$BE),0),0))</f>
        <v>0</v>
      </c>
      <c r="H408" s="2">
        <f t="shared" si="18"/>
        <v>0</v>
      </c>
      <c r="I408" s="4">
        <f t="shared" si="19"/>
        <v>0</v>
      </c>
      <c r="J408">
        <f t="shared" si="20"/>
        <v>53</v>
      </c>
    </row>
    <row r="409" spans="1:10">
      <c r="A409" t="str">
        <f t="array" ref="A409">IFERROR(INDEX(Summary!$D:$D,$J409)&amp;"","")</f>
        <v>FG00274</v>
      </c>
      <c r="B409" t="str">
        <f t="array" ref="B409">IF($A409="","",INDEX(Summary!$E:$E,$J409))</f>
        <v>Waghya Rajma (Kidney Beans), 500gm</v>
      </c>
      <c r="C409" t="str">
        <f t="array" ref="C409">IF($A409="","",INDEX(Summary!$B:$B,$J409))</f>
        <v>Raw_Agri</v>
      </c>
      <c r="D409" t="str">
        <f t="array" ref="D409">IF($A409="","",INDEX(Summary!$C:$C,$J409))</f>
        <v>C6</v>
      </c>
      <c r="E409" t="str">
        <f t="array" ref="E409">IF($A409="","",INDEX(Summary!$G$2:$N$2,MOD(ROW()-2,8)+1))</f>
        <v>MENA</v>
      </c>
      <c r="F409" s="2">
        <f t="array" ref="F409">IF($A409="",0,IFERROR(INDEX(Summary!$G$3:$N$62,$J409-2,MOD(ROW()-2,8)+1),0))</f>
        <v>0</v>
      </c>
      <c r="G409" s="2">
        <f t="array" ref="G409">IF($A409="",0,IFERROR(_xlfn.SWITCH($E409,"MRP (Domestic)",_xlfn.XLOOKUP($A409,Domestic!$C:$C,Domestic!$BE:$BE),"ROW Manjari",_xlfn.XLOOKUP($A409,ROW_Manjari!$C:$C,ROW_Manjari!$BE:$BE),"USA Sea",_xlfn.XLOOKUP($A409,USA_Sea!$C:$C,USA_Sea!$BE:$BE),"Amazon USA Sea",_xlfn.XLOOKUP($A409,Amazon_USA_Sea!$C:$C,Amazon_USA_Sea!$AX:$AX),"USA Air",_xlfn.XLOOKUP($A409,USA_Air!$C:$C,USA_Air!$BE:$BE),"USA Amazon",_xlfn.XLOOKUP($A409,USA_Amazon_Air!$C:$C,USA_Amazon_Air!$BE:$BE),"UK",_xlfn.XLOOKUP($A409,UK_Order!$C:$C,UK_Order!$BE:$BE),"MENA",_xlfn.XLOOKUP($A409,MENA_Order!$C:$C,MENA_Order!$BE:$BE),0),0))</f>
        <v>0</v>
      </c>
      <c r="H409" s="2">
        <f t="shared" si="18"/>
        <v>0</v>
      </c>
      <c r="I409" s="4">
        <f t="shared" si="19"/>
        <v>0</v>
      </c>
      <c r="J409">
        <f t="shared" si="20"/>
        <v>53</v>
      </c>
    </row>
    <row r="410" spans="1:10" hidden="1">
      <c r="A410" t="str">
        <f t="array" ref="A410">IFERROR(INDEX(Summary!$D:$D,$J410)&amp;"","")</f>
        <v>FG00278</v>
      </c>
      <c r="B410" t="str">
        <f t="array" ref="B410">IF($A410="","",INDEX(Summary!$E:$E,$J410))</f>
        <v>Whole Green Gram Moong 500gm</v>
      </c>
      <c r="C410" t="str">
        <f t="array" ref="C410">IF($A410="","",INDEX(Summary!$B:$B,$J410))</f>
        <v>Raw_Agri</v>
      </c>
      <c r="D410" t="str">
        <f t="array" ref="D410">IF($A410="","",INDEX(Summary!$C:$C,$J410))</f>
        <v>C6</v>
      </c>
      <c r="E410" t="str">
        <f t="array" ref="E410">IF($A410="","",INDEX(Summary!$G$2:$N$2,MOD(ROW()-2,8)+1))</f>
        <v>MRP (Domestic)</v>
      </c>
      <c r="F410" s="2">
        <f t="array" ref="F410">IF($A410="",0,IFERROR(INDEX(Summary!$G$3:$N$62,$J410-2,MOD(ROW()-2,8)+1),0))</f>
        <v>3264</v>
      </c>
      <c r="G410" s="2">
        <f t="array" ref="G410">IF($A410="",0,IFERROR(_xlfn.SWITCH($E410,"MRP (Domestic)",_xlfn.XLOOKUP($A410,Domestic!$C:$C,Domestic!$BE:$BE),"ROW Manjari",_xlfn.XLOOKUP($A410,ROW_Manjari!$C:$C,ROW_Manjari!$BE:$BE),"USA Sea",_xlfn.XLOOKUP($A410,USA_Sea!$C:$C,USA_Sea!$BE:$BE),"Amazon USA Sea",_xlfn.XLOOKUP($A410,Amazon_USA_Sea!$C:$C,Amazon_USA_Sea!$AX:$AX),"USA Air",_xlfn.XLOOKUP($A410,USA_Air!$C:$C,USA_Air!$BE:$BE),"USA Amazon",_xlfn.XLOOKUP($A410,USA_Amazon_Air!$C:$C,USA_Amazon_Air!$BE:$BE),"UK",_xlfn.XLOOKUP($A410,UK_Order!$C:$C,UK_Order!$BE:$BE),"MENA",_xlfn.XLOOKUP($A410,MENA_Order!$C:$C,MENA_Order!$BE:$BE),0),0))</f>
        <v>961</v>
      </c>
      <c r="H410" s="2">
        <f t="shared" si="18"/>
        <v>2303</v>
      </c>
      <c r="I410" s="4">
        <f t="shared" si="19"/>
        <v>0.29442401960784315</v>
      </c>
      <c r="J410">
        <f t="shared" si="20"/>
        <v>54</v>
      </c>
    </row>
    <row r="411" spans="1:10" hidden="1">
      <c r="A411" t="str">
        <f t="array" ref="A411">IFERROR(INDEX(Summary!$D:$D,$J411)&amp;"","")</f>
        <v>FG00278</v>
      </c>
      <c r="B411" t="str">
        <f t="array" ref="B411">IF($A411="","",INDEX(Summary!$E:$E,$J411))</f>
        <v>Whole Green Gram Moong 500gm</v>
      </c>
      <c r="C411" t="str">
        <f t="array" ref="C411">IF($A411="","",INDEX(Summary!$B:$B,$J411))</f>
        <v>Raw_Agri</v>
      </c>
      <c r="D411" t="str">
        <f t="array" ref="D411">IF($A411="","",INDEX(Summary!$C:$C,$J411))</f>
        <v>C6</v>
      </c>
      <c r="E411" t="str">
        <f t="array" ref="E411">IF($A411="","",INDEX(Summary!$G$2:$N$2,MOD(ROW()-2,8)+1))</f>
        <v>ROW Manjari</v>
      </c>
      <c r="F411" s="2">
        <f t="array" ref="F411">IF($A411="",0,IFERROR(INDEX(Summary!$G$3:$N$62,$J411-2,MOD(ROW()-2,8)+1),0))</f>
        <v>0</v>
      </c>
      <c r="G411" s="2">
        <f t="array" ref="G411">IF($A411="",0,IFERROR(_xlfn.SWITCH($E411,"MRP (Domestic)",_xlfn.XLOOKUP($A411,Domestic!$C:$C,Domestic!$BE:$BE),"ROW Manjari",_xlfn.XLOOKUP($A411,ROW_Manjari!$C:$C,ROW_Manjari!$BE:$BE),"USA Sea",_xlfn.XLOOKUP($A411,USA_Sea!$C:$C,USA_Sea!$BE:$BE),"Amazon USA Sea",_xlfn.XLOOKUP($A411,Amazon_USA_Sea!$C:$C,Amazon_USA_Sea!$AX:$AX),"USA Air",_xlfn.XLOOKUP($A411,USA_Air!$C:$C,USA_Air!$BE:$BE),"USA Amazon",_xlfn.XLOOKUP($A411,USA_Amazon_Air!$C:$C,USA_Amazon_Air!$BE:$BE),"UK",_xlfn.XLOOKUP($A411,UK_Order!$C:$C,UK_Order!$BE:$BE),"MENA",_xlfn.XLOOKUP($A411,MENA_Order!$C:$C,MENA_Order!$BE:$BE),0),0))</f>
        <v>0</v>
      </c>
      <c r="H411" s="2">
        <f t="shared" si="18"/>
        <v>0</v>
      </c>
      <c r="I411" s="4">
        <f t="shared" si="19"/>
        <v>0</v>
      </c>
      <c r="J411">
        <f t="shared" si="20"/>
        <v>54</v>
      </c>
    </row>
    <row r="412" spans="1:10" hidden="1">
      <c r="A412" t="str">
        <f t="array" ref="A412">IFERROR(INDEX(Summary!$D:$D,$J412)&amp;"","")</f>
        <v>FG00278</v>
      </c>
      <c r="B412" t="str">
        <f t="array" ref="B412">IF($A412="","",INDEX(Summary!$E:$E,$J412))</f>
        <v>Whole Green Gram Moong 500gm</v>
      </c>
      <c r="C412" t="str">
        <f t="array" ref="C412">IF($A412="","",INDEX(Summary!$B:$B,$J412))</f>
        <v>Raw_Agri</v>
      </c>
      <c r="D412" t="str">
        <f t="array" ref="D412">IF($A412="","",INDEX(Summary!$C:$C,$J412))</f>
        <v>C6</v>
      </c>
      <c r="E412" t="str">
        <f t="array" ref="E412">IF($A412="","",INDEX(Summary!$G$2:$N$2,MOD(ROW()-2,8)+1))</f>
        <v>USA Sea</v>
      </c>
      <c r="F412" s="2">
        <f t="array" ref="F412">IF($A412="",0,IFERROR(INDEX(Summary!$G$3:$N$62,$J412-2,MOD(ROW()-2,8)+1),0))</f>
        <v>0</v>
      </c>
      <c r="G412" s="2">
        <f t="array" ref="G412">IF($A412="",0,IFERROR(_xlfn.SWITCH($E412,"MRP (Domestic)",_xlfn.XLOOKUP($A412,Domestic!$C:$C,Domestic!$BE:$BE),"ROW Manjari",_xlfn.XLOOKUP($A412,ROW_Manjari!$C:$C,ROW_Manjari!$BE:$BE),"USA Sea",_xlfn.XLOOKUP($A412,USA_Sea!$C:$C,USA_Sea!$BE:$BE),"Amazon USA Sea",_xlfn.XLOOKUP($A412,Amazon_USA_Sea!$C:$C,Amazon_USA_Sea!$AX:$AX),"USA Air",_xlfn.XLOOKUP($A412,USA_Air!$C:$C,USA_Air!$BE:$BE),"USA Amazon",_xlfn.XLOOKUP($A412,USA_Amazon_Air!$C:$C,USA_Amazon_Air!$BE:$BE),"UK",_xlfn.XLOOKUP($A412,UK_Order!$C:$C,UK_Order!$BE:$BE),"MENA",_xlfn.XLOOKUP($A412,MENA_Order!$C:$C,MENA_Order!$BE:$BE),0),0))</f>
        <v>0</v>
      </c>
      <c r="H412" s="2">
        <f t="shared" si="18"/>
        <v>0</v>
      </c>
      <c r="I412" s="4">
        <f t="shared" si="19"/>
        <v>0</v>
      </c>
      <c r="J412">
        <f t="shared" si="20"/>
        <v>54</v>
      </c>
    </row>
    <row r="413" spans="1:10" hidden="1">
      <c r="A413" t="str">
        <f t="array" ref="A413">IFERROR(INDEX(Summary!$D:$D,$J413)&amp;"","")</f>
        <v>FG00278</v>
      </c>
      <c r="B413" t="str">
        <f t="array" ref="B413">IF($A413="","",INDEX(Summary!$E:$E,$J413))</f>
        <v>Whole Green Gram Moong 500gm</v>
      </c>
      <c r="C413" t="str">
        <f t="array" ref="C413">IF($A413="","",INDEX(Summary!$B:$B,$J413))</f>
        <v>Raw_Agri</v>
      </c>
      <c r="D413" t="str">
        <f t="array" ref="D413">IF($A413="","",INDEX(Summary!$C:$C,$J413))</f>
        <v>C6</v>
      </c>
      <c r="E413" t="str">
        <f t="array" ref="E413">IF($A413="","",INDEX(Summary!$G$2:$N$2,MOD(ROW()-2,8)+1))</f>
        <v>Amazon USA Sea</v>
      </c>
      <c r="F413" s="2">
        <f t="array" ref="F413">IF($A413="",0,IFERROR(INDEX(Summary!$G$3:$N$62,$J413-2,MOD(ROW()-2,8)+1),0))</f>
        <v>0</v>
      </c>
      <c r="G413" s="2">
        <f t="array" ref="G413">IF($A413="",0,IFERROR(_xlfn.SWITCH($E413,"MRP (Domestic)",_xlfn.XLOOKUP($A413,Domestic!$C:$C,Domestic!$BE:$BE),"ROW Manjari",_xlfn.XLOOKUP($A413,ROW_Manjari!$C:$C,ROW_Manjari!$BE:$BE),"USA Sea",_xlfn.XLOOKUP($A413,USA_Sea!$C:$C,USA_Sea!$BE:$BE),"Amazon USA Sea",_xlfn.XLOOKUP($A413,Amazon_USA_Sea!$C:$C,Amazon_USA_Sea!$AX:$AX),"USA Air",_xlfn.XLOOKUP($A413,USA_Air!$C:$C,USA_Air!$BE:$BE),"USA Amazon",_xlfn.XLOOKUP($A413,USA_Amazon_Air!$C:$C,USA_Amazon_Air!$BE:$BE),"UK",_xlfn.XLOOKUP($A413,UK_Order!$C:$C,UK_Order!$BE:$BE),"MENA",_xlfn.XLOOKUP($A413,MENA_Order!$C:$C,MENA_Order!$BE:$BE),0),0))</f>
        <v>0</v>
      </c>
      <c r="H413" s="2">
        <f t="shared" si="18"/>
        <v>0</v>
      </c>
      <c r="I413" s="4">
        <f t="shared" si="19"/>
        <v>0</v>
      </c>
      <c r="J413">
        <f t="shared" si="20"/>
        <v>54</v>
      </c>
    </row>
    <row r="414" spans="1:10" hidden="1">
      <c r="A414" t="str">
        <f t="array" ref="A414">IFERROR(INDEX(Summary!$D:$D,$J414)&amp;"","")</f>
        <v>FG00278</v>
      </c>
      <c r="B414" t="str">
        <f t="array" ref="B414">IF($A414="","",INDEX(Summary!$E:$E,$J414))</f>
        <v>Whole Green Gram Moong 500gm</v>
      </c>
      <c r="C414" t="str">
        <f t="array" ref="C414">IF($A414="","",INDEX(Summary!$B:$B,$J414))</f>
        <v>Raw_Agri</v>
      </c>
      <c r="D414" t="str">
        <f t="array" ref="D414">IF($A414="","",INDEX(Summary!$C:$C,$J414))</f>
        <v>C6</v>
      </c>
      <c r="E414" t="str">
        <f t="array" ref="E414">IF($A414="","",INDEX(Summary!$G$2:$N$2,MOD(ROW()-2,8)+1))</f>
        <v>USA Air</v>
      </c>
      <c r="F414" s="2">
        <f t="array" ref="F414">IF($A414="",0,IFERROR(INDEX(Summary!$G$3:$N$62,$J414-2,MOD(ROW()-2,8)+1),0))</f>
        <v>0</v>
      </c>
      <c r="G414" s="2">
        <f t="array" ref="G414">IF($A414="",0,IFERROR(_xlfn.SWITCH($E414,"MRP (Domestic)",_xlfn.XLOOKUP($A414,Domestic!$C:$C,Domestic!$BE:$BE),"ROW Manjari",_xlfn.XLOOKUP($A414,ROW_Manjari!$C:$C,ROW_Manjari!$BE:$BE),"USA Sea",_xlfn.XLOOKUP($A414,USA_Sea!$C:$C,USA_Sea!$BE:$BE),"Amazon USA Sea",_xlfn.XLOOKUP($A414,Amazon_USA_Sea!$C:$C,Amazon_USA_Sea!$AX:$AX),"USA Air",_xlfn.XLOOKUP($A414,USA_Air!$C:$C,USA_Air!$BE:$BE),"USA Amazon",_xlfn.XLOOKUP($A414,USA_Amazon_Air!$C:$C,USA_Amazon_Air!$BE:$BE),"UK",_xlfn.XLOOKUP($A414,UK_Order!$C:$C,UK_Order!$BE:$BE),"MENA",_xlfn.XLOOKUP($A414,MENA_Order!$C:$C,MENA_Order!$BE:$BE),0),0))</f>
        <v>0</v>
      </c>
      <c r="H414" s="2">
        <f t="shared" si="18"/>
        <v>0</v>
      </c>
      <c r="I414" s="4">
        <f t="shared" si="19"/>
        <v>0</v>
      </c>
      <c r="J414">
        <f t="shared" si="20"/>
        <v>54</v>
      </c>
    </row>
    <row r="415" spans="1:10" hidden="1">
      <c r="A415" t="str">
        <f t="array" ref="A415">IFERROR(INDEX(Summary!$D:$D,$J415)&amp;"","")</f>
        <v>FG00278</v>
      </c>
      <c r="B415" t="str">
        <f t="array" ref="B415">IF($A415="","",INDEX(Summary!$E:$E,$J415))</f>
        <v>Whole Green Gram Moong 500gm</v>
      </c>
      <c r="C415" t="str">
        <f t="array" ref="C415">IF($A415="","",INDEX(Summary!$B:$B,$J415))</f>
        <v>Raw_Agri</v>
      </c>
      <c r="D415" t="str">
        <f t="array" ref="D415">IF($A415="","",INDEX(Summary!$C:$C,$J415))</f>
        <v>C6</v>
      </c>
      <c r="E415" t="str">
        <f t="array" ref="E415">IF($A415="","",INDEX(Summary!$G$2:$N$2,MOD(ROW()-2,8)+1))</f>
        <v>USA Amazon</v>
      </c>
      <c r="F415" s="2">
        <f t="array" ref="F415">IF($A415="",0,IFERROR(INDEX(Summary!$G$3:$N$62,$J415-2,MOD(ROW()-2,8)+1),0))</f>
        <v>0</v>
      </c>
      <c r="G415" s="2">
        <f t="array" ref="G415">IF($A415="",0,IFERROR(_xlfn.SWITCH($E415,"MRP (Domestic)",_xlfn.XLOOKUP($A415,Domestic!$C:$C,Domestic!$BE:$BE),"ROW Manjari",_xlfn.XLOOKUP($A415,ROW_Manjari!$C:$C,ROW_Manjari!$BE:$BE),"USA Sea",_xlfn.XLOOKUP($A415,USA_Sea!$C:$C,USA_Sea!$BE:$BE),"Amazon USA Sea",_xlfn.XLOOKUP($A415,Amazon_USA_Sea!$C:$C,Amazon_USA_Sea!$AX:$AX),"USA Air",_xlfn.XLOOKUP($A415,USA_Air!$C:$C,USA_Air!$BE:$BE),"USA Amazon",_xlfn.XLOOKUP($A415,USA_Amazon_Air!$C:$C,USA_Amazon_Air!$BE:$BE),"UK",_xlfn.XLOOKUP($A415,UK_Order!$C:$C,UK_Order!$BE:$BE),"MENA",_xlfn.XLOOKUP($A415,MENA_Order!$C:$C,MENA_Order!$BE:$BE),0),0))</f>
        <v>0</v>
      </c>
      <c r="H415" s="2">
        <f t="shared" si="18"/>
        <v>0</v>
      </c>
      <c r="I415" s="4">
        <f t="shared" si="19"/>
        <v>0</v>
      </c>
      <c r="J415">
        <f t="shared" si="20"/>
        <v>54</v>
      </c>
    </row>
    <row r="416" spans="1:10" hidden="1">
      <c r="A416" t="str">
        <f t="array" ref="A416">IFERROR(INDEX(Summary!$D:$D,$J416)&amp;"","")</f>
        <v>FG00278</v>
      </c>
      <c r="B416" t="str">
        <f t="array" ref="B416">IF($A416="","",INDEX(Summary!$E:$E,$J416))</f>
        <v>Whole Green Gram Moong 500gm</v>
      </c>
      <c r="C416" t="str">
        <f t="array" ref="C416">IF($A416="","",INDEX(Summary!$B:$B,$J416))</f>
        <v>Raw_Agri</v>
      </c>
      <c r="D416" t="str">
        <f t="array" ref="D416">IF($A416="","",INDEX(Summary!$C:$C,$J416))</f>
        <v>C6</v>
      </c>
      <c r="E416" t="str">
        <f t="array" ref="E416">IF($A416="","",INDEX(Summary!$G$2:$N$2,MOD(ROW()-2,8)+1))</f>
        <v>UK</v>
      </c>
      <c r="F416" s="2">
        <f t="array" ref="F416">IF($A416="",0,IFERROR(INDEX(Summary!$G$3:$N$62,$J416-2,MOD(ROW()-2,8)+1),0))</f>
        <v>0</v>
      </c>
      <c r="G416" s="2">
        <f t="array" ref="G416">IF($A416="",0,IFERROR(_xlfn.SWITCH($E416,"MRP (Domestic)",_xlfn.XLOOKUP($A416,Domestic!$C:$C,Domestic!$BE:$BE),"ROW Manjari",_xlfn.XLOOKUP($A416,ROW_Manjari!$C:$C,ROW_Manjari!$BE:$BE),"USA Sea",_xlfn.XLOOKUP($A416,USA_Sea!$C:$C,USA_Sea!$BE:$BE),"Amazon USA Sea",_xlfn.XLOOKUP($A416,Amazon_USA_Sea!$C:$C,Amazon_USA_Sea!$AX:$AX),"USA Air",_xlfn.XLOOKUP($A416,USA_Air!$C:$C,USA_Air!$BE:$BE),"USA Amazon",_xlfn.XLOOKUP($A416,USA_Amazon_Air!$C:$C,USA_Amazon_Air!$BE:$BE),"UK",_xlfn.XLOOKUP($A416,UK_Order!$C:$C,UK_Order!$BE:$BE),"MENA",_xlfn.XLOOKUP($A416,MENA_Order!$C:$C,MENA_Order!$BE:$BE),0),0))</f>
        <v>0</v>
      </c>
      <c r="H416" s="2">
        <f t="shared" si="18"/>
        <v>0</v>
      </c>
      <c r="I416" s="4">
        <f t="shared" si="19"/>
        <v>0</v>
      </c>
      <c r="J416">
        <f t="shared" si="20"/>
        <v>54</v>
      </c>
    </row>
    <row r="417" spans="1:10">
      <c r="A417" t="str">
        <f t="array" ref="A417">IFERROR(INDEX(Summary!$D:$D,$J417)&amp;"","")</f>
        <v>FG00278</v>
      </c>
      <c r="B417" t="str">
        <f t="array" ref="B417">IF($A417="","",INDEX(Summary!$E:$E,$J417))</f>
        <v>Whole Green Gram Moong 500gm</v>
      </c>
      <c r="C417" t="str">
        <f t="array" ref="C417">IF($A417="","",INDEX(Summary!$B:$B,$J417))</f>
        <v>Raw_Agri</v>
      </c>
      <c r="D417" t="str">
        <f t="array" ref="D417">IF($A417="","",INDEX(Summary!$C:$C,$J417))</f>
        <v>C6</v>
      </c>
      <c r="E417" t="str">
        <f t="array" ref="E417">IF($A417="","",INDEX(Summary!$G$2:$N$2,MOD(ROW()-2,8)+1))</f>
        <v>MENA</v>
      </c>
      <c r="F417" s="2">
        <f t="array" ref="F417">IF($A417="",0,IFERROR(INDEX(Summary!$G$3:$N$62,$J417-2,MOD(ROW()-2,8)+1),0))</f>
        <v>0</v>
      </c>
      <c r="G417" s="2">
        <f t="array" ref="G417">IF($A417="",0,IFERROR(_xlfn.SWITCH($E417,"MRP (Domestic)",_xlfn.XLOOKUP($A417,Domestic!$C:$C,Domestic!$BE:$BE),"ROW Manjari",_xlfn.XLOOKUP($A417,ROW_Manjari!$C:$C,ROW_Manjari!$BE:$BE),"USA Sea",_xlfn.XLOOKUP($A417,USA_Sea!$C:$C,USA_Sea!$BE:$BE),"Amazon USA Sea",_xlfn.XLOOKUP($A417,Amazon_USA_Sea!$C:$C,Amazon_USA_Sea!$AX:$AX),"USA Air",_xlfn.XLOOKUP($A417,USA_Air!$C:$C,USA_Air!$BE:$BE),"USA Amazon",_xlfn.XLOOKUP($A417,USA_Amazon_Air!$C:$C,USA_Amazon_Air!$BE:$BE),"UK",_xlfn.XLOOKUP($A417,UK_Order!$C:$C,UK_Order!$BE:$BE),"MENA",_xlfn.XLOOKUP($A417,MENA_Order!$C:$C,MENA_Order!$BE:$BE),0),0))</f>
        <v>0</v>
      </c>
      <c r="H417" s="2">
        <f t="shared" si="18"/>
        <v>0</v>
      </c>
      <c r="I417" s="4">
        <f t="shared" si="19"/>
        <v>0</v>
      </c>
      <c r="J417">
        <f t="shared" si="20"/>
        <v>54</v>
      </c>
    </row>
    <row r="418" spans="1:10" hidden="1">
      <c r="A418" t="str">
        <f t="array" ref="A418">IFERROR(INDEX(Summary!$D:$D,$J418)&amp;"","")</f>
        <v>FG00289</v>
      </c>
      <c r="B418" t="str">
        <f t="array" ref="B418">IF($A418="","",INDEX(Summary!$E:$E,$J418))</f>
        <v>Whole Cashew Nuts - 250gm</v>
      </c>
      <c r="C418" t="str">
        <f t="array" ref="C418">IF($A418="","",INDEX(Summary!$B:$B,$J418))</f>
        <v>Raw_Agri</v>
      </c>
      <c r="D418" t="str">
        <f t="array" ref="D418">IF($A418="","",INDEX(Summary!$C:$C,$J418))</f>
        <v>C6</v>
      </c>
      <c r="E418" t="str">
        <f t="array" ref="E418">IF($A418="","",INDEX(Summary!$G$2:$N$2,MOD(ROW()-2,8)+1))</f>
        <v>MRP (Domestic)</v>
      </c>
      <c r="F418" s="2">
        <f t="array" ref="F418">IF($A418="",0,IFERROR(INDEX(Summary!$G$3:$N$62,$J418-2,MOD(ROW()-2,8)+1),0))</f>
        <v>607</v>
      </c>
      <c r="G418" s="2">
        <f t="array" ref="G418">IF($A418="",0,IFERROR(_xlfn.SWITCH($E418,"MRP (Domestic)",_xlfn.XLOOKUP($A418,Domestic!$C:$C,Domestic!$BE:$BE),"ROW Manjari",_xlfn.XLOOKUP($A418,ROW_Manjari!$C:$C,ROW_Manjari!$BE:$BE),"USA Sea",_xlfn.XLOOKUP($A418,USA_Sea!$C:$C,USA_Sea!$BE:$BE),"Amazon USA Sea",_xlfn.XLOOKUP($A418,Amazon_USA_Sea!$C:$C,Amazon_USA_Sea!$AX:$AX),"USA Air",_xlfn.XLOOKUP($A418,USA_Air!$C:$C,USA_Air!$BE:$BE),"USA Amazon",_xlfn.XLOOKUP($A418,USA_Amazon_Air!$C:$C,USA_Amazon_Air!$BE:$BE),"UK",_xlfn.XLOOKUP($A418,UK_Order!$C:$C,UK_Order!$BE:$BE),"MENA",_xlfn.XLOOKUP($A418,MENA_Order!$C:$C,MENA_Order!$BE:$BE),0),0))</f>
        <v>327</v>
      </c>
      <c r="H418" s="2">
        <f t="shared" si="18"/>
        <v>280</v>
      </c>
      <c r="I418" s="4">
        <f t="shared" si="19"/>
        <v>0.53871499176276771</v>
      </c>
      <c r="J418">
        <f t="shared" si="20"/>
        <v>55</v>
      </c>
    </row>
    <row r="419" spans="1:10" hidden="1">
      <c r="A419" t="str">
        <f t="array" ref="A419">IFERROR(INDEX(Summary!$D:$D,$J419)&amp;"","")</f>
        <v>FG00289</v>
      </c>
      <c r="B419" t="str">
        <f t="array" ref="B419">IF($A419="","",INDEX(Summary!$E:$E,$J419))</f>
        <v>Whole Cashew Nuts - 250gm</v>
      </c>
      <c r="C419" t="str">
        <f t="array" ref="C419">IF($A419="","",INDEX(Summary!$B:$B,$J419))</f>
        <v>Raw_Agri</v>
      </c>
      <c r="D419" t="str">
        <f t="array" ref="D419">IF($A419="","",INDEX(Summary!$C:$C,$J419))</f>
        <v>C6</v>
      </c>
      <c r="E419" t="str">
        <f t="array" ref="E419">IF($A419="","",INDEX(Summary!$G$2:$N$2,MOD(ROW()-2,8)+1))</f>
        <v>ROW Manjari</v>
      </c>
      <c r="F419" s="2">
        <f t="array" ref="F419">IF($A419="",0,IFERROR(INDEX(Summary!$G$3:$N$62,$J419-2,MOD(ROW()-2,8)+1),0))</f>
        <v>0</v>
      </c>
      <c r="G419" s="2">
        <f t="array" ref="G419">IF($A419="",0,IFERROR(_xlfn.SWITCH($E419,"MRP (Domestic)",_xlfn.XLOOKUP($A419,Domestic!$C:$C,Domestic!$BE:$BE),"ROW Manjari",_xlfn.XLOOKUP($A419,ROW_Manjari!$C:$C,ROW_Manjari!$BE:$BE),"USA Sea",_xlfn.XLOOKUP($A419,USA_Sea!$C:$C,USA_Sea!$BE:$BE),"Amazon USA Sea",_xlfn.XLOOKUP($A419,Amazon_USA_Sea!$C:$C,Amazon_USA_Sea!$AX:$AX),"USA Air",_xlfn.XLOOKUP($A419,USA_Air!$C:$C,USA_Air!$BE:$BE),"USA Amazon",_xlfn.XLOOKUP($A419,USA_Amazon_Air!$C:$C,USA_Amazon_Air!$BE:$BE),"UK",_xlfn.XLOOKUP($A419,UK_Order!$C:$C,UK_Order!$BE:$BE),"MENA",_xlfn.XLOOKUP($A419,MENA_Order!$C:$C,MENA_Order!$BE:$BE),0),0))</f>
        <v>0</v>
      </c>
      <c r="H419" s="2">
        <f t="shared" si="18"/>
        <v>0</v>
      </c>
      <c r="I419" s="4">
        <f t="shared" si="19"/>
        <v>0</v>
      </c>
      <c r="J419">
        <f t="shared" si="20"/>
        <v>55</v>
      </c>
    </row>
    <row r="420" spans="1:10" hidden="1">
      <c r="A420" t="str">
        <f t="array" ref="A420">IFERROR(INDEX(Summary!$D:$D,$J420)&amp;"","")</f>
        <v>FG00289</v>
      </c>
      <c r="B420" t="str">
        <f t="array" ref="B420">IF($A420="","",INDEX(Summary!$E:$E,$J420))</f>
        <v>Whole Cashew Nuts - 250gm</v>
      </c>
      <c r="C420" t="str">
        <f t="array" ref="C420">IF($A420="","",INDEX(Summary!$B:$B,$J420))</f>
        <v>Raw_Agri</v>
      </c>
      <c r="D420" t="str">
        <f t="array" ref="D420">IF($A420="","",INDEX(Summary!$C:$C,$J420))</f>
        <v>C6</v>
      </c>
      <c r="E420" t="str">
        <f t="array" ref="E420">IF($A420="","",INDEX(Summary!$G$2:$N$2,MOD(ROW()-2,8)+1))</f>
        <v>USA Sea</v>
      </c>
      <c r="F420" s="2">
        <f t="array" ref="F420">IF($A420="",0,IFERROR(INDEX(Summary!$G$3:$N$62,$J420-2,MOD(ROW()-2,8)+1),0))</f>
        <v>0</v>
      </c>
      <c r="G420" s="2">
        <f t="array" ref="G420">IF($A420="",0,IFERROR(_xlfn.SWITCH($E420,"MRP (Domestic)",_xlfn.XLOOKUP($A420,Domestic!$C:$C,Domestic!$BE:$BE),"ROW Manjari",_xlfn.XLOOKUP($A420,ROW_Manjari!$C:$C,ROW_Manjari!$BE:$BE),"USA Sea",_xlfn.XLOOKUP($A420,USA_Sea!$C:$C,USA_Sea!$BE:$BE),"Amazon USA Sea",_xlfn.XLOOKUP($A420,Amazon_USA_Sea!$C:$C,Amazon_USA_Sea!$AX:$AX),"USA Air",_xlfn.XLOOKUP($A420,USA_Air!$C:$C,USA_Air!$BE:$BE),"USA Amazon",_xlfn.XLOOKUP($A420,USA_Amazon_Air!$C:$C,USA_Amazon_Air!$BE:$BE),"UK",_xlfn.XLOOKUP($A420,UK_Order!$C:$C,UK_Order!$BE:$BE),"MENA",_xlfn.XLOOKUP($A420,MENA_Order!$C:$C,MENA_Order!$BE:$BE),0),0))</f>
        <v>0</v>
      </c>
      <c r="H420" s="2">
        <f t="shared" si="18"/>
        <v>0</v>
      </c>
      <c r="I420" s="4">
        <f t="shared" si="19"/>
        <v>0</v>
      </c>
      <c r="J420">
        <f t="shared" si="20"/>
        <v>55</v>
      </c>
    </row>
    <row r="421" spans="1:10" hidden="1">
      <c r="A421" t="str">
        <f t="array" ref="A421">IFERROR(INDEX(Summary!$D:$D,$J421)&amp;"","")</f>
        <v>FG00289</v>
      </c>
      <c r="B421" t="str">
        <f t="array" ref="B421">IF($A421="","",INDEX(Summary!$E:$E,$J421))</f>
        <v>Whole Cashew Nuts - 250gm</v>
      </c>
      <c r="C421" t="str">
        <f t="array" ref="C421">IF($A421="","",INDEX(Summary!$B:$B,$J421))</f>
        <v>Raw_Agri</v>
      </c>
      <c r="D421" t="str">
        <f t="array" ref="D421">IF($A421="","",INDEX(Summary!$C:$C,$J421))</f>
        <v>C6</v>
      </c>
      <c r="E421" t="str">
        <f t="array" ref="E421">IF($A421="","",INDEX(Summary!$G$2:$N$2,MOD(ROW()-2,8)+1))</f>
        <v>Amazon USA Sea</v>
      </c>
      <c r="F421" s="2">
        <f t="array" ref="F421">IF($A421="",0,IFERROR(INDEX(Summary!$G$3:$N$62,$J421-2,MOD(ROW()-2,8)+1),0))</f>
        <v>0</v>
      </c>
      <c r="G421" s="2">
        <f t="array" ref="G421">IF($A421="",0,IFERROR(_xlfn.SWITCH($E421,"MRP (Domestic)",_xlfn.XLOOKUP($A421,Domestic!$C:$C,Domestic!$BE:$BE),"ROW Manjari",_xlfn.XLOOKUP($A421,ROW_Manjari!$C:$C,ROW_Manjari!$BE:$BE),"USA Sea",_xlfn.XLOOKUP($A421,USA_Sea!$C:$C,USA_Sea!$BE:$BE),"Amazon USA Sea",_xlfn.XLOOKUP($A421,Amazon_USA_Sea!$C:$C,Amazon_USA_Sea!$AX:$AX),"USA Air",_xlfn.XLOOKUP($A421,USA_Air!$C:$C,USA_Air!$BE:$BE),"USA Amazon",_xlfn.XLOOKUP($A421,USA_Amazon_Air!$C:$C,USA_Amazon_Air!$BE:$BE),"UK",_xlfn.XLOOKUP($A421,UK_Order!$C:$C,UK_Order!$BE:$BE),"MENA",_xlfn.XLOOKUP($A421,MENA_Order!$C:$C,MENA_Order!$BE:$BE),0),0))</f>
        <v>0</v>
      </c>
      <c r="H421" s="2">
        <f t="shared" si="18"/>
        <v>0</v>
      </c>
      <c r="I421" s="4">
        <f t="shared" si="19"/>
        <v>0</v>
      </c>
      <c r="J421">
        <f t="shared" si="20"/>
        <v>55</v>
      </c>
    </row>
    <row r="422" spans="1:10" hidden="1">
      <c r="A422" t="str">
        <f t="array" ref="A422">IFERROR(INDEX(Summary!$D:$D,$J422)&amp;"","")</f>
        <v>FG00289</v>
      </c>
      <c r="B422" t="str">
        <f t="array" ref="B422">IF($A422="","",INDEX(Summary!$E:$E,$J422))</f>
        <v>Whole Cashew Nuts - 250gm</v>
      </c>
      <c r="C422" t="str">
        <f t="array" ref="C422">IF($A422="","",INDEX(Summary!$B:$B,$J422))</f>
        <v>Raw_Agri</v>
      </c>
      <c r="D422" t="str">
        <f t="array" ref="D422">IF($A422="","",INDEX(Summary!$C:$C,$J422))</f>
        <v>C6</v>
      </c>
      <c r="E422" t="str">
        <f t="array" ref="E422">IF($A422="","",INDEX(Summary!$G$2:$N$2,MOD(ROW()-2,8)+1))</f>
        <v>USA Air</v>
      </c>
      <c r="F422" s="2">
        <f t="array" ref="F422">IF($A422="",0,IFERROR(INDEX(Summary!$G$3:$N$62,$J422-2,MOD(ROW()-2,8)+1),0))</f>
        <v>0</v>
      </c>
      <c r="G422" s="2">
        <f t="array" ref="G422">IF($A422="",0,IFERROR(_xlfn.SWITCH($E422,"MRP (Domestic)",_xlfn.XLOOKUP($A422,Domestic!$C:$C,Domestic!$BE:$BE),"ROW Manjari",_xlfn.XLOOKUP($A422,ROW_Manjari!$C:$C,ROW_Manjari!$BE:$BE),"USA Sea",_xlfn.XLOOKUP($A422,USA_Sea!$C:$C,USA_Sea!$BE:$BE),"Amazon USA Sea",_xlfn.XLOOKUP($A422,Amazon_USA_Sea!$C:$C,Amazon_USA_Sea!$AX:$AX),"USA Air",_xlfn.XLOOKUP($A422,USA_Air!$C:$C,USA_Air!$BE:$BE),"USA Amazon",_xlfn.XLOOKUP($A422,USA_Amazon_Air!$C:$C,USA_Amazon_Air!$BE:$BE),"UK",_xlfn.XLOOKUP($A422,UK_Order!$C:$C,UK_Order!$BE:$BE),"MENA",_xlfn.XLOOKUP($A422,MENA_Order!$C:$C,MENA_Order!$BE:$BE),0),0))</f>
        <v>0</v>
      </c>
      <c r="H422" s="2">
        <f t="shared" si="18"/>
        <v>0</v>
      </c>
      <c r="I422" s="4">
        <f t="shared" si="19"/>
        <v>0</v>
      </c>
      <c r="J422">
        <f t="shared" si="20"/>
        <v>55</v>
      </c>
    </row>
    <row r="423" spans="1:10" hidden="1">
      <c r="A423" t="str">
        <f t="array" ref="A423">IFERROR(INDEX(Summary!$D:$D,$J423)&amp;"","")</f>
        <v>FG00289</v>
      </c>
      <c r="B423" t="str">
        <f t="array" ref="B423">IF($A423="","",INDEX(Summary!$E:$E,$J423))</f>
        <v>Whole Cashew Nuts - 250gm</v>
      </c>
      <c r="C423" t="str">
        <f t="array" ref="C423">IF($A423="","",INDEX(Summary!$B:$B,$J423))</f>
        <v>Raw_Agri</v>
      </c>
      <c r="D423" t="str">
        <f t="array" ref="D423">IF($A423="","",INDEX(Summary!$C:$C,$J423))</f>
        <v>C6</v>
      </c>
      <c r="E423" t="str">
        <f t="array" ref="E423">IF($A423="","",INDEX(Summary!$G$2:$N$2,MOD(ROW()-2,8)+1))</f>
        <v>USA Amazon</v>
      </c>
      <c r="F423" s="2">
        <f t="array" ref="F423">IF($A423="",0,IFERROR(INDEX(Summary!$G$3:$N$62,$J423-2,MOD(ROW()-2,8)+1),0))</f>
        <v>0</v>
      </c>
      <c r="G423" s="2">
        <f t="array" ref="G423">IF($A423="",0,IFERROR(_xlfn.SWITCH($E423,"MRP (Domestic)",_xlfn.XLOOKUP($A423,Domestic!$C:$C,Domestic!$BE:$BE),"ROW Manjari",_xlfn.XLOOKUP($A423,ROW_Manjari!$C:$C,ROW_Manjari!$BE:$BE),"USA Sea",_xlfn.XLOOKUP($A423,USA_Sea!$C:$C,USA_Sea!$BE:$BE),"Amazon USA Sea",_xlfn.XLOOKUP($A423,Amazon_USA_Sea!$C:$C,Amazon_USA_Sea!$AX:$AX),"USA Air",_xlfn.XLOOKUP($A423,USA_Air!$C:$C,USA_Air!$BE:$BE),"USA Amazon",_xlfn.XLOOKUP($A423,USA_Amazon_Air!$C:$C,USA_Amazon_Air!$BE:$BE),"UK",_xlfn.XLOOKUP($A423,UK_Order!$C:$C,UK_Order!$BE:$BE),"MENA",_xlfn.XLOOKUP($A423,MENA_Order!$C:$C,MENA_Order!$BE:$BE),0),0))</f>
        <v>0</v>
      </c>
      <c r="H423" s="2">
        <f t="shared" si="18"/>
        <v>0</v>
      </c>
      <c r="I423" s="4">
        <f t="shared" si="19"/>
        <v>0</v>
      </c>
      <c r="J423">
        <f t="shared" si="20"/>
        <v>55</v>
      </c>
    </row>
    <row r="424" spans="1:10" hidden="1">
      <c r="A424" t="str">
        <f t="array" ref="A424">IFERROR(INDEX(Summary!$D:$D,$J424)&amp;"","")</f>
        <v>FG00289</v>
      </c>
      <c r="B424" t="str">
        <f t="array" ref="B424">IF($A424="","",INDEX(Summary!$E:$E,$J424))</f>
        <v>Whole Cashew Nuts - 250gm</v>
      </c>
      <c r="C424" t="str">
        <f t="array" ref="C424">IF($A424="","",INDEX(Summary!$B:$B,$J424))</f>
        <v>Raw_Agri</v>
      </c>
      <c r="D424" t="str">
        <f t="array" ref="D424">IF($A424="","",INDEX(Summary!$C:$C,$J424))</f>
        <v>C6</v>
      </c>
      <c r="E424" t="str">
        <f t="array" ref="E424">IF($A424="","",INDEX(Summary!$G$2:$N$2,MOD(ROW()-2,8)+1))</f>
        <v>UK</v>
      </c>
      <c r="F424" s="2">
        <f t="array" ref="F424">IF($A424="",0,IFERROR(INDEX(Summary!$G$3:$N$62,$J424-2,MOD(ROW()-2,8)+1),0))</f>
        <v>0</v>
      </c>
      <c r="G424" s="2">
        <f t="array" ref="G424">IF($A424="",0,IFERROR(_xlfn.SWITCH($E424,"MRP (Domestic)",_xlfn.XLOOKUP($A424,Domestic!$C:$C,Domestic!$BE:$BE),"ROW Manjari",_xlfn.XLOOKUP($A424,ROW_Manjari!$C:$C,ROW_Manjari!$BE:$BE),"USA Sea",_xlfn.XLOOKUP($A424,USA_Sea!$C:$C,USA_Sea!$BE:$BE),"Amazon USA Sea",_xlfn.XLOOKUP($A424,Amazon_USA_Sea!$C:$C,Amazon_USA_Sea!$AX:$AX),"USA Air",_xlfn.XLOOKUP($A424,USA_Air!$C:$C,USA_Air!$BE:$BE),"USA Amazon",_xlfn.XLOOKUP($A424,USA_Amazon_Air!$C:$C,USA_Amazon_Air!$BE:$BE),"UK",_xlfn.XLOOKUP($A424,UK_Order!$C:$C,UK_Order!$BE:$BE),"MENA",_xlfn.XLOOKUP($A424,MENA_Order!$C:$C,MENA_Order!$BE:$BE),0),0))</f>
        <v>0</v>
      </c>
      <c r="H424" s="2">
        <f t="shared" si="18"/>
        <v>0</v>
      </c>
      <c r="I424" s="4">
        <f t="shared" si="19"/>
        <v>0</v>
      </c>
      <c r="J424">
        <f t="shared" si="20"/>
        <v>55</v>
      </c>
    </row>
    <row r="425" spans="1:10">
      <c r="A425" t="str">
        <f t="array" ref="A425">IFERROR(INDEX(Summary!$D:$D,$J425)&amp;"","")</f>
        <v>FG00289</v>
      </c>
      <c r="B425" t="str">
        <f t="array" ref="B425">IF($A425="","",INDEX(Summary!$E:$E,$J425))</f>
        <v>Whole Cashew Nuts - 250gm</v>
      </c>
      <c r="C425" t="str">
        <f t="array" ref="C425">IF($A425="","",INDEX(Summary!$B:$B,$J425))</f>
        <v>Raw_Agri</v>
      </c>
      <c r="D425" t="str">
        <f t="array" ref="D425">IF($A425="","",INDEX(Summary!$C:$C,$J425))</f>
        <v>C6</v>
      </c>
      <c r="E425" t="str">
        <f t="array" ref="E425">IF($A425="","",INDEX(Summary!$G$2:$N$2,MOD(ROW()-2,8)+1))</f>
        <v>MENA</v>
      </c>
      <c r="F425" s="2">
        <f t="array" ref="F425">IF($A425="",0,IFERROR(INDEX(Summary!$G$3:$N$62,$J425-2,MOD(ROW()-2,8)+1),0))</f>
        <v>0</v>
      </c>
      <c r="G425" s="2">
        <f t="array" ref="G425">IF($A425="",0,IFERROR(_xlfn.SWITCH($E425,"MRP (Domestic)",_xlfn.XLOOKUP($A425,Domestic!$C:$C,Domestic!$BE:$BE),"ROW Manjari",_xlfn.XLOOKUP($A425,ROW_Manjari!$C:$C,ROW_Manjari!$BE:$BE),"USA Sea",_xlfn.XLOOKUP($A425,USA_Sea!$C:$C,USA_Sea!$BE:$BE),"Amazon USA Sea",_xlfn.XLOOKUP($A425,Amazon_USA_Sea!$C:$C,Amazon_USA_Sea!$AX:$AX),"USA Air",_xlfn.XLOOKUP($A425,USA_Air!$C:$C,USA_Air!$BE:$BE),"USA Amazon",_xlfn.XLOOKUP($A425,USA_Amazon_Air!$C:$C,USA_Amazon_Air!$BE:$BE),"UK",_xlfn.XLOOKUP($A425,UK_Order!$C:$C,UK_Order!$BE:$BE),"MENA",_xlfn.XLOOKUP($A425,MENA_Order!$C:$C,MENA_Order!$BE:$BE),0),0))</f>
        <v>0</v>
      </c>
      <c r="H425" s="2">
        <f t="shared" si="18"/>
        <v>0</v>
      </c>
      <c r="I425" s="4">
        <f t="shared" si="19"/>
        <v>0</v>
      </c>
      <c r="J425">
        <f t="shared" si="20"/>
        <v>55</v>
      </c>
    </row>
    <row r="426" spans="1:10" hidden="1">
      <c r="A426" t="str">
        <f t="array" ref="A426">IFERROR(INDEX(Summary!$D:$D,$J426)&amp;"","")</f>
        <v>FG00135</v>
      </c>
      <c r="B426" t="str">
        <f t="array" ref="B426">IF($A426="","",INDEX(Summary!$E:$E,$J426))</f>
        <v>Khapli Wheat Grains - 5kg</v>
      </c>
      <c r="C426" t="str">
        <f t="array" ref="C426">IF($A426="","",INDEX(Summary!$B:$B,$J426))</f>
        <v>Raw_Agri</v>
      </c>
      <c r="D426" t="str">
        <f t="array" ref="D426">IF($A426="","",INDEX(Summary!$C:$C,$J426))</f>
        <v>C6</v>
      </c>
      <c r="E426" t="str">
        <f t="array" ref="E426">IF($A426="","",INDEX(Summary!$G$2:$N$2,MOD(ROW()-2,8)+1))</f>
        <v>MRP (Domestic)</v>
      </c>
      <c r="F426" s="2">
        <f t="array" ref="F426">IF($A426="",0,IFERROR(INDEX(Summary!$G$3:$N$62,$J426-2,MOD(ROW()-2,8)+1),0))</f>
        <v>0</v>
      </c>
      <c r="G426" s="2">
        <f t="array" ref="G426">IF($A426="",0,IFERROR(_xlfn.SWITCH($E426,"MRP (Domestic)",_xlfn.XLOOKUP($A426,Domestic!$C:$C,Domestic!$BE:$BE),"ROW Manjari",_xlfn.XLOOKUP($A426,ROW_Manjari!$C:$C,ROW_Manjari!$BE:$BE),"USA Sea",_xlfn.XLOOKUP($A426,USA_Sea!$C:$C,USA_Sea!$BE:$BE),"Amazon USA Sea",_xlfn.XLOOKUP($A426,Amazon_USA_Sea!$C:$C,Amazon_USA_Sea!$AX:$AX),"USA Air",_xlfn.XLOOKUP($A426,USA_Air!$C:$C,USA_Air!$BE:$BE),"USA Amazon",_xlfn.XLOOKUP($A426,USA_Amazon_Air!$C:$C,USA_Amazon_Air!$BE:$BE),"UK",_xlfn.XLOOKUP($A426,UK_Order!$C:$C,UK_Order!$BE:$BE),"MENA",_xlfn.XLOOKUP($A426,MENA_Order!$C:$C,MENA_Order!$BE:$BE),0),0))</f>
        <v>122</v>
      </c>
      <c r="H426" s="2">
        <f t="shared" si="18"/>
        <v>0</v>
      </c>
      <c r="I426" s="4">
        <f t="shared" si="19"/>
        <v>0</v>
      </c>
      <c r="J426">
        <f t="shared" si="20"/>
        <v>56</v>
      </c>
    </row>
    <row r="427" spans="1:10" hidden="1">
      <c r="A427" t="str">
        <f t="array" ref="A427">IFERROR(INDEX(Summary!$D:$D,$J427)&amp;"","")</f>
        <v>FG00135</v>
      </c>
      <c r="B427" t="str">
        <f t="array" ref="B427">IF($A427="","",INDEX(Summary!$E:$E,$J427))</f>
        <v>Khapli Wheat Grains - 5kg</v>
      </c>
      <c r="C427" t="str">
        <f t="array" ref="C427">IF($A427="","",INDEX(Summary!$B:$B,$J427))</f>
        <v>Raw_Agri</v>
      </c>
      <c r="D427" t="str">
        <f t="array" ref="D427">IF($A427="","",INDEX(Summary!$C:$C,$J427))</f>
        <v>C6</v>
      </c>
      <c r="E427" t="str">
        <f t="array" ref="E427">IF($A427="","",INDEX(Summary!$G$2:$N$2,MOD(ROW()-2,8)+1))</f>
        <v>ROW Manjari</v>
      </c>
      <c r="F427" s="2">
        <f t="array" ref="F427">IF($A427="",0,IFERROR(INDEX(Summary!$G$3:$N$62,$J427-2,MOD(ROW()-2,8)+1),0))</f>
        <v>0</v>
      </c>
      <c r="G427" s="2">
        <f t="array" ref="G427">IF($A427="",0,IFERROR(_xlfn.SWITCH($E427,"MRP (Domestic)",_xlfn.XLOOKUP($A427,Domestic!$C:$C,Domestic!$BE:$BE),"ROW Manjari",_xlfn.XLOOKUP($A427,ROW_Manjari!$C:$C,ROW_Manjari!$BE:$BE),"USA Sea",_xlfn.XLOOKUP($A427,USA_Sea!$C:$C,USA_Sea!$BE:$BE),"Amazon USA Sea",_xlfn.XLOOKUP($A427,Amazon_USA_Sea!$C:$C,Amazon_USA_Sea!$AX:$AX),"USA Air",_xlfn.XLOOKUP($A427,USA_Air!$C:$C,USA_Air!$BE:$BE),"USA Amazon",_xlfn.XLOOKUP($A427,USA_Amazon_Air!$C:$C,USA_Amazon_Air!$BE:$BE),"UK",_xlfn.XLOOKUP($A427,UK_Order!$C:$C,UK_Order!$BE:$BE),"MENA",_xlfn.XLOOKUP($A427,MENA_Order!$C:$C,MENA_Order!$BE:$BE),0),0))</f>
        <v>0</v>
      </c>
      <c r="H427" s="2">
        <f t="shared" si="18"/>
        <v>0</v>
      </c>
      <c r="I427" s="4">
        <f t="shared" si="19"/>
        <v>0</v>
      </c>
      <c r="J427">
        <f t="shared" si="20"/>
        <v>56</v>
      </c>
    </row>
    <row r="428" spans="1:10" hidden="1">
      <c r="A428" t="str">
        <f t="array" ref="A428">IFERROR(INDEX(Summary!$D:$D,$J428)&amp;"","")</f>
        <v>FG00135</v>
      </c>
      <c r="B428" t="str">
        <f t="array" ref="B428">IF($A428="","",INDEX(Summary!$E:$E,$J428))</f>
        <v>Khapli Wheat Grains - 5kg</v>
      </c>
      <c r="C428" t="str">
        <f t="array" ref="C428">IF($A428="","",INDEX(Summary!$B:$B,$J428))</f>
        <v>Raw_Agri</v>
      </c>
      <c r="D428" t="str">
        <f t="array" ref="D428">IF($A428="","",INDEX(Summary!$C:$C,$J428))</f>
        <v>C6</v>
      </c>
      <c r="E428" t="str">
        <f t="array" ref="E428">IF($A428="","",INDEX(Summary!$G$2:$N$2,MOD(ROW()-2,8)+1))</f>
        <v>USA Sea</v>
      </c>
      <c r="F428" s="2">
        <f t="array" ref="F428">IF($A428="",0,IFERROR(INDEX(Summary!$G$3:$N$62,$J428-2,MOD(ROW()-2,8)+1),0))</f>
        <v>0</v>
      </c>
      <c r="G428" s="2">
        <f t="array" ref="G428">IF($A428="",0,IFERROR(_xlfn.SWITCH($E428,"MRP (Domestic)",_xlfn.XLOOKUP($A428,Domestic!$C:$C,Domestic!$BE:$BE),"ROW Manjari",_xlfn.XLOOKUP($A428,ROW_Manjari!$C:$C,ROW_Manjari!$BE:$BE),"USA Sea",_xlfn.XLOOKUP($A428,USA_Sea!$C:$C,USA_Sea!$BE:$BE),"Amazon USA Sea",_xlfn.XLOOKUP($A428,Amazon_USA_Sea!$C:$C,Amazon_USA_Sea!$AX:$AX),"USA Air",_xlfn.XLOOKUP($A428,USA_Air!$C:$C,USA_Air!$BE:$BE),"USA Amazon",_xlfn.XLOOKUP($A428,USA_Amazon_Air!$C:$C,USA_Amazon_Air!$BE:$BE),"UK",_xlfn.XLOOKUP($A428,UK_Order!$C:$C,UK_Order!$BE:$BE),"MENA",_xlfn.XLOOKUP($A428,MENA_Order!$C:$C,MENA_Order!$BE:$BE),0),0))</f>
        <v>0</v>
      </c>
      <c r="H428" s="2">
        <f t="shared" si="18"/>
        <v>0</v>
      </c>
      <c r="I428" s="4">
        <f t="shared" si="19"/>
        <v>0</v>
      </c>
      <c r="J428">
        <f t="shared" si="20"/>
        <v>56</v>
      </c>
    </row>
    <row r="429" spans="1:10" hidden="1">
      <c r="A429" t="str">
        <f t="array" ref="A429">IFERROR(INDEX(Summary!$D:$D,$J429)&amp;"","")</f>
        <v>FG00135</v>
      </c>
      <c r="B429" t="str">
        <f t="array" ref="B429">IF($A429="","",INDEX(Summary!$E:$E,$J429))</f>
        <v>Khapli Wheat Grains - 5kg</v>
      </c>
      <c r="C429" t="str">
        <f t="array" ref="C429">IF($A429="","",INDEX(Summary!$B:$B,$J429))</f>
        <v>Raw_Agri</v>
      </c>
      <c r="D429" t="str">
        <f t="array" ref="D429">IF($A429="","",INDEX(Summary!$C:$C,$J429))</f>
        <v>C6</v>
      </c>
      <c r="E429" t="str">
        <f t="array" ref="E429">IF($A429="","",INDEX(Summary!$G$2:$N$2,MOD(ROW()-2,8)+1))</f>
        <v>Amazon USA Sea</v>
      </c>
      <c r="F429" s="2">
        <f t="array" ref="F429">IF($A429="",0,IFERROR(INDEX(Summary!$G$3:$N$62,$J429-2,MOD(ROW()-2,8)+1),0))</f>
        <v>0</v>
      </c>
      <c r="G429" s="2">
        <f t="array" ref="G429">IF($A429="",0,IFERROR(_xlfn.SWITCH($E429,"MRP (Domestic)",_xlfn.XLOOKUP($A429,Domestic!$C:$C,Domestic!$BE:$BE),"ROW Manjari",_xlfn.XLOOKUP($A429,ROW_Manjari!$C:$C,ROW_Manjari!$BE:$BE),"USA Sea",_xlfn.XLOOKUP($A429,USA_Sea!$C:$C,USA_Sea!$BE:$BE),"Amazon USA Sea",_xlfn.XLOOKUP($A429,Amazon_USA_Sea!$C:$C,Amazon_USA_Sea!$AX:$AX),"USA Air",_xlfn.XLOOKUP($A429,USA_Air!$C:$C,USA_Air!$BE:$BE),"USA Amazon",_xlfn.XLOOKUP($A429,USA_Amazon_Air!$C:$C,USA_Amazon_Air!$BE:$BE),"UK",_xlfn.XLOOKUP($A429,UK_Order!$C:$C,UK_Order!$BE:$BE),"MENA",_xlfn.XLOOKUP($A429,MENA_Order!$C:$C,MENA_Order!$BE:$BE),0),0))</f>
        <v>0</v>
      </c>
      <c r="H429" s="2">
        <f t="shared" si="18"/>
        <v>0</v>
      </c>
      <c r="I429" s="4">
        <f t="shared" si="19"/>
        <v>0</v>
      </c>
      <c r="J429">
        <f t="shared" si="20"/>
        <v>56</v>
      </c>
    </row>
    <row r="430" spans="1:10" hidden="1">
      <c r="A430" t="str">
        <f t="array" ref="A430">IFERROR(INDEX(Summary!$D:$D,$J430)&amp;"","")</f>
        <v>FG00135</v>
      </c>
      <c r="B430" t="str">
        <f t="array" ref="B430">IF($A430="","",INDEX(Summary!$E:$E,$J430))</f>
        <v>Khapli Wheat Grains - 5kg</v>
      </c>
      <c r="C430" t="str">
        <f t="array" ref="C430">IF($A430="","",INDEX(Summary!$B:$B,$J430))</f>
        <v>Raw_Agri</v>
      </c>
      <c r="D430" t="str">
        <f t="array" ref="D430">IF($A430="","",INDEX(Summary!$C:$C,$J430))</f>
        <v>C6</v>
      </c>
      <c r="E430" t="str">
        <f t="array" ref="E430">IF($A430="","",INDEX(Summary!$G$2:$N$2,MOD(ROW()-2,8)+1))</f>
        <v>USA Air</v>
      </c>
      <c r="F430" s="2">
        <f t="array" ref="F430">IF($A430="",0,IFERROR(INDEX(Summary!$G$3:$N$62,$J430-2,MOD(ROW()-2,8)+1),0))</f>
        <v>0</v>
      </c>
      <c r="G430" s="2">
        <f t="array" ref="G430">IF($A430="",0,IFERROR(_xlfn.SWITCH($E430,"MRP (Domestic)",_xlfn.XLOOKUP($A430,Domestic!$C:$C,Domestic!$BE:$BE),"ROW Manjari",_xlfn.XLOOKUP($A430,ROW_Manjari!$C:$C,ROW_Manjari!$BE:$BE),"USA Sea",_xlfn.XLOOKUP($A430,USA_Sea!$C:$C,USA_Sea!$BE:$BE),"Amazon USA Sea",_xlfn.XLOOKUP($A430,Amazon_USA_Sea!$C:$C,Amazon_USA_Sea!$AX:$AX),"USA Air",_xlfn.XLOOKUP($A430,USA_Air!$C:$C,USA_Air!$BE:$BE),"USA Amazon",_xlfn.XLOOKUP($A430,USA_Amazon_Air!$C:$C,USA_Amazon_Air!$BE:$BE),"UK",_xlfn.XLOOKUP($A430,UK_Order!$C:$C,UK_Order!$BE:$BE),"MENA",_xlfn.XLOOKUP($A430,MENA_Order!$C:$C,MENA_Order!$BE:$BE),0),0))</f>
        <v>0</v>
      </c>
      <c r="H430" s="2">
        <f t="shared" si="18"/>
        <v>0</v>
      </c>
      <c r="I430" s="4">
        <f t="shared" si="19"/>
        <v>0</v>
      </c>
      <c r="J430">
        <f t="shared" si="20"/>
        <v>56</v>
      </c>
    </row>
    <row r="431" spans="1:10" hidden="1">
      <c r="A431" t="str">
        <f t="array" ref="A431">IFERROR(INDEX(Summary!$D:$D,$J431)&amp;"","")</f>
        <v>FG00135</v>
      </c>
      <c r="B431" t="str">
        <f t="array" ref="B431">IF($A431="","",INDEX(Summary!$E:$E,$J431))</f>
        <v>Khapli Wheat Grains - 5kg</v>
      </c>
      <c r="C431" t="str">
        <f t="array" ref="C431">IF($A431="","",INDEX(Summary!$B:$B,$J431))</f>
        <v>Raw_Agri</v>
      </c>
      <c r="D431" t="str">
        <f t="array" ref="D431">IF($A431="","",INDEX(Summary!$C:$C,$J431))</f>
        <v>C6</v>
      </c>
      <c r="E431" t="str">
        <f t="array" ref="E431">IF($A431="","",INDEX(Summary!$G$2:$N$2,MOD(ROW()-2,8)+1))</f>
        <v>USA Amazon</v>
      </c>
      <c r="F431" s="2">
        <f t="array" ref="F431">IF($A431="",0,IFERROR(INDEX(Summary!$G$3:$N$62,$J431-2,MOD(ROW()-2,8)+1),0))</f>
        <v>0</v>
      </c>
      <c r="G431" s="2">
        <f t="array" ref="G431">IF($A431="",0,IFERROR(_xlfn.SWITCH($E431,"MRP (Domestic)",_xlfn.XLOOKUP($A431,Domestic!$C:$C,Domestic!$BE:$BE),"ROW Manjari",_xlfn.XLOOKUP($A431,ROW_Manjari!$C:$C,ROW_Manjari!$BE:$BE),"USA Sea",_xlfn.XLOOKUP($A431,USA_Sea!$C:$C,USA_Sea!$BE:$BE),"Amazon USA Sea",_xlfn.XLOOKUP($A431,Amazon_USA_Sea!$C:$C,Amazon_USA_Sea!$AX:$AX),"USA Air",_xlfn.XLOOKUP($A431,USA_Air!$C:$C,USA_Air!$BE:$BE),"USA Amazon",_xlfn.XLOOKUP($A431,USA_Amazon_Air!$C:$C,USA_Amazon_Air!$BE:$BE),"UK",_xlfn.XLOOKUP($A431,UK_Order!$C:$C,UK_Order!$BE:$BE),"MENA",_xlfn.XLOOKUP($A431,MENA_Order!$C:$C,MENA_Order!$BE:$BE),0),0))</f>
        <v>0</v>
      </c>
      <c r="H431" s="2">
        <f t="shared" si="18"/>
        <v>0</v>
      </c>
      <c r="I431" s="4">
        <f t="shared" si="19"/>
        <v>0</v>
      </c>
      <c r="J431">
        <f t="shared" si="20"/>
        <v>56</v>
      </c>
    </row>
    <row r="432" spans="1:10" hidden="1">
      <c r="A432" t="str">
        <f t="array" ref="A432">IFERROR(INDEX(Summary!$D:$D,$J432)&amp;"","")</f>
        <v>FG00135</v>
      </c>
      <c r="B432" t="str">
        <f t="array" ref="B432">IF($A432="","",INDEX(Summary!$E:$E,$J432))</f>
        <v>Khapli Wheat Grains - 5kg</v>
      </c>
      <c r="C432" t="str">
        <f t="array" ref="C432">IF($A432="","",INDEX(Summary!$B:$B,$J432))</f>
        <v>Raw_Agri</v>
      </c>
      <c r="D432" t="str">
        <f t="array" ref="D432">IF($A432="","",INDEX(Summary!$C:$C,$J432))</f>
        <v>C6</v>
      </c>
      <c r="E432" t="str">
        <f t="array" ref="E432">IF($A432="","",INDEX(Summary!$G$2:$N$2,MOD(ROW()-2,8)+1))</f>
        <v>UK</v>
      </c>
      <c r="F432" s="2">
        <f t="array" ref="F432">IF($A432="",0,IFERROR(INDEX(Summary!$G$3:$N$62,$J432-2,MOD(ROW()-2,8)+1),0))</f>
        <v>0</v>
      </c>
      <c r="G432" s="2">
        <f t="array" ref="G432">IF($A432="",0,IFERROR(_xlfn.SWITCH($E432,"MRP (Domestic)",_xlfn.XLOOKUP($A432,Domestic!$C:$C,Domestic!$BE:$BE),"ROW Manjari",_xlfn.XLOOKUP($A432,ROW_Manjari!$C:$C,ROW_Manjari!$BE:$BE),"USA Sea",_xlfn.XLOOKUP($A432,USA_Sea!$C:$C,USA_Sea!$BE:$BE),"Amazon USA Sea",_xlfn.XLOOKUP($A432,Amazon_USA_Sea!$C:$C,Amazon_USA_Sea!$AX:$AX),"USA Air",_xlfn.XLOOKUP($A432,USA_Air!$C:$C,USA_Air!$BE:$BE),"USA Amazon",_xlfn.XLOOKUP($A432,USA_Amazon_Air!$C:$C,USA_Amazon_Air!$BE:$BE),"UK",_xlfn.XLOOKUP($A432,UK_Order!$C:$C,UK_Order!$BE:$BE),"MENA",_xlfn.XLOOKUP($A432,MENA_Order!$C:$C,MENA_Order!$BE:$BE),0),0))</f>
        <v>0</v>
      </c>
      <c r="H432" s="2">
        <f t="shared" si="18"/>
        <v>0</v>
      </c>
      <c r="I432" s="4">
        <f t="shared" si="19"/>
        <v>0</v>
      </c>
      <c r="J432">
        <f t="shared" si="20"/>
        <v>56</v>
      </c>
    </row>
    <row r="433" spans="1:10">
      <c r="A433" t="str">
        <f t="array" ref="A433">IFERROR(INDEX(Summary!$D:$D,$J433)&amp;"","")</f>
        <v>FG00135</v>
      </c>
      <c r="B433" t="str">
        <f t="array" ref="B433">IF($A433="","",INDEX(Summary!$E:$E,$J433))</f>
        <v>Khapli Wheat Grains - 5kg</v>
      </c>
      <c r="C433" t="str">
        <f t="array" ref="C433">IF($A433="","",INDEX(Summary!$B:$B,$J433))</f>
        <v>Raw_Agri</v>
      </c>
      <c r="D433" t="str">
        <f t="array" ref="D433">IF($A433="","",INDEX(Summary!$C:$C,$J433))</f>
        <v>C6</v>
      </c>
      <c r="E433" t="str">
        <f t="array" ref="E433">IF($A433="","",INDEX(Summary!$G$2:$N$2,MOD(ROW()-2,8)+1))</f>
        <v>MENA</v>
      </c>
      <c r="F433" s="2">
        <f t="array" ref="F433">IF($A433="",0,IFERROR(INDEX(Summary!$G$3:$N$62,$J433-2,MOD(ROW()-2,8)+1),0))</f>
        <v>0</v>
      </c>
      <c r="G433" s="2">
        <f t="array" ref="G433">IF($A433="",0,IFERROR(_xlfn.SWITCH($E433,"MRP (Domestic)",_xlfn.XLOOKUP($A433,Domestic!$C:$C,Domestic!$BE:$BE),"ROW Manjari",_xlfn.XLOOKUP($A433,ROW_Manjari!$C:$C,ROW_Manjari!$BE:$BE),"USA Sea",_xlfn.XLOOKUP($A433,USA_Sea!$C:$C,USA_Sea!$BE:$BE),"Amazon USA Sea",_xlfn.XLOOKUP($A433,Amazon_USA_Sea!$C:$C,Amazon_USA_Sea!$AX:$AX),"USA Air",_xlfn.XLOOKUP($A433,USA_Air!$C:$C,USA_Air!$BE:$BE),"USA Amazon",_xlfn.XLOOKUP($A433,USA_Amazon_Air!$C:$C,USA_Amazon_Air!$BE:$BE),"UK",_xlfn.XLOOKUP($A433,UK_Order!$C:$C,UK_Order!$BE:$BE),"MENA",_xlfn.XLOOKUP($A433,MENA_Order!$C:$C,MENA_Order!$BE:$BE),0),0))</f>
        <v>0</v>
      </c>
      <c r="H433" s="2">
        <f t="shared" si="18"/>
        <v>0</v>
      </c>
      <c r="I433" s="4">
        <f t="shared" si="19"/>
        <v>0</v>
      </c>
      <c r="J433">
        <f t="shared" si="20"/>
        <v>56</v>
      </c>
    </row>
    <row r="434" spans="1:10" hidden="1">
      <c r="A434" t="str">
        <f t="array" ref="A434">IFERROR(INDEX(Summary!$D:$D,$J434)&amp;"","")</f>
        <v>FG00932</v>
      </c>
      <c r="B434" t="str">
        <f t="array" ref="B434">IF($A434="","",INDEX(Summary!$E:$E,$J434))</f>
        <v>kalanamak rice 1kg</v>
      </c>
      <c r="C434" t="str">
        <f t="array" ref="C434">IF($A434="","",INDEX(Summary!$B:$B,$J434))</f>
        <v>Raw_Agri</v>
      </c>
      <c r="D434" t="str">
        <f t="array" ref="D434">IF($A434="","",INDEX(Summary!$C:$C,$J434))</f>
        <v>C6</v>
      </c>
      <c r="E434" t="str">
        <f t="array" ref="E434">IF($A434="","",INDEX(Summary!$G$2:$N$2,MOD(ROW()-2,8)+1))</f>
        <v>MRP (Domestic)</v>
      </c>
      <c r="F434" s="2">
        <f t="array" ref="F434">IF($A434="",0,IFERROR(INDEX(Summary!$G$3:$N$62,$J434-2,MOD(ROW()-2,8)+1),0))</f>
        <v>11671</v>
      </c>
      <c r="G434" s="2">
        <f t="array" ref="G434">IF($A434="",0,IFERROR(_xlfn.SWITCH($E434,"MRP (Domestic)",_xlfn.XLOOKUP($A434,Domestic!$C:$C,Domestic!$BE:$BE),"ROW Manjari",_xlfn.XLOOKUP($A434,ROW_Manjari!$C:$C,ROW_Manjari!$BE:$BE),"USA Sea",_xlfn.XLOOKUP($A434,USA_Sea!$C:$C,USA_Sea!$BE:$BE),"Amazon USA Sea",_xlfn.XLOOKUP($A434,Amazon_USA_Sea!$C:$C,Amazon_USA_Sea!$AX:$AX),"USA Air",_xlfn.XLOOKUP($A434,USA_Air!$C:$C,USA_Air!$BE:$BE),"USA Amazon",_xlfn.XLOOKUP($A434,USA_Amazon_Air!$C:$C,USA_Amazon_Air!$BE:$BE),"UK",_xlfn.XLOOKUP($A434,UK_Order!$C:$C,UK_Order!$BE:$BE),"MENA",_xlfn.XLOOKUP($A434,MENA_Order!$C:$C,MENA_Order!$BE:$BE),0),0))</f>
        <v>6905</v>
      </c>
      <c r="H434" s="2">
        <f t="shared" si="18"/>
        <v>4766</v>
      </c>
      <c r="I434" s="4">
        <f t="shared" si="19"/>
        <v>0.59163739182589326</v>
      </c>
      <c r="J434">
        <f t="shared" si="20"/>
        <v>57</v>
      </c>
    </row>
    <row r="435" spans="1:10" hidden="1">
      <c r="A435" t="str">
        <f t="array" ref="A435">IFERROR(INDEX(Summary!$D:$D,$J435)&amp;"","")</f>
        <v>FG00932</v>
      </c>
      <c r="B435" t="str">
        <f t="array" ref="B435">IF($A435="","",INDEX(Summary!$E:$E,$J435))</f>
        <v>kalanamak rice 1kg</v>
      </c>
      <c r="C435" t="str">
        <f t="array" ref="C435">IF($A435="","",INDEX(Summary!$B:$B,$J435))</f>
        <v>Raw_Agri</v>
      </c>
      <c r="D435" t="str">
        <f t="array" ref="D435">IF($A435="","",INDEX(Summary!$C:$C,$J435))</f>
        <v>C6</v>
      </c>
      <c r="E435" t="str">
        <f t="array" ref="E435">IF($A435="","",INDEX(Summary!$G$2:$N$2,MOD(ROW()-2,8)+1))</f>
        <v>ROW Manjari</v>
      </c>
      <c r="F435" s="2">
        <f t="array" ref="F435">IF($A435="",0,IFERROR(INDEX(Summary!$G$3:$N$62,$J435-2,MOD(ROW()-2,8)+1),0))</f>
        <v>10</v>
      </c>
      <c r="G435" s="2">
        <f t="array" ref="G435">IF($A435="",0,IFERROR(_xlfn.SWITCH($E435,"MRP (Domestic)",_xlfn.XLOOKUP($A435,Domestic!$C:$C,Domestic!$BE:$BE),"ROW Manjari",_xlfn.XLOOKUP($A435,ROW_Manjari!$C:$C,ROW_Manjari!$BE:$BE),"USA Sea",_xlfn.XLOOKUP($A435,USA_Sea!$C:$C,USA_Sea!$BE:$BE),"Amazon USA Sea",_xlfn.XLOOKUP($A435,Amazon_USA_Sea!$C:$C,Amazon_USA_Sea!$AX:$AX),"USA Air",_xlfn.XLOOKUP($A435,USA_Air!$C:$C,USA_Air!$BE:$BE),"USA Amazon",_xlfn.XLOOKUP($A435,USA_Amazon_Air!$C:$C,USA_Amazon_Air!$BE:$BE),"UK",_xlfn.XLOOKUP($A435,UK_Order!$C:$C,UK_Order!$BE:$BE),"MENA",_xlfn.XLOOKUP($A435,MENA_Order!$C:$C,MENA_Order!$BE:$BE),0),0))</f>
        <v>0</v>
      </c>
      <c r="H435" s="2">
        <f t="shared" si="18"/>
        <v>10</v>
      </c>
      <c r="I435" s="4">
        <f t="shared" si="19"/>
        <v>0</v>
      </c>
      <c r="J435">
        <f t="shared" si="20"/>
        <v>57</v>
      </c>
    </row>
    <row r="436" spans="1:10" hidden="1">
      <c r="A436" t="str">
        <f t="array" ref="A436">IFERROR(INDEX(Summary!$D:$D,$J436)&amp;"","")</f>
        <v>FG00932</v>
      </c>
      <c r="B436" t="str">
        <f t="array" ref="B436">IF($A436="","",INDEX(Summary!$E:$E,$J436))</f>
        <v>kalanamak rice 1kg</v>
      </c>
      <c r="C436" t="str">
        <f t="array" ref="C436">IF($A436="","",INDEX(Summary!$B:$B,$J436))</f>
        <v>Raw_Agri</v>
      </c>
      <c r="D436" t="str">
        <f t="array" ref="D436">IF($A436="","",INDEX(Summary!$C:$C,$J436))</f>
        <v>C6</v>
      </c>
      <c r="E436" t="str">
        <f t="array" ref="E436">IF($A436="","",INDEX(Summary!$G$2:$N$2,MOD(ROW()-2,8)+1))</f>
        <v>USA Sea</v>
      </c>
      <c r="F436" s="2">
        <f t="array" ref="F436">IF($A436="",0,IFERROR(INDEX(Summary!$G$3:$N$62,$J436-2,MOD(ROW()-2,8)+1),0))</f>
        <v>0</v>
      </c>
      <c r="G436" s="2">
        <f t="array" ref="G436">IF($A436="",0,IFERROR(_xlfn.SWITCH($E436,"MRP (Domestic)",_xlfn.XLOOKUP($A436,Domestic!$C:$C,Domestic!$BE:$BE),"ROW Manjari",_xlfn.XLOOKUP($A436,ROW_Manjari!$C:$C,ROW_Manjari!$BE:$BE),"USA Sea",_xlfn.XLOOKUP($A436,USA_Sea!$C:$C,USA_Sea!$BE:$BE),"Amazon USA Sea",_xlfn.XLOOKUP($A436,Amazon_USA_Sea!$C:$C,Amazon_USA_Sea!$AX:$AX),"USA Air",_xlfn.XLOOKUP($A436,USA_Air!$C:$C,USA_Air!$BE:$BE),"USA Amazon",_xlfn.XLOOKUP($A436,USA_Amazon_Air!$C:$C,USA_Amazon_Air!$BE:$BE),"UK",_xlfn.XLOOKUP($A436,UK_Order!$C:$C,UK_Order!$BE:$BE),"MENA",_xlfn.XLOOKUP($A436,MENA_Order!$C:$C,MENA_Order!$BE:$BE),0),0))</f>
        <v>0</v>
      </c>
      <c r="H436" s="2">
        <f t="shared" si="18"/>
        <v>0</v>
      </c>
      <c r="I436" s="4">
        <f t="shared" si="19"/>
        <v>0</v>
      </c>
      <c r="J436">
        <f t="shared" si="20"/>
        <v>57</v>
      </c>
    </row>
    <row r="437" spans="1:10" hidden="1">
      <c r="A437" t="str">
        <f t="array" ref="A437">IFERROR(INDEX(Summary!$D:$D,$J437)&amp;"","")</f>
        <v>FG00932</v>
      </c>
      <c r="B437" t="str">
        <f t="array" ref="B437">IF($A437="","",INDEX(Summary!$E:$E,$J437))</f>
        <v>kalanamak rice 1kg</v>
      </c>
      <c r="C437" t="str">
        <f t="array" ref="C437">IF($A437="","",INDEX(Summary!$B:$B,$J437))</f>
        <v>Raw_Agri</v>
      </c>
      <c r="D437" t="str">
        <f t="array" ref="D437">IF($A437="","",INDEX(Summary!$C:$C,$J437))</f>
        <v>C6</v>
      </c>
      <c r="E437" t="str">
        <f t="array" ref="E437">IF($A437="","",INDEX(Summary!$G$2:$N$2,MOD(ROW()-2,8)+1))</f>
        <v>Amazon USA Sea</v>
      </c>
      <c r="F437" s="2">
        <f t="array" ref="F437">IF($A437="",0,IFERROR(INDEX(Summary!$G$3:$N$62,$J437-2,MOD(ROW()-2,8)+1),0))</f>
        <v>0</v>
      </c>
      <c r="G437" s="2">
        <f t="array" ref="G437">IF($A437="",0,IFERROR(_xlfn.SWITCH($E437,"MRP (Domestic)",_xlfn.XLOOKUP($A437,Domestic!$C:$C,Domestic!$BE:$BE),"ROW Manjari",_xlfn.XLOOKUP($A437,ROW_Manjari!$C:$C,ROW_Manjari!$BE:$BE),"USA Sea",_xlfn.XLOOKUP($A437,USA_Sea!$C:$C,USA_Sea!$BE:$BE),"Amazon USA Sea",_xlfn.XLOOKUP($A437,Amazon_USA_Sea!$C:$C,Amazon_USA_Sea!$AX:$AX),"USA Air",_xlfn.XLOOKUP($A437,USA_Air!$C:$C,USA_Air!$BE:$BE),"USA Amazon",_xlfn.XLOOKUP($A437,USA_Amazon_Air!$C:$C,USA_Amazon_Air!$BE:$BE),"UK",_xlfn.XLOOKUP($A437,UK_Order!$C:$C,UK_Order!$BE:$BE),"MENA",_xlfn.XLOOKUP($A437,MENA_Order!$C:$C,MENA_Order!$BE:$BE),0),0))</f>
        <v>0</v>
      </c>
      <c r="H437" s="2">
        <f t="shared" si="18"/>
        <v>0</v>
      </c>
      <c r="I437" s="4">
        <f t="shared" si="19"/>
        <v>0</v>
      </c>
      <c r="J437">
        <f t="shared" si="20"/>
        <v>57</v>
      </c>
    </row>
    <row r="438" spans="1:10" hidden="1">
      <c r="A438" t="str">
        <f t="array" ref="A438">IFERROR(INDEX(Summary!$D:$D,$J438)&amp;"","")</f>
        <v>FG00932</v>
      </c>
      <c r="B438" t="str">
        <f t="array" ref="B438">IF($A438="","",INDEX(Summary!$E:$E,$J438))</f>
        <v>kalanamak rice 1kg</v>
      </c>
      <c r="C438" t="str">
        <f t="array" ref="C438">IF($A438="","",INDEX(Summary!$B:$B,$J438))</f>
        <v>Raw_Agri</v>
      </c>
      <c r="D438" t="str">
        <f t="array" ref="D438">IF($A438="","",INDEX(Summary!$C:$C,$J438))</f>
        <v>C6</v>
      </c>
      <c r="E438" t="str">
        <f t="array" ref="E438">IF($A438="","",INDEX(Summary!$G$2:$N$2,MOD(ROW()-2,8)+1))</f>
        <v>USA Air</v>
      </c>
      <c r="F438" s="2">
        <f t="array" ref="F438">IF($A438="",0,IFERROR(INDEX(Summary!$G$3:$N$62,$J438-2,MOD(ROW()-2,8)+1),0))</f>
        <v>0</v>
      </c>
      <c r="G438" s="2">
        <f t="array" ref="G438">IF($A438="",0,IFERROR(_xlfn.SWITCH($E438,"MRP (Domestic)",_xlfn.XLOOKUP($A438,Domestic!$C:$C,Domestic!$BE:$BE),"ROW Manjari",_xlfn.XLOOKUP($A438,ROW_Manjari!$C:$C,ROW_Manjari!$BE:$BE),"USA Sea",_xlfn.XLOOKUP($A438,USA_Sea!$C:$C,USA_Sea!$BE:$BE),"Amazon USA Sea",_xlfn.XLOOKUP($A438,Amazon_USA_Sea!$C:$C,Amazon_USA_Sea!$AX:$AX),"USA Air",_xlfn.XLOOKUP($A438,USA_Air!$C:$C,USA_Air!$BE:$BE),"USA Amazon",_xlfn.XLOOKUP($A438,USA_Amazon_Air!$C:$C,USA_Amazon_Air!$BE:$BE),"UK",_xlfn.XLOOKUP($A438,UK_Order!$C:$C,UK_Order!$BE:$BE),"MENA",_xlfn.XLOOKUP($A438,MENA_Order!$C:$C,MENA_Order!$BE:$BE),0),0))</f>
        <v>0</v>
      </c>
      <c r="H438" s="2">
        <f t="shared" si="18"/>
        <v>0</v>
      </c>
      <c r="I438" s="4">
        <f t="shared" si="19"/>
        <v>0</v>
      </c>
      <c r="J438">
        <f t="shared" si="20"/>
        <v>57</v>
      </c>
    </row>
    <row r="439" spans="1:10" hidden="1">
      <c r="A439" t="str">
        <f t="array" ref="A439">IFERROR(INDEX(Summary!$D:$D,$J439)&amp;"","")</f>
        <v>FG00932</v>
      </c>
      <c r="B439" t="str">
        <f t="array" ref="B439">IF($A439="","",INDEX(Summary!$E:$E,$J439))</f>
        <v>kalanamak rice 1kg</v>
      </c>
      <c r="C439" t="str">
        <f t="array" ref="C439">IF($A439="","",INDEX(Summary!$B:$B,$J439))</f>
        <v>Raw_Agri</v>
      </c>
      <c r="D439" t="str">
        <f t="array" ref="D439">IF($A439="","",INDEX(Summary!$C:$C,$J439))</f>
        <v>C6</v>
      </c>
      <c r="E439" t="str">
        <f t="array" ref="E439">IF($A439="","",INDEX(Summary!$G$2:$N$2,MOD(ROW()-2,8)+1))</f>
        <v>USA Amazon</v>
      </c>
      <c r="F439" s="2">
        <f t="array" ref="F439">IF($A439="",0,IFERROR(INDEX(Summary!$G$3:$N$62,$J439-2,MOD(ROW()-2,8)+1),0))</f>
        <v>0</v>
      </c>
      <c r="G439" s="2">
        <f t="array" ref="G439">IF($A439="",0,IFERROR(_xlfn.SWITCH($E439,"MRP (Domestic)",_xlfn.XLOOKUP($A439,Domestic!$C:$C,Domestic!$BE:$BE),"ROW Manjari",_xlfn.XLOOKUP($A439,ROW_Manjari!$C:$C,ROW_Manjari!$BE:$BE),"USA Sea",_xlfn.XLOOKUP($A439,USA_Sea!$C:$C,USA_Sea!$BE:$BE),"Amazon USA Sea",_xlfn.XLOOKUP($A439,Amazon_USA_Sea!$C:$C,Amazon_USA_Sea!$AX:$AX),"USA Air",_xlfn.XLOOKUP($A439,USA_Air!$C:$C,USA_Air!$BE:$BE),"USA Amazon",_xlfn.XLOOKUP($A439,USA_Amazon_Air!$C:$C,USA_Amazon_Air!$BE:$BE),"UK",_xlfn.XLOOKUP($A439,UK_Order!$C:$C,UK_Order!$BE:$BE),"MENA",_xlfn.XLOOKUP($A439,MENA_Order!$C:$C,MENA_Order!$BE:$BE),0),0))</f>
        <v>0</v>
      </c>
      <c r="H439" s="2">
        <f t="shared" si="18"/>
        <v>0</v>
      </c>
      <c r="I439" s="4">
        <f t="shared" si="19"/>
        <v>0</v>
      </c>
      <c r="J439">
        <f t="shared" si="20"/>
        <v>57</v>
      </c>
    </row>
    <row r="440" spans="1:10" hidden="1">
      <c r="A440" t="str">
        <f t="array" ref="A440">IFERROR(INDEX(Summary!$D:$D,$J440)&amp;"","")</f>
        <v>FG00932</v>
      </c>
      <c r="B440" t="str">
        <f t="array" ref="B440">IF($A440="","",INDEX(Summary!$E:$E,$J440))</f>
        <v>kalanamak rice 1kg</v>
      </c>
      <c r="C440" t="str">
        <f t="array" ref="C440">IF($A440="","",INDEX(Summary!$B:$B,$J440))</f>
        <v>Raw_Agri</v>
      </c>
      <c r="D440" t="str">
        <f t="array" ref="D440">IF($A440="","",INDEX(Summary!$C:$C,$J440))</f>
        <v>C6</v>
      </c>
      <c r="E440" t="str">
        <f t="array" ref="E440">IF($A440="","",INDEX(Summary!$G$2:$N$2,MOD(ROW()-2,8)+1))</f>
        <v>UK</v>
      </c>
      <c r="F440" s="2">
        <f t="array" ref="F440">IF($A440="",0,IFERROR(INDEX(Summary!$G$3:$N$62,$J440-2,MOD(ROW()-2,8)+1),0))</f>
        <v>0</v>
      </c>
      <c r="G440" s="2">
        <f t="array" ref="G440">IF($A440="",0,IFERROR(_xlfn.SWITCH($E440,"MRP (Domestic)",_xlfn.XLOOKUP($A440,Domestic!$C:$C,Domestic!$BE:$BE),"ROW Manjari",_xlfn.XLOOKUP($A440,ROW_Manjari!$C:$C,ROW_Manjari!$BE:$BE),"USA Sea",_xlfn.XLOOKUP($A440,USA_Sea!$C:$C,USA_Sea!$BE:$BE),"Amazon USA Sea",_xlfn.XLOOKUP($A440,Amazon_USA_Sea!$C:$C,Amazon_USA_Sea!$AX:$AX),"USA Air",_xlfn.XLOOKUP($A440,USA_Air!$C:$C,USA_Air!$BE:$BE),"USA Amazon",_xlfn.XLOOKUP($A440,USA_Amazon_Air!$C:$C,USA_Amazon_Air!$BE:$BE),"UK",_xlfn.XLOOKUP($A440,UK_Order!$C:$C,UK_Order!$BE:$BE),"MENA",_xlfn.XLOOKUP($A440,MENA_Order!$C:$C,MENA_Order!$BE:$BE),0),0))</f>
        <v>0</v>
      </c>
      <c r="H440" s="2">
        <f t="shared" si="18"/>
        <v>0</v>
      </c>
      <c r="I440" s="4">
        <f t="shared" si="19"/>
        <v>0</v>
      </c>
      <c r="J440">
        <f t="shared" si="20"/>
        <v>57</v>
      </c>
    </row>
    <row r="441" spans="1:10">
      <c r="A441" t="str">
        <f t="array" ref="A441">IFERROR(INDEX(Summary!$D:$D,$J441)&amp;"","")</f>
        <v>FG00932</v>
      </c>
      <c r="B441" t="str">
        <f t="array" ref="B441">IF($A441="","",INDEX(Summary!$E:$E,$J441))</f>
        <v>kalanamak rice 1kg</v>
      </c>
      <c r="C441" t="str">
        <f t="array" ref="C441">IF($A441="","",INDEX(Summary!$B:$B,$J441))</f>
        <v>Raw_Agri</v>
      </c>
      <c r="D441" t="str">
        <f t="array" ref="D441">IF($A441="","",INDEX(Summary!$C:$C,$J441))</f>
        <v>C6</v>
      </c>
      <c r="E441" t="str">
        <f t="array" ref="E441">IF($A441="","",INDEX(Summary!$G$2:$N$2,MOD(ROW()-2,8)+1))</f>
        <v>MENA</v>
      </c>
      <c r="F441" s="2">
        <f t="array" ref="F441">IF($A441="",0,IFERROR(INDEX(Summary!$G$3:$N$62,$J441-2,MOD(ROW()-2,8)+1),0))</f>
        <v>0</v>
      </c>
      <c r="G441" s="2">
        <f t="array" ref="G441">IF($A441="",0,IFERROR(_xlfn.SWITCH($E441,"MRP (Domestic)",_xlfn.XLOOKUP($A441,Domestic!$C:$C,Domestic!$BE:$BE),"ROW Manjari",_xlfn.XLOOKUP($A441,ROW_Manjari!$C:$C,ROW_Manjari!$BE:$BE),"USA Sea",_xlfn.XLOOKUP($A441,USA_Sea!$C:$C,USA_Sea!$BE:$BE),"Amazon USA Sea",_xlfn.XLOOKUP($A441,Amazon_USA_Sea!$C:$C,Amazon_USA_Sea!$AX:$AX),"USA Air",_xlfn.XLOOKUP($A441,USA_Air!$C:$C,USA_Air!$BE:$BE),"USA Amazon",_xlfn.XLOOKUP($A441,USA_Amazon_Air!$C:$C,USA_Amazon_Air!$BE:$BE),"UK",_xlfn.XLOOKUP($A441,UK_Order!$C:$C,UK_Order!$BE:$BE),"MENA",_xlfn.XLOOKUP($A441,MENA_Order!$C:$C,MENA_Order!$BE:$BE),0),0))</f>
        <v>0</v>
      </c>
      <c r="H441" s="2">
        <f t="shared" si="18"/>
        <v>0</v>
      </c>
      <c r="I441" s="4">
        <f t="shared" si="19"/>
        <v>0</v>
      </c>
      <c r="J441">
        <f t="shared" si="20"/>
        <v>57</v>
      </c>
    </row>
    <row r="442" spans="1:10" hidden="1">
      <c r="A442" t="str">
        <f t="array" ref="A442">IFERROR(INDEX(Summary!$D:$D,$J442)&amp;"","")</f>
        <v>FG00947</v>
      </c>
      <c r="B442" t="str">
        <f t="array" ref="B442">IF($A442="","",INDEX(Summary!$E:$E,$J442))</f>
        <v>kalanamak rice 2kg</v>
      </c>
      <c r="C442" t="str">
        <f t="array" ref="C442">IF($A442="","",INDEX(Summary!$B:$B,$J442))</f>
        <v>Raw_Agri</v>
      </c>
      <c r="D442" t="str">
        <f t="array" ref="D442">IF($A442="","",INDEX(Summary!$C:$C,$J442))</f>
        <v>C6</v>
      </c>
      <c r="E442" t="str">
        <f t="array" ref="E442">IF($A442="","",INDEX(Summary!$G$2:$N$2,MOD(ROW()-2,8)+1))</f>
        <v>MRP (Domestic)</v>
      </c>
      <c r="F442" s="2">
        <f t="array" ref="F442">IF($A442="",0,IFERROR(INDEX(Summary!$G$3:$N$62,$J442-2,MOD(ROW()-2,8)+1),0))</f>
        <v>11760</v>
      </c>
      <c r="G442" s="2">
        <f t="array" ref="G442">IF($A442="",0,IFERROR(_xlfn.SWITCH($E442,"MRP (Domestic)",_xlfn.XLOOKUP($A442,Domestic!$C:$C,Domestic!$BE:$BE),"ROW Manjari",_xlfn.XLOOKUP($A442,ROW_Manjari!$C:$C,ROW_Manjari!$BE:$BE),"USA Sea",_xlfn.XLOOKUP($A442,USA_Sea!$C:$C,USA_Sea!$BE:$BE),"Amazon USA Sea",_xlfn.XLOOKUP($A442,Amazon_USA_Sea!$C:$C,Amazon_USA_Sea!$AX:$AX),"USA Air",_xlfn.XLOOKUP($A442,USA_Air!$C:$C,USA_Air!$BE:$BE),"USA Amazon",_xlfn.XLOOKUP($A442,USA_Amazon_Air!$C:$C,USA_Amazon_Air!$BE:$BE),"UK",_xlfn.XLOOKUP($A442,UK_Order!$C:$C,UK_Order!$BE:$BE),"MENA",_xlfn.XLOOKUP($A442,MENA_Order!$C:$C,MENA_Order!$BE:$BE),0),0))</f>
        <v>4557</v>
      </c>
      <c r="H442" s="2">
        <f t="shared" si="18"/>
        <v>7203</v>
      </c>
      <c r="I442" s="4">
        <f t="shared" si="19"/>
        <v>0.38750000000000001</v>
      </c>
      <c r="J442">
        <f t="shared" si="20"/>
        <v>58</v>
      </c>
    </row>
    <row r="443" spans="1:10" hidden="1">
      <c r="A443" t="str">
        <f t="array" ref="A443">IFERROR(INDEX(Summary!$D:$D,$J443)&amp;"","")</f>
        <v>FG00947</v>
      </c>
      <c r="B443" t="str">
        <f t="array" ref="B443">IF($A443="","",INDEX(Summary!$E:$E,$J443))</f>
        <v>kalanamak rice 2kg</v>
      </c>
      <c r="C443" t="str">
        <f t="array" ref="C443">IF($A443="","",INDEX(Summary!$B:$B,$J443))</f>
        <v>Raw_Agri</v>
      </c>
      <c r="D443" t="str">
        <f t="array" ref="D443">IF($A443="","",INDEX(Summary!$C:$C,$J443))</f>
        <v>C6</v>
      </c>
      <c r="E443" t="str">
        <f t="array" ref="E443">IF($A443="","",INDEX(Summary!$G$2:$N$2,MOD(ROW()-2,8)+1))</f>
        <v>ROW Manjari</v>
      </c>
      <c r="F443" s="2">
        <f t="array" ref="F443">IF($A443="",0,IFERROR(INDEX(Summary!$G$3:$N$62,$J443-2,MOD(ROW()-2,8)+1),0))</f>
        <v>0</v>
      </c>
      <c r="G443" s="2">
        <f t="array" ref="G443">IF($A443="",0,IFERROR(_xlfn.SWITCH($E443,"MRP (Domestic)",_xlfn.XLOOKUP($A443,Domestic!$C:$C,Domestic!$BE:$BE),"ROW Manjari",_xlfn.XLOOKUP($A443,ROW_Manjari!$C:$C,ROW_Manjari!$BE:$BE),"USA Sea",_xlfn.XLOOKUP($A443,USA_Sea!$C:$C,USA_Sea!$BE:$BE),"Amazon USA Sea",_xlfn.XLOOKUP($A443,Amazon_USA_Sea!$C:$C,Amazon_USA_Sea!$AX:$AX),"USA Air",_xlfn.XLOOKUP($A443,USA_Air!$C:$C,USA_Air!$BE:$BE),"USA Amazon",_xlfn.XLOOKUP($A443,USA_Amazon_Air!$C:$C,USA_Amazon_Air!$BE:$BE),"UK",_xlfn.XLOOKUP($A443,UK_Order!$C:$C,UK_Order!$BE:$BE),"MENA",_xlfn.XLOOKUP($A443,MENA_Order!$C:$C,MENA_Order!$BE:$BE),0),0))</f>
        <v>0</v>
      </c>
      <c r="H443" s="2">
        <f t="shared" si="18"/>
        <v>0</v>
      </c>
      <c r="I443" s="4">
        <f t="shared" si="19"/>
        <v>0</v>
      </c>
      <c r="J443">
        <f t="shared" si="20"/>
        <v>58</v>
      </c>
    </row>
    <row r="444" spans="1:10" hidden="1">
      <c r="A444" t="str">
        <f t="array" ref="A444">IFERROR(INDEX(Summary!$D:$D,$J444)&amp;"","")</f>
        <v>FG00947</v>
      </c>
      <c r="B444" t="str">
        <f t="array" ref="B444">IF($A444="","",INDEX(Summary!$E:$E,$J444))</f>
        <v>kalanamak rice 2kg</v>
      </c>
      <c r="C444" t="str">
        <f t="array" ref="C444">IF($A444="","",INDEX(Summary!$B:$B,$J444))</f>
        <v>Raw_Agri</v>
      </c>
      <c r="D444" t="str">
        <f t="array" ref="D444">IF($A444="","",INDEX(Summary!$C:$C,$J444))</f>
        <v>C6</v>
      </c>
      <c r="E444" t="str">
        <f t="array" ref="E444">IF($A444="","",INDEX(Summary!$G$2:$N$2,MOD(ROW()-2,8)+1))</f>
        <v>USA Sea</v>
      </c>
      <c r="F444" s="2">
        <f t="array" ref="F444">IF($A444="",0,IFERROR(INDEX(Summary!$G$3:$N$62,$J444-2,MOD(ROW()-2,8)+1),0))</f>
        <v>0</v>
      </c>
      <c r="G444" s="2">
        <f t="array" ref="G444">IF($A444="",0,IFERROR(_xlfn.SWITCH($E444,"MRP (Domestic)",_xlfn.XLOOKUP($A444,Domestic!$C:$C,Domestic!$BE:$BE),"ROW Manjari",_xlfn.XLOOKUP($A444,ROW_Manjari!$C:$C,ROW_Manjari!$BE:$BE),"USA Sea",_xlfn.XLOOKUP($A444,USA_Sea!$C:$C,USA_Sea!$BE:$BE),"Amazon USA Sea",_xlfn.XLOOKUP($A444,Amazon_USA_Sea!$C:$C,Amazon_USA_Sea!$AX:$AX),"USA Air",_xlfn.XLOOKUP($A444,USA_Air!$C:$C,USA_Air!$BE:$BE),"USA Amazon",_xlfn.XLOOKUP($A444,USA_Amazon_Air!$C:$C,USA_Amazon_Air!$BE:$BE),"UK",_xlfn.XLOOKUP($A444,UK_Order!$C:$C,UK_Order!$BE:$BE),"MENA",_xlfn.XLOOKUP($A444,MENA_Order!$C:$C,MENA_Order!$BE:$BE),0),0))</f>
        <v>0</v>
      </c>
      <c r="H444" s="2">
        <f t="shared" si="18"/>
        <v>0</v>
      </c>
      <c r="I444" s="4">
        <f t="shared" si="19"/>
        <v>0</v>
      </c>
      <c r="J444">
        <f t="shared" si="20"/>
        <v>58</v>
      </c>
    </row>
    <row r="445" spans="1:10" hidden="1">
      <c r="A445" t="str">
        <f t="array" ref="A445">IFERROR(INDEX(Summary!$D:$D,$J445)&amp;"","")</f>
        <v>FG00947</v>
      </c>
      <c r="B445" t="str">
        <f t="array" ref="B445">IF($A445="","",INDEX(Summary!$E:$E,$J445))</f>
        <v>kalanamak rice 2kg</v>
      </c>
      <c r="C445" t="str">
        <f t="array" ref="C445">IF($A445="","",INDEX(Summary!$B:$B,$J445))</f>
        <v>Raw_Agri</v>
      </c>
      <c r="D445" t="str">
        <f t="array" ref="D445">IF($A445="","",INDEX(Summary!$C:$C,$J445))</f>
        <v>C6</v>
      </c>
      <c r="E445" t="str">
        <f t="array" ref="E445">IF($A445="","",INDEX(Summary!$G$2:$N$2,MOD(ROW()-2,8)+1))</f>
        <v>Amazon USA Sea</v>
      </c>
      <c r="F445" s="2">
        <f t="array" ref="F445">IF($A445="",0,IFERROR(INDEX(Summary!$G$3:$N$62,$J445-2,MOD(ROW()-2,8)+1),0))</f>
        <v>0</v>
      </c>
      <c r="G445" s="2">
        <f t="array" ref="G445">IF($A445="",0,IFERROR(_xlfn.SWITCH($E445,"MRP (Domestic)",_xlfn.XLOOKUP($A445,Domestic!$C:$C,Domestic!$BE:$BE),"ROW Manjari",_xlfn.XLOOKUP($A445,ROW_Manjari!$C:$C,ROW_Manjari!$BE:$BE),"USA Sea",_xlfn.XLOOKUP($A445,USA_Sea!$C:$C,USA_Sea!$BE:$BE),"Amazon USA Sea",_xlfn.XLOOKUP($A445,Amazon_USA_Sea!$C:$C,Amazon_USA_Sea!$AX:$AX),"USA Air",_xlfn.XLOOKUP($A445,USA_Air!$C:$C,USA_Air!$BE:$BE),"USA Amazon",_xlfn.XLOOKUP($A445,USA_Amazon_Air!$C:$C,USA_Amazon_Air!$BE:$BE),"UK",_xlfn.XLOOKUP($A445,UK_Order!$C:$C,UK_Order!$BE:$BE),"MENA",_xlfn.XLOOKUP($A445,MENA_Order!$C:$C,MENA_Order!$BE:$BE),0),0))</f>
        <v>0</v>
      </c>
      <c r="H445" s="2">
        <f t="shared" si="18"/>
        <v>0</v>
      </c>
      <c r="I445" s="4">
        <f t="shared" si="19"/>
        <v>0</v>
      </c>
      <c r="J445">
        <f t="shared" si="20"/>
        <v>58</v>
      </c>
    </row>
    <row r="446" spans="1:10" hidden="1">
      <c r="A446" t="str">
        <f t="array" ref="A446">IFERROR(INDEX(Summary!$D:$D,$J446)&amp;"","")</f>
        <v>FG00947</v>
      </c>
      <c r="B446" t="str">
        <f t="array" ref="B446">IF($A446="","",INDEX(Summary!$E:$E,$J446))</f>
        <v>kalanamak rice 2kg</v>
      </c>
      <c r="C446" t="str">
        <f t="array" ref="C446">IF($A446="","",INDEX(Summary!$B:$B,$J446))</f>
        <v>Raw_Agri</v>
      </c>
      <c r="D446" t="str">
        <f t="array" ref="D446">IF($A446="","",INDEX(Summary!$C:$C,$J446))</f>
        <v>C6</v>
      </c>
      <c r="E446" t="str">
        <f t="array" ref="E446">IF($A446="","",INDEX(Summary!$G$2:$N$2,MOD(ROW()-2,8)+1))</f>
        <v>USA Air</v>
      </c>
      <c r="F446" s="2">
        <f t="array" ref="F446">IF($A446="",0,IFERROR(INDEX(Summary!$G$3:$N$62,$J446-2,MOD(ROW()-2,8)+1),0))</f>
        <v>0</v>
      </c>
      <c r="G446" s="2">
        <f t="array" ref="G446">IF($A446="",0,IFERROR(_xlfn.SWITCH($E446,"MRP (Domestic)",_xlfn.XLOOKUP($A446,Domestic!$C:$C,Domestic!$BE:$BE),"ROW Manjari",_xlfn.XLOOKUP($A446,ROW_Manjari!$C:$C,ROW_Manjari!$BE:$BE),"USA Sea",_xlfn.XLOOKUP($A446,USA_Sea!$C:$C,USA_Sea!$BE:$BE),"Amazon USA Sea",_xlfn.XLOOKUP($A446,Amazon_USA_Sea!$C:$C,Amazon_USA_Sea!$AX:$AX),"USA Air",_xlfn.XLOOKUP($A446,USA_Air!$C:$C,USA_Air!$BE:$BE),"USA Amazon",_xlfn.XLOOKUP($A446,USA_Amazon_Air!$C:$C,USA_Amazon_Air!$BE:$BE),"UK",_xlfn.XLOOKUP($A446,UK_Order!$C:$C,UK_Order!$BE:$BE),"MENA",_xlfn.XLOOKUP($A446,MENA_Order!$C:$C,MENA_Order!$BE:$BE),0),0))</f>
        <v>0</v>
      </c>
      <c r="H446" s="2">
        <f t="shared" si="18"/>
        <v>0</v>
      </c>
      <c r="I446" s="4">
        <f t="shared" si="19"/>
        <v>0</v>
      </c>
      <c r="J446">
        <f t="shared" si="20"/>
        <v>58</v>
      </c>
    </row>
    <row r="447" spans="1:10" hidden="1">
      <c r="A447" t="str">
        <f t="array" ref="A447">IFERROR(INDEX(Summary!$D:$D,$J447)&amp;"","")</f>
        <v>FG00947</v>
      </c>
      <c r="B447" t="str">
        <f t="array" ref="B447">IF($A447="","",INDEX(Summary!$E:$E,$J447))</f>
        <v>kalanamak rice 2kg</v>
      </c>
      <c r="C447" t="str">
        <f t="array" ref="C447">IF($A447="","",INDEX(Summary!$B:$B,$J447))</f>
        <v>Raw_Agri</v>
      </c>
      <c r="D447" t="str">
        <f t="array" ref="D447">IF($A447="","",INDEX(Summary!$C:$C,$J447))</f>
        <v>C6</v>
      </c>
      <c r="E447" t="str">
        <f t="array" ref="E447">IF($A447="","",INDEX(Summary!$G$2:$N$2,MOD(ROW()-2,8)+1))</f>
        <v>USA Amazon</v>
      </c>
      <c r="F447" s="2">
        <f t="array" ref="F447">IF($A447="",0,IFERROR(INDEX(Summary!$G$3:$N$62,$J447-2,MOD(ROW()-2,8)+1),0))</f>
        <v>0</v>
      </c>
      <c r="G447" s="2">
        <f t="array" ref="G447">IF($A447="",0,IFERROR(_xlfn.SWITCH($E447,"MRP (Domestic)",_xlfn.XLOOKUP($A447,Domestic!$C:$C,Domestic!$BE:$BE),"ROW Manjari",_xlfn.XLOOKUP($A447,ROW_Manjari!$C:$C,ROW_Manjari!$BE:$BE),"USA Sea",_xlfn.XLOOKUP($A447,USA_Sea!$C:$C,USA_Sea!$BE:$BE),"Amazon USA Sea",_xlfn.XLOOKUP($A447,Amazon_USA_Sea!$C:$C,Amazon_USA_Sea!$AX:$AX),"USA Air",_xlfn.XLOOKUP($A447,USA_Air!$C:$C,USA_Air!$BE:$BE),"USA Amazon",_xlfn.XLOOKUP($A447,USA_Amazon_Air!$C:$C,USA_Amazon_Air!$BE:$BE),"UK",_xlfn.XLOOKUP($A447,UK_Order!$C:$C,UK_Order!$BE:$BE),"MENA",_xlfn.XLOOKUP($A447,MENA_Order!$C:$C,MENA_Order!$BE:$BE),0),0))</f>
        <v>0</v>
      </c>
      <c r="H447" s="2">
        <f t="shared" si="18"/>
        <v>0</v>
      </c>
      <c r="I447" s="4">
        <f t="shared" si="19"/>
        <v>0</v>
      </c>
      <c r="J447">
        <f t="shared" si="20"/>
        <v>58</v>
      </c>
    </row>
    <row r="448" spans="1:10" hidden="1">
      <c r="A448" t="str">
        <f t="array" ref="A448">IFERROR(INDEX(Summary!$D:$D,$J448)&amp;"","")</f>
        <v>FG00947</v>
      </c>
      <c r="B448" t="str">
        <f t="array" ref="B448">IF($A448="","",INDEX(Summary!$E:$E,$J448))</f>
        <v>kalanamak rice 2kg</v>
      </c>
      <c r="C448" t="str">
        <f t="array" ref="C448">IF($A448="","",INDEX(Summary!$B:$B,$J448))</f>
        <v>Raw_Agri</v>
      </c>
      <c r="D448" t="str">
        <f t="array" ref="D448">IF($A448="","",INDEX(Summary!$C:$C,$J448))</f>
        <v>C6</v>
      </c>
      <c r="E448" t="str">
        <f t="array" ref="E448">IF($A448="","",INDEX(Summary!$G$2:$N$2,MOD(ROW()-2,8)+1))</f>
        <v>UK</v>
      </c>
      <c r="F448" s="2">
        <f t="array" ref="F448">IF($A448="",0,IFERROR(INDEX(Summary!$G$3:$N$62,$J448-2,MOD(ROW()-2,8)+1),0))</f>
        <v>0</v>
      </c>
      <c r="G448" s="2">
        <f t="array" ref="G448">IF($A448="",0,IFERROR(_xlfn.SWITCH($E448,"MRP (Domestic)",_xlfn.XLOOKUP($A448,Domestic!$C:$C,Domestic!$BE:$BE),"ROW Manjari",_xlfn.XLOOKUP($A448,ROW_Manjari!$C:$C,ROW_Manjari!$BE:$BE),"USA Sea",_xlfn.XLOOKUP($A448,USA_Sea!$C:$C,USA_Sea!$BE:$BE),"Amazon USA Sea",_xlfn.XLOOKUP($A448,Amazon_USA_Sea!$C:$C,Amazon_USA_Sea!$AX:$AX),"USA Air",_xlfn.XLOOKUP($A448,USA_Air!$C:$C,USA_Air!$BE:$BE),"USA Amazon",_xlfn.XLOOKUP($A448,USA_Amazon_Air!$C:$C,USA_Amazon_Air!$BE:$BE),"UK",_xlfn.XLOOKUP($A448,UK_Order!$C:$C,UK_Order!$BE:$BE),"MENA",_xlfn.XLOOKUP($A448,MENA_Order!$C:$C,MENA_Order!$BE:$BE),0),0))</f>
        <v>0</v>
      </c>
      <c r="H448" s="2">
        <f t="shared" si="18"/>
        <v>0</v>
      </c>
      <c r="I448" s="4">
        <f t="shared" si="19"/>
        <v>0</v>
      </c>
      <c r="J448">
        <f t="shared" si="20"/>
        <v>58</v>
      </c>
    </row>
    <row r="449" spans="1:10">
      <c r="A449" t="str">
        <f t="array" ref="A449">IFERROR(INDEX(Summary!$D:$D,$J449)&amp;"","")</f>
        <v>FG00947</v>
      </c>
      <c r="B449" t="str">
        <f t="array" ref="B449">IF($A449="","",INDEX(Summary!$E:$E,$J449))</f>
        <v>kalanamak rice 2kg</v>
      </c>
      <c r="C449" t="str">
        <f t="array" ref="C449">IF($A449="","",INDEX(Summary!$B:$B,$J449))</f>
        <v>Raw_Agri</v>
      </c>
      <c r="D449" t="str">
        <f t="array" ref="D449">IF($A449="","",INDEX(Summary!$C:$C,$J449))</f>
        <v>C6</v>
      </c>
      <c r="E449" t="str">
        <f t="array" ref="E449">IF($A449="","",INDEX(Summary!$G$2:$N$2,MOD(ROW()-2,8)+1))</f>
        <v>MENA</v>
      </c>
      <c r="F449" s="2">
        <f t="array" ref="F449">IF($A449="",0,IFERROR(INDEX(Summary!$G$3:$N$62,$J449-2,MOD(ROW()-2,8)+1),0))</f>
        <v>0</v>
      </c>
      <c r="G449" s="2">
        <f t="array" ref="G449">IF($A449="",0,IFERROR(_xlfn.SWITCH($E449,"MRP (Domestic)",_xlfn.XLOOKUP($A449,Domestic!$C:$C,Domestic!$BE:$BE),"ROW Manjari",_xlfn.XLOOKUP($A449,ROW_Manjari!$C:$C,ROW_Manjari!$BE:$BE),"USA Sea",_xlfn.XLOOKUP($A449,USA_Sea!$C:$C,USA_Sea!$BE:$BE),"Amazon USA Sea",_xlfn.XLOOKUP($A449,Amazon_USA_Sea!$C:$C,Amazon_USA_Sea!$AX:$AX),"USA Air",_xlfn.XLOOKUP($A449,USA_Air!$C:$C,USA_Air!$BE:$BE),"USA Amazon",_xlfn.XLOOKUP($A449,USA_Amazon_Air!$C:$C,USA_Amazon_Air!$BE:$BE),"UK",_xlfn.XLOOKUP($A449,UK_Order!$C:$C,UK_Order!$BE:$BE),"MENA",_xlfn.XLOOKUP($A449,MENA_Order!$C:$C,MENA_Order!$BE:$BE),0),0))</f>
        <v>0</v>
      </c>
      <c r="H449" s="2">
        <f t="shared" si="18"/>
        <v>0</v>
      </c>
      <c r="I449" s="4">
        <f t="shared" si="19"/>
        <v>0</v>
      </c>
      <c r="J449">
        <f t="shared" si="20"/>
        <v>58</v>
      </c>
    </row>
    <row r="450" spans="1:10" hidden="1">
      <c r="A450" t="str">
        <f t="array" ref="A450">IFERROR(INDEX(Summary!$D:$D,$J450)&amp;"","")</f>
        <v>FG00263</v>
      </c>
      <c r="B450" t="str">
        <f t="array" ref="B450">IF($A450="","",INDEX(Summary!$E:$E,$J450))</f>
        <v>Tur (Pigeon Pea) Dal, Unpolished Desi Variety - 500gm</v>
      </c>
      <c r="C450" t="str">
        <f t="array" ref="C450">IF($A450="","",INDEX(Summary!$B:$B,$J450))</f>
        <v>Raw_Agri</v>
      </c>
      <c r="D450" t="str">
        <f t="array" ref="D450">IF($A450="","",INDEX(Summary!$C:$C,$J450))</f>
        <v>C6</v>
      </c>
      <c r="E450" t="str">
        <f t="array" ref="E450">IF($A450="","",INDEX(Summary!$G$2:$N$2,MOD(ROW()-2,8)+1))</f>
        <v>MRP (Domestic)</v>
      </c>
      <c r="F450" s="2">
        <f t="array" ref="F450">IF($A450="",0,IFERROR(INDEX(Summary!$G$3:$N$62,$J450-2,MOD(ROW()-2,8)+1),0))</f>
        <v>0</v>
      </c>
      <c r="G450" s="2">
        <f t="array" ref="G450">IF($A450="",0,IFERROR(_xlfn.SWITCH($E450,"MRP (Domestic)",_xlfn.XLOOKUP($A450,Domestic!$C:$C,Domestic!$BE:$BE),"ROW Manjari",_xlfn.XLOOKUP($A450,ROW_Manjari!$C:$C,ROW_Manjari!$BE:$BE),"USA Sea",_xlfn.XLOOKUP($A450,USA_Sea!$C:$C,USA_Sea!$BE:$BE),"Amazon USA Sea",_xlfn.XLOOKUP($A450,Amazon_USA_Sea!$C:$C,Amazon_USA_Sea!$AX:$AX),"USA Air",_xlfn.XLOOKUP($A450,USA_Air!$C:$C,USA_Air!$BE:$BE),"USA Amazon",_xlfn.XLOOKUP($A450,USA_Amazon_Air!$C:$C,USA_Amazon_Air!$BE:$BE),"UK",_xlfn.XLOOKUP($A450,UK_Order!$C:$C,UK_Order!$BE:$BE),"MENA",_xlfn.XLOOKUP($A450,MENA_Order!$C:$C,MENA_Order!$BE:$BE),0),0))</f>
        <v>0</v>
      </c>
      <c r="H450" s="2">
        <f t="shared" ref="H450:H481" si="21">IF($A450="",0,MAX(0,$F450-$G450))</f>
        <v>0</v>
      </c>
      <c r="I450" s="4">
        <f t="shared" ref="I450:I481" si="22">IF($A450="",0,IFERROR($G450/$F450,0))</f>
        <v>0</v>
      </c>
      <c r="J450">
        <f t="shared" ref="J450:J481" si="23">INT((ROW()-2)/8)+3</f>
        <v>59</v>
      </c>
    </row>
    <row r="451" spans="1:10" hidden="1">
      <c r="A451" t="str">
        <f t="array" ref="A451">IFERROR(INDEX(Summary!$D:$D,$J451)&amp;"","")</f>
        <v>FG00263</v>
      </c>
      <c r="B451" t="str">
        <f t="array" ref="B451">IF($A451="","",INDEX(Summary!$E:$E,$J451))</f>
        <v>Tur (Pigeon Pea) Dal, Unpolished Desi Variety - 500gm</v>
      </c>
      <c r="C451" t="str">
        <f t="array" ref="C451">IF($A451="","",INDEX(Summary!$B:$B,$J451))</f>
        <v>Raw_Agri</v>
      </c>
      <c r="D451" t="str">
        <f t="array" ref="D451">IF($A451="","",INDEX(Summary!$C:$C,$J451))</f>
        <v>C6</v>
      </c>
      <c r="E451" t="str">
        <f t="array" ref="E451">IF($A451="","",INDEX(Summary!$G$2:$N$2,MOD(ROW()-2,8)+1))</f>
        <v>ROW Manjari</v>
      </c>
      <c r="F451" s="2">
        <f t="array" ref="F451">IF($A451="",0,IFERROR(INDEX(Summary!$G$3:$N$62,$J451-2,MOD(ROW()-2,8)+1),0))</f>
        <v>0</v>
      </c>
      <c r="G451" s="2">
        <f t="array" ref="G451">IF($A451="",0,IFERROR(_xlfn.SWITCH($E451,"MRP (Domestic)",_xlfn.XLOOKUP($A451,Domestic!$C:$C,Domestic!$BE:$BE),"ROW Manjari",_xlfn.XLOOKUP($A451,ROW_Manjari!$C:$C,ROW_Manjari!$BE:$BE),"USA Sea",_xlfn.XLOOKUP($A451,USA_Sea!$C:$C,USA_Sea!$BE:$BE),"Amazon USA Sea",_xlfn.XLOOKUP($A451,Amazon_USA_Sea!$C:$C,Amazon_USA_Sea!$AX:$AX),"USA Air",_xlfn.XLOOKUP($A451,USA_Air!$C:$C,USA_Air!$BE:$BE),"USA Amazon",_xlfn.XLOOKUP($A451,USA_Amazon_Air!$C:$C,USA_Amazon_Air!$BE:$BE),"UK",_xlfn.XLOOKUP($A451,UK_Order!$C:$C,UK_Order!$BE:$BE),"MENA",_xlfn.XLOOKUP($A451,MENA_Order!$C:$C,MENA_Order!$BE:$BE),0),0))</f>
        <v>0</v>
      </c>
      <c r="H451" s="2">
        <f t="shared" si="21"/>
        <v>0</v>
      </c>
      <c r="I451" s="4">
        <f t="shared" si="22"/>
        <v>0</v>
      </c>
      <c r="J451">
        <f t="shared" si="23"/>
        <v>59</v>
      </c>
    </row>
    <row r="452" spans="1:10" hidden="1">
      <c r="A452" t="str">
        <f t="array" ref="A452">IFERROR(INDEX(Summary!$D:$D,$J452)&amp;"","")</f>
        <v>FG00263</v>
      </c>
      <c r="B452" t="str">
        <f t="array" ref="B452">IF($A452="","",INDEX(Summary!$E:$E,$J452))</f>
        <v>Tur (Pigeon Pea) Dal, Unpolished Desi Variety - 500gm</v>
      </c>
      <c r="C452" t="str">
        <f t="array" ref="C452">IF($A452="","",INDEX(Summary!$B:$B,$J452))</f>
        <v>Raw_Agri</v>
      </c>
      <c r="D452" t="str">
        <f t="array" ref="D452">IF($A452="","",INDEX(Summary!$C:$C,$J452))</f>
        <v>C6</v>
      </c>
      <c r="E452" t="str">
        <f t="array" ref="E452">IF($A452="","",INDEX(Summary!$G$2:$N$2,MOD(ROW()-2,8)+1))</f>
        <v>USA Sea</v>
      </c>
      <c r="F452" s="2">
        <f t="array" ref="F452">IF($A452="",0,IFERROR(INDEX(Summary!$G$3:$N$62,$J452-2,MOD(ROW()-2,8)+1),0))</f>
        <v>0</v>
      </c>
      <c r="G452" s="2">
        <f t="array" ref="G452">IF($A452="",0,IFERROR(_xlfn.SWITCH($E452,"MRP (Domestic)",_xlfn.XLOOKUP($A452,Domestic!$C:$C,Domestic!$BE:$BE),"ROW Manjari",_xlfn.XLOOKUP($A452,ROW_Manjari!$C:$C,ROW_Manjari!$BE:$BE),"USA Sea",_xlfn.XLOOKUP($A452,USA_Sea!$C:$C,USA_Sea!$BE:$BE),"Amazon USA Sea",_xlfn.XLOOKUP($A452,Amazon_USA_Sea!$C:$C,Amazon_USA_Sea!$AX:$AX),"USA Air",_xlfn.XLOOKUP($A452,USA_Air!$C:$C,USA_Air!$BE:$BE),"USA Amazon",_xlfn.XLOOKUP($A452,USA_Amazon_Air!$C:$C,USA_Amazon_Air!$BE:$BE),"UK",_xlfn.XLOOKUP($A452,UK_Order!$C:$C,UK_Order!$BE:$BE),"MENA",_xlfn.XLOOKUP($A452,MENA_Order!$C:$C,MENA_Order!$BE:$BE),0),0))</f>
        <v>0</v>
      </c>
      <c r="H452" s="2">
        <f t="shared" si="21"/>
        <v>0</v>
      </c>
      <c r="I452" s="4">
        <f t="shared" si="22"/>
        <v>0</v>
      </c>
      <c r="J452">
        <f t="shared" si="23"/>
        <v>59</v>
      </c>
    </row>
    <row r="453" spans="1:10" hidden="1">
      <c r="A453" t="str">
        <f t="array" ref="A453">IFERROR(INDEX(Summary!$D:$D,$J453)&amp;"","")</f>
        <v>FG00263</v>
      </c>
      <c r="B453" t="str">
        <f t="array" ref="B453">IF($A453="","",INDEX(Summary!$E:$E,$J453))</f>
        <v>Tur (Pigeon Pea) Dal, Unpolished Desi Variety - 500gm</v>
      </c>
      <c r="C453" t="str">
        <f t="array" ref="C453">IF($A453="","",INDEX(Summary!$B:$B,$J453))</f>
        <v>Raw_Agri</v>
      </c>
      <c r="D453" t="str">
        <f t="array" ref="D453">IF($A453="","",INDEX(Summary!$C:$C,$J453))</f>
        <v>C6</v>
      </c>
      <c r="E453" t="str">
        <f t="array" ref="E453">IF($A453="","",INDEX(Summary!$G$2:$N$2,MOD(ROW()-2,8)+1))</f>
        <v>Amazon USA Sea</v>
      </c>
      <c r="F453" s="2">
        <f t="array" ref="F453">IF($A453="",0,IFERROR(INDEX(Summary!$G$3:$N$62,$J453-2,MOD(ROW()-2,8)+1),0))</f>
        <v>0</v>
      </c>
      <c r="G453" s="2">
        <f t="array" ref="G453">IF($A453="",0,IFERROR(_xlfn.SWITCH($E453,"MRP (Domestic)",_xlfn.XLOOKUP($A453,Domestic!$C:$C,Domestic!$BE:$BE),"ROW Manjari",_xlfn.XLOOKUP($A453,ROW_Manjari!$C:$C,ROW_Manjari!$BE:$BE),"USA Sea",_xlfn.XLOOKUP($A453,USA_Sea!$C:$C,USA_Sea!$BE:$BE),"Amazon USA Sea",_xlfn.XLOOKUP($A453,Amazon_USA_Sea!$C:$C,Amazon_USA_Sea!$AX:$AX),"USA Air",_xlfn.XLOOKUP($A453,USA_Air!$C:$C,USA_Air!$BE:$BE),"USA Amazon",_xlfn.XLOOKUP($A453,USA_Amazon_Air!$C:$C,USA_Amazon_Air!$BE:$BE),"UK",_xlfn.XLOOKUP($A453,UK_Order!$C:$C,UK_Order!$BE:$BE),"MENA",_xlfn.XLOOKUP($A453,MENA_Order!$C:$C,MENA_Order!$BE:$BE),0),0))</f>
        <v>0</v>
      </c>
      <c r="H453" s="2">
        <f t="shared" si="21"/>
        <v>0</v>
      </c>
      <c r="I453" s="4">
        <f t="shared" si="22"/>
        <v>0</v>
      </c>
      <c r="J453">
        <f t="shared" si="23"/>
        <v>59</v>
      </c>
    </row>
    <row r="454" spans="1:10" hidden="1">
      <c r="A454" t="str">
        <f t="array" ref="A454">IFERROR(INDEX(Summary!$D:$D,$J454)&amp;"","")</f>
        <v>FG00263</v>
      </c>
      <c r="B454" t="str">
        <f t="array" ref="B454">IF($A454="","",INDEX(Summary!$E:$E,$J454))</f>
        <v>Tur (Pigeon Pea) Dal, Unpolished Desi Variety - 500gm</v>
      </c>
      <c r="C454" t="str">
        <f t="array" ref="C454">IF($A454="","",INDEX(Summary!$B:$B,$J454))</f>
        <v>Raw_Agri</v>
      </c>
      <c r="D454" t="str">
        <f t="array" ref="D454">IF($A454="","",INDEX(Summary!$C:$C,$J454))</f>
        <v>C6</v>
      </c>
      <c r="E454" t="str">
        <f t="array" ref="E454">IF($A454="","",INDEX(Summary!$G$2:$N$2,MOD(ROW()-2,8)+1))</f>
        <v>USA Air</v>
      </c>
      <c r="F454" s="2">
        <f t="array" ref="F454">IF($A454="",0,IFERROR(INDEX(Summary!$G$3:$N$62,$J454-2,MOD(ROW()-2,8)+1),0))</f>
        <v>0</v>
      </c>
      <c r="G454" s="2">
        <f t="array" ref="G454">IF($A454="",0,IFERROR(_xlfn.SWITCH($E454,"MRP (Domestic)",_xlfn.XLOOKUP($A454,Domestic!$C:$C,Domestic!$BE:$BE),"ROW Manjari",_xlfn.XLOOKUP($A454,ROW_Manjari!$C:$C,ROW_Manjari!$BE:$BE),"USA Sea",_xlfn.XLOOKUP($A454,USA_Sea!$C:$C,USA_Sea!$BE:$BE),"Amazon USA Sea",_xlfn.XLOOKUP($A454,Amazon_USA_Sea!$C:$C,Amazon_USA_Sea!$AX:$AX),"USA Air",_xlfn.XLOOKUP($A454,USA_Air!$C:$C,USA_Air!$BE:$BE),"USA Amazon",_xlfn.XLOOKUP($A454,USA_Amazon_Air!$C:$C,USA_Amazon_Air!$BE:$BE),"UK",_xlfn.XLOOKUP($A454,UK_Order!$C:$C,UK_Order!$BE:$BE),"MENA",_xlfn.XLOOKUP($A454,MENA_Order!$C:$C,MENA_Order!$BE:$BE),0),0))</f>
        <v>0</v>
      </c>
      <c r="H454" s="2">
        <f t="shared" si="21"/>
        <v>0</v>
      </c>
      <c r="I454" s="4">
        <f t="shared" si="22"/>
        <v>0</v>
      </c>
      <c r="J454">
        <f t="shared" si="23"/>
        <v>59</v>
      </c>
    </row>
    <row r="455" spans="1:10" hidden="1">
      <c r="A455" t="str">
        <f t="array" ref="A455">IFERROR(INDEX(Summary!$D:$D,$J455)&amp;"","")</f>
        <v>FG00263</v>
      </c>
      <c r="B455" t="str">
        <f t="array" ref="B455">IF($A455="","",INDEX(Summary!$E:$E,$J455))</f>
        <v>Tur (Pigeon Pea) Dal, Unpolished Desi Variety - 500gm</v>
      </c>
      <c r="C455" t="str">
        <f t="array" ref="C455">IF($A455="","",INDEX(Summary!$B:$B,$J455))</f>
        <v>Raw_Agri</v>
      </c>
      <c r="D455" t="str">
        <f t="array" ref="D455">IF($A455="","",INDEX(Summary!$C:$C,$J455))</f>
        <v>C6</v>
      </c>
      <c r="E455" t="str">
        <f t="array" ref="E455">IF($A455="","",INDEX(Summary!$G$2:$N$2,MOD(ROW()-2,8)+1))</f>
        <v>USA Amazon</v>
      </c>
      <c r="F455" s="2">
        <f t="array" ref="F455">IF($A455="",0,IFERROR(INDEX(Summary!$G$3:$N$62,$J455-2,MOD(ROW()-2,8)+1),0))</f>
        <v>0</v>
      </c>
      <c r="G455" s="2">
        <f t="array" ref="G455">IF($A455="",0,IFERROR(_xlfn.SWITCH($E455,"MRP (Domestic)",_xlfn.XLOOKUP($A455,Domestic!$C:$C,Domestic!$BE:$BE),"ROW Manjari",_xlfn.XLOOKUP($A455,ROW_Manjari!$C:$C,ROW_Manjari!$BE:$BE),"USA Sea",_xlfn.XLOOKUP($A455,USA_Sea!$C:$C,USA_Sea!$BE:$BE),"Amazon USA Sea",_xlfn.XLOOKUP($A455,Amazon_USA_Sea!$C:$C,Amazon_USA_Sea!$AX:$AX),"USA Air",_xlfn.XLOOKUP($A455,USA_Air!$C:$C,USA_Air!$BE:$BE),"USA Amazon",_xlfn.XLOOKUP($A455,USA_Amazon_Air!$C:$C,USA_Amazon_Air!$BE:$BE),"UK",_xlfn.XLOOKUP($A455,UK_Order!$C:$C,UK_Order!$BE:$BE),"MENA",_xlfn.XLOOKUP($A455,MENA_Order!$C:$C,MENA_Order!$BE:$BE),0),0))</f>
        <v>0</v>
      </c>
      <c r="H455" s="2">
        <f t="shared" si="21"/>
        <v>0</v>
      </c>
      <c r="I455" s="4">
        <f t="shared" si="22"/>
        <v>0</v>
      </c>
      <c r="J455">
        <f t="shared" si="23"/>
        <v>59</v>
      </c>
    </row>
    <row r="456" spans="1:10" hidden="1">
      <c r="A456" t="str">
        <f t="array" ref="A456">IFERROR(INDEX(Summary!$D:$D,$J456)&amp;"","")</f>
        <v>FG00263</v>
      </c>
      <c r="B456" t="str">
        <f t="array" ref="B456">IF($A456="","",INDEX(Summary!$E:$E,$J456))</f>
        <v>Tur (Pigeon Pea) Dal, Unpolished Desi Variety - 500gm</v>
      </c>
      <c r="C456" t="str">
        <f t="array" ref="C456">IF($A456="","",INDEX(Summary!$B:$B,$J456))</f>
        <v>Raw_Agri</v>
      </c>
      <c r="D456" t="str">
        <f t="array" ref="D456">IF($A456="","",INDEX(Summary!$C:$C,$J456))</f>
        <v>C6</v>
      </c>
      <c r="E456" t="str">
        <f t="array" ref="E456">IF($A456="","",INDEX(Summary!$G$2:$N$2,MOD(ROW()-2,8)+1))</f>
        <v>UK</v>
      </c>
      <c r="F456" s="2">
        <f t="array" ref="F456">IF($A456="",0,IFERROR(INDEX(Summary!$G$3:$N$62,$J456-2,MOD(ROW()-2,8)+1),0))</f>
        <v>0</v>
      </c>
      <c r="G456" s="2">
        <f t="array" ref="G456">IF($A456="",0,IFERROR(_xlfn.SWITCH($E456,"MRP (Domestic)",_xlfn.XLOOKUP($A456,Domestic!$C:$C,Domestic!$BE:$BE),"ROW Manjari",_xlfn.XLOOKUP($A456,ROW_Manjari!$C:$C,ROW_Manjari!$BE:$BE),"USA Sea",_xlfn.XLOOKUP($A456,USA_Sea!$C:$C,USA_Sea!$BE:$BE),"Amazon USA Sea",_xlfn.XLOOKUP($A456,Amazon_USA_Sea!$C:$C,Amazon_USA_Sea!$AX:$AX),"USA Air",_xlfn.XLOOKUP($A456,USA_Air!$C:$C,USA_Air!$BE:$BE),"USA Amazon",_xlfn.XLOOKUP($A456,USA_Amazon_Air!$C:$C,USA_Amazon_Air!$BE:$BE),"UK",_xlfn.XLOOKUP($A456,UK_Order!$C:$C,UK_Order!$BE:$BE),"MENA",_xlfn.XLOOKUP($A456,MENA_Order!$C:$C,MENA_Order!$BE:$BE),0),0))</f>
        <v>0</v>
      </c>
      <c r="H456" s="2">
        <f t="shared" si="21"/>
        <v>0</v>
      </c>
      <c r="I456" s="4">
        <f t="shared" si="22"/>
        <v>0</v>
      </c>
      <c r="J456">
        <f t="shared" si="23"/>
        <v>59</v>
      </c>
    </row>
    <row r="457" spans="1:10">
      <c r="A457" t="str">
        <f t="array" ref="A457">IFERROR(INDEX(Summary!$D:$D,$J457)&amp;"","")</f>
        <v>FG00263</v>
      </c>
      <c r="B457" t="str">
        <f t="array" ref="B457">IF($A457="","",INDEX(Summary!$E:$E,$J457))</f>
        <v>Tur (Pigeon Pea) Dal, Unpolished Desi Variety - 500gm</v>
      </c>
      <c r="C457" t="str">
        <f t="array" ref="C457">IF($A457="","",INDEX(Summary!$B:$B,$J457))</f>
        <v>Raw_Agri</v>
      </c>
      <c r="D457" t="str">
        <f t="array" ref="D457">IF($A457="","",INDEX(Summary!$C:$C,$J457))</f>
        <v>C6</v>
      </c>
      <c r="E457" t="str">
        <f t="array" ref="E457">IF($A457="","",INDEX(Summary!$G$2:$N$2,MOD(ROW()-2,8)+1))</f>
        <v>MENA</v>
      </c>
      <c r="F457" s="2">
        <f t="array" ref="F457">IF($A457="",0,IFERROR(INDEX(Summary!$G$3:$N$62,$J457-2,MOD(ROW()-2,8)+1),0))</f>
        <v>0</v>
      </c>
      <c r="G457" s="2">
        <f t="array" ref="G457">IF($A457="",0,IFERROR(_xlfn.SWITCH($E457,"MRP (Domestic)",_xlfn.XLOOKUP($A457,Domestic!$C:$C,Domestic!$BE:$BE),"ROW Manjari",_xlfn.XLOOKUP($A457,ROW_Manjari!$C:$C,ROW_Manjari!$BE:$BE),"USA Sea",_xlfn.XLOOKUP($A457,USA_Sea!$C:$C,USA_Sea!$BE:$BE),"Amazon USA Sea",_xlfn.XLOOKUP($A457,Amazon_USA_Sea!$C:$C,Amazon_USA_Sea!$AX:$AX),"USA Air",_xlfn.XLOOKUP($A457,USA_Air!$C:$C,USA_Air!$BE:$BE),"USA Amazon",_xlfn.XLOOKUP($A457,USA_Amazon_Air!$C:$C,USA_Amazon_Air!$BE:$BE),"UK",_xlfn.XLOOKUP($A457,UK_Order!$C:$C,UK_Order!$BE:$BE),"MENA",_xlfn.XLOOKUP($A457,MENA_Order!$C:$C,MENA_Order!$BE:$BE),0),0))</f>
        <v>0</v>
      </c>
      <c r="H457" s="2">
        <f t="shared" si="21"/>
        <v>0</v>
      </c>
      <c r="I457" s="4">
        <f t="shared" si="22"/>
        <v>0</v>
      </c>
      <c r="J457">
        <f t="shared" si="23"/>
        <v>59</v>
      </c>
    </row>
    <row r="458" spans="1:10" hidden="1">
      <c r="A458" t="str">
        <f t="array" ref="A458">IFERROR(INDEX(Summary!$D:$D,$J458)&amp;"","")</f>
        <v>FG00165</v>
      </c>
      <c r="B458" t="str">
        <f t="array" ref="B458">IF($A458="","",INDEX(Summary!$E:$E,$J458))</f>
        <v>Moong Dal - 500gm</v>
      </c>
      <c r="C458" t="str">
        <f t="array" ref="C458">IF($A458="","",INDEX(Summary!$B:$B,$J458))</f>
        <v>Raw_Agri</v>
      </c>
      <c r="D458" t="str">
        <f t="array" ref="D458">IF($A458="","",INDEX(Summary!$C:$C,$J458))</f>
        <v>C6</v>
      </c>
      <c r="E458" t="str">
        <f t="array" ref="E458">IF($A458="","",INDEX(Summary!$G$2:$N$2,MOD(ROW()-2,8)+1))</f>
        <v>MRP (Domestic)</v>
      </c>
      <c r="F458" s="2">
        <f t="array" ref="F458">IF($A458="",0,IFERROR(INDEX(Summary!$G$3:$N$62,$J458-2,MOD(ROW()-2,8)+1),0))</f>
        <v>1360</v>
      </c>
      <c r="G458" s="2">
        <f t="array" ref="G458">IF($A458="",0,IFERROR(_xlfn.SWITCH($E458,"MRP (Domestic)",_xlfn.XLOOKUP($A458,Domestic!$C:$C,Domestic!$BE:$BE),"ROW Manjari",_xlfn.XLOOKUP($A458,ROW_Manjari!$C:$C,ROW_Manjari!$BE:$BE),"USA Sea",_xlfn.XLOOKUP($A458,USA_Sea!$C:$C,USA_Sea!$BE:$BE),"Amazon USA Sea",_xlfn.XLOOKUP($A458,Amazon_USA_Sea!$C:$C,Amazon_USA_Sea!$AX:$AX),"USA Air",_xlfn.XLOOKUP($A458,USA_Air!$C:$C,USA_Air!$BE:$BE),"USA Amazon",_xlfn.XLOOKUP($A458,USA_Amazon_Air!$C:$C,USA_Amazon_Air!$BE:$BE),"UK",_xlfn.XLOOKUP($A458,UK_Order!$C:$C,UK_Order!$BE:$BE),"MENA",_xlfn.XLOOKUP($A458,MENA_Order!$C:$C,MENA_Order!$BE:$BE),0),0))</f>
        <v>1097</v>
      </c>
      <c r="H458" s="2">
        <f t="shared" si="21"/>
        <v>263</v>
      </c>
      <c r="I458" s="4">
        <f t="shared" si="22"/>
        <v>0.80661764705882355</v>
      </c>
      <c r="J458">
        <f t="shared" si="23"/>
        <v>60</v>
      </c>
    </row>
    <row r="459" spans="1:10" hidden="1">
      <c r="A459" t="str">
        <f t="array" ref="A459">IFERROR(INDEX(Summary!$D:$D,$J459)&amp;"","")</f>
        <v>FG00165</v>
      </c>
      <c r="B459" t="str">
        <f t="array" ref="B459">IF($A459="","",INDEX(Summary!$E:$E,$J459))</f>
        <v>Moong Dal - 500gm</v>
      </c>
      <c r="C459" t="str">
        <f t="array" ref="C459">IF($A459="","",INDEX(Summary!$B:$B,$J459))</f>
        <v>Raw_Agri</v>
      </c>
      <c r="D459" t="str">
        <f t="array" ref="D459">IF($A459="","",INDEX(Summary!$C:$C,$J459))</f>
        <v>C6</v>
      </c>
      <c r="E459" t="str">
        <f t="array" ref="E459">IF($A459="","",INDEX(Summary!$G$2:$N$2,MOD(ROW()-2,8)+1))</f>
        <v>ROW Manjari</v>
      </c>
      <c r="F459" s="2">
        <f t="array" ref="F459">IF($A459="",0,IFERROR(INDEX(Summary!$G$3:$N$62,$J459-2,MOD(ROW()-2,8)+1),0))</f>
        <v>0</v>
      </c>
      <c r="G459" s="2">
        <f t="array" ref="G459">IF($A459="",0,IFERROR(_xlfn.SWITCH($E459,"MRP (Domestic)",_xlfn.XLOOKUP($A459,Domestic!$C:$C,Domestic!$BE:$BE),"ROW Manjari",_xlfn.XLOOKUP($A459,ROW_Manjari!$C:$C,ROW_Manjari!$BE:$BE),"USA Sea",_xlfn.XLOOKUP($A459,USA_Sea!$C:$C,USA_Sea!$BE:$BE),"Amazon USA Sea",_xlfn.XLOOKUP($A459,Amazon_USA_Sea!$C:$C,Amazon_USA_Sea!$AX:$AX),"USA Air",_xlfn.XLOOKUP($A459,USA_Air!$C:$C,USA_Air!$BE:$BE),"USA Amazon",_xlfn.XLOOKUP($A459,USA_Amazon_Air!$C:$C,USA_Amazon_Air!$BE:$BE),"UK",_xlfn.XLOOKUP($A459,UK_Order!$C:$C,UK_Order!$BE:$BE),"MENA",_xlfn.XLOOKUP($A459,MENA_Order!$C:$C,MENA_Order!$BE:$BE),0),0))</f>
        <v>0</v>
      </c>
      <c r="H459" s="2">
        <f t="shared" si="21"/>
        <v>0</v>
      </c>
      <c r="I459" s="4">
        <f t="shared" si="22"/>
        <v>0</v>
      </c>
      <c r="J459">
        <f t="shared" si="23"/>
        <v>60</v>
      </c>
    </row>
    <row r="460" spans="1:10" hidden="1">
      <c r="A460" t="str">
        <f t="array" ref="A460">IFERROR(INDEX(Summary!$D:$D,$J460)&amp;"","")</f>
        <v>FG00165</v>
      </c>
      <c r="B460" t="str">
        <f t="array" ref="B460">IF($A460="","",INDEX(Summary!$E:$E,$J460))</f>
        <v>Moong Dal - 500gm</v>
      </c>
      <c r="C460" t="str">
        <f t="array" ref="C460">IF($A460="","",INDEX(Summary!$B:$B,$J460))</f>
        <v>Raw_Agri</v>
      </c>
      <c r="D460" t="str">
        <f t="array" ref="D460">IF($A460="","",INDEX(Summary!$C:$C,$J460))</f>
        <v>C6</v>
      </c>
      <c r="E460" t="str">
        <f t="array" ref="E460">IF($A460="","",INDEX(Summary!$G$2:$N$2,MOD(ROW()-2,8)+1))</f>
        <v>USA Sea</v>
      </c>
      <c r="F460" s="2">
        <f t="array" ref="F460">IF($A460="",0,IFERROR(INDEX(Summary!$G$3:$N$62,$J460-2,MOD(ROW()-2,8)+1),0))</f>
        <v>0</v>
      </c>
      <c r="G460" s="2">
        <f t="array" ref="G460">IF($A460="",0,IFERROR(_xlfn.SWITCH($E460,"MRP (Domestic)",_xlfn.XLOOKUP($A460,Domestic!$C:$C,Domestic!$BE:$BE),"ROW Manjari",_xlfn.XLOOKUP($A460,ROW_Manjari!$C:$C,ROW_Manjari!$BE:$BE),"USA Sea",_xlfn.XLOOKUP($A460,USA_Sea!$C:$C,USA_Sea!$BE:$BE),"Amazon USA Sea",_xlfn.XLOOKUP($A460,Amazon_USA_Sea!$C:$C,Amazon_USA_Sea!$AX:$AX),"USA Air",_xlfn.XLOOKUP($A460,USA_Air!$C:$C,USA_Air!$BE:$BE),"USA Amazon",_xlfn.XLOOKUP($A460,USA_Amazon_Air!$C:$C,USA_Amazon_Air!$BE:$BE),"UK",_xlfn.XLOOKUP($A460,UK_Order!$C:$C,UK_Order!$BE:$BE),"MENA",_xlfn.XLOOKUP($A460,MENA_Order!$C:$C,MENA_Order!$BE:$BE),0),0))</f>
        <v>0</v>
      </c>
      <c r="H460" s="2">
        <f t="shared" si="21"/>
        <v>0</v>
      </c>
      <c r="I460" s="4">
        <f t="shared" si="22"/>
        <v>0</v>
      </c>
      <c r="J460">
        <f t="shared" si="23"/>
        <v>60</v>
      </c>
    </row>
    <row r="461" spans="1:10" hidden="1">
      <c r="A461" t="str">
        <f t="array" ref="A461">IFERROR(INDEX(Summary!$D:$D,$J461)&amp;"","")</f>
        <v>FG00165</v>
      </c>
      <c r="B461" t="str">
        <f t="array" ref="B461">IF($A461="","",INDEX(Summary!$E:$E,$J461))</f>
        <v>Moong Dal - 500gm</v>
      </c>
      <c r="C461" t="str">
        <f t="array" ref="C461">IF($A461="","",INDEX(Summary!$B:$B,$J461))</f>
        <v>Raw_Agri</v>
      </c>
      <c r="D461" t="str">
        <f t="array" ref="D461">IF($A461="","",INDEX(Summary!$C:$C,$J461))</f>
        <v>C6</v>
      </c>
      <c r="E461" t="str">
        <f t="array" ref="E461">IF($A461="","",INDEX(Summary!$G$2:$N$2,MOD(ROW()-2,8)+1))</f>
        <v>Amazon USA Sea</v>
      </c>
      <c r="F461" s="2">
        <f t="array" ref="F461">IF($A461="",0,IFERROR(INDEX(Summary!$G$3:$N$62,$J461-2,MOD(ROW()-2,8)+1),0))</f>
        <v>0</v>
      </c>
      <c r="G461" s="2">
        <f t="array" ref="G461">IF($A461="",0,IFERROR(_xlfn.SWITCH($E461,"MRP (Domestic)",_xlfn.XLOOKUP($A461,Domestic!$C:$C,Domestic!$BE:$BE),"ROW Manjari",_xlfn.XLOOKUP($A461,ROW_Manjari!$C:$C,ROW_Manjari!$BE:$BE),"USA Sea",_xlfn.XLOOKUP($A461,USA_Sea!$C:$C,USA_Sea!$BE:$BE),"Amazon USA Sea",_xlfn.XLOOKUP($A461,Amazon_USA_Sea!$C:$C,Amazon_USA_Sea!$AX:$AX),"USA Air",_xlfn.XLOOKUP($A461,USA_Air!$C:$C,USA_Air!$BE:$BE),"USA Amazon",_xlfn.XLOOKUP($A461,USA_Amazon_Air!$C:$C,USA_Amazon_Air!$BE:$BE),"UK",_xlfn.XLOOKUP($A461,UK_Order!$C:$C,UK_Order!$BE:$BE),"MENA",_xlfn.XLOOKUP($A461,MENA_Order!$C:$C,MENA_Order!$BE:$BE),0),0))</f>
        <v>0</v>
      </c>
      <c r="H461" s="2">
        <f t="shared" si="21"/>
        <v>0</v>
      </c>
      <c r="I461" s="4">
        <f t="shared" si="22"/>
        <v>0</v>
      </c>
      <c r="J461">
        <f t="shared" si="23"/>
        <v>60</v>
      </c>
    </row>
    <row r="462" spans="1:10" hidden="1">
      <c r="A462" t="str">
        <f t="array" ref="A462">IFERROR(INDEX(Summary!$D:$D,$J462)&amp;"","")</f>
        <v>FG00165</v>
      </c>
      <c r="B462" t="str">
        <f t="array" ref="B462">IF($A462="","",INDEX(Summary!$E:$E,$J462))</f>
        <v>Moong Dal - 500gm</v>
      </c>
      <c r="C462" t="str">
        <f t="array" ref="C462">IF($A462="","",INDEX(Summary!$B:$B,$J462))</f>
        <v>Raw_Agri</v>
      </c>
      <c r="D462" t="str">
        <f t="array" ref="D462">IF($A462="","",INDEX(Summary!$C:$C,$J462))</f>
        <v>C6</v>
      </c>
      <c r="E462" t="str">
        <f t="array" ref="E462">IF($A462="","",INDEX(Summary!$G$2:$N$2,MOD(ROW()-2,8)+1))</f>
        <v>USA Air</v>
      </c>
      <c r="F462" s="2">
        <f t="array" ref="F462">IF($A462="",0,IFERROR(INDEX(Summary!$G$3:$N$62,$J462-2,MOD(ROW()-2,8)+1),0))</f>
        <v>0</v>
      </c>
      <c r="G462" s="2">
        <f t="array" ref="G462">IF($A462="",0,IFERROR(_xlfn.SWITCH($E462,"MRP (Domestic)",_xlfn.XLOOKUP($A462,Domestic!$C:$C,Domestic!$BE:$BE),"ROW Manjari",_xlfn.XLOOKUP($A462,ROW_Manjari!$C:$C,ROW_Manjari!$BE:$BE),"USA Sea",_xlfn.XLOOKUP($A462,USA_Sea!$C:$C,USA_Sea!$BE:$BE),"Amazon USA Sea",_xlfn.XLOOKUP($A462,Amazon_USA_Sea!$C:$C,Amazon_USA_Sea!$AX:$AX),"USA Air",_xlfn.XLOOKUP($A462,USA_Air!$C:$C,USA_Air!$BE:$BE),"USA Amazon",_xlfn.XLOOKUP($A462,USA_Amazon_Air!$C:$C,USA_Amazon_Air!$BE:$BE),"UK",_xlfn.XLOOKUP($A462,UK_Order!$C:$C,UK_Order!$BE:$BE),"MENA",_xlfn.XLOOKUP($A462,MENA_Order!$C:$C,MENA_Order!$BE:$BE),0),0))</f>
        <v>0</v>
      </c>
      <c r="H462" s="2">
        <f t="shared" si="21"/>
        <v>0</v>
      </c>
      <c r="I462" s="4">
        <f t="shared" si="22"/>
        <v>0</v>
      </c>
      <c r="J462">
        <f t="shared" si="23"/>
        <v>60</v>
      </c>
    </row>
    <row r="463" spans="1:10" hidden="1">
      <c r="A463" t="str">
        <f t="array" ref="A463">IFERROR(INDEX(Summary!$D:$D,$J463)&amp;"","")</f>
        <v>FG00165</v>
      </c>
      <c r="B463" t="str">
        <f t="array" ref="B463">IF($A463="","",INDEX(Summary!$E:$E,$J463))</f>
        <v>Moong Dal - 500gm</v>
      </c>
      <c r="C463" t="str">
        <f t="array" ref="C463">IF($A463="","",INDEX(Summary!$B:$B,$J463))</f>
        <v>Raw_Agri</v>
      </c>
      <c r="D463" t="str">
        <f t="array" ref="D463">IF($A463="","",INDEX(Summary!$C:$C,$J463))</f>
        <v>C6</v>
      </c>
      <c r="E463" t="str">
        <f t="array" ref="E463">IF($A463="","",INDEX(Summary!$G$2:$N$2,MOD(ROW()-2,8)+1))</f>
        <v>USA Amazon</v>
      </c>
      <c r="F463" s="2">
        <f t="array" ref="F463">IF($A463="",0,IFERROR(INDEX(Summary!$G$3:$N$62,$J463-2,MOD(ROW()-2,8)+1),0))</f>
        <v>0</v>
      </c>
      <c r="G463" s="2">
        <f t="array" ref="G463">IF($A463="",0,IFERROR(_xlfn.SWITCH($E463,"MRP (Domestic)",_xlfn.XLOOKUP($A463,Domestic!$C:$C,Domestic!$BE:$BE),"ROW Manjari",_xlfn.XLOOKUP($A463,ROW_Manjari!$C:$C,ROW_Manjari!$BE:$BE),"USA Sea",_xlfn.XLOOKUP($A463,USA_Sea!$C:$C,USA_Sea!$BE:$BE),"Amazon USA Sea",_xlfn.XLOOKUP($A463,Amazon_USA_Sea!$C:$C,Amazon_USA_Sea!$AX:$AX),"USA Air",_xlfn.XLOOKUP($A463,USA_Air!$C:$C,USA_Air!$BE:$BE),"USA Amazon",_xlfn.XLOOKUP($A463,USA_Amazon_Air!$C:$C,USA_Amazon_Air!$BE:$BE),"UK",_xlfn.XLOOKUP($A463,UK_Order!$C:$C,UK_Order!$BE:$BE),"MENA",_xlfn.XLOOKUP($A463,MENA_Order!$C:$C,MENA_Order!$BE:$BE),0),0))</f>
        <v>0</v>
      </c>
      <c r="H463" s="2">
        <f t="shared" si="21"/>
        <v>0</v>
      </c>
      <c r="I463" s="4">
        <f t="shared" si="22"/>
        <v>0</v>
      </c>
      <c r="J463">
        <f t="shared" si="23"/>
        <v>60</v>
      </c>
    </row>
    <row r="464" spans="1:10" hidden="1">
      <c r="A464" t="str">
        <f t="array" ref="A464">IFERROR(INDEX(Summary!$D:$D,$J464)&amp;"","")</f>
        <v>FG00165</v>
      </c>
      <c r="B464" t="str">
        <f t="array" ref="B464">IF($A464="","",INDEX(Summary!$E:$E,$J464))</f>
        <v>Moong Dal - 500gm</v>
      </c>
      <c r="C464" t="str">
        <f t="array" ref="C464">IF($A464="","",INDEX(Summary!$B:$B,$J464))</f>
        <v>Raw_Agri</v>
      </c>
      <c r="D464" t="str">
        <f t="array" ref="D464">IF($A464="","",INDEX(Summary!$C:$C,$J464))</f>
        <v>C6</v>
      </c>
      <c r="E464" t="str">
        <f t="array" ref="E464">IF($A464="","",INDEX(Summary!$G$2:$N$2,MOD(ROW()-2,8)+1))</f>
        <v>UK</v>
      </c>
      <c r="F464" s="2">
        <f t="array" ref="F464">IF($A464="",0,IFERROR(INDEX(Summary!$G$3:$N$62,$J464-2,MOD(ROW()-2,8)+1),0))</f>
        <v>0</v>
      </c>
      <c r="G464" s="2">
        <f t="array" ref="G464">IF($A464="",0,IFERROR(_xlfn.SWITCH($E464,"MRP (Domestic)",_xlfn.XLOOKUP($A464,Domestic!$C:$C,Domestic!$BE:$BE),"ROW Manjari",_xlfn.XLOOKUP($A464,ROW_Manjari!$C:$C,ROW_Manjari!$BE:$BE),"USA Sea",_xlfn.XLOOKUP($A464,USA_Sea!$C:$C,USA_Sea!$BE:$BE),"Amazon USA Sea",_xlfn.XLOOKUP($A464,Amazon_USA_Sea!$C:$C,Amazon_USA_Sea!$AX:$AX),"USA Air",_xlfn.XLOOKUP($A464,USA_Air!$C:$C,USA_Air!$BE:$BE),"USA Amazon",_xlfn.XLOOKUP($A464,USA_Amazon_Air!$C:$C,USA_Amazon_Air!$BE:$BE),"UK",_xlfn.XLOOKUP($A464,UK_Order!$C:$C,UK_Order!$BE:$BE),"MENA",_xlfn.XLOOKUP($A464,MENA_Order!$C:$C,MENA_Order!$BE:$BE),0),0))</f>
        <v>0</v>
      </c>
      <c r="H464" s="2">
        <f t="shared" si="21"/>
        <v>0</v>
      </c>
      <c r="I464" s="4">
        <f t="shared" si="22"/>
        <v>0</v>
      </c>
      <c r="J464">
        <f t="shared" si="23"/>
        <v>60</v>
      </c>
    </row>
    <row r="465" spans="1:10">
      <c r="A465" t="str">
        <f t="array" ref="A465">IFERROR(INDEX(Summary!$D:$D,$J465)&amp;"","")</f>
        <v>FG00165</v>
      </c>
      <c r="B465" t="str">
        <f t="array" ref="B465">IF($A465="","",INDEX(Summary!$E:$E,$J465))</f>
        <v>Moong Dal - 500gm</v>
      </c>
      <c r="C465" t="str">
        <f t="array" ref="C465">IF($A465="","",INDEX(Summary!$B:$B,$J465))</f>
        <v>Raw_Agri</v>
      </c>
      <c r="D465" t="str">
        <f t="array" ref="D465">IF($A465="","",INDEX(Summary!$C:$C,$J465))</f>
        <v>C6</v>
      </c>
      <c r="E465" t="str">
        <f t="array" ref="E465">IF($A465="","",INDEX(Summary!$G$2:$N$2,MOD(ROW()-2,8)+1))</f>
        <v>MENA</v>
      </c>
      <c r="F465" s="2">
        <f t="array" ref="F465">IF($A465="",0,IFERROR(INDEX(Summary!$G$3:$N$62,$J465-2,MOD(ROW()-2,8)+1),0))</f>
        <v>0</v>
      </c>
      <c r="G465" s="2">
        <f t="array" ref="G465">IF($A465="",0,IFERROR(_xlfn.SWITCH($E465,"MRP (Domestic)",_xlfn.XLOOKUP($A465,Domestic!$C:$C,Domestic!$BE:$BE),"ROW Manjari",_xlfn.XLOOKUP($A465,ROW_Manjari!$C:$C,ROW_Manjari!$BE:$BE),"USA Sea",_xlfn.XLOOKUP($A465,USA_Sea!$C:$C,USA_Sea!$BE:$BE),"Amazon USA Sea",_xlfn.XLOOKUP($A465,Amazon_USA_Sea!$C:$C,Amazon_USA_Sea!$AX:$AX),"USA Air",_xlfn.XLOOKUP($A465,USA_Air!$C:$C,USA_Air!$BE:$BE),"USA Amazon",_xlfn.XLOOKUP($A465,USA_Amazon_Air!$C:$C,USA_Amazon_Air!$BE:$BE),"UK",_xlfn.XLOOKUP($A465,UK_Order!$C:$C,UK_Order!$BE:$BE),"MENA",_xlfn.XLOOKUP($A465,MENA_Order!$C:$C,MENA_Order!$BE:$BE),0),0))</f>
        <v>0</v>
      </c>
      <c r="H465" s="2">
        <f t="shared" si="21"/>
        <v>0</v>
      </c>
      <c r="I465" s="4">
        <f t="shared" si="22"/>
        <v>0</v>
      </c>
      <c r="J465">
        <f t="shared" si="23"/>
        <v>60</v>
      </c>
    </row>
    <row r="466" spans="1:10" hidden="1">
      <c r="A466" t="str">
        <f t="array" ref="A466">IFERROR(INDEX(Summary!$D:$D,$J466)&amp;"","")</f>
        <v>FG00745</v>
      </c>
      <c r="B466" t="str">
        <f t="array" ref="B466">IF($A466="","",INDEX(Summary!$E:$E,$J466))</f>
        <v>Forest Honey - 100gm - Units</v>
      </c>
      <c r="C466" t="str">
        <f t="array" ref="C466">IF($A466="","",INDEX(Summary!$B:$B,$J466))</f>
        <v>Honey</v>
      </c>
      <c r="D466" t="str">
        <f t="array" ref="D466">IF($A466="","",INDEX(Summary!$C:$C,$J466))</f>
        <v>C39</v>
      </c>
      <c r="E466" t="str">
        <f t="array" ref="E466">IF($A466="","",INDEX(Summary!$G$2:$N$2,MOD(ROW()-2,8)+1))</f>
        <v>MRP (Domestic)</v>
      </c>
      <c r="F466" s="2">
        <f t="array" ref="F466">IF($A466="",0,IFERROR(INDEX(Summary!$G$3:$N$62,$J466-2,MOD(ROW()-2,8)+1),0))</f>
        <v>0</v>
      </c>
      <c r="G466" s="2">
        <f t="array" ref="G466">IF($A466="",0,IFERROR(_xlfn.SWITCH($E466,"MRP (Domestic)",_xlfn.XLOOKUP($A466,Domestic!$C:$C,Domestic!$BE:$BE),"ROW Manjari",_xlfn.XLOOKUP($A466,ROW_Manjari!$C:$C,ROW_Manjari!$BE:$BE),"USA Sea",_xlfn.XLOOKUP($A466,USA_Sea!$C:$C,USA_Sea!$BE:$BE),"Amazon USA Sea",_xlfn.XLOOKUP($A466,Amazon_USA_Sea!$C:$C,Amazon_USA_Sea!$AX:$AX),"USA Air",_xlfn.XLOOKUP($A466,USA_Air!$C:$C,USA_Air!$BE:$BE),"USA Amazon",_xlfn.XLOOKUP($A466,USA_Amazon_Air!$C:$C,USA_Amazon_Air!$BE:$BE),"UK",_xlfn.XLOOKUP($A466,UK_Order!$C:$C,UK_Order!$BE:$BE),"MENA",_xlfn.XLOOKUP($A466,MENA_Order!$C:$C,MENA_Order!$BE:$BE),0),0))</f>
        <v>3321</v>
      </c>
      <c r="H466" s="2">
        <f t="shared" si="21"/>
        <v>0</v>
      </c>
      <c r="I466" s="4">
        <f t="shared" si="22"/>
        <v>0</v>
      </c>
      <c r="J466">
        <f t="shared" si="23"/>
        <v>61</v>
      </c>
    </row>
    <row r="467" spans="1:10" hidden="1">
      <c r="A467" t="str">
        <f t="array" ref="A467">IFERROR(INDEX(Summary!$D:$D,$J467)&amp;"","")</f>
        <v>FG00745</v>
      </c>
      <c r="B467" t="str">
        <f t="array" ref="B467">IF($A467="","",INDEX(Summary!$E:$E,$J467))</f>
        <v>Forest Honey - 100gm - Units</v>
      </c>
      <c r="C467" t="str">
        <f t="array" ref="C467">IF($A467="","",INDEX(Summary!$B:$B,$J467))</f>
        <v>Honey</v>
      </c>
      <c r="D467" t="str">
        <f t="array" ref="D467">IF($A467="","",INDEX(Summary!$C:$C,$J467))</f>
        <v>C39</v>
      </c>
      <c r="E467" t="str">
        <f t="array" ref="E467">IF($A467="","",INDEX(Summary!$G$2:$N$2,MOD(ROW()-2,8)+1))</f>
        <v>ROW Manjari</v>
      </c>
      <c r="F467" s="2">
        <f t="array" ref="F467">IF($A467="",0,IFERROR(INDEX(Summary!$G$3:$N$62,$J467-2,MOD(ROW()-2,8)+1),0))</f>
        <v>0</v>
      </c>
      <c r="G467" s="2">
        <f t="array" ref="G467">IF($A467="",0,IFERROR(_xlfn.SWITCH($E467,"MRP (Domestic)",_xlfn.XLOOKUP($A467,Domestic!$C:$C,Domestic!$BE:$BE),"ROW Manjari",_xlfn.XLOOKUP($A467,ROW_Manjari!$C:$C,ROW_Manjari!$BE:$BE),"USA Sea",_xlfn.XLOOKUP($A467,USA_Sea!$C:$C,USA_Sea!$BE:$BE),"Amazon USA Sea",_xlfn.XLOOKUP($A467,Amazon_USA_Sea!$C:$C,Amazon_USA_Sea!$AX:$AX),"USA Air",_xlfn.XLOOKUP($A467,USA_Air!$C:$C,USA_Air!$BE:$BE),"USA Amazon",_xlfn.XLOOKUP($A467,USA_Amazon_Air!$C:$C,USA_Amazon_Air!$BE:$BE),"UK",_xlfn.XLOOKUP($A467,UK_Order!$C:$C,UK_Order!$BE:$BE),"MENA",_xlfn.XLOOKUP($A467,MENA_Order!$C:$C,MENA_Order!$BE:$BE),0),0))</f>
        <v>0</v>
      </c>
      <c r="H467" s="2">
        <f t="shared" si="21"/>
        <v>0</v>
      </c>
      <c r="I467" s="4">
        <f t="shared" si="22"/>
        <v>0</v>
      </c>
      <c r="J467">
        <f t="shared" si="23"/>
        <v>61</v>
      </c>
    </row>
    <row r="468" spans="1:10" hidden="1">
      <c r="A468" t="str">
        <f t="array" ref="A468">IFERROR(INDEX(Summary!$D:$D,$J468)&amp;"","")</f>
        <v>FG00745</v>
      </c>
      <c r="B468" t="str">
        <f t="array" ref="B468">IF($A468="","",INDEX(Summary!$E:$E,$J468))</f>
        <v>Forest Honey - 100gm - Units</v>
      </c>
      <c r="C468" t="str">
        <f t="array" ref="C468">IF($A468="","",INDEX(Summary!$B:$B,$J468))</f>
        <v>Honey</v>
      </c>
      <c r="D468" t="str">
        <f t="array" ref="D468">IF($A468="","",INDEX(Summary!$C:$C,$J468))</f>
        <v>C39</v>
      </c>
      <c r="E468" t="str">
        <f t="array" ref="E468">IF($A468="","",INDEX(Summary!$G$2:$N$2,MOD(ROW()-2,8)+1))</f>
        <v>USA Sea</v>
      </c>
      <c r="F468" s="2">
        <f t="array" ref="F468">IF($A468="",0,IFERROR(INDEX(Summary!$G$3:$N$62,$J468-2,MOD(ROW()-2,8)+1),0))</f>
        <v>0</v>
      </c>
      <c r="G468" s="2">
        <f t="array" ref="G468">IF($A468="",0,IFERROR(_xlfn.SWITCH($E468,"MRP (Domestic)",_xlfn.XLOOKUP($A468,Domestic!$C:$C,Domestic!$BE:$BE),"ROW Manjari",_xlfn.XLOOKUP($A468,ROW_Manjari!$C:$C,ROW_Manjari!$BE:$BE),"USA Sea",_xlfn.XLOOKUP($A468,USA_Sea!$C:$C,USA_Sea!$BE:$BE),"Amazon USA Sea",_xlfn.XLOOKUP($A468,Amazon_USA_Sea!$C:$C,Amazon_USA_Sea!$AX:$AX),"USA Air",_xlfn.XLOOKUP($A468,USA_Air!$C:$C,USA_Air!$BE:$BE),"USA Amazon",_xlfn.XLOOKUP($A468,USA_Amazon_Air!$C:$C,USA_Amazon_Air!$BE:$BE),"UK",_xlfn.XLOOKUP($A468,UK_Order!$C:$C,UK_Order!$BE:$BE),"MENA",_xlfn.XLOOKUP($A468,MENA_Order!$C:$C,MENA_Order!$BE:$BE),0),0))</f>
        <v>0</v>
      </c>
      <c r="H468" s="2">
        <f t="shared" si="21"/>
        <v>0</v>
      </c>
      <c r="I468" s="4">
        <f t="shared" si="22"/>
        <v>0</v>
      </c>
      <c r="J468">
        <f t="shared" si="23"/>
        <v>61</v>
      </c>
    </row>
    <row r="469" spans="1:10" hidden="1">
      <c r="A469" t="str">
        <f t="array" ref="A469">IFERROR(INDEX(Summary!$D:$D,$J469)&amp;"","")</f>
        <v>FG00745</v>
      </c>
      <c r="B469" t="str">
        <f t="array" ref="B469">IF($A469="","",INDEX(Summary!$E:$E,$J469))</f>
        <v>Forest Honey - 100gm - Units</v>
      </c>
      <c r="C469" t="str">
        <f t="array" ref="C469">IF($A469="","",INDEX(Summary!$B:$B,$J469))</f>
        <v>Honey</v>
      </c>
      <c r="D469" t="str">
        <f t="array" ref="D469">IF($A469="","",INDEX(Summary!$C:$C,$J469))</f>
        <v>C39</v>
      </c>
      <c r="E469" t="str">
        <f t="array" ref="E469">IF($A469="","",INDEX(Summary!$G$2:$N$2,MOD(ROW()-2,8)+1))</f>
        <v>Amazon USA Sea</v>
      </c>
      <c r="F469" s="2">
        <f t="array" ref="F469">IF($A469="",0,IFERROR(INDEX(Summary!$G$3:$N$62,$J469-2,MOD(ROW()-2,8)+1),0))</f>
        <v>0</v>
      </c>
      <c r="G469" s="2">
        <f t="array" ref="G469">IF($A469="",0,IFERROR(_xlfn.SWITCH($E469,"MRP (Domestic)",_xlfn.XLOOKUP($A469,Domestic!$C:$C,Domestic!$BE:$BE),"ROW Manjari",_xlfn.XLOOKUP($A469,ROW_Manjari!$C:$C,ROW_Manjari!$BE:$BE),"USA Sea",_xlfn.XLOOKUP($A469,USA_Sea!$C:$C,USA_Sea!$BE:$BE),"Amazon USA Sea",_xlfn.XLOOKUP($A469,Amazon_USA_Sea!$C:$C,Amazon_USA_Sea!$AX:$AX),"USA Air",_xlfn.XLOOKUP($A469,USA_Air!$C:$C,USA_Air!$BE:$BE),"USA Amazon",_xlfn.XLOOKUP($A469,USA_Amazon_Air!$C:$C,USA_Amazon_Air!$BE:$BE),"UK",_xlfn.XLOOKUP($A469,UK_Order!$C:$C,UK_Order!$BE:$BE),"MENA",_xlfn.XLOOKUP($A469,MENA_Order!$C:$C,MENA_Order!$BE:$BE),0),0))</f>
        <v>0</v>
      </c>
      <c r="H469" s="2">
        <f t="shared" si="21"/>
        <v>0</v>
      </c>
      <c r="I469" s="4">
        <f t="shared" si="22"/>
        <v>0</v>
      </c>
      <c r="J469">
        <f t="shared" si="23"/>
        <v>61</v>
      </c>
    </row>
    <row r="470" spans="1:10" hidden="1">
      <c r="A470" t="str">
        <f t="array" ref="A470">IFERROR(INDEX(Summary!$D:$D,$J470)&amp;"","")</f>
        <v>FG00745</v>
      </c>
      <c r="B470" t="str">
        <f t="array" ref="B470">IF($A470="","",INDEX(Summary!$E:$E,$J470))</f>
        <v>Forest Honey - 100gm - Units</v>
      </c>
      <c r="C470" t="str">
        <f t="array" ref="C470">IF($A470="","",INDEX(Summary!$B:$B,$J470))</f>
        <v>Honey</v>
      </c>
      <c r="D470" t="str">
        <f t="array" ref="D470">IF($A470="","",INDEX(Summary!$C:$C,$J470))</f>
        <v>C39</v>
      </c>
      <c r="E470" t="str">
        <f t="array" ref="E470">IF($A470="","",INDEX(Summary!$G$2:$N$2,MOD(ROW()-2,8)+1))</f>
        <v>USA Air</v>
      </c>
      <c r="F470" s="2">
        <f t="array" ref="F470">IF($A470="",0,IFERROR(INDEX(Summary!$G$3:$N$62,$J470-2,MOD(ROW()-2,8)+1),0))</f>
        <v>0</v>
      </c>
      <c r="G470" s="2">
        <f t="array" ref="G470">IF($A470="",0,IFERROR(_xlfn.SWITCH($E470,"MRP (Domestic)",_xlfn.XLOOKUP($A470,Domestic!$C:$C,Domestic!$BE:$BE),"ROW Manjari",_xlfn.XLOOKUP($A470,ROW_Manjari!$C:$C,ROW_Manjari!$BE:$BE),"USA Sea",_xlfn.XLOOKUP($A470,USA_Sea!$C:$C,USA_Sea!$BE:$BE),"Amazon USA Sea",_xlfn.XLOOKUP($A470,Amazon_USA_Sea!$C:$C,Amazon_USA_Sea!$AX:$AX),"USA Air",_xlfn.XLOOKUP($A470,USA_Air!$C:$C,USA_Air!$BE:$BE),"USA Amazon",_xlfn.XLOOKUP($A470,USA_Amazon_Air!$C:$C,USA_Amazon_Air!$BE:$BE),"UK",_xlfn.XLOOKUP($A470,UK_Order!$C:$C,UK_Order!$BE:$BE),"MENA",_xlfn.XLOOKUP($A470,MENA_Order!$C:$C,MENA_Order!$BE:$BE),0),0))</f>
        <v>0</v>
      </c>
      <c r="H470" s="2">
        <f t="shared" si="21"/>
        <v>0</v>
      </c>
      <c r="I470" s="4">
        <f t="shared" si="22"/>
        <v>0</v>
      </c>
      <c r="J470">
        <f t="shared" si="23"/>
        <v>61</v>
      </c>
    </row>
    <row r="471" spans="1:10" hidden="1">
      <c r="A471" t="str">
        <f t="array" ref="A471">IFERROR(INDEX(Summary!$D:$D,$J471)&amp;"","")</f>
        <v>FG00745</v>
      </c>
      <c r="B471" t="str">
        <f t="array" ref="B471">IF($A471="","",INDEX(Summary!$E:$E,$J471))</f>
        <v>Forest Honey - 100gm - Units</v>
      </c>
      <c r="C471" t="str">
        <f t="array" ref="C471">IF($A471="","",INDEX(Summary!$B:$B,$J471))</f>
        <v>Honey</v>
      </c>
      <c r="D471" t="str">
        <f t="array" ref="D471">IF($A471="","",INDEX(Summary!$C:$C,$J471))</f>
        <v>C39</v>
      </c>
      <c r="E471" t="str">
        <f t="array" ref="E471">IF($A471="","",INDEX(Summary!$G$2:$N$2,MOD(ROW()-2,8)+1))</f>
        <v>USA Amazon</v>
      </c>
      <c r="F471" s="2">
        <f t="array" ref="F471">IF($A471="",0,IFERROR(INDEX(Summary!$G$3:$N$62,$J471-2,MOD(ROW()-2,8)+1),0))</f>
        <v>0</v>
      </c>
      <c r="G471" s="2">
        <f t="array" ref="G471">IF($A471="",0,IFERROR(_xlfn.SWITCH($E471,"MRP (Domestic)",_xlfn.XLOOKUP($A471,Domestic!$C:$C,Domestic!$BE:$BE),"ROW Manjari",_xlfn.XLOOKUP($A471,ROW_Manjari!$C:$C,ROW_Manjari!$BE:$BE),"USA Sea",_xlfn.XLOOKUP($A471,USA_Sea!$C:$C,USA_Sea!$BE:$BE),"Amazon USA Sea",_xlfn.XLOOKUP($A471,Amazon_USA_Sea!$C:$C,Amazon_USA_Sea!$AX:$AX),"USA Air",_xlfn.XLOOKUP($A471,USA_Air!$C:$C,USA_Air!$BE:$BE),"USA Amazon",_xlfn.XLOOKUP($A471,USA_Amazon_Air!$C:$C,USA_Amazon_Air!$BE:$BE),"UK",_xlfn.XLOOKUP($A471,UK_Order!$C:$C,UK_Order!$BE:$BE),"MENA",_xlfn.XLOOKUP($A471,MENA_Order!$C:$C,MENA_Order!$BE:$BE),0),0))</f>
        <v>0</v>
      </c>
      <c r="H471" s="2">
        <f t="shared" si="21"/>
        <v>0</v>
      </c>
      <c r="I471" s="4">
        <f t="shared" si="22"/>
        <v>0</v>
      </c>
      <c r="J471">
        <f t="shared" si="23"/>
        <v>61</v>
      </c>
    </row>
    <row r="472" spans="1:10" hidden="1">
      <c r="A472" t="str">
        <f t="array" ref="A472">IFERROR(INDEX(Summary!$D:$D,$J472)&amp;"","")</f>
        <v>FG00745</v>
      </c>
      <c r="B472" t="str">
        <f t="array" ref="B472">IF($A472="","",INDEX(Summary!$E:$E,$J472))</f>
        <v>Forest Honey - 100gm - Units</v>
      </c>
      <c r="C472" t="str">
        <f t="array" ref="C472">IF($A472="","",INDEX(Summary!$B:$B,$J472))</f>
        <v>Honey</v>
      </c>
      <c r="D472" t="str">
        <f t="array" ref="D472">IF($A472="","",INDEX(Summary!$C:$C,$J472))</f>
        <v>C39</v>
      </c>
      <c r="E472" t="str">
        <f t="array" ref="E472">IF($A472="","",INDEX(Summary!$G$2:$N$2,MOD(ROW()-2,8)+1))</f>
        <v>UK</v>
      </c>
      <c r="F472" s="2">
        <f t="array" ref="F472">IF($A472="",0,IFERROR(INDEX(Summary!$G$3:$N$62,$J472-2,MOD(ROW()-2,8)+1),0))</f>
        <v>0</v>
      </c>
      <c r="G472" s="2">
        <f t="array" ref="G472">IF($A472="",0,IFERROR(_xlfn.SWITCH($E472,"MRP (Domestic)",_xlfn.XLOOKUP($A472,Domestic!$C:$C,Domestic!$BE:$BE),"ROW Manjari",_xlfn.XLOOKUP($A472,ROW_Manjari!$C:$C,ROW_Manjari!$BE:$BE),"USA Sea",_xlfn.XLOOKUP($A472,USA_Sea!$C:$C,USA_Sea!$BE:$BE),"Amazon USA Sea",_xlfn.XLOOKUP($A472,Amazon_USA_Sea!$C:$C,Amazon_USA_Sea!$AX:$AX),"USA Air",_xlfn.XLOOKUP($A472,USA_Air!$C:$C,USA_Air!$BE:$BE),"USA Amazon",_xlfn.XLOOKUP($A472,USA_Amazon_Air!$C:$C,USA_Amazon_Air!$BE:$BE),"UK",_xlfn.XLOOKUP($A472,UK_Order!$C:$C,UK_Order!$BE:$BE),"MENA",_xlfn.XLOOKUP($A472,MENA_Order!$C:$C,MENA_Order!$BE:$BE),0),0))</f>
        <v>0</v>
      </c>
      <c r="H472" s="2">
        <f t="shared" si="21"/>
        <v>0</v>
      </c>
      <c r="I472" s="4">
        <f t="shared" si="22"/>
        <v>0</v>
      </c>
      <c r="J472">
        <f t="shared" si="23"/>
        <v>61</v>
      </c>
    </row>
    <row r="473" spans="1:10">
      <c r="A473" t="str">
        <f t="array" ref="A473">IFERROR(INDEX(Summary!$D:$D,$J473)&amp;"","")</f>
        <v>FG00745</v>
      </c>
      <c r="B473" t="str">
        <f t="array" ref="B473">IF($A473="","",INDEX(Summary!$E:$E,$J473))</f>
        <v>Forest Honey - 100gm - Units</v>
      </c>
      <c r="C473" t="str">
        <f t="array" ref="C473">IF($A473="","",INDEX(Summary!$B:$B,$J473))</f>
        <v>Honey</v>
      </c>
      <c r="D473" t="str">
        <f t="array" ref="D473">IF($A473="","",INDEX(Summary!$C:$C,$J473))</f>
        <v>C39</v>
      </c>
      <c r="E473" t="str">
        <f t="array" ref="E473">IF($A473="","",INDEX(Summary!$G$2:$N$2,MOD(ROW()-2,8)+1))</f>
        <v>MENA</v>
      </c>
      <c r="F473" s="2">
        <f t="array" ref="F473">IF($A473="",0,IFERROR(INDEX(Summary!$G$3:$N$62,$J473-2,MOD(ROW()-2,8)+1),0))</f>
        <v>0</v>
      </c>
      <c r="G473" s="2">
        <f t="array" ref="G473">IF($A473="",0,IFERROR(_xlfn.SWITCH($E473,"MRP (Domestic)",_xlfn.XLOOKUP($A473,Domestic!$C:$C,Domestic!$BE:$BE),"ROW Manjari",_xlfn.XLOOKUP($A473,ROW_Manjari!$C:$C,ROW_Manjari!$BE:$BE),"USA Sea",_xlfn.XLOOKUP($A473,USA_Sea!$C:$C,USA_Sea!$BE:$BE),"Amazon USA Sea",_xlfn.XLOOKUP($A473,Amazon_USA_Sea!$C:$C,Amazon_USA_Sea!$AX:$AX),"USA Air",_xlfn.XLOOKUP($A473,USA_Air!$C:$C,USA_Air!$BE:$BE),"USA Amazon",_xlfn.XLOOKUP($A473,USA_Amazon_Air!$C:$C,USA_Amazon_Air!$BE:$BE),"UK",_xlfn.XLOOKUP($A473,UK_Order!$C:$C,UK_Order!$BE:$BE),"MENA",_xlfn.XLOOKUP($A473,MENA_Order!$C:$C,MENA_Order!$BE:$BE),0),0))</f>
        <v>0</v>
      </c>
      <c r="H473" s="2">
        <f t="shared" si="21"/>
        <v>0</v>
      </c>
      <c r="I473" s="4">
        <f t="shared" si="22"/>
        <v>0</v>
      </c>
      <c r="J473">
        <f t="shared" si="23"/>
        <v>61</v>
      </c>
    </row>
    <row r="474" spans="1:10" hidden="1">
      <c r="A474" t="str">
        <f t="array" ref="A474">IFERROR(INDEX(Summary!$D:$D,$J474)&amp;"","")</f>
        <v>FG00678</v>
      </c>
      <c r="B474" t="str">
        <f t="array" ref="B474">IF($A474="","",INDEX(Summary!$E:$E,$J474))</f>
        <v>Virgin Coconut Oil - 100ml - Units</v>
      </c>
      <c r="C474" t="str">
        <f t="array" ref="C474">IF($A474="","",INDEX(Summary!$B:$B,$J474))</f>
        <v>Oil</v>
      </c>
      <c r="D474" t="str">
        <f t="array" ref="D474">IF($A474="","",INDEX(Summary!$C:$C,$J474))</f>
        <v>C6</v>
      </c>
      <c r="E474" t="str">
        <f t="array" ref="E474">IF($A474="","",INDEX(Summary!$G$2:$N$2,MOD(ROW()-2,8)+1))</f>
        <v>MRP (Domestic)</v>
      </c>
      <c r="F474" s="2">
        <f t="array" ref="F474">IF($A474="",0,IFERROR(INDEX(Summary!$G$3:$N$62,$J474-2,MOD(ROW()-2,8)+1),0))</f>
        <v>0</v>
      </c>
      <c r="G474" s="2">
        <f t="array" ref="G474">IF($A474="",0,IFERROR(_xlfn.SWITCH($E474,"MRP (Domestic)",_xlfn.XLOOKUP($A474,Domestic!$C:$C,Domestic!$BE:$BE),"ROW Manjari",_xlfn.XLOOKUP($A474,ROW_Manjari!$C:$C,ROW_Manjari!$BE:$BE),"USA Sea",_xlfn.XLOOKUP($A474,USA_Sea!$C:$C,USA_Sea!$BE:$BE),"Amazon USA Sea",_xlfn.XLOOKUP($A474,Amazon_USA_Sea!$C:$C,Amazon_USA_Sea!$AX:$AX),"USA Air",_xlfn.XLOOKUP($A474,USA_Air!$C:$C,USA_Air!$BE:$BE),"USA Amazon",_xlfn.XLOOKUP($A474,USA_Amazon_Air!$C:$C,USA_Amazon_Air!$BE:$BE),"UK",_xlfn.XLOOKUP($A474,UK_Order!$C:$C,UK_Order!$BE:$BE),"MENA",_xlfn.XLOOKUP($A474,MENA_Order!$C:$C,MENA_Order!$BE:$BE),0),0))</f>
        <v>0</v>
      </c>
      <c r="H474" s="2">
        <f t="shared" si="21"/>
        <v>0</v>
      </c>
      <c r="I474" s="4">
        <f t="shared" si="22"/>
        <v>0</v>
      </c>
      <c r="J474">
        <f t="shared" si="23"/>
        <v>62</v>
      </c>
    </row>
    <row r="475" spans="1:10" hidden="1">
      <c r="A475" t="str">
        <f t="array" ref="A475">IFERROR(INDEX(Summary!$D:$D,$J475)&amp;"","")</f>
        <v>FG00678</v>
      </c>
      <c r="B475" t="str">
        <f t="array" ref="B475">IF($A475="","",INDEX(Summary!$E:$E,$J475))</f>
        <v>Virgin Coconut Oil - 100ml - Units</v>
      </c>
      <c r="C475" t="str">
        <f t="array" ref="C475">IF($A475="","",INDEX(Summary!$B:$B,$J475))</f>
        <v>Oil</v>
      </c>
      <c r="D475" t="str">
        <f t="array" ref="D475">IF($A475="","",INDEX(Summary!$C:$C,$J475))</f>
        <v>C6</v>
      </c>
      <c r="E475" t="str">
        <f t="array" ref="E475">IF($A475="","",INDEX(Summary!$G$2:$N$2,MOD(ROW()-2,8)+1))</f>
        <v>ROW Manjari</v>
      </c>
      <c r="F475" s="2">
        <f t="array" ref="F475">IF($A475="",0,IFERROR(INDEX(Summary!$G$3:$N$62,$J475-2,MOD(ROW()-2,8)+1),0))</f>
        <v>0</v>
      </c>
      <c r="G475" s="2">
        <f t="array" ref="G475">IF($A475="",0,IFERROR(_xlfn.SWITCH($E475,"MRP (Domestic)",_xlfn.XLOOKUP($A475,Domestic!$C:$C,Domestic!$BE:$BE),"ROW Manjari",_xlfn.XLOOKUP($A475,ROW_Manjari!$C:$C,ROW_Manjari!$BE:$BE),"USA Sea",_xlfn.XLOOKUP($A475,USA_Sea!$C:$C,USA_Sea!$BE:$BE),"Amazon USA Sea",_xlfn.XLOOKUP($A475,Amazon_USA_Sea!$C:$C,Amazon_USA_Sea!$AX:$AX),"USA Air",_xlfn.XLOOKUP($A475,USA_Air!$C:$C,USA_Air!$BE:$BE),"USA Amazon",_xlfn.XLOOKUP($A475,USA_Amazon_Air!$C:$C,USA_Amazon_Air!$BE:$BE),"UK",_xlfn.XLOOKUP($A475,UK_Order!$C:$C,UK_Order!$BE:$BE),"MENA",_xlfn.XLOOKUP($A475,MENA_Order!$C:$C,MENA_Order!$BE:$BE),0),0))</f>
        <v>0</v>
      </c>
      <c r="H475" s="2">
        <f t="shared" si="21"/>
        <v>0</v>
      </c>
      <c r="I475" s="4">
        <f t="shared" si="22"/>
        <v>0</v>
      </c>
      <c r="J475">
        <f t="shared" si="23"/>
        <v>62</v>
      </c>
    </row>
    <row r="476" spans="1:10" hidden="1">
      <c r="A476" t="str">
        <f t="array" ref="A476">IFERROR(INDEX(Summary!$D:$D,$J476)&amp;"","")</f>
        <v>FG00678</v>
      </c>
      <c r="B476" t="str">
        <f t="array" ref="B476">IF($A476="","",INDEX(Summary!$E:$E,$J476))</f>
        <v>Virgin Coconut Oil - 100ml - Units</v>
      </c>
      <c r="C476" t="str">
        <f t="array" ref="C476">IF($A476="","",INDEX(Summary!$B:$B,$J476))</f>
        <v>Oil</v>
      </c>
      <c r="D476" t="str">
        <f t="array" ref="D476">IF($A476="","",INDEX(Summary!$C:$C,$J476))</f>
        <v>C6</v>
      </c>
      <c r="E476" t="str">
        <f t="array" ref="E476">IF($A476="","",INDEX(Summary!$G$2:$N$2,MOD(ROW()-2,8)+1))</f>
        <v>USA Sea</v>
      </c>
      <c r="F476" s="2">
        <f t="array" ref="F476">IF($A476="",0,IFERROR(INDEX(Summary!$G$3:$N$62,$J476-2,MOD(ROW()-2,8)+1),0))</f>
        <v>0</v>
      </c>
      <c r="G476" s="2">
        <f t="array" ref="G476">IF($A476="",0,IFERROR(_xlfn.SWITCH($E476,"MRP (Domestic)",_xlfn.XLOOKUP($A476,Domestic!$C:$C,Domestic!$BE:$BE),"ROW Manjari",_xlfn.XLOOKUP($A476,ROW_Manjari!$C:$C,ROW_Manjari!$BE:$BE),"USA Sea",_xlfn.XLOOKUP($A476,USA_Sea!$C:$C,USA_Sea!$BE:$BE),"Amazon USA Sea",_xlfn.XLOOKUP($A476,Amazon_USA_Sea!$C:$C,Amazon_USA_Sea!$AX:$AX),"USA Air",_xlfn.XLOOKUP($A476,USA_Air!$C:$C,USA_Air!$BE:$BE),"USA Amazon",_xlfn.XLOOKUP($A476,USA_Amazon_Air!$C:$C,USA_Amazon_Air!$BE:$BE),"UK",_xlfn.XLOOKUP($A476,UK_Order!$C:$C,UK_Order!$BE:$BE),"MENA",_xlfn.XLOOKUP($A476,MENA_Order!$C:$C,MENA_Order!$BE:$BE),0),0))</f>
        <v>0</v>
      </c>
      <c r="H476" s="2">
        <f t="shared" si="21"/>
        <v>0</v>
      </c>
      <c r="I476" s="4">
        <f t="shared" si="22"/>
        <v>0</v>
      </c>
      <c r="J476">
        <f t="shared" si="23"/>
        <v>62</v>
      </c>
    </row>
    <row r="477" spans="1:10" hidden="1">
      <c r="A477" t="str">
        <f t="array" ref="A477">IFERROR(INDEX(Summary!$D:$D,$J477)&amp;"","")</f>
        <v>FG00678</v>
      </c>
      <c r="B477" t="str">
        <f t="array" ref="B477">IF($A477="","",INDEX(Summary!$E:$E,$J477))</f>
        <v>Virgin Coconut Oil - 100ml - Units</v>
      </c>
      <c r="C477" t="str">
        <f t="array" ref="C477">IF($A477="","",INDEX(Summary!$B:$B,$J477))</f>
        <v>Oil</v>
      </c>
      <c r="D477" t="str">
        <f t="array" ref="D477">IF($A477="","",INDEX(Summary!$C:$C,$J477))</f>
        <v>C6</v>
      </c>
      <c r="E477" t="str">
        <f t="array" ref="E477">IF($A477="","",INDEX(Summary!$G$2:$N$2,MOD(ROW()-2,8)+1))</f>
        <v>Amazon USA Sea</v>
      </c>
      <c r="F477" s="2">
        <f t="array" ref="F477">IF($A477="",0,IFERROR(INDEX(Summary!$G$3:$N$62,$J477-2,MOD(ROW()-2,8)+1),0))</f>
        <v>0</v>
      </c>
      <c r="G477" s="2">
        <f t="array" ref="G477">IF($A477="",0,IFERROR(_xlfn.SWITCH($E477,"MRP (Domestic)",_xlfn.XLOOKUP($A477,Domestic!$C:$C,Domestic!$BE:$BE),"ROW Manjari",_xlfn.XLOOKUP($A477,ROW_Manjari!$C:$C,ROW_Manjari!$BE:$BE),"USA Sea",_xlfn.XLOOKUP($A477,USA_Sea!$C:$C,USA_Sea!$BE:$BE),"Amazon USA Sea",_xlfn.XLOOKUP($A477,Amazon_USA_Sea!$C:$C,Amazon_USA_Sea!$AX:$AX),"USA Air",_xlfn.XLOOKUP($A477,USA_Air!$C:$C,USA_Air!$BE:$BE),"USA Amazon",_xlfn.XLOOKUP($A477,USA_Amazon_Air!$C:$C,USA_Amazon_Air!$BE:$BE),"UK",_xlfn.XLOOKUP($A477,UK_Order!$C:$C,UK_Order!$BE:$BE),"MENA",_xlfn.XLOOKUP($A477,MENA_Order!$C:$C,MENA_Order!$BE:$BE),0),0))</f>
        <v>0</v>
      </c>
      <c r="H477" s="2">
        <f t="shared" si="21"/>
        <v>0</v>
      </c>
      <c r="I477" s="4">
        <f t="shared" si="22"/>
        <v>0</v>
      </c>
      <c r="J477">
        <f t="shared" si="23"/>
        <v>62</v>
      </c>
    </row>
    <row r="478" spans="1:10" hidden="1">
      <c r="A478" t="str">
        <f t="array" ref="A478">IFERROR(INDEX(Summary!$D:$D,$J478)&amp;"","")</f>
        <v>FG00678</v>
      </c>
      <c r="B478" t="str">
        <f t="array" ref="B478">IF($A478="","",INDEX(Summary!$E:$E,$J478))</f>
        <v>Virgin Coconut Oil - 100ml - Units</v>
      </c>
      <c r="C478" t="str">
        <f t="array" ref="C478">IF($A478="","",INDEX(Summary!$B:$B,$J478))</f>
        <v>Oil</v>
      </c>
      <c r="D478" t="str">
        <f t="array" ref="D478">IF($A478="","",INDEX(Summary!$C:$C,$J478))</f>
        <v>C6</v>
      </c>
      <c r="E478" t="str">
        <f t="array" ref="E478">IF($A478="","",INDEX(Summary!$G$2:$N$2,MOD(ROW()-2,8)+1))</f>
        <v>USA Air</v>
      </c>
      <c r="F478" s="2">
        <f t="array" ref="F478">IF($A478="",0,IFERROR(INDEX(Summary!$G$3:$N$62,$J478-2,MOD(ROW()-2,8)+1),0))</f>
        <v>0</v>
      </c>
      <c r="G478" s="2">
        <f t="array" ref="G478">IF($A478="",0,IFERROR(_xlfn.SWITCH($E478,"MRP (Domestic)",_xlfn.XLOOKUP($A478,Domestic!$C:$C,Domestic!$BE:$BE),"ROW Manjari",_xlfn.XLOOKUP($A478,ROW_Manjari!$C:$C,ROW_Manjari!$BE:$BE),"USA Sea",_xlfn.XLOOKUP($A478,USA_Sea!$C:$C,USA_Sea!$BE:$BE),"Amazon USA Sea",_xlfn.XLOOKUP($A478,Amazon_USA_Sea!$C:$C,Amazon_USA_Sea!$AX:$AX),"USA Air",_xlfn.XLOOKUP($A478,USA_Air!$C:$C,USA_Air!$BE:$BE),"USA Amazon",_xlfn.XLOOKUP($A478,USA_Amazon_Air!$C:$C,USA_Amazon_Air!$BE:$BE),"UK",_xlfn.XLOOKUP($A478,UK_Order!$C:$C,UK_Order!$BE:$BE),"MENA",_xlfn.XLOOKUP($A478,MENA_Order!$C:$C,MENA_Order!$BE:$BE),0),0))</f>
        <v>0</v>
      </c>
      <c r="H478" s="2">
        <f t="shared" si="21"/>
        <v>0</v>
      </c>
      <c r="I478" s="4">
        <f t="shared" si="22"/>
        <v>0</v>
      </c>
      <c r="J478">
        <f t="shared" si="23"/>
        <v>62</v>
      </c>
    </row>
    <row r="479" spans="1:10" hidden="1">
      <c r="A479" t="str">
        <f t="array" ref="A479">IFERROR(INDEX(Summary!$D:$D,$J479)&amp;"","")</f>
        <v>FG00678</v>
      </c>
      <c r="B479" t="str">
        <f t="array" ref="B479">IF($A479="","",INDEX(Summary!$E:$E,$J479))</f>
        <v>Virgin Coconut Oil - 100ml - Units</v>
      </c>
      <c r="C479" t="str">
        <f t="array" ref="C479">IF($A479="","",INDEX(Summary!$B:$B,$J479))</f>
        <v>Oil</v>
      </c>
      <c r="D479" t="str">
        <f t="array" ref="D479">IF($A479="","",INDEX(Summary!$C:$C,$J479))</f>
        <v>C6</v>
      </c>
      <c r="E479" t="str">
        <f t="array" ref="E479">IF($A479="","",INDEX(Summary!$G$2:$N$2,MOD(ROW()-2,8)+1))</f>
        <v>USA Amazon</v>
      </c>
      <c r="F479" s="2">
        <f t="array" ref="F479">IF($A479="",0,IFERROR(INDEX(Summary!$G$3:$N$62,$J479-2,MOD(ROW()-2,8)+1),0))</f>
        <v>0</v>
      </c>
      <c r="G479" s="2">
        <f t="array" ref="G479">IF($A479="",0,IFERROR(_xlfn.SWITCH($E479,"MRP (Domestic)",_xlfn.XLOOKUP($A479,Domestic!$C:$C,Domestic!$BE:$BE),"ROW Manjari",_xlfn.XLOOKUP($A479,ROW_Manjari!$C:$C,ROW_Manjari!$BE:$BE),"USA Sea",_xlfn.XLOOKUP($A479,USA_Sea!$C:$C,USA_Sea!$BE:$BE),"Amazon USA Sea",_xlfn.XLOOKUP($A479,Amazon_USA_Sea!$C:$C,Amazon_USA_Sea!$AX:$AX),"USA Air",_xlfn.XLOOKUP($A479,USA_Air!$C:$C,USA_Air!$BE:$BE),"USA Amazon",_xlfn.XLOOKUP($A479,USA_Amazon_Air!$C:$C,USA_Amazon_Air!$BE:$BE),"UK",_xlfn.XLOOKUP($A479,UK_Order!$C:$C,UK_Order!$BE:$BE),"MENA",_xlfn.XLOOKUP($A479,MENA_Order!$C:$C,MENA_Order!$BE:$BE),0),0))</f>
        <v>0</v>
      </c>
      <c r="H479" s="2">
        <f t="shared" si="21"/>
        <v>0</v>
      </c>
      <c r="I479" s="4">
        <f t="shared" si="22"/>
        <v>0</v>
      </c>
      <c r="J479">
        <f t="shared" si="23"/>
        <v>62</v>
      </c>
    </row>
    <row r="480" spans="1:10" hidden="1">
      <c r="A480" t="str">
        <f t="array" ref="A480">IFERROR(INDEX(Summary!$D:$D,$J480)&amp;"","")</f>
        <v>FG00678</v>
      </c>
      <c r="B480" t="str">
        <f t="array" ref="B480">IF($A480="","",INDEX(Summary!$E:$E,$J480))</f>
        <v>Virgin Coconut Oil - 100ml - Units</v>
      </c>
      <c r="C480" t="str">
        <f t="array" ref="C480">IF($A480="","",INDEX(Summary!$B:$B,$J480))</f>
        <v>Oil</v>
      </c>
      <c r="D480" t="str">
        <f t="array" ref="D480">IF($A480="","",INDEX(Summary!$C:$C,$J480))</f>
        <v>C6</v>
      </c>
      <c r="E480" t="str">
        <f t="array" ref="E480">IF($A480="","",INDEX(Summary!$G$2:$N$2,MOD(ROW()-2,8)+1))</f>
        <v>UK</v>
      </c>
      <c r="F480" s="2">
        <f t="array" ref="F480">IF($A480="",0,IFERROR(INDEX(Summary!$G$3:$N$62,$J480-2,MOD(ROW()-2,8)+1),0))</f>
        <v>0</v>
      </c>
      <c r="G480" s="2">
        <f t="array" ref="G480">IF($A480="",0,IFERROR(_xlfn.SWITCH($E480,"MRP (Domestic)",_xlfn.XLOOKUP($A480,Domestic!$C:$C,Domestic!$BE:$BE),"ROW Manjari",_xlfn.XLOOKUP($A480,ROW_Manjari!$C:$C,ROW_Manjari!$BE:$BE),"USA Sea",_xlfn.XLOOKUP($A480,USA_Sea!$C:$C,USA_Sea!$BE:$BE),"Amazon USA Sea",_xlfn.XLOOKUP($A480,Amazon_USA_Sea!$C:$C,Amazon_USA_Sea!$AX:$AX),"USA Air",_xlfn.XLOOKUP($A480,USA_Air!$C:$C,USA_Air!$BE:$BE),"USA Amazon",_xlfn.XLOOKUP($A480,USA_Amazon_Air!$C:$C,USA_Amazon_Air!$BE:$BE),"UK",_xlfn.XLOOKUP($A480,UK_Order!$C:$C,UK_Order!$BE:$BE),"MENA",_xlfn.XLOOKUP($A480,MENA_Order!$C:$C,MENA_Order!$BE:$BE),0),0))</f>
        <v>102</v>
      </c>
      <c r="H480" s="2">
        <f t="shared" si="21"/>
        <v>0</v>
      </c>
      <c r="I480" s="4">
        <f t="shared" si="22"/>
        <v>0</v>
      </c>
      <c r="J480">
        <f t="shared" si="23"/>
        <v>62</v>
      </c>
    </row>
    <row r="481" spans="1:10">
      <c r="A481" t="str">
        <f t="array" ref="A481">IFERROR(INDEX(Summary!$D:$D,$J481)&amp;"","")</f>
        <v>FG00678</v>
      </c>
      <c r="B481" t="str">
        <f t="array" ref="B481">IF($A481="","",INDEX(Summary!$E:$E,$J481))</f>
        <v>Virgin Coconut Oil - 100ml - Units</v>
      </c>
      <c r="C481" t="str">
        <f t="array" ref="C481">IF($A481="","",INDEX(Summary!$B:$B,$J481))</f>
        <v>Oil</v>
      </c>
      <c r="D481" t="str">
        <f t="array" ref="D481">IF($A481="","",INDEX(Summary!$C:$C,$J481))</f>
        <v>C6</v>
      </c>
      <c r="E481" t="str">
        <f t="array" ref="E481">IF($A481="","",INDEX(Summary!$G$2:$N$2,MOD(ROW()-2,8)+1))</f>
        <v>MENA</v>
      </c>
      <c r="F481" s="2">
        <f t="array" ref="F481">IF($A481="",0,IFERROR(INDEX(Summary!$G$3:$N$62,$J481-2,MOD(ROW()-2,8)+1),0))</f>
        <v>0</v>
      </c>
      <c r="G481" s="2">
        <f t="array" ref="G481">IF($A481="",0,IFERROR(_xlfn.SWITCH($E481,"MRP (Domestic)",_xlfn.XLOOKUP($A481,Domestic!$C:$C,Domestic!$BE:$BE),"ROW Manjari",_xlfn.XLOOKUP($A481,ROW_Manjari!$C:$C,ROW_Manjari!$BE:$BE),"USA Sea",_xlfn.XLOOKUP($A481,USA_Sea!$C:$C,USA_Sea!$BE:$BE),"Amazon USA Sea",_xlfn.XLOOKUP($A481,Amazon_USA_Sea!$C:$C,Amazon_USA_Sea!$AX:$AX),"USA Air",_xlfn.XLOOKUP($A481,USA_Air!$C:$C,USA_Air!$BE:$BE),"USA Amazon",_xlfn.XLOOKUP($A481,USA_Amazon_Air!$C:$C,USA_Amazon_Air!$BE:$BE),"UK",_xlfn.XLOOKUP($A481,UK_Order!$C:$C,UK_Order!$BE:$BE),"MENA",_xlfn.XLOOKUP($A481,MENA_Order!$C:$C,MENA_Order!$BE:$BE),0),0))</f>
        <v>0</v>
      </c>
      <c r="H481" s="2">
        <f t="shared" si="21"/>
        <v>0</v>
      </c>
      <c r="I481" s="4">
        <f t="shared" si="22"/>
        <v>0</v>
      </c>
      <c r="J481">
        <f t="shared" si="23"/>
        <v>62</v>
      </c>
    </row>
  </sheetData>
  <pageMargins left="0.70000000000000007" right="0.70000000000000007" top="0.75" bottom="0.75" header="0.30000000000000004" footer="0.30000000000000004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26BF4-65BD-4142-82F1-3B6B4607A030}">
  <dimension ref="A1:B41"/>
  <sheetViews>
    <sheetView workbookViewId="0"/>
  </sheetViews>
  <sheetFormatPr defaultRowHeight="12.5"/>
  <cols>
    <col min="1" max="1" width="32" customWidth="1"/>
    <col min="2" max="2" width="114.54296875" customWidth="1"/>
    <col min="3" max="3" width="8.7265625" customWidth="1"/>
  </cols>
  <sheetData>
    <row r="1" spans="1:2" ht="36">
      <c r="A1" s="5" t="s">
        <v>190</v>
      </c>
      <c r="B1" s="6" t="s">
        <v>191</v>
      </c>
    </row>
    <row r="2" spans="1:2">
      <c r="A2" s="6"/>
      <c r="B2" s="6"/>
    </row>
    <row r="3" spans="1:2" ht="13">
      <c r="A3" s="7" t="s">
        <v>192</v>
      </c>
      <c r="B3" s="7" t="s">
        <v>193</v>
      </c>
    </row>
    <row r="4" spans="1:2" ht="25">
      <c r="A4" s="6" t="s">
        <v>194</v>
      </c>
      <c r="B4" s="6" t="s">
        <v>195</v>
      </c>
    </row>
    <row r="5" spans="1:2">
      <c r="A5" s="6" t="s">
        <v>196</v>
      </c>
      <c r="B5" s="6" t="s">
        <v>197</v>
      </c>
    </row>
    <row r="6" spans="1:2" ht="37.5">
      <c r="A6" s="6" t="s">
        <v>198</v>
      </c>
      <c r="B6" s="6" t="s">
        <v>199</v>
      </c>
    </row>
    <row r="7" spans="1:2">
      <c r="A7" s="6" t="s">
        <v>200</v>
      </c>
      <c r="B7" s="6" t="s">
        <v>201</v>
      </c>
    </row>
    <row r="8" spans="1:2">
      <c r="A8" s="6" t="s">
        <v>11</v>
      </c>
      <c r="B8" s="6" t="s">
        <v>202</v>
      </c>
    </row>
    <row r="9" spans="1:2">
      <c r="A9" s="6" t="s">
        <v>203</v>
      </c>
      <c r="B9" s="6" t="s">
        <v>204</v>
      </c>
    </row>
    <row r="10" spans="1:2">
      <c r="A10" s="6"/>
      <c r="B10" s="6"/>
    </row>
    <row r="11" spans="1:2" ht="13">
      <c r="A11" s="8" t="s">
        <v>205</v>
      </c>
      <c r="B11" s="6"/>
    </row>
    <row r="12" spans="1:2" ht="13">
      <c r="A12" s="6" t="s">
        <v>206</v>
      </c>
      <c r="B12" s="9" t="s">
        <v>207</v>
      </c>
    </row>
    <row r="13" spans="1:2" ht="13">
      <c r="A13" s="6" t="s">
        <v>208</v>
      </c>
      <c r="B13" s="9" t="s">
        <v>209</v>
      </c>
    </row>
    <row r="14" spans="1:2" ht="13">
      <c r="A14" s="6" t="s">
        <v>210</v>
      </c>
      <c r="B14" s="9" t="s">
        <v>211</v>
      </c>
    </row>
    <row r="15" spans="1:2" ht="13">
      <c r="A15" s="6" t="s">
        <v>212</v>
      </c>
      <c r="B15" s="9" t="s">
        <v>213</v>
      </c>
    </row>
    <row r="16" spans="1:2" ht="13">
      <c r="A16" s="6" t="s">
        <v>214</v>
      </c>
      <c r="B16" s="9" t="s">
        <v>215</v>
      </c>
    </row>
    <row r="17" spans="1:2" ht="26">
      <c r="A17" s="6" t="s">
        <v>216</v>
      </c>
      <c r="B17" s="9" t="s">
        <v>217</v>
      </c>
    </row>
    <row r="18" spans="1:2" ht="13">
      <c r="A18" s="6" t="s">
        <v>218</v>
      </c>
      <c r="B18" s="9" t="s">
        <v>219</v>
      </c>
    </row>
    <row r="19" spans="1:2" ht="13">
      <c r="A19" s="6" t="s">
        <v>220</v>
      </c>
      <c r="B19" s="9" t="s">
        <v>221</v>
      </c>
    </row>
    <row r="20" spans="1:2" ht="13">
      <c r="A20" s="6" t="s">
        <v>222</v>
      </c>
      <c r="B20" s="9" t="s">
        <v>223</v>
      </c>
    </row>
    <row r="21" spans="1:2" ht="13">
      <c r="A21" s="6" t="s">
        <v>224</v>
      </c>
      <c r="B21" s="9" t="s">
        <v>225</v>
      </c>
    </row>
    <row r="22" spans="1:2" ht="13">
      <c r="A22" s="6" t="s">
        <v>226</v>
      </c>
      <c r="B22" s="9" t="s">
        <v>227</v>
      </c>
    </row>
    <row r="23" spans="1:2" ht="13">
      <c r="A23" s="6" t="s">
        <v>228</v>
      </c>
      <c r="B23" s="9" t="s">
        <v>229</v>
      </c>
    </row>
    <row r="24" spans="1:2" ht="13">
      <c r="A24" s="6" t="s">
        <v>230</v>
      </c>
      <c r="B24" s="9" t="s">
        <v>231</v>
      </c>
    </row>
    <row r="25" spans="1:2" ht="13">
      <c r="A25" s="6" t="s">
        <v>232</v>
      </c>
      <c r="B25" s="9" t="s">
        <v>233</v>
      </c>
    </row>
    <row r="26" spans="1:2" ht="13">
      <c r="A26" s="6" t="s">
        <v>234</v>
      </c>
      <c r="B26" s="9" t="s">
        <v>235</v>
      </c>
    </row>
    <row r="27" spans="1:2" ht="26">
      <c r="A27" s="6" t="s">
        <v>236</v>
      </c>
      <c r="B27" s="9" t="s">
        <v>237</v>
      </c>
    </row>
    <row r="28" spans="1:2" ht="26">
      <c r="A28" s="6" t="s">
        <v>238</v>
      </c>
      <c r="B28" s="9" t="s">
        <v>239</v>
      </c>
    </row>
    <row r="29" spans="1:2">
      <c r="A29" s="6"/>
      <c r="B29" s="6"/>
    </row>
    <row r="30" spans="1:2">
      <c r="A30" s="6" t="s">
        <v>240</v>
      </c>
      <c r="B30" s="6" t="s">
        <v>241</v>
      </c>
    </row>
    <row r="31" spans="1:2">
      <c r="A31" s="6" t="s">
        <v>242</v>
      </c>
      <c r="B31" s="6" t="s">
        <v>243</v>
      </c>
    </row>
    <row r="32" spans="1:2">
      <c r="A32" s="6" t="s">
        <v>244</v>
      </c>
      <c r="B32" s="6" t="s">
        <v>245</v>
      </c>
    </row>
    <row r="34" spans="1:2" ht="13">
      <c r="A34" s="7" t="s">
        <v>246</v>
      </c>
      <c r="B34" s="7" t="s">
        <v>247</v>
      </c>
    </row>
    <row r="35" spans="1:2" ht="25">
      <c r="A35" s="6" t="s">
        <v>194</v>
      </c>
      <c r="B35" s="6" t="s">
        <v>248</v>
      </c>
    </row>
    <row r="36" spans="1:2" ht="25">
      <c r="A36" s="6" t="s">
        <v>249</v>
      </c>
      <c r="B36" s="6" t="s">
        <v>250</v>
      </c>
    </row>
    <row r="37" spans="1:2" ht="25">
      <c r="A37" s="6" t="s">
        <v>196</v>
      </c>
      <c r="B37" s="6" t="s">
        <v>251</v>
      </c>
    </row>
    <row r="38" spans="1:2">
      <c r="A38" s="6" t="s">
        <v>252</v>
      </c>
      <c r="B38" s="6" t="s">
        <v>253</v>
      </c>
    </row>
    <row r="39" spans="1:2" ht="25">
      <c r="A39" s="6" t="s">
        <v>254</v>
      </c>
      <c r="B39" s="6" t="s">
        <v>255</v>
      </c>
    </row>
    <row r="40" spans="1:2" ht="25">
      <c r="A40" s="6" t="s">
        <v>256</v>
      </c>
      <c r="B40" s="6" t="s">
        <v>257</v>
      </c>
    </row>
    <row r="41" spans="1:2" ht="25">
      <c r="A41" s="6" t="s">
        <v>258</v>
      </c>
      <c r="B41" s="6" t="s">
        <v>259</v>
      </c>
    </row>
  </sheetData>
  <pageMargins left="0.70000000000000007" right="0.70000000000000007" top="0.75" bottom="0.75" header="0.30000000000000004" footer="0.30000000000000004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9A67D-033B-40DE-B860-90D192ECDF26}">
  <dimension ref="A1:AE180"/>
  <sheetViews>
    <sheetView tabSelected="1" workbookViewId="0">
      <selection activeCell="AC22" sqref="AC22"/>
    </sheetView>
  </sheetViews>
  <sheetFormatPr defaultRowHeight="13" outlineLevelCol="1"/>
  <cols>
    <col min="1" max="1" width="11.26953125" style="39" customWidth="1"/>
    <col min="2" max="2" width="7.7265625" style="39" customWidth="1"/>
    <col min="3" max="3" width="9.54296875" style="39" customWidth="1"/>
    <col min="4" max="4" width="34.7265625" style="39" customWidth="1"/>
    <col min="5" max="6" width="9.54296875" style="22" customWidth="1"/>
    <col min="7" max="7" width="10.36328125" style="22" customWidth="1"/>
    <col min="8" max="8" width="10.36328125" style="39" customWidth="1"/>
    <col min="9" max="9" width="8.7265625" style="22" customWidth="1"/>
    <col min="10" max="10" width="7.7265625" style="22" customWidth="1"/>
    <col min="11" max="11" width="11.26953125" style="22" customWidth="1"/>
    <col min="12" max="12" width="15.6328125" style="22" customWidth="1"/>
    <col min="13" max="13" width="2.54296875" style="22" customWidth="1"/>
    <col min="14" max="14" width="0" hidden="1" customWidth="1"/>
    <col min="15" max="27" width="0" hidden="1" customWidth="1" outlineLevel="1"/>
    <col min="28" max="31" width="8.26953125" customWidth="1" outlineLevel="1"/>
    <col min="32" max="32" width="8.7265625" customWidth="1"/>
  </cols>
  <sheetData>
    <row r="1" spans="1:25" ht="23.5">
      <c r="A1" s="1753" t="s">
        <v>2067</v>
      </c>
      <c r="B1" s="1753"/>
      <c r="C1" s="1753"/>
      <c r="D1" s="1753"/>
      <c r="E1" s="1753"/>
      <c r="F1" s="1753"/>
      <c r="G1" s="1753"/>
      <c r="H1" s="1753"/>
      <c r="I1" s="1753"/>
      <c r="J1" s="1753"/>
      <c r="K1" s="1753"/>
      <c r="L1" s="1753"/>
      <c r="M1" s="1753"/>
      <c r="Y1" t="s">
        <v>260</v>
      </c>
    </row>
    <row r="2" spans="1:25" ht="12.5">
      <c r="A2" s="1754"/>
      <c r="B2" s="1754"/>
      <c r="C2" s="1754"/>
      <c r="D2" s="1754"/>
      <c r="E2" s="1754"/>
      <c r="F2" s="1754"/>
      <c r="G2" s="1754"/>
      <c r="H2" s="1754"/>
      <c r="I2" s="1754"/>
      <c r="J2" s="1754"/>
      <c r="K2" s="1754"/>
      <c r="L2" s="1754"/>
      <c r="M2" s="1754"/>
      <c r="O2" t="s">
        <v>261</v>
      </c>
      <c r="P2" t="s">
        <v>262</v>
      </c>
      <c r="Q2" t="s">
        <v>263</v>
      </c>
      <c r="R2" t="s">
        <v>264</v>
      </c>
      <c r="S2" t="s">
        <v>2</v>
      </c>
      <c r="T2" t="s">
        <v>265</v>
      </c>
      <c r="U2" t="s">
        <v>266</v>
      </c>
      <c r="V2" t="s">
        <v>267</v>
      </c>
      <c r="Y2" t="str">
        <f>Summary!E3</f>
        <v>Khapli Atta 1KG</v>
      </c>
    </row>
    <row r="3" spans="1:25">
      <c r="A3" s="1755" t="s">
        <v>268</v>
      </c>
      <c r="B3" s="1755"/>
      <c r="C3" s="10" t="s">
        <v>46</v>
      </c>
      <c r="D3" s="11"/>
      <c r="E3" s="1756" t="s">
        <v>269</v>
      </c>
      <c r="F3" s="1756"/>
      <c r="G3" s="10" t="s">
        <v>260</v>
      </c>
      <c r="H3" s="11"/>
      <c r="I3" s="12"/>
      <c r="J3" s="12"/>
      <c r="K3" s="12"/>
      <c r="L3" s="12"/>
      <c r="M3" s="12"/>
      <c r="O3">
        <f t="array" ref="O3">_xlfn.SWITCH($C$4,"MRP (Domestic)",Summary!G3,"ROW Manjari",Summary!H3,"USA Sea",Summary!I3,"Amazon USA Sea",Summary!J3,"USA Air",Summary!K3,"USA Amazon",Summary!L3,"UK",Summary!M3,"MENA",Summary!N3,Summary!O3)</f>
        <v>6000</v>
      </c>
      <c r="P3">
        <f>--(Summary!B3&lt;&gt;"")*IF($C$3="All",1,--(Summary!C3=$C$3))</f>
        <v>0</v>
      </c>
      <c r="Q3">
        <f t="shared" ref="Q3:Q34" si="0">IF($C$4="All",1,--(O3&gt;0))</f>
        <v>1</v>
      </c>
      <c r="R3">
        <f t="shared" ref="R3:R34" si="1">T3-O3</f>
        <v>271</v>
      </c>
      <c r="S3" t="str">
        <f>Summary!B3</f>
        <v>Atta</v>
      </c>
      <c r="T3">
        <f t="array" ref="T3">_xlfn.SWITCH($C$4,"MRP (Domestic)",IFERROR(_xlfn.XLOOKUP(Summary!D3,Domestic!$C:$C,Domestic!$BE:$BE),0),"ROW Manjari",IFERROR(_xlfn.XLOOKUP(Summary!D3,ROW_Manjari!$C:$C,ROW_Manjari!$BE:$BE),0),"USA Sea",IFERROR(_xlfn.XLOOKUP(Summary!D3,USA_Sea!$C:$C,USA_Sea!$BE:$BE),0),"Amazon USA Sea",IFERROR(_xlfn.XLOOKUP(Summary!D3,Amazon_USA_Sea!$C:$C,Amazon_USA_Sea!$AX:$AX),0),"USA Air",IFERROR(_xlfn.XLOOKUP(Summary!D3,USA_Air!$C:$C,USA_Air!$BE:$BE),0),"USA Amazon",IFERROR(_xlfn.XLOOKUP(Summary!D3,USA_Amazon_Air!$C:$C,USA_Amazon_Air!$BE:$BE),0),"UK",IFERROR(_xlfn.XLOOKUP(Summary!D3,UK_Order!$C:$C,UK_Order!$BE:$BE),0),"MENA",IFERROR(_xlfn.XLOOKUP(Summary!D3,MENA_Order!$C:$C,MENA_Order!$BE:$BE),0),Summary!AT3)</f>
        <v>6271</v>
      </c>
      <c r="U3">
        <f t="shared" ref="U3:U34" si="2">IF($G$3="All",1,--($S3=$G$3))</f>
        <v>1</v>
      </c>
      <c r="V3">
        <f>IF($G$4="All",1,--(Summary!E3=$G$4))</f>
        <v>1</v>
      </c>
      <c r="Y3" t="str">
        <f>Summary!E4</f>
        <v>Khapli Atta (Stoneground) - 2kg</v>
      </c>
    </row>
    <row r="4" spans="1:25">
      <c r="A4" s="1755" t="s">
        <v>270</v>
      </c>
      <c r="B4" s="1755"/>
      <c r="C4" s="10" t="s">
        <v>260</v>
      </c>
      <c r="D4" s="11"/>
      <c r="E4" s="1756" t="s">
        <v>271</v>
      </c>
      <c r="F4" s="1756"/>
      <c r="G4" s="10" t="s">
        <v>260</v>
      </c>
      <c r="H4" s="11"/>
      <c r="I4" s="12"/>
      <c r="J4" s="12"/>
      <c r="K4" s="12"/>
      <c r="L4" s="12"/>
      <c r="M4" s="12"/>
      <c r="O4">
        <f t="array" ref="O4">_xlfn.SWITCH($C$4,"MRP (Domestic)",Summary!G4,"ROW Manjari",Summary!H4,"USA Sea",Summary!I4,"Amazon USA Sea",Summary!J4,"USA Air",Summary!K4,"USA Amazon",Summary!L4,"UK",Summary!M4,"MENA",Summary!N4,Summary!O4)</f>
        <v>0</v>
      </c>
      <c r="P4">
        <f>--(Summary!B4&lt;&gt;"")*IF($C$3="All",1,--(Summary!C4=$C$3))</f>
        <v>0</v>
      </c>
      <c r="Q4">
        <f t="shared" si="0"/>
        <v>1</v>
      </c>
      <c r="R4">
        <f t="shared" si="1"/>
        <v>18596</v>
      </c>
      <c r="S4" t="str">
        <f>Summary!B4</f>
        <v>Atta</v>
      </c>
      <c r="T4">
        <f t="array" ref="T4">_xlfn.SWITCH($C$4,"MRP (Domestic)",IFERROR(_xlfn.XLOOKUP(Summary!D4,Domestic!$C:$C,Domestic!$BE:$BE),0),"ROW Manjari",IFERROR(_xlfn.XLOOKUP(Summary!D4,ROW_Manjari!$C:$C,ROW_Manjari!$BE:$BE),0),"USA Sea",IFERROR(_xlfn.XLOOKUP(Summary!D4,USA_Sea!$C:$C,USA_Sea!$BE:$BE),0),"Amazon USA Sea",IFERROR(_xlfn.XLOOKUP(Summary!D4,Amazon_USA_Sea!$C:$C,Amazon_USA_Sea!$AX:$AX),0),"USA Air",IFERROR(_xlfn.XLOOKUP(Summary!D4,USA_Air!$C:$C,USA_Air!$BE:$BE),0),"USA Amazon",IFERROR(_xlfn.XLOOKUP(Summary!D4,USA_Amazon_Air!$C:$C,USA_Amazon_Air!$BE:$BE),0),"UK",IFERROR(_xlfn.XLOOKUP(Summary!D4,UK_Order!$C:$C,UK_Order!$BE:$BE),0),"MENA",IFERROR(_xlfn.XLOOKUP(Summary!D4,MENA_Order!$C:$C,MENA_Order!$BE:$BE),0),Summary!AT4)</f>
        <v>18596</v>
      </c>
      <c r="U4">
        <f t="shared" si="2"/>
        <v>1</v>
      </c>
      <c r="V4">
        <f>IF($G$4="All",1,--(Summary!E4=$G$4))</f>
        <v>1</v>
      </c>
      <c r="Y4" t="str">
        <f>Summary!E5</f>
        <v>Khapli Atta (Stoneground) - 5kg</v>
      </c>
    </row>
    <row r="5" spans="1:25">
      <c r="A5" s="1748" t="s">
        <v>206</v>
      </c>
      <c r="B5" s="1748"/>
      <c r="C5" s="1748" t="s">
        <v>272</v>
      </c>
      <c r="D5" s="1748"/>
      <c r="E5" s="1752" t="s">
        <v>212</v>
      </c>
      <c r="F5" s="1752"/>
      <c r="G5" s="1752" t="s">
        <v>273</v>
      </c>
      <c r="H5" s="1752"/>
      <c r="I5" s="1752" t="s">
        <v>214</v>
      </c>
      <c r="J5" s="1752"/>
      <c r="K5" s="1752" t="s">
        <v>216</v>
      </c>
      <c r="L5" s="1752"/>
      <c r="M5" s="1752"/>
      <c r="O5">
        <f t="array" ref="O5">_xlfn.SWITCH($C$4,"MRP (Domestic)",Summary!G5,"ROW Manjari",Summary!H5,"USA Sea",Summary!I5,"Amazon USA Sea",Summary!J5,"USA Air",Summary!K5,"USA Amazon",Summary!L5,"UK",Summary!M5,"MENA",Summary!N5,Summary!O5)</f>
        <v>0</v>
      </c>
      <c r="P5">
        <f>--(Summary!B5&lt;&gt;"")*IF($C$3="All",1,--(Summary!C5=$C$3))</f>
        <v>0</v>
      </c>
      <c r="Q5">
        <f t="shared" si="0"/>
        <v>1</v>
      </c>
      <c r="R5">
        <f t="shared" si="1"/>
        <v>1260</v>
      </c>
      <c r="S5" t="str">
        <f>Summary!B5</f>
        <v>Atta</v>
      </c>
      <c r="T5">
        <f t="array" ref="T5">_xlfn.SWITCH($C$4,"MRP (Domestic)",IFERROR(_xlfn.XLOOKUP(Summary!D5,Domestic!$C:$C,Domestic!$BE:$BE),0),"ROW Manjari",IFERROR(_xlfn.XLOOKUP(Summary!D5,ROW_Manjari!$C:$C,ROW_Manjari!$BE:$BE),0),"USA Sea",IFERROR(_xlfn.XLOOKUP(Summary!D5,USA_Sea!$C:$C,USA_Sea!$BE:$BE),0),"Amazon USA Sea",IFERROR(_xlfn.XLOOKUP(Summary!D5,Amazon_USA_Sea!$C:$C,Amazon_USA_Sea!$AX:$AX),0),"USA Air",IFERROR(_xlfn.XLOOKUP(Summary!D5,USA_Air!$C:$C,USA_Air!$BE:$BE),0),"USA Amazon",IFERROR(_xlfn.XLOOKUP(Summary!D5,USA_Amazon_Air!$C:$C,USA_Amazon_Air!$BE:$BE),0),"UK",IFERROR(_xlfn.XLOOKUP(Summary!D5,UK_Order!$C:$C,UK_Order!$BE:$BE),0),"MENA",IFERROR(_xlfn.XLOOKUP(Summary!D5,MENA_Order!$C:$C,MENA_Order!$BE:$BE),0),Summary!AT5)</f>
        <v>1260</v>
      </c>
      <c r="U5">
        <f t="shared" si="2"/>
        <v>1</v>
      </c>
      <c r="V5">
        <f>IF($G$4="All",1,--(Summary!E5=$G$4))</f>
        <v>1</v>
      </c>
      <c r="Y5" t="str">
        <f>Summary!E6</f>
        <v>Jowar Atta (Stoneground) - 1kg khapli for international ( 3kg and 5kg added)</v>
      </c>
    </row>
    <row r="6" spans="1:25" ht="12.5">
      <c r="A6" s="1749">
        <f>IFERROR(SUMPRODUCT($O$3:$O$70,$P$3:$P$70,$Q$3:$Q$70,$U$3:$U$70,$V$3:$V$70),"")</f>
        <v>174571</v>
      </c>
      <c r="B6" s="1749"/>
      <c r="C6" s="1749">
        <f>IFERROR(SUMPRODUCT($T$3:$T$70,$P$3:$P$70,$Q$3:$Q$70,$U$3:$U$70,$V$3:$V$70),"")</f>
        <v>140745.79999999999</v>
      </c>
      <c r="D6" s="1749"/>
      <c r="E6" s="1750">
        <f>IFERROR(C6/A6,"")</f>
        <v>0.80623814952082529</v>
      </c>
      <c r="F6" s="1750"/>
      <c r="G6" s="1751" t="str">
        <f t="array" ref="G6">IFERROR(ABS(SUMPRODUCT($R$3:$R$70,--($R$3:$R$70&lt;0),$P$3:$P$70,$Q$3:$Q$70,$U$3:$U$70,$V$3:$V$70)),"")</f>
        <v/>
      </c>
      <c r="H6" s="1751"/>
      <c r="I6" s="1751" t="str">
        <f t="array" ref="I6">IFERROR(SUMPRODUCT(--($R$3:$R$70&lt;0),$P$3:$P$70,$Q$3:$Q$70,$U$3:$U$70,$V$3:$V$70),"")</f>
        <v/>
      </c>
      <c r="J6" s="1751"/>
      <c r="K6" s="1751" t="str">
        <f t="array" ref="K6">IFERROR(SUMPRODUCT(--(Summary!$BC$3:$BC$70="P1 – Critical"),--($R$3:$R$70&lt;0),$P$3:$P$70,$Q$3:$Q$70,$U$3:$U$70,$V$3:$V$70),"")</f>
        <v/>
      </c>
      <c r="L6" s="1751"/>
      <c r="M6" s="1751"/>
      <c r="O6">
        <f t="array" ref="O6">_xlfn.SWITCH($C$4,"MRP (Domestic)",Summary!G6,"ROW Manjari",Summary!H6,"USA Sea",Summary!I6,"Amazon USA Sea",Summary!J6,"USA Air",Summary!K6,"USA Amazon",Summary!L6,"UK",Summary!M6,"MENA",Summary!N6,Summary!O6)</f>
        <v>0</v>
      </c>
      <c r="P6">
        <f>--(Summary!B6&lt;&gt;"")*IF($C$3="All",1,--(Summary!C6=$C$3))</f>
        <v>1</v>
      </c>
      <c r="Q6">
        <f t="shared" si="0"/>
        <v>1</v>
      </c>
      <c r="R6">
        <f t="shared" si="1"/>
        <v>0</v>
      </c>
      <c r="S6" t="str">
        <f>Summary!B6</f>
        <v>Atta</v>
      </c>
      <c r="T6">
        <f t="array" ref="T6">_xlfn.SWITCH($C$4,"MRP (Domestic)",IFERROR(_xlfn.XLOOKUP(Summary!D6,Domestic!$C:$C,Domestic!$BE:$BE),0),"ROW Manjari",IFERROR(_xlfn.XLOOKUP(Summary!D6,ROW_Manjari!$C:$C,ROW_Manjari!$BE:$BE),0),"USA Sea",IFERROR(_xlfn.XLOOKUP(Summary!D6,USA_Sea!$C:$C,USA_Sea!$BE:$BE),0),"Amazon USA Sea",IFERROR(_xlfn.XLOOKUP(Summary!D6,Amazon_USA_Sea!$C:$C,Amazon_USA_Sea!$AX:$AX),0),"USA Air",IFERROR(_xlfn.XLOOKUP(Summary!D6,USA_Air!$C:$C,USA_Air!$BE:$BE),0),"USA Amazon",IFERROR(_xlfn.XLOOKUP(Summary!D6,USA_Amazon_Air!$C:$C,USA_Amazon_Air!$BE:$BE),0),"UK",IFERROR(_xlfn.XLOOKUP(Summary!D6,UK_Order!$C:$C,UK_Order!$BE:$BE),0),"MENA",IFERROR(_xlfn.XLOOKUP(Summary!D6,MENA_Order!$C:$C,MENA_Order!$BE:$BE),0),Summary!AT6)</f>
        <v>0</v>
      </c>
      <c r="U6">
        <f t="shared" si="2"/>
        <v>1</v>
      </c>
      <c r="V6">
        <f>IF($G$4="All",1,--(Summary!E6=$G$4))</f>
        <v>1</v>
      </c>
      <c r="Y6" t="str">
        <f>Summary!E7</f>
        <v>Jowar atta 500</v>
      </c>
    </row>
    <row r="7" spans="1:25" ht="12.5">
      <c r="A7" s="1749"/>
      <c r="B7" s="1749"/>
      <c r="C7" s="1749"/>
      <c r="D7" s="1749"/>
      <c r="E7" s="1750"/>
      <c r="F7" s="1750"/>
      <c r="G7" s="1751"/>
      <c r="H7" s="1751"/>
      <c r="I7" s="1751"/>
      <c r="J7" s="1751"/>
      <c r="K7" s="1751"/>
      <c r="L7" s="1751"/>
      <c r="M7" s="1751"/>
      <c r="O7">
        <f t="array" ref="O7">_xlfn.SWITCH($C$4,"MRP (Domestic)",Summary!G7,"ROW Manjari",Summary!H7,"USA Sea",Summary!I7,"Amazon USA Sea",Summary!J7,"USA Air",Summary!K7,"USA Amazon",Summary!L7,"UK",Summary!M7,"MENA",Summary!N7,Summary!O7)</f>
        <v>11719</v>
      </c>
      <c r="P7">
        <f>--(Summary!B7&lt;&gt;"")*IF($C$3="All",1,--(Summary!C7=$C$3))</f>
        <v>1</v>
      </c>
      <c r="Q7">
        <f t="shared" si="0"/>
        <v>1</v>
      </c>
      <c r="R7">
        <f t="shared" si="1"/>
        <v>-6095</v>
      </c>
      <c r="S7" t="str">
        <f>Summary!B7</f>
        <v>Atta</v>
      </c>
      <c r="T7">
        <f t="array" ref="T7">_xlfn.SWITCH($C$4,"MRP (Domestic)",IFERROR(_xlfn.XLOOKUP(Summary!D7,Domestic!$C:$C,Domestic!$BE:$BE),0),"ROW Manjari",IFERROR(_xlfn.XLOOKUP(Summary!D7,ROW_Manjari!$C:$C,ROW_Manjari!$BE:$BE),0),"USA Sea",IFERROR(_xlfn.XLOOKUP(Summary!D7,USA_Sea!$C:$C,USA_Sea!$BE:$BE),0),"Amazon USA Sea",IFERROR(_xlfn.XLOOKUP(Summary!D7,Amazon_USA_Sea!$C:$C,Amazon_USA_Sea!$AX:$AX),0),"USA Air",IFERROR(_xlfn.XLOOKUP(Summary!D7,USA_Air!$C:$C,USA_Air!$BE:$BE),0),"USA Amazon",IFERROR(_xlfn.XLOOKUP(Summary!D7,USA_Amazon_Air!$C:$C,USA_Amazon_Air!$BE:$BE),0),"UK",IFERROR(_xlfn.XLOOKUP(Summary!D7,UK_Order!$C:$C,UK_Order!$BE:$BE),0),"MENA",IFERROR(_xlfn.XLOOKUP(Summary!D7,MENA_Order!$C:$C,MENA_Order!$BE:$BE),0),Summary!AT7)</f>
        <v>5624</v>
      </c>
      <c r="U7">
        <f t="shared" si="2"/>
        <v>1</v>
      </c>
      <c r="V7">
        <f>IF($G$4="All",1,--(Summary!E7=$G$4))</f>
        <v>1</v>
      </c>
      <c r="Y7" t="str">
        <f>Summary!E8</f>
        <v>Jowar Atta (Stoneground) - 2kg</v>
      </c>
    </row>
    <row r="8" spans="1:25">
      <c r="A8" s="11"/>
      <c r="B8" s="11"/>
      <c r="C8" s="11"/>
      <c r="D8" s="11"/>
      <c r="E8" s="12"/>
      <c r="F8" s="12"/>
      <c r="G8" s="12"/>
      <c r="H8" s="11"/>
      <c r="I8" s="12"/>
      <c r="J8" s="12"/>
      <c r="K8" s="12"/>
      <c r="L8" s="12"/>
      <c r="M8" s="12"/>
      <c r="O8">
        <f t="array" ref="O8">_xlfn.SWITCH($C$4,"MRP (Domestic)",Summary!G8,"ROW Manjari",Summary!H8,"USA Sea",Summary!I8,"Amazon USA Sea",Summary!J8,"USA Air",Summary!K8,"USA Amazon",Summary!L8,"UK",Summary!M8,"MENA",Summary!N8,Summary!O8)</f>
        <v>3354</v>
      </c>
      <c r="P8">
        <f>--(Summary!B8&lt;&gt;"")*IF($C$3="All",1,--(Summary!C8=$C$3))</f>
        <v>1</v>
      </c>
      <c r="Q8">
        <f t="shared" si="0"/>
        <v>1</v>
      </c>
      <c r="R8">
        <f t="shared" si="1"/>
        <v>-1780</v>
      </c>
      <c r="S8" t="str">
        <f>Summary!B8</f>
        <v>Atta</v>
      </c>
      <c r="T8">
        <f t="array" ref="T8">_xlfn.SWITCH($C$4,"MRP (Domestic)",IFERROR(_xlfn.XLOOKUP(Summary!D8,Domestic!$C:$C,Domestic!$BE:$BE),0),"ROW Manjari",IFERROR(_xlfn.XLOOKUP(Summary!D8,ROW_Manjari!$C:$C,ROW_Manjari!$BE:$BE),0),"USA Sea",IFERROR(_xlfn.XLOOKUP(Summary!D8,USA_Sea!$C:$C,USA_Sea!$BE:$BE),0),"Amazon USA Sea",IFERROR(_xlfn.XLOOKUP(Summary!D8,Amazon_USA_Sea!$C:$C,Amazon_USA_Sea!$AX:$AX),0),"USA Air",IFERROR(_xlfn.XLOOKUP(Summary!D8,USA_Air!$C:$C,USA_Air!$BE:$BE),0),"USA Amazon",IFERROR(_xlfn.XLOOKUP(Summary!D8,USA_Amazon_Air!$C:$C,USA_Amazon_Air!$BE:$BE),0),"UK",IFERROR(_xlfn.XLOOKUP(Summary!D8,UK_Order!$C:$C,UK_Order!$BE:$BE),0),"MENA",IFERROR(_xlfn.XLOOKUP(Summary!D8,MENA_Order!$C:$C,MENA_Order!$BE:$BE),0),Summary!AT8)</f>
        <v>1574</v>
      </c>
      <c r="U8">
        <f t="shared" si="2"/>
        <v>1</v>
      </c>
      <c r="V8">
        <f>IF($G$4="All",1,--(Summary!E8=$G$4))</f>
        <v>1</v>
      </c>
      <c r="Y8" t="str">
        <f>Summary!E9</f>
        <v>Besan Flour | Gram Flour | Stoneground - 1kg</v>
      </c>
    </row>
    <row r="9" spans="1:25" ht="12.5">
      <c r="A9" s="1745" t="str">
        <f>IFERROR("For plant "&amp;$C$3&amp;", channel "&amp;$C$4&amp;", section "&amp;$G$3&amp;", product "&amp;$G$4&amp;": fulfillment is "&amp;TEXT(E6,"0%")&amp;" against "&amp;TEXT(A6,"#,##0")&amp;" planned packets. Pending exposure is "&amp;TEXT(G6,"#,##0")&amp;" packets across "&amp;TEXT(I6,"#,##0")&amp;" SKUs, including "&amp;TEXT(K6,"#,##0")&amp;" critical SKUs.","")</f>
        <v>For plant C6, channel All, section All, product All: fulfillment is 81% against 1,74,571 planned packets. Pending exposure is  packets across  SKUs, including  critical SKUs.</v>
      </c>
      <c r="B9" s="1745"/>
      <c r="C9" s="1745"/>
      <c r="D9" s="1745"/>
      <c r="E9" s="1745"/>
      <c r="F9" s="1745"/>
      <c r="G9" s="1745"/>
      <c r="H9" s="1745"/>
      <c r="I9" s="1745"/>
      <c r="J9" s="1745"/>
      <c r="K9" s="1745"/>
      <c r="L9" s="1745"/>
      <c r="M9" s="1745"/>
      <c r="O9">
        <f t="array" ref="O9">_xlfn.SWITCH($C$4,"MRP (Domestic)",Summary!G9,"ROW Manjari",Summary!H9,"USA Sea",Summary!I9,"Amazon USA Sea",Summary!J9,"USA Air",Summary!K9,"USA Amazon",Summary!L9,"UK",Summary!M9,"MENA",Summary!N9,Summary!O9)</f>
        <v>3565</v>
      </c>
      <c r="P9">
        <f>--(Summary!B9&lt;&gt;"")*IF($C$3="All",1,--(Summary!C9=$C$3))</f>
        <v>0</v>
      </c>
      <c r="Q9">
        <f t="shared" si="0"/>
        <v>1</v>
      </c>
      <c r="R9">
        <f t="shared" si="1"/>
        <v>-398</v>
      </c>
      <c r="S9" t="str">
        <f>Summary!B9</f>
        <v>Atta</v>
      </c>
      <c r="T9">
        <f t="array" ref="T9">_xlfn.SWITCH($C$4,"MRP (Domestic)",IFERROR(_xlfn.XLOOKUP(Summary!D9,Domestic!$C:$C,Domestic!$BE:$BE),0),"ROW Manjari",IFERROR(_xlfn.XLOOKUP(Summary!D9,ROW_Manjari!$C:$C,ROW_Manjari!$BE:$BE),0),"USA Sea",IFERROR(_xlfn.XLOOKUP(Summary!D9,USA_Sea!$C:$C,USA_Sea!$BE:$BE),0),"Amazon USA Sea",IFERROR(_xlfn.XLOOKUP(Summary!D9,Amazon_USA_Sea!$C:$C,Amazon_USA_Sea!$AX:$AX),0),"USA Air",IFERROR(_xlfn.XLOOKUP(Summary!D9,USA_Air!$C:$C,USA_Air!$BE:$BE),0),"USA Amazon",IFERROR(_xlfn.XLOOKUP(Summary!D9,USA_Amazon_Air!$C:$C,USA_Amazon_Air!$BE:$BE),0),"UK",IFERROR(_xlfn.XLOOKUP(Summary!D9,UK_Order!$C:$C,UK_Order!$BE:$BE),0),"MENA",IFERROR(_xlfn.XLOOKUP(Summary!D9,MENA_Order!$C:$C,MENA_Order!$BE:$BE),0),Summary!AT9)</f>
        <v>3167</v>
      </c>
      <c r="U9">
        <f t="shared" si="2"/>
        <v>1</v>
      </c>
      <c r="V9">
        <f>IF($G$4="All",1,--(Summary!E9=$G$4))</f>
        <v>1</v>
      </c>
      <c r="Y9" t="str">
        <f>Summary!E10</f>
        <v>Bajra Atta 1kg</v>
      </c>
    </row>
    <row r="10" spans="1:25" ht="12.5">
      <c r="A10" s="1745"/>
      <c r="B10" s="1745"/>
      <c r="C10" s="1745"/>
      <c r="D10" s="1745"/>
      <c r="E10" s="1745"/>
      <c r="F10" s="1745"/>
      <c r="G10" s="1745"/>
      <c r="H10" s="1745"/>
      <c r="I10" s="1745"/>
      <c r="J10" s="1745"/>
      <c r="K10" s="1745"/>
      <c r="L10" s="1745"/>
      <c r="M10" s="1745"/>
      <c r="O10" t="str">
        <f t="array" ref="O10">_xlfn.SWITCH($C$4,"MRP (Domestic)",Summary!G10,"ROW Manjari",Summary!H10,"USA Sea",Summary!I10,"Amazon USA Sea",Summary!J10,"USA Air",Summary!K10,"USA Amazon",Summary!L10,"UK",Summary!M10,"MENA",Summary!N10,Summary!O10)</f>
        <v/>
      </c>
      <c r="P10">
        <f>--(Summary!B10&lt;&gt;"")*IF($C$3="All",1,--(Summary!C10=$C$3))</f>
        <v>1</v>
      </c>
      <c r="Q10">
        <f t="shared" si="0"/>
        <v>1</v>
      </c>
      <c r="R10" t="e">
        <f t="shared" si="1"/>
        <v>#VALUE!</v>
      </c>
      <c r="S10" t="str">
        <f>Summary!B10</f>
        <v>Atta</v>
      </c>
      <c r="T10">
        <f t="array" ref="T10">_xlfn.SWITCH($C$4,"MRP (Domestic)",IFERROR(_xlfn.XLOOKUP(Summary!D10,Domestic!$C:$C,Domestic!$BE:$BE),0),"ROW Manjari",IFERROR(_xlfn.XLOOKUP(Summary!D10,ROW_Manjari!$C:$C,ROW_Manjari!$BE:$BE),0),"USA Sea",IFERROR(_xlfn.XLOOKUP(Summary!D10,USA_Sea!$C:$C,USA_Sea!$BE:$BE),0),"Amazon USA Sea",IFERROR(_xlfn.XLOOKUP(Summary!D10,Amazon_USA_Sea!$C:$C,Amazon_USA_Sea!$AX:$AX),0),"USA Air",IFERROR(_xlfn.XLOOKUP(Summary!D10,USA_Air!$C:$C,USA_Air!$BE:$BE),0),"USA Amazon",IFERROR(_xlfn.XLOOKUP(Summary!D10,USA_Amazon_Air!$C:$C,USA_Amazon_Air!$BE:$BE),0),"UK",IFERROR(_xlfn.XLOOKUP(Summary!D10,UK_Order!$C:$C,UK_Order!$BE:$BE),0),"MENA",IFERROR(_xlfn.XLOOKUP(Summary!D10,MENA_Order!$C:$C,MENA_Order!$BE:$BE),0),Summary!AT10)</f>
        <v>295</v>
      </c>
      <c r="U10">
        <f t="shared" si="2"/>
        <v>1</v>
      </c>
      <c r="V10">
        <f>IF($G$4="All",1,--(Summary!E10=$G$4))</f>
        <v>1</v>
      </c>
      <c r="Y10" t="str">
        <f>Summary!E11</f>
        <v>Jowar atta 910g</v>
      </c>
    </row>
    <row r="11" spans="1:25">
      <c r="A11" s="1746" t="s">
        <v>274</v>
      </c>
      <c r="B11" s="1746"/>
      <c r="C11" s="1746"/>
      <c r="D11" s="1746"/>
      <c r="E11" s="1746"/>
      <c r="F11" s="1746"/>
      <c r="G11" s="12"/>
      <c r="H11" s="1747" t="s">
        <v>275</v>
      </c>
      <c r="I11" s="1747"/>
      <c r="J11" s="1747"/>
      <c r="K11" s="12"/>
      <c r="L11" s="12"/>
      <c r="M11" s="12"/>
      <c r="O11">
        <f t="array" ref="O11">_xlfn.SWITCH($C$4,"MRP (Domestic)",Summary!G11,"ROW Manjari",Summary!H11,"USA Sea",Summary!I11,"Amazon USA Sea",Summary!J11,"USA Air",Summary!K11,"USA Amazon",Summary!L11,"UK",Summary!M11,"MENA",Summary!N11,Summary!O11)</f>
        <v>387</v>
      </c>
      <c r="P11">
        <f>--(Summary!B11&lt;&gt;"")*IF($C$3="All",1,--(Summary!C11=$C$3))</f>
        <v>1</v>
      </c>
      <c r="Q11">
        <f t="shared" si="0"/>
        <v>1</v>
      </c>
      <c r="R11">
        <f t="shared" si="1"/>
        <v>-387</v>
      </c>
      <c r="S11" t="str">
        <f>Summary!B11</f>
        <v>Atta</v>
      </c>
      <c r="T11">
        <f t="array" ref="T11">_xlfn.SWITCH($C$4,"MRP (Domestic)",IFERROR(_xlfn.XLOOKUP(Summary!D11,Domestic!$C:$C,Domestic!$BE:$BE),0),"ROW Manjari",IFERROR(_xlfn.XLOOKUP(Summary!D11,ROW_Manjari!$C:$C,ROW_Manjari!$BE:$BE),0),"USA Sea",IFERROR(_xlfn.XLOOKUP(Summary!D11,USA_Sea!$C:$C,USA_Sea!$BE:$BE),0),"Amazon USA Sea",IFERROR(_xlfn.XLOOKUP(Summary!D11,Amazon_USA_Sea!$C:$C,Amazon_USA_Sea!$AX:$AX),0),"USA Air",IFERROR(_xlfn.XLOOKUP(Summary!D11,USA_Air!$C:$C,USA_Air!$BE:$BE),0),"USA Amazon",IFERROR(_xlfn.XLOOKUP(Summary!D11,USA_Amazon_Air!$C:$C,USA_Amazon_Air!$BE:$BE),0),"UK",IFERROR(_xlfn.XLOOKUP(Summary!D11,UK_Order!$C:$C,UK_Order!$BE:$BE),0),"MENA",IFERROR(_xlfn.XLOOKUP(Summary!D11,MENA_Order!$C:$C,MENA_Order!$BE:$BE),0),Summary!AT11)</f>
        <v>0</v>
      </c>
      <c r="U11">
        <f t="shared" si="2"/>
        <v>1</v>
      </c>
      <c r="V11">
        <f>IF($G$4="All",1,--(Summary!E11=$G$4))</f>
        <v>1</v>
      </c>
      <c r="Y11" t="str">
        <f>Summary!E12</f>
        <v>High Protein atta - 1kg</v>
      </c>
    </row>
    <row r="12" spans="1:25" s="16" customFormat="1" ht="26">
      <c r="A12" s="13" t="s">
        <v>2</v>
      </c>
      <c r="B12" s="13" t="s">
        <v>276</v>
      </c>
      <c r="C12" s="13" t="s">
        <v>277</v>
      </c>
      <c r="D12" s="13" t="s">
        <v>278</v>
      </c>
      <c r="E12" s="13" t="s">
        <v>214</v>
      </c>
      <c r="F12" s="13" t="s">
        <v>216</v>
      </c>
      <c r="G12" s="14"/>
      <c r="H12" s="15" t="s">
        <v>180</v>
      </c>
      <c r="I12" s="13" t="s">
        <v>276</v>
      </c>
      <c r="J12" s="13" t="s">
        <v>279</v>
      </c>
      <c r="K12" s="14"/>
      <c r="L12" s="14"/>
      <c r="M12" s="14"/>
      <c r="O12" s="16">
        <f t="array" ref="O12">_xlfn.SWITCH($C$4,"MRP (Domestic)",Summary!G12,"ROW Manjari",Summary!H12,"USA Sea",Summary!I12,"Amazon USA Sea",Summary!J12,"USA Air",Summary!K12,"USA Amazon",Summary!L12,"UK",Summary!M12,"MENA",Summary!N12,Summary!O12)</f>
        <v>13602</v>
      </c>
      <c r="P12" s="16">
        <f>--(Summary!B12&lt;&gt;"")*IF($C$3="All",1,--(Summary!C12=$C$3))</f>
        <v>1</v>
      </c>
      <c r="Q12" s="16">
        <f t="shared" si="0"/>
        <v>1</v>
      </c>
      <c r="R12" s="16">
        <f t="shared" si="1"/>
        <v>10889</v>
      </c>
      <c r="S12" s="16" t="str">
        <f>Summary!B12</f>
        <v>Atta</v>
      </c>
      <c r="T12" s="16">
        <f t="array" ref="T12">_xlfn.SWITCH($C$4,"MRP (Domestic)",IFERROR(_xlfn.XLOOKUP(Summary!D12,Domestic!$C:$C,Domestic!$BE:$BE),0),"ROW Manjari",IFERROR(_xlfn.XLOOKUP(Summary!D12,ROW_Manjari!$C:$C,ROW_Manjari!$BE:$BE),0),"USA Sea",IFERROR(_xlfn.XLOOKUP(Summary!D12,USA_Sea!$C:$C,USA_Sea!$BE:$BE),0),"Amazon USA Sea",IFERROR(_xlfn.XLOOKUP(Summary!D12,Amazon_USA_Sea!$C:$C,Amazon_USA_Sea!$AX:$AX),0),"USA Air",IFERROR(_xlfn.XLOOKUP(Summary!D12,USA_Air!$C:$C,USA_Air!$BE:$BE),0),"USA Amazon",IFERROR(_xlfn.XLOOKUP(Summary!D12,USA_Amazon_Air!$C:$C,USA_Amazon_Air!$BE:$BE),0),"UK",IFERROR(_xlfn.XLOOKUP(Summary!D12,UK_Order!$C:$C,UK_Order!$BE:$BE),0),"MENA",IFERROR(_xlfn.XLOOKUP(Summary!D12,MENA_Order!$C:$C,MENA_Order!$BE:$BE),0),Summary!AT12)</f>
        <v>24491</v>
      </c>
      <c r="U12">
        <f t="shared" si="2"/>
        <v>1</v>
      </c>
      <c r="V12">
        <f>IF($G$4="All",1,--(Summary!E12=$G$4))</f>
        <v>1</v>
      </c>
      <c r="Y12" t="str">
        <f>Summary!E13</f>
        <v>Khapli protein atta 2kg</v>
      </c>
    </row>
    <row r="13" spans="1:25">
      <c r="A13" s="17" t="s">
        <v>36</v>
      </c>
      <c r="B13" s="18">
        <f t="array" ref="B13">IFERROR(SUMPRODUCT(--($S$3:$S$70=$A13),$O$3:$O$70,$P$3:$P$70,$Q$3:$Q$70,$U$3:$U$70,$V$3:$V$70),"")</f>
        <v>61693</v>
      </c>
      <c r="C13" s="18">
        <f t="array" ref="C13">IFERROR(SUMPRODUCT(--($S$3:$S$70=$A13),$T$3:$T$70,$P$3:$P$70,$Q$3:$Q$70,$U$3:$U$70,$V$3:$V$70),"")</f>
        <v>50144</v>
      </c>
      <c r="D13" s="19">
        <f t="shared" ref="D13:D18" si="3">IFERROR(C13/B13,"")</f>
        <v>0.8127988588656736</v>
      </c>
      <c r="E13" s="20" t="str">
        <f t="array" ref="E13">IFERROR(SUMPRODUCT(--($S$3:$S$70=$A13),--($R$3:$R$70&lt;0),$P$3:$P$70,$Q$3:$Q$70,$U$3:$U$70,$V$3:$V$70),"")</f>
        <v/>
      </c>
      <c r="F13" s="20" t="str">
        <f t="array" ref="F13">IFERROR(SUMPRODUCT(--($S$3:$S$70=$A13),--(Summary!$BC$3:$BC$70="P1 – Critical"),--($R$3:$R$70&lt;0),$P$3:$P$70,$Q$3:$Q$70,$U$3:$U$70,$V$3:$V$70),"")</f>
        <v/>
      </c>
      <c r="G13" s="12"/>
      <c r="H13" s="17" t="s">
        <v>182</v>
      </c>
      <c r="I13" s="20">
        <f t="array" ref="I13">IFERROR(SUM(_xlfn._xlws.FILTER(Summary!$G$3:$G$70,(IF($C$3="All",Summary!$C$3:$C$70&lt;&gt;"",Summary!$C$3:$C$70=$C$3))*(IF($G$3="All",1,--(Summary!$B$3:$B$70=$G$3)))*(IF($G$4="All",1,--(Summary!$E$3:$E$70=$G$4))))),"")</f>
        <v>165993</v>
      </c>
      <c r="J13" s="21">
        <f t="shared" ref="J13:J20" si="4">IFERROR(I13/SUM($I$13:$I$20),"")</f>
        <v>0.94695677473458417</v>
      </c>
      <c r="K13" s="12"/>
      <c r="L13" s="12"/>
      <c r="M13" s="12"/>
      <c r="O13">
        <f t="array" ref="O13">_xlfn.SWITCH($C$4,"MRP (Domestic)",Summary!G13,"ROW Manjari",Summary!H13,"USA Sea",Summary!I13,"Amazon USA Sea",Summary!J13,"USA Air",Summary!K13,"USA Amazon",Summary!L13,"UK",Summary!M13,"MENA",Summary!N13,Summary!O13)</f>
        <v>24334</v>
      </c>
      <c r="P13">
        <f>--(Summary!B13&lt;&gt;"")*IF($C$3="All",1,--(Summary!C13=$C$3))</f>
        <v>1</v>
      </c>
      <c r="Q13">
        <f t="shared" si="0"/>
        <v>1</v>
      </c>
      <c r="R13">
        <f t="shared" si="1"/>
        <v>-12157</v>
      </c>
      <c r="S13" t="str">
        <f>Summary!B13</f>
        <v>Atta</v>
      </c>
      <c r="T13">
        <f t="array" ref="T13">_xlfn.SWITCH($C$4,"MRP (Domestic)",IFERROR(_xlfn.XLOOKUP(Summary!D13,Domestic!$C:$C,Domestic!$BE:$BE),0),"ROW Manjari",IFERROR(_xlfn.XLOOKUP(Summary!D13,ROW_Manjari!$C:$C,ROW_Manjari!$BE:$BE),0),"USA Sea",IFERROR(_xlfn.XLOOKUP(Summary!D13,USA_Sea!$C:$C,USA_Sea!$BE:$BE),0),"Amazon USA Sea",IFERROR(_xlfn.XLOOKUP(Summary!D13,Amazon_USA_Sea!$C:$C,Amazon_USA_Sea!$AX:$AX),0),"USA Air",IFERROR(_xlfn.XLOOKUP(Summary!D13,USA_Air!$C:$C,USA_Air!$BE:$BE),0),"USA Amazon",IFERROR(_xlfn.XLOOKUP(Summary!D13,USA_Amazon_Air!$C:$C,USA_Amazon_Air!$BE:$BE),0),"UK",IFERROR(_xlfn.XLOOKUP(Summary!D13,UK_Order!$C:$C,UK_Order!$BE:$BE),0),"MENA",IFERROR(_xlfn.XLOOKUP(Summary!D13,MENA_Order!$C:$C,MENA_Order!$BE:$BE),0),Summary!AT13)</f>
        <v>12177</v>
      </c>
      <c r="U13">
        <f t="shared" si="2"/>
        <v>1</v>
      </c>
      <c r="V13">
        <f>IF($G$4="All",1,--(Summary!E13=$G$4))</f>
        <v>1</v>
      </c>
      <c r="Y13" t="str">
        <f>Summary!E14</f>
        <v>Khapli protein atta 5kg</v>
      </c>
    </row>
    <row r="14" spans="1:25">
      <c r="A14" s="17" t="s">
        <v>95</v>
      </c>
      <c r="B14" s="18">
        <f t="array" ref="B14">IFERROR(SUMPRODUCT(--($S$3:$S$70=$A14),$O$3:$O$70,$P$3:$P$70,$Q$3:$Q$70,$U$3:$U$70,$V$3:$V$70),"")</f>
        <v>0</v>
      </c>
      <c r="C14" s="18">
        <f t="array" ref="C14">IFERROR(SUMPRODUCT(--($S$3:$S$70=$A14),$T$3:$T$70,$P$3:$P$70,$Q$3:$Q$70,$U$3:$U$70,$V$3:$V$70),"")</f>
        <v>0</v>
      </c>
      <c r="D14" s="19" t="str">
        <f t="shared" si="3"/>
        <v/>
      </c>
      <c r="E14" s="20" t="str">
        <f t="array" ref="E14">IFERROR(SUMPRODUCT(--($S$3:$S$70=$A14),--($R$3:$R$70&lt;0),$P$3:$P$70,$Q$3:$Q$70,$U$3:$U$70,$V$3:$V$70),"")</f>
        <v/>
      </c>
      <c r="F14" s="20" t="str">
        <f t="array" ref="F14">IFERROR(SUMPRODUCT(--($S$3:$S$70=$A14),--(Summary!$BC$3:$BC$70="P1 – Critical"),--($R$3:$R$70&lt;0),$P$3:$P$70,$Q$3:$Q$70,$U$3:$U$70,$V$3:$V$70),"")</f>
        <v/>
      </c>
      <c r="G14" s="12"/>
      <c r="H14" s="17" t="s">
        <v>183</v>
      </c>
      <c r="I14" s="20">
        <f t="array" ref="I14">IFERROR(SUM(_xlfn._xlws.FILTER(Summary!$H$3:$H$70,(IF($C$3="All",Summary!$C$3:$C$70&lt;&gt;"",Summary!$C$3:$C$70=$C$3))*(IF($G$3="All",1,--(Summary!$B$3:$B$70=$G$3)))*(IF($G$4="All",1,--(Summary!$E$3:$E$70=$G$4))))),"")</f>
        <v>51</v>
      </c>
      <c r="J14" s="21">
        <f t="shared" si="4"/>
        <v>2.9094477183654608E-4</v>
      </c>
      <c r="K14" s="12"/>
      <c r="L14" s="12"/>
      <c r="M14" s="12"/>
      <c r="O14">
        <f t="array" ref="O14">_xlfn.SWITCH($C$4,"MRP (Domestic)",Summary!G14,"ROW Manjari",Summary!H14,"USA Sea",Summary!I14,"Amazon USA Sea",Summary!J14,"USA Air",Summary!K14,"USA Amazon",Summary!L14,"UK",Summary!M14,"MENA",Summary!N14,Summary!O14)</f>
        <v>8297</v>
      </c>
      <c r="P14">
        <f>--(Summary!B14&lt;&gt;"")*IF($C$3="All",1,--(Summary!C14=$C$3))</f>
        <v>1</v>
      </c>
      <c r="Q14">
        <f t="shared" si="0"/>
        <v>1</v>
      </c>
      <c r="R14">
        <f t="shared" si="1"/>
        <v>-2314</v>
      </c>
      <c r="S14" t="str">
        <f>Summary!B14</f>
        <v>Atta</v>
      </c>
      <c r="T14">
        <f t="array" ref="T14">_xlfn.SWITCH($C$4,"MRP (Domestic)",IFERROR(_xlfn.XLOOKUP(Summary!D14,Domestic!$C:$C,Domestic!$BE:$BE),0),"ROW Manjari",IFERROR(_xlfn.XLOOKUP(Summary!D14,ROW_Manjari!$C:$C,ROW_Manjari!$BE:$BE),0),"USA Sea",IFERROR(_xlfn.XLOOKUP(Summary!D14,USA_Sea!$C:$C,USA_Sea!$BE:$BE),0),"Amazon USA Sea",IFERROR(_xlfn.XLOOKUP(Summary!D14,Amazon_USA_Sea!$C:$C,Amazon_USA_Sea!$AX:$AX),0),"USA Air",IFERROR(_xlfn.XLOOKUP(Summary!D14,USA_Air!$C:$C,USA_Air!$BE:$BE),0),"USA Amazon",IFERROR(_xlfn.XLOOKUP(Summary!D14,USA_Amazon_Air!$C:$C,USA_Amazon_Air!$BE:$BE),0),"UK",IFERROR(_xlfn.XLOOKUP(Summary!D14,UK_Order!$C:$C,UK_Order!$BE:$BE),0),"MENA",IFERROR(_xlfn.XLOOKUP(Summary!D14,MENA_Order!$C:$C,MENA_Order!$BE:$BE),0),Summary!AT14)</f>
        <v>5983</v>
      </c>
      <c r="U14">
        <f t="shared" si="2"/>
        <v>1</v>
      </c>
      <c r="V14">
        <f>IF($G$4="All",1,--(Summary!E14=$G$4))</f>
        <v>1</v>
      </c>
      <c r="Y14" t="str">
        <f>Summary!E15</f>
        <v>Khapli Multigrain atta- 1kg</v>
      </c>
    </row>
    <row r="15" spans="1:25">
      <c r="A15" s="17" t="s">
        <v>105</v>
      </c>
      <c r="B15" s="18">
        <f t="array" ref="B15">IFERROR(SUMPRODUCT(--($S$3:$S$70=$A15),$O$3:$O$70,$P$3:$P$70,$Q$3:$Q$70,$U$3:$U$70,$V$3:$V$70),"")</f>
        <v>0</v>
      </c>
      <c r="C15" s="18">
        <f t="array" ref="C15">IFERROR(SUMPRODUCT(--($S$3:$S$70=$A15),$T$3:$T$70,$P$3:$P$70,$Q$3:$Q$70,$U$3:$U$70,$V$3:$V$70),"")</f>
        <v>0</v>
      </c>
      <c r="D15" s="19" t="str">
        <f t="shared" si="3"/>
        <v/>
      </c>
      <c r="E15" s="20" t="str">
        <f t="array" ref="E15">IFERROR(SUMPRODUCT(--($S$3:$S$70=$A15),--($R$3:$R$70&lt;0),$P$3:$P$70,$Q$3:$Q$70,$U$3:$U$70,$V$3:$V$70),"")</f>
        <v/>
      </c>
      <c r="F15" s="20" t="str">
        <f t="array" ref="F15">IFERROR(SUMPRODUCT(--($S$3:$S$70=$A15),--(Summary!$BC$3:$BC$70="P1 – Critical"),--($R$3:$R$70&lt;0),$P$3:$P$70,$Q$3:$Q$70,$U$3:$U$70,$V$3:$V$70),"")</f>
        <v/>
      </c>
      <c r="G15" s="12"/>
      <c r="H15" s="17" t="s">
        <v>184</v>
      </c>
      <c r="I15" s="20">
        <f t="array" ref="I15">IFERROR(SUM(_xlfn._xlws.FILTER(Summary!$I$3:$I$70,(IF($C$3="All",Summary!$C$3:$C$70&lt;&gt;"",Summary!$C$3:$C$70=$C$3))*(IF($G$3="All",1,--(Summary!$B$3:$B$70=$G$3)))*(IF($G$4="All",1,--(Summary!$E$3:$E$70=$G$4))))),"")</f>
        <v>4500</v>
      </c>
      <c r="J15" s="21">
        <f t="shared" si="4"/>
        <v>2.5671597514989361E-2</v>
      </c>
      <c r="K15" s="12"/>
      <c r="L15" s="12"/>
      <c r="M15" s="12"/>
      <c r="O15">
        <f t="array" ref="O15">_xlfn.SWITCH($C$4,"MRP (Domestic)",Summary!G15,"ROW Manjari",Summary!H15,"USA Sea",Summary!I15,"Amazon USA Sea",Summary!J15,"USA Air",Summary!K15,"USA Amazon",Summary!L15,"UK",Summary!M15,"MENA",Summary!N15,Summary!O15)</f>
        <v>95318</v>
      </c>
      <c r="P15">
        <f>--(Summary!B15&lt;&gt;"")*IF($C$3="All",1,--(Summary!C15=$C$3))</f>
        <v>0</v>
      </c>
      <c r="Q15">
        <f t="shared" si="0"/>
        <v>1</v>
      </c>
      <c r="R15">
        <f t="shared" si="1"/>
        <v>-25228</v>
      </c>
      <c r="S15" t="str">
        <f>Summary!B15</f>
        <v>MG</v>
      </c>
      <c r="T15">
        <f t="array" ref="T15">_xlfn.SWITCH($C$4,"MRP (Domestic)",IFERROR(_xlfn.XLOOKUP(Summary!D15,Domestic!$C:$C,Domestic!$BE:$BE),0),"ROW Manjari",IFERROR(_xlfn.XLOOKUP(Summary!D15,ROW_Manjari!$C:$C,ROW_Manjari!$BE:$BE),0),"USA Sea",IFERROR(_xlfn.XLOOKUP(Summary!D15,USA_Sea!$C:$C,USA_Sea!$BE:$BE),0),"Amazon USA Sea",IFERROR(_xlfn.XLOOKUP(Summary!D15,Amazon_USA_Sea!$C:$C,Amazon_USA_Sea!$AX:$AX),0),"USA Air",IFERROR(_xlfn.XLOOKUP(Summary!D15,USA_Air!$C:$C,USA_Air!$BE:$BE),0),"USA Amazon",IFERROR(_xlfn.XLOOKUP(Summary!D15,USA_Amazon_Air!$C:$C,USA_Amazon_Air!$BE:$BE),0),"UK",IFERROR(_xlfn.XLOOKUP(Summary!D15,UK_Order!$C:$C,UK_Order!$BE:$BE),0),"MENA",IFERROR(_xlfn.XLOOKUP(Summary!D15,MENA_Order!$C:$C,MENA_Order!$BE:$BE),0),Summary!AT15)</f>
        <v>70090</v>
      </c>
      <c r="U15">
        <f t="shared" si="2"/>
        <v>1</v>
      </c>
      <c r="V15">
        <f>IF($G$4="All",1,--(Summary!E15=$G$4))</f>
        <v>1</v>
      </c>
      <c r="Y15" t="str">
        <f>Summary!E16</f>
        <v>Khapli Multigrain atta- 2kg</v>
      </c>
    </row>
    <row r="16" spans="1:25">
      <c r="A16" s="17" t="s">
        <v>68</v>
      </c>
      <c r="B16" s="18">
        <f t="array" ref="B16">IFERROR(SUMPRODUCT(--($S$3:$S$70=$A16),$O$3:$O$70,$P$3:$P$70,$Q$3:$Q$70,$U$3:$U$70,$V$3:$V$70),"")</f>
        <v>0</v>
      </c>
      <c r="C16" s="18">
        <f t="array" ref="C16">IFERROR(SUMPRODUCT(--($S$3:$S$70=$A16),$T$3:$T$70,$P$3:$P$70,$Q$3:$Q$70,$U$3:$U$70,$V$3:$V$70),"")</f>
        <v>0</v>
      </c>
      <c r="D16" s="19" t="str">
        <f t="shared" si="3"/>
        <v/>
      </c>
      <c r="E16" s="20" t="str">
        <f t="array" ref="E16">IFERROR(SUMPRODUCT(--($S$3:$S$70=$A16),--($R$3:$R$70&lt;0),$P$3:$P$70,$Q$3:$Q$70,$U$3:$U$70,$V$3:$V$70),"")</f>
        <v/>
      </c>
      <c r="F16" s="20" t="str">
        <f t="array" ref="F16">IFERROR(SUMPRODUCT(--($S$3:$S$70=$A16),--(Summary!$BC$3:$BC$70="P1 – Critical"),--($R$3:$R$70&lt;0),$P$3:$P$70,$Q$3:$Q$70,$U$3:$U$70,$V$3:$V$70),"")</f>
        <v/>
      </c>
      <c r="G16" s="12"/>
      <c r="H16" s="17" t="s">
        <v>185</v>
      </c>
      <c r="I16" s="20">
        <f t="array" ref="I16">IFERROR(SUM(_xlfn._xlws.FILTER(Summary!$J$3:$J$70,(IF($C$3="All",Summary!$C$3:$C$70&lt;&gt;"",Summary!$C$3:$C$70=$C$3))*(IF($G$3="All",1,--(Summary!$B$3:$B$70=$G$3)))*(IF($G$4="All",1,--(Summary!$E$3:$E$70=$G$4))))),"")</f>
        <v>0</v>
      </c>
      <c r="J16" s="21">
        <f t="shared" si="4"/>
        <v>0</v>
      </c>
      <c r="K16" s="12"/>
      <c r="L16" s="12"/>
      <c r="M16" s="12"/>
      <c r="O16">
        <f t="array" ref="O16">_xlfn.SWITCH($C$4,"MRP (Domestic)",Summary!G16,"ROW Manjari",Summary!H16,"USA Sea",Summary!I16,"Amazon USA Sea",Summary!J16,"USA Air",Summary!K16,"USA Amazon",Summary!L16,"UK",Summary!M16,"MENA",Summary!N16,Summary!O16)</f>
        <v>8510</v>
      </c>
      <c r="P16">
        <f>--(Summary!B16&lt;&gt;"")*IF($C$3="All",1,--(Summary!C16=$C$3))</f>
        <v>0</v>
      </c>
      <c r="Q16">
        <f t="shared" si="0"/>
        <v>1</v>
      </c>
      <c r="R16">
        <f t="shared" si="1"/>
        <v>1363</v>
      </c>
      <c r="S16" t="str">
        <f>Summary!B16</f>
        <v>MG</v>
      </c>
      <c r="T16">
        <f t="array" ref="T16">_xlfn.SWITCH($C$4,"MRP (Domestic)",IFERROR(_xlfn.XLOOKUP(Summary!D16,Domestic!$C:$C,Domestic!$BE:$BE),0),"ROW Manjari",IFERROR(_xlfn.XLOOKUP(Summary!D16,ROW_Manjari!$C:$C,ROW_Manjari!$BE:$BE),0),"USA Sea",IFERROR(_xlfn.XLOOKUP(Summary!D16,USA_Sea!$C:$C,USA_Sea!$BE:$BE),0),"Amazon USA Sea",IFERROR(_xlfn.XLOOKUP(Summary!D16,Amazon_USA_Sea!$C:$C,Amazon_USA_Sea!$AX:$AX),0),"USA Air",IFERROR(_xlfn.XLOOKUP(Summary!D16,USA_Air!$C:$C,USA_Air!$BE:$BE),0),"USA Amazon",IFERROR(_xlfn.XLOOKUP(Summary!D16,USA_Amazon_Air!$C:$C,USA_Amazon_Air!$BE:$BE),0),"UK",IFERROR(_xlfn.XLOOKUP(Summary!D16,UK_Order!$C:$C,UK_Order!$BE:$BE),0),"MENA",IFERROR(_xlfn.XLOOKUP(Summary!D16,MENA_Order!$C:$C,MENA_Order!$BE:$BE),0),Summary!AT16)</f>
        <v>9873</v>
      </c>
      <c r="U16">
        <f t="shared" si="2"/>
        <v>1</v>
      </c>
      <c r="V16">
        <f>IF($G$4="All",1,--(Summary!E16=$G$4))</f>
        <v>1</v>
      </c>
      <c r="Y16" t="str">
        <f>Summary!E17</f>
        <v>Khapli Multigrain atta- 5kg</v>
      </c>
    </row>
    <row r="17" spans="1:27">
      <c r="A17" s="17" t="s">
        <v>75</v>
      </c>
      <c r="B17" s="18">
        <f t="array" ref="B17">IFERROR(SUMPRODUCT(--($S$3:$S$70=$A17),$O$3:$O$70,$P$3:$P$70,$Q$3:$Q$70,$U$3:$U$70,$V$3:$V$70),"")</f>
        <v>57687</v>
      </c>
      <c r="C17" s="18">
        <f t="array" ref="C17">IFERROR(SUMPRODUCT(--($S$3:$S$70=$A17),$T$3:$T$70,$P$3:$P$70,$Q$3:$Q$70,$U$3:$U$70,$V$3:$V$70),"")</f>
        <v>56535.8</v>
      </c>
      <c r="D17" s="19">
        <f t="shared" si="3"/>
        <v>0.98004403071749269</v>
      </c>
      <c r="E17" s="20" t="str">
        <f t="array" ref="E17">IFERROR(SUMPRODUCT(--($S$3:$S$70=$A17),--($R$3:$R$70&lt;0),$P$3:$P$70,$Q$3:$Q$70,$U$3:$U$70,$V$3:$V$70),"")</f>
        <v/>
      </c>
      <c r="F17" s="20" t="str">
        <f t="array" ref="F17">IFERROR(SUMPRODUCT(--($S$3:$S$70=$A17),--(Summary!$BC$3:$BC$70="P1 – Critical"),--($R$3:$R$70&lt;0),$P$3:$P$70,$Q$3:$Q$70,$U$3:$U$70,$V$3:$V$70),"")</f>
        <v/>
      </c>
      <c r="G17" s="12"/>
      <c r="H17" s="17" t="s">
        <v>186</v>
      </c>
      <c r="I17" s="20">
        <f t="array" ref="I17">IFERROR(SUM(_xlfn._xlws.FILTER(Summary!$K$3:$K$70,(IF($C$3="All",Summary!$C$3:$C$70&lt;&gt;"",Summary!$C$3:$C$70=$C$3))*(IF($G$3="All",1,--(Summary!$B$3:$B$70=$G$3)))*(IF($G$4="All",1,--(Summary!$E$3:$E$70=$G$4))))),"")</f>
        <v>1866</v>
      </c>
      <c r="J17" s="21">
        <f t="shared" si="4"/>
        <v>1.0645155769548921E-2</v>
      </c>
      <c r="K17" s="12"/>
      <c r="L17" s="12"/>
      <c r="M17" s="12"/>
      <c r="O17">
        <f t="array" ref="O17">_xlfn.SWITCH($C$4,"MRP (Domestic)",Summary!G17,"ROW Manjari",Summary!H17,"USA Sea",Summary!I17,"Amazon USA Sea",Summary!J17,"USA Air",Summary!K17,"USA Amazon",Summary!L17,"UK",Summary!M17,"MENA",Summary!N17,Summary!O17)</f>
        <v>29262</v>
      </c>
      <c r="P17">
        <f>--(Summary!B17&lt;&gt;"")*IF($C$3="All",1,--(Summary!C17=$C$3))</f>
        <v>0</v>
      </c>
      <c r="Q17">
        <f t="shared" si="0"/>
        <v>1</v>
      </c>
      <c r="R17">
        <f t="shared" si="1"/>
        <v>-13158</v>
      </c>
      <c r="S17" t="str">
        <f>Summary!B17</f>
        <v>MG</v>
      </c>
      <c r="T17">
        <f t="array" ref="T17">_xlfn.SWITCH($C$4,"MRP (Domestic)",IFERROR(_xlfn.XLOOKUP(Summary!D17,Domestic!$C:$C,Domestic!$BE:$BE),0),"ROW Manjari",IFERROR(_xlfn.XLOOKUP(Summary!D17,ROW_Manjari!$C:$C,ROW_Manjari!$BE:$BE),0),"USA Sea",IFERROR(_xlfn.XLOOKUP(Summary!D17,USA_Sea!$C:$C,USA_Sea!$BE:$BE),0),"Amazon USA Sea",IFERROR(_xlfn.XLOOKUP(Summary!D17,Amazon_USA_Sea!$C:$C,Amazon_USA_Sea!$AX:$AX),0),"USA Air",IFERROR(_xlfn.XLOOKUP(Summary!D17,USA_Air!$C:$C,USA_Air!$BE:$BE),0),"USA Amazon",IFERROR(_xlfn.XLOOKUP(Summary!D17,USA_Amazon_Air!$C:$C,USA_Amazon_Air!$BE:$BE),0),"UK",IFERROR(_xlfn.XLOOKUP(Summary!D17,UK_Order!$C:$C,UK_Order!$BE:$BE),0),"MENA",IFERROR(_xlfn.XLOOKUP(Summary!D17,MENA_Order!$C:$C,MENA_Order!$BE:$BE),0),Summary!AT17)</f>
        <v>16104</v>
      </c>
      <c r="U17">
        <f t="shared" si="2"/>
        <v>1</v>
      </c>
      <c r="V17">
        <f>IF($G$4="All",1,--(Summary!E17=$G$4))</f>
        <v>1</v>
      </c>
      <c r="Y17" t="str">
        <f>Summary!E18</f>
        <v>Peanut Oil (Wood Pressed) - 1Ltr (Plastic Bottle)</v>
      </c>
    </row>
    <row r="18" spans="1:27">
      <c r="A18" s="17" t="s">
        <v>127</v>
      </c>
      <c r="B18" s="18">
        <f t="array" ref="B18">IFERROR(SUMPRODUCT(--($S$3:$S$70=$A18),$O$3:$O$70,$P$3:$P$70,$Q$3:$Q$70,$U$3:$U$70,$V$3:$V$70),"")</f>
        <v>55191</v>
      </c>
      <c r="C18" s="18">
        <f t="array" ref="C18">IFERROR(SUMPRODUCT(--($S$3:$S$70=$A18),$T$3:$T$70,$P$3:$P$70,$Q$3:$Q$70,$U$3:$U$70,$V$3:$V$70),"")</f>
        <v>34066</v>
      </c>
      <c r="D18" s="19">
        <f t="shared" si="3"/>
        <v>0.61723831784167704</v>
      </c>
      <c r="E18" s="20" t="str">
        <f t="array" ref="E18">IFERROR(SUMPRODUCT(--($S$3:$S$70=$A18),--($R$3:$R$70&lt;0),$P$3:$P$70,$Q$3:$Q$70,$U$3:$U$70,$V$3:$V$70),"")</f>
        <v/>
      </c>
      <c r="F18" s="20" t="str">
        <f t="array" ref="F18">IFERROR(SUMPRODUCT(--($S$3:$S$70=$A18),--(Summary!$BC$3:$BC$70="P1 – Critical"),--($R$3:$R$70&lt;0),$P$3:$P$70,$Q$3:$Q$70,$U$3:$U$70,$V$3:$V$70),"")</f>
        <v/>
      </c>
      <c r="G18" s="12"/>
      <c r="H18" s="17" t="s">
        <v>187</v>
      </c>
      <c r="I18" s="20">
        <f t="array" ref="I18">IFERROR(SUM(_xlfn._xlws.FILTER(Summary!$L$3:$L$70,(IF($C$3="All",Summary!$C$3:$C$70&lt;&gt;"",Summary!$C$3:$C$70=$C$3))*(IF($G$3="All",1,--(Summary!$B$3:$B$70=$G$3)))*(IF($G$4="All",1,--(Summary!$E$3:$E$70=$G$4))))),"")</f>
        <v>0</v>
      </c>
      <c r="J18" s="21">
        <f t="shared" si="4"/>
        <v>0</v>
      </c>
      <c r="L18" s="12"/>
      <c r="M18" s="12"/>
      <c r="O18">
        <f t="array" ref="O18">_xlfn.SWITCH($C$4,"MRP (Domestic)",Summary!G18,"ROW Manjari",Summary!H18,"USA Sea",Summary!I18,"Amazon USA Sea",Summary!J18,"USA Air",Summary!K18,"USA Amazon",Summary!L18,"UK",Summary!M18,"MENA",Summary!N18,Summary!O18)</f>
        <v>27662</v>
      </c>
      <c r="P18">
        <f>--(Summary!B18&lt;&gt;"")*IF($C$3="All",1,--(Summary!C18=$C$3))</f>
        <v>1</v>
      </c>
      <c r="Q18">
        <f t="shared" si="0"/>
        <v>1</v>
      </c>
      <c r="R18">
        <f t="shared" si="1"/>
        <v>0</v>
      </c>
      <c r="S18" t="str">
        <f>Summary!B18</f>
        <v>Oil</v>
      </c>
      <c r="T18">
        <f t="array" ref="T18">_xlfn.SWITCH($C$4,"MRP (Domestic)",IFERROR(_xlfn.XLOOKUP(Summary!D18,Domestic!$C:$C,Domestic!$BE:$BE),0),"ROW Manjari",IFERROR(_xlfn.XLOOKUP(Summary!D18,ROW_Manjari!$C:$C,ROW_Manjari!$BE:$BE),0),"USA Sea",IFERROR(_xlfn.XLOOKUP(Summary!D18,USA_Sea!$C:$C,USA_Sea!$BE:$BE),0),"Amazon USA Sea",IFERROR(_xlfn.XLOOKUP(Summary!D18,Amazon_USA_Sea!$C:$C,Amazon_USA_Sea!$AX:$AX),0),"USA Air",IFERROR(_xlfn.XLOOKUP(Summary!D18,USA_Air!$C:$C,USA_Air!$BE:$BE),0),"USA Amazon",IFERROR(_xlfn.XLOOKUP(Summary!D18,USA_Amazon_Air!$C:$C,USA_Amazon_Air!$BE:$BE),0),"UK",IFERROR(_xlfn.XLOOKUP(Summary!D18,UK_Order!$C:$C,UK_Order!$BE:$BE),0),"MENA",IFERROR(_xlfn.XLOOKUP(Summary!D18,MENA_Order!$C:$C,MENA_Order!$BE:$BE),0),Summary!AT18)</f>
        <v>27662</v>
      </c>
      <c r="U18">
        <f t="shared" si="2"/>
        <v>1</v>
      </c>
      <c r="V18">
        <f>IF($G$4="All",1,--(Summary!E18=$G$4))</f>
        <v>1</v>
      </c>
      <c r="Y18" t="str">
        <f>Summary!E19</f>
        <v>Peanut Oil (Wood Pressed) - 2Ltr (Tin Can)</v>
      </c>
    </row>
    <row r="19" spans="1:27">
      <c r="A19" s="11"/>
      <c r="B19" s="11"/>
      <c r="C19" s="11"/>
      <c r="D19" s="11"/>
      <c r="E19" s="12"/>
      <c r="F19" s="12"/>
      <c r="G19" s="12"/>
      <c r="H19" s="17" t="s">
        <v>188</v>
      </c>
      <c r="I19" s="20">
        <f t="array" ref="I19">IFERROR(SUM(_xlfn._xlws.FILTER(Summary!$M$3:$M$70,(IF($C$3="All",Summary!$C$3:$C$70&lt;&gt;"",Summary!$C$3:$C$70=$C$3))*(IF($G$3="All",1,--(Summary!$B$3:$B$70=$G$3)))*(IF($G$4="All",1,--(Summary!$E$3:$E$70=$G$4))))),"")</f>
        <v>2881</v>
      </c>
      <c r="J19" s="21">
        <f t="shared" si="4"/>
        <v>1.6435527209040967E-2</v>
      </c>
      <c r="K19" s="12"/>
      <c r="L19" s="12"/>
      <c r="M19" s="12"/>
      <c r="O19">
        <f t="array" ref="O19">_xlfn.SWITCH($C$4,"MRP (Domestic)",Summary!G19,"ROW Manjari",Summary!H19,"USA Sea",Summary!I19,"Amazon USA Sea",Summary!J19,"USA Air",Summary!K19,"USA Amazon",Summary!L19,"UK",Summary!M19,"MENA",Summary!N19,Summary!O19)</f>
        <v>1370</v>
      </c>
      <c r="P19">
        <f>--(Summary!B19&lt;&gt;"")*IF($C$3="All",1,--(Summary!C19=$C$3))</f>
        <v>1</v>
      </c>
      <c r="Q19">
        <f t="shared" si="0"/>
        <v>1</v>
      </c>
      <c r="R19">
        <f t="shared" si="1"/>
        <v>0</v>
      </c>
      <c r="S19" t="str">
        <f>Summary!B19</f>
        <v>Oil</v>
      </c>
      <c r="T19">
        <f t="array" ref="T19">_xlfn.SWITCH($C$4,"MRP (Domestic)",IFERROR(_xlfn.XLOOKUP(Summary!D19,Domestic!$C:$C,Domestic!$BE:$BE),0),"ROW Manjari",IFERROR(_xlfn.XLOOKUP(Summary!D19,ROW_Manjari!$C:$C,ROW_Manjari!$BE:$BE),0),"USA Sea",IFERROR(_xlfn.XLOOKUP(Summary!D19,USA_Sea!$C:$C,USA_Sea!$BE:$BE),0),"Amazon USA Sea",IFERROR(_xlfn.XLOOKUP(Summary!D19,Amazon_USA_Sea!$C:$C,Amazon_USA_Sea!$AX:$AX),0),"USA Air",IFERROR(_xlfn.XLOOKUP(Summary!D19,USA_Air!$C:$C,USA_Air!$BE:$BE),0),"USA Amazon",IFERROR(_xlfn.XLOOKUP(Summary!D19,USA_Amazon_Air!$C:$C,USA_Amazon_Air!$BE:$BE),0),"UK",IFERROR(_xlfn.XLOOKUP(Summary!D19,UK_Order!$C:$C,UK_Order!$BE:$BE),0),"MENA",IFERROR(_xlfn.XLOOKUP(Summary!D19,MENA_Order!$C:$C,MENA_Order!$BE:$BE),0),Summary!AT19)</f>
        <v>1370</v>
      </c>
      <c r="U19">
        <f t="shared" si="2"/>
        <v>1</v>
      </c>
      <c r="V19">
        <f>IF($G$4="All",1,--(Summary!E19=$G$4))</f>
        <v>1</v>
      </c>
      <c r="Y19" t="str">
        <f>Summary!E20</f>
        <v>Peanut Oil (Wood Pressed) - 5Ltr (Tin Can)</v>
      </c>
    </row>
    <row r="20" spans="1:27">
      <c r="A20" s="1748" t="s">
        <v>280</v>
      </c>
      <c r="B20" s="1748"/>
      <c r="C20" s="1748"/>
      <c r="D20" s="1748"/>
      <c r="E20" s="1748"/>
      <c r="F20" s="1748"/>
      <c r="G20" s="12"/>
      <c r="H20" s="17" t="s">
        <v>189</v>
      </c>
      <c r="I20" s="20">
        <f t="array" ref="I20">IFERROR(SUM(_xlfn._xlws.FILTER(Summary!$N$3:$N$70,(IF($C$3="All",Summary!$C$3:$C$70&lt;&gt;"",Summary!$C$3:$C$70=$C$3))*(IF($G$3="All",1,--(Summary!$B$3:$B$70=$G$3)))*(IF($G$4="All",1,--(Summary!$E$3:$E$70=$G$4))))),"")</f>
        <v>0</v>
      </c>
      <c r="J20" s="21">
        <f t="shared" si="4"/>
        <v>0</v>
      </c>
      <c r="K20" s="12"/>
      <c r="L20" s="12"/>
      <c r="M20" s="12"/>
      <c r="O20">
        <f t="array" ref="O20">_xlfn.SWITCH($C$4,"MRP (Domestic)",Summary!G20,"ROW Manjari",Summary!H20,"USA Sea",Summary!I20,"Amazon USA Sea",Summary!J20,"USA Air",Summary!K20,"USA Amazon",Summary!L20,"UK",Summary!M20,"MENA",Summary!N20,Summary!O20)</f>
        <v>4519</v>
      </c>
      <c r="P20">
        <f>--(Summary!B20&lt;&gt;"")*IF($C$3="All",1,--(Summary!C20=$C$3))</f>
        <v>1</v>
      </c>
      <c r="Q20">
        <f t="shared" si="0"/>
        <v>1</v>
      </c>
      <c r="R20">
        <f t="shared" si="1"/>
        <v>0</v>
      </c>
      <c r="S20" t="str">
        <f>Summary!B20</f>
        <v>Oil</v>
      </c>
      <c r="T20">
        <f t="array" ref="T20">_xlfn.SWITCH($C$4,"MRP (Domestic)",IFERROR(_xlfn.XLOOKUP(Summary!D20,Domestic!$C:$C,Domestic!$BE:$BE),0),"ROW Manjari",IFERROR(_xlfn.XLOOKUP(Summary!D20,ROW_Manjari!$C:$C,ROW_Manjari!$BE:$BE),0),"USA Sea",IFERROR(_xlfn.XLOOKUP(Summary!D20,USA_Sea!$C:$C,USA_Sea!$BE:$BE),0),"Amazon USA Sea",IFERROR(_xlfn.XLOOKUP(Summary!D20,Amazon_USA_Sea!$C:$C,Amazon_USA_Sea!$AX:$AX),0),"USA Air",IFERROR(_xlfn.XLOOKUP(Summary!D20,USA_Air!$C:$C,USA_Air!$BE:$BE),0),"USA Amazon",IFERROR(_xlfn.XLOOKUP(Summary!D20,USA_Amazon_Air!$C:$C,USA_Amazon_Air!$BE:$BE),0),"UK",IFERROR(_xlfn.XLOOKUP(Summary!D20,UK_Order!$C:$C,UK_Order!$BE:$BE),0),"MENA",IFERROR(_xlfn.XLOOKUP(Summary!D20,MENA_Order!$C:$C,MENA_Order!$BE:$BE),0),Summary!AT20)</f>
        <v>4519</v>
      </c>
      <c r="U20">
        <f t="shared" si="2"/>
        <v>1</v>
      </c>
      <c r="V20">
        <f>IF($G$4="All",1,--(Summary!E20=$G$4))</f>
        <v>1</v>
      </c>
      <c r="Y20" t="str">
        <f>Summary!E21</f>
        <v>Coconut Oil (Wood-Pressed) - 1Ltr (Plastic Bottle)</v>
      </c>
    </row>
    <row r="21" spans="1:27">
      <c r="A21" s="1741" t="str">
        <f>IF($A$6="","No data for the current selection.","Overall fulfillment "&amp;TEXT($E$6,"0%")&amp;" — "&amp;TEXT($G$6,"#,##0")&amp;" packets pending across "&amp;TEXT($I$6,"#,##0")&amp;" SKUs.")</f>
        <v>Overall fulfillment 81% —  packets pending across  SKUs.</v>
      </c>
      <c r="B21" s="1741"/>
      <c r="C21" s="1741"/>
      <c r="D21" s="1741"/>
      <c r="E21" s="1741"/>
      <c r="F21" s="1741"/>
      <c r="G21" s="12"/>
      <c r="H21" s="23" t="s">
        <v>5</v>
      </c>
      <c r="I21" s="24" t="s">
        <v>281</v>
      </c>
      <c r="J21" s="12"/>
      <c r="K21" s="12"/>
      <c r="L21" s="12"/>
      <c r="M21" s="12"/>
      <c r="O21">
        <f t="array" ref="O21">_xlfn.SWITCH($C$4,"MRP (Domestic)",Summary!G21,"ROW Manjari",Summary!H21,"USA Sea",Summary!I21,"Amazon USA Sea",Summary!J21,"USA Air",Summary!K21,"USA Amazon",Summary!L21,"UK",Summary!M21,"MENA",Summary!N21,Summary!O21)</f>
        <v>2809</v>
      </c>
      <c r="P21">
        <f>--(Summary!B21&lt;&gt;"")*IF($C$3="All",1,--(Summary!C21=$C$3))</f>
        <v>1</v>
      </c>
      <c r="Q21">
        <f t="shared" si="0"/>
        <v>1</v>
      </c>
      <c r="R21">
        <f t="shared" si="1"/>
        <v>-223</v>
      </c>
      <c r="S21" t="str">
        <f>Summary!B21</f>
        <v>Oil</v>
      </c>
      <c r="T21">
        <f t="array" ref="T21">_xlfn.SWITCH($C$4,"MRP (Domestic)",IFERROR(_xlfn.XLOOKUP(Summary!D21,Domestic!$C:$C,Domestic!$BE:$BE),0),"ROW Manjari",IFERROR(_xlfn.XLOOKUP(Summary!D21,ROW_Manjari!$C:$C,ROW_Manjari!$BE:$BE),0),"USA Sea",IFERROR(_xlfn.XLOOKUP(Summary!D21,USA_Sea!$C:$C,USA_Sea!$BE:$BE),0),"Amazon USA Sea",IFERROR(_xlfn.XLOOKUP(Summary!D21,Amazon_USA_Sea!$C:$C,Amazon_USA_Sea!$AX:$AX),0),"USA Air",IFERROR(_xlfn.XLOOKUP(Summary!D21,USA_Air!$C:$C,USA_Air!$BE:$BE),0),"USA Amazon",IFERROR(_xlfn.XLOOKUP(Summary!D21,USA_Amazon_Air!$C:$C,USA_Amazon_Air!$BE:$BE),0),"UK",IFERROR(_xlfn.XLOOKUP(Summary!D21,UK_Order!$C:$C,UK_Order!$BE:$BE),0),"MENA",IFERROR(_xlfn.XLOOKUP(Summary!D21,MENA_Order!$C:$C,MENA_Order!$BE:$BE),0),Summary!AT21)</f>
        <v>2586</v>
      </c>
      <c r="U21">
        <f t="shared" si="2"/>
        <v>1</v>
      </c>
      <c r="V21">
        <f>IF($G$4="All",1,--(Summary!E21=$G$4))</f>
        <v>1</v>
      </c>
      <c r="Y21" t="str">
        <f>Summary!E22</f>
        <v>Virgin Coconut Oil | Cold Pressed | Single Filtered - 400ml</v>
      </c>
    </row>
    <row r="22" spans="1:27">
      <c r="A22" s="1741" t="str">
        <f>IF($I$6="","",TEXT($K$6,"#,##0")&amp;" of "&amp;TEXT($I$6,"#,##0")&amp;" pending SKUs are P1–Critical ("&amp;IFERROR(TEXT($K$6/$I$6,"0%"),"0%")&amp;" of pending).")</f>
        <v/>
      </c>
      <c r="B22" s="1741"/>
      <c r="C22" s="1741"/>
      <c r="D22" s="1741"/>
      <c r="E22" s="1741"/>
      <c r="F22" s="1741"/>
      <c r="G22" s="12"/>
      <c r="H22" s="17" t="s">
        <v>49</v>
      </c>
      <c r="I22" s="20" t="str">
        <f t="array" ref="I22">IFERROR(SUMPRODUCT(--(Summary!$BC$3:$BC$70=H22),--($R$3:$R$70&lt;0),$P$3:$P$70,$Q$3:$Q$70,$U$3:$U$70,$V$3:$V$70),"")</f>
        <v/>
      </c>
      <c r="J22" s="12"/>
      <c r="K22" s="12"/>
      <c r="L22" s="12"/>
      <c r="M22" s="12"/>
      <c r="O22">
        <f t="array" ref="O22">_xlfn.SWITCH($C$4,"MRP (Domestic)",Summary!G22,"ROW Manjari",Summary!H22,"USA Sea",Summary!I22,"Amazon USA Sea",Summary!J22,"USA Air",Summary!K22,"USA Amazon",Summary!L22,"UK",Summary!M22,"MENA",Summary!N22,Summary!O22)</f>
        <v>517</v>
      </c>
      <c r="P22">
        <f>--(Summary!B22&lt;&gt;"")*IF($C$3="All",1,--(Summary!C22=$C$3))</f>
        <v>1</v>
      </c>
      <c r="Q22">
        <f t="shared" si="0"/>
        <v>1</v>
      </c>
      <c r="R22">
        <f t="shared" si="1"/>
        <v>1840.8000000000002</v>
      </c>
      <c r="S22" t="str">
        <f>Summary!B22</f>
        <v>Oil</v>
      </c>
      <c r="T22">
        <f t="array" ref="T22">_xlfn.SWITCH($C$4,"MRP (Domestic)",IFERROR(_xlfn.XLOOKUP(Summary!D22,Domestic!$C:$C,Domestic!$BE:$BE),0),"ROW Manjari",IFERROR(_xlfn.XLOOKUP(Summary!D22,ROW_Manjari!$C:$C,ROW_Manjari!$BE:$BE),0),"USA Sea",IFERROR(_xlfn.XLOOKUP(Summary!D22,USA_Sea!$C:$C,USA_Sea!$BE:$BE),0),"Amazon USA Sea",IFERROR(_xlfn.XLOOKUP(Summary!D22,Amazon_USA_Sea!$C:$C,Amazon_USA_Sea!$AX:$AX),0),"USA Air",IFERROR(_xlfn.XLOOKUP(Summary!D22,USA_Air!$C:$C,USA_Air!$BE:$BE),0),"USA Amazon",IFERROR(_xlfn.XLOOKUP(Summary!D22,USA_Amazon_Air!$C:$C,USA_Amazon_Air!$BE:$BE),0),"UK",IFERROR(_xlfn.XLOOKUP(Summary!D22,UK_Order!$C:$C,UK_Order!$BE:$BE),0),"MENA",IFERROR(_xlfn.XLOOKUP(Summary!D22,MENA_Order!$C:$C,MENA_Order!$BE:$BE),0),Summary!AT22)</f>
        <v>2357.8000000000002</v>
      </c>
      <c r="U22">
        <f t="shared" si="2"/>
        <v>1</v>
      </c>
      <c r="V22">
        <f>IF($G$4="All",1,--(Summary!E22=$G$4))</f>
        <v>1</v>
      </c>
      <c r="Y22" t="str">
        <f>Summary!E23</f>
        <v>Sunflower Oil 1L PB</v>
      </c>
    </row>
    <row r="23" spans="1:27">
      <c r="A23" s="1741" t="str">
        <f>IFERROR(IF($A$6="","","Biggest single gap: "&amp;INDEX($D$28:$D$95,MATCH(MIN($G$28:$G$95),$G$28:$G$95,0))&amp;" ("&amp;INDEX($B$28:$B$95,MATCH(MIN($G$28:$G$95),$G$28:$G$95,0))&amp;") — "&amp;TEXT(-MIN($G$28:$G$95),"#,##0")&amp;" pkt pending."),"")</f>
        <v>Biggest single gap: Khapli protein atta 2kg (Atta) — 12,157 pkt pending.</v>
      </c>
      <c r="B23" s="1741"/>
      <c r="C23" s="1741"/>
      <c r="D23" s="1741"/>
      <c r="E23" s="1741"/>
      <c r="F23" s="1741"/>
      <c r="G23" s="12"/>
      <c r="H23" s="17" t="s">
        <v>38</v>
      </c>
      <c r="I23" s="20" t="str">
        <f t="array" ref="I23">IFERROR(SUMPRODUCT(--(Summary!$BC$3:$BC$70=H23),--($R$3:$R$70&lt;0),$P$3:$P$70,$Q$3:$Q$70,$U$3:$U$70,$V$3:$V$70),"")</f>
        <v/>
      </c>
      <c r="J23" s="12"/>
      <c r="K23" s="12"/>
      <c r="L23" s="12"/>
      <c r="M23" s="12"/>
      <c r="O23">
        <f t="array" ref="O23">_xlfn.SWITCH($C$4,"MRP (Domestic)",Summary!G23,"ROW Manjari",Summary!H23,"USA Sea",Summary!I23,"Amazon USA Sea",Summary!J23,"USA Air",Summary!K23,"USA Amazon",Summary!L23,"UK",Summary!M23,"MENA",Summary!N23,Summary!O23)</f>
        <v>13131</v>
      </c>
      <c r="P23">
        <f>--(Summary!B23&lt;&gt;"")*IF($C$3="All",1,--(Summary!C23=$C$3))</f>
        <v>1</v>
      </c>
      <c r="Q23">
        <f t="shared" si="0"/>
        <v>1</v>
      </c>
      <c r="R23">
        <f t="shared" si="1"/>
        <v>-3251</v>
      </c>
      <c r="S23" t="str">
        <f>Summary!B23</f>
        <v>Oil</v>
      </c>
      <c r="T23">
        <f t="array" ref="T23">_xlfn.SWITCH($C$4,"MRP (Domestic)",IFERROR(_xlfn.XLOOKUP(Summary!D23,Domestic!$C:$C,Domestic!$BE:$BE),0),"ROW Manjari",IFERROR(_xlfn.XLOOKUP(Summary!D23,ROW_Manjari!$C:$C,ROW_Manjari!$BE:$BE),0),"USA Sea",IFERROR(_xlfn.XLOOKUP(Summary!D23,USA_Sea!$C:$C,USA_Sea!$BE:$BE),0),"Amazon USA Sea",IFERROR(_xlfn.XLOOKUP(Summary!D23,Amazon_USA_Sea!$C:$C,Amazon_USA_Sea!$AX:$AX),0),"USA Air",IFERROR(_xlfn.XLOOKUP(Summary!D23,USA_Air!$C:$C,USA_Air!$BE:$BE),0),"USA Amazon",IFERROR(_xlfn.XLOOKUP(Summary!D23,USA_Amazon_Air!$C:$C,USA_Amazon_Air!$BE:$BE),0),"UK",IFERROR(_xlfn.XLOOKUP(Summary!D23,UK_Order!$C:$C,UK_Order!$BE:$BE),0),"MENA",IFERROR(_xlfn.XLOOKUP(Summary!D23,MENA_Order!$C:$C,MENA_Order!$BE:$BE),0),Summary!AT23)</f>
        <v>9880</v>
      </c>
      <c r="U23">
        <f t="shared" si="2"/>
        <v>1</v>
      </c>
      <c r="V23">
        <f>IF($G$4="All",1,--(Summary!E23=$G$4))</f>
        <v>1</v>
      </c>
      <c r="Y23" t="str">
        <f>Summary!E24</f>
        <v>Black Mustard Oil - Plastic Bottle 1ltr</v>
      </c>
    </row>
    <row r="24" spans="1:27">
      <c r="A24" s="1741" t="str">
        <f t="array" ref="A24">IF($A$6="","","Sections at 0% fulfillment: "&amp;TEXT(SUMPRODUCT(--($B$13:$B$18&gt;0),--($C$13:$C$18=0)),"0")&amp;" of 6.")</f>
        <v>Sections at 0% fulfillment: 0 of 6.</v>
      </c>
      <c r="B24" s="1741"/>
      <c r="C24" s="1741"/>
      <c r="D24" s="1741"/>
      <c r="E24" s="1741"/>
      <c r="F24" s="1741"/>
      <c r="G24" s="12"/>
      <c r="H24" s="17" t="s">
        <v>41</v>
      </c>
      <c r="I24" s="20" t="str">
        <f t="array" ref="I24">IFERROR(SUMPRODUCT(--(Summary!$BC$3:$BC$70=H24),--($R$3:$R$70&lt;0),$P$3:$P$70,$Q$3:$Q$70,$U$3:$U$70,$V$3:$V$70),"")</f>
        <v/>
      </c>
      <c r="J24" s="12"/>
      <c r="K24" s="12"/>
      <c r="L24" s="12"/>
      <c r="M24" s="12"/>
      <c r="O24">
        <f t="array" ref="O24">_xlfn.SWITCH($C$4,"MRP (Domestic)",Summary!G24,"ROW Manjari",Summary!H24,"USA Sea",Summary!I24,"Amazon USA Sea",Summary!J24,"USA Air",Summary!K24,"USA Amazon",Summary!L24,"UK",Summary!M24,"MENA",Summary!N24,Summary!O24)</f>
        <v>3805</v>
      </c>
      <c r="P24">
        <f>--(Summary!B24&lt;&gt;"")*IF($C$3="All",1,--(Summary!C24=$C$3))</f>
        <v>1</v>
      </c>
      <c r="Q24">
        <f t="shared" si="0"/>
        <v>1</v>
      </c>
      <c r="R24">
        <f t="shared" si="1"/>
        <v>0</v>
      </c>
      <c r="S24" t="str">
        <f>Summary!B24</f>
        <v>Oil</v>
      </c>
      <c r="T24">
        <f t="array" ref="T24">_xlfn.SWITCH($C$4,"MRP (Domestic)",IFERROR(_xlfn.XLOOKUP(Summary!D24,Domestic!$C:$C,Domestic!$BE:$BE),0),"ROW Manjari",IFERROR(_xlfn.XLOOKUP(Summary!D24,ROW_Manjari!$C:$C,ROW_Manjari!$BE:$BE),0),"USA Sea",IFERROR(_xlfn.XLOOKUP(Summary!D24,USA_Sea!$C:$C,USA_Sea!$BE:$BE),0),"Amazon USA Sea",IFERROR(_xlfn.XLOOKUP(Summary!D24,Amazon_USA_Sea!$C:$C,Amazon_USA_Sea!$AX:$AX),0),"USA Air",IFERROR(_xlfn.XLOOKUP(Summary!D24,USA_Air!$C:$C,USA_Air!$BE:$BE),0),"USA Amazon",IFERROR(_xlfn.XLOOKUP(Summary!D24,USA_Amazon_Air!$C:$C,USA_Amazon_Air!$BE:$BE),0),"UK",IFERROR(_xlfn.XLOOKUP(Summary!D24,UK_Order!$C:$C,UK_Order!$BE:$BE),0),"MENA",IFERROR(_xlfn.XLOOKUP(Summary!D24,MENA_Order!$C:$C,MENA_Order!$BE:$BE),0),Summary!AT24)</f>
        <v>3805</v>
      </c>
      <c r="U24">
        <f t="shared" si="2"/>
        <v>1</v>
      </c>
      <c r="V24">
        <f>IF($G$4="All",1,--(Summary!E24=$G$4))</f>
        <v>1</v>
      </c>
      <c r="Y24" t="str">
        <f>Summary!E25</f>
        <v>Black Mustard Oil - 5Ltr (Tin Can)</v>
      </c>
    </row>
    <row r="25" spans="1:27">
      <c r="A25" s="11"/>
      <c r="B25" s="11"/>
      <c r="C25" s="11"/>
      <c r="D25" s="11"/>
      <c r="E25" s="12"/>
      <c r="F25" s="12"/>
      <c r="G25" s="12"/>
      <c r="H25" s="11"/>
      <c r="I25" s="12"/>
      <c r="J25" s="12"/>
      <c r="K25" s="12"/>
      <c r="L25" s="12"/>
      <c r="M25" s="12"/>
      <c r="O25">
        <f t="array" ref="O25">_xlfn.SWITCH($C$4,"MRP (Domestic)",Summary!G25,"ROW Manjari",Summary!H25,"USA Sea",Summary!I25,"Amazon USA Sea",Summary!J25,"USA Air",Summary!K25,"USA Amazon",Summary!L25,"UK",Summary!M25,"MENA",Summary!N25,Summary!O25)</f>
        <v>3749</v>
      </c>
      <c r="P25">
        <f>--(Summary!B25&lt;&gt;"")*IF($C$3="All",1,--(Summary!C25=$C$3))</f>
        <v>1</v>
      </c>
      <c r="Q25">
        <f t="shared" si="0"/>
        <v>1</v>
      </c>
      <c r="R25">
        <f t="shared" si="1"/>
        <v>0</v>
      </c>
      <c r="S25" t="str">
        <f>Summary!B25</f>
        <v>Oil</v>
      </c>
      <c r="T25">
        <f t="array" ref="T25">_xlfn.SWITCH($C$4,"MRP (Domestic)",IFERROR(_xlfn.XLOOKUP(Summary!D25,Domestic!$C:$C,Domestic!$BE:$BE),0),"ROW Manjari",IFERROR(_xlfn.XLOOKUP(Summary!D25,ROW_Manjari!$C:$C,ROW_Manjari!$BE:$BE),0),"USA Sea",IFERROR(_xlfn.XLOOKUP(Summary!D25,USA_Sea!$C:$C,USA_Sea!$BE:$BE),0),"Amazon USA Sea",IFERROR(_xlfn.XLOOKUP(Summary!D25,Amazon_USA_Sea!$C:$C,Amazon_USA_Sea!$AX:$AX),0),"USA Air",IFERROR(_xlfn.XLOOKUP(Summary!D25,USA_Air!$C:$C,USA_Air!$BE:$BE),0),"USA Amazon",IFERROR(_xlfn.XLOOKUP(Summary!D25,USA_Amazon_Air!$C:$C,USA_Amazon_Air!$BE:$BE),0),"UK",IFERROR(_xlfn.XLOOKUP(Summary!D25,UK_Order!$C:$C,UK_Order!$BE:$BE),0),"MENA",IFERROR(_xlfn.XLOOKUP(Summary!D25,MENA_Order!$C:$C,MENA_Order!$BE:$BE),0),Summary!AT25)</f>
        <v>3749</v>
      </c>
      <c r="U25">
        <f t="shared" si="2"/>
        <v>1</v>
      </c>
      <c r="V25">
        <f>IF($G$4="All",1,--(Summary!E25=$G$4))</f>
        <v>1</v>
      </c>
      <c r="Y25" t="str">
        <f>Summary!E26</f>
        <v>Forest Honey I Multifloral - 350gm</v>
      </c>
    </row>
    <row r="26" spans="1:27">
      <c r="A26" s="1742" t="s">
        <v>282</v>
      </c>
      <c r="B26" s="1742"/>
      <c r="C26" s="1742"/>
      <c r="D26" s="1742"/>
      <c r="E26" s="1742"/>
      <c r="F26" s="1742"/>
      <c r="G26" s="1742"/>
      <c r="H26" s="1742"/>
      <c r="I26" s="1742"/>
      <c r="J26" s="1742"/>
      <c r="K26" s="1742"/>
      <c r="L26" s="1742"/>
      <c r="M26" s="1742"/>
      <c r="O26">
        <f t="array" ref="O26">_xlfn.SWITCH($C$4,"MRP (Domestic)",Summary!G26,"ROW Manjari",Summary!H26,"USA Sea",Summary!I26,"Amazon USA Sea",Summary!J26,"USA Air",Summary!K26,"USA Amazon",Summary!L26,"UK",Summary!M26,"MENA",Summary!N26,Summary!O26)</f>
        <v>2871</v>
      </c>
      <c r="P26">
        <f>--(Summary!B26&lt;&gt;"")*IF($C$3="All",1,--(Summary!C26=$C$3))</f>
        <v>0</v>
      </c>
      <c r="Q26">
        <f t="shared" si="0"/>
        <v>1</v>
      </c>
      <c r="R26">
        <f t="shared" si="1"/>
        <v>0</v>
      </c>
      <c r="S26" t="str">
        <f>Summary!B26</f>
        <v>Honey</v>
      </c>
      <c r="T26">
        <f t="array" ref="T26">_xlfn.SWITCH($C$4,"MRP (Domestic)",IFERROR(_xlfn.XLOOKUP(Summary!D26,Domestic!$C:$C,Domestic!$BE:$BE),0),"ROW Manjari",IFERROR(_xlfn.XLOOKUP(Summary!D26,ROW_Manjari!$C:$C,ROW_Manjari!$BE:$BE),0),"USA Sea",IFERROR(_xlfn.XLOOKUP(Summary!D26,USA_Sea!$C:$C,USA_Sea!$BE:$BE),0),"Amazon USA Sea",IFERROR(_xlfn.XLOOKUP(Summary!D26,Amazon_USA_Sea!$C:$C,Amazon_USA_Sea!$AX:$AX),0),"USA Air",IFERROR(_xlfn.XLOOKUP(Summary!D26,USA_Air!$C:$C,USA_Air!$BE:$BE),0),"USA Amazon",IFERROR(_xlfn.XLOOKUP(Summary!D26,USA_Amazon_Air!$C:$C,USA_Amazon_Air!$BE:$BE),0),"UK",IFERROR(_xlfn.XLOOKUP(Summary!D26,UK_Order!$C:$C,UK_Order!$BE:$BE),0),"MENA",IFERROR(_xlfn.XLOOKUP(Summary!D26,MENA_Order!$C:$C,MENA_Order!$BE:$BE),0),Summary!AT26)</f>
        <v>2871</v>
      </c>
      <c r="U26">
        <f t="shared" si="2"/>
        <v>1</v>
      </c>
      <c r="V26">
        <f>IF($G$4="All",1,--(Summary!E26=$G$4))</f>
        <v>1</v>
      </c>
      <c r="Y26" t="str">
        <f>Summary!E27</f>
        <v>Forest Honey I Multifloral - 500gm</v>
      </c>
    </row>
    <row r="27" spans="1:27">
      <c r="A27" s="25" t="s">
        <v>3</v>
      </c>
      <c r="B27" s="26" t="s">
        <v>2</v>
      </c>
      <c r="C27" s="26" t="s">
        <v>283</v>
      </c>
      <c r="D27" s="27" t="s">
        <v>1</v>
      </c>
      <c r="E27" s="26" t="s">
        <v>276</v>
      </c>
      <c r="F27" s="26" t="s">
        <v>277</v>
      </c>
      <c r="G27" s="26" t="s">
        <v>273</v>
      </c>
      <c r="H27" s="28" t="s">
        <v>278</v>
      </c>
      <c r="I27" s="26" t="s">
        <v>23</v>
      </c>
      <c r="J27" s="26" t="s">
        <v>284</v>
      </c>
      <c r="K27" s="26" t="s">
        <v>5</v>
      </c>
      <c r="L27" s="29" t="s">
        <v>10</v>
      </c>
      <c r="O27" t="str">
        <f t="array" ref="O27">_xlfn.SWITCH($C$4,"MRP (Domestic)",Summary!G27,"ROW Manjari",Summary!H27,"USA Sea",Summary!I27,"Amazon USA Sea",Summary!J27,"USA Air",Summary!K27,"USA Amazon",Summary!L27,"UK",Summary!M27,"MENA",Summary!N27,Summary!O27)</f>
        <v/>
      </c>
      <c r="P27">
        <f>--(Summary!B27&lt;&gt;"")*IF($C$3="All",1,--(Summary!C27=$C$3))</f>
        <v>0</v>
      </c>
      <c r="Q27">
        <f t="shared" si="0"/>
        <v>1</v>
      </c>
      <c r="R27" t="e">
        <f t="shared" si="1"/>
        <v>#VALUE!</v>
      </c>
      <c r="S27" t="str">
        <f>Summary!B27</f>
        <v>Honey</v>
      </c>
      <c r="T27">
        <f t="array" ref="T27">_xlfn.SWITCH($C$4,"MRP (Domestic)",IFERROR(_xlfn.XLOOKUP(Summary!D27,Domestic!$C:$C,Domestic!$BE:$BE),0),"ROW Manjari",IFERROR(_xlfn.XLOOKUP(Summary!D27,ROW_Manjari!$C:$C,ROW_Manjari!$BE:$BE),0),"USA Sea",IFERROR(_xlfn.XLOOKUP(Summary!D27,USA_Sea!$C:$C,USA_Sea!$BE:$BE),0),"Amazon USA Sea",IFERROR(_xlfn.XLOOKUP(Summary!D27,Amazon_USA_Sea!$C:$C,Amazon_USA_Sea!$AX:$AX),0),"USA Air",IFERROR(_xlfn.XLOOKUP(Summary!D27,USA_Air!$C:$C,USA_Air!$BE:$BE),0),"USA Amazon",IFERROR(_xlfn.XLOOKUP(Summary!D27,USA_Amazon_Air!$C:$C,USA_Amazon_Air!$BE:$BE),0),"UK",IFERROR(_xlfn.XLOOKUP(Summary!D27,UK_Order!$C:$C,UK_Order!$BE:$BE),0),"MENA",IFERROR(_xlfn.XLOOKUP(Summary!D27,MENA_Order!$C:$C,MENA_Order!$BE:$BE),0),Summary!AT27)</f>
        <v>2539</v>
      </c>
      <c r="U27">
        <f t="shared" si="2"/>
        <v>1</v>
      </c>
      <c r="V27">
        <f>IF($G$4="All",1,--(Summary!E27=$G$4))</f>
        <v>1</v>
      </c>
      <c r="Y27" t="str">
        <f>Summary!E28</f>
        <v>Acacia Honey - 350 gm</v>
      </c>
      <c r="Z27" t="s">
        <v>285</v>
      </c>
      <c r="AA27" t="s">
        <v>286</v>
      </c>
    </row>
    <row r="28" spans="1:27">
      <c r="A28" s="30" t="str">
        <f t="array" ref="A28">IF($N28="","",INDEX(Summary!$C:$C,$N28))</f>
        <v>C6</v>
      </c>
      <c r="B28" s="31" t="str">
        <f t="array" ref="B28">IF($N28="","",INDEX(Summary!$B:$B,$N28))</f>
        <v>Atta</v>
      </c>
      <c r="C28" s="31" t="str">
        <f t="array" ref="C28">IF($N28="","",INDEX(Summary!$D:$D,$N28))</f>
        <v>FG00838</v>
      </c>
      <c r="D28" s="32" t="str">
        <f t="array" ref="D28">IF($N28="","",INDEX(Summary!$E:$E,$N28))</f>
        <v>Jowar atta 500</v>
      </c>
      <c r="E28" s="33">
        <f t="array" ref="E28">IF($N28="","",INDEX($O:$O,$N28))</f>
        <v>11719</v>
      </c>
      <c r="F28" s="33">
        <f t="array" ref="F28">IF($N28="","",INDEX($T:$T,$N28))</f>
        <v>5624</v>
      </c>
      <c r="G28" s="33">
        <f t="array" ref="G28">IF($N28="","",INDEX($R:$R,$N28))</f>
        <v>-6095</v>
      </c>
      <c r="H28" s="34">
        <f t="array" ref="H28">IF($N28="","",IFERROR(INDEX($T:$T,$N28)/INDEX($O:$O,$N28),""))</f>
        <v>0.47990442870552097</v>
      </c>
      <c r="I28" s="33">
        <f t="array" ref="I28">IF($N28="","",INDEX(Summary!$BA:$BA,$N28))</f>
        <v>3.4021674204283641</v>
      </c>
      <c r="J28" s="33">
        <f t="array" ref="J28">IF($N28="","",INDEX(Summary!$BB:$BB,$N28))</f>
        <v>10</v>
      </c>
      <c r="K28" s="31" t="str">
        <f t="array" ref="K28">IF($N28="","",INDEX(Summary!$BC:$BC,$N28))</f>
        <v>P1 – Critical</v>
      </c>
      <c r="L28" s="35" t="str">
        <f t="array" ref="L28">IF($N28="","",INDEX(Summary!$AY:$AY,$N28))</f>
        <v>WIP</v>
      </c>
      <c r="N28">
        <f t="array" ref="N28">IFERROR(_xlfn.AGGREGATE(15,6,ROW($R$3:$R$62)/(($R$3:$R$62&lt;0)*$P$3:$P$62*$Q$3:$Q$62*$U$3:$U$62*$V$3:$V$62),ROWS($N$28:N28)),"")</f>
        <v>7</v>
      </c>
      <c r="O28">
        <f t="array" ref="O28">_xlfn.SWITCH($C$4,"MRP (Domestic)",Summary!G28,"ROW Manjari",Summary!H28,"USA Sea",Summary!I28,"Amazon USA Sea",Summary!J28,"USA Air",Summary!K28,"USA Amazon",Summary!L28,"UK",Summary!M28,"MENA",Summary!N28,Summary!O28)</f>
        <v>2845</v>
      </c>
      <c r="P28">
        <f>--(Summary!B28&lt;&gt;"")*IF($C$3="All",1,--(Summary!C28=$C$3))</f>
        <v>0</v>
      </c>
      <c r="Q28">
        <f t="shared" si="0"/>
        <v>1</v>
      </c>
      <c r="R28">
        <f t="shared" si="1"/>
        <v>0</v>
      </c>
      <c r="S28" t="str">
        <f>Summary!B28</f>
        <v>Honey</v>
      </c>
      <c r="T28">
        <f t="array" ref="T28">_xlfn.SWITCH($C$4,"MRP (Domestic)",IFERROR(_xlfn.XLOOKUP(Summary!D28,Domestic!$C:$C,Domestic!$BE:$BE),0),"ROW Manjari",IFERROR(_xlfn.XLOOKUP(Summary!D28,ROW_Manjari!$C:$C,ROW_Manjari!$BE:$BE),0),"USA Sea",IFERROR(_xlfn.XLOOKUP(Summary!D28,USA_Sea!$C:$C,USA_Sea!$BE:$BE),0),"Amazon USA Sea",IFERROR(_xlfn.XLOOKUP(Summary!D28,Amazon_USA_Sea!$C:$C,Amazon_USA_Sea!$AX:$AX),0),"USA Air",IFERROR(_xlfn.XLOOKUP(Summary!D28,USA_Air!$C:$C,USA_Air!$BE:$BE),0),"USA Amazon",IFERROR(_xlfn.XLOOKUP(Summary!D28,USA_Amazon_Air!$C:$C,USA_Amazon_Air!$BE:$BE),0),"UK",IFERROR(_xlfn.XLOOKUP(Summary!D28,UK_Order!$C:$C,UK_Order!$BE:$BE),0),"MENA",IFERROR(_xlfn.XLOOKUP(Summary!D28,MENA_Order!$C:$C,MENA_Order!$BE:$BE),0),Summary!AT28)</f>
        <v>2845</v>
      </c>
      <c r="U28">
        <f t="shared" si="2"/>
        <v>1</v>
      </c>
      <c r="V28">
        <f>IF($G$4="All",1,--(Summary!E28=$G$4))</f>
        <v>1</v>
      </c>
      <c r="Y28" t="str">
        <f>Summary!E29</f>
        <v>Khapli Atta (Stoneground) - 250gm</v>
      </c>
      <c r="Z28">
        <f>IF(AND($G28&lt;0,ISNUMBER(SEARCH("P1",$K28))),-$G28,"")</f>
        <v>6095</v>
      </c>
      <c r="AA28">
        <f>IF($G28&lt;0,-$G28,"")</f>
        <v>6095</v>
      </c>
    </row>
    <row r="29" spans="1:27">
      <c r="A29" s="30" t="str">
        <f t="array" ref="A29">IF($N29="","",INDEX(Summary!$C:$C,$N29))</f>
        <v>C6</v>
      </c>
      <c r="B29" s="31" t="str">
        <f t="array" ref="B29">IF($N29="","",INDEX(Summary!$B:$B,$N29))</f>
        <v>Atta</v>
      </c>
      <c r="C29" s="31" t="str">
        <f t="array" ref="C29">IF($N29="","",INDEX(Summary!$D:$D,$N29))</f>
        <v>FG00128</v>
      </c>
      <c r="D29" s="32" t="str">
        <f t="array" ref="D29">IF($N29="","",INDEX(Summary!$E:$E,$N29))</f>
        <v>Jowar Atta (Stoneground) - 2kg</v>
      </c>
      <c r="E29" s="33">
        <f t="array" ref="E29">IF($N29="","",INDEX($O:$O,$N29))</f>
        <v>3354</v>
      </c>
      <c r="F29" s="33">
        <f t="array" ref="F29">IF($N29="","",INDEX($T:$T,$N29))</f>
        <v>1574</v>
      </c>
      <c r="G29" s="33">
        <f t="array" ref="G29">IF($N29="","",INDEX($R:$R,$N29))</f>
        <v>-1780</v>
      </c>
      <c r="H29" s="34">
        <f t="array" ref="H29">IF($N29="","",IFERROR(INDEX($T:$T,$N29)/INDEX($O:$O,$N29),""))</f>
        <v>0.46929039952295765</v>
      </c>
      <c r="I29" s="33">
        <f t="array" ref="I29">IF($N29="","",INDEX(Summary!$BA:$BA,$N29))</f>
        <v>1.4221824686940967</v>
      </c>
      <c r="J29" s="33">
        <f t="array" ref="J29">IF($N29="","",INDEX(Summary!$BB:$BB,$N29))</f>
        <v>10</v>
      </c>
      <c r="K29" s="31" t="str">
        <f t="array" ref="K29">IF($N29="","",INDEX(Summary!$BC:$BC,$N29))</f>
        <v>P1 – Critical</v>
      </c>
      <c r="L29" s="35" t="str">
        <f t="array" ref="L29">IF($N29="","",INDEX(Summary!$AY:$AY,$N29))</f>
        <v>WIP</v>
      </c>
      <c r="N29">
        <f t="array" ref="N29">IFERROR(_xlfn.AGGREGATE(15,6,ROW($R$3:$R$62)/(($R$3:$R$62&lt;0)*$P$3:$P$62*$Q$3:$Q$62*$U$3:$U$62*$V$3:$V$62),ROWS($N$28:N29)),"")</f>
        <v>8</v>
      </c>
      <c r="O29" t="str">
        <f t="array" ref="O29">_xlfn.SWITCH($C$4,"MRP (Domestic)",Summary!G29,"ROW Manjari",Summary!H29,"USA Sea",Summary!I29,"Amazon USA Sea",Summary!J29,"USA Air",Summary!K29,"USA Amazon",Summary!L29,"UK",Summary!M29,"MENA",Summary!N29,Summary!O29)</f>
        <v/>
      </c>
      <c r="P29">
        <f>--(Summary!B29&lt;&gt;"")*IF($C$3="All",1,--(Summary!C29=$C$3))</f>
        <v>0</v>
      </c>
      <c r="Q29">
        <f t="shared" si="0"/>
        <v>1</v>
      </c>
      <c r="R29" t="e">
        <f t="shared" si="1"/>
        <v>#VALUE!</v>
      </c>
      <c r="S29" t="str">
        <f>Summary!B29</f>
        <v>Atta</v>
      </c>
      <c r="T29">
        <f t="array" ref="T29">_xlfn.SWITCH($C$4,"MRP (Domestic)",IFERROR(_xlfn.XLOOKUP(Summary!D29,Domestic!$C:$C,Domestic!$BE:$BE),0),"ROW Manjari",IFERROR(_xlfn.XLOOKUP(Summary!D29,ROW_Manjari!$C:$C,ROW_Manjari!$BE:$BE),0),"USA Sea",IFERROR(_xlfn.XLOOKUP(Summary!D29,USA_Sea!$C:$C,USA_Sea!$BE:$BE),0),"Amazon USA Sea",IFERROR(_xlfn.XLOOKUP(Summary!D29,Amazon_USA_Sea!$C:$C,Amazon_USA_Sea!$AX:$AX),0),"USA Air",IFERROR(_xlfn.XLOOKUP(Summary!D29,USA_Air!$C:$C,USA_Air!$BE:$BE),0),"USA Amazon",IFERROR(_xlfn.XLOOKUP(Summary!D29,USA_Amazon_Air!$C:$C,USA_Amazon_Air!$BE:$BE),0),"UK",IFERROR(_xlfn.XLOOKUP(Summary!D29,UK_Order!$C:$C,UK_Order!$BE:$BE),0),"MENA",IFERROR(_xlfn.XLOOKUP(Summary!D29,MENA_Order!$C:$C,MENA_Order!$BE:$BE),0),Summary!AT29)</f>
        <v>75</v>
      </c>
      <c r="U29">
        <f t="shared" si="2"/>
        <v>1</v>
      </c>
      <c r="V29">
        <f>IF($G$4="All",1,--(Summary!E29=$G$4))</f>
        <v>1</v>
      </c>
      <c r="Y29" t="str">
        <f>Summary!E30</f>
        <v>Jaggery powder (50g)</v>
      </c>
      <c r="Z29">
        <f>IF(AND($G29&lt;0,ISNUMBER(SEARCH("P1",$K29))),-$G29,"")</f>
        <v>1780</v>
      </c>
      <c r="AA29">
        <f>IF($G29&lt;0,-$G29,"")</f>
        <v>1780</v>
      </c>
    </row>
    <row r="30" spans="1:27">
      <c r="A30" s="30" t="str">
        <f t="array" ref="A30">IF($N30="","",INDEX(Summary!$C:$C,$N30))</f>
        <v>C6</v>
      </c>
      <c r="B30" s="31" t="str">
        <f t="array" ref="B30">IF($N30="","",INDEX(Summary!$B:$B,$N30))</f>
        <v>Atta</v>
      </c>
      <c r="C30" s="31" t="str">
        <f t="array" ref="C30">IF($N30="","",INDEX(Summary!$D:$D,$N30))</f>
        <v>USFG00128</v>
      </c>
      <c r="D30" s="32" t="str">
        <f t="array" ref="D30">IF($N30="","",INDEX(Summary!$E:$E,$N30))</f>
        <v>Jowar atta 910g</v>
      </c>
      <c r="E30" s="33">
        <f t="array" ref="E30">IF($N30="","",INDEX($O:$O,$N30))</f>
        <v>387</v>
      </c>
      <c r="F30" s="33">
        <f t="array" ref="F30">IF($N30="","",INDEX($T:$T,$N30))</f>
        <v>0</v>
      </c>
      <c r="G30" s="33">
        <f t="array" ref="G30">IF($N30="","",INDEX($R:$R,$N30))</f>
        <v>-387</v>
      </c>
      <c r="H30" s="34">
        <f t="array" ref="H30">IF($N30="","",IFERROR(INDEX($T:$T,$N30)/INDEX($O:$O,$N30),""))</f>
        <v>0</v>
      </c>
      <c r="I30" s="33">
        <f t="array" ref="I30">IF($N30="","",INDEX(Summary!$BA:$BA,$N30))</f>
        <v>0</v>
      </c>
      <c r="J30" s="33">
        <f t="array" ref="J30">IF($N30="","",INDEX(Summary!$BB:$BB,$N30))</f>
        <v>0</v>
      </c>
      <c r="K30" s="31" t="str">
        <f t="array" ref="K30">IF($N30="","",INDEX(Summary!$BC:$BC,$N30))</f>
        <v/>
      </c>
      <c r="L30" s="35">
        <f t="array" ref="L30">IF($N30="","",INDEX(Summary!$AY:$AY,$N30))</f>
        <v>0</v>
      </c>
      <c r="N30">
        <f t="array" ref="N30">IFERROR(_xlfn.AGGREGATE(15,6,ROW($R$3:$R$62)/(($R$3:$R$62&lt;0)*$P$3:$P$62*$Q$3:$Q$62*$U$3:$U$62*$V$3:$V$62),ROWS($N$28:N30)),"")</f>
        <v>11</v>
      </c>
      <c r="O30">
        <f t="array" ref="O30">_xlfn.SWITCH($C$4,"MRP (Domestic)",Summary!G30,"ROW Manjari",Summary!H30,"USA Sea",Summary!I30,"Amazon USA Sea",Summary!J30,"USA Air",Summary!K30,"USA Amazon",Summary!L30,"UK",Summary!M30,"MENA",Summary!N30,Summary!O30)</f>
        <v>0</v>
      </c>
      <c r="P30">
        <f>--(Summary!B30&lt;&gt;"")*IF($C$3="All",1,--(Summary!C30=$C$3))</f>
        <v>0</v>
      </c>
      <c r="Q30">
        <f t="shared" si="0"/>
        <v>1</v>
      </c>
      <c r="R30">
        <f t="shared" si="1"/>
        <v>0</v>
      </c>
      <c r="S30" t="str">
        <f>Summary!B30</f>
        <v>Jaggery</v>
      </c>
      <c r="T30">
        <f t="array" ref="T30">_xlfn.SWITCH($C$4,"MRP (Domestic)",IFERROR(_xlfn.XLOOKUP(Summary!D30,Domestic!$C:$C,Domestic!$BE:$BE),0),"ROW Manjari",IFERROR(_xlfn.XLOOKUP(Summary!D30,ROW_Manjari!$C:$C,ROW_Manjari!$BE:$BE),0),"USA Sea",IFERROR(_xlfn.XLOOKUP(Summary!D30,USA_Sea!$C:$C,USA_Sea!$BE:$BE),0),"Amazon USA Sea",IFERROR(_xlfn.XLOOKUP(Summary!D30,Amazon_USA_Sea!$C:$C,Amazon_USA_Sea!$AX:$AX),0),"USA Air",IFERROR(_xlfn.XLOOKUP(Summary!D30,USA_Air!$C:$C,USA_Air!$BE:$BE),0),"USA Amazon",IFERROR(_xlfn.XLOOKUP(Summary!D30,USA_Amazon_Air!$C:$C,USA_Amazon_Air!$BE:$BE),0),"UK",IFERROR(_xlfn.XLOOKUP(Summary!D30,UK_Order!$C:$C,UK_Order!$BE:$BE),0),"MENA",IFERROR(_xlfn.XLOOKUP(Summary!D30,MENA_Order!$C:$C,MENA_Order!$BE:$BE),0),Summary!AT30)</f>
        <v>0</v>
      </c>
      <c r="U30">
        <f t="shared" si="2"/>
        <v>1</v>
      </c>
      <c r="V30">
        <f>IF($G$4="All",1,--(Summary!E30=$G$4))</f>
        <v>1</v>
      </c>
      <c r="Y30" t="str">
        <f>Summary!E31</f>
        <v>Sugarcane Jaggery Block - 900 gm</v>
      </c>
      <c r="Z30" t="str">
        <f>IF(AND($G30&lt;0,ISNUMBER(SEARCH("P1",$K30))),-$G30,"")</f>
        <v/>
      </c>
      <c r="AA30">
        <f>IF($G30&lt;0,-$G30,"")</f>
        <v>387</v>
      </c>
    </row>
    <row r="31" spans="1:27">
      <c r="A31" s="30" t="str">
        <f t="array" ref="A31">IF($N31="","",INDEX(Summary!$C:$C,$N31))</f>
        <v>C6</v>
      </c>
      <c r="B31" s="31" t="str">
        <f t="array" ref="B31">IF($N31="","",INDEX(Summary!$B:$B,$N31))</f>
        <v>Atta</v>
      </c>
      <c r="C31" s="31" t="str">
        <f t="array" ref="C31">IF($N31="","",INDEX(Summary!$D:$D,$N31))</f>
        <v>FG01055</v>
      </c>
      <c r="D31" s="32" t="str">
        <f t="array" ref="D31">IF($N31="","",INDEX(Summary!$E:$E,$N31))</f>
        <v>Khapli protein atta 2kg</v>
      </c>
      <c r="E31" s="33">
        <f t="array" ref="E31">IF($N31="","",INDEX($O:$O,$N31))</f>
        <v>24334</v>
      </c>
      <c r="F31" s="33">
        <f t="array" ref="F31">IF($N31="","",INDEX($T:$T,$N31))</f>
        <v>12177</v>
      </c>
      <c r="G31" s="33">
        <f t="array" ref="G31">IF($N31="","",INDEX($R:$R,$N31))</f>
        <v>-12157</v>
      </c>
      <c r="H31" s="34">
        <f t="array" ref="H31">IF($N31="","",IFERROR(INDEX($T:$T,$N31)/INDEX($O:$O,$N31),""))</f>
        <v>0.50041094764526994</v>
      </c>
      <c r="I31" s="33">
        <f t="array" ref="I31">IF($N31="","",INDEX(Summary!$BA:$BA,$N31))</f>
        <v>3.2645680940248214</v>
      </c>
      <c r="J31" s="33">
        <f t="array" ref="J31">IF($N31="","",INDEX(Summary!$BB:$BB,$N31))</f>
        <v>10</v>
      </c>
      <c r="K31" s="31" t="str">
        <f t="array" ref="K31">IF($N31="","",INDEX(Summary!$BC:$BC,$N31))</f>
        <v>P1 – Critical</v>
      </c>
      <c r="L31" s="35" t="str">
        <f t="array" ref="L31">IF($N31="","",INDEX(Summary!$AY:$AY,$N31))</f>
        <v>WIP</v>
      </c>
      <c r="N31">
        <f t="array" ref="N31">IFERROR(_xlfn.AGGREGATE(15,6,ROW($R$3:$R$62)/(($R$3:$R$62&lt;0)*$P$3:$P$62*$Q$3:$Q$62*$U$3:$U$62*$V$3:$V$62),ROWS($N$28:N31)),"")</f>
        <v>13</v>
      </c>
      <c r="O31">
        <f t="array" ref="O31">_xlfn.SWITCH($C$4,"MRP (Domestic)",Summary!G31,"ROW Manjari",Summary!H31,"USA Sea",Summary!I31,"Amazon USA Sea",Summary!J31,"USA Air",Summary!K31,"USA Amazon",Summary!L31,"UK",Summary!M31,"MENA",Summary!N31,Summary!O31)</f>
        <v>10310</v>
      </c>
      <c r="P31">
        <f>--(Summary!B31&lt;&gt;"")*IF($C$3="All",1,--(Summary!C31=$C$3))</f>
        <v>0</v>
      </c>
      <c r="Q31">
        <f t="shared" si="0"/>
        <v>1</v>
      </c>
      <c r="R31">
        <f t="shared" si="1"/>
        <v>2081.5</v>
      </c>
      <c r="S31" t="str">
        <f>Summary!B31</f>
        <v>Jaggery</v>
      </c>
      <c r="T31">
        <f t="array" ref="T31">_xlfn.SWITCH($C$4,"MRP (Domestic)",IFERROR(_xlfn.XLOOKUP(Summary!D31,Domestic!$C:$C,Domestic!$BE:$BE),0),"ROW Manjari",IFERROR(_xlfn.XLOOKUP(Summary!D31,ROW_Manjari!$C:$C,ROW_Manjari!$BE:$BE),0),"USA Sea",IFERROR(_xlfn.XLOOKUP(Summary!D31,USA_Sea!$C:$C,USA_Sea!$BE:$BE),0),"Amazon USA Sea",IFERROR(_xlfn.XLOOKUP(Summary!D31,Amazon_USA_Sea!$C:$C,Amazon_USA_Sea!$AX:$AX),0),"USA Air",IFERROR(_xlfn.XLOOKUP(Summary!D31,USA_Air!$C:$C,USA_Air!$BE:$BE),0),"USA Amazon",IFERROR(_xlfn.XLOOKUP(Summary!D31,USA_Amazon_Air!$C:$C,USA_Amazon_Air!$BE:$BE),0),"UK",IFERROR(_xlfn.XLOOKUP(Summary!D31,UK_Order!$C:$C,UK_Order!$BE:$BE),0),"MENA",IFERROR(_xlfn.XLOOKUP(Summary!D31,MENA_Order!$C:$C,MENA_Order!$BE:$BE),0),Summary!AT31)</f>
        <v>12391.5</v>
      </c>
      <c r="U31">
        <f t="shared" si="2"/>
        <v>1</v>
      </c>
      <c r="V31">
        <f>IF($G$4="All",1,--(Summary!E31=$G$4))</f>
        <v>1</v>
      </c>
      <c r="Y31" t="str">
        <f>Summary!E32</f>
        <v>Sugarcane Jaggery Powder - 2kg</v>
      </c>
      <c r="Z31">
        <f>IF(AND($G31&lt;0,ISNUMBER(SEARCH("P1",$K31))),-$G31,"")</f>
        <v>12157</v>
      </c>
      <c r="AA31">
        <f>IF($G31&lt;0,-$G31,"")</f>
        <v>12157</v>
      </c>
    </row>
    <row r="32" spans="1:27">
      <c r="A32" s="30" t="str">
        <f t="array" ref="A32">IF($N32="","",INDEX(Summary!$C:$C,$N32))</f>
        <v>C6</v>
      </c>
      <c r="B32" s="31" t="str">
        <f t="array" ref="B32">IF($N32="","",INDEX(Summary!$B:$B,$N32))</f>
        <v>Atta</v>
      </c>
      <c r="C32" s="31" t="str">
        <f t="array" ref="C32">IF($N32="","",INDEX(Summary!$D:$D,$N32))</f>
        <v>FG01056</v>
      </c>
      <c r="D32" s="32" t="str">
        <f t="array" ref="D32">IF($N32="","",INDEX(Summary!$E:$E,$N32))</f>
        <v>Khapli protein atta 5kg</v>
      </c>
      <c r="E32" s="33">
        <f t="array" ref="E32">IF($N32="","",INDEX($O:$O,$N32))</f>
        <v>8297</v>
      </c>
      <c r="F32" s="33">
        <f t="array" ref="F32">IF($N32="","",INDEX($T:$T,$N32))</f>
        <v>5983</v>
      </c>
      <c r="G32" s="33">
        <f t="array" ref="G32">IF($N32="","",INDEX($R:$R,$N32))</f>
        <v>-2314</v>
      </c>
      <c r="H32" s="34">
        <f t="array" ref="H32">IF($N32="","",IFERROR(INDEX($T:$T,$N32)/INDEX($O:$O,$N32),""))</f>
        <v>0.721104013498855</v>
      </c>
      <c r="I32" s="33">
        <f t="array" ref="I32">IF($N32="","",INDEX(Summary!$BA:$BA,$N32))</f>
        <v>4.4799325057249613</v>
      </c>
      <c r="J32" s="33">
        <f t="array" ref="J32">IF($N32="","",INDEX(Summary!$BB:$BB,$N32))</f>
        <v>10</v>
      </c>
      <c r="K32" s="31" t="str">
        <f t="array" ref="K32">IF($N32="","",INDEX(Summary!$BC:$BC,$N32))</f>
        <v>P1 – Critical</v>
      </c>
      <c r="L32" s="35" t="str">
        <f t="array" ref="L32">IF($N32="","",INDEX(Summary!$AY:$AY,$N32))</f>
        <v>WIP</v>
      </c>
      <c r="M32" s="36"/>
      <c r="N32">
        <f t="array" ref="N32">IFERROR(_xlfn.AGGREGATE(15,6,ROW($R$3:$R$62)/(($R$3:$R$62&lt;0)*$P$3:$P$62*$Q$3:$Q$62*$U$3:$U$62*$V$3:$V$62),ROWS($N$28:N32)),"")</f>
        <v>14</v>
      </c>
      <c r="O32">
        <f t="array" ref="O32">_xlfn.SWITCH($C$4,"MRP (Domestic)",Summary!G32,"ROW Manjari",Summary!H32,"USA Sea",Summary!I32,"Amazon USA Sea",Summary!J32,"USA Air",Summary!K32,"USA Amazon",Summary!L32,"UK",Summary!M32,"MENA",Summary!N32,Summary!O32)</f>
        <v>1685</v>
      </c>
      <c r="P32">
        <f>--(Summary!B32&lt;&gt;"")*IF($C$3="All",1,--(Summary!C32=$C$3))</f>
        <v>0</v>
      </c>
      <c r="Q32">
        <f t="shared" si="0"/>
        <v>1</v>
      </c>
      <c r="R32">
        <f t="shared" si="1"/>
        <v>-221</v>
      </c>
      <c r="S32" t="str">
        <f>Summary!B32</f>
        <v>Jaggery</v>
      </c>
      <c r="T32">
        <f t="array" ref="T32">_xlfn.SWITCH($C$4,"MRP (Domestic)",IFERROR(_xlfn.XLOOKUP(Summary!D32,Domestic!$C:$C,Domestic!$BE:$BE),0),"ROW Manjari",IFERROR(_xlfn.XLOOKUP(Summary!D32,ROW_Manjari!$C:$C,ROW_Manjari!$BE:$BE),0),"USA Sea",IFERROR(_xlfn.XLOOKUP(Summary!D32,USA_Sea!$C:$C,USA_Sea!$BE:$BE),0),"Amazon USA Sea",IFERROR(_xlfn.XLOOKUP(Summary!D32,Amazon_USA_Sea!$C:$C,Amazon_USA_Sea!$AX:$AX),0),"USA Air",IFERROR(_xlfn.XLOOKUP(Summary!D32,USA_Air!$C:$C,USA_Air!$BE:$BE),0),"USA Amazon",IFERROR(_xlfn.XLOOKUP(Summary!D32,USA_Amazon_Air!$C:$C,USA_Amazon_Air!$BE:$BE),0),"UK",IFERROR(_xlfn.XLOOKUP(Summary!D32,UK_Order!$C:$C,UK_Order!$BE:$BE),0),"MENA",IFERROR(_xlfn.XLOOKUP(Summary!D32,MENA_Order!$C:$C,MENA_Order!$BE:$BE),0),Summary!AT32)</f>
        <v>1464</v>
      </c>
      <c r="U32">
        <f t="shared" si="2"/>
        <v>1</v>
      </c>
      <c r="V32">
        <f>IF($G$4="All",1,--(Summary!E32=$G$4))</f>
        <v>1</v>
      </c>
      <c r="Y32" t="str">
        <f>Summary!E33</f>
        <v>Sugarcane Jaggery Powder - 500 gm</v>
      </c>
    </row>
    <row r="33" spans="1:27" ht="24">
      <c r="A33" s="30" t="str">
        <f t="array" ref="A33">IF($N33="","",INDEX(Summary!$C:$C,$N33))</f>
        <v>C6</v>
      </c>
      <c r="B33" s="31" t="str">
        <f t="array" ref="B33">IF($N33="","",INDEX(Summary!$B:$B,$N33))</f>
        <v>Oil</v>
      </c>
      <c r="C33" s="31" t="str">
        <f t="array" ref="C33">IF($N33="","",INDEX(Summary!$D:$D,$N33))</f>
        <v>FG00048</v>
      </c>
      <c r="D33" s="32" t="str">
        <f t="array" ref="D33">IF($N33="","",INDEX(Summary!$E:$E,$N33))</f>
        <v>Coconut Oil (Wood-Pressed) - 1Ltr (Plastic Bottle)</v>
      </c>
      <c r="E33" s="33">
        <f t="array" ref="E33">IF($N33="","",INDEX($O:$O,$N33))</f>
        <v>2809</v>
      </c>
      <c r="F33" s="33">
        <f t="array" ref="F33">IF($N33="","",INDEX($T:$T,$N33))</f>
        <v>2586</v>
      </c>
      <c r="G33" s="33">
        <f t="array" ref="G33">IF($N33="","",INDEX($R:$R,$N33))</f>
        <v>-223</v>
      </c>
      <c r="H33" s="34">
        <f t="array" ref="H33">IF($N33="","",IFERROR(INDEX($T:$T,$N33)/INDEX($O:$O,$N33),""))</f>
        <v>0.92061231755072981</v>
      </c>
      <c r="I33" s="33">
        <f t="array" ref="I33">IF($N33="","",INDEX(Summary!$BA:$BA,$N33))</f>
        <v>17.547169811320753</v>
      </c>
      <c r="J33" s="33">
        <f t="array" ref="J33">IF($N33="","",INDEX(Summary!$BB:$BB,$N33))</f>
        <v>5</v>
      </c>
      <c r="K33" s="31" t="str">
        <f t="array" ref="K33">IF($N33="","",INDEX(Summary!$BC:$BC,$N33))</f>
        <v>P3 – Normal</v>
      </c>
      <c r="L33" s="35" t="str">
        <f t="array" ref="L33">IF($N33="","",INDEX(Summary!$AY:$AY,$N33))</f>
        <v>WIP</v>
      </c>
      <c r="M33" s="36"/>
      <c r="N33">
        <f t="array" ref="N33">IFERROR(_xlfn.AGGREGATE(15,6,ROW($R$3:$R$62)/(($R$3:$R$62&lt;0)*$P$3:$P$62*$Q$3:$Q$62*$U$3:$U$62*$V$3:$V$62),ROWS($N$28:N33)),"")</f>
        <v>21</v>
      </c>
      <c r="O33">
        <f t="array" ref="O33">_xlfn.SWITCH($C$4,"MRP (Domestic)",Summary!G33,"ROW Manjari",Summary!H33,"USA Sea",Summary!I33,"Amazon USA Sea",Summary!J33,"USA Air",Summary!K33,"USA Amazon",Summary!L33,"UK",Summary!M33,"MENA",Summary!N33,Summary!O33)</f>
        <v>14291</v>
      </c>
      <c r="P33">
        <f>--(Summary!B33&lt;&gt;"")*IF($C$3="All",1,--(Summary!C33=$C$3))</f>
        <v>0</v>
      </c>
      <c r="Q33">
        <f t="shared" si="0"/>
        <v>1</v>
      </c>
      <c r="R33">
        <f t="shared" si="1"/>
        <v>5435</v>
      </c>
      <c r="S33" t="str">
        <f>Summary!B33</f>
        <v>Jaggery</v>
      </c>
      <c r="T33">
        <f t="array" ref="T33">_xlfn.SWITCH($C$4,"MRP (Domestic)",IFERROR(_xlfn.XLOOKUP(Summary!D33,Domestic!$C:$C,Domestic!$BE:$BE),0),"ROW Manjari",IFERROR(_xlfn.XLOOKUP(Summary!D33,ROW_Manjari!$C:$C,ROW_Manjari!$BE:$BE),0),"USA Sea",IFERROR(_xlfn.XLOOKUP(Summary!D33,USA_Sea!$C:$C,USA_Sea!$BE:$BE),0),"Amazon USA Sea",IFERROR(_xlfn.XLOOKUP(Summary!D33,Amazon_USA_Sea!$C:$C,Amazon_USA_Sea!$AX:$AX),0),"USA Air",IFERROR(_xlfn.XLOOKUP(Summary!D33,USA_Air!$C:$C,USA_Air!$BE:$BE),0),"USA Amazon",IFERROR(_xlfn.XLOOKUP(Summary!D33,USA_Amazon_Air!$C:$C,USA_Amazon_Air!$BE:$BE),0),"UK",IFERROR(_xlfn.XLOOKUP(Summary!D33,UK_Order!$C:$C,UK_Order!$BE:$BE),0),"MENA",IFERROR(_xlfn.XLOOKUP(Summary!D33,MENA_Order!$C:$C,MENA_Order!$BE:$BE),0),Summary!AT33)</f>
        <v>19726</v>
      </c>
      <c r="U33">
        <f t="shared" si="2"/>
        <v>1</v>
      </c>
      <c r="V33">
        <f>IF($G$4="All",1,--(Summary!E33=$G$4))</f>
        <v>1</v>
      </c>
      <c r="Y33" t="str">
        <f>Summary!E34</f>
        <v>Moringa Powder - 100 gm</v>
      </c>
    </row>
    <row r="34" spans="1:27">
      <c r="A34" s="30" t="str">
        <f t="array" ref="A34">IF($N34="","",INDEX(Summary!$C:$C,$N34))</f>
        <v>C6</v>
      </c>
      <c r="B34" s="31" t="str">
        <f t="array" ref="B34">IF($N34="","",INDEX(Summary!$B:$B,$N34))</f>
        <v>Oil</v>
      </c>
      <c r="C34" s="31" t="str">
        <f t="array" ref="C34">IF($N34="","",INDEX(Summary!$D:$D,$N34))</f>
        <v>FG00245</v>
      </c>
      <c r="D34" s="32" t="str">
        <f t="array" ref="D34">IF($N34="","",INDEX(Summary!$E:$E,$N34))</f>
        <v>Sunflower Oil 1L PB</v>
      </c>
      <c r="E34" s="33">
        <f t="array" ref="E34">IF($N34="","",INDEX($O:$O,$N34))</f>
        <v>13131</v>
      </c>
      <c r="F34" s="33">
        <f t="array" ref="F34">IF($N34="","",INDEX($T:$T,$N34))</f>
        <v>9880</v>
      </c>
      <c r="G34" s="33">
        <f t="array" ref="G34">IF($N34="","",INDEX($R:$R,$N34))</f>
        <v>-3251</v>
      </c>
      <c r="H34" s="34">
        <f t="array" ref="H34">IF($N34="","",IFERROR(INDEX($T:$T,$N34)/INDEX($O:$O,$N34),""))</f>
        <v>0.75241794227400804</v>
      </c>
      <c r="I34" s="33">
        <f t="array" ref="I34">IF($N34="","",INDEX(Summary!$BA:$BA,$N34))</f>
        <v>1.046378798263651</v>
      </c>
      <c r="J34" s="33">
        <f t="array" ref="J34">IF($N34="","",INDEX(Summary!$BB:$BB,$N34))</f>
        <v>10</v>
      </c>
      <c r="K34" s="31" t="str">
        <f t="array" ref="K34">IF($N34="","",INDEX(Summary!$BC:$BC,$N34))</f>
        <v>P1 – Critical</v>
      </c>
      <c r="L34" s="35" t="str">
        <f t="array" ref="L34">IF($N34="","",INDEX(Summary!$AY:$AY,$N34))</f>
        <v xml:space="preserve">RM Issue </v>
      </c>
      <c r="N34">
        <f t="array" ref="N34">IFERROR(_xlfn.AGGREGATE(15,6,ROW($R$3:$R$62)/(($R$3:$R$62&lt;0)*$P$3:$P$62*$Q$3:$Q$62*$U$3:$U$62*$V$3:$V$62),ROWS($N$28:N34)),"")</f>
        <v>23</v>
      </c>
      <c r="O34">
        <f t="array" ref="O34">_xlfn.SWITCH($C$4,"MRP (Domestic)",Summary!G34,"ROW Manjari",Summary!H34,"USA Sea",Summary!I34,"Amazon USA Sea",Summary!J34,"USA Air",Summary!K34,"USA Amazon",Summary!L34,"UK",Summary!M34,"MENA",Summary!N34,Summary!O34)</f>
        <v>9613</v>
      </c>
      <c r="P34">
        <f>--(Summary!B34&lt;&gt;"")*IF($C$3="All",1,--(Summary!C34=$C$3))</f>
        <v>0</v>
      </c>
      <c r="Q34">
        <f t="shared" si="0"/>
        <v>1</v>
      </c>
      <c r="R34">
        <f t="shared" si="1"/>
        <v>-5755</v>
      </c>
      <c r="S34" t="str">
        <f>Summary!B34</f>
        <v>Jaggery</v>
      </c>
      <c r="T34">
        <f t="array" ref="T34">_xlfn.SWITCH($C$4,"MRP (Domestic)",IFERROR(_xlfn.XLOOKUP(Summary!D34,Domestic!$C:$C,Domestic!$BE:$BE),0),"ROW Manjari",IFERROR(_xlfn.XLOOKUP(Summary!D34,ROW_Manjari!$C:$C,ROW_Manjari!$BE:$BE),0),"USA Sea",IFERROR(_xlfn.XLOOKUP(Summary!D34,USA_Sea!$C:$C,USA_Sea!$BE:$BE),0),"Amazon USA Sea",IFERROR(_xlfn.XLOOKUP(Summary!D34,Amazon_USA_Sea!$C:$C,Amazon_USA_Sea!$AX:$AX),0),"USA Air",IFERROR(_xlfn.XLOOKUP(Summary!D34,USA_Air!$C:$C,USA_Air!$BE:$BE),0),"USA Amazon",IFERROR(_xlfn.XLOOKUP(Summary!D34,USA_Amazon_Air!$C:$C,USA_Amazon_Air!$BE:$BE),0),"UK",IFERROR(_xlfn.XLOOKUP(Summary!D34,UK_Order!$C:$C,UK_Order!$BE:$BE),0),"MENA",IFERROR(_xlfn.XLOOKUP(Summary!D34,MENA_Order!$C:$C,MENA_Order!$BE:$BE),0),Summary!AT34)</f>
        <v>3858</v>
      </c>
      <c r="U34">
        <f t="shared" si="2"/>
        <v>1</v>
      </c>
      <c r="V34">
        <f>IF($G$4="All",1,--(Summary!E34=$G$4))</f>
        <v>1</v>
      </c>
      <c r="Y34" t="str">
        <f>Summary!E35</f>
        <v>Coconut Sap Sugar - 300gm</v>
      </c>
    </row>
    <row r="35" spans="1:27">
      <c r="A35" s="30" t="str">
        <f t="array" ref="A35">IF($N35="","",INDEX(Summary!$C:$C,$N35))</f>
        <v>C6</v>
      </c>
      <c r="B35" s="31" t="str">
        <f t="array" ref="B35">IF($N35="","",INDEX(Summary!$B:$B,$N35))</f>
        <v>Raw_Agri</v>
      </c>
      <c r="C35" s="31" t="str">
        <f t="array" ref="C35">IF($N35="","",INDEX(Summary!$D:$D,$N35))</f>
        <v>FG00198</v>
      </c>
      <c r="D35" s="32" t="str">
        <f t="array" ref="D35">IF($N35="","",INDEX(Summary!$E:$E,$N35))</f>
        <v>Pink Himalayan Rock Salt</v>
      </c>
      <c r="E35" s="33">
        <f t="array" ref="E35">IF($N35="","",INDEX($O:$O,$N35))</f>
        <v>14017</v>
      </c>
      <c r="F35" s="33">
        <f t="array" ref="F35">IF($N35="","",INDEX($T:$T,$N35))</f>
        <v>9291</v>
      </c>
      <c r="G35" s="33">
        <f t="array" ref="G35">IF($N35="","",INDEX($R:$R,$N35))</f>
        <v>-4726</v>
      </c>
      <c r="H35" s="34">
        <f t="array" ref="H35">IF($N35="","",IFERROR(INDEX($T:$T,$N35)/INDEX($O:$O,$N35),""))</f>
        <v>0.66283798244988223</v>
      </c>
      <c r="I35" s="33">
        <f t="array" ref="I35">IF($N35="","",INDEX(Summary!$BA:$BA,$N35))</f>
        <v>4.182064635799386</v>
      </c>
      <c r="J35" s="33">
        <f t="array" ref="J35">IF($N35="","",INDEX(Summary!$BB:$BB,$N35))</f>
        <v>10</v>
      </c>
      <c r="K35" s="31" t="str">
        <f t="array" ref="K35">IF($N35="","",INDEX(Summary!$BC:$BC,$N35))</f>
        <v>P1 – Critical</v>
      </c>
      <c r="L35" s="35" t="str">
        <f t="array" ref="L35">IF($N35="","",INDEX(Summary!$AY:$AY,$N35))</f>
        <v>PM NA</v>
      </c>
      <c r="N35">
        <f t="array" ref="N35">IFERROR(_xlfn.AGGREGATE(15,6,ROW($R$3:$R$62)/(($R$3:$R$62&lt;0)*$P$3:$P$62*$Q$3:$Q$62*$U$3:$U$62*$V$3:$V$62),ROWS($N$28:N35)),"")</f>
        <v>47</v>
      </c>
      <c r="O35" t="str">
        <f t="array" ref="O35">_xlfn.SWITCH($C$4,"MRP (Domestic)",Summary!G35,"ROW Manjari",Summary!H35,"USA Sea",Summary!I35,"Amazon USA Sea",Summary!J35,"USA Air",Summary!K35,"USA Amazon",Summary!L35,"UK",Summary!M35,"MENA",Summary!N35,Summary!O35)</f>
        <v/>
      </c>
      <c r="P35">
        <f>--(Summary!B35&lt;&gt;"")*IF($C$3="All",1,--(Summary!C35=$C$3))</f>
        <v>0</v>
      </c>
      <c r="Q35">
        <f t="shared" ref="Q35:Q62" si="5">IF($C$4="All",1,--(O35&gt;0))</f>
        <v>1</v>
      </c>
      <c r="R35" t="e">
        <f t="shared" ref="R35:R62" si="6">T35-O35</f>
        <v>#VALUE!</v>
      </c>
      <c r="S35" t="str">
        <f>Summary!B35</f>
        <v>Jaggery</v>
      </c>
      <c r="T35">
        <f t="array" ref="T35">_xlfn.SWITCH($C$4,"MRP (Domestic)",IFERROR(_xlfn.XLOOKUP(Summary!D35,Domestic!$C:$C,Domestic!$BE:$BE),0),"ROW Manjari",IFERROR(_xlfn.XLOOKUP(Summary!D35,ROW_Manjari!$C:$C,ROW_Manjari!$BE:$BE),0),"USA Sea",IFERROR(_xlfn.XLOOKUP(Summary!D35,USA_Sea!$C:$C,USA_Sea!$BE:$BE),0),"Amazon USA Sea",IFERROR(_xlfn.XLOOKUP(Summary!D35,Amazon_USA_Sea!$C:$C,Amazon_USA_Sea!$AX:$AX),0),"USA Air",IFERROR(_xlfn.XLOOKUP(Summary!D35,USA_Air!$C:$C,USA_Air!$BE:$BE),0),"USA Amazon",IFERROR(_xlfn.XLOOKUP(Summary!D35,USA_Amazon_Air!$C:$C,USA_Amazon_Air!$BE:$BE),0),"UK",IFERROR(_xlfn.XLOOKUP(Summary!D35,UK_Order!$C:$C,UK_Order!$BE:$BE),0),"MENA",IFERROR(_xlfn.XLOOKUP(Summary!D35,MENA_Order!$C:$C,MENA_Order!$BE:$BE),0),Summary!AT35)</f>
        <v>1290.5</v>
      </c>
      <c r="U35">
        <f t="shared" ref="U35:U62" si="7">IF($G$3="All",1,--($S35=$G$3))</f>
        <v>1</v>
      </c>
      <c r="V35">
        <f>IF($G$4="All",1,--(Summary!E35=$G$4))</f>
        <v>1</v>
      </c>
      <c r="Y35" t="str">
        <f>Summary!E36</f>
        <v>Selam Haldi - 100 gm</v>
      </c>
    </row>
    <row r="36" spans="1:27">
      <c r="A36" s="30" t="str">
        <f t="array" ref="A36">IF($N36="","",INDEX(Summary!$C:$C,$N36))</f>
        <v>C6</v>
      </c>
      <c r="B36" s="31" t="str">
        <f t="array" ref="B36">IF($N36="","",INDEX(Summary!$B:$B,$N36))</f>
        <v>Raw_Agri</v>
      </c>
      <c r="C36" s="31" t="str">
        <f t="array" ref="C36">IF($N36="","",INDEX(Summary!$D:$D,$N36))</f>
        <v>FG00240</v>
      </c>
      <c r="D36" s="32" t="str">
        <f t="array" ref="D36">IF($N36="","",INDEX(Summary!$E:$E,$N36))</f>
        <v>Stony Ambemohar Rice (Unpolished) - 1kg</v>
      </c>
      <c r="E36" s="33">
        <f t="array" ref="E36">IF($N36="","",INDEX($O:$O,$N36))</f>
        <v>2795</v>
      </c>
      <c r="F36" s="33">
        <f t="array" ref="F36">IF($N36="","",INDEX($T:$T,$N36))</f>
        <v>2528</v>
      </c>
      <c r="G36" s="33">
        <f t="array" ref="G36">IF($N36="","",INDEX($R:$R,$N36))</f>
        <v>-267</v>
      </c>
      <c r="H36" s="34">
        <f t="array" ref="H36">IF($N36="","",IFERROR(INDEX($T:$T,$N36)/INDEX($O:$O,$N36),""))</f>
        <v>0.90447227191413238</v>
      </c>
      <c r="I36" s="33">
        <f t="array" ref="I36">IF($N36="","",INDEX(Summary!$BA:$BA,$N36))</f>
        <v>11.398926654740608</v>
      </c>
      <c r="J36" s="33">
        <f t="array" ref="J36">IF($N36="","",INDEX(Summary!$BB:$BB,$N36))</f>
        <v>5</v>
      </c>
      <c r="K36" s="31" t="str">
        <f t="array" ref="K36">IF($N36="","",INDEX(Summary!$BC:$BC,$N36))</f>
        <v>P3 – Normal</v>
      </c>
      <c r="L36" s="35" t="str">
        <f t="array" ref="L36">IF($N36="","",INDEX(Summary!$AY:$AY,$N36))</f>
        <v>wip</v>
      </c>
      <c r="N36">
        <f t="array" ref="N36">IFERROR(_xlfn.AGGREGATE(15,6,ROW($R$3:$R$62)/(($R$3:$R$62&lt;0)*$P$3:$P$62*$Q$3:$Q$62*$U$3:$U$62*$V$3:$V$62),ROWS($N$28:N36)),"")</f>
        <v>52</v>
      </c>
      <c r="O36" t="str">
        <f t="array" ref="O36">_xlfn.SWITCH($C$4,"MRP (Domestic)",Summary!G36,"ROW Manjari",Summary!H36,"USA Sea",Summary!I36,"Amazon USA Sea",Summary!J36,"USA Air",Summary!K36,"USA Amazon",Summary!L36,"UK",Summary!M36,"MENA",Summary!N36,Summary!O36)</f>
        <v/>
      </c>
      <c r="P36">
        <f>--(Summary!B36&lt;&gt;"")*IF($C$3="All",1,--(Summary!C36=$C$3))</f>
        <v>0</v>
      </c>
      <c r="Q36">
        <f t="shared" si="5"/>
        <v>1</v>
      </c>
      <c r="R36" t="e">
        <f t="shared" si="6"/>
        <v>#VALUE!</v>
      </c>
      <c r="S36" t="str">
        <f>Summary!B36</f>
        <v>Jaggery</v>
      </c>
      <c r="T36">
        <f t="array" ref="T36">_xlfn.SWITCH($C$4,"MRP (Domestic)",IFERROR(_xlfn.XLOOKUP(Summary!D36,Domestic!$C:$C,Domestic!$BE:$BE),0),"ROW Manjari",IFERROR(_xlfn.XLOOKUP(Summary!D36,ROW_Manjari!$C:$C,ROW_Manjari!$BE:$BE),0),"USA Sea",IFERROR(_xlfn.XLOOKUP(Summary!D36,USA_Sea!$C:$C,USA_Sea!$BE:$BE),0),"Amazon USA Sea",IFERROR(_xlfn.XLOOKUP(Summary!D36,Amazon_USA_Sea!$C:$C,Amazon_USA_Sea!$AX:$AX),0),"USA Air",IFERROR(_xlfn.XLOOKUP(Summary!D36,USA_Air!$C:$C,USA_Air!$BE:$BE),0),"USA Amazon",IFERROR(_xlfn.XLOOKUP(Summary!D36,USA_Amazon_Air!$C:$C,USA_Amazon_Air!$BE:$BE),0),"UK",IFERROR(_xlfn.XLOOKUP(Summary!D36,UK_Order!$C:$C,UK_Order!$BE:$BE),0),"MENA",IFERROR(_xlfn.XLOOKUP(Summary!D36,MENA_Order!$C:$C,MENA_Order!$BE:$BE),0),Summary!AT36)</f>
        <v>3977.5</v>
      </c>
      <c r="U36">
        <f t="shared" si="7"/>
        <v>1</v>
      </c>
      <c r="V36">
        <f>IF($G$4="All",1,--(Summary!E36=$G$4))</f>
        <v>1</v>
      </c>
      <c r="Y36" t="str">
        <f>Summary!E37</f>
        <v>Lakadong Turmeric Powder 150g</v>
      </c>
    </row>
    <row r="37" spans="1:27">
      <c r="A37" s="30" t="str">
        <f t="array" ref="A37">IF($N37="","",INDEX(Summary!$C:$C,$N37))</f>
        <v>C6</v>
      </c>
      <c r="B37" s="31" t="str">
        <f t="array" ref="B37">IF($N37="","",INDEX(Summary!$B:$B,$N37))</f>
        <v>Raw_Agri</v>
      </c>
      <c r="C37" s="31" t="str">
        <f t="array" ref="C37">IF($N37="","",INDEX(Summary!$D:$D,$N37))</f>
        <v>FG00274</v>
      </c>
      <c r="D37" s="32" t="str">
        <f t="array" ref="D37">IF($N37="","",INDEX(Summary!$E:$E,$N37))</f>
        <v>Waghya Rajma (Kidney Beans), 500gm</v>
      </c>
      <c r="E37" s="33">
        <f t="array" ref="E37">IF($N37="","",INDEX($O:$O,$N37))</f>
        <v>3127</v>
      </c>
      <c r="F37" s="33">
        <f t="array" ref="F37">IF($N37="","",INDEX($T:$T,$N37))</f>
        <v>706</v>
      </c>
      <c r="G37" s="33">
        <f t="array" ref="G37">IF($N37="","",INDEX($R:$R,$N37))</f>
        <v>-2421</v>
      </c>
      <c r="H37" s="34">
        <f t="array" ref="H37">IF($N37="","",IFERROR(INDEX($T:$T,$N37)/INDEX($O:$O,$N37),""))</f>
        <v>0.22577550367764632</v>
      </c>
      <c r="I37" s="33">
        <f t="array" ref="I37">IF($N37="","",INDEX(Summary!$BA:$BA,$N37))</f>
        <v>2.7630316597377678</v>
      </c>
      <c r="J37" s="33">
        <f t="array" ref="J37">IF($N37="","",INDEX(Summary!$BB:$BB,$N37))</f>
        <v>10</v>
      </c>
      <c r="K37" s="31" t="str">
        <f t="array" ref="K37">IF($N37="","",INDEX(Summary!$BC:$BC,$N37))</f>
        <v>P1 – Critical</v>
      </c>
      <c r="L37" s="35" t="str">
        <f t="array" ref="L37">IF($N37="","",INDEX(Summary!$AY:$AY,$N37))</f>
        <v xml:space="preserve">vaccume bags NA </v>
      </c>
      <c r="N37">
        <f t="array" ref="N37">IFERROR(_xlfn.AGGREGATE(15,6,ROW($R$3:$R$62)/(($R$3:$R$62&lt;0)*$P$3:$P$62*$Q$3:$Q$62*$U$3:$U$62*$V$3:$V$62),ROWS($N$28:N37)),"")</f>
        <v>53</v>
      </c>
      <c r="O37" t="str">
        <f t="array" ref="O37">_xlfn.SWITCH($C$4,"MRP (Domestic)",Summary!G37,"ROW Manjari",Summary!H37,"USA Sea",Summary!I37,"Amazon USA Sea",Summary!J37,"USA Air",Summary!K37,"USA Amazon",Summary!L37,"UK",Summary!M37,"MENA",Summary!N37,Summary!O37)</f>
        <v/>
      </c>
      <c r="P37">
        <f>--(Summary!B37&lt;&gt;"")*IF($C$3="All",1,--(Summary!C37=$C$3))</f>
        <v>0</v>
      </c>
      <c r="Q37">
        <f t="shared" si="5"/>
        <v>1</v>
      </c>
      <c r="R37" t="e">
        <f t="shared" si="6"/>
        <v>#VALUE!</v>
      </c>
      <c r="S37" t="str">
        <f>Summary!B37</f>
        <v>Jaggery</v>
      </c>
      <c r="T37">
        <f t="array" ref="T37">_xlfn.SWITCH($C$4,"MRP (Domestic)",IFERROR(_xlfn.XLOOKUP(Summary!D37,Domestic!$C:$C,Domestic!$BE:$BE),0),"ROW Manjari",IFERROR(_xlfn.XLOOKUP(Summary!D37,ROW_Manjari!$C:$C,ROW_Manjari!$BE:$BE),0),"USA Sea",IFERROR(_xlfn.XLOOKUP(Summary!D37,USA_Sea!$C:$C,USA_Sea!$BE:$BE),0),"Amazon USA Sea",IFERROR(_xlfn.XLOOKUP(Summary!D37,Amazon_USA_Sea!$C:$C,Amazon_USA_Sea!$AX:$AX),0),"USA Air",IFERROR(_xlfn.XLOOKUP(Summary!D37,USA_Air!$C:$C,USA_Air!$BE:$BE),0),"USA Amazon",IFERROR(_xlfn.XLOOKUP(Summary!D37,USA_Amazon_Air!$C:$C,USA_Amazon_Air!$BE:$BE),0),"UK",IFERROR(_xlfn.XLOOKUP(Summary!D37,UK_Order!$C:$C,UK_Order!$BE:$BE),0),"MENA",IFERROR(_xlfn.XLOOKUP(Summary!D37,MENA_Order!$C:$C,MENA_Order!$BE:$BE),0),Summary!AT37)</f>
        <v>79.75</v>
      </c>
      <c r="U37">
        <f t="shared" si="7"/>
        <v>1</v>
      </c>
      <c r="V37">
        <f>IF($G$4="All",1,--(Summary!E37=$G$4))</f>
        <v>1</v>
      </c>
      <c r="Y37" t="str">
        <f>Summary!E38</f>
        <v>Byadgi Chilli Powder - 150g</v>
      </c>
    </row>
    <row r="38" spans="1:27">
      <c r="A38" s="30" t="str">
        <f t="array" ref="A38">IF($N38="","",INDEX(Summary!$C:$C,$N38))</f>
        <v>C6</v>
      </c>
      <c r="B38" s="31" t="str">
        <f t="array" ref="B38">IF($N38="","",INDEX(Summary!$B:$B,$N38))</f>
        <v>Raw_Agri</v>
      </c>
      <c r="C38" s="31" t="str">
        <f t="array" ref="C38">IF($N38="","",INDEX(Summary!$D:$D,$N38))</f>
        <v>FG00278</v>
      </c>
      <c r="D38" s="32" t="str">
        <f t="array" ref="D38">IF($N38="","",INDEX(Summary!$E:$E,$N38))</f>
        <v>Whole Green Gram Moong 500gm</v>
      </c>
      <c r="E38" s="33">
        <f t="array" ref="E38">IF($N38="","",INDEX($O:$O,$N38))</f>
        <v>3264</v>
      </c>
      <c r="F38" s="33">
        <f t="array" ref="F38">IF($N38="","",INDEX($T:$T,$N38))</f>
        <v>961</v>
      </c>
      <c r="G38" s="33">
        <f t="array" ref="G38">IF($N38="","",INDEX($R:$R,$N38))</f>
        <v>-2303</v>
      </c>
      <c r="H38" s="34">
        <f t="array" ref="H38">IF($N38="","",IFERROR(INDEX($T:$T,$N38)/INDEX($O:$O,$N38),""))</f>
        <v>0.29442401960784315</v>
      </c>
      <c r="I38" s="33">
        <f t="array" ref="I38">IF($N38="","",INDEX(Summary!$BA:$BA,$N38))</f>
        <v>1.40625</v>
      </c>
      <c r="J38" s="33">
        <f t="array" ref="J38">IF($N38="","",INDEX(Summary!$BB:$BB,$N38))</f>
        <v>10</v>
      </c>
      <c r="K38" s="31" t="str">
        <f t="array" ref="K38">IF($N38="","",INDEX(Summary!$BC:$BC,$N38))</f>
        <v>P1 – Critical</v>
      </c>
      <c r="L38" s="35" t="str">
        <f t="array" ref="L38">IF($N38="","",INDEX(Summary!$AY:$AY,$N38))</f>
        <v xml:space="preserve">WIP </v>
      </c>
      <c r="N38">
        <f t="array" ref="N38">IFERROR(_xlfn.AGGREGATE(15,6,ROW($R$3:$R$62)/(($R$3:$R$62&lt;0)*$P$3:$P$62*$Q$3:$Q$62*$U$3:$U$62*$V$3:$V$62),ROWS($N$28:N38)),"")</f>
        <v>54</v>
      </c>
      <c r="O38" t="str">
        <f t="array" ref="O38">_xlfn.SWITCH($C$4,"MRP (Domestic)",Summary!G38,"ROW Manjari",Summary!H38,"USA Sea",Summary!I38,"Amazon USA Sea",Summary!J38,"USA Air",Summary!K38,"USA Amazon",Summary!L38,"UK",Summary!M38,"MENA",Summary!N38,Summary!O38)</f>
        <v/>
      </c>
      <c r="P38">
        <f>--(Summary!B38&lt;&gt;"")*IF($C$3="All",1,--(Summary!C38=$C$3))</f>
        <v>0</v>
      </c>
      <c r="Q38">
        <f t="shared" si="5"/>
        <v>1</v>
      </c>
      <c r="R38" t="e">
        <f t="shared" si="6"/>
        <v>#VALUE!</v>
      </c>
      <c r="S38" t="str">
        <f>Summary!B38</f>
        <v>Jaggery</v>
      </c>
      <c r="T38">
        <f t="array" ref="T38">_xlfn.SWITCH($C$4,"MRP (Domestic)",IFERROR(_xlfn.XLOOKUP(Summary!D38,Domestic!$C:$C,Domestic!$BE:$BE),0),"ROW Manjari",IFERROR(_xlfn.XLOOKUP(Summary!D38,ROW_Manjari!$C:$C,ROW_Manjari!$BE:$BE),0),"USA Sea",IFERROR(_xlfn.XLOOKUP(Summary!D38,USA_Sea!$C:$C,USA_Sea!$BE:$BE),0),"Amazon USA Sea",IFERROR(_xlfn.XLOOKUP(Summary!D38,Amazon_USA_Sea!$C:$C,Amazon_USA_Sea!$AX:$AX),0),"USA Air",IFERROR(_xlfn.XLOOKUP(Summary!D38,USA_Air!$C:$C,USA_Air!$BE:$BE),0),"USA Amazon",IFERROR(_xlfn.XLOOKUP(Summary!D38,USA_Amazon_Air!$C:$C,USA_Amazon_Air!$BE:$BE),0),"UK",IFERROR(_xlfn.XLOOKUP(Summary!D38,UK_Order!$C:$C,UK_Order!$BE:$BE),0),"MENA",IFERROR(_xlfn.XLOOKUP(Summary!D38,MENA_Order!$C:$C,MENA_Order!$BE:$BE),0),Summary!AT38)</f>
        <v>3540.2</v>
      </c>
      <c r="U38">
        <f t="shared" si="7"/>
        <v>1</v>
      </c>
      <c r="V38">
        <f>IF($G$4="All",1,--(Summary!E38=$G$4))</f>
        <v>1</v>
      </c>
      <c r="Y38" t="str">
        <f>Summary!E39</f>
        <v>Golden Milk Powder - 200 Gm</v>
      </c>
    </row>
    <row r="39" spans="1:27">
      <c r="A39" s="30" t="str">
        <f t="array" ref="A39">IF($N39="","",INDEX(Summary!$C:$C,$N39))</f>
        <v>C6</v>
      </c>
      <c r="B39" s="31" t="str">
        <f t="array" ref="B39">IF($N39="","",INDEX(Summary!$B:$B,$N39))</f>
        <v>Raw_Agri</v>
      </c>
      <c r="C39" s="31" t="str">
        <f t="array" ref="C39">IF($N39="","",INDEX(Summary!$D:$D,$N39))</f>
        <v>FG00289</v>
      </c>
      <c r="D39" s="32" t="str">
        <f t="array" ref="D39">IF($N39="","",INDEX(Summary!$E:$E,$N39))</f>
        <v>Whole Cashew Nuts - 250gm</v>
      </c>
      <c r="E39" s="33">
        <f t="array" ref="E39">IF($N39="","",INDEX($O:$O,$N39))</f>
        <v>607</v>
      </c>
      <c r="F39" s="33">
        <f t="array" ref="F39">IF($N39="","",INDEX($T:$T,$N39))</f>
        <v>327</v>
      </c>
      <c r="G39" s="33">
        <f t="array" ref="G39">IF($N39="","",INDEX($R:$R,$N39))</f>
        <v>-280</v>
      </c>
      <c r="H39" s="34">
        <f t="array" ref="H39">IF($N39="","",IFERROR(INDEX($T:$T,$N39)/INDEX($O:$O,$N39),""))</f>
        <v>0.53871499176276771</v>
      </c>
      <c r="I39" s="33">
        <f t="array" ref="I39">IF($N39="","",INDEX(Summary!$BA:$BA,$N39))</f>
        <v>8.1548599670510704</v>
      </c>
      <c r="J39" s="33">
        <f t="array" ref="J39">IF($N39="","",INDEX(Summary!$BB:$BB,$N39))</f>
        <v>7</v>
      </c>
      <c r="K39" s="31" t="str">
        <f t="array" ref="K39">IF($N39="","",INDEX(Summary!$BC:$BC,$N39))</f>
        <v>P2 – High</v>
      </c>
      <c r="L39" s="35" t="str">
        <f t="array" ref="L39">IF($N39="","",INDEX(Summary!$AY:$AY,$N39))</f>
        <v>PM NA TBIF STICKER</v>
      </c>
      <c r="N39">
        <f t="array" ref="N39">IFERROR(_xlfn.AGGREGATE(15,6,ROW($R$3:$R$62)/(($R$3:$R$62&lt;0)*$P$3:$P$62*$Q$3:$Q$62*$U$3:$U$62*$V$3:$V$62),ROWS($N$28:N39)),"")</f>
        <v>55</v>
      </c>
      <c r="O39" t="str">
        <f t="array" ref="O39">_xlfn.SWITCH($C$4,"MRP (Domestic)",Summary!G39,"ROW Manjari",Summary!H39,"USA Sea",Summary!I39,"Amazon USA Sea",Summary!J39,"USA Air",Summary!K39,"USA Amazon",Summary!L39,"UK",Summary!M39,"MENA",Summary!N39,Summary!O39)</f>
        <v/>
      </c>
      <c r="P39">
        <f>--(Summary!B39&lt;&gt;"")*IF($C$3="All",1,--(Summary!C39=$C$3))</f>
        <v>0</v>
      </c>
      <c r="Q39">
        <f t="shared" si="5"/>
        <v>1</v>
      </c>
      <c r="R39" t="e">
        <f t="shared" si="6"/>
        <v>#VALUE!</v>
      </c>
      <c r="S39" t="str">
        <f>Summary!B39</f>
        <v>Jaggery</v>
      </c>
      <c r="T39">
        <f t="array" ref="T39">_xlfn.SWITCH($C$4,"MRP (Domestic)",IFERROR(_xlfn.XLOOKUP(Summary!D39,Domestic!$C:$C,Domestic!$BE:$BE),0),"ROW Manjari",IFERROR(_xlfn.XLOOKUP(Summary!D39,ROW_Manjari!$C:$C,ROW_Manjari!$BE:$BE),0),"USA Sea",IFERROR(_xlfn.XLOOKUP(Summary!D39,USA_Sea!$C:$C,USA_Sea!$BE:$BE),0),"Amazon USA Sea",IFERROR(_xlfn.XLOOKUP(Summary!D39,Amazon_USA_Sea!$C:$C,Amazon_USA_Sea!$AX:$AX),0),"USA Air",IFERROR(_xlfn.XLOOKUP(Summary!D39,USA_Air!$C:$C,USA_Air!$BE:$BE),0),"USA Amazon",IFERROR(_xlfn.XLOOKUP(Summary!D39,USA_Amazon_Air!$C:$C,USA_Amazon_Air!$BE:$BE),0),"UK",IFERROR(_xlfn.XLOOKUP(Summary!D39,UK_Order!$C:$C,UK_Order!$BE:$BE),0),"MENA",IFERROR(_xlfn.XLOOKUP(Summary!D39,MENA_Order!$C:$C,MENA_Order!$BE:$BE),0),Summary!AT39)</f>
        <v>1405.6</v>
      </c>
      <c r="U39">
        <f t="shared" si="7"/>
        <v>1</v>
      </c>
      <c r="V39">
        <f>IF($G$4="All",1,--(Summary!E39=$G$4))</f>
        <v>1</v>
      </c>
      <c r="Y39" t="str">
        <f>Summary!E40</f>
        <v>Single Origin Kashmiri Mongra Saffron</v>
      </c>
    </row>
    <row r="40" spans="1:27">
      <c r="A40" s="30" t="str">
        <f t="array" ref="A40">IF($N40="","",INDEX(Summary!$C:$C,$N40))</f>
        <v>C6</v>
      </c>
      <c r="B40" s="31" t="str">
        <f t="array" ref="B40">IF($N40="","",INDEX(Summary!$B:$B,$N40))</f>
        <v>Raw_Agri</v>
      </c>
      <c r="C40" s="31" t="str">
        <f t="array" ref="C40">IF($N40="","",INDEX(Summary!$D:$D,$N40))</f>
        <v>FG00932</v>
      </c>
      <c r="D40" s="37" t="str">
        <f t="array" ref="D40">IF($N40="","",INDEX(Summary!$E:$E,$N40))</f>
        <v>kalanamak rice 1kg</v>
      </c>
      <c r="E40" s="33">
        <f t="array" ref="E40">IF($N40="","",INDEX($O:$O,$N40))</f>
        <v>11681</v>
      </c>
      <c r="F40" s="33">
        <f t="array" ref="F40">IF($N40="","",INDEX($T:$T,$N40))</f>
        <v>6905</v>
      </c>
      <c r="G40" s="33">
        <f t="array" ref="G40">IF($N40="","",INDEX($R:$R,$N40))</f>
        <v>-4776</v>
      </c>
      <c r="H40" s="34">
        <f t="array" ref="H40">IF($N40="","",IFERROR(INDEX($T:$T,$N40)/INDEX($O:$O,$N40),""))</f>
        <v>0.59113089632736926</v>
      </c>
      <c r="I40" s="33">
        <f t="array" ref="I40">IF($N40="","",INDEX(Summary!$BA:$BA,$N40))</f>
        <v>9.8493279684958477</v>
      </c>
      <c r="J40" s="33">
        <f t="array" ref="J40">IF($N40="","",INDEX(Summary!$BB:$BB,$N40))</f>
        <v>7</v>
      </c>
      <c r="K40" s="31" t="str">
        <f t="array" ref="K40">IF($N40="","",INDEX(Summary!$BC:$BC,$N40))</f>
        <v>P2 – High</v>
      </c>
      <c r="L40" s="35" t="str">
        <f t="array" ref="L40">IF($N40="","",INDEX(Summary!$AY:$AY,$N40))</f>
        <v xml:space="preserve">RM NA </v>
      </c>
      <c r="N40">
        <f t="array" ref="N40">IFERROR(_xlfn.AGGREGATE(15,6,ROW($R$3:$R$62)/(($R$3:$R$62&lt;0)*$P$3:$P$62*$Q$3:$Q$62*$U$3:$U$62*$V$3:$V$62),ROWS($N$28:N40)),"")</f>
        <v>57</v>
      </c>
      <c r="O40">
        <f t="array" ref="O40">_xlfn.SWITCH($C$4,"MRP (Domestic)",Summary!G40,"ROW Manjari",Summary!H40,"USA Sea",Summary!I40,"Amazon USA Sea",Summary!J40,"USA Air",Summary!K40,"USA Amazon",Summary!L40,"UK",Summary!M40,"MENA",Summary!N40,Summary!O40)</f>
        <v>4357</v>
      </c>
      <c r="P40">
        <f>--(Summary!B40&lt;&gt;"")*IF($C$3="All",1,--(Summary!C40=$C$3))</f>
        <v>0</v>
      </c>
      <c r="Q40">
        <f t="shared" si="5"/>
        <v>1</v>
      </c>
      <c r="R40">
        <f t="shared" si="6"/>
        <v>87.373999999999796</v>
      </c>
      <c r="S40" t="str">
        <f>Summary!B40</f>
        <v>Raw_Agri</v>
      </c>
      <c r="T40">
        <f t="array" ref="T40">_xlfn.SWITCH($C$4,"MRP (Domestic)",IFERROR(_xlfn.XLOOKUP(Summary!D40,Domestic!$C:$C,Domestic!$BE:$BE),0),"ROW Manjari",IFERROR(_xlfn.XLOOKUP(Summary!D40,ROW_Manjari!$C:$C,ROW_Manjari!$BE:$BE),0),"USA Sea",IFERROR(_xlfn.XLOOKUP(Summary!D40,USA_Sea!$C:$C,USA_Sea!$BE:$BE),0),"Amazon USA Sea",IFERROR(_xlfn.XLOOKUP(Summary!D40,Amazon_USA_Sea!$C:$C,Amazon_USA_Sea!$AX:$AX),0),"USA Air",IFERROR(_xlfn.XLOOKUP(Summary!D40,USA_Air!$C:$C,USA_Air!$BE:$BE),0),"USA Amazon",IFERROR(_xlfn.XLOOKUP(Summary!D40,USA_Amazon_Air!$C:$C,USA_Amazon_Air!$BE:$BE),0),"UK",IFERROR(_xlfn.XLOOKUP(Summary!D40,UK_Order!$C:$C,UK_Order!$BE:$BE),0),"MENA",IFERROR(_xlfn.XLOOKUP(Summary!D40,MENA_Order!$C:$C,MENA_Order!$BE:$BE),0),Summary!AT40)</f>
        <v>4444.3739999999998</v>
      </c>
      <c r="U40">
        <f t="shared" si="7"/>
        <v>1</v>
      </c>
      <c r="V40">
        <f>IF($G$4="All",1,--(Summary!E40=$G$4))</f>
        <v>1</v>
      </c>
      <c r="Y40" t="str">
        <f>Summary!E41</f>
        <v>Date Palm Jaggery Solid - 1/2 kg</v>
      </c>
    </row>
    <row r="41" spans="1:27">
      <c r="A41" s="30" t="str">
        <f t="array" ref="A41">IF($N41="","",INDEX(Summary!$C:$C,$N41))</f>
        <v>C6</v>
      </c>
      <c r="B41" s="31" t="str">
        <f t="array" ref="B41">IF($N41="","",INDEX(Summary!$B:$B,$N41))</f>
        <v>Raw_Agri</v>
      </c>
      <c r="C41" s="31" t="str">
        <f t="array" ref="C41">IF($N41="","",INDEX(Summary!$D:$D,$N41))</f>
        <v>FG00947</v>
      </c>
      <c r="D41" s="32" t="str">
        <f t="array" ref="D41">IF($N41="","",INDEX(Summary!$E:$E,$N41))</f>
        <v>kalanamak rice 2kg</v>
      </c>
      <c r="E41" s="33">
        <f t="array" ref="E41">IF($N41="","",INDEX($O:$O,$N41))</f>
        <v>11760</v>
      </c>
      <c r="F41" s="33">
        <f t="array" ref="F41">IF($N41="","",INDEX($T:$T,$N41))</f>
        <v>4557</v>
      </c>
      <c r="G41" s="33">
        <f t="array" ref="G41">IF($N41="","",INDEX($R:$R,$N41))</f>
        <v>-7203</v>
      </c>
      <c r="H41" s="34">
        <f t="array" ref="H41">IF($N41="","",IFERROR(INDEX($T:$T,$N41)/INDEX($O:$O,$N41),""))</f>
        <v>0.38750000000000001</v>
      </c>
      <c r="I41" s="33">
        <f t="array" ref="I41">IF($N41="","",INDEX(Summary!$BA:$BA,$N41))</f>
        <v>5.6122448979591837E-2</v>
      </c>
      <c r="J41" s="33">
        <f t="array" ref="J41">IF($N41="","",INDEX(Summary!$BB:$BB,$N41))</f>
        <v>10</v>
      </c>
      <c r="K41" s="31" t="str">
        <f t="array" ref="K41">IF($N41="","",INDEX(Summary!$BC:$BC,$N41))</f>
        <v>P1 – Critical</v>
      </c>
      <c r="L41" s="35" t="str">
        <f t="array" ref="L41">IF($N41="","",INDEX(Summary!$AY:$AY,$N41))</f>
        <v>WIP</v>
      </c>
      <c r="N41">
        <f t="array" ref="N41">IFERROR(_xlfn.AGGREGATE(15,6,ROW($R$3:$R$62)/(($R$3:$R$62&lt;0)*$P$3:$P$62*$Q$3:$Q$62*$U$3:$U$62*$V$3:$V$62),ROWS($N$28:N41)),"")</f>
        <v>58</v>
      </c>
      <c r="O41">
        <f t="array" ref="O41">_xlfn.SWITCH($C$4,"MRP (Domestic)",Summary!G41,"ROW Manjari",Summary!H41,"USA Sea",Summary!I41,"Amazon USA Sea",Summary!J41,"USA Air",Summary!K41,"USA Amazon",Summary!L41,"UK",Summary!M41,"MENA",Summary!N41,Summary!O41)</f>
        <v>0</v>
      </c>
      <c r="P41">
        <f>--(Summary!B41&lt;&gt;"")*IF($C$3="All",1,--(Summary!C41=$C$3))</f>
        <v>0</v>
      </c>
      <c r="Q41">
        <f t="shared" si="5"/>
        <v>1</v>
      </c>
      <c r="R41">
        <f t="shared" si="6"/>
        <v>3369</v>
      </c>
      <c r="S41" t="str">
        <f>Summary!B41</f>
        <v>Jaggery</v>
      </c>
      <c r="T41">
        <f t="array" ref="T41">_xlfn.SWITCH($C$4,"MRP (Domestic)",IFERROR(_xlfn.XLOOKUP(Summary!D41,Domestic!$C:$C,Domestic!$BE:$BE),0),"ROW Manjari",IFERROR(_xlfn.XLOOKUP(Summary!D41,ROW_Manjari!$C:$C,ROW_Manjari!$BE:$BE),0),"USA Sea",IFERROR(_xlfn.XLOOKUP(Summary!D41,USA_Sea!$C:$C,USA_Sea!$BE:$BE),0),"Amazon USA Sea",IFERROR(_xlfn.XLOOKUP(Summary!D41,Amazon_USA_Sea!$C:$C,Amazon_USA_Sea!$AX:$AX),0),"USA Air",IFERROR(_xlfn.XLOOKUP(Summary!D41,USA_Air!$C:$C,USA_Air!$BE:$BE),0),"USA Amazon",IFERROR(_xlfn.XLOOKUP(Summary!D41,USA_Amazon_Air!$C:$C,USA_Amazon_Air!$BE:$BE),0),"UK",IFERROR(_xlfn.XLOOKUP(Summary!D41,UK_Order!$C:$C,UK_Order!$BE:$BE),0),"MENA",IFERROR(_xlfn.XLOOKUP(Summary!D41,MENA_Order!$C:$C,MENA_Order!$BE:$BE),0),Summary!AT41)</f>
        <v>3369</v>
      </c>
      <c r="U41">
        <f t="shared" si="7"/>
        <v>1</v>
      </c>
      <c r="V41">
        <f>IF($G$4="All",1,--(Summary!E41=$G$4))</f>
        <v>1</v>
      </c>
      <c r="Y41" t="str">
        <f>Summary!E42</f>
        <v>Jaggery sachets pack of 30</v>
      </c>
    </row>
    <row r="42" spans="1:27">
      <c r="A42" s="30" t="str">
        <f t="array" ref="A42">IF($N42="","",INDEX(Summary!$C:$C,$N42))</f>
        <v>C6</v>
      </c>
      <c r="B42" s="31" t="str">
        <f t="array" ref="B42">IF($N42="","",INDEX(Summary!$B:$B,$N42))</f>
        <v>Raw_Agri</v>
      </c>
      <c r="C42" s="31" t="str">
        <f t="array" ref="C42">IF($N42="","",INDEX(Summary!$D:$D,$N42))</f>
        <v>FG00165</v>
      </c>
      <c r="D42" s="32" t="str">
        <f t="array" ref="D42">IF($N42="","",INDEX(Summary!$E:$E,$N42))</f>
        <v>Moong Dal - 500gm</v>
      </c>
      <c r="E42" s="33">
        <f t="array" ref="E42">IF($N42="","",INDEX($O:$O,$N42))</f>
        <v>1360</v>
      </c>
      <c r="F42" s="33">
        <f t="array" ref="F42">IF($N42="","",INDEX($T:$T,$N42))</f>
        <v>1097</v>
      </c>
      <c r="G42" s="33">
        <f t="array" ref="G42">IF($N42="","",INDEX($R:$R,$N42))</f>
        <v>-263</v>
      </c>
      <c r="H42" s="34">
        <f t="array" ref="H42">IF($N42="","",IFERROR(INDEX($T:$T,$N42)/INDEX($O:$O,$N42),""))</f>
        <v>0.80661764705882355</v>
      </c>
      <c r="I42" s="33">
        <f t="array" ref="I42">IF($N42="","",INDEX(Summary!$BA:$BA,$N42))</f>
        <v>6.1102941176470589</v>
      </c>
      <c r="J42" s="33">
        <f t="array" ref="J42">IF($N42="","",INDEX(Summary!$BB:$BB,$N42))</f>
        <v>7</v>
      </c>
      <c r="K42" s="31" t="str">
        <f t="array" ref="K42">IF($N42="","",INDEX(Summary!$BC:$BC,$N42))</f>
        <v>P2 – High</v>
      </c>
      <c r="L42" s="35" t="str">
        <f t="array" ref="L42">IF($N42="","",INDEX(Summary!$AY:$AY,$N42))</f>
        <v>WIP</v>
      </c>
      <c r="N42">
        <f t="array" ref="N42">IFERROR(_xlfn.AGGREGATE(15,6,ROW($R$3:$R$62)/(($R$3:$R$62&lt;0)*$P$3:$P$62*$Q$3:$Q$62*$U$3:$U$62*$V$3:$V$62),ROWS($N$28:N42)),"")</f>
        <v>60</v>
      </c>
      <c r="O42">
        <f t="array" ref="O42">_xlfn.SWITCH($C$4,"MRP (Domestic)",Summary!G42,"ROW Manjari",Summary!H42,"USA Sea",Summary!I42,"Amazon USA Sea",Summary!J42,"USA Air",Summary!K42,"USA Amazon",Summary!L42,"UK",Summary!M42,"MENA",Summary!N42,Summary!O42)</f>
        <v>2523</v>
      </c>
      <c r="P42">
        <f>--(Summary!B42&lt;&gt;"")*IF($C$3="All",1,--(Summary!C42=$C$3))</f>
        <v>0</v>
      </c>
      <c r="Q42">
        <f t="shared" si="5"/>
        <v>1</v>
      </c>
      <c r="R42">
        <f t="shared" si="6"/>
        <v>0</v>
      </c>
      <c r="S42" t="str">
        <f>Summary!B42</f>
        <v>Jaggery</v>
      </c>
      <c r="T42">
        <f t="array" ref="T42">_xlfn.SWITCH($C$4,"MRP (Domestic)",IFERROR(_xlfn.XLOOKUP(Summary!D42,Domestic!$C:$C,Domestic!$BE:$BE),0),"ROW Manjari",IFERROR(_xlfn.XLOOKUP(Summary!D42,ROW_Manjari!$C:$C,ROW_Manjari!$BE:$BE),0),"USA Sea",IFERROR(_xlfn.XLOOKUP(Summary!D42,USA_Sea!$C:$C,USA_Sea!$BE:$BE),0),"Amazon USA Sea",IFERROR(_xlfn.XLOOKUP(Summary!D42,Amazon_USA_Sea!$C:$C,Amazon_USA_Sea!$AX:$AX),0),"USA Air",IFERROR(_xlfn.XLOOKUP(Summary!D42,USA_Air!$C:$C,USA_Air!$BE:$BE),0),"USA Amazon",IFERROR(_xlfn.XLOOKUP(Summary!D42,USA_Amazon_Air!$C:$C,USA_Amazon_Air!$BE:$BE),0),"UK",IFERROR(_xlfn.XLOOKUP(Summary!D42,UK_Order!$C:$C,UK_Order!$BE:$BE),0),"MENA",IFERROR(_xlfn.XLOOKUP(Summary!D42,MENA_Order!$C:$C,MENA_Order!$BE:$BE),0),Summary!AT42)</f>
        <v>2523</v>
      </c>
      <c r="U42">
        <f t="shared" si="7"/>
        <v>1</v>
      </c>
      <c r="V42">
        <f>IF($G$4="All",1,--(Summary!E42=$G$4))</f>
        <v>1</v>
      </c>
      <c r="Y42" t="str">
        <f>Summary!E43</f>
        <v>Jaggery Powder 113 gram</v>
      </c>
    </row>
    <row r="43" spans="1:27">
      <c r="A43" s="30" t="str">
        <f t="array" ref="A43">IF($N43="","",INDEX(Summary!$C:$C,$N43))</f>
        <v/>
      </c>
      <c r="B43" s="31" t="str">
        <f t="array" ref="B43">IF($N43="","",INDEX(Summary!$B:$B,$N43))</f>
        <v/>
      </c>
      <c r="C43" s="31" t="str">
        <f t="array" ref="C43">IF($N43="","",INDEX(Summary!$D:$D,$N43))</f>
        <v/>
      </c>
      <c r="D43" s="32" t="str">
        <f t="array" ref="D43">IF($N43="","",INDEX(Summary!$E:$E,$N43))</f>
        <v/>
      </c>
      <c r="E43" s="33" t="str">
        <f t="array" ref="E43">IF($N43="","",INDEX($O:$O,$N43))</f>
        <v/>
      </c>
      <c r="F43" s="33" t="str">
        <f t="array" ref="F43">IF($N43="","",INDEX($T:$T,$N43))</f>
        <v/>
      </c>
      <c r="G43" s="33" t="str">
        <f t="array" ref="G43">IF($N43="","",INDEX($R:$R,$N43))</f>
        <v/>
      </c>
      <c r="H43" s="34" t="str">
        <f t="array" ref="H43">IF($N43="","",IFERROR(INDEX($T:$T,$N43)/INDEX($O:$O,$N43),""))</f>
        <v/>
      </c>
      <c r="I43" s="33" t="str">
        <f t="array" ref="I43">IF($N43="","",INDEX(Summary!$BA:$BA,$N43))</f>
        <v/>
      </c>
      <c r="J43" s="33" t="str">
        <f t="array" ref="J43">IF($N43="","",INDEX(Summary!$BB:$BB,$N43))</f>
        <v/>
      </c>
      <c r="K43" s="31" t="str">
        <f t="array" ref="K43">IF($N43="","",INDEX(Summary!$BC:$BC,$N43))</f>
        <v/>
      </c>
      <c r="L43" s="35" t="str">
        <f t="array" ref="L43">IF($N43="","",INDEX(Summary!$AY:$AY,$N43))</f>
        <v/>
      </c>
      <c r="N43" t="str">
        <f t="array" ref="N43">IFERROR(_xlfn.AGGREGATE(15,6,ROW($R$3:$R$62)/(($R$3:$R$62&lt;0)*$P$3:$P$62*$Q$3:$Q$62*$U$3:$U$62*$V$3:$V$62),ROWS($N$28:N43)),"")</f>
        <v/>
      </c>
      <c r="O43">
        <f t="array" ref="O43">_xlfn.SWITCH($C$4,"MRP (Domestic)",Summary!G43,"ROW Manjari",Summary!H43,"USA Sea",Summary!I43,"Amazon USA Sea",Summary!J43,"USA Air",Summary!K43,"USA Amazon",Summary!L43,"UK",Summary!M43,"MENA",Summary!N43,Summary!O43)</f>
        <v>1910</v>
      </c>
      <c r="P43">
        <f>--(Summary!B43&lt;&gt;"")*IF($C$3="All",1,--(Summary!C43=$C$3))</f>
        <v>0</v>
      </c>
      <c r="Q43">
        <f t="shared" si="5"/>
        <v>1</v>
      </c>
      <c r="R43">
        <f t="shared" si="6"/>
        <v>-810</v>
      </c>
      <c r="S43" t="str">
        <f>Summary!B43</f>
        <v>Jaggery</v>
      </c>
      <c r="T43">
        <f t="array" ref="T43">_xlfn.SWITCH($C$4,"MRP (Domestic)",IFERROR(_xlfn.XLOOKUP(Summary!D43,Domestic!$C:$C,Domestic!$BE:$BE),0),"ROW Manjari",IFERROR(_xlfn.XLOOKUP(Summary!D43,ROW_Manjari!$C:$C,ROW_Manjari!$BE:$BE),0),"USA Sea",IFERROR(_xlfn.XLOOKUP(Summary!D43,USA_Sea!$C:$C,USA_Sea!$BE:$BE),0),"Amazon USA Sea",IFERROR(_xlfn.XLOOKUP(Summary!D43,Amazon_USA_Sea!$C:$C,Amazon_USA_Sea!$AX:$AX),0),"USA Air",IFERROR(_xlfn.XLOOKUP(Summary!D43,USA_Air!$C:$C,USA_Air!$BE:$BE),0),"USA Amazon",IFERROR(_xlfn.XLOOKUP(Summary!D43,USA_Amazon_Air!$C:$C,USA_Amazon_Air!$BE:$BE),0),"UK",IFERROR(_xlfn.XLOOKUP(Summary!D43,UK_Order!$C:$C,UK_Order!$BE:$BE),0),"MENA",IFERROR(_xlfn.XLOOKUP(Summary!D43,MENA_Order!$C:$C,MENA_Order!$BE:$BE),0),Summary!AT43)</f>
        <v>1100</v>
      </c>
      <c r="U43">
        <f t="shared" si="7"/>
        <v>1</v>
      </c>
      <c r="V43">
        <f>IF($G$4="All",1,--(Summary!E43=$G$4))</f>
        <v>1</v>
      </c>
      <c r="Y43" t="str">
        <f>Summary!E44</f>
        <v>Sugarcane jaggery powder 16oz (4oz*4) - Units</v>
      </c>
      <c r="Z43" t="str">
        <f t="shared" ref="Z43:Z74" si="8">IF(AND($G43&lt;0,ISNUMBER(SEARCH("P1",$K43))),-$G43,"")</f>
        <v/>
      </c>
      <c r="AA43" t="str">
        <f t="shared" ref="AA43:AA74" si="9">IF($G43&lt;0,-$G43,"")</f>
        <v/>
      </c>
    </row>
    <row r="44" spans="1:27">
      <c r="A44" s="30" t="str">
        <f t="array" ref="A44">IF($N44="","",INDEX(Summary!$C:$C,$N44))</f>
        <v/>
      </c>
      <c r="B44" s="31" t="str">
        <f t="array" ref="B44">IF($N44="","",INDEX(Summary!$B:$B,$N44))</f>
        <v/>
      </c>
      <c r="C44" s="31" t="str">
        <f t="array" ref="C44">IF($N44="","",INDEX(Summary!$D:$D,$N44))</f>
        <v/>
      </c>
      <c r="D44" s="32" t="str">
        <f t="array" ref="D44">IF($N44="","",INDEX(Summary!$E:$E,$N44))</f>
        <v/>
      </c>
      <c r="E44" s="33" t="str">
        <f t="array" ref="E44">IF($N44="","",INDEX($O:$O,$N44))</f>
        <v/>
      </c>
      <c r="F44" s="33" t="str">
        <f t="array" ref="F44">IF($N44="","",INDEX($T:$T,$N44))</f>
        <v/>
      </c>
      <c r="G44" s="33" t="str">
        <f t="array" ref="G44">IF($N44="","",INDEX($R:$R,$N44))</f>
        <v/>
      </c>
      <c r="H44" s="34" t="str">
        <f t="array" ref="H44">IF($N44="","",IFERROR(INDEX($T:$T,$N44)/INDEX($O:$O,$N44),""))</f>
        <v/>
      </c>
      <c r="I44" s="33" t="str">
        <f t="array" ref="I44">IF($N44="","",INDEX(Summary!$BA:$BA,$N44))</f>
        <v/>
      </c>
      <c r="J44" s="33" t="str">
        <f t="array" ref="J44">IF($N44="","",INDEX(Summary!$BB:$BB,$N44))</f>
        <v/>
      </c>
      <c r="K44" s="31" t="str">
        <f t="array" ref="K44">IF($N44="","",INDEX(Summary!$BC:$BC,$N44))</f>
        <v/>
      </c>
      <c r="L44" s="35" t="str">
        <f t="array" ref="L44">IF($N44="","",INDEX(Summary!$AY:$AY,$N44))</f>
        <v/>
      </c>
      <c r="N44" t="str">
        <f t="array" ref="N44">IFERROR(_xlfn.AGGREGATE(15,6,ROW($R$3:$R$62)/(($R$3:$R$62&lt;0)*$P$3:$P$62*$Q$3:$Q$62*$U$3:$U$62*$V$3:$V$62),ROWS($N$28:N44)),"")</f>
        <v/>
      </c>
      <c r="O44">
        <f t="array" ref="O44">_xlfn.SWITCH($C$4,"MRP (Domestic)",Summary!G44,"ROW Manjari",Summary!H44,"USA Sea",Summary!I44,"Amazon USA Sea",Summary!J44,"USA Air",Summary!K44,"USA Amazon",Summary!L44,"UK",Summary!M44,"MENA",Summary!N44,Summary!O44)</f>
        <v>135</v>
      </c>
      <c r="P44">
        <f>--(Summary!B44&lt;&gt;"")*IF($C$3="All",1,--(Summary!C44=$C$3))</f>
        <v>0</v>
      </c>
      <c r="Q44">
        <f t="shared" si="5"/>
        <v>1</v>
      </c>
      <c r="R44">
        <f t="shared" si="6"/>
        <v>-135</v>
      </c>
      <c r="S44" t="str">
        <f>Summary!B44</f>
        <v>Jaggery</v>
      </c>
      <c r="T44">
        <f t="array" ref="T44">_xlfn.SWITCH($C$4,"MRP (Domestic)",IFERROR(_xlfn.XLOOKUP(Summary!D44,Domestic!$C:$C,Domestic!$BE:$BE),0),"ROW Manjari",IFERROR(_xlfn.XLOOKUP(Summary!D44,ROW_Manjari!$C:$C,ROW_Manjari!$BE:$BE),0),"USA Sea",IFERROR(_xlfn.XLOOKUP(Summary!D44,USA_Sea!$C:$C,USA_Sea!$BE:$BE),0),"Amazon USA Sea",IFERROR(_xlfn.XLOOKUP(Summary!D44,Amazon_USA_Sea!$C:$C,Amazon_USA_Sea!$AX:$AX),0),"USA Air",IFERROR(_xlfn.XLOOKUP(Summary!D44,USA_Air!$C:$C,USA_Air!$BE:$BE),0),"USA Amazon",IFERROR(_xlfn.XLOOKUP(Summary!D44,USA_Amazon_Air!$C:$C,USA_Amazon_Air!$BE:$BE),0),"UK",IFERROR(_xlfn.XLOOKUP(Summary!D44,UK_Order!$C:$C,UK_Order!$BE:$BE),0),"MENA",IFERROR(_xlfn.XLOOKUP(Summary!D44,MENA_Order!$C:$C,MENA_Order!$BE:$BE),0),Summary!AT44)</f>
        <v>0</v>
      </c>
      <c r="U44">
        <f t="shared" si="7"/>
        <v>1</v>
      </c>
      <c r="V44">
        <f>IF($G$4="All",1,--(Summary!E44=$G$4))</f>
        <v>1</v>
      </c>
      <c r="Y44" t="str">
        <f>Summary!E45</f>
        <v>Spiced Jaggery cubes - 500gm</v>
      </c>
      <c r="Z44" t="str">
        <f t="shared" si="8"/>
        <v/>
      </c>
      <c r="AA44" t="str">
        <f t="shared" si="9"/>
        <v/>
      </c>
    </row>
    <row r="45" spans="1:27">
      <c r="A45" s="30" t="str">
        <f t="array" ref="A45">IF($N45="","",INDEX(Summary!$C:$C,$N45))</f>
        <v/>
      </c>
      <c r="B45" s="31" t="str">
        <f t="array" ref="B45">IF($N45="","",INDEX(Summary!$B:$B,$N45))</f>
        <v/>
      </c>
      <c r="C45" s="31" t="str">
        <f t="array" ref="C45">IF($N45="","",INDEX(Summary!$D:$D,$N45))</f>
        <v/>
      </c>
      <c r="D45" s="32" t="str">
        <f t="array" ref="D45">IF($N45="","",INDEX(Summary!$E:$E,$N45))</f>
        <v/>
      </c>
      <c r="E45" s="33" t="str">
        <f t="array" ref="E45">IF($N45="","",INDEX($O:$O,$N45))</f>
        <v/>
      </c>
      <c r="F45" s="33" t="str">
        <f t="array" ref="F45">IF($N45="","",INDEX($T:$T,$N45))</f>
        <v/>
      </c>
      <c r="G45" s="33" t="str">
        <f t="array" ref="G45">IF($N45="","",INDEX($R:$R,$N45))</f>
        <v/>
      </c>
      <c r="H45" s="34" t="str">
        <f t="array" ref="H45">IF($N45="","",IFERROR(INDEX($T:$T,$N45)/INDEX($O:$O,$N45),""))</f>
        <v/>
      </c>
      <c r="I45" s="33" t="str">
        <f t="array" ref="I45">IF($N45="","",INDEX(Summary!$BA:$BA,$N45))</f>
        <v/>
      </c>
      <c r="J45" s="33" t="str">
        <f t="array" ref="J45">IF($N45="","",INDEX(Summary!$BB:$BB,$N45))</f>
        <v/>
      </c>
      <c r="K45" s="31" t="str">
        <f t="array" ref="K45">IF($N45="","",INDEX(Summary!$BC:$BC,$N45))</f>
        <v/>
      </c>
      <c r="L45" s="35" t="str">
        <f t="array" ref="L45">IF($N45="","",INDEX(Summary!$AY:$AY,$N45))</f>
        <v/>
      </c>
      <c r="N45" t="str">
        <f t="array" ref="N45">IFERROR(_xlfn.AGGREGATE(15,6,ROW($R$3:$R$62)/(($R$3:$R$62&lt;0)*$P$3:$P$62*$Q$3:$Q$62*$U$3:$U$62*$V$3:$V$62),ROWS($N$28:N45)),"")</f>
        <v/>
      </c>
      <c r="O45">
        <f t="array" ref="O45">_xlfn.SWITCH($C$4,"MRP (Domestic)",Summary!G45,"ROW Manjari",Summary!H45,"USA Sea",Summary!I45,"Amazon USA Sea",Summary!J45,"USA Air",Summary!K45,"USA Amazon",Summary!L45,"UK",Summary!M45,"MENA",Summary!N45,Summary!O45)</f>
        <v>0</v>
      </c>
      <c r="P45">
        <f>--(Summary!B45&lt;&gt;"")*IF($C$3="All",1,--(Summary!C45=$C$3))</f>
        <v>0</v>
      </c>
      <c r="Q45">
        <f t="shared" si="5"/>
        <v>1</v>
      </c>
      <c r="R45">
        <f t="shared" si="6"/>
        <v>285</v>
      </c>
      <c r="S45" t="str">
        <f>Summary!B45</f>
        <v>Jaggery</v>
      </c>
      <c r="T45">
        <f t="array" ref="T45">_xlfn.SWITCH($C$4,"MRP (Domestic)",IFERROR(_xlfn.XLOOKUP(Summary!D45,Domestic!$C:$C,Domestic!$BE:$BE),0),"ROW Manjari",IFERROR(_xlfn.XLOOKUP(Summary!D45,ROW_Manjari!$C:$C,ROW_Manjari!$BE:$BE),0),"USA Sea",IFERROR(_xlfn.XLOOKUP(Summary!D45,USA_Sea!$C:$C,USA_Sea!$BE:$BE),0),"Amazon USA Sea",IFERROR(_xlfn.XLOOKUP(Summary!D45,Amazon_USA_Sea!$C:$C,Amazon_USA_Sea!$AX:$AX),0),"USA Air",IFERROR(_xlfn.XLOOKUP(Summary!D45,USA_Air!$C:$C,USA_Air!$BE:$BE),0),"USA Amazon",IFERROR(_xlfn.XLOOKUP(Summary!D45,USA_Amazon_Air!$C:$C,USA_Amazon_Air!$BE:$BE),0),"UK",IFERROR(_xlfn.XLOOKUP(Summary!D45,UK_Order!$C:$C,UK_Order!$BE:$BE),0),"MENA",IFERROR(_xlfn.XLOOKUP(Summary!D45,MENA_Order!$C:$C,MENA_Order!$BE:$BE),0),Summary!AT45)</f>
        <v>285</v>
      </c>
      <c r="U45">
        <f t="shared" si="7"/>
        <v>1</v>
      </c>
      <c r="V45">
        <f>IF($G$4="All",1,--(Summary!E45=$G$4))</f>
        <v>1</v>
      </c>
      <c r="Y45" t="str">
        <f>Summary!E46</f>
        <v>Sugarcane Jaggery Powder 1kg</v>
      </c>
      <c r="Z45" t="str">
        <f t="shared" si="8"/>
        <v/>
      </c>
      <c r="AA45" t="str">
        <f t="shared" si="9"/>
        <v/>
      </c>
    </row>
    <row r="46" spans="1:27">
      <c r="A46" s="30" t="str">
        <f t="array" ref="A46">IF($N46="","",INDEX(Summary!$C:$C,$N46))</f>
        <v/>
      </c>
      <c r="B46" s="31" t="str">
        <f t="array" ref="B46">IF($N46="","",INDEX(Summary!$B:$B,$N46))</f>
        <v/>
      </c>
      <c r="C46" s="31" t="str">
        <f t="array" ref="C46">IF($N46="","",INDEX(Summary!$D:$D,$N46))</f>
        <v/>
      </c>
      <c r="D46" s="32" t="str">
        <f t="array" ref="D46">IF($N46="","",INDEX(Summary!$E:$E,$N46))</f>
        <v/>
      </c>
      <c r="E46" s="33" t="str">
        <f t="array" ref="E46">IF($N46="","",INDEX($O:$O,$N46))</f>
        <v/>
      </c>
      <c r="F46" s="33" t="str">
        <f t="array" ref="F46">IF($N46="","",INDEX($T:$T,$N46))</f>
        <v/>
      </c>
      <c r="G46" s="33" t="str">
        <f t="array" ref="G46">IF($N46="","",INDEX($R:$R,$N46))</f>
        <v/>
      </c>
      <c r="H46" s="34" t="str">
        <f t="array" ref="H46">IF($N46="","",IFERROR(INDEX($T:$T,$N46)/INDEX($O:$O,$N46),""))</f>
        <v/>
      </c>
      <c r="I46" s="33" t="str">
        <f t="array" ref="I46">IF($N46="","",INDEX(Summary!$BA:$BA,$N46))</f>
        <v/>
      </c>
      <c r="J46" s="33" t="str">
        <f t="array" ref="J46">IF($N46="","",INDEX(Summary!$BB:$BB,$N46))</f>
        <v/>
      </c>
      <c r="K46" s="31" t="str">
        <f t="array" ref="K46">IF($N46="","",INDEX(Summary!$BC:$BC,$N46))</f>
        <v/>
      </c>
      <c r="L46" s="35" t="str">
        <f t="array" ref="L46">IF($N46="","",INDEX(Summary!$AY:$AY,$N46))</f>
        <v/>
      </c>
      <c r="N46" t="str">
        <f t="array" ref="N46">IFERROR(_xlfn.AGGREGATE(15,6,ROW($R$3:$R$62)/(($R$3:$R$62&lt;0)*$P$3:$P$62*$Q$3:$Q$62*$U$3:$U$62*$V$3:$V$62),ROWS($N$28:N46)),"")</f>
        <v/>
      </c>
      <c r="O46">
        <f t="array" ref="O46">_xlfn.SWITCH($C$4,"MRP (Domestic)",Summary!G46,"ROW Manjari",Summary!H46,"USA Sea",Summary!I46,"Amazon USA Sea",Summary!J46,"USA Air",Summary!K46,"USA Amazon",Summary!L46,"UK",Summary!M46,"MENA",Summary!N46,Summary!O46)</f>
        <v>259</v>
      </c>
      <c r="P46">
        <f>--(Summary!B46&lt;&gt;"")*IF($C$3="All",1,--(Summary!C46=$C$3))</f>
        <v>0</v>
      </c>
      <c r="Q46">
        <f t="shared" si="5"/>
        <v>1</v>
      </c>
      <c r="R46">
        <f t="shared" si="6"/>
        <v>0</v>
      </c>
      <c r="S46" t="str">
        <f>Summary!B46</f>
        <v>Jaggery</v>
      </c>
      <c r="T46">
        <f t="array" ref="T46">_xlfn.SWITCH($C$4,"MRP (Domestic)",IFERROR(_xlfn.XLOOKUP(Summary!D46,Domestic!$C:$C,Domestic!$BE:$BE),0),"ROW Manjari",IFERROR(_xlfn.XLOOKUP(Summary!D46,ROW_Manjari!$C:$C,ROW_Manjari!$BE:$BE),0),"USA Sea",IFERROR(_xlfn.XLOOKUP(Summary!D46,USA_Sea!$C:$C,USA_Sea!$BE:$BE),0),"Amazon USA Sea",IFERROR(_xlfn.XLOOKUP(Summary!D46,Amazon_USA_Sea!$C:$C,Amazon_USA_Sea!$AX:$AX),0),"USA Air",IFERROR(_xlfn.XLOOKUP(Summary!D46,USA_Air!$C:$C,USA_Air!$BE:$BE),0),"USA Amazon",IFERROR(_xlfn.XLOOKUP(Summary!D46,USA_Amazon_Air!$C:$C,USA_Amazon_Air!$BE:$BE),0),"UK",IFERROR(_xlfn.XLOOKUP(Summary!D46,UK_Order!$C:$C,UK_Order!$BE:$BE),0),"MENA",IFERROR(_xlfn.XLOOKUP(Summary!D46,MENA_Order!$C:$C,MENA_Order!$BE:$BE),0),Summary!AT46)</f>
        <v>259</v>
      </c>
      <c r="U46">
        <f t="shared" si="7"/>
        <v>1</v>
      </c>
      <c r="V46">
        <f>IF($G$4="All",1,--(Summary!E46=$G$4))</f>
        <v>1</v>
      </c>
      <c r="Y46" t="str">
        <f>Summary!E47</f>
        <v>Pink Himalayan Rock Salt</v>
      </c>
      <c r="Z46" t="str">
        <f t="shared" si="8"/>
        <v/>
      </c>
      <c r="AA46" t="str">
        <f t="shared" si="9"/>
        <v/>
      </c>
    </row>
    <row r="47" spans="1:27">
      <c r="A47" s="30" t="str">
        <f t="array" ref="A47">IF($N47="","",INDEX(Summary!$C:$C,$N47))</f>
        <v/>
      </c>
      <c r="B47" s="31" t="str">
        <f t="array" ref="B47">IF($N47="","",INDEX(Summary!$B:$B,$N47))</f>
        <v/>
      </c>
      <c r="C47" s="31" t="str">
        <f t="array" ref="C47">IF($N47="","",INDEX(Summary!$D:$D,$N47))</f>
        <v/>
      </c>
      <c r="D47" s="32" t="str">
        <f t="array" ref="D47">IF($N47="","",INDEX(Summary!$E:$E,$N47))</f>
        <v/>
      </c>
      <c r="E47" s="33" t="str">
        <f t="array" ref="E47">IF($N47="","",INDEX($O:$O,$N47))</f>
        <v/>
      </c>
      <c r="F47" s="33" t="str">
        <f t="array" ref="F47">IF($N47="","",INDEX($T:$T,$N47))</f>
        <v/>
      </c>
      <c r="G47" s="33" t="str">
        <f t="array" ref="G47">IF($N47="","",INDEX($R:$R,$N47))</f>
        <v/>
      </c>
      <c r="H47" s="34" t="str">
        <f t="array" ref="H47">IF($N47="","",IFERROR(INDEX($T:$T,$N47)/INDEX($O:$O,$N47),""))</f>
        <v/>
      </c>
      <c r="I47" s="33" t="str">
        <f t="array" ref="I47">IF($N47="","",INDEX(Summary!$BA:$BA,$N47))</f>
        <v/>
      </c>
      <c r="J47" s="33" t="str">
        <f t="array" ref="J47">IF($N47="","",INDEX(Summary!$BB:$BB,$N47))</f>
        <v/>
      </c>
      <c r="K47" s="31" t="str">
        <f t="array" ref="K47">IF($N47="","",INDEX(Summary!$BC:$BC,$N47))</f>
        <v/>
      </c>
      <c r="L47" s="35" t="str">
        <f t="array" ref="L47">IF($N47="","",INDEX(Summary!$AY:$AY,$N47))</f>
        <v/>
      </c>
      <c r="N47" t="str">
        <f t="array" ref="N47">IFERROR(_xlfn.AGGREGATE(15,6,ROW($R$3:$R$62)/(($R$3:$R$62&lt;0)*$P$3:$P$62*$Q$3:$Q$62*$U$3:$U$62*$V$3:$V$62),ROWS($N$28:N47)),"")</f>
        <v/>
      </c>
      <c r="O47">
        <f t="array" ref="O47">_xlfn.SWITCH($C$4,"MRP (Domestic)",Summary!G47,"ROW Manjari",Summary!H47,"USA Sea",Summary!I47,"Amazon USA Sea",Summary!J47,"USA Air",Summary!K47,"USA Amazon",Summary!L47,"UK",Summary!M47,"MENA",Summary!N47,Summary!O47)</f>
        <v>14017</v>
      </c>
      <c r="P47">
        <f>--(Summary!B47&lt;&gt;"")*IF($C$3="All",1,--(Summary!C47=$C$3))</f>
        <v>1</v>
      </c>
      <c r="Q47">
        <f t="shared" si="5"/>
        <v>1</v>
      </c>
      <c r="R47">
        <f t="shared" si="6"/>
        <v>-4726</v>
      </c>
      <c r="S47" t="str">
        <f>Summary!B47</f>
        <v>Raw_Agri</v>
      </c>
      <c r="T47">
        <f t="array" ref="T47">_xlfn.SWITCH($C$4,"MRP (Domestic)",IFERROR(_xlfn.XLOOKUP(Summary!D47,Domestic!$C:$C,Domestic!$BE:$BE),0),"ROW Manjari",IFERROR(_xlfn.XLOOKUP(Summary!D47,ROW_Manjari!$C:$C,ROW_Manjari!$BE:$BE),0),"USA Sea",IFERROR(_xlfn.XLOOKUP(Summary!D47,USA_Sea!$C:$C,USA_Sea!$BE:$BE),0),"Amazon USA Sea",IFERROR(_xlfn.XLOOKUP(Summary!D47,Amazon_USA_Sea!$C:$C,Amazon_USA_Sea!$AX:$AX),0),"USA Air",IFERROR(_xlfn.XLOOKUP(Summary!D47,USA_Air!$C:$C,USA_Air!$BE:$BE),0),"USA Amazon",IFERROR(_xlfn.XLOOKUP(Summary!D47,USA_Amazon_Air!$C:$C,USA_Amazon_Air!$BE:$BE),0),"UK",IFERROR(_xlfn.XLOOKUP(Summary!D47,UK_Order!$C:$C,UK_Order!$BE:$BE),0),"MENA",IFERROR(_xlfn.XLOOKUP(Summary!D47,MENA_Order!$C:$C,MENA_Order!$BE:$BE),0),Summary!AT47)</f>
        <v>9291</v>
      </c>
      <c r="U47">
        <f t="shared" si="7"/>
        <v>1</v>
      </c>
      <c r="V47">
        <f>IF($G$4="All",1,--(Summary!E47=$G$4))</f>
        <v>1</v>
      </c>
      <c r="Y47" t="str">
        <f>Summary!E48</f>
        <v>Coconut oil 16 fl. oz (473ml) - Units</v>
      </c>
      <c r="Z47" t="str">
        <f t="shared" si="8"/>
        <v/>
      </c>
      <c r="AA47" t="str">
        <f t="shared" si="9"/>
        <v/>
      </c>
    </row>
    <row r="48" spans="1:27">
      <c r="A48" s="30" t="str">
        <f t="array" ref="A48">IF($N48="","",INDEX(Summary!$C:$C,$N48))</f>
        <v/>
      </c>
      <c r="B48" s="31" t="str">
        <f t="array" ref="B48">IF($N48="","",INDEX(Summary!$B:$B,$N48))</f>
        <v/>
      </c>
      <c r="C48" s="31" t="str">
        <f t="array" ref="C48">IF($N48="","",INDEX(Summary!$D:$D,$N48))</f>
        <v/>
      </c>
      <c r="D48" s="32" t="str">
        <f t="array" ref="D48">IF($N48="","",INDEX(Summary!$E:$E,$N48))</f>
        <v/>
      </c>
      <c r="E48" s="33" t="str">
        <f t="array" ref="E48">IF($N48="","",INDEX($O:$O,$N48))</f>
        <v/>
      </c>
      <c r="F48" s="33" t="str">
        <f t="array" ref="F48">IF($N48="","",INDEX($T:$T,$N48))</f>
        <v/>
      </c>
      <c r="G48" s="33" t="str">
        <f t="array" ref="G48">IF($N48="","",INDEX($R:$R,$N48))</f>
        <v/>
      </c>
      <c r="H48" s="34" t="str">
        <f t="array" ref="H48">IF($N48="","",IFERROR(INDEX($T:$T,$N48)/INDEX($O:$O,$N48),""))</f>
        <v/>
      </c>
      <c r="I48" s="33" t="str">
        <f t="array" ref="I48">IF($N48="","",INDEX(Summary!$BA:$BA,$N48))</f>
        <v/>
      </c>
      <c r="J48" s="33" t="str">
        <f t="array" ref="J48">IF($N48="","",INDEX(Summary!$BB:$BB,$N48))</f>
        <v/>
      </c>
      <c r="K48" s="31" t="str">
        <f t="array" ref="K48">IF($N48="","",INDEX(Summary!$BC:$BC,$N48))</f>
        <v/>
      </c>
      <c r="L48" s="35" t="str">
        <f t="array" ref="L48">IF($N48="","",INDEX(Summary!$AY:$AY,$N48))</f>
        <v/>
      </c>
      <c r="N48" t="str">
        <f t="array" ref="N48">IFERROR(_xlfn.AGGREGATE(15,6,ROW($R$3:$R$62)/(($R$3:$R$62&lt;0)*$P$3:$P$62*$Q$3:$Q$62*$U$3:$U$62*$V$3:$V$62),ROWS($N$28:N48)),"")</f>
        <v/>
      </c>
      <c r="O48">
        <f t="array" ref="O48">_xlfn.SWITCH($C$4,"MRP (Domestic)",Summary!G48,"ROW Manjari",Summary!H48,"USA Sea",Summary!I48,"Amazon USA Sea",Summary!J48,"USA Air",Summary!K48,"USA Amazon",Summary!L48,"UK",Summary!M48,"MENA",Summary!N48,Summary!O48)</f>
        <v>125</v>
      </c>
      <c r="P48">
        <f>--(Summary!B48&lt;&gt;"")*IF($C$3="All",1,--(Summary!C48=$C$3))</f>
        <v>1</v>
      </c>
      <c r="Q48">
        <f t="shared" si="5"/>
        <v>1</v>
      </c>
      <c r="R48">
        <f t="shared" si="6"/>
        <v>380</v>
      </c>
      <c r="S48" t="str">
        <f>Summary!B48</f>
        <v>Oil</v>
      </c>
      <c r="T48">
        <f t="array" ref="T48">_xlfn.SWITCH($C$4,"MRP (Domestic)",IFERROR(_xlfn.XLOOKUP(Summary!D48,Domestic!$C:$C,Domestic!$BE:$BE),0),"ROW Manjari",IFERROR(_xlfn.XLOOKUP(Summary!D48,ROW_Manjari!$C:$C,ROW_Manjari!$BE:$BE),0),"USA Sea",IFERROR(_xlfn.XLOOKUP(Summary!D48,USA_Sea!$C:$C,USA_Sea!$BE:$BE),0),"Amazon USA Sea",IFERROR(_xlfn.XLOOKUP(Summary!D48,Amazon_USA_Sea!$C:$C,Amazon_USA_Sea!$AX:$AX),0),"USA Air",IFERROR(_xlfn.XLOOKUP(Summary!D48,USA_Air!$C:$C,USA_Air!$BE:$BE),0),"USA Amazon",IFERROR(_xlfn.XLOOKUP(Summary!D48,USA_Amazon_Air!$C:$C,USA_Amazon_Air!$BE:$BE),0),"UK",IFERROR(_xlfn.XLOOKUP(Summary!D48,UK_Order!$C:$C,UK_Order!$BE:$BE),0),"MENA",IFERROR(_xlfn.XLOOKUP(Summary!D48,MENA_Order!$C:$C,MENA_Order!$BE:$BE),0),Summary!AT48)</f>
        <v>505</v>
      </c>
      <c r="U48">
        <f t="shared" si="7"/>
        <v>1</v>
      </c>
      <c r="V48">
        <f>IF($G$4="All",1,--(Summary!E48=$G$4))</f>
        <v>1</v>
      </c>
      <c r="Y48" t="str">
        <f>Summary!E49</f>
        <v>Raw Peanuts Waghya Variety 500g</v>
      </c>
      <c r="Z48" t="str">
        <f t="shared" si="8"/>
        <v/>
      </c>
      <c r="AA48" t="str">
        <f t="shared" si="9"/>
        <v/>
      </c>
    </row>
    <row r="49" spans="1:27">
      <c r="A49" s="30" t="str">
        <f t="array" ref="A49">IF($N49="","",INDEX(Summary!$C:$C,$N49))</f>
        <v/>
      </c>
      <c r="B49" s="31" t="str">
        <f t="array" ref="B49">IF($N49="","",INDEX(Summary!$B:$B,$N49))</f>
        <v/>
      </c>
      <c r="C49" s="31" t="str">
        <f t="array" ref="C49">IF($N49="","",INDEX(Summary!$D:$D,$N49))</f>
        <v/>
      </c>
      <c r="D49" s="32" t="str">
        <f t="array" ref="D49">IF($N49="","",INDEX(Summary!$E:$E,$N49))</f>
        <v/>
      </c>
      <c r="E49" s="33" t="str">
        <f t="array" ref="E49">IF($N49="","",INDEX($O:$O,$N49))</f>
        <v/>
      </c>
      <c r="F49" s="33" t="str">
        <f t="array" ref="F49">IF($N49="","",INDEX($T:$T,$N49))</f>
        <v/>
      </c>
      <c r="G49" s="33" t="str">
        <f t="array" ref="G49">IF($N49="","",INDEX($R:$R,$N49))</f>
        <v/>
      </c>
      <c r="H49" s="34" t="str">
        <f t="array" ref="H49">IF($N49="","",IFERROR(INDEX($T:$T,$N49)/INDEX($O:$O,$N49),""))</f>
        <v/>
      </c>
      <c r="I49" s="33" t="str">
        <f t="array" ref="I49">IF($N49="","",INDEX(Summary!$BA:$BA,$N49))</f>
        <v/>
      </c>
      <c r="J49" s="33" t="str">
        <f t="array" ref="J49">IF($N49="","",INDEX(Summary!$BB:$BB,$N49))</f>
        <v/>
      </c>
      <c r="K49" s="31" t="str">
        <f t="array" ref="K49">IF($N49="","",INDEX(Summary!$BC:$BC,$N49))</f>
        <v/>
      </c>
      <c r="L49" s="35" t="str">
        <f t="array" ref="L49">IF($N49="","",INDEX(Summary!$AY:$AY,$N49))</f>
        <v/>
      </c>
      <c r="N49" t="str">
        <f t="array" ref="N49">IFERROR(_xlfn.AGGREGATE(15,6,ROW($R$3:$R$62)/(($R$3:$R$62&lt;0)*$P$3:$P$62*$Q$3:$Q$62*$U$3:$U$62*$V$3:$V$62),ROWS($N$28:N49)),"")</f>
        <v/>
      </c>
      <c r="O49">
        <f t="array" ref="O49">_xlfn.SWITCH($C$4,"MRP (Domestic)",Summary!G49,"ROW Manjari",Summary!H49,"USA Sea",Summary!I49,"Amazon USA Sea",Summary!J49,"USA Air",Summary!K49,"USA Amazon",Summary!L49,"UK",Summary!M49,"MENA",Summary!N49,Summary!O49)</f>
        <v>0</v>
      </c>
      <c r="P49">
        <f>--(Summary!B49&lt;&gt;"")*IF($C$3="All",1,--(Summary!C49=$C$3))</f>
        <v>1</v>
      </c>
      <c r="Q49">
        <f t="shared" si="5"/>
        <v>1</v>
      </c>
      <c r="R49">
        <f t="shared" si="6"/>
        <v>408</v>
      </c>
      <c r="S49" t="str">
        <f>Summary!B49</f>
        <v>Raw_Agri</v>
      </c>
      <c r="T49">
        <f t="array" ref="T49">_xlfn.SWITCH($C$4,"MRP (Domestic)",IFERROR(_xlfn.XLOOKUP(Summary!D49,Domestic!$C:$C,Domestic!$BE:$BE),0),"ROW Manjari",IFERROR(_xlfn.XLOOKUP(Summary!D49,ROW_Manjari!$C:$C,ROW_Manjari!$BE:$BE),0),"USA Sea",IFERROR(_xlfn.XLOOKUP(Summary!D49,USA_Sea!$C:$C,USA_Sea!$BE:$BE),0),"Amazon USA Sea",IFERROR(_xlfn.XLOOKUP(Summary!D49,Amazon_USA_Sea!$C:$C,Amazon_USA_Sea!$AX:$AX),0),"USA Air",IFERROR(_xlfn.XLOOKUP(Summary!D49,USA_Air!$C:$C,USA_Air!$BE:$BE),0),"USA Amazon",IFERROR(_xlfn.XLOOKUP(Summary!D49,USA_Amazon_Air!$C:$C,USA_Amazon_Air!$BE:$BE),0),"UK",IFERROR(_xlfn.XLOOKUP(Summary!D49,UK_Order!$C:$C,UK_Order!$BE:$BE),0),"MENA",IFERROR(_xlfn.XLOOKUP(Summary!D49,MENA_Order!$C:$C,MENA_Order!$BE:$BE),0),Summary!AT49)</f>
        <v>408</v>
      </c>
      <c r="U49">
        <f t="shared" si="7"/>
        <v>1</v>
      </c>
      <c r="V49">
        <f>IF($G$4="All",1,--(Summary!E49=$G$4))</f>
        <v>1</v>
      </c>
      <c r="Y49" t="str">
        <f>Summary!E50</f>
        <v>Indrayani Rice 1kg</v>
      </c>
      <c r="Z49" t="str">
        <f t="shared" si="8"/>
        <v/>
      </c>
      <c r="AA49" t="str">
        <f t="shared" si="9"/>
        <v/>
      </c>
    </row>
    <row r="50" spans="1:27">
      <c r="A50" s="30" t="str">
        <f t="array" ref="A50">IF($N50="","",INDEX(Summary!$C:$C,$N50))</f>
        <v/>
      </c>
      <c r="B50" s="31" t="str">
        <f t="array" ref="B50">IF($N50="","",INDEX(Summary!$B:$B,$N50))</f>
        <v/>
      </c>
      <c r="C50" s="31" t="str">
        <f t="array" ref="C50">IF($N50="","",INDEX(Summary!$D:$D,$N50))</f>
        <v/>
      </c>
      <c r="D50" s="32" t="str">
        <f t="array" ref="D50">IF($N50="","",INDEX(Summary!$E:$E,$N50))</f>
        <v/>
      </c>
      <c r="E50" s="33" t="str">
        <f t="array" ref="E50">IF($N50="","",INDEX($O:$O,$N50))</f>
        <v/>
      </c>
      <c r="F50" s="33" t="str">
        <f t="array" ref="F50">IF($N50="","",INDEX($T:$T,$N50))</f>
        <v/>
      </c>
      <c r="G50" s="33" t="str">
        <f t="array" ref="G50">IF($N50="","",INDEX($R:$R,$N50))</f>
        <v/>
      </c>
      <c r="H50" s="34" t="str">
        <f t="array" ref="H50">IF($N50="","",IFERROR(INDEX($T:$T,$N50)/INDEX($O:$O,$N50),""))</f>
        <v/>
      </c>
      <c r="I50" s="33" t="str">
        <f t="array" ref="I50">IF($N50="","",INDEX(Summary!$BA:$BA,$N50))</f>
        <v/>
      </c>
      <c r="J50" s="33" t="str">
        <f t="array" ref="J50">IF($N50="","",INDEX(Summary!$BB:$BB,$N50))</f>
        <v/>
      </c>
      <c r="K50" s="31" t="str">
        <f t="array" ref="K50">IF($N50="","",INDEX(Summary!$BC:$BC,$N50))</f>
        <v/>
      </c>
      <c r="L50" s="35" t="str">
        <f t="array" ref="L50">IF($N50="","",INDEX(Summary!$AY:$AY,$N50))</f>
        <v/>
      </c>
      <c r="N50" t="str">
        <f t="array" ref="N50">IFERROR(_xlfn.AGGREGATE(15,6,ROW($R$3:$R$62)/(($R$3:$R$62&lt;0)*$P$3:$P$62*$Q$3:$Q$62*$U$3:$U$62*$V$3:$V$62),ROWS($N$28:N50)),"")</f>
        <v/>
      </c>
      <c r="O50">
        <f t="array" ref="O50">_xlfn.SWITCH($C$4,"MRP (Domestic)",Summary!G50,"ROW Manjari",Summary!H50,"USA Sea",Summary!I50,"Amazon USA Sea",Summary!J50,"USA Air",Summary!K50,"USA Amazon",Summary!L50,"UK",Summary!M50,"MENA",Summary!N50,Summary!O50)</f>
        <v>2941</v>
      </c>
      <c r="P50">
        <f>--(Summary!B50&lt;&gt;"")*IF($C$3="All",1,--(Summary!C50=$C$3))</f>
        <v>1</v>
      </c>
      <c r="Q50">
        <f t="shared" si="5"/>
        <v>1</v>
      </c>
      <c r="R50">
        <f t="shared" si="6"/>
        <v>524</v>
      </c>
      <c r="S50" t="str">
        <f>Summary!B50</f>
        <v>Raw_Agri</v>
      </c>
      <c r="T50">
        <f t="array" ref="T50">_xlfn.SWITCH($C$4,"MRP (Domestic)",IFERROR(_xlfn.XLOOKUP(Summary!D50,Domestic!$C:$C,Domestic!$BE:$BE),0),"ROW Manjari",IFERROR(_xlfn.XLOOKUP(Summary!D50,ROW_Manjari!$C:$C,ROW_Manjari!$BE:$BE),0),"USA Sea",IFERROR(_xlfn.XLOOKUP(Summary!D50,USA_Sea!$C:$C,USA_Sea!$BE:$BE),0),"Amazon USA Sea",IFERROR(_xlfn.XLOOKUP(Summary!D50,Amazon_USA_Sea!$C:$C,Amazon_USA_Sea!$AX:$AX),0),"USA Air",IFERROR(_xlfn.XLOOKUP(Summary!D50,USA_Air!$C:$C,USA_Air!$BE:$BE),0),"USA Amazon",IFERROR(_xlfn.XLOOKUP(Summary!D50,USA_Amazon_Air!$C:$C,USA_Amazon_Air!$BE:$BE),0),"UK",IFERROR(_xlfn.XLOOKUP(Summary!D50,UK_Order!$C:$C,UK_Order!$BE:$BE),0),"MENA",IFERROR(_xlfn.XLOOKUP(Summary!D50,MENA_Order!$C:$C,MENA_Order!$BE:$BE),0),Summary!AT50)</f>
        <v>3465</v>
      </c>
      <c r="U50">
        <f t="shared" si="7"/>
        <v>1</v>
      </c>
      <c r="V50">
        <f>IF($G$4="All",1,--(Summary!E50=$G$4))</f>
        <v>1</v>
      </c>
      <c r="Y50" t="str">
        <f>Summary!E51</f>
        <v>Ajara Ghansal Rice (Semi Polished) - 1kg</v>
      </c>
      <c r="Z50" t="str">
        <f t="shared" si="8"/>
        <v/>
      </c>
      <c r="AA50" t="str">
        <f t="shared" si="9"/>
        <v/>
      </c>
    </row>
    <row r="51" spans="1:27">
      <c r="A51" s="30" t="str">
        <f t="array" ref="A51">IF($N51="","",INDEX(Summary!$C:$C,$N51))</f>
        <v/>
      </c>
      <c r="B51" s="31" t="str">
        <f t="array" ref="B51">IF($N51="","",INDEX(Summary!$B:$B,$N51))</f>
        <v/>
      </c>
      <c r="C51" s="31" t="str">
        <f t="array" ref="C51">IF($N51="","",INDEX(Summary!$D:$D,$N51))</f>
        <v/>
      </c>
      <c r="D51" s="32" t="str">
        <f t="array" ref="D51">IF($N51="","",INDEX(Summary!$E:$E,$N51))</f>
        <v/>
      </c>
      <c r="E51" s="33" t="str">
        <f t="array" ref="E51">IF($N51="","",INDEX($O:$O,$N51))</f>
        <v/>
      </c>
      <c r="F51" s="33" t="str">
        <f t="array" ref="F51">IF($N51="","",INDEX($T:$T,$N51))</f>
        <v/>
      </c>
      <c r="G51" s="33" t="str">
        <f t="array" ref="G51">IF($N51="","",INDEX($R:$R,$N51))</f>
        <v/>
      </c>
      <c r="H51" s="34" t="str">
        <f t="array" ref="H51">IF($N51="","",IFERROR(INDEX($T:$T,$N51)/INDEX($O:$O,$N51),""))</f>
        <v/>
      </c>
      <c r="I51" s="33" t="str">
        <f t="array" ref="I51">IF($N51="","",INDEX(Summary!$BA:$BA,$N51))</f>
        <v/>
      </c>
      <c r="J51" s="33" t="str">
        <f t="array" ref="J51">IF($N51="","",INDEX(Summary!$BB:$BB,$N51))</f>
        <v/>
      </c>
      <c r="K51" s="31" t="str">
        <f t="array" ref="K51">IF($N51="","",INDEX(Summary!$BC:$BC,$N51))</f>
        <v/>
      </c>
      <c r="L51" s="35" t="str">
        <f t="array" ref="L51">IF($N51="","",INDEX(Summary!$AY:$AY,$N51))</f>
        <v/>
      </c>
      <c r="N51" t="str">
        <f t="array" ref="N51">IFERROR(_xlfn.AGGREGATE(15,6,ROW($R$3:$R$62)/(($R$3:$R$62&lt;0)*$P$3:$P$62*$Q$3:$Q$62*$U$3:$U$62*$V$3:$V$62),ROWS($N$28:N51)),"")</f>
        <v/>
      </c>
      <c r="O51">
        <f t="array" ref="O51">_xlfn.SWITCH($C$4,"MRP (Domestic)",Summary!G51,"ROW Manjari",Summary!H51,"USA Sea",Summary!I51,"Amazon USA Sea",Summary!J51,"USA Air",Summary!K51,"USA Amazon",Summary!L51,"UK",Summary!M51,"MENA",Summary!N51,Summary!O51)</f>
        <v>3639</v>
      </c>
      <c r="P51">
        <f>--(Summary!B51&lt;&gt;"")*IF($C$3="All",1,--(Summary!C51=$C$3))</f>
        <v>1</v>
      </c>
      <c r="Q51">
        <f t="shared" si="5"/>
        <v>1</v>
      </c>
      <c r="R51">
        <f t="shared" si="6"/>
        <v>60</v>
      </c>
      <c r="S51" t="str">
        <f>Summary!B51</f>
        <v>Raw_Agri</v>
      </c>
      <c r="T51">
        <f t="array" ref="T51">_xlfn.SWITCH($C$4,"MRP (Domestic)",IFERROR(_xlfn.XLOOKUP(Summary!D51,Domestic!$C:$C,Domestic!$BE:$BE),0),"ROW Manjari",IFERROR(_xlfn.XLOOKUP(Summary!D51,ROW_Manjari!$C:$C,ROW_Manjari!$BE:$BE),0),"USA Sea",IFERROR(_xlfn.XLOOKUP(Summary!D51,USA_Sea!$C:$C,USA_Sea!$BE:$BE),0),"Amazon USA Sea",IFERROR(_xlfn.XLOOKUP(Summary!D51,Amazon_USA_Sea!$C:$C,Amazon_USA_Sea!$AX:$AX),0),"USA Air",IFERROR(_xlfn.XLOOKUP(Summary!D51,USA_Air!$C:$C,USA_Air!$BE:$BE),0),"USA Amazon",IFERROR(_xlfn.XLOOKUP(Summary!D51,USA_Amazon_Air!$C:$C,USA_Amazon_Air!$BE:$BE),0),"UK",IFERROR(_xlfn.XLOOKUP(Summary!D51,UK_Order!$C:$C,UK_Order!$BE:$BE),0),"MENA",IFERROR(_xlfn.XLOOKUP(Summary!D51,MENA_Order!$C:$C,MENA_Order!$BE:$BE),0),Summary!AT51)</f>
        <v>3699</v>
      </c>
      <c r="U51">
        <f t="shared" si="7"/>
        <v>1</v>
      </c>
      <c r="V51">
        <f>IF($G$4="All",1,--(Summary!E51=$G$4))</f>
        <v>1</v>
      </c>
      <c r="Y51" t="str">
        <f>Summary!E52</f>
        <v>Stony Ambemohar Rice (Unpolished) - 1kg</v>
      </c>
      <c r="Z51" t="str">
        <f t="shared" si="8"/>
        <v/>
      </c>
      <c r="AA51" t="str">
        <f t="shared" si="9"/>
        <v/>
      </c>
    </row>
    <row r="52" spans="1:27">
      <c r="A52" s="30" t="str">
        <f t="array" ref="A52">IF($N52="","",INDEX(Summary!$C:$C,$N52))</f>
        <v/>
      </c>
      <c r="B52" s="31" t="str">
        <f t="array" ref="B52">IF($N52="","",INDEX(Summary!$B:$B,$N52))</f>
        <v/>
      </c>
      <c r="C52" s="31" t="str">
        <f t="array" ref="C52">IF($N52="","",INDEX(Summary!$D:$D,$N52))</f>
        <v/>
      </c>
      <c r="D52" s="32" t="str">
        <f t="array" ref="D52">IF($N52="","",INDEX(Summary!$E:$E,$N52))</f>
        <v/>
      </c>
      <c r="E52" s="33" t="str">
        <f t="array" ref="E52">IF($N52="","",INDEX($O:$O,$N52))</f>
        <v/>
      </c>
      <c r="F52" s="33" t="str">
        <f t="array" ref="F52">IF($N52="","",INDEX($T:$T,$N52))</f>
        <v/>
      </c>
      <c r="G52" s="33" t="str">
        <f t="array" ref="G52">IF($N52="","",INDEX($R:$R,$N52))</f>
        <v/>
      </c>
      <c r="H52" s="34" t="str">
        <f t="array" ref="H52">IF($N52="","",IFERROR(INDEX($T:$T,$N52)/INDEX($O:$O,$N52),""))</f>
        <v/>
      </c>
      <c r="I52" s="33" t="str">
        <f t="array" ref="I52">IF($N52="","",INDEX(Summary!$BA:$BA,$N52))</f>
        <v/>
      </c>
      <c r="J52" s="33" t="str">
        <f t="array" ref="J52">IF($N52="","",INDEX(Summary!$BB:$BB,$N52))</f>
        <v/>
      </c>
      <c r="K52" s="31" t="str">
        <f t="array" ref="K52">IF($N52="","",INDEX(Summary!$BC:$BC,$N52))</f>
        <v/>
      </c>
      <c r="L52" s="35" t="str">
        <f t="array" ref="L52">IF($N52="","",INDEX(Summary!$AY:$AY,$N52))</f>
        <v/>
      </c>
      <c r="N52" t="str">
        <f t="array" ref="N52">IFERROR(_xlfn.AGGREGATE(15,6,ROW($R$3:$R$62)/(($R$3:$R$62&lt;0)*$P$3:$P$62*$Q$3:$Q$62*$U$3:$U$62*$V$3:$V$62),ROWS($N$28:N52)),"")</f>
        <v/>
      </c>
      <c r="O52">
        <f t="array" ref="O52">_xlfn.SWITCH($C$4,"MRP (Domestic)",Summary!G52,"ROW Manjari",Summary!H52,"USA Sea",Summary!I52,"Amazon USA Sea",Summary!J52,"USA Air",Summary!K52,"USA Amazon",Summary!L52,"UK",Summary!M52,"MENA",Summary!N52,Summary!O52)</f>
        <v>2795</v>
      </c>
      <c r="P52">
        <f>--(Summary!B52&lt;&gt;"")*IF($C$3="All",1,--(Summary!C52=$C$3))</f>
        <v>1</v>
      </c>
      <c r="Q52">
        <f t="shared" si="5"/>
        <v>1</v>
      </c>
      <c r="R52">
        <f t="shared" si="6"/>
        <v>-267</v>
      </c>
      <c r="S52" t="str">
        <f>Summary!B52</f>
        <v>Raw_Agri</v>
      </c>
      <c r="T52">
        <f t="array" ref="T52">_xlfn.SWITCH($C$4,"MRP (Domestic)",IFERROR(_xlfn.XLOOKUP(Summary!D52,Domestic!$C:$C,Domestic!$BE:$BE),0),"ROW Manjari",IFERROR(_xlfn.XLOOKUP(Summary!D52,ROW_Manjari!$C:$C,ROW_Manjari!$BE:$BE),0),"USA Sea",IFERROR(_xlfn.XLOOKUP(Summary!D52,USA_Sea!$C:$C,USA_Sea!$BE:$BE),0),"Amazon USA Sea",IFERROR(_xlfn.XLOOKUP(Summary!D52,Amazon_USA_Sea!$C:$C,Amazon_USA_Sea!$AX:$AX),0),"USA Air",IFERROR(_xlfn.XLOOKUP(Summary!D52,USA_Air!$C:$C,USA_Air!$BE:$BE),0),"USA Amazon",IFERROR(_xlfn.XLOOKUP(Summary!D52,USA_Amazon_Air!$C:$C,USA_Amazon_Air!$BE:$BE),0),"UK",IFERROR(_xlfn.XLOOKUP(Summary!D52,UK_Order!$C:$C,UK_Order!$BE:$BE),0),"MENA",IFERROR(_xlfn.XLOOKUP(Summary!D52,MENA_Order!$C:$C,MENA_Order!$BE:$BE),0),Summary!AT52)</f>
        <v>2528</v>
      </c>
      <c r="U52">
        <f t="shared" si="7"/>
        <v>1</v>
      </c>
      <c r="V52">
        <f>IF($G$4="All",1,--(Summary!E52=$G$4))</f>
        <v>1</v>
      </c>
      <c r="Y52" t="str">
        <f>Summary!E53</f>
        <v>Waghya Rajma (Kidney Beans), 500gm</v>
      </c>
      <c r="Z52" t="str">
        <f t="shared" si="8"/>
        <v/>
      </c>
      <c r="AA52" t="str">
        <f t="shared" si="9"/>
        <v/>
      </c>
    </row>
    <row r="53" spans="1:27">
      <c r="A53" s="30" t="str">
        <f t="array" ref="A53">IF($N53="","",INDEX(Summary!$C:$C,$N53))</f>
        <v/>
      </c>
      <c r="B53" s="31" t="str">
        <f t="array" ref="B53">IF($N53="","",INDEX(Summary!$B:$B,$N53))</f>
        <v/>
      </c>
      <c r="C53" s="31" t="str">
        <f t="array" ref="C53">IF($N53="","",INDEX(Summary!$D:$D,$N53))</f>
        <v/>
      </c>
      <c r="D53" s="32" t="str">
        <f t="array" ref="D53">IF($N53="","",INDEX(Summary!$E:$E,$N53))</f>
        <v/>
      </c>
      <c r="E53" s="33" t="str">
        <f t="array" ref="E53">IF($N53="","",INDEX($O:$O,$N53))</f>
        <v/>
      </c>
      <c r="F53" s="33" t="str">
        <f t="array" ref="F53">IF($N53="","",INDEX($T:$T,$N53))</f>
        <v/>
      </c>
      <c r="G53" s="33" t="str">
        <f t="array" ref="G53">IF($N53="","",INDEX($R:$R,$N53))</f>
        <v/>
      </c>
      <c r="H53" s="34" t="str">
        <f t="array" ref="H53">IF($N53="","",IFERROR(INDEX($T:$T,$N53)/INDEX($O:$O,$N53),""))</f>
        <v/>
      </c>
      <c r="I53" s="33" t="str">
        <f t="array" ref="I53">IF($N53="","",INDEX(Summary!$BA:$BA,$N53))</f>
        <v/>
      </c>
      <c r="J53" s="33" t="str">
        <f t="array" ref="J53">IF($N53="","",INDEX(Summary!$BB:$BB,$N53))</f>
        <v/>
      </c>
      <c r="K53" s="31" t="str">
        <f t="array" ref="K53">IF($N53="","",INDEX(Summary!$BC:$BC,$N53))</f>
        <v/>
      </c>
      <c r="L53" s="35" t="str">
        <f t="array" ref="L53">IF($N53="","",INDEX(Summary!$AY:$AY,$N53))</f>
        <v/>
      </c>
      <c r="N53" t="str">
        <f t="array" ref="N53">IFERROR(_xlfn.AGGREGATE(15,6,ROW($R$3:$R$62)/(($R$3:$R$62&lt;0)*$P$3:$P$62*$Q$3:$Q$62*$U$3:$U$62*$V$3:$V$62),ROWS($N$28:N53)),"")</f>
        <v/>
      </c>
      <c r="O53">
        <f t="array" ref="O53">_xlfn.SWITCH($C$4,"MRP (Domestic)",Summary!G53,"ROW Manjari",Summary!H53,"USA Sea",Summary!I53,"Amazon USA Sea",Summary!J53,"USA Air",Summary!K53,"USA Amazon",Summary!L53,"UK",Summary!M53,"MENA",Summary!N53,Summary!O53)</f>
        <v>3127</v>
      </c>
      <c r="P53">
        <f>--(Summary!B53&lt;&gt;"")*IF($C$3="All",1,--(Summary!C53=$C$3))</f>
        <v>1</v>
      </c>
      <c r="Q53">
        <f t="shared" si="5"/>
        <v>1</v>
      </c>
      <c r="R53">
        <f t="shared" si="6"/>
        <v>-2421</v>
      </c>
      <c r="S53" t="str">
        <f>Summary!B53</f>
        <v>Raw_Agri</v>
      </c>
      <c r="T53">
        <f t="array" ref="T53">_xlfn.SWITCH($C$4,"MRP (Domestic)",IFERROR(_xlfn.XLOOKUP(Summary!D53,Domestic!$C:$C,Domestic!$BE:$BE),0),"ROW Manjari",IFERROR(_xlfn.XLOOKUP(Summary!D53,ROW_Manjari!$C:$C,ROW_Manjari!$BE:$BE),0),"USA Sea",IFERROR(_xlfn.XLOOKUP(Summary!D53,USA_Sea!$C:$C,USA_Sea!$BE:$BE),0),"Amazon USA Sea",IFERROR(_xlfn.XLOOKUP(Summary!D53,Amazon_USA_Sea!$C:$C,Amazon_USA_Sea!$AX:$AX),0),"USA Air",IFERROR(_xlfn.XLOOKUP(Summary!D53,USA_Air!$C:$C,USA_Air!$BE:$BE),0),"USA Amazon",IFERROR(_xlfn.XLOOKUP(Summary!D53,USA_Amazon_Air!$C:$C,USA_Amazon_Air!$BE:$BE),0),"UK",IFERROR(_xlfn.XLOOKUP(Summary!D53,UK_Order!$C:$C,UK_Order!$BE:$BE),0),"MENA",IFERROR(_xlfn.XLOOKUP(Summary!D53,MENA_Order!$C:$C,MENA_Order!$BE:$BE),0),Summary!AT53)</f>
        <v>706</v>
      </c>
      <c r="U53">
        <f t="shared" si="7"/>
        <v>1</v>
      </c>
      <c r="V53">
        <f>IF($G$4="All",1,--(Summary!E53=$G$4))</f>
        <v>1</v>
      </c>
      <c r="Y53" t="str">
        <f>Summary!E54</f>
        <v>Whole Green Gram Moong 500gm</v>
      </c>
      <c r="Z53" t="str">
        <f t="shared" si="8"/>
        <v/>
      </c>
      <c r="AA53" t="str">
        <f t="shared" si="9"/>
        <v/>
      </c>
    </row>
    <row r="54" spans="1:27">
      <c r="A54" s="30" t="str">
        <f t="array" ref="A54">IF($N54="","",INDEX(Summary!$C:$C,$N54))</f>
        <v/>
      </c>
      <c r="B54" s="31" t="str">
        <f t="array" ref="B54">IF($N54="","",INDEX(Summary!$B:$B,$N54))</f>
        <v/>
      </c>
      <c r="C54" s="31" t="str">
        <f t="array" ref="C54">IF($N54="","",INDEX(Summary!$D:$D,$N54))</f>
        <v/>
      </c>
      <c r="D54" s="32" t="str">
        <f t="array" ref="D54">IF($N54="","",INDEX(Summary!$E:$E,$N54))</f>
        <v/>
      </c>
      <c r="E54" s="33" t="str">
        <f t="array" ref="E54">IF($N54="","",INDEX($O:$O,$N54))</f>
        <v/>
      </c>
      <c r="F54" s="33" t="str">
        <f t="array" ref="F54">IF($N54="","",INDEX($T:$T,$N54))</f>
        <v/>
      </c>
      <c r="G54" s="33" t="str">
        <f t="array" ref="G54">IF($N54="","",INDEX($R:$R,$N54))</f>
        <v/>
      </c>
      <c r="H54" s="34" t="str">
        <f t="array" ref="H54">IF($N54="","",IFERROR(INDEX($T:$T,$N54)/INDEX($O:$O,$N54),""))</f>
        <v/>
      </c>
      <c r="I54" s="33" t="str">
        <f t="array" ref="I54">IF($N54="","",INDEX(Summary!$BA:$BA,$N54))</f>
        <v/>
      </c>
      <c r="J54" s="33" t="str">
        <f t="array" ref="J54">IF($N54="","",INDEX(Summary!$BB:$BB,$N54))</f>
        <v/>
      </c>
      <c r="K54" s="31" t="str">
        <f t="array" ref="K54">IF($N54="","",INDEX(Summary!$BC:$BC,$N54))</f>
        <v/>
      </c>
      <c r="L54" s="35" t="str">
        <f t="array" ref="L54">IF($N54="","",INDEX(Summary!$AY:$AY,$N54))</f>
        <v/>
      </c>
      <c r="N54" t="str">
        <f t="array" ref="N54">IFERROR(_xlfn.AGGREGATE(15,6,ROW($R$3:$R$62)/(($R$3:$R$62&lt;0)*$P$3:$P$62*$Q$3:$Q$62*$U$3:$U$62*$V$3:$V$62),ROWS($N$28:N54)),"")</f>
        <v/>
      </c>
      <c r="O54">
        <f t="array" ref="O54">_xlfn.SWITCH($C$4,"MRP (Domestic)",Summary!G54,"ROW Manjari",Summary!H54,"USA Sea",Summary!I54,"Amazon USA Sea",Summary!J54,"USA Air",Summary!K54,"USA Amazon",Summary!L54,"UK",Summary!M54,"MENA",Summary!N54,Summary!O54)</f>
        <v>3264</v>
      </c>
      <c r="P54">
        <f>--(Summary!B54&lt;&gt;"")*IF($C$3="All",1,--(Summary!C54=$C$3))</f>
        <v>1</v>
      </c>
      <c r="Q54">
        <f t="shared" si="5"/>
        <v>1</v>
      </c>
      <c r="R54">
        <f t="shared" si="6"/>
        <v>-2303</v>
      </c>
      <c r="S54" t="str">
        <f>Summary!B54</f>
        <v>Raw_Agri</v>
      </c>
      <c r="T54">
        <f t="array" ref="T54">_xlfn.SWITCH($C$4,"MRP (Domestic)",IFERROR(_xlfn.XLOOKUP(Summary!D54,Domestic!$C:$C,Domestic!$BE:$BE),0),"ROW Manjari",IFERROR(_xlfn.XLOOKUP(Summary!D54,ROW_Manjari!$C:$C,ROW_Manjari!$BE:$BE),0),"USA Sea",IFERROR(_xlfn.XLOOKUP(Summary!D54,USA_Sea!$C:$C,USA_Sea!$BE:$BE),0),"Amazon USA Sea",IFERROR(_xlfn.XLOOKUP(Summary!D54,Amazon_USA_Sea!$C:$C,Amazon_USA_Sea!$AX:$AX),0),"USA Air",IFERROR(_xlfn.XLOOKUP(Summary!D54,USA_Air!$C:$C,USA_Air!$BE:$BE),0),"USA Amazon",IFERROR(_xlfn.XLOOKUP(Summary!D54,USA_Amazon_Air!$C:$C,USA_Amazon_Air!$BE:$BE),0),"UK",IFERROR(_xlfn.XLOOKUP(Summary!D54,UK_Order!$C:$C,UK_Order!$BE:$BE),0),"MENA",IFERROR(_xlfn.XLOOKUP(Summary!D54,MENA_Order!$C:$C,MENA_Order!$BE:$BE),0),Summary!AT54)</f>
        <v>961</v>
      </c>
      <c r="U54">
        <f t="shared" si="7"/>
        <v>1</v>
      </c>
      <c r="V54">
        <f>IF($G$4="All",1,--(Summary!E54=$G$4))</f>
        <v>1</v>
      </c>
      <c r="Y54" t="str">
        <f>Summary!E55</f>
        <v>Whole Cashew Nuts - 250gm</v>
      </c>
      <c r="Z54" t="str">
        <f t="shared" si="8"/>
        <v/>
      </c>
      <c r="AA54" t="str">
        <f t="shared" si="9"/>
        <v/>
      </c>
    </row>
    <row r="55" spans="1:27">
      <c r="A55" s="30" t="str">
        <f t="array" ref="A55">IF($N55="","",INDEX(Summary!$C:$C,$N55))</f>
        <v/>
      </c>
      <c r="B55" s="31" t="str">
        <f t="array" ref="B55">IF($N55="","",INDEX(Summary!$B:$B,$N55))</f>
        <v/>
      </c>
      <c r="C55" s="31" t="str">
        <f t="array" ref="C55">IF($N55="","",INDEX(Summary!$D:$D,$N55))</f>
        <v/>
      </c>
      <c r="D55" s="32" t="str">
        <f t="array" ref="D55">IF($N55="","",INDEX(Summary!$E:$E,$N55))</f>
        <v/>
      </c>
      <c r="E55" s="33" t="str">
        <f t="array" ref="E55">IF($N55="","",INDEX($O:$O,$N55))</f>
        <v/>
      </c>
      <c r="F55" s="33" t="str">
        <f t="array" ref="F55">IF($N55="","",INDEX($T:$T,$N55))</f>
        <v/>
      </c>
      <c r="G55" s="33" t="str">
        <f t="array" ref="G55">IF($N55="","",INDEX($R:$R,$N55))</f>
        <v/>
      </c>
      <c r="H55" s="34" t="str">
        <f t="array" ref="H55">IF($N55="","",IFERROR(INDEX($T:$T,$N55)/INDEX($O:$O,$N55),""))</f>
        <v/>
      </c>
      <c r="I55" s="33" t="str">
        <f t="array" ref="I55">IF($N55="","",INDEX(Summary!$BA:$BA,$N55))</f>
        <v/>
      </c>
      <c r="J55" s="33" t="str">
        <f t="array" ref="J55">IF($N55="","",INDEX(Summary!$BB:$BB,$N55))</f>
        <v/>
      </c>
      <c r="K55" s="31" t="str">
        <f t="array" ref="K55">IF($N55="","",INDEX(Summary!$BC:$BC,$N55))</f>
        <v/>
      </c>
      <c r="L55" s="35" t="str">
        <f t="array" ref="L55">IF($N55="","",INDEX(Summary!$AY:$AY,$N55))</f>
        <v/>
      </c>
      <c r="N55" t="str">
        <f t="array" ref="N55">IFERROR(_xlfn.AGGREGATE(15,6,ROW($R$3:$R$62)/(($R$3:$R$62&lt;0)*$P$3:$P$62*$Q$3:$Q$62*$U$3:$U$62*$V$3:$V$62),ROWS($N$28:N55)),"")</f>
        <v/>
      </c>
      <c r="O55">
        <f t="array" ref="O55">_xlfn.SWITCH($C$4,"MRP (Domestic)",Summary!G55,"ROW Manjari",Summary!H55,"USA Sea",Summary!I55,"Amazon USA Sea",Summary!J55,"USA Air",Summary!K55,"USA Amazon",Summary!L55,"UK",Summary!M55,"MENA",Summary!N55,Summary!O55)</f>
        <v>607</v>
      </c>
      <c r="P55">
        <f>--(Summary!B55&lt;&gt;"")*IF($C$3="All",1,--(Summary!C55=$C$3))</f>
        <v>1</v>
      </c>
      <c r="Q55">
        <f t="shared" si="5"/>
        <v>1</v>
      </c>
      <c r="R55">
        <f t="shared" si="6"/>
        <v>-280</v>
      </c>
      <c r="S55" t="str">
        <f>Summary!B55</f>
        <v>Raw_Agri</v>
      </c>
      <c r="T55">
        <f t="array" ref="T55">_xlfn.SWITCH($C$4,"MRP (Domestic)",IFERROR(_xlfn.XLOOKUP(Summary!D55,Domestic!$C:$C,Domestic!$BE:$BE),0),"ROW Manjari",IFERROR(_xlfn.XLOOKUP(Summary!D55,ROW_Manjari!$C:$C,ROW_Manjari!$BE:$BE),0),"USA Sea",IFERROR(_xlfn.XLOOKUP(Summary!D55,USA_Sea!$C:$C,USA_Sea!$BE:$BE),0),"Amazon USA Sea",IFERROR(_xlfn.XLOOKUP(Summary!D55,Amazon_USA_Sea!$C:$C,Amazon_USA_Sea!$AX:$AX),0),"USA Air",IFERROR(_xlfn.XLOOKUP(Summary!D55,USA_Air!$C:$C,USA_Air!$BE:$BE),0),"USA Amazon",IFERROR(_xlfn.XLOOKUP(Summary!D55,USA_Amazon_Air!$C:$C,USA_Amazon_Air!$BE:$BE),0),"UK",IFERROR(_xlfn.XLOOKUP(Summary!D55,UK_Order!$C:$C,UK_Order!$BE:$BE),0),"MENA",IFERROR(_xlfn.XLOOKUP(Summary!D55,MENA_Order!$C:$C,MENA_Order!$BE:$BE),0),Summary!AT55)</f>
        <v>327</v>
      </c>
      <c r="U55">
        <f t="shared" si="7"/>
        <v>1</v>
      </c>
      <c r="V55">
        <f>IF($G$4="All",1,--(Summary!E55=$G$4))</f>
        <v>1</v>
      </c>
      <c r="Y55" t="str">
        <f>Summary!E56</f>
        <v>Khapli Wheat Grains - 5kg</v>
      </c>
      <c r="Z55" t="str">
        <f t="shared" si="8"/>
        <v/>
      </c>
      <c r="AA55" t="str">
        <f t="shared" si="9"/>
        <v/>
      </c>
    </row>
    <row r="56" spans="1:27">
      <c r="A56" s="30" t="str">
        <f t="array" ref="A56">IF($N56="","",INDEX(Summary!$C:$C,$N56))</f>
        <v/>
      </c>
      <c r="B56" s="31" t="str">
        <f t="array" ref="B56">IF($N56="","",INDEX(Summary!$B:$B,$N56))</f>
        <v/>
      </c>
      <c r="C56" s="31" t="str">
        <f t="array" ref="C56">IF($N56="","",INDEX(Summary!$D:$D,$N56))</f>
        <v/>
      </c>
      <c r="D56" s="32" t="str">
        <f t="array" ref="D56">IF($N56="","",INDEX(Summary!$E:$E,$N56))</f>
        <v/>
      </c>
      <c r="E56" s="33" t="str">
        <f t="array" ref="E56">IF($N56="","",INDEX($O:$O,$N56))</f>
        <v/>
      </c>
      <c r="F56" s="33" t="str">
        <f t="array" ref="F56">IF($N56="","",INDEX($T:$T,$N56))</f>
        <v/>
      </c>
      <c r="G56" s="33" t="str">
        <f t="array" ref="G56">IF($N56="","",INDEX($R:$R,$N56))</f>
        <v/>
      </c>
      <c r="H56" s="34" t="str">
        <f t="array" ref="H56">IF($N56="","",IFERROR(INDEX($T:$T,$N56)/INDEX($O:$O,$N56),""))</f>
        <v/>
      </c>
      <c r="I56" s="33" t="str">
        <f t="array" ref="I56">IF($N56="","",INDEX(Summary!$BA:$BA,$N56))</f>
        <v/>
      </c>
      <c r="J56" s="33" t="str">
        <f t="array" ref="J56">IF($N56="","",INDEX(Summary!$BB:$BB,$N56))</f>
        <v/>
      </c>
      <c r="K56" s="31" t="str">
        <f t="array" ref="K56">IF($N56="","",INDEX(Summary!$BC:$BC,$N56))</f>
        <v/>
      </c>
      <c r="L56" s="35" t="str">
        <f t="array" ref="L56">IF($N56="","",INDEX(Summary!$AY:$AY,$N56))</f>
        <v/>
      </c>
      <c r="N56" t="str">
        <f t="array" ref="N56">IFERROR(_xlfn.AGGREGATE(15,6,ROW($R$3:$R$62)/(($R$3:$R$62&lt;0)*$P$3:$P$62*$Q$3:$Q$62*$U$3:$U$62*$V$3:$V$62),ROWS($N$28:N56)),"")</f>
        <v/>
      </c>
      <c r="O56">
        <f t="array" ref="O56">_xlfn.SWITCH($C$4,"MRP (Domestic)",Summary!G56,"ROW Manjari",Summary!H56,"USA Sea",Summary!I56,"Amazon USA Sea",Summary!J56,"USA Air",Summary!K56,"USA Amazon",Summary!L56,"UK",Summary!M56,"MENA",Summary!N56,Summary!O56)</f>
        <v>0</v>
      </c>
      <c r="P56">
        <f>--(Summary!B56&lt;&gt;"")*IF($C$3="All",1,--(Summary!C56=$C$3))</f>
        <v>1</v>
      </c>
      <c r="Q56">
        <f t="shared" si="5"/>
        <v>1</v>
      </c>
      <c r="R56">
        <f t="shared" si="6"/>
        <v>122</v>
      </c>
      <c r="S56" t="str">
        <f>Summary!B56</f>
        <v>Raw_Agri</v>
      </c>
      <c r="T56">
        <f t="array" ref="T56">_xlfn.SWITCH($C$4,"MRP (Domestic)",IFERROR(_xlfn.XLOOKUP(Summary!D56,Domestic!$C:$C,Domestic!$BE:$BE),0),"ROW Manjari",IFERROR(_xlfn.XLOOKUP(Summary!D56,ROW_Manjari!$C:$C,ROW_Manjari!$BE:$BE),0),"USA Sea",IFERROR(_xlfn.XLOOKUP(Summary!D56,USA_Sea!$C:$C,USA_Sea!$BE:$BE),0),"Amazon USA Sea",IFERROR(_xlfn.XLOOKUP(Summary!D56,Amazon_USA_Sea!$C:$C,Amazon_USA_Sea!$AX:$AX),0),"USA Air",IFERROR(_xlfn.XLOOKUP(Summary!D56,USA_Air!$C:$C,USA_Air!$BE:$BE),0),"USA Amazon",IFERROR(_xlfn.XLOOKUP(Summary!D56,USA_Amazon_Air!$C:$C,USA_Amazon_Air!$BE:$BE),0),"UK",IFERROR(_xlfn.XLOOKUP(Summary!D56,UK_Order!$C:$C,UK_Order!$BE:$BE),0),"MENA",IFERROR(_xlfn.XLOOKUP(Summary!D56,MENA_Order!$C:$C,MENA_Order!$BE:$BE),0),Summary!AT56)</f>
        <v>122</v>
      </c>
      <c r="U56">
        <f t="shared" si="7"/>
        <v>1</v>
      </c>
      <c r="V56">
        <f>IF($G$4="All",1,--(Summary!E56=$G$4))</f>
        <v>1</v>
      </c>
      <c r="Y56" t="str">
        <f>Summary!E57</f>
        <v>kalanamak rice 1kg</v>
      </c>
      <c r="Z56" t="str">
        <f t="shared" si="8"/>
        <v/>
      </c>
      <c r="AA56" t="str">
        <f t="shared" si="9"/>
        <v/>
      </c>
    </row>
    <row r="57" spans="1:27">
      <c r="A57" s="30" t="str">
        <f t="array" ref="A57">IF($N57="","",INDEX(Summary!$C:$C,$N57))</f>
        <v/>
      </c>
      <c r="B57" s="31" t="str">
        <f t="array" ref="B57">IF($N57="","",INDEX(Summary!$B:$B,$N57))</f>
        <v/>
      </c>
      <c r="C57" s="31" t="str">
        <f t="array" ref="C57">IF($N57="","",INDEX(Summary!$D:$D,$N57))</f>
        <v/>
      </c>
      <c r="D57" s="32" t="str">
        <f t="array" ref="D57">IF($N57="","",INDEX(Summary!$E:$E,$N57))</f>
        <v/>
      </c>
      <c r="E57" s="33" t="str">
        <f t="array" ref="E57">IF($N57="","",INDEX($O:$O,$N57))</f>
        <v/>
      </c>
      <c r="F57" s="33" t="str">
        <f t="array" ref="F57">IF($N57="","",INDEX($T:$T,$N57))</f>
        <v/>
      </c>
      <c r="G57" s="33" t="str">
        <f t="array" ref="G57">IF($N57="","",INDEX($R:$R,$N57))</f>
        <v/>
      </c>
      <c r="H57" s="34" t="str">
        <f t="array" ref="H57">IF($N57="","",IFERROR(INDEX($T:$T,$N57)/INDEX($O:$O,$N57),""))</f>
        <v/>
      </c>
      <c r="I57" s="33" t="str">
        <f t="array" ref="I57">IF($N57="","",INDEX(Summary!$BA:$BA,$N57))</f>
        <v/>
      </c>
      <c r="J57" s="33" t="str">
        <f t="array" ref="J57">IF($N57="","",INDEX(Summary!$BB:$BB,$N57))</f>
        <v/>
      </c>
      <c r="K57" s="31" t="str">
        <f t="array" ref="K57">IF($N57="","",INDEX(Summary!$BC:$BC,$N57))</f>
        <v/>
      </c>
      <c r="L57" s="35" t="str">
        <f t="array" ref="L57">IF($N57="","",INDEX(Summary!$AY:$AY,$N57))</f>
        <v/>
      </c>
      <c r="N57" t="str">
        <f t="array" ref="N57">IFERROR(_xlfn.AGGREGATE(15,6,ROW($R$3:$R$62)/(($R$3:$R$62&lt;0)*$P$3:$P$62*$Q$3:$Q$62*$U$3:$U$62*$V$3:$V$62),ROWS($N$28:N57)),"")</f>
        <v/>
      </c>
      <c r="O57">
        <f t="array" ref="O57">_xlfn.SWITCH($C$4,"MRP (Domestic)",Summary!G57,"ROW Manjari",Summary!H57,"USA Sea",Summary!I57,"Amazon USA Sea",Summary!J57,"USA Air",Summary!K57,"USA Amazon",Summary!L57,"UK",Summary!M57,"MENA",Summary!N57,Summary!O57)</f>
        <v>11681</v>
      </c>
      <c r="P57">
        <f>--(Summary!B57&lt;&gt;"")*IF($C$3="All",1,--(Summary!C57=$C$3))</f>
        <v>1</v>
      </c>
      <c r="Q57">
        <f t="shared" si="5"/>
        <v>1</v>
      </c>
      <c r="R57">
        <f t="shared" si="6"/>
        <v>-4776</v>
      </c>
      <c r="S57" t="str">
        <f>Summary!B57</f>
        <v>Raw_Agri</v>
      </c>
      <c r="T57">
        <f t="array" ref="T57">_xlfn.SWITCH($C$4,"MRP (Domestic)",IFERROR(_xlfn.XLOOKUP(Summary!D57,Domestic!$C:$C,Domestic!$BE:$BE),0),"ROW Manjari",IFERROR(_xlfn.XLOOKUP(Summary!D57,ROW_Manjari!$C:$C,ROW_Manjari!$BE:$BE),0),"USA Sea",IFERROR(_xlfn.XLOOKUP(Summary!D57,USA_Sea!$C:$C,USA_Sea!$BE:$BE),0),"Amazon USA Sea",IFERROR(_xlfn.XLOOKUP(Summary!D57,Amazon_USA_Sea!$C:$C,Amazon_USA_Sea!$AX:$AX),0),"USA Air",IFERROR(_xlfn.XLOOKUP(Summary!D57,USA_Air!$C:$C,USA_Air!$BE:$BE),0),"USA Amazon",IFERROR(_xlfn.XLOOKUP(Summary!D57,USA_Amazon_Air!$C:$C,USA_Amazon_Air!$BE:$BE),0),"UK",IFERROR(_xlfn.XLOOKUP(Summary!D57,UK_Order!$C:$C,UK_Order!$BE:$BE),0),"MENA",IFERROR(_xlfn.XLOOKUP(Summary!D57,MENA_Order!$C:$C,MENA_Order!$BE:$BE),0),Summary!AT57)</f>
        <v>6905</v>
      </c>
      <c r="U57">
        <f t="shared" si="7"/>
        <v>1</v>
      </c>
      <c r="V57">
        <f>IF($G$4="All",1,--(Summary!E57=$G$4))</f>
        <v>1</v>
      </c>
      <c r="Y57" t="str">
        <f>Summary!E58</f>
        <v>kalanamak rice 2kg</v>
      </c>
      <c r="Z57" t="str">
        <f t="shared" si="8"/>
        <v/>
      </c>
      <c r="AA57" t="str">
        <f t="shared" si="9"/>
        <v/>
      </c>
    </row>
    <row r="58" spans="1:27">
      <c r="A58" s="30" t="str">
        <f t="array" ref="A58">IF($N58="","",INDEX(Summary!$C:$C,$N58))</f>
        <v/>
      </c>
      <c r="B58" s="31" t="str">
        <f t="array" ref="B58">IF($N58="","",INDEX(Summary!$B:$B,$N58))</f>
        <v/>
      </c>
      <c r="C58" s="31" t="str">
        <f t="array" ref="C58">IF($N58="","",INDEX(Summary!$D:$D,$N58))</f>
        <v/>
      </c>
      <c r="D58" s="32" t="str">
        <f t="array" ref="D58">IF($N58="","",INDEX(Summary!$E:$E,$N58))</f>
        <v/>
      </c>
      <c r="E58" s="33" t="str">
        <f t="array" ref="E58">IF($N58="","",INDEX($O:$O,$N58))</f>
        <v/>
      </c>
      <c r="F58" s="33" t="str">
        <f t="array" ref="F58">IF($N58="","",INDEX($T:$T,$N58))</f>
        <v/>
      </c>
      <c r="G58" s="33" t="str">
        <f t="array" ref="G58">IF($N58="","",INDEX($R:$R,$N58))</f>
        <v/>
      </c>
      <c r="H58" s="34" t="str">
        <f t="array" ref="H58">IF($N58="","",IFERROR(INDEX($T:$T,$N58)/INDEX($O:$O,$N58),""))</f>
        <v/>
      </c>
      <c r="I58" s="33" t="str">
        <f t="array" ref="I58">IF($N58="","",INDEX(Summary!$BA:$BA,$N58))</f>
        <v/>
      </c>
      <c r="J58" s="33" t="str">
        <f t="array" ref="J58">IF($N58="","",INDEX(Summary!$BB:$BB,$N58))</f>
        <v/>
      </c>
      <c r="K58" s="31" t="str">
        <f t="array" ref="K58">IF($N58="","",INDEX(Summary!$BC:$BC,$N58))</f>
        <v/>
      </c>
      <c r="L58" s="35" t="str">
        <f t="array" ref="L58">IF($N58="","",INDEX(Summary!$AY:$AY,$N58))</f>
        <v/>
      </c>
      <c r="N58" t="str">
        <f t="array" ref="N58">IFERROR(_xlfn.AGGREGATE(15,6,ROW($R$3:$R$62)/(($R$3:$R$62&lt;0)*$P$3:$P$62*$Q$3:$Q$62*$U$3:$U$62*$V$3:$V$62),ROWS($N$28:N58)),"")</f>
        <v/>
      </c>
      <c r="O58">
        <f t="array" ref="O58">_xlfn.SWITCH($C$4,"MRP (Domestic)",Summary!G58,"ROW Manjari",Summary!H58,"USA Sea",Summary!I58,"Amazon USA Sea",Summary!J58,"USA Air",Summary!K58,"USA Amazon",Summary!L58,"UK",Summary!M58,"MENA",Summary!N58,Summary!O58)</f>
        <v>11760</v>
      </c>
      <c r="P58">
        <f>--(Summary!B58&lt;&gt;"")*IF($C$3="All",1,--(Summary!C58=$C$3))</f>
        <v>1</v>
      </c>
      <c r="Q58">
        <f t="shared" si="5"/>
        <v>1</v>
      </c>
      <c r="R58">
        <f t="shared" si="6"/>
        <v>-7203</v>
      </c>
      <c r="S58" t="str">
        <f>Summary!B58</f>
        <v>Raw_Agri</v>
      </c>
      <c r="T58">
        <f t="array" ref="T58">_xlfn.SWITCH($C$4,"MRP (Domestic)",IFERROR(_xlfn.XLOOKUP(Summary!D58,Domestic!$C:$C,Domestic!$BE:$BE),0),"ROW Manjari",IFERROR(_xlfn.XLOOKUP(Summary!D58,ROW_Manjari!$C:$C,ROW_Manjari!$BE:$BE),0),"USA Sea",IFERROR(_xlfn.XLOOKUP(Summary!D58,USA_Sea!$C:$C,USA_Sea!$BE:$BE),0),"Amazon USA Sea",IFERROR(_xlfn.XLOOKUP(Summary!D58,Amazon_USA_Sea!$C:$C,Amazon_USA_Sea!$AX:$AX),0),"USA Air",IFERROR(_xlfn.XLOOKUP(Summary!D58,USA_Air!$C:$C,USA_Air!$BE:$BE),0),"USA Amazon",IFERROR(_xlfn.XLOOKUP(Summary!D58,USA_Amazon_Air!$C:$C,USA_Amazon_Air!$BE:$BE),0),"UK",IFERROR(_xlfn.XLOOKUP(Summary!D58,UK_Order!$C:$C,UK_Order!$BE:$BE),0),"MENA",IFERROR(_xlfn.XLOOKUP(Summary!D58,MENA_Order!$C:$C,MENA_Order!$BE:$BE),0),Summary!AT58)</f>
        <v>4557</v>
      </c>
      <c r="U58">
        <f t="shared" si="7"/>
        <v>1</v>
      </c>
      <c r="V58">
        <f>IF($G$4="All",1,--(Summary!E58=$G$4))</f>
        <v>1</v>
      </c>
      <c r="Y58" t="str">
        <f>Summary!E59</f>
        <v>Tur (Pigeon Pea) Dal, Unpolished Desi Variety - 500gm</v>
      </c>
      <c r="Z58" t="str">
        <f t="shared" si="8"/>
        <v/>
      </c>
      <c r="AA58" t="str">
        <f t="shared" si="9"/>
        <v/>
      </c>
    </row>
    <row r="59" spans="1:27">
      <c r="A59" s="30" t="str">
        <f t="array" ref="A59">IF($N59="","",INDEX(Summary!$C:$C,$N59))</f>
        <v/>
      </c>
      <c r="B59" s="31" t="str">
        <f t="array" ref="B59">IF($N59="","",INDEX(Summary!$B:$B,$N59))</f>
        <v/>
      </c>
      <c r="C59" s="31" t="str">
        <f t="array" ref="C59">IF($N59="","",INDEX(Summary!$D:$D,$N59))</f>
        <v/>
      </c>
      <c r="D59" s="32" t="str">
        <f t="array" ref="D59">IF($N59="","",INDEX(Summary!$E:$E,$N59))</f>
        <v/>
      </c>
      <c r="E59" s="33" t="str">
        <f t="array" ref="E59">IF($N59="","",INDEX($O:$O,$N59))</f>
        <v/>
      </c>
      <c r="F59" s="33" t="str">
        <f t="array" ref="F59">IF($N59="","",INDEX($T:$T,$N59))</f>
        <v/>
      </c>
      <c r="G59" s="33" t="str">
        <f t="array" ref="G59">IF($N59="","",INDEX($R:$R,$N59))</f>
        <v/>
      </c>
      <c r="H59" s="34" t="str">
        <f t="array" ref="H59">IF($N59="","",IFERROR(INDEX($T:$T,$N59)/INDEX($O:$O,$N59),""))</f>
        <v/>
      </c>
      <c r="I59" s="33" t="str">
        <f t="array" ref="I59">IF($N59="","",INDEX(Summary!$BA:$BA,$N59))</f>
        <v/>
      </c>
      <c r="J59" s="33" t="str">
        <f t="array" ref="J59">IF($N59="","",INDEX(Summary!$BB:$BB,$N59))</f>
        <v/>
      </c>
      <c r="K59" s="31" t="str">
        <f t="array" ref="K59">IF($N59="","",INDEX(Summary!$BC:$BC,$N59))</f>
        <v/>
      </c>
      <c r="L59" s="35" t="str">
        <f t="array" ref="L59">IF($N59="","",INDEX(Summary!$AY:$AY,$N59))</f>
        <v/>
      </c>
      <c r="N59" t="str">
        <f t="array" ref="N59">IFERROR(_xlfn.AGGREGATE(15,6,ROW($R$3:$R$62)/(($R$3:$R$62&lt;0)*$P$3:$P$62*$Q$3:$Q$62*$U$3:$U$62*$V$3:$V$62),ROWS($N$28:N59)),"")</f>
        <v/>
      </c>
      <c r="O59">
        <f t="array" ref="O59">_xlfn.SWITCH($C$4,"MRP (Domestic)",Summary!G59,"ROW Manjari",Summary!H59,"USA Sea",Summary!I59,"Amazon USA Sea",Summary!J59,"USA Air",Summary!K59,"USA Amazon",Summary!L59,"UK",Summary!M59,"MENA",Summary!N59,Summary!O59)</f>
        <v>0</v>
      </c>
      <c r="P59">
        <f>--(Summary!B59&lt;&gt;"")*IF($C$3="All",1,--(Summary!C59=$C$3))</f>
        <v>1</v>
      </c>
      <c r="Q59">
        <f t="shared" si="5"/>
        <v>1</v>
      </c>
      <c r="R59">
        <f t="shared" si="6"/>
        <v>0</v>
      </c>
      <c r="S59" t="str">
        <f>Summary!B59</f>
        <v>Raw_Agri</v>
      </c>
      <c r="T59">
        <f t="array" ref="T59">_xlfn.SWITCH($C$4,"MRP (Domestic)",IFERROR(_xlfn.XLOOKUP(Summary!D59,Domestic!$C:$C,Domestic!$BE:$BE),0),"ROW Manjari",IFERROR(_xlfn.XLOOKUP(Summary!D59,ROW_Manjari!$C:$C,ROW_Manjari!$BE:$BE),0),"USA Sea",IFERROR(_xlfn.XLOOKUP(Summary!D59,USA_Sea!$C:$C,USA_Sea!$BE:$BE),0),"Amazon USA Sea",IFERROR(_xlfn.XLOOKUP(Summary!D59,Amazon_USA_Sea!$C:$C,Amazon_USA_Sea!$AX:$AX),0),"USA Air",IFERROR(_xlfn.XLOOKUP(Summary!D59,USA_Air!$C:$C,USA_Air!$BE:$BE),0),"USA Amazon",IFERROR(_xlfn.XLOOKUP(Summary!D59,USA_Amazon_Air!$C:$C,USA_Amazon_Air!$BE:$BE),0),"UK",IFERROR(_xlfn.XLOOKUP(Summary!D59,UK_Order!$C:$C,UK_Order!$BE:$BE),0),"MENA",IFERROR(_xlfn.XLOOKUP(Summary!D59,MENA_Order!$C:$C,MENA_Order!$BE:$BE),0),Summary!AT59)</f>
        <v>0</v>
      </c>
      <c r="U59">
        <f t="shared" si="7"/>
        <v>1</v>
      </c>
      <c r="V59">
        <f>IF($G$4="All",1,--(Summary!E59=$G$4))</f>
        <v>1</v>
      </c>
      <c r="Y59" t="str">
        <f>Summary!E60</f>
        <v>Moong Dal - 500gm</v>
      </c>
      <c r="Z59" t="str">
        <f t="shared" si="8"/>
        <v/>
      </c>
      <c r="AA59" t="str">
        <f t="shared" si="9"/>
        <v/>
      </c>
    </row>
    <row r="60" spans="1:27">
      <c r="A60" s="30" t="str">
        <f t="array" ref="A60">IF($N60="","",INDEX(Summary!$C:$C,$N60))</f>
        <v/>
      </c>
      <c r="B60" s="31" t="str">
        <f t="array" ref="B60">IF($N60="","",INDEX(Summary!$B:$B,$N60))</f>
        <v/>
      </c>
      <c r="C60" s="31" t="str">
        <f t="array" ref="C60">IF($N60="","",INDEX(Summary!$D:$D,$N60))</f>
        <v/>
      </c>
      <c r="D60" s="32" t="str">
        <f t="array" ref="D60">IF($N60="","",INDEX(Summary!$E:$E,$N60))</f>
        <v/>
      </c>
      <c r="E60" s="33" t="str">
        <f t="array" ref="E60">IF($N60="","",INDEX($O:$O,$N60))</f>
        <v/>
      </c>
      <c r="F60" s="33" t="str">
        <f t="array" ref="F60">IF($N60="","",INDEX($T:$T,$N60))</f>
        <v/>
      </c>
      <c r="G60" s="33" t="str">
        <f t="array" ref="G60">IF($N60="","",INDEX($R:$R,$N60))</f>
        <v/>
      </c>
      <c r="H60" s="34" t="str">
        <f t="array" ref="H60">IF($N60="","",IFERROR(INDEX($T:$T,$N60)/INDEX($O:$O,$N60),""))</f>
        <v/>
      </c>
      <c r="I60" s="33" t="str">
        <f t="array" ref="I60">IF($N60="","",INDEX(Summary!$BA:$BA,$N60))</f>
        <v/>
      </c>
      <c r="J60" s="33" t="str">
        <f t="array" ref="J60">IF($N60="","",INDEX(Summary!$BB:$BB,$N60))</f>
        <v/>
      </c>
      <c r="K60" s="31" t="str">
        <f t="array" ref="K60">IF($N60="","",INDEX(Summary!$BC:$BC,$N60))</f>
        <v/>
      </c>
      <c r="L60" s="35" t="str">
        <f t="array" ref="L60">IF($N60="","",INDEX(Summary!$AY:$AY,$N60))</f>
        <v/>
      </c>
      <c r="N60" t="str">
        <f t="array" ref="N60">IFERROR(_xlfn.AGGREGATE(15,6,ROW($R$3:$R$62)/(($R$3:$R$62&lt;0)*$P$3:$P$62*$Q$3:$Q$62*$U$3:$U$62*$V$3:$V$62),ROWS($N$28:N60)),"")</f>
        <v/>
      </c>
      <c r="O60">
        <f t="array" ref="O60">_xlfn.SWITCH($C$4,"MRP (Domestic)",Summary!G60,"ROW Manjari",Summary!H60,"USA Sea",Summary!I60,"Amazon USA Sea",Summary!J60,"USA Air",Summary!K60,"USA Amazon",Summary!L60,"UK",Summary!M60,"MENA",Summary!N60,Summary!O60)</f>
        <v>1360</v>
      </c>
      <c r="P60">
        <f>--(Summary!B60&lt;&gt;"")*IF($C$3="All",1,--(Summary!C60=$C$3))</f>
        <v>1</v>
      </c>
      <c r="Q60">
        <f t="shared" si="5"/>
        <v>1</v>
      </c>
      <c r="R60">
        <f t="shared" si="6"/>
        <v>-263</v>
      </c>
      <c r="S60" t="str">
        <f>Summary!B60</f>
        <v>Raw_Agri</v>
      </c>
      <c r="T60">
        <f t="array" ref="T60">_xlfn.SWITCH($C$4,"MRP (Domestic)",IFERROR(_xlfn.XLOOKUP(Summary!D60,Domestic!$C:$C,Domestic!$BE:$BE),0),"ROW Manjari",IFERROR(_xlfn.XLOOKUP(Summary!D60,ROW_Manjari!$C:$C,ROW_Manjari!$BE:$BE),0),"USA Sea",IFERROR(_xlfn.XLOOKUP(Summary!D60,USA_Sea!$C:$C,USA_Sea!$BE:$BE),0),"Amazon USA Sea",IFERROR(_xlfn.XLOOKUP(Summary!D60,Amazon_USA_Sea!$C:$C,Amazon_USA_Sea!$AX:$AX),0),"USA Air",IFERROR(_xlfn.XLOOKUP(Summary!D60,USA_Air!$C:$C,USA_Air!$BE:$BE),0),"USA Amazon",IFERROR(_xlfn.XLOOKUP(Summary!D60,USA_Amazon_Air!$C:$C,USA_Amazon_Air!$BE:$BE),0),"UK",IFERROR(_xlfn.XLOOKUP(Summary!D60,UK_Order!$C:$C,UK_Order!$BE:$BE),0),"MENA",IFERROR(_xlfn.XLOOKUP(Summary!D60,MENA_Order!$C:$C,MENA_Order!$BE:$BE),0),Summary!AT60)</f>
        <v>1097</v>
      </c>
      <c r="U60">
        <f t="shared" si="7"/>
        <v>1</v>
      </c>
      <c r="V60">
        <f>IF($G$4="All",1,--(Summary!E60=$G$4))</f>
        <v>1</v>
      </c>
      <c r="Y60" t="str">
        <f>Summary!E61</f>
        <v>Forest Honey - 100gm - Units</v>
      </c>
      <c r="Z60" t="str">
        <f t="shared" si="8"/>
        <v/>
      </c>
      <c r="AA60" t="str">
        <f t="shared" si="9"/>
        <v/>
      </c>
    </row>
    <row r="61" spans="1:27">
      <c r="A61" s="30" t="str">
        <f t="array" ref="A61">IF($N61="","",INDEX(Summary!$C:$C,$N61))</f>
        <v/>
      </c>
      <c r="B61" s="31" t="str">
        <f t="array" ref="B61">IF($N61="","",INDEX(Summary!$B:$B,$N61))</f>
        <v/>
      </c>
      <c r="C61" s="31" t="str">
        <f t="array" ref="C61">IF($N61="","",INDEX(Summary!$D:$D,$N61))</f>
        <v/>
      </c>
      <c r="D61" s="32" t="str">
        <f t="array" ref="D61">IF($N61="","",INDEX(Summary!$E:$E,$N61))</f>
        <v/>
      </c>
      <c r="E61" s="33" t="str">
        <f t="array" ref="E61">IF($N61="","",INDEX($O:$O,$N61))</f>
        <v/>
      </c>
      <c r="F61" s="33" t="str">
        <f t="array" ref="F61">IF($N61="","",INDEX($T:$T,$N61))</f>
        <v/>
      </c>
      <c r="G61" s="33" t="str">
        <f t="array" ref="G61">IF($N61="","",INDEX($R:$R,$N61))</f>
        <v/>
      </c>
      <c r="H61" s="34" t="str">
        <f t="array" ref="H61">IF($N61="","",IFERROR(INDEX($T:$T,$N61)/INDEX($O:$O,$N61),""))</f>
        <v/>
      </c>
      <c r="I61" s="33" t="str">
        <f t="array" ref="I61">IF($N61="","",INDEX(Summary!$BA:$BA,$N61))</f>
        <v/>
      </c>
      <c r="J61" s="33" t="str">
        <f t="array" ref="J61">IF($N61="","",INDEX(Summary!$BB:$BB,$N61))</f>
        <v/>
      </c>
      <c r="K61" s="31" t="str">
        <f t="array" ref="K61">IF($N61="","",INDEX(Summary!$BC:$BC,$N61))</f>
        <v/>
      </c>
      <c r="L61" s="35" t="str">
        <f t="array" ref="L61">IF($N61="","",INDEX(Summary!$AY:$AY,$N61))</f>
        <v/>
      </c>
      <c r="N61" t="str">
        <f t="array" ref="N61">IFERROR(_xlfn.AGGREGATE(15,6,ROW($R$3:$R$62)/(($R$3:$R$62&lt;0)*$P$3:$P$62*$Q$3:$Q$62*$U$3:$U$62*$V$3:$V$62),ROWS($N$28:N61)),"")</f>
        <v/>
      </c>
      <c r="O61">
        <f t="array" ref="O61">_xlfn.SWITCH($C$4,"MRP (Domestic)",Summary!G61,"ROW Manjari",Summary!H61,"USA Sea",Summary!I61,"Amazon USA Sea",Summary!J61,"USA Air",Summary!K61,"USA Amazon",Summary!L61,"UK",Summary!M61,"MENA",Summary!N61,Summary!O61)</f>
        <v>0</v>
      </c>
      <c r="P61">
        <f>--(Summary!B61&lt;&gt;"")*IF($C$3="All",1,--(Summary!C61=$C$3))</f>
        <v>0</v>
      </c>
      <c r="Q61">
        <f t="shared" si="5"/>
        <v>1</v>
      </c>
      <c r="R61">
        <f t="shared" si="6"/>
        <v>3321</v>
      </c>
      <c r="S61" t="str">
        <f>Summary!B61</f>
        <v>Honey</v>
      </c>
      <c r="T61">
        <f t="array" ref="T61">_xlfn.SWITCH($C$4,"MRP (Domestic)",IFERROR(_xlfn.XLOOKUP(Summary!D61,Domestic!$C:$C,Domestic!$BE:$BE),0),"ROW Manjari",IFERROR(_xlfn.XLOOKUP(Summary!D61,ROW_Manjari!$C:$C,ROW_Manjari!$BE:$BE),0),"USA Sea",IFERROR(_xlfn.XLOOKUP(Summary!D61,USA_Sea!$C:$C,USA_Sea!$BE:$BE),0),"Amazon USA Sea",IFERROR(_xlfn.XLOOKUP(Summary!D61,Amazon_USA_Sea!$C:$C,Amazon_USA_Sea!$AX:$AX),0),"USA Air",IFERROR(_xlfn.XLOOKUP(Summary!D61,USA_Air!$C:$C,USA_Air!$BE:$BE),0),"USA Amazon",IFERROR(_xlfn.XLOOKUP(Summary!D61,USA_Amazon_Air!$C:$C,USA_Amazon_Air!$BE:$BE),0),"UK",IFERROR(_xlfn.XLOOKUP(Summary!D61,UK_Order!$C:$C,UK_Order!$BE:$BE),0),"MENA",IFERROR(_xlfn.XLOOKUP(Summary!D61,MENA_Order!$C:$C,MENA_Order!$BE:$BE),0),Summary!AT61)</f>
        <v>3321</v>
      </c>
      <c r="U61">
        <f t="shared" si="7"/>
        <v>1</v>
      </c>
      <c r="V61">
        <f>IF($G$4="All",1,--(Summary!E61=$G$4))</f>
        <v>1</v>
      </c>
      <c r="Y61" t="str">
        <f>Summary!E62</f>
        <v>Virgin Coconut Oil - 100ml - Units</v>
      </c>
      <c r="Z61" t="str">
        <f t="shared" si="8"/>
        <v/>
      </c>
      <c r="AA61" t="str">
        <f t="shared" si="9"/>
        <v/>
      </c>
    </row>
    <row r="62" spans="1:27">
      <c r="A62" s="30" t="str">
        <f t="array" ref="A62">IF($N62="","",INDEX(Summary!$C:$C,$N62))</f>
        <v/>
      </c>
      <c r="B62" s="31" t="str">
        <f t="array" ref="B62">IF($N62="","",INDEX(Summary!$B:$B,$N62))</f>
        <v/>
      </c>
      <c r="C62" s="31" t="str">
        <f t="array" ref="C62">IF($N62="","",INDEX(Summary!$D:$D,$N62))</f>
        <v/>
      </c>
      <c r="D62" s="32" t="str">
        <f t="array" ref="D62">IF($N62="","",INDEX(Summary!$E:$E,$N62))</f>
        <v/>
      </c>
      <c r="E62" s="33" t="str">
        <f t="array" ref="E62">IF($N62="","",INDEX($O:$O,$N62))</f>
        <v/>
      </c>
      <c r="F62" s="33" t="str">
        <f t="array" ref="F62">IF($N62="","",INDEX($T:$T,$N62))</f>
        <v/>
      </c>
      <c r="G62" s="33" t="str">
        <f t="array" ref="G62">IF($N62="","",INDEX($R:$R,$N62))</f>
        <v/>
      </c>
      <c r="H62" s="34" t="str">
        <f t="array" ref="H62">IF($N62="","",IFERROR(INDEX($T:$T,$N62)/INDEX($O:$O,$N62),""))</f>
        <v/>
      </c>
      <c r="I62" s="33" t="str">
        <f t="array" ref="I62">IF($N62="","",INDEX(Summary!$BA:$BA,$N62))</f>
        <v/>
      </c>
      <c r="J62" s="33" t="str">
        <f t="array" ref="J62">IF($N62="","",INDEX(Summary!$BB:$BB,$N62))</f>
        <v/>
      </c>
      <c r="K62" s="31" t="str">
        <f t="array" ref="K62">IF($N62="","",INDEX(Summary!$BC:$BC,$N62))</f>
        <v/>
      </c>
      <c r="L62" s="35" t="str">
        <f t="array" ref="L62">IF($N62="","",INDEX(Summary!$AY:$AY,$N62))</f>
        <v/>
      </c>
      <c r="N62" t="str">
        <f t="array" ref="N62">IFERROR(_xlfn.AGGREGATE(15,6,ROW($R$3:$R$62)/(($R$3:$R$62&lt;0)*$P$3:$P$62*$Q$3:$Q$62*$U$3:$U$62*$V$3:$V$62),ROWS($N$28:N62)),"")</f>
        <v/>
      </c>
      <c r="O62">
        <f t="array" ref="O62">_xlfn.SWITCH($C$4,"MRP (Domestic)",Summary!G62,"ROW Manjari",Summary!H62,"USA Sea",Summary!I62,"Amazon USA Sea",Summary!J62,"USA Air",Summary!K62,"USA Amazon",Summary!L62,"UK",Summary!M62,"MENA",Summary!N62,Summary!O62)</f>
        <v>0</v>
      </c>
      <c r="P62">
        <f>--(Summary!B62&lt;&gt;"")*IF($C$3="All",1,--(Summary!C62=$C$3))</f>
        <v>1</v>
      </c>
      <c r="Q62">
        <f t="shared" si="5"/>
        <v>1</v>
      </c>
      <c r="R62">
        <f t="shared" si="6"/>
        <v>102</v>
      </c>
      <c r="S62" t="str">
        <f>Summary!B62</f>
        <v>Oil</v>
      </c>
      <c r="T62">
        <f t="array" ref="T62">_xlfn.SWITCH($C$4,"MRP (Domestic)",IFERROR(_xlfn.XLOOKUP(Summary!D62,Domestic!$C:$C,Domestic!$BE:$BE),0),"ROW Manjari",IFERROR(_xlfn.XLOOKUP(Summary!D62,ROW_Manjari!$C:$C,ROW_Manjari!$BE:$BE),0),"USA Sea",IFERROR(_xlfn.XLOOKUP(Summary!D62,USA_Sea!$C:$C,USA_Sea!$BE:$BE),0),"Amazon USA Sea",IFERROR(_xlfn.XLOOKUP(Summary!D62,Amazon_USA_Sea!$C:$C,Amazon_USA_Sea!$AX:$AX),0),"USA Air",IFERROR(_xlfn.XLOOKUP(Summary!D62,USA_Air!$C:$C,USA_Air!$BE:$BE),0),"USA Amazon",IFERROR(_xlfn.XLOOKUP(Summary!D62,USA_Amazon_Air!$C:$C,USA_Amazon_Air!$BE:$BE),0),"UK",IFERROR(_xlfn.XLOOKUP(Summary!D62,UK_Order!$C:$C,UK_Order!$BE:$BE),0),"MENA",IFERROR(_xlfn.XLOOKUP(Summary!D62,MENA_Order!$C:$C,MENA_Order!$BE:$BE),0),Summary!AT62)</f>
        <v>102</v>
      </c>
      <c r="U62">
        <f t="shared" si="7"/>
        <v>1</v>
      </c>
      <c r="V62">
        <f>IF($G$4="All",1,--(Summary!E62=$G$4))</f>
        <v>1</v>
      </c>
      <c r="Z62" t="str">
        <f t="shared" si="8"/>
        <v/>
      </c>
      <c r="AA62" t="str">
        <f t="shared" si="9"/>
        <v/>
      </c>
    </row>
    <row r="63" spans="1:27">
      <c r="A63" s="30" t="str">
        <f t="array" ref="A63">IF($N63="","",INDEX(Summary!$C:$C,$N63))</f>
        <v/>
      </c>
      <c r="B63" s="31" t="str">
        <f t="array" ref="B63">IF($N63="","",INDEX(Summary!$B:$B,$N63))</f>
        <v/>
      </c>
      <c r="C63" s="31" t="str">
        <f t="array" ref="C63">IF($N63="","",INDEX(Summary!$D:$D,$N63))</f>
        <v/>
      </c>
      <c r="D63" s="32" t="str">
        <f t="array" ref="D63">IF($N63="","",INDEX(Summary!$E:$E,$N63))</f>
        <v/>
      </c>
      <c r="E63" s="33" t="str">
        <f t="array" ref="E63">IF($N63="","",INDEX($O:$O,$N63))</f>
        <v/>
      </c>
      <c r="F63" s="33" t="str">
        <f t="array" ref="F63">IF($N63="","",INDEX($T:$T,$N63))</f>
        <v/>
      </c>
      <c r="G63" s="33" t="str">
        <f t="array" ref="G63">IF($N63="","",INDEX($R:$R,$N63))</f>
        <v/>
      </c>
      <c r="H63" s="34" t="str">
        <f t="array" ref="H63">IF($N63="","",IFERROR(INDEX($T:$T,$N63)/INDEX($O:$O,$N63),""))</f>
        <v/>
      </c>
      <c r="I63" s="33" t="str">
        <f t="array" ref="I63">IF($N63="","",INDEX(Summary!$BA:$BA,$N63))</f>
        <v/>
      </c>
      <c r="J63" s="33" t="str">
        <f t="array" ref="J63">IF($N63="","",INDEX(Summary!$BB:$BB,$N63))</f>
        <v/>
      </c>
      <c r="K63" s="31" t="str">
        <f t="array" ref="K63">IF($N63="","",INDEX(Summary!$BC:$BC,$N63))</f>
        <v/>
      </c>
      <c r="L63" s="35" t="str">
        <f t="array" ref="L63">IF($N63="","",INDEX(Summary!$AY:$AY,$N63))</f>
        <v/>
      </c>
      <c r="N63" t="str">
        <f t="array" ref="N63">IFERROR(_xlfn.AGGREGATE(15,6,ROW($R$3:$R$62)/(($R$3:$R$62&lt;0)*$P$3:$P$62*$Q$3:$Q$62*$U$3:$U$62*$V$3:$V$62),ROWS($N$28:N63)),"")</f>
        <v/>
      </c>
      <c r="Z63" t="str">
        <f t="shared" si="8"/>
        <v/>
      </c>
      <c r="AA63" t="str">
        <f t="shared" si="9"/>
        <v/>
      </c>
    </row>
    <row r="64" spans="1:27">
      <c r="A64" s="30" t="str">
        <f t="array" ref="A64">IF($N64="","",INDEX(Summary!$C:$C,$N64))</f>
        <v/>
      </c>
      <c r="B64" s="31" t="str">
        <f t="array" ref="B64">IF($N64="","",INDEX(Summary!$B:$B,$N64))</f>
        <v/>
      </c>
      <c r="C64" s="31" t="str">
        <f t="array" ref="C64">IF($N64="","",INDEX(Summary!$D:$D,$N64))</f>
        <v/>
      </c>
      <c r="D64" s="32" t="str">
        <f t="array" ref="D64">IF($N64="","",INDEX(Summary!$E:$E,$N64))</f>
        <v/>
      </c>
      <c r="E64" s="33" t="str">
        <f t="array" ref="E64">IF($N64="","",INDEX($O:$O,$N64))</f>
        <v/>
      </c>
      <c r="F64" s="33" t="str">
        <f t="array" ref="F64">IF($N64="","",INDEX($T:$T,$N64))</f>
        <v/>
      </c>
      <c r="G64" s="33" t="str">
        <f t="array" ref="G64">IF($N64="","",INDEX($R:$R,$N64))</f>
        <v/>
      </c>
      <c r="H64" s="34" t="str">
        <f t="array" ref="H64">IF($N64="","",IFERROR(INDEX($T:$T,$N64)/INDEX($O:$O,$N64),""))</f>
        <v/>
      </c>
      <c r="I64" s="33" t="str">
        <f t="array" ref="I64">IF($N64="","",INDEX(Summary!$BA:$BA,$N64))</f>
        <v/>
      </c>
      <c r="J64" s="33" t="str">
        <f t="array" ref="J64">IF($N64="","",INDEX(Summary!$BB:$BB,$N64))</f>
        <v/>
      </c>
      <c r="K64" s="31" t="str">
        <f t="array" ref="K64">IF($N64="","",INDEX(Summary!$BC:$BC,$N64))</f>
        <v/>
      </c>
      <c r="L64" s="35" t="str">
        <f t="array" ref="L64">IF($N64="","",INDEX(Summary!$AY:$AY,$N64))</f>
        <v/>
      </c>
      <c r="N64" t="str">
        <f t="array" ref="N64">IFERROR(_xlfn.AGGREGATE(15,6,ROW($R$3:$R$62)/(($R$3:$R$62&lt;0)*$P$3:$P$62*$Q$3:$Q$62*$U$3:$U$62*$V$3:$V$62),ROWS($N$28:N64)),"")</f>
        <v/>
      </c>
      <c r="Z64" t="str">
        <f t="shared" si="8"/>
        <v/>
      </c>
      <c r="AA64" t="str">
        <f t="shared" si="9"/>
        <v/>
      </c>
    </row>
    <row r="65" spans="1:27">
      <c r="A65" s="30" t="str">
        <f t="array" ref="A65">IF($N65="","",INDEX(Summary!$C:$C,$N65))</f>
        <v/>
      </c>
      <c r="B65" s="31" t="str">
        <f t="array" ref="B65">IF($N65="","",INDEX(Summary!$B:$B,$N65))</f>
        <v/>
      </c>
      <c r="C65" s="31" t="str">
        <f t="array" ref="C65">IF($N65="","",INDEX(Summary!$D:$D,$N65))</f>
        <v/>
      </c>
      <c r="D65" s="32" t="str">
        <f t="array" ref="D65">IF($N65="","",INDEX(Summary!$E:$E,$N65))</f>
        <v/>
      </c>
      <c r="E65" s="33" t="str">
        <f t="array" ref="E65">IF($N65="","",INDEX($O:$O,$N65))</f>
        <v/>
      </c>
      <c r="F65" s="33" t="str">
        <f t="array" ref="F65">IF($N65="","",INDEX($T:$T,$N65))</f>
        <v/>
      </c>
      <c r="G65" s="33" t="str">
        <f t="array" ref="G65">IF($N65="","",INDEX($R:$R,$N65))</f>
        <v/>
      </c>
      <c r="H65" s="34" t="str">
        <f t="array" ref="H65">IF($N65="","",IFERROR(INDEX($T:$T,$N65)/INDEX($O:$O,$N65),""))</f>
        <v/>
      </c>
      <c r="I65" s="33" t="str">
        <f t="array" ref="I65">IF($N65="","",INDEX(Summary!$BA:$BA,$N65))</f>
        <v/>
      </c>
      <c r="J65" s="33" t="str">
        <f t="array" ref="J65">IF($N65="","",INDEX(Summary!$BB:$BB,$N65))</f>
        <v/>
      </c>
      <c r="K65" s="31" t="str">
        <f t="array" ref="K65">IF($N65="","",INDEX(Summary!$BC:$BC,$N65))</f>
        <v/>
      </c>
      <c r="L65" s="35" t="str">
        <f t="array" ref="L65">IF($N65="","",INDEX(Summary!$AY:$AY,$N65))</f>
        <v/>
      </c>
      <c r="N65" t="str">
        <f t="array" ref="N65">IFERROR(_xlfn.AGGREGATE(15,6,ROW($R$3:$R$62)/(($R$3:$R$62&lt;0)*$P$3:$P$62*$Q$3:$Q$62*$U$3:$U$62*$V$3:$V$62),ROWS($N$28:N65)),"")</f>
        <v/>
      </c>
      <c r="Z65" t="str">
        <f t="shared" si="8"/>
        <v/>
      </c>
      <c r="AA65" t="str">
        <f t="shared" si="9"/>
        <v/>
      </c>
    </row>
    <row r="66" spans="1:27">
      <c r="A66" s="30" t="str">
        <f t="array" ref="A66">IF($N66="","",INDEX(Summary!$C:$C,$N66))</f>
        <v/>
      </c>
      <c r="B66" s="31" t="str">
        <f t="array" ref="B66">IF($N66="","",INDEX(Summary!$B:$B,$N66))</f>
        <v/>
      </c>
      <c r="C66" s="31" t="str">
        <f t="array" ref="C66">IF($N66="","",INDEX(Summary!$D:$D,$N66))</f>
        <v/>
      </c>
      <c r="D66" s="32" t="str">
        <f t="array" ref="D66">IF($N66="","",INDEX(Summary!$E:$E,$N66))</f>
        <v/>
      </c>
      <c r="E66" s="33" t="str">
        <f t="array" ref="E66">IF($N66="","",INDEX($O:$O,$N66))</f>
        <v/>
      </c>
      <c r="F66" s="33" t="str">
        <f t="array" ref="F66">IF($N66="","",INDEX($T:$T,$N66))</f>
        <v/>
      </c>
      <c r="G66" s="33" t="str">
        <f t="array" ref="G66">IF($N66="","",INDEX($R:$R,$N66))</f>
        <v/>
      </c>
      <c r="H66" s="34" t="str">
        <f t="array" ref="H66">IF($N66="","",IFERROR(INDEX($T:$T,$N66)/INDEX($O:$O,$N66),""))</f>
        <v/>
      </c>
      <c r="I66" s="33" t="str">
        <f t="array" ref="I66">IF($N66="","",INDEX(Summary!$BA:$BA,$N66))</f>
        <v/>
      </c>
      <c r="J66" s="33" t="str">
        <f t="array" ref="J66">IF($N66="","",INDEX(Summary!$BB:$BB,$N66))</f>
        <v/>
      </c>
      <c r="K66" s="31" t="str">
        <f t="array" ref="K66">IF($N66="","",INDEX(Summary!$BC:$BC,$N66))</f>
        <v/>
      </c>
      <c r="L66" s="35" t="str">
        <f t="array" ref="L66">IF($N66="","",INDEX(Summary!$AY:$AY,$N66))</f>
        <v/>
      </c>
      <c r="N66" t="str">
        <f t="array" ref="N66">IFERROR(_xlfn.AGGREGATE(15,6,ROW($R$3:$R$62)/(($R$3:$R$62&lt;0)*$P$3:$P$62*$Q$3:$Q$62*$U$3:$U$62*$V$3:$V$62),ROWS($N$28:N66)),"")</f>
        <v/>
      </c>
      <c r="Z66" t="str">
        <f t="shared" si="8"/>
        <v/>
      </c>
      <c r="AA66" t="str">
        <f t="shared" si="9"/>
        <v/>
      </c>
    </row>
    <row r="67" spans="1:27">
      <c r="A67" s="30" t="str">
        <f t="array" ref="A67">IF($N67="","",INDEX(Summary!$C:$C,$N67))</f>
        <v/>
      </c>
      <c r="B67" s="31" t="str">
        <f t="array" ref="B67">IF($N67="","",INDEX(Summary!$B:$B,$N67))</f>
        <v/>
      </c>
      <c r="C67" s="31" t="str">
        <f t="array" ref="C67">IF($N67="","",INDEX(Summary!$D:$D,$N67))</f>
        <v/>
      </c>
      <c r="D67" s="32" t="str">
        <f t="array" ref="D67">IF($N67="","",INDEX(Summary!$E:$E,$N67))</f>
        <v/>
      </c>
      <c r="E67" s="33" t="str">
        <f t="array" ref="E67">IF($N67="","",INDEX($O:$O,$N67))</f>
        <v/>
      </c>
      <c r="F67" s="33" t="str">
        <f t="array" ref="F67">IF($N67="","",INDEX($T:$T,$N67))</f>
        <v/>
      </c>
      <c r="G67" s="33" t="str">
        <f t="array" ref="G67">IF($N67="","",INDEX($R:$R,$N67))</f>
        <v/>
      </c>
      <c r="H67" s="34" t="str">
        <f t="array" ref="H67">IF($N67="","",IFERROR(INDEX($T:$T,$N67)/INDEX($O:$O,$N67),""))</f>
        <v/>
      </c>
      <c r="I67" s="33" t="str">
        <f t="array" ref="I67">IF($N67="","",INDEX(Summary!$BA:$BA,$N67))</f>
        <v/>
      </c>
      <c r="J67" s="33" t="str">
        <f t="array" ref="J67">IF($N67="","",INDEX(Summary!$BB:$BB,$N67))</f>
        <v/>
      </c>
      <c r="K67" s="31" t="str">
        <f t="array" ref="K67">IF($N67="","",INDEX(Summary!$BC:$BC,$N67))</f>
        <v/>
      </c>
      <c r="L67" s="35" t="str">
        <f t="array" ref="L67">IF($N67="","",INDEX(Summary!$AY:$AY,$N67))</f>
        <v/>
      </c>
      <c r="N67" t="str">
        <f t="array" ref="N67">IFERROR(_xlfn.AGGREGATE(15,6,ROW($R$3:$R$62)/(($R$3:$R$62&lt;0)*$P$3:$P$62*$Q$3:$Q$62*$U$3:$U$62*$V$3:$V$62),ROWS($N$28:N67)),"")</f>
        <v/>
      </c>
      <c r="Z67" t="str">
        <f t="shared" si="8"/>
        <v/>
      </c>
      <c r="AA67" t="str">
        <f t="shared" si="9"/>
        <v/>
      </c>
    </row>
    <row r="68" spans="1:27">
      <c r="A68" s="30" t="str">
        <f t="array" ref="A68">IF($N68="","",INDEX(Summary!$C:$C,$N68))</f>
        <v/>
      </c>
      <c r="B68" s="31" t="str">
        <f t="array" ref="B68">IF($N68="","",INDEX(Summary!$B:$B,$N68))</f>
        <v/>
      </c>
      <c r="C68" s="31" t="str">
        <f t="array" ref="C68">IF($N68="","",INDEX(Summary!$D:$D,$N68))</f>
        <v/>
      </c>
      <c r="D68" s="32" t="str">
        <f t="array" ref="D68">IF($N68="","",INDEX(Summary!$E:$E,$N68))</f>
        <v/>
      </c>
      <c r="E68" s="33" t="str">
        <f t="array" ref="E68">IF($N68="","",INDEX($O:$O,$N68))</f>
        <v/>
      </c>
      <c r="F68" s="33" t="str">
        <f t="array" ref="F68">IF($N68="","",INDEX($T:$T,$N68))</f>
        <v/>
      </c>
      <c r="G68" s="33" t="str">
        <f t="array" ref="G68">IF($N68="","",INDEX($R:$R,$N68))</f>
        <v/>
      </c>
      <c r="H68" s="34" t="str">
        <f t="array" ref="H68">IF($N68="","",IFERROR(INDEX($T:$T,$N68)/INDEX($O:$O,$N68),""))</f>
        <v/>
      </c>
      <c r="I68" s="33" t="str">
        <f t="array" ref="I68">IF($N68="","",INDEX(Summary!$BA:$BA,$N68))</f>
        <v/>
      </c>
      <c r="J68" s="33" t="str">
        <f t="array" ref="J68">IF($N68="","",INDEX(Summary!$BB:$BB,$N68))</f>
        <v/>
      </c>
      <c r="K68" s="31" t="str">
        <f t="array" ref="K68">IF($N68="","",INDEX(Summary!$BC:$BC,$N68))</f>
        <v/>
      </c>
      <c r="L68" s="35" t="str">
        <f t="array" ref="L68">IF($N68="","",INDEX(Summary!$AY:$AY,$N68))</f>
        <v/>
      </c>
      <c r="N68" t="str">
        <f t="array" ref="N68">IFERROR(_xlfn.AGGREGATE(15,6,ROW($R$3:$R$62)/(($R$3:$R$62&lt;0)*$P$3:$P$62*$Q$3:$Q$62*$U$3:$U$62*$V$3:$V$62),ROWS($N$28:N68)),"")</f>
        <v/>
      </c>
      <c r="Z68" t="str">
        <f t="shared" si="8"/>
        <v/>
      </c>
      <c r="AA68" t="str">
        <f t="shared" si="9"/>
        <v/>
      </c>
    </row>
    <row r="69" spans="1:27">
      <c r="A69" s="30" t="str">
        <f t="array" ref="A69">IF($N69="","",INDEX(Summary!$C:$C,$N69))</f>
        <v/>
      </c>
      <c r="B69" s="31" t="str">
        <f t="array" ref="B69">IF($N69="","",INDEX(Summary!$B:$B,$N69))</f>
        <v/>
      </c>
      <c r="C69" s="31" t="str">
        <f t="array" ref="C69">IF($N69="","",INDEX(Summary!$D:$D,$N69))</f>
        <v/>
      </c>
      <c r="D69" s="32" t="str">
        <f t="array" ref="D69">IF($N69="","",INDEX(Summary!$E:$E,$N69))</f>
        <v/>
      </c>
      <c r="E69" s="33" t="str">
        <f t="array" ref="E69">IF($N69="","",INDEX($O:$O,$N69))</f>
        <v/>
      </c>
      <c r="F69" s="33" t="str">
        <f t="array" ref="F69">IF($N69="","",INDEX($T:$T,$N69))</f>
        <v/>
      </c>
      <c r="G69" s="33" t="str">
        <f t="array" ref="G69">IF($N69="","",INDEX($R:$R,$N69))</f>
        <v/>
      </c>
      <c r="H69" s="34" t="str">
        <f t="array" ref="H69">IF($N69="","",IFERROR(INDEX($T:$T,$N69)/INDEX($O:$O,$N69),""))</f>
        <v/>
      </c>
      <c r="I69" s="33" t="str">
        <f t="array" ref="I69">IF($N69="","",INDEX(Summary!$BA:$BA,$N69))</f>
        <v/>
      </c>
      <c r="J69" s="33" t="str">
        <f t="array" ref="J69">IF($N69="","",INDEX(Summary!$BB:$BB,$N69))</f>
        <v/>
      </c>
      <c r="K69" s="31" t="str">
        <f t="array" ref="K69">IF($N69="","",INDEX(Summary!$BC:$BC,$N69))</f>
        <v/>
      </c>
      <c r="L69" s="35" t="str">
        <f t="array" ref="L69">IF($N69="","",INDEX(Summary!$AY:$AY,$N69))</f>
        <v/>
      </c>
      <c r="N69" t="str">
        <f t="array" ref="N69">IFERROR(_xlfn.AGGREGATE(15,6,ROW($R$3:$R$62)/(($R$3:$R$62&lt;0)*$P$3:$P$62*$Q$3:$Q$62*$U$3:$U$62*$V$3:$V$62),ROWS($N$28:N69)),"")</f>
        <v/>
      </c>
      <c r="Z69" t="str">
        <f t="shared" si="8"/>
        <v/>
      </c>
      <c r="AA69" t="str">
        <f t="shared" si="9"/>
        <v/>
      </c>
    </row>
    <row r="70" spans="1:27">
      <c r="A70" s="30" t="str">
        <f t="array" ref="A70">IF($N70="","",INDEX(Summary!$C:$C,$N70))</f>
        <v/>
      </c>
      <c r="B70" s="31" t="str">
        <f t="array" ref="B70">IF($N70="","",INDEX(Summary!$B:$B,$N70))</f>
        <v/>
      </c>
      <c r="C70" s="31" t="str">
        <f t="array" ref="C70">IF($N70="","",INDEX(Summary!$D:$D,$N70))</f>
        <v/>
      </c>
      <c r="D70" s="32" t="str">
        <f t="array" ref="D70">IF($N70="","",INDEX(Summary!$E:$E,$N70))</f>
        <v/>
      </c>
      <c r="E70" s="33" t="str">
        <f t="array" ref="E70">IF($N70="","",INDEX($O:$O,$N70))</f>
        <v/>
      </c>
      <c r="F70" s="33" t="str">
        <f t="array" ref="F70">IF($N70="","",INDEX($T:$T,$N70))</f>
        <v/>
      </c>
      <c r="G70" s="33" t="str">
        <f t="array" ref="G70">IF($N70="","",INDEX($R:$R,$N70))</f>
        <v/>
      </c>
      <c r="H70" s="34" t="str">
        <f t="array" ref="H70">IF($N70="","",IFERROR(INDEX($T:$T,$N70)/INDEX($O:$O,$N70),""))</f>
        <v/>
      </c>
      <c r="I70" s="33" t="str">
        <f t="array" ref="I70">IF($N70="","",INDEX(Summary!$BA:$BA,$N70))</f>
        <v/>
      </c>
      <c r="J70" s="33" t="str">
        <f t="array" ref="J70">IF($N70="","",INDEX(Summary!$BB:$BB,$N70))</f>
        <v/>
      </c>
      <c r="K70" s="31" t="str">
        <f t="array" ref="K70">IF($N70="","",INDEX(Summary!$BC:$BC,$N70))</f>
        <v/>
      </c>
      <c r="L70" s="35" t="str">
        <f t="array" ref="L70">IF($N70="","",INDEX(Summary!$AY:$AY,$N70))</f>
        <v/>
      </c>
      <c r="N70" t="str">
        <f t="array" ref="N70">IFERROR(_xlfn.AGGREGATE(15,6,ROW($R$3:$R$62)/(($R$3:$R$62&lt;0)*$P$3:$P$62*$Q$3:$Q$62*$U$3:$U$62*$V$3:$V$62),ROWS($N$28:N70)),"")</f>
        <v/>
      </c>
      <c r="Z70" t="str">
        <f t="shared" si="8"/>
        <v/>
      </c>
      <c r="AA70" t="str">
        <f t="shared" si="9"/>
        <v/>
      </c>
    </row>
    <row r="71" spans="1:27">
      <c r="A71" s="30" t="str">
        <f t="array" ref="A71">IF($N71="","",INDEX(Summary!$C:$C,$N71))</f>
        <v/>
      </c>
      <c r="B71" s="31" t="str">
        <f t="array" ref="B71">IF($N71="","",INDEX(Summary!$B:$B,$N71))</f>
        <v/>
      </c>
      <c r="C71" s="31" t="str">
        <f t="array" ref="C71">IF($N71="","",INDEX(Summary!$D:$D,$N71))</f>
        <v/>
      </c>
      <c r="D71" s="32" t="str">
        <f t="array" ref="D71">IF($N71="","",INDEX(Summary!$E:$E,$N71))</f>
        <v/>
      </c>
      <c r="E71" s="33" t="str">
        <f t="array" ref="E71">IF($N71="","",INDEX($O:$O,$N71))</f>
        <v/>
      </c>
      <c r="F71" s="33" t="str">
        <f t="array" ref="F71">IF($N71="","",INDEX($T:$T,$N71))</f>
        <v/>
      </c>
      <c r="G71" s="33" t="str">
        <f t="array" ref="G71">IF($N71="","",INDEX($R:$R,$N71))</f>
        <v/>
      </c>
      <c r="H71" s="34" t="str">
        <f t="array" ref="H71">IF($N71="","",IFERROR(INDEX($T:$T,$N71)/INDEX($O:$O,$N71),""))</f>
        <v/>
      </c>
      <c r="I71" s="33" t="str">
        <f t="array" ref="I71">IF($N71="","",INDEX(Summary!$BA:$BA,$N71))</f>
        <v/>
      </c>
      <c r="J71" s="33" t="str">
        <f t="array" ref="J71">IF($N71="","",INDEX(Summary!$BB:$BB,$N71))</f>
        <v/>
      </c>
      <c r="K71" s="31" t="str">
        <f t="array" ref="K71">IF($N71="","",INDEX(Summary!$BC:$BC,$N71))</f>
        <v/>
      </c>
      <c r="L71" s="35" t="str">
        <f t="array" ref="L71">IF($N71="","",INDEX(Summary!$AY:$AY,$N71))</f>
        <v/>
      </c>
      <c r="N71" t="str">
        <f t="array" ref="N71">IFERROR(_xlfn.AGGREGATE(15,6,ROW($R$3:$R$62)/(($R$3:$R$62&lt;0)*$P$3:$P$62*$Q$3:$Q$62*$U$3:$U$62*$V$3:$V$62),ROWS($N$28:N71)),"")</f>
        <v/>
      </c>
      <c r="Z71" t="str">
        <f t="shared" si="8"/>
        <v/>
      </c>
      <c r="AA71" t="str">
        <f t="shared" si="9"/>
        <v/>
      </c>
    </row>
    <row r="72" spans="1:27">
      <c r="A72" s="30" t="str">
        <f t="array" ref="A72">IF($N72="","",INDEX(Summary!$C:$C,$N72))</f>
        <v/>
      </c>
      <c r="B72" s="31" t="str">
        <f t="array" ref="B72">IF($N72="","",INDEX(Summary!$B:$B,$N72))</f>
        <v/>
      </c>
      <c r="C72" s="31" t="str">
        <f t="array" ref="C72">IF($N72="","",INDEX(Summary!$D:$D,$N72))</f>
        <v/>
      </c>
      <c r="D72" s="32" t="str">
        <f t="array" ref="D72">IF($N72="","",INDEX(Summary!$E:$E,$N72))</f>
        <v/>
      </c>
      <c r="E72" s="33" t="str">
        <f t="array" ref="E72">IF($N72="","",INDEX($O:$O,$N72))</f>
        <v/>
      </c>
      <c r="F72" s="33" t="str">
        <f t="array" ref="F72">IF($N72="","",INDEX($T:$T,$N72))</f>
        <v/>
      </c>
      <c r="G72" s="33" t="str">
        <f t="array" ref="G72">IF($N72="","",INDEX($R:$R,$N72))</f>
        <v/>
      </c>
      <c r="H72" s="34" t="str">
        <f t="array" ref="H72">IF($N72="","",IFERROR(INDEX($T:$T,$N72)/INDEX($O:$O,$N72),""))</f>
        <v/>
      </c>
      <c r="I72" s="33" t="str">
        <f t="array" ref="I72">IF($N72="","",INDEX(Summary!$BA:$BA,$N72))</f>
        <v/>
      </c>
      <c r="J72" s="33" t="str">
        <f t="array" ref="J72">IF($N72="","",INDEX(Summary!$BB:$BB,$N72))</f>
        <v/>
      </c>
      <c r="K72" s="31" t="str">
        <f t="array" ref="K72">IF($N72="","",INDEX(Summary!$BC:$BC,$N72))</f>
        <v/>
      </c>
      <c r="L72" s="35" t="str">
        <f t="array" ref="L72">IF($N72="","",INDEX(Summary!$AY:$AY,$N72))</f>
        <v/>
      </c>
      <c r="N72" t="str">
        <f t="array" ref="N72">IFERROR(_xlfn.AGGREGATE(15,6,ROW($R$3:$R$62)/(($R$3:$R$62&lt;0)*$P$3:$P$62*$Q$3:$Q$62*$U$3:$U$62*$V$3:$V$62),ROWS($N$28:N72)),"")</f>
        <v/>
      </c>
      <c r="Z72" t="str">
        <f t="shared" si="8"/>
        <v/>
      </c>
      <c r="AA72" t="str">
        <f t="shared" si="9"/>
        <v/>
      </c>
    </row>
    <row r="73" spans="1:27">
      <c r="A73" s="30" t="str">
        <f t="array" ref="A73">IF($N73="","",INDEX(Summary!$C:$C,$N73))</f>
        <v/>
      </c>
      <c r="B73" s="31" t="str">
        <f t="array" ref="B73">IF($N73="","",INDEX(Summary!$B:$B,$N73))</f>
        <v/>
      </c>
      <c r="C73" s="31" t="str">
        <f t="array" ref="C73">IF($N73="","",INDEX(Summary!$D:$D,$N73))</f>
        <v/>
      </c>
      <c r="D73" s="32" t="str">
        <f t="array" ref="D73">IF($N73="","",INDEX(Summary!$E:$E,$N73))</f>
        <v/>
      </c>
      <c r="E73" s="33" t="str">
        <f t="array" ref="E73">IF($N73="","",INDEX($O:$O,$N73))</f>
        <v/>
      </c>
      <c r="F73" s="33" t="str">
        <f t="array" ref="F73">IF($N73="","",INDEX($T:$T,$N73))</f>
        <v/>
      </c>
      <c r="G73" s="33" t="str">
        <f t="array" ref="G73">IF($N73="","",INDEX($R:$R,$N73))</f>
        <v/>
      </c>
      <c r="H73" s="34" t="str">
        <f t="array" ref="H73">IF($N73="","",IFERROR(INDEX($T:$T,$N73)/INDEX($O:$O,$N73),""))</f>
        <v/>
      </c>
      <c r="I73" s="33" t="str">
        <f t="array" ref="I73">IF($N73="","",INDEX(Summary!$BA:$BA,$N73))</f>
        <v/>
      </c>
      <c r="J73" s="33" t="str">
        <f t="array" ref="J73">IF($N73="","",INDEX(Summary!$BB:$BB,$N73))</f>
        <v/>
      </c>
      <c r="K73" s="31" t="str">
        <f t="array" ref="K73">IF($N73="","",INDEX(Summary!$BC:$BC,$N73))</f>
        <v/>
      </c>
      <c r="L73" s="35" t="str">
        <f t="array" ref="L73">IF($N73="","",INDEX(Summary!$AY:$AY,$N73))</f>
        <v/>
      </c>
      <c r="N73" t="str">
        <f t="array" ref="N73">IFERROR(_xlfn.AGGREGATE(15,6,ROW($R$3:$R$62)/(($R$3:$R$62&lt;0)*$P$3:$P$62*$Q$3:$Q$62*$U$3:$U$62*$V$3:$V$62),ROWS($N$28:N73)),"")</f>
        <v/>
      </c>
      <c r="Z73" t="str">
        <f t="shared" si="8"/>
        <v/>
      </c>
      <c r="AA73" t="str">
        <f t="shared" si="9"/>
        <v/>
      </c>
    </row>
    <row r="74" spans="1:27">
      <c r="A74" s="30" t="str">
        <f t="array" ref="A74">IF($N74="","",INDEX(Summary!$C:$C,$N74))</f>
        <v/>
      </c>
      <c r="B74" s="31" t="str">
        <f t="array" ref="B74">IF($N74="","",INDEX(Summary!$B:$B,$N74))</f>
        <v/>
      </c>
      <c r="C74" s="31" t="str">
        <f t="array" ref="C74">IF($N74="","",INDEX(Summary!$D:$D,$N74))</f>
        <v/>
      </c>
      <c r="D74" s="32" t="str">
        <f t="array" ref="D74">IF($N74="","",INDEX(Summary!$E:$E,$N74))</f>
        <v/>
      </c>
      <c r="E74" s="33" t="str">
        <f t="array" ref="E74">IF($N74="","",INDEX($O:$O,$N74))</f>
        <v/>
      </c>
      <c r="F74" s="33" t="str">
        <f t="array" ref="F74">IF($N74="","",INDEX($T:$T,$N74))</f>
        <v/>
      </c>
      <c r="G74" s="33" t="str">
        <f t="array" ref="G74">IF($N74="","",INDEX($R:$R,$N74))</f>
        <v/>
      </c>
      <c r="H74" s="34" t="str">
        <f t="array" ref="H74">IF($N74="","",IFERROR(INDEX($T:$T,$N74)/INDEX($O:$O,$N74),""))</f>
        <v/>
      </c>
      <c r="I74" s="33" t="str">
        <f t="array" ref="I74">IF($N74="","",INDEX(Summary!$BA:$BA,$N74))</f>
        <v/>
      </c>
      <c r="J74" s="33" t="str">
        <f t="array" ref="J74">IF($N74="","",INDEX(Summary!$BB:$BB,$N74))</f>
        <v/>
      </c>
      <c r="K74" s="31" t="str">
        <f t="array" ref="K74">IF($N74="","",INDEX(Summary!$BC:$BC,$N74))</f>
        <v/>
      </c>
      <c r="L74" s="35" t="str">
        <f t="array" ref="L74">IF($N74="","",INDEX(Summary!$AY:$AY,$N74))</f>
        <v/>
      </c>
      <c r="N74" t="str">
        <f t="array" ref="N74">IFERROR(_xlfn.AGGREGATE(15,6,ROW($R$3:$R$62)/(($R$3:$R$62&lt;0)*$P$3:$P$62*$Q$3:$Q$62*$U$3:$U$62*$V$3:$V$62),ROWS($N$28:N74)),"")</f>
        <v/>
      </c>
      <c r="Z74" t="str">
        <f t="shared" si="8"/>
        <v/>
      </c>
      <c r="AA74" t="str">
        <f t="shared" si="9"/>
        <v/>
      </c>
    </row>
    <row r="75" spans="1:27">
      <c r="A75" s="30" t="str">
        <f t="array" ref="A75">IF($N75="","",INDEX(Summary!$C:$C,$N75))</f>
        <v/>
      </c>
      <c r="B75" s="31" t="str">
        <f t="array" ref="B75">IF($N75="","",INDEX(Summary!$B:$B,$N75))</f>
        <v/>
      </c>
      <c r="C75" s="31" t="str">
        <f t="array" ref="C75">IF($N75="","",INDEX(Summary!$D:$D,$N75))</f>
        <v/>
      </c>
      <c r="D75" s="32" t="str">
        <f t="array" ref="D75">IF($N75="","",INDEX(Summary!$E:$E,$N75))</f>
        <v/>
      </c>
      <c r="E75" s="33" t="str">
        <f t="array" ref="E75">IF($N75="","",INDEX($O:$O,$N75))</f>
        <v/>
      </c>
      <c r="F75" s="33" t="str">
        <f t="array" ref="F75">IF($N75="","",INDEX($T:$T,$N75))</f>
        <v/>
      </c>
      <c r="G75" s="33" t="str">
        <f t="array" ref="G75">IF($N75="","",INDEX($R:$R,$N75))</f>
        <v/>
      </c>
      <c r="H75" s="34" t="str">
        <f t="array" ref="H75">IF($N75="","",IFERROR(INDEX($T:$T,$N75)/INDEX($O:$O,$N75),""))</f>
        <v/>
      </c>
      <c r="I75" s="33" t="str">
        <f t="array" ref="I75">IF($N75="","",INDEX(Summary!$BA:$BA,$N75))</f>
        <v/>
      </c>
      <c r="J75" s="33" t="str">
        <f t="array" ref="J75">IF($N75="","",INDEX(Summary!$BB:$BB,$N75))</f>
        <v/>
      </c>
      <c r="K75" s="31" t="str">
        <f t="array" ref="K75">IF($N75="","",INDEX(Summary!$BC:$BC,$N75))</f>
        <v/>
      </c>
      <c r="L75" s="35" t="str">
        <f t="array" ref="L75">IF($N75="","",INDEX(Summary!$AY:$AY,$N75))</f>
        <v/>
      </c>
      <c r="N75" t="str">
        <f t="array" ref="N75">IFERROR(_xlfn.AGGREGATE(15,6,ROW($R$3:$R$62)/(($R$3:$R$62&lt;0)*$P$3:$P$62*$Q$3:$Q$62*$U$3:$U$62*$V$3:$V$62),ROWS($N$28:N75)),"")</f>
        <v/>
      </c>
      <c r="Z75" t="str">
        <f t="shared" ref="Z75:Z95" si="10">IF(AND($G75&lt;0,ISNUMBER(SEARCH("P1",$K75))),-$G75,"")</f>
        <v/>
      </c>
      <c r="AA75" t="str">
        <f t="shared" ref="AA75:AA95" si="11">IF($G75&lt;0,-$G75,"")</f>
        <v/>
      </c>
    </row>
    <row r="76" spans="1:27">
      <c r="A76" s="30" t="str">
        <f t="array" ref="A76">IF($N76="","",INDEX(Summary!$C:$C,$N76))</f>
        <v/>
      </c>
      <c r="B76" s="31" t="str">
        <f t="array" ref="B76">IF($N76="","",INDEX(Summary!$B:$B,$N76))</f>
        <v/>
      </c>
      <c r="C76" s="31" t="str">
        <f t="array" ref="C76">IF($N76="","",INDEX(Summary!$D:$D,$N76))</f>
        <v/>
      </c>
      <c r="D76" s="32" t="str">
        <f t="array" ref="D76">IF($N76="","",INDEX(Summary!$E:$E,$N76))</f>
        <v/>
      </c>
      <c r="E76" s="33" t="str">
        <f t="array" ref="E76">IF($N76="","",INDEX($O:$O,$N76))</f>
        <v/>
      </c>
      <c r="F76" s="33" t="str">
        <f t="array" ref="F76">IF($N76="","",INDEX($T:$T,$N76))</f>
        <v/>
      </c>
      <c r="G76" s="33" t="str">
        <f t="array" ref="G76">IF($N76="","",INDEX($R:$R,$N76))</f>
        <v/>
      </c>
      <c r="H76" s="34" t="str">
        <f t="array" ref="H76">IF($N76="","",IFERROR(INDEX($T:$T,$N76)/INDEX($O:$O,$N76),""))</f>
        <v/>
      </c>
      <c r="I76" s="33" t="str">
        <f t="array" ref="I76">IF($N76="","",INDEX(Summary!$BA:$BA,$N76))</f>
        <v/>
      </c>
      <c r="J76" s="33" t="str">
        <f t="array" ref="J76">IF($N76="","",INDEX(Summary!$BB:$BB,$N76))</f>
        <v/>
      </c>
      <c r="K76" s="31" t="str">
        <f t="array" ref="K76">IF($N76="","",INDEX(Summary!$BC:$BC,$N76))</f>
        <v/>
      </c>
      <c r="L76" s="35" t="str">
        <f t="array" ref="L76">IF($N76="","",INDEX(Summary!$AY:$AY,$N76))</f>
        <v/>
      </c>
      <c r="N76" t="str">
        <f t="array" ref="N76">IFERROR(_xlfn.AGGREGATE(15,6,ROW($R$3:$R$62)/(($R$3:$R$62&lt;0)*$P$3:$P$62*$Q$3:$Q$62*$U$3:$U$62*$V$3:$V$62),ROWS($N$28:N76)),"")</f>
        <v/>
      </c>
      <c r="Z76" t="str">
        <f t="shared" si="10"/>
        <v/>
      </c>
      <c r="AA76" t="str">
        <f t="shared" si="11"/>
        <v/>
      </c>
    </row>
    <row r="77" spans="1:27">
      <c r="A77" s="30" t="str">
        <f t="array" ref="A77">IF($N77="","",INDEX(Summary!$C:$C,$N77))</f>
        <v/>
      </c>
      <c r="B77" s="31" t="str">
        <f t="array" ref="B77">IF($N77="","",INDEX(Summary!$B:$B,$N77))</f>
        <v/>
      </c>
      <c r="C77" s="31" t="str">
        <f t="array" ref="C77">IF($N77="","",INDEX(Summary!$D:$D,$N77))</f>
        <v/>
      </c>
      <c r="D77" s="32" t="str">
        <f t="array" ref="D77">IF($N77="","",INDEX(Summary!$E:$E,$N77))</f>
        <v/>
      </c>
      <c r="E77" s="33" t="str">
        <f t="array" ref="E77">IF($N77="","",INDEX($O:$O,$N77))</f>
        <v/>
      </c>
      <c r="F77" s="33" t="str">
        <f t="array" ref="F77">IF($N77="","",INDEX($T:$T,$N77))</f>
        <v/>
      </c>
      <c r="G77" s="33" t="str">
        <f t="array" ref="G77">IF($N77="","",INDEX($R:$R,$N77))</f>
        <v/>
      </c>
      <c r="H77" s="34" t="str">
        <f t="array" ref="H77">IF($N77="","",IFERROR(INDEX($T:$T,$N77)/INDEX($O:$O,$N77),""))</f>
        <v/>
      </c>
      <c r="I77" s="33" t="str">
        <f t="array" ref="I77">IF($N77="","",INDEX(Summary!$BA:$BA,$N77))</f>
        <v/>
      </c>
      <c r="J77" s="33" t="str">
        <f t="array" ref="J77">IF($N77="","",INDEX(Summary!$BB:$BB,$N77))</f>
        <v/>
      </c>
      <c r="K77" s="31" t="str">
        <f t="array" ref="K77">IF($N77="","",INDEX(Summary!$BC:$BC,$N77))</f>
        <v/>
      </c>
      <c r="L77" s="35" t="str">
        <f t="array" ref="L77">IF($N77="","",INDEX(Summary!$AY:$AY,$N77))</f>
        <v/>
      </c>
      <c r="N77" t="str">
        <f t="array" ref="N77">IFERROR(_xlfn.AGGREGATE(15,6,ROW($R$3:$R$62)/(($R$3:$R$62&lt;0)*$P$3:$P$62*$Q$3:$Q$62*$U$3:$U$62*$V$3:$V$62),ROWS($N$28:N77)),"")</f>
        <v/>
      </c>
      <c r="Z77" t="str">
        <f t="shared" si="10"/>
        <v/>
      </c>
      <c r="AA77" t="str">
        <f t="shared" si="11"/>
        <v/>
      </c>
    </row>
    <row r="78" spans="1:27">
      <c r="A78" s="30" t="str">
        <f t="array" ref="A78">IF($N78="","",INDEX(Summary!$C:$C,$N78))</f>
        <v/>
      </c>
      <c r="B78" s="31" t="str">
        <f t="array" ref="B78">IF($N78="","",INDEX(Summary!$B:$B,$N78))</f>
        <v/>
      </c>
      <c r="C78" s="31" t="str">
        <f t="array" ref="C78">IF($N78="","",INDEX(Summary!$D:$D,$N78))</f>
        <v/>
      </c>
      <c r="D78" s="32" t="str">
        <f t="array" ref="D78">IF($N78="","",INDEX(Summary!$E:$E,$N78))</f>
        <v/>
      </c>
      <c r="E78" s="33" t="str">
        <f t="array" ref="E78">IF($N78="","",INDEX($O:$O,$N78))</f>
        <v/>
      </c>
      <c r="F78" s="33" t="str">
        <f t="array" ref="F78">IF($N78="","",INDEX($T:$T,$N78))</f>
        <v/>
      </c>
      <c r="G78" s="33" t="str">
        <f t="array" ref="G78">IF($N78="","",INDEX($R:$R,$N78))</f>
        <v/>
      </c>
      <c r="H78" s="34" t="str">
        <f t="array" ref="H78">IF($N78="","",IFERROR(INDEX($T:$T,$N78)/INDEX($O:$O,$N78),""))</f>
        <v/>
      </c>
      <c r="I78" s="33" t="str">
        <f t="array" ref="I78">IF($N78="","",INDEX(Summary!$BA:$BA,$N78))</f>
        <v/>
      </c>
      <c r="J78" s="33" t="str">
        <f t="array" ref="J78">IF($N78="","",INDEX(Summary!$BB:$BB,$N78))</f>
        <v/>
      </c>
      <c r="K78" s="31" t="str">
        <f t="array" ref="K78">IF($N78="","",INDEX(Summary!$BC:$BC,$N78))</f>
        <v/>
      </c>
      <c r="L78" s="35" t="str">
        <f t="array" ref="L78">IF($N78="","",INDEX(Summary!$AY:$AY,$N78))</f>
        <v/>
      </c>
      <c r="N78" t="str">
        <f t="array" ref="N78">IFERROR(_xlfn.AGGREGATE(15,6,ROW($R$3:$R$62)/(($R$3:$R$62&lt;0)*$P$3:$P$62*$Q$3:$Q$62*$U$3:$U$62*$V$3:$V$62),ROWS($N$28:N78)),"")</f>
        <v/>
      </c>
      <c r="Z78" t="str">
        <f t="shared" si="10"/>
        <v/>
      </c>
      <c r="AA78" t="str">
        <f t="shared" si="11"/>
        <v/>
      </c>
    </row>
    <row r="79" spans="1:27">
      <c r="A79" s="30" t="str">
        <f t="array" ref="A79">IF($N79="","",INDEX(Summary!$C:$C,$N79))</f>
        <v/>
      </c>
      <c r="B79" s="31" t="str">
        <f t="array" ref="B79">IF($N79="","",INDEX(Summary!$B:$B,$N79))</f>
        <v/>
      </c>
      <c r="C79" s="31" t="str">
        <f t="array" ref="C79">IF($N79="","",INDEX(Summary!$D:$D,$N79))</f>
        <v/>
      </c>
      <c r="D79" s="32" t="str">
        <f t="array" ref="D79">IF($N79="","",INDEX(Summary!$E:$E,$N79))</f>
        <v/>
      </c>
      <c r="E79" s="33" t="str">
        <f t="array" ref="E79">IF($N79="","",INDEX($O:$O,$N79))</f>
        <v/>
      </c>
      <c r="F79" s="33" t="str">
        <f t="array" ref="F79">IF($N79="","",INDEX($T:$T,$N79))</f>
        <v/>
      </c>
      <c r="G79" s="33" t="str">
        <f t="array" ref="G79">IF($N79="","",INDEX($R:$R,$N79))</f>
        <v/>
      </c>
      <c r="H79" s="34" t="str">
        <f t="array" ref="H79">IF($N79="","",IFERROR(INDEX($T:$T,$N79)/INDEX($O:$O,$N79),""))</f>
        <v/>
      </c>
      <c r="I79" s="33" t="str">
        <f t="array" ref="I79">IF($N79="","",INDEX(Summary!$BA:$BA,$N79))</f>
        <v/>
      </c>
      <c r="J79" s="33" t="str">
        <f t="array" ref="J79">IF($N79="","",INDEX(Summary!$BB:$BB,$N79))</f>
        <v/>
      </c>
      <c r="K79" s="31" t="str">
        <f t="array" ref="K79">IF($N79="","",INDEX(Summary!$BC:$BC,$N79))</f>
        <v/>
      </c>
      <c r="L79" s="35" t="str">
        <f t="array" ref="L79">IF($N79="","",INDEX(Summary!$AY:$AY,$N79))</f>
        <v/>
      </c>
      <c r="N79" t="str">
        <f t="array" ref="N79">IFERROR(_xlfn.AGGREGATE(15,6,ROW($R$3:$R$62)/(($R$3:$R$62&lt;0)*$P$3:$P$62*$Q$3:$Q$62*$U$3:$U$62*$V$3:$V$62),ROWS($N$28:N79)),"")</f>
        <v/>
      </c>
      <c r="Z79" t="str">
        <f t="shared" si="10"/>
        <v/>
      </c>
      <c r="AA79" t="str">
        <f t="shared" si="11"/>
        <v/>
      </c>
    </row>
    <row r="80" spans="1:27">
      <c r="A80" s="30" t="str">
        <f t="array" ref="A80">IF($N80="","",INDEX(Summary!$C:$C,$N80))</f>
        <v/>
      </c>
      <c r="B80" s="31" t="str">
        <f t="array" ref="B80">IF($N80="","",INDEX(Summary!$B:$B,$N80))</f>
        <v/>
      </c>
      <c r="C80" s="31" t="str">
        <f t="array" ref="C80">IF($N80="","",INDEX(Summary!$D:$D,$N80))</f>
        <v/>
      </c>
      <c r="D80" s="32" t="str">
        <f t="array" ref="D80">IF($N80="","",INDEX(Summary!$E:$E,$N80))</f>
        <v/>
      </c>
      <c r="E80" s="33" t="str">
        <f t="array" ref="E80">IF($N80="","",INDEX($O:$O,$N80))</f>
        <v/>
      </c>
      <c r="F80" s="33" t="str">
        <f t="array" ref="F80">IF($N80="","",INDEX($T:$T,$N80))</f>
        <v/>
      </c>
      <c r="G80" s="33" t="str">
        <f t="array" ref="G80">IF($N80="","",INDEX($R:$R,$N80))</f>
        <v/>
      </c>
      <c r="H80" s="34" t="str">
        <f t="array" ref="H80">IF($N80="","",IFERROR(INDEX($T:$T,$N80)/INDEX($O:$O,$N80),""))</f>
        <v/>
      </c>
      <c r="I80" s="33" t="str">
        <f t="array" ref="I80">IF($N80="","",INDEX(Summary!$BA:$BA,$N80))</f>
        <v/>
      </c>
      <c r="J80" s="33" t="str">
        <f t="array" ref="J80">IF($N80="","",INDEX(Summary!$BB:$BB,$N80))</f>
        <v/>
      </c>
      <c r="K80" s="31" t="str">
        <f t="array" ref="K80">IF($N80="","",INDEX(Summary!$BC:$BC,$N80))</f>
        <v/>
      </c>
      <c r="L80" s="35" t="str">
        <f t="array" ref="L80">IF($N80="","",INDEX(Summary!$AY:$AY,$N80))</f>
        <v/>
      </c>
      <c r="N80" t="str">
        <f t="array" ref="N80">IFERROR(_xlfn.AGGREGATE(15,6,ROW($R$3:$R$62)/(($R$3:$R$62&lt;0)*$P$3:$P$62*$Q$3:$Q$62*$U$3:$U$62*$V$3:$V$62),ROWS($N$28:N80)),"")</f>
        <v/>
      </c>
      <c r="Z80" t="str">
        <f t="shared" si="10"/>
        <v/>
      </c>
      <c r="AA80" t="str">
        <f t="shared" si="11"/>
        <v/>
      </c>
    </row>
    <row r="81" spans="1:27">
      <c r="A81" s="30" t="str">
        <f t="array" ref="A81">IF($N81="","",INDEX(Summary!$C:$C,$N81))</f>
        <v/>
      </c>
      <c r="B81" s="31" t="str">
        <f t="array" ref="B81">IF($N81="","",INDEX(Summary!$B:$B,$N81))</f>
        <v/>
      </c>
      <c r="C81" s="31" t="str">
        <f t="array" ref="C81">IF($N81="","",INDEX(Summary!$D:$D,$N81))</f>
        <v/>
      </c>
      <c r="D81" s="32" t="str">
        <f t="array" ref="D81">IF($N81="","",INDEX(Summary!$E:$E,$N81))</f>
        <v/>
      </c>
      <c r="E81" s="33" t="str">
        <f t="array" ref="E81">IF($N81="","",INDEX($O:$O,$N81))</f>
        <v/>
      </c>
      <c r="F81" s="33" t="str">
        <f t="array" ref="F81">IF($N81="","",INDEX($T:$T,$N81))</f>
        <v/>
      </c>
      <c r="G81" s="33" t="str">
        <f t="array" ref="G81">IF($N81="","",INDEX($R:$R,$N81))</f>
        <v/>
      </c>
      <c r="H81" s="34" t="str">
        <f t="array" ref="H81">IF($N81="","",IFERROR(INDEX($T:$T,$N81)/INDEX($O:$O,$N81),""))</f>
        <v/>
      </c>
      <c r="I81" s="33" t="str">
        <f t="array" ref="I81">IF($N81="","",INDEX(Summary!$BA:$BA,$N81))</f>
        <v/>
      </c>
      <c r="J81" s="33" t="str">
        <f t="array" ref="J81">IF($N81="","",INDEX(Summary!$BB:$BB,$N81))</f>
        <v/>
      </c>
      <c r="K81" s="31" t="str">
        <f t="array" ref="K81">IF($N81="","",INDEX(Summary!$BC:$BC,$N81))</f>
        <v/>
      </c>
      <c r="L81" s="35" t="str">
        <f t="array" ref="L81">IF($N81="","",INDEX(Summary!$AY:$AY,$N81))</f>
        <v/>
      </c>
      <c r="N81" t="str">
        <f t="array" ref="N81">IFERROR(_xlfn.AGGREGATE(15,6,ROW($R$3:$R$62)/(($R$3:$R$62&lt;0)*$P$3:$P$62*$Q$3:$Q$62*$U$3:$U$62*$V$3:$V$62),ROWS($N$28:N81)),"")</f>
        <v/>
      </c>
      <c r="Z81" t="str">
        <f t="shared" si="10"/>
        <v/>
      </c>
      <c r="AA81" t="str">
        <f t="shared" si="11"/>
        <v/>
      </c>
    </row>
    <row r="82" spans="1:27">
      <c r="A82" s="30" t="str">
        <f t="array" ref="A82">IF($N82="","",INDEX(Summary!$C:$C,$N82))</f>
        <v/>
      </c>
      <c r="B82" s="31" t="str">
        <f t="array" ref="B82">IF($N82="","",INDEX(Summary!$B:$B,$N82))</f>
        <v/>
      </c>
      <c r="C82" s="31" t="str">
        <f t="array" ref="C82">IF($N82="","",INDEX(Summary!$D:$D,$N82))</f>
        <v/>
      </c>
      <c r="D82" s="32" t="str">
        <f t="array" ref="D82">IF($N82="","",INDEX(Summary!$E:$E,$N82))</f>
        <v/>
      </c>
      <c r="E82" s="33" t="str">
        <f t="array" ref="E82">IF($N82="","",INDEX($O:$O,$N82))</f>
        <v/>
      </c>
      <c r="F82" s="33" t="str">
        <f t="array" ref="F82">IF($N82="","",INDEX($T:$T,$N82))</f>
        <v/>
      </c>
      <c r="G82" s="33" t="str">
        <f t="array" ref="G82">IF($N82="","",INDEX($R:$R,$N82))</f>
        <v/>
      </c>
      <c r="H82" s="34" t="str">
        <f t="array" ref="H82">IF($N82="","",IFERROR(INDEX($T:$T,$N82)/INDEX($O:$O,$N82),""))</f>
        <v/>
      </c>
      <c r="I82" s="33" t="str">
        <f t="array" ref="I82">IF($N82="","",INDEX(Summary!$BA:$BA,$N82))</f>
        <v/>
      </c>
      <c r="J82" s="33" t="str">
        <f t="array" ref="J82">IF($N82="","",INDEX(Summary!$BB:$BB,$N82))</f>
        <v/>
      </c>
      <c r="K82" s="31" t="str">
        <f t="array" ref="K82">IF($N82="","",INDEX(Summary!$BC:$BC,$N82))</f>
        <v/>
      </c>
      <c r="L82" s="35" t="str">
        <f t="array" ref="L82">IF($N82="","",INDEX(Summary!$AY:$AY,$N82))</f>
        <v/>
      </c>
      <c r="N82" t="str">
        <f t="array" ref="N82">IFERROR(_xlfn.AGGREGATE(15,6,ROW($R$3:$R$62)/(($R$3:$R$62&lt;0)*$P$3:$P$62*$Q$3:$Q$62*$U$3:$U$62*$V$3:$V$62),ROWS($N$28:N82)),"")</f>
        <v/>
      </c>
      <c r="Z82" t="str">
        <f t="shared" si="10"/>
        <v/>
      </c>
      <c r="AA82" t="str">
        <f t="shared" si="11"/>
        <v/>
      </c>
    </row>
    <row r="83" spans="1:27">
      <c r="A83" s="30" t="str">
        <f t="array" ref="A83">IF($N83="","",INDEX(Summary!$C:$C,$N83))</f>
        <v/>
      </c>
      <c r="B83" s="31" t="str">
        <f t="array" ref="B83">IF($N83="","",INDEX(Summary!$B:$B,$N83))</f>
        <v/>
      </c>
      <c r="C83" s="31" t="str">
        <f t="array" ref="C83">IF($N83="","",INDEX(Summary!$D:$D,$N83))</f>
        <v/>
      </c>
      <c r="D83" s="32" t="str">
        <f t="array" ref="D83">IF($N83="","",INDEX(Summary!$E:$E,$N83))</f>
        <v/>
      </c>
      <c r="E83" s="33" t="str">
        <f t="array" ref="E83">IF($N83="","",INDEX($O:$O,$N83))</f>
        <v/>
      </c>
      <c r="F83" s="33" t="str">
        <f t="array" ref="F83">IF($N83="","",INDEX($T:$T,$N83))</f>
        <v/>
      </c>
      <c r="G83" s="33" t="str">
        <f t="array" ref="G83">IF($N83="","",INDEX($R:$R,$N83))</f>
        <v/>
      </c>
      <c r="H83" s="34" t="str">
        <f t="array" ref="H83">IF($N83="","",IFERROR(INDEX($T:$T,$N83)/INDEX($O:$O,$N83),""))</f>
        <v/>
      </c>
      <c r="I83" s="33" t="str">
        <f t="array" ref="I83">IF($N83="","",INDEX(Summary!$BA:$BA,$N83))</f>
        <v/>
      </c>
      <c r="J83" s="33" t="str">
        <f t="array" ref="J83">IF($N83="","",INDEX(Summary!$BB:$BB,$N83))</f>
        <v/>
      </c>
      <c r="K83" s="31" t="str">
        <f t="array" ref="K83">IF($N83="","",INDEX(Summary!$BC:$BC,$N83))</f>
        <v/>
      </c>
      <c r="L83" s="35" t="str">
        <f t="array" ref="L83">IF($N83="","",INDEX(Summary!$AY:$AY,$N83))</f>
        <v/>
      </c>
      <c r="N83" t="str">
        <f t="array" ref="N83">IFERROR(_xlfn.AGGREGATE(15,6,ROW($R$3:$R$62)/(($R$3:$R$62&lt;0)*$P$3:$P$62*$Q$3:$Q$62*$U$3:$U$62*$V$3:$V$62),ROWS($N$28:N83)),"")</f>
        <v/>
      </c>
      <c r="Z83" t="str">
        <f t="shared" si="10"/>
        <v/>
      </c>
      <c r="AA83" t="str">
        <f t="shared" si="11"/>
        <v/>
      </c>
    </row>
    <row r="84" spans="1:27">
      <c r="A84" s="30" t="str">
        <f t="array" ref="A84">IF($N84="","",INDEX(Summary!$C:$C,$N84))</f>
        <v/>
      </c>
      <c r="B84" s="31" t="str">
        <f t="array" ref="B84">IF($N84="","",INDEX(Summary!$B:$B,$N84))</f>
        <v/>
      </c>
      <c r="C84" s="31" t="str">
        <f t="array" ref="C84">IF($N84="","",INDEX(Summary!$D:$D,$N84))</f>
        <v/>
      </c>
      <c r="D84" s="32" t="str">
        <f t="array" ref="D84">IF($N84="","",INDEX(Summary!$E:$E,$N84))</f>
        <v/>
      </c>
      <c r="E84" s="33" t="str">
        <f t="array" ref="E84">IF($N84="","",INDEX($O:$O,$N84))</f>
        <v/>
      </c>
      <c r="F84" s="33" t="str">
        <f t="array" ref="F84">IF($N84="","",INDEX($T:$T,$N84))</f>
        <v/>
      </c>
      <c r="G84" s="33" t="str">
        <f t="array" ref="G84">IF($N84="","",INDEX($R:$R,$N84))</f>
        <v/>
      </c>
      <c r="H84" s="34" t="str">
        <f t="array" ref="H84">IF($N84="","",IFERROR(INDEX($T:$T,$N84)/INDEX($O:$O,$N84),""))</f>
        <v/>
      </c>
      <c r="I84" s="33" t="str">
        <f t="array" ref="I84">IF($N84="","",INDEX(Summary!$BA:$BA,$N84))</f>
        <v/>
      </c>
      <c r="J84" s="33" t="str">
        <f t="array" ref="J84">IF($N84="","",INDEX(Summary!$BB:$BB,$N84))</f>
        <v/>
      </c>
      <c r="K84" s="31" t="str">
        <f t="array" ref="K84">IF($N84="","",INDEX(Summary!$BC:$BC,$N84))</f>
        <v/>
      </c>
      <c r="L84" s="35" t="str">
        <f t="array" ref="L84">IF($N84="","",INDEX(Summary!$AY:$AY,$N84))</f>
        <v/>
      </c>
      <c r="N84" t="str">
        <f t="array" ref="N84">IFERROR(_xlfn.AGGREGATE(15,6,ROW($R$3:$R$62)/(($R$3:$R$62&lt;0)*$P$3:$P$62*$Q$3:$Q$62*$U$3:$U$62*$V$3:$V$62),ROWS($N$28:N84)),"")</f>
        <v/>
      </c>
      <c r="Z84" t="str">
        <f t="shared" si="10"/>
        <v/>
      </c>
      <c r="AA84" t="str">
        <f t="shared" si="11"/>
        <v/>
      </c>
    </row>
    <row r="85" spans="1:27">
      <c r="A85" s="30" t="str">
        <f t="array" ref="A85">IF($N85="","",INDEX(Summary!$C:$C,$N85))</f>
        <v/>
      </c>
      <c r="B85" s="31" t="str">
        <f t="array" ref="B85">IF($N85="","",INDEX(Summary!$B:$B,$N85))</f>
        <v/>
      </c>
      <c r="C85" s="31" t="str">
        <f t="array" ref="C85">IF($N85="","",INDEX(Summary!$D:$D,$N85))</f>
        <v/>
      </c>
      <c r="D85" s="32" t="str">
        <f t="array" ref="D85">IF($N85="","",INDEX(Summary!$E:$E,$N85))</f>
        <v/>
      </c>
      <c r="E85" s="33" t="str">
        <f t="array" ref="E85">IF($N85="","",INDEX($O:$O,$N85))</f>
        <v/>
      </c>
      <c r="F85" s="33" t="str">
        <f t="array" ref="F85">IF($N85="","",INDEX($T:$T,$N85))</f>
        <v/>
      </c>
      <c r="G85" s="33" t="str">
        <f t="array" ref="G85">IF($N85="","",INDEX($R:$R,$N85))</f>
        <v/>
      </c>
      <c r="H85" s="34" t="str">
        <f t="array" ref="H85">IF($N85="","",IFERROR(INDEX($T:$T,$N85)/INDEX($O:$O,$N85),""))</f>
        <v/>
      </c>
      <c r="I85" s="33" t="str">
        <f t="array" ref="I85">IF($N85="","",INDEX(Summary!$BA:$BA,$N85))</f>
        <v/>
      </c>
      <c r="J85" s="33" t="str">
        <f t="array" ref="J85">IF($N85="","",INDEX(Summary!$BB:$BB,$N85))</f>
        <v/>
      </c>
      <c r="K85" s="31" t="str">
        <f t="array" ref="K85">IF($N85="","",INDEX(Summary!$BC:$BC,$N85))</f>
        <v/>
      </c>
      <c r="L85" s="35" t="str">
        <f t="array" ref="L85">IF($N85="","",INDEX(Summary!$AY:$AY,$N85))</f>
        <v/>
      </c>
      <c r="N85" t="str">
        <f t="array" ref="N85">IFERROR(_xlfn.AGGREGATE(15,6,ROW($R$3:$R$62)/(($R$3:$R$62&lt;0)*$P$3:$P$62*$Q$3:$Q$62*$U$3:$U$62*$V$3:$V$62),ROWS($N$28:N85)),"")</f>
        <v/>
      </c>
      <c r="Z85" t="str">
        <f t="shared" si="10"/>
        <v/>
      </c>
      <c r="AA85" t="str">
        <f t="shared" si="11"/>
        <v/>
      </c>
    </row>
    <row r="86" spans="1:27">
      <c r="A86" s="30" t="str">
        <f t="array" ref="A86">IF($N86="","",INDEX(Summary!$C:$C,$N86))</f>
        <v/>
      </c>
      <c r="B86" s="31" t="str">
        <f t="array" ref="B86">IF($N86="","",INDEX(Summary!$B:$B,$N86))</f>
        <v/>
      </c>
      <c r="C86" s="31" t="str">
        <f t="array" ref="C86">IF($N86="","",INDEX(Summary!$D:$D,$N86))</f>
        <v/>
      </c>
      <c r="D86" s="32" t="str">
        <f t="array" ref="D86">IF($N86="","",INDEX(Summary!$E:$E,$N86))</f>
        <v/>
      </c>
      <c r="E86" s="33" t="str">
        <f t="array" ref="E86">IF($N86="","",INDEX($O:$O,$N86))</f>
        <v/>
      </c>
      <c r="F86" s="33" t="str">
        <f t="array" ref="F86">IF($N86="","",INDEX($T:$T,$N86))</f>
        <v/>
      </c>
      <c r="G86" s="33" t="str">
        <f t="array" ref="G86">IF($N86="","",INDEX($R:$R,$N86))</f>
        <v/>
      </c>
      <c r="H86" s="34" t="str">
        <f t="array" ref="H86">IF($N86="","",IFERROR(INDEX($T:$T,$N86)/INDEX($O:$O,$N86),""))</f>
        <v/>
      </c>
      <c r="I86" s="33" t="str">
        <f t="array" ref="I86">IF($N86="","",INDEX(Summary!$BA:$BA,$N86))</f>
        <v/>
      </c>
      <c r="J86" s="33" t="str">
        <f t="array" ref="J86">IF($N86="","",INDEX(Summary!$BB:$BB,$N86))</f>
        <v/>
      </c>
      <c r="K86" s="31" t="str">
        <f t="array" ref="K86">IF($N86="","",INDEX(Summary!$BC:$BC,$N86))</f>
        <v/>
      </c>
      <c r="L86" s="35" t="str">
        <f t="array" ref="L86">IF($N86="","",INDEX(Summary!$AY:$AY,$N86))</f>
        <v/>
      </c>
      <c r="N86" t="str">
        <f t="array" ref="N86">IFERROR(_xlfn.AGGREGATE(15,6,ROW($R$3:$R$62)/(($R$3:$R$62&lt;0)*$P$3:$P$62*$Q$3:$Q$62*$U$3:$U$62*$V$3:$V$62),ROWS($N$28:N86)),"")</f>
        <v/>
      </c>
      <c r="Z86" t="str">
        <f t="shared" si="10"/>
        <v/>
      </c>
      <c r="AA86" t="str">
        <f t="shared" si="11"/>
        <v/>
      </c>
    </row>
    <row r="87" spans="1:27">
      <c r="A87" s="30" t="str">
        <f t="array" ref="A87">IF($N87="","",INDEX(Summary!$C:$C,$N87))</f>
        <v/>
      </c>
      <c r="B87" s="31" t="str">
        <f t="array" ref="B87">IF($N87="","",INDEX(Summary!$B:$B,$N87))</f>
        <v/>
      </c>
      <c r="C87" s="31" t="str">
        <f t="array" ref="C87">IF($N87="","",INDEX(Summary!$D:$D,$N87))</f>
        <v/>
      </c>
      <c r="D87" s="32" t="str">
        <f t="array" ref="D87">IF($N87="","",INDEX(Summary!$E:$E,$N87))</f>
        <v/>
      </c>
      <c r="E87" s="33" t="str">
        <f t="array" ref="E87">IF($N87="","",INDEX($O:$O,$N87))</f>
        <v/>
      </c>
      <c r="F87" s="33" t="str">
        <f t="array" ref="F87">IF($N87="","",INDEX($T:$T,$N87))</f>
        <v/>
      </c>
      <c r="G87" s="33" t="str">
        <f t="array" ref="G87">IF($N87="","",INDEX($R:$R,$N87))</f>
        <v/>
      </c>
      <c r="H87" s="34" t="str">
        <f t="array" ref="H87">IF($N87="","",IFERROR(INDEX($T:$T,$N87)/INDEX($O:$O,$N87),""))</f>
        <v/>
      </c>
      <c r="I87" s="33" t="str">
        <f t="array" ref="I87">IF($N87="","",INDEX(Summary!$BA:$BA,$N87))</f>
        <v/>
      </c>
      <c r="J87" s="33" t="str">
        <f t="array" ref="J87">IF($N87="","",INDEX(Summary!$BB:$BB,$N87))</f>
        <v/>
      </c>
      <c r="K87" s="31" t="str">
        <f t="array" ref="K87">IF($N87="","",INDEX(Summary!$BC:$BC,$N87))</f>
        <v/>
      </c>
      <c r="L87" s="35" t="str">
        <f t="array" ref="L87">IF($N87="","",INDEX(Summary!$AY:$AY,$N87))</f>
        <v/>
      </c>
      <c r="N87" t="str">
        <f t="array" ref="N87">IFERROR(_xlfn.AGGREGATE(15,6,ROW($R$3:$R$62)/(($R$3:$R$62&lt;0)*$P$3:$P$62*$Q$3:$Q$62*$U$3:$U$62*$V$3:$V$62),ROWS($N$28:N87)),"")</f>
        <v/>
      </c>
      <c r="Z87" t="str">
        <f t="shared" si="10"/>
        <v/>
      </c>
      <c r="AA87" t="str">
        <f t="shared" si="11"/>
        <v/>
      </c>
    </row>
    <row r="88" spans="1:27">
      <c r="A88" s="30" t="str">
        <f t="array" ref="A88">IF($N88="","",INDEX(Summary!$C:$C,$N88))</f>
        <v/>
      </c>
      <c r="B88" s="31" t="str">
        <f t="array" ref="B88">IF($N88="","",INDEX(Summary!$B:$B,$N88))</f>
        <v/>
      </c>
      <c r="C88" s="31" t="str">
        <f t="array" ref="C88">IF($N88="","",INDEX(Summary!$D:$D,$N88))</f>
        <v/>
      </c>
      <c r="D88" s="32" t="str">
        <f t="array" ref="D88">IF($N88="","",INDEX(Summary!$E:$E,$N88))</f>
        <v/>
      </c>
      <c r="E88" s="33" t="str">
        <f t="array" ref="E88">IF($N88="","",INDEX($O:$O,$N88))</f>
        <v/>
      </c>
      <c r="F88" s="33" t="str">
        <f t="array" ref="F88">IF($N88="","",INDEX($T:$T,$N88))</f>
        <v/>
      </c>
      <c r="G88" s="33" t="str">
        <f t="array" ref="G88">IF($N88="","",INDEX($R:$R,$N88))</f>
        <v/>
      </c>
      <c r="H88" s="34" t="str">
        <f t="array" ref="H88">IF($N88="","",IFERROR(INDEX($T:$T,$N88)/INDEX($O:$O,$N88),""))</f>
        <v/>
      </c>
      <c r="I88" s="33" t="str">
        <f t="array" ref="I88">IF($N88="","",INDEX(Summary!$BA:$BA,$N88))</f>
        <v/>
      </c>
      <c r="J88" s="33" t="str">
        <f t="array" ref="J88">IF($N88="","",INDEX(Summary!$BB:$BB,$N88))</f>
        <v/>
      </c>
      <c r="K88" s="31" t="str">
        <f t="array" ref="K88">IF($N88="","",INDEX(Summary!$BC:$BC,$N88))</f>
        <v/>
      </c>
      <c r="L88" s="35" t="str">
        <f t="array" ref="L88">IF($N88="","",INDEX(Summary!$AY:$AY,$N88))</f>
        <v/>
      </c>
      <c r="N88" t="str">
        <f t="array" ref="N88">IFERROR(_xlfn.AGGREGATE(15,6,ROW($R$3:$R$62)/(($R$3:$R$62&lt;0)*$P$3:$P$62*$Q$3:$Q$62*$U$3:$U$62*$V$3:$V$62),ROWS($N$28:N88)),"")</f>
        <v/>
      </c>
      <c r="Z88" t="str">
        <f t="shared" si="10"/>
        <v/>
      </c>
      <c r="AA88" t="str">
        <f t="shared" si="11"/>
        <v/>
      </c>
    </row>
    <row r="89" spans="1:27">
      <c r="A89" s="30" t="str">
        <f t="array" ref="A89">IF($N89="","",INDEX(Summary!$C:$C,$N89))</f>
        <v/>
      </c>
      <c r="B89" s="31" t="str">
        <f t="array" ref="B89">IF($N89="","",INDEX(Summary!$B:$B,$N89))</f>
        <v/>
      </c>
      <c r="C89" s="31" t="str">
        <f t="array" ref="C89">IF($N89="","",INDEX(Summary!$D:$D,$N89))</f>
        <v/>
      </c>
      <c r="D89" s="32" t="str">
        <f t="array" ref="D89">IF($N89="","",INDEX(Summary!$E:$E,$N89))</f>
        <v/>
      </c>
      <c r="E89" s="33" t="str">
        <f t="array" ref="E89">IF($N89="","",INDEX($O:$O,$N89))</f>
        <v/>
      </c>
      <c r="F89" s="33" t="str">
        <f t="array" ref="F89">IF($N89="","",INDEX($T:$T,$N89))</f>
        <v/>
      </c>
      <c r="G89" s="33" t="str">
        <f t="array" ref="G89">IF($N89="","",INDEX($R:$R,$N89))</f>
        <v/>
      </c>
      <c r="H89" s="34" t="str">
        <f t="array" ref="H89">IF($N89="","",IFERROR(INDEX($T:$T,$N89)/INDEX($O:$O,$N89),""))</f>
        <v/>
      </c>
      <c r="I89" s="33" t="str">
        <f t="array" ref="I89">IF($N89="","",INDEX(Summary!$BA:$BA,$N89))</f>
        <v/>
      </c>
      <c r="J89" s="33" t="str">
        <f t="array" ref="J89">IF($N89="","",INDEX(Summary!$BB:$BB,$N89))</f>
        <v/>
      </c>
      <c r="K89" s="31" t="str">
        <f t="array" ref="K89">IF($N89="","",INDEX(Summary!$BC:$BC,$N89))</f>
        <v/>
      </c>
      <c r="L89" s="35" t="str">
        <f t="array" ref="L89">IF($N89="","",INDEX(Summary!$AY:$AY,$N89))</f>
        <v/>
      </c>
      <c r="N89" t="str">
        <f t="array" ref="N89">IFERROR(_xlfn.AGGREGATE(15,6,ROW($R$3:$R$62)/(($R$3:$R$62&lt;0)*$P$3:$P$62*$Q$3:$Q$62*$U$3:$U$62*$V$3:$V$62),ROWS($N$28:N89)),"")</f>
        <v/>
      </c>
      <c r="Z89" t="str">
        <f t="shared" si="10"/>
        <v/>
      </c>
      <c r="AA89" t="str">
        <f t="shared" si="11"/>
        <v/>
      </c>
    </row>
    <row r="90" spans="1:27">
      <c r="A90" s="30" t="str">
        <f t="array" ref="A90">IF($N90="","",INDEX(Summary!$C:$C,$N90))</f>
        <v/>
      </c>
      <c r="B90" s="31" t="str">
        <f t="array" ref="B90">IF($N90="","",INDEX(Summary!$B:$B,$N90))</f>
        <v/>
      </c>
      <c r="C90" s="31" t="str">
        <f t="array" ref="C90">IF($N90="","",INDEX(Summary!$D:$D,$N90))</f>
        <v/>
      </c>
      <c r="D90" s="32" t="str">
        <f t="array" ref="D90">IF($N90="","",INDEX(Summary!$E:$E,$N90))</f>
        <v/>
      </c>
      <c r="E90" s="33" t="str">
        <f t="array" ref="E90">IF($N90="","",INDEX($O:$O,$N90))</f>
        <v/>
      </c>
      <c r="F90" s="33" t="str">
        <f t="array" ref="F90">IF($N90="","",INDEX($T:$T,$N90))</f>
        <v/>
      </c>
      <c r="G90" s="33" t="str">
        <f t="array" ref="G90">IF($N90="","",INDEX($R:$R,$N90))</f>
        <v/>
      </c>
      <c r="H90" s="34" t="str">
        <f t="array" ref="H90">IF($N90="","",IFERROR(INDEX($T:$T,$N90)/INDEX($O:$O,$N90),""))</f>
        <v/>
      </c>
      <c r="I90" s="33" t="str">
        <f t="array" ref="I90">IF($N90="","",INDEX(Summary!$BA:$BA,$N90))</f>
        <v/>
      </c>
      <c r="J90" s="33" t="str">
        <f t="array" ref="J90">IF($N90="","",INDEX(Summary!$BB:$BB,$N90))</f>
        <v/>
      </c>
      <c r="K90" s="31" t="str">
        <f t="array" ref="K90">IF($N90="","",INDEX(Summary!$BC:$BC,$N90))</f>
        <v/>
      </c>
      <c r="L90" s="35" t="str">
        <f t="array" ref="L90">IF($N90="","",INDEX(Summary!$AY:$AY,$N90))</f>
        <v/>
      </c>
      <c r="N90" t="str">
        <f t="array" ref="N90">IFERROR(_xlfn.AGGREGATE(15,6,ROW($R$3:$R$62)/(($R$3:$R$62&lt;0)*$P$3:$P$62*$Q$3:$Q$62*$U$3:$U$62*$V$3:$V$62),ROWS($N$28:N90)),"")</f>
        <v/>
      </c>
      <c r="Z90" t="str">
        <f t="shared" si="10"/>
        <v/>
      </c>
      <c r="AA90" t="str">
        <f t="shared" si="11"/>
        <v/>
      </c>
    </row>
    <row r="91" spans="1:27">
      <c r="A91" s="30" t="str">
        <f t="array" ref="A91">IF($N91="","",INDEX(Summary!$C:$C,$N91))</f>
        <v/>
      </c>
      <c r="B91" s="31" t="str">
        <f t="array" ref="B91">IF($N91="","",INDEX(Summary!$B:$B,$N91))</f>
        <v/>
      </c>
      <c r="C91" s="31" t="str">
        <f t="array" ref="C91">IF($N91="","",INDEX(Summary!$D:$D,$N91))</f>
        <v/>
      </c>
      <c r="D91" s="32" t="str">
        <f t="array" ref="D91">IF($N91="","",INDEX(Summary!$E:$E,$N91))</f>
        <v/>
      </c>
      <c r="E91" s="33" t="str">
        <f t="array" ref="E91">IF($N91="","",INDEX($O:$O,$N91))</f>
        <v/>
      </c>
      <c r="F91" s="33" t="str">
        <f t="array" ref="F91">IF($N91="","",INDEX($T:$T,$N91))</f>
        <v/>
      </c>
      <c r="G91" s="33" t="str">
        <f t="array" ref="G91">IF($N91="","",INDEX($R:$R,$N91))</f>
        <v/>
      </c>
      <c r="H91" s="34" t="str">
        <f t="array" ref="H91">IF($N91="","",IFERROR(INDEX($T:$T,$N91)/INDEX($O:$O,$N91),""))</f>
        <v/>
      </c>
      <c r="I91" s="33" t="str">
        <f t="array" ref="I91">IF($N91="","",INDEX(Summary!$BA:$BA,$N91))</f>
        <v/>
      </c>
      <c r="J91" s="33" t="str">
        <f t="array" ref="J91">IF($N91="","",INDEX(Summary!$BB:$BB,$N91))</f>
        <v/>
      </c>
      <c r="K91" s="31" t="str">
        <f t="array" ref="K91">IF($N91="","",INDEX(Summary!$BC:$BC,$N91))</f>
        <v/>
      </c>
      <c r="L91" s="35" t="str">
        <f t="array" ref="L91">IF($N91="","",INDEX(Summary!$AY:$AY,$N91))</f>
        <v/>
      </c>
      <c r="N91" t="str">
        <f t="array" ref="N91">IFERROR(_xlfn.AGGREGATE(15,6,ROW($R$3:$R$62)/(($R$3:$R$62&lt;0)*$P$3:$P$62*$Q$3:$Q$62*$U$3:$U$62*$V$3:$V$62),ROWS($N$28:N91)),"")</f>
        <v/>
      </c>
      <c r="Z91" t="str">
        <f t="shared" si="10"/>
        <v/>
      </c>
      <c r="AA91" t="str">
        <f t="shared" si="11"/>
        <v/>
      </c>
    </row>
    <row r="92" spans="1:27">
      <c r="A92" s="30" t="str">
        <f t="array" ref="A92">IF($N92="","",INDEX(Summary!$C:$C,$N92))</f>
        <v/>
      </c>
      <c r="B92" s="31" t="str">
        <f t="array" ref="B92">IF($N92="","",INDEX(Summary!$B:$B,$N92))</f>
        <v/>
      </c>
      <c r="C92" s="31" t="str">
        <f t="array" ref="C92">IF($N92="","",INDEX(Summary!$D:$D,$N92))</f>
        <v/>
      </c>
      <c r="D92" s="32" t="str">
        <f t="array" ref="D92">IF($N92="","",INDEX(Summary!$E:$E,$N92))</f>
        <v/>
      </c>
      <c r="E92" s="33" t="str">
        <f t="array" ref="E92">IF($N92="","",INDEX($O:$O,$N92))</f>
        <v/>
      </c>
      <c r="F92" s="33" t="str">
        <f t="array" ref="F92">IF($N92="","",INDEX($T:$T,$N92))</f>
        <v/>
      </c>
      <c r="G92" s="33" t="str">
        <f t="array" ref="G92">IF($N92="","",INDEX($R:$R,$N92))</f>
        <v/>
      </c>
      <c r="H92" s="34" t="str">
        <f t="array" ref="H92">IF($N92="","",IFERROR(INDEX($T:$T,$N92)/INDEX($O:$O,$N92),""))</f>
        <v/>
      </c>
      <c r="I92" s="33" t="str">
        <f t="array" ref="I92">IF($N92="","",INDEX(Summary!$BA:$BA,$N92))</f>
        <v/>
      </c>
      <c r="J92" s="33" t="str">
        <f t="array" ref="J92">IF($N92="","",INDEX(Summary!$BB:$BB,$N92))</f>
        <v/>
      </c>
      <c r="K92" s="31" t="str">
        <f t="array" ref="K92">IF($N92="","",INDEX(Summary!$BC:$BC,$N92))</f>
        <v/>
      </c>
      <c r="L92" s="35" t="str">
        <f t="array" ref="L92">IF($N92="","",INDEX(Summary!$AY:$AY,$N92))</f>
        <v/>
      </c>
      <c r="N92" t="str">
        <f t="array" ref="N92">IFERROR(_xlfn.AGGREGATE(15,6,ROW($R$3:$R$62)/(($R$3:$R$62&lt;0)*$P$3:$P$62*$Q$3:$Q$62*$U$3:$U$62*$V$3:$V$62),ROWS($N$28:N92)),"")</f>
        <v/>
      </c>
      <c r="Z92" t="str">
        <f t="shared" si="10"/>
        <v/>
      </c>
      <c r="AA92" t="str">
        <f t="shared" si="11"/>
        <v/>
      </c>
    </row>
    <row r="93" spans="1:27">
      <c r="A93" s="30" t="str">
        <f t="array" ref="A93">IF($N93="","",INDEX(Summary!$C:$C,$N93))</f>
        <v/>
      </c>
      <c r="B93" s="31" t="str">
        <f t="array" ref="B93">IF($N93="","",INDEX(Summary!$B:$B,$N93))</f>
        <v/>
      </c>
      <c r="C93" s="31" t="str">
        <f t="array" ref="C93">IF($N93="","",INDEX(Summary!$D:$D,$N93))</f>
        <v/>
      </c>
      <c r="D93" s="32" t="str">
        <f t="array" ref="D93">IF($N93="","",INDEX(Summary!$E:$E,$N93))</f>
        <v/>
      </c>
      <c r="E93" s="33" t="str">
        <f t="array" ref="E93">IF($N93="","",INDEX($O:$O,$N93))</f>
        <v/>
      </c>
      <c r="F93" s="33" t="str">
        <f t="array" ref="F93">IF($N93="","",INDEX($T:$T,$N93))</f>
        <v/>
      </c>
      <c r="G93" s="33" t="str">
        <f t="array" ref="G93">IF($N93="","",INDEX($R:$R,$N93))</f>
        <v/>
      </c>
      <c r="H93" s="34" t="str">
        <f t="array" ref="H93">IF($N93="","",IFERROR(INDEX($T:$T,$N93)/INDEX($O:$O,$N93),""))</f>
        <v/>
      </c>
      <c r="I93" s="33" t="str">
        <f t="array" ref="I93">IF($N93="","",INDEX(Summary!$BA:$BA,$N93))</f>
        <v/>
      </c>
      <c r="J93" s="33" t="str">
        <f t="array" ref="J93">IF($N93="","",INDEX(Summary!$BB:$BB,$N93))</f>
        <v/>
      </c>
      <c r="K93" s="31" t="str">
        <f t="array" ref="K93">IF($N93="","",INDEX(Summary!$BC:$BC,$N93))</f>
        <v/>
      </c>
      <c r="L93" s="35" t="str">
        <f t="array" ref="L93">IF($N93="","",INDEX(Summary!$AY:$AY,$N93))</f>
        <v/>
      </c>
      <c r="N93" t="str">
        <f t="array" ref="N93">IFERROR(_xlfn.AGGREGATE(15,6,ROW($R$3:$R$62)/(($R$3:$R$62&lt;0)*$P$3:$P$62*$Q$3:$Q$62*$U$3:$U$62*$V$3:$V$62),ROWS($N$28:N93)),"")</f>
        <v/>
      </c>
      <c r="Z93" t="str">
        <f t="shared" si="10"/>
        <v/>
      </c>
      <c r="AA93" t="str">
        <f t="shared" si="11"/>
        <v/>
      </c>
    </row>
    <row r="94" spans="1:27">
      <c r="A94" s="30" t="str">
        <f t="array" ref="A94">IF($N94="","",INDEX(Summary!$C:$C,$N94))</f>
        <v/>
      </c>
      <c r="B94" s="31" t="str">
        <f t="array" ref="B94">IF($N94="","",INDEX(Summary!$B:$B,$N94))</f>
        <v/>
      </c>
      <c r="C94" s="31" t="str">
        <f t="array" ref="C94">IF($N94="","",INDEX(Summary!$D:$D,$N94))</f>
        <v/>
      </c>
      <c r="D94" s="32" t="str">
        <f t="array" ref="D94">IF($N94="","",INDEX(Summary!$E:$E,$N94))</f>
        <v/>
      </c>
      <c r="E94" s="33" t="str">
        <f t="array" ref="E94">IF($N94="","",INDEX($O:$O,$N94))</f>
        <v/>
      </c>
      <c r="F94" s="33" t="str">
        <f t="array" ref="F94">IF($N94="","",INDEX($T:$T,$N94))</f>
        <v/>
      </c>
      <c r="G94" s="33" t="str">
        <f t="array" ref="G94">IF($N94="","",INDEX($R:$R,$N94))</f>
        <v/>
      </c>
      <c r="H94" s="34" t="str">
        <f t="array" ref="H94">IF($N94="","",IFERROR(INDEX($T:$T,$N94)/INDEX($O:$O,$N94),""))</f>
        <v/>
      </c>
      <c r="I94" s="33" t="str">
        <f t="array" ref="I94">IF($N94="","",INDEX(Summary!$BA:$BA,$N94))</f>
        <v/>
      </c>
      <c r="J94" s="33" t="str">
        <f t="array" ref="J94">IF($N94="","",INDEX(Summary!$BB:$BB,$N94))</f>
        <v/>
      </c>
      <c r="K94" s="31" t="str">
        <f t="array" ref="K94">IF($N94="","",INDEX(Summary!$BC:$BC,$N94))</f>
        <v/>
      </c>
      <c r="L94" s="35" t="str">
        <f t="array" ref="L94">IF($N94="","",INDEX(Summary!$AY:$AY,$N94))</f>
        <v/>
      </c>
      <c r="N94" t="str">
        <f t="array" ref="N94">IFERROR(_xlfn.AGGREGATE(15,6,ROW($R$3:$R$62)/(($R$3:$R$62&lt;0)*$P$3:$P$62*$Q$3:$Q$62*$U$3:$U$62*$V$3:$V$62),ROWS($N$28:N94)),"")</f>
        <v/>
      </c>
      <c r="Z94" t="str">
        <f t="shared" si="10"/>
        <v/>
      </c>
      <c r="AA94" t="str">
        <f t="shared" si="11"/>
        <v/>
      </c>
    </row>
    <row r="95" spans="1:27">
      <c r="A95" s="30" t="str">
        <f t="array" ref="A95">IF($N95="","",INDEX(Summary!$C:$C,$N95))</f>
        <v/>
      </c>
      <c r="B95" s="31" t="str">
        <f t="array" ref="B95">IF($N95="","",INDEX(Summary!$B:$B,$N95))</f>
        <v/>
      </c>
      <c r="C95" s="31" t="str">
        <f t="array" ref="C95">IF($N95="","",INDEX(Summary!$D:$D,$N95))</f>
        <v/>
      </c>
      <c r="D95" s="32" t="str">
        <f t="array" ref="D95">IF($N95="","",INDEX(Summary!$E:$E,$N95))</f>
        <v/>
      </c>
      <c r="E95" s="33" t="str">
        <f t="array" ref="E95">IF($N95="","",INDEX($O:$O,$N95))</f>
        <v/>
      </c>
      <c r="F95" s="33" t="str">
        <f t="array" ref="F95">IF($N95="","",INDEX($T:$T,$N95))</f>
        <v/>
      </c>
      <c r="G95" s="33" t="str">
        <f t="array" ref="G95">IF($N95="","",INDEX($R:$R,$N95))</f>
        <v/>
      </c>
      <c r="H95" s="34" t="str">
        <f t="array" ref="H95">IF($N95="","",IFERROR(INDEX($T:$T,$N95)/INDEX($O:$O,$N95),""))</f>
        <v/>
      </c>
      <c r="I95" s="33" t="str">
        <f t="array" ref="I95">IF($N95="","",INDEX(Summary!$BA:$BA,$N95))</f>
        <v/>
      </c>
      <c r="J95" s="33" t="str">
        <f t="array" ref="J95">IF($N95="","",INDEX(Summary!$BB:$BB,$N95))</f>
        <v/>
      </c>
      <c r="K95" s="31" t="str">
        <f t="array" ref="K95">IF($N95="","",INDEX(Summary!$BC:$BC,$N95))</f>
        <v/>
      </c>
      <c r="L95" s="35" t="str">
        <f t="array" ref="L95">IF($N95="","",INDEX(Summary!$AY:$AY,$N95))</f>
        <v/>
      </c>
      <c r="N95" t="str">
        <f t="array" ref="N95">IFERROR(_xlfn.AGGREGATE(15,6,ROW($R$3:$R$62)/(($R$3:$R$62&lt;0)*$P$3:$P$62*$Q$3:$Q$62*$U$3:$U$62*$V$3:$V$62),ROWS($N$28:N95)),"")</f>
        <v/>
      </c>
      <c r="Z95" t="str">
        <f t="shared" si="10"/>
        <v/>
      </c>
      <c r="AA95" t="str">
        <f t="shared" si="11"/>
        <v/>
      </c>
    </row>
    <row r="96" spans="1:27">
      <c r="A96" s="30" t="str">
        <f t="array" ref="A96">IF($N96="","",INDEX(Summary!$C:$C,$N96))</f>
        <v/>
      </c>
      <c r="B96" s="31" t="str">
        <f t="array" ref="B96">IF($N96="","",INDEX(Summary!$B:$B,$N96))</f>
        <v/>
      </c>
      <c r="C96" s="31" t="str">
        <f t="array" ref="C96">IF($N96="","",INDEX(Summary!$D:$D,$N96))</f>
        <v/>
      </c>
      <c r="D96" s="31" t="str">
        <f t="array" ref="D96">IF($N96="","",INDEX(Summary!$E:$E,$N96))</f>
        <v/>
      </c>
      <c r="E96" s="33" t="str">
        <f t="array" ref="E96">IF($N96="","",INDEX($O:$O,$N96))</f>
        <v/>
      </c>
      <c r="F96" s="33" t="str">
        <f t="array" ref="F96">IF($N96="","",INDEX($T:$T,$N96))</f>
        <v/>
      </c>
      <c r="G96" s="33" t="str">
        <f t="array" ref="G96">IF($N96="","",INDEX($R:$R,$N96))</f>
        <v/>
      </c>
      <c r="H96" s="34" t="str">
        <f t="array" ref="H96">IF($N96="","",IFERROR(INDEX($T:$T,$N96)/INDEX($O:$O,$N96),""))</f>
        <v/>
      </c>
      <c r="I96" s="33" t="str">
        <f t="array" ref="I96">IF($N96="","",INDEX(Summary!$BA:$BA,$N96))</f>
        <v/>
      </c>
      <c r="J96" s="33" t="str">
        <f t="array" ref="J96">IF($N96="","",INDEX(Summary!$BB:$BB,$N96))</f>
        <v/>
      </c>
      <c r="K96" s="31" t="str">
        <f t="array" ref="K96">IF($N96="","",INDEX(Summary!$BC:$BC,$N96))</f>
        <v/>
      </c>
      <c r="L96" s="35" t="str">
        <f t="array" ref="L96">IF($N96="","",INDEX(Summary!$AY:$AY,$N96))</f>
        <v/>
      </c>
      <c r="M96" s="38"/>
    </row>
    <row r="97" spans="1:30">
      <c r="A97" s="38"/>
      <c r="B97" s="38"/>
      <c r="C97" s="38"/>
      <c r="D97" s="38"/>
      <c r="E97" s="38"/>
      <c r="F97" s="38"/>
      <c r="G97" s="38"/>
      <c r="I97" s="38"/>
      <c r="J97" s="38"/>
      <c r="K97" s="38"/>
      <c r="L97" s="38"/>
      <c r="M97" s="38"/>
    </row>
    <row r="98" spans="1:30" ht="22" customHeight="1">
      <c r="A98" s="1743" t="s">
        <v>287</v>
      </c>
      <c r="B98" s="1743"/>
      <c r="C98" s="1743"/>
      <c r="D98" s="1743"/>
      <c r="E98" s="1743"/>
      <c r="F98" s="1743"/>
      <c r="G98" s="1743"/>
      <c r="H98" s="1743"/>
      <c r="I98" s="1743"/>
      <c r="J98" s="1743"/>
      <c r="K98" s="1743"/>
      <c r="L98" s="1743"/>
      <c r="M98" s="38"/>
      <c r="AC98" t="s">
        <v>2</v>
      </c>
      <c r="AD98" t="s">
        <v>278</v>
      </c>
    </row>
    <row r="99" spans="1:30">
      <c r="A99" s="38"/>
      <c r="B99" s="38"/>
      <c r="C99" s="38"/>
      <c r="D99" s="38"/>
      <c r="E99" s="38"/>
      <c r="F99" s="38"/>
      <c r="G99" s="38"/>
      <c r="I99" s="38"/>
      <c r="J99" s="38"/>
      <c r="K99" s="38"/>
      <c r="L99" s="38"/>
      <c r="M99" s="38"/>
      <c r="AC99" t="str">
        <f t="shared" ref="AC99:AC104" si="12">A13</f>
        <v>Atta</v>
      </c>
      <c r="AD99">
        <f t="shared" ref="AD99:AD104" si="13">D13</f>
        <v>0.8127988588656736</v>
      </c>
    </row>
    <row r="100" spans="1:30" ht="14.5">
      <c r="A100" s="1744" t="s">
        <v>288</v>
      </c>
      <c r="B100" s="1744"/>
      <c r="C100" s="1744"/>
      <c r="D100" s="38"/>
      <c r="E100" s="38"/>
      <c r="F100" s="38"/>
      <c r="G100" s="38"/>
      <c r="I100" s="38"/>
      <c r="J100" s="38"/>
      <c r="K100" s="38"/>
      <c r="L100" s="38"/>
      <c r="M100" s="38"/>
      <c r="AC100" t="str">
        <f t="shared" si="12"/>
        <v>Honey</v>
      </c>
      <c r="AD100" t="str">
        <f t="shared" si="13"/>
        <v/>
      </c>
    </row>
    <row r="101" spans="1:30">
      <c r="A101" s="40" t="s">
        <v>289</v>
      </c>
      <c r="B101" s="40"/>
      <c r="C101" s="41">
        <v>30</v>
      </c>
      <c r="D101" s="38"/>
      <c r="E101" s="38"/>
      <c r="F101" s="38"/>
      <c r="G101" s="38"/>
      <c r="I101" s="38"/>
      <c r="J101" s="38"/>
      <c r="K101" s="38"/>
      <c r="L101" s="38"/>
      <c r="M101" s="38"/>
      <c r="AC101" t="str">
        <f t="shared" si="12"/>
        <v>Jaggery</v>
      </c>
      <c r="AD101" t="str">
        <f t="shared" si="13"/>
        <v/>
      </c>
    </row>
    <row r="102" spans="1:30">
      <c r="A102" s="40" t="s">
        <v>290</v>
      </c>
      <c r="B102" s="40"/>
      <c r="C102" s="41">
        <f ca="1">MIN($C$101,MAX(1,NETWORKDAYS.INTL(Summary!$P$2,TODAY(),11)))</f>
        <v>30</v>
      </c>
      <c r="D102" s="38"/>
      <c r="E102" s="38"/>
      <c r="F102" s="38"/>
      <c r="G102" s="38"/>
      <c r="I102" s="38"/>
      <c r="J102" s="38"/>
      <c r="K102" s="38"/>
      <c r="L102" s="38"/>
      <c r="M102" s="38"/>
      <c r="AC102" t="str">
        <f t="shared" si="12"/>
        <v>MG</v>
      </c>
      <c r="AD102" t="str">
        <f t="shared" si="13"/>
        <v/>
      </c>
    </row>
    <row r="103" spans="1:30">
      <c r="A103" s="40" t="s">
        <v>291</v>
      </c>
      <c r="B103" s="40"/>
      <c r="C103" s="42">
        <f ca="1">MAX(C101-C102,0)</f>
        <v>0</v>
      </c>
      <c r="D103" s="38"/>
      <c r="E103" s="38"/>
      <c r="F103" s="38"/>
      <c r="G103" s="38"/>
      <c r="I103" s="38"/>
      <c r="J103" s="38"/>
      <c r="K103" s="38"/>
      <c r="L103" s="38"/>
      <c r="M103" s="38"/>
      <c r="AC103" t="str">
        <f t="shared" si="12"/>
        <v>Oil</v>
      </c>
      <c r="AD103">
        <f t="shared" si="13"/>
        <v>0.98004403071749269</v>
      </c>
    </row>
    <row r="104" spans="1:30">
      <c r="A104" s="40" t="s">
        <v>292</v>
      </c>
      <c r="B104" s="40"/>
      <c r="C104" s="43">
        <f>$A$6</f>
        <v>174571</v>
      </c>
      <c r="D104" s="38"/>
      <c r="E104" s="38"/>
      <c r="F104" s="38"/>
      <c r="G104" s="38"/>
      <c r="I104" s="38"/>
      <c r="J104" s="38"/>
      <c r="K104" s="38"/>
      <c r="L104" s="38"/>
      <c r="M104" s="38"/>
      <c r="AC104" t="str">
        <f t="shared" si="12"/>
        <v>Raw_Agri</v>
      </c>
      <c r="AD104">
        <f t="shared" si="13"/>
        <v>0.61723831784167704</v>
      </c>
    </row>
    <row r="105" spans="1:30">
      <c r="A105" s="40" t="s">
        <v>293</v>
      </c>
      <c r="B105" s="40"/>
      <c r="C105" s="43">
        <f>$C$6</f>
        <v>140745.79999999999</v>
      </c>
      <c r="D105" s="38"/>
      <c r="E105" s="38"/>
      <c r="F105" s="38"/>
      <c r="G105" s="38"/>
      <c r="I105" s="38"/>
      <c r="J105" s="38"/>
      <c r="K105" s="38"/>
      <c r="L105" s="38"/>
      <c r="M105" s="38"/>
    </row>
    <row r="106" spans="1:30">
      <c r="A106" s="40" t="s">
        <v>294</v>
      </c>
      <c r="B106" s="40"/>
      <c r="C106" s="43">
        <f>MAX($A$6-$C$6,0)</f>
        <v>33825.200000000012</v>
      </c>
      <c r="D106" s="38"/>
      <c r="E106" s="38"/>
      <c r="F106" s="38"/>
      <c r="G106" s="38"/>
      <c r="I106" s="38"/>
      <c r="J106" s="38"/>
      <c r="K106" s="38"/>
      <c r="L106" s="38"/>
      <c r="M106" s="38"/>
    </row>
    <row r="107" spans="1:30">
      <c r="A107" s="40" t="s">
        <v>295</v>
      </c>
      <c r="B107" s="40"/>
      <c r="C107" s="43">
        <f ca="1">IFERROR($C$6/C102,0)</f>
        <v>4691.5266666666666</v>
      </c>
      <c r="D107" s="38"/>
      <c r="E107" s="38"/>
      <c r="F107" s="38"/>
      <c r="G107" s="38"/>
      <c r="I107" s="38"/>
      <c r="J107" s="38"/>
      <c r="K107" s="38"/>
      <c r="L107" s="38"/>
      <c r="M107" s="38"/>
      <c r="AC107" t="s">
        <v>1</v>
      </c>
      <c r="AD107" t="s">
        <v>273</v>
      </c>
    </row>
    <row r="108" spans="1:30">
      <c r="A108" s="40" t="s">
        <v>296</v>
      </c>
      <c r="B108" s="40"/>
      <c r="C108" s="43">
        <f ca="1">IFERROR(C106/C103,0)</f>
        <v>0</v>
      </c>
      <c r="D108" s="38"/>
      <c r="E108" s="38"/>
      <c r="F108" s="38"/>
      <c r="G108" s="38"/>
      <c r="I108" s="38"/>
      <c r="J108" s="38"/>
      <c r="K108" s="38"/>
      <c r="L108" s="38"/>
      <c r="M108" s="38"/>
      <c r="AC108" t="str">
        <f t="shared" ref="AC108:AC117" si="14">IFERROR(INDEX($D$28:$D$95,MATCH(LARGE($AA$28:$AA$95,ROW()-107),$AA$28:$AA$95,0)),"")</f>
        <v>Khapli protein atta 2kg</v>
      </c>
      <c r="AD108">
        <f t="shared" ref="AD108:AD117" si="15">IFERROR(LARGE($AA$28:$AA$95,ROW()-107),"")</f>
        <v>12157</v>
      </c>
    </row>
    <row r="109" spans="1:30">
      <c r="A109" s="40" t="s">
        <v>297</v>
      </c>
      <c r="B109" s="40"/>
      <c r="C109" s="43">
        <f ca="1">C107*C101</f>
        <v>140745.79999999999</v>
      </c>
      <c r="D109" s="38"/>
      <c r="E109" s="38"/>
      <c r="F109" s="38"/>
      <c r="G109" s="38"/>
      <c r="I109" s="38"/>
      <c r="J109" s="38"/>
      <c r="K109" s="38"/>
      <c r="L109" s="38"/>
      <c r="M109" s="38"/>
      <c r="AC109" t="str">
        <f t="shared" si="14"/>
        <v>Jowar atta 500</v>
      </c>
      <c r="AD109">
        <f t="shared" si="15"/>
        <v>6095</v>
      </c>
    </row>
    <row r="110" spans="1:30">
      <c r="A110" s="40" t="s">
        <v>298</v>
      </c>
      <c r="B110" s="40"/>
      <c r="C110" s="44">
        <f ca="1">IFERROR(C109/$A$6,0)</f>
        <v>0.80623814952082529</v>
      </c>
      <c r="D110" s="38"/>
      <c r="E110" s="38"/>
      <c r="F110" s="38"/>
      <c r="G110" s="38"/>
      <c r="I110" s="38"/>
      <c r="J110" s="38"/>
      <c r="K110" s="38"/>
      <c r="L110" s="38"/>
      <c r="M110" s="38"/>
      <c r="AC110" t="str">
        <f t="shared" si="14"/>
        <v>Jowar Atta (Stoneground) - 2kg</v>
      </c>
      <c r="AD110">
        <f t="shared" si="15"/>
        <v>1780</v>
      </c>
    </row>
    <row r="111" spans="1:30">
      <c r="A111" s="40" t="s">
        <v>234</v>
      </c>
      <c r="B111" s="40"/>
      <c r="C111" s="45" t="str">
        <f ca="1">IF($A$6="","-",IF(C107&gt;=C108,"ON TRACK","BEHIND"))</f>
        <v>ON TRACK</v>
      </c>
      <c r="D111" s="38"/>
      <c r="E111" s="38"/>
      <c r="F111" s="38"/>
      <c r="G111" s="38"/>
      <c r="I111" s="38"/>
      <c r="J111" s="38"/>
      <c r="K111" s="38"/>
      <c r="L111" s="38"/>
      <c r="M111" s="38"/>
      <c r="AC111" t="str">
        <f t="shared" si="14"/>
        <v>Jowar atta 910g</v>
      </c>
      <c r="AD111">
        <f t="shared" si="15"/>
        <v>387</v>
      </c>
    </row>
    <row r="112" spans="1:30">
      <c r="A112" s="38"/>
      <c r="B112" s="38"/>
      <c r="C112" s="38"/>
      <c r="D112" s="38"/>
      <c r="E112" s="38"/>
      <c r="F112" s="38"/>
      <c r="G112" s="38"/>
      <c r="I112" s="38"/>
      <c r="J112" s="38"/>
      <c r="K112" s="38"/>
      <c r="L112" s="38"/>
      <c r="M112" s="38"/>
      <c r="AC112" t="str">
        <f t="shared" si="14"/>
        <v/>
      </c>
      <c r="AD112" t="str">
        <f t="shared" si="15"/>
        <v/>
      </c>
    </row>
    <row r="113" spans="1:31">
      <c r="A113" s="38"/>
      <c r="B113" s="38"/>
      <c r="C113" s="38"/>
      <c r="D113" s="38"/>
      <c r="E113" s="38"/>
      <c r="F113" s="38"/>
      <c r="G113" s="38"/>
      <c r="I113" s="38"/>
      <c r="J113" s="38"/>
      <c r="K113" s="38"/>
      <c r="L113" s="38"/>
      <c r="M113" s="38"/>
      <c r="AC113" t="str">
        <f t="shared" si="14"/>
        <v/>
      </c>
      <c r="AD113" t="str">
        <f t="shared" si="15"/>
        <v/>
      </c>
    </row>
    <row r="114" spans="1:31" ht="14.5">
      <c r="A114" s="1744" t="s">
        <v>299</v>
      </c>
      <c r="B114" s="1744"/>
      <c r="C114" s="1744"/>
      <c r="D114" s="1744"/>
      <c r="E114" s="38"/>
      <c r="F114" s="38"/>
      <c r="G114" s="38"/>
      <c r="I114" s="38"/>
      <c r="J114" s="38"/>
      <c r="K114" s="38"/>
      <c r="L114" s="38"/>
      <c r="M114" s="38"/>
      <c r="AC114" t="str">
        <f t="shared" si="14"/>
        <v/>
      </c>
      <c r="AD114" t="str">
        <f t="shared" si="15"/>
        <v/>
      </c>
    </row>
    <row r="115" spans="1:31">
      <c r="A115" s="1740" t="s">
        <v>1</v>
      </c>
      <c r="B115" s="1740"/>
      <c r="C115" s="46" t="s">
        <v>2</v>
      </c>
      <c r="D115" s="46" t="s">
        <v>273</v>
      </c>
      <c r="E115" s="38"/>
      <c r="F115" s="38"/>
      <c r="G115" s="38"/>
      <c r="I115" s="38"/>
      <c r="J115" s="38"/>
      <c r="K115" s="38"/>
      <c r="L115" s="38"/>
      <c r="M115" s="38"/>
      <c r="AC115" t="str">
        <f t="shared" si="14"/>
        <v/>
      </c>
      <c r="AD115" t="str">
        <f t="shared" si="15"/>
        <v/>
      </c>
    </row>
    <row r="116" spans="1:31">
      <c r="A116" s="1738" t="str">
        <f t="shared" ref="A116:A125" si="16">IFERROR(INDEX($D$28:$D$95,MATCH(LARGE($Z$28:$Z$95,ROW()-115),$Z$28:$Z$95,0)),"")</f>
        <v>Khapli protein atta 2kg</v>
      </c>
      <c r="B116" s="1738"/>
      <c r="C116" s="40" t="str">
        <f t="shared" ref="C116:C125" si="17">IFERROR(INDEX($B$28:$B$95,MATCH(LARGE($Z$28:$Z$95,ROW()-115),$Z$28:$Z$95,0)),"")</f>
        <v>Atta</v>
      </c>
      <c r="D116" s="47">
        <f t="shared" ref="D116:D125" si="18">IFERROR(LARGE($Z$28:$Z$95,ROW()-115),"")</f>
        <v>12157</v>
      </c>
      <c r="E116" s="38"/>
      <c r="F116" s="38"/>
      <c r="G116" s="38"/>
      <c r="I116" s="38"/>
      <c r="J116" s="38"/>
      <c r="K116" s="38"/>
      <c r="L116" s="38"/>
      <c r="M116" s="38"/>
      <c r="AC116" t="str">
        <f t="shared" si="14"/>
        <v/>
      </c>
      <c r="AD116" t="str">
        <f t="shared" si="15"/>
        <v/>
      </c>
    </row>
    <row r="117" spans="1:31">
      <c r="A117" s="1738" t="str">
        <f t="shared" si="16"/>
        <v>Jowar atta 500</v>
      </c>
      <c r="B117" s="1738"/>
      <c r="C117" s="40" t="str">
        <f t="shared" si="17"/>
        <v>Atta</v>
      </c>
      <c r="D117" s="47">
        <f t="shared" si="18"/>
        <v>6095</v>
      </c>
      <c r="E117" s="38"/>
      <c r="F117" s="38"/>
      <c r="G117" s="38"/>
      <c r="I117" s="38"/>
      <c r="J117" s="38"/>
      <c r="K117" s="38"/>
      <c r="L117" s="38"/>
      <c r="M117" s="38"/>
      <c r="AC117" t="str">
        <f t="shared" si="14"/>
        <v/>
      </c>
      <c r="AD117" t="str">
        <f t="shared" si="15"/>
        <v/>
      </c>
    </row>
    <row r="118" spans="1:31">
      <c r="A118" s="1738" t="str">
        <f t="shared" si="16"/>
        <v>Jowar Atta (Stoneground) - 2kg</v>
      </c>
      <c r="B118" s="1738"/>
      <c r="C118" s="40" t="str">
        <f t="shared" si="17"/>
        <v>Atta</v>
      </c>
      <c r="D118" s="47">
        <f t="shared" si="18"/>
        <v>1780</v>
      </c>
      <c r="E118" s="38"/>
      <c r="F118" s="38"/>
      <c r="G118" s="38"/>
      <c r="I118" s="38"/>
      <c r="J118" s="38"/>
      <c r="K118" s="38"/>
      <c r="L118" s="38"/>
      <c r="M118" s="38"/>
    </row>
    <row r="119" spans="1:31">
      <c r="A119" s="1738" t="str">
        <f t="shared" si="16"/>
        <v/>
      </c>
      <c r="B119" s="1738"/>
      <c r="C119" s="40" t="str">
        <f t="shared" si="17"/>
        <v/>
      </c>
      <c r="D119" s="47" t="str">
        <f t="shared" si="18"/>
        <v/>
      </c>
      <c r="E119" s="38"/>
      <c r="F119" s="38"/>
      <c r="G119" s="38"/>
      <c r="I119" s="38"/>
      <c r="J119" s="38"/>
      <c r="K119" s="38"/>
      <c r="L119" s="38"/>
      <c r="M119" s="38"/>
    </row>
    <row r="120" spans="1:31">
      <c r="A120" s="1738" t="str">
        <f t="shared" si="16"/>
        <v/>
      </c>
      <c r="B120" s="1738"/>
      <c r="C120" s="40" t="str">
        <f t="shared" si="17"/>
        <v/>
      </c>
      <c r="D120" s="47" t="str">
        <f t="shared" si="18"/>
        <v/>
      </c>
      <c r="E120" s="38"/>
      <c r="F120" s="38"/>
      <c r="G120" s="38"/>
      <c r="I120" s="38"/>
      <c r="J120" s="38"/>
      <c r="K120" s="38"/>
      <c r="L120" s="38"/>
      <c r="M120" s="38"/>
      <c r="AC120" t="s">
        <v>300</v>
      </c>
      <c r="AD120" t="s">
        <v>301</v>
      </c>
      <c r="AE120" t="s">
        <v>302</v>
      </c>
    </row>
    <row r="121" spans="1:31">
      <c r="A121" s="1738" t="str">
        <f t="shared" si="16"/>
        <v/>
      </c>
      <c r="B121" s="1738"/>
      <c r="C121" s="40" t="str">
        <f t="shared" si="17"/>
        <v/>
      </c>
      <c r="D121" s="47" t="str">
        <f t="shared" si="18"/>
        <v/>
      </c>
      <c r="E121" s="38"/>
      <c r="F121" s="38"/>
      <c r="G121" s="38"/>
      <c r="I121" s="38"/>
      <c r="J121" s="38"/>
      <c r="K121" s="38"/>
      <c r="L121" s="38"/>
      <c r="M121" s="38"/>
      <c r="AC121">
        <f t="shared" ref="AC121:AC150" si="19">A130</f>
        <v>1</v>
      </c>
      <c r="AD121">
        <f t="shared" ref="AD121:AD150" si="20">C130</f>
        <v>6537</v>
      </c>
      <c r="AE121">
        <f t="shared" ref="AE121:AE150" si="21">D130</f>
        <v>5819</v>
      </c>
    </row>
    <row r="122" spans="1:31">
      <c r="A122" s="1738" t="str">
        <f t="shared" si="16"/>
        <v/>
      </c>
      <c r="B122" s="1738"/>
      <c r="C122" s="40" t="str">
        <f t="shared" si="17"/>
        <v/>
      </c>
      <c r="D122" s="47" t="str">
        <f t="shared" si="18"/>
        <v/>
      </c>
      <c r="E122" s="38"/>
      <c r="F122" s="38"/>
      <c r="G122" s="38"/>
      <c r="I122" s="38"/>
      <c r="J122" s="38"/>
      <c r="K122" s="38"/>
      <c r="L122" s="38"/>
      <c r="M122" s="38"/>
      <c r="AC122">
        <f t="shared" si="19"/>
        <v>2</v>
      </c>
      <c r="AD122">
        <f t="shared" si="20"/>
        <v>10461</v>
      </c>
      <c r="AE122">
        <f t="shared" si="21"/>
        <v>11638</v>
      </c>
    </row>
    <row r="123" spans="1:31">
      <c r="A123" s="1738" t="str">
        <f t="shared" si="16"/>
        <v/>
      </c>
      <c r="B123" s="1738"/>
      <c r="C123" s="40" t="str">
        <f t="shared" si="17"/>
        <v/>
      </c>
      <c r="D123" s="47" t="str">
        <f t="shared" si="18"/>
        <v/>
      </c>
      <c r="E123" s="38"/>
      <c r="F123" s="38"/>
      <c r="G123" s="38"/>
      <c r="I123" s="38"/>
      <c r="J123" s="38"/>
      <c r="K123" s="38"/>
      <c r="L123" s="38"/>
      <c r="M123" s="38"/>
      <c r="AC123">
        <f t="shared" si="19"/>
        <v>3</v>
      </c>
      <c r="AD123">
        <f t="shared" si="20"/>
        <v>10461</v>
      </c>
      <c r="AE123">
        <f t="shared" si="21"/>
        <v>17457</v>
      </c>
    </row>
    <row r="124" spans="1:31">
      <c r="A124" s="1738" t="str">
        <f t="shared" si="16"/>
        <v/>
      </c>
      <c r="B124" s="1738"/>
      <c r="C124" s="40" t="str">
        <f t="shared" si="17"/>
        <v/>
      </c>
      <c r="D124" s="47" t="str">
        <f t="shared" si="18"/>
        <v/>
      </c>
      <c r="E124" s="38"/>
      <c r="F124" s="38"/>
      <c r="G124" s="38"/>
      <c r="I124" s="38"/>
      <c r="J124" s="38"/>
      <c r="K124" s="38"/>
      <c r="L124" s="38"/>
      <c r="M124" s="38"/>
      <c r="AC124">
        <f t="shared" si="19"/>
        <v>4</v>
      </c>
      <c r="AD124">
        <f t="shared" si="20"/>
        <v>14572</v>
      </c>
      <c r="AE124">
        <f t="shared" si="21"/>
        <v>23276</v>
      </c>
    </row>
    <row r="125" spans="1:31">
      <c r="A125" s="1738" t="str">
        <f t="shared" si="16"/>
        <v/>
      </c>
      <c r="B125" s="1738"/>
      <c r="C125" s="40" t="str">
        <f t="shared" si="17"/>
        <v/>
      </c>
      <c r="D125" s="47" t="str">
        <f t="shared" si="18"/>
        <v/>
      </c>
      <c r="E125" s="38"/>
      <c r="F125" s="38"/>
      <c r="G125" s="38"/>
      <c r="I125" s="38"/>
      <c r="J125" s="38"/>
      <c r="K125" s="38"/>
      <c r="L125" s="38"/>
      <c r="M125" s="38"/>
      <c r="AC125">
        <f t="shared" si="19"/>
        <v>5</v>
      </c>
      <c r="AD125">
        <f t="shared" si="20"/>
        <v>20050</v>
      </c>
      <c r="AE125">
        <f t="shared" si="21"/>
        <v>29095</v>
      </c>
    </row>
    <row r="126" spans="1:31">
      <c r="A126" s="38"/>
      <c r="B126" s="38"/>
      <c r="C126" s="38"/>
      <c r="D126" s="38"/>
      <c r="E126" s="38"/>
      <c r="F126" s="38"/>
      <c r="G126" s="38"/>
      <c r="I126" s="38"/>
      <c r="J126" s="38"/>
      <c r="K126" s="38"/>
      <c r="L126" s="38"/>
      <c r="M126" s="38"/>
      <c r="AC126">
        <f t="shared" si="19"/>
        <v>6</v>
      </c>
      <c r="AD126">
        <f t="shared" si="20"/>
        <v>23096</v>
      </c>
      <c r="AE126">
        <f t="shared" si="21"/>
        <v>34914</v>
      </c>
    </row>
    <row r="127" spans="1:31">
      <c r="A127" s="38"/>
      <c r="B127" s="38"/>
      <c r="C127" s="38"/>
      <c r="D127" s="38"/>
      <c r="E127" s="38"/>
      <c r="F127" s="38"/>
      <c r="G127" s="38"/>
      <c r="I127" s="38"/>
      <c r="J127" s="38"/>
      <c r="K127" s="38"/>
      <c r="L127" s="38"/>
      <c r="M127" s="38"/>
      <c r="AC127">
        <f t="shared" si="19"/>
        <v>7</v>
      </c>
      <c r="AD127">
        <f t="shared" si="20"/>
        <v>26169</v>
      </c>
      <c r="AE127">
        <f t="shared" si="21"/>
        <v>40733</v>
      </c>
    </row>
    <row r="128" spans="1:31" ht="14.5">
      <c r="A128" s="1739" t="s">
        <v>303</v>
      </c>
      <c r="B128" s="1739"/>
      <c r="C128" s="1739"/>
      <c r="D128" s="1739"/>
      <c r="E128" s="1739"/>
      <c r="F128" s="38"/>
      <c r="G128" s="38"/>
      <c r="I128" s="38"/>
      <c r="J128" s="38"/>
      <c r="K128" s="38"/>
      <c r="L128" s="38"/>
      <c r="M128" s="38"/>
      <c r="AC128">
        <f t="shared" si="19"/>
        <v>8</v>
      </c>
      <c r="AD128">
        <f t="shared" si="20"/>
        <v>41114</v>
      </c>
      <c r="AE128">
        <f t="shared" si="21"/>
        <v>46552</v>
      </c>
    </row>
    <row r="129" spans="1:31">
      <c r="A129" s="48" t="s">
        <v>300</v>
      </c>
      <c r="B129" s="48" t="s">
        <v>304</v>
      </c>
      <c r="C129" s="48" t="s">
        <v>305</v>
      </c>
      <c r="D129" s="48" t="s">
        <v>306</v>
      </c>
      <c r="E129" s="48" t="s">
        <v>307</v>
      </c>
      <c r="F129" s="38"/>
      <c r="G129" s="38"/>
      <c r="I129" s="38"/>
      <c r="J129" s="38"/>
      <c r="K129" s="38"/>
      <c r="L129" s="38"/>
      <c r="M129" s="38"/>
      <c r="AC129">
        <f t="shared" si="19"/>
        <v>9</v>
      </c>
      <c r="AD129">
        <f t="shared" si="20"/>
        <v>43130</v>
      </c>
      <c r="AE129">
        <f t="shared" si="21"/>
        <v>52371</v>
      </c>
    </row>
    <row r="130" spans="1:31">
      <c r="A130" s="49">
        <f t="shared" ref="A130:A159" si="22">ROW()-129</f>
        <v>1</v>
      </c>
      <c r="B130" s="50">
        <f t="array" ref="B130">IF(A130&gt;$C$101,"",_xlfn.LET(_xlpm.d,A130,_xlpm.mask,$P$3:$P$62*$Q$3:$Q$62*$U$3:$U$62*$V$3:$V$62,_xlpm.codes,Summary!$D$3:$D$62,_xlpm.allv,INDEX(Summary!$P$3:$AS$62,0,_xlpm.d),_xlpm.vals,_xlfn.SWITCH($C$4,"All",_xlpm.allv,"MRP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6537</v>
      </c>
      <c r="C130" s="51">
        <f>SUM($B$130:B130)</f>
        <v>6537</v>
      </c>
      <c r="D130" s="51">
        <f t="shared" ref="D130:D159" si="23">ROUND($C$104/$C$101*A130,0)</f>
        <v>5819</v>
      </c>
      <c r="E130" s="51">
        <f t="shared" ref="E130:E159" si="24">C130-D130</f>
        <v>718</v>
      </c>
      <c r="F130" s="38"/>
      <c r="G130" s="38"/>
      <c r="I130" s="38"/>
      <c r="J130" s="38"/>
      <c r="K130" s="38"/>
      <c r="L130" s="38"/>
      <c r="M130" s="38"/>
      <c r="AC130">
        <f t="shared" si="19"/>
        <v>10</v>
      </c>
      <c r="AD130">
        <f t="shared" si="20"/>
        <v>46730</v>
      </c>
      <c r="AE130">
        <f t="shared" si="21"/>
        <v>58190</v>
      </c>
    </row>
    <row r="131" spans="1:31">
      <c r="A131" s="49">
        <f t="shared" si="22"/>
        <v>2</v>
      </c>
      <c r="B131" s="50">
        <f t="array" ref="B131">IF(A131&gt;$C$101,"",_xlfn.LET(_xlpm.d,A131,_xlpm.mask,$P$3:$P$62*$Q$3:$Q$62*$U$3:$U$62*$V$3:$V$62,_xlpm.codes,Summary!$D$3:$D$62,_xlpm.allv,INDEX(Summary!$P$3:$AS$62,0,_xlpm.d),_xlpm.vals,_xlfn.SWITCH($C$4,"All",_xlpm.allv,"MRP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3924</v>
      </c>
      <c r="C131" s="51">
        <f>SUM($B$130:B131)</f>
        <v>10461</v>
      </c>
      <c r="D131" s="51">
        <f t="shared" si="23"/>
        <v>11638</v>
      </c>
      <c r="E131" s="51">
        <f t="shared" si="24"/>
        <v>-1177</v>
      </c>
      <c r="F131" s="38"/>
      <c r="G131" s="38"/>
      <c r="I131" s="38"/>
      <c r="J131" s="38"/>
      <c r="K131" s="38"/>
      <c r="L131" s="38"/>
      <c r="M131" s="38"/>
      <c r="AC131">
        <f t="shared" si="19"/>
        <v>11</v>
      </c>
      <c r="AD131">
        <f t="shared" si="20"/>
        <v>51361</v>
      </c>
      <c r="AE131">
        <f t="shared" si="21"/>
        <v>64009</v>
      </c>
    </row>
    <row r="132" spans="1:31">
      <c r="A132" s="49">
        <f t="shared" si="22"/>
        <v>3</v>
      </c>
      <c r="B132" s="50">
        <f t="array" ref="B132">IF(A132&gt;$C$101,"",_xlfn.LET(_xlpm.d,A132,_xlpm.mask,$P$3:$P$62*$Q$3:$Q$62*$U$3:$U$62*$V$3:$V$62,_xlpm.codes,Summary!$D$3:$D$62,_xlpm.allv,INDEX(Summary!$P$3:$AS$62,0,_xlpm.d),_xlpm.vals,_xlfn.SWITCH($C$4,"All",_xlpm.allv,"MRP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0</v>
      </c>
      <c r="C132" s="51">
        <f>SUM($B$130:B132)</f>
        <v>10461</v>
      </c>
      <c r="D132" s="51">
        <f t="shared" si="23"/>
        <v>17457</v>
      </c>
      <c r="E132" s="51">
        <f t="shared" si="24"/>
        <v>-6996</v>
      </c>
      <c r="F132" s="38"/>
      <c r="G132" s="38"/>
      <c r="I132" s="38"/>
      <c r="J132" s="38"/>
      <c r="K132" s="38"/>
      <c r="L132" s="38"/>
      <c r="M132" s="38"/>
      <c r="AC132">
        <f t="shared" si="19"/>
        <v>12</v>
      </c>
      <c r="AD132">
        <f t="shared" si="20"/>
        <v>57571</v>
      </c>
      <c r="AE132">
        <f t="shared" si="21"/>
        <v>69828</v>
      </c>
    </row>
    <row r="133" spans="1:31">
      <c r="A133" s="49">
        <f t="shared" si="22"/>
        <v>4</v>
      </c>
      <c r="B133" s="50">
        <f t="array" ref="B133">IF(A133&gt;$C$101,"",_xlfn.LET(_xlpm.d,A133,_xlpm.mask,$P$3:$P$62*$Q$3:$Q$62*$U$3:$U$62*$V$3:$V$62,_xlpm.codes,Summary!$D$3:$D$62,_xlpm.allv,INDEX(Summary!$P$3:$AS$62,0,_xlpm.d),_xlpm.vals,_xlfn.SWITCH($C$4,"All",_xlpm.allv,"MRP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4111</v>
      </c>
      <c r="C133" s="51">
        <f>SUM($B$130:B133)</f>
        <v>14572</v>
      </c>
      <c r="D133" s="51">
        <f t="shared" si="23"/>
        <v>23276</v>
      </c>
      <c r="E133" s="51">
        <f t="shared" si="24"/>
        <v>-8704</v>
      </c>
      <c r="F133" s="38"/>
      <c r="G133" s="38"/>
      <c r="I133" s="38"/>
      <c r="J133" s="38"/>
      <c r="K133" s="38"/>
      <c r="L133" s="38"/>
      <c r="M133" s="38"/>
      <c r="AC133">
        <f t="shared" si="19"/>
        <v>13</v>
      </c>
      <c r="AD133">
        <f t="shared" si="20"/>
        <v>57571</v>
      </c>
      <c r="AE133">
        <f t="shared" si="21"/>
        <v>75647</v>
      </c>
    </row>
    <row r="134" spans="1:31">
      <c r="A134" s="49">
        <f t="shared" si="22"/>
        <v>5</v>
      </c>
      <c r="B134" s="50">
        <f t="array" ref="B134">IF(A134&gt;$C$101,"",_xlfn.LET(_xlpm.d,A134,_xlpm.mask,$P$3:$P$62*$Q$3:$Q$62*$U$3:$U$62*$V$3:$V$62,_xlpm.codes,Summary!$D$3:$D$62,_xlpm.allv,INDEX(Summary!$P$3:$AS$62,0,_xlpm.d),_xlpm.vals,_xlfn.SWITCH($C$4,"All",_xlpm.allv,"MRP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5478</v>
      </c>
      <c r="C134" s="51">
        <f>SUM($B$130:B134)</f>
        <v>20050</v>
      </c>
      <c r="D134" s="51">
        <f t="shared" si="23"/>
        <v>29095</v>
      </c>
      <c r="E134" s="51">
        <f t="shared" si="24"/>
        <v>-9045</v>
      </c>
      <c r="F134" s="38"/>
      <c r="G134" s="38"/>
      <c r="I134" s="38"/>
      <c r="J134" s="38"/>
      <c r="K134" s="38"/>
      <c r="L134" s="38"/>
      <c r="M134" s="38"/>
      <c r="AC134">
        <f t="shared" si="19"/>
        <v>14</v>
      </c>
      <c r="AD134">
        <f t="shared" si="20"/>
        <v>61411</v>
      </c>
      <c r="AE134">
        <f t="shared" si="21"/>
        <v>81466</v>
      </c>
    </row>
    <row r="135" spans="1:31">
      <c r="A135" s="49">
        <f t="shared" si="22"/>
        <v>6</v>
      </c>
      <c r="B135" s="50">
        <f t="array" ref="B135">IF(A135&gt;$C$101,"",_xlfn.LET(_xlpm.d,A135,_xlpm.mask,$P$3:$P$62*$Q$3:$Q$62*$U$3:$U$62*$V$3:$V$62,_xlpm.codes,Summary!$D$3:$D$62,_xlpm.allv,INDEX(Summary!$P$3:$AS$62,0,_xlpm.d),_xlpm.vals,_xlfn.SWITCH($C$4,"All",_xlpm.allv,"MRP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3046</v>
      </c>
      <c r="C135" s="51">
        <f>SUM($B$130:B135)</f>
        <v>23096</v>
      </c>
      <c r="D135" s="51">
        <f t="shared" si="23"/>
        <v>34914</v>
      </c>
      <c r="E135" s="51">
        <f t="shared" si="24"/>
        <v>-11818</v>
      </c>
      <c r="F135" s="38"/>
      <c r="G135" s="38"/>
      <c r="I135" s="38"/>
      <c r="J135" s="38"/>
      <c r="K135" s="38"/>
      <c r="L135" s="38"/>
      <c r="M135" s="38"/>
      <c r="AC135">
        <f t="shared" si="19"/>
        <v>15</v>
      </c>
      <c r="AD135">
        <f t="shared" si="20"/>
        <v>66258</v>
      </c>
      <c r="AE135">
        <f t="shared" si="21"/>
        <v>87286</v>
      </c>
    </row>
    <row r="136" spans="1:31">
      <c r="A136" s="49">
        <f t="shared" si="22"/>
        <v>7</v>
      </c>
      <c r="B136" s="50">
        <f t="array" ref="B136">IF(A136&gt;$C$101,"",_xlfn.LET(_xlpm.d,A136,_xlpm.mask,$P$3:$P$62*$Q$3:$Q$62*$U$3:$U$62*$V$3:$V$62,_xlpm.codes,Summary!$D$3:$D$62,_xlpm.allv,INDEX(Summary!$P$3:$AS$62,0,_xlpm.d),_xlpm.vals,_xlfn.SWITCH($C$4,"All",_xlpm.allv,"MRP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3073</v>
      </c>
      <c r="C136" s="51">
        <f>SUM($B$130:B136)</f>
        <v>26169</v>
      </c>
      <c r="D136" s="51">
        <f t="shared" si="23"/>
        <v>40733</v>
      </c>
      <c r="E136" s="51">
        <f t="shared" si="24"/>
        <v>-14564</v>
      </c>
      <c r="F136" s="38"/>
      <c r="G136" s="38"/>
      <c r="I136" s="38"/>
      <c r="J136" s="38"/>
      <c r="K136" s="38"/>
      <c r="L136" s="38"/>
      <c r="M136" s="38"/>
      <c r="AC136">
        <f t="shared" si="19"/>
        <v>16</v>
      </c>
      <c r="AD136">
        <f t="shared" si="20"/>
        <v>69974</v>
      </c>
      <c r="AE136">
        <f t="shared" si="21"/>
        <v>93105</v>
      </c>
    </row>
    <row r="137" spans="1:31">
      <c r="A137" s="49">
        <f t="shared" si="22"/>
        <v>8</v>
      </c>
      <c r="B137" s="50">
        <f t="array" ref="B137">IF(A137&gt;$C$101,"",_xlfn.LET(_xlpm.d,A137,_xlpm.mask,$P$3:$P$62*$Q$3:$Q$62*$U$3:$U$62*$V$3:$V$62,_xlpm.codes,Summary!$D$3:$D$62,_xlpm.allv,INDEX(Summary!$P$3:$AS$62,0,_xlpm.d),_xlpm.vals,_xlfn.SWITCH($C$4,"All",_xlpm.allv,"MRP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14945</v>
      </c>
      <c r="C137" s="51">
        <f>SUM($B$130:B137)</f>
        <v>41114</v>
      </c>
      <c r="D137" s="51">
        <f t="shared" si="23"/>
        <v>46552</v>
      </c>
      <c r="E137" s="51">
        <f t="shared" si="24"/>
        <v>-5438</v>
      </c>
      <c r="F137" s="38"/>
      <c r="G137" s="38"/>
      <c r="I137" s="38"/>
      <c r="J137" s="38"/>
      <c r="K137" s="38"/>
      <c r="L137" s="38"/>
      <c r="M137" s="38"/>
      <c r="AC137">
        <f t="shared" si="19"/>
        <v>17</v>
      </c>
      <c r="AD137">
        <f t="shared" si="20"/>
        <v>74057</v>
      </c>
      <c r="AE137">
        <f t="shared" si="21"/>
        <v>98924</v>
      </c>
    </row>
    <row r="138" spans="1:31">
      <c r="A138" s="49">
        <f t="shared" si="22"/>
        <v>9</v>
      </c>
      <c r="B138" s="50">
        <f t="array" ref="B138">IF(A138&gt;$C$101,"",_xlfn.LET(_xlpm.d,A138,_xlpm.mask,$P$3:$P$62*$Q$3:$Q$62*$U$3:$U$62*$V$3:$V$62,_xlpm.codes,Summary!$D$3:$D$62,_xlpm.allv,INDEX(Summary!$P$3:$AS$62,0,_xlpm.d),_xlpm.vals,_xlfn.SWITCH($C$4,"All",_xlpm.allv,"MRP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2016</v>
      </c>
      <c r="C138" s="51">
        <f>SUM($B$130:B138)</f>
        <v>43130</v>
      </c>
      <c r="D138" s="51">
        <f t="shared" si="23"/>
        <v>52371</v>
      </c>
      <c r="E138" s="51">
        <f t="shared" si="24"/>
        <v>-9241</v>
      </c>
      <c r="F138" s="38"/>
      <c r="G138" s="38"/>
      <c r="I138" s="38"/>
      <c r="J138" s="38"/>
      <c r="K138" s="38"/>
      <c r="L138" s="38"/>
      <c r="M138" s="38"/>
      <c r="AC138">
        <f t="shared" si="19"/>
        <v>18</v>
      </c>
      <c r="AD138">
        <f t="shared" si="20"/>
        <v>77035</v>
      </c>
      <c r="AE138">
        <f t="shared" si="21"/>
        <v>104743</v>
      </c>
    </row>
    <row r="139" spans="1:31">
      <c r="A139" s="49">
        <f t="shared" si="22"/>
        <v>10</v>
      </c>
      <c r="B139" s="50">
        <f t="array" ref="B139">IF(A139&gt;$C$101,"",_xlfn.LET(_xlpm.d,A139,_xlpm.mask,$P$3:$P$62*$Q$3:$Q$62*$U$3:$U$62*$V$3:$V$62,_xlpm.codes,Summary!$D$3:$D$62,_xlpm.allv,INDEX(Summary!$P$3:$AS$62,0,_xlpm.d),_xlpm.vals,_xlfn.SWITCH($C$4,"All",_xlpm.allv,"MRP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3600</v>
      </c>
      <c r="C139" s="51">
        <f>SUM($B$130:B139)</f>
        <v>46730</v>
      </c>
      <c r="D139" s="51">
        <f t="shared" si="23"/>
        <v>58190</v>
      </c>
      <c r="E139" s="51">
        <f t="shared" si="24"/>
        <v>-11460</v>
      </c>
      <c r="F139" s="38"/>
      <c r="G139" s="38"/>
      <c r="I139" s="38"/>
      <c r="J139" s="38"/>
      <c r="K139" s="38"/>
      <c r="L139" s="38"/>
      <c r="M139" s="38"/>
      <c r="AC139">
        <f t="shared" si="19"/>
        <v>19</v>
      </c>
      <c r="AD139">
        <f t="shared" si="20"/>
        <v>88042</v>
      </c>
      <c r="AE139">
        <f t="shared" si="21"/>
        <v>110562</v>
      </c>
    </row>
    <row r="140" spans="1:31">
      <c r="A140" s="49">
        <f t="shared" si="22"/>
        <v>11</v>
      </c>
      <c r="B140" s="50">
        <f t="array" ref="B140">IF(A140&gt;$C$101,"",_xlfn.LET(_xlpm.d,A140,_xlpm.mask,$P$3:$P$62*$Q$3:$Q$62*$U$3:$U$62*$V$3:$V$62,_xlpm.codes,Summary!$D$3:$D$62,_xlpm.allv,INDEX(Summary!$P$3:$AS$62,0,_xlpm.d),_xlpm.vals,_xlfn.SWITCH($C$4,"All",_xlpm.allv,"MRP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4631</v>
      </c>
      <c r="C140" s="51">
        <f>SUM($B$130:B140)</f>
        <v>51361</v>
      </c>
      <c r="D140" s="51">
        <f t="shared" si="23"/>
        <v>64009</v>
      </c>
      <c r="E140" s="51">
        <f t="shared" si="24"/>
        <v>-12648</v>
      </c>
      <c r="F140" s="38"/>
      <c r="G140" s="38"/>
      <c r="I140" s="38"/>
      <c r="J140" s="38"/>
      <c r="K140" s="38"/>
      <c r="L140" s="38"/>
      <c r="M140" s="38"/>
      <c r="AC140">
        <f t="shared" si="19"/>
        <v>20</v>
      </c>
      <c r="AD140">
        <f t="shared" si="20"/>
        <v>97820.800000000003</v>
      </c>
      <c r="AE140">
        <f t="shared" si="21"/>
        <v>116381</v>
      </c>
    </row>
    <row r="141" spans="1:31">
      <c r="A141" s="49">
        <f t="shared" si="22"/>
        <v>12</v>
      </c>
      <c r="B141" s="50">
        <f t="array" ref="B141">IF(A141&gt;$C$101,"",_xlfn.LET(_xlpm.d,A141,_xlpm.mask,$P$3:$P$62*$Q$3:$Q$62*$U$3:$U$62*$V$3:$V$62,_xlpm.codes,Summary!$D$3:$D$62,_xlpm.allv,INDEX(Summary!$P$3:$AS$62,0,_xlpm.d),_xlpm.vals,_xlfn.SWITCH($C$4,"All",_xlpm.allv,"MRP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6210</v>
      </c>
      <c r="C141" s="51">
        <f>SUM($B$130:B141)</f>
        <v>57571</v>
      </c>
      <c r="D141" s="51">
        <f t="shared" si="23"/>
        <v>69828</v>
      </c>
      <c r="E141" s="51">
        <f t="shared" si="24"/>
        <v>-12257</v>
      </c>
      <c r="F141" s="38"/>
      <c r="G141" s="38"/>
      <c r="I141" s="38"/>
      <c r="J141" s="38"/>
      <c r="K141" s="38"/>
      <c r="L141" s="38"/>
      <c r="M141" s="38"/>
      <c r="AC141">
        <f t="shared" si="19"/>
        <v>21</v>
      </c>
      <c r="AD141">
        <f t="shared" si="20"/>
        <v>107033.8</v>
      </c>
      <c r="AE141">
        <f t="shared" si="21"/>
        <v>122200</v>
      </c>
    </row>
    <row r="142" spans="1:31">
      <c r="A142" s="49">
        <f t="shared" si="22"/>
        <v>13</v>
      </c>
      <c r="B142" s="50">
        <f t="array" ref="B142">IF(A142&gt;$C$101,"",_xlfn.LET(_xlpm.d,A142,_xlpm.mask,$P$3:$P$62*$Q$3:$Q$62*$U$3:$U$62*$V$3:$V$62,_xlpm.codes,Summary!$D$3:$D$62,_xlpm.allv,INDEX(Summary!$P$3:$AS$62,0,_xlpm.d),_xlpm.vals,_xlfn.SWITCH($C$4,"All",_xlpm.allv,"MRP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0</v>
      </c>
      <c r="C142" s="51">
        <f>SUM($B$130:B142)</f>
        <v>57571</v>
      </c>
      <c r="D142" s="51">
        <f t="shared" si="23"/>
        <v>75647</v>
      </c>
      <c r="E142" s="51">
        <f t="shared" si="24"/>
        <v>-18076</v>
      </c>
      <c r="F142" s="38"/>
      <c r="G142" s="38"/>
      <c r="I142" s="38"/>
      <c r="J142" s="38"/>
      <c r="K142" s="38"/>
      <c r="L142" s="38"/>
      <c r="M142" s="38"/>
      <c r="AC142">
        <f t="shared" si="19"/>
        <v>22</v>
      </c>
      <c r="AD142">
        <f t="shared" si="20"/>
        <v>107033.8</v>
      </c>
      <c r="AE142">
        <f t="shared" si="21"/>
        <v>128019</v>
      </c>
    </row>
    <row r="143" spans="1:31">
      <c r="A143" s="49">
        <f t="shared" si="22"/>
        <v>14</v>
      </c>
      <c r="B143" s="50">
        <f t="array" ref="B143">IF(A143&gt;$C$101,"",_xlfn.LET(_xlpm.d,A143,_xlpm.mask,$P$3:$P$62*$Q$3:$Q$62*$U$3:$U$62*$V$3:$V$62,_xlpm.codes,Summary!$D$3:$D$62,_xlpm.allv,INDEX(Summary!$P$3:$AS$62,0,_xlpm.d),_xlpm.vals,_xlfn.SWITCH($C$4,"All",_xlpm.allv,"MRP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3840</v>
      </c>
      <c r="C143" s="51">
        <f>SUM($B$130:B143)</f>
        <v>61411</v>
      </c>
      <c r="D143" s="51">
        <f t="shared" si="23"/>
        <v>81466</v>
      </c>
      <c r="E143" s="51">
        <f t="shared" si="24"/>
        <v>-20055</v>
      </c>
      <c r="F143" s="38"/>
      <c r="G143" s="38"/>
      <c r="I143" s="38"/>
      <c r="J143" s="38"/>
      <c r="K143" s="38"/>
      <c r="L143" s="38"/>
      <c r="M143" s="38"/>
      <c r="AC143">
        <f t="shared" si="19"/>
        <v>23</v>
      </c>
      <c r="AD143">
        <f t="shared" si="20"/>
        <v>107183.8</v>
      </c>
      <c r="AE143">
        <f t="shared" si="21"/>
        <v>133838</v>
      </c>
    </row>
    <row r="144" spans="1:31">
      <c r="A144" s="49">
        <f t="shared" si="22"/>
        <v>15</v>
      </c>
      <c r="B144" s="50">
        <f t="array" ref="B144">IF(A144&gt;$C$101,"",_xlfn.LET(_xlpm.d,A144,_xlpm.mask,$P$3:$P$62*$Q$3:$Q$62*$U$3:$U$62*$V$3:$V$62,_xlpm.codes,Summary!$D$3:$D$62,_xlpm.allv,INDEX(Summary!$P$3:$AS$62,0,_xlpm.d),_xlpm.vals,_xlfn.SWITCH($C$4,"All",_xlpm.allv,"MRP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4847</v>
      </c>
      <c r="C144" s="51">
        <f>SUM($B$130:B144)</f>
        <v>66258</v>
      </c>
      <c r="D144" s="51">
        <f t="shared" si="23"/>
        <v>87286</v>
      </c>
      <c r="E144" s="51">
        <f t="shared" si="24"/>
        <v>-21028</v>
      </c>
      <c r="F144" s="38"/>
      <c r="G144" s="38"/>
      <c r="I144" s="38"/>
      <c r="J144" s="38"/>
      <c r="K144" s="38"/>
      <c r="L144" s="38"/>
      <c r="M144" s="38"/>
      <c r="AC144">
        <f t="shared" si="19"/>
        <v>24</v>
      </c>
      <c r="AD144">
        <f t="shared" si="20"/>
        <v>109013.8</v>
      </c>
      <c r="AE144">
        <f t="shared" si="21"/>
        <v>139657</v>
      </c>
    </row>
    <row r="145" spans="1:31">
      <c r="A145" s="49">
        <f t="shared" si="22"/>
        <v>16</v>
      </c>
      <c r="B145" s="50">
        <f t="array" ref="B145">IF(A145&gt;$C$101,"",_xlfn.LET(_xlpm.d,A145,_xlpm.mask,$P$3:$P$62*$Q$3:$Q$62*$U$3:$U$62*$V$3:$V$62,_xlpm.codes,Summary!$D$3:$D$62,_xlpm.allv,INDEX(Summary!$P$3:$AS$62,0,_xlpm.d),_xlpm.vals,_xlfn.SWITCH($C$4,"All",_xlpm.allv,"MRP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3716</v>
      </c>
      <c r="C145" s="51">
        <f>SUM($B$130:B145)</f>
        <v>69974</v>
      </c>
      <c r="D145" s="51">
        <f t="shared" si="23"/>
        <v>93105</v>
      </c>
      <c r="E145" s="51">
        <f t="shared" si="24"/>
        <v>-23131</v>
      </c>
      <c r="F145" s="38"/>
      <c r="G145" s="38"/>
      <c r="I145" s="38"/>
      <c r="J145" s="38"/>
      <c r="K145" s="38"/>
      <c r="L145" s="38"/>
      <c r="M145" s="38"/>
      <c r="AC145">
        <f t="shared" si="19"/>
        <v>25</v>
      </c>
      <c r="AD145">
        <f t="shared" si="20"/>
        <v>111719.8</v>
      </c>
      <c r="AE145">
        <f t="shared" si="21"/>
        <v>145476</v>
      </c>
    </row>
    <row r="146" spans="1:31">
      <c r="A146" s="49">
        <f t="shared" si="22"/>
        <v>17</v>
      </c>
      <c r="B146" s="50">
        <f t="array" ref="B146">IF(A146&gt;$C$101,"",_xlfn.LET(_xlpm.d,A146,_xlpm.mask,$P$3:$P$62*$Q$3:$Q$62*$U$3:$U$62*$V$3:$V$62,_xlpm.codes,Summary!$D$3:$D$62,_xlpm.allv,INDEX(Summary!$P$3:$AS$62,0,_xlpm.d),_xlpm.vals,_xlfn.SWITCH($C$4,"All",_xlpm.allv,"MRP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4083</v>
      </c>
      <c r="C146" s="51">
        <f>SUM($B$130:B146)</f>
        <v>74057</v>
      </c>
      <c r="D146" s="51">
        <f t="shared" si="23"/>
        <v>98924</v>
      </c>
      <c r="E146" s="51">
        <f t="shared" si="24"/>
        <v>-24867</v>
      </c>
      <c r="F146" s="38"/>
      <c r="G146" s="38"/>
      <c r="I146" s="38"/>
      <c r="J146" s="38"/>
      <c r="K146" s="38"/>
      <c r="L146" s="38"/>
      <c r="M146" s="38"/>
      <c r="AC146">
        <f t="shared" si="19"/>
        <v>26</v>
      </c>
      <c r="AD146">
        <f t="shared" si="20"/>
        <v>116059.8</v>
      </c>
      <c r="AE146">
        <f t="shared" si="21"/>
        <v>151295</v>
      </c>
    </row>
    <row r="147" spans="1:31">
      <c r="A147" s="49">
        <f t="shared" si="22"/>
        <v>18</v>
      </c>
      <c r="B147" s="50">
        <f t="array" ref="B147">IF(A147&gt;$C$101,"",_xlfn.LET(_xlpm.d,A147,_xlpm.mask,$P$3:$P$62*$Q$3:$Q$62*$U$3:$U$62*$V$3:$V$62,_xlpm.codes,Summary!$D$3:$D$62,_xlpm.allv,INDEX(Summary!$P$3:$AS$62,0,_xlpm.d),_xlpm.vals,_xlfn.SWITCH($C$4,"All",_xlpm.allv,"MRP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2978</v>
      </c>
      <c r="C147" s="51">
        <f>SUM($B$130:B147)</f>
        <v>77035</v>
      </c>
      <c r="D147" s="51">
        <f t="shared" si="23"/>
        <v>104743</v>
      </c>
      <c r="E147" s="51">
        <f t="shared" si="24"/>
        <v>-27708</v>
      </c>
      <c r="F147" s="38"/>
      <c r="G147" s="38"/>
      <c r="I147" s="38"/>
      <c r="J147" s="38"/>
      <c r="K147" s="38"/>
      <c r="L147" s="38"/>
      <c r="M147" s="38"/>
      <c r="AC147">
        <f t="shared" si="19"/>
        <v>27</v>
      </c>
      <c r="AD147">
        <f t="shared" si="20"/>
        <v>122127.8</v>
      </c>
      <c r="AE147">
        <f t="shared" si="21"/>
        <v>157114</v>
      </c>
    </row>
    <row r="148" spans="1:31">
      <c r="A148" s="49">
        <f t="shared" si="22"/>
        <v>19</v>
      </c>
      <c r="B148" s="50">
        <f t="array" ref="B148">IF(A148&gt;$C$101,"",_xlfn.LET(_xlpm.d,A148,_xlpm.mask,$P$3:$P$62*$Q$3:$Q$62*$U$3:$U$62*$V$3:$V$62,_xlpm.codes,Summary!$D$3:$D$62,_xlpm.allv,INDEX(Summary!$P$3:$AS$62,0,_xlpm.d),_xlpm.vals,_xlfn.SWITCH($C$4,"All",_xlpm.allv,"MRP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11007</v>
      </c>
      <c r="C148" s="51">
        <f>SUM($B$130:B148)</f>
        <v>88042</v>
      </c>
      <c r="D148" s="51">
        <f t="shared" si="23"/>
        <v>110562</v>
      </c>
      <c r="E148" s="51">
        <f t="shared" si="24"/>
        <v>-22520</v>
      </c>
      <c r="F148" s="38"/>
      <c r="G148" s="38"/>
      <c r="I148" s="38"/>
      <c r="J148" s="38"/>
      <c r="K148" s="38"/>
      <c r="L148" s="38"/>
      <c r="M148" s="38"/>
      <c r="AC148">
        <f t="shared" si="19"/>
        <v>28</v>
      </c>
      <c r="AD148">
        <f t="shared" si="20"/>
        <v>128256.8</v>
      </c>
      <c r="AE148">
        <f t="shared" si="21"/>
        <v>162933</v>
      </c>
    </row>
    <row r="149" spans="1:31">
      <c r="A149" s="49">
        <f t="shared" si="22"/>
        <v>20</v>
      </c>
      <c r="B149" s="50">
        <f t="array" ref="B149">IF(A149&gt;$C$101,"",_xlfn.LET(_xlpm.d,A149,_xlpm.mask,$P$3:$P$62*$Q$3:$Q$62*$U$3:$U$62*$V$3:$V$62,_xlpm.codes,Summary!$D$3:$D$62,_xlpm.allv,INDEX(Summary!$P$3:$AS$62,0,_xlpm.d),_xlpm.vals,_xlfn.SWITCH($C$4,"All",_xlpm.allv,"MRP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9778.7999999999993</v>
      </c>
      <c r="C149" s="51">
        <f>SUM($B$130:B149)</f>
        <v>97820.800000000003</v>
      </c>
      <c r="D149" s="51">
        <f t="shared" si="23"/>
        <v>116381</v>
      </c>
      <c r="E149" s="51">
        <f t="shared" si="24"/>
        <v>-18560.199999999997</v>
      </c>
      <c r="F149" s="38"/>
      <c r="G149" s="38"/>
      <c r="I149" s="38"/>
      <c r="J149" s="38"/>
      <c r="K149" s="38"/>
      <c r="L149" s="38"/>
      <c r="M149" s="38"/>
      <c r="AC149">
        <f t="shared" si="19"/>
        <v>29</v>
      </c>
      <c r="AD149">
        <f t="shared" si="20"/>
        <v>133980.79999999999</v>
      </c>
      <c r="AE149">
        <f t="shared" si="21"/>
        <v>168752</v>
      </c>
    </row>
    <row r="150" spans="1:31">
      <c r="A150" s="49">
        <f t="shared" si="22"/>
        <v>21</v>
      </c>
      <c r="B150" s="50">
        <f t="array" ref="B150">IF(A150&gt;$C$101,"",_xlfn.LET(_xlpm.d,A150,_xlpm.mask,$P$3:$P$62*$Q$3:$Q$62*$U$3:$U$62*$V$3:$V$62,_xlpm.codes,Summary!$D$3:$D$62,_xlpm.allv,INDEX(Summary!$P$3:$AS$62,0,_xlpm.d),_xlpm.vals,_xlfn.SWITCH($C$4,"All",_xlpm.allv,"MRP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9213</v>
      </c>
      <c r="C150" s="51">
        <f>SUM($B$130:B150)</f>
        <v>107033.8</v>
      </c>
      <c r="D150" s="51">
        <f t="shared" si="23"/>
        <v>122200</v>
      </c>
      <c r="E150" s="51">
        <f t="shared" si="24"/>
        <v>-15166.199999999997</v>
      </c>
      <c r="F150" s="38"/>
      <c r="G150" s="38"/>
      <c r="I150" s="38"/>
      <c r="J150" s="38"/>
      <c r="K150" s="38"/>
      <c r="L150" s="38"/>
      <c r="M150" s="38"/>
      <c r="AC150">
        <f t="shared" si="19"/>
        <v>30</v>
      </c>
      <c r="AD150">
        <f t="shared" si="20"/>
        <v>138245.79999999999</v>
      </c>
      <c r="AE150">
        <f t="shared" si="21"/>
        <v>174571</v>
      </c>
    </row>
    <row r="151" spans="1:31">
      <c r="A151" s="49">
        <f t="shared" si="22"/>
        <v>22</v>
      </c>
      <c r="B151" s="50">
        <f t="array" ref="B151">IF(A151&gt;$C$101,"",_xlfn.LET(_xlpm.d,A151,_xlpm.mask,$P$3:$P$62*$Q$3:$Q$62*$U$3:$U$62*$V$3:$V$62,_xlpm.codes,Summary!$D$3:$D$62,_xlpm.allv,INDEX(Summary!$P$3:$AS$62,0,_xlpm.d),_xlpm.vals,_xlfn.SWITCH($C$4,"All",_xlpm.allv,"MRP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0</v>
      </c>
      <c r="C151" s="51">
        <f>SUM($B$130:B151)</f>
        <v>107033.8</v>
      </c>
      <c r="D151" s="51">
        <f t="shared" si="23"/>
        <v>128019</v>
      </c>
      <c r="E151" s="51">
        <f t="shared" si="24"/>
        <v>-20985.199999999997</v>
      </c>
      <c r="F151" s="38"/>
      <c r="G151" s="38"/>
      <c r="I151" s="38"/>
      <c r="J151" s="38"/>
      <c r="K151" s="38"/>
      <c r="L151" s="38"/>
      <c r="M151" s="38"/>
    </row>
    <row r="152" spans="1:31">
      <c r="A152" s="49">
        <f t="shared" si="22"/>
        <v>23</v>
      </c>
      <c r="B152" s="50">
        <f t="array" ref="B152">IF(A152&gt;$C$101,"",_xlfn.LET(_xlpm.d,A152,_xlpm.mask,$P$3:$P$62*$Q$3:$Q$62*$U$3:$U$62*$V$3:$V$62,_xlpm.codes,Summary!$D$3:$D$62,_xlpm.allv,INDEX(Summary!$P$3:$AS$62,0,_xlpm.d),_xlpm.vals,_xlfn.SWITCH($C$4,"All",_xlpm.allv,"MRP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150</v>
      </c>
      <c r="C152" s="51">
        <f>SUM($B$130:B152)</f>
        <v>107183.8</v>
      </c>
      <c r="D152" s="51">
        <f t="shared" si="23"/>
        <v>133838</v>
      </c>
      <c r="E152" s="51">
        <f t="shared" si="24"/>
        <v>-26654.199999999997</v>
      </c>
      <c r="F152" s="38"/>
      <c r="G152" s="38"/>
      <c r="I152" s="38"/>
      <c r="J152" s="38"/>
      <c r="K152" s="38"/>
      <c r="L152" s="38"/>
      <c r="M152" s="38"/>
    </row>
    <row r="153" spans="1:31">
      <c r="A153" s="49">
        <f t="shared" si="22"/>
        <v>24</v>
      </c>
      <c r="B153" s="50">
        <f t="array" ref="B153">IF(A153&gt;$C$101,"",_xlfn.LET(_xlpm.d,A153,_xlpm.mask,$P$3:$P$62*$Q$3:$Q$62*$U$3:$U$62*$V$3:$V$62,_xlpm.codes,Summary!$D$3:$D$62,_xlpm.allv,INDEX(Summary!$P$3:$AS$62,0,_xlpm.d),_xlpm.vals,_xlfn.SWITCH($C$4,"All",_xlpm.allv,"MRP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1830</v>
      </c>
      <c r="C153" s="51">
        <f>SUM($B$130:B153)</f>
        <v>109013.8</v>
      </c>
      <c r="D153" s="51">
        <f t="shared" si="23"/>
        <v>139657</v>
      </c>
      <c r="E153" s="51">
        <f t="shared" si="24"/>
        <v>-30643.199999999997</v>
      </c>
      <c r="F153" s="38"/>
      <c r="G153" s="38"/>
      <c r="I153" s="38"/>
      <c r="J153" s="38"/>
      <c r="K153" s="38"/>
      <c r="L153" s="38"/>
      <c r="M153" s="38"/>
    </row>
    <row r="154" spans="1:31">
      <c r="A154" s="49">
        <f t="shared" si="22"/>
        <v>25</v>
      </c>
      <c r="B154" s="50">
        <f t="array" ref="B154">IF(A154&gt;$C$101,"",_xlfn.LET(_xlpm.d,A154,_xlpm.mask,$P$3:$P$62*$Q$3:$Q$62*$U$3:$U$62*$V$3:$V$62,_xlpm.codes,Summary!$D$3:$D$62,_xlpm.allv,INDEX(Summary!$P$3:$AS$62,0,_xlpm.d),_xlpm.vals,_xlfn.SWITCH($C$4,"All",_xlpm.allv,"MRP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2706</v>
      </c>
      <c r="C154" s="51">
        <f>SUM($B$130:B154)</f>
        <v>111719.8</v>
      </c>
      <c r="D154" s="51">
        <f t="shared" si="23"/>
        <v>145476</v>
      </c>
      <c r="E154" s="51">
        <f t="shared" si="24"/>
        <v>-33756.199999999997</v>
      </c>
      <c r="F154" s="38"/>
      <c r="G154" s="38"/>
      <c r="I154" s="38"/>
      <c r="J154" s="38"/>
      <c r="K154" s="38"/>
      <c r="L154" s="38"/>
      <c r="M154" s="38"/>
    </row>
    <row r="155" spans="1:31">
      <c r="A155" s="49">
        <f t="shared" si="22"/>
        <v>26</v>
      </c>
      <c r="B155" s="50">
        <f t="array" ref="B155">IF(A155&gt;$C$101,"",_xlfn.LET(_xlpm.d,A155,_xlpm.mask,$P$3:$P$62*$Q$3:$Q$62*$U$3:$U$62*$V$3:$V$62,_xlpm.codes,Summary!$D$3:$D$62,_xlpm.allv,INDEX(Summary!$P$3:$AS$62,0,_xlpm.d),_xlpm.vals,_xlfn.SWITCH($C$4,"All",_xlpm.allv,"MRP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4340</v>
      </c>
      <c r="C155" s="51">
        <f>SUM($B$130:B155)</f>
        <v>116059.8</v>
      </c>
      <c r="D155" s="51">
        <f t="shared" si="23"/>
        <v>151295</v>
      </c>
      <c r="E155" s="51">
        <f t="shared" si="24"/>
        <v>-35235.199999999997</v>
      </c>
      <c r="F155" s="38"/>
      <c r="G155" s="38"/>
      <c r="I155" s="38"/>
      <c r="J155" s="38"/>
      <c r="K155" s="38"/>
      <c r="L155" s="38"/>
      <c r="M155" s="38"/>
    </row>
    <row r="156" spans="1:31">
      <c r="A156" s="49">
        <f t="shared" si="22"/>
        <v>27</v>
      </c>
      <c r="B156" s="50">
        <f t="array" ref="B156">IF(A156&gt;$C$101,"",_xlfn.LET(_xlpm.d,A156,_xlpm.mask,$P$3:$P$62*$Q$3:$Q$62*$U$3:$U$62*$V$3:$V$62,_xlpm.codes,Summary!$D$3:$D$62,_xlpm.allv,INDEX(Summary!$P$3:$AS$62,0,_xlpm.d),_xlpm.vals,_xlfn.SWITCH($C$4,"All",_xlpm.allv,"MRP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6068</v>
      </c>
      <c r="C156" s="51">
        <f>SUM($B$130:B156)</f>
        <v>122127.8</v>
      </c>
      <c r="D156" s="51">
        <f t="shared" si="23"/>
        <v>157114</v>
      </c>
      <c r="E156" s="51">
        <f t="shared" si="24"/>
        <v>-34986.199999999997</v>
      </c>
      <c r="F156" s="38"/>
      <c r="G156" s="38"/>
      <c r="I156" s="38"/>
      <c r="J156" s="38"/>
      <c r="K156" s="38"/>
      <c r="L156" s="38"/>
      <c r="M156" s="38"/>
    </row>
    <row r="157" spans="1:31">
      <c r="A157" s="49">
        <f t="shared" si="22"/>
        <v>28</v>
      </c>
      <c r="B157" s="50">
        <f t="array" ref="B157">IF(A157&gt;$C$101,"",_xlfn.LET(_xlpm.d,A157,_xlpm.mask,$P$3:$P$62*$Q$3:$Q$62*$U$3:$U$62*$V$3:$V$62,_xlpm.codes,Summary!$D$3:$D$62,_xlpm.allv,INDEX(Summary!$P$3:$AS$62,0,_xlpm.d),_xlpm.vals,_xlfn.SWITCH($C$4,"All",_xlpm.allv,"MRP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6129</v>
      </c>
      <c r="C157" s="51">
        <f>SUM($B$130:B157)</f>
        <v>128256.8</v>
      </c>
      <c r="D157" s="51">
        <f t="shared" si="23"/>
        <v>162933</v>
      </c>
      <c r="E157" s="51">
        <f t="shared" si="24"/>
        <v>-34676.199999999997</v>
      </c>
      <c r="F157" s="38"/>
      <c r="G157" s="38"/>
      <c r="I157" s="38"/>
      <c r="J157" s="38"/>
      <c r="K157" s="38"/>
      <c r="L157" s="38"/>
      <c r="M157" s="38"/>
    </row>
    <row r="158" spans="1:31">
      <c r="A158" s="49">
        <f t="shared" si="22"/>
        <v>29</v>
      </c>
      <c r="B158" s="50">
        <f t="array" ref="B158">IF(A158&gt;$C$101,"",_xlfn.LET(_xlpm.d,A158,_xlpm.mask,$P$3:$P$62*$Q$3:$Q$62*$U$3:$U$62*$V$3:$V$62,_xlpm.codes,Summary!$D$3:$D$62,_xlpm.allv,INDEX(Summary!$P$3:$AS$62,0,_xlpm.d),_xlpm.vals,_xlfn.SWITCH($C$4,"All",_xlpm.allv,"MRP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5724</v>
      </c>
      <c r="C158" s="51">
        <f>SUM($B$130:B158)</f>
        <v>133980.79999999999</v>
      </c>
      <c r="D158" s="51">
        <f t="shared" si="23"/>
        <v>168752</v>
      </c>
      <c r="E158" s="51">
        <f t="shared" si="24"/>
        <v>-34771.200000000012</v>
      </c>
      <c r="F158" s="38"/>
      <c r="G158" s="38"/>
      <c r="I158" s="38"/>
      <c r="J158" s="38"/>
      <c r="K158" s="38"/>
      <c r="L158" s="38"/>
      <c r="M158" s="38"/>
    </row>
    <row r="159" spans="1:31">
      <c r="A159" s="49">
        <f t="shared" si="22"/>
        <v>30</v>
      </c>
      <c r="B159" s="50">
        <f t="array" ref="B159">IF(A159&gt;$C$101,"",_xlfn.LET(_xlpm.d,A159,_xlpm.mask,$P$3:$P$62*$Q$3:$Q$62*$U$3:$U$62*$V$3:$V$62,_xlpm.codes,Summary!$D$3:$D$62,_xlpm.allv,INDEX(Summary!$P$3:$AS$62,0,_xlpm.d),_xlpm.vals,_xlfn.SWITCH($C$4,"All",_xlpm.allv,"MRP (Domestic)",_xlfn.XLOOKUP(_xlpm.codes,Domestic!$C:$C,INDEX(Domestic!$O:$BA,0,CHOOSE(_xlpm.d,1,2,3,4,5,6,7,11,12,13,14,15,16,17,21,22,23,24,25,26,27,31,32,33,34,35,36,37,38,39)),0),"ROW Manjari",_xlfn.XLOOKUP(_xlpm.codes,ROW_Manjari!$C:$C,INDEX(ROW_Manjari!$O:$BA,0,CHOOSE(_xlpm.d,1,2,3,4,5,6,7,11,12,13,14,15,16,17,21,22,23,24,25,26,27,31,32,33,34,35,36,37,38,39)),0),"USA Sea",_xlfn.XLOOKUP(_xlpm.codes,USA_Sea!$C:$C,INDEX(USA_Sea!$O:$BA,0,CHOOSE(_xlpm.d,1,2,3,4,5,6,7,11,12,13,14,15,16,17,21,22,23,24,25,26,27,31,32,33,34,35,36,37,38,39)),0),"Amazon USA Sea",_xlfn.XLOOKUP(_xlpm.codes,Amazon_USA_Sea!$C:$C,INDEX(Amazon_USA_Sea!$H:$AT,0,CHOOSE(_xlpm.d,1,2,3,4,5,6,7,11,12,13,14,15,16,17,21,22,23,24,25,26,27,31,32,33,34,35,36,37,38,39)),0),"USA Air",_xlfn.XLOOKUP(_xlpm.codes,USA_Air!$C:$C,INDEX(USA_Air!$O:$BA,0,CHOOSE(_xlpm.d,1,2,3,4,5,6,7,11,12,13,14,15,16,17,21,22,23,24,25,26,27,31,32,33,34,35,36,37,38,39)),0),"USA Amazon",_xlfn.XLOOKUP(_xlpm.codes,USA_Amazon_Air!$C:$C,INDEX(USA_Amazon_Air!$O:$BA,0,CHOOSE(_xlpm.d,1,2,3,4,5,6,7,11,12,13,14,15,16,17,21,22,23,24,25,26,27,31,32,33,34,35,36,37,38,39)),0),"UK",_xlfn.XLOOKUP(_xlpm.codes,UK_Order!$C:$C,INDEX(UK_Order!$O:$BA,0,CHOOSE(_xlpm.d,1,2,3,4,5,6,7,11,12,13,14,15,16,17,21,22,23,24,25,26,27,31,32,33,34,35,36,37,38,39)),0),"MENA",_xlfn.XLOOKUP(_xlpm.codes,MENA_Order!$C:$C,INDEX(MENA_Order!$O:$BA,0,CHOOSE(_xlpm.d,1,2,3,4,5,6,7,11,12,13,14,15,16,17,21,22,23,24,25,26,27,31,32,33,34,35,36,37,38,39)),0)),SUMPRODUCT(_xlpm.mask,_xlpm.vals)))</f>
        <v>4265</v>
      </c>
      <c r="C159" s="51">
        <f>SUM($B$130:B159)</f>
        <v>138245.79999999999</v>
      </c>
      <c r="D159" s="51">
        <f t="shared" si="23"/>
        <v>174571</v>
      </c>
      <c r="E159" s="51">
        <f t="shared" si="24"/>
        <v>-36325.200000000012</v>
      </c>
      <c r="F159" s="38"/>
      <c r="G159" s="38"/>
      <c r="I159" s="38"/>
      <c r="J159" s="38"/>
      <c r="K159" s="38"/>
      <c r="L159" s="38"/>
      <c r="M159" s="38"/>
    </row>
    <row r="160" spans="1:31" ht="30" customHeight="1">
      <c r="A160" s="1737" t="str">
        <f>_xlfn.LET(_xlpm.adj,$C$105-SUM($B$130:$B$159),IF(_xlpm.adj=0,"","Source note: "&amp;TEXT(_xlpm.adj,"#,##0")&amp;" produced packets are included in the monthly total but are not assigned to a daily source column."))</f>
        <v>Source note: 2,500 produced packets are included in the monthly total but are not assigned to a daily source column.</v>
      </c>
      <c r="B160" s="1737"/>
      <c r="C160" s="1737"/>
      <c r="D160" s="1737"/>
      <c r="E160" s="1737"/>
      <c r="F160" s="38"/>
      <c r="G160" s="38"/>
      <c r="I160" s="38"/>
      <c r="J160" s="38"/>
      <c r="K160" s="38"/>
      <c r="L160" s="38"/>
      <c r="M160" s="38"/>
    </row>
    <row r="161" spans="1:13">
      <c r="A161" s="38"/>
      <c r="B161" s="38"/>
      <c r="C161" s="38"/>
      <c r="D161" s="38"/>
      <c r="E161" s="38"/>
      <c r="F161" s="38"/>
      <c r="G161" s="38"/>
      <c r="I161" s="38"/>
      <c r="J161" s="38"/>
      <c r="K161" s="38"/>
      <c r="L161" s="38"/>
      <c r="M161" s="38"/>
    </row>
    <row r="162" spans="1:13">
      <c r="A162" s="38"/>
      <c r="B162" s="38"/>
      <c r="C162" s="38"/>
      <c r="D162" s="38"/>
      <c r="E162" s="38"/>
      <c r="F162" s="38"/>
      <c r="G162" s="38"/>
      <c r="I162" s="38"/>
      <c r="J162" s="38"/>
      <c r="K162" s="38"/>
      <c r="L162" s="38"/>
      <c r="M162" s="38"/>
    </row>
    <row r="163" spans="1:13">
      <c r="A163" s="38"/>
      <c r="B163" s="38"/>
      <c r="C163" s="38"/>
      <c r="D163" s="38"/>
      <c r="E163" s="38"/>
      <c r="F163" s="38"/>
      <c r="G163" s="38"/>
      <c r="I163" s="38"/>
      <c r="J163" s="38"/>
      <c r="K163" s="38"/>
      <c r="L163" s="38"/>
      <c r="M163" s="38"/>
    </row>
    <row r="164" spans="1:13">
      <c r="A164" s="38"/>
      <c r="B164" s="38"/>
      <c r="C164" s="38"/>
      <c r="D164" s="38"/>
      <c r="E164" s="38"/>
      <c r="F164" s="38"/>
      <c r="G164" s="38"/>
      <c r="I164" s="38"/>
      <c r="J164" s="38"/>
      <c r="K164" s="38"/>
      <c r="L164" s="38"/>
      <c r="M164" s="38"/>
    </row>
    <row r="165" spans="1:13">
      <c r="A165" s="38"/>
      <c r="B165" s="38"/>
      <c r="C165" s="38"/>
      <c r="D165" s="38"/>
      <c r="E165" s="38"/>
      <c r="F165" s="38"/>
      <c r="G165" s="38"/>
      <c r="I165" s="38"/>
      <c r="J165" s="38"/>
      <c r="K165" s="38"/>
      <c r="L165" s="38"/>
      <c r="M165" s="38"/>
    </row>
    <row r="166" spans="1:13">
      <c r="A166" s="38"/>
      <c r="B166" s="38"/>
      <c r="C166" s="38"/>
      <c r="D166" s="38"/>
      <c r="E166" s="38"/>
      <c r="F166" s="38"/>
      <c r="G166" s="38"/>
      <c r="I166" s="38"/>
      <c r="J166" s="38"/>
      <c r="K166" s="38"/>
      <c r="L166" s="38"/>
      <c r="M166" s="38"/>
    </row>
    <row r="167" spans="1:13">
      <c r="A167" s="38"/>
      <c r="B167" s="38"/>
      <c r="C167" s="38"/>
      <c r="D167" s="38"/>
      <c r="E167" s="38"/>
      <c r="F167" s="38"/>
      <c r="G167" s="38"/>
      <c r="I167" s="38"/>
      <c r="J167" s="38"/>
      <c r="K167" s="38"/>
      <c r="L167" s="38"/>
      <c r="M167" s="38"/>
    </row>
    <row r="168" spans="1:13">
      <c r="A168" s="38"/>
      <c r="B168" s="38"/>
      <c r="C168" s="38"/>
      <c r="D168" s="38"/>
      <c r="E168" s="38"/>
      <c r="F168" s="38"/>
      <c r="G168" s="38"/>
      <c r="I168" s="38"/>
      <c r="J168" s="38"/>
      <c r="K168" s="38"/>
      <c r="L168" s="38"/>
      <c r="M168" s="38"/>
    </row>
    <row r="169" spans="1:13">
      <c r="A169" s="38"/>
      <c r="B169" s="38"/>
      <c r="C169" s="38"/>
      <c r="D169" s="38"/>
      <c r="E169" s="38"/>
      <c r="F169" s="38"/>
      <c r="G169" s="38"/>
      <c r="I169" s="38"/>
      <c r="J169" s="38"/>
      <c r="K169" s="38"/>
      <c r="L169" s="38"/>
      <c r="M169" s="38"/>
    </row>
    <row r="170" spans="1:13">
      <c r="A170" s="38"/>
      <c r="B170" s="38"/>
      <c r="C170" s="38"/>
      <c r="D170" s="38"/>
      <c r="E170" s="38"/>
      <c r="F170" s="38"/>
      <c r="G170" s="38"/>
      <c r="I170" s="38"/>
      <c r="J170" s="38"/>
      <c r="K170" s="38"/>
      <c r="L170" s="38"/>
      <c r="M170" s="38"/>
    </row>
    <row r="171" spans="1:13">
      <c r="A171" s="38"/>
      <c r="B171" s="38"/>
      <c r="C171" s="38"/>
      <c r="D171" s="38"/>
      <c r="E171" s="38"/>
      <c r="F171" s="38"/>
      <c r="G171" s="38"/>
      <c r="I171" s="38"/>
      <c r="J171" s="38"/>
      <c r="K171" s="38"/>
      <c r="L171" s="38"/>
      <c r="M171" s="38"/>
    </row>
    <row r="172" spans="1:13">
      <c r="A172" s="38"/>
      <c r="B172" s="38"/>
      <c r="C172" s="38"/>
      <c r="D172" s="38"/>
      <c r="E172" s="38"/>
      <c r="F172" s="38"/>
      <c r="G172" s="38"/>
      <c r="I172" s="38"/>
      <c r="J172" s="38"/>
      <c r="K172" s="38"/>
      <c r="L172" s="38"/>
      <c r="M172" s="38"/>
    </row>
    <row r="173" spans="1:13">
      <c r="A173" s="38"/>
      <c r="B173" s="38"/>
      <c r="C173" s="38"/>
      <c r="D173" s="38"/>
      <c r="E173" s="38"/>
      <c r="F173" s="38"/>
      <c r="G173" s="38"/>
      <c r="I173" s="38"/>
      <c r="J173" s="38"/>
      <c r="K173" s="38"/>
      <c r="L173" s="38"/>
      <c r="M173" s="38"/>
    </row>
    <row r="174" spans="1:13">
      <c r="A174" s="38"/>
      <c r="B174" s="38"/>
      <c r="C174" s="38"/>
      <c r="D174" s="38"/>
      <c r="E174" s="38"/>
      <c r="F174" s="38"/>
      <c r="G174" s="38"/>
      <c r="I174" s="38"/>
      <c r="J174" s="38"/>
      <c r="K174" s="38"/>
      <c r="L174" s="38"/>
      <c r="M174" s="38"/>
    </row>
    <row r="175" spans="1:13">
      <c r="A175" s="38"/>
      <c r="B175" s="38"/>
      <c r="C175" s="38"/>
      <c r="D175" s="38"/>
      <c r="E175" s="38"/>
      <c r="F175" s="38"/>
      <c r="G175" s="38"/>
      <c r="I175" s="38"/>
      <c r="J175" s="38"/>
      <c r="K175" s="38"/>
      <c r="L175" s="38"/>
      <c r="M175" s="38"/>
    </row>
    <row r="176" spans="1:13">
      <c r="A176" s="38"/>
      <c r="B176" s="38"/>
      <c r="C176" s="38"/>
      <c r="D176" s="38"/>
      <c r="E176" s="38"/>
      <c r="F176" s="38"/>
      <c r="G176" s="38"/>
      <c r="I176" s="38"/>
      <c r="J176" s="38"/>
      <c r="K176" s="38"/>
      <c r="L176" s="38"/>
      <c r="M176" s="38"/>
    </row>
    <row r="177" spans="1:13">
      <c r="A177" s="38"/>
      <c r="B177" s="38"/>
      <c r="C177" s="38"/>
      <c r="D177" s="38"/>
      <c r="E177" s="38"/>
      <c r="F177" s="38"/>
      <c r="G177" s="38"/>
      <c r="I177" s="38"/>
      <c r="J177" s="38"/>
      <c r="K177" s="38"/>
      <c r="L177" s="38"/>
      <c r="M177" s="38"/>
    </row>
    <row r="178" spans="1:13">
      <c r="A178" s="38"/>
      <c r="B178" s="38"/>
      <c r="C178" s="38"/>
      <c r="D178" s="38"/>
      <c r="E178" s="38"/>
      <c r="F178" s="38"/>
      <c r="G178" s="38"/>
      <c r="I178" s="38"/>
      <c r="J178" s="38"/>
      <c r="K178" s="38"/>
      <c r="L178" s="38"/>
      <c r="M178" s="38"/>
    </row>
    <row r="179" spans="1:13">
      <c r="A179" s="38"/>
      <c r="B179" s="38"/>
      <c r="C179" s="38"/>
      <c r="D179" s="38"/>
      <c r="E179" s="38"/>
      <c r="F179" s="38"/>
      <c r="G179" s="38"/>
      <c r="I179" s="38"/>
      <c r="J179" s="38"/>
      <c r="K179" s="38"/>
      <c r="L179" s="38"/>
      <c r="M179" s="38"/>
    </row>
    <row r="180" spans="1:13">
      <c r="A180" s="38"/>
      <c r="B180" s="38"/>
      <c r="C180" s="38"/>
      <c r="D180" s="38"/>
      <c r="E180" s="38"/>
      <c r="F180" s="38"/>
      <c r="G180" s="38"/>
      <c r="I180" s="38"/>
      <c r="J180" s="38"/>
      <c r="K180" s="38"/>
      <c r="L180" s="38"/>
      <c r="M180" s="38"/>
    </row>
  </sheetData>
  <autoFilter ref="A27:L95" xr:uid="{945826A5-6C09-425F-8EF7-685C2490C005}">
    <sortState xmlns:xlrd2="http://schemas.microsoft.com/office/spreadsheetml/2017/richdata2" ref="A29:L95">
      <sortCondition ref="A28:A95"/>
    </sortState>
  </autoFilter>
  <mergeCells count="43">
    <mergeCell ref="A1:M1"/>
    <mergeCell ref="A2:M2"/>
    <mergeCell ref="A3:B3"/>
    <mergeCell ref="E3:F3"/>
    <mergeCell ref="A4:B4"/>
    <mergeCell ref="E4:F4"/>
    <mergeCell ref="I6:J7"/>
    <mergeCell ref="K6:M7"/>
    <mergeCell ref="A5:B5"/>
    <mergeCell ref="C5:D5"/>
    <mergeCell ref="E5:F5"/>
    <mergeCell ref="G5:H5"/>
    <mergeCell ref="I5:J5"/>
    <mergeCell ref="K5:M5"/>
    <mergeCell ref="A22:F22"/>
    <mergeCell ref="A6:B7"/>
    <mergeCell ref="C6:D7"/>
    <mergeCell ref="E6:F7"/>
    <mergeCell ref="G6:H7"/>
    <mergeCell ref="A9:M10"/>
    <mergeCell ref="A11:F11"/>
    <mergeCell ref="H11:J11"/>
    <mergeCell ref="A20:F20"/>
    <mergeCell ref="A21:F21"/>
    <mergeCell ref="A120:B120"/>
    <mergeCell ref="A23:F23"/>
    <mergeCell ref="A24:F24"/>
    <mergeCell ref="A26:M26"/>
    <mergeCell ref="A98:L98"/>
    <mergeCell ref="A100:C100"/>
    <mergeCell ref="A114:D114"/>
    <mergeCell ref="A115:B115"/>
    <mergeCell ref="A116:B116"/>
    <mergeCell ref="A117:B117"/>
    <mergeCell ref="A118:B118"/>
    <mergeCell ref="A119:B119"/>
    <mergeCell ref="A160:E160"/>
    <mergeCell ref="A121:B121"/>
    <mergeCell ref="A122:B122"/>
    <mergeCell ref="A123:B123"/>
    <mergeCell ref="A124:B124"/>
    <mergeCell ref="A125:B125"/>
    <mergeCell ref="A128:E128"/>
  </mergeCells>
  <conditionalFormatting sqref="C111">
    <cfRule type="expression" dxfId="76" priority="1" stopIfTrue="1">
      <formula>NOT(ISERROR(SEARCH("BEHIND",C111)))</formula>
    </cfRule>
    <cfRule type="expression" dxfId="75" priority="2" stopIfTrue="1">
      <formula>NOT(ISERROR(SEARCH("ON TRACK",C111)))</formula>
    </cfRule>
  </conditionalFormatting>
  <conditionalFormatting sqref="K28:K96">
    <cfRule type="expression" dxfId="74" priority="3" stopIfTrue="1">
      <formula>NOT(ISERROR(SEARCH("P1",K28)))</formula>
    </cfRule>
  </conditionalFormatting>
  <dataValidations count="4">
    <dataValidation type="list" allowBlank="1" showInputMessage="1" showErrorMessage="1" promptTitle="Choose Plant" prompt="Pick All, C6, C39, or another plant if present." sqref="C3" xr:uid="{2D82748E-97B6-4664-B82E-5CC20FB7B8FC}">
      <formula1>"All,C39,C6"</formula1>
    </dataValidation>
    <dataValidation type="list" allowBlank="1" showInputMessage="1" showErrorMessage="1" promptTitle="Choose Channel" prompt="Pick All or one channel to filter dashboard metrics." sqref="C4" xr:uid="{B5F20907-212C-46EA-B6B4-35F2B71127E0}">
      <formula1>"All,MRP (Domestic),ROW Manjari,USA Sea,Amazon USA Sea,USA Air,USA Amazon,UK,MENA"</formula1>
    </dataValidation>
    <dataValidation type="list" allowBlank="1" showInputMessage="1" showErrorMessage="1" sqref="G3" xr:uid="{D66B90B4-F188-4C93-9626-48FA08E416B4}">
      <formula1>"All,Atta,Honey,Jaggery,MG,Oil,Raw_Agri"</formula1>
    </dataValidation>
    <dataValidation type="list" allowBlank="1" showInputMessage="1" showErrorMessage="1" sqref="G4" xr:uid="{2E58A7BF-38C3-4532-8B2A-56AFB4B19D92}">
      <formula1>$Y$1:$Y$61</formula1>
    </dataValidation>
  </dataValidations>
  <pageMargins left="0.70000000000000007" right="0.70000000000000007" top="0.75" bottom="0.75" header="0.30000000000000004" footer="0.30000000000000004"/>
  <drawing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2EBB81-3C97-4E6A-9F6D-9790385CFE52}">
  <sheetPr>
    <pageSetUpPr fitToPage="1"/>
  </sheetPr>
  <dimension ref="A1:BE65"/>
  <sheetViews>
    <sheetView workbookViewId="0"/>
  </sheetViews>
  <sheetFormatPr defaultColWidth="12" defaultRowHeight="15.75" customHeight="1"/>
  <cols>
    <col min="1" max="1" width="6.26953125" customWidth="1"/>
    <col min="2" max="3" width="11.26953125" customWidth="1"/>
    <col min="4" max="4" width="12" customWidth="1"/>
    <col min="5" max="5" width="47.7265625" customWidth="1"/>
    <col min="6" max="6" width="11.7265625" customWidth="1"/>
    <col min="7" max="7" width="16.7265625" hidden="1" customWidth="1"/>
    <col min="8" max="8" width="15.6328125" hidden="1" customWidth="1"/>
    <col min="9" max="9" width="11" hidden="1" customWidth="1"/>
    <col min="10" max="10" width="11.81640625" hidden="1" customWidth="1"/>
    <col min="11" max="11" width="6.26953125" hidden="1" customWidth="1"/>
    <col min="12" max="12" width="10.08984375" hidden="1" customWidth="1"/>
    <col min="13" max="13" width="4.6328125" hidden="1" customWidth="1"/>
    <col min="14" max="14" width="5.26953125" hidden="1" customWidth="1"/>
    <col min="15" max="15" width="17.453125" bestFit="1" customWidth="1"/>
    <col min="16" max="16" width="10.1796875" bestFit="1" customWidth="1"/>
    <col min="17" max="22" width="7.7265625" bestFit="1" customWidth="1"/>
    <col min="23" max="31" width="6.90625" bestFit="1" customWidth="1"/>
    <col min="32" max="34" width="6.90625" customWidth="1"/>
    <col min="35" max="35" width="7.7265625" bestFit="1" customWidth="1"/>
    <col min="36" max="36" width="7.7265625" customWidth="1"/>
    <col min="37" max="45" width="7.7265625" bestFit="1" customWidth="1"/>
    <col min="46" max="46" width="17.7265625" customWidth="1"/>
    <col min="47" max="47" width="14.7265625" customWidth="1"/>
    <col min="48" max="48" width="17.26953125" customWidth="1"/>
    <col min="49" max="49" width="16.08984375" customWidth="1"/>
    <col min="50" max="50" width="19.453125" bestFit="1" customWidth="1"/>
    <col min="51" max="51" width="24" bestFit="1" customWidth="1"/>
    <col min="52" max="52" width="14.54296875" bestFit="1" customWidth="1"/>
    <col min="53" max="53" width="9" bestFit="1" customWidth="1"/>
    <col min="54" max="54" width="14.1796875" bestFit="1" customWidth="1"/>
    <col min="55" max="55" width="13.453125" bestFit="1" customWidth="1"/>
    <col min="56" max="56" width="12" style="59" customWidth="1"/>
    <col min="57" max="57" width="12" customWidth="1"/>
  </cols>
  <sheetData>
    <row r="1" spans="1:57" ht="22.15" customHeight="1">
      <c r="A1" s="52"/>
      <c r="B1" s="53"/>
      <c r="C1" s="53"/>
      <c r="D1" s="53"/>
      <c r="E1" s="54"/>
      <c r="F1" s="55"/>
      <c r="G1" s="56">
        <f>SUBTOTAL(9,G3:INDEX(G3:G59,ROW()-1))</f>
        <v>353617</v>
      </c>
      <c r="H1" s="53">
        <f>SUBTOTAL(9,H3:INDEX(H3:H59,ROW()-1))</f>
        <v>349</v>
      </c>
      <c r="I1" s="53">
        <f>SUBTOTAL(9,I3:INDEX(I3:I59,ROW()-1))</f>
        <v>5500</v>
      </c>
      <c r="J1" s="53">
        <f>SUBTOTAL(9,J3:INDEX(J3:J59,ROW()-1))</f>
        <v>0</v>
      </c>
      <c r="K1" s="53">
        <f>SUBTOTAL(9,K3:INDEX(K3:K59,ROW()-1))</f>
        <v>10423</v>
      </c>
      <c r="L1" s="53">
        <f>SUBTOTAL(9,L3:INDEX(L3:L59,ROW()-1))</f>
        <v>2780</v>
      </c>
      <c r="M1" s="53">
        <f>SUBTOTAL(9,M3:INDEX(M3:M59,ROW()-1))</f>
        <v>6084</v>
      </c>
      <c r="N1" s="57">
        <f>SUBTOTAL(9,N3:INDEX(N3:N59,ROW()-1))</f>
        <v>0</v>
      </c>
      <c r="O1" s="55">
        <f>SUBTOTAL(9,O3:INDEX(O3:O70,ROW()-1))</f>
        <v>368025</v>
      </c>
      <c r="P1" s="56"/>
      <c r="Q1" s="53"/>
      <c r="R1" s="53"/>
      <c r="S1" s="53"/>
      <c r="T1" s="53"/>
      <c r="U1" s="53"/>
      <c r="V1" s="53"/>
      <c r="W1" s="56"/>
      <c r="X1" s="53"/>
      <c r="Y1" s="53"/>
      <c r="Z1" s="53"/>
      <c r="AA1" s="53"/>
      <c r="AB1" s="53"/>
      <c r="AC1" s="53"/>
      <c r="AD1" s="56"/>
      <c r="AE1" s="53"/>
      <c r="AF1" s="53"/>
      <c r="AG1" s="53"/>
      <c r="AH1" s="53"/>
      <c r="AI1" s="53"/>
      <c r="AJ1" s="53"/>
      <c r="AK1" s="56"/>
      <c r="AL1" s="53"/>
      <c r="AM1" s="53"/>
      <c r="AN1" s="53"/>
      <c r="AO1" s="53"/>
      <c r="AP1" s="53"/>
      <c r="AQ1" s="53"/>
      <c r="AR1" s="53"/>
      <c r="AS1" s="53"/>
      <c r="AT1" s="52">
        <f>SUBTOTAL(9,AT3:INDEX(AT3:AT70,ROW()-1))</f>
        <v>337471.22399999999</v>
      </c>
      <c r="AU1" s="53"/>
      <c r="AV1" s="57"/>
      <c r="AW1" s="57"/>
      <c r="AX1" s="58">
        <f>AT1/O1</f>
        <v>0.91697907479111473</v>
      </c>
      <c r="AY1" s="56"/>
      <c r="AZ1" s="56"/>
      <c r="BA1" s="56"/>
      <c r="BB1" s="56"/>
      <c r="BC1" s="56"/>
    </row>
    <row r="2" spans="1:57" s="81" customFormat="1" ht="39">
      <c r="A2" s="60" t="s">
        <v>308</v>
      </c>
      <c r="B2" s="61" t="s">
        <v>2</v>
      </c>
      <c r="C2" s="61" t="s">
        <v>3</v>
      </c>
      <c r="D2" s="61" t="s">
        <v>283</v>
      </c>
      <c r="E2" s="62" t="s">
        <v>309</v>
      </c>
      <c r="F2" s="63" t="s">
        <v>4</v>
      </c>
      <c r="G2" s="64" t="s">
        <v>182</v>
      </c>
      <c r="H2" s="65" t="s">
        <v>183</v>
      </c>
      <c r="I2" s="65" t="s">
        <v>184</v>
      </c>
      <c r="J2" s="65" t="s">
        <v>185</v>
      </c>
      <c r="K2" s="65" t="s">
        <v>186</v>
      </c>
      <c r="L2" s="65" t="s">
        <v>187</v>
      </c>
      <c r="M2" s="65" t="s">
        <v>188</v>
      </c>
      <c r="N2" s="66" t="s">
        <v>189</v>
      </c>
      <c r="O2" s="66" t="s">
        <v>310</v>
      </c>
      <c r="P2" s="67">
        <v>46227</v>
      </c>
      <c r="Q2" s="68">
        <v>25</v>
      </c>
      <c r="R2" s="68">
        <v>26</v>
      </c>
      <c r="S2" s="68">
        <v>27</v>
      </c>
      <c r="T2" s="68">
        <v>28</v>
      </c>
      <c r="U2" s="68">
        <v>29</v>
      </c>
      <c r="V2" s="68">
        <v>30</v>
      </c>
      <c r="W2" s="69">
        <v>1</v>
      </c>
      <c r="X2" s="69">
        <v>2</v>
      </c>
      <c r="Y2" s="69">
        <v>3</v>
      </c>
      <c r="Z2" s="69">
        <v>4</v>
      </c>
      <c r="AA2" s="69">
        <v>5</v>
      </c>
      <c r="AB2" s="69">
        <v>6</v>
      </c>
      <c r="AC2" s="69">
        <v>7</v>
      </c>
      <c r="AD2" s="70">
        <v>8</v>
      </c>
      <c r="AE2" s="70">
        <v>9</v>
      </c>
      <c r="AF2" s="70">
        <v>10</v>
      </c>
      <c r="AG2" s="70">
        <v>11</v>
      </c>
      <c r="AH2" s="70">
        <v>12</v>
      </c>
      <c r="AI2" s="70">
        <v>13</v>
      </c>
      <c r="AJ2" s="70">
        <v>14</v>
      </c>
      <c r="AK2" s="71">
        <v>15</v>
      </c>
      <c r="AL2" s="71">
        <v>16</v>
      </c>
      <c r="AM2" s="71">
        <v>17</v>
      </c>
      <c r="AN2" s="71">
        <v>18</v>
      </c>
      <c r="AO2" s="71">
        <v>19</v>
      </c>
      <c r="AP2" s="71">
        <v>20</v>
      </c>
      <c r="AQ2" s="71">
        <v>21</v>
      </c>
      <c r="AR2" s="71">
        <v>22</v>
      </c>
      <c r="AS2" s="72">
        <v>23</v>
      </c>
      <c r="AT2" s="73" t="s">
        <v>311</v>
      </c>
      <c r="AU2" s="73" t="s">
        <v>312</v>
      </c>
      <c r="AV2" s="74" t="s">
        <v>313</v>
      </c>
      <c r="AW2" s="75" t="s">
        <v>314</v>
      </c>
      <c r="AX2" s="76" t="s">
        <v>315</v>
      </c>
      <c r="AY2" s="77" t="s">
        <v>316</v>
      </c>
      <c r="AZ2" s="78" t="s">
        <v>317</v>
      </c>
      <c r="BA2" s="78" t="s">
        <v>318</v>
      </c>
      <c r="BB2" s="78" t="s">
        <v>319</v>
      </c>
      <c r="BC2" s="79" t="s">
        <v>5</v>
      </c>
      <c r="BD2" s="80"/>
    </row>
    <row r="3" spans="1:57" ht="13">
      <c r="A3" s="82">
        <v>1</v>
      </c>
      <c r="B3" s="83" t="s">
        <v>36</v>
      </c>
      <c r="C3" s="83" t="s">
        <v>37</v>
      </c>
      <c r="D3" s="84" t="s">
        <v>34</v>
      </c>
      <c r="E3" s="85" t="s">
        <v>35</v>
      </c>
      <c r="F3" s="86">
        <v>1</v>
      </c>
      <c r="G3" s="87">
        <f>IFERROR(_xlfn.XLOOKUP(D3,Projection_!A:A,Projection_!K:K),"")</f>
        <v>0</v>
      </c>
      <c r="H3" s="88">
        <f>IFERROR(_xlfn.XLOOKUP(D3, Projection_!A:A, Projection_!L:L), "")</f>
        <v>0</v>
      </c>
      <c r="I3" s="88">
        <f>IFERROR(_xlfn.XLOOKUP(D3, Projection_!A:A, Projection_!M:M), "")</f>
        <v>0</v>
      </c>
      <c r="J3" s="88">
        <f>IFERROR(_xlfn.XLOOKUP(D3, Projection_!A:A, Projection_!N:N), "")</f>
        <v>0</v>
      </c>
      <c r="K3" s="88">
        <f>IFERROR(_xlfn.XLOOKUP(D3,Projection_!A:A,Projection_!O:O),"")</f>
        <v>6000</v>
      </c>
      <c r="L3" s="88">
        <f>IFERROR(_xlfn.XLOOKUP(D3,Projection_!A:A,Projection_!P:P),"")</f>
        <v>0</v>
      </c>
      <c r="M3" s="88">
        <f>IFERROR(_xlfn.XLOOKUP(D3,Projection_!A:A,Projection_!Q:Q),"")</f>
        <v>0</v>
      </c>
      <c r="N3" s="89">
        <f>IFERROR(_xlfn.XLOOKUP(D3,Projection_!A:A,Projection_!R:R),"")</f>
        <v>0</v>
      </c>
      <c r="O3" s="90">
        <f>IFERROR(_xlfn.XLOOKUP(D3,Projection_!A:A,Projection_!T:T),"")</f>
        <v>6000</v>
      </c>
      <c r="P3" s="91">
        <f>IFERROR(_xlfn.XLOOKUP($D3,Domestic!$C:$C,Domestic!O:O),0)+IFERROR(_xlfn.XLOOKUP($D3,ROW_Manjari!$C:$C,ROW_Manjari!O:O),0)+IFERROR(_xlfn.XLOOKUP($D3,USA_Sea!$C:$C,USA_Sea!O:O),0)+IFERROR(_xlfn.XLOOKUP($D3,USA_Air!$C:$C,USA_Air!O:O),0)+IFERROR(_xlfn.XLOOKUP($D3,USA_Amazon_Air!$C:$C,USA_Amazon_Air!O:O),0)+IFERROR(_xlfn.XLOOKUP($D3,UK_Order!$C:$C,UK_Order!O:O),0)+IFERROR(_xlfn.XLOOKUP($D3,MENA_Order!$C:$C,MENA_Order!O:O),0)+IFERROR(_xlfn.XLOOKUP($D3,Amazon_USA_Sea!$C:$C,Amazon_USA_Sea!H:H),0)</f>
        <v>0</v>
      </c>
      <c r="Q3" s="91">
        <f>IFERROR(_xlfn.XLOOKUP($D3,Domestic!$C:$C,Domestic!P:P),0)+IFERROR(_xlfn.XLOOKUP($D3,ROW_Manjari!$C:$C,ROW_Manjari!P:P),0)+IFERROR(_xlfn.XLOOKUP($D3,USA_Sea!$C:$C,USA_Sea!P:P),0)+IFERROR(_xlfn.XLOOKUP($D3,USA_Air!$C:$C,USA_Air!P:P),0)+IFERROR(_xlfn.XLOOKUP($D3,USA_Amazon_Air!$C:$C,USA_Amazon_Air!P:P),0)+IFERROR(_xlfn.XLOOKUP($D3,UK_Order!$C:$C,UK_Order!P:P),0)+IFERROR(_xlfn.XLOOKUP($D3,MENA_Order!$C:$C,MENA_Order!P:P),0)+IFERROR(_xlfn.XLOOKUP($D3,Amazon_USA_Sea!$C:$C,Amazon_USA_Sea!I:I),0)</f>
        <v>0</v>
      </c>
      <c r="R3" s="91">
        <f>IFERROR(_xlfn.XLOOKUP($D3,Domestic!$C:$C,Domestic!Q:Q),0)+IFERROR(_xlfn.XLOOKUP($D3,ROW_Manjari!$C:$C,ROW_Manjari!Q:Q),0)+IFERROR(_xlfn.XLOOKUP($D3,USA_Sea!$C:$C,USA_Sea!Q:Q),0)+IFERROR(_xlfn.XLOOKUP($D3,USA_Air!$C:$C,USA_Air!Q:Q),0)+IFERROR(_xlfn.XLOOKUP($D3,USA_Amazon_Air!$C:$C,USA_Amazon_Air!Q:Q),0)+IFERROR(_xlfn.XLOOKUP($D3,UK_Order!$C:$C,UK_Order!Q:Q),0)+IFERROR(_xlfn.XLOOKUP($D3,MENA_Order!$C:$C,MENA_Order!Q:Q),0)+IFERROR(_xlfn.XLOOKUP($D3,Amazon_USA_Sea!$C:$C,Amazon_USA_Sea!J:J),0)</f>
        <v>0</v>
      </c>
      <c r="S3" s="91">
        <f>IFERROR(_xlfn.XLOOKUP($D3,Domestic!$C:$C,Domestic!R:R),0)+IFERROR(_xlfn.XLOOKUP($D3,ROW_Manjari!$C:$C,ROW_Manjari!R:R),0)+IFERROR(_xlfn.XLOOKUP($D3,USA_Sea!$C:$C,USA_Sea!R:R),0)+IFERROR(_xlfn.XLOOKUP($D3,USA_Air!$C:$C,USA_Air!R:R),0)+IFERROR(_xlfn.XLOOKUP($D3,USA_Amazon_Air!$C:$C,USA_Amazon_Air!R:R),0)+IFERROR(_xlfn.XLOOKUP($D3,UK_Order!$C:$C,UK_Order!R:R),0)+IFERROR(_xlfn.XLOOKUP($D3,MENA_Order!$C:$C,MENA_Order!R:R),0)+IFERROR(_xlfn.XLOOKUP($D3,Amazon_USA_Sea!$C:$C,Amazon_USA_Sea!K:K),0)</f>
        <v>0</v>
      </c>
      <c r="T3" s="91">
        <f>IFERROR(_xlfn.XLOOKUP($D3,Domestic!$C:$C,Domestic!S:S),0)+IFERROR(_xlfn.XLOOKUP($D3,ROW_Manjari!$C:$C,ROW_Manjari!S:S),0)+IFERROR(_xlfn.XLOOKUP($D3,USA_Sea!$C:$C,USA_Sea!S:S),0)+IFERROR(_xlfn.XLOOKUP($D3,USA_Air!$C:$C,USA_Air!S:S),0)+IFERROR(_xlfn.XLOOKUP($D3,USA_Amazon_Air!$C:$C,USA_Amazon_Air!S:S),0)+IFERROR(_xlfn.XLOOKUP($D3,UK_Order!$C:$C,UK_Order!S:S),0)+IFERROR(_xlfn.XLOOKUP($D3,MENA_Order!$C:$C,MENA_Order!S:S),0)+IFERROR(_xlfn.XLOOKUP($D3,Amazon_USA_Sea!$C:$C,Amazon_USA_Sea!L:L),0)</f>
        <v>0</v>
      </c>
      <c r="U3" s="91">
        <f>IFERROR(_xlfn.XLOOKUP($D3,Domestic!$C:$C,Domestic!T:T),0)+IFERROR(_xlfn.XLOOKUP($D3,ROW_Manjari!$C:$C,ROW_Manjari!T:T),0)+IFERROR(_xlfn.XLOOKUP($D3,USA_Sea!$C:$C,USA_Sea!T:T),0)+IFERROR(_xlfn.XLOOKUP($D3,USA_Air!$C:$C,USA_Air!T:T),0)+IFERROR(_xlfn.XLOOKUP($D3,USA_Amazon_Air!$C:$C,USA_Amazon_Air!T:T),0)+IFERROR(_xlfn.XLOOKUP($D3,UK_Order!$C:$C,UK_Order!T:T),0)+IFERROR(_xlfn.XLOOKUP($D3,MENA_Order!$C:$C,MENA_Order!T:T),0)+IFERROR(_xlfn.XLOOKUP($D3,Amazon_USA_Sea!$C:$C,Amazon_USA_Sea!M:M),0)</f>
        <v>0</v>
      </c>
      <c r="V3" s="91">
        <f>IFERROR(_xlfn.XLOOKUP($D3,Domestic!$C:$C,Domestic!U:U),0)+IFERROR(_xlfn.XLOOKUP($D3,ROW_Manjari!$C:$C,ROW_Manjari!U:U),0)+IFERROR(_xlfn.XLOOKUP($D3,USA_Sea!$C:$C,USA_Sea!U:U),0)+IFERROR(_xlfn.XLOOKUP($D3,USA_Air!$C:$C,USA_Air!U:U),0)+IFERROR(_xlfn.XLOOKUP($D3,USA_Amazon_Air!$C:$C,USA_Amazon_Air!U:U),0)+IFERROR(_xlfn.XLOOKUP($D3,UK_Order!$C:$C,UK_Order!U:U),0)+IFERROR(_xlfn.XLOOKUP($D3,MENA_Order!$C:$C,MENA_Order!U:U),0)+IFERROR(_xlfn.XLOOKUP($D3,Amazon_USA_Sea!$C:$C,Amazon_USA_Sea!N:N),0)</f>
        <v>0</v>
      </c>
      <c r="W3" s="92">
        <f>IFERROR(_xlfn.XLOOKUP($D3,Domestic!$C:$C,Domestic!Y:Y),0)+IFERROR(_xlfn.XLOOKUP($D3,ROW_Manjari!$C:$C,ROW_Manjari!Y:Y),0)+IFERROR(_xlfn.XLOOKUP($D3,USA_Sea!$C:$C,USA_Sea!Y:Y),0)+IFERROR(_xlfn.XLOOKUP($D3,USA_Air!$C:$C,USA_Air!Y:Y),0)+IFERROR(_xlfn.XLOOKUP($D3,USA_Amazon_Air!$C:$C,USA_Amazon_Air!Y:Y),0)+IFERROR(_xlfn.XLOOKUP($D3,UK_Order!$C:$C,UK_Order!Y:Y),0)+IFERROR(_xlfn.XLOOKUP($D3,MENA_Order!$C:$C,MENA_Order!Y:Y),0)+IFERROR(_xlfn.XLOOKUP($D3,Amazon_USA_Sea!$C:$C,Amazon_USA_Sea!R:R),0)</f>
        <v>0</v>
      </c>
      <c r="X3" s="92">
        <f>IFERROR(_xlfn.XLOOKUP($D3,Domestic!$C:$C,Domestic!Z:Z),0)+IFERROR(_xlfn.XLOOKUP($D3,ROW_Manjari!$C:$C,ROW_Manjari!Z:Z),0)+IFERROR(_xlfn.XLOOKUP($D3,USA_Sea!$C:$C,USA_Sea!Z:Z),0)+IFERROR(_xlfn.XLOOKUP($D3,USA_Air!$C:$C,USA_Air!Z:Z),0)+IFERROR(_xlfn.XLOOKUP($D3,USA_Amazon_Air!$C:$C,USA_Amazon_Air!Z:Z),0)+IFERROR(_xlfn.XLOOKUP($D3,UK_Order!$C:$C,UK_Order!Z:Z),0)+IFERROR(_xlfn.XLOOKUP($D3,MENA_Order!$C:$C,MENA_Order!Z:Z),0)+IFERROR(_xlfn.XLOOKUP($D3,Amazon_USA_Sea!$C:$C,Amazon_USA_Sea!S:S),0)</f>
        <v>0</v>
      </c>
      <c r="Y3" s="92">
        <f>IFERROR(_xlfn.XLOOKUP($D3,Domestic!$C:$C,Domestic!AA:AA),0)+IFERROR(_xlfn.XLOOKUP($D3,ROW_Manjari!$C:$C,ROW_Manjari!AA:AA),0)+IFERROR(_xlfn.XLOOKUP($D3,USA_Sea!$C:$C,USA_Sea!AA:AA),0)+IFERROR(_xlfn.XLOOKUP($D3,USA_Air!$C:$C,USA_Air!AA:AA),0)+IFERROR(_xlfn.XLOOKUP($D3,USA_Amazon_Air!$C:$C,USA_Amazon_Air!AA:AA),0)+IFERROR(_xlfn.XLOOKUP($D3,UK_Order!$C:$C,UK_Order!AA:AA),0)+IFERROR(_xlfn.XLOOKUP($D3,MENA_Order!$C:$C,MENA_Order!AA:AA),0)+IFERROR(_xlfn.XLOOKUP($D3,Amazon_USA_Sea!$C:$C,Amazon_USA_Sea!T:T),0)</f>
        <v>0</v>
      </c>
      <c r="Z3" s="92">
        <f>IFERROR(_xlfn.XLOOKUP($D3,Domestic!$C:$C,Domestic!AB:AB),0)+IFERROR(_xlfn.XLOOKUP($D3,ROW_Manjari!$C:$C,ROW_Manjari!AB:AB),0)+IFERROR(_xlfn.XLOOKUP($D3,USA_Sea!$C:$C,USA_Sea!AB:AB),0)+IFERROR(_xlfn.XLOOKUP($D3,USA_Air!$C:$C,USA_Air!AB:AB),0)+IFERROR(_xlfn.XLOOKUP($D3,USA_Amazon_Air!$C:$C,USA_Amazon_Air!AB:AB),0)+IFERROR(_xlfn.XLOOKUP($D3,UK_Order!$C:$C,UK_Order!AB:AB),0)+IFERROR(_xlfn.XLOOKUP($D3,MENA_Order!$C:$C,MENA_Order!AB:AB),0)+IFERROR(_xlfn.XLOOKUP($D3,Amazon_USA_Sea!$C:$C,Amazon_USA_Sea!U:U),0)</f>
        <v>0</v>
      </c>
      <c r="AA3" s="92">
        <f>IFERROR(_xlfn.XLOOKUP($D3,Domestic!$C:$C,Domestic!AC:AC),0)+IFERROR(_xlfn.XLOOKUP($D3,ROW_Manjari!$C:$C,ROW_Manjari!AC:AC),0)+IFERROR(_xlfn.XLOOKUP($D3,USA_Sea!$C:$C,USA_Sea!AC:AC),0)+IFERROR(_xlfn.XLOOKUP($D3,USA_Air!$C:$C,USA_Air!AC:AC),0)+IFERROR(_xlfn.XLOOKUP($D3,USA_Amazon_Air!$C:$C,USA_Amazon_Air!AC:AC),0)+IFERROR(_xlfn.XLOOKUP($D3,UK_Order!$C:$C,UK_Order!AC:AC),0)+IFERROR(_xlfn.XLOOKUP($D3,MENA_Order!$C:$C,MENA_Order!AC:AC),0)+IFERROR(_xlfn.XLOOKUP($D3,Amazon_USA_Sea!$C:$C,Amazon_USA_Sea!V:V),0)</f>
        <v>0</v>
      </c>
      <c r="AB3" s="92">
        <f>IFERROR(_xlfn.XLOOKUP($D3,Domestic!$C:$C,Domestic!AD:AD),0)+IFERROR(_xlfn.XLOOKUP($D3,ROW_Manjari!$C:$C,ROW_Manjari!AD:AD),0)+IFERROR(_xlfn.XLOOKUP($D3,USA_Sea!$C:$C,USA_Sea!AD:AD),0)+IFERROR(_xlfn.XLOOKUP($D3,USA_Air!$C:$C,USA_Air!AD:AD),0)+IFERROR(_xlfn.XLOOKUP($D3,USA_Amazon_Air!$C:$C,USA_Amazon_Air!AD:AD),0)+IFERROR(_xlfn.XLOOKUP($D3,UK_Order!$C:$C,UK_Order!AD:AD),0)+IFERROR(_xlfn.XLOOKUP($D3,MENA_Order!$C:$C,MENA_Order!AD:AD),0)+IFERROR(_xlfn.XLOOKUP($D3,Amazon_USA_Sea!$C:$C,Amazon_USA_Sea!W:W),0)</f>
        <v>0</v>
      </c>
      <c r="AC3" s="92">
        <f>IFERROR(_xlfn.XLOOKUP($D3,Domestic!$C:$C,Domestic!AE:AE),0)+IFERROR(_xlfn.XLOOKUP($D3,ROW_Manjari!$C:$C,ROW_Manjari!AE:AE),0)+IFERROR(_xlfn.XLOOKUP($D3,USA_Sea!$C:$C,USA_Sea!AE:AE),0)+IFERROR(_xlfn.XLOOKUP($D3,USA_Air!$C:$C,USA_Air!AE:AE),0)+IFERROR(_xlfn.XLOOKUP($D3,USA_Amazon_Air!$C:$C,USA_Amazon_Air!AE:AE),0)+IFERROR(_xlfn.XLOOKUP($D3,UK_Order!$C:$C,UK_Order!AE:AE),0)+IFERROR(_xlfn.XLOOKUP($D3,MENA_Order!$C:$C,MENA_Order!AE:AE),0)+IFERROR(_xlfn.XLOOKUP($D3,Amazon_USA_Sea!$C:$C,Amazon_USA_Sea!X:X),0)</f>
        <v>0</v>
      </c>
      <c r="AD3" s="93">
        <f>IFERROR(_xlfn.XLOOKUP($D3,Domestic!$C:$C,Domestic!AI:AI),0)+IFERROR(_xlfn.XLOOKUP($D3,ROW_Manjari!$C:$C,ROW_Manjari!AI:AI),0)+IFERROR(_xlfn.XLOOKUP($D3,USA_Sea!$C:$C,USA_Sea!AI:AI),0)+IFERROR(_xlfn.XLOOKUP($D3,USA_Air!$C:$C,USA_Air!AI:AI),0)+IFERROR(_xlfn.XLOOKUP($D3,USA_Amazon_Air!$C:$C,USA_Amazon_Air!AI:AI),0)+IFERROR(_xlfn.XLOOKUP($D3,UK_Order!$C:$C,UK_Order!AI:AI),0)+IFERROR(_xlfn.XLOOKUP($D3,MENA_Order!$C:$C,MENA_Order!AI:AI),0)+IFERROR(_xlfn.XLOOKUP($D3,Amazon_USA_Sea!$C:$C,Amazon_USA_Sea!AB:AB),0)</f>
        <v>0</v>
      </c>
      <c r="AE3" s="93">
        <f>IFERROR(_xlfn.XLOOKUP($D3,Domestic!$C:$C,Domestic!AJ:AJ),0)+IFERROR(_xlfn.XLOOKUP($D3,ROW_Manjari!$C:$C,ROW_Manjari!AJ:AJ),0)+IFERROR(_xlfn.XLOOKUP($D3,USA_Sea!$C:$C,USA_Sea!AJ:AJ),0)+IFERROR(_xlfn.XLOOKUP($D3,USA_Air!$C:$C,USA_Air!AJ:AJ),0)+IFERROR(_xlfn.XLOOKUP($D3,USA_Amazon_Air!$C:$C,USA_Amazon_Air!AJ:AJ),0)+IFERROR(_xlfn.XLOOKUP($D3,UK_Order!$C:$C,UK_Order!AJ:AJ),0)+IFERROR(_xlfn.XLOOKUP($D3,MENA_Order!$C:$C,MENA_Order!AJ:AJ),0)+IFERROR(_xlfn.XLOOKUP($D3,Amazon_USA_Sea!$C:$C,Amazon_USA_Sea!AC:AC),0)</f>
        <v>0</v>
      </c>
      <c r="AF3" s="93">
        <f>IFERROR(_xlfn.XLOOKUP($D3,Domestic!$C:$C,Domestic!AK:AK),0)+IFERROR(_xlfn.XLOOKUP($D3,ROW_Manjari!$C:$C,ROW_Manjari!AK:AK),0)+IFERROR(_xlfn.XLOOKUP($D3,USA_Sea!$C:$C,USA_Sea!AK:AK),0)+IFERROR(_xlfn.XLOOKUP($D3,USA_Air!$C:$C,USA_Air!AK:AK),0)+IFERROR(_xlfn.XLOOKUP($D3,USA_Amazon_Air!$C:$C,USA_Amazon_Air!AK:AK),0)+IFERROR(_xlfn.XLOOKUP($D3,UK_Order!$C:$C,UK_Order!AK:AK),0)+IFERROR(_xlfn.XLOOKUP($D3,MENA_Order!$C:$C,MENA_Order!AK:AK),0)+IFERROR(_xlfn.XLOOKUP($D3,Amazon_USA_Sea!$C:$C,Amazon_USA_Sea!AD:AD),0)</f>
        <v>0</v>
      </c>
      <c r="AG3" s="93">
        <f>IFERROR(_xlfn.XLOOKUP($D3,Domestic!$C:$C,Domestic!AL:AL),0)+IFERROR(_xlfn.XLOOKUP($D3,ROW_Manjari!$C:$C,ROW_Manjari!AL:AL),0)+IFERROR(_xlfn.XLOOKUP($D3,USA_Sea!$C:$C,USA_Sea!AL:AL),0)+IFERROR(_xlfn.XLOOKUP($D3,USA_Air!$C:$C,USA_Air!AL:AL),0)+IFERROR(_xlfn.XLOOKUP($D3,USA_Amazon_Air!$C:$C,USA_Amazon_Air!AL:AL),0)+IFERROR(_xlfn.XLOOKUP($D3,UK_Order!$C:$C,UK_Order!AL:AL),0)+IFERROR(_xlfn.XLOOKUP($D3,MENA_Order!$C:$C,MENA_Order!AL:AL),0)+IFERROR(_xlfn.XLOOKUP($D3,Amazon_USA_Sea!$C:$C,Amazon_USA_Sea!AE:AE),0)</f>
        <v>0</v>
      </c>
      <c r="AH3" s="93">
        <f>IFERROR(_xlfn.XLOOKUP($D3,Domestic!$C:$C,Domestic!AM:AM),0)+IFERROR(_xlfn.XLOOKUP($D3,ROW_Manjari!$C:$C,ROW_Manjari!AM:AM),0)+IFERROR(_xlfn.XLOOKUP($D3,USA_Sea!$C:$C,USA_Sea!AM:AM),0)+IFERROR(_xlfn.XLOOKUP($D3,USA_Air!$C:$C,USA_Air!AM:AM),0)+IFERROR(_xlfn.XLOOKUP($D3,USA_Amazon_Air!$C:$C,USA_Amazon_Air!AM:AM),0)+IFERROR(_xlfn.XLOOKUP($D3,UK_Order!$C:$C,UK_Order!AM:AM),0)+IFERROR(_xlfn.XLOOKUP($D3,MENA_Order!$C:$C,MENA_Order!AM:AM),0)+IFERROR(_xlfn.XLOOKUP($D3,Amazon_USA_Sea!$C:$C,Amazon_USA_Sea!AF:AF),0)</f>
        <v>130</v>
      </c>
      <c r="AI3" s="93">
        <f>IFERROR(_xlfn.XLOOKUP($D3,Domestic!$C:$C,Domestic!AN:AN),0)+IFERROR(_xlfn.XLOOKUP($D3,ROW_Manjari!$C:$C,ROW_Manjari!AN:AN),0)+IFERROR(_xlfn.XLOOKUP($D3,USA_Sea!$C:$C,USA_Sea!AN:AN),0)+IFERROR(_xlfn.XLOOKUP($D3,USA_Air!$C:$C,USA_Air!AN:AN),0)+IFERROR(_xlfn.XLOOKUP($D3,USA_Amazon_Air!$C:$C,USA_Amazon_Air!AN:AN),0)+IFERROR(_xlfn.XLOOKUP($D3,UK_Order!$C:$C,UK_Order!AN:AN),0)+IFERROR(_xlfn.XLOOKUP($D3,MENA_Order!$C:$C,MENA_Order!AN:AN),0)+IFERROR(_xlfn.XLOOKUP($D3,Amazon_USA_Sea!$C:$C,Amazon_USA_Sea!AG:AG),0)</f>
        <v>130</v>
      </c>
      <c r="AJ3" s="93">
        <f>IFERROR(_xlfn.XLOOKUP($D3,Domestic!$C:$C,Domestic!AO:AO),0)+IFERROR(_xlfn.XLOOKUP($D3,ROW_Manjari!$C:$C,ROW_Manjari!AO:AO),0)+IFERROR(_xlfn.XLOOKUP($D3,USA_Sea!$C:$C,USA_Sea!AO:AO),0)+IFERROR(_xlfn.XLOOKUP($D3,USA_Air!$C:$C,USA_Air!AO:AO),0)+IFERROR(_xlfn.XLOOKUP($D3,USA_Amazon_Air!$C:$C,USA_Amazon_Air!AO:AO),0)+IFERROR(_xlfn.XLOOKUP($D3,UK_Order!$C:$C,UK_Order!AO:AO),0)+IFERROR(_xlfn.XLOOKUP($D3,MENA_Order!$C:$C,MENA_Order!AO:AO),0)+IFERROR(_xlfn.XLOOKUP($D3,Amazon_USA_Sea!$C:$C,Amazon_USA_Sea!AH:AH),0)</f>
        <v>0</v>
      </c>
      <c r="AK3" s="94">
        <f>IFERROR(_xlfn.XLOOKUP($D3,Domestic!$C:$C,Domestic!AS:AS),0)+IFERROR(_xlfn.XLOOKUP($D3,ROW_Manjari!$C:$C,ROW_Manjari!AS:AS),0)+IFERROR(_xlfn.XLOOKUP($D3,USA_Sea!$C:$C,USA_Sea!AS:AS),0)+IFERROR(_xlfn.XLOOKUP($D3,USA_Air!$C:$C,USA_Air!AS:AS),0)+IFERROR(_xlfn.XLOOKUP($D3,USA_Amazon_Air!$C:$C,USA_Amazon_Air!AS:AS),0)+IFERROR(_xlfn.XLOOKUP($D3,UK_Order!$C:$C,UK_Order!AS:AS),0)+IFERROR(_xlfn.XLOOKUP($D3,MENA_Order!$C:$C,MENA_Order!AS:AS),0)+IFERROR(_xlfn.XLOOKUP($D3,Amazon_USA_Sea!$C:$C,Amazon_USA_Sea!AL:AL),0)</f>
        <v>0</v>
      </c>
      <c r="AL3" s="94">
        <f>IFERROR(_xlfn.XLOOKUP($D3,Domestic!$C:$C,Domestic!AT:AT),0)+IFERROR(_xlfn.XLOOKUP($D3,ROW_Manjari!$C:$C,ROW_Manjari!AT:AT),0)+IFERROR(_xlfn.XLOOKUP($D3,USA_Sea!$C:$C,USA_Sea!AT:AT),0)+IFERROR(_xlfn.XLOOKUP($D3,USA_Air!$C:$C,USA_Air!AT:AT),0)+IFERROR(_xlfn.XLOOKUP($D3,USA_Amazon_Air!$C:$C,USA_Amazon_Air!AT:AT),0)+IFERROR(_xlfn.XLOOKUP($D3,UK_Order!$C:$C,UK_Order!AT:AT),0)+IFERROR(_xlfn.XLOOKUP($D3,MENA_Order!$C:$C,MENA_Order!AT:AT),0)+IFERROR(_xlfn.XLOOKUP($D3,Amazon_USA_Sea!$C:$C,Amazon_USA_Sea!AM:AM),0)</f>
        <v>0</v>
      </c>
      <c r="AM3" s="94">
        <f>IFERROR(_xlfn.XLOOKUP($D3,Domestic!$C:$C,Domestic!AU:AU),0)+IFERROR(_xlfn.XLOOKUP($D3,ROW_Manjari!$C:$C,ROW_Manjari!AU:AU),0)+IFERROR(_xlfn.XLOOKUP($D3,USA_Sea!$C:$C,USA_Sea!AU:AU),0)+IFERROR(_xlfn.XLOOKUP($D3,USA_Air!$C:$C,USA_Air!AU:AU),0)+IFERROR(_xlfn.XLOOKUP($D3,USA_Amazon_Air!$C:$C,USA_Amazon_Air!AU:AU),0)+IFERROR(_xlfn.XLOOKUP($D3,UK_Order!$C:$C,UK_Order!AU:AU),0)+IFERROR(_xlfn.XLOOKUP($D3,MENA_Order!$C:$C,MENA_Order!AU:AU),0)+IFERROR(_xlfn.XLOOKUP($D3,Amazon_USA_Sea!$C:$C,Amazon_USA_Sea!AN:AN),0)</f>
        <v>0</v>
      </c>
      <c r="AN3" s="94">
        <f>IFERROR(_xlfn.XLOOKUP($D3,Domestic!$C:$C,Domestic!AV:AV),0)+IFERROR(_xlfn.XLOOKUP($D3,ROW_Manjari!$C:$C,ROW_Manjari!AV:AV),0)+IFERROR(_xlfn.XLOOKUP($D3,USA_Sea!$C:$C,USA_Sea!AV:AV),0)+IFERROR(_xlfn.XLOOKUP($D3,USA_Air!$C:$C,USA_Air!AV:AV),0)+IFERROR(_xlfn.XLOOKUP($D3,USA_Amazon_Air!$C:$C,USA_Amazon_Air!AV:AV),0)+IFERROR(_xlfn.XLOOKUP($D3,UK_Order!$C:$C,UK_Order!AV:AV),0)+IFERROR(_xlfn.XLOOKUP($D3,MENA_Order!$C:$C,MENA_Order!AV:AV),0)+IFERROR(_xlfn.XLOOKUP($D3,Amazon_USA_Sea!$C:$C,Amazon_USA_Sea!AO:AO),0)</f>
        <v>1905</v>
      </c>
      <c r="AO3" s="94">
        <f>IFERROR(_xlfn.XLOOKUP($D3,Domestic!$C:$C,Domestic!AW:AW),0)+IFERROR(_xlfn.XLOOKUP($D3,ROW_Manjari!$C:$C,ROW_Manjari!AW:AW),0)+IFERROR(_xlfn.XLOOKUP($D3,USA_Sea!$C:$C,USA_Sea!AW:AW),0)+IFERROR(_xlfn.XLOOKUP($D3,USA_Air!$C:$C,USA_Air!AW:AW),0)+IFERROR(_xlfn.XLOOKUP($D3,USA_Amazon_Air!$C:$C,USA_Amazon_Air!AW:AW),0)+IFERROR(_xlfn.XLOOKUP($D3,UK_Order!$C:$C,UK_Order!AW:AW),0)+IFERROR(_xlfn.XLOOKUP($D3,MENA_Order!$C:$C,MENA_Order!AW:AW),0)+IFERROR(_xlfn.XLOOKUP($D3,Amazon_USA_Sea!$C:$C,Amazon_USA_Sea!AP:AP),0)</f>
        <v>1846</v>
      </c>
      <c r="AP3" s="94">
        <f>IFERROR(_xlfn.XLOOKUP($D3,Domestic!$C:$C,Domestic!AX:AX),0)+IFERROR(_xlfn.XLOOKUP($D3,ROW_Manjari!$C:$C,ROW_Manjari!AX:AX),0)+IFERROR(_xlfn.XLOOKUP($D3,USA_Sea!$C:$C,USA_Sea!AX:AX),0)+IFERROR(_xlfn.XLOOKUP($D3,USA_Air!$C:$C,USA_Air!AX:AX),0)+IFERROR(_xlfn.XLOOKUP($D3,USA_Amazon_Air!$C:$C,USA_Amazon_Air!AX:AX),0)+IFERROR(_xlfn.XLOOKUP($D3,UK_Order!$C:$C,UK_Order!AX:AX),0)+IFERROR(_xlfn.XLOOKUP($D3,MENA_Order!$C:$C,MENA_Order!AX:AX),0)+IFERROR(_xlfn.XLOOKUP($D3,Amazon_USA_Sea!$C:$C,Amazon_USA_Sea!AQ:AQ),0)</f>
        <v>1914</v>
      </c>
      <c r="AQ3" s="94">
        <f>IFERROR(_xlfn.XLOOKUP($D3,Domestic!$C:$C,Domestic!AY:AY),0)+IFERROR(_xlfn.XLOOKUP($D3,ROW_Manjari!$C:$C,ROW_Manjari!AY:AY),0)+IFERROR(_xlfn.XLOOKUP($D3,USA_Sea!$C:$C,USA_Sea!AY:AY),0)+IFERROR(_xlfn.XLOOKUP($D3,USA_Air!$C:$C,USA_Air!AY:AY),0)+IFERROR(_xlfn.XLOOKUP($D3,USA_Amazon_Air!$C:$C,USA_Amazon_Air!AY:AY),0)+IFERROR(_xlfn.XLOOKUP($D3,UK_Order!$C:$C,UK_Order!AY:AY),0)+IFERROR(_xlfn.XLOOKUP($D3,MENA_Order!$C:$C,MENA_Order!AY:AY),0)+IFERROR(_xlfn.XLOOKUP($D3,Amazon_USA_Sea!$C:$C,Amazon_USA_Sea!AR:AR),0)</f>
        <v>0</v>
      </c>
      <c r="AR3" s="94">
        <f>IFERROR(_xlfn.XLOOKUP($D3,Domestic!$C:$C,Domestic!AZ:AZ),0)+IFERROR(_xlfn.XLOOKUP($D3,ROW_Manjari!$C:$C,ROW_Manjari!AZ:AZ),0)+IFERROR(_xlfn.XLOOKUP($D3,USA_Sea!$C:$C,USA_Sea!AZ:AZ),0)+IFERROR(_xlfn.XLOOKUP($D3,USA_Air!$C:$C,USA_Air!AZ:AZ),0)+IFERROR(_xlfn.XLOOKUP($D3,USA_Amazon_Air!$C:$C,USA_Amazon_Air!AZ:AZ),0)+IFERROR(_xlfn.XLOOKUP($D3,UK_Order!$C:$C,UK_Order!AZ:AZ),0)+IFERROR(_xlfn.XLOOKUP($D3,MENA_Order!$C:$C,MENA_Order!AZ:AZ),0)+IFERROR(_xlfn.XLOOKUP($D3,Amazon_USA_Sea!$C:$C,Amazon_USA_Sea!AS:AS),0)</f>
        <v>346</v>
      </c>
      <c r="AS3" s="95">
        <v>0</v>
      </c>
      <c r="AT3" s="96">
        <f t="shared" ref="AT3:AT17" si="0">SUM(P3:AS3)</f>
        <v>6271</v>
      </c>
      <c r="AU3" s="97">
        <f t="shared" ref="AU3:AU34" si="1">AT3*F3</f>
        <v>6271</v>
      </c>
      <c r="AV3" s="98">
        <f t="shared" ref="AV3:AV34" si="2">AT3-O3</f>
        <v>271</v>
      </c>
      <c r="AW3" s="99">
        <f t="shared" ref="AW3:AW34" si="3">AV3*F3</f>
        <v>271</v>
      </c>
      <c r="AX3" s="100">
        <f t="shared" ref="AX3:AX34" si="4">IFERROR(AT3/O3,"")</f>
        <v>1.0451666666666666</v>
      </c>
      <c r="AY3" s="101"/>
      <c r="AZ3">
        <f>_xlfn.XLOOKUP(D3,Raw_Data!A:A,Raw_Data!B:B)</f>
        <v>1586</v>
      </c>
      <c r="BA3" s="102">
        <f t="shared" ref="BA3:BA34" si="5">IFERROR(AZ3/(O3/30),)</f>
        <v>7.93</v>
      </c>
      <c r="BB3" s="103">
        <f>IF(BA3="","",IF(BA3&lt;=5,10,IF(BA3&lt;=10,7,IF(BA3&lt;=20,5,3))))</f>
        <v>7</v>
      </c>
      <c r="BC3" s="104" t="str">
        <f>IF(N($O3)=0,"P3 – Normal",IF($BB3="","",IF($BB3=10,"P1 – Critical",IF($BB3=7,"P2 – High","P3 – Normal"))))</f>
        <v>P2 – High</v>
      </c>
      <c r="BD3"/>
    </row>
    <row r="4" spans="1:57" ht="13">
      <c r="A4" s="105">
        <v>2</v>
      </c>
      <c r="B4" s="106" t="s">
        <v>36</v>
      </c>
      <c r="C4" s="83" t="s">
        <v>37</v>
      </c>
      <c r="D4" s="107" t="s">
        <v>39</v>
      </c>
      <c r="E4" s="108" t="s">
        <v>40</v>
      </c>
      <c r="F4" s="109">
        <v>2</v>
      </c>
      <c r="G4" s="110">
        <f>IFERROR(_xlfn.XLOOKUP(D4,Projection_!A:A,Projection_!K:K),"")</f>
        <v>0</v>
      </c>
      <c r="H4" s="111">
        <f>IFERROR(_xlfn.XLOOKUP(D4,Projection_!A:A,Projection_!L:L),"")</f>
        <v>0</v>
      </c>
      <c r="I4" s="111">
        <f>IFERROR(_xlfn.XLOOKUP(D4, Projection_!A:A, Projection_!M:M), "")</f>
        <v>0</v>
      </c>
      <c r="J4" s="111">
        <f>IFERROR(_xlfn.XLOOKUP(D4, Projection_!A:A, Projection_!N:N), "")</f>
        <v>0</v>
      </c>
      <c r="K4" s="111">
        <f>IFERROR(_xlfn.XLOOKUP(D4,Projection_!A:A,Projection_!O:O),"")</f>
        <v>0</v>
      </c>
      <c r="L4" s="111">
        <f>IFERROR(_xlfn.XLOOKUP(D4,Projection_!A:A,Projection_!P:P),"")</f>
        <v>0</v>
      </c>
      <c r="M4" s="111">
        <f>IFERROR(_xlfn.XLOOKUP(D4,Projection_!A:A,Projection_!Q:Q),"")</f>
        <v>0</v>
      </c>
      <c r="N4" s="112">
        <f>IFERROR(_xlfn.XLOOKUP(D4,Projection_!A:A,Projection_!R:R),"")</f>
        <v>0</v>
      </c>
      <c r="O4" s="113">
        <f>IFERROR(_xlfn.XLOOKUP(D4,Projection_!A:A,Projection_!T:T),"")</f>
        <v>0</v>
      </c>
      <c r="P4" s="91">
        <f>IFERROR(_xlfn.XLOOKUP($D4,Domestic!$C:$C,Domestic!O:O),0)+IFERROR(_xlfn.XLOOKUP($D4,ROW_Manjari!$C:$C,ROW_Manjari!O:O),0)+IFERROR(_xlfn.XLOOKUP($D4,USA_Sea!$C:$C,USA_Sea!O:O),0)+IFERROR(_xlfn.XLOOKUP($D4,USA_Air!$C:$C,USA_Air!O:O),0)+IFERROR(_xlfn.XLOOKUP($D4,USA_Amazon_Air!$C:$C,USA_Amazon_Air!O:O),0)+IFERROR(_xlfn.XLOOKUP($D4,UK_Order!$C:$C,UK_Order!O:O),0)+IFERROR(_xlfn.XLOOKUP($D4,MENA_Order!$C:$C,MENA_Order!O:O),0)+IFERROR(_xlfn.XLOOKUP($D4,Amazon_USA_Sea!$C:$C,Amazon_USA_Sea!H:H),0)</f>
        <v>0</v>
      </c>
      <c r="Q4" s="91">
        <f>IFERROR(_xlfn.XLOOKUP($D4,Domestic!$C:$C,Domestic!P:P),0)+IFERROR(_xlfn.XLOOKUP($D4,ROW_Manjari!$C:$C,ROW_Manjari!P:P),0)+IFERROR(_xlfn.XLOOKUP($D4,USA_Sea!$C:$C,USA_Sea!P:P),0)+IFERROR(_xlfn.XLOOKUP($D4,USA_Air!$C:$C,USA_Air!P:P),0)+IFERROR(_xlfn.XLOOKUP($D4,USA_Amazon_Air!$C:$C,USA_Amazon_Air!P:P),0)+IFERROR(_xlfn.XLOOKUP($D4,UK_Order!$C:$C,UK_Order!P:P),0)+IFERROR(_xlfn.XLOOKUP($D4,MENA_Order!$C:$C,MENA_Order!P:P),0)+IFERROR(_xlfn.XLOOKUP($D4,Amazon_USA_Sea!$C:$C,Amazon_USA_Sea!I:I),0)</f>
        <v>1170</v>
      </c>
      <c r="R4" s="91">
        <f>IFERROR(_xlfn.XLOOKUP($D4,Domestic!$C:$C,Domestic!Q:Q),0)+IFERROR(_xlfn.XLOOKUP($D4,ROW_Manjari!$C:$C,ROW_Manjari!Q:Q),0)+IFERROR(_xlfn.XLOOKUP($D4,USA_Sea!$C:$C,USA_Sea!Q:Q),0)+IFERROR(_xlfn.XLOOKUP($D4,USA_Air!$C:$C,USA_Air!Q:Q),0)+IFERROR(_xlfn.XLOOKUP($D4,USA_Amazon_Air!$C:$C,USA_Amazon_Air!Q:Q),0)+IFERROR(_xlfn.XLOOKUP($D4,UK_Order!$C:$C,UK_Order!Q:Q),0)+IFERROR(_xlfn.XLOOKUP($D4,MENA_Order!$C:$C,MENA_Order!Q:Q),0)+IFERROR(_xlfn.XLOOKUP($D4,Amazon_USA_Sea!$C:$C,Amazon_USA_Sea!J:J),0)</f>
        <v>900</v>
      </c>
      <c r="S4" s="91">
        <f>IFERROR(_xlfn.XLOOKUP($D4,Domestic!$C:$C,Domestic!R:R),0)+IFERROR(_xlfn.XLOOKUP($D4,ROW_Manjari!$C:$C,ROW_Manjari!R:R),0)+IFERROR(_xlfn.XLOOKUP($D4,USA_Sea!$C:$C,USA_Sea!R:R),0)+IFERROR(_xlfn.XLOOKUP($D4,USA_Air!$C:$C,USA_Air!R:R),0)+IFERROR(_xlfn.XLOOKUP($D4,USA_Amazon_Air!$C:$C,USA_Amazon_Air!R:R),0)+IFERROR(_xlfn.XLOOKUP($D4,UK_Order!$C:$C,UK_Order!R:R),0)+IFERROR(_xlfn.XLOOKUP($D4,MENA_Order!$C:$C,MENA_Order!R:R),0)+IFERROR(_xlfn.XLOOKUP($D4,Amazon_USA_Sea!$C:$C,Amazon_USA_Sea!K:K),0)</f>
        <v>0</v>
      </c>
      <c r="T4" s="91">
        <f>IFERROR(_xlfn.XLOOKUP($D4,Domestic!$C:$C,Domestic!S:S),0)+IFERROR(_xlfn.XLOOKUP($D4,ROW_Manjari!$C:$C,ROW_Manjari!S:S),0)+IFERROR(_xlfn.XLOOKUP($D4,USA_Sea!$C:$C,USA_Sea!S:S),0)+IFERROR(_xlfn.XLOOKUP($D4,USA_Air!$C:$C,USA_Air!S:S),0)+IFERROR(_xlfn.XLOOKUP($D4,USA_Amazon_Air!$C:$C,USA_Amazon_Air!S:S),0)+IFERROR(_xlfn.XLOOKUP($D4,UK_Order!$C:$C,UK_Order!S:S),0)+IFERROR(_xlfn.XLOOKUP($D4,MENA_Order!$C:$C,MENA_Order!S:S),0)+IFERROR(_xlfn.XLOOKUP($D4,Amazon_USA_Sea!$C:$C,Amazon_USA_Sea!L:L),0)</f>
        <v>0</v>
      </c>
      <c r="U4" s="91">
        <f>IFERROR(_xlfn.XLOOKUP($D4,Domestic!$C:$C,Domestic!T:T),0)+IFERROR(_xlfn.XLOOKUP($D4,ROW_Manjari!$C:$C,ROW_Manjari!T:T),0)+IFERROR(_xlfn.XLOOKUP($D4,USA_Sea!$C:$C,USA_Sea!T:T),0)+IFERROR(_xlfn.XLOOKUP($D4,USA_Air!$C:$C,USA_Air!T:T),0)+IFERROR(_xlfn.XLOOKUP($D4,USA_Amazon_Air!$C:$C,USA_Amazon_Air!T:T),0)+IFERROR(_xlfn.XLOOKUP($D4,UK_Order!$C:$C,UK_Order!T:T),0)+IFERROR(_xlfn.XLOOKUP($D4,MENA_Order!$C:$C,MENA_Order!T:T),0)+IFERROR(_xlfn.XLOOKUP($D4,Amazon_USA_Sea!$C:$C,Amazon_USA_Sea!M:M),0)</f>
        <v>0</v>
      </c>
      <c r="V4" s="91">
        <f>IFERROR(_xlfn.XLOOKUP($D4,Domestic!$C:$C,Domestic!U:U),0)+IFERROR(_xlfn.XLOOKUP($D4,ROW_Manjari!$C:$C,ROW_Manjari!U:U),0)+IFERROR(_xlfn.XLOOKUP($D4,USA_Sea!$C:$C,USA_Sea!U:U),0)+IFERROR(_xlfn.XLOOKUP($D4,USA_Air!$C:$C,USA_Air!U:U),0)+IFERROR(_xlfn.XLOOKUP($D4,USA_Amazon_Air!$C:$C,USA_Amazon_Air!U:U),0)+IFERROR(_xlfn.XLOOKUP($D4,UK_Order!$C:$C,UK_Order!U:U),0)+IFERROR(_xlfn.XLOOKUP($D4,MENA_Order!$C:$C,MENA_Order!U:U),0)+IFERROR(_xlfn.XLOOKUP($D4,Amazon_USA_Sea!$C:$C,Amazon_USA_Sea!N:N),0)</f>
        <v>0</v>
      </c>
      <c r="W4" s="92">
        <f>IFERROR(_xlfn.XLOOKUP($D4,Domestic!$C:$C,Domestic!Y:Y),0)+IFERROR(_xlfn.XLOOKUP($D4,ROW_Manjari!$C:$C,ROW_Manjari!Y:Y),0)+IFERROR(_xlfn.XLOOKUP($D4,USA_Sea!$C:$C,USA_Sea!Y:Y),0)+IFERROR(_xlfn.XLOOKUP($D4,USA_Air!$C:$C,USA_Air!Y:Y),0)+IFERROR(_xlfn.XLOOKUP($D4,USA_Amazon_Air!$C:$C,USA_Amazon_Air!Y:Y),0)+IFERROR(_xlfn.XLOOKUP($D4,UK_Order!$C:$C,UK_Order!Y:Y),0)+IFERROR(_xlfn.XLOOKUP($D4,MENA_Order!$C:$C,MENA_Order!Y:Y),0)+IFERROR(_xlfn.XLOOKUP($D4,Amazon_USA_Sea!$C:$C,Amazon_USA_Sea!R:R),0)</f>
        <v>0</v>
      </c>
      <c r="X4" s="92">
        <f>IFERROR(_xlfn.XLOOKUP($D4,Domestic!$C:$C,Domestic!Z:Z),0)+IFERROR(_xlfn.XLOOKUP($D4,ROW_Manjari!$C:$C,ROW_Manjari!Z:Z),0)+IFERROR(_xlfn.XLOOKUP($D4,USA_Sea!$C:$C,USA_Sea!Z:Z),0)+IFERROR(_xlfn.XLOOKUP($D4,USA_Air!$C:$C,USA_Air!Z:Z),0)+IFERROR(_xlfn.XLOOKUP($D4,USA_Amazon_Air!$C:$C,USA_Amazon_Air!Z:Z),0)+IFERROR(_xlfn.XLOOKUP($D4,UK_Order!$C:$C,UK_Order!Z:Z),0)+IFERROR(_xlfn.XLOOKUP($D4,MENA_Order!$C:$C,MENA_Order!Z:Z),0)+IFERROR(_xlfn.XLOOKUP($D4,Amazon_USA_Sea!$C:$C,Amazon_USA_Sea!S:S),0)</f>
        <v>0</v>
      </c>
      <c r="Y4" s="92">
        <f>IFERROR(_xlfn.XLOOKUP($D4,Domestic!$C:$C,Domestic!AA:AA),0)+IFERROR(_xlfn.XLOOKUP($D4,ROW_Manjari!$C:$C,ROW_Manjari!AA:AA),0)+IFERROR(_xlfn.XLOOKUP($D4,USA_Sea!$C:$C,USA_Sea!AA:AA),0)+IFERROR(_xlfn.XLOOKUP($D4,USA_Air!$C:$C,USA_Air!AA:AA),0)+IFERROR(_xlfn.XLOOKUP($D4,USA_Amazon_Air!$C:$C,USA_Amazon_Air!AA:AA),0)+IFERROR(_xlfn.XLOOKUP($D4,UK_Order!$C:$C,UK_Order!AA:AA),0)+IFERROR(_xlfn.XLOOKUP($D4,MENA_Order!$C:$C,MENA_Order!AA:AA),0)+IFERROR(_xlfn.XLOOKUP($D4,Amazon_USA_Sea!$C:$C,Amazon_USA_Sea!T:T),0)</f>
        <v>0</v>
      </c>
      <c r="Z4" s="92">
        <f>IFERROR(_xlfn.XLOOKUP($D4,Domestic!$C:$C,Domestic!AB:AB),0)+IFERROR(_xlfn.XLOOKUP($D4,ROW_Manjari!$C:$C,ROW_Manjari!AB:AB),0)+IFERROR(_xlfn.XLOOKUP($D4,USA_Sea!$C:$C,USA_Sea!AB:AB),0)+IFERROR(_xlfn.XLOOKUP($D4,USA_Air!$C:$C,USA_Air!AB:AB),0)+IFERROR(_xlfn.XLOOKUP($D4,USA_Amazon_Air!$C:$C,USA_Amazon_Air!AB:AB),0)+IFERROR(_xlfn.XLOOKUP($D4,UK_Order!$C:$C,UK_Order!AB:AB),0)+IFERROR(_xlfn.XLOOKUP($D4,MENA_Order!$C:$C,MENA_Order!AB:AB),0)+IFERROR(_xlfn.XLOOKUP($D4,Amazon_USA_Sea!$C:$C,Amazon_USA_Sea!U:U),0)</f>
        <v>0</v>
      </c>
      <c r="AA4" s="92">
        <f>IFERROR(_xlfn.XLOOKUP($D4,Domestic!$C:$C,Domestic!AC:AC),0)+IFERROR(_xlfn.XLOOKUP($D4,ROW_Manjari!$C:$C,ROW_Manjari!AC:AC),0)+IFERROR(_xlfn.XLOOKUP($D4,USA_Sea!$C:$C,USA_Sea!AC:AC),0)+IFERROR(_xlfn.XLOOKUP($D4,USA_Air!$C:$C,USA_Air!AC:AC),0)+IFERROR(_xlfn.XLOOKUP($D4,USA_Amazon_Air!$C:$C,USA_Amazon_Air!AC:AC),0)+IFERROR(_xlfn.XLOOKUP($D4,UK_Order!$C:$C,UK_Order!AC:AC),0)+IFERROR(_xlfn.XLOOKUP($D4,MENA_Order!$C:$C,MENA_Order!AC:AC),0)+IFERROR(_xlfn.XLOOKUP($D4,Amazon_USA_Sea!$C:$C,Amazon_USA_Sea!V:V),0)</f>
        <v>0</v>
      </c>
      <c r="AB4" s="92">
        <f>IFERROR(_xlfn.XLOOKUP($D4,Domestic!$C:$C,Domestic!AD:AD),0)+IFERROR(_xlfn.XLOOKUP($D4,ROW_Manjari!$C:$C,ROW_Manjari!AD:AD),0)+IFERROR(_xlfn.XLOOKUP($D4,USA_Sea!$C:$C,USA_Sea!AD:AD),0)+IFERROR(_xlfn.XLOOKUP($D4,USA_Air!$C:$C,USA_Air!AD:AD),0)+IFERROR(_xlfn.XLOOKUP($D4,USA_Amazon_Air!$C:$C,USA_Amazon_Air!AD:AD),0)+IFERROR(_xlfn.XLOOKUP($D4,UK_Order!$C:$C,UK_Order!AD:AD),0)+IFERROR(_xlfn.XLOOKUP($D4,MENA_Order!$C:$C,MENA_Order!AD:AD),0)+IFERROR(_xlfn.XLOOKUP($D4,Amazon_USA_Sea!$C:$C,Amazon_USA_Sea!W:W),0)</f>
        <v>0</v>
      </c>
      <c r="AC4" s="92">
        <f>IFERROR(_xlfn.XLOOKUP($D4,Domestic!$C:$C,Domestic!AE:AE),0)+IFERROR(_xlfn.XLOOKUP($D4,ROW_Manjari!$C:$C,ROW_Manjari!AE:AE),0)+IFERROR(_xlfn.XLOOKUP($D4,USA_Sea!$C:$C,USA_Sea!AE:AE),0)+IFERROR(_xlfn.XLOOKUP($D4,USA_Air!$C:$C,USA_Air!AE:AE),0)+IFERROR(_xlfn.XLOOKUP($D4,USA_Amazon_Air!$C:$C,USA_Amazon_Air!AE:AE),0)+IFERROR(_xlfn.XLOOKUP($D4,UK_Order!$C:$C,UK_Order!AE:AE),0)+IFERROR(_xlfn.XLOOKUP($D4,MENA_Order!$C:$C,MENA_Order!AE:AE),0)+IFERROR(_xlfn.XLOOKUP($D4,Amazon_USA_Sea!$C:$C,Amazon_USA_Sea!X:X),0)</f>
        <v>0</v>
      </c>
      <c r="AD4" s="93">
        <f>IFERROR(_xlfn.XLOOKUP($D4,Domestic!$C:$C,Domestic!AI:AI),0)+IFERROR(_xlfn.XLOOKUP($D4,ROW_Manjari!$C:$C,ROW_Manjari!AI:AI),0)+IFERROR(_xlfn.XLOOKUP($D4,USA_Sea!$C:$C,USA_Sea!AI:AI),0)+IFERROR(_xlfn.XLOOKUP($D4,USA_Air!$C:$C,USA_Air!AI:AI),0)+IFERROR(_xlfn.XLOOKUP($D4,USA_Amazon_Air!$C:$C,USA_Amazon_Air!AI:AI),0)+IFERROR(_xlfn.XLOOKUP($D4,UK_Order!$C:$C,UK_Order!AI:AI),0)+IFERROR(_xlfn.XLOOKUP($D4,MENA_Order!$C:$C,MENA_Order!AI:AI),0)+IFERROR(_xlfn.XLOOKUP($D4,Amazon_USA_Sea!$C:$C,Amazon_USA_Sea!AB:AB),0)</f>
        <v>0</v>
      </c>
      <c r="AE4" s="93">
        <f>IFERROR(_xlfn.XLOOKUP($D4,Domestic!$C:$C,Domestic!AJ:AJ),0)+IFERROR(_xlfn.XLOOKUP($D4,ROW_Manjari!$C:$C,ROW_Manjari!AJ:AJ),0)+IFERROR(_xlfn.XLOOKUP($D4,USA_Sea!$C:$C,USA_Sea!AJ:AJ),0)+IFERROR(_xlfn.XLOOKUP($D4,USA_Air!$C:$C,USA_Air!AJ:AJ),0)+IFERROR(_xlfn.XLOOKUP($D4,USA_Amazon_Air!$C:$C,USA_Amazon_Air!AJ:AJ),0)+IFERROR(_xlfn.XLOOKUP($D4,UK_Order!$C:$C,UK_Order!AJ:AJ),0)+IFERROR(_xlfn.XLOOKUP($D4,MENA_Order!$C:$C,MENA_Order!AJ:AJ),0)+IFERROR(_xlfn.XLOOKUP($D4,Amazon_USA_Sea!$C:$C,Amazon_USA_Sea!AC:AC),0)</f>
        <v>0</v>
      </c>
      <c r="AF4" s="93">
        <f>IFERROR(_xlfn.XLOOKUP($D4,Domestic!$C:$C,Domestic!AK:AK),0)+IFERROR(_xlfn.XLOOKUP($D4,ROW_Manjari!$C:$C,ROW_Manjari!AK:AK),0)+IFERROR(_xlfn.XLOOKUP($D4,USA_Sea!$C:$C,USA_Sea!AK:AK),0)+IFERROR(_xlfn.XLOOKUP($D4,USA_Air!$C:$C,USA_Air!AK:AK),0)+IFERROR(_xlfn.XLOOKUP($D4,USA_Amazon_Air!$C:$C,USA_Amazon_Air!AK:AK),0)+IFERROR(_xlfn.XLOOKUP($D4,UK_Order!$C:$C,UK_Order!AK:AK),0)+IFERROR(_xlfn.XLOOKUP($D4,MENA_Order!$C:$C,MENA_Order!AK:AK),0)+IFERROR(_xlfn.XLOOKUP($D4,Amazon_USA_Sea!$C:$C,Amazon_USA_Sea!AD:AD),0)</f>
        <v>0</v>
      </c>
      <c r="AG4" s="93">
        <f>IFERROR(_xlfn.XLOOKUP($D4,Domestic!$C:$C,Domestic!AL:AL),0)+IFERROR(_xlfn.XLOOKUP($D4,ROW_Manjari!$C:$C,ROW_Manjari!AL:AL),0)+IFERROR(_xlfn.XLOOKUP($D4,USA_Sea!$C:$C,USA_Sea!AL:AL),0)+IFERROR(_xlfn.XLOOKUP($D4,USA_Air!$C:$C,USA_Air!AL:AL),0)+IFERROR(_xlfn.XLOOKUP($D4,USA_Amazon_Air!$C:$C,USA_Amazon_Air!AL:AL),0)+IFERROR(_xlfn.XLOOKUP($D4,UK_Order!$C:$C,UK_Order!AL:AL),0)+IFERROR(_xlfn.XLOOKUP($D4,MENA_Order!$C:$C,MENA_Order!AL:AL),0)+IFERROR(_xlfn.XLOOKUP($D4,Amazon_USA_Sea!$C:$C,Amazon_USA_Sea!AE:AE),0)</f>
        <v>0</v>
      </c>
      <c r="AH4" s="93">
        <f>IFERROR(_xlfn.XLOOKUP($D4,Domestic!$C:$C,Domestic!AM:AM),0)+IFERROR(_xlfn.XLOOKUP($D4,ROW_Manjari!$C:$C,ROW_Manjari!AM:AM),0)+IFERROR(_xlfn.XLOOKUP($D4,USA_Sea!$C:$C,USA_Sea!AM:AM),0)+IFERROR(_xlfn.XLOOKUP($D4,USA_Air!$C:$C,USA_Air!AM:AM),0)+IFERROR(_xlfn.XLOOKUP($D4,USA_Amazon_Air!$C:$C,USA_Amazon_Air!AM:AM),0)+IFERROR(_xlfn.XLOOKUP($D4,UK_Order!$C:$C,UK_Order!AM:AM),0)+IFERROR(_xlfn.XLOOKUP($D4,MENA_Order!$C:$C,MENA_Order!AM:AM),0)+IFERROR(_xlfn.XLOOKUP($D4,Amazon_USA_Sea!$C:$C,Amazon_USA_Sea!AF:AF),0)</f>
        <v>5409</v>
      </c>
      <c r="AI4" s="93">
        <f>IFERROR(_xlfn.XLOOKUP($D4,Domestic!$C:$C,Domestic!AN:AN),0)+IFERROR(_xlfn.XLOOKUP($D4,ROW_Manjari!$C:$C,ROW_Manjari!AN:AN),0)+IFERROR(_xlfn.XLOOKUP($D4,USA_Sea!$C:$C,USA_Sea!AN:AN),0)+IFERROR(_xlfn.XLOOKUP($D4,USA_Air!$C:$C,USA_Air!AN:AN),0)+IFERROR(_xlfn.XLOOKUP($D4,USA_Amazon_Air!$C:$C,USA_Amazon_Air!AN:AN),0)+IFERROR(_xlfn.XLOOKUP($D4,UK_Order!$C:$C,UK_Order!AN:AN),0)+IFERROR(_xlfn.XLOOKUP($D4,MENA_Order!$C:$C,MENA_Order!AN:AN),0)+IFERROR(_xlfn.XLOOKUP($D4,Amazon_USA_Sea!$C:$C,Amazon_USA_Sea!AG:AG),0)</f>
        <v>10818</v>
      </c>
      <c r="AJ4" s="93">
        <f>IFERROR(_xlfn.XLOOKUP($D4,Domestic!$C:$C,Domestic!AO:AO),0)+IFERROR(_xlfn.XLOOKUP($D4,ROW_Manjari!$C:$C,ROW_Manjari!AO:AO),0)+IFERROR(_xlfn.XLOOKUP($D4,USA_Sea!$C:$C,USA_Sea!AO:AO),0)+IFERROR(_xlfn.XLOOKUP($D4,USA_Air!$C:$C,USA_Air!AO:AO),0)+IFERROR(_xlfn.XLOOKUP($D4,USA_Amazon_Air!$C:$C,USA_Amazon_Air!AO:AO),0)+IFERROR(_xlfn.XLOOKUP($D4,UK_Order!$C:$C,UK_Order!AO:AO),0)+IFERROR(_xlfn.XLOOKUP($D4,MENA_Order!$C:$C,MENA_Order!AO:AO),0)+IFERROR(_xlfn.XLOOKUP($D4,Amazon_USA_Sea!$C:$C,Amazon_USA_Sea!AH:AH),0)</f>
        <v>299</v>
      </c>
      <c r="AK4" s="94">
        <f>IFERROR(_xlfn.XLOOKUP($D4,Domestic!$C:$C,Domestic!AS:AS),0)+IFERROR(_xlfn.XLOOKUP($D4,ROW_Manjari!$C:$C,ROW_Manjari!AS:AS),0)+IFERROR(_xlfn.XLOOKUP($D4,USA_Sea!$C:$C,USA_Sea!AS:AS),0)+IFERROR(_xlfn.XLOOKUP($D4,USA_Air!$C:$C,USA_Air!AS:AS),0)+IFERROR(_xlfn.XLOOKUP($D4,USA_Amazon_Air!$C:$C,USA_Amazon_Air!AS:AS),0)+IFERROR(_xlfn.XLOOKUP($D4,UK_Order!$C:$C,UK_Order!AS:AS),0)+IFERROR(_xlfn.XLOOKUP($D4,MENA_Order!$C:$C,MENA_Order!AS:AS),0)+IFERROR(_xlfn.XLOOKUP($D4,Amazon_USA_Sea!$C:$C,Amazon_USA_Sea!AL:AL),0)</f>
        <v>0</v>
      </c>
      <c r="AL4" s="94">
        <f>IFERROR(_xlfn.XLOOKUP($D4,Domestic!$C:$C,Domestic!AT:AT),0)+IFERROR(_xlfn.XLOOKUP($D4,ROW_Manjari!$C:$C,ROW_Manjari!AT:AT),0)+IFERROR(_xlfn.XLOOKUP($D4,USA_Sea!$C:$C,USA_Sea!AT:AT),0)+IFERROR(_xlfn.XLOOKUP($D4,USA_Air!$C:$C,USA_Air!AT:AT),0)+IFERROR(_xlfn.XLOOKUP($D4,USA_Amazon_Air!$C:$C,USA_Amazon_Air!AT:AT),0)+IFERROR(_xlfn.XLOOKUP($D4,UK_Order!$C:$C,UK_Order!AT:AT),0)+IFERROR(_xlfn.XLOOKUP($D4,MENA_Order!$C:$C,MENA_Order!AT:AT),0)+IFERROR(_xlfn.XLOOKUP($D4,Amazon_USA_Sea!$C:$C,Amazon_USA_Sea!AM:AM),0)</f>
        <v>0</v>
      </c>
      <c r="AM4" s="94">
        <f>IFERROR(_xlfn.XLOOKUP($D4,Domestic!$C:$C,Domestic!AU:AU),0)+IFERROR(_xlfn.XLOOKUP($D4,ROW_Manjari!$C:$C,ROW_Manjari!AU:AU),0)+IFERROR(_xlfn.XLOOKUP($D4,USA_Sea!$C:$C,USA_Sea!AU:AU),0)+IFERROR(_xlfn.XLOOKUP($D4,USA_Air!$C:$C,USA_Air!AU:AU),0)+IFERROR(_xlfn.XLOOKUP($D4,USA_Amazon_Air!$C:$C,USA_Amazon_Air!AU:AU),0)+IFERROR(_xlfn.XLOOKUP($D4,UK_Order!$C:$C,UK_Order!AU:AU),0)+IFERROR(_xlfn.XLOOKUP($D4,MENA_Order!$C:$C,MENA_Order!AU:AU),0)+IFERROR(_xlfn.XLOOKUP($D4,Amazon_USA_Sea!$C:$C,Amazon_USA_Sea!AN:AN),0)</f>
        <v>0</v>
      </c>
      <c r="AN4" s="94">
        <f>IFERROR(_xlfn.XLOOKUP($D4,Domestic!$C:$C,Domestic!AV:AV),0)+IFERROR(_xlfn.XLOOKUP($D4,ROW_Manjari!$C:$C,ROW_Manjari!AV:AV),0)+IFERROR(_xlfn.XLOOKUP($D4,USA_Sea!$C:$C,USA_Sea!AV:AV),0)+IFERROR(_xlfn.XLOOKUP($D4,USA_Air!$C:$C,USA_Air!AV:AV),0)+IFERROR(_xlfn.XLOOKUP($D4,USA_Amazon_Air!$C:$C,USA_Amazon_Air!AV:AV),0)+IFERROR(_xlfn.XLOOKUP($D4,UK_Order!$C:$C,UK_Order!AV:AV),0)+IFERROR(_xlfn.XLOOKUP($D4,MENA_Order!$C:$C,MENA_Order!AV:AV),0)+IFERROR(_xlfn.XLOOKUP($D4,Amazon_USA_Sea!$C:$C,Amazon_USA_Sea!AO:AO),0)</f>
        <v>0</v>
      </c>
      <c r="AO4" s="94">
        <f>IFERROR(_xlfn.XLOOKUP($D4,Domestic!$C:$C,Domestic!AW:AW),0)+IFERROR(_xlfn.XLOOKUP($D4,ROW_Manjari!$C:$C,ROW_Manjari!AW:AW),0)+IFERROR(_xlfn.XLOOKUP($D4,USA_Sea!$C:$C,USA_Sea!AW:AW),0)+IFERROR(_xlfn.XLOOKUP($D4,USA_Air!$C:$C,USA_Air!AW:AW),0)+IFERROR(_xlfn.XLOOKUP($D4,USA_Amazon_Air!$C:$C,USA_Amazon_Air!AW:AW),0)+IFERROR(_xlfn.XLOOKUP($D4,UK_Order!$C:$C,UK_Order!AW:AW),0)+IFERROR(_xlfn.XLOOKUP($D4,MENA_Order!$C:$C,MENA_Order!AW:AW),0)+IFERROR(_xlfn.XLOOKUP($D4,Amazon_USA_Sea!$C:$C,Amazon_USA_Sea!AP:AP),0)</f>
        <v>0</v>
      </c>
      <c r="AP4" s="94">
        <f>IFERROR(_xlfn.XLOOKUP($D4,Domestic!$C:$C,Domestic!AX:AX),0)+IFERROR(_xlfn.XLOOKUP($D4,ROW_Manjari!$C:$C,ROW_Manjari!AX:AX),0)+IFERROR(_xlfn.XLOOKUP($D4,USA_Sea!$C:$C,USA_Sea!AX:AX),0)+IFERROR(_xlfn.XLOOKUP($D4,USA_Air!$C:$C,USA_Air!AX:AX),0)+IFERROR(_xlfn.XLOOKUP($D4,USA_Amazon_Air!$C:$C,USA_Amazon_Air!AX:AX),0)+IFERROR(_xlfn.XLOOKUP($D4,UK_Order!$C:$C,UK_Order!AX:AX),0)+IFERROR(_xlfn.XLOOKUP($D4,MENA_Order!$C:$C,MENA_Order!AX:AX),0)+IFERROR(_xlfn.XLOOKUP($D4,Amazon_USA_Sea!$C:$C,Amazon_USA_Sea!AQ:AQ),0)</f>
        <v>0</v>
      </c>
      <c r="AQ4" s="94">
        <f>IFERROR(_xlfn.XLOOKUP($D4,Domestic!$C:$C,Domestic!AY:AY),0)+IFERROR(_xlfn.XLOOKUP($D4,ROW_Manjari!$C:$C,ROW_Manjari!AY:AY),0)+IFERROR(_xlfn.XLOOKUP($D4,USA_Sea!$C:$C,USA_Sea!AY:AY),0)+IFERROR(_xlfn.XLOOKUP($D4,USA_Air!$C:$C,USA_Air!AY:AY),0)+IFERROR(_xlfn.XLOOKUP($D4,USA_Amazon_Air!$C:$C,USA_Amazon_Air!AY:AY),0)+IFERROR(_xlfn.XLOOKUP($D4,UK_Order!$C:$C,UK_Order!AY:AY),0)+IFERROR(_xlfn.XLOOKUP($D4,MENA_Order!$C:$C,MENA_Order!AY:AY),0)+IFERROR(_xlfn.XLOOKUP($D4,Amazon_USA_Sea!$C:$C,Amazon_USA_Sea!AR:AR),0)</f>
        <v>0</v>
      </c>
      <c r="AR4" s="94">
        <f>IFERROR(_xlfn.XLOOKUP($D4,Domestic!$C:$C,Domestic!AZ:AZ),0)+IFERROR(_xlfn.XLOOKUP($D4,ROW_Manjari!$C:$C,ROW_Manjari!AZ:AZ),0)+IFERROR(_xlfn.XLOOKUP($D4,USA_Sea!$C:$C,USA_Sea!AZ:AZ),0)+IFERROR(_xlfn.XLOOKUP($D4,USA_Air!$C:$C,USA_Air!AZ:AZ),0)+IFERROR(_xlfn.XLOOKUP($D4,USA_Amazon_Air!$C:$C,USA_Amazon_Air!AZ:AZ),0)+IFERROR(_xlfn.XLOOKUP($D4,UK_Order!$C:$C,UK_Order!AZ:AZ),0)+IFERROR(_xlfn.XLOOKUP($D4,MENA_Order!$C:$C,MENA_Order!AZ:AZ),0)+IFERROR(_xlfn.XLOOKUP($D4,Amazon_USA_Sea!$C:$C,Amazon_USA_Sea!AS:AS),0)</f>
        <v>0</v>
      </c>
      <c r="AS4" s="95">
        <v>0</v>
      </c>
      <c r="AT4" s="96">
        <f t="shared" si="0"/>
        <v>18596</v>
      </c>
      <c r="AU4" s="97">
        <f t="shared" si="1"/>
        <v>37192</v>
      </c>
      <c r="AV4" s="98">
        <f t="shared" si="2"/>
        <v>18596</v>
      </c>
      <c r="AW4" s="99">
        <f t="shared" si="3"/>
        <v>37192</v>
      </c>
      <c r="AX4" s="100" t="str">
        <f t="shared" si="4"/>
        <v/>
      </c>
      <c r="AY4" s="114"/>
      <c r="AZ4">
        <f>_xlfn.XLOOKUP(D4,Raw_Data!A:A,Raw_Data!B:B)</f>
        <v>2031</v>
      </c>
      <c r="BA4" s="102">
        <f t="shared" si="5"/>
        <v>0</v>
      </c>
      <c r="BB4" s="103">
        <f>IF(BA4="","",IF(BA4&lt;=5,10,IF(BA4&lt;=10,7,IF(BA4&lt;=20,5,3))))</f>
        <v>10</v>
      </c>
      <c r="BC4" s="104" t="str">
        <f>IF(N($O4)=0,"P3 – Normal",IF($BB4="","",IF($BB4=10,"P1 – Critical",IF($BB4=7,"P2 – High","P3 – Normal"))))</f>
        <v>P3 – Normal</v>
      </c>
      <c r="BD4"/>
    </row>
    <row r="5" spans="1:57" ht="13">
      <c r="A5" s="105">
        <v>3</v>
      </c>
      <c r="B5" s="106" t="s">
        <v>36</v>
      </c>
      <c r="C5" s="83" t="s">
        <v>37</v>
      </c>
      <c r="D5" s="107" t="s">
        <v>42</v>
      </c>
      <c r="E5" s="108" t="s">
        <v>43</v>
      </c>
      <c r="F5" s="109">
        <v>5</v>
      </c>
      <c r="G5" s="110">
        <f>IFERROR(_xlfn.XLOOKUP(D5,Projection_!A:A,Projection_!K:K),"")</f>
        <v>0</v>
      </c>
      <c r="H5" s="111">
        <f>IFERROR(_xlfn.XLOOKUP(D5,Projection_!A:A,Projection_!L:L),"")</f>
        <v>0</v>
      </c>
      <c r="I5" s="111">
        <f>IFERROR(_xlfn.XLOOKUP(D5,Projection_!A:A,Projection_!M:M),"")</f>
        <v>0</v>
      </c>
      <c r="J5" s="111">
        <f>IFERROR(_xlfn.XLOOKUP(D5,Projection_!A:A,Projection_!N:N),"")</f>
        <v>0</v>
      </c>
      <c r="K5" s="111">
        <f>IFERROR(_xlfn.XLOOKUP(D5,Projection_!A:A,Projection_!O:O),"")</f>
        <v>0</v>
      </c>
      <c r="L5" s="111">
        <f>IFERROR(_xlfn.XLOOKUP(D5,Projection_!A:A,Projection_!P:P),"")</f>
        <v>0</v>
      </c>
      <c r="M5" s="111">
        <f>IFERROR(_xlfn.XLOOKUP(D5,Projection_!A:A,Projection_!Q:Q),"")</f>
        <v>0</v>
      </c>
      <c r="N5" s="112">
        <f>IFERROR(_xlfn.XLOOKUP(D5,Projection_!A:A,Projection_!R:R),"")</f>
        <v>0</v>
      </c>
      <c r="O5" s="113">
        <f>IFERROR(_xlfn.XLOOKUP(D5,Projection_!A:A,Projection_!T:T),"")</f>
        <v>0</v>
      </c>
      <c r="P5" s="91">
        <f>IFERROR(_xlfn.XLOOKUP($D5,Domestic!$C:$C,Domestic!O:O),0)+IFERROR(_xlfn.XLOOKUP($D5,ROW_Manjari!$C:$C,ROW_Manjari!O:O),0)+IFERROR(_xlfn.XLOOKUP($D5,USA_Sea!$C:$C,USA_Sea!O:O),0)+IFERROR(_xlfn.XLOOKUP($D5,USA_Air!$C:$C,USA_Air!O:O),0)+IFERROR(_xlfn.XLOOKUP($D5,USA_Amazon_Air!$C:$C,USA_Amazon_Air!O:O),0)+IFERROR(_xlfn.XLOOKUP($D5,UK_Order!$C:$C,UK_Order!O:O),0)+IFERROR(_xlfn.XLOOKUP($D5,MENA_Order!$C:$C,MENA_Order!O:O),0)+IFERROR(_xlfn.XLOOKUP($D5,Amazon_USA_Sea!$C:$C,Amazon_USA_Sea!H:H),0)</f>
        <v>0</v>
      </c>
      <c r="Q5" s="91">
        <f>IFERROR(_xlfn.XLOOKUP($D5,Domestic!$C:$C,Domestic!P:P),0)+IFERROR(_xlfn.XLOOKUP($D5,ROW_Manjari!$C:$C,ROW_Manjari!P:P),0)+IFERROR(_xlfn.XLOOKUP($D5,USA_Sea!$C:$C,USA_Sea!P:P),0)+IFERROR(_xlfn.XLOOKUP($D5,USA_Air!$C:$C,USA_Air!P:P),0)+IFERROR(_xlfn.XLOOKUP($D5,USA_Amazon_Air!$C:$C,USA_Amazon_Air!P:P),0)+IFERROR(_xlfn.XLOOKUP($D5,UK_Order!$C:$C,UK_Order!P:P),0)+IFERROR(_xlfn.XLOOKUP($D5,MENA_Order!$C:$C,MENA_Order!P:P),0)+IFERROR(_xlfn.XLOOKUP($D5,Amazon_USA_Sea!$C:$C,Amazon_USA_Sea!I:I),0)</f>
        <v>0</v>
      </c>
      <c r="R5" s="91">
        <f>IFERROR(_xlfn.XLOOKUP($D5,Domestic!$C:$C,Domestic!Q:Q),0)+IFERROR(_xlfn.XLOOKUP($D5,ROW_Manjari!$C:$C,ROW_Manjari!Q:Q),0)+IFERROR(_xlfn.XLOOKUP($D5,USA_Sea!$C:$C,USA_Sea!Q:Q),0)+IFERROR(_xlfn.XLOOKUP($D5,USA_Air!$C:$C,USA_Air!Q:Q),0)+IFERROR(_xlfn.XLOOKUP($D5,USA_Amazon_Air!$C:$C,USA_Amazon_Air!Q:Q),0)+IFERROR(_xlfn.XLOOKUP($D5,UK_Order!$C:$C,UK_Order!Q:Q),0)+IFERROR(_xlfn.XLOOKUP($D5,MENA_Order!$C:$C,MENA_Order!Q:Q),0)+IFERROR(_xlfn.XLOOKUP($D5,Amazon_USA_Sea!$C:$C,Amazon_USA_Sea!J:J),0)</f>
        <v>0</v>
      </c>
      <c r="S5" s="91">
        <f>IFERROR(_xlfn.XLOOKUP($D5,Domestic!$C:$C,Domestic!R:R),0)+IFERROR(_xlfn.XLOOKUP($D5,ROW_Manjari!$C:$C,ROW_Manjari!R:R),0)+IFERROR(_xlfn.XLOOKUP($D5,USA_Sea!$C:$C,USA_Sea!R:R),0)+IFERROR(_xlfn.XLOOKUP($D5,USA_Air!$C:$C,USA_Air!R:R),0)+IFERROR(_xlfn.XLOOKUP($D5,USA_Amazon_Air!$C:$C,USA_Amazon_Air!R:R),0)+IFERROR(_xlfn.XLOOKUP($D5,UK_Order!$C:$C,UK_Order!R:R),0)+IFERROR(_xlfn.XLOOKUP($D5,MENA_Order!$C:$C,MENA_Order!R:R),0)+IFERROR(_xlfn.XLOOKUP($D5,Amazon_USA_Sea!$C:$C,Amazon_USA_Sea!K:K),0)</f>
        <v>0</v>
      </c>
      <c r="T5" s="91">
        <f>IFERROR(_xlfn.XLOOKUP($D5,Domestic!$C:$C,Domestic!S:S),0)+IFERROR(_xlfn.XLOOKUP($D5,ROW_Manjari!$C:$C,ROW_Manjari!S:S),0)+IFERROR(_xlfn.XLOOKUP($D5,USA_Sea!$C:$C,USA_Sea!S:S),0)+IFERROR(_xlfn.XLOOKUP($D5,USA_Air!$C:$C,USA_Air!S:S),0)+IFERROR(_xlfn.XLOOKUP($D5,USA_Amazon_Air!$C:$C,USA_Amazon_Air!S:S),0)+IFERROR(_xlfn.XLOOKUP($D5,UK_Order!$C:$C,UK_Order!S:S),0)+IFERROR(_xlfn.XLOOKUP($D5,MENA_Order!$C:$C,MENA_Order!S:S),0)+IFERROR(_xlfn.XLOOKUP($D5,Amazon_USA_Sea!$C:$C,Amazon_USA_Sea!L:L),0)</f>
        <v>0</v>
      </c>
      <c r="U5" s="91">
        <f>IFERROR(_xlfn.XLOOKUP($D5,Domestic!$C:$C,Domestic!T:T),0)+IFERROR(_xlfn.XLOOKUP($D5,ROW_Manjari!$C:$C,ROW_Manjari!T:T),0)+IFERROR(_xlfn.XLOOKUP($D5,USA_Sea!$C:$C,USA_Sea!T:T),0)+IFERROR(_xlfn.XLOOKUP($D5,USA_Air!$C:$C,USA_Air!T:T),0)+IFERROR(_xlfn.XLOOKUP($D5,USA_Amazon_Air!$C:$C,USA_Amazon_Air!T:T),0)+IFERROR(_xlfn.XLOOKUP($D5,UK_Order!$C:$C,UK_Order!T:T),0)+IFERROR(_xlfn.XLOOKUP($D5,MENA_Order!$C:$C,MENA_Order!T:T),0)+IFERROR(_xlfn.XLOOKUP($D5,Amazon_USA_Sea!$C:$C,Amazon_USA_Sea!M:M),0)</f>
        <v>0</v>
      </c>
      <c r="V5" s="91">
        <f>IFERROR(_xlfn.XLOOKUP($D5,Domestic!$C:$C,Domestic!U:U),0)+IFERROR(_xlfn.XLOOKUP($D5,ROW_Manjari!$C:$C,ROW_Manjari!U:U),0)+IFERROR(_xlfn.XLOOKUP($D5,USA_Sea!$C:$C,USA_Sea!U:U),0)+IFERROR(_xlfn.XLOOKUP($D5,USA_Air!$C:$C,USA_Air!U:U),0)+IFERROR(_xlfn.XLOOKUP($D5,USA_Amazon_Air!$C:$C,USA_Amazon_Air!U:U),0)+IFERROR(_xlfn.XLOOKUP($D5,UK_Order!$C:$C,UK_Order!U:U),0)+IFERROR(_xlfn.XLOOKUP($D5,MENA_Order!$C:$C,MENA_Order!U:U),0)+IFERROR(_xlfn.XLOOKUP($D5,Amazon_USA_Sea!$C:$C,Amazon_USA_Sea!N:N),0)</f>
        <v>0</v>
      </c>
      <c r="W5" s="92">
        <f>IFERROR(_xlfn.XLOOKUP($D5,Domestic!$C:$C,Domestic!Y:Y),0)+IFERROR(_xlfn.XLOOKUP($D5,ROW_Manjari!$C:$C,ROW_Manjari!Y:Y),0)+IFERROR(_xlfn.XLOOKUP($D5,USA_Sea!$C:$C,USA_Sea!Y:Y),0)+IFERROR(_xlfn.XLOOKUP($D5,USA_Air!$C:$C,USA_Air!Y:Y),0)+IFERROR(_xlfn.XLOOKUP($D5,USA_Amazon_Air!$C:$C,USA_Amazon_Air!Y:Y),0)+IFERROR(_xlfn.XLOOKUP($D5,UK_Order!$C:$C,UK_Order!Y:Y),0)+IFERROR(_xlfn.XLOOKUP($D5,MENA_Order!$C:$C,MENA_Order!Y:Y),0)+IFERROR(_xlfn.XLOOKUP($D5,Amazon_USA_Sea!$C:$C,Amazon_USA_Sea!R:R),0)</f>
        <v>0</v>
      </c>
      <c r="X5" s="92">
        <f>IFERROR(_xlfn.XLOOKUP($D5,Domestic!$C:$C,Domestic!Z:Z),0)+IFERROR(_xlfn.XLOOKUP($D5,ROW_Manjari!$C:$C,ROW_Manjari!Z:Z),0)+IFERROR(_xlfn.XLOOKUP($D5,USA_Sea!$C:$C,USA_Sea!Z:Z),0)+IFERROR(_xlfn.XLOOKUP($D5,USA_Air!$C:$C,USA_Air!Z:Z),0)+IFERROR(_xlfn.XLOOKUP($D5,USA_Amazon_Air!$C:$C,USA_Amazon_Air!Z:Z),0)+IFERROR(_xlfn.XLOOKUP($D5,UK_Order!$C:$C,UK_Order!Z:Z),0)+IFERROR(_xlfn.XLOOKUP($D5,MENA_Order!$C:$C,MENA_Order!Z:Z),0)+IFERROR(_xlfn.XLOOKUP($D5,Amazon_USA_Sea!$C:$C,Amazon_USA_Sea!S:S),0)</f>
        <v>0</v>
      </c>
      <c r="Y5" s="92">
        <f>IFERROR(_xlfn.XLOOKUP($D5,Domestic!$C:$C,Domestic!AA:AA),0)+IFERROR(_xlfn.XLOOKUP($D5,ROW_Manjari!$C:$C,ROW_Manjari!AA:AA),0)+IFERROR(_xlfn.XLOOKUP($D5,USA_Sea!$C:$C,USA_Sea!AA:AA),0)+IFERROR(_xlfn.XLOOKUP($D5,USA_Air!$C:$C,USA_Air!AA:AA),0)+IFERROR(_xlfn.XLOOKUP($D5,USA_Amazon_Air!$C:$C,USA_Amazon_Air!AA:AA),0)+IFERROR(_xlfn.XLOOKUP($D5,UK_Order!$C:$C,UK_Order!AA:AA),0)+IFERROR(_xlfn.XLOOKUP($D5,MENA_Order!$C:$C,MENA_Order!AA:AA),0)+IFERROR(_xlfn.XLOOKUP($D5,Amazon_USA_Sea!$C:$C,Amazon_USA_Sea!T:T),0)</f>
        <v>0</v>
      </c>
      <c r="Z5" s="92">
        <f>IFERROR(_xlfn.XLOOKUP($D5,Domestic!$C:$C,Domestic!AB:AB),0)+IFERROR(_xlfn.XLOOKUP($D5,ROW_Manjari!$C:$C,ROW_Manjari!AB:AB),0)+IFERROR(_xlfn.XLOOKUP($D5,USA_Sea!$C:$C,USA_Sea!AB:AB),0)+IFERROR(_xlfn.XLOOKUP($D5,USA_Air!$C:$C,USA_Air!AB:AB),0)+IFERROR(_xlfn.XLOOKUP($D5,USA_Amazon_Air!$C:$C,USA_Amazon_Air!AB:AB),0)+IFERROR(_xlfn.XLOOKUP($D5,UK_Order!$C:$C,UK_Order!AB:AB),0)+IFERROR(_xlfn.XLOOKUP($D5,MENA_Order!$C:$C,MENA_Order!AB:AB),0)+IFERROR(_xlfn.XLOOKUP($D5,Amazon_USA_Sea!$C:$C,Amazon_USA_Sea!U:U),0)</f>
        <v>0</v>
      </c>
      <c r="AA5" s="92">
        <f>IFERROR(_xlfn.XLOOKUP($D5,Domestic!$C:$C,Domestic!AC:AC),0)+IFERROR(_xlfn.XLOOKUP($D5,ROW_Manjari!$C:$C,ROW_Manjari!AC:AC),0)+IFERROR(_xlfn.XLOOKUP($D5,USA_Sea!$C:$C,USA_Sea!AC:AC),0)+IFERROR(_xlfn.XLOOKUP($D5,USA_Air!$C:$C,USA_Air!AC:AC),0)+IFERROR(_xlfn.XLOOKUP($D5,USA_Amazon_Air!$C:$C,USA_Amazon_Air!AC:AC),0)+IFERROR(_xlfn.XLOOKUP($D5,UK_Order!$C:$C,UK_Order!AC:AC),0)+IFERROR(_xlfn.XLOOKUP($D5,MENA_Order!$C:$C,MENA_Order!AC:AC),0)+IFERROR(_xlfn.XLOOKUP($D5,Amazon_USA_Sea!$C:$C,Amazon_USA_Sea!V:V),0)</f>
        <v>0</v>
      </c>
      <c r="AB5" s="92">
        <f>IFERROR(_xlfn.XLOOKUP($D5,Domestic!$C:$C,Domestic!AD:AD),0)+IFERROR(_xlfn.XLOOKUP($D5,ROW_Manjari!$C:$C,ROW_Manjari!AD:AD),0)+IFERROR(_xlfn.XLOOKUP($D5,USA_Sea!$C:$C,USA_Sea!AD:AD),0)+IFERROR(_xlfn.XLOOKUP($D5,USA_Air!$C:$C,USA_Air!AD:AD),0)+IFERROR(_xlfn.XLOOKUP($D5,USA_Amazon_Air!$C:$C,USA_Amazon_Air!AD:AD),0)+IFERROR(_xlfn.XLOOKUP($D5,UK_Order!$C:$C,UK_Order!AD:AD),0)+IFERROR(_xlfn.XLOOKUP($D5,MENA_Order!$C:$C,MENA_Order!AD:AD),0)+IFERROR(_xlfn.XLOOKUP($D5,Amazon_USA_Sea!$C:$C,Amazon_USA_Sea!W:W),0)</f>
        <v>0</v>
      </c>
      <c r="AC5" s="92">
        <f>IFERROR(_xlfn.XLOOKUP($D5,Domestic!$C:$C,Domestic!AE:AE),0)+IFERROR(_xlfn.XLOOKUP($D5,ROW_Manjari!$C:$C,ROW_Manjari!AE:AE),0)+IFERROR(_xlfn.XLOOKUP($D5,USA_Sea!$C:$C,USA_Sea!AE:AE),0)+IFERROR(_xlfn.XLOOKUP($D5,USA_Air!$C:$C,USA_Air!AE:AE),0)+IFERROR(_xlfn.XLOOKUP($D5,USA_Amazon_Air!$C:$C,USA_Amazon_Air!AE:AE),0)+IFERROR(_xlfn.XLOOKUP($D5,UK_Order!$C:$C,UK_Order!AE:AE),0)+IFERROR(_xlfn.XLOOKUP($D5,MENA_Order!$C:$C,MENA_Order!AE:AE),0)+IFERROR(_xlfn.XLOOKUP($D5,Amazon_USA_Sea!$C:$C,Amazon_USA_Sea!X:X),0)</f>
        <v>0</v>
      </c>
      <c r="AD5" s="93">
        <f>IFERROR(_xlfn.XLOOKUP($D5,Domestic!$C:$C,Domestic!AI:AI),0)+IFERROR(_xlfn.XLOOKUP($D5,ROW_Manjari!$C:$C,ROW_Manjari!AI:AI),0)+IFERROR(_xlfn.XLOOKUP($D5,USA_Sea!$C:$C,USA_Sea!AI:AI),0)+IFERROR(_xlfn.XLOOKUP($D5,USA_Air!$C:$C,USA_Air!AI:AI),0)+IFERROR(_xlfn.XLOOKUP($D5,USA_Amazon_Air!$C:$C,USA_Amazon_Air!AI:AI),0)+IFERROR(_xlfn.XLOOKUP($D5,UK_Order!$C:$C,UK_Order!AI:AI),0)+IFERROR(_xlfn.XLOOKUP($D5,MENA_Order!$C:$C,MENA_Order!AI:AI),0)+IFERROR(_xlfn.XLOOKUP($D5,Amazon_USA_Sea!$C:$C,Amazon_USA_Sea!AB:AB),0)</f>
        <v>0</v>
      </c>
      <c r="AE5" s="93">
        <f>IFERROR(_xlfn.XLOOKUP($D5,Domestic!$C:$C,Domestic!AJ:AJ),0)+IFERROR(_xlfn.XLOOKUP($D5,ROW_Manjari!$C:$C,ROW_Manjari!AJ:AJ),0)+IFERROR(_xlfn.XLOOKUP($D5,USA_Sea!$C:$C,USA_Sea!AJ:AJ),0)+IFERROR(_xlfn.XLOOKUP($D5,USA_Air!$C:$C,USA_Air!AJ:AJ),0)+IFERROR(_xlfn.XLOOKUP($D5,USA_Amazon_Air!$C:$C,USA_Amazon_Air!AJ:AJ),0)+IFERROR(_xlfn.XLOOKUP($D5,UK_Order!$C:$C,UK_Order!AJ:AJ),0)+IFERROR(_xlfn.XLOOKUP($D5,MENA_Order!$C:$C,MENA_Order!AJ:AJ),0)+IFERROR(_xlfn.XLOOKUP($D5,Amazon_USA_Sea!$C:$C,Amazon_USA_Sea!AC:AC),0)</f>
        <v>0</v>
      </c>
      <c r="AF5" s="93">
        <f>IFERROR(_xlfn.XLOOKUP($D5,Domestic!$C:$C,Domestic!AK:AK),0)+IFERROR(_xlfn.XLOOKUP($D5,ROW_Manjari!$C:$C,ROW_Manjari!AK:AK),0)+IFERROR(_xlfn.XLOOKUP($D5,USA_Sea!$C:$C,USA_Sea!AK:AK),0)+IFERROR(_xlfn.XLOOKUP($D5,USA_Air!$C:$C,USA_Air!AK:AK),0)+IFERROR(_xlfn.XLOOKUP($D5,USA_Amazon_Air!$C:$C,USA_Amazon_Air!AK:AK),0)+IFERROR(_xlfn.XLOOKUP($D5,UK_Order!$C:$C,UK_Order!AK:AK),0)+IFERROR(_xlfn.XLOOKUP($D5,MENA_Order!$C:$C,MENA_Order!AK:AK),0)+IFERROR(_xlfn.XLOOKUP($D5,Amazon_USA_Sea!$C:$C,Amazon_USA_Sea!AD:AD),0)</f>
        <v>0</v>
      </c>
      <c r="AG5" s="93">
        <f>IFERROR(_xlfn.XLOOKUP($D5,Domestic!$C:$C,Domestic!AL:AL),0)+IFERROR(_xlfn.XLOOKUP($D5,ROW_Manjari!$C:$C,ROW_Manjari!AL:AL),0)+IFERROR(_xlfn.XLOOKUP($D5,USA_Sea!$C:$C,USA_Sea!AL:AL),0)+IFERROR(_xlfn.XLOOKUP($D5,USA_Air!$C:$C,USA_Air!AL:AL),0)+IFERROR(_xlfn.XLOOKUP($D5,USA_Amazon_Air!$C:$C,USA_Amazon_Air!AL:AL),0)+IFERROR(_xlfn.XLOOKUP($D5,UK_Order!$C:$C,UK_Order!AL:AL),0)+IFERROR(_xlfn.XLOOKUP($D5,MENA_Order!$C:$C,MENA_Order!AL:AL),0)+IFERROR(_xlfn.XLOOKUP($D5,Amazon_USA_Sea!$C:$C,Amazon_USA_Sea!AE:AE),0)</f>
        <v>0</v>
      </c>
      <c r="AH5" s="93">
        <f>IFERROR(_xlfn.XLOOKUP($D5,Domestic!$C:$C,Domestic!AM:AM),0)+IFERROR(_xlfn.XLOOKUP($D5,ROW_Manjari!$C:$C,ROW_Manjari!AM:AM),0)+IFERROR(_xlfn.XLOOKUP($D5,USA_Sea!$C:$C,USA_Sea!AM:AM),0)+IFERROR(_xlfn.XLOOKUP($D5,USA_Air!$C:$C,USA_Air!AM:AM),0)+IFERROR(_xlfn.XLOOKUP($D5,USA_Amazon_Air!$C:$C,USA_Amazon_Air!AM:AM),0)+IFERROR(_xlfn.XLOOKUP($D5,UK_Order!$C:$C,UK_Order!AM:AM),0)+IFERROR(_xlfn.XLOOKUP($D5,MENA_Order!$C:$C,MENA_Order!AM:AM),0)+IFERROR(_xlfn.XLOOKUP($D5,Amazon_USA_Sea!$C:$C,Amazon_USA_Sea!AF:AF),0)</f>
        <v>210</v>
      </c>
      <c r="AI5" s="93">
        <f>IFERROR(_xlfn.XLOOKUP($D5,Domestic!$C:$C,Domestic!AN:AN),0)+IFERROR(_xlfn.XLOOKUP($D5,ROW_Manjari!$C:$C,ROW_Manjari!AN:AN),0)+IFERROR(_xlfn.XLOOKUP($D5,USA_Sea!$C:$C,USA_Sea!AN:AN),0)+IFERROR(_xlfn.XLOOKUP($D5,USA_Air!$C:$C,USA_Air!AN:AN),0)+IFERROR(_xlfn.XLOOKUP($D5,USA_Amazon_Air!$C:$C,USA_Amazon_Air!AN:AN),0)+IFERROR(_xlfn.XLOOKUP($D5,UK_Order!$C:$C,UK_Order!AN:AN),0)+IFERROR(_xlfn.XLOOKUP($D5,MENA_Order!$C:$C,MENA_Order!AN:AN),0)+IFERROR(_xlfn.XLOOKUP($D5,Amazon_USA_Sea!$C:$C,Amazon_USA_Sea!AG:AG),0)</f>
        <v>1050</v>
      </c>
      <c r="AJ5" s="93">
        <f>IFERROR(_xlfn.XLOOKUP($D5,Domestic!$C:$C,Domestic!AO:AO),0)+IFERROR(_xlfn.XLOOKUP($D5,ROW_Manjari!$C:$C,ROW_Manjari!AO:AO),0)+IFERROR(_xlfn.XLOOKUP($D5,USA_Sea!$C:$C,USA_Sea!AO:AO),0)+IFERROR(_xlfn.XLOOKUP($D5,USA_Air!$C:$C,USA_Air!AO:AO),0)+IFERROR(_xlfn.XLOOKUP($D5,USA_Amazon_Air!$C:$C,USA_Amazon_Air!AO:AO),0)+IFERROR(_xlfn.XLOOKUP($D5,UK_Order!$C:$C,UK_Order!AO:AO),0)+IFERROR(_xlfn.XLOOKUP($D5,MENA_Order!$C:$C,MENA_Order!AO:AO),0)+IFERROR(_xlfn.XLOOKUP($D5,Amazon_USA_Sea!$C:$C,Amazon_USA_Sea!AH:AH),0)</f>
        <v>0</v>
      </c>
      <c r="AK5" s="94">
        <f>IFERROR(_xlfn.XLOOKUP($D5,Domestic!$C:$C,Domestic!AS:AS),0)+IFERROR(_xlfn.XLOOKUP($D5,ROW_Manjari!$C:$C,ROW_Manjari!AS:AS),0)+IFERROR(_xlfn.XLOOKUP($D5,USA_Sea!$C:$C,USA_Sea!AS:AS),0)+IFERROR(_xlfn.XLOOKUP($D5,USA_Air!$C:$C,USA_Air!AS:AS),0)+IFERROR(_xlfn.XLOOKUP($D5,USA_Amazon_Air!$C:$C,USA_Amazon_Air!AS:AS),0)+IFERROR(_xlfn.XLOOKUP($D5,UK_Order!$C:$C,UK_Order!AS:AS),0)+IFERROR(_xlfn.XLOOKUP($D5,MENA_Order!$C:$C,MENA_Order!AS:AS),0)+IFERROR(_xlfn.XLOOKUP($D5,Amazon_USA_Sea!$C:$C,Amazon_USA_Sea!AL:AL),0)</f>
        <v>0</v>
      </c>
      <c r="AL5" s="94">
        <f>IFERROR(_xlfn.XLOOKUP($D5,Domestic!$C:$C,Domestic!AT:AT),0)+IFERROR(_xlfn.XLOOKUP($D5,ROW_Manjari!$C:$C,ROW_Manjari!AT:AT),0)+IFERROR(_xlfn.XLOOKUP($D5,USA_Sea!$C:$C,USA_Sea!AT:AT),0)+IFERROR(_xlfn.XLOOKUP($D5,USA_Air!$C:$C,USA_Air!AT:AT),0)+IFERROR(_xlfn.XLOOKUP($D5,USA_Amazon_Air!$C:$C,USA_Amazon_Air!AT:AT),0)+IFERROR(_xlfn.XLOOKUP($D5,UK_Order!$C:$C,UK_Order!AT:AT),0)+IFERROR(_xlfn.XLOOKUP($D5,MENA_Order!$C:$C,MENA_Order!AT:AT),0)+IFERROR(_xlfn.XLOOKUP($D5,Amazon_USA_Sea!$C:$C,Amazon_USA_Sea!AM:AM),0)</f>
        <v>0</v>
      </c>
      <c r="AM5" s="94">
        <f>IFERROR(_xlfn.XLOOKUP($D5,Domestic!$C:$C,Domestic!AU:AU),0)+IFERROR(_xlfn.XLOOKUP($D5,ROW_Manjari!$C:$C,ROW_Manjari!AU:AU),0)+IFERROR(_xlfn.XLOOKUP($D5,USA_Sea!$C:$C,USA_Sea!AU:AU),0)+IFERROR(_xlfn.XLOOKUP($D5,USA_Air!$C:$C,USA_Air!AU:AU),0)+IFERROR(_xlfn.XLOOKUP($D5,USA_Amazon_Air!$C:$C,USA_Amazon_Air!AU:AU),0)+IFERROR(_xlfn.XLOOKUP($D5,UK_Order!$C:$C,UK_Order!AU:AU),0)+IFERROR(_xlfn.XLOOKUP($D5,MENA_Order!$C:$C,MENA_Order!AU:AU),0)+IFERROR(_xlfn.XLOOKUP($D5,Amazon_USA_Sea!$C:$C,Amazon_USA_Sea!AN:AN),0)</f>
        <v>0</v>
      </c>
      <c r="AN5" s="94">
        <f>IFERROR(_xlfn.XLOOKUP($D5,Domestic!$C:$C,Domestic!AV:AV),0)+IFERROR(_xlfn.XLOOKUP($D5,ROW_Manjari!$C:$C,ROW_Manjari!AV:AV),0)+IFERROR(_xlfn.XLOOKUP($D5,USA_Sea!$C:$C,USA_Sea!AV:AV),0)+IFERROR(_xlfn.XLOOKUP($D5,USA_Air!$C:$C,USA_Air!AV:AV),0)+IFERROR(_xlfn.XLOOKUP($D5,USA_Amazon_Air!$C:$C,USA_Amazon_Air!AV:AV),0)+IFERROR(_xlfn.XLOOKUP($D5,UK_Order!$C:$C,UK_Order!AV:AV),0)+IFERROR(_xlfn.XLOOKUP($D5,MENA_Order!$C:$C,MENA_Order!AV:AV),0)+IFERROR(_xlfn.XLOOKUP($D5,Amazon_USA_Sea!$C:$C,Amazon_USA_Sea!AO:AO),0)</f>
        <v>0</v>
      </c>
      <c r="AO5" s="94">
        <f>IFERROR(_xlfn.XLOOKUP($D5,Domestic!$C:$C,Domestic!AW:AW),0)+IFERROR(_xlfn.XLOOKUP($D5,ROW_Manjari!$C:$C,ROW_Manjari!AW:AW),0)+IFERROR(_xlfn.XLOOKUP($D5,USA_Sea!$C:$C,USA_Sea!AW:AW),0)+IFERROR(_xlfn.XLOOKUP($D5,USA_Air!$C:$C,USA_Air!AW:AW),0)+IFERROR(_xlfn.XLOOKUP($D5,USA_Amazon_Air!$C:$C,USA_Amazon_Air!AW:AW),0)+IFERROR(_xlfn.XLOOKUP($D5,UK_Order!$C:$C,UK_Order!AW:AW),0)+IFERROR(_xlfn.XLOOKUP($D5,MENA_Order!$C:$C,MENA_Order!AW:AW),0)+IFERROR(_xlfn.XLOOKUP($D5,Amazon_USA_Sea!$C:$C,Amazon_USA_Sea!AP:AP),0)</f>
        <v>0</v>
      </c>
      <c r="AP5" s="94">
        <f>IFERROR(_xlfn.XLOOKUP($D5,Domestic!$C:$C,Domestic!AX:AX),0)+IFERROR(_xlfn.XLOOKUP($D5,ROW_Manjari!$C:$C,ROW_Manjari!AX:AX),0)+IFERROR(_xlfn.XLOOKUP($D5,USA_Sea!$C:$C,USA_Sea!AX:AX),0)+IFERROR(_xlfn.XLOOKUP($D5,USA_Air!$C:$C,USA_Air!AX:AX),0)+IFERROR(_xlfn.XLOOKUP($D5,USA_Amazon_Air!$C:$C,USA_Amazon_Air!AX:AX),0)+IFERROR(_xlfn.XLOOKUP($D5,UK_Order!$C:$C,UK_Order!AX:AX),0)+IFERROR(_xlfn.XLOOKUP($D5,MENA_Order!$C:$C,MENA_Order!AX:AX),0)+IFERROR(_xlfn.XLOOKUP($D5,Amazon_USA_Sea!$C:$C,Amazon_USA_Sea!AQ:AQ),0)</f>
        <v>0</v>
      </c>
      <c r="AQ5" s="94">
        <f>IFERROR(_xlfn.XLOOKUP($D5,Domestic!$C:$C,Domestic!AY:AY),0)+IFERROR(_xlfn.XLOOKUP($D5,ROW_Manjari!$C:$C,ROW_Manjari!AY:AY),0)+IFERROR(_xlfn.XLOOKUP($D5,USA_Sea!$C:$C,USA_Sea!AY:AY),0)+IFERROR(_xlfn.XLOOKUP($D5,USA_Air!$C:$C,USA_Air!AY:AY),0)+IFERROR(_xlfn.XLOOKUP($D5,USA_Amazon_Air!$C:$C,USA_Amazon_Air!AY:AY),0)+IFERROR(_xlfn.XLOOKUP($D5,UK_Order!$C:$C,UK_Order!AY:AY),0)+IFERROR(_xlfn.XLOOKUP($D5,MENA_Order!$C:$C,MENA_Order!AY:AY),0)+IFERROR(_xlfn.XLOOKUP($D5,Amazon_USA_Sea!$C:$C,Amazon_USA_Sea!AR:AR),0)</f>
        <v>0</v>
      </c>
      <c r="AR5" s="94">
        <f>IFERROR(_xlfn.XLOOKUP($D5,Domestic!$C:$C,Domestic!AZ:AZ),0)+IFERROR(_xlfn.XLOOKUP($D5,ROW_Manjari!$C:$C,ROW_Manjari!AZ:AZ),0)+IFERROR(_xlfn.XLOOKUP($D5,USA_Sea!$C:$C,USA_Sea!AZ:AZ),0)+IFERROR(_xlfn.XLOOKUP($D5,USA_Air!$C:$C,USA_Air!AZ:AZ),0)+IFERROR(_xlfn.XLOOKUP($D5,USA_Amazon_Air!$C:$C,USA_Amazon_Air!AZ:AZ),0)+IFERROR(_xlfn.XLOOKUP($D5,UK_Order!$C:$C,UK_Order!AZ:AZ),0)+IFERROR(_xlfn.XLOOKUP($D5,MENA_Order!$C:$C,MENA_Order!AZ:AZ),0)+IFERROR(_xlfn.XLOOKUP($D5,Amazon_USA_Sea!$C:$C,Amazon_USA_Sea!AS:AS),0)</f>
        <v>0</v>
      </c>
      <c r="AS5" s="95">
        <v>0</v>
      </c>
      <c r="AT5" s="96">
        <f t="shared" si="0"/>
        <v>1260</v>
      </c>
      <c r="AU5" s="97">
        <f t="shared" si="1"/>
        <v>6300</v>
      </c>
      <c r="AV5" s="98">
        <f t="shared" si="2"/>
        <v>1260</v>
      </c>
      <c r="AW5" s="99">
        <f t="shared" si="3"/>
        <v>6300</v>
      </c>
      <c r="AX5" s="100" t="str">
        <f t="shared" si="4"/>
        <v/>
      </c>
      <c r="AY5" s="114"/>
      <c r="AZ5">
        <f>_xlfn.XLOOKUP(D5,Raw_Data!A:A,Raw_Data!B:B)</f>
        <v>5214</v>
      </c>
      <c r="BA5" s="102">
        <f t="shared" si="5"/>
        <v>0</v>
      </c>
      <c r="BB5" s="103">
        <f>IF(BA5="","",IF(BA5&lt;=5,10,IF(BA5&lt;=10,7,IF(BA5&lt;=20,5,3))))</f>
        <v>10</v>
      </c>
      <c r="BC5" s="104" t="str">
        <f>IF(N($O5)=0,"P3 – Normal",IF($BB5="","",IF($BB5=10,"P1 – Critical",IF($BB5=7,"P2 – High","P3 – Normal"))))</f>
        <v>P3 – Normal</v>
      </c>
      <c r="BD5"/>
    </row>
    <row r="6" spans="1:57" ht="13">
      <c r="A6" s="105">
        <v>4</v>
      </c>
      <c r="B6" s="106" t="s">
        <v>36</v>
      </c>
      <c r="C6" s="106" t="s">
        <v>46</v>
      </c>
      <c r="D6" s="107" t="s">
        <v>44</v>
      </c>
      <c r="E6" s="108" t="s">
        <v>45</v>
      </c>
      <c r="F6" s="109">
        <v>1</v>
      </c>
      <c r="G6" s="110">
        <f>IFERROR(_xlfn.XLOOKUP(D6,Projection_!A:A,Projection_!K:K),"")</f>
        <v>0</v>
      </c>
      <c r="H6" s="111">
        <f>IFERROR(_xlfn.XLOOKUP(D6,Projection_!A:A,Projection_!L:L),"")</f>
        <v>0</v>
      </c>
      <c r="I6" s="111">
        <f>IFERROR(_xlfn.XLOOKUP(D6,Projection_!A:A,Projection_!M:M),"")</f>
        <v>0</v>
      </c>
      <c r="J6" s="111">
        <f>IFERROR(_xlfn.XLOOKUP(D6,Projection_!A:A,Projection_!N:N),"")</f>
        <v>0</v>
      </c>
      <c r="K6" s="111">
        <f>IFERROR(_xlfn.XLOOKUP(D6,Projection_!A:A,Projection_!O:O),"")</f>
        <v>0</v>
      </c>
      <c r="L6" s="111">
        <f>IFERROR(_xlfn.XLOOKUP(D6,Projection_!A:A,Projection_!P:P),"")</f>
        <v>0</v>
      </c>
      <c r="M6" s="111">
        <f>IFERROR(_xlfn.XLOOKUP(D6,Projection_!A:A,Projection_!Q:Q),"")</f>
        <v>0</v>
      </c>
      <c r="N6" s="112">
        <f>IFERROR(_xlfn.XLOOKUP(D6,Projection_!A:A,Projection_!R:R),"")</f>
        <v>0</v>
      </c>
      <c r="O6" s="113">
        <f>IFERROR(_xlfn.XLOOKUP(D6,Projection_!A:A,Projection_!T:T),"")</f>
        <v>0</v>
      </c>
      <c r="P6" s="91">
        <f>IFERROR(_xlfn.XLOOKUP($D6,Domestic!$C:$C,Domestic!O:O),0)+IFERROR(_xlfn.XLOOKUP($D6,ROW_Manjari!$C:$C,ROW_Manjari!O:O),0)+IFERROR(_xlfn.XLOOKUP($D6,USA_Sea!$C:$C,USA_Sea!O:O),0)+IFERROR(_xlfn.XLOOKUP($D6,USA_Air!$C:$C,USA_Air!O:O),0)+IFERROR(_xlfn.XLOOKUP($D6,USA_Amazon_Air!$C:$C,USA_Amazon_Air!O:O),0)+IFERROR(_xlfn.XLOOKUP($D6,UK_Order!$C:$C,UK_Order!O:O),0)+IFERROR(_xlfn.XLOOKUP($D6,MENA_Order!$C:$C,MENA_Order!O:O),0)+IFERROR(_xlfn.XLOOKUP($D6,Amazon_USA_Sea!$C:$C,Amazon_USA_Sea!H:H),0)</f>
        <v>0</v>
      </c>
      <c r="Q6" s="91">
        <f>IFERROR(_xlfn.XLOOKUP($D6,Domestic!$C:$C,Domestic!P:P),0)+IFERROR(_xlfn.XLOOKUP($D6,ROW_Manjari!$C:$C,ROW_Manjari!P:P),0)+IFERROR(_xlfn.XLOOKUP($D6,USA_Sea!$C:$C,USA_Sea!P:P),0)+IFERROR(_xlfn.XLOOKUP($D6,USA_Air!$C:$C,USA_Air!P:P),0)+IFERROR(_xlfn.XLOOKUP($D6,USA_Amazon_Air!$C:$C,USA_Amazon_Air!P:P),0)+IFERROR(_xlfn.XLOOKUP($D6,UK_Order!$C:$C,UK_Order!P:P),0)+IFERROR(_xlfn.XLOOKUP($D6,MENA_Order!$C:$C,MENA_Order!P:P),0)+IFERROR(_xlfn.XLOOKUP($D6,Amazon_USA_Sea!$C:$C,Amazon_USA_Sea!I:I),0)</f>
        <v>0</v>
      </c>
      <c r="R6" s="91">
        <f>IFERROR(_xlfn.XLOOKUP($D6,Domestic!$C:$C,Domestic!Q:Q),0)+IFERROR(_xlfn.XLOOKUP($D6,ROW_Manjari!$C:$C,ROW_Manjari!Q:Q),0)+IFERROR(_xlfn.XLOOKUP($D6,USA_Sea!$C:$C,USA_Sea!Q:Q),0)+IFERROR(_xlfn.XLOOKUP($D6,USA_Air!$C:$C,USA_Air!Q:Q),0)+IFERROR(_xlfn.XLOOKUP($D6,USA_Amazon_Air!$C:$C,USA_Amazon_Air!Q:Q),0)+IFERROR(_xlfn.XLOOKUP($D6,UK_Order!$C:$C,UK_Order!Q:Q),0)+IFERROR(_xlfn.XLOOKUP($D6,MENA_Order!$C:$C,MENA_Order!Q:Q),0)+IFERROR(_xlfn.XLOOKUP($D6,Amazon_USA_Sea!$C:$C,Amazon_USA_Sea!J:J),0)</f>
        <v>0</v>
      </c>
      <c r="S6" s="91">
        <f>IFERROR(_xlfn.XLOOKUP($D6,Domestic!$C:$C,Domestic!R:R),0)+IFERROR(_xlfn.XLOOKUP($D6,ROW_Manjari!$C:$C,ROW_Manjari!R:R),0)+IFERROR(_xlfn.XLOOKUP($D6,USA_Sea!$C:$C,USA_Sea!R:R),0)+IFERROR(_xlfn.XLOOKUP($D6,USA_Air!$C:$C,USA_Air!R:R),0)+IFERROR(_xlfn.XLOOKUP($D6,USA_Amazon_Air!$C:$C,USA_Amazon_Air!R:R),0)+IFERROR(_xlfn.XLOOKUP($D6,UK_Order!$C:$C,UK_Order!R:R),0)+IFERROR(_xlfn.XLOOKUP($D6,MENA_Order!$C:$C,MENA_Order!R:R),0)+IFERROR(_xlfn.XLOOKUP($D6,Amazon_USA_Sea!$C:$C,Amazon_USA_Sea!K:K),0)</f>
        <v>0</v>
      </c>
      <c r="T6" s="91">
        <f>IFERROR(_xlfn.XLOOKUP($D6,Domestic!$C:$C,Domestic!S:S),0)+IFERROR(_xlfn.XLOOKUP($D6,ROW_Manjari!$C:$C,ROW_Manjari!S:S),0)+IFERROR(_xlfn.XLOOKUP($D6,USA_Sea!$C:$C,USA_Sea!S:S),0)+IFERROR(_xlfn.XLOOKUP($D6,USA_Air!$C:$C,USA_Air!S:S),0)+IFERROR(_xlfn.XLOOKUP($D6,USA_Amazon_Air!$C:$C,USA_Amazon_Air!S:S),0)+IFERROR(_xlfn.XLOOKUP($D6,UK_Order!$C:$C,UK_Order!S:S),0)+IFERROR(_xlfn.XLOOKUP($D6,MENA_Order!$C:$C,MENA_Order!S:S),0)+IFERROR(_xlfn.XLOOKUP($D6,Amazon_USA_Sea!$C:$C,Amazon_USA_Sea!L:L),0)</f>
        <v>0</v>
      </c>
      <c r="U6" s="91">
        <f>IFERROR(_xlfn.XLOOKUP($D6,Domestic!$C:$C,Domestic!T:T),0)+IFERROR(_xlfn.XLOOKUP($D6,ROW_Manjari!$C:$C,ROW_Manjari!T:T),0)+IFERROR(_xlfn.XLOOKUP($D6,USA_Sea!$C:$C,USA_Sea!T:T),0)+IFERROR(_xlfn.XLOOKUP($D6,USA_Air!$C:$C,USA_Air!T:T),0)+IFERROR(_xlfn.XLOOKUP($D6,USA_Amazon_Air!$C:$C,USA_Amazon_Air!T:T),0)+IFERROR(_xlfn.XLOOKUP($D6,UK_Order!$C:$C,UK_Order!T:T),0)+IFERROR(_xlfn.XLOOKUP($D6,MENA_Order!$C:$C,MENA_Order!T:T),0)+IFERROR(_xlfn.XLOOKUP($D6,Amazon_USA_Sea!$C:$C,Amazon_USA_Sea!M:M),0)</f>
        <v>0</v>
      </c>
      <c r="V6" s="91">
        <f>IFERROR(_xlfn.XLOOKUP($D6,Domestic!$C:$C,Domestic!U:U),0)+IFERROR(_xlfn.XLOOKUP($D6,ROW_Manjari!$C:$C,ROW_Manjari!U:U),0)+IFERROR(_xlfn.XLOOKUP($D6,USA_Sea!$C:$C,USA_Sea!U:U),0)+IFERROR(_xlfn.XLOOKUP($D6,USA_Air!$C:$C,USA_Air!U:U),0)+IFERROR(_xlfn.XLOOKUP($D6,USA_Amazon_Air!$C:$C,USA_Amazon_Air!U:U),0)+IFERROR(_xlfn.XLOOKUP($D6,UK_Order!$C:$C,UK_Order!U:U),0)+IFERROR(_xlfn.XLOOKUP($D6,MENA_Order!$C:$C,MENA_Order!U:U),0)+IFERROR(_xlfn.XLOOKUP($D6,Amazon_USA_Sea!$C:$C,Amazon_USA_Sea!N:N),0)</f>
        <v>0</v>
      </c>
      <c r="W6" s="92">
        <f>IFERROR(_xlfn.XLOOKUP($D6,Domestic!$C:$C,Domestic!Y:Y),0)+IFERROR(_xlfn.XLOOKUP($D6,ROW_Manjari!$C:$C,ROW_Manjari!Y:Y),0)+IFERROR(_xlfn.XLOOKUP($D6,USA_Sea!$C:$C,USA_Sea!Y:Y),0)+IFERROR(_xlfn.XLOOKUP($D6,USA_Air!$C:$C,USA_Air!Y:Y),0)+IFERROR(_xlfn.XLOOKUP($D6,USA_Amazon_Air!$C:$C,USA_Amazon_Air!Y:Y),0)+IFERROR(_xlfn.XLOOKUP($D6,UK_Order!$C:$C,UK_Order!Y:Y),0)+IFERROR(_xlfn.XLOOKUP($D6,MENA_Order!$C:$C,MENA_Order!Y:Y),0)+IFERROR(_xlfn.XLOOKUP($D6,Amazon_USA_Sea!$C:$C,Amazon_USA_Sea!R:R),0)</f>
        <v>0</v>
      </c>
      <c r="X6" s="92">
        <f>IFERROR(_xlfn.XLOOKUP($D6,Domestic!$C:$C,Domestic!Z:Z),0)+IFERROR(_xlfn.XLOOKUP($D6,ROW_Manjari!$C:$C,ROW_Manjari!Z:Z),0)+IFERROR(_xlfn.XLOOKUP($D6,USA_Sea!$C:$C,USA_Sea!Z:Z),0)+IFERROR(_xlfn.XLOOKUP($D6,USA_Air!$C:$C,USA_Air!Z:Z),0)+IFERROR(_xlfn.XLOOKUP($D6,USA_Amazon_Air!$C:$C,USA_Amazon_Air!Z:Z),0)+IFERROR(_xlfn.XLOOKUP($D6,UK_Order!$C:$C,UK_Order!Z:Z),0)+IFERROR(_xlfn.XLOOKUP($D6,MENA_Order!$C:$C,MENA_Order!Z:Z),0)+IFERROR(_xlfn.XLOOKUP($D6,Amazon_USA_Sea!$C:$C,Amazon_USA_Sea!S:S),0)</f>
        <v>0</v>
      </c>
      <c r="Y6" s="92">
        <f>IFERROR(_xlfn.XLOOKUP($D6,Domestic!$C:$C,Domestic!AA:AA),0)+IFERROR(_xlfn.XLOOKUP($D6,ROW_Manjari!$C:$C,ROW_Manjari!AA:AA),0)+IFERROR(_xlfn.XLOOKUP($D6,USA_Sea!$C:$C,USA_Sea!AA:AA),0)+IFERROR(_xlfn.XLOOKUP($D6,USA_Air!$C:$C,USA_Air!AA:AA),0)+IFERROR(_xlfn.XLOOKUP($D6,USA_Amazon_Air!$C:$C,USA_Amazon_Air!AA:AA),0)+IFERROR(_xlfn.XLOOKUP($D6,UK_Order!$C:$C,UK_Order!AA:AA),0)+IFERROR(_xlfn.XLOOKUP($D6,MENA_Order!$C:$C,MENA_Order!AA:AA),0)+IFERROR(_xlfn.XLOOKUP($D6,Amazon_USA_Sea!$C:$C,Amazon_USA_Sea!T:T),0)</f>
        <v>0</v>
      </c>
      <c r="Z6" s="92">
        <f>IFERROR(_xlfn.XLOOKUP($D6,Domestic!$C:$C,Domestic!AB:AB),0)+IFERROR(_xlfn.XLOOKUP($D6,ROW_Manjari!$C:$C,ROW_Manjari!AB:AB),0)+IFERROR(_xlfn.XLOOKUP($D6,USA_Sea!$C:$C,USA_Sea!AB:AB),0)+IFERROR(_xlfn.XLOOKUP($D6,USA_Air!$C:$C,USA_Air!AB:AB),0)+IFERROR(_xlfn.XLOOKUP($D6,USA_Amazon_Air!$C:$C,USA_Amazon_Air!AB:AB),0)+IFERROR(_xlfn.XLOOKUP($D6,UK_Order!$C:$C,UK_Order!AB:AB),0)+IFERROR(_xlfn.XLOOKUP($D6,MENA_Order!$C:$C,MENA_Order!AB:AB),0)+IFERROR(_xlfn.XLOOKUP($D6,Amazon_USA_Sea!$C:$C,Amazon_USA_Sea!U:U),0)</f>
        <v>0</v>
      </c>
      <c r="AA6" s="92">
        <f>IFERROR(_xlfn.XLOOKUP($D6,Domestic!$C:$C,Domestic!AC:AC),0)+IFERROR(_xlfn.XLOOKUP($D6,ROW_Manjari!$C:$C,ROW_Manjari!AC:AC),0)+IFERROR(_xlfn.XLOOKUP($D6,USA_Sea!$C:$C,USA_Sea!AC:AC),0)+IFERROR(_xlfn.XLOOKUP($D6,USA_Air!$C:$C,USA_Air!AC:AC),0)+IFERROR(_xlfn.XLOOKUP($D6,USA_Amazon_Air!$C:$C,USA_Amazon_Air!AC:AC),0)+IFERROR(_xlfn.XLOOKUP($D6,UK_Order!$C:$C,UK_Order!AC:AC),0)+IFERROR(_xlfn.XLOOKUP($D6,MENA_Order!$C:$C,MENA_Order!AC:AC),0)+IFERROR(_xlfn.XLOOKUP($D6,Amazon_USA_Sea!$C:$C,Amazon_USA_Sea!V:V),0)</f>
        <v>0</v>
      </c>
      <c r="AB6" s="92">
        <f>IFERROR(_xlfn.XLOOKUP($D6,Domestic!$C:$C,Domestic!AD:AD),0)+IFERROR(_xlfn.XLOOKUP($D6,ROW_Manjari!$C:$C,ROW_Manjari!AD:AD),0)+IFERROR(_xlfn.XLOOKUP($D6,USA_Sea!$C:$C,USA_Sea!AD:AD),0)+IFERROR(_xlfn.XLOOKUP($D6,USA_Air!$C:$C,USA_Air!AD:AD),0)+IFERROR(_xlfn.XLOOKUP($D6,USA_Amazon_Air!$C:$C,USA_Amazon_Air!AD:AD),0)+IFERROR(_xlfn.XLOOKUP($D6,UK_Order!$C:$C,UK_Order!AD:AD),0)+IFERROR(_xlfn.XLOOKUP($D6,MENA_Order!$C:$C,MENA_Order!AD:AD),0)+IFERROR(_xlfn.XLOOKUP($D6,Amazon_USA_Sea!$C:$C,Amazon_USA_Sea!W:W),0)</f>
        <v>0</v>
      </c>
      <c r="AC6" s="92">
        <f>IFERROR(_xlfn.XLOOKUP($D6,Domestic!$C:$C,Domestic!AE:AE),0)+IFERROR(_xlfn.XLOOKUP($D6,ROW_Manjari!$C:$C,ROW_Manjari!AE:AE),0)+IFERROR(_xlfn.XLOOKUP($D6,USA_Sea!$C:$C,USA_Sea!AE:AE),0)+IFERROR(_xlfn.XLOOKUP($D6,USA_Air!$C:$C,USA_Air!AE:AE),0)+IFERROR(_xlfn.XLOOKUP($D6,USA_Amazon_Air!$C:$C,USA_Amazon_Air!AE:AE),0)+IFERROR(_xlfn.XLOOKUP($D6,UK_Order!$C:$C,UK_Order!AE:AE),0)+IFERROR(_xlfn.XLOOKUP($D6,MENA_Order!$C:$C,MENA_Order!AE:AE),0)+IFERROR(_xlfn.XLOOKUP($D6,Amazon_USA_Sea!$C:$C,Amazon_USA_Sea!X:X),0)</f>
        <v>0</v>
      </c>
      <c r="AD6" s="93">
        <f>IFERROR(_xlfn.XLOOKUP($D6,Domestic!$C:$C,Domestic!AI:AI),0)+IFERROR(_xlfn.XLOOKUP($D6,ROW_Manjari!$C:$C,ROW_Manjari!AI:AI),0)+IFERROR(_xlfn.XLOOKUP($D6,USA_Sea!$C:$C,USA_Sea!AI:AI),0)+IFERROR(_xlfn.XLOOKUP($D6,USA_Air!$C:$C,USA_Air!AI:AI),0)+IFERROR(_xlfn.XLOOKUP($D6,USA_Amazon_Air!$C:$C,USA_Amazon_Air!AI:AI),0)+IFERROR(_xlfn.XLOOKUP($D6,UK_Order!$C:$C,UK_Order!AI:AI),0)+IFERROR(_xlfn.XLOOKUP($D6,MENA_Order!$C:$C,MENA_Order!AI:AI),0)+IFERROR(_xlfn.XLOOKUP($D6,Amazon_USA_Sea!$C:$C,Amazon_USA_Sea!AB:AB),0)</f>
        <v>0</v>
      </c>
      <c r="AE6" s="93">
        <f>IFERROR(_xlfn.XLOOKUP($D6,Domestic!$C:$C,Domestic!AJ:AJ),0)+IFERROR(_xlfn.XLOOKUP($D6,ROW_Manjari!$C:$C,ROW_Manjari!AJ:AJ),0)+IFERROR(_xlfn.XLOOKUP($D6,USA_Sea!$C:$C,USA_Sea!AJ:AJ),0)+IFERROR(_xlfn.XLOOKUP($D6,USA_Air!$C:$C,USA_Air!AJ:AJ),0)+IFERROR(_xlfn.XLOOKUP($D6,USA_Amazon_Air!$C:$C,USA_Amazon_Air!AJ:AJ),0)+IFERROR(_xlfn.XLOOKUP($D6,UK_Order!$C:$C,UK_Order!AJ:AJ),0)+IFERROR(_xlfn.XLOOKUP($D6,MENA_Order!$C:$C,MENA_Order!AJ:AJ),0)+IFERROR(_xlfn.XLOOKUP($D6,Amazon_USA_Sea!$C:$C,Amazon_USA_Sea!AC:AC),0)</f>
        <v>0</v>
      </c>
      <c r="AF6" s="93">
        <f>IFERROR(_xlfn.XLOOKUP($D6,Domestic!$C:$C,Domestic!AK:AK),0)+IFERROR(_xlfn.XLOOKUP($D6,ROW_Manjari!$C:$C,ROW_Manjari!AK:AK),0)+IFERROR(_xlfn.XLOOKUP($D6,USA_Sea!$C:$C,USA_Sea!AK:AK),0)+IFERROR(_xlfn.XLOOKUP($D6,USA_Air!$C:$C,USA_Air!AK:AK),0)+IFERROR(_xlfn.XLOOKUP($D6,USA_Amazon_Air!$C:$C,USA_Amazon_Air!AK:AK),0)+IFERROR(_xlfn.XLOOKUP($D6,UK_Order!$C:$C,UK_Order!AK:AK),0)+IFERROR(_xlfn.XLOOKUP($D6,MENA_Order!$C:$C,MENA_Order!AK:AK),0)+IFERROR(_xlfn.XLOOKUP($D6,Amazon_USA_Sea!$C:$C,Amazon_USA_Sea!AD:AD),0)</f>
        <v>0</v>
      </c>
      <c r="AG6" s="93">
        <f>IFERROR(_xlfn.XLOOKUP($D6,Domestic!$C:$C,Domestic!AL:AL),0)+IFERROR(_xlfn.XLOOKUP($D6,ROW_Manjari!$C:$C,ROW_Manjari!AL:AL),0)+IFERROR(_xlfn.XLOOKUP($D6,USA_Sea!$C:$C,USA_Sea!AL:AL),0)+IFERROR(_xlfn.XLOOKUP($D6,USA_Air!$C:$C,USA_Air!AL:AL),0)+IFERROR(_xlfn.XLOOKUP($D6,USA_Amazon_Air!$C:$C,USA_Amazon_Air!AL:AL),0)+IFERROR(_xlfn.XLOOKUP($D6,UK_Order!$C:$C,UK_Order!AL:AL),0)+IFERROR(_xlfn.XLOOKUP($D6,MENA_Order!$C:$C,MENA_Order!AL:AL),0)+IFERROR(_xlfn.XLOOKUP($D6,Amazon_USA_Sea!$C:$C,Amazon_USA_Sea!AE:AE),0)</f>
        <v>0</v>
      </c>
      <c r="AH6" s="93">
        <f>IFERROR(_xlfn.XLOOKUP($D6,Domestic!$C:$C,Domestic!AM:AM),0)+IFERROR(_xlfn.XLOOKUP($D6,ROW_Manjari!$C:$C,ROW_Manjari!AM:AM),0)+IFERROR(_xlfn.XLOOKUP($D6,USA_Sea!$C:$C,USA_Sea!AM:AM),0)+IFERROR(_xlfn.XLOOKUP($D6,USA_Air!$C:$C,USA_Air!AM:AM),0)+IFERROR(_xlfn.XLOOKUP($D6,USA_Amazon_Air!$C:$C,USA_Amazon_Air!AM:AM),0)+IFERROR(_xlfn.XLOOKUP($D6,UK_Order!$C:$C,UK_Order!AM:AM),0)+IFERROR(_xlfn.XLOOKUP($D6,MENA_Order!$C:$C,MENA_Order!AM:AM),0)+IFERROR(_xlfn.XLOOKUP($D6,Amazon_USA_Sea!$C:$C,Amazon_USA_Sea!AF:AF),0)</f>
        <v>0</v>
      </c>
      <c r="AI6" s="93">
        <f>IFERROR(_xlfn.XLOOKUP($D6,Domestic!$C:$C,Domestic!AN:AN),0)+IFERROR(_xlfn.XLOOKUP($D6,ROW_Manjari!$C:$C,ROW_Manjari!AN:AN),0)+IFERROR(_xlfn.XLOOKUP($D6,USA_Sea!$C:$C,USA_Sea!AN:AN),0)+IFERROR(_xlfn.XLOOKUP($D6,USA_Air!$C:$C,USA_Air!AN:AN),0)+IFERROR(_xlfn.XLOOKUP($D6,USA_Amazon_Air!$C:$C,USA_Amazon_Air!AN:AN),0)+IFERROR(_xlfn.XLOOKUP($D6,UK_Order!$C:$C,UK_Order!AN:AN),0)+IFERROR(_xlfn.XLOOKUP($D6,MENA_Order!$C:$C,MENA_Order!AN:AN),0)+IFERROR(_xlfn.XLOOKUP($D6,Amazon_USA_Sea!$C:$C,Amazon_USA_Sea!AG:AG),0)</f>
        <v>0</v>
      </c>
      <c r="AJ6" s="93">
        <f>IFERROR(_xlfn.XLOOKUP($D6,Domestic!$C:$C,Domestic!AO:AO),0)+IFERROR(_xlfn.XLOOKUP($D6,ROW_Manjari!$C:$C,ROW_Manjari!AO:AO),0)+IFERROR(_xlfn.XLOOKUP($D6,USA_Sea!$C:$C,USA_Sea!AO:AO),0)+IFERROR(_xlfn.XLOOKUP($D6,USA_Air!$C:$C,USA_Air!AO:AO),0)+IFERROR(_xlfn.XLOOKUP($D6,USA_Amazon_Air!$C:$C,USA_Amazon_Air!AO:AO),0)+IFERROR(_xlfn.XLOOKUP($D6,UK_Order!$C:$C,UK_Order!AO:AO),0)+IFERROR(_xlfn.XLOOKUP($D6,MENA_Order!$C:$C,MENA_Order!AO:AO),0)+IFERROR(_xlfn.XLOOKUP($D6,Amazon_USA_Sea!$C:$C,Amazon_USA_Sea!AH:AH),0)</f>
        <v>0</v>
      </c>
      <c r="AK6" s="94">
        <f>IFERROR(_xlfn.XLOOKUP($D6,Domestic!$C:$C,Domestic!AS:AS),0)+IFERROR(_xlfn.XLOOKUP($D6,ROW_Manjari!$C:$C,ROW_Manjari!AS:AS),0)+IFERROR(_xlfn.XLOOKUP($D6,USA_Sea!$C:$C,USA_Sea!AS:AS),0)+IFERROR(_xlfn.XLOOKUP($D6,USA_Air!$C:$C,USA_Air!AS:AS),0)+IFERROR(_xlfn.XLOOKUP($D6,USA_Amazon_Air!$C:$C,USA_Amazon_Air!AS:AS),0)+IFERROR(_xlfn.XLOOKUP($D6,UK_Order!$C:$C,UK_Order!AS:AS),0)+IFERROR(_xlfn.XLOOKUP($D6,MENA_Order!$C:$C,MENA_Order!AS:AS),0)+IFERROR(_xlfn.XLOOKUP($D6,Amazon_USA_Sea!$C:$C,Amazon_USA_Sea!AL:AL),0)</f>
        <v>0</v>
      </c>
      <c r="AL6" s="94">
        <f>IFERROR(_xlfn.XLOOKUP($D6,Domestic!$C:$C,Domestic!AT:AT),0)+IFERROR(_xlfn.XLOOKUP($D6,ROW_Manjari!$C:$C,ROW_Manjari!AT:AT),0)+IFERROR(_xlfn.XLOOKUP($D6,USA_Sea!$C:$C,USA_Sea!AT:AT),0)+IFERROR(_xlfn.XLOOKUP($D6,USA_Air!$C:$C,USA_Air!AT:AT),0)+IFERROR(_xlfn.XLOOKUP($D6,USA_Amazon_Air!$C:$C,USA_Amazon_Air!AT:AT),0)+IFERROR(_xlfn.XLOOKUP($D6,UK_Order!$C:$C,UK_Order!AT:AT),0)+IFERROR(_xlfn.XLOOKUP($D6,MENA_Order!$C:$C,MENA_Order!AT:AT),0)+IFERROR(_xlfn.XLOOKUP($D6,Amazon_USA_Sea!$C:$C,Amazon_USA_Sea!AM:AM),0)</f>
        <v>0</v>
      </c>
      <c r="AM6" s="94">
        <f>IFERROR(_xlfn.XLOOKUP($D6,Domestic!$C:$C,Domestic!AU:AU),0)+IFERROR(_xlfn.XLOOKUP($D6,ROW_Manjari!$C:$C,ROW_Manjari!AU:AU),0)+IFERROR(_xlfn.XLOOKUP($D6,USA_Sea!$C:$C,USA_Sea!AU:AU),0)+IFERROR(_xlfn.XLOOKUP($D6,USA_Air!$C:$C,USA_Air!AU:AU),0)+IFERROR(_xlfn.XLOOKUP($D6,USA_Amazon_Air!$C:$C,USA_Amazon_Air!AU:AU),0)+IFERROR(_xlfn.XLOOKUP($D6,UK_Order!$C:$C,UK_Order!AU:AU),0)+IFERROR(_xlfn.XLOOKUP($D6,MENA_Order!$C:$C,MENA_Order!AU:AU),0)+IFERROR(_xlfn.XLOOKUP($D6,Amazon_USA_Sea!$C:$C,Amazon_USA_Sea!AN:AN),0)</f>
        <v>0</v>
      </c>
      <c r="AN6" s="94">
        <f>IFERROR(_xlfn.XLOOKUP($D6,Domestic!$C:$C,Domestic!AV:AV),0)+IFERROR(_xlfn.XLOOKUP($D6,ROW_Manjari!$C:$C,ROW_Manjari!AV:AV),0)+IFERROR(_xlfn.XLOOKUP($D6,USA_Sea!$C:$C,USA_Sea!AV:AV),0)+IFERROR(_xlfn.XLOOKUP($D6,USA_Air!$C:$C,USA_Air!AV:AV),0)+IFERROR(_xlfn.XLOOKUP($D6,USA_Amazon_Air!$C:$C,USA_Amazon_Air!AV:AV),0)+IFERROR(_xlfn.XLOOKUP($D6,UK_Order!$C:$C,UK_Order!AV:AV),0)+IFERROR(_xlfn.XLOOKUP($D6,MENA_Order!$C:$C,MENA_Order!AV:AV),0)+IFERROR(_xlfn.XLOOKUP($D6,Amazon_USA_Sea!$C:$C,Amazon_USA_Sea!AO:AO),0)</f>
        <v>0</v>
      </c>
      <c r="AO6" s="94">
        <f>IFERROR(_xlfn.XLOOKUP($D6,Domestic!$C:$C,Domestic!AW:AW),0)+IFERROR(_xlfn.XLOOKUP($D6,ROW_Manjari!$C:$C,ROW_Manjari!AW:AW),0)+IFERROR(_xlfn.XLOOKUP($D6,USA_Sea!$C:$C,USA_Sea!AW:AW),0)+IFERROR(_xlfn.XLOOKUP($D6,USA_Air!$C:$C,USA_Air!AW:AW),0)+IFERROR(_xlfn.XLOOKUP($D6,USA_Amazon_Air!$C:$C,USA_Amazon_Air!AW:AW),0)+IFERROR(_xlfn.XLOOKUP($D6,UK_Order!$C:$C,UK_Order!AW:AW),0)+IFERROR(_xlfn.XLOOKUP($D6,MENA_Order!$C:$C,MENA_Order!AW:AW),0)+IFERROR(_xlfn.XLOOKUP($D6,Amazon_USA_Sea!$C:$C,Amazon_USA_Sea!AP:AP),0)</f>
        <v>0</v>
      </c>
      <c r="AP6" s="94">
        <f>IFERROR(_xlfn.XLOOKUP($D6,Domestic!$C:$C,Domestic!AX:AX),0)+IFERROR(_xlfn.XLOOKUP($D6,ROW_Manjari!$C:$C,ROW_Manjari!AX:AX),0)+IFERROR(_xlfn.XLOOKUP($D6,USA_Sea!$C:$C,USA_Sea!AX:AX),0)+IFERROR(_xlfn.XLOOKUP($D6,USA_Air!$C:$C,USA_Air!AX:AX),0)+IFERROR(_xlfn.XLOOKUP($D6,USA_Amazon_Air!$C:$C,USA_Amazon_Air!AX:AX),0)+IFERROR(_xlfn.XLOOKUP($D6,UK_Order!$C:$C,UK_Order!AX:AX),0)+IFERROR(_xlfn.XLOOKUP($D6,MENA_Order!$C:$C,MENA_Order!AX:AX),0)+IFERROR(_xlfn.XLOOKUP($D6,Amazon_USA_Sea!$C:$C,Amazon_USA_Sea!AQ:AQ),0)</f>
        <v>0</v>
      </c>
      <c r="AQ6" s="94">
        <f>IFERROR(_xlfn.XLOOKUP($D6,Domestic!$C:$C,Domestic!AY:AY),0)+IFERROR(_xlfn.XLOOKUP($D6,ROW_Manjari!$C:$C,ROW_Manjari!AY:AY),0)+IFERROR(_xlfn.XLOOKUP($D6,USA_Sea!$C:$C,USA_Sea!AY:AY),0)+IFERROR(_xlfn.XLOOKUP($D6,USA_Air!$C:$C,USA_Air!AY:AY),0)+IFERROR(_xlfn.XLOOKUP($D6,USA_Amazon_Air!$C:$C,USA_Amazon_Air!AY:AY),0)+IFERROR(_xlfn.XLOOKUP($D6,UK_Order!$C:$C,UK_Order!AY:AY),0)+IFERROR(_xlfn.XLOOKUP($D6,MENA_Order!$C:$C,MENA_Order!AY:AY),0)+IFERROR(_xlfn.XLOOKUP($D6,Amazon_USA_Sea!$C:$C,Amazon_USA_Sea!AR:AR),0)</f>
        <v>0</v>
      </c>
      <c r="AR6" s="94">
        <f>IFERROR(_xlfn.XLOOKUP($D6,Domestic!$C:$C,Domestic!AZ:AZ),0)+IFERROR(_xlfn.XLOOKUP($D6,ROW_Manjari!$C:$C,ROW_Manjari!AZ:AZ),0)+IFERROR(_xlfn.XLOOKUP($D6,USA_Sea!$C:$C,USA_Sea!AZ:AZ),0)+IFERROR(_xlfn.XLOOKUP($D6,USA_Air!$C:$C,USA_Air!AZ:AZ),0)+IFERROR(_xlfn.XLOOKUP($D6,USA_Amazon_Air!$C:$C,USA_Amazon_Air!AZ:AZ),0)+IFERROR(_xlfn.XLOOKUP($D6,UK_Order!$C:$C,UK_Order!AZ:AZ),0)+IFERROR(_xlfn.XLOOKUP($D6,MENA_Order!$C:$C,MENA_Order!AZ:AZ),0)+IFERROR(_xlfn.XLOOKUP($D6,Amazon_USA_Sea!$C:$C,Amazon_USA_Sea!AS:AS),0)</f>
        <v>0</v>
      </c>
      <c r="AS6" s="95">
        <v>0</v>
      </c>
      <c r="AT6" s="96">
        <f t="shared" si="0"/>
        <v>0</v>
      </c>
      <c r="AU6" s="97">
        <f t="shared" si="1"/>
        <v>0</v>
      </c>
      <c r="AV6" s="98">
        <f t="shared" si="2"/>
        <v>0</v>
      </c>
      <c r="AW6" s="99">
        <f t="shared" si="3"/>
        <v>0</v>
      </c>
      <c r="AX6" s="100" t="str">
        <f t="shared" si="4"/>
        <v/>
      </c>
      <c r="AY6" s="114"/>
      <c r="AZ6">
        <f>_xlfn.XLOOKUP(D6,Raw_Data!A:A,Raw_Data!B:B)</f>
        <v>0</v>
      </c>
      <c r="BA6" s="102">
        <f t="shared" si="5"/>
        <v>0</v>
      </c>
      <c r="BB6" s="103"/>
      <c r="BC6" s="104"/>
      <c r="BD6"/>
    </row>
    <row r="7" spans="1:57" ht="13">
      <c r="A7" s="105">
        <v>5</v>
      </c>
      <c r="B7" s="106" t="s">
        <v>36</v>
      </c>
      <c r="C7" s="106" t="s">
        <v>46</v>
      </c>
      <c r="D7" s="107" t="s">
        <v>47</v>
      </c>
      <c r="E7" s="108" t="s">
        <v>48</v>
      </c>
      <c r="F7" s="109">
        <v>0.5</v>
      </c>
      <c r="G7" s="110">
        <f>IFERROR(_xlfn.XLOOKUP(D7,Projection_!A:A,Projection_!K:K),"")</f>
        <v>11719</v>
      </c>
      <c r="H7" s="111">
        <f>IFERROR(_xlfn.XLOOKUP(D7,Projection_!A:A,Projection_!L:L),"")</f>
        <v>0</v>
      </c>
      <c r="I7" s="111">
        <f>IFERROR(_xlfn.XLOOKUP(D7,Projection_!A:A,Projection_!M:M),"")</f>
        <v>0</v>
      </c>
      <c r="J7" s="111">
        <f>IFERROR(_xlfn.XLOOKUP(D7,Projection_!A:A,Projection_!N:N),"")</f>
        <v>0</v>
      </c>
      <c r="K7" s="111">
        <f>IFERROR(_xlfn.XLOOKUP(D7,Projection_!A:A,Projection_!O:O),"")</f>
        <v>0</v>
      </c>
      <c r="L7" s="111">
        <f>IFERROR(_xlfn.XLOOKUP(D7,Projection_!A:A,Projection_!P:P),"")</f>
        <v>0</v>
      </c>
      <c r="M7" s="111">
        <f>IFERROR(_xlfn.XLOOKUP(D7,Projection_!A:A,Projection_!Q:Q),"")</f>
        <v>0</v>
      </c>
      <c r="N7" s="112">
        <f>IFERROR(_xlfn.XLOOKUP(D7,Projection_!A:A,Projection_!R:R),"")</f>
        <v>0</v>
      </c>
      <c r="O7" s="113">
        <f>IFERROR(_xlfn.XLOOKUP(D7,Projection_!A:A,Projection_!T:T),"")</f>
        <v>11719</v>
      </c>
      <c r="P7" s="91">
        <f>IFERROR(_xlfn.XLOOKUP($D7,Domestic!$C:$C,Domestic!O:O),0)+IFERROR(_xlfn.XLOOKUP($D7,ROW_Manjari!$C:$C,ROW_Manjari!O:O),0)+IFERROR(_xlfn.XLOOKUP($D7,USA_Sea!$C:$C,USA_Sea!O:O),0)+IFERROR(_xlfn.XLOOKUP($D7,USA_Air!$C:$C,USA_Air!O:O),0)+IFERROR(_xlfn.XLOOKUP($D7,USA_Amazon_Air!$C:$C,USA_Amazon_Air!O:O),0)+IFERROR(_xlfn.XLOOKUP($D7,UK_Order!$C:$C,UK_Order!O:O),0)+IFERROR(_xlfn.XLOOKUP($D7,MENA_Order!$C:$C,MENA_Order!O:O),0)+IFERROR(_xlfn.XLOOKUP($D7,Amazon_USA_Sea!$C:$C,Amazon_USA_Sea!H:H),0)</f>
        <v>561</v>
      </c>
      <c r="Q7" s="91">
        <f>IFERROR(_xlfn.XLOOKUP($D7,Domestic!$C:$C,Domestic!P:P),0)+IFERROR(_xlfn.XLOOKUP($D7,ROW_Manjari!$C:$C,ROW_Manjari!P:P),0)+IFERROR(_xlfn.XLOOKUP($D7,USA_Sea!$C:$C,USA_Sea!P:P),0)+IFERROR(_xlfn.XLOOKUP($D7,USA_Air!$C:$C,USA_Air!P:P),0)+IFERROR(_xlfn.XLOOKUP($D7,USA_Amazon_Air!$C:$C,USA_Amazon_Air!P:P),0)+IFERROR(_xlfn.XLOOKUP($D7,UK_Order!$C:$C,UK_Order!P:P),0)+IFERROR(_xlfn.XLOOKUP($D7,MENA_Order!$C:$C,MENA_Order!P:P),0)+IFERROR(_xlfn.XLOOKUP($D7,Amazon_USA_Sea!$C:$C,Amazon_USA_Sea!I:I),0)</f>
        <v>1258</v>
      </c>
      <c r="R7" s="91">
        <f>IFERROR(_xlfn.XLOOKUP($D7,Domestic!$C:$C,Domestic!Q:Q),0)+IFERROR(_xlfn.XLOOKUP($D7,ROW_Manjari!$C:$C,ROW_Manjari!Q:Q),0)+IFERROR(_xlfn.XLOOKUP($D7,USA_Sea!$C:$C,USA_Sea!Q:Q),0)+IFERROR(_xlfn.XLOOKUP($D7,USA_Air!$C:$C,USA_Air!Q:Q),0)+IFERROR(_xlfn.XLOOKUP($D7,USA_Amazon_Air!$C:$C,USA_Amazon_Air!Q:Q),0)+IFERROR(_xlfn.XLOOKUP($D7,UK_Order!$C:$C,UK_Order!Q:Q),0)+IFERROR(_xlfn.XLOOKUP($D7,MENA_Order!$C:$C,MENA_Order!Q:Q),0)+IFERROR(_xlfn.XLOOKUP($D7,Amazon_USA_Sea!$C:$C,Amazon_USA_Sea!J:J),0)</f>
        <v>0</v>
      </c>
      <c r="S7" s="91">
        <f>IFERROR(_xlfn.XLOOKUP($D7,Domestic!$C:$C,Domestic!R:R),0)+IFERROR(_xlfn.XLOOKUP($D7,ROW_Manjari!$C:$C,ROW_Manjari!R:R),0)+IFERROR(_xlfn.XLOOKUP($D7,USA_Sea!$C:$C,USA_Sea!R:R),0)+IFERROR(_xlfn.XLOOKUP($D7,USA_Air!$C:$C,USA_Air!R:R),0)+IFERROR(_xlfn.XLOOKUP($D7,USA_Amazon_Air!$C:$C,USA_Amazon_Air!R:R),0)+IFERROR(_xlfn.XLOOKUP($D7,UK_Order!$C:$C,UK_Order!R:R),0)+IFERROR(_xlfn.XLOOKUP($D7,MENA_Order!$C:$C,MENA_Order!R:R),0)+IFERROR(_xlfn.XLOOKUP($D7,Amazon_USA_Sea!$C:$C,Amazon_USA_Sea!K:K),0)</f>
        <v>212</v>
      </c>
      <c r="T7" s="91">
        <f>IFERROR(_xlfn.XLOOKUP($D7,Domestic!$C:$C,Domestic!S:S),0)+IFERROR(_xlfn.XLOOKUP($D7,ROW_Manjari!$C:$C,ROW_Manjari!S:S),0)+IFERROR(_xlfn.XLOOKUP($D7,USA_Sea!$C:$C,USA_Sea!S:S),0)+IFERROR(_xlfn.XLOOKUP($D7,USA_Air!$C:$C,USA_Air!S:S),0)+IFERROR(_xlfn.XLOOKUP($D7,USA_Amazon_Air!$C:$C,USA_Amazon_Air!S:S),0)+IFERROR(_xlfn.XLOOKUP($D7,UK_Order!$C:$C,UK_Order!S:S),0)+IFERROR(_xlfn.XLOOKUP($D7,MENA_Order!$C:$C,MENA_Order!S:S),0)+IFERROR(_xlfn.XLOOKUP($D7,Amazon_USA_Sea!$C:$C,Amazon_USA_Sea!L:L),0)</f>
        <v>0</v>
      </c>
      <c r="U7" s="91">
        <f>IFERROR(_xlfn.XLOOKUP($D7,Domestic!$C:$C,Domestic!T:T),0)+IFERROR(_xlfn.XLOOKUP($D7,ROW_Manjari!$C:$C,ROW_Manjari!T:T),0)+IFERROR(_xlfn.XLOOKUP($D7,USA_Sea!$C:$C,USA_Sea!T:T),0)+IFERROR(_xlfn.XLOOKUP($D7,USA_Air!$C:$C,USA_Air!T:T),0)+IFERROR(_xlfn.XLOOKUP($D7,USA_Amazon_Air!$C:$C,USA_Amazon_Air!T:T),0)+IFERROR(_xlfn.XLOOKUP($D7,UK_Order!$C:$C,UK_Order!T:T),0)+IFERROR(_xlfn.XLOOKUP($D7,MENA_Order!$C:$C,MENA_Order!T:T),0)+IFERROR(_xlfn.XLOOKUP($D7,Amazon_USA_Sea!$C:$C,Amazon_USA_Sea!M:M),0)</f>
        <v>0</v>
      </c>
      <c r="V7" s="91">
        <f>IFERROR(_xlfn.XLOOKUP($D7,Domestic!$C:$C,Domestic!U:U),0)+IFERROR(_xlfn.XLOOKUP($D7,ROW_Manjari!$C:$C,ROW_Manjari!U:U),0)+IFERROR(_xlfn.XLOOKUP($D7,USA_Sea!$C:$C,USA_Sea!U:U),0)+IFERROR(_xlfn.XLOOKUP($D7,USA_Air!$C:$C,USA_Air!U:U),0)+IFERROR(_xlfn.XLOOKUP($D7,USA_Amazon_Air!$C:$C,USA_Amazon_Air!U:U),0)+IFERROR(_xlfn.XLOOKUP($D7,UK_Order!$C:$C,UK_Order!U:U),0)+IFERROR(_xlfn.XLOOKUP($D7,MENA_Order!$C:$C,MENA_Order!U:U),0)+IFERROR(_xlfn.XLOOKUP($D7,Amazon_USA_Sea!$C:$C,Amazon_USA_Sea!N:N),0)</f>
        <v>0</v>
      </c>
      <c r="W7" s="92">
        <f>IFERROR(_xlfn.XLOOKUP($D7,Domestic!$C:$C,Domestic!Y:Y),0)+IFERROR(_xlfn.XLOOKUP($D7,ROW_Manjari!$C:$C,ROW_Manjari!Y:Y),0)+IFERROR(_xlfn.XLOOKUP($D7,USA_Sea!$C:$C,USA_Sea!Y:Y),0)+IFERROR(_xlfn.XLOOKUP($D7,USA_Air!$C:$C,USA_Air!Y:Y),0)+IFERROR(_xlfn.XLOOKUP($D7,USA_Amazon_Air!$C:$C,USA_Amazon_Air!Y:Y),0)+IFERROR(_xlfn.XLOOKUP($D7,UK_Order!$C:$C,UK_Order!Y:Y),0)+IFERROR(_xlfn.XLOOKUP($D7,MENA_Order!$C:$C,MENA_Order!Y:Y),0)+IFERROR(_xlfn.XLOOKUP($D7,Amazon_USA_Sea!$C:$C,Amazon_USA_Sea!R:R),0)</f>
        <v>1847</v>
      </c>
      <c r="X7" s="92">
        <f>IFERROR(_xlfn.XLOOKUP($D7,Domestic!$C:$C,Domestic!Z:Z),0)+IFERROR(_xlfn.XLOOKUP($D7,ROW_Manjari!$C:$C,ROW_Manjari!Z:Z),0)+IFERROR(_xlfn.XLOOKUP($D7,USA_Sea!$C:$C,USA_Sea!Z:Z),0)+IFERROR(_xlfn.XLOOKUP($D7,USA_Air!$C:$C,USA_Air!Z:Z),0)+IFERROR(_xlfn.XLOOKUP($D7,USA_Amazon_Air!$C:$C,USA_Amazon_Air!Z:Z),0)+IFERROR(_xlfn.XLOOKUP($D7,UK_Order!$C:$C,UK_Order!Z:Z),0)+IFERROR(_xlfn.XLOOKUP($D7,MENA_Order!$C:$C,MENA_Order!Z:Z),0)+IFERROR(_xlfn.XLOOKUP($D7,Amazon_USA_Sea!$C:$C,Amazon_USA_Sea!S:S),0)</f>
        <v>0</v>
      </c>
      <c r="Y7" s="92">
        <f>IFERROR(_xlfn.XLOOKUP($D7,Domestic!$C:$C,Domestic!AA:AA),0)+IFERROR(_xlfn.XLOOKUP($D7,ROW_Manjari!$C:$C,ROW_Manjari!AA:AA),0)+IFERROR(_xlfn.XLOOKUP($D7,USA_Sea!$C:$C,USA_Sea!AA:AA),0)+IFERROR(_xlfn.XLOOKUP($D7,USA_Air!$C:$C,USA_Air!AA:AA),0)+IFERROR(_xlfn.XLOOKUP($D7,USA_Amazon_Air!$C:$C,USA_Amazon_Air!AA:AA),0)+IFERROR(_xlfn.XLOOKUP($D7,UK_Order!$C:$C,UK_Order!AA:AA),0)+IFERROR(_xlfn.XLOOKUP($D7,MENA_Order!$C:$C,MENA_Order!AA:AA),0)+IFERROR(_xlfn.XLOOKUP($D7,Amazon_USA_Sea!$C:$C,Amazon_USA_Sea!T:T),0)</f>
        <v>0</v>
      </c>
      <c r="Z7" s="92">
        <f>IFERROR(_xlfn.XLOOKUP($D7,Domestic!$C:$C,Domestic!AB:AB),0)+IFERROR(_xlfn.XLOOKUP($D7,ROW_Manjari!$C:$C,ROW_Manjari!AB:AB),0)+IFERROR(_xlfn.XLOOKUP($D7,USA_Sea!$C:$C,USA_Sea!AB:AB),0)+IFERROR(_xlfn.XLOOKUP($D7,USA_Air!$C:$C,USA_Air!AB:AB),0)+IFERROR(_xlfn.XLOOKUP($D7,USA_Amazon_Air!$C:$C,USA_Amazon_Air!AB:AB),0)+IFERROR(_xlfn.XLOOKUP($D7,UK_Order!$C:$C,UK_Order!AB:AB),0)+IFERROR(_xlfn.XLOOKUP($D7,MENA_Order!$C:$C,MENA_Order!AB:AB),0)+IFERROR(_xlfn.XLOOKUP($D7,Amazon_USA_Sea!$C:$C,Amazon_USA_Sea!U:U),0)</f>
        <v>0</v>
      </c>
      <c r="AA7" s="92">
        <f>IFERROR(_xlfn.XLOOKUP($D7,Domestic!$C:$C,Domestic!AC:AC),0)+IFERROR(_xlfn.XLOOKUP($D7,ROW_Manjari!$C:$C,ROW_Manjari!AC:AC),0)+IFERROR(_xlfn.XLOOKUP($D7,USA_Sea!$C:$C,USA_Sea!AC:AC),0)+IFERROR(_xlfn.XLOOKUP($D7,USA_Air!$C:$C,USA_Air!AC:AC),0)+IFERROR(_xlfn.XLOOKUP($D7,USA_Amazon_Air!$C:$C,USA_Amazon_Air!AC:AC),0)+IFERROR(_xlfn.XLOOKUP($D7,UK_Order!$C:$C,UK_Order!AC:AC),0)+IFERROR(_xlfn.XLOOKUP($D7,MENA_Order!$C:$C,MENA_Order!AC:AC),0)+IFERROR(_xlfn.XLOOKUP($D7,Amazon_USA_Sea!$C:$C,Amazon_USA_Sea!V:V),0)</f>
        <v>0</v>
      </c>
      <c r="AB7" s="92">
        <f>IFERROR(_xlfn.XLOOKUP($D7,Domestic!$C:$C,Domestic!AD:AD),0)+IFERROR(_xlfn.XLOOKUP($D7,ROW_Manjari!$C:$C,ROW_Manjari!AD:AD),0)+IFERROR(_xlfn.XLOOKUP($D7,USA_Sea!$C:$C,USA_Sea!AD:AD),0)+IFERROR(_xlfn.XLOOKUP($D7,USA_Air!$C:$C,USA_Air!AD:AD),0)+IFERROR(_xlfn.XLOOKUP($D7,USA_Amazon_Air!$C:$C,USA_Amazon_Air!AD:AD),0)+IFERROR(_xlfn.XLOOKUP($D7,UK_Order!$C:$C,UK_Order!AD:AD),0)+IFERROR(_xlfn.XLOOKUP($D7,MENA_Order!$C:$C,MENA_Order!AD:AD),0)+IFERROR(_xlfn.XLOOKUP($D7,Amazon_USA_Sea!$C:$C,Amazon_USA_Sea!W:W),0)</f>
        <v>0</v>
      </c>
      <c r="AC7" s="92">
        <f>IFERROR(_xlfn.XLOOKUP($D7,Domestic!$C:$C,Domestic!AE:AE),0)+IFERROR(_xlfn.XLOOKUP($D7,ROW_Manjari!$C:$C,ROW_Manjari!AE:AE),0)+IFERROR(_xlfn.XLOOKUP($D7,USA_Sea!$C:$C,USA_Sea!AE:AE),0)+IFERROR(_xlfn.XLOOKUP($D7,USA_Air!$C:$C,USA_Air!AE:AE),0)+IFERROR(_xlfn.XLOOKUP($D7,USA_Amazon_Air!$C:$C,USA_Amazon_Air!AE:AE),0)+IFERROR(_xlfn.XLOOKUP($D7,UK_Order!$C:$C,UK_Order!AE:AE),0)+IFERROR(_xlfn.XLOOKUP($D7,MENA_Order!$C:$C,MENA_Order!AE:AE),0)+IFERROR(_xlfn.XLOOKUP($D7,Amazon_USA_Sea!$C:$C,Amazon_USA_Sea!X:X),0)</f>
        <v>0</v>
      </c>
      <c r="AD7" s="93">
        <f>IFERROR(_xlfn.XLOOKUP($D7,Domestic!$C:$C,Domestic!AI:AI),0)+IFERROR(_xlfn.XLOOKUP($D7,ROW_Manjari!$C:$C,ROW_Manjari!AI:AI),0)+IFERROR(_xlfn.XLOOKUP($D7,USA_Sea!$C:$C,USA_Sea!AI:AI),0)+IFERROR(_xlfn.XLOOKUP($D7,USA_Air!$C:$C,USA_Air!AI:AI),0)+IFERROR(_xlfn.XLOOKUP($D7,USA_Amazon_Air!$C:$C,USA_Amazon_Air!AI:AI),0)+IFERROR(_xlfn.XLOOKUP($D7,UK_Order!$C:$C,UK_Order!AI:AI),0)+IFERROR(_xlfn.XLOOKUP($D7,MENA_Order!$C:$C,MENA_Order!AI:AI),0)+IFERROR(_xlfn.XLOOKUP($D7,Amazon_USA_Sea!$C:$C,Amazon_USA_Sea!AB:AB),0)</f>
        <v>0</v>
      </c>
      <c r="AE7" s="93">
        <f>IFERROR(_xlfn.XLOOKUP($D7,Domestic!$C:$C,Domestic!AJ:AJ),0)+IFERROR(_xlfn.XLOOKUP($D7,ROW_Manjari!$C:$C,ROW_Manjari!AJ:AJ),0)+IFERROR(_xlfn.XLOOKUP($D7,USA_Sea!$C:$C,USA_Sea!AJ:AJ),0)+IFERROR(_xlfn.XLOOKUP($D7,USA_Air!$C:$C,USA_Air!AJ:AJ),0)+IFERROR(_xlfn.XLOOKUP($D7,USA_Amazon_Air!$C:$C,USA_Amazon_Air!AJ:AJ),0)+IFERROR(_xlfn.XLOOKUP($D7,UK_Order!$C:$C,UK_Order!AJ:AJ),0)+IFERROR(_xlfn.XLOOKUP($D7,MENA_Order!$C:$C,MENA_Order!AJ:AJ),0)+IFERROR(_xlfn.XLOOKUP($D7,Amazon_USA_Sea!$C:$C,Amazon_USA_Sea!AC:AC),0)</f>
        <v>0</v>
      </c>
      <c r="AF7" s="93">
        <f>IFERROR(_xlfn.XLOOKUP($D7,Domestic!$C:$C,Domestic!AK:AK),0)+IFERROR(_xlfn.XLOOKUP($D7,ROW_Manjari!$C:$C,ROW_Manjari!AK:AK),0)+IFERROR(_xlfn.XLOOKUP($D7,USA_Sea!$C:$C,USA_Sea!AK:AK),0)+IFERROR(_xlfn.XLOOKUP($D7,USA_Air!$C:$C,USA_Air!AK:AK),0)+IFERROR(_xlfn.XLOOKUP($D7,USA_Amazon_Air!$C:$C,USA_Amazon_Air!AK:AK),0)+IFERROR(_xlfn.XLOOKUP($D7,UK_Order!$C:$C,UK_Order!AK:AK),0)+IFERROR(_xlfn.XLOOKUP($D7,MENA_Order!$C:$C,MENA_Order!AK:AK),0)+IFERROR(_xlfn.XLOOKUP($D7,Amazon_USA_Sea!$C:$C,Amazon_USA_Sea!AD:AD),0)</f>
        <v>0</v>
      </c>
      <c r="AG7" s="93">
        <f>IFERROR(_xlfn.XLOOKUP($D7,Domestic!$C:$C,Domestic!AL:AL),0)+IFERROR(_xlfn.XLOOKUP($D7,ROW_Manjari!$C:$C,ROW_Manjari!AL:AL),0)+IFERROR(_xlfn.XLOOKUP($D7,USA_Sea!$C:$C,USA_Sea!AL:AL),0)+IFERROR(_xlfn.XLOOKUP($D7,USA_Air!$C:$C,USA_Air!AL:AL),0)+IFERROR(_xlfn.XLOOKUP($D7,USA_Amazon_Air!$C:$C,USA_Amazon_Air!AL:AL),0)+IFERROR(_xlfn.XLOOKUP($D7,UK_Order!$C:$C,UK_Order!AL:AL),0)+IFERROR(_xlfn.XLOOKUP($D7,MENA_Order!$C:$C,MENA_Order!AL:AL),0)+IFERROR(_xlfn.XLOOKUP($D7,Amazon_USA_Sea!$C:$C,Amazon_USA_Sea!AE:AE),0)</f>
        <v>0</v>
      </c>
      <c r="AH7" s="93">
        <f>IFERROR(_xlfn.XLOOKUP($D7,Domestic!$C:$C,Domestic!AM:AM),0)+IFERROR(_xlfn.XLOOKUP($D7,ROW_Manjari!$C:$C,ROW_Manjari!AM:AM),0)+IFERROR(_xlfn.XLOOKUP($D7,USA_Sea!$C:$C,USA_Sea!AM:AM),0)+IFERROR(_xlfn.XLOOKUP($D7,USA_Air!$C:$C,USA_Air!AM:AM),0)+IFERROR(_xlfn.XLOOKUP($D7,USA_Amazon_Air!$C:$C,USA_Amazon_Air!AM:AM),0)+IFERROR(_xlfn.XLOOKUP($D7,UK_Order!$C:$C,UK_Order!AM:AM),0)+IFERROR(_xlfn.XLOOKUP($D7,MENA_Order!$C:$C,MENA_Order!AM:AM),0)+IFERROR(_xlfn.XLOOKUP($D7,Amazon_USA_Sea!$C:$C,Amazon_USA_Sea!AF:AF),0)</f>
        <v>0</v>
      </c>
      <c r="AI7" s="93">
        <f>IFERROR(_xlfn.XLOOKUP($D7,Domestic!$C:$C,Domestic!AN:AN),0)+IFERROR(_xlfn.XLOOKUP($D7,ROW_Manjari!$C:$C,ROW_Manjari!AN:AN),0)+IFERROR(_xlfn.XLOOKUP($D7,USA_Sea!$C:$C,USA_Sea!AN:AN),0)+IFERROR(_xlfn.XLOOKUP($D7,USA_Air!$C:$C,USA_Air!AN:AN),0)+IFERROR(_xlfn.XLOOKUP($D7,USA_Amazon_Air!$C:$C,USA_Amazon_Air!AN:AN),0)+IFERROR(_xlfn.XLOOKUP($D7,UK_Order!$C:$C,UK_Order!AN:AN),0)+IFERROR(_xlfn.XLOOKUP($D7,MENA_Order!$C:$C,MENA_Order!AN:AN),0)+IFERROR(_xlfn.XLOOKUP($D7,Amazon_USA_Sea!$C:$C,Amazon_USA_Sea!AG:AG),0)</f>
        <v>0</v>
      </c>
      <c r="AJ7" s="93">
        <f>IFERROR(_xlfn.XLOOKUP($D7,Domestic!$C:$C,Domestic!AO:AO),0)+IFERROR(_xlfn.XLOOKUP($D7,ROW_Manjari!$C:$C,ROW_Manjari!AO:AO),0)+IFERROR(_xlfn.XLOOKUP($D7,USA_Sea!$C:$C,USA_Sea!AO:AO),0)+IFERROR(_xlfn.XLOOKUP($D7,USA_Air!$C:$C,USA_Air!AO:AO),0)+IFERROR(_xlfn.XLOOKUP($D7,USA_Amazon_Air!$C:$C,USA_Amazon_Air!AO:AO),0)+IFERROR(_xlfn.XLOOKUP($D7,UK_Order!$C:$C,UK_Order!AO:AO),0)+IFERROR(_xlfn.XLOOKUP($D7,MENA_Order!$C:$C,MENA_Order!AO:AO),0)+IFERROR(_xlfn.XLOOKUP($D7,Amazon_USA_Sea!$C:$C,Amazon_USA_Sea!AH:AH),0)</f>
        <v>0</v>
      </c>
      <c r="AK7" s="94">
        <f>IFERROR(_xlfn.XLOOKUP($D7,Domestic!$C:$C,Domestic!AS:AS),0)+IFERROR(_xlfn.XLOOKUP($D7,ROW_Manjari!$C:$C,ROW_Manjari!AS:AS),0)+IFERROR(_xlfn.XLOOKUP($D7,USA_Sea!$C:$C,USA_Sea!AS:AS),0)+IFERROR(_xlfn.XLOOKUP($D7,USA_Air!$C:$C,USA_Air!AS:AS),0)+IFERROR(_xlfn.XLOOKUP($D7,USA_Amazon_Air!$C:$C,USA_Amazon_Air!AS:AS),0)+IFERROR(_xlfn.XLOOKUP($D7,UK_Order!$C:$C,UK_Order!AS:AS),0)+IFERROR(_xlfn.XLOOKUP($D7,MENA_Order!$C:$C,MENA_Order!AS:AS),0)+IFERROR(_xlfn.XLOOKUP($D7,Amazon_USA_Sea!$C:$C,Amazon_USA_Sea!AL:AL),0)</f>
        <v>0</v>
      </c>
      <c r="AL7" s="94">
        <f>IFERROR(_xlfn.XLOOKUP($D7,Domestic!$C:$C,Domestic!AT:AT),0)+IFERROR(_xlfn.XLOOKUP($D7,ROW_Manjari!$C:$C,ROW_Manjari!AT:AT),0)+IFERROR(_xlfn.XLOOKUP($D7,USA_Sea!$C:$C,USA_Sea!AT:AT),0)+IFERROR(_xlfn.XLOOKUP($D7,USA_Air!$C:$C,USA_Air!AT:AT),0)+IFERROR(_xlfn.XLOOKUP($D7,USA_Amazon_Air!$C:$C,USA_Amazon_Air!AT:AT),0)+IFERROR(_xlfn.XLOOKUP($D7,UK_Order!$C:$C,UK_Order!AT:AT),0)+IFERROR(_xlfn.XLOOKUP($D7,MENA_Order!$C:$C,MENA_Order!AT:AT),0)+IFERROR(_xlfn.XLOOKUP($D7,Amazon_USA_Sea!$C:$C,Amazon_USA_Sea!AM:AM),0)</f>
        <v>0</v>
      </c>
      <c r="AM7" s="94">
        <f>IFERROR(_xlfn.XLOOKUP($D7,Domestic!$C:$C,Domestic!AU:AU),0)+IFERROR(_xlfn.XLOOKUP($D7,ROW_Manjari!$C:$C,ROW_Manjari!AU:AU),0)+IFERROR(_xlfn.XLOOKUP($D7,USA_Sea!$C:$C,USA_Sea!AU:AU),0)+IFERROR(_xlfn.XLOOKUP($D7,USA_Air!$C:$C,USA_Air!AU:AU),0)+IFERROR(_xlfn.XLOOKUP($D7,USA_Amazon_Air!$C:$C,USA_Amazon_Air!AU:AU),0)+IFERROR(_xlfn.XLOOKUP($D7,UK_Order!$C:$C,UK_Order!AU:AU),0)+IFERROR(_xlfn.XLOOKUP($D7,MENA_Order!$C:$C,MENA_Order!AU:AU),0)+IFERROR(_xlfn.XLOOKUP($D7,Amazon_USA_Sea!$C:$C,Amazon_USA_Sea!AN:AN),0)</f>
        <v>0</v>
      </c>
      <c r="AN7" s="94">
        <f>IFERROR(_xlfn.XLOOKUP($D7,Domestic!$C:$C,Domestic!AV:AV),0)+IFERROR(_xlfn.XLOOKUP($D7,ROW_Manjari!$C:$C,ROW_Manjari!AV:AV),0)+IFERROR(_xlfn.XLOOKUP($D7,USA_Sea!$C:$C,USA_Sea!AV:AV),0)+IFERROR(_xlfn.XLOOKUP($D7,USA_Air!$C:$C,USA_Air!AV:AV),0)+IFERROR(_xlfn.XLOOKUP($D7,USA_Amazon_Air!$C:$C,USA_Amazon_Air!AV:AV),0)+IFERROR(_xlfn.XLOOKUP($D7,UK_Order!$C:$C,UK_Order!AV:AV),0)+IFERROR(_xlfn.XLOOKUP($D7,MENA_Order!$C:$C,MENA_Order!AV:AV),0)+IFERROR(_xlfn.XLOOKUP($D7,Amazon_USA_Sea!$C:$C,Amazon_USA_Sea!AO:AO),0)</f>
        <v>0</v>
      </c>
      <c r="AO7" s="94">
        <f>IFERROR(_xlfn.XLOOKUP($D7,Domestic!$C:$C,Domestic!AW:AW),0)+IFERROR(_xlfn.XLOOKUP($D7,ROW_Manjari!$C:$C,ROW_Manjari!AW:AW),0)+IFERROR(_xlfn.XLOOKUP($D7,USA_Sea!$C:$C,USA_Sea!AW:AW),0)+IFERROR(_xlfn.XLOOKUP($D7,USA_Air!$C:$C,USA_Air!AW:AW),0)+IFERROR(_xlfn.XLOOKUP($D7,USA_Amazon_Air!$C:$C,USA_Amazon_Air!AW:AW),0)+IFERROR(_xlfn.XLOOKUP($D7,UK_Order!$C:$C,UK_Order!AW:AW),0)+IFERROR(_xlfn.XLOOKUP($D7,MENA_Order!$C:$C,MENA_Order!AW:AW),0)+IFERROR(_xlfn.XLOOKUP($D7,Amazon_USA_Sea!$C:$C,Amazon_USA_Sea!AP:AP),0)</f>
        <v>0</v>
      </c>
      <c r="AP7" s="94">
        <f>IFERROR(_xlfn.XLOOKUP($D7,Domestic!$C:$C,Domestic!AX:AX),0)+IFERROR(_xlfn.XLOOKUP($D7,ROW_Manjari!$C:$C,ROW_Manjari!AX:AX),0)+IFERROR(_xlfn.XLOOKUP($D7,USA_Sea!$C:$C,USA_Sea!AX:AX),0)+IFERROR(_xlfn.XLOOKUP($D7,USA_Air!$C:$C,USA_Air!AX:AX),0)+IFERROR(_xlfn.XLOOKUP($D7,USA_Amazon_Air!$C:$C,USA_Amazon_Air!AX:AX),0)+IFERROR(_xlfn.XLOOKUP($D7,UK_Order!$C:$C,UK_Order!AX:AX),0)+IFERROR(_xlfn.XLOOKUP($D7,MENA_Order!$C:$C,MENA_Order!AX:AX),0)+IFERROR(_xlfn.XLOOKUP($D7,Amazon_USA_Sea!$C:$C,Amazon_USA_Sea!AQ:AQ),0)</f>
        <v>0</v>
      </c>
      <c r="AQ7" s="94">
        <f>IFERROR(_xlfn.XLOOKUP($D7,Domestic!$C:$C,Domestic!AY:AY),0)+IFERROR(_xlfn.XLOOKUP($D7,ROW_Manjari!$C:$C,ROW_Manjari!AY:AY),0)+IFERROR(_xlfn.XLOOKUP($D7,USA_Sea!$C:$C,USA_Sea!AY:AY),0)+IFERROR(_xlfn.XLOOKUP($D7,USA_Air!$C:$C,USA_Air!AY:AY),0)+IFERROR(_xlfn.XLOOKUP($D7,USA_Amazon_Air!$C:$C,USA_Amazon_Air!AY:AY),0)+IFERROR(_xlfn.XLOOKUP($D7,UK_Order!$C:$C,UK_Order!AY:AY),0)+IFERROR(_xlfn.XLOOKUP($D7,MENA_Order!$C:$C,MENA_Order!AY:AY),0)+IFERROR(_xlfn.XLOOKUP($D7,Amazon_USA_Sea!$C:$C,Amazon_USA_Sea!AR:AR),0)</f>
        <v>0</v>
      </c>
      <c r="AR7" s="94">
        <f>IFERROR(_xlfn.XLOOKUP($D7,Domestic!$C:$C,Domestic!AZ:AZ),0)+IFERROR(_xlfn.XLOOKUP($D7,ROW_Manjari!$C:$C,ROW_Manjari!AZ:AZ),0)+IFERROR(_xlfn.XLOOKUP($D7,USA_Sea!$C:$C,USA_Sea!AZ:AZ),0)+IFERROR(_xlfn.XLOOKUP($D7,USA_Air!$C:$C,USA_Air!AZ:AZ),0)+IFERROR(_xlfn.XLOOKUP($D7,USA_Amazon_Air!$C:$C,USA_Amazon_Air!AZ:AZ),0)+IFERROR(_xlfn.XLOOKUP($D7,UK_Order!$C:$C,UK_Order!AZ:AZ),0)+IFERROR(_xlfn.XLOOKUP($D7,MENA_Order!$C:$C,MENA_Order!AZ:AZ),0)+IFERROR(_xlfn.XLOOKUP($D7,Amazon_USA_Sea!$C:$C,Amazon_USA_Sea!AS:AS),0)</f>
        <v>1746</v>
      </c>
      <c r="AS7" s="95">
        <v>0</v>
      </c>
      <c r="AT7" s="96">
        <f t="shared" si="0"/>
        <v>5624</v>
      </c>
      <c r="AU7" s="97">
        <f t="shared" si="1"/>
        <v>2812</v>
      </c>
      <c r="AV7" s="98">
        <f t="shared" si="2"/>
        <v>-6095</v>
      </c>
      <c r="AW7" s="99">
        <f t="shared" si="3"/>
        <v>-3047.5</v>
      </c>
      <c r="AX7" s="100">
        <f t="shared" si="4"/>
        <v>0.47990442870552097</v>
      </c>
      <c r="AY7" s="114" t="s">
        <v>50</v>
      </c>
      <c r="AZ7">
        <f>_xlfn.XLOOKUP(D7,Raw_Data!A:A,Raw_Data!B:B)</f>
        <v>1329</v>
      </c>
      <c r="BA7" s="102">
        <f t="shared" si="5"/>
        <v>3.4021674204283641</v>
      </c>
      <c r="BB7" s="103">
        <f>IF(BA7="","",IF(BA7&lt;=5,10,IF(BA7&lt;=10,7,IF(BA7&lt;=20,5,3))))</f>
        <v>10</v>
      </c>
      <c r="BC7" s="104" t="str">
        <f t="shared" ref="BC7:BC28" si="6">IF(N($O7)=0,"P3 – Normal",IF($BB7="","",IF($BB7=10,"P1 – Critical",IF($BB7=7,"P2 – High","P3 – Normal"))))</f>
        <v>P1 – Critical</v>
      </c>
      <c r="BD7"/>
    </row>
    <row r="8" spans="1:57" ht="13">
      <c r="A8" s="105">
        <v>6</v>
      </c>
      <c r="B8" s="106" t="s">
        <v>36</v>
      </c>
      <c r="C8" s="106" t="s">
        <v>46</v>
      </c>
      <c r="D8" s="107" t="s">
        <v>51</v>
      </c>
      <c r="E8" s="108" t="s">
        <v>52</v>
      </c>
      <c r="F8" s="109">
        <v>2</v>
      </c>
      <c r="G8" s="110">
        <f>IFERROR(_xlfn.XLOOKUP(D8,Projection_!A:A,Projection_!K:K),"")</f>
        <v>3354</v>
      </c>
      <c r="H8" s="111">
        <f>IFERROR(_xlfn.XLOOKUP(D8,Projection_!A:A,Projection_!L:L),"")</f>
        <v>0</v>
      </c>
      <c r="I8" s="111">
        <f>IFERROR(_xlfn.XLOOKUP(D8,Projection_!A:A,Projection_!M:M),"")</f>
        <v>0</v>
      </c>
      <c r="J8" s="111">
        <f>IFERROR(_xlfn.XLOOKUP(D8,Projection_!A:A,Projection_!N:N),"")</f>
        <v>0</v>
      </c>
      <c r="K8" s="111">
        <f>IFERROR(_xlfn.XLOOKUP(D8,Projection_!A:A,Projection_!O:O),"")</f>
        <v>0</v>
      </c>
      <c r="L8" s="111">
        <f>IFERROR(_xlfn.XLOOKUP(D8,Projection_!A:A,Projection_!P:P),"")</f>
        <v>0</v>
      </c>
      <c r="M8" s="111">
        <f>IFERROR(_xlfn.XLOOKUP(D8,Projection_!A:A,Projection_!Q:Q),"")</f>
        <v>0</v>
      </c>
      <c r="N8" s="112">
        <f>IFERROR(_xlfn.XLOOKUP(D8,Projection_!A:A,Projection_!R:R),"")</f>
        <v>0</v>
      </c>
      <c r="O8" s="113">
        <f>IFERROR(_xlfn.XLOOKUP(D8,Projection_!A:A,Projection_!T:T),"")</f>
        <v>3354</v>
      </c>
      <c r="P8" s="91">
        <f>IFERROR(_xlfn.XLOOKUP($D8,Domestic!$C:$C,Domestic!O:O),0)+IFERROR(_xlfn.XLOOKUP($D8,ROW_Manjari!$C:$C,ROW_Manjari!O:O),0)+IFERROR(_xlfn.XLOOKUP($D8,USA_Sea!$C:$C,USA_Sea!O:O),0)+IFERROR(_xlfn.XLOOKUP($D8,USA_Air!$C:$C,USA_Air!O:O),0)+IFERROR(_xlfn.XLOOKUP($D8,USA_Amazon_Air!$C:$C,USA_Amazon_Air!O:O),0)+IFERROR(_xlfn.XLOOKUP($D8,UK_Order!$C:$C,UK_Order!O:O),0)+IFERROR(_xlfn.XLOOKUP($D8,MENA_Order!$C:$C,MENA_Order!O:O),0)+IFERROR(_xlfn.XLOOKUP($D8,Amazon_USA_Sea!$C:$C,Amazon_USA_Sea!H:H),0)</f>
        <v>0</v>
      </c>
      <c r="Q8" s="91">
        <f>IFERROR(_xlfn.XLOOKUP($D8,Domestic!$C:$C,Domestic!P:P),0)+IFERROR(_xlfn.XLOOKUP($D8,ROW_Manjari!$C:$C,ROW_Manjari!P:P),0)+IFERROR(_xlfn.XLOOKUP($D8,USA_Sea!$C:$C,USA_Sea!P:P),0)+IFERROR(_xlfn.XLOOKUP($D8,USA_Air!$C:$C,USA_Air!P:P),0)+IFERROR(_xlfn.XLOOKUP($D8,USA_Amazon_Air!$C:$C,USA_Amazon_Air!P:P),0)+IFERROR(_xlfn.XLOOKUP($D8,UK_Order!$C:$C,UK_Order!P:P),0)+IFERROR(_xlfn.XLOOKUP($D8,MENA_Order!$C:$C,MENA_Order!P:P),0)+IFERROR(_xlfn.XLOOKUP($D8,Amazon_USA_Sea!$C:$C,Amazon_USA_Sea!I:I),0)</f>
        <v>0</v>
      </c>
      <c r="R8" s="91">
        <f>IFERROR(_xlfn.XLOOKUP($D8,Domestic!$C:$C,Domestic!Q:Q),0)+IFERROR(_xlfn.XLOOKUP($D8,ROW_Manjari!$C:$C,ROW_Manjari!Q:Q),0)+IFERROR(_xlfn.XLOOKUP($D8,USA_Sea!$C:$C,USA_Sea!Q:Q),0)+IFERROR(_xlfn.XLOOKUP($D8,USA_Air!$C:$C,USA_Air!Q:Q),0)+IFERROR(_xlfn.XLOOKUP($D8,USA_Amazon_Air!$C:$C,USA_Amazon_Air!Q:Q),0)+IFERROR(_xlfn.XLOOKUP($D8,UK_Order!$C:$C,UK_Order!Q:Q),0)+IFERROR(_xlfn.XLOOKUP($D8,MENA_Order!$C:$C,MENA_Order!Q:Q),0)+IFERROR(_xlfn.XLOOKUP($D8,Amazon_USA_Sea!$C:$C,Amazon_USA_Sea!J:J),0)</f>
        <v>0</v>
      </c>
      <c r="S8" s="91">
        <f>IFERROR(_xlfn.XLOOKUP($D8,Domestic!$C:$C,Domestic!R:R),0)+IFERROR(_xlfn.XLOOKUP($D8,ROW_Manjari!$C:$C,ROW_Manjari!R:R),0)+IFERROR(_xlfn.XLOOKUP($D8,USA_Sea!$C:$C,USA_Sea!R:R),0)+IFERROR(_xlfn.XLOOKUP($D8,USA_Air!$C:$C,USA_Air!R:R),0)+IFERROR(_xlfn.XLOOKUP($D8,USA_Amazon_Air!$C:$C,USA_Amazon_Air!R:R),0)+IFERROR(_xlfn.XLOOKUP($D8,UK_Order!$C:$C,UK_Order!R:R),0)+IFERROR(_xlfn.XLOOKUP($D8,MENA_Order!$C:$C,MENA_Order!R:R),0)+IFERROR(_xlfn.XLOOKUP($D8,Amazon_USA_Sea!$C:$C,Amazon_USA_Sea!K:K),0)</f>
        <v>0</v>
      </c>
      <c r="T8" s="91">
        <f>IFERROR(_xlfn.XLOOKUP($D8,Domestic!$C:$C,Domestic!S:S),0)+IFERROR(_xlfn.XLOOKUP($D8,ROW_Manjari!$C:$C,ROW_Manjari!S:S),0)+IFERROR(_xlfn.XLOOKUP($D8,USA_Sea!$C:$C,USA_Sea!S:S),0)+IFERROR(_xlfn.XLOOKUP($D8,USA_Air!$C:$C,USA_Air!S:S),0)+IFERROR(_xlfn.XLOOKUP($D8,USA_Amazon_Air!$C:$C,USA_Amazon_Air!S:S),0)+IFERROR(_xlfn.XLOOKUP($D8,UK_Order!$C:$C,UK_Order!S:S),0)+IFERROR(_xlfn.XLOOKUP($D8,MENA_Order!$C:$C,MENA_Order!S:S),0)+IFERROR(_xlfn.XLOOKUP($D8,Amazon_USA_Sea!$C:$C,Amazon_USA_Sea!L:L),0)</f>
        <v>0</v>
      </c>
      <c r="U8" s="91">
        <f>IFERROR(_xlfn.XLOOKUP($D8,Domestic!$C:$C,Domestic!T:T),0)+IFERROR(_xlfn.XLOOKUP($D8,ROW_Manjari!$C:$C,ROW_Manjari!T:T),0)+IFERROR(_xlfn.XLOOKUP($D8,USA_Sea!$C:$C,USA_Sea!T:T),0)+IFERROR(_xlfn.XLOOKUP($D8,USA_Air!$C:$C,USA_Air!T:T),0)+IFERROR(_xlfn.XLOOKUP($D8,USA_Amazon_Air!$C:$C,USA_Amazon_Air!T:T),0)+IFERROR(_xlfn.XLOOKUP($D8,UK_Order!$C:$C,UK_Order!T:T),0)+IFERROR(_xlfn.XLOOKUP($D8,MENA_Order!$C:$C,MENA_Order!T:T),0)+IFERROR(_xlfn.XLOOKUP($D8,Amazon_USA_Sea!$C:$C,Amazon_USA_Sea!M:M),0)</f>
        <v>0</v>
      </c>
      <c r="V8" s="91">
        <f>IFERROR(_xlfn.XLOOKUP($D8,Domestic!$C:$C,Domestic!U:U),0)+IFERROR(_xlfn.XLOOKUP($D8,ROW_Manjari!$C:$C,ROW_Manjari!U:U),0)+IFERROR(_xlfn.XLOOKUP($D8,USA_Sea!$C:$C,USA_Sea!U:U),0)+IFERROR(_xlfn.XLOOKUP($D8,USA_Air!$C:$C,USA_Air!U:U),0)+IFERROR(_xlfn.XLOOKUP($D8,USA_Amazon_Air!$C:$C,USA_Amazon_Air!U:U),0)+IFERROR(_xlfn.XLOOKUP($D8,UK_Order!$C:$C,UK_Order!U:U),0)+IFERROR(_xlfn.XLOOKUP($D8,MENA_Order!$C:$C,MENA_Order!U:U),0)+IFERROR(_xlfn.XLOOKUP($D8,Amazon_USA_Sea!$C:$C,Amazon_USA_Sea!N:N),0)</f>
        <v>0</v>
      </c>
      <c r="W8" s="92">
        <f>IFERROR(_xlfn.XLOOKUP($D8,Domestic!$C:$C,Domestic!Y:Y),0)+IFERROR(_xlfn.XLOOKUP($D8,ROW_Manjari!$C:$C,ROW_Manjari!Y:Y),0)+IFERROR(_xlfn.XLOOKUP($D8,USA_Sea!$C:$C,USA_Sea!Y:Y),0)+IFERROR(_xlfn.XLOOKUP($D8,USA_Air!$C:$C,USA_Air!Y:Y),0)+IFERROR(_xlfn.XLOOKUP($D8,USA_Amazon_Air!$C:$C,USA_Amazon_Air!Y:Y),0)+IFERROR(_xlfn.XLOOKUP($D8,UK_Order!$C:$C,UK_Order!Y:Y),0)+IFERROR(_xlfn.XLOOKUP($D8,MENA_Order!$C:$C,MENA_Order!Y:Y),0)+IFERROR(_xlfn.XLOOKUP($D8,Amazon_USA_Sea!$C:$C,Amazon_USA_Sea!R:R),0)</f>
        <v>0</v>
      </c>
      <c r="X8" s="92">
        <f>IFERROR(_xlfn.XLOOKUP($D8,Domestic!$C:$C,Domestic!Z:Z),0)+IFERROR(_xlfn.XLOOKUP($D8,ROW_Manjari!$C:$C,ROW_Manjari!Z:Z),0)+IFERROR(_xlfn.XLOOKUP($D8,USA_Sea!$C:$C,USA_Sea!Z:Z),0)+IFERROR(_xlfn.XLOOKUP($D8,USA_Air!$C:$C,USA_Air!Z:Z),0)+IFERROR(_xlfn.XLOOKUP($D8,USA_Amazon_Air!$C:$C,USA_Amazon_Air!Z:Z),0)+IFERROR(_xlfn.XLOOKUP($D8,UK_Order!$C:$C,UK_Order!Z:Z),0)+IFERROR(_xlfn.XLOOKUP($D8,MENA_Order!$C:$C,MENA_Order!Z:Z),0)+IFERROR(_xlfn.XLOOKUP($D8,Amazon_USA_Sea!$C:$C,Amazon_USA_Sea!S:S),0)</f>
        <v>0</v>
      </c>
      <c r="Y8" s="92">
        <f>IFERROR(_xlfn.XLOOKUP($D8,Domestic!$C:$C,Domestic!AA:AA),0)+IFERROR(_xlfn.XLOOKUP($D8,ROW_Manjari!$C:$C,ROW_Manjari!AA:AA),0)+IFERROR(_xlfn.XLOOKUP($D8,USA_Sea!$C:$C,USA_Sea!AA:AA),0)+IFERROR(_xlfn.XLOOKUP($D8,USA_Air!$C:$C,USA_Air!AA:AA),0)+IFERROR(_xlfn.XLOOKUP($D8,USA_Amazon_Air!$C:$C,USA_Amazon_Air!AA:AA),0)+IFERROR(_xlfn.XLOOKUP($D8,UK_Order!$C:$C,UK_Order!AA:AA),0)+IFERROR(_xlfn.XLOOKUP($D8,MENA_Order!$C:$C,MENA_Order!AA:AA),0)+IFERROR(_xlfn.XLOOKUP($D8,Amazon_USA_Sea!$C:$C,Amazon_USA_Sea!T:T),0)</f>
        <v>0</v>
      </c>
      <c r="Z8" s="92">
        <f>IFERROR(_xlfn.XLOOKUP($D8,Domestic!$C:$C,Domestic!AB:AB),0)+IFERROR(_xlfn.XLOOKUP($D8,ROW_Manjari!$C:$C,ROW_Manjari!AB:AB),0)+IFERROR(_xlfn.XLOOKUP($D8,USA_Sea!$C:$C,USA_Sea!AB:AB),0)+IFERROR(_xlfn.XLOOKUP($D8,USA_Air!$C:$C,USA_Air!AB:AB),0)+IFERROR(_xlfn.XLOOKUP($D8,USA_Amazon_Air!$C:$C,USA_Amazon_Air!AB:AB),0)+IFERROR(_xlfn.XLOOKUP($D8,UK_Order!$C:$C,UK_Order!AB:AB),0)+IFERROR(_xlfn.XLOOKUP($D8,MENA_Order!$C:$C,MENA_Order!AB:AB),0)+IFERROR(_xlfn.XLOOKUP($D8,Amazon_USA_Sea!$C:$C,Amazon_USA_Sea!U:U),0)</f>
        <v>0</v>
      </c>
      <c r="AA8" s="92">
        <f>IFERROR(_xlfn.XLOOKUP($D8,Domestic!$C:$C,Domestic!AC:AC),0)+IFERROR(_xlfn.XLOOKUP($D8,ROW_Manjari!$C:$C,ROW_Manjari!AC:AC),0)+IFERROR(_xlfn.XLOOKUP($D8,USA_Sea!$C:$C,USA_Sea!AC:AC),0)+IFERROR(_xlfn.XLOOKUP($D8,USA_Air!$C:$C,USA_Air!AC:AC),0)+IFERROR(_xlfn.XLOOKUP($D8,USA_Amazon_Air!$C:$C,USA_Amazon_Air!AC:AC),0)+IFERROR(_xlfn.XLOOKUP($D8,UK_Order!$C:$C,UK_Order!AC:AC),0)+IFERROR(_xlfn.XLOOKUP($D8,MENA_Order!$C:$C,MENA_Order!AC:AC),0)+IFERROR(_xlfn.XLOOKUP($D8,Amazon_USA_Sea!$C:$C,Amazon_USA_Sea!V:V),0)</f>
        <v>808</v>
      </c>
      <c r="AB8" s="92">
        <f>IFERROR(_xlfn.XLOOKUP($D8,Domestic!$C:$C,Domestic!AD:AD),0)+IFERROR(_xlfn.XLOOKUP($D8,ROW_Manjari!$C:$C,ROW_Manjari!AD:AD),0)+IFERROR(_xlfn.XLOOKUP($D8,USA_Sea!$C:$C,USA_Sea!AD:AD),0)+IFERROR(_xlfn.XLOOKUP($D8,USA_Air!$C:$C,USA_Air!AD:AD),0)+IFERROR(_xlfn.XLOOKUP($D8,USA_Amazon_Air!$C:$C,USA_Amazon_Air!AD:AD),0)+IFERROR(_xlfn.XLOOKUP($D8,UK_Order!$C:$C,UK_Order!AD:AD),0)+IFERROR(_xlfn.XLOOKUP($D8,MENA_Order!$C:$C,MENA_Order!AD:AD),0)+IFERROR(_xlfn.XLOOKUP($D8,Amazon_USA_Sea!$C:$C,Amazon_USA_Sea!W:W),0)</f>
        <v>0</v>
      </c>
      <c r="AC8" s="92">
        <f>IFERROR(_xlfn.XLOOKUP($D8,Domestic!$C:$C,Domestic!AE:AE),0)+IFERROR(_xlfn.XLOOKUP($D8,ROW_Manjari!$C:$C,ROW_Manjari!AE:AE),0)+IFERROR(_xlfn.XLOOKUP($D8,USA_Sea!$C:$C,USA_Sea!AE:AE),0)+IFERROR(_xlfn.XLOOKUP($D8,USA_Air!$C:$C,USA_Air!AE:AE),0)+IFERROR(_xlfn.XLOOKUP($D8,USA_Amazon_Air!$C:$C,USA_Amazon_Air!AE:AE),0)+IFERROR(_xlfn.XLOOKUP($D8,UK_Order!$C:$C,UK_Order!AE:AE),0)+IFERROR(_xlfn.XLOOKUP($D8,MENA_Order!$C:$C,MENA_Order!AE:AE),0)+IFERROR(_xlfn.XLOOKUP($D8,Amazon_USA_Sea!$C:$C,Amazon_USA_Sea!X:X),0)</f>
        <v>766</v>
      </c>
      <c r="AD8" s="93">
        <f>IFERROR(_xlfn.XLOOKUP($D8,Domestic!$C:$C,Domestic!AI:AI),0)+IFERROR(_xlfn.XLOOKUP($D8,ROW_Manjari!$C:$C,ROW_Manjari!AI:AI),0)+IFERROR(_xlfn.XLOOKUP($D8,USA_Sea!$C:$C,USA_Sea!AI:AI),0)+IFERROR(_xlfn.XLOOKUP($D8,USA_Air!$C:$C,USA_Air!AI:AI),0)+IFERROR(_xlfn.XLOOKUP($D8,USA_Amazon_Air!$C:$C,USA_Amazon_Air!AI:AI),0)+IFERROR(_xlfn.XLOOKUP($D8,UK_Order!$C:$C,UK_Order!AI:AI),0)+IFERROR(_xlfn.XLOOKUP($D8,MENA_Order!$C:$C,MENA_Order!AI:AI),0)+IFERROR(_xlfn.XLOOKUP($D8,Amazon_USA_Sea!$C:$C,Amazon_USA_Sea!AB:AB),0)</f>
        <v>0</v>
      </c>
      <c r="AE8" s="93">
        <f>IFERROR(_xlfn.XLOOKUP($D8,Domestic!$C:$C,Domestic!AJ:AJ),0)+IFERROR(_xlfn.XLOOKUP($D8,ROW_Manjari!$C:$C,ROW_Manjari!AJ:AJ),0)+IFERROR(_xlfn.XLOOKUP($D8,USA_Sea!$C:$C,USA_Sea!AJ:AJ),0)+IFERROR(_xlfn.XLOOKUP($D8,USA_Air!$C:$C,USA_Air!AJ:AJ),0)+IFERROR(_xlfn.XLOOKUP($D8,USA_Amazon_Air!$C:$C,USA_Amazon_Air!AJ:AJ),0)+IFERROR(_xlfn.XLOOKUP($D8,UK_Order!$C:$C,UK_Order!AJ:AJ),0)+IFERROR(_xlfn.XLOOKUP($D8,MENA_Order!$C:$C,MENA_Order!AJ:AJ),0)+IFERROR(_xlfn.XLOOKUP($D8,Amazon_USA_Sea!$C:$C,Amazon_USA_Sea!AC:AC),0)</f>
        <v>0</v>
      </c>
      <c r="AF8" s="93">
        <f>IFERROR(_xlfn.XLOOKUP($D8,Domestic!$C:$C,Domestic!AK:AK),0)+IFERROR(_xlfn.XLOOKUP($D8,ROW_Manjari!$C:$C,ROW_Manjari!AK:AK),0)+IFERROR(_xlfn.XLOOKUP($D8,USA_Sea!$C:$C,USA_Sea!AK:AK),0)+IFERROR(_xlfn.XLOOKUP($D8,USA_Air!$C:$C,USA_Air!AK:AK),0)+IFERROR(_xlfn.XLOOKUP($D8,USA_Amazon_Air!$C:$C,USA_Amazon_Air!AK:AK),0)+IFERROR(_xlfn.XLOOKUP($D8,UK_Order!$C:$C,UK_Order!AK:AK),0)+IFERROR(_xlfn.XLOOKUP($D8,MENA_Order!$C:$C,MENA_Order!AK:AK),0)+IFERROR(_xlfn.XLOOKUP($D8,Amazon_USA_Sea!$C:$C,Amazon_USA_Sea!AD:AD),0)</f>
        <v>0</v>
      </c>
      <c r="AG8" s="93">
        <f>IFERROR(_xlfn.XLOOKUP($D8,Domestic!$C:$C,Domestic!AL:AL),0)+IFERROR(_xlfn.XLOOKUP($D8,ROW_Manjari!$C:$C,ROW_Manjari!AL:AL),0)+IFERROR(_xlfn.XLOOKUP($D8,USA_Sea!$C:$C,USA_Sea!AL:AL),0)+IFERROR(_xlfn.XLOOKUP($D8,USA_Air!$C:$C,USA_Air!AL:AL),0)+IFERROR(_xlfn.XLOOKUP($D8,USA_Amazon_Air!$C:$C,USA_Amazon_Air!AL:AL),0)+IFERROR(_xlfn.XLOOKUP($D8,UK_Order!$C:$C,UK_Order!AL:AL),0)+IFERROR(_xlfn.XLOOKUP($D8,MENA_Order!$C:$C,MENA_Order!AL:AL),0)+IFERROR(_xlfn.XLOOKUP($D8,Amazon_USA_Sea!$C:$C,Amazon_USA_Sea!AE:AE),0)</f>
        <v>0</v>
      </c>
      <c r="AH8" s="93">
        <f>IFERROR(_xlfn.XLOOKUP($D8,Domestic!$C:$C,Domestic!AM:AM),0)+IFERROR(_xlfn.XLOOKUP($D8,ROW_Manjari!$C:$C,ROW_Manjari!AM:AM),0)+IFERROR(_xlfn.XLOOKUP($D8,USA_Sea!$C:$C,USA_Sea!AM:AM),0)+IFERROR(_xlfn.XLOOKUP($D8,USA_Air!$C:$C,USA_Air!AM:AM),0)+IFERROR(_xlfn.XLOOKUP($D8,USA_Amazon_Air!$C:$C,USA_Amazon_Air!AM:AM),0)+IFERROR(_xlfn.XLOOKUP($D8,UK_Order!$C:$C,UK_Order!AM:AM),0)+IFERROR(_xlfn.XLOOKUP($D8,MENA_Order!$C:$C,MENA_Order!AM:AM),0)+IFERROR(_xlfn.XLOOKUP($D8,Amazon_USA_Sea!$C:$C,Amazon_USA_Sea!AF:AF),0)</f>
        <v>0</v>
      </c>
      <c r="AI8" s="93">
        <f>IFERROR(_xlfn.XLOOKUP($D8,Domestic!$C:$C,Domestic!AN:AN),0)+IFERROR(_xlfn.XLOOKUP($D8,ROW_Manjari!$C:$C,ROW_Manjari!AN:AN),0)+IFERROR(_xlfn.XLOOKUP($D8,USA_Sea!$C:$C,USA_Sea!AN:AN),0)+IFERROR(_xlfn.XLOOKUP($D8,USA_Air!$C:$C,USA_Air!AN:AN),0)+IFERROR(_xlfn.XLOOKUP($D8,USA_Amazon_Air!$C:$C,USA_Amazon_Air!AN:AN),0)+IFERROR(_xlfn.XLOOKUP($D8,UK_Order!$C:$C,UK_Order!AN:AN),0)+IFERROR(_xlfn.XLOOKUP($D8,MENA_Order!$C:$C,MENA_Order!AN:AN),0)+IFERROR(_xlfn.XLOOKUP($D8,Amazon_USA_Sea!$C:$C,Amazon_USA_Sea!AG:AG),0)</f>
        <v>0</v>
      </c>
      <c r="AJ8" s="93">
        <f>IFERROR(_xlfn.XLOOKUP($D8,Domestic!$C:$C,Domestic!AO:AO),0)+IFERROR(_xlfn.XLOOKUP($D8,ROW_Manjari!$C:$C,ROW_Manjari!AO:AO),0)+IFERROR(_xlfn.XLOOKUP($D8,USA_Sea!$C:$C,USA_Sea!AO:AO),0)+IFERROR(_xlfn.XLOOKUP($D8,USA_Air!$C:$C,USA_Air!AO:AO),0)+IFERROR(_xlfn.XLOOKUP($D8,USA_Amazon_Air!$C:$C,USA_Amazon_Air!AO:AO),0)+IFERROR(_xlfn.XLOOKUP($D8,UK_Order!$C:$C,UK_Order!AO:AO),0)+IFERROR(_xlfn.XLOOKUP($D8,MENA_Order!$C:$C,MENA_Order!AO:AO),0)+IFERROR(_xlfn.XLOOKUP($D8,Amazon_USA_Sea!$C:$C,Amazon_USA_Sea!AH:AH),0)</f>
        <v>0</v>
      </c>
      <c r="AK8" s="94">
        <f>IFERROR(_xlfn.XLOOKUP($D8,Domestic!$C:$C,Domestic!AS:AS),0)+IFERROR(_xlfn.XLOOKUP($D8,ROW_Manjari!$C:$C,ROW_Manjari!AS:AS),0)+IFERROR(_xlfn.XLOOKUP($D8,USA_Sea!$C:$C,USA_Sea!AS:AS),0)+IFERROR(_xlfn.XLOOKUP($D8,USA_Air!$C:$C,USA_Air!AS:AS),0)+IFERROR(_xlfn.XLOOKUP($D8,USA_Amazon_Air!$C:$C,USA_Amazon_Air!AS:AS),0)+IFERROR(_xlfn.XLOOKUP($D8,UK_Order!$C:$C,UK_Order!AS:AS),0)+IFERROR(_xlfn.XLOOKUP($D8,MENA_Order!$C:$C,MENA_Order!AS:AS),0)+IFERROR(_xlfn.XLOOKUP($D8,Amazon_USA_Sea!$C:$C,Amazon_USA_Sea!AL:AL),0)</f>
        <v>0</v>
      </c>
      <c r="AL8" s="94">
        <f>IFERROR(_xlfn.XLOOKUP($D8,Domestic!$C:$C,Domestic!AT:AT),0)+IFERROR(_xlfn.XLOOKUP($D8,ROW_Manjari!$C:$C,ROW_Manjari!AT:AT),0)+IFERROR(_xlfn.XLOOKUP($D8,USA_Sea!$C:$C,USA_Sea!AT:AT),0)+IFERROR(_xlfn.XLOOKUP($D8,USA_Air!$C:$C,USA_Air!AT:AT),0)+IFERROR(_xlfn.XLOOKUP($D8,USA_Amazon_Air!$C:$C,USA_Amazon_Air!AT:AT),0)+IFERROR(_xlfn.XLOOKUP($D8,UK_Order!$C:$C,UK_Order!AT:AT),0)+IFERROR(_xlfn.XLOOKUP($D8,MENA_Order!$C:$C,MENA_Order!AT:AT),0)+IFERROR(_xlfn.XLOOKUP($D8,Amazon_USA_Sea!$C:$C,Amazon_USA_Sea!AM:AM),0)</f>
        <v>0</v>
      </c>
      <c r="AM8" s="94">
        <f>IFERROR(_xlfn.XLOOKUP($D8,Domestic!$C:$C,Domestic!AU:AU),0)+IFERROR(_xlfn.XLOOKUP($D8,ROW_Manjari!$C:$C,ROW_Manjari!AU:AU),0)+IFERROR(_xlfn.XLOOKUP($D8,USA_Sea!$C:$C,USA_Sea!AU:AU),0)+IFERROR(_xlfn.XLOOKUP($D8,USA_Air!$C:$C,USA_Air!AU:AU),0)+IFERROR(_xlfn.XLOOKUP($D8,USA_Amazon_Air!$C:$C,USA_Amazon_Air!AU:AU),0)+IFERROR(_xlfn.XLOOKUP($D8,UK_Order!$C:$C,UK_Order!AU:AU),0)+IFERROR(_xlfn.XLOOKUP($D8,MENA_Order!$C:$C,MENA_Order!AU:AU),0)+IFERROR(_xlfn.XLOOKUP($D8,Amazon_USA_Sea!$C:$C,Amazon_USA_Sea!AN:AN),0)</f>
        <v>0</v>
      </c>
      <c r="AN8" s="94">
        <f>IFERROR(_xlfn.XLOOKUP($D8,Domestic!$C:$C,Domestic!AV:AV),0)+IFERROR(_xlfn.XLOOKUP($D8,ROW_Manjari!$C:$C,ROW_Manjari!AV:AV),0)+IFERROR(_xlfn.XLOOKUP($D8,USA_Sea!$C:$C,USA_Sea!AV:AV),0)+IFERROR(_xlfn.XLOOKUP($D8,USA_Air!$C:$C,USA_Air!AV:AV),0)+IFERROR(_xlfn.XLOOKUP($D8,USA_Amazon_Air!$C:$C,USA_Amazon_Air!AV:AV),0)+IFERROR(_xlfn.XLOOKUP($D8,UK_Order!$C:$C,UK_Order!AV:AV),0)+IFERROR(_xlfn.XLOOKUP($D8,MENA_Order!$C:$C,MENA_Order!AV:AV),0)+IFERROR(_xlfn.XLOOKUP($D8,Amazon_USA_Sea!$C:$C,Amazon_USA_Sea!AO:AO),0)</f>
        <v>0</v>
      </c>
      <c r="AO8" s="94">
        <f>IFERROR(_xlfn.XLOOKUP($D8,Domestic!$C:$C,Domestic!AW:AW),0)+IFERROR(_xlfn.XLOOKUP($D8,ROW_Manjari!$C:$C,ROW_Manjari!AW:AW),0)+IFERROR(_xlfn.XLOOKUP($D8,USA_Sea!$C:$C,USA_Sea!AW:AW),0)+IFERROR(_xlfn.XLOOKUP($D8,USA_Air!$C:$C,USA_Air!AW:AW),0)+IFERROR(_xlfn.XLOOKUP($D8,USA_Amazon_Air!$C:$C,USA_Amazon_Air!AW:AW),0)+IFERROR(_xlfn.XLOOKUP($D8,UK_Order!$C:$C,UK_Order!AW:AW),0)+IFERROR(_xlfn.XLOOKUP($D8,MENA_Order!$C:$C,MENA_Order!AW:AW),0)+IFERROR(_xlfn.XLOOKUP($D8,Amazon_USA_Sea!$C:$C,Amazon_USA_Sea!AP:AP),0)</f>
        <v>0</v>
      </c>
      <c r="AP8" s="94">
        <f>IFERROR(_xlfn.XLOOKUP($D8,Domestic!$C:$C,Domestic!AX:AX),0)+IFERROR(_xlfn.XLOOKUP($D8,ROW_Manjari!$C:$C,ROW_Manjari!AX:AX),0)+IFERROR(_xlfn.XLOOKUP($D8,USA_Sea!$C:$C,USA_Sea!AX:AX),0)+IFERROR(_xlfn.XLOOKUP($D8,USA_Air!$C:$C,USA_Air!AX:AX),0)+IFERROR(_xlfn.XLOOKUP($D8,USA_Amazon_Air!$C:$C,USA_Amazon_Air!AX:AX),0)+IFERROR(_xlfn.XLOOKUP($D8,UK_Order!$C:$C,UK_Order!AX:AX),0)+IFERROR(_xlfn.XLOOKUP($D8,MENA_Order!$C:$C,MENA_Order!AX:AX),0)+IFERROR(_xlfn.XLOOKUP($D8,Amazon_USA_Sea!$C:$C,Amazon_USA_Sea!AQ:AQ),0)</f>
        <v>0</v>
      </c>
      <c r="AQ8" s="94">
        <f>IFERROR(_xlfn.XLOOKUP($D8,Domestic!$C:$C,Domestic!AY:AY),0)+IFERROR(_xlfn.XLOOKUP($D8,ROW_Manjari!$C:$C,ROW_Manjari!AY:AY),0)+IFERROR(_xlfn.XLOOKUP($D8,USA_Sea!$C:$C,USA_Sea!AY:AY),0)+IFERROR(_xlfn.XLOOKUP($D8,USA_Air!$C:$C,USA_Air!AY:AY),0)+IFERROR(_xlfn.XLOOKUP($D8,USA_Amazon_Air!$C:$C,USA_Amazon_Air!AY:AY),0)+IFERROR(_xlfn.XLOOKUP($D8,UK_Order!$C:$C,UK_Order!AY:AY),0)+IFERROR(_xlfn.XLOOKUP($D8,MENA_Order!$C:$C,MENA_Order!AY:AY),0)+IFERROR(_xlfn.XLOOKUP($D8,Amazon_USA_Sea!$C:$C,Amazon_USA_Sea!AR:AR),0)</f>
        <v>0</v>
      </c>
      <c r="AR8" s="94">
        <f>IFERROR(_xlfn.XLOOKUP($D8,Domestic!$C:$C,Domestic!AZ:AZ),0)+IFERROR(_xlfn.XLOOKUP($D8,ROW_Manjari!$C:$C,ROW_Manjari!AZ:AZ),0)+IFERROR(_xlfn.XLOOKUP($D8,USA_Sea!$C:$C,USA_Sea!AZ:AZ),0)+IFERROR(_xlfn.XLOOKUP($D8,USA_Air!$C:$C,USA_Air!AZ:AZ),0)+IFERROR(_xlfn.XLOOKUP($D8,USA_Amazon_Air!$C:$C,USA_Amazon_Air!AZ:AZ),0)+IFERROR(_xlfn.XLOOKUP($D8,UK_Order!$C:$C,UK_Order!AZ:AZ),0)+IFERROR(_xlfn.XLOOKUP($D8,MENA_Order!$C:$C,MENA_Order!AZ:AZ),0)+IFERROR(_xlfn.XLOOKUP($D8,Amazon_USA_Sea!$C:$C,Amazon_USA_Sea!AS:AS),0)</f>
        <v>0</v>
      </c>
      <c r="AS8" s="95">
        <v>0</v>
      </c>
      <c r="AT8" s="96">
        <f t="shared" si="0"/>
        <v>1574</v>
      </c>
      <c r="AU8" s="97">
        <f t="shared" si="1"/>
        <v>3148</v>
      </c>
      <c r="AV8" s="98">
        <f t="shared" si="2"/>
        <v>-1780</v>
      </c>
      <c r="AW8" s="99">
        <f t="shared" si="3"/>
        <v>-3560</v>
      </c>
      <c r="AX8" s="100">
        <f t="shared" si="4"/>
        <v>0.46929039952295765</v>
      </c>
      <c r="AY8" s="114" t="s">
        <v>50</v>
      </c>
      <c r="AZ8">
        <f>_xlfn.XLOOKUP(D8,Raw_Data!A:A,Raw_Data!B:B)</f>
        <v>159</v>
      </c>
      <c r="BA8" s="102">
        <f t="shared" si="5"/>
        <v>1.4221824686940967</v>
      </c>
      <c r="BB8" s="103">
        <f>IF(BA8="","",IF(BA8&lt;=5,10,IF(BA8&lt;=10,7,IF(BA8&lt;=20,5,3))))</f>
        <v>10</v>
      </c>
      <c r="BC8" s="104" t="str">
        <f t="shared" si="6"/>
        <v>P1 – Critical</v>
      </c>
      <c r="BD8"/>
    </row>
    <row r="9" spans="1:57" ht="13">
      <c r="A9" s="105">
        <v>7</v>
      </c>
      <c r="B9" s="106" t="s">
        <v>36</v>
      </c>
      <c r="C9" s="106" t="s">
        <v>37</v>
      </c>
      <c r="D9" s="107" t="s">
        <v>53</v>
      </c>
      <c r="E9" s="108" t="s">
        <v>54</v>
      </c>
      <c r="F9" s="109">
        <v>1</v>
      </c>
      <c r="G9" s="110">
        <f>IFERROR(_xlfn.XLOOKUP(D9,Projection_!A:A,Projection_!K:K),"")</f>
        <v>3363</v>
      </c>
      <c r="H9" s="111">
        <f>IFERROR(_xlfn.XLOOKUP(D9,Projection_!A:A,Projection_!L:L),"")</f>
        <v>10</v>
      </c>
      <c r="I9" s="111">
        <f>IFERROR(_xlfn.XLOOKUP(D9,Projection_!A:A,Projection_!M:M),"")</f>
        <v>0</v>
      </c>
      <c r="J9" s="111">
        <f>IFERROR(_xlfn.XLOOKUP(D9,Projection_!A:A,Projection_!N:N),"")</f>
        <v>0</v>
      </c>
      <c r="K9" s="111">
        <f>IFERROR(_xlfn.XLOOKUP(D9,Projection_!A:A,Projection_!O:O),"")</f>
        <v>192</v>
      </c>
      <c r="L9" s="111">
        <f>IFERROR(_xlfn.XLOOKUP(D9,Projection_!A:A,Projection_!P:P),"")</f>
        <v>0</v>
      </c>
      <c r="M9" s="111">
        <f>IFERROR(_xlfn.XLOOKUP(D9,Projection_!A:A,Projection_!Q:Q),"")</f>
        <v>0</v>
      </c>
      <c r="N9" s="112">
        <f>IFERROR(_xlfn.XLOOKUP(D9,Projection_!A:A,Projection_!R:R),"")</f>
        <v>0</v>
      </c>
      <c r="O9" s="113">
        <f>IFERROR(_xlfn.XLOOKUP(D9,Projection_!A:A,Projection_!T:T),"")</f>
        <v>3565</v>
      </c>
      <c r="P9" s="91">
        <f>IFERROR(_xlfn.XLOOKUP($D9,Domestic!$C:$C,Domestic!O:O),0)+IFERROR(_xlfn.XLOOKUP($D9,ROW_Manjari!$C:$C,ROW_Manjari!O:O),0)+IFERROR(_xlfn.XLOOKUP($D9,USA_Sea!$C:$C,USA_Sea!O:O),0)+IFERROR(_xlfn.XLOOKUP($D9,USA_Air!$C:$C,USA_Air!O:O),0)+IFERROR(_xlfn.XLOOKUP($D9,USA_Amazon_Air!$C:$C,USA_Amazon_Air!O:O),0)+IFERROR(_xlfn.XLOOKUP($D9,UK_Order!$C:$C,UK_Order!O:O),0)+IFERROR(_xlfn.XLOOKUP($D9,MENA_Order!$C:$C,MENA_Order!O:O),0)+IFERROR(_xlfn.XLOOKUP($D9,Amazon_USA_Sea!$C:$C,Amazon_USA_Sea!H:H),0)</f>
        <v>361</v>
      </c>
      <c r="Q9" s="91">
        <f>IFERROR(_xlfn.XLOOKUP($D9,Domestic!$C:$C,Domestic!P:P),0)+IFERROR(_xlfn.XLOOKUP($D9,ROW_Manjari!$C:$C,ROW_Manjari!P:P),0)+IFERROR(_xlfn.XLOOKUP($D9,USA_Sea!$C:$C,USA_Sea!P:P),0)+IFERROR(_xlfn.XLOOKUP($D9,USA_Air!$C:$C,USA_Air!P:P),0)+IFERROR(_xlfn.XLOOKUP($D9,USA_Amazon_Air!$C:$C,USA_Amazon_Air!P:P),0)+IFERROR(_xlfn.XLOOKUP($D9,UK_Order!$C:$C,UK_Order!P:P),0)+IFERROR(_xlfn.XLOOKUP($D9,MENA_Order!$C:$C,MENA_Order!P:P),0)+IFERROR(_xlfn.XLOOKUP($D9,Amazon_USA_Sea!$C:$C,Amazon_USA_Sea!I:I),0)</f>
        <v>0</v>
      </c>
      <c r="R9" s="91">
        <f>IFERROR(_xlfn.XLOOKUP($D9,Domestic!$C:$C,Domestic!Q:Q),0)+IFERROR(_xlfn.XLOOKUP($D9,ROW_Manjari!$C:$C,ROW_Manjari!Q:Q),0)+IFERROR(_xlfn.XLOOKUP($D9,USA_Sea!$C:$C,USA_Sea!Q:Q),0)+IFERROR(_xlfn.XLOOKUP($D9,USA_Air!$C:$C,USA_Air!Q:Q),0)+IFERROR(_xlfn.XLOOKUP($D9,USA_Amazon_Air!$C:$C,USA_Amazon_Air!Q:Q),0)+IFERROR(_xlfn.XLOOKUP($D9,UK_Order!$C:$C,UK_Order!Q:Q),0)+IFERROR(_xlfn.XLOOKUP($D9,MENA_Order!$C:$C,MENA_Order!Q:Q),0)+IFERROR(_xlfn.XLOOKUP($D9,Amazon_USA_Sea!$C:$C,Amazon_USA_Sea!J:J),0)</f>
        <v>0</v>
      </c>
      <c r="S9" s="91">
        <f>IFERROR(_xlfn.XLOOKUP($D9,Domestic!$C:$C,Domestic!R:R),0)+IFERROR(_xlfn.XLOOKUP($D9,ROW_Manjari!$C:$C,ROW_Manjari!R:R),0)+IFERROR(_xlfn.XLOOKUP($D9,USA_Sea!$C:$C,USA_Sea!R:R),0)+IFERROR(_xlfn.XLOOKUP($D9,USA_Air!$C:$C,USA_Air!R:R),0)+IFERROR(_xlfn.XLOOKUP($D9,USA_Amazon_Air!$C:$C,USA_Amazon_Air!R:R),0)+IFERROR(_xlfn.XLOOKUP($D9,UK_Order!$C:$C,UK_Order!R:R),0)+IFERROR(_xlfn.XLOOKUP($D9,MENA_Order!$C:$C,MENA_Order!R:R),0)+IFERROR(_xlfn.XLOOKUP($D9,Amazon_USA_Sea!$C:$C,Amazon_USA_Sea!K:K),0)</f>
        <v>0</v>
      </c>
      <c r="T9" s="91">
        <f>IFERROR(_xlfn.XLOOKUP($D9,Domestic!$C:$C,Domestic!S:S),0)+IFERROR(_xlfn.XLOOKUP($D9,ROW_Manjari!$C:$C,ROW_Manjari!S:S),0)+IFERROR(_xlfn.XLOOKUP($D9,USA_Sea!$C:$C,USA_Sea!S:S),0)+IFERROR(_xlfn.XLOOKUP($D9,USA_Air!$C:$C,USA_Air!S:S),0)+IFERROR(_xlfn.XLOOKUP($D9,USA_Amazon_Air!$C:$C,USA_Amazon_Air!S:S),0)+IFERROR(_xlfn.XLOOKUP($D9,UK_Order!$C:$C,UK_Order!S:S),0)+IFERROR(_xlfn.XLOOKUP($D9,MENA_Order!$C:$C,MENA_Order!S:S),0)+IFERROR(_xlfn.XLOOKUP($D9,Amazon_USA_Sea!$C:$C,Amazon_USA_Sea!L:L),0)</f>
        <v>0</v>
      </c>
      <c r="U9" s="91">
        <f>IFERROR(_xlfn.XLOOKUP($D9,Domestic!$C:$C,Domestic!T:T),0)+IFERROR(_xlfn.XLOOKUP($D9,ROW_Manjari!$C:$C,ROW_Manjari!T:T),0)+IFERROR(_xlfn.XLOOKUP($D9,USA_Sea!$C:$C,USA_Sea!T:T),0)+IFERROR(_xlfn.XLOOKUP($D9,USA_Air!$C:$C,USA_Air!T:T),0)+IFERROR(_xlfn.XLOOKUP($D9,USA_Amazon_Air!$C:$C,USA_Amazon_Air!T:T),0)+IFERROR(_xlfn.XLOOKUP($D9,UK_Order!$C:$C,UK_Order!T:T),0)+IFERROR(_xlfn.XLOOKUP($D9,MENA_Order!$C:$C,MENA_Order!T:T),0)+IFERROR(_xlfn.XLOOKUP($D9,Amazon_USA_Sea!$C:$C,Amazon_USA_Sea!M:M),0)</f>
        <v>0</v>
      </c>
      <c r="V9" s="91">
        <f>IFERROR(_xlfn.XLOOKUP($D9,Domestic!$C:$C,Domestic!U:U),0)+IFERROR(_xlfn.XLOOKUP($D9,ROW_Manjari!$C:$C,ROW_Manjari!U:U),0)+IFERROR(_xlfn.XLOOKUP($D9,USA_Sea!$C:$C,USA_Sea!U:U),0)+IFERROR(_xlfn.XLOOKUP($D9,USA_Air!$C:$C,USA_Air!U:U),0)+IFERROR(_xlfn.XLOOKUP($D9,USA_Amazon_Air!$C:$C,USA_Amazon_Air!U:U),0)+IFERROR(_xlfn.XLOOKUP($D9,UK_Order!$C:$C,UK_Order!U:U),0)+IFERROR(_xlfn.XLOOKUP($D9,MENA_Order!$C:$C,MENA_Order!U:U),0)+IFERROR(_xlfn.XLOOKUP($D9,Amazon_USA_Sea!$C:$C,Amazon_USA_Sea!N:N),0)</f>
        <v>0</v>
      </c>
      <c r="W9" s="92">
        <f>IFERROR(_xlfn.XLOOKUP($D9,Domestic!$C:$C,Domestic!Y:Y),0)+IFERROR(_xlfn.XLOOKUP($D9,ROW_Manjari!$C:$C,ROW_Manjari!Y:Y),0)+IFERROR(_xlfn.XLOOKUP($D9,USA_Sea!$C:$C,USA_Sea!Y:Y),0)+IFERROR(_xlfn.XLOOKUP($D9,USA_Air!$C:$C,USA_Air!Y:Y),0)+IFERROR(_xlfn.XLOOKUP($D9,USA_Amazon_Air!$C:$C,USA_Amazon_Air!Y:Y),0)+IFERROR(_xlfn.XLOOKUP($D9,UK_Order!$C:$C,UK_Order!Y:Y),0)+IFERROR(_xlfn.XLOOKUP($D9,MENA_Order!$C:$C,MENA_Order!Y:Y),0)+IFERROR(_xlfn.XLOOKUP($D9,Amazon_USA_Sea!$C:$C,Amazon_USA_Sea!R:R),0)</f>
        <v>0</v>
      </c>
      <c r="X9" s="92">
        <f>IFERROR(_xlfn.XLOOKUP($D9,Domestic!$C:$C,Domestic!Z:Z),0)+IFERROR(_xlfn.XLOOKUP($D9,ROW_Manjari!$C:$C,ROW_Manjari!Z:Z),0)+IFERROR(_xlfn.XLOOKUP($D9,USA_Sea!$C:$C,USA_Sea!Z:Z),0)+IFERROR(_xlfn.XLOOKUP($D9,USA_Air!$C:$C,USA_Air!Z:Z),0)+IFERROR(_xlfn.XLOOKUP($D9,USA_Amazon_Air!$C:$C,USA_Amazon_Air!Z:Z),0)+IFERROR(_xlfn.XLOOKUP($D9,UK_Order!$C:$C,UK_Order!Z:Z),0)+IFERROR(_xlfn.XLOOKUP($D9,MENA_Order!$C:$C,MENA_Order!Z:Z),0)+IFERROR(_xlfn.XLOOKUP($D9,Amazon_USA_Sea!$C:$C,Amazon_USA_Sea!S:S),0)</f>
        <v>0</v>
      </c>
      <c r="Y9" s="92">
        <f>IFERROR(_xlfn.XLOOKUP($D9,Domestic!$C:$C,Domestic!AA:AA),0)+IFERROR(_xlfn.XLOOKUP($D9,ROW_Manjari!$C:$C,ROW_Manjari!AA:AA),0)+IFERROR(_xlfn.XLOOKUP($D9,USA_Sea!$C:$C,USA_Sea!AA:AA),0)+IFERROR(_xlfn.XLOOKUP($D9,USA_Air!$C:$C,USA_Air!AA:AA),0)+IFERROR(_xlfn.XLOOKUP($D9,USA_Amazon_Air!$C:$C,USA_Amazon_Air!AA:AA),0)+IFERROR(_xlfn.XLOOKUP($D9,UK_Order!$C:$C,UK_Order!AA:AA),0)+IFERROR(_xlfn.XLOOKUP($D9,MENA_Order!$C:$C,MENA_Order!AA:AA),0)+IFERROR(_xlfn.XLOOKUP($D9,Amazon_USA_Sea!$C:$C,Amazon_USA_Sea!T:T),0)</f>
        <v>0</v>
      </c>
      <c r="Z9" s="92">
        <f>IFERROR(_xlfn.XLOOKUP($D9,Domestic!$C:$C,Domestic!AB:AB),0)+IFERROR(_xlfn.XLOOKUP($D9,ROW_Manjari!$C:$C,ROW_Manjari!AB:AB),0)+IFERROR(_xlfn.XLOOKUP($D9,USA_Sea!$C:$C,USA_Sea!AB:AB),0)+IFERROR(_xlfn.XLOOKUP($D9,USA_Air!$C:$C,USA_Air!AB:AB),0)+IFERROR(_xlfn.XLOOKUP($D9,USA_Amazon_Air!$C:$C,USA_Amazon_Air!AB:AB),0)+IFERROR(_xlfn.XLOOKUP($D9,UK_Order!$C:$C,UK_Order!AB:AB),0)+IFERROR(_xlfn.XLOOKUP($D9,MENA_Order!$C:$C,MENA_Order!AB:AB),0)+IFERROR(_xlfn.XLOOKUP($D9,Amazon_USA_Sea!$C:$C,Amazon_USA_Sea!U:U),0)</f>
        <v>600</v>
      </c>
      <c r="AA9" s="92">
        <f>IFERROR(_xlfn.XLOOKUP($D9,Domestic!$C:$C,Domestic!AC:AC),0)+IFERROR(_xlfn.XLOOKUP($D9,ROW_Manjari!$C:$C,ROW_Manjari!AC:AC),0)+IFERROR(_xlfn.XLOOKUP($D9,USA_Sea!$C:$C,USA_Sea!AC:AC),0)+IFERROR(_xlfn.XLOOKUP($D9,USA_Air!$C:$C,USA_Air!AC:AC),0)+IFERROR(_xlfn.XLOOKUP($D9,USA_Amazon_Air!$C:$C,USA_Amazon_Air!AC:AC),0)+IFERROR(_xlfn.XLOOKUP($D9,UK_Order!$C:$C,UK_Order!AC:AC),0)+IFERROR(_xlfn.XLOOKUP($D9,MENA_Order!$C:$C,MENA_Order!AC:AC),0)+IFERROR(_xlfn.XLOOKUP($D9,Amazon_USA_Sea!$C:$C,Amazon_USA_Sea!V:V),0)</f>
        <v>0</v>
      </c>
      <c r="AB9" s="92">
        <f>IFERROR(_xlfn.XLOOKUP($D9,Domestic!$C:$C,Domestic!AD:AD),0)+IFERROR(_xlfn.XLOOKUP($D9,ROW_Manjari!$C:$C,ROW_Manjari!AD:AD),0)+IFERROR(_xlfn.XLOOKUP($D9,USA_Sea!$C:$C,USA_Sea!AD:AD),0)+IFERROR(_xlfn.XLOOKUP($D9,USA_Air!$C:$C,USA_Air!AD:AD),0)+IFERROR(_xlfn.XLOOKUP($D9,USA_Amazon_Air!$C:$C,USA_Amazon_Air!AD:AD),0)+IFERROR(_xlfn.XLOOKUP($D9,UK_Order!$C:$C,UK_Order!AD:AD),0)+IFERROR(_xlfn.XLOOKUP($D9,MENA_Order!$C:$C,MENA_Order!AD:AD),0)+IFERROR(_xlfn.XLOOKUP($D9,Amazon_USA_Sea!$C:$C,Amazon_USA_Sea!W:W),0)</f>
        <v>0</v>
      </c>
      <c r="AC9" s="92">
        <f>IFERROR(_xlfn.XLOOKUP($D9,Domestic!$C:$C,Domestic!AE:AE),0)+IFERROR(_xlfn.XLOOKUP($D9,ROW_Manjari!$C:$C,ROW_Manjari!AE:AE),0)+IFERROR(_xlfn.XLOOKUP($D9,USA_Sea!$C:$C,USA_Sea!AE:AE),0)+IFERROR(_xlfn.XLOOKUP($D9,USA_Air!$C:$C,USA_Air!AE:AE),0)+IFERROR(_xlfn.XLOOKUP($D9,USA_Amazon_Air!$C:$C,USA_Amazon_Air!AE:AE),0)+IFERROR(_xlfn.XLOOKUP($D9,UK_Order!$C:$C,UK_Order!AE:AE),0)+IFERROR(_xlfn.XLOOKUP($D9,MENA_Order!$C:$C,MENA_Order!AE:AE),0)+IFERROR(_xlfn.XLOOKUP($D9,Amazon_USA_Sea!$C:$C,Amazon_USA_Sea!X:X),0)</f>
        <v>690</v>
      </c>
      <c r="AD9" s="93">
        <f>IFERROR(_xlfn.XLOOKUP($D9,Domestic!$C:$C,Domestic!AI:AI),0)+IFERROR(_xlfn.XLOOKUP($D9,ROW_Manjari!$C:$C,ROW_Manjari!AI:AI),0)+IFERROR(_xlfn.XLOOKUP($D9,USA_Sea!$C:$C,USA_Sea!AI:AI),0)+IFERROR(_xlfn.XLOOKUP($D9,USA_Air!$C:$C,USA_Air!AI:AI),0)+IFERROR(_xlfn.XLOOKUP($D9,USA_Amazon_Air!$C:$C,USA_Amazon_Air!AI:AI),0)+IFERROR(_xlfn.XLOOKUP($D9,UK_Order!$C:$C,UK_Order!AI:AI),0)+IFERROR(_xlfn.XLOOKUP($D9,MENA_Order!$C:$C,MENA_Order!AI:AI),0)+IFERROR(_xlfn.XLOOKUP($D9,Amazon_USA_Sea!$C:$C,Amazon_USA_Sea!AB:AB),0)</f>
        <v>979</v>
      </c>
      <c r="AE9" s="93">
        <f>IFERROR(_xlfn.XLOOKUP($D9,Domestic!$C:$C,Domestic!AJ:AJ),0)+IFERROR(_xlfn.XLOOKUP($D9,ROW_Manjari!$C:$C,ROW_Manjari!AJ:AJ),0)+IFERROR(_xlfn.XLOOKUP($D9,USA_Sea!$C:$C,USA_Sea!AJ:AJ),0)+IFERROR(_xlfn.XLOOKUP($D9,USA_Air!$C:$C,USA_Air!AJ:AJ),0)+IFERROR(_xlfn.XLOOKUP($D9,USA_Amazon_Air!$C:$C,USA_Amazon_Air!AJ:AJ),0)+IFERROR(_xlfn.XLOOKUP($D9,UK_Order!$C:$C,UK_Order!AJ:AJ),0)+IFERROR(_xlfn.XLOOKUP($D9,MENA_Order!$C:$C,MENA_Order!AJ:AJ),0)+IFERROR(_xlfn.XLOOKUP($D9,Amazon_USA_Sea!$C:$C,Amazon_USA_Sea!AC:AC),0)</f>
        <v>0</v>
      </c>
      <c r="AF9" s="93">
        <f>IFERROR(_xlfn.XLOOKUP($D9,Domestic!$C:$C,Domestic!AK:AK),0)+IFERROR(_xlfn.XLOOKUP($D9,ROW_Manjari!$C:$C,ROW_Manjari!AK:AK),0)+IFERROR(_xlfn.XLOOKUP($D9,USA_Sea!$C:$C,USA_Sea!AK:AK),0)+IFERROR(_xlfn.XLOOKUP($D9,USA_Air!$C:$C,USA_Air!AK:AK),0)+IFERROR(_xlfn.XLOOKUP($D9,USA_Amazon_Air!$C:$C,USA_Amazon_Air!AK:AK),0)+IFERROR(_xlfn.XLOOKUP($D9,UK_Order!$C:$C,UK_Order!AK:AK),0)+IFERROR(_xlfn.XLOOKUP($D9,MENA_Order!$C:$C,MENA_Order!AK:AK),0)+IFERROR(_xlfn.XLOOKUP($D9,Amazon_USA_Sea!$C:$C,Amazon_USA_Sea!AD:AD),0)</f>
        <v>0</v>
      </c>
      <c r="AG9" s="93">
        <f>IFERROR(_xlfn.XLOOKUP($D9,Domestic!$C:$C,Domestic!AL:AL),0)+IFERROR(_xlfn.XLOOKUP($D9,ROW_Manjari!$C:$C,ROW_Manjari!AL:AL),0)+IFERROR(_xlfn.XLOOKUP($D9,USA_Sea!$C:$C,USA_Sea!AL:AL),0)+IFERROR(_xlfn.XLOOKUP($D9,USA_Air!$C:$C,USA_Air!AL:AL),0)+IFERROR(_xlfn.XLOOKUP($D9,USA_Amazon_Air!$C:$C,USA_Amazon_Air!AL:AL),0)+IFERROR(_xlfn.XLOOKUP($D9,UK_Order!$C:$C,UK_Order!AL:AL),0)+IFERROR(_xlfn.XLOOKUP($D9,MENA_Order!$C:$C,MENA_Order!AL:AL),0)+IFERROR(_xlfn.XLOOKUP($D9,Amazon_USA_Sea!$C:$C,Amazon_USA_Sea!AE:AE),0)</f>
        <v>300</v>
      </c>
      <c r="AH9" s="93">
        <f>IFERROR(_xlfn.XLOOKUP($D9,Domestic!$C:$C,Domestic!AM:AM),0)+IFERROR(_xlfn.XLOOKUP($D9,ROW_Manjari!$C:$C,ROW_Manjari!AM:AM),0)+IFERROR(_xlfn.XLOOKUP($D9,USA_Sea!$C:$C,USA_Sea!AM:AM),0)+IFERROR(_xlfn.XLOOKUP($D9,USA_Air!$C:$C,USA_Air!AM:AM),0)+IFERROR(_xlfn.XLOOKUP($D9,USA_Amazon_Air!$C:$C,USA_Amazon_Air!AM:AM),0)+IFERROR(_xlfn.XLOOKUP($D9,UK_Order!$C:$C,UK_Order!AM:AM),0)+IFERROR(_xlfn.XLOOKUP($D9,MENA_Order!$C:$C,MENA_Order!AM:AM),0)+IFERROR(_xlfn.XLOOKUP($D9,Amazon_USA_Sea!$C:$C,Amazon_USA_Sea!AF:AF),0)</f>
        <v>237</v>
      </c>
      <c r="AI9" s="93">
        <f>IFERROR(_xlfn.XLOOKUP($D9,Domestic!$C:$C,Domestic!AN:AN),0)+IFERROR(_xlfn.XLOOKUP($D9,ROW_Manjari!$C:$C,ROW_Manjari!AN:AN),0)+IFERROR(_xlfn.XLOOKUP($D9,USA_Sea!$C:$C,USA_Sea!AN:AN),0)+IFERROR(_xlfn.XLOOKUP($D9,USA_Air!$C:$C,USA_Air!AN:AN),0)+IFERROR(_xlfn.XLOOKUP($D9,USA_Amazon_Air!$C:$C,USA_Amazon_Air!AN:AN),0)+IFERROR(_xlfn.XLOOKUP($D9,UK_Order!$C:$C,UK_Order!AN:AN),0)+IFERROR(_xlfn.XLOOKUP($D9,MENA_Order!$C:$C,MENA_Order!AN:AN),0)+IFERROR(_xlfn.XLOOKUP($D9,Amazon_USA_Sea!$C:$C,Amazon_USA_Sea!AG:AG),0)</f>
        <v>0</v>
      </c>
      <c r="AJ9" s="93">
        <f>IFERROR(_xlfn.XLOOKUP($D9,Domestic!$C:$C,Domestic!AO:AO),0)+IFERROR(_xlfn.XLOOKUP($D9,ROW_Manjari!$C:$C,ROW_Manjari!AO:AO),0)+IFERROR(_xlfn.XLOOKUP($D9,USA_Sea!$C:$C,USA_Sea!AO:AO),0)+IFERROR(_xlfn.XLOOKUP($D9,USA_Air!$C:$C,USA_Air!AO:AO),0)+IFERROR(_xlfn.XLOOKUP($D9,USA_Amazon_Air!$C:$C,USA_Amazon_Air!AO:AO),0)+IFERROR(_xlfn.XLOOKUP($D9,UK_Order!$C:$C,UK_Order!AO:AO),0)+IFERROR(_xlfn.XLOOKUP($D9,MENA_Order!$C:$C,MENA_Order!AO:AO),0)+IFERROR(_xlfn.XLOOKUP($D9,Amazon_USA_Sea!$C:$C,Amazon_USA_Sea!AH:AH),0)</f>
        <v>0</v>
      </c>
      <c r="AK9" s="94">
        <f>IFERROR(_xlfn.XLOOKUP($D9,Domestic!$C:$C,Domestic!AS:AS),0)+IFERROR(_xlfn.XLOOKUP($D9,ROW_Manjari!$C:$C,ROW_Manjari!AS:AS),0)+IFERROR(_xlfn.XLOOKUP($D9,USA_Sea!$C:$C,USA_Sea!AS:AS),0)+IFERROR(_xlfn.XLOOKUP($D9,USA_Air!$C:$C,USA_Air!AS:AS),0)+IFERROR(_xlfn.XLOOKUP($D9,USA_Amazon_Air!$C:$C,USA_Amazon_Air!AS:AS),0)+IFERROR(_xlfn.XLOOKUP($D9,UK_Order!$C:$C,UK_Order!AS:AS),0)+IFERROR(_xlfn.XLOOKUP($D9,MENA_Order!$C:$C,MENA_Order!AS:AS),0)+IFERROR(_xlfn.XLOOKUP($D9,Amazon_USA_Sea!$C:$C,Amazon_USA_Sea!AL:AL),0)</f>
        <v>0</v>
      </c>
      <c r="AL9" s="94">
        <f>IFERROR(_xlfn.XLOOKUP($D9,Domestic!$C:$C,Domestic!AT:AT),0)+IFERROR(_xlfn.XLOOKUP($D9,ROW_Manjari!$C:$C,ROW_Manjari!AT:AT),0)+IFERROR(_xlfn.XLOOKUP($D9,USA_Sea!$C:$C,USA_Sea!AT:AT),0)+IFERROR(_xlfn.XLOOKUP($D9,USA_Air!$C:$C,USA_Air!AT:AT),0)+IFERROR(_xlfn.XLOOKUP($D9,USA_Amazon_Air!$C:$C,USA_Amazon_Air!AT:AT),0)+IFERROR(_xlfn.XLOOKUP($D9,UK_Order!$C:$C,UK_Order!AT:AT),0)+IFERROR(_xlfn.XLOOKUP($D9,MENA_Order!$C:$C,MENA_Order!AT:AT),0)+IFERROR(_xlfn.XLOOKUP($D9,Amazon_USA_Sea!$C:$C,Amazon_USA_Sea!AM:AM),0)</f>
        <v>0</v>
      </c>
      <c r="AM9" s="94">
        <f>IFERROR(_xlfn.XLOOKUP($D9,Domestic!$C:$C,Domestic!AU:AU),0)+IFERROR(_xlfn.XLOOKUP($D9,ROW_Manjari!$C:$C,ROW_Manjari!AU:AU),0)+IFERROR(_xlfn.XLOOKUP($D9,USA_Sea!$C:$C,USA_Sea!AU:AU),0)+IFERROR(_xlfn.XLOOKUP($D9,USA_Air!$C:$C,USA_Air!AU:AU),0)+IFERROR(_xlfn.XLOOKUP($D9,USA_Amazon_Air!$C:$C,USA_Amazon_Air!AU:AU),0)+IFERROR(_xlfn.XLOOKUP($D9,UK_Order!$C:$C,UK_Order!AU:AU),0)+IFERROR(_xlfn.XLOOKUP($D9,MENA_Order!$C:$C,MENA_Order!AU:AU),0)+IFERROR(_xlfn.XLOOKUP($D9,Amazon_USA_Sea!$C:$C,Amazon_USA_Sea!AN:AN),0)</f>
        <v>0</v>
      </c>
      <c r="AN9" s="94">
        <f>IFERROR(_xlfn.XLOOKUP($D9,Domestic!$C:$C,Domestic!AV:AV),0)+IFERROR(_xlfn.XLOOKUP($D9,ROW_Manjari!$C:$C,ROW_Manjari!AV:AV),0)+IFERROR(_xlfn.XLOOKUP($D9,USA_Sea!$C:$C,USA_Sea!AV:AV),0)+IFERROR(_xlfn.XLOOKUP($D9,USA_Air!$C:$C,USA_Air!AV:AV),0)+IFERROR(_xlfn.XLOOKUP($D9,USA_Amazon_Air!$C:$C,USA_Amazon_Air!AV:AV),0)+IFERROR(_xlfn.XLOOKUP($D9,UK_Order!$C:$C,UK_Order!AV:AV),0)+IFERROR(_xlfn.XLOOKUP($D9,MENA_Order!$C:$C,MENA_Order!AV:AV),0)+IFERROR(_xlfn.XLOOKUP($D9,Amazon_USA_Sea!$C:$C,Amazon_USA_Sea!AO:AO),0)</f>
        <v>0</v>
      </c>
      <c r="AO9" s="94">
        <f>IFERROR(_xlfn.XLOOKUP($D9,Domestic!$C:$C,Domestic!AW:AW),0)+IFERROR(_xlfn.XLOOKUP($D9,ROW_Manjari!$C:$C,ROW_Manjari!AW:AW),0)+IFERROR(_xlfn.XLOOKUP($D9,USA_Sea!$C:$C,USA_Sea!AW:AW),0)+IFERROR(_xlfn.XLOOKUP($D9,USA_Air!$C:$C,USA_Air!AW:AW),0)+IFERROR(_xlfn.XLOOKUP($D9,USA_Amazon_Air!$C:$C,USA_Amazon_Air!AW:AW),0)+IFERROR(_xlfn.XLOOKUP($D9,UK_Order!$C:$C,UK_Order!AW:AW),0)+IFERROR(_xlfn.XLOOKUP($D9,MENA_Order!$C:$C,MENA_Order!AW:AW),0)+IFERROR(_xlfn.XLOOKUP($D9,Amazon_USA_Sea!$C:$C,Amazon_USA_Sea!AP:AP),0)</f>
        <v>0</v>
      </c>
      <c r="AP9" s="94">
        <f>IFERROR(_xlfn.XLOOKUP($D9,Domestic!$C:$C,Domestic!AX:AX),0)+IFERROR(_xlfn.XLOOKUP($D9,ROW_Manjari!$C:$C,ROW_Manjari!AX:AX),0)+IFERROR(_xlfn.XLOOKUP($D9,USA_Sea!$C:$C,USA_Sea!AX:AX),0)+IFERROR(_xlfn.XLOOKUP($D9,USA_Air!$C:$C,USA_Air!AX:AX),0)+IFERROR(_xlfn.XLOOKUP($D9,USA_Amazon_Air!$C:$C,USA_Amazon_Air!AX:AX),0)+IFERROR(_xlfn.XLOOKUP($D9,UK_Order!$C:$C,UK_Order!AX:AX),0)+IFERROR(_xlfn.XLOOKUP($D9,MENA_Order!$C:$C,MENA_Order!AX:AX),0)+IFERROR(_xlfn.XLOOKUP($D9,Amazon_USA_Sea!$C:$C,Amazon_USA_Sea!AQ:AQ),0)</f>
        <v>0</v>
      </c>
      <c r="AQ9" s="94">
        <f>IFERROR(_xlfn.XLOOKUP($D9,Domestic!$C:$C,Domestic!AY:AY),0)+IFERROR(_xlfn.XLOOKUP($D9,ROW_Manjari!$C:$C,ROW_Manjari!AY:AY),0)+IFERROR(_xlfn.XLOOKUP($D9,USA_Sea!$C:$C,USA_Sea!AY:AY),0)+IFERROR(_xlfn.XLOOKUP($D9,USA_Air!$C:$C,USA_Air!AY:AY),0)+IFERROR(_xlfn.XLOOKUP($D9,USA_Amazon_Air!$C:$C,USA_Amazon_Air!AY:AY),0)+IFERROR(_xlfn.XLOOKUP($D9,UK_Order!$C:$C,UK_Order!AY:AY),0)+IFERROR(_xlfn.XLOOKUP($D9,MENA_Order!$C:$C,MENA_Order!AY:AY),0)+IFERROR(_xlfn.XLOOKUP($D9,Amazon_USA_Sea!$C:$C,Amazon_USA_Sea!AR:AR),0)</f>
        <v>0</v>
      </c>
      <c r="AR9" s="94">
        <f>IFERROR(_xlfn.XLOOKUP($D9,Domestic!$C:$C,Domestic!AZ:AZ),0)+IFERROR(_xlfn.XLOOKUP($D9,ROW_Manjari!$C:$C,ROW_Manjari!AZ:AZ),0)+IFERROR(_xlfn.XLOOKUP($D9,USA_Sea!$C:$C,USA_Sea!AZ:AZ),0)+IFERROR(_xlfn.XLOOKUP($D9,USA_Air!$C:$C,USA_Air!AZ:AZ),0)+IFERROR(_xlfn.XLOOKUP($D9,USA_Amazon_Air!$C:$C,USA_Amazon_Air!AZ:AZ),0)+IFERROR(_xlfn.XLOOKUP($D9,UK_Order!$C:$C,UK_Order!AZ:AZ),0)+IFERROR(_xlfn.XLOOKUP($D9,MENA_Order!$C:$C,MENA_Order!AZ:AZ),0)+IFERROR(_xlfn.XLOOKUP($D9,Amazon_USA_Sea!$C:$C,Amazon_USA_Sea!AS:AS),0)</f>
        <v>0</v>
      </c>
      <c r="AS9" s="95">
        <v>0</v>
      </c>
      <c r="AT9" s="96">
        <f t="shared" si="0"/>
        <v>3167</v>
      </c>
      <c r="AU9" s="97">
        <f t="shared" si="1"/>
        <v>3167</v>
      </c>
      <c r="AV9" s="98">
        <f t="shared" si="2"/>
        <v>-398</v>
      </c>
      <c r="AW9" s="99">
        <f t="shared" si="3"/>
        <v>-398</v>
      </c>
      <c r="AX9" s="100">
        <f t="shared" si="4"/>
        <v>0.88835904628330997</v>
      </c>
      <c r="AY9" s="114" t="s">
        <v>50</v>
      </c>
      <c r="AZ9">
        <f>_xlfn.XLOOKUP(D9,Raw_Data!A:A,Raw_Data!B:B)</f>
        <v>789</v>
      </c>
      <c r="BA9" s="102">
        <f t="shared" si="5"/>
        <v>6.6395511921458628</v>
      </c>
      <c r="BB9" s="103">
        <f>IF(BA9="","",IF(BA9&lt;=5,10,IF(BA9&lt;=10,7,IF(BA9&lt;=20,5,3))))</f>
        <v>7</v>
      </c>
      <c r="BC9" s="104" t="str">
        <f t="shared" si="6"/>
        <v>P2 – High</v>
      </c>
      <c r="BD9"/>
    </row>
    <row r="10" spans="1:57" ht="13">
      <c r="A10" s="105">
        <v>8</v>
      </c>
      <c r="B10" s="106" t="s">
        <v>36</v>
      </c>
      <c r="C10" s="106" t="s">
        <v>46</v>
      </c>
      <c r="D10" s="107" t="s">
        <v>55</v>
      </c>
      <c r="E10" s="108" t="s">
        <v>56</v>
      </c>
      <c r="F10" s="109">
        <v>1</v>
      </c>
      <c r="G10" s="110">
        <f>IFERROR(_xlfn.XLOOKUP(D10,Projection_!A:A,Projection_!K:K),"")</f>
        <v>0</v>
      </c>
      <c r="H10" s="111">
        <f>IFERROR(_xlfn.XLOOKUP(D10,Projection_!A:A,Projection_!L:L),"")</f>
        <v>10</v>
      </c>
      <c r="I10" s="111">
        <f>IFERROR(_xlfn.XLOOKUP(D10,Projection_!A:A,Projection_!M:M),"")</f>
        <v>0</v>
      </c>
      <c r="J10" s="111">
        <f>IFERROR(_xlfn.XLOOKUP(D10,Projection_!A:A,Projection_!N:N),"")</f>
        <v>0</v>
      </c>
      <c r="K10" s="111">
        <f>IFERROR(_xlfn.XLOOKUP(D10,Projection_!A:A,Projection_!O:O),"")</f>
        <v>0</v>
      </c>
      <c r="L10" s="111">
        <f>IFERROR(_xlfn.XLOOKUP(D10,Projection_!A:A,Projection_!P:P),"")</f>
        <v>0</v>
      </c>
      <c r="M10" s="111">
        <f>IFERROR(_xlfn.XLOOKUP(D10,Projection_!A:A,Projection_!Q:Q),"")</f>
        <v>0</v>
      </c>
      <c r="N10" s="112" t="str">
        <f>IFERROR(_xlfn.XLOOKUP(D10,Projection_!A:A,Projection_!R:R),"")</f>
        <v/>
      </c>
      <c r="O10" s="113" t="str">
        <f>IFERROR(_xlfn.XLOOKUP(D10,Projection_!A:A,Projection_!T:T),"")</f>
        <v/>
      </c>
      <c r="P10" s="91">
        <f>IFERROR(_xlfn.XLOOKUP($D10,Domestic!$C:$C,Domestic!O:O),0)+IFERROR(_xlfn.XLOOKUP($D10,ROW_Manjari!$C:$C,ROW_Manjari!O:O),0)+IFERROR(_xlfn.XLOOKUP($D10,USA_Sea!$C:$C,USA_Sea!O:O),0)+IFERROR(_xlfn.XLOOKUP($D10,USA_Air!$C:$C,USA_Air!O:O),0)+IFERROR(_xlfn.XLOOKUP($D10,USA_Amazon_Air!$C:$C,USA_Amazon_Air!O:O),0)+IFERROR(_xlfn.XLOOKUP($D10,UK_Order!$C:$C,UK_Order!O:O),0)+IFERROR(_xlfn.XLOOKUP($D10,MENA_Order!$C:$C,MENA_Order!O:O),0)+IFERROR(_xlfn.XLOOKUP($D10,Amazon_USA_Sea!$C:$C,Amazon_USA_Sea!H:H),0)</f>
        <v>0</v>
      </c>
      <c r="Q10" s="91">
        <f>IFERROR(_xlfn.XLOOKUP($D10,Domestic!$C:$C,Domestic!P:P),0)+IFERROR(_xlfn.XLOOKUP($D10,ROW_Manjari!$C:$C,ROW_Manjari!P:P),0)+IFERROR(_xlfn.XLOOKUP($D10,USA_Sea!$C:$C,USA_Sea!P:P),0)+IFERROR(_xlfn.XLOOKUP($D10,USA_Air!$C:$C,USA_Air!P:P),0)+IFERROR(_xlfn.XLOOKUP($D10,USA_Amazon_Air!$C:$C,USA_Amazon_Air!P:P),0)+IFERROR(_xlfn.XLOOKUP($D10,UK_Order!$C:$C,UK_Order!P:P),0)+IFERROR(_xlfn.XLOOKUP($D10,MENA_Order!$C:$C,MENA_Order!P:P),0)+IFERROR(_xlfn.XLOOKUP($D10,Amazon_USA_Sea!$C:$C,Amazon_USA_Sea!I:I),0)</f>
        <v>0</v>
      </c>
      <c r="R10" s="91">
        <f>IFERROR(_xlfn.XLOOKUP($D10,Domestic!$C:$C,Domestic!Q:Q),0)+IFERROR(_xlfn.XLOOKUP($D10,ROW_Manjari!$C:$C,ROW_Manjari!Q:Q),0)+IFERROR(_xlfn.XLOOKUP($D10,USA_Sea!$C:$C,USA_Sea!Q:Q),0)+IFERROR(_xlfn.XLOOKUP($D10,USA_Air!$C:$C,USA_Air!Q:Q),0)+IFERROR(_xlfn.XLOOKUP($D10,USA_Amazon_Air!$C:$C,USA_Amazon_Air!Q:Q),0)+IFERROR(_xlfn.XLOOKUP($D10,UK_Order!$C:$C,UK_Order!Q:Q),0)+IFERROR(_xlfn.XLOOKUP($D10,MENA_Order!$C:$C,MENA_Order!Q:Q),0)+IFERROR(_xlfn.XLOOKUP($D10,Amazon_USA_Sea!$C:$C,Amazon_USA_Sea!J:J),0)</f>
        <v>0</v>
      </c>
      <c r="S10" s="91">
        <f>IFERROR(_xlfn.XLOOKUP($D10,Domestic!$C:$C,Domestic!R:R),0)+IFERROR(_xlfn.XLOOKUP($D10,ROW_Manjari!$C:$C,ROW_Manjari!R:R),0)+IFERROR(_xlfn.XLOOKUP($D10,USA_Sea!$C:$C,USA_Sea!R:R),0)+IFERROR(_xlfn.XLOOKUP($D10,USA_Air!$C:$C,USA_Air!R:R),0)+IFERROR(_xlfn.XLOOKUP($D10,USA_Amazon_Air!$C:$C,USA_Amazon_Air!R:R),0)+IFERROR(_xlfn.XLOOKUP($D10,UK_Order!$C:$C,UK_Order!R:R),0)+IFERROR(_xlfn.XLOOKUP($D10,MENA_Order!$C:$C,MENA_Order!R:R),0)+IFERROR(_xlfn.XLOOKUP($D10,Amazon_USA_Sea!$C:$C,Amazon_USA_Sea!K:K),0)</f>
        <v>0</v>
      </c>
      <c r="T10" s="91">
        <f>IFERROR(_xlfn.XLOOKUP($D10,Domestic!$C:$C,Domestic!S:S),0)+IFERROR(_xlfn.XLOOKUP($D10,ROW_Manjari!$C:$C,ROW_Manjari!S:S),0)+IFERROR(_xlfn.XLOOKUP($D10,USA_Sea!$C:$C,USA_Sea!S:S),0)+IFERROR(_xlfn.XLOOKUP($D10,USA_Air!$C:$C,USA_Air!S:S),0)+IFERROR(_xlfn.XLOOKUP($D10,USA_Amazon_Air!$C:$C,USA_Amazon_Air!S:S),0)+IFERROR(_xlfn.XLOOKUP($D10,UK_Order!$C:$C,UK_Order!S:S),0)+IFERROR(_xlfn.XLOOKUP($D10,MENA_Order!$C:$C,MENA_Order!S:S),0)+IFERROR(_xlfn.XLOOKUP($D10,Amazon_USA_Sea!$C:$C,Amazon_USA_Sea!L:L),0)</f>
        <v>0</v>
      </c>
      <c r="U10" s="91">
        <f>IFERROR(_xlfn.XLOOKUP($D10,Domestic!$C:$C,Domestic!T:T),0)+IFERROR(_xlfn.XLOOKUP($D10,ROW_Manjari!$C:$C,ROW_Manjari!T:T),0)+IFERROR(_xlfn.XLOOKUP($D10,USA_Sea!$C:$C,USA_Sea!T:T),0)+IFERROR(_xlfn.XLOOKUP($D10,USA_Air!$C:$C,USA_Air!T:T),0)+IFERROR(_xlfn.XLOOKUP($D10,USA_Amazon_Air!$C:$C,USA_Amazon_Air!T:T),0)+IFERROR(_xlfn.XLOOKUP($D10,UK_Order!$C:$C,UK_Order!T:T),0)+IFERROR(_xlfn.XLOOKUP($D10,MENA_Order!$C:$C,MENA_Order!T:T),0)+IFERROR(_xlfn.XLOOKUP($D10,Amazon_USA_Sea!$C:$C,Amazon_USA_Sea!M:M),0)</f>
        <v>0</v>
      </c>
      <c r="V10" s="91">
        <f>IFERROR(_xlfn.XLOOKUP($D10,Domestic!$C:$C,Domestic!U:U),0)+IFERROR(_xlfn.XLOOKUP($D10,ROW_Manjari!$C:$C,ROW_Manjari!U:U),0)+IFERROR(_xlfn.XLOOKUP($D10,USA_Sea!$C:$C,USA_Sea!U:U),0)+IFERROR(_xlfn.XLOOKUP($D10,USA_Air!$C:$C,USA_Air!U:U),0)+IFERROR(_xlfn.XLOOKUP($D10,USA_Amazon_Air!$C:$C,USA_Amazon_Air!U:U),0)+IFERROR(_xlfn.XLOOKUP($D10,UK_Order!$C:$C,UK_Order!U:U),0)+IFERROR(_xlfn.XLOOKUP($D10,MENA_Order!$C:$C,MENA_Order!U:U),0)+IFERROR(_xlfn.XLOOKUP($D10,Amazon_USA_Sea!$C:$C,Amazon_USA_Sea!N:N),0)</f>
        <v>11</v>
      </c>
      <c r="W10" s="92">
        <f>IFERROR(_xlfn.XLOOKUP($D10,Domestic!$C:$C,Domestic!Y:Y),0)+IFERROR(_xlfn.XLOOKUP($D10,ROW_Manjari!$C:$C,ROW_Manjari!Y:Y),0)+IFERROR(_xlfn.XLOOKUP($D10,USA_Sea!$C:$C,USA_Sea!Y:Y),0)+IFERROR(_xlfn.XLOOKUP($D10,USA_Air!$C:$C,USA_Air!Y:Y),0)+IFERROR(_xlfn.XLOOKUP($D10,USA_Amazon_Air!$C:$C,USA_Amazon_Air!Y:Y),0)+IFERROR(_xlfn.XLOOKUP($D10,UK_Order!$C:$C,UK_Order!Y:Y),0)+IFERROR(_xlfn.XLOOKUP($D10,MENA_Order!$C:$C,MENA_Order!Y:Y),0)+IFERROR(_xlfn.XLOOKUP($D10,Amazon_USA_Sea!$C:$C,Amazon_USA_Sea!R:R),0)</f>
        <v>0</v>
      </c>
      <c r="X10" s="92">
        <f>IFERROR(_xlfn.XLOOKUP($D10,Domestic!$C:$C,Domestic!Z:Z),0)+IFERROR(_xlfn.XLOOKUP($D10,ROW_Manjari!$C:$C,ROW_Manjari!Z:Z),0)+IFERROR(_xlfn.XLOOKUP($D10,USA_Sea!$C:$C,USA_Sea!Z:Z),0)+IFERROR(_xlfn.XLOOKUP($D10,USA_Air!$C:$C,USA_Air!Z:Z),0)+IFERROR(_xlfn.XLOOKUP($D10,USA_Amazon_Air!$C:$C,USA_Amazon_Air!Z:Z),0)+IFERROR(_xlfn.XLOOKUP($D10,UK_Order!$C:$C,UK_Order!Z:Z),0)+IFERROR(_xlfn.XLOOKUP($D10,MENA_Order!$C:$C,MENA_Order!Z:Z),0)+IFERROR(_xlfn.XLOOKUP($D10,Amazon_USA_Sea!$C:$C,Amazon_USA_Sea!S:S),0)</f>
        <v>0</v>
      </c>
      <c r="Y10" s="92">
        <f>IFERROR(_xlfn.XLOOKUP($D10,Domestic!$C:$C,Domestic!AA:AA),0)+IFERROR(_xlfn.XLOOKUP($D10,ROW_Manjari!$C:$C,ROW_Manjari!AA:AA),0)+IFERROR(_xlfn.XLOOKUP($D10,USA_Sea!$C:$C,USA_Sea!AA:AA),0)+IFERROR(_xlfn.XLOOKUP($D10,USA_Air!$C:$C,USA_Air!AA:AA),0)+IFERROR(_xlfn.XLOOKUP($D10,USA_Amazon_Air!$C:$C,USA_Amazon_Air!AA:AA),0)+IFERROR(_xlfn.XLOOKUP($D10,UK_Order!$C:$C,UK_Order!AA:AA),0)+IFERROR(_xlfn.XLOOKUP($D10,MENA_Order!$C:$C,MENA_Order!AA:AA),0)+IFERROR(_xlfn.XLOOKUP($D10,Amazon_USA_Sea!$C:$C,Amazon_USA_Sea!T:T),0)</f>
        <v>0</v>
      </c>
      <c r="Z10" s="92">
        <f>IFERROR(_xlfn.XLOOKUP($D10,Domestic!$C:$C,Domestic!AB:AB),0)+IFERROR(_xlfn.XLOOKUP($D10,ROW_Manjari!$C:$C,ROW_Manjari!AB:AB),0)+IFERROR(_xlfn.XLOOKUP($D10,USA_Sea!$C:$C,USA_Sea!AB:AB),0)+IFERROR(_xlfn.XLOOKUP($D10,USA_Air!$C:$C,USA_Air!AB:AB),0)+IFERROR(_xlfn.XLOOKUP($D10,USA_Amazon_Air!$C:$C,USA_Amazon_Air!AB:AB),0)+IFERROR(_xlfn.XLOOKUP($D10,UK_Order!$C:$C,UK_Order!AB:AB),0)+IFERROR(_xlfn.XLOOKUP($D10,MENA_Order!$C:$C,MENA_Order!AB:AB),0)+IFERROR(_xlfn.XLOOKUP($D10,Amazon_USA_Sea!$C:$C,Amazon_USA_Sea!U:U),0)</f>
        <v>0</v>
      </c>
      <c r="AA10" s="92">
        <f>IFERROR(_xlfn.XLOOKUP($D10,Domestic!$C:$C,Domestic!AC:AC),0)+IFERROR(_xlfn.XLOOKUP($D10,ROW_Manjari!$C:$C,ROW_Manjari!AC:AC),0)+IFERROR(_xlfn.XLOOKUP($D10,USA_Sea!$C:$C,USA_Sea!AC:AC),0)+IFERROR(_xlfn.XLOOKUP($D10,USA_Air!$C:$C,USA_Air!AC:AC),0)+IFERROR(_xlfn.XLOOKUP($D10,USA_Amazon_Air!$C:$C,USA_Amazon_Air!AC:AC),0)+IFERROR(_xlfn.XLOOKUP($D10,UK_Order!$C:$C,UK_Order!AC:AC),0)+IFERROR(_xlfn.XLOOKUP($D10,MENA_Order!$C:$C,MENA_Order!AC:AC),0)+IFERROR(_xlfn.XLOOKUP($D10,Amazon_USA_Sea!$C:$C,Amazon_USA_Sea!V:V),0)</f>
        <v>0</v>
      </c>
      <c r="AB10" s="92">
        <f>IFERROR(_xlfn.XLOOKUP($D10,Domestic!$C:$C,Domestic!AD:AD),0)+IFERROR(_xlfn.XLOOKUP($D10,ROW_Manjari!$C:$C,ROW_Manjari!AD:AD),0)+IFERROR(_xlfn.XLOOKUP($D10,USA_Sea!$C:$C,USA_Sea!AD:AD),0)+IFERROR(_xlfn.XLOOKUP($D10,USA_Air!$C:$C,USA_Air!AD:AD),0)+IFERROR(_xlfn.XLOOKUP($D10,USA_Amazon_Air!$C:$C,USA_Amazon_Air!AD:AD),0)+IFERROR(_xlfn.XLOOKUP($D10,UK_Order!$C:$C,UK_Order!AD:AD),0)+IFERROR(_xlfn.XLOOKUP($D10,MENA_Order!$C:$C,MENA_Order!AD:AD),0)+IFERROR(_xlfn.XLOOKUP($D10,Amazon_USA_Sea!$C:$C,Amazon_USA_Sea!W:W),0)</f>
        <v>0</v>
      </c>
      <c r="AC10" s="92">
        <f>IFERROR(_xlfn.XLOOKUP($D10,Domestic!$C:$C,Domestic!AE:AE),0)+IFERROR(_xlfn.XLOOKUP($D10,ROW_Manjari!$C:$C,ROW_Manjari!AE:AE),0)+IFERROR(_xlfn.XLOOKUP($D10,USA_Sea!$C:$C,USA_Sea!AE:AE),0)+IFERROR(_xlfn.XLOOKUP($D10,USA_Air!$C:$C,USA_Air!AE:AE),0)+IFERROR(_xlfn.XLOOKUP($D10,USA_Amazon_Air!$C:$C,USA_Amazon_Air!AE:AE),0)+IFERROR(_xlfn.XLOOKUP($D10,UK_Order!$C:$C,UK_Order!AE:AE),0)+IFERROR(_xlfn.XLOOKUP($D10,MENA_Order!$C:$C,MENA_Order!AE:AE),0)+IFERROR(_xlfn.XLOOKUP($D10,Amazon_USA_Sea!$C:$C,Amazon_USA_Sea!X:X),0)</f>
        <v>0</v>
      </c>
      <c r="AD10" s="93">
        <f>IFERROR(_xlfn.XLOOKUP($D10,Domestic!$C:$C,Domestic!AI:AI),0)+IFERROR(_xlfn.XLOOKUP($D10,ROW_Manjari!$C:$C,ROW_Manjari!AI:AI),0)+IFERROR(_xlfn.XLOOKUP($D10,USA_Sea!$C:$C,USA_Sea!AI:AI),0)+IFERROR(_xlfn.XLOOKUP($D10,USA_Air!$C:$C,USA_Air!AI:AI),0)+IFERROR(_xlfn.XLOOKUP($D10,USA_Amazon_Air!$C:$C,USA_Amazon_Air!AI:AI),0)+IFERROR(_xlfn.XLOOKUP($D10,UK_Order!$C:$C,UK_Order!AI:AI),0)+IFERROR(_xlfn.XLOOKUP($D10,MENA_Order!$C:$C,MENA_Order!AI:AI),0)+IFERROR(_xlfn.XLOOKUP($D10,Amazon_USA_Sea!$C:$C,Amazon_USA_Sea!AB:AB),0)</f>
        <v>0</v>
      </c>
      <c r="AE10" s="93">
        <f>IFERROR(_xlfn.XLOOKUP($D10,Domestic!$C:$C,Domestic!AJ:AJ),0)+IFERROR(_xlfn.XLOOKUP($D10,ROW_Manjari!$C:$C,ROW_Manjari!AJ:AJ),0)+IFERROR(_xlfn.XLOOKUP($D10,USA_Sea!$C:$C,USA_Sea!AJ:AJ),0)+IFERROR(_xlfn.XLOOKUP($D10,USA_Air!$C:$C,USA_Air!AJ:AJ),0)+IFERROR(_xlfn.XLOOKUP($D10,USA_Amazon_Air!$C:$C,USA_Amazon_Air!AJ:AJ),0)+IFERROR(_xlfn.XLOOKUP($D10,UK_Order!$C:$C,UK_Order!AJ:AJ),0)+IFERROR(_xlfn.XLOOKUP($D10,MENA_Order!$C:$C,MENA_Order!AJ:AJ),0)+IFERROR(_xlfn.XLOOKUP($D10,Amazon_USA_Sea!$C:$C,Amazon_USA_Sea!AC:AC),0)</f>
        <v>0</v>
      </c>
      <c r="AF10" s="93">
        <f>IFERROR(_xlfn.XLOOKUP($D10,Domestic!$C:$C,Domestic!AK:AK),0)+IFERROR(_xlfn.XLOOKUP($D10,ROW_Manjari!$C:$C,ROW_Manjari!AK:AK),0)+IFERROR(_xlfn.XLOOKUP($D10,USA_Sea!$C:$C,USA_Sea!AK:AK),0)+IFERROR(_xlfn.XLOOKUP($D10,USA_Air!$C:$C,USA_Air!AK:AK),0)+IFERROR(_xlfn.XLOOKUP($D10,USA_Amazon_Air!$C:$C,USA_Amazon_Air!AK:AK),0)+IFERROR(_xlfn.XLOOKUP($D10,UK_Order!$C:$C,UK_Order!AK:AK),0)+IFERROR(_xlfn.XLOOKUP($D10,MENA_Order!$C:$C,MENA_Order!AK:AK),0)+IFERROR(_xlfn.XLOOKUP($D10,Amazon_USA_Sea!$C:$C,Amazon_USA_Sea!AD:AD),0)</f>
        <v>0</v>
      </c>
      <c r="AG10" s="93">
        <f>IFERROR(_xlfn.XLOOKUP($D10,Domestic!$C:$C,Domestic!AL:AL),0)+IFERROR(_xlfn.XLOOKUP($D10,ROW_Manjari!$C:$C,ROW_Manjari!AL:AL),0)+IFERROR(_xlfn.XLOOKUP($D10,USA_Sea!$C:$C,USA_Sea!AL:AL),0)+IFERROR(_xlfn.XLOOKUP($D10,USA_Air!$C:$C,USA_Air!AL:AL),0)+IFERROR(_xlfn.XLOOKUP($D10,USA_Amazon_Air!$C:$C,USA_Amazon_Air!AL:AL),0)+IFERROR(_xlfn.XLOOKUP($D10,UK_Order!$C:$C,UK_Order!AL:AL),0)+IFERROR(_xlfn.XLOOKUP($D10,MENA_Order!$C:$C,MENA_Order!AL:AL),0)+IFERROR(_xlfn.XLOOKUP($D10,Amazon_USA_Sea!$C:$C,Amazon_USA_Sea!AE:AE),0)</f>
        <v>0</v>
      </c>
      <c r="AH10" s="93">
        <f>IFERROR(_xlfn.XLOOKUP($D10,Domestic!$C:$C,Domestic!AM:AM),0)+IFERROR(_xlfn.XLOOKUP($D10,ROW_Manjari!$C:$C,ROW_Manjari!AM:AM),0)+IFERROR(_xlfn.XLOOKUP($D10,USA_Sea!$C:$C,USA_Sea!AM:AM),0)+IFERROR(_xlfn.XLOOKUP($D10,USA_Air!$C:$C,USA_Air!AM:AM),0)+IFERROR(_xlfn.XLOOKUP($D10,USA_Amazon_Air!$C:$C,USA_Amazon_Air!AM:AM),0)+IFERROR(_xlfn.XLOOKUP($D10,UK_Order!$C:$C,UK_Order!AM:AM),0)+IFERROR(_xlfn.XLOOKUP($D10,MENA_Order!$C:$C,MENA_Order!AM:AM),0)+IFERROR(_xlfn.XLOOKUP($D10,Amazon_USA_Sea!$C:$C,Amazon_USA_Sea!AF:AF),0)</f>
        <v>138</v>
      </c>
      <c r="AI10" s="93">
        <f>IFERROR(_xlfn.XLOOKUP($D10,Domestic!$C:$C,Domestic!AN:AN),0)+IFERROR(_xlfn.XLOOKUP($D10,ROW_Manjari!$C:$C,ROW_Manjari!AN:AN),0)+IFERROR(_xlfn.XLOOKUP($D10,USA_Sea!$C:$C,USA_Sea!AN:AN),0)+IFERROR(_xlfn.XLOOKUP($D10,USA_Air!$C:$C,USA_Air!AN:AN),0)+IFERROR(_xlfn.XLOOKUP($D10,USA_Amazon_Air!$C:$C,USA_Amazon_Air!AN:AN),0)+IFERROR(_xlfn.XLOOKUP($D10,UK_Order!$C:$C,UK_Order!AN:AN),0)+IFERROR(_xlfn.XLOOKUP($D10,MENA_Order!$C:$C,MENA_Order!AN:AN),0)+IFERROR(_xlfn.XLOOKUP($D10,Amazon_USA_Sea!$C:$C,Amazon_USA_Sea!AG:AG),0)</f>
        <v>138</v>
      </c>
      <c r="AJ10" s="93">
        <f>IFERROR(_xlfn.XLOOKUP($D10,Domestic!$C:$C,Domestic!AO:AO),0)+IFERROR(_xlfn.XLOOKUP($D10,ROW_Manjari!$C:$C,ROW_Manjari!AO:AO),0)+IFERROR(_xlfn.XLOOKUP($D10,USA_Sea!$C:$C,USA_Sea!AO:AO),0)+IFERROR(_xlfn.XLOOKUP($D10,USA_Air!$C:$C,USA_Air!AO:AO),0)+IFERROR(_xlfn.XLOOKUP($D10,USA_Amazon_Air!$C:$C,USA_Amazon_Air!AO:AO),0)+IFERROR(_xlfn.XLOOKUP($D10,UK_Order!$C:$C,UK_Order!AO:AO),0)+IFERROR(_xlfn.XLOOKUP($D10,MENA_Order!$C:$C,MENA_Order!AO:AO),0)+IFERROR(_xlfn.XLOOKUP($D10,Amazon_USA_Sea!$C:$C,Amazon_USA_Sea!AH:AH),0)</f>
        <v>8</v>
      </c>
      <c r="AK10" s="94">
        <f>IFERROR(_xlfn.XLOOKUP($D10,Domestic!$C:$C,Domestic!AS:AS),0)+IFERROR(_xlfn.XLOOKUP($D10,ROW_Manjari!$C:$C,ROW_Manjari!AS:AS),0)+IFERROR(_xlfn.XLOOKUP($D10,USA_Sea!$C:$C,USA_Sea!AS:AS),0)+IFERROR(_xlfn.XLOOKUP($D10,USA_Air!$C:$C,USA_Air!AS:AS),0)+IFERROR(_xlfn.XLOOKUP($D10,USA_Amazon_Air!$C:$C,USA_Amazon_Air!AS:AS),0)+IFERROR(_xlfn.XLOOKUP($D10,UK_Order!$C:$C,UK_Order!AS:AS),0)+IFERROR(_xlfn.XLOOKUP($D10,MENA_Order!$C:$C,MENA_Order!AS:AS),0)+IFERROR(_xlfn.XLOOKUP($D10,Amazon_USA_Sea!$C:$C,Amazon_USA_Sea!AL:AL),0)</f>
        <v>0</v>
      </c>
      <c r="AL10" s="94">
        <f>IFERROR(_xlfn.XLOOKUP($D10,Domestic!$C:$C,Domestic!AT:AT),0)+IFERROR(_xlfn.XLOOKUP($D10,ROW_Manjari!$C:$C,ROW_Manjari!AT:AT),0)+IFERROR(_xlfn.XLOOKUP($D10,USA_Sea!$C:$C,USA_Sea!AT:AT),0)+IFERROR(_xlfn.XLOOKUP($D10,USA_Air!$C:$C,USA_Air!AT:AT),0)+IFERROR(_xlfn.XLOOKUP($D10,USA_Amazon_Air!$C:$C,USA_Amazon_Air!AT:AT),0)+IFERROR(_xlfn.XLOOKUP($D10,UK_Order!$C:$C,UK_Order!AT:AT),0)+IFERROR(_xlfn.XLOOKUP($D10,MENA_Order!$C:$C,MENA_Order!AT:AT),0)+IFERROR(_xlfn.XLOOKUP($D10,Amazon_USA_Sea!$C:$C,Amazon_USA_Sea!AM:AM),0)</f>
        <v>0</v>
      </c>
      <c r="AM10" s="94">
        <f>IFERROR(_xlfn.XLOOKUP($D10,Domestic!$C:$C,Domestic!AU:AU),0)+IFERROR(_xlfn.XLOOKUP($D10,ROW_Manjari!$C:$C,ROW_Manjari!AU:AU),0)+IFERROR(_xlfn.XLOOKUP($D10,USA_Sea!$C:$C,USA_Sea!AU:AU),0)+IFERROR(_xlfn.XLOOKUP($D10,USA_Air!$C:$C,USA_Air!AU:AU),0)+IFERROR(_xlfn.XLOOKUP($D10,USA_Amazon_Air!$C:$C,USA_Amazon_Air!AU:AU),0)+IFERROR(_xlfn.XLOOKUP($D10,UK_Order!$C:$C,UK_Order!AU:AU),0)+IFERROR(_xlfn.XLOOKUP($D10,MENA_Order!$C:$C,MENA_Order!AU:AU),0)+IFERROR(_xlfn.XLOOKUP($D10,Amazon_USA_Sea!$C:$C,Amazon_USA_Sea!AN:AN),0)</f>
        <v>0</v>
      </c>
      <c r="AN10" s="94">
        <f>IFERROR(_xlfn.XLOOKUP($D10,Domestic!$C:$C,Domestic!AV:AV),0)+IFERROR(_xlfn.XLOOKUP($D10,ROW_Manjari!$C:$C,ROW_Manjari!AV:AV),0)+IFERROR(_xlfn.XLOOKUP($D10,USA_Sea!$C:$C,USA_Sea!AV:AV),0)+IFERROR(_xlfn.XLOOKUP($D10,USA_Air!$C:$C,USA_Air!AV:AV),0)+IFERROR(_xlfn.XLOOKUP($D10,USA_Amazon_Air!$C:$C,USA_Amazon_Air!AV:AV),0)+IFERROR(_xlfn.XLOOKUP($D10,UK_Order!$C:$C,UK_Order!AV:AV),0)+IFERROR(_xlfn.XLOOKUP($D10,MENA_Order!$C:$C,MENA_Order!AV:AV),0)+IFERROR(_xlfn.XLOOKUP($D10,Amazon_USA_Sea!$C:$C,Amazon_USA_Sea!AO:AO),0)</f>
        <v>0</v>
      </c>
      <c r="AO10" s="94">
        <f>IFERROR(_xlfn.XLOOKUP($D10,Domestic!$C:$C,Domestic!AW:AW),0)+IFERROR(_xlfn.XLOOKUP($D10,ROW_Manjari!$C:$C,ROW_Manjari!AW:AW),0)+IFERROR(_xlfn.XLOOKUP($D10,USA_Sea!$C:$C,USA_Sea!AW:AW),0)+IFERROR(_xlfn.XLOOKUP($D10,USA_Air!$C:$C,USA_Air!AW:AW),0)+IFERROR(_xlfn.XLOOKUP($D10,USA_Amazon_Air!$C:$C,USA_Amazon_Air!AW:AW),0)+IFERROR(_xlfn.XLOOKUP($D10,UK_Order!$C:$C,UK_Order!AW:AW),0)+IFERROR(_xlfn.XLOOKUP($D10,MENA_Order!$C:$C,MENA_Order!AW:AW),0)+IFERROR(_xlfn.XLOOKUP($D10,Amazon_USA_Sea!$C:$C,Amazon_USA_Sea!AP:AP),0)</f>
        <v>0</v>
      </c>
      <c r="AP10" s="94">
        <f>IFERROR(_xlfn.XLOOKUP($D10,Domestic!$C:$C,Domestic!AX:AX),0)+IFERROR(_xlfn.XLOOKUP($D10,ROW_Manjari!$C:$C,ROW_Manjari!AX:AX),0)+IFERROR(_xlfn.XLOOKUP($D10,USA_Sea!$C:$C,USA_Sea!AX:AX),0)+IFERROR(_xlfn.XLOOKUP($D10,USA_Air!$C:$C,USA_Air!AX:AX),0)+IFERROR(_xlfn.XLOOKUP($D10,USA_Amazon_Air!$C:$C,USA_Amazon_Air!AX:AX),0)+IFERROR(_xlfn.XLOOKUP($D10,UK_Order!$C:$C,UK_Order!AX:AX),0)+IFERROR(_xlfn.XLOOKUP($D10,MENA_Order!$C:$C,MENA_Order!AX:AX),0)+IFERROR(_xlfn.XLOOKUP($D10,Amazon_USA_Sea!$C:$C,Amazon_USA_Sea!AQ:AQ),0)</f>
        <v>0</v>
      </c>
      <c r="AQ10" s="94">
        <f>IFERROR(_xlfn.XLOOKUP($D10,Domestic!$C:$C,Domestic!AY:AY),0)+IFERROR(_xlfn.XLOOKUP($D10,ROW_Manjari!$C:$C,ROW_Manjari!AY:AY),0)+IFERROR(_xlfn.XLOOKUP($D10,USA_Sea!$C:$C,USA_Sea!AY:AY),0)+IFERROR(_xlfn.XLOOKUP($D10,USA_Air!$C:$C,USA_Air!AY:AY),0)+IFERROR(_xlfn.XLOOKUP($D10,USA_Amazon_Air!$C:$C,USA_Amazon_Air!AY:AY),0)+IFERROR(_xlfn.XLOOKUP($D10,UK_Order!$C:$C,UK_Order!AY:AY),0)+IFERROR(_xlfn.XLOOKUP($D10,MENA_Order!$C:$C,MENA_Order!AY:AY),0)+IFERROR(_xlfn.XLOOKUP($D10,Amazon_USA_Sea!$C:$C,Amazon_USA_Sea!AR:AR),0)</f>
        <v>0</v>
      </c>
      <c r="AR10" s="94">
        <f>IFERROR(_xlfn.XLOOKUP($D10,Domestic!$C:$C,Domestic!AZ:AZ),0)+IFERROR(_xlfn.XLOOKUP($D10,ROW_Manjari!$C:$C,ROW_Manjari!AZ:AZ),0)+IFERROR(_xlfn.XLOOKUP($D10,USA_Sea!$C:$C,USA_Sea!AZ:AZ),0)+IFERROR(_xlfn.XLOOKUP($D10,USA_Air!$C:$C,USA_Air!AZ:AZ),0)+IFERROR(_xlfn.XLOOKUP($D10,USA_Amazon_Air!$C:$C,USA_Amazon_Air!AZ:AZ),0)+IFERROR(_xlfn.XLOOKUP($D10,UK_Order!$C:$C,UK_Order!AZ:AZ),0)+IFERROR(_xlfn.XLOOKUP($D10,MENA_Order!$C:$C,MENA_Order!AZ:AZ),0)+IFERROR(_xlfn.XLOOKUP($D10,Amazon_USA_Sea!$C:$C,Amazon_USA_Sea!AS:AS),0)</f>
        <v>0</v>
      </c>
      <c r="AS10" s="95">
        <v>0</v>
      </c>
      <c r="AT10" s="96">
        <f t="shared" si="0"/>
        <v>295</v>
      </c>
      <c r="AU10" s="97">
        <f t="shared" si="1"/>
        <v>295</v>
      </c>
      <c r="AV10" s="98" t="e">
        <f t="shared" si="2"/>
        <v>#VALUE!</v>
      </c>
      <c r="AW10" s="99" t="e">
        <f t="shared" si="3"/>
        <v>#VALUE!</v>
      </c>
      <c r="AX10" s="100" t="str">
        <f t="shared" si="4"/>
        <v/>
      </c>
      <c r="AY10" s="114" t="s">
        <v>57</v>
      </c>
      <c r="AZ10">
        <f>_xlfn.XLOOKUP(D10,Raw_Data!A:A,Raw_Data!B:B)</f>
        <v>104</v>
      </c>
      <c r="BA10" s="102">
        <f t="shared" si="5"/>
        <v>0</v>
      </c>
      <c r="BB10" s="103">
        <f>IF(BA10="","",IF(BA10&lt;=5,10,IF(BA10&lt;=10,7,IF(BA10&lt;=20,5,3))))</f>
        <v>10</v>
      </c>
      <c r="BC10" s="104" t="str">
        <f t="shared" si="6"/>
        <v>P3 – Normal</v>
      </c>
      <c r="BD10"/>
    </row>
    <row r="11" spans="1:57" ht="13">
      <c r="A11" s="105">
        <v>9</v>
      </c>
      <c r="B11" s="106" t="s">
        <v>36</v>
      </c>
      <c r="C11" s="106" t="s">
        <v>46</v>
      </c>
      <c r="D11" s="115" t="s">
        <v>58</v>
      </c>
      <c r="E11" s="116" t="s">
        <v>59</v>
      </c>
      <c r="F11" s="117">
        <v>0.91</v>
      </c>
      <c r="G11" s="110">
        <f>IFERROR(_xlfn.XLOOKUP(D11,Projection_!A:A,Projection_!K:K),"")</f>
        <v>0</v>
      </c>
      <c r="H11" s="111">
        <f>IFERROR(_xlfn.XLOOKUP(D11,Projection_!A:A,Projection_!L:L),"")</f>
        <v>21</v>
      </c>
      <c r="I11" s="111">
        <f>IFERROR(_xlfn.XLOOKUP(D11,Projection_!A:A,Projection_!M:M),"")</f>
        <v>0</v>
      </c>
      <c r="J11" s="111">
        <f>IFERROR(_xlfn.XLOOKUP(D11,Projection_!A:A,Projection_!N:N),"")</f>
        <v>0</v>
      </c>
      <c r="K11" s="111">
        <f>IFERROR(_xlfn.XLOOKUP(D11,Projection_!A:A,Projection_!O:O),"")</f>
        <v>366</v>
      </c>
      <c r="L11" s="111">
        <f>IFERROR(_xlfn.XLOOKUP(D11,Projection_!A:A,Projection_!P:P),"")</f>
        <v>0</v>
      </c>
      <c r="M11" s="111">
        <f>IFERROR(_xlfn.XLOOKUP(D11,Projection_!A:A,Projection_!Q:Q),"")</f>
        <v>0</v>
      </c>
      <c r="N11" s="112">
        <f>IFERROR(_xlfn.XLOOKUP(D11,Projection_!A:A,Projection_!R:R),"")</f>
        <v>0</v>
      </c>
      <c r="O11" s="113">
        <f>IFERROR(_xlfn.XLOOKUP(D11,Projection_!A:A,Projection_!T:T),"")</f>
        <v>387</v>
      </c>
      <c r="P11" s="91">
        <f>IFERROR(_xlfn.XLOOKUP($D11,Domestic!$C:$C,Domestic!O:O),0)+IFERROR(_xlfn.XLOOKUP($D11,ROW_Manjari!$C:$C,ROW_Manjari!O:O),0)+IFERROR(_xlfn.XLOOKUP($D11,USA_Sea!$C:$C,USA_Sea!O:O),0)+IFERROR(_xlfn.XLOOKUP($D11,USA_Air!$C:$C,USA_Air!O:O),0)+IFERROR(_xlfn.XLOOKUP($D11,USA_Amazon_Air!$C:$C,USA_Amazon_Air!O:O),0)+IFERROR(_xlfn.XLOOKUP($D11,UK_Order!$C:$C,UK_Order!O:O),0)+IFERROR(_xlfn.XLOOKUP($D11,MENA_Order!$C:$C,MENA_Order!O:O),0)+IFERROR(_xlfn.XLOOKUP($D11,Amazon_USA_Sea!$C:$C,Amazon_USA_Sea!H:H),0)</f>
        <v>0</v>
      </c>
      <c r="Q11" s="91">
        <f>IFERROR(_xlfn.XLOOKUP($D11,Domestic!$C:$C,Domestic!P:P),0)+IFERROR(_xlfn.XLOOKUP($D11,ROW_Manjari!$C:$C,ROW_Manjari!P:P),0)+IFERROR(_xlfn.XLOOKUP($D11,USA_Sea!$C:$C,USA_Sea!P:P),0)+IFERROR(_xlfn.XLOOKUP($D11,USA_Air!$C:$C,USA_Air!P:P),0)+IFERROR(_xlfn.XLOOKUP($D11,USA_Amazon_Air!$C:$C,USA_Amazon_Air!P:P),0)+IFERROR(_xlfn.XLOOKUP($D11,UK_Order!$C:$C,UK_Order!P:P),0)+IFERROR(_xlfn.XLOOKUP($D11,MENA_Order!$C:$C,MENA_Order!P:P),0)+IFERROR(_xlfn.XLOOKUP($D11,Amazon_USA_Sea!$C:$C,Amazon_USA_Sea!I:I),0)</f>
        <v>0</v>
      </c>
      <c r="R11" s="91">
        <f>IFERROR(_xlfn.XLOOKUP($D11,Domestic!$C:$C,Domestic!Q:Q),0)+IFERROR(_xlfn.XLOOKUP($D11,ROW_Manjari!$C:$C,ROW_Manjari!Q:Q),0)+IFERROR(_xlfn.XLOOKUP($D11,USA_Sea!$C:$C,USA_Sea!Q:Q),0)+IFERROR(_xlfn.XLOOKUP($D11,USA_Air!$C:$C,USA_Air!Q:Q),0)+IFERROR(_xlfn.XLOOKUP($D11,USA_Amazon_Air!$C:$C,USA_Amazon_Air!Q:Q),0)+IFERROR(_xlfn.XLOOKUP($D11,UK_Order!$C:$C,UK_Order!Q:Q),0)+IFERROR(_xlfn.XLOOKUP($D11,MENA_Order!$C:$C,MENA_Order!Q:Q),0)+IFERROR(_xlfn.XLOOKUP($D11,Amazon_USA_Sea!$C:$C,Amazon_USA_Sea!J:J),0)</f>
        <v>0</v>
      </c>
      <c r="S11" s="91">
        <f>IFERROR(_xlfn.XLOOKUP($D11,Domestic!$C:$C,Domestic!R:R),0)+IFERROR(_xlfn.XLOOKUP($D11,ROW_Manjari!$C:$C,ROW_Manjari!R:R),0)+IFERROR(_xlfn.XLOOKUP($D11,USA_Sea!$C:$C,USA_Sea!R:R),0)+IFERROR(_xlfn.XLOOKUP($D11,USA_Air!$C:$C,USA_Air!R:R),0)+IFERROR(_xlfn.XLOOKUP($D11,USA_Amazon_Air!$C:$C,USA_Amazon_Air!R:R),0)+IFERROR(_xlfn.XLOOKUP($D11,UK_Order!$C:$C,UK_Order!R:R),0)+IFERROR(_xlfn.XLOOKUP($D11,MENA_Order!$C:$C,MENA_Order!R:R),0)+IFERROR(_xlfn.XLOOKUP($D11,Amazon_USA_Sea!$C:$C,Amazon_USA_Sea!K:K),0)</f>
        <v>0</v>
      </c>
      <c r="T11" s="91">
        <f>IFERROR(_xlfn.XLOOKUP($D11,Domestic!$C:$C,Domestic!S:S),0)+IFERROR(_xlfn.XLOOKUP($D11,ROW_Manjari!$C:$C,ROW_Manjari!S:S),0)+IFERROR(_xlfn.XLOOKUP($D11,USA_Sea!$C:$C,USA_Sea!S:S),0)+IFERROR(_xlfn.XLOOKUP($D11,USA_Air!$C:$C,USA_Air!S:S),0)+IFERROR(_xlfn.XLOOKUP($D11,USA_Amazon_Air!$C:$C,USA_Amazon_Air!S:S),0)+IFERROR(_xlfn.XLOOKUP($D11,UK_Order!$C:$C,UK_Order!S:S),0)+IFERROR(_xlfn.XLOOKUP($D11,MENA_Order!$C:$C,MENA_Order!S:S),0)+IFERROR(_xlfn.XLOOKUP($D11,Amazon_USA_Sea!$C:$C,Amazon_USA_Sea!L:L),0)</f>
        <v>0</v>
      </c>
      <c r="U11" s="91">
        <f>IFERROR(_xlfn.XLOOKUP($D11,Domestic!$C:$C,Domestic!T:T),0)+IFERROR(_xlfn.XLOOKUP($D11,ROW_Manjari!$C:$C,ROW_Manjari!T:T),0)+IFERROR(_xlfn.XLOOKUP($D11,USA_Sea!$C:$C,USA_Sea!T:T),0)+IFERROR(_xlfn.XLOOKUP($D11,USA_Air!$C:$C,USA_Air!T:T),0)+IFERROR(_xlfn.XLOOKUP($D11,USA_Amazon_Air!$C:$C,USA_Amazon_Air!T:T),0)+IFERROR(_xlfn.XLOOKUP($D11,UK_Order!$C:$C,UK_Order!T:T),0)+IFERROR(_xlfn.XLOOKUP($D11,MENA_Order!$C:$C,MENA_Order!T:T),0)+IFERROR(_xlfn.XLOOKUP($D11,Amazon_USA_Sea!$C:$C,Amazon_USA_Sea!M:M),0)</f>
        <v>0</v>
      </c>
      <c r="V11" s="91">
        <f>IFERROR(_xlfn.XLOOKUP($D11,Domestic!$C:$C,Domestic!U:U),0)+IFERROR(_xlfn.XLOOKUP($D11,ROW_Manjari!$C:$C,ROW_Manjari!U:U),0)+IFERROR(_xlfn.XLOOKUP($D11,USA_Sea!$C:$C,USA_Sea!U:U),0)+IFERROR(_xlfn.XLOOKUP($D11,USA_Air!$C:$C,USA_Air!U:U),0)+IFERROR(_xlfn.XLOOKUP($D11,USA_Amazon_Air!$C:$C,USA_Amazon_Air!U:U),0)+IFERROR(_xlfn.XLOOKUP($D11,UK_Order!$C:$C,UK_Order!U:U),0)+IFERROR(_xlfn.XLOOKUP($D11,MENA_Order!$C:$C,MENA_Order!U:U),0)+IFERROR(_xlfn.XLOOKUP($D11,Amazon_USA_Sea!$C:$C,Amazon_USA_Sea!N:N),0)</f>
        <v>0</v>
      </c>
      <c r="W11" s="92">
        <f>IFERROR(_xlfn.XLOOKUP($D11,Domestic!$C:$C,Domestic!Y:Y),0)+IFERROR(_xlfn.XLOOKUP($D11,ROW_Manjari!$C:$C,ROW_Manjari!Y:Y),0)+IFERROR(_xlfn.XLOOKUP($D11,USA_Sea!$C:$C,USA_Sea!Y:Y),0)+IFERROR(_xlfn.XLOOKUP($D11,USA_Air!$C:$C,USA_Air!Y:Y),0)+IFERROR(_xlfn.XLOOKUP($D11,USA_Amazon_Air!$C:$C,USA_Amazon_Air!Y:Y),0)+IFERROR(_xlfn.XLOOKUP($D11,UK_Order!$C:$C,UK_Order!Y:Y),0)+IFERROR(_xlfn.XLOOKUP($D11,MENA_Order!$C:$C,MENA_Order!Y:Y),0)+IFERROR(_xlfn.XLOOKUP($D11,Amazon_USA_Sea!$C:$C,Amazon_USA_Sea!R:R),0)</f>
        <v>0</v>
      </c>
      <c r="X11" s="92">
        <f>IFERROR(_xlfn.XLOOKUP($D11,Domestic!$C:$C,Domestic!Z:Z),0)+IFERROR(_xlfn.XLOOKUP($D11,ROW_Manjari!$C:$C,ROW_Manjari!Z:Z),0)+IFERROR(_xlfn.XLOOKUP($D11,USA_Sea!$C:$C,USA_Sea!Z:Z),0)+IFERROR(_xlfn.XLOOKUP($D11,USA_Air!$C:$C,USA_Air!Z:Z),0)+IFERROR(_xlfn.XLOOKUP($D11,USA_Amazon_Air!$C:$C,USA_Amazon_Air!Z:Z),0)+IFERROR(_xlfn.XLOOKUP($D11,UK_Order!$C:$C,UK_Order!Z:Z),0)+IFERROR(_xlfn.XLOOKUP($D11,MENA_Order!$C:$C,MENA_Order!Z:Z),0)+IFERROR(_xlfn.XLOOKUP($D11,Amazon_USA_Sea!$C:$C,Amazon_USA_Sea!S:S),0)</f>
        <v>0</v>
      </c>
      <c r="Y11" s="92">
        <f>IFERROR(_xlfn.XLOOKUP($D11,Domestic!$C:$C,Domestic!AA:AA),0)+IFERROR(_xlfn.XLOOKUP($D11,ROW_Manjari!$C:$C,ROW_Manjari!AA:AA),0)+IFERROR(_xlfn.XLOOKUP($D11,USA_Sea!$C:$C,USA_Sea!AA:AA),0)+IFERROR(_xlfn.XLOOKUP($D11,USA_Air!$C:$C,USA_Air!AA:AA),0)+IFERROR(_xlfn.XLOOKUP($D11,USA_Amazon_Air!$C:$C,USA_Amazon_Air!AA:AA),0)+IFERROR(_xlfn.XLOOKUP($D11,UK_Order!$C:$C,UK_Order!AA:AA),0)+IFERROR(_xlfn.XLOOKUP($D11,MENA_Order!$C:$C,MENA_Order!AA:AA),0)+IFERROR(_xlfn.XLOOKUP($D11,Amazon_USA_Sea!$C:$C,Amazon_USA_Sea!T:T),0)</f>
        <v>0</v>
      </c>
      <c r="Z11" s="92">
        <f>IFERROR(_xlfn.XLOOKUP($D11,Domestic!$C:$C,Domestic!AB:AB),0)+IFERROR(_xlfn.XLOOKUP($D11,ROW_Manjari!$C:$C,ROW_Manjari!AB:AB),0)+IFERROR(_xlfn.XLOOKUP($D11,USA_Sea!$C:$C,USA_Sea!AB:AB),0)+IFERROR(_xlfn.XLOOKUP($D11,USA_Air!$C:$C,USA_Air!AB:AB),0)+IFERROR(_xlfn.XLOOKUP($D11,USA_Amazon_Air!$C:$C,USA_Amazon_Air!AB:AB),0)+IFERROR(_xlfn.XLOOKUP($D11,UK_Order!$C:$C,UK_Order!AB:AB),0)+IFERROR(_xlfn.XLOOKUP($D11,MENA_Order!$C:$C,MENA_Order!AB:AB),0)+IFERROR(_xlfn.XLOOKUP($D11,Amazon_USA_Sea!$C:$C,Amazon_USA_Sea!U:U),0)</f>
        <v>0</v>
      </c>
      <c r="AA11" s="92">
        <f>IFERROR(_xlfn.XLOOKUP($D11,Domestic!$C:$C,Domestic!AC:AC),0)+IFERROR(_xlfn.XLOOKUP($D11,ROW_Manjari!$C:$C,ROW_Manjari!AC:AC),0)+IFERROR(_xlfn.XLOOKUP($D11,USA_Sea!$C:$C,USA_Sea!AC:AC),0)+IFERROR(_xlfn.XLOOKUP($D11,USA_Air!$C:$C,USA_Air!AC:AC),0)+IFERROR(_xlfn.XLOOKUP($D11,USA_Amazon_Air!$C:$C,USA_Amazon_Air!AC:AC),0)+IFERROR(_xlfn.XLOOKUP($D11,UK_Order!$C:$C,UK_Order!AC:AC),0)+IFERROR(_xlfn.XLOOKUP($D11,MENA_Order!$C:$C,MENA_Order!AC:AC),0)+IFERROR(_xlfn.XLOOKUP($D11,Amazon_USA_Sea!$C:$C,Amazon_USA_Sea!V:V),0)</f>
        <v>0</v>
      </c>
      <c r="AB11" s="92">
        <f>IFERROR(_xlfn.XLOOKUP($D11,Domestic!$C:$C,Domestic!AD:AD),0)+IFERROR(_xlfn.XLOOKUP($D11,ROW_Manjari!$C:$C,ROW_Manjari!AD:AD),0)+IFERROR(_xlfn.XLOOKUP($D11,USA_Sea!$C:$C,USA_Sea!AD:AD),0)+IFERROR(_xlfn.XLOOKUP($D11,USA_Air!$C:$C,USA_Air!AD:AD),0)+IFERROR(_xlfn.XLOOKUP($D11,USA_Amazon_Air!$C:$C,USA_Amazon_Air!AD:AD),0)+IFERROR(_xlfn.XLOOKUP($D11,UK_Order!$C:$C,UK_Order!AD:AD),0)+IFERROR(_xlfn.XLOOKUP($D11,MENA_Order!$C:$C,MENA_Order!AD:AD),0)+IFERROR(_xlfn.XLOOKUP($D11,Amazon_USA_Sea!$C:$C,Amazon_USA_Sea!W:W),0)</f>
        <v>0</v>
      </c>
      <c r="AC11" s="92">
        <f>IFERROR(_xlfn.XLOOKUP($D11,Domestic!$C:$C,Domestic!AE:AE),0)+IFERROR(_xlfn.XLOOKUP($D11,ROW_Manjari!$C:$C,ROW_Manjari!AE:AE),0)+IFERROR(_xlfn.XLOOKUP($D11,USA_Sea!$C:$C,USA_Sea!AE:AE),0)+IFERROR(_xlfn.XLOOKUP($D11,USA_Air!$C:$C,USA_Air!AE:AE),0)+IFERROR(_xlfn.XLOOKUP($D11,USA_Amazon_Air!$C:$C,USA_Amazon_Air!AE:AE),0)+IFERROR(_xlfn.XLOOKUP($D11,UK_Order!$C:$C,UK_Order!AE:AE),0)+IFERROR(_xlfn.XLOOKUP($D11,MENA_Order!$C:$C,MENA_Order!AE:AE),0)+IFERROR(_xlfn.XLOOKUP($D11,Amazon_USA_Sea!$C:$C,Amazon_USA_Sea!X:X),0)</f>
        <v>0</v>
      </c>
      <c r="AD11" s="93">
        <f>IFERROR(_xlfn.XLOOKUP($D11,Domestic!$C:$C,Domestic!AI:AI),0)+IFERROR(_xlfn.XLOOKUP($D11,ROW_Manjari!$C:$C,ROW_Manjari!AI:AI),0)+IFERROR(_xlfn.XLOOKUP($D11,USA_Sea!$C:$C,USA_Sea!AI:AI),0)+IFERROR(_xlfn.XLOOKUP($D11,USA_Air!$C:$C,USA_Air!AI:AI),0)+IFERROR(_xlfn.XLOOKUP($D11,USA_Amazon_Air!$C:$C,USA_Amazon_Air!AI:AI),0)+IFERROR(_xlfn.XLOOKUP($D11,UK_Order!$C:$C,UK_Order!AI:AI),0)+IFERROR(_xlfn.XLOOKUP($D11,MENA_Order!$C:$C,MENA_Order!AI:AI),0)+IFERROR(_xlfn.XLOOKUP($D11,Amazon_USA_Sea!$C:$C,Amazon_USA_Sea!AB:AB),0)</f>
        <v>0</v>
      </c>
      <c r="AE11" s="93">
        <f>IFERROR(_xlfn.XLOOKUP($D11,Domestic!$C:$C,Domestic!AJ:AJ),0)+IFERROR(_xlfn.XLOOKUP($D11,ROW_Manjari!$C:$C,ROW_Manjari!AJ:AJ),0)+IFERROR(_xlfn.XLOOKUP($D11,USA_Sea!$C:$C,USA_Sea!AJ:AJ),0)+IFERROR(_xlfn.XLOOKUP($D11,USA_Air!$C:$C,USA_Air!AJ:AJ),0)+IFERROR(_xlfn.XLOOKUP($D11,USA_Amazon_Air!$C:$C,USA_Amazon_Air!AJ:AJ),0)+IFERROR(_xlfn.XLOOKUP($D11,UK_Order!$C:$C,UK_Order!AJ:AJ),0)+IFERROR(_xlfn.XLOOKUP($D11,MENA_Order!$C:$C,MENA_Order!AJ:AJ),0)+IFERROR(_xlfn.XLOOKUP($D11,Amazon_USA_Sea!$C:$C,Amazon_USA_Sea!AC:AC),0)</f>
        <v>0</v>
      </c>
      <c r="AF11" s="93">
        <f>IFERROR(_xlfn.XLOOKUP($D11,Domestic!$C:$C,Domestic!AK:AK),0)+IFERROR(_xlfn.XLOOKUP($D11,ROW_Manjari!$C:$C,ROW_Manjari!AK:AK),0)+IFERROR(_xlfn.XLOOKUP($D11,USA_Sea!$C:$C,USA_Sea!AK:AK),0)+IFERROR(_xlfn.XLOOKUP($D11,USA_Air!$C:$C,USA_Air!AK:AK),0)+IFERROR(_xlfn.XLOOKUP($D11,USA_Amazon_Air!$C:$C,USA_Amazon_Air!AK:AK),0)+IFERROR(_xlfn.XLOOKUP($D11,UK_Order!$C:$C,UK_Order!AK:AK),0)+IFERROR(_xlfn.XLOOKUP($D11,MENA_Order!$C:$C,MENA_Order!AK:AK),0)+IFERROR(_xlfn.XLOOKUP($D11,Amazon_USA_Sea!$C:$C,Amazon_USA_Sea!AD:AD),0)</f>
        <v>0</v>
      </c>
      <c r="AG11" s="93">
        <f>IFERROR(_xlfn.XLOOKUP($D11,Domestic!$C:$C,Domestic!AL:AL),0)+IFERROR(_xlfn.XLOOKUP($D11,ROW_Manjari!$C:$C,ROW_Manjari!AL:AL),0)+IFERROR(_xlfn.XLOOKUP($D11,USA_Sea!$C:$C,USA_Sea!AL:AL),0)+IFERROR(_xlfn.XLOOKUP($D11,USA_Air!$C:$C,USA_Air!AL:AL),0)+IFERROR(_xlfn.XLOOKUP($D11,USA_Amazon_Air!$C:$C,USA_Amazon_Air!AL:AL),0)+IFERROR(_xlfn.XLOOKUP($D11,UK_Order!$C:$C,UK_Order!AL:AL),0)+IFERROR(_xlfn.XLOOKUP($D11,MENA_Order!$C:$C,MENA_Order!AL:AL),0)+IFERROR(_xlfn.XLOOKUP($D11,Amazon_USA_Sea!$C:$C,Amazon_USA_Sea!AE:AE),0)</f>
        <v>0</v>
      </c>
      <c r="AH11" s="93">
        <f>IFERROR(_xlfn.XLOOKUP($D11,Domestic!$C:$C,Domestic!AM:AM),0)+IFERROR(_xlfn.XLOOKUP($D11,ROW_Manjari!$C:$C,ROW_Manjari!AM:AM),0)+IFERROR(_xlfn.XLOOKUP($D11,USA_Sea!$C:$C,USA_Sea!AM:AM),0)+IFERROR(_xlfn.XLOOKUP($D11,USA_Air!$C:$C,USA_Air!AM:AM),0)+IFERROR(_xlfn.XLOOKUP($D11,USA_Amazon_Air!$C:$C,USA_Amazon_Air!AM:AM),0)+IFERROR(_xlfn.XLOOKUP($D11,UK_Order!$C:$C,UK_Order!AM:AM),0)+IFERROR(_xlfn.XLOOKUP($D11,MENA_Order!$C:$C,MENA_Order!AM:AM),0)+IFERROR(_xlfn.XLOOKUP($D11,Amazon_USA_Sea!$C:$C,Amazon_USA_Sea!AF:AF),0)</f>
        <v>0</v>
      </c>
      <c r="AI11" s="93">
        <f>IFERROR(_xlfn.XLOOKUP($D11,Domestic!$C:$C,Domestic!AN:AN),0)+IFERROR(_xlfn.XLOOKUP($D11,ROW_Manjari!$C:$C,ROW_Manjari!AN:AN),0)+IFERROR(_xlfn.XLOOKUP($D11,USA_Sea!$C:$C,USA_Sea!AN:AN),0)+IFERROR(_xlfn.XLOOKUP($D11,USA_Air!$C:$C,USA_Air!AN:AN),0)+IFERROR(_xlfn.XLOOKUP($D11,USA_Amazon_Air!$C:$C,USA_Amazon_Air!AN:AN),0)+IFERROR(_xlfn.XLOOKUP($D11,UK_Order!$C:$C,UK_Order!AN:AN),0)+IFERROR(_xlfn.XLOOKUP($D11,MENA_Order!$C:$C,MENA_Order!AN:AN),0)+IFERROR(_xlfn.XLOOKUP($D11,Amazon_USA_Sea!$C:$C,Amazon_USA_Sea!AG:AG),0)</f>
        <v>0</v>
      </c>
      <c r="AJ11" s="93">
        <f>IFERROR(_xlfn.XLOOKUP($D11,Domestic!$C:$C,Domestic!AO:AO),0)+IFERROR(_xlfn.XLOOKUP($D11,ROW_Manjari!$C:$C,ROW_Manjari!AO:AO),0)+IFERROR(_xlfn.XLOOKUP($D11,USA_Sea!$C:$C,USA_Sea!AO:AO),0)+IFERROR(_xlfn.XLOOKUP($D11,USA_Air!$C:$C,USA_Air!AO:AO),0)+IFERROR(_xlfn.XLOOKUP($D11,USA_Amazon_Air!$C:$C,USA_Amazon_Air!AO:AO),0)+IFERROR(_xlfn.XLOOKUP($D11,UK_Order!$C:$C,UK_Order!AO:AO),0)+IFERROR(_xlfn.XLOOKUP($D11,MENA_Order!$C:$C,MENA_Order!AO:AO),0)+IFERROR(_xlfn.XLOOKUP($D11,Amazon_USA_Sea!$C:$C,Amazon_USA_Sea!AH:AH),0)</f>
        <v>0</v>
      </c>
      <c r="AK11" s="94">
        <f>IFERROR(_xlfn.XLOOKUP($D11,Domestic!$C:$C,Domestic!AS:AS),0)+IFERROR(_xlfn.XLOOKUP($D11,ROW_Manjari!$C:$C,ROW_Manjari!AS:AS),0)+IFERROR(_xlfn.XLOOKUP($D11,USA_Sea!$C:$C,USA_Sea!AS:AS),0)+IFERROR(_xlfn.XLOOKUP($D11,USA_Air!$C:$C,USA_Air!AS:AS),0)+IFERROR(_xlfn.XLOOKUP($D11,USA_Amazon_Air!$C:$C,USA_Amazon_Air!AS:AS),0)+IFERROR(_xlfn.XLOOKUP($D11,UK_Order!$C:$C,UK_Order!AS:AS),0)+IFERROR(_xlfn.XLOOKUP($D11,MENA_Order!$C:$C,MENA_Order!AS:AS),0)+IFERROR(_xlfn.XLOOKUP($D11,Amazon_USA_Sea!$C:$C,Amazon_USA_Sea!AL:AL),0)</f>
        <v>0</v>
      </c>
      <c r="AL11" s="94">
        <f>IFERROR(_xlfn.XLOOKUP($D11,Domestic!$C:$C,Domestic!AT:AT),0)+IFERROR(_xlfn.XLOOKUP($D11,ROW_Manjari!$C:$C,ROW_Manjari!AT:AT),0)+IFERROR(_xlfn.XLOOKUP($D11,USA_Sea!$C:$C,USA_Sea!AT:AT),0)+IFERROR(_xlfn.XLOOKUP($D11,USA_Air!$C:$C,USA_Air!AT:AT),0)+IFERROR(_xlfn.XLOOKUP($D11,USA_Amazon_Air!$C:$C,USA_Amazon_Air!AT:AT),0)+IFERROR(_xlfn.XLOOKUP($D11,UK_Order!$C:$C,UK_Order!AT:AT),0)+IFERROR(_xlfn.XLOOKUP($D11,MENA_Order!$C:$C,MENA_Order!AT:AT),0)+IFERROR(_xlfn.XLOOKUP($D11,Amazon_USA_Sea!$C:$C,Amazon_USA_Sea!AM:AM),0)</f>
        <v>0</v>
      </c>
      <c r="AM11" s="94">
        <f>IFERROR(_xlfn.XLOOKUP($D11,Domestic!$C:$C,Domestic!AU:AU),0)+IFERROR(_xlfn.XLOOKUP($D11,ROW_Manjari!$C:$C,ROW_Manjari!AU:AU),0)+IFERROR(_xlfn.XLOOKUP($D11,USA_Sea!$C:$C,USA_Sea!AU:AU),0)+IFERROR(_xlfn.XLOOKUP($D11,USA_Air!$C:$C,USA_Air!AU:AU),0)+IFERROR(_xlfn.XLOOKUP($D11,USA_Amazon_Air!$C:$C,USA_Amazon_Air!AU:AU),0)+IFERROR(_xlfn.XLOOKUP($D11,UK_Order!$C:$C,UK_Order!AU:AU),0)+IFERROR(_xlfn.XLOOKUP($D11,MENA_Order!$C:$C,MENA_Order!AU:AU),0)+IFERROR(_xlfn.XLOOKUP($D11,Amazon_USA_Sea!$C:$C,Amazon_USA_Sea!AN:AN),0)</f>
        <v>0</v>
      </c>
      <c r="AN11" s="94">
        <f>IFERROR(_xlfn.XLOOKUP($D11,Domestic!$C:$C,Domestic!AV:AV),0)+IFERROR(_xlfn.XLOOKUP($D11,ROW_Manjari!$C:$C,ROW_Manjari!AV:AV),0)+IFERROR(_xlfn.XLOOKUP($D11,USA_Sea!$C:$C,USA_Sea!AV:AV),0)+IFERROR(_xlfn.XLOOKUP($D11,USA_Air!$C:$C,USA_Air!AV:AV),0)+IFERROR(_xlfn.XLOOKUP($D11,USA_Amazon_Air!$C:$C,USA_Amazon_Air!AV:AV),0)+IFERROR(_xlfn.XLOOKUP($D11,UK_Order!$C:$C,UK_Order!AV:AV),0)+IFERROR(_xlfn.XLOOKUP($D11,MENA_Order!$C:$C,MENA_Order!AV:AV),0)+IFERROR(_xlfn.XLOOKUP($D11,Amazon_USA_Sea!$C:$C,Amazon_USA_Sea!AO:AO),0)</f>
        <v>0</v>
      </c>
      <c r="AO11" s="94">
        <f>IFERROR(_xlfn.XLOOKUP($D11,Domestic!$C:$C,Domestic!AW:AW),0)+IFERROR(_xlfn.XLOOKUP($D11,ROW_Manjari!$C:$C,ROW_Manjari!AW:AW),0)+IFERROR(_xlfn.XLOOKUP($D11,USA_Sea!$C:$C,USA_Sea!AW:AW),0)+IFERROR(_xlfn.XLOOKUP($D11,USA_Air!$C:$C,USA_Air!AW:AW),0)+IFERROR(_xlfn.XLOOKUP($D11,USA_Amazon_Air!$C:$C,USA_Amazon_Air!AW:AW),0)+IFERROR(_xlfn.XLOOKUP($D11,UK_Order!$C:$C,UK_Order!AW:AW),0)+IFERROR(_xlfn.XLOOKUP($D11,MENA_Order!$C:$C,MENA_Order!AW:AW),0)+IFERROR(_xlfn.XLOOKUP($D11,Amazon_USA_Sea!$C:$C,Amazon_USA_Sea!AP:AP),0)</f>
        <v>0</v>
      </c>
      <c r="AP11" s="94">
        <f>IFERROR(_xlfn.XLOOKUP($D11,Domestic!$C:$C,Domestic!AX:AX),0)+IFERROR(_xlfn.XLOOKUP($D11,ROW_Manjari!$C:$C,ROW_Manjari!AX:AX),0)+IFERROR(_xlfn.XLOOKUP($D11,USA_Sea!$C:$C,USA_Sea!AX:AX),0)+IFERROR(_xlfn.XLOOKUP($D11,USA_Air!$C:$C,USA_Air!AX:AX),0)+IFERROR(_xlfn.XLOOKUP($D11,USA_Amazon_Air!$C:$C,USA_Amazon_Air!AX:AX),0)+IFERROR(_xlfn.XLOOKUP($D11,UK_Order!$C:$C,UK_Order!AX:AX),0)+IFERROR(_xlfn.XLOOKUP($D11,MENA_Order!$C:$C,MENA_Order!AX:AX),0)+IFERROR(_xlfn.XLOOKUP($D11,Amazon_USA_Sea!$C:$C,Amazon_USA_Sea!AQ:AQ),0)</f>
        <v>0</v>
      </c>
      <c r="AQ11" s="94">
        <f>IFERROR(_xlfn.XLOOKUP($D11,Domestic!$C:$C,Domestic!AY:AY),0)+IFERROR(_xlfn.XLOOKUP($D11,ROW_Manjari!$C:$C,ROW_Manjari!AY:AY),0)+IFERROR(_xlfn.XLOOKUP($D11,USA_Sea!$C:$C,USA_Sea!AY:AY),0)+IFERROR(_xlfn.XLOOKUP($D11,USA_Air!$C:$C,USA_Air!AY:AY),0)+IFERROR(_xlfn.XLOOKUP($D11,USA_Amazon_Air!$C:$C,USA_Amazon_Air!AY:AY),0)+IFERROR(_xlfn.XLOOKUP($D11,UK_Order!$C:$C,UK_Order!AY:AY),0)+IFERROR(_xlfn.XLOOKUP($D11,MENA_Order!$C:$C,MENA_Order!AY:AY),0)+IFERROR(_xlfn.XLOOKUP($D11,Amazon_USA_Sea!$C:$C,Amazon_USA_Sea!AR:AR),0)</f>
        <v>0</v>
      </c>
      <c r="AR11" s="94">
        <f>IFERROR(_xlfn.XLOOKUP($D11,Domestic!$C:$C,Domestic!AZ:AZ),0)+IFERROR(_xlfn.XLOOKUP($D11,ROW_Manjari!$C:$C,ROW_Manjari!AZ:AZ),0)+IFERROR(_xlfn.XLOOKUP($D11,USA_Sea!$C:$C,USA_Sea!AZ:AZ),0)+IFERROR(_xlfn.XLOOKUP($D11,USA_Air!$C:$C,USA_Air!AZ:AZ),0)+IFERROR(_xlfn.XLOOKUP($D11,USA_Amazon_Air!$C:$C,USA_Amazon_Air!AZ:AZ),0)+IFERROR(_xlfn.XLOOKUP($D11,UK_Order!$C:$C,UK_Order!AZ:AZ),0)+IFERROR(_xlfn.XLOOKUP($D11,MENA_Order!$C:$C,MENA_Order!AZ:AZ),0)+IFERROR(_xlfn.XLOOKUP($D11,Amazon_USA_Sea!$C:$C,Amazon_USA_Sea!AS:AS),0)</f>
        <v>0</v>
      </c>
      <c r="AS11" s="95">
        <v>0</v>
      </c>
      <c r="AT11" s="96">
        <f t="shared" si="0"/>
        <v>0</v>
      </c>
      <c r="AU11" s="97">
        <f t="shared" si="1"/>
        <v>0</v>
      </c>
      <c r="AV11" s="98">
        <f t="shared" si="2"/>
        <v>-387</v>
      </c>
      <c r="AW11" s="99">
        <f t="shared" si="3"/>
        <v>-352.17</v>
      </c>
      <c r="AX11" s="100">
        <f t="shared" si="4"/>
        <v>0</v>
      </c>
      <c r="AY11" s="118"/>
      <c r="AZ11">
        <f>_xlfn.XLOOKUP(D11,Raw_Data!A:A,Raw_Data!B:B)</f>
        <v>0</v>
      </c>
      <c r="BA11" s="102">
        <f t="shared" si="5"/>
        <v>0</v>
      </c>
      <c r="BB11" s="103"/>
      <c r="BC11" s="104" t="str">
        <f t="shared" si="6"/>
        <v/>
      </c>
      <c r="BD11"/>
    </row>
    <row r="12" spans="1:57" ht="13">
      <c r="A12" s="105">
        <v>10</v>
      </c>
      <c r="B12" s="106" t="s">
        <v>36</v>
      </c>
      <c r="C12" s="106" t="s">
        <v>46</v>
      </c>
      <c r="D12" s="115" t="s">
        <v>60</v>
      </c>
      <c r="E12" s="119" t="s">
        <v>61</v>
      </c>
      <c r="F12" s="120">
        <v>1</v>
      </c>
      <c r="G12" s="110">
        <f>IFERROR(_xlfn.XLOOKUP(D12,Projection_!A:A,Projection_!K:K),"")</f>
        <v>7602</v>
      </c>
      <c r="H12" s="111">
        <f>IFERROR(_xlfn.XLOOKUP(D12,Projection_!A:A,Projection_!L:L),"")</f>
        <v>0</v>
      </c>
      <c r="I12" s="111">
        <f>IFERROR(_xlfn.XLOOKUP(D12,Projection_!A:A,Projection_!M:M),"")</f>
        <v>4500</v>
      </c>
      <c r="J12" s="111">
        <f>IFERROR(_xlfn.XLOOKUP(D12,Projection_!A:A,Projection_!N:N),"")</f>
        <v>0</v>
      </c>
      <c r="K12" s="111">
        <f>IFERROR(_xlfn.XLOOKUP(D12,Projection_!A:A,Projection_!O:O),"")</f>
        <v>1500</v>
      </c>
      <c r="L12" s="111">
        <f>IFERROR(_xlfn.XLOOKUP(D12,Projection_!A:A,Projection_!P:P),"")</f>
        <v>0</v>
      </c>
      <c r="M12" s="111">
        <f>IFERROR(_xlfn.XLOOKUP(D12,Projection_!A:A,Projection_!Q:Q),"")</f>
        <v>0</v>
      </c>
      <c r="N12" s="112">
        <f>IFERROR(_xlfn.XLOOKUP(D12,Projection_!A:A,Projection_!R:R),"")</f>
        <v>0</v>
      </c>
      <c r="O12" s="113">
        <f>IFERROR(_xlfn.XLOOKUP(D12,Projection_!A:A,Projection_!T:T),"")</f>
        <v>13602</v>
      </c>
      <c r="P12" s="91">
        <f>IFERROR(_xlfn.XLOOKUP($D12,Domestic!$C:$C,Domestic!O:O),0)+IFERROR(_xlfn.XLOOKUP($D12,ROW_Manjari!$C:$C,ROW_Manjari!O:O),0)+IFERROR(_xlfn.XLOOKUP($D12,USA_Sea!$C:$C,USA_Sea!O:O),0)+IFERROR(_xlfn.XLOOKUP($D12,USA_Air!$C:$C,USA_Air!O:O),0)+IFERROR(_xlfn.XLOOKUP($D12,USA_Amazon_Air!$C:$C,USA_Amazon_Air!O:O),0)+IFERROR(_xlfn.XLOOKUP($D12,UK_Order!$C:$C,UK_Order!O:O),0)+IFERROR(_xlfn.XLOOKUP($D12,MENA_Order!$C:$C,MENA_Order!O:O),0)+IFERROR(_xlfn.XLOOKUP($D12,Amazon_USA_Sea!$C:$C,Amazon_USA_Sea!H:H),0)</f>
        <v>0</v>
      </c>
      <c r="Q12" s="91">
        <f>IFERROR(_xlfn.XLOOKUP($D12,Domestic!$C:$C,Domestic!P:P),0)+IFERROR(_xlfn.XLOOKUP($D12,ROW_Manjari!$C:$C,ROW_Manjari!P:P),0)+IFERROR(_xlfn.XLOOKUP($D12,USA_Sea!$C:$C,USA_Sea!P:P),0)+IFERROR(_xlfn.XLOOKUP($D12,USA_Air!$C:$C,USA_Air!P:P),0)+IFERROR(_xlfn.XLOOKUP($D12,USA_Amazon_Air!$C:$C,USA_Amazon_Air!P:P),0)+IFERROR(_xlfn.XLOOKUP($D12,UK_Order!$C:$C,UK_Order!P:P),0)+IFERROR(_xlfn.XLOOKUP($D12,MENA_Order!$C:$C,MENA_Order!P:P),0)+IFERROR(_xlfn.XLOOKUP($D12,Amazon_USA_Sea!$C:$C,Amazon_USA_Sea!I:I),0)</f>
        <v>0</v>
      </c>
      <c r="R12" s="121">
        <v>0</v>
      </c>
      <c r="S12" s="91">
        <f>IFERROR(_xlfn.XLOOKUP($D12,Domestic!$C:$C,Domestic!R:R),0)+IFERROR(_xlfn.XLOOKUP($D12,ROW_Manjari!$C:$C,ROW_Manjari!R:R),0)+IFERROR(_xlfn.XLOOKUP($D12,USA_Sea!$C:$C,USA_Sea!R:R),0)+IFERROR(_xlfn.XLOOKUP($D12,USA_Air!$C:$C,USA_Air!R:R),0)+IFERROR(_xlfn.XLOOKUP($D12,USA_Amazon_Air!$C:$C,USA_Amazon_Air!R:R),0)+IFERROR(_xlfn.XLOOKUP($D12,UK_Order!$C:$C,UK_Order!R:R),0)+IFERROR(_xlfn.XLOOKUP($D12,MENA_Order!$C:$C,MENA_Order!R:R),0)+IFERROR(_xlfn.XLOOKUP($D12,Amazon_USA_Sea!$C:$C,Amazon_USA_Sea!K:K),0)</f>
        <v>0</v>
      </c>
      <c r="T12" s="91">
        <f>IFERROR(_xlfn.XLOOKUP($D12,Domestic!$C:$C,Domestic!S:S),0)+IFERROR(_xlfn.XLOOKUP($D12,ROW_Manjari!$C:$C,ROW_Manjari!S:S),0)+IFERROR(_xlfn.XLOOKUP($D12,USA_Sea!$C:$C,USA_Sea!S:S),0)+IFERROR(_xlfn.XLOOKUP($D12,USA_Air!$C:$C,USA_Air!S:S),0)+IFERROR(_xlfn.XLOOKUP($D12,USA_Amazon_Air!$C:$C,USA_Amazon_Air!S:S),0)+IFERROR(_xlfn.XLOOKUP($D12,UK_Order!$C:$C,UK_Order!S:S),0)+IFERROR(_xlfn.XLOOKUP($D12,MENA_Order!$C:$C,MENA_Order!S:S),0)+IFERROR(_xlfn.XLOOKUP($D12,Amazon_USA_Sea!$C:$C,Amazon_USA_Sea!L:L),0)</f>
        <v>0</v>
      </c>
      <c r="U12" s="91">
        <f>IFERROR(_xlfn.XLOOKUP($D12,Domestic!$C:$C,Domestic!T:T),0)+IFERROR(_xlfn.XLOOKUP($D12,ROW_Manjari!$C:$C,ROW_Manjari!T:T),0)+IFERROR(_xlfn.XLOOKUP($D12,USA_Sea!$C:$C,USA_Sea!T:T),0)+IFERROR(_xlfn.XLOOKUP($D12,USA_Air!$C:$C,USA_Air!T:T),0)+IFERROR(_xlfn.XLOOKUP($D12,USA_Amazon_Air!$C:$C,USA_Amazon_Air!T:T),0)+IFERROR(_xlfn.XLOOKUP($D12,UK_Order!$C:$C,UK_Order!T:T),0)+IFERROR(_xlfn.XLOOKUP($D12,MENA_Order!$C:$C,MENA_Order!T:T),0)+IFERROR(_xlfn.XLOOKUP($D12,Amazon_USA_Sea!$C:$C,Amazon_USA_Sea!M:M),0)</f>
        <v>0</v>
      </c>
      <c r="V12" s="91">
        <f>IFERROR(_xlfn.XLOOKUP($D12,Domestic!$C:$C,Domestic!U:U),0)+IFERROR(_xlfn.XLOOKUP($D12,ROW_Manjari!$C:$C,ROW_Manjari!U:U),0)+IFERROR(_xlfn.XLOOKUP($D12,USA_Sea!$C:$C,USA_Sea!U:U),0)+IFERROR(_xlfn.XLOOKUP($D12,USA_Air!$C:$C,USA_Air!U:U),0)+IFERROR(_xlfn.XLOOKUP($D12,USA_Amazon_Air!$C:$C,USA_Amazon_Air!U:U),0)+IFERROR(_xlfn.XLOOKUP($D12,UK_Order!$C:$C,UK_Order!U:U),0)+IFERROR(_xlfn.XLOOKUP($D12,MENA_Order!$C:$C,MENA_Order!U:U),0)+IFERROR(_xlfn.XLOOKUP($D12,Amazon_USA_Sea!$C:$C,Amazon_USA_Sea!N:N),0)</f>
        <v>0</v>
      </c>
      <c r="W12" s="92">
        <f>IFERROR(_xlfn.XLOOKUP($D12,Domestic!$C:$C,Domestic!Y:Y),0)+IFERROR(_xlfn.XLOOKUP($D12,ROW_Manjari!$C:$C,ROW_Manjari!Y:Y),0)+IFERROR(_xlfn.XLOOKUP($D12,USA_Sea!$C:$C,USA_Sea!Y:Y),0)+IFERROR(_xlfn.XLOOKUP($D12,USA_Air!$C:$C,USA_Air!Y:Y),0)+IFERROR(_xlfn.XLOOKUP($D12,USA_Amazon_Air!$C:$C,USA_Amazon_Air!Y:Y),0)+IFERROR(_xlfn.XLOOKUP($D12,UK_Order!$C:$C,UK_Order!Y:Y),0)+IFERROR(_xlfn.XLOOKUP($D12,MENA_Order!$C:$C,MENA_Order!Y:Y),0)+IFERROR(_xlfn.XLOOKUP($D12,Amazon_USA_Sea!$C:$C,Amazon_USA_Sea!R:R),0)</f>
        <v>0</v>
      </c>
      <c r="X12" s="92">
        <f>IFERROR(_xlfn.XLOOKUP($D12,Domestic!$C:$C,Domestic!Z:Z),0)+IFERROR(_xlfn.XLOOKUP($D12,ROW_Manjari!$C:$C,ROW_Manjari!Z:Z),0)+IFERROR(_xlfn.XLOOKUP($D12,USA_Sea!$C:$C,USA_Sea!Z:Z),0)+IFERROR(_xlfn.XLOOKUP($D12,USA_Air!$C:$C,USA_Air!Z:Z),0)+IFERROR(_xlfn.XLOOKUP($D12,USA_Amazon_Air!$C:$C,USA_Amazon_Air!Z:Z),0)+IFERROR(_xlfn.XLOOKUP($D12,UK_Order!$C:$C,UK_Order!Z:Z),0)+IFERROR(_xlfn.XLOOKUP($D12,MENA_Order!$C:$C,MENA_Order!Z:Z),0)+IFERROR(_xlfn.XLOOKUP($D12,Amazon_USA_Sea!$C:$C,Amazon_USA_Sea!S:S),0)</f>
        <v>0</v>
      </c>
      <c r="Y12" s="92">
        <f>IFERROR(_xlfn.XLOOKUP($D12,Domestic!$C:$C,Domestic!AA:AA),0)+IFERROR(_xlfn.XLOOKUP($D12,ROW_Manjari!$C:$C,ROW_Manjari!AA:AA),0)+IFERROR(_xlfn.XLOOKUP($D12,USA_Sea!$C:$C,USA_Sea!AA:AA),0)+IFERROR(_xlfn.XLOOKUP($D12,USA_Air!$C:$C,USA_Air!AA:AA),0)+IFERROR(_xlfn.XLOOKUP($D12,USA_Amazon_Air!$C:$C,USA_Amazon_Air!AA:AA),0)+IFERROR(_xlfn.XLOOKUP($D12,UK_Order!$C:$C,UK_Order!AA:AA),0)+IFERROR(_xlfn.XLOOKUP($D12,MENA_Order!$C:$C,MENA_Order!AA:AA),0)+IFERROR(_xlfn.XLOOKUP($D12,Amazon_USA_Sea!$C:$C,Amazon_USA_Sea!T:T),0)</f>
        <v>0</v>
      </c>
      <c r="Z12" s="92">
        <f>IFERROR(_xlfn.XLOOKUP($D12,Domestic!$C:$C,Domestic!AB:AB),0)+IFERROR(_xlfn.XLOOKUP($D12,ROW_Manjari!$C:$C,ROW_Manjari!AB:AB),0)+IFERROR(_xlfn.XLOOKUP($D12,USA_Sea!$C:$C,USA_Sea!AB:AB),0)+IFERROR(_xlfn.XLOOKUP($D12,USA_Air!$C:$C,USA_Air!AB:AB),0)+IFERROR(_xlfn.XLOOKUP($D12,USA_Amazon_Air!$C:$C,USA_Amazon_Air!AB:AB),0)+IFERROR(_xlfn.XLOOKUP($D12,UK_Order!$C:$C,UK_Order!AB:AB),0)+IFERROR(_xlfn.XLOOKUP($D12,MENA_Order!$C:$C,MENA_Order!AB:AB),0)+IFERROR(_xlfn.XLOOKUP($D12,Amazon_USA_Sea!$C:$C,Amazon_USA_Sea!U:U),0)</f>
        <v>0</v>
      </c>
      <c r="AA12" s="92">
        <f>IFERROR(_xlfn.XLOOKUP($D12,Domestic!$C:$C,Domestic!AC:AC),0)+IFERROR(_xlfn.XLOOKUP($D12,ROW_Manjari!$C:$C,ROW_Manjari!AC:AC),0)+IFERROR(_xlfn.XLOOKUP($D12,USA_Sea!$C:$C,USA_Sea!AC:AC),0)+IFERROR(_xlfn.XLOOKUP($D12,USA_Air!$C:$C,USA_Air!AC:AC),0)+IFERROR(_xlfn.XLOOKUP($D12,USA_Amazon_Air!$C:$C,USA_Amazon_Air!AC:AC),0)+IFERROR(_xlfn.XLOOKUP($D12,UK_Order!$C:$C,UK_Order!AC:AC),0)+IFERROR(_xlfn.XLOOKUP($D12,MENA_Order!$C:$C,MENA_Order!AC:AC),0)+IFERROR(_xlfn.XLOOKUP($D12,Amazon_USA_Sea!$C:$C,Amazon_USA_Sea!V:V),0)</f>
        <v>0</v>
      </c>
      <c r="AB12" s="92">
        <f>IFERROR(_xlfn.XLOOKUP($D12,Domestic!$C:$C,Domestic!AD:AD),0)+IFERROR(_xlfn.XLOOKUP($D12,ROW_Manjari!$C:$C,ROW_Manjari!AD:AD),0)+IFERROR(_xlfn.XLOOKUP($D12,USA_Sea!$C:$C,USA_Sea!AD:AD),0)+IFERROR(_xlfn.XLOOKUP($D12,USA_Air!$C:$C,USA_Air!AD:AD),0)+IFERROR(_xlfn.XLOOKUP($D12,USA_Amazon_Air!$C:$C,USA_Amazon_Air!AD:AD),0)+IFERROR(_xlfn.XLOOKUP($D12,UK_Order!$C:$C,UK_Order!AD:AD),0)+IFERROR(_xlfn.XLOOKUP($D12,MENA_Order!$C:$C,MENA_Order!AD:AD),0)+IFERROR(_xlfn.XLOOKUP($D12,Amazon_USA_Sea!$C:$C,Amazon_USA_Sea!W:W),0)</f>
        <v>0</v>
      </c>
      <c r="AC12" s="92">
        <f>IFERROR(_xlfn.XLOOKUP($D12,Domestic!$C:$C,Domestic!AE:AE),0)+IFERROR(_xlfn.XLOOKUP($D12,ROW_Manjari!$C:$C,ROW_Manjari!AE:AE),0)+IFERROR(_xlfn.XLOOKUP($D12,USA_Sea!$C:$C,USA_Sea!AE:AE),0)+IFERROR(_xlfn.XLOOKUP($D12,USA_Air!$C:$C,USA_Air!AE:AE),0)+IFERROR(_xlfn.XLOOKUP($D12,USA_Amazon_Air!$C:$C,USA_Amazon_Air!AE:AE),0)+IFERROR(_xlfn.XLOOKUP($D12,UK_Order!$C:$C,UK_Order!AE:AE),0)+IFERROR(_xlfn.XLOOKUP($D12,MENA_Order!$C:$C,MENA_Order!AE:AE),0)+IFERROR(_xlfn.XLOOKUP($D12,Amazon_USA_Sea!$C:$C,Amazon_USA_Sea!X:X),0)</f>
        <v>4</v>
      </c>
      <c r="AD12" s="93">
        <f>IFERROR(_xlfn.XLOOKUP($D12,Domestic!$C:$C,Domestic!AI:AI),0)+IFERROR(_xlfn.XLOOKUP($D12,ROW_Manjari!$C:$C,ROW_Manjari!AI:AI),0)+IFERROR(_xlfn.XLOOKUP($D12,USA_Sea!$C:$C,USA_Sea!AI:AI),0)+IFERROR(_xlfn.XLOOKUP($D12,USA_Air!$C:$C,USA_Air!AI:AI),0)+IFERROR(_xlfn.XLOOKUP($D12,USA_Amazon_Air!$C:$C,USA_Amazon_Air!AI:AI),0)+IFERROR(_xlfn.XLOOKUP($D12,UK_Order!$C:$C,UK_Order!AI:AI),0)+IFERROR(_xlfn.XLOOKUP($D12,MENA_Order!$C:$C,MENA_Order!AI:AI),0)+IFERROR(_xlfn.XLOOKUP($D12,Amazon_USA_Sea!$C:$C,Amazon_USA_Sea!AB:AB),0)</f>
        <v>2002</v>
      </c>
      <c r="AE12" s="93">
        <f>IFERROR(_xlfn.XLOOKUP($D12,Domestic!$C:$C,Domestic!AJ:AJ),0)+IFERROR(_xlfn.XLOOKUP($D12,ROW_Manjari!$C:$C,ROW_Manjari!AJ:AJ),0)+IFERROR(_xlfn.XLOOKUP($D12,USA_Sea!$C:$C,USA_Sea!AJ:AJ),0)+IFERROR(_xlfn.XLOOKUP($D12,USA_Air!$C:$C,USA_Air!AJ:AJ),0)+IFERROR(_xlfn.XLOOKUP($D12,USA_Amazon_Air!$C:$C,USA_Amazon_Air!AJ:AJ),0)+IFERROR(_xlfn.XLOOKUP($D12,UK_Order!$C:$C,UK_Order!AJ:AJ),0)+IFERROR(_xlfn.XLOOKUP($D12,MENA_Order!$C:$C,MENA_Order!AJ:AJ),0)+IFERROR(_xlfn.XLOOKUP($D12,Amazon_USA_Sea!$C:$C,Amazon_USA_Sea!AC:AC),0)</f>
        <v>2004</v>
      </c>
      <c r="AF12" s="93">
        <f>IFERROR(_xlfn.XLOOKUP($D12,Domestic!$C:$C,Domestic!AK:AK),0)+IFERROR(_xlfn.XLOOKUP($D12,ROW_Manjari!$C:$C,ROW_Manjari!AK:AK),0)+IFERROR(_xlfn.XLOOKUP($D12,USA_Sea!$C:$C,USA_Sea!AK:AK),0)+IFERROR(_xlfn.XLOOKUP($D12,USA_Air!$C:$C,USA_Air!AK:AK),0)+IFERROR(_xlfn.XLOOKUP($D12,USA_Amazon_Air!$C:$C,USA_Amazon_Air!AK:AK),0)+IFERROR(_xlfn.XLOOKUP($D12,UK_Order!$C:$C,UK_Order!AK:AK),0)+IFERROR(_xlfn.XLOOKUP($D12,MENA_Order!$C:$C,MENA_Order!AK:AK),0)+IFERROR(_xlfn.XLOOKUP($D12,Amazon_USA_Sea!$C:$C,Amazon_USA_Sea!AD:AD),0)</f>
        <v>1385</v>
      </c>
      <c r="AG12" s="93">
        <f>IFERROR(_xlfn.XLOOKUP($D12,Domestic!$C:$C,Domestic!AL:AL),0)+IFERROR(_xlfn.XLOOKUP($D12,ROW_Manjari!$C:$C,ROW_Manjari!AL:AL),0)+IFERROR(_xlfn.XLOOKUP($D12,USA_Sea!$C:$C,USA_Sea!AL:AL),0)+IFERROR(_xlfn.XLOOKUP($D12,USA_Air!$C:$C,USA_Air!AL:AL),0)+IFERROR(_xlfn.XLOOKUP($D12,USA_Amazon_Air!$C:$C,USA_Amazon_Air!AL:AL),0)+IFERROR(_xlfn.XLOOKUP($D12,UK_Order!$C:$C,UK_Order!AL:AL),0)+IFERROR(_xlfn.XLOOKUP($D12,MENA_Order!$C:$C,MENA_Order!AL:AL),0)+IFERROR(_xlfn.XLOOKUP($D12,Amazon_USA_Sea!$C:$C,Amazon_USA_Sea!AE:AE),0)</f>
        <v>1305</v>
      </c>
      <c r="AH12" s="93">
        <f>IFERROR(_xlfn.XLOOKUP($D12,Domestic!$C:$C,Domestic!AM:AM),0)+IFERROR(_xlfn.XLOOKUP($D12,ROW_Manjari!$C:$C,ROW_Manjari!AM:AM),0)+IFERROR(_xlfn.XLOOKUP($D12,USA_Sea!$C:$C,USA_Sea!AM:AM),0)+IFERROR(_xlfn.XLOOKUP($D12,USA_Air!$C:$C,USA_Air!AM:AM),0)+IFERROR(_xlfn.XLOOKUP($D12,USA_Amazon_Air!$C:$C,USA_Amazon_Air!AM:AM),0)+IFERROR(_xlfn.XLOOKUP($D12,UK_Order!$C:$C,UK_Order!AM:AM),0)+IFERROR(_xlfn.XLOOKUP($D12,MENA_Order!$C:$C,MENA_Order!AM:AM),0)+IFERROR(_xlfn.XLOOKUP($D12,Amazon_USA_Sea!$C:$C,Amazon_USA_Sea!AF:AF),0)</f>
        <v>3933</v>
      </c>
      <c r="AI12" s="93">
        <f>IFERROR(_xlfn.XLOOKUP($D12,Domestic!$C:$C,Domestic!AN:AN),0)+IFERROR(_xlfn.XLOOKUP($D12,ROW_Manjari!$C:$C,ROW_Manjari!AN:AN),0)+IFERROR(_xlfn.XLOOKUP($D12,USA_Sea!$C:$C,USA_Sea!AN:AN),0)+IFERROR(_xlfn.XLOOKUP($D12,USA_Air!$C:$C,USA_Air!AN:AN),0)+IFERROR(_xlfn.XLOOKUP($D12,USA_Amazon_Air!$C:$C,USA_Amazon_Air!AN:AN),0)+IFERROR(_xlfn.XLOOKUP($D12,UK_Order!$C:$C,UK_Order!AN:AN),0)+IFERROR(_xlfn.XLOOKUP($D12,MENA_Order!$C:$C,MENA_Order!AN:AN),0)+IFERROR(_xlfn.XLOOKUP($D12,Amazon_USA_Sea!$C:$C,Amazon_USA_Sea!AG:AG),0)</f>
        <v>5298</v>
      </c>
      <c r="AJ12" s="93">
        <f>IFERROR(_xlfn.XLOOKUP($D12,Domestic!$C:$C,Domestic!AO:AO),0)+IFERROR(_xlfn.XLOOKUP($D12,ROW_Manjari!$C:$C,ROW_Manjari!AO:AO),0)+IFERROR(_xlfn.XLOOKUP($D12,USA_Sea!$C:$C,USA_Sea!AO:AO),0)+IFERROR(_xlfn.XLOOKUP($D12,USA_Air!$C:$C,USA_Air!AO:AO),0)+IFERROR(_xlfn.XLOOKUP($D12,USA_Amazon_Air!$C:$C,USA_Amazon_Air!AO:AO),0)+IFERROR(_xlfn.XLOOKUP($D12,UK_Order!$C:$C,UK_Order!AO:AO),0)+IFERROR(_xlfn.XLOOKUP($D12,MENA_Order!$C:$C,MENA_Order!AO:AO),0)+IFERROR(_xlfn.XLOOKUP($D12,Amazon_USA_Sea!$C:$C,Amazon_USA_Sea!AH:AH),0)</f>
        <v>5120</v>
      </c>
      <c r="AK12" s="94">
        <f>IFERROR(_xlfn.XLOOKUP($D12,Domestic!$C:$C,Domestic!AS:AS),0)+IFERROR(_xlfn.XLOOKUP($D12,ROW_Manjari!$C:$C,ROW_Manjari!AS:AS),0)+IFERROR(_xlfn.XLOOKUP($D12,USA_Sea!$C:$C,USA_Sea!AS:AS),0)+IFERROR(_xlfn.XLOOKUP($D12,USA_Air!$C:$C,USA_Air!AS:AS),0)+IFERROR(_xlfn.XLOOKUP($D12,USA_Amazon_Air!$C:$C,USA_Amazon_Air!AS:AS),0)+IFERROR(_xlfn.XLOOKUP($D12,UK_Order!$C:$C,UK_Order!AS:AS),0)+IFERROR(_xlfn.XLOOKUP($D12,MENA_Order!$C:$C,MENA_Order!AS:AS),0)+IFERROR(_xlfn.XLOOKUP($D12,Amazon_USA_Sea!$C:$C,Amazon_USA_Sea!AL:AL),0)</f>
        <v>0</v>
      </c>
      <c r="AL12" s="94">
        <f>IFERROR(_xlfn.XLOOKUP($D12,Domestic!$C:$C,Domestic!AT:AT),0)+IFERROR(_xlfn.XLOOKUP($D12,ROW_Manjari!$C:$C,ROW_Manjari!AT:AT),0)+IFERROR(_xlfn.XLOOKUP($D12,USA_Sea!$C:$C,USA_Sea!AT:AT),0)+IFERROR(_xlfn.XLOOKUP($D12,USA_Air!$C:$C,USA_Air!AT:AT),0)+IFERROR(_xlfn.XLOOKUP($D12,USA_Amazon_Air!$C:$C,USA_Amazon_Air!AT:AT),0)+IFERROR(_xlfn.XLOOKUP($D12,UK_Order!$C:$C,UK_Order!AT:AT),0)+IFERROR(_xlfn.XLOOKUP($D12,MENA_Order!$C:$C,MENA_Order!AT:AT),0)+IFERROR(_xlfn.XLOOKUP($D12,Amazon_USA_Sea!$C:$C,Amazon_USA_Sea!AM:AM),0)</f>
        <v>0</v>
      </c>
      <c r="AM12" s="94">
        <f>IFERROR(_xlfn.XLOOKUP($D12,Domestic!$C:$C,Domestic!AU:AU),0)+IFERROR(_xlfn.XLOOKUP($D12,ROW_Manjari!$C:$C,ROW_Manjari!AU:AU),0)+IFERROR(_xlfn.XLOOKUP($D12,USA_Sea!$C:$C,USA_Sea!AU:AU),0)+IFERROR(_xlfn.XLOOKUP($D12,USA_Air!$C:$C,USA_Air!AU:AU),0)+IFERROR(_xlfn.XLOOKUP($D12,USA_Amazon_Air!$C:$C,USA_Amazon_Air!AU:AU),0)+IFERROR(_xlfn.XLOOKUP($D12,UK_Order!$C:$C,UK_Order!AU:AU),0)+IFERROR(_xlfn.XLOOKUP($D12,MENA_Order!$C:$C,MENA_Order!AU:AU),0)+IFERROR(_xlfn.XLOOKUP($D12,Amazon_USA_Sea!$C:$C,Amazon_USA_Sea!AN:AN),0)</f>
        <v>1830</v>
      </c>
      <c r="AN12" s="94">
        <f>IFERROR(_xlfn.XLOOKUP($D12,Domestic!$C:$C,Domestic!AV:AV),0)+IFERROR(_xlfn.XLOOKUP($D12,ROW_Manjari!$C:$C,ROW_Manjari!AV:AV),0)+IFERROR(_xlfn.XLOOKUP($D12,USA_Sea!$C:$C,USA_Sea!AV:AV),0)+IFERROR(_xlfn.XLOOKUP($D12,USA_Air!$C:$C,USA_Air!AV:AV),0)+IFERROR(_xlfn.XLOOKUP($D12,USA_Amazon_Air!$C:$C,USA_Amazon_Air!AV:AV),0)+IFERROR(_xlfn.XLOOKUP($D12,UK_Order!$C:$C,UK_Order!AV:AV),0)+IFERROR(_xlfn.XLOOKUP($D12,MENA_Order!$C:$C,MENA_Order!AV:AV),0)+IFERROR(_xlfn.XLOOKUP($D12,Amazon_USA_Sea!$C:$C,Amazon_USA_Sea!AO:AO),0)</f>
        <v>0</v>
      </c>
      <c r="AO12" s="94">
        <f>IFERROR(_xlfn.XLOOKUP($D12,Domestic!$C:$C,Domestic!AW:AW),0)+IFERROR(_xlfn.XLOOKUP($D12,ROW_Manjari!$C:$C,ROW_Manjari!AW:AW),0)+IFERROR(_xlfn.XLOOKUP($D12,USA_Sea!$C:$C,USA_Sea!AW:AW),0)+IFERROR(_xlfn.XLOOKUP($D12,USA_Air!$C:$C,USA_Air!AW:AW),0)+IFERROR(_xlfn.XLOOKUP($D12,USA_Amazon_Air!$C:$C,USA_Amazon_Air!AW:AW),0)+IFERROR(_xlfn.XLOOKUP($D12,UK_Order!$C:$C,UK_Order!AW:AW),0)+IFERROR(_xlfn.XLOOKUP($D12,MENA_Order!$C:$C,MENA_Order!AW:AW),0)+IFERROR(_xlfn.XLOOKUP($D12,Amazon_USA_Sea!$C:$C,Amazon_USA_Sea!AP:AP),0)</f>
        <v>0</v>
      </c>
      <c r="AP12" s="94">
        <f>IFERROR(_xlfn.XLOOKUP($D12,Domestic!$C:$C,Domestic!AX:AX),0)+IFERROR(_xlfn.XLOOKUP($D12,ROW_Manjari!$C:$C,ROW_Manjari!AX:AX),0)+IFERROR(_xlfn.XLOOKUP($D12,USA_Sea!$C:$C,USA_Sea!AX:AX),0)+IFERROR(_xlfn.XLOOKUP($D12,USA_Air!$C:$C,USA_Air!AX:AX),0)+IFERROR(_xlfn.XLOOKUP($D12,USA_Amazon_Air!$C:$C,USA_Amazon_Air!AX:AX),0)+IFERROR(_xlfn.XLOOKUP($D12,UK_Order!$C:$C,UK_Order!AX:AX),0)+IFERROR(_xlfn.XLOOKUP($D12,MENA_Order!$C:$C,MENA_Order!AX:AX),0)+IFERROR(_xlfn.XLOOKUP($D12,Amazon_USA_Sea!$C:$C,Amazon_USA_Sea!AQ:AQ),0)</f>
        <v>0</v>
      </c>
      <c r="AQ12" s="94">
        <f>IFERROR(_xlfn.XLOOKUP($D12,Domestic!$C:$C,Domestic!AY:AY),0)+IFERROR(_xlfn.XLOOKUP($D12,ROW_Manjari!$C:$C,ROW_Manjari!AY:AY),0)+IFERROR(_xlfn.XLOOKUP($D12,USA_Sea!$C:$C,USA_Sea!AY:AY),0)+IFERROR(_xlfn.XLOOKUP($D12,USA_Air!$C:$C,USA_Air!AY:AY),0)+IFERROR(_xlfn.XLOOKUP($D12,USA_Amazon_Air!$C:$C,USA_Amazon_Air!AY:AY),0)+IFERROR(_xlfn.XLOOKUP($D12,UK_Order!$C:$C,UK_Order!AY:AY),0)+IFERROR(_xlfn.XLOOKUP($D12,MENA_Order!$C:$C,MENA_Order!AY:AY),0)+IFERROR(_xlfn.XLOOKUP($D12,Amazon_USA_Sea!$C:$C,Amazon_USA_Sea!AR:AR),0)</f>
        <v>0</v>
      </c>
      <c r="AR12" s="94">
        <f>IFERROR(_xlfn.XLOOKUP($D12,Domestic!$C:$C,Domestic!AZ:AZ),0)+IFERROR(_xlfn.XLOOKUP($D12,ROW_Manjari!$C:$C,ROW_Manjari!AZ:AZ),0)+IFERROR(_xlfn.XLOOKUP($D12,USA_Sea!$C:$C,USA_Sea!AZ:AZ),0)+IFERROR(_xlfn.XLOOKUP($D12,USA_Air!$C:$C,USA_Air!AZ:AZ),0)+IFERROR(_xlfn.XLOOKUP($D12,USA_Amazon_Air!$C:$C,USA_Amazon_Air!AZ:AZ),0)+IFERROR(_xlfn.XLOOKUP($D12,UK_Order!$C:$C,UK_Order!AZ:AZ),0)+IFERROR(_xlfn.XLOOKUP($D12,MENA_Order!$C:$C,MENA_Order!AZ:AZ),0)+IFERROR(_xlfn.XLOOKUP($D12,Amazon_USA_Sea!$C:$C,Amazon_USA_Sea!AS:AS),0)</f>
        <v>1610</v>
      </c>
      <c r="AS12" s="95">
        <v>0</v>
      </c>
      <c r="AT12" s="96">
        <f t="shared" si="0"/>
        <v>24491</v>
      </c>
      <c r="AU12" s="97">
        <f t="shared" si="1"/>
        <v>24491</v>
      </c>
      <c r="AV12" s="98">
        <f t="shared" si="2"/>
        <v>10889</v>
      </c>
      <c r="AW12" s="99">
        <f t="shared" si="3"/>
        <v>10889</v>
      </c>
      <c r="AX12" s="100">
        <f t="shared" si="4"/>
        <v>1.8005440376415234</v>
      </c>
      <c r="AY12" s="118" t="s">
        <v>50</v>
      </c>
      <c r="AZ12">
        <f>_xlfn.XLOOKUP(D12,Raw_Data!A:A,Raw_Data!B:B)</f>
        <v>4863</v>
      </c>
      <c r="BA12" s="102">
        <f t="shared" si="5"/>
        <v>10.72562858403176</v>
      </c>
      <c r="BB12" s="103">
        <f t="shared" ref="BB12:BB29" si="7">IF(BA12="","",IF(BA12&lt;=5,10,IF(BA12&lt;=10,7,IF(BA12&lt;=20,5,3))))</f>
        <v>5</v>
      </c>
      <c r="BC12" s="104" t="str">
        <f t="shared" si="6"/>
        <v>P3 – Normal</v>
      </c>
      <c r="BD12">
        <f>AZ12</f>
        <v>4863</v>
      </c>
      <c r="BE12" s="102">
        <f>O12</f>
        <v>13602</v>
      </c>
    </row>
    <row r="13" spans="1:57" ht="13">
      <c r="A13" s="105">
        <v>11</v>
      </c>
      <c r="B13" s="106" t="s">
        <v>36</v>
      </c>
      <c r="C13" s="106" t="s">
        <v>46</v>
      </c>
      <c r="D13" s="115" t="s">
        <v>62</v>
      </c>
      <c r="E13" s="119" t="s">
        <v>63</v>
      </c>
      <c r="F13" s="120">
        <v>2</v>
      </c>
      <c r="G13" s="110">
        <f>IFERROR(_xlfn.XLOOKUP(D13,Projection_!A:A,Projection_!K:K),"")</f>
        <v>24334</v>
      </c>
      <c r="H13" s="111">
        <f>IFERROR(_xlfn.XLOOKUP(D13,Projection_!A:A,Projection_!L:L),"")</f>
        <v>0</v>
      </c>
      <c r="I13" s="111">
        <f>IFERROR(_xlfn.XLOOKUP(D13,Projection_!A:A,Projection_!M:M),"")</f>
        <v>0</v>
      </c>
      <c r="J13" s="111">
        <f>IFERROR(_xlfn.XLOOKUP(D13,Projection_!A:A,Projection_!N:N),"")</f>
        <v>0</v>
      </c>
      <c r="K13" s="111">
        <f>IFERROR(_xlfn.XLOOKUP(D13,Projection_!A:A,Projection_!O:O),"")</f>
        <v>0</v>
      </c>
      <c r="L13" s="111">
        <f>IFERROR(_xlfn.XLOOKUP(D13,Projection_!A:A,Projection_!P:P),"")</f>
        <v>0</v>
      </c>
      <c r="M13" s="111">
        <f>IFERROR(_xlfn.XLOOKUP(D13,Projection_!A:A,Projection_!Q:Q),"")</f>
        <v>0</v>
      </c>
      <c r="N13" s="112">
        <f>IFERROR(_xlfn.XLOOKUP(D13,Projection_!A:A,Projection_!R:R),"")</f>
        <v>0</v>
      </c>
      <c r="O13" s="113">
        <f>IFERROR(_xlfn.XLOOKUP(D13,Projection_!A:A,Projection_!T:T),"")</f>
        <v>24334</v>
      </c>
      <c r="P13" s="91">
        <f>IFERROR(_xlfn.XLOOKUP($D13,Domestic!$C:$C,Domestic!O:O),0)+IFERROR(_xlfn.XLOOKUP($D13,ROW_Manjari!$C:$C,ROW_Manjari!O:O),0)+IFERROR(_xlfn.XLOOKUP($D13,USA_Sea!$C:$C,USA_Sea!O:O),0)+IFERROR(_xlfn.XLOOKUP($D13,USA_Air!$C:$C,USA_Air!O:O),0)+IFERROR(_xlfn.XLOOKUP($D13,USA_Amazon_Air!$C:$C,USA_Amazon_Air!O:O),0)+IFERROR(_xlfn.XLOOKUP($D13,UK_Order!$C:$C,UK_Order!O:O),0)+IFERROR(_xlfn.XLOOKUP($D13,MENA_Order!$C:$C,MENA_Order!O:O),0)+IFERROR(_xlfn.XLOOKUP($D13,Amazon_USA_Sea!$C:$C,Amazon_USA_Sea!H:H),0)</f>
        <v>620</v>
      </c>
      <c r="Q13" s="91">
        <f>IFERROR(_xlfn.XLOOKUP($D13,Domestic!$C:$C,Domestic!P:P),0)+IFERROR(_xlfn.XLOOKUP($D13,ROW_Manjari!$C:$C,ROW_Manjari!P:P),0)+IFERROR(_xlfn.XLOOKUP($D13,USA_Sea!$C:$C,USA_Sea!P:P),0)+IFERROR(_xlfn.XLOOKUP($D13,USA_Air!$C:$C,USA_Air!P:P),0)+IFERROR(_xlfn.XLOOKUP($D13,USA_Amazon_Air!$C:$C,USA_Amazon_Air!P:P),0)+IFERROR(_xlfn.XLOOKUP($D13,UK_Order!$C:$C,UK_Order!P:P),0)+IFERROR(_xlfn.XLOOKUP($D13,MENA_Order!$C:$C,MENA_Order!P:P),0)+IFERROR(_xlfn.XLOOKUP($D13,Amazon_USA_Sea!$C:$C,Amazon_USA_Sea!I:I),0)</f>
        <v>0</v>
      </c>
      <c r="R13" s="91">
        <f>IFERROR(_xlfn.XLOOKUP($D13,Domestic!$C:$C,Domestic!Q:Q),0)+IFERROR(_xlfn.XLOOKUP($D13,ROW_Manjari!$C:$C,ROW_Manjari!Q:Q),0)+IFERROR(_xlfn.XLOOKUP($D13,USA_Sea!$C:$C,USA_Sea!Q:Q),0)+IFERROR(_xlfn.XLOOKUP($D13,USA_Air!$C:$C,USA_Air!Q:Q),0)+IFERROR(_xlfn.XLOOKUP($D13,USA_Amazon_Air!$C:$C,USA_Amazon_Air!Q:Q),0)+IFERROR(_xlfn.XLOOKUP($D13,UK_Order!$C:$C,UK_Order!Q:Q),0)+IFERROR(_xlfn.XLOOKUP($D13,MENA_Order!$C:$C,MENA_Order!Q:Q),0)+IFERROR(_xlfn.XLOOKUP($D13,Amazon_USA_Sea!$C:$C,Amazon_USA_Sea!J:J),0)</f>
        <v>0</v>
      </c>
      <c r="S13" s="91">
        <f>IFERROR(_xlfn.XLOOKUP($D13,Domestic!$C:$C,Domestic!R:R),0)+IFERROR(_xlfn.XLOOKUP($D13,ROW_Manjari!$C:$C,ROW_Manjari!R:R),0)+IFERROR(_xlfn.XLOOKUP($D13,USA_Sea!$C:$C,USA_Sea!R:R),0)+IFERROR(_xlfn.XLOOKUP($D13,USA_Air!$C:$C,USA_Air!R:R),0)+IFERROR(_xlfn.XLOOKUP($D13,USA_Amazon_Air!$C:$C,USA_Amazon_Air!R:R),0)+IFERROR(_xlfn.XLOOKUP($D13,UK_Order!$C:$C,UK_Order!R:R),0)+IFERROR(_xlfn.XLOOKUP($D13,MENA_Order!$C:$C,MENA_Order!R:R),0)+IFERROR(_xlfn.XLOOKUP($D13,Amazon_USA_Sea!$C:$C,Amazon_USA_Sea!K:K),0)</f>
        <v>0</v>
      </c>
      <c r="T13" s="91">
        <f>IFERROR(_xlfn.XLOOKUP($D13,Domestic!$C:$C,Domestic!S:S),0)+IFERROR(_xlfn.XLOOKUP($D13,ROW_Manjari!$C:$C,ROW_Manjari!S:S),0)+IFERROR(_xlfn.XLOOKUP($D13,USA_Sea!$C:$C,USA_Sea!S:S),0)+IFERROR(_xlfn.XLOOKUP($D13,USA_Air!$C:$C,USA_Air!S:S),0)+IFERROR(_xlfn.XLOOKUP($D13,USA_Amazon_Air!$C:$C,USA_Amazon_Air!S:S),0)+IFERROR(_xlfn.XLOOKUP($D13,UK_Order!$C:$C,UK_Order!S:S),0)+IFERROR(_xlfn.XLOOKUP($D13,MENA_Order!$C:$C,MENA_Order!S:S),0)+IFERROR(_xlfn.XLOOKUP($D13,Amazon_USA_Sea!$C:$C,Amazon_USA_Sea!L:L),0)</f>
        <v>440</v>
      </c>
      <c r="U13" s="91">
        <f>IFERROR(_xlfn.XLOOKUP($D13,Domestic!$C:$C,Domestic!T:T),0)+IFERROR(_xlfn.XLOOKUP($D13,ROW_Manjari!$C:$C,ROW_Manjari!T:T),0)+IFERROR(_xlfn.XLOOKUP($D13,USA_Sea!$C:$C,USA_Sea!T:T),0)+IFERROR(_xlfn.XLOOKUP($D13,USA_Air!$C:$C,USA_Air!T:T),0)+IFERROR(_xlfn.XLOOKUP($D13,USA_Amazon_Air!$C:$C,USA_Amazon_Air!T:T),0)+IFERROR(_xlfn.XLOOKUP($D13,UK_Order!$C:$C,UK_Order!T:T),0)+IFERROR(_xlfn.XLOOKUP($D13,MENA_Order!$C:$C,MENA_Order!T:T),0)+IFERROR(_xlfn.XLOOKUP($D13,Amazon_USA_Sea!$C:$C,Amazon_USA_Sea!M:M),0)</f>
        <v>0</v>
      </c>
      <c r="V13" s="91">
        <f>IFERROR(_xlfn.XLOOKUP($D13,Domestic!$C:$C,Domestic!U:U),0)+IFERROR(_xlfn.XLOOKUP($D13,ROW_Manjari!$C:$C,ROW_Manjari!U:U),0)+IFERROR(_xlfn.XLOOKUP($D13,USA_Sea!$C:$C,USA_Sea!U:U),0)+IFERROR(_xlfn.XLOOKUP($D13,USA_Air!$C:$C,USA_Air!U:U),0)+IFERROR(_xlfn.XLOOKUP($D13,USA_Amazon_Air!$C:$C,USA_Amazon_Air!U:U),0)+IFERROR(_xlfn.XLOOKUP($D13,UK_Order!$C:$C,UK_Order!U:U),0)+IFERROR(_xlfn.XLOOKUP($D13,MENA_Order!$C:$C,MENA_Order!U:U),0)+IFERROR(_xlfn.XLOOKUP($D13,Amazon_USA_Sea!$C:$C,Amazon_USA_Sea!N:N),0)</f>
        <v>0</v>
      </c>
      <c r="W13" s="92">
        <f>IFERROR(_xlfn.XLOOKUP($D13,Domestic!$C:$C,Domestic!Y:Y),0)+IFERROR(_xlfn.XLOOKUP($D13,ROW_Manjari!$C:$C,ROW_Manjari!Y:Y),0)+IFERROR(_xlfn.XLOOKUP($D13,USA_Sea!$C:$C,USA_Sea!Y:Y),0)+IFERROR(_xlfn.XLOOKUP($D13,USA_Air!$C:$C,USA_Air!Y:Y),0)+IFERROR(_xlfn.XLOOKUP($D13,USA_Amazon_Air!$C:$C,USA_Amazon_Air!Y:Y),0)+IFERROR(_xlfn.XLOOKUP($D13,UK_Order!$C:$C,UK_Order!Y:Y),0)+IFERROR(_xlfn.XLOOKUP($D13,MENA_Order!$C:$C,MENA_Order!Y:Y),0)+IFERROR(_xlfn.XLOOKUP($D13,Amazon_USA_Sea!$C:$C,Amazon_USA_Sea!R:R),0)</f>
        <v>1211</v>
      </c>
      <c r="X13" s="92">
        <f>IFERROR(_xlfn.XLOOKUP($D13,Domestic!$C:$C,Domestic!Z:Z),0)+IFERROR(_xlfn.XLOOKUP($D13,ROW_Manjari!$C:$C,ROW_Manjari!Z:Z),0)+IFERROR(_xlfn.XLOOKUP($D13,USA_Sea!$C:$C,USA_Sea!Z:Z),0)+IFERROR(_xlfn.XLOOKUP($D13,USA_Air!$C:$C,USA_Air!Z:Z),0)+IFERROR(_xlfn.XLOOKUP($D13,USA_Amazon_Air!$C:$C,USA_Amazon_Air!Z:Z),0)+IFERROR(_xlfn.XLOOKUP($D13,UK_Order!$C:$C,UK_Order!Z:Z),0)+IFERROR(_xlfn.XLOOKUP($D13,MENA_Order!$C:$C,MENA_Order!Z:Z),0)+IFERROR(_xlfn.XLOOKUP($D13,Amazon_USA_Sea!$C:$C,Amazon_USA_Sea!S:S),0)</f>
        <v>0</v>
      </c>
      <c r="Y13" s="92">
        <f>IFERROR(_xlfn.XLOOKUP($D13,Domestic!$C:$C,Domestic!AA:AA),0)+IFERROR(_xlfn.XLOOKUP($D13,ROW_Manjari!$C:$C,ROW_Manjari!AA:AA),0)+IFERROR(_xlfn.XLOOKUP($D13,USA_Sea!$C:$C,USA_Sea!AA:AA),0)+IFERROR(_xlfn.XLOOKUP($D13,USA_Air!$C:$C,USA_Air!AA:AA),0)+IFERROR(_xlfn.XLOOKUP($D13,USA_Amazon_Air!$C:$C,USA_Amazon_Air!AA:AA),0)+IFERROR(_xlfn.XLOOKUP($D13,UK_Order!$C:$C,UK_Order!AA:AA),0)+IFERROR(_xlfn.XLOOKUP($D13,MENA_Order!$C:$C,MENA_Order!AA:AA),0)+IFERROR(_xlfn.XLOOKUP($D13,Amazon_USA_Sea!$C:$C,Amazon_USA_Sea!T:T),0)</f>
        <v>1531</v>
      </c>
      <c r="Z13" s="92">
        <f>IFERROR(_xlfn.XLOOKUP($D13,Domestic!$C:$C,Domestic!AB:AB),0)+IFERROR(_xlfn.XLOOKUP($D13,ROW_Manjari!$C:$C,ROW_Manjari!AB:AB),0)+IFERROR(_xlfn.XLOOKUP($D13,USA_Sea!$C:$C,USA_Sea!AB:AB),0)+IFERROR(_xlfn.XLOOKUP($D13,USA_Air!$C:$C,USA_Air!AB:AB),0)+IFERROR(_xlfn.XLOOKUP($D13,USA_Amazon_Air!$C:$C,USA_Amazon_Air!AB:AB),0)+IFERROR(_xlfn.XLOOKUP($D13,UK_Order!$C:$C,UK_Order!AB:AB),0)+IFERROR(_xlfn.XLOOKUP($D13,MENA_Order!$C:$C,MENA_Order!AB:AB),0)+IFERROR(_xlfn.XLOOKUP($D13,Amazon_USA_Sea!$C:$C,Amazon_USA_Sea!U:U),0)</f>
        <v>1522</v>
      </c>
      <c r="AA13" s="92">
        <f>IFERROR(_xlfn.XLOOKUP($D13,Domestic!$C:$C,Domestic!AC:AC),0)+IFERROR(_xlfn.XLOOKUP($D13,ROW_Manjari!$C:$C,ROW_Manjari!AC:AC),0)+IFERROR(_xlfn.XLOOKUP($D13,USA_Sea!$C:$C,USA_Sea!AC:AC),0)+IFERROR(_xlfn.XLOOKUP($D13,USA_Air!$C:$C,USA_Air!AC:AC),0)+IFERROR(_xlfn.XLOOKUP($D13,USA_Amazon_Air!$C:$C,USA_Amazon_Air!AC:AC),0)+IFERROR(_xlfn.XLOOKUP($D13,UK_Order!$C:$C,UK_Order!AC:AC),0)+IFERROR(_xlfn.XLOOKUP($D13,MENA_Order!$C:$C,MENA_Order!AC:AC),0)+IFERROR(_xlfn.XLOOKUP($D13,Amazon_USA_Sea!$C:$C,Amazon_USA_Sea!V:V),0)</f>
        <v>2382</v>
      </c>
      <c r="AB13" s="92">
        <f>IFERROR(_xlfn.XLOOKUP($D13,Domestic!$C:$C,Domestic!AD:AD),0)+IFERROR(_xlfn.XLOOKUP($D13,ROW_Manjari!$C:$C,ROW_Manjari!AD:AD),0)+IFERROR(_xlfn.XLOOKUP($D13,USA_Sea!$C:$C,USA_Sea!AD:AD),0)+IFERROR(_xlfn.XLOOKUP($D13,USA_Air!$C:$C,USA_Air!AD:AD),0)+IFERROR(_xlfn.XLOOKUP($D13,USA_Amazon_Air!$C:$C,USA_Amazon_Air!AD:AD),0)+IFERROR(_xlfn.XLOOKUP($D13,UK_Order!$C:$C,UK_Order!AD:AD),0)+IFERROR(_xlfn.XLOOKUP($D13,MENA_Order!$C:$C,MENA_Order!AD:AD),0)+IFERROR(_xlfn.XLOOKUP($D13,Amazon_USA_Sea!$C:$C,Amazon_USA_Sea!W:W),0)</f>
        <v>0</v>
      </c>
      <c r="AC13" s="92">
        <f>IFERROR(_xlfn.XLOOKUP($D13,Domestic!$C:$C,Domestic!AE:AE),0)+IFERROR(_xlfn.XLOOKUP($D13,ROW_Manjari!$C:$C,ROW_Manjari!AE:AE),0)+IFERROR(_xlfn.XLOOKUP($D13,USA_Sea!$C:$C,USA_Sea!AE:AE),0)+IFERROR(_xlfn.XLOOKUP($D13,USA_Air!$C:$C,USA_Air!AE:AE),0)+IFERROR(_xlfn.XLOOKUP($D13,USA_Amazon_Air!$C:$C,USA_Amazon_Air!AE:AE),0)+IFERROR(_xlfn.XLOOKUP($D13,UK_Order!$C:$C,UK_Order!AE:AE),0)+IFERROR(_xlfn.XLOOKUP($D13,MENA_Order!$C:$C,MENA_Order!AE:AE),0)+IFERROR(_xlfn.XLOOKUP($D13,Amazon_USA_Sea!$C:$C,Amazon_USA_Sea!X:X),0)</f>
        <v>0</v>
      </c>
      <c r="AD13" s="93">
        <f>IFERROR(_xlfn.XLOOKUP($D13,Domestic!$C:$C,Domestic!AI:AI),0)+IFERROR(_xlfn.XLOOKUP($D13,ROW_Manjari!$C:$C,ROW_Manjari!AI:AI),0)+IFERROR(_xlfn.XLOOKUP($D13,USA_Sea!$C:$C,USA_Sea!AI:AI),0)+IFERROR(_xlfn.XLOOKUP($D13,USA_Air!$C:$C,USA_Air!AI:AI),0)+IFERROR(_xlfn.XLOOKUP($D13,USA_Amazon_Air!$C:$C,USA_Amazon_Air!AI:AI),0)+IFERROR(_xlfn.XLOOKUP($D13,UK_Order!$C:$C,UK_Order!AI:AI),0)+IFERROR(_xlfn.XLOOKUP($D13,MENA_Order!$C:$C,MENA_Order!AI:AI),0)+IFERROR(_xlfn.XLOOKUP($D13,Amazon_USA_Sea!$C:$C,Amazon_USA_Sea!AB:AB),0)</f>
        <v>0</v>
      </c>
      <c r="AE13" s="93">
        <f>IFERROR(_xlfn.XLOOKUP($D13,Domestic!$C:$C,Domestic!AJ:AJ),0)+IFERROR(_xlfn.XLOOKUP($D13,ROW_Manjari!$C:$C,ROW_Manjari!AJ:AJ),0)+IFERROR(_xlfn.XLOOKUP($D13,USA_Sea!$C:$C,USA_Sea!AJ:AJ),0)+IFERROR(_xlfn.XLOOKUP($D13,USA_Air!$C:$C,USA_Air!AJ:AJ),0)+IFERROR(_xlfn.XLOOKUP($D13,USA_Amazon_Air!$C:$C,USA_Amazon_Air!AJ:AJ),0)+IFERROR(_xlfn.XLOOKUP($D13,UK_Order!$C:$C,UK_Order!AJ:AJ),0)+IFERROR(_xlfn.XLOOKUP($D13,MENA_Order!$C:$C,MENA_Order!AJ:AJ),0)+IFERROR(_xlfn.XLOOKUP($D13,Amazon_USA_Sea!$C:$C,Amazon_USA_Sea!AC:AC),0)</f>
        <v>0</v>
      </c>
      <c r="AF13" s="93">
        <f>IFERROR(_xlfn.XLOOKUP($D13,Domestic!$C:$C,Domestic!AK:AK),0)+IFERROR(_xlfn.XLOOKUP($D13,ROW_Manjari!$C:$C,ROW_Manjari!AK:AK),0)+IFERROR(_xlfn.XLOOKUP($D13,USA_Sea!$C:$C,USA_Sea!AK:AK),0)+IFERROR(_xlfn.XLOOKUP($D13,USA_Air!$C:$C,USA_Air!AK:AK),0)+IFERROR(_xlfn.XLOOKUP($D13,USA_Amazon_Air!$C:$C,USA_Amazon_Air!AK:AK),0)+IFERROR(_xlfn.XLOOKUP($D13,UK_Order!$C:$C,UK_Order!AK:AK),0)+IFERROR(_xlfn.XLOOKUP($D13,MENA_Order!$C:$C,MENA_Order!AK:AK),0)+IFERROR(_xlfn.XLOOKUP($D13,Amazon_USA_Sea!$C:$C,Amazon_USA_Sea!AD:AD),0)</f>
        <v>0</v>
      </c>
      <c r="AG13" s="93">
        <f>IFERROR(_xlfn.XLOOKUP($D13,Domestic!$C:$C,Domestic!AL:AL),0)+IFERROR(_xlfn.XLOOKUP($D13,ROW_Manjari!$C:$C,ROW_Manjari!AL:AL),0)+IFERROR(_xlfn.XLOOKUP($D13,USA_Sea!$C:$C,USA_Sea!AL:AL),0)+IFERROR(_xlfn.XLOOKUP($D13,USA_Air!$C:$C,USA_Air!AL:AL),0)+IFERROR(_xlfn.XLOOKUP($D13,USA_Amazon_Air!$C:$C,USA_Amazon_Air!AL:AL),0)+IFERROR(_xlfn.XLOOKUP($D13,UK_Order!$C:$C,UK_Order!AL:AL),0)+IFERROR(_xlfn.XLOOKUP($D13,MENA_Order!$C:$C,MENA_Order!AL:AL),0)+IFERROR(_xlfn.XLOOKUP($D13,Amazon_USA_Sea!$C:$C,Amazon_USA_Sea!AE:AE),0)</f>
        <v>340</v>
      </c>
      <c r="AH13" s="93">
        <f>IFERROR(_xlfn.XLOOKUP($D13,Domestic!$C:$C,Domestic!AM:AM),0)+IFERROR(_xlfn.XLOOKUP($D13,ROW_Manjari!$C:$C,ROW_Manjari!AM:AM),0)+IFERROR(_xlfn.XLOOKUP($D13,USA_Sea!$C:$C,USA_Sea!AM:AM),0)+IFERROR(_xlfn.XLOOKUP($D13,USA_Air!$C:$C,USA_Air!AM:AM),0)+IFERROR(_xlfn.XLOOKUP($D13,USA_Amazon_Air!$C:$C,USA_Amazon_Air!AM:AM),0)+IFERROR(_xlfn.XLOOKUP($D13,UK_Order!$C:$C,UK_Order!AM:AM),0)+IFERROR(_xlfn.XLOOKUP($D13,MENA_Order!$C:$C,MENA_Order!AM:AM),0)+IFERROR(_xlfn.XLOOKUP($D13,Amazon_USA_Sea!$C:$C,Amazon_USA_Sea!AF:AF),0)</f>
        <v>0</v>
      </c>
      <c r="AI13" s="93">
        <f>IFERROR(_xlfn.XLOOKUP($D13,Domestic!$C:$C,Domestic!AN:AN),0)+IFERROR(_xlfn.XLOOKUP($D13,ROW_Manjari!$C:$C,ROW_Manjari!AN:AN),0)+IFERROR(_xlfn.XLOOKUP($D13,USA_Sea!$C:$C,USA_Sea!AN:AN),0)+IFERROR(_xlfn.XLOOKUP($D13,USA_Air!$C:$C,USA_Air!AN:AN),0)+IFERROR(_xlfn.XLOOKUP($D13,USA_Amazon_Air!$C:$C,USA_Amazon_Air!AN:AN),0)+IFERROR(_xlfn.XLOOKUP($D13,UK_Order!$C:$C,UK_Order!AN:AN),0)+IFERROR(_xlfn.XLOOKUP($D13,MENA_Order!$C:$C,MENA_Order!AN:AN),0)+IFERROR(_xlfn.XLOOKUP($D13,Amazon_USA_Sea!$C:$C,Amazon_USA_Sea!AG:AG),0)</f>
        <v>0</v>
      </c>
      <c r="AJ13" s="93">
        <f>IFERROR(_xlfn.XLOOKUP($D13,Domestic!$C:$C,Domestic!AO:AO),0)+IFERROR(_xlfn.XLOOKUP($D13,ROW_Manjari!$C:$C,ROW_Manjari!AO:AO),0)+IFERROR(_xlfn.XLOOKUP($D13,USA_Sea!$C:$C,USA_Sea!AO:AO),0)+IFERROR(_xlfn.XLOOKUP($D13,USA_Air!$C:$C,USA_Air!AO:AO),0)+IFERROR(_xlfn.XLOOKUP($D13,USA_Amazon_Air!$C:$C,USA_Amazon_Air!AO:AO),0)+IFERROR(_xlfn.XLOOKUP($D13,UK_Order!$C:$C,UK_Order!AO:AO),0)+IFERROR(_xlfn.XLOOKUP($D13,MENA_Order!$C:$C,MENA_Order!AO:AO),0)+IFERROR(_xlfn.XLOOKUP($D13,Amazon_USA_Sea!$C:$C,Amazon_USA_Sea!AH:AH),0)</f>
        <v>1401</v>
      </c>
      <c r="AK13" s="94">
        <f>IFERROR(_xlfn.XLOOKUP($D13,Domestic!$C:$C,Domestic!AS:AS),0)+IFERROR(_xlfn.XLOOKUP($D13,ROW_Manjari!$C:$C,ROW_Manjari!AS:AS),0)+IFERROR(_xlfn.XLOOKUP($D13,USA_Sea!$C:$C,USA_Sea!AS:AS),0)+IFERROR(_xlfn.XLOOKUP($D13,USA_Air!$C:$C,USA_Air!AS:AS),0)+IFERROR(_xlfn.XLOOKUP($D13,USA_Amazon_Air!$C:$C,USA_Amazon_Air!AS:AS),0)+IFERROR(_xlfn.XLOOKUP($D13,UK_Order!$C:$C,UK_Order!AS:AS),0)+IFERROR(_xlfn.XLOOKUP($D13,MENA_Order!$C:$C,MENA_Order!AS:AS),0)+IFERROR(_xlfn.XLOOKUP($D13,Amazon_USA_Sea!$C:$C,Amazon_USA_Sea!AL:AL),0)</f>
        <v>0</v>
      </c>
      <c r="AL13" s="94">
        <f>IFERROR(_xlfn.XLOOKUP($D13,Domestic!$C:$C,Domestic!AT:AT),0)+IFERROR(_xlfn.XLOOKUP($D13,ROW_Manjari!$C:$C,ROW_Manjari!AT:AT),0)+IFERROR(_xlfn.XLOOKUP($D13,USA_Sea!$C:$C,USA_Sea!AT:AT),0)+IFERROR(_xlfn.XLOOKUP($D13,USA_Air!$C:$C,USA_Air!AT:AT),0)+IFERROR(_xlfn.XLOOKUP($D13,USA_Amazon_Air!$C:$C,USA_Amazon_Air!AT:AT),0)+IFERROR(_xlfn.XLOOKUP($D13,UK_Order!$C:$C,UK_Order!AT:AT),0)+IFERROR(_xlfn.XLOOKUP($D13,MENA_Order!$C:$C,MENA_Order!AT:AT),0)+IFERROR(_xlfn.XLOOKUP($D13,Amazon_USA_Sea!$C:$C,Amazon_USA_Sea!AM:AM),0)</f>
        <v>0</v>
      </c>
      <c r="AM13" s="94">
        <f>IFERROR(_xlfn.XLOOKUP($D13,Domestic!$C:$C,Domestic!AU:AU),0)+IFERROR(_xlfn.XLOOKUP($D13,ROW_Manjari!$C:$C,ROW_Manjari!AU:AU),0)+IFERROR(_xlfn.XLOOKUP($D13,USA_Sea!$C:$C,USA_Sea!AU:AU),0)+IFERROR(_xlfn.XLOOKUP($D13,USA_Air!$C:$C,USA_Air!AU:AU),0)+IFERROR(_xlfn.XLOOKUP($D13,USA_Amazon_Air!$C:$C,USA_Amazon_Air!AU:AU),0)+IFERROR(_xlfn.XLOOKUP($D13,UK_Order!$C:$C,UK_Order!AU:AU),0)+IFERROR(_xlfn.XLOOKUP($D13,MENA_Order!$C:$C,MENA_Order!AU:AU),0)+IFERROR(_xlfn.XLOOKUP($D13,Amazon_USA_Sea!$C:$C,Amazon_USA_Sea!AN:AN),0)</f>
        <v>0</v>
      </c>
      <c r="AN13" s="94">
        <f>IFERROR(_xlfn.XLOOKUP($D13,Domestic!$C:$C,Domestic!AV:AV),0)+IFERROR(_xlfn.XLOOKUP($D13,ROW_Manjari!$C:$C,ROW_Manjari!AV:AV),0)+IFERROR(_xlfn.XLOOKUP($D13,USA_Sea!$C:$C,USA_Sea!AV:AV),0)+IFERROR(_xlfn.XLOOKUP($D13,USA_Air!$C:$C,USA_Air!AV:AV),0)+IFERROR(_xlfn.XLOOKUP($D13,USA_Amazon_Air!$C:$C,USA_Amazon_Air!AV:AV),0)+IFERROR(_xlfn.XLOOKUP($D13,UK_Order!$C:$C,UK_Order!AV:AV),0)+IFERROR(_xlfn.XLOOKUP($D13,MENA_Order!$C:$C,MENA_Order!AV:AV),0)+IFERROR(_xlfn.XLOOKUP($D13,Amazon_USA_Sea!$C:$C,Amazon_USA_Sea!AO:AO),0)</f>
        <v>0</v>
      </c>
      <c r="AO13" s="94">
        <f>IFERROR(_xlfn.XLOOKUP($D13,Domestic!$C:$C,Domestic!AW:AW),0)+IFERROR(_xlfn.XLOOKUP($D13,ROW_Manjari!$C:$C,ROW_Manjari!AW:AW),0)+IFERROR(_xlfn.XLOOKUP($D13,USA_Sea!$C:$C,USA_Sea!AW:AW),0)+IFERROR(_xlfn.XLOOKUP($D13,USA_Air!$C:$C,USA_Air!AW:AW),0)+IFERROR(_xlfn.XLOOKUP($D13,USA_Amazon_Air!$C:$C,USA_Amazon_Air!AW:AW),0)+IFERROR(_xlfn.XLOOKUP($D13,UK_Order!$C:$C,UK_Order!AW:AW),0)+IFERROR(_xlfn.XLOOKUP($D13,MENA_Order!$C:$C,MENA_Order!AW:AW),0)+IFERROR(_xlfn.XLOOKUP($D13,Amazon_USA_Sea!$C:$C,Amazon_USA_Sea!AP:AP),0)</f>
        <v>0</v>
      </c>
      <c r="AP13" s="94">
        <f>IFERROR(_xlfn.XLOOKUP($D13,Domestic!$C:$C,Domestic!AX:AX),0)+IFERROR(_xlfn.XLOOKUP($D13,ROW_Manjari!$C:$C,ROW_Manjari!AX:AX),0)+IFERROR(_xlfn.XLOOKUP($D13,USA_Sea!$C:$C,USA_Sea!AX:AX),0)+IFERROR(_xlfn.XLOOKUP($D13,USA_Air!$C:$C,USA_Air!AX:AX),0)+IFERROR(_xlfn.XLOOKUP($D13,USA_Amazon_Air!$C:$C,USA_Amazon_Air!AX:AX),0)+IFERROR(_xlfn.XLOOKUP($D13,UK_Order!$C:$C,UK_Order!AX:AX),0)+IFERROR(_xlfn.XLOOKUP($D13,MENA_Order!$C:$C,MENA_Order!AX:AX),0)+IFERROR(_xlfn.XLOOKUP($D13,Amazon_USA_Sea!$C:$C,Amazon_USA_Sea!AQ:AQ),0)</f>
        <v>0</v>
      </c>
      <c r="AQ13" s="94">
        <f>IFERROR(_xlfn.XLOOKUP($D13,Domestic!$C:$C,Domestic!AY:AY),0)+IFERROR(_xlfn.XLOOKUP($D13,ROW_Manjari!$C:$C,ROW_Manjari!AY:AY),0)+IFERROR(_xlfn.XLOOKUP($D13,USA_Sea!$C:$C,USA_Sea!AY:AY),0)+IFERROR(_xlfn.XLOOKUP($D13,USA_Air!$C:$C,USA_Air!AY:AY),0)+IFERROR(_xlfn.XLOOKUP($D13,USA_Amazon_Air!$C:$C,USA_Amazon_Air!AY:AY),0)+IFERROR(_xlfn.XLOOKUP($D13,UK_Order!$C:$C,UK_Order!AY:AY),0)+IFERROR(_xlfn.XLOOKUP($D13,MENA_Order!$C:$C,MENA_Order!AY:AY),0)+IFERROR(_xlfn.XLOOKUP($D13,Amazon_USA_Sea!$C:$C,Amazon_USA_Sea!AR:AR),0)</f>
        <v>0</v>
      </c>
      <c r="AR13" s="94">
        <f>IFERROR(_xlfn.XLOOKUP($D13,Domestic!$C:$C,Domestic!AZ:AZ),0)+IFERROR(_xlfn.XLOOKUP($D13,ROW_Manjari!$C:$C,ROW_Manjari!AZ:AZ),0)+IFERROR(_xlfn.XLOOKUP($D13,USA_Sea!$C:$C,USA_Sea!AZ:AZ),0)+IFERROR(_xlfn.XLOOKUP($D13,USA_Air!$C:$C,USA_Air!AZ:AZ),0)+IFERROR(_xlfn.XLOOKUP($D13,USA_Amazon_Air!$C:$C,USA_Amazon_Air!AZ:AZ),0)+IFERROR(_xlfn.XLOOKUP($D13,UK_Order!$C:$C,UK_Order!AZ:AZ),0)+IFERROR(_xlfn.XLOOKUP($D13,MENA_Order!$C:$C,MENA_Order!AZ:AZ),0)+IFERROR(_xlfn.XLOOKUP($D13,Amazon_USA_Sea!$C:$C,Amazon_USA_Sea!AS:AS),0)</f>
        <v>0</v>
      </c>
      <c r="AS13" s="95">
        <v>2730</v>
      </c>
      <c r="AT13" s="96">
        <f t="shared" si="0"/>
        <v>12177</v>
      </c>
      <c r="AU13" s="97">
        <f t="shared" si="1"/>
        <v>24354</v>
      </c>
      <c r="AV13" s="98">
        <f t="shared" si="2"/>
        <v>-12157</v>
      </c>
      <c r="AW13" s="99">
        <f t="shared" si="3"/>
        <v>-24314</v>
      </c>
      <c r="AX13" s="100">
        <f t="shared" si="4"/>
        <v>0.50041094764526994</v>
      </c>
      <c r="AY13" s="118" t="s">
        <v>50</v>
      </c>
      <c r="AZ13">
        <f>_xlfn.XLOOKUP(D13,Raw_Data!A:A,Raw_Data!B:B)</f>
        <v>2648</v>
      </c>
      <c r="BA13" s="102">
        <f t="shared" si="5"/>
        <v>3.2645680940248214</v>
      </c>
      <c r="BB13" s="103">
        <f t="shared" si="7"/>
        <v>10</v>
      </c>
      <c r="BC13" s="104" t="str">
        <f t="shared" si="6"/>
        <v>P1 – Critical</v>
      </c>
      <c r="BD13">
        <f>AZ13*2</f>
        <v>5296</v>
      </c>
      <c r="BE13">
        <f>O13*2</f>
        <v>48668</v>
      </c>
    </row>
    <row r="14" spans="1:57" ht="13">
      <c r="A14" s="105">
        <v>12</v>
      </c>
      <c r="B14" s="106" t="s">
        <v>36</v>
      </c>
      <c r="C14" s="106" t="s">
        <v>46</v>
      </c>
      <c r="D14" s="115" t="s">
        <v>64</v>
      </c>
      <c r="E14" s="119" t="s">
        <v>65</v>
      </c>
      <c r="F14" s="120">
        <v>5</v>
      </c>
      <c r="G14" s="110">
        <f>IFERROR(_xlfn.XLOOKUP(D14,Projection_!A:A,Projection_!K:K),"")</f>
        <v>8297</v>
      </c>
      <c r="H14" s="111">
        <f>IFERROR(_xlfn.XLOOKUP(D14,Projection_!A:A,Projection_!L:L),"")</f>
        <v>0</v>
      </c>
      <c r="I14" s="111">
        <f>IFERROR(_xlfn.XLOOKUP(D14,Projection_!A:A,Projection_!M:M),"")</f>
        <v>0</v>
      </c>
      <c r="J14" s="111">
        <f>IFERROR(_xlfn.XLOOKUP(D14,Projection_!A:A,Projection_!N:N),"")</f>
        <v>0</v>
      </c>
      <c r="K14" s="111">
        <f>IFERROR(_xlfn.XLOOKUP(D14,Projection_!A:A,Projection_!O:O),"")</f>
        <v>0</v>
      </c>
      <c r="L14" s="111">
        <f>IFERROR(_xlfn.XLOOKUP(D14,Projection_!A:A,Projection_!P:P),"")</f>
        <v>0</v>
      </c>
      <c r="M14" s="111">
        <f>IFERROR(_xlfn.XLOOKUP(D14,Projection_!A:A,Projection_!Q:Q),"")</f>
        <v>0</v>
      </c>
      <c r="N14" s="112">
        <f>IFERROR(_xlfn.XLOOKUP(D14,Projection_!A:A,Projection_!R:R),"")</f>
        <v>0</v>
      </c>
      <c r="O14" s="113">
        <f>IFERROR(_xlfn.XLOOKUP(D14,Projection_!A:A,Projection_!T:T),"")</f>
        <v>8297</v>
      </c>
      <c r="P14" s="91">
        <f>IFERROR(_xlfn.XLOOKUP($D14,Domestic!$C:$C,Domestic!O:O),0)+IFERROR(_xlfn.XLOOKUP($D14,ROW_Manjari!$C:$C,ROW_Manjari!O:O),0)+IFERROR(_xlfn.XLOOKUP($D14,USA_Sea!$C:$C,USA_Sea!O:O),0)+IFERROR(_xlfn.XLOOKUP($D14,USA_Air!$C:$C,USA_Air!O:O),0)+IFERROR(_xlfn.XLOOKUP($D14,USA_Amazon_Air!$C:$C,USA_Amazon_Air!O:O),0)+IFERROR(_xlfn.XLOOKUP($D14,UK_Order!$C:$C,UK_Order!O:O),0)+IFERROR(_xlfn.XLOOKUP($D14,MENA_Order!$C:$C,MENA_Order!O:O),0)+IFERROR(_xlfn.XLOOKUP($D14,Amazon_USA_Sea!$C:$C,Amazon_USA_Sea!H:H),0)</f>
        <v>0</v>
      </c>
      <c r="Q14" s="91">
        <f>IFERROR(_xlfn.XLOOKUP($D14,Domestic!$C:$C,Domestic!P:P),0)+IFERROR(_xlfn.XLOOKUP($D14,ROW_Manjari!$C:$C,ROW_Manjari!P:P),0)+IFERROR(_xlfn.XLOOKUP($D14,USA_Sea!$C:$C,USA_Sea!P:P),0)+IFERROR(_xlfn.XLOOKUP($D14,USA_Air!$C:$C,USA_Air!P:P),0)+IFERROR(_xlfn.XLOOKUP($D14,USA_Amazon_Air!$C:$C,USA_Amazon_Air!P:P),0)+IFERROR(_xlfn.XLOOKUP($D14,UK_Order!$C:$C,UK_Order!P:P),0)+IFERROR(_xlfn.XLOOKUP($D14,MENA_Order!$C:$C,MENA_Order!P:P),0)+IFERROR(_xlfn.XLOOKUP($D14,Amazon_USA_Sea!$C:$C,Amazon_USA_Sea!I:I),0)</f>
        <v>105</v>
      </c>
      <c r="R14" s="91">
        <f>IFERROR(_xlfn.XLOOKUP($D14,Domestic!$C:$C,Domestic!Q:Q),0)+IFERROR(_xlfn.XLOOKUP($D14,ROW_Manjari!$C:$C,ROW_Manjari!Q:Q),0)+IFERROR(_xlfn.XLOOKUP($D14,USA_Sea!$C:$C,USA_Sea!Q:Q),0)+IFERROR(_xlfn.XLOOKUP($D14,USA_Air!$C:$C,USA_Air!Q:Q),0)+IFERROR(_xlfn.XLOOKUP($D14,USA_Amazon_Air!$C:$C,USA_Amazon_Air!Q:Q),0)+IFERROR(_xlfn.XLOOKUP($D14,UK_Order!$C:$C,UK_Order!Q:Q),0)+IFERROR(_xlfn.XLOOKUP($D14,MENA_Order!$C:$C,MENA_Order!Q:Q),0)+IFERROR(_xlfn.XLOOKUP($D14,Amazon_USA_Sea!$C:$C,Amazon_USA_Sea!J:J),0)</f>
        <v>0</v>
      </c>
      <c r="S14" s="91">
        <f>IFERROR(_xlfn.XLOOKUP($D14,Domestic!$C:$C,Domestic!R:R),0)+IFERROR(_xlfn.XLOOKUP($D14,ROW_Manjari!$C:$C,ROW_Manjari!R:R),0)+IFERROR(_xlfn.XLOOKUP($D14,USA_Sea!$C:$C,USA_Sea!R:R),0)+IFERROR(_xlfn.XLOOKUP($D14,USA_Air!$C:$C,USA_Air!R:R),0)+IFERROR(_xlfn.XLOOKUP($D14,USA_Amazon_Air!$C:$C,USA_Amazon_Air!R:R),0)+IFERROR(_xlfn.XLOOKUP($D14,UK_Order!$C:$C,UK_Order!R:R),0)+IFERROR(_xlfn.XLOOKUP($D14,MENA_Order!$C:$C,MENA_Order!R:R),0)+IFERROR(_xlfn.XLOOKUP($D14,Amazon_USA_Sea!$C:$C,Amazon_USA_Sea!K:K),0)</f>
        <v>481</v>
      </c>
      <c r="T14" s="91">
        <f>IFERROR(_xlfn.XLOOKUP($D14,Domestic!$C:$C,Domestic!S:S),0)+IFERROR(_xlfn.XLOOKUP($D14,ROW_Manjari!$C:$C,ROW_Manjari!S:S),0)+IFERROR(_xlfn.XLOOKUP($D14,USA_Sea!$C:$C,USA_Sea!S:S),0)+IFERROR(_xlfn.XLOOKUP($D14,USA_Air!$C:$C,USA_Air!S:S),0)+IFERROR(_xlfn.XLOOKUP($D14,USA_Amazon_Air!$C:$C,USA_Amazon_Air!S:S),0)+IFERROR(_xlfn.XLOOKUP($D14,UK_Order!$C:$C,UK_Order!S:S),0)+IFERROR(_xlfn.XLOOKUP($D14,MENA_Order!$C:$C,MENA_Order!S:S),0)+IFERROR(_xlfn.XLOOKUP($D14,Amazon_USA_Sea!$C:$C,Amazon_USA_Sea!L:L),0)</f>
        <v>0</v>
      </c>
      <c r="U14" s="91">
        <f>IFERROR(_xlfn.XLOOKUP($D14,Domestic!$C:$C,Domestic!T:T),0)+IFERROR(_xlfn.XLOOKUP($D14,ROW_Manjari!$C:$C,ROW_Manjari!T:T),0)+IFERROR(_xlfn.XLOOKUP($D14,USA_Sea!$C:$C,USA_Sea!T:T),0)+IFERROR(_xlfn.XLOOKUP($D14,USA_Air!$C:$C,USA_Air!T:T),0)+IFERROR(_xlfn.XLOOKUP($D14,USA_Amazon_Air!$C:$C,USA_Amazon_Air!T:T),0)+IFERROR(_xlfn.XLOOKUP($D14,UK_Order!$C:$C,UK_Order!T:T),0)+IFERROR(_xlfn.XLOOKUP($D14,MENA_Order!$C:$C,MENA_Order!T:T),0)+IFERROR(_xlfn.XLOOKUP($D14,Amazon_USA_Sea!$C:$C,Amazon_USA_Sea!M:M),0)</f>
        <v>565</v>
      </c>
      <c r="V14" s="91">
        <f>IFERROR(_xlfn.XLOOKUP($D14,Domestic!$C:$C,Domestic!U:U),0)+IFERROR(_xlfn.XLOOKUP($D14,ROW_Manjari!$C:$C,ROW_Manjari!U:U),0)+IFERROR(_xlfn.XLOOKUP($D14,USA_Sea!$C:$C,USA_Sea!U:U),0)+IFERROR(_xlfn.XLOOKUP($D14,USA_Air!$C:$C,USA_Air!U:U),0)+IFERROR(_xlfn.XLOOKUP($D14,USA_Amazon_Air!$C:$C,USA_Amazon_Air!U:U),0)+IFERROR(_xlfn.XLOOKUP($D14,UK_Order!$C:$C,UK_Order!U:U),0)+IFERROR(_xlfn.XLOOKUP($D14,MENA_Order!$C:$C,MENA_Order!U:U),0)+IFERROR(_xlfn.XLOOKUP($D14,Amazon_USA_Sea!$C:$C,Amazon_USA_Sea!N:N),0)</f>
        <v>0</v>
      </c>
      <c r="W14" s="92">
        <f>IFERROR(_xlfn.XLOOKUP($D14,Domestic!$C:$C,Domestic!Y:Y),0)+IFERROR(_xlfn.XLOOKUP($D14,ROW_Manjari!$C:$C,ROW_Manjari!Y:Y),0)+IFERROR(_xlfn.XLOOKUP($D14,USA_Sea!$C:$C,USA_Sea!Y:Y),0)+IFERROR(_xlfn.XLOOKUP($D14,USA_Air!$C:$C,USA_Air!Y:Y),0)+IFERROR(_xlfn.XLOOKUP($D14,USA_Amazon_Air!$C:$C,USA_Amazon_Air!Y:Y),0)+IFERROR(_xlfn.XLOOKUP($D14,UK_Order!$C:$C,UK_Order!Y:Y),0)+IFERROR(_xlfn.XLOOKUP($D14,MENA_Order!$C:$C,MENA_Order!Y:Y),0)+IFERROR(_xlfn.XLOOKUP($D14,Amazon_USA_Sea!$C:$C,Amazon_USA_Sea!R:R),0)</f>
        <v>0</v>
      </c>
      <c r="X14" s="92">
        <f>IFERROR(_xlfn.XLOOKUP($D14,Domestic!$C:$C,Domestic!Z:Z),0)+IFERROR(_xlfn.XLOOKUP($D14,ROW_Manjari!$C:$C,ROW_Manjari!Z:Z),0)+IFERROR(_xlfn.XLOOKUP($D14,USA_Sea!$C:$C,USA_Sea!Z:Z),0)+IFERROR(_xlfn.XLOOKUP($D14,USA_Air!$C:$C,USA_Air!Z:Z),0)+IFERROR(_xlfn.XLOOKUP($D14,USA_Amazon_Air!$C:$C,USA_Amazon_Air!Z:Z),0)+IFERROR(_xlfn.XLOOKUP($D14,UK_Order!$C:$C,UK_Order!Z:Z),0)+IFERROR(_xlfn.XLOOKUP($D14,MENA_Order!$C:$C,MENA_Order!Z:Z),0)+IFERROR(_xlfn.XLOOKUP($D14,Amazon_USA_Sea!$C:$C,Amazon_USA_Sea!S:S),0)</f>
        <v>0</v>
      </c>
      <c r="Y14" s="92">
        <f>IFERROR(_xlfn.XLOOKUP($D14,Domestic!$C:$C,Domestic!AA:AA),0)+IFERROR(_xlfn.XLOOKUP($D14,ROW_Manjari!$C:$C,ROW_Manjari!AA:AA),0)+IFERROR(_xlfn.XLOOKUP($D14,USA_Sea!$C:$C,USA_Sea!AA:AA),0)+IFERROR(_xlfn.XLOOKUP($D14,USA_Air!$C:$C,USA_Air!AA:AA),0)+IFERROR(_xlfn.XLOOKUP($D14,USA_Amazon_Air!$C:$C,USA_Amazon_Air!AA:AA),0)+IFERROR(_xlfn.XLOOKUP($D14,UK_Order!$C:$C,UK_Order!AA:AA),0)+IFERROR(_xlfn.XLOOKUP($D14,MENA_Order!$C:$C,MENA_Order!AA:AA),0)+IFERROR(_xlfn.XLOOKUP($D14,Amazon_USA_Sea!$C:$C,Amazon_USA_Sea!T:T),0)</f>
        <v>0</v>
      </c>
      <c r="Z14" s="92">
        <f>IFERROR(_xlfn.XLOOKUP($D14,Domestic!$C:$C,Domestic!AB:AB),0)+IFERROR(_xlfn.XLOOKUP($D14,ROW_Manjari!$C:$C,ROW_Manjari!AB:AB),0)+IFERROR(_xlfn.XLOOKUP($D14,USA_Sea!$C:$C,USA_Sea!AB:AB),0)+IFERROR(_xlfn.XLOOKUP($D14,USA_Air!$C:$C,USA_Air!AB:AB),0)+IFERROR(_xlfn.XLOOKUP($D14,USA_Amazon_Air!$C:$C,USA_Amazon_Air!AB:AB),0)+IFERROR(_xlfn.XLOOKUP($D14,UK_Order!$C:$C,UK_Order!AB:AB),0)+IFERROR(_xlfn.XLOOKUP($D14,MENA_Order!$C:$C,MENA_Order!AB:AB),0)+IFERROR(_xlfn.XLOOKUP($D14,Amazon_USA_Sea!$C:$C,Amazon_USA_Sea!U:U),0)</f>
        <v>0</v>
      </c>
      <c r="AA14" s="92">
        <f>IFERROR(_xlfn.XLOOKUP($D14,Domestic!$C:$C,Domestic!AC:AC),0)+IFERROR(_xlfn.XLOOKUP($D14,ROW_Manjari!$C:$C,ROW_Manjari!AC:AC),0)+IFERROR(_xlfn.XLOOKUP($D14,USA_Sea!$C:$C,USA_Sea!AC:AC),0)+IFERROR(_xlfn.XLOOKUP($D14,USA_Air!$C:$C,USA_Air!AC:AC),0)+IFERROR(_xlfn.XLOOKUP($D14,USA_Amazon_Air!$C:$C,USA_Amazon_Air!AC:AC),0)+IFERROR(_xlfn.XLOOKUP($D14,UK_Order!$C:$C,UK_Order!AC:AC),0)+IFERROR(_xlfn.XLOOKUP($D14,MENA_Order!$C:$C,MENA_Order!AC:AC),0)+IFERROR(_xlfn.XLOOKUP($D14,Amazon_USA_Sea!$C:$C,Amazon_USA_Sea!V:V),0)</f>
        <v>0</v>
      </c>
      <c r="AB14" s="92">
        <f>IFERROR(_xlfn.XLOOKUP($D14,Domestic!$C:$C,Domestic!AD:AD),0)+IFERROR(_xlfn.XLOOKUP($D14,ROW_Manjari!$C:$C,ROW_Manjari!AD:AD),0)+IFERROR(_xlfn.XLOOKUP($D14,USA_Sea!$C:$C,USA_Sea!AD:AD),0)+IFERROR(_xlfn.XLOOKUP($D14,USA_Air!$C:$C,USA_Air!AD:AD),0)+IFERROR(_xlfn.XLOOKUP($D14,USA_Amazon_Air!$C:$C,USA_Amazon_Air!AD:AD),0)+IFERROR(_xlfn.XLOOKUP($D14,UK_Order!$C:$C,UK_Order!AD:AD),0)+IFERROR(_xlfn.XLOOKUP($D14,MENA_Order!$C:$C,MENA_Order!AD:AD),0)+IFERROR(_xlfn.XLOOKUP($D14,Amazon_USA_Sea!$C:$C,Amazon_USA_Sea!W:W),0)</f>
        <v>0</v>
      </c>
      <c r="AC14" s="92">
        <f>IFERROR(_xlfn.XLOOKUP($D14,Domestic!$C:$C,Domestic!AE:AE),0)+IFERROR(_xlfn.XLOOKUP($D14,ROW_Manjari!$C:$C,ROW_Manjari!AE:AE),0)+IFERROR(_xlfn.XLOOKUP($D14,USA_Sea!$C:$C,USA_Sea!AE:AE),0)+IFERROR(_xlfn.XLOOKUP($D14,USA_Air!$C:$C,USA_Air!AE:AE),0)+IFERROR(_xlfn.XLOOKUP($D14,USA_Amazon_Air!$C:$C,USA_Amazon_Air!AE:AE),0)+IFERROR(_xlfn.XLOOKUP($D14,UK_Order!$C:$C,UK_Order!AE:AE),0)+IFERROR(_xlfn.XLOOKUP($D14,MENA_Order!$C:$C,MENA_Order!AE:AE),0)+IFERROR(_xlfn.XLOOKUP($D14,Amazon_USA_Sea!$C:$C,Amazon_USA_Sea!X:X),0)</f>
        <v>821</v>
      </c>
      <c r="AD14" s="93">
        <f>IFERROR(_xlfn.XLOOKUP($D14,Domestic!$C:$C,Domestic!AI:AI),0)+IFERROR(_xlfn.XLOOKUP($D14,ROW_Manjari!$C:$C,ROW_Manjari!AI:AI),0)+IFERROR(_xlfn.XLOOKUP($D14,USA_Sea!$C:$C,USA_Sea!AI:AI),0)+IFERROR(_xlfn.XLOOKUP($D14,USA_Air!$C:$C,USA_Air!AI:AI),0)+IFERROR(_xlfn.XLOOKUP($D14,USA_Amazon_Air!$C:$C,USA_Amazon_Air!AI:AI),0)+IFERROR(_xlfn.XLOOKUP($D14,UK_Order!$C:$C,UK_Order!AI:AI),0)+IFERROR(_xlfn.XLOOKUP($D14,MENA_Order!$C:$C,MENA_Order!AI:AI),0)+IFERROR(_xlfn.XLOOKUP($D14,Amazon_USA_Sea!$C:$C,Amazon_USA_Sea!AB:AB),0)</f>
        <v>410</v>
      </c>
      <c r="AE14" s="93">
        <f>IFERROR(_xlfn.XLOOKUP($D14,Domestic!$C:$C,Domestic!AJ:AJ),0)+IFERROR(_xlfn.XLOOKUP($D14,ROW_Manjari!$C:$C,ROW_Manjari!AJ:AJ),0)+IFERROR(_xlfn.XLOOKUP($D14,USA_Sea!$C:$C,USA_Sea!AJ:AJ),0)+IFERROR(_xlfn.XLOOKUP($D14,USA_Air!$C:$C,USA_Air!AJ:AJ),0)+IFERROR(_xlfn.XLOOKUP($D14,USA_Amazon_Air!$C:$C,USA_Amazon_Air!AJ:AJ),0)+IFERROR(_xlfn.XLOOKUP($D14,UK_Order!$C:$C,UK_Order!AJ:AJ),0)+IFERROR(_xlfn.XLOOKUP($D14,MENA_Order!$C:$C,MENA_Order!AJ:AJ),0)+IFERROR(_xlfn.XLOOKUP($D14,Amazon_USA_Sea!$C:$C,Amazon_USA_Sea!AC:AC),0)</f>
        <v>0</v>
      </c>
      <c r="AF14" s="93">
        <f>IFERROR(_xlfn.XLOOKUP($D14,Domestic!$C:$C,Domestic!AK:AK),0)+IFERROR(_xlfn.XLOOKUP($D14,ROW_Manjari!$C:$C,ROW_Manjari!AK:AK),0)+IFERROR(_xlfn.XLOOKUP($D14,USA_Sea!$C:$C,USA_Sea!AK:AK),0)+IFERROR(_xlfn.XLOOKUP($D14,USA_Air!$C:$C,USA_Air!AK:AK),0)+IFERROR(_xlfn.XLOOKUP($D14,USA_Amazon_Air!$C:$C,USA_Amazon_Air!AK:AK),0)+IFERROR(_xlfn.XLOOKUP($D14,UK_Order!$C:$C,UK_Order!AK:AK),0)+IFERROR(_xlfn.XLOOKUP($D14,MENA_Order!$C:$C,MENA_Order!AK:AK),0)+IFERROR(_xlfn.XLOOKUP($D14,Amazon_USA_Sea!$C:$C,Amazon_USA_Sea!AD:AD),0)</f>
        <v>0</v>
      </c>
      <c r="AG14" s="93">
        <f>IFERROR(_xlfn.XLOOKUP($D14,Domestic!$C:$C,Domestic!AL:AL),0)+IFERROR(_xlfn.XLOOKUP($D14,ROW_Manjari!$C:$C,ROW_Manjari!AL:AL),0)+IFERROR(_xlfn.XLOOKUP($D14,USA_Sea!$C:$C,USA_Sea!AL:AL),0)+IFERROR(_xlfn.XLOOKUP($D14,USA_Air!$C:$C,USA_Air!AL:AL),0)+IFERROR(_xlfn.XLOOKUP($D14,USA_Amazon_Air!$C:$C,USA_Amazon_Air!AL:AL),0)+IFERROR(_xlfn.XLOOKUP($D14,UK_Order!$C:$C,UK_Order!AL:AL),0)+IFERROR(_xlfn.XLOOKUP($D14,MENA_Order!$C:$C,MENA_Order!AL:AL),0)+IFERROR(_xlfn.XLOOKUP($D14,Amazon_USA_Sea!$C:$C,Amazon_USA_Sea!AE:AE),0)</f>
        <v>0</v>
      </c>
      <c r="AH14" s="93">
        <f>IFERROR(_xlfn.XLOOKUP($D14,Domestic!$C:$C,Domestic!AM:AM),0)+IFERROR(_xlfn.XLOOKUP($D14,ROW_Manjari!$C:$C,ROW_Manjari!AM:AM),0)+IFERROR(_xlfn.XLOOKUP($D14,USA_Sea!$C:$C,USA_Sea!AM:AM),0)+IFERROR(_xlfn.XLOOKUP($D14,USA_Air!$C:$C,USA_Air!AM:AM),0)+IFERROR(_xlfn.XLOOKUP($D14,USA_Amazon_Air!$C:$C,USA_Amazon_Air!AM:AM),0)+IFERROR(_xlfn.XLOOKUP($D14,UK_Order!$C:$C,UK_Order!AM:AM),0)+IFERROR(_xlfn.XLOOKUP($D14,MENA_Order!$C:$C,MENA_Order!AM:AM),0)+IFERROR(_xlfn.XLOOKUP($D14,Amazon_USA_Sea!$C:$C,Amazon_USA_Sea!AF:AF),0)</f>
        <v>1469</v>
      </c>
      <c r="AI14" s="93">
        <f>IFERROR(_xlfn.XLOOKUP($D14,Domestic!$C:$C,Domestic!AN:AN),0)+IFERROR(_xlfn.XLOOKUP($D14,ROW_Manjari!$C:$C,ROW_Manjari!AN:AN),0)+IFERROR(_xlfn.XLOOKUP($D14,USA_Sea!$C:$C,USA_Sea!AN:AN),0)+IFERROR(_xlfn.XLOOKUP($D14,USA_Air!$C:$C,USA_Air!AN:AN),0)+IFERROR(_xlfn.XLOOKUP($D14,USA_Amazon_Air!$C:$C,USA_Amazon_Air!AN:AN),0)+IFERROR(_xlfn.XLOOKUP($D14,UK_Order!$C:$C,UK_Order!AN:AN),0)+IFERROR(_xlfn.XLOOKUP($D14,MENA_Order!$C:$C,MENA_Order!AN:AN),0)+IFERROR(_xlfn.XLOOKUP($D14,Amazon_USA_Sea!$C:$C,Amazon_USA_Sea!AG:AG),0)</f>
        <v>0</v>
      </c>
      <c r="AJ14" s="93">
        <f>IFERROR(_xlfn.XLOOKUP($D14,Domestic!$C:$C,Domestic!AO:AO),0)+IFERROR(_xlfn.XLOOKUP($D14,ROW_Manjari!$C:$C,ROW_Manjari!AO:AO),0)+IFERROR(_xlfn.XLOOKUP($D14,USA_Sea!$C:$C,USA_Sea!AO:AO),0)+IFERROR(_xlfn.XLOOKUP($D14,USA_Air!$C:$C,USA_Air!AO:AO),0)+IFERROR(_xlfn.XLOOKUP($D14,USA_Amazon_Air!$C:$C,USA_Amazon_Air!AO:AO),0)+IFERROR(_xlfn.XLOOKUP($D14,UK_Order!$C:$C,UK_Order!AO:AO),0)+IFERROR(_xlfn.XLOOKUP($D14,MENA_Order!$C:$C,MENA_Order!AO:AO),0)+IFERROR(_xlfn.XLOOKUP($D14,Amazon_USA_Sea!$C:$C,Amazon_USA_Sea!AH:AH),0)</f>
        <v>0</v>
      </c>
      <c r="AK14" s="94">
        <f>IFERROR(_xlfn.XLOOKUP($D14,Domestic!$C:$C,Domestic!AS:AS),0)+IFERROR(_xlfn.XLOOKUP($D14,ROW_Manjari!$C:$C,ROW_Manjari!AS:AS),0)+IFERROR(_xlfn.XLOOKUP($D14,USA_Sea!$C:$C,USA_Sea!AS:AS),0)+IFERROR(_xlfn.XLOOKUP($D14,USA_Air!$C:$C,USA_Air!AS:AS),0)+IFERROR(_xlfn.XLOOKUP($D14,USA_Amazon_Air!$C:$C,USA_Amazon_Air!AS:AS),0)+IFERROR(_xlfn.XLOOKUP($D14,UK_Order!$C:$C,UK_Order!AS:AS),0)+IFERROR(_xlfn.XLOOKUP($D14,MENA_Order!$C:$C,MENA_Order!AS:AS),0)+IFERROR(_xlfn.XLOOKUP($D14,Amazon_USA_Sea!$C:$C,Amazon_USA_Sea!AL:AL),0)</f>
        <v>0</v>
      </c>
      <c r="AL14" s="94">
        <f>IFERROR(_xlfn.XLOOKUP($D14,Domestic!$C:$C,Domestic!AT:AT),0)+IFERROR(_xlfn.XLOOKUP($D14,ROW_Manjari!$C:$C,ROW_Manjari!AT:AT),0)+IFERROR(_xlfn.XLOOKUP($D14,USA_Sea!$C:$C,USA_Sea!AT:AT),0)+IFERROR(_xlfn.XLOOKUP($D14,USA_Air!$C:$C,USA_Air!AT:AT),0)+IFERROR(_xlfn.XLOOKUP($D14,USA_Amazon_Air!$C:$C,USA_Amazon_Air!AT:AT),0)+IFERROR(_xlfn.XLOOKUP($D14,UK_Order!$C:$C,UK_Order!AT:AT),0)+IFERROR(_xlfn.XLOOKUP($D14,MENA_Order!$C:$C,MENA_Order!AT:AT),0)+IFERROR(_xlfn.XLOOKUP($D14,Amazon_USA_Sea!$C:$C,Amazon_USA_Sea!AM:AM),0)</f>
        <v>0</v>
      </c>
      <c r="AM14" s="94">
        <f>IFERROR(_xlfn.XLOOKUP($D14,Domestic!$C:$C,Domestic!AU:AU),0)+IFERROR(_xlfn.XLOOKUP($D14,ROW_Manjari!$C:$C,ROW_Manjari!AU:AU),0)+IFERROR(_xlfn.XLOOKUP($D14,USA_Sea!$C:$C,USA_Sea!AU:AU),0)+IFERROR(_xlfn.XLOOKUP($D14,USA_Air!$C:$C,USA_Air!AU:AU),0)+IFERROR(_xlfn.XLOOKUP($D14,USA_Amazon_Air!$C:$C,USA_Amazon_Air!AU:AU),0)+IFERROR(_xlfn.XLOOKUP($D14,UK_Order!$C:$C,UK_Order!AU:AU),0)+IFERROR(_xlfn.XLOOKUP($D14,MENA_Order!$C:$C,MENA_Order!AU:AU),0)+IFERROR(_xlfn.XLOOKUP($D14,Amazon_USA_Sea!$C:$C,Amazon_USA_Sea!AN:AN),0)</f>
        <v>0</v>
      </c>
      <c r="AN14" s="94">
        <f>IFERROR(_xlfn.XLOOKUP($D14,Domestic!$C:$C,Domestic!AV:AV),0)+IFERROR(_xlfn.XLOOKUP($D14,ROW_Manjari!$C:$C,ROW_Manjari!AV:AV),0)+IFERROR(_xlfn.XLOOKUP($D14,USA_Sea!$C:$C,USA_Sea!AV:AV),0)+IFERROR(_xlfn.XLOOKUP($D14,USA_Air!$C:$C,USA_Air!AV:AV),0)+IFERROR(_xlfn.XLOOKUP($D14,USA_Amazon_Air!$C:$C,USA_Amazon_Air!AV:AV),0)+IFERROR(_xlfn.XLOOKUP($D14,UK_Order!$C:$C,UK_Order!AV:AV),0)+IFERROR(_xlfn.XLOOKUP($D14,MENA_Order!$C:$C,MENA_Order!AV:AV),0)+IFERROR(_xlfn.XLOOKUP($D14,Amazon_USA_Sea!$C:$C,Amazon_USA_Sea!AO:AO),0)</f>
        <v>0</v>
      </c>
      <c r="AO14" s="94">
        <f>IFERROR(_xlfn.XLOOKUP($D14,Domestic!$C:$C,Domestic!AW:AW),0)+IFERROR(_xlfn.XLOOKUP($D14,ROW_Manjari!$C:$C,ROW_Manjari!AW:AW),0)+IFERROR(_xlfn.XLOOKUP($D14,USA_Sea!$C:$C,USA_Sea!AW:AW),0)+IFERROR(_xlfn.XLOOKUP($D14,USA_Air!$C:$C,USA_Air!AW:AW),0)+IFERROR(_xlfn.XLOOKUP($D14,USA_Amazon_Air!$C:$C,USA_Amazon_Air!AW:AW),0)+IFERROR(_xlfn.XLOOKUP($D14,UK_Order!$C:$C,UK_Order!AW:AW),0)+IFERROR(_xlfn.XLOOKUP($D14,MENA_Order!$C:$C,MENA_Order!AW:AW),0)+IFERROR(_xlfn.XLOOKUP($D14,Amazon_USA_Sea!$C:$C,Amazon_USA_Sea!AP:AP),0)</f>
        <v>0</v>
      </c>
      <c r="AP14" s="94">
        <f>IFERROR(_xlfn.XLOOKUP($D14,Domestic!$C:$C,Domestic!AX:AX),0)+IFERROR(_xlfn.XLOOKUP($D14,ROW_Manjari!$C:$C,ROW_Manjari!AX:AX),0)+IFERROR(_xlfn.XLOOKUP($D14,USA_Sea!$C:$C,USA_Sea!AX:AX),0)+IFERROR(_xlfn.XLOOKUP($D14,USA_Air!$C:$C,USA_Air!AX:AX),0)+IFERROR(_xlfn.XLOOKUP($D14,USA_Amazon_Air!$C:$C,USA_Amazon_Air!AX:AX),0)+IFERROR(_xlfn.XLOOKUP($D14,UK_Order!$C:$C,UK_Order!AX:AX),0)+IFERROR(_xlfn.XLOOKUP($D14,MENA_Order!$C:$C,MENA_Order!AX:AX),0)+IFERROR(_xlfn.XLOOKUP($D14,Amazon_USA_Sea!$C:$C,Amazon_USA_Sea!AQ:AQ),0)</f>
        <v>532</v>
      </c>
      <c r="AQ14" s="94">
        <f>IFERROR(_xlfn.XLOOKUP($D14,Domestic!$C:$C,Domestic!AY:AY),0)+IFERROR(_xlfn.XLOOKUP($D14,ROW_Manjari!$C:$C,ROW_Manjari!AY:AY),0)+IFERROR(_xlfn.XLOOKUP($D14,USA_Sea!$C:$C,USA_Sea!AY:AY),0)+IFERROR(_xlfn.XLOOKUP($D14,USA_Air!$C:$C,USA_Air!AY:AY),0)+IFERROR(_xlfn.XLOOKUP($D14,USA_Amazon_Air!$C:$C,USA_Amazon_Air!AY:AY),0)+IFERROR(_xlfn.XLOOKUP($D14,UK_Order!$C:$C,UK_Order!AY:AY),0)+IFERROR(_xlfn.XLOOKUP($D14,MENA_Order!$C:$C,MENA_Order!AY:AY),0)+IFERROR(_xlfn.XLOOKUP($D14,Amazon_USA_Sea!$C:$C,Amazon_USA_Sea!AR:AR),0)</f>
        <v>1304</v>
      </c>
      <c r="AR14" s="94">
        <f>IFERROR(_xlfn.XLOOKUP($D14,Domestic!$C:$C,Domestic!AZ:AZ),0)+IFERROR(_xlfn.XLOOKUP($D14,ROW_Manjari!$C:$C,ROW_Manjari!AZ:AZ),0)+IFERROR(_xlfn.XLOOKUP($D14,USA_Sea!$C:$C,USA_Sea!AZ:AZ),0)+IFERROR(_xlfn.XLOOKUP($D14,USA_Air!$C:$C,USA_Air!AZ:AZ),0)+IFERROR(_xlfn.XLOOKUP($D14,USA_Amazon_Air!$C:$C,USA_Amazon_Air!AZ:AZ),0)+IFERROR(_xlfn.XLOOKUP($D14,UK_Order!$C:$C,UK_Order!AZ:AZ),0)+IFERROR(_xlfn.XLOOKUP($D14,MENA_Order!$C:$C,MENA_Order!AZ:AZ),0)+IFERROR(_xlfn.XLOOKUP($D14,Amazon_USA_Sea!$C:$C,Amazon_USA_Sea!AS:AS),0)</f>
        <v>296</v>
      </c>
      <c r="AS14" s="95">
        <v>0</v>
      </c>
      <c r="AT14" s="96">
        <f t="shared" si="0"/>
        <v>5983</v>
      </c>
      <c r="AU14" s="97">
        <f t="shared" si="1"/>
        <v>29915</v>
      </c>
      <c r="AV14" s="98">
        <f t="shared" si="2"/>
        <v>-2314</v>
      </c>
      <c r="AW14" s="99">
        <f t="shared" si="3"/>
        <v>-11570</v>
      </c>
      <c r="AX14" s="100">
        <f t="shared" si="4"/>
        <v>0.721104013498855</v>
      </c>
      <c r="AY14" s="114" t="s">
        <v>50</v>
      </c>
      <c r="AZ14">
        <f>_xlfn.XLOOKUP(D14,Raw_Data!A:A,Raw_Data!B:B)</f>
        <v>1239</v>
      </c>
      <c r="BA14" s="102">
        <f t="shared" si="5"/>
        <v>4.4799325057249613</v>
      </c>
      <c r="BB14" s="103">
        <f t="shared" si="7"/>
        <v>10</v>
      </c>
      <c r="BC14" s="104" t="str">
        <f t="shared" si="6"/>
        <v>P1 – Critical</v>
      </c>
      <c r="BD14">
        <f>AZ14*5</f>
        <v>6195</v>
      </c>
      <c r="BE14">
        <f>O14*5</f>
        <v>41485</v>
      </c>
    </row>
    <row r="15" spans="1:57" ht="13">
      <c r="A15" s="105">
        <v>13</v>
      </c>
      <c r="B15" s="106" t="s">
        <v>68</v>
      </c>
      <c r="C15" s="122" t="s">
        <v>37</v>
      </c>
      <c r="D15" s="107" t="s">
        <v>66</v>
      </c>
      <c r="E15" s="108" t="s">
        <v>67</v>
      </c>
      <c r="F15" s="109">
        <v>1</v>
      </c>
      <c r="G15" s="110">
        <f>IFERROR(_xlfn.XLOOKUP(D15,Projection_!A:A,Projection_!K:K),"")</f>
        <v>92318</v>
      </c>
      <c r="H15" s="111">
        <f>IFERROR(_xlfn.XLOOKUP(D15,Projection_!A:A,Projection_!L:L),"")</f>
        <v>0</v>
      </c>
      <c r="I15" s="111">
        <f>IFERROR(_xlfn.XLOOKUP(D15,Projection_!A:A,Projection_!M:M),"")</f>
        <v>1000</v>
      </c>
      <c r="J15" s="111">
        <f>IFERROR(_xlfn.XLOOKUP(D15,Projection_!A:A,Projection_!N:N),"")</f>
        <v>0</v>
      </c>
      <c r="K15" s="111">
        <f>IFERROR(_xlfn.XLOOKUP(D15,Projection_!A:A,Projection_!O:O),"")</f>
        <v>2000</v>
      </c>
      <c r="L15" s="111">
        <f>IFERROR(_xlfn.XLOOKUP(D15,Projection_!A:A,Projection_!P:P),"")</f>
        <v>0</v>
      </c>
      <c r="M15" s="111">
        <f>IFERROR(_xlfn.XLOOKUP(D15,Projection_!A:A,Projection_!Q:Q),"")</f>
        <v>0</v>
      </c>
      <c r="N15" s="112">
        <f>IFERROR(_xlfn.XLOOKUP(D15,Projection_!A:A,Projection_!R:R),"")</f>
        <v>0</v>
      </c>
      <c r="O15" s="113">
        <f>IFERROR(_xlfn.XLOOKUP(D15,Projection_!A:A,Projection_!T:T),"")</f>
        <v>95318</v>
      </c>
      <c r="P15" s="91">
        <f>IFERROR(_xlfn.XLOOKUP($D15,Domestic!$C:$C,Domestic!O:O),0)+IFERROR(_xlfn.XLOOKUP($D15,ROW_Manjari!$C:$C,ROW_Manjari!O:O),0)+IFERROR(_xlfn.XLOOKUP($D15,USA_Sea!$C:$C,USA_Sea!O:O),0)+IFERROR(_xlfn.XLOOKUP($D15,USA_Air!$C:$C,USA_Air!O:O),0)+IFERROR(_xlfn.XLOOKUP($D15,USA_Amazon_Air!$C:$C,USA_Amazon_Air!O:O),0)+IFERROR(_xlfn.XLOOKUP($D15,UK_Order!$C:$C,UK_Order!O:O),0)+IFERROR(_xlfn.XLOOKUP($D15,MENA_Order!$C:$C,MENA_Order!O:O),0)+IFERROR(_xlfn.XLOOKUP($D15,Amazon_USA_Sea!$C:$C,Amazon_USA_Sea!H:H),0)</f>
        <v>1281</v>
      </c>
      <c r="Q15" s="91">
        <f>IFERROR(_xlfn.XLOOKUP($D15,Domestic!$C:$C,Domestic!P:P),0)+IFERROR(_xlfn.XLOOKUP($D15,ROW_Manjari!$C:$C,ROW_Manjari!P:P),0)+IFERROR(_xlfn.XLOOKUP($D15,USA_Sea!$C:$C,USA_Sea!P:P),0)+IFERROR(_xlfn.XLOOKUP($D15,USA_Air!$C:$C,USA_Air!P:P),0)+IFERROR(_xlfn.XLOOKUP($D15,USA_Amazon_Air!$C:$C,USA_Amazon_Air!P:P),0)+IFERROR(_xlfn.XLOOKUP($D15,UK_Order!$C:$C,UK_Order!P:P),0)+IFERROR(_xlfn.XLOOKUP($D15,MENA_Order!$C:$C,MENA_Order!P:P),0)+IFERROR(_xlfn.XLOOKUP($D15,Amazon_USA_Sea!$C:$C,Amazon_USA_Sea!I:I),0)</f>
        <v>4985</v>
      </c>
      <c r="R15" s="91">
        <f>IFERROR(_xlfn.XLOOKUP($D15,Domestic!$C:$C,Domestic!Q:Q),0)+IFERROR(_xlfn.XLOOKUP($D15,ROW_Manjari!$C:$C,ROW_Manjari!Q:Q),0)+IFERROR(_xlfn.XLOOKUP($D15,USA_Sea!$C:$C,USA_Sea!Q:Q),0)+IFERROR(_xlfn.XLOOKUP($D15,USA_Air!$C:$C,USA_Air!Q:Q),0)+IFERROR(_xlfn.XLOOKUP($D15,USA_Amazon_Air!$C:$C,USA_Amazon_Air!Q:Q),0)+IFERROR(_xlfn.XLOOKUP($D15,UK_Order!$C:$C,UK_Order!Q:Q),0)+IFERROR(_xlfn.XLOOKUP($D15,MENA_Order!$C:$C,MENA_Order!Q:Q),0)+IFERROR(_xlfn.XLOOKUP($D15,Amazon_USA_Sea!$C:$C,Amazon_USA_Sea!J:J),0)</f>
        <v>2000</v>
      </c>
      <c r="S15" s="91">
        <f>750+3870+2</f>
        <v>4622</v>
      </c>
      <c r="T15" s="91">
        <f>IFERROR(_xlfn.XLOOKUP($D15,Domestic!$C:$C,Domestic!S:S),0)+IFERROR(_xlfn.XLOOKUP($D15,ROW_Manjari!$C:$C,ROW_Manjari!S:S),0)+IFERROR(_xlfn.XLOOKUP($D15,USA_Sea!$C:$C,USA_Sea!S:S),0)+IFERROR(_xlfn.XLOOKUP($D15,USA_Air!$C:$C,USA_Air!S:S),0)+IFERROR(_xlfn.XLOOKUP($D15,USA_Amazon_Air!$C:$C,USA_Amazon_Air!S:S),0)+IFERROR(_xlfn.XLOOKUP($D15,UK_Order!$C:$C,UK_Order!S:S),0)+IFERROR(_xlfn.XLOOKUP($D15,MENA_Order!$C:$C,MENA_Order!S:S),0)+IFERROR(_xlfn.XLOOKUP($D15,Amazon_USA_Sea!$C:$C,Amazon_USA_Sea!L:L),0)</f>
        <v>3435</v>
      </c>
      <c r="U15" s="91">
        <f>IFERROR(_xlfn.XLOOKUP($D15,Domestic!$C:$C,Domestic!T:T),0)+IFERROR(_xlfn.XLOOKUP($D15,ROW_Manjari!$C:$C,ROW_Manjari!T:T),0)+IFERROR(_xlfn.XLOOKUP($D15,USA_Sea!$C:$C,USA_Sea!T:T),0)+IFERROR(_xlfn.XLOOKUP($D15,USA_Air!$C:$C,USA_Air!T:T),0)+IFERROR(_xlfn.XLOOKUP($D15,USA_Amazon_Air!$C:$C,USA_Amazon_Air!T:T),0)+IFERROR(_xlfn.XLOOKUP($D15,UK_Order!$C:$C,UK_Order!T:T),0)+IFERROR(_xlfn.XLOOKUP($D15,MENA_Order!$C:$C,MENA_Order!T:T),0)+IFERROR(_xlfn.XLOOKUP($D15,Amazon_USA_Sea!$C:$C,Amazon_USA_Sea!M:M),0)</f>
        <v>3542</v>
      </c>
      <c r="V15" s="91">
        <f>IFERROR(_xlfn.XLOOKUP($D15,Domestic!$C:$C,Domestic!U:U),0)+IFERROR(_xlfn.XLOOKUP($D15,ROW_Manjari!$C:$C,ROW_Manjari!U:U),0)+IFERROR(_xlfn.XLOOKUP($D15,USA_Sea!$C:$C,USA_Sea!U:U),0)+IFERROR(_xlfn.XLOOKUP($D15,USA_Air!$C:$C,USA_Air!U:U),0)+IFERROR(_xlfn.XLOOKUP($D15,USA_Amazon_Air!$C:$C,USA_Amazon_Air!U:U),0)+IFERROR(_xlfn.XLOOKUP($D15,UK_Order!$C:$C,UK_Order!U:U),0)+IFERROR(_xlfn.XLOOKUP($D15,MENA_Order!$C:$C,MENA_Order!U:U),0)+IFERROR(_xlfn.XLOOKUP($D15,Amazon_USA_Sea!$C:$C,Amazon_USA_Sea!N:N),0)</f>
        <v>4802</v>
      </c>
      <c r="W15" s="92">
        <f>IFERROR(_xlfn.XLOOKUP($D15,Domestic!$C:$C,Domestic!Y:Y),0)+IFERROR(_xlfn.XLOOKUP($D15,ROW_Manjari!$C:$C,ROW_Manjari!Y:Y),0)+IFERROR(_xlfn.XLOOKUP($D15,USA_Sea!$C:$C,USA_Sea!Y:Y),0)+IFERROR(_xlfn.XLOOKUP($D15,USA_Air!$C:$C,USA_Air!Y:Y),0)+IFERROR(_xlfn.XLOOKUP($D15,USA_Amazon_Air!$C:$C,USA_Amazon_Air!Y:Y),0)+IFERROR(_xlfn.XLOOKUP($D15,UK_Order!$C:$C,UK_Order!Y:Y),0)+IFERROR(_xlfn.XLOOKUP($D15,MENA_Order!$C:$C,MENA_Order!Y:Y),0)+IFERROR(_xlfn.XLOOKUP($D15,Amazon_USA_Sea!$C:$C,Amazon_USA_Sea!R:R),0)</f>
        <v>6136</v>
      </c>
      <c r="X15" s="92">
        <f>IFERROR(_xlfn.XLOOKUP($D15,Domestic!$C:$C,Domestic!Z:Z),0)+IFERROR(_xlfn.XLOOKUP($D15,ROW_Manjari!$C:$C,ROW_Manjari!Z:Z),0)+IFERROR(_xlfn.XLOOKUP($D15,USA_Sea!$C:$C,USA_Sea!Z:Z),0)+IFERROR(_xlfn.XLOOKUP($D15,USA_Air!$C:$C,USA_Air!Z:Z),0)+IFERROR(_xlfn.XLOOKUP($D15,USA_Amazon_Air!$C:$C,USA_Amazon_Air!Z:Z),0)+IFERROR(_xlfn.XLOOKUP($D15,UK_Order!$C:$C,UK_Order!Z:Z),0)+IFERROR(_xlfn.XLOOKUP($D15,MENA_Order!$C:$C,MENA_Order!Z:Z),0)+IFERROR(_xlfn.XLOOKUP($D15,Amazon_USA_Sea!$C:$C,Amazon_USA_Sea!S:S),0)</f>
        <v>0</v>
      </c>
      <c r="Y15" s="92">
        <f>IFERROR(_xlfn.XLOOKUP($D15,Domestic!$C:$C,Domestic!AA:AA),0)+IFERROR(_xlfn.XLOOKUP($D15,ROW_Manjari!$C:$C,ROW_Manjari!AA:AA),0)+IFERROR(_xlfn.XLOOKUP($D15,USA_Sea!$C:$C,USA_Sea!AA:AA),0)+IFERROR(_xlfn.XLOOKUP($D15,USA_Air!$C:$C,USA_Air!AA:AA),0)+IFERROR(_xlfn.XLOOKUP($D15,USA_Amazon_Air!$C:$C,USA_Amazon_Air!AA:AA),0)+IFERROR(_xlfn.XLOOKUP($D15,UK_Order!$C:$C,UK_Order!AA:AA),0)+IFERROR(_xlfn.XLOOKUP($D15,MENA_Order!$C:$C,MENA_Order!AA:AA),0)+IFERROR(_xlfn.XLOOKUP($D15,Amazon_USA_Sea!$C:$C,Amazon_USA_Sea!T:T),0)</f>
        <v>4095</v>
      </c>
      <c r="Z15" s="92">
        <f>IFERROR(_xlfn.XLOOKUP($D15,Domestic!$C:$C,Domestic!AB:AB),0)+IFERROR(_xlfn.XLOOKUP($D15,ROW_Manjari!$C:$C,ROW_Manjari!AB:AB),0)+IFERROR(_xlfn.XLOOKUP($D15,USA_Sea!$C:$C,USA_Sea!AB:AB),0)+IFERROR(_xlfn.XLOOKUP($D15,USA_Air!$C:$C,USA_Air!AB:AB),0)+IFERROR(_xlfn.XLOOKUP($D15,USA_Amazon_Air!$C:$C,USA_Amazon_Air!AB:AB),0)+IFERROR(_xlfn.XLOOKUP($D15,UK_Order!$C:$C,UK_Order!AB:AB),0)+IFERROR(_xlfn.XLOOKUP($D15,MENA_Order!$C:$C,MENA_Order!AB:AB),0)+IFERROR(_xlfn.XLOOKUP($D15,Amazon_USA_Sea!$C:$C,Amazon_USA_Sea!U:U),0)</f>
        <v>0</v>
      </c>
      <c r="AA15" s="92">
        <f>IFERROR(_xlfn.XLOOKUP($D15,Domestic!$C:$C,Domestic!AC:AC),0)+IFERROR(_xlfn.XLOOKUP($D15,ROW_Manjari!$C:$C,ROW_Manjari!AC:AC),0)+IFERROR(_xlfn.XLOOKUP($D15,USA_Sea!$C:$C,USA_Sea!AC:AC),0)+IFERROR(_xlfn.XLOOKUP($D15,USA_Air!$C:$C,USA_Air!AC:AC),0)+IFERROR(_xlfn.XLOOKUP($D15,USA_Amazon_Air!$C:$C,USA_Amazon_Air!AC:AC),0)+IFERROR(_xlfn.XLOOKUP($D15,UK_Order!$C:$C,UK_Order!AC:AC),0)+IFERROR(_xlfn.XLOOKUP($D15,MENA_Order!$C:$C,MENA_Order!AC:AC),0)+IFERROR(_xlfn.XLOOKUP($D15,Amazon_USA_Sea!$C:$C,Amazon_USA_Sea!V:V),0)</f>
        <v>0</v>
      </c>
      <c r="AB15" s="92">
        <f>IFERROR(_xlfn.XLOOKUP($D15,Domestic!$C:$C,Domestic!AD:AD),0)+IFERROR(_xlfn.XLOOKUP($D15,ROW_Manjari!$C:$C,ROW_Manjari!AD:AD),0)+IFERROR(_xlfn.XLOOKUP($D15,USA_Sea!$C:$C,USA_Sea!AD:AD),0)+IFERROR(_xlfn.XLOOKUP($D15,USA_Air!$C:$C,USA_Air!AD:AD),0)+IFERROR(_xlfn.XLOOKUP($D15,USA_Amazon_Air!$C:$C,USA_Amazon_Air!AD:AD),0)+IFERROR(_xlfn.XLOOKUP($D15,UK_Order!$C:$C,UK_Order!AD:AD),0)+IFERROR(_xlfn.XLOOKUP($D15,MENA_Order!$C:$C,MENA_Order!AD:AD),0)+IFERROR(_xlfn.XLOOKUP($D15,Amazon_USA_Sea!$C:$C,Amazon_USA_Sea!W:W),0)</f>
        <v>0</v>
      </c>
      <c r="AC15" s="92">
        <f>IFERROR(_xlfn.XLOOKUP($D15,Domestic!$C:$C,Domestic!AE:AE),0)+IFERROR(_xlfn.XLOOKUP($D15,ROW_Manjari!$C:$C,ROW_Manjari!AE:AE),0)+IFERROR(_xlfn.XLOOKUP($D15,USA_Sea!$C:$C,USA_Sea!AE:AE),0)+IFERROR(_xlfn.XLOOKUP($D15,USA_Air!$C:$C,USA_Air!AE:AE),0)+IFERROR(_xlfn.XLOOKUP($D15,USA_Amazon_Air!$C:$C,USA_Amazon_Air!AE:AE),0)+IFERROR(_xlfn.XLOOKUP($D15,UK_Order!$C:$C,UK_Order!AE:AE),0)+IFERROR(_xlfn.XLOOKUP($D15,MENA_Order!$C:$C,MENA_Order!AE:AE),0)+IFERROR(_xlfn.XLOOKUP($D15,Amazon_USA_Sea!$C:$C,Amazon_USA_Sea!X:X),0)</f>
        <v>0</v>
      </c>
      <c r="AD15" s="93">
        <f>IFERROR(_xlfn.XLOOKUP($D15,Domestic!$C:$C,Domestic!AI:AI),0)+IFERROR(_xlfn.XLOOKUP($D15,ROW_Manjari!$C:$C,ROW_Manjari!AI:AI),0)+IFERROR(_xlfn.XLOOKUP($D15,USA_Sea!$C:$C,USA_Sea!AI:AI),0)+IFERROR(_xlfn.XLOOKUP($D15,USA_Air!$C:$C,USA_Air!AI:AI),0)+IFERROR(_xlfn.XLOOKUP($D15,USA_Amazon_Air!$C:$C,USA_Amazon_Air!AI:AI),0)+IFERROR(_xlfn.XLOOKUP($D15,UK_Order!$C:$C,UK_Order!AI:AI),0)+IFERROR(_xlfn.XLOOKUP($D15,MENA_Order!$C:$C,MENA_Order!AI:AI),0)+IFERROR(_xlfn.XLOOKUP($D15,Amazon_USA_Sea!$C:$C,Amazon_USA_Sea!AB:AB),0)</f>
        <v>1972</v>
      </c>
      <c r="AE15" s="93">
        <v>1050</v>
      </c>
      <c r="AF15" s="93">
        <f>IFERROR(_xlfn.XLOOKUP($D15,Domestic!$C:$C,Domestic!AK:AK),0)+IFERROR(_xlfn.XLOOKUP($D15,ROW_Manjari!$C:$C,ROW_Manjari!AK:AK),0)+IFERROR(_xlfn.XLOOKUP($D15,USA_Sea!$C:$C,USA_Sea!AK:AK),0)+IFERROR(_xlfn.XLOOKUP($D15,USA_Air!$C:$C,USA_Air!AK:AK),0)+IFERROR(_xlfn.XLOOKUP($D15,USA_Amazon_Air!$C:$C,USA_Amazon_Air!AK:AK),0)+IFERROR(_xlfn.XLOOKUP($D15,UK_Order!$C:$C,UK_Order!AK:AK),0)+IFERROR(_xlfn.XLOOKUP($D15,MENA_Order!$C:$C,MENA_Order!AK:AK),0)+IFERROR(_xlfn.XLOOKUP($D15,Amazon_USA_Sea!$C:$C,Amazon_USA_Sea!AD:AD),0)</f>
        <v>1800</v>
      </c>
      <c r="AG15" s="93">
        <f>IFERROR(_xlfn.XLOOKUP($D15,Domestic!$C:$C,Domestic!AL:AL),0)+IFERROR(_xlfn.XLOOKUP($D15,ROW_Manjari!$C:$C,ROW_Manjari!AL:AL),0)+IFERROR(_xlfn.XLOOKUP($D15,USA_Sea!$C:$C,USA_Sea!AL:AL),0)+IFERROR(_xlfn.XLOOKUP($D15,USA_Air!$C:$C,USA_Air!AL:AL),0)+IFERROR(_xlfn.XLOOKUP($D15,USA_Amazon_Air!$C:$C,USA_Amazon_Air!AL:AL),0)+IFERROR(_xlfn.XLOOKUP($D15,UK_Order!$C:$C,UK_Order!AL:AL),0)+IFERROR(_xlfn.XLOOKUP($D15,MENA_Order!$C:$C,MENA_Order!AL:AL),0)+IFERROR(_xlfn.XLOOKUP($D15,Amazon_USA_Sea!$C:$C,Amazon_USA_Sea!AE:AE),0)</f>
        <v>2790</v>
      </c>
      <c r="AH15" s="93">
        <f>IFERROR(_xlfn.XLOOKUP($D15,Domestic!$C:$C,Domestic!AM:AM),0)+IFERROR(_xlfn.XLOOKUP($D15,ROW_Manjari!$C:$C,ROW_Manjari!AM:AM),0)+IFERROR(_xlfn.XLOOKUP($D15,USA_Sea!$C:$C,USA_Sea!AM:AM),0)+IFERROR(_xlfn.XLOOKUP($D15,USA_Air!$C:$C,USA_Air!AM:AM),0)+IFERROR(_xlfn.XLOOKUP($D15,USA_Amazon_Air!$C:$C,USA_Amazon_Air!AM:AM),0)+IFERROR(_xlfn.XLOOKUP($D15,UK_Order!$C:$C,UK_Order!AM:AM),0)+IFERROR(_xlfn.XLOOKUP($D15,MENA_Order!$C:$C,MENA_Order!AM:AM),0)+IFERROR(_xlfn.XLOOKUP($D15,Amazon_USA_Sea!$C:$C,Amazon_USA_Sea!AF:AF),0)</f>
        <v>4530</v>
      </c>
      <c r="AI15" s="93">
        <f>IFERROR(_xlfn.XLOOKUP($D15,Domestic!$C:$C,Domestic!AN:AN),0)+IFERROR(_xlfn.XLOOKUP($D15,ROW_Manjari!$C:$C,ROW_Manjari!AN:AN),0)+IFERROR(_xlfn.XLOOKUP($D15,USA_Sea!$C:$C,USA_Sea!AN:AN),0)+IFERROR(_xlfn.XLOOKUP($D15,USA_Air!$C:$C,USA_Air!AN:AN),0)+IFERROR(_xlfn.XLOOKUP($D15,USA_Amazon_Air!$C:$C,USA_Amazon_Air!AN:AN),0)+IFERROR(_xlfn.XLOOKUP($D15,UK_Order!$C:$C,UK_Order!AN:AN),0)+IFERROR(_xlfn.XLOOKUP($D15,MENA_Order!$C:$C,MENA_Order!AN:AN),0)+IFERROR(_xlfn.XLOOKUP($D15,Amazon_USA_Sea!$C:$C,Amazon_USA_Sea!AG:AG),0)</f>
        <v>675</v>
      </c>
      <c r="AJ15" s="93">
        <f>IFERROR(_xlfn.XLOOKUP($D15,Domestic!$C:$C,Domestic!AO:AO),0)+IFERROR(_xlfn.XLOOKUP($D15,ROW_Manjari!$C:$C,ROW_Manjari!AO:AO),0)+IFERROR(_xlfn.XLOOKUP($D15,USA_Sea!$C:$C,USA_Sea!AO:AO),0)+IFERROR(_xlfn.XLOOKUP($D15,USA_Air!$C:$C,USA_Air!AO:AO),0)+IFERROR(_xlfn.XLOOKUP($D15,USA_Amazon_Air!$C:$C,USA_Amazon_Air!AO:AO),0)+IFERROR(_xlfn.XLOOKUP($D15,UK_Order!$C:$C,UK_Order!AO:AO),0)+IFERROR(_xlfn.XLOOKUP($D15,MENA_Order!$C:$C,MENA_Order!AO:AO),0)+IFERROR(_xlfn.XLOOKUP($D15,Amazon_USA_Sea!$C:$C,Amazon_USA_Sea!AH:AH),0)</f>
        <v>3490</v>
      </c>
      <c r="AK15" s="94">
        <f>IFERROR(_xlfn.XLOOKUP($D15,Domestic!$C:$C,Domestic!AS:AS),0)+IFERROR(_xlfn.XLOOKUP($D15,ROW_Manjari!$C:$C,ROW_Manjari!AS:AS),0)+IFERROR(_xlfn.XLOOKUP($D15,USA_Sea!$C:$C,USA_Sea!AS:AS),0)+IFERROR(_xlfn.XLOOKUP($D15,USA_Air!$C:$C,USA_Air!AS:AS),0)+IFERROR(_xlfn.XLOOKUP($D15,USA_Amazon_Air!$C:$C,USA_Amazon_Air!AS:AS),0)+IFERROR(_xlfn.XLOOKUP($D15,UK_Order!$C:$C,UK_Order!AS:AS),0)+IFERROR(_xlfn.XLOOKUP($D15,MENA_Order!$C:$C,MENA_Order!AS:AS),0)+IFERROR(_xlfn.XLOOKUP($D15,Amazon_USA_Sea!$C:$C,Amazon_USA_Sea!AL:AL),0)</f>
        <v>0</v>
      </c>
      <c r="AL15" s="94">
        <f>IFERROR(_xlfn.XLOOKUP($D15,Domestic!$C:$C,Domestic!AT:AT),0)+IFERROR(_xlfn.XLOOKUP($D15,ROW_Manjari!$C:$C,ROW_Manjari!AT:AT),0)+IFERROR(_xlfn.XLOOKUP($D15,USA_Sea!$C:$C,USA_Sea!AT:AT),0)+IFERROR(_xlfn.XLOOKUP($D15,USA_Air!$C:$C,USA_Air!AT:AT),0)+IFERROR(_xlfn.XLOOKUP($D15,USA_Amazon_Air!$C:$C,USA_Amazon_Air!AT:AT),0)+IFERROR(_xlfn.XLOOKUP($D15,UK_Order!$C:$C,UK_Order!AT:AT),0)+IFERROR(_xlfn.XLOOKUP($D15,MENA_Order!$C:$C,MENA_Order!AT:AT),0)+IFERROR(_xlfn.XLOOKUP($D15,Amazon_USA_Sea!$C:$C,Amazon_USA_Sea!AM:AM),0)</f>
        <v>3180</v>
      </c>
      <c r="AM15" s="94">
        <f>IFERROR(_xlfn.XLOOKUP($D15,Domestic!$C:$C,Domestic!AU:AU),0)+IFERROR(_xlfn.XLOOKUP($D15,ROW_Manjari!$C:$C,ROW_Manjari!AU:AU),0)+IFERROR(_xlfn.XLOOKUP($D15,USA_Sea!$C:$C,USA_Sea!AU:AU),0)+IFERROR(_xlfn.XLOOKUP($D15,USA_Air!$C:$C,USA_Air!AU:AU),0)+IFERROR(_xlfn.XLOOKUP($D15,USA_Amazon_Air!$C:$C,USA_Amazon_Air!AU:AU),0)+IFERROR(_xlfn.XLOOKUP($D15,UK_Order!$C:$C,UK_Order!AU:AU),0)+IFERROR(_xlfn.XLOOKUP($D15,MENA_Order!$C:$C,MENA_Order!AU:AU),0)+IFERROR(_xlfn.XLOOKUP($D15,Amazon_USA_Sea!$C:$C,Amazon_USA_Sea!AN:AN),0)</f>
        <v>2785</v>
      </c>
      <c r="AN15" s="94">
        <f>IFERROR(_xlfn.XLOOKUP($D15,Domestic!$C:$C,Domestic!AV:AV),0)+IFERROR(_xlfn.XLOOKUP($D15,ROW_Manjari!$C:$C,ROW_Manjari!AV:AV),0)+IFERROR(_xlfn.XLOOKUP($D15,USA_Sea!$C:$C,USA_Sea!AV:AV),0)+IFERROR(_xlfn.XLOOKUP($D15,USA_Air!$C:$C,USA_Air!AV:AV),0)+IFERROR(_xlfn.XLOOKUP($D15,USA_Amazon_Air!$C:$C,USA_Amazon_Air!AV:AV),0)+IFERROR(_xlfn.XLOOKUP($D15,UK_Order!$C:$C,UK_Order!AV:AV),0)+IFERROR(_xlfn.XLOOKUP($D15,MENA_Order!$C:$C,MENA_Order!AV:AV),0)+IFERROR(_xlfn.XLOOKUP($D15,Amazon_USA_Sea!$C:$C,Amazon_USA_Sea!AO:AO),0)</f>
        <v>4245</v>
      </c>
      <c r="AO15" s="94">
        <f>IFERROR(_xlfn.XLOOKUP($D15,Domestic!$C:$C,Domestic!AW:AW),0)+IFERROR(_xlfn.XLOOKUP($D15,ROW_Manjari!$C:$C,ROW_Manjari!AW:AW),0)+IFERROR(_xlfn.XLOOKUP($D15,USA_Sea!$C:$C,USA_Sea!AW:AW),0)+IFERROR(_xlfn.XLOOKUP($D15,USA_Air!$C:$C,USA_Air!AW:AW),0)+IFERROR(_xlfn.XLOOKUP($D15,USA_Amazon_Air!$C:$C,USA_Amazon_Air!AW:AW),0)+IFERROR(_xlfn.XLOOKUP($D15,UK_Order!$C:$C,UK_Order!AW:AW),0)+IFERROR(_xlfn.XLOOKUP($D15,MENA_Order!$C:$C,MENA_Order!AW:AW),0)+IFERROR(_xlfn.XLOOKUP($D15,Amazon_USA_Sea!$C:$C,Amazon_USA_Sea!AP:AP),0)</f>
        <v>3400</v>
      </c>
      <c r="AP15" s="94">
        <f>IFERROR(_xlfn.XLOOKUP($D15,Domestic!$C:$C,Domestic!AX:AX),0)+IFERROR(_xlfn.XLOOKUP($D15,ROW_Manjari!$C:$C,ROW_Manjari!AX:AX),0)+IFERROR(_xlfn.XLOOKUP($D15,USA_Sea!$C:$C,USA_Sea!AX:AX),0)+IFERROR(_xlfn.XLOOKUP($D15,USA_Air!$C:$C,USA_Air!AX:AX),0)+IFERROR(_xlfn.XLOOKUP($D15,USA_Amazon_Air!$C:$C,USA_Amazon_Air!AX:AX),0)+IFERROR(_xlfn.XLOOKUP($D15,UK_Order!$C:$C,UK_Order!AX:AX),0)+IFERROR(_xlfn.XLOOKUP($D15,MENA_Order!$C:$C,MENA_Order!AX:AX),0)+IFERROR(_xlfn.XLOOKUP($D15,Amazon_USA_Sea!$C:$C,Amazon_USA_Sea!AQ:AQ),0)</f>
        <v>2670</v>
      </c>
      <c r="AQ15" s="94">
        <f>IFERROR(_xlfn.XLOOKUP($D15,Domestic!$C:$C,Domestic!AY:AY),0)+IFERROR(_xlfn.XLOOKUP($D15,ROW_Manjari!$C:$C,ROW_Manjari!AY:AY),0)+IFERROR(_xlfn.XLOOKUP($D15,USA_Sea!$C:$C,USA_Sea!AY:AY),0)+IFERROR(_xlfn.XLOOKUP($D15,USA_Air!$C:$C,USA_Air!AY:AY),0)+IFERROR(_xlfn.XLOOKUP($D15,USA_Amazon_Air!$C:$C,USA_Amazon_Air!AY:AY),0)+IFERROR(_xlfn.XLOOKUP($D15,UK_Order!$C:$C,UK_Order!AY:AY),0)+IFERROR(_xlfn.XLOOKUP($D15,MENA_Order!$C:$C,MENA_Order!AY:AY),0)+IFERROR(_xlfn.XLOOKUP($D15,Amazon_USA_Sea!$C:$C,Amazon_USA_Sea!AR:AR),0)</f>
        <v>2400</v>
      </c>
      <c r="AR15" s="94">
        <f>IFERROR(_xlfn.XLOOKUP($D15,Domestic!$C:$C,Domestic!AZ:AZ),0)+IFERROR(_xlfn.XLOOKUP($D15,ROW_Manjari!$C:$C,ROW_Manjari!AZ:AZ),0)+IFERROR(_xlfn.XLOOKUP($D15,USA_Sea!$C:$C,USA_Sea!AZ:AZ),0)+IFERROR(_xlfn.XLOOKUP($D15,USA_Air!$C:$C,USA_Air!AZ:AZ),0)+IFERROR(_xlfn.XLOOKUP($D15,USA_Amazon_Air!$C:$C,USA_Amazon_Air!AZ:AZ),0)+IFERROR(_xlfn.XLOOKUP($D15,UK_Order!$C:$C,UK_Order!AZ:AZ),0)+IFERROR(_xlfn.XLOOKUP($D15,MENA_Order!$C:$C,MENA_Order!AZ:AZ),0)+IFERROR(_xlfn.XLOOKUP($D15,Amazon_USA_Sea!$C:$C,Amazon_USA_Sea!AS:AS),0)</f>
        <v>205</v>
      </c>
      <c r="AS15" s="95">
        <v>0</v>
      </c>
      <c r="AT15" s="96">
        <f t="shared" si="0"/>
        <v>70090</v>
      </c>
      <c r="AU15" s="97">
        <f t="shared" si="1"/>
        <v>70090</v>
      </c>
      <c r="AV15" s="98">
        <f t="shared" si="2"/>
        <v>-25228</v>
      </c>
      <c r="AW15" s="99">
        <f t="shared" si="3"/>
        <v>-25228</v>
      </c>
      <c r="AX15" s="100">
        <f t="shared" si="4"/>
        <v>0.73532805975786319</v>
      </c>
      <c r="AY15" s="114" t="s">
        <v>50</v>
      </c>
      <c r="AZ15">
        <f>_xlfn.XLOOKUP(D15,Raw_Data!A:A,Raw_Data!B:B)</f>
        <v>28193</v>
      </c>
      <c r="BA15" s="102">
        <f t="shared" si="5"/>
        <v>8.8733502591325877</v>
      </c>
      <c r="BB15" s="103">
        <f t="shared" si="7"/>
        <v>7</v>
      </c>
      <c r="BC15" s="104" t="str">
        <f t="shared" si="6"/>
        <v>P2 – High</v>
      </c>
      <c r="BD15">
        <f>O15*F15</f>
        <v>95318</v>
      </c>
    </row>
    <row r="16" spans="1:57" ht="13">
      <c r="A16" s="105">
        <v>14</v>
      </c>
      <c r="B16" s="106" t="s">
        <v>68</v>
      </c>
      <c r="C16" s="122" t="s">
        <v>37</v>
      </c>
      <c r="D16" s="107" t="s">
        <v>69</v>
      </c>
      <c r="E16" s="108" t="s">
        <v>70</v>
      </c>
      <c r="F16" s="109">
        <v>2</v>
      </c>
      <c r="G16" s="110">
        <f>IFERROR(_xlfn.XLOOKUP(D16,Projection_!A:A,Projection_!K:K),"")</f>
        <v>8510</v>
      </c>
      <c r="H16" s="111">
        <f>IFERROR(_xlfn.XLOOKUP(D16,Projection_!A:A,Projection_!L:L),"")</f>
        <v>0</v>
      </c>
      <c r="I16" s="111">
        <f>IFERROR(_xlfn.XLOOKUP(D16,Projection_!A:A,Projection_!M:M),"")</f>
        <v>0</v>
      </c>
      <c r="J16" s="111">
        <f>IFERROR(_xlfn.XLOOKUP(D16,Projection_!A:A,Projection_!N:N),"")</f>
        <v>0</v>
      </c>
      <c r="K16" s="111">
        <f>IFERROR(_xlfn.XLOOKUP(D16,Projection_!A:A,Projection_!O:O),"")</f>
        <v>0</v>
      </c>
      <c r="L16" s="111">
        <f>IFERROR(_xlfn.XLOOKUP(D16,Projection_!A:A,Projection_!P:P),"")</f>
        <v>0</v>
      </c>
      <c r="M16" s="111">
        <f>IFERROR(_xlfn.XLOOKUP(D16,Projection_!A:A,Projection_!Q:Q),"")</f>
        <v>0</v>
      </c>
      <c r="N16" s="112">
        <f>IFERROR(_xlfn.XLOOKUP(D16,Projection_!A:A,Projection_!R:R),"")</f>
        <v>0</v>
      </c>
      <c r="O16" s="113">
        <f>IFERROR(_xlfn.XLOOKUP(D16,Projection_!A:A,Projection_!T:T),"")</f>
        <v>8510</v>
      </c>
      <c r="P16" s="91">
        <f>IFERROR(_xlfn.XLOOKUP($D16,Domestic!$C:$C,Domestic!O:O),0)+IFERROR(_xlfn.XLOOKUP($D16,ROW_Manjari!$C:$C,ROW_Manjari!O:O),0)+IFERROR(_xlfn.XLOOKUP($D16,USA_Sea!$C:$C,USA_Sea!O:O),0)+IFERROR(_xlfn.XLOOKUP($D16,USA_Air!$C:$C,USA_Air!O:O),0)+IFERROR(_xlfn.XLOOKUP($D16,USA_Amazon_Air!$C:$C,USA_Amazon_Air!O:O),0)+IFERROR(_xlfn.XLOOKUP($D16,UK_Order!$C:$C,UK_Order!O:O),0)+IFERROR(_xlfn.XLOOKUP($D16,MENA_Order!$C:$C,MENA_Order!O:O),0)+IFERROR(_xlfn.XLOOKUP($D16,Amazon_USA_Sea!$C:$C,Amazon_USA_Sea!H:H),0)</f>
        <v>0</v>
      </c>
      <c r="Q16" s="91">
        <f>IFERROR(_xlfn.XLOOKUP($D16,Domestic!$C:$C,Domestic!P:P),0)+IFERROR(_xlfn.XLOOKUP($D16,ROW_Manjari!$C:$C,ROW_Manjari!P:P),0)+IFERROR(_xlfn.XLOOKUP($D16,USA_Sea!$C:$C,USA_Sea!P:P),0)+IFERROR(_xlfn.XLOOKUP($D16,USA_Air!$C:$C,USA_Air!P:P),0)+IFERROR(_xlfn.XLOOKUP($D16,USA_Amazon_Air!$C:$C,USA_Amazon_Air!P:P),0)+IFERROR(_xlfn.XLOOKUP($D16,UK_Order!$C:$C,UK_Order!P:P),0)+IFERROR(_xlfn.XLOOKUP($D16,MENA_Order!$C:$C,MENA_Order!P:P),0)+IFERROR(_xlfn.XLOOKUP($D16,Amazon_USA_Sea!$C:$C,Amazon_USA_Sea!I:I),0)</f>
        <v>0</v>
      </c>
      <c r="R16" s="91">
        <f>IFERROR(_xlfn.XLOOKUP($D16,Domestic!$C:$C,Domestic!Q:Q),0)+IFERROR(_xlfn.XLOOKUP($D16,ROW_Manjari!$C:$C,ROW_Manjari!Q:Q),0)+IFERROR(_xlfn.XLOOKUP($D16,USA_Sea!$C:$C,USA_Sea!Q:Q),0)+IFERROR(_xlfn.XLOOKUP($D16,USA_Air!$C:$C,USA_Air!Q:Q),0)+IFERROR(_xlfn.XLOOKUP($D16,USA_Amazon_Air!$C:$C,USA_Amazon_Air!Q:Q),0)+IFERROR(_xlfn.XLOOKUP($D16,UK_Order!$C:$C,UK_Order!Q:Q),0)+IFERROR(_xlfn.XLOOKUP($D16,MENA_Order!$C:$C,MENA_Order!Q:Q),0)+IFERROR(_xlfn.XLOOKUP($D16,Amazon_USA_Sea!$C:$C,Amazon_USA_Sea!J:J),0)</f>
        <v>0</v>
      </c>
      <c r="S16" s="91">
        <f>IFERROR(_xlfn.XLOOKUP($D16,Domestic!$C:$C,Domestic!R:R),0)+IFERROR(_xlfn.XLOOKUP($D16,ROW_Manjari!$C:$C,ROW_Manjari!R:R),0)+IFERROR(_xlfn.XLOOKUP($D16,USA_Sea!$C:$C,USA_Sea!R:R),0)+IFERROR(_xlfn.XLOOKUP($D16,USA_Air!$C:$C,USA_Air!R:R),0)+IFERROR(_xlfn.XLOOKUP($D16,USA_Amazon_Air!$C:$C,USA_Amazon_Air!R:R),0)+IFERROR(_xlfn.XLOOKUP($D16,UK_Order!$C:$C,UK_Order!R:R),0)+IFERROR(_xlfn.XLOOKUP($D16,MENA_Order!$C:$C,MENA_Order!R:R),0)+IFERROR(_xlfn.XLOOKUP($D16,Amazon_USA_Sea!$C:$C,Amazon_USA_Sea!K:K),0)</f>
        <v>0</v>
      </c>
      <c r="T16" s="91">
        <f>IFERROR(_xlfn.XLOOKUP($D16,Domestic!$C:$C,Domestic!S:S),0)+IFERROR(_xlfn.XLOOKUP($D16,ROW_Manjari!$C:$C,ROW_Manjari!S:S),0)+IFERROR(_xlfn.XLOOKUP($D16,USA_Sea!$C:$C,USA_Sea!S:S),0)+IFERROR(_xlfn.XLOOKUP($D16,USA_Air!$C:$C,USA_Air!S:S),0)+IFERROR(_xlfn.XLOOKUP($D16,USA_Amazon_Air!$C:$C,USA_Amazon_Air!S:S),0)+IFERROR(_xlfn.XLOOKUP($D16,UK_Order!$C:$C,UK_Order!S:S),0)+IFERROR(_xlfn.XLOOKUP($D16,MENA_Order!$C:$C,MENA_Order!S:S),0)+IFERROR(_xlfn.XLOOKUP($D16,Amazon_USA_Sea!$C:$C,Amazon_USA_Sea!L:L),0)</f>
        <v>0</v>
      </c>
      <c r="U16" s="91">
        <f>IFERROR(_xlfn.XLOOKUP($D16,Domestic!$C:$C,Domestic!T:T),0)+IFERROR(_xlfn.XLOOKUP($D16,ROW_Manjari!$C:$C,ROW_Manjari!T:T),0)+IFERROR(_xlfn.XLOOKUP($D16,USA_Sea!$C:$C,USA_Sea!T:T),0)+IFERROR(_xlfn.XLOOKUP($D16,USA_Air!$C:$C,USA_Air!T:T),0)+IFERROR(_xlfn.XLOOKUP($D16,USA_Amazon_Air!$C:$C,USA_Amazon_Air!T:T),0)+IFERROR(_xlfn.XLOOKUP($D16,UK_Order!$C:$C,UK_Order!T:T),0)+IFERROR(_xlfn.XLOOKUP($D16,MENA_Order!$C:$C,MENA_Order!T:T),0)+IFERROR(_xlfn.XLOOKUP($D16,Amazon_USA_Sea!$C:$C,Amazon_USA_Sea!M:M),0)</f>
        <v>1000</v>
      </c>
      <c r="V16" s="91">
        <f>IFERROR(_xlfn.XLOOKUP($D16,Domestic!$C:$C,Domestic!U:U),0)+IFERROR(_xlfn.XLOOKUP($D16,ROW_Manjari!$C:$C,ROW_Manjari!U:U),0)+IFERROR(_xlfn.XLOOKUP($D16,USA_Sea!$C:$C,USA_Sea!U:U),0)+IFERROR(_xlfn.XLOOKUP($D16,USA_Air!$C:$C,USA_Air!U:U),0)+IFERROR(_xlfn.XLOOKUP($D16,USA_Amazon_Air!$C:$C,USA_Amazon_Air!U:U),0)+IFERROR(_xlfn.XLOOKUP($D16,UK_Order!$C:$C,UK_Order!U:U),0)+IFERROR(_xlfn.XLOOKUP($D16,MENA_Order!$C:$C,MENA_Order!U:U),0)+IFERROR(_xlfn.XLOOKUP($D16,Amazon_USA_Sea!$C:$C,Amazon_USA_Sea!N:N),0)</f>
        <v>0</v>
      </c>
      <c r="W16" s="92">
        <f>IFERROR(_xlfn.XLOOKUP($D16,Domestic!$C:$C,Domestic!Y:Y),0)+IFERROR(_xlfn.XLOOKUP($D16,ROW_Manjari!$C:$C,ROW_Manjari!Y:Y),0)+IFERROR(_xlfn.XLOOKUP($D16,USA_Sea!$C:$C,USA_Sea!Y:Y),0)+IFERROR(_xlfn.XLOOKUP($D16,USA_Air!$C:$C,USA_Air!Y:Y),0)+IFERROR(_xlfn.XLOOKUP($D16,USA_Amazon_Air!$C:$C,USA_Amazon_Air!Y:Y),0)+IFERROR(_xlfn.XLOOKUP($D16,UK_Order!$C:$C,UK_Order!Y:Y),0)+IFERROR(_xlfn.XLOOKUP($D16,MENA_Order!$C:$C,MENA_Order!Y:Y),0)+IFERROR(_xlfn.XLOOKUP($D16,Amazon_USA_Sea!$C:$C,Amazon_USA_Sea!R:R),0)</f>
        <v>0</v>
      </c>
      <c r="X16" s="92">
        <f>IFERROR(_xlfn.XLOOKUP($D16,Domestic!$C:$C,Domestic!Z:Z),0)+IFERROR(_xlfn.XLOOKUP($D16,ROW_Manjari!$C:$C,ROW_Manjari!Z:Z),0)+IFERROR(_xlfn.XLOOKUP($D16,USA_Sea!$C:$C,USA_Sea!Z:Z),0)+IFERROR(_xlfn.XLOOKUP($D16,USA_Air!$C:$C,USA_Air!Z:Z),0)+IFERROR(_xlfn.XLOOKUP($D16,USA_Amazon_Air!$C:$C,USA_Amazon_Air!Z:Z),0)+IFERROR(_xlfn.XLOOKUP($D16,UK_Order!$C:$C,UK_Order!Z:Z),0)+IFERROR(_xlfn.XLOOKUP($D16,MENA_Order!$C:$C,MENA_Order!Z:Z),0)+IFERROR(_xlfn.XLOOKUP($D16,Amazon_USA_Sea!$C:$C,Amazon_USA_Sea!S:S),0)</f>
        <v>0</v>
      </c>
      <c r="Y16" s="92">
        <f>IFERROR(_xlfn.XLOOKUP($D16,Domestic!$C:$C,Domestic!AA:AA),0)+IFERROR(_xlfn.XLOOKUP($D16,ROW_Manjari!$C:$C,ROW_Manjari!AA:AA),0)+IFERROR(_xlfn.XLOOKUP($D16,USA_Sea!$C:$C,USA_Sea!AA:AA),0)+IFERROR(_xlfn.XLOOKUP($D16,USA_Air!$C:$C,USA_Air!AA:AA),0)+IFERROR(_xlfn.XLOOKUP($D16,USA_Amazon_Air!$C:$C,USA_Amazon_Air!AA:AA),0)+IFERROR(_xlfn.XLOOKUP($D16,UK_Order!$C:$C,UK_Order!AA:AA),0)+IFERROR(_xlfn.XLOOKUP($D16,MENA_Order!$C:$C,MENA_Order!AA:AA),0)+IFERROR(_xlfn.XLOOKUP($D16,Amazon_USA_Sea!$C:$C,Amazon_USA_Sea!T:T),0)</f>
        <v>0</v>
      </c>
      <c r="Z16" s="92">
        <f>IFERROR(_xlfn.XLOOKUP($D16,Domestic!$C:$C,Domestic!AB:AB),0)+IFERROR(_xlfn.XLOOKUP($D16,ROW_Manjari!$C:$C,ROW_Manjari!AB:AB),0)+IFERROR(_xlfn.XLOOKUP($D16,USA_Sea!$C:$C,USA_Sea!AB:AB),0)+IFERROR(_xlfn.XLOOKUP($D16,USA_Air!$C:$C,USA_Air!AB:AB),0)+IFERROR(_xlfn.XLOOKUP($D16,USA_Amazon_Air!$C:$C,USA_Amazon_Air!AB:AB),0)+IFERROR(_xlfn.XLOOKUP($D16,UK_Order!$C:$C,UK_Order!AB:AB),0)+IFERROR(_xlfn.XLOOKUP($D16,MENA_Order!$C:$C,MENA_Order!AB:AB),0)+IFERROR(_xlfn.XLOOKUP($D16,Amazon_USA_Sea!$C:$C,Amazon_USA_Sea!U:U),0)</f>
        <v>1130</v>
      </c>
      <c r="AA16" s="92">
        <f>IFERROR(_xlfn.XLOOKUP($D16,Domestic!$C:$C,Domestic!AC:AC),0)+IFERROR(_xlfn.XLOOKUP($D16,ROW_Manjari!$C:$C,ROW_Manjari!AC:AC),0)+IFERROR(_xlfn.XLOOKUP($D16,USA_Sea!$C:$C,USA_Sea!AC:AC),0)+IFERROR(_xlfn.XLOOKUP($D16,USA_Air!$C:$C,USA_Air!AC:AC),0)+IFERROR(_xlfn.XLOOKUP($D16,USA_Amazon_Air!$C:$C,USA_Amazon_Air!AC:AC),0)+IFERROR(_xlfn.XLOOKUP($D16,UK_Order!$C:$C,UK_Order!AC:AC),0)+IFERROR(_xlfn.XLOOKUP($D16,MENA_Order!$C:$C,MENA_Order!AC:AC),0)+IFERROR(_xlfn.XLOOKUP($D16,Amazon_USA_Sea!$C:$C,Amazon_USA_Sea!V:V),0)</f>
        <v>1688</v>
      </c>
      <c r="AB16" s="92">
        <f>IFERROR(_xlfn.XLOOKUP($D16,Domestic!$C:$C,Domestic!AD:AD),0)+IFERROR(_xlfn.XLOOKUP($D16,ROW_Manjari!$C:$C,ROW_Manjari!AD:AD),0)+IFERROR(_xlfn.XLOOKUP($D16,USA_Sea!$C:$C,USA_Sea!AD:AD),0)+IFERROR(_xlfn.XLOOKUP($D16,USA_Air!$C:$C,USA_Air!AD:AD),0)+IFERROR(_xlfn.XLOOKUP($D16,USA_Amazon_Air!$C:$C,USA_Amazon_Air!AD:AD),0)+IFERROR(_xlfn.XLOOKUP($D16,UK_Order!$C:$C,UK_Order!AD:AD),0)+IFERROR(_xlfn.XLOOKUP($D16,MENA_Order!$C:$C,MENA_Order!AD:AD),0)+IFERROR(_xlfn.XLOOKUP($D16,Amazon_USA_Sea!$C:$C,Amazon_USA_Sea!W:W),0)</f>
        <v>0</v>
      </c>
      <c r="AC16" s="92">
        <f>IFERROR(_xlfn.XLOOKUP($D16,Domestic!$C:$C,Domestic!AE:AE),0)+IFERROR(_xlfn.XLOOKUP($D16,ROW_Manjari!$C:$C,ROW_Manjari!AE:AE),0)+IFERROR(_xlfn.XLOOKUP($D16,USA_Sea!$C:$C,USA_Sea!AE:AE),0)+IFERROR(_xlfn.XLOOKUP($D16,USA_Air!$C:$C,USA_Air!AE:AE),0)+IFERROR(_xlfn.XLOOKUP($D16,USA_Amazon_Air!$C:$C,USA_Amazon_Air!AE:AE),0)+IFERROR(_xlfn.XLOOKUP($D16,UK_Order!$C:$C,UK_Order!AE:AE),0)+IFERROR(_xlfn.XLOOKUP($D16,MENA_Order!$C:$C,MENA_Order!AE:AE),0)+IFERROR(_xlfn.XLOOKUP($D16,Amazon_USA_Sea!$C:$C,Amazon_USA_Sea!X:X),0)</f>
        <v>1840</v>
      </c>
      <c r="AD16" s="93">
        <f>IFERROR(_xlfn.XLOOKUP($D16,Domestic!$C:$C,Domestic!AI:AI),0)+IFERROR(_xlfn.XLOOKUP($D16,ROW_Manjari!$C:$C,ROW_Manjari!AI:AI),0)+IFERROR(_xlfn.XLOOKUP($D16,USA_Sea!$C:$C,USA_Sea!AI:AI),0)+IFERROR(_xlfn.XLOOKUP($D16,USA_Air!$C:$C,USA_Air!AI:AI),0)+IFERROR(_xlfn.XLOOKUP($D16,USA_Amazon_Air!$C:$C,USA_Amazon_Air!AI:AI),0)+IFERROR(_xlfn.XLOOKUP($D16,UK_Order!$C:$C,UK_Order!AI:AI),0)+IFERROR(_xlfn.XLOOKUP($D16,MENA_Order!$C:$C,MENA_Order!AI:AI),0)+IFERROR(_xlfn.XLOOKUP($D16,Amazon_USA_Sea!$C:$C,Amazon_USA_Sea!AB:AB),0)</f>
        <v>0</v>
      </c>
      <c r="AE16" s="93">
        <f>IFERROR(_xlfn.XLOOKUP($D16,Domestic!$C:$C,Domestic!AJ:AJ),0)+IFERROR(_xlfn.XLOOKUP($D16,ROW_Manjari!$C:$C,ROW_Manjari!AJ:AJ),0)+IFERROR(_xlfn.XLOOKUP($D16,USA_Sea!$C:$C,USA_Sea!AJ:AJ),0)+IFERROR(_xlfn.XLOOKUP($D16,USA_Air!$C:$C,USA_Air!AJ:AJ),0)+IFERROR(_xlfn.XLOOKUP($D16,USA_Amazon_Air!$C:$C,USA_Amazon_Air!AJ:AJ),0)+IFERROR(_xlfn.XLOOKUP($D16,UK_Order!$C:$C,UK_Order!AJ:AJ),0)+IFERROR(_xlfn.XLOOKUP($D16,MENA_Order!$C:$C,MENA_Order!AJ:AJ),0)+IFERROR(_xlfn.XLOOKUP($D16,Amazon_USA_Sea!$C:$C,Amazon_USA_Sea!AC:AC),0)</f>
        <v>0</v>
      </c>
      <c r="AF16" s="93">
        <f>IFERROR(_xlfn.XLOOKUP($D16,Domestic!$C:$C,Domestic!AK:AK),0)+IFERROR(_xlfn.XLOOKUP($D16,ROW_Manjari!$C:$C,ROW_Manjari!AK:AK),0)+IFERROR(_xlfn.XLOOKUP($D16,USA_Sea!$C:$C,USA_Sea!AK:AK),0)+IFERROR(_xlfn.XLOOKUP($D16,USA_Air!$C:$C,USA_Air!AK:AK),0)+IFERROR(_xlfn.XLOOKUP($D16,USA_Amazon_Air!$C:$C,USA_Amazon_Air!AK:AK),0)+IFERROR(_xlfn.XLOOKUP($D16,UK_Order!$C:$C,UK_Order!AK:AK),0)+IFERROR(_xlfn.XLOOKUP($D16,MENA_Order!$C:$C,MENA_Order!AK:AK),0)+IFERROR(_xlfn.XLOOKUP($D16,Amazon_USA_Sea!$C:$C,Amazon_USA_Sea!AD:AD),0)</f>
        <v>0</v>
      </c>
      <c r="AG16" s="93">
        <f>IFERROR(_xlfn.XLOOKUP($D16,Domestic!$C:$C,Domestic!AL:AL),0)+IFERROR(_xlfn.XLOOKUP($D16,ROW_Manjari!$C:$C,ROW_Manjari!AL:AL),0)+IFERROR(_xlfn.XLOOKUP($D16,USA_Sea!$C:$C,USA_Sea!AL:AL),0)+IFERROR(_xlfn.XLOOKUP($D16,USA_Air!$C:$C,USA_Air!AL:AL),0)+IFERROR(_xlfn.XLOOKUP($D16,USA_Amazon_Air!$C:$C,USA_Amazon_Air!AL:AL),0)+IFERROR(_xlfn.XLOOKUP($D16,UK_Order!$C:$C,UK_Order!AL:AL),0)+IFERROR(_xlfn.XLOOKUP($D16,MENA_Order!$C:$C,MENA_Order!AL:AL),0)+IFERROR(_xlfn.XLOOKUP($D16,Amazon_USA_Sea!$C:$C,Amazon_USA_Sea!AE:AE),0)</f>
        <v>0</v>
      </c>
      <c r="AH16" s="93">
        <f>IFERROR(_xlfn.XLOOKUP($D16,Domestic!$C:$C,Domestic!AM:AM),0)+IFERROR(_xlfn.XLOOKUP($D16,ROW_Manjari!$C:$C,ROW_Manjari!AM:AM),0)+IFERROR(_xlfn.XLOOKUP($D16,USA_Sea!$C:$C,USA_Sea!AM:AM),0)+IFERROR(_xlfn.XLOOKUP($D16,USA_Air!$C:$C,USA_Air!AM:AM),0)+IFERROR(_xlfn.XLOOKUP($D16,USA_Amazon_Air!$C:$C,USA_Amazon_Air!AM:AM),0)+IFERROR(_xlfn.XLOOKUP($D16,UK_Order!$C:$C,UK_Order!AM:AM),0)+IFERROR(_xlfn.XLOOKUP($D16,MENA_Order!$C:$C,MENA_Order!AM:AM),0)+IFERROR(_xlfn.XLOOKUP($D16,Amazon_USA_Sea!$C:$C,Amazon_USA_Sea!AF:AF),0)</f>
        <v>1425</v>
      </c>
      <c r="AI16" s="93">
        <f>IFERROR(_xlfn.XLOOKUP($D16,Domestic!$C:$C,Domestic!AN:AN),0)+IFERROR(_xlfn.XLOOKUP($D16,ROW_Manjari!$C:$C,ROW_Manjari!AN:AN),0)+IFERROR(_xlfn.XLOOKUP($D16,USA_Sea!$C:$C,USA_Sea!AN:AN),0)+IFERROR(_xlfn.XLOOKUP($D16,USA_Air!$C:$C,USA_Air!AN:AN),0)+IFERROR(_xlfn.XLOOKUP($D16,USA_Amazon_Air!$C:$C,USA_Amazon_Air!AN:AN),0)+IFERROR(_xlfn.XLOOKUP($D16,UK_Order!$C:$C,UK_Order!AN:AN),0)+IFERROR(_xlfn.XLOOKUP($D16,MENA_Order!$C:$C,MENA_Order!AN:AN),0)+IFERROR(_xlfn.XLOOKUP($D16,Amazon_USA_Sea!$C:$C,Amazon_USA_Sea!AG:AG),0)</f>
        <v>840</v>
      </c>
      <c r="AJ16" s="93"/>
      <c r="AK16" s="94">
        <f>IFERROR(_xlfn.XLOOKUP($D16,Domestic!$C:$C,Domestic!AS:AS),0)+IFERROR(_xlfn.XLOOKUP($D16,ROW_Manjari!$C:$C,ROW_Manjari!AS:AS),0)+IFERROR(_xlfn.XLOOKUP($D16,USA_Sea!$C:$C,USA_Sea!AS:AS),0)+IFERROR(_xlfn.XLOOKUP($D16,USA_Air!$C:$C,USA_Air!AS:AS),0)+IFERROR(_xlfn.XLOOKUP($D16,USA_Amazon_Air!$C:$C,USA_Amazon_Air!AS:AS),0)+IFERROR(_xlfn.XLOOKUP($D16,UK_Order!$C:$C,UK_Order!AS:AS),0)+IFERROR(_xlfn.XLOOKUP($D16,MENA_Order!$C:$C,MENA_Order!AS:AS),0)+IFERROR(_xlfn.XLOOKUP($D16,Amazon_USA_Sea!$C:$C,Amazon_USA_Sea!AL:AL),0)</f>
        <v>0</v>
      </c>
      <c r="AL16" s="94">
        <f>IFERROR(_xlfn.XLOOKUP($D16,Domestic!$C:$C,Domestic!AT:AT),0)+IFERROR(_xlfn.XLOOKUP($D16,ROW_Manjari!$C:$C,ROW_Manjari!AT:AT),0)+IFERROR(_xlfn.XLOOKUP($D16,USA_Sea!$C:$C,USA_Sea!AT:AT),0)+IFERROR(_xlfn.XLOOKUP($D16,USA_Air!$C:$C,USA_Air!AT:AT),0)+IFERROR(_xlfn.XLOOKUP($D16,USA_Amazon_Air!$C:$C,USA_Amazon_Air!AT:AT),0)+IFERROR(_xlfn.XLOOKUP($D16,UK_Order!$C:$C,UK_Order!AT:AT),0)+IFERROR(_xlfn.XLOOKUP($D16,MENA_Order!$C:$C,MENA_Order!AT:AT),0)+IFERROR(_xlfn.XLOOKUP($D16,Amazon_USA_Sea!$C:$C,Amazon_USA_Sea!AM:AM),0)</f>
        <v>0</v>
      </c>
      <c r="AM16" s="94">
        <f>IFERROR(_xlfn.XLOOKUP($D16,Domestic!$C:$C,Domestic!AU:AU),0)+IFERROR(_xlfn.XLOOKUP($D16,ROW_Manjari!$C:$C,ROW_Manjari!AU:AU),0)+IFERROR(_xlfn.XLOOKUP($D16,USA_Sea!$C:$C,USA_Sea!AU:AU),0)+IFERROR(_xlfn.XLOOKUP($D16,USA_Air!$C:$C,USA_Air!AU:AU),0)+IFERROR(_xlfn.XLOOKUP($D16,USA_Amazon_Air!$C:$C,USA_Amazon_Air!AU:AU),0)+IFERROR(_xlfn.XLOOKUP($D16,UK_Order!$C:$C,UK_Order!AU:AU),0)+IFERROR(_xlfn.XLOOKUP($D16,MENA_Order!$C:$C,MENA_Order!AU:AU),0)+IFERROR(_xlfn.XLOOKUP($D16,Amazon_USA_Sea!$C:$C,Amazon_USA_Sea!AN:AN),0)</f>
        <v>0</v>
      </c>
      <c r="AN16" s="94">
        <f>IFERROR(_xlfn.XLOOKUP($D16,Domestic!$C:$C,Domestic!AV:AV),0)+IFERROR(_xlfn.XLOOKUP($D16,ROW_Manjari!$C:$C,ROW_Manjari!AV:AV),0)+IFERROR(_xlfn.XLOOKUP($D16,USA_Sea!$C:$C,USA_Sea!AV:AV),0)+IFERROR(_xlfn.XLOOKUP($D16,USA_Air!$C:$C,USA_Air!AV:AV),0)+IFERROR(_xlfn.XLOOKUP($D16,USA_Amazon_Air!$C:$C,USA_Amazon_Air!AV:AV),0)+IFERROR(_xlfn.XLOOKUP($D16,UK_Order!$C:$C,UK_Order!AV:AV),0)+IFERROR(_xlfn.XLOOKUP($D16,MENA_Order!$C:$C,MENA_Order!AV:AV),0)+IFERROR(_xlfn.XLOOKUP($D16,Amazon_USA_Sea!$C:$C,Amazon_USA_Sea!AO:AO),0)</f>
        <v>0</v>
      </c>
      <c r="AO16" s="94">
        <f>IFERROR(_xlfn.XLOOKUP($D16,Domestic!$C:$C,Domestic!AW:AW),0)+IFERROR(_xlfn.XLOOKUP($D16,ROW_Manjari!$C:$C,ROW_Manjari!AW:AW),0)+IFERROR(_xlfn.XLOOKUP($D16,USA_Sea!$C:$C,USA_Sea!AW:AW),0)+IFERROR(_xlfn.XLOOKUP($D16,USA_Air!$C:$C,USA_Air!AW:AW),0)+IFERROR(_xlfn.XLOOKUP($D16,USA_Amazon_Air!$C:$C,USA_Amazon_Air!AW:AW),0)+IFERROR(_xlfn.XLOOKUP($D16,UK_Order!$C:$C,UK_Order!AW:AW),0)+IFERROR(_xlfn.XLOOKUP($D16,MENA_Order!$C:$C,MENA_Order!AW:AW),0)+IFERROR(_xlfn.XLOOKUP($D16,Amazon_USA_Sea!$C:$C,Amazon_USA_Sea!AP:AP),0)</f>
        <v>0</v>
      </c>
      <c r="AP16" s="94">
        <f>IFERROR(_xlfn.XLOOKUP($D16,Domestic!$C:$C,Domestic!AX:AX),0)+IFERROR(_xlfn.XLOOKUP($D16,ROW_Manjari!$C:$C,ROW_Manjari!AX:AX),0)+IFERROR(_xlfn.XLOOKUP($D16,USA_Sea!$C:$C,USA_Sea!AX:AX),0)+IFERROR(_xlfn.XLOOKUP($D16,USA_Air!$C:$C,USA_Air!AX:AX),0)+IFERROR(_xlfn.XLOOKUP($D16,USA_Amazon_Air!$C:$C,USA_Amazon_Air!AX:AX),0)+IFERROR(_xlfn.XLOOKUP($D16,UK_Order!$C:$C,UK_Order!AX:AX),0)+IFERROR(_xlfn.XLOOKUP($D16,MENA_Order!$C:$C,MENA_Order!AX:AX),0)+IFERROR(_xlfn.XLOOKUP($D16,Amazon_USA_Sea!$C:$C,Amazon_USA_Sea!AQ:AQ),0)</f>
        <v>0</v>
      </c>
      <c r="AQ16" s="94">
        <f>IFERROR(_xlfn.XLOOKUP($D16,Domestic!$C:$C,Domestic!AY:AY),0)+IFERROR(_xlfn.XLOOKUP($D16,ROW_Manjari!$C:$C,ROW_Manjari!AY:AY),0)+IFERROR(_xlfn.XLOOKUP($D16,USA_Sea!$C:$C,USA_Sea!AY:AY),0)+IFERROR(_xlfn.XLOOKUP($D16,USA_Air!$C:$C,USA_Air!AY:AY),0)+IFERROR(_xlfn.XLOOKUP($D16,USA_Amazon_Air!$C:$C,USA_Amazon_Air!AY:AY),0)+IFERROR(_xlfn.XLOOKUP($D16,UK_Order!$C:$C,UK_Order!AY:AY),0)+IFERROR(_xlfn.XLOOKUP($D16,MENA_Order!$C:$C,MENA_Order!AY:AY),0)+IFERROR(_xlfn.XLOOKUP($D16,Amazon_USA_Sea!$C:$C,Amazon_USA_Sea!AR:AR),0)</f>
        <v>0</v>
      </c>
      <c r="AR16" s="94">
        <f>IFERROR(_xlfn.XLOOKUP($D16,Domestic!$C:$C,Domestic!AZ:AZ),0)+IFERROR(_xlfn.XLOOKUP($D16,ROW_Manjari!$C:$C,ROW_Manjari!AZ:AZ),0)+IFERROR(_xlfn.XLOOKUP($D16,USA_Sea!$C:$C,USA_Sea!AZ:AZ),0)+IFERROR(_xlfn.XLOOKUP($D16,USA_Air!$C:$C,USA_Air!AZ:AZ),0)+IFERROR(_xlfn.XLOOKUP($D16,USA_Amazon_Air!$C:$C,USA_Amazon_Air!AZ:AZ),0)+IFERROR(_xlfn.XLOOKUP($D16,UK_Order!$C:$C,UK_Order!AZ:AZ),0)+IFERROR(_xlfn.XLOOKUP($D16,MENA_Order!$C:$C,MENA_Order!AZ:AZ),0)+IFERROR(_xlfn.XLOOKUP($D16,Amazon_USA_Sea!$C:$C,Amazon_USA_Sea!AS:AS),0)</f>
        <v>0</v>
      </c>
      <c r="AS16" s="95">
        <v>1950</v>
      </c>
      <c r="AT16" s="96">
        <f t="shared" si="0"/>
        <v>9873</v>
      </c>
      <c r="AU16" s="97">
        <f t="shared" si="1"/>
        <v>19746</v>
      </c>
      <c r="AV16" s="98">
        <f t="shared" si="2"/>
        <v>1363</v>
      </c>
      <c r="AW16" s="99">
        <f t="shared" si="3"/>
        <v>2726</v>
      </c>
      <c r="AX16" s="100">
        <f t="shared" si="4"/>
        <v>1.1601645123384254</v>
      </c>
      <c r="AY16" s="114" t="s">
        <v>50</v>
      </c>
      <c r="AZ16">
        <f>_xlfn.XLOOKUP(D16,Raw_Data!A:A,Raw_Data!B:B)</f>
        <v>4240</v>
      </c>
      <c r="BA16" s="102">
        <f t="shared" si="5"/>
        <v>14.947121034077554</v>
      </c>
      <c r="BB16" s="103">
        <f t="shared" si="7"/>
        <v>5</v>
      </c>
      <c r="BC16" s="104" t="str">
        <f t="shared" si="6"/>
        <v>P3 – Normal</v>
      </c>
      <c r="BD16">
        <f>O16*F16</f>
        <v>17020</v>
      </c>
    </row>
    <row r="17" spans="1:56" ht="13">
      <c r="A17" s="105">
        <v>15</v>
      </c>
      <c r="B17" s="106" t="s">
        <v>68</v>
      </c>
      <c r="C17" s="122" t="s">
        <v>37</v>
      </c>
      <c r="D17" s="107" t="s">
        <v>71</v>
      </c>
      <c r="E17" s="108" t="s">
        <v>72</v>
      </c>
      <c r="F17" s="109">
        <v>5</v>
      </c>
      <c r="G17" s="110">
        <f>IFERROR(_xlfn.XLOOKUP(D17,Projection_!A:A,Projection_!K:K),"")</f>
        <v>29252</v>
      </c>
      <c r="H17" s="111">
        <f>IFERROR(_xlfn.XLOOKUP(D17,Projection_!A:A,Projection_!L:L),"")</f>
        <v>10</v>
      </c>
      <c r="I17" s="111">
        <f>IFERROR(_xlfn.XLOOKUP(D17,Projection_!A:A,Projection_!M:M),"")</f>
        <v>0</v>
      </c>
      <c r="J17" s="111">
        <f>IFERROR(_xlfn.XLOOKUP(D17,Projection_!A:A,Projection_!N:N),"")</f>
        <v>0</v>
      </c>
      <c r="K17" s="111">
        <f>IFERROR(_xlfn.XLOOKUP(D17,Projection_!A:A,Projection_!O:O),"")</f>
        <v>0</v>
      </c>
      <c r="L17" s="111">
        <f>IFERROR(_xlfn.XLOOKUP(D17,Projection_!A:A,Projection_!P:P),"")</f>
        <v>0</v>
      </c>
      <c r="M17" s="111">
        <f>IFERROR(_xlfn.XLOOKUP(D17,Projection_!A:A,Projection_!Q:Q),"")</f>
        <v>0</v>
      </c>
      <c r="N17" s="112">
        <f>IFERROR(_xlfn.XLOOKUP(D17,Projection_!A:A,Projection_!R:R),"")</f>
        <v>0</v>
      </c>
      <c r="O17" s="113">
        <f>IFERROR(_xlfn.XLOOKUP(D17,Projection_!A:A,Projection_!T:T),"")</f>
        <v>29262</v>
      </c>
      <c r="P17" s="91">
        <f>IFERROR(_xlfn.XLOOKUP($D17,Domestic!$C:$C,Domestic!O:O),0)+IFERROR(_xlfn.XLOOKUP($D17,ROW_Manjari!$C:$C,ROW_Manjari!O:O),0)+IFERROR(_xlfn.XLOOKUP($D17,USA_Sea!$C:$C,USA_Sea!O:O),0)+IFERROR(_xlfn.XLOOKUP($D17,USA_Air!$C:$C,USA_Air!O:O),0)+IFERROR(_xlfn.XLOOKUP($D17,USA_Amazon_Air!$C:$C,USA_Amazon_Air!O:O),0)+IFERROR(_xlfn.XLOOKUP($D17,UK_Order!$C:$C,UK_Order!O:O),0)+IFERROR(_xlfn.XLOOKUP($D17,MENA_Order!$C:$C,MENA_Order!O:O),0)+IFERROR(_xlfn.XLOOKUP($D17,Amazon_USA_Sea!$C:$C,Amazon_USA_Sea!H:H),0)</f>
        <v>1459</v>
      </c>
      <c r="Q17" s="91">
        <f>IFERROR(_xlfn.XLOOKUP($D17,Domestic!$C:$C,Domestic!P:P),0)+IFERROR(_xlfn.XLOOKUP($D17,ROW_Manjari!$C:$C,ROW_Manjari!P:P),0)+IFERROR(_xlfn.XLOOKUP($D17,USA_Sea!$C:$C,USA_Sea!P:P),0)+IFERROR(_xlfn.XLOOKUP($D17,USA_Air!$C:$C,USA_Air!P:P),0)+IFERROR(_xlfn.XLOOKUP($D17,USA_Amazon_Air!$C:$C,USA_Amazon_Air!P:P),0)+IFERROR(_xlfn.XLOOKUP($D17,UK_Order!$C:$C,UK_Order!P:P),0)+IFERROR(_xlfn.XLOOKUP($D17,MENA_Order!$C:$C,MENA_Order!P:P),0)+IFERROR(_xlfn.XLOOKUP($D17,Amazon_USA_Sea!$C:$C,Amazon_USA_Sea!I:I),0)</f>
        <v>0</v>
      </c>
      <c r="R17" s="91">
        <f>IFERROR(_xlfn.XLOOKUP($D17,Domestic!$C:$C,Domestic!Q:Q),0)+IFERROR(_xlfn.XLOOKUP($D17,ROW_Manjari!$C:$C,ROW_Manjari!Q:Q),0)+IFERROR(_xlfn.XLOOKUP($D17,USA_Sea!$C:$C,USA_Sea!Q:Q),0)+IFERROR(_xlfn.XLOOKUP($D17,USA_Air!$C:$C,USA_Air!Q:Q),0)+IFERROR(_xlfn.XLOOKUP($D17,USA_Amazon_Air!$C:$C,USA_Amazon_Air!Q:Q),0)+IFERROR(_xlfn.XLOOKUP($D17,UK_Order!$C:$C,UK_Order!Q:Q),0)+IFERROR(_xlfn.XLOOKUP($D17,MENA_Order!$C:$C,MENA_Order!Q:Q),0)+IFERROR(_xlfn.XLOOKUP($D17,Amazon_USA_Sea!$C:$C,Amazon_USA_Sea!J:J),0)</f>
        <v>0</v>
      </c>
      <c r="S17" s="91">
        <f>IFERROR(_xlfn.XLOOKUP($D17,Domestic!$C:$C,Domestic!R:R),0)+IFERROR(_xlfn.XLOOKUP($D17,ROW_Manjari!$C:$C,ROW_Manjari!R:R),0)+IFERROR(_xlfn.XLOOKUP($D17,USA_Sea!$C:$C,USA_Sea!R:R),0)+IFERROR(_xlfn.XLOOKUP($D17,USA_Air!$C:$C,USA_Air!R:R),0)+IFERROR(_xlfn.XLOOKUP($D17,USA_Amazon_Air!$C:$C,USA_Amazon_Air!R:R),0)+IFERROR(_xlfn.XLOOKUP($D17,UK_Order!$C:$C,UK_Order!R:R),0)+IFERROR(_xlfn.XLOOKUP($D17,MENA_Order!$C:$C,MENA_Order!R:R),0)+IFERROR(_xlfn.XLOOKUP($D17,Amazon_USA_Sea!$C:$C,Amazon_USA_Sea!K:K),0)</f>
        <v>0</v>
      </c>
      <c r="T17" s="91">
        <f>IFERROR(_xlfn.XLOOKUP($D17,Domestic!$C:$C,Domestic!S:S),0)+IFERROR(_xlfn.XLOOKUP($D17,ROW_Manjari!$C:$C,ROW_Manjari!S:S),0)+IFERROR(_xlfn.XLOOKUP($D17,USA_Sea!$C:$C,USA_Sea!S:S),0)+IFERROR(_xlfn.XLOOKUP($D17,USA_Air!$C:$C,USA_Air!S:S),0)+IFERROR(_xlfn.XLOOKUP($D17,USA_Amazon_Air!$C:$C,USA_Amazon_Air!S:S),0)+IFERROR(_xlfn.XLOOKUP($D17,UK_Order!$C:$C,UK_Order!S:S),0)+IFERROR(_xlfn.XLOOKUP($D17,MENA_Order!$C:$C,MENA_Order!S:S),0)+IFERROR(_xlfn.XLOOKUP($D17,Amazon_USA_Sea!$C:$C,Amazon_USA_Sea!L:L),0)</f>
        <v>0</v>
      </c>
      <c r="U17" s="91">
        <f>IFERROR(_xlfn.XLOOKUP($D17,Domestic!$C:$C,Domestic!T:T),0)+IFERROR(_xlfn.XLOOKUP($D17,ROW_Manjari!$C:$C,ROW_Manjari!T:T),0)+IFERROR(_xlfn.XLOOKUP($D17,USA_Sea!$C:$C,USA_Sea!T:T),0)+IFERROR(_xlfn.XLOOKUP($D17,USA_Air!$C:$C,USA_Air!T:T),0)+IFERROR(_xlfn.XLOOKUP($D17,USA_Amazon_Air!$C:$C,USA_Amazon_Air!T:T),0)+IFERROR(_xlfn.XLOOKUP($D17,UK_Order!$C:$C,UK_Order!T:T),0)+IFERROR(_xlfn.XLOOKUP($D17,MENA_Order!$C:$C,MENA_Order!T:T),0)+IFERROR(_xlfn.XLOOKUP($D17,Amazon_USA_Sea!$C:$C,Amazon_USA_Sea!M:M),0)</f>
        <v>0</v>
      </c>
      <c r="V17" s="91">
        <f>IFERROR(_xlfn.XLOOKUP($D17,Domestic!$C:$C,Domestic!U:U),0)+IFERROR(_xlfn.XLOOKUP($D17,ROW_Manjari!$C:$C,ROW_Manjari!U:U),0)+IFERROR(_xlfn.XLOOKUP($D17,USA_Sea!$C:$C,USA_Sea!U:U),0)+IFERROR(_xlfn.XLOOKUP($D17,USA_Air!$C:$C,USA_Air!U:U),0)+IFERROR(_xlfn.XLOOKUP($D17,USA_Amazon_Air!$C:$C,USA_Amazon_Air!U:U),0)+IFERROR(_xlfn.XLOOKUP($D17,UK_Order!$C:$C,UK_Order!U:U),0)+IFERROR(_xlfn.XLOOKUP($D17,MENA_Order!$C:$C,MENA_Order!U:U),0)+IFERROR(_xlfn.XLOOKUP($D17,Amazon_USA_Sea!$C:$C,Amazon_USA_Sea!N:N),0)</f>
        <v>640</v>
      </c>
      <c r="W17" s="92">
        <f>IFERROR(_xlfn.XLOOKUP($D17,Domestic!$C:$C,Domestic!Y:Y),0)+IFERROR(_xlfn.XLOOKUP($D17,ROW_Manjari!$C:$C,ROW_Manjari!Y:Y),0)+IFERROR(_xlfn.XLOOKUP($D17,USA_Sea!$C:$C,USA_Sea!Y:Y),0)+IFERROR(_xlfn.XLOOKUP($D17,USA_Air!$C:$C,USA_Air!Y:Y),0)+IFERROR(_xlfn.XLOOKUP($D17,USA_Amazon_Air!$C:$C,USA_Amazon_Air!Y:Y),0)+IFERROR(_xlfn.XLOOKUP($D17,UK_Order!$C:$C,UK_Order!Y:Y),0)+IFERROR(_xlfn.XLOOKUP($D17,MENA_Order!$C:$C,MENA_Order!Y:Y),0)+IFERROR(_xlfn.XLOOKUP($D17,Amazon_USA_Sea!$C:$C,Amazon_USA_Sea!R:R),0)</f>
        <v>904</v>
      </c>
      <c r="X17" s="92">
        <f>IFERROR(_xlfn.XLOOKUP($D17,Domestic!$C:$C,Domestic!Z:Z),0)+IFERROR(_xlfn.XLOOKUP($D17,ROW_Manjari!$C:$C,ROW_Manjari!Z:Z),0)+IFERROR(_xlfn.XLOOKUP($D17,USA_Sea!$C:$C,USA_Sea!Z:Z),0)+IFERROR(_xlfn.XLOOKUP($D17,USA_Air!$C:$C,USA_Air!Z:Z),0)+IFERROR(_xlfn.XLOOKUP($D17,USA_Amazon_Air!$C:$C,USA_Amazon_Air!Z:Z),0)+IFERROR(_xlfn.XLOOKUP($D17,UK_Order!$C:$C,UK_Order!Z:Z),0)+IFERROR(_xlfn.XLOOKUP($D17,MENA_Order!$C:$C,MENA_Order!Z:Z),0)+IFERROR(_xlfn.XLOOKUP($D17,Amazon_USA_Sea!$C:$C,Amazon_USA_Sea!S:S),0)</f>
        <v>0</v>
      </c>
      <c r="Y17" s="92">
        <v>964</v>
      </c>
      <c r="Z17" s="92">
        <f>IFERROR(_xlfn.XLOOKUP($D17,Domestic!$C:$C,Domestic!AB:AB),0)+IFERROR(_xlfn.XLOOKUP($D17,ROW_Manjari!$C:$C,ROW_Manjari!AB:AB),0)+IFERROR(_xlfn.XLOOKUP($D17,USA_Sea!$C:$C,USA_Sea!AB:AB),0)+IFERROR(_xlfn.XLOOKUP($D17,USA_Air!$C:$C,USA_Air!AB:AB),0)+IFERROR(_xlfn.XLOOKUP($D17,USA_Amazon_Air!$C:$C,USA_Amazon_Air!AB:AB),0)+IFERROR(_xlfn.XLOOKUP($D17,UK_Order!$C:$C,UK_Order!AB:AB),0)+IFERROR(_xlfn.XLOOKUP($D17,MENA_Order!$C:$C,MENA_Order!AB:AB),0)+IFERROR(_xlfn.XLOOKUP($D17,Amazon_USA_Sea!$C:$C,Amazon_USA_Sea!U:U),0)</f>
        <v>464</v>
      </c>
      <c r="AA17" s="92">
        <f>IFERROR(_xlfn.XLOOKUP($D17,Domestic!$C:$C,Domestic!AC:AC),0)+IFERROR(_xlfn.XLOOKUP($D17,ROW_Manjari!$C:$C,ROW_Manjari!AC:AC),0)+IFERROR(_xlfn.XLOOKUP($D17,USA_Sea!$C:$C,USA_Sea!AC:AC),0)+IFERROR(_xlfn.XLOOKUP($D17,USA_Air!$C:$C,USA_Air!AC:AC),0)+IFERROR(_xlfn.XLOOKUP($D17,USA_Amazon_Air!$C:$C,USA_Amazon_Air!AC:AC),0)+IFERROR(_xlfn.XLOOKUP($D17,UK_Order!$C:$C,UK_Order!AC:AC),0)+IFERROR(_xlfn.XLOOKUP($D17,MENA_Order!$C:$C,MENA_Order!AC:AC),0)+IFERROR(_xlfn.XLOOKUP($D17,Amazon_USA_Sea!$C:$C,Amazon_USA_Sea!V:V),0)</f>
        <v>716</v>
      </c>
      <c r="AB17" s="92">
        <f>IFERROR(_xlfn.XLOOKUP($D17,Domestic!$C:$C,Domestic!AD:AD),0)+IFERROR(_xlfn.XLOOKUP($D17,ROW_Manjari!$C:$C,ROW_Manjari!AD:AD),0)+IFERROR(_xlfn.XLOOKUP($D17,USA_Sea!$C:$C,USA_Sea!AD:AD),0)+IFERROR(_xlfn.XLOOKUP($D17,USA_Air!$C:$C,USA_Air!AD:AD),0)+IFERROR(_xlfn.XLOOKUP($D17,USA_Amazon_Air!$C:$C,USA_Amazon_Air!AD:AD),0)+IFERROR(_xlfn.XLOOKUP($D17,UK_Order!$C:$C,UK_Order!AD:AD),0)+IFERROR(_xlfn.XLOOKUP($D17,MENA_Order!$C:$C,MENA_Order!AD:AD),0)+IFERROR(_xlfn.XLOOKUP($D17,Amazon_USA_Sea!$C:$C,Amazon_USA_Sea!W:W),0)</f>
        <v>1060</v>
      </c>
      <c r="AC17" s="92">
        <f>IFERROR(_xlfn.XLOOKUP($D17,Domestic!$C:$C,Domestic!AE:AE),0)+IFERROR(_xlfn.XLOOKUP($D17,ROW_Manjari!$C:$C,ROW_Manjari!AE:AE),0)+IFERROR(_xlfn.XLOOKUP($D17,USA_Sea!$C:$C,USA_Sea!AE:AE),0)+IFERROR(_xlfn.XLOOKUP($D17,USA_Air!$C:$C,USA_Air!AE:AE),0)+IFERROR(_xlfn.XLOOKUP($D17,USA_Amazon_Air!$C:$C,USA_Amazon_Air!AE:AE),0)+IFERROR(_xlfn.XLOOKUP($D17,UK_Order!$C:$C,UK_Order!AE:AE),0)+IFERROR(_xlfn.XLOOKUP($D17,MENA_Order!$C:$C,MENA_Order!AE:AE),0)+IFERROR(_xlfn.XLOOKUP($D17,Amazon_USA_Sea!$C:$C,Amazon_USA_Sea!X:X),0)</f>
        <v>543</v>
      </c>
      <c r="AD17" s="93">
        <f>IFERROR(_xlfn.XLOOKUP($D17,Domestic!$C:$C,Domestic!AI:AI),0)+IFERROR(_xlfn.XLOOKUP($D17,ROW_Manjari!$C:$C,ROW_Manjari!AI:AI),0)+IFERROR(_xlfn.XLOOKUP($D17,USA_Sea!$C:$C,USA_Sea!AI:AI),0)+IFERROR(_xlfn.XLOOKUP($D17,USA_Air!$C:$C,USA_Air!AI:AI),0)+IFERROR(_xlfn.XLOOKUP($D17,USA_Amazon_Air!$C:$C,USA_Amazon_Air!AI:AI),0)+IFERROR(_xlfn.XLOOKUP($D17,UK_Order!$C:$C,UK_Order!AI:AI),0)+IFERROR(_xlfn.XLOOKUP($D17,MENA_Order!$C:$C,MENA_Order!AI:AI),0)+IFERROR(_xlfn.XLOOKUP($D17,Amazon_USA_Sea!$C:$C,Amazon_USA_Sea!AB:AB),0)</f>
        <v>1060</v>
      </c>
      <c r="AE17" s="93">
        <v>368</v>
      </c>
      <c r="AF17" s="93">
        <f>IFERROR(_xlfn.XLOOKUP($D17,Domestic!$C:$C,Domestic!AK:AK),0)+IFERROR(_xlfn.XLOOKUP($D17,ROW_Manjari!$C:$C,ROW_Manjari!AK:AK),0)+IFERROR(_xlfn.XLOOKUP($D17,USA_Sea!$C:$C,USA_Sea!AK:AK),0)+IFERROR(_xlfn.XLOOKUP($D17,USA_Air!$C:$C,USA_Air!AK:AK),0)+IFERROR(_xlfn.XLOOKUP($D17,USA_Amazon_Air!$C:$C,USA_Amazon_Air!AK:AK),0)+IFERROR(_xlfn.XLOOKUP($D17,UK_Order!$C:$C,UK_Order!AK:AK),0)+IFERROR(_xlfn.XLOOKUP($D17,MENA_Order!$C:$C,MENA_Order!AK:AK),0)+IFERROR(_xlfn.XLOOKUP($D17,Amazon_USA_Sea!$C:$C,Amazon_USA_Sea!AD:AD),0)</f>
        <v>676</v>
      </c>
      <c r="AG17" s="93">
        <f>IFERROR(_xlfn.XLOOKUP($D17,Domestic!$C:$C,Domestic!AL:AL),0)+IFERROR(_xlfn.XLOOKUP($D17,ROW_Manjari!$C:$C,ROW_Manjari!AL:AL),0)+IFERROR(_xlfn.XLOOKUP($D17,USA_Sea!$C:$C,USA_Sea!AL:AL),0)+IFERROR(_xlfn.XLOOKUP($D17,USA_Air!$C:$C,USA_Air!AL:AL),0)+IFERROR(_xlfn.XLOOKUP($D17,USA_Amazon_Air!$C:$C,USA_Amazon_Air!AL:AL),0)+IFERROR(_xlfn.XLOOKUP($D17,UK_Order!$C:$C,UK_Order!AL:AL),0)+IFERROR(_xlfn.XLOOKUP($D17,MENA_Order!$C:$C,MENA_Order!AL:AL),0)+IFERROR(_xlfn.XLOOKUP($D17,Amazon_USA_Sea!$C:$C,Amazon_USA_Sea!AE:AE),0)</f>
        <v>164</v>
      </c>
      <c r="AH17" s="93">
        <f>IFERROR(_xlfn.XLOOKUP($D17,Domestic!$C:$C,Domestic!AM:AM),0)+IFERROR(_xlfn.XLOOKUP($D17,ROW_Manjari!$C:$C,ROW_Manjari!AM:AM),0)+IFERROR(_xlfn.XLOOKUP($D17,USA_Sea!$C:$C,USA_Sea!AM:AM),0)+IFERROR(_xlfn.XLOOKUP($D17,USA_Air!$C:$C,USA_Air!AM:AM),0)+IFERROR(_xlfn.XLOOKUP($D17,USA_Amazon_Air!$C:$C,USA_Amazon_Air!AM:AM),0)+IFERROR(_xlfn.XLOOKUP($D17,UK_Order!$C:$C,UK_Order!AM:AM),0)+IFERROR(_xlfn.XLOOKUP($D17,MENA_Order!$C:$C,MENA_Order!AM:AM),0)+IFERROR(_xlfn.XLOOKUP($D17,Amazon_USA_Sea!$C:$C,Amazon_USA_Sea!AF:AF),0)</f>
        <v>0</v>
      </c>
      <c r="AI17" s="93">
        <f>IFERROR(_xlfn.XLOOKUP($D17,Domestic!$C:$C,Domestic!AN:AN),0)+IFERROR(_xlfn.XLOOKUP($D17,ROW_Manjari!$C:$C,ROW_Manjari!AN:AN),0)+IFERROR(_xlfn.XLOOKUP($D17,USA_Sea!$C:$C,USA_Sea!AN:AN),0)+IFERROR(_xlfn.XLOOKUP($D17,USA_Air!$C:$C,USA_Air!AN:AN),0)+IFERROR(_xlfn.XLOOKUP($D17,USA_Amazon_Air!$C:$C,USA_Amazon_Air!AN:AN),0)+IFERROR(_xlfn.XLOOKUP($D17,UK_Order!$C:$C,UK_Order!AN:AN),0)+IFERROR(_xlfn.XLOOKUP($D17,MENA_Order!$C:$C,MENA_Order!AN:AN),0)+IFERROR(_xlfn.XLOOKUP($D17,Amazon_USA_Sea!$C:$C,Amazon_USA_Sea!AG:AG),0)</f>
        <v>0</v>
      </c>
      <c r="AJ17" s="93">
        <f>IFERROR(_xlfn.XLOOKUP($D17,Domestic!$C:$C,Domestic!AO:AO),0)+IFERROR(_xlfn.XLOOKUP($D17,ROW_Manjari!$C:$C,ROW_Manjari!AO:AO),0)+IFERROR(_xlfn.XLOOKUP($D17,USA_Sea!$C:$C,USA_Sea!AO:AO),0)+IFERROR(_xlfn.XLOOKUP($D17,USA_Air!$C:$C,USA_Air!AO:AO),0)+IFERROR(_xlfn.XLOOKUP($D17,USA_Amazon_Air!$C:$C,USA_Amazon_Air!AO:AO),0)+IFERROR(_xlfn.XLOOKUP($D17,UK_Order!$C:$C,UK_Order!AO:AO),0)+IFERROR(_xlfn.XLOOKUP($D17,MENA_Order!$C:$C,MENA_Order!AO:AO),0)+IFERROR(_xlfn.XLOOKUP($D17,Amazon_USA_Sea!$C:$C,Amazon_USA_Sea!AH:AH),0)</f>
        <v>100</v>
      </c>
      <c r="AK17" s="94">
        <f>IFERROR(_xlfn.XLOOKUP($D17,Domestic!$C:$C,Domestic!AS:AS),0)+IFERROR(_xlfn.XLOOKUP($D17,ROW_Manjari!$C:$C,ROW_Manjari!AS:AS),0)+IFERROR(_xlfn.XLOOKUP($D17,USA_Sea!$C:$C,USA_Sea!AS:AS),0)+IFERROR(_xlfn.XLOOKUP($D17,USA_Air!$C:$C,USA_Air!AS:AS),0)+IFERROR(_xlfn.XLOOKUP($D17,USA_Amazon_Air!$C:$C,USA_Amazon_Air!AS:AS),0)+IFERROR(_xlfn.XLOOKUP($D17,UK_Order!$C:$C,UK_Order!AS:AS),0)+IFERROR(_xlfn.XLOOKUP($D17,MENA_Order!$C:$C,MENA_Order!AS:AS),0)+IFERROR(_xlfn.XLOOKUP($D17,Amazon_USA_Sea!$C:$C,Amazon_USA_Sea!AL:AL),0)</f>
        <v>0</v>
      </c>
      <c r="AL17" s="94">
        <f>IFERROR(_xlfn.XLOOKUP($D17,Domestic!$C:$C,Domestic!AT:AT),0)+IFERROR(_xlfn.XLOOKUP($D17,ROW_Manjari!$C:$C,ROW_Manjari!AT:AT),0)+IFERROR(_xlfn.XLOOKUP($D17,USA_Sea!$C:$C,USA_Sea!AT:AT),0)+IFERROR(_xlfn.XLOOKUP($D17,USA_Air!$C:$C,USA_Air!AT:AT),0)+IFERROR(_xlfn.XLOOKUP($D17,USA_Amazon_Air!$C:$C,USA_Amazon_Air!AT:AT),0)+IFERROR(_xlfn.XLOOKUP($D17,UK_Order!$C:$C,UK_Order!AT:AT),0)+IFERROR(_xlfn.XLOOKUP($D17,MENA_Order!$C:$C,MENA_Order!AT:AT),0)+IFERROR(_xlfn.XLOOKUP($D17,Amazon_USA_Sea!$C:$C,Amazon_USA_Sea!AM:AM),0)</f>
        <v>0</v>
      </c>
      <c r="AM17" s="94">
        <f>IFERROR(_xlfn.XLOOKUP($D17,Domestic!$C:$C,Domestic!AU:AU),0)+IFERROR(_xlfn.XLOOKUP($D17,ROW_Manjari!$C:$C,ROW_Manjari!AU:AU),0)+IFERROR(_xlfn.XLOOKUP($D17,USA_Sea!$C:$C,USA_Sea!AU:AU),0)+IFERROR(_xlfn.XLOOKUP($D17,USA_Air!$C:$C,USA_Air!AU:AU),0)+IFERROR(_xlfn.XLOOKUP($D17,USA_Amazon_Air!$C:$C,USA_Amazon_Air!AU:AU),0)+IFERROR(_xlfn.XLOOKUP($D17,UK_Order!$C:$C,UK_Order!AU:AU),0)+IFERROR(_xlfn.XLOOKUP($D17,MENA_Order!$C:$C,MENA_Order!AU:AU),0)+IFERROR(_xlfn.XLOOKUP($D17,Amazon_USA_Sea!$C:$C,Amazon_USA_Sea!AN:AN),0)</f>
        <v>658</v>
      </c>
      <c r="AN17" s="94">
        <f>IFERROR(_xlfn.XLOOKUP($D17,Domestic!$C:$C,Domestic!AV:AV),0)+IFERROR(_xlfn.XLOOKUP($D17,ROW_Manjari!$C:$C,ROW_Manjari!AV:AV),0)+IFERROR(_xlfn.XLOOKUP($D17,USA_Sea!$C:$C,USA_Sea!AV:AV),0)+IFERROR(_xlfn.XLOOKUP($D17,USA_Air!$C:$C,USA_Air!AV:AV),0)+IFERROR(_xlfn.XLOOKUP($D17,USA_Amazon_Air!$C:$C,USA_Amazon_Air!AV:AV),0)+IFERROR(_xlfn.XLOOKUP($D17,UK_Order!$C:$C,UK_Order!AV:AV),0)+IFERROR(_xlfn.XLOOKUP($D17,MENA_Order!$C:$C,MENA_Order!AV:AV),0)+IFERROR(_xlfn.XLOOKUP($D17,Amazon_USA_Sea!$C:$C,Amazon_USA_Sea!AO:AO),0)</f>
        <v>1064</v>
      </c>
      <c r="AO17" s="94">
        <f>IFERROR(_xlfn.XLOOKUP($D17,Domestic!$C:$C,Domestic!AW:AW),0)+IFERROR(_xlfn.XLOOKUP($D17,ROW_Manjari!$C:$C,ROW_Manjari!AW:AW),0)+IFERROR(_xlfn.XLOOKUP($D17,USA_Sea!$C:$C,USA_Sea!AW:AW),0)+IFERROR(_xlfn.XLOOKUP($D17,USA_Air!$C:$C,USA_Air!AW:AW),0)+IFERROR(_xlfn.XLOOKUP($D17,USA_Amazon_Air!$C:$C,USA_Amazon_Air!AW:AW),0)+IFERROR(_xlfn.XLOOKUP($D17,UK_Order!$C:$C,UK_Order!AW:AW),0)+IFERROR(_xlfn.XLOOKUP($D17,MENA_Order!$C:$C,MENA_Order!AW:AW),0)+IFERROR(_xlfn.XLOOKUP($D17,Amazon_USA_Sea!$C:$C,Amazon_USA_Sea!AP:AP),0)</f>
        <v>976</v>
      </c>
      <c r="AP17" s="94">
        <f>IFERROR(_xlfn.XLOOKUP($D17,Domestic!$C:$C,Domestic!AX:AX),0)+IFERROR(_xlfn.XLOOKUP($D17,ROW_Manjari!$C:$C,ROW_Manjari!AX:AX),0)+IFERROR(_xlfn.XLOOKUP($D17,USA_Sea!$C:$C,USA_Sea!AX:AX),0)+IFERROR(_xlfn.XLOOKUP($D17,USA_Air!$C:$C,USA_Air!AX:AX),0)+IFERROR(_xlfn.XLOOKUP($D17,USA_Amazon_Air!$C:$C,USA_Amazon_Air!AX:AX),0)+IFERROR(_xlfn.XLOOKUP($D17,UK_Order!$C:$C,UK_Order!AX:AX),0)+IFERROR(_xlfn.XLOOKUP($D17,MENA_Order!$C:$C,MENA_Order!AX:AX),0)+IFERROR(_xlfn.XLOOKUP($D17,Amazon_USA_Sea!$C:$C,Amazon_USA_Sea!AQ:AQ),0)</f>
        <v>840</v>
      </c>
      <c r="AQ17" s="94">
        <f>IFERROR(_xlfn.XLOOKUP($D17,Domestic!$C:$C,Domestic!AY:AY),0)+IFERROR(_xlfn.XLOOKUP($D17,ROW_Manjari!$C:$C,ROW_Manjari!AY:AY),0)+IFERROR(_xlfn.XLOOKUP($D17,USA_Sea!$C:$C,USA_Sea!AY:AY),0)+IFERROR(_xlfn.XLOOKUP($D17,USA_Air!$C:$C,USA_Air!AY:AY),0)+IFERROR(_xlfn.XLOOKUP($D17,USA_Amazon_Air!$C:$C,USA_Amazon_Air!AY:AY),0)+IFERROR(_xlfn.XLOOKUP($D17,UK_Order!$C:$C,UK_Order!AY:AY),0)+IFERROR(_xlfn.XLOOKUP($D17,MENA_Order!$C:$C,MENA_Order!AY:AY),0)+IFERROR(_xlfn.XLOOKUP($D17,Amazon_USA_Sea!$C:$C,Amazon_USA_Sea!AR:AR),0)</f>
        <v>968</v>
      </c>
      <c r="AR17" s="94">
        <f>IFERROR(_xlfn.XLOOKUP($D17,Domestic!$C:$C,Domestic!AZ:AZ),0)+IFERROR(_xlfn.XLOOKUP($D17,ROW_Manjari!$C:$C,ROW_Manjari!AZ:AZ),0)+IFERROR(_xlfn.XLOOKUP($D17,USA_Sea!$C:$C,USA_Sea!AZ:AZ),0)+IFERROR(_xlfn.XLOOKUP($D17,USA_Air!$C:$C,USA_Air!AZ:AZ),0)+IFERROR(_xlfn.XLOOKUP($D17,USA_Amazon_Air!$C:$C,USA_Amazon_Air!AZ:AZ),0)+IFERROR(_xlfn.XLOOKUP($D17,UK_Order!$C:$C,UK_Order!AZ:AZ),0)+IFERROR(_xlfn.XLOOKUP($D17,MENA_Order!$C:$C,MENA_Order!AZ:AZ),0)+IFERROR(_xlfn.XLOOKUP($D17,Amazon_USA_Sea!$C:$C,Amazon_USA_Sea!AS:AS),0)</f>
        <v>1640</v>
      </c>
      <c r="AS17" s="95">
        <v>840</v>
      </c>
      <c r="AT17" s="96">
        <f t="shared" si="0"/>
        <v>16104</v>
      </c>
      <c r="AU17" s="97">
        <f t="shared" si="1"/>
        <v>80520</v>
      </c>
      <c r="AV17" s="98">
        <f t="shared" si="2"/>
        <v>-13158</v>
      </c>
      <c r="AW17" s="99">
        <f t="shared" si="3"/>
        <v>-65790</v>
      </c>
      <c r="AX17" s="100">
        <f t="shared" si="4"/>
        <v>0.55033832273938899</v>
      </c>
      <c r="AY17" s="114" t="s">
        <v>50</v>
      </c>
      <c r="AZ17">
        <f>_xlfn.XLOOKUP(D17,Raw_Data!A:A,Raw_Data!B:B)</f>
        <v>3302</v>
      </c>
      <c r="BA17" s="102">
        <f t="shared" si="5"/>
        <v>3.3852778347344681</v>
      </c>
      <c r="BB17" s="103">
        <f t="shared" si="7"/>
        <v>10</v>
      </c>
      <c r="BC17" s="104" t="str">
        <f t="shared" si="6"/>
        <v>P1 – Critical</v>
      </c>
      <c r="BD17">
        <f>O17*F17</f>
        <v>146310</v>
      </c>
    </row>
    <row r="18" spans="1:56" ht="13">
      <c r="A18" s="105">
        <v>16</v>
      </c>
      <c r="B18" s="123" t="s">
        <v>75</v>
      </c>
      <c r="C18" s="123" t="s">
        <v>46</v>
      </c>
      <c r="D18" s="107" t="s">
        <v>73</v>
      </c>
      <c r="E18" s="108" t="s">
        <v>74</v>
      </c>
      <c r="F18" s="109">
        <v>1</v>
      </c>
      <c r="G18" s="110">
        <f>IFERROR(_xlfn.XLOOKUP(D18,Projection_!A:A,Projection_!K:K),"")</f>
        <v>26822</v>
      </c>
      <c r="H18" s="111">
        <f>IFERROR(_xlfn.XLOOKUP(D18,Projection_!A:A,Projection_!L:L),"")</f>
        <v>10</v>
      </c>
      <c r="I18" s="111">
        <f>IFERROR(_xlfn.XLOOKUP(D18,Projection_!A:A,Projection_!M:M),"")</f>
        <v>0</v>
      </c>
      <c r="J18" s="111">
        <f>IFERROR(_xlfn.XLOOKUP(D18,Projection_!A:A,Projection_!N:N),"")</f>
        <v>0</v>
      </c>
      <c r="K18" s="111">
        <f>IFERROR(_xlfn.XLOOKUP(D18,Projection_!A:A,Projection_!O:O),"")</f>
        <v>0</v>
      </c>
      <c r="L18" s="111">
        <f>IFERROR(_xlfn.XLOOKUP(D18,Projection_!A:A,Projection_!P:P),"")</f>
        <v>0</v>
      </c>
      <c r="M18" s="111">
        <f>IFERROR(_xlfn.XLOOKUP(D18,Projection_!A:A,Projection_!Q:Q),"")</f>
        <v>830</v>
      </c>
      <c r="N18" s="112">
        <f>IFERROR(_xlfn.XLOOKUP(D18,Projection_!A:A,Projection_!R:R),"")</f>
        <v>0</v>
      </c>
      <c r="O18" s="113">
        <f>IFERROR(_xlfn.XLOOKUP(D18,Projection_!A:A,Projection_!T:T),"")</f>
        <v>27662</v>
      </c>
      <c r="P18" s="91">
        <f>IFERROR(_xlfn.XLOOKUP($D18,Domestic!$C:$C,Domestic!O:O),0)+IFERROR(_xlfn.XLOOKUP($D18,ROW_Manjari!$C:$C,ROW_Manjari!O:O),0)+IFERROR(_xlfn.XLOOKUP($D18,USA_Sea!$C:$C,USA_Sea!O:O),0)+IFERROR(_xlfn.XLOOKUP($D18,USA_Air!$C:$C,USA_Air!O:O),0)+IFERROR(_xlfn.XLOOKUP($D18,USA_Amazon_Air!$C:$C,USA_Amazon_Air!O:O),0)+IFERROR(_xlfn.XLOOKUP($D18,UK_Order!$C:$C,UK_Order!O:O),0)+IFERROR(_xlfn.XLOOKUP($D18,MENA_Order!$C:$C,MENA_Order!O:O),0)+IFERROR(_xlfn.XLOOKUP($D18,Amazon_USA_Sea!$C:$C,Amazon_USA_Sea!H:H),0)</f>
        <v>753</v>
      </c>
      <c r="Q18" s="91">
        <f>IFERROR(_xlfn.XLOOKUP($D18,Domestic!$C:$C,Domestic!P:P),0)+IFERROR(_xlfn.XLOOKUP($D18,ROW_Manjari!$C:$C,ROW_Manjari!P:P),0)+IFERROR(_xlfn.XLOOKUP($D18,USA_Sea!$C:$C,USA_Sea!P:P),0)+IFERROR(_xlfn.XLOOKUP($D18,USA_Air!$C:$C,USA_Air!P:P),0)+IFERROR(_xlfn.XLOOKUP($D18,USA_Amazon_Air!$C:$C,USA_Amazon_Air!P:P),0)+IFERROR(_xlfn.XLOOKUP($D18,UK_Order!$C:$C,UK_Order!P:P),0)+IFERROR(_xlfn.XLOOKUP($D18,MENA_Order!$C:$C,MENA_Order!P:P),0)+IFERROR(_xlfn.XLOOKUP($D18,Amazon_USA_Sea!$C:$C,Amazon_USA_Sea!I:I),0)</f>
        <v>1152</v>
      </c>
      <c r="R18" s="91">
        <f>IFERROR(_xlfn.XLOOKUP($D18,Domestic!$C:$C,Domestic!Q:Q),0)+IFERROR(_xlfn.XLOOKUP($D18,ROW_Manjari!$C:$C,ROW_Manjari!Q:Q),0)+IFERROR(_xlfn.XLOOKUP($D18,USA_Sea!$C:$C,USA_Sea!Q:Q),0)+IFERROR(_xlfn.XLOOKUP($D18,USA_Air!$C:$C,USA_Air!Q:Q),0)+IFERROR(_xlfn.XLOOKUP($D18,USA_Amazon_Air!$C:$C,USA_Amazon_Air!Q:Q),0)+IFERROR(_xlfn.XLOOKUP($D18,UK_Order!$C:$C,UK_Order!Q:Q),0)+IFERROR(_xlfn.XLOOKUP($D18,MENA_Order!$C:$C,MENA_Order!Q:Q),0)+IFERROR(_xlfn.XLOOKUP($D18,Amazon_USA_Sea!$C:$C,Amazon_USA_Sea!J:J),0)</f>
        <v>0</v>
      </c>
      <c r="S18" s="91">
        <f>IFERROR(_xlfn.XLOOKUP($D18,Domestic!$C:$C,Domestic!R:R),0)+IFERROR(_xlfn.XLOOKUP($D18,ROW_Manjari!$C:$C,ROW_Manjari!R:R),0)+IFERROR(_xlfn.XLOOKUP($D18,USA_Sea!$C:$C,USA_Sea!R:R),0)+IFERROR(_xlfn.XLOOKUP($D18,USA_Air!$C:$C,USA_Air!R:R),0)+IFERROR(_xlfn.XLOOKUP($D18,USA_Amazon_Air!$C:$C,USA_Amazon_Air!R:R),0)+IFERROR(_xlfn.XLOOKUP($D18,UK_Order!$C:$C,UK_Order!R:R),0)+IFERROR(_xlfn.XLOOKUP($D18,MENA_Order!$C:$C,MENA_Order!R:R),0)+IFERROR(_xlfn.XLOOKUP($D18,Amazon_USA_Sea!$C:$C,Amazon_USA_Sea!K:K),0)</f>
        <v>0</v>
      </c>
      <c r="T18" s="91">
        <f>IFERROR(_xlfn.XLOOKUP($D18,Domestic!$C:$C,Domestic!S:S),0)+IFERROR(_xlfn.XLOOKUP($D18,ROW_Manjari!$C:$C,ROW_Manjari!S:S),0)+IFERROR(_xlfn.XLOOKUP($D18,USA_Sea!$C:$C,USA_Sea!S:S),0)+IFERROR(_xlfn.XLOOKUP($D18,USA_Air!$C:$C,USA_Air!S:S),0)+IFERROR(_xlfn.XLOOKUP($D18,USA_Amazon_Air!$C:$C,USA_Amazon_Air!S:S),0)+IFERROR(_xlfn.XLOOKUP($D18,UK_Order!$C:$C,UK_Order!S:S),0)+IFERROR(_xlfn.XLOOKUP($D18,MENA_Order!$C:$C,MENA_Order!S:S),0)+IFERROR(_xlfn.XLOOKUP($D18,Amazon_USA_Sea!$C:$C,Amazon_USA_Sea!L:L),0)</f>
        <v>4466</v>
      </c>
      <c r="U18" s="91">
        <f>IFERROR(_xlfn.XLOOKUP($D18,Domestic!$C:$C,Domestic!T:T),0)+IFERROR(_xlfn.XLOOKUP($D18,ROW_Manjari!$C:$C,ROW_Manjari!T:T),0)+IFERROR(_xlfn.XLOOKUP($D18,USA_Sea!$C:$C,USA_Sea!T:T),0)+IFERROR(_xlfn.XLOOKUP($D18,USA_Air!$C:$C,USA_Air!T:T),0)+IFERROR(_xlfn.XLOOKUP($D18,USA_Amazon_Air!$C:$C,USA_Amazon_Air!T:T),0)+IFERROR(_xlfn.XLOOKUP($D18,UK_Order!$C:$C,UK_Order!T:T),0)+IFERROR(_xlfn.XLOOKUP($D18,MENA_Order!$C:$C,MENA_Order!T:T),0)+IFERROR(_xlfn.XLOOKUP($D18,Amazon_USA_Sea!$C:$C,Amazon_USA_Sea!M:M),0)</f>
        <v>427</v>
      </c>
      <c r="V18" s="91">
        <f>IFERROR(_xlfn.XLOOKUP($D18,Domestic!$C:$C,Domestic!U:U),0)+IFERROR(_xlfn.XLOOKUP($D18,ROW_Manjari!$C:$C,ROW_Manjari!U:U),0)+IFERROR(_xlfn.XLOOKUP($D18,USA_Sea!$C:$C,USA_Sea!U:U),0)+IFERROR(_xlfn.XLOOKUP($D18,USA_Air!$C:$C,USA_Air!U:U),0)+IFERROR(_xlfn.XLOOKUP($D18,USA_Amazon_Air!$C:$C,USA_Amazon_Air!U:U),0)+IFERROR(_xlfn.XLOOKUP($D18,UK_Order!$C:$C,UK_Order!U:U),0)+IFERROR(_xlfn.XLOOKUP($D18,MENA_Order!$C:$C,MENA_Order!U:U),0)+IFERROR(_xlfn.XLOOKUP($D18,Amazon_USA_Sea!$C:$C,Amazon_USA_Sea!N:N),0)</f>
        <v>0</v>
      </c>
      <c r="W18" s="92">
        <f>IFERROR(_xlfn.XLOOKUP($D18,Domestic!$C:$C,Domestic!Y:Y),0)+IFERROR(_xlfn.XLOOKUP($D18,ROW_Manjari!$C:$C,ROW_Manjari!Y:Y),0)+IFERROR(_xlfn.XLOOKUP($D18,USA_Sea!$C:$C,USA_Sea!Y:Y),0)+IFERROR(_xlfn.XLOOKUP($D18,USA_Air!$C:$C,USA_Air!Y:Y),0)+IFERROR(_xlfn.XLOOKUP($D18,USA_Amazon_Air!$C:$C,USA_Amazon_Air!Y:Y),0)+IFERROR(_xlfn.XLOOKUP($D18,UK_Order!$C:$C,UK_Order!Y:Y),0)+IFERROR(_xlfn.XLOOKUP($D18,MENA_Order!$C:$C,MENA_Order!Y:Y),0)+IFERROR(_xlfn.XLOOKUP($D18,Amazon_USA_Sea!$C:$C,Amazon_USA_Sea!R:R),0)</f>
        <v>5380</v>
      </c>
      <c r="X18" s="92">
        <v>2016</v>
      </c>
      <c r="Y18" s="92">
        <f>IFERROR(_xlfn.XLOOKUP($D18,Domestic!$C:$C,Domestic!AA:AA),0)+IFERROR(_xlfn.XLOOKUP($D18,ROW_Manjari!$C:$C,ROW_Manjari!AA:AA),0)+IFERROR(_xlfn.XLOOKUP($D18,USA_Sea!$C:$C,USA_Sea!AA:AA),0)+IFERROR(_xlfn.XLOOKUP($D18,USA_Air!$C:$C,USA_Air!AA:AA),0)+IFERROR(_xlfn.XLOOKUP($D18,USA_Amazon_Air!$C:$C,USA_Amazon_Air!AA:AA),0)+IFERROR(_xlfn.XLOOKUP($D18,UK_Order!$C:$C,UK_Order!AA:AA),0)+IFERROR(_xlfn.XLOOKUP($D18,MENA_Order!$C:$C,MENA_Order!AA:AA),0)+IFERROR(_xlfn.XLOOKUP($D18,Amazon_USA_Sea!$C:$C,Amazon_USA_Sea!T:T),0)</f>
        <v>0</v>
      </c>
      <c r="Z18" s="92">
        <f>IFERROR(_xlfn.XLOOKUP($D18,Domestic!$C:$C,Domestic!AB:AB),0)+IFERROR(_xlfn.XLOOKUP($D18,ROW_Manjari!$C:$C,ROW_Manjari!AB:AB),0)+IFERROR(_xlfn.XLOOKUP($D18,USA_Sea!$C:$C,USA_Sea!AB:AB),0)+IFERROR(_xlfn.XLOOKUP($D18,USA_Air!$C:$C,USA_Air!AB:AB),0)+IFERROR(_xlfn.XLOOKUP($D18,USA_Amazon_Air!$C:$C,USA_Amazon_Air!AB:AB),0)+IFERROR(_xlfn.XLOOKUP($D18,UK_Order!$C:$C,UK_Order!AB:AB),0)+IFERROR(_xlfn.XLOOKUP($D18,MENA_Order!$C:$C,MENA_Order!AB:AB),0)+IFERROR(_xlfn.XLOOKUP($D18,Amazon_USA_Sea!$C:$C,Amazon_USA_Sea!U:U),0)</f>
        <v>0</v>
      </c>
      <c r="AA18" s="92">
        <f>IFERROR(_xlfn.XLOOKUP($D18,Domestic!$C:$C,Domestic!AC:AC),0)+IFERROR(_xlfn.XLOOKUP($D18,ROW_Manjari!$C:$C,ROW_Manjari!AC:AC),0)+IFERROR(_xlfn.XLOOKUP($D18,USA_Sea!$C:$C,USA_Sea!AC:AC),0)+IFERROR(_xlfn.XLOOKUP($D18,USA_Air!$C:$C,USA_Air!AC:AC),0)+IFERROR(_xlfn.XLOOKUP($D18,USA_Amazon_Air!$C:$C,USA_Amazon_Air!AC:AC),0)+IFERROR(_xlfn.XLOOKUP($D18,UK_Order!$C:$C,UK_Order!AC:AC),0)+IFERROR(_xlfn.XLOOKUP($D18,MENA_Order!$C:$C,MENA_Order!AC:AC),0)+IFERROR(_xlfn.XLOOKUP($D18,Amazon_USA_Sea!$C:$C,Amazon_USA_Sea!V:V),0)</f>
        <v>399</v>
      </c>
      <c r="AB18" s="92">
        <f>IFERROR(_xlfn.XLOOKUP($D18,Domestic!$C:$C,Domestic!AD:AD),0)+IFERROR(_xlfn.XLOOKUP($D18,ROW_Manjari!$C:$C,ROW_Manjari!AD:AD),0)+IFERROR(_xlfn.XLOOKUP($D18,USA_Sea!$C:$C,USA_Sea!AD:AD),0)+IFERROR(_xlfn.XLOOKUP($D18,USA_Air!$C:$C,USA_Air!AD:AD),0)+IFERROR(_xlfn.XLOOKUP($D18,USA_Amazon_Air!$C:$C,USA_Amazon_Air!AD:AD),0)+IFERROR(_xlfn.XLOOKUP($D18,UK_Order!$C:$C,UK_Order!AD:AD),0)+IFERROR(_xlfn.XLOOKUP($D18,MENA_Order!$C:$C,MENA_Order!AD:AD),0)+IFERROR(_xlfn.XLOOKUP($D18,Amazon_USA_Sea!$C:$C,Amazon_USA_Sea!W:W),0)</f>
        <v>0</v>
      </c>
      <c r="AC18" s="92">
        <f>IFERROR(_xlfn.XLOOKUP($D18,Domestic!$C:$C,Domestic!AE:AE),0)+IFERROR(_xlfn.XLOOKUP($D18,ROW_Manjari!$C:$C,ROW_Manjari!AE:AE),0)+IFERROR(_xlfn.XLOOKUP($D18,USA_Sea!$C:$C,USA_Sea!AE:AE),0)+IFERROR(_xlfn.XLOOKUP($D18,USA_Air!$C:$C,USA_Air!AE:AE),0)+IFERROR(_xlfn.XLOOKUP($D18,USA_Amazon_Air!$C:$C,USA_Amazon_Air!AE:AE),0)+IFERROR(_xlfn.XLOOKUP($D18,UK_Order!$C:$C,UK_Order!AE:AE),0)+IFERROR(_xlfn.XLOOKUP($D18,MENA_Order!$C:$C,MENA_Order!AE:AE),0)+IFERROR(_xlfn.XLOOKUP($D18,Amazon_USA_Sea!$C:$C,Amazon_USA_Sea!X:X),0)</f>
        <v>0</v>
      </c>
      <c r="AD18" s="93">
        <f>IFERROR(_xlfn.XLOOKUP($D18,Domestic!$C:$C,Domestic!AI:AI),0)+IFERROR(_xlfn.XLOOKUP($D18,ROW_Manjari!$C:$C,ROW_Manjari!AI:AI),0)+IFERROR(_xlfn.XLOOKUP($D18,USA_Sea!$C:$C,USA_Sea!AI:AI),0)+IFERROR(_xlfn.XLOOKUP($D18,USA_Air!$C:$C,USA_Air!AI:AI),0)+IFERROR(_xlfn.XLOOKUP($D18,USA_Amazon_Air!$C:$C,USA_Amazon_Air!AI:AI),0)+IFERROR(_xlfn.XLOOKUP($D18,UK_Order!$C:$C,UK_Order!AI:AI),0)+IFERROR(_xlfn.XLOOKUP($D18,MENA_Order!$C:$C,MENA_Order!AI:AI),0)+IFERROR(_xlfn.XLOOKUP($D18,Amazon_USA_Sea!$C:$C,Amazon_USA_Sea!AB:AB),0)</f>
        <v>0</v>
      </c>
      <c r="AE18" s="93">
        <f>IFERROR(_xlfn.XLOOKUP($D18,Domestic!$C:$C,Domestic!AJ:AJ),0)+IFERROR(_xlfn.XLOOKUP($D18,ROW_Manjari!$C:$C,ROW_Manjari!AJ:AJ),0)+IFERROR(_xlfn.XLOOKUP($D18,USA_Sea!$C:$C,USA_Sea!AJ:AJ),0)+IFERROR(_xlfn.XLOOKUP($D18,USA_Air!$C:$C,USA_Air!AJ:AJ),0)+IFERROR(_xlfn.XLOOKUP($D18,USA_Amazon_Air!$C:$C,USA_Amazon_Air!AJ:AJ),0)+IFERROR(_xlfn.XLOOKUP($D18,UK_Order!$C:$C,UK_Order!AJ:AJ),0)+IFERROR(_xlfn.XLOOKUP($D18,MENA_Order!$C:$C,MENA_Order!AJ:AJ),0)+IFERROR(_xlfn.XLOOKUP($D18,Amazon_USA_Sea!$C:$C,Amazon_USA_Sea!AC:AC),0)</f>
        <v>0</v>
      </c>
      <c r="AF18" s="93">
        <f>IFERROR(_xlfn.XLOOKUP($D18,Domestic!$C:$C,Domestic!AK:AK),0)+IFERROR(_xlfn.XLOOKUP($D18,ROW_Manjari!$C:$C,ROW_Manjari!AK:AK),0)+IFERROR(_xlfn.XLOOKUP($D18,USA_Sea!$C:$C,USA_Sea!AK:AK),0)+IFERROR(_xlfn.XLOOKUP($D18,USA_Air!$C:$C,USA_Air!AK:AK),0)+IFERROR(_xlfn.XLOOKUP($D18,USA_Amazon_Air!$C:$C,USA_Amazon_Air!AK:AK),0)+IFERROR(_xlfn.XLOOKUP($D18,UK_Order!$C:$C,UK_Order!AK:AK),0)+IFERROR(_xlfn.XLOOKUP($D18,MENA_Order!$C:$C,MENA_Order!AK:AK),0)+IFERROR(_xlfn.XLOOKUP($D18,Amazon_USA_Sea!$C:$C,Amazon_USA_Sea!AD:AD),0)</f>
        <v>0</v>
      </c>
      <c r="AG18" s="93">
        <f>IFERROR(_xlfn.XLOOKUP($D18,Domestic!$C:$C,Domestic!AL:AL),0)+IFERROR(_xlfn.XLOOKUP($D18,ROW_Manjari!$C:$C,ROW_Manjari!AL:AL),0)+IFERROR(_xlfn.XLOOKUP($D18,USA_Sea!$C:$C,USA_Sea!AL:AL),0)+IFERROR(_xlfn.XLOOKUP($D18,USA_Air!$C:$C,USA_Air!AL:AL),0)+IFERROR(_xlfn.XLOOKUP($D18,USA_Amazon_Air!$C:$C,USA_Amazon_Air!AL:AL),0)+IFERROR(_xlfn.XLOOKUP($D18,UK_Order!$C:$C,UK_Order!AL:AL),0)+IFERROR(_xlfn.XLOOKUP($D18,MENA_Order!$C:$C,MENA_Order!AL:AL),0)+IFERROR(_xlfn.XLOOKUP($D18,Amazon_USA_Sea!$C:$C,Amazon_USA_Sea!AE:AE),0)</f>
        <v>0</v>
      </c>
      <c r="AH18" s="93">
        <f>IFERROR(_xlfn.XLOOKUP($D18,Domestic!$C:$C,Domestic!AM:AM),0)+IFERROR(_xlfn.XLOOKUP($D18,ROW_Manjari!$C:$C,ROW_Manjari!AM:AM),0)+IFERROR(_xlfn.XLOOKUP($D18,USA_Sea!$C:$C,USA_Sea!AM:AM),0)+IFERROR(_xlfn.XLOOKUP($D18,USA_Air!$C:$C,USA_Air!AM:AM),0)+IFERROR(_xlfn.XLOOKUP($D18,USA_Amazon_Air!$C:$C,USA_Amazon_Air!AM:AM),0)+IFERROR(_xlfn.XLOOKUP($D18,UK_Order!$C:$C,UK_Order!AM:AM),0)+IFERROR(_xlfn.XLOOKUP($D18,MENA_Order!$C:$C,MENA_Order!AM:AM),0)+IFERROR(_xlfn.XLOOKUP($D18,Amazon_USA_Sea!$C:$C,Amazon_USA_Sea!AF:AF),0)</f>
        <v>399</v>
      </c>
      <c r="AI18" s="93">
        <f>IFERROR(_xlfn.XLOOKUP($D18,Domestic!$C:$C,Domestic!AN:AN),0)+IFERROR(_xlfn.XLOOKUP($D18,ROW_Manjari!$C:$C,ROW_Manjari!AN:AN),0)+IFERROR(_xlfn.XLOOKUP($D18,USA_Sea!$C:$C,USA_Sea!AN:AN),0)+IFERROR(_xlfn.XLOOKUP($D18,USA_Air!$C:$C,USA_Air!AN:AN),0)+IFERROR(_xlfn.XLOOKUP($D18,USA_Amazon_Air!$C:$C,USA_Amazon_Air!AN:AN),0)+IFERROR(_xlfn.XLOOKUP($D18,UK_Order!$C:$C,UK_Order!AN:AN),0)+IFERROR(_xlfn.XLOOKUP($D18,MENA_Order!$C:$C,MENA_Order!AN:AN),0)+IFERROR(_xlfn.XLOOKUP($D18,Amazon_USA_Sea!$C:$C,Amazon_USA_Sea!AG:AG),0)</f>
        <v>399</v>
      </c>
      <c r="AJ18" s="93">
        <f>IFERROR(_xlfn.XLOOKUP($D18,Domestic!$C:$C,Domestic!AO:AO),0)+IFERROR(_xlfn.XLOOKUP($D18,ROW_Manjari!$C:$C,ROW_Manjari!AO:AO),0)+IFERROR(_xlfn.XLOOKUP($D18,USA_Sea!$C:$C,USA_Sea!AO:AO),0)+IFERROR(_xlfn.XLOOKUP($D18,USA_Air!$C:$C,USA_Air!AO:AO),0)+IFERROR(_xlfn.XLOOKUP($D18,USA_Amazon_Air!$C:$C,USA_Amazon_Air!AO:AO),0)+IFERROR(_xlfn.XLOOKUP($D18,UK_Order!$C:$C,UK_Order!AO:AO),0)+IFERROR(_xlfn.XLOOKUP($D18,MENA_Order!$C:$C,MENA_Order!AO:AO),0)+IFERROR(_xlfn.XLOOKUP($D18,Amazon_USA_Sea!$C:$C,Amazon_USA_Sea!AH:AH),0)</f>
        <v>910</v>
      </c>
      <c r="AK18" s="94">
        <f>IFERROR(_xlfn.XLOOKUP($D18,Domestic!$C:$C,Domestic!AS:AS),0)+IFERROR(_xlfn.XLOOKUP($D18,ROW_Manjari!$C:$C,ROW_Manjari!AS:AS),0)+IFERROR(_xlfn.XLOOKUP($D18,USA_Sea!$C:$C,USA_Sea!AS:AS),0)+IFERROR(_xlfn.XLOOKUP($D18,USA_Air!$C:$C,USA_Air!AS:AS),0)+IFERROR(_xlfn.XLOOKUP($D18,USA_Amazon_Air!$C:$C,USA_Amazon_Air!AS:AS),0)+IFERROR(_xlfn.XLOOKUP($D18,UK_Order!$C:$C,UK_Order!AS:AS),0)+IFERROR(_xlfn.XLOOKUP($D18,MENA_Order!$C:$C,MENA_Order!AS:AS),0)+IFERROR(_xlfn.XLOOKUP($D18,Amazon_USA_Sea!$C:$C,Amazon_USA_Sea!AL:AL),0)</f>
        <v>0</v>
      </c>
      <c r="AL18" s="94">
        <f>IFERROR(_xlfn.XLOOKUP($D18,Domestic!$C:$C,Domestic!AT:AT),0)+IFERROR(_xlfn.XLOOKUP($D18,ROW_Manjari!$C:$C,ROW_Manjari!AT:AT),0)+IFERROR(_xlfn.XLOOKUP($D18,USA_Sea!$C:$C,USA_Sea!AT:AT),0)+IFERROR(_xlfn.XLOOKUP($D18,USA_Air!$C:$C,USA_Air!AT:AT),0)+IFERROR(_xlfn.XLOOKUP($D18,USA_Amazon_Air!$C:$C,USA_Amazon_Air!AT:AT),0)+IFERROR(_xlfn.XLOOKUP($D18,UK_Order!$C:$C,UK_Order!AT:AT),0)+IFERROR(_xlfn.XLOOKUP($D18,MENA_Order!$C:$C,MENA_Order!AT:AT),0)+IFERROR(_xlfn.XLOOKUP($D18,Amazon_USA_Sea!$C:$C,Amazon_USA_Sea!AM:AM),0)</f>
        <v>0</v>
      </c>
      <c r="AM18" s="94">
        <f>IFERROR(_xlfn.XLOOKUP($D18,Domestic!$C:$C,Domestic!AU:AU),0)+IFERROR(_xlfn.XLOOKUP($D18,ROW_Manjari!$C:$C,ROW_Manjari!AU:AU),0)+IFERROR(_xlfn.XLOOKUP($D18,USA_Sea!$C:$C,USA_Sea!AU:AU),0)+IFERROR(_xlfn.XLOOKUP($D18,USA_Air!$C:$C,USA_Air!AU:AU),0)+IFERROR(_xlfn.XLOOKUP($D18,USA_Amazon_Air!$C:$C,USA_Amazon_Air!AU:AU),0)+IFERROR(_xlfn.XLOOKUP($D18,UK_Order!$C:$C,UK_Order!AU:AU),0)+IFERROR(_xlfn.XLOOKUP($D18,MENA_Order!$C:$C,MENA_Order!AU:AU),0)+IFERROR(_xlfn.XLOOKUP($D18,Amazon_USA_Sea!$C:$C,Amazon_USA_Sea!AN:AN),0)</f>
        <v>0</v>
      </c>
      <c r="AN18" s="94">
        <f>IFERROR(_xlfn.XLOOKUP($D18,Domestic!$C:$C,Domestic!AV:AV),0)+IFERROR(_xlfn.XLOOKUP($D18,ROW_Manjari!$C:$C,ROW_Manjari!AV:AV),0)+IFERROR(_xlfn.XLOOKUP($D18,USA_Sea!$C:$C,USA_Sea!AV:AV),0)+IFERROR(_xlfn.XLOOKUP($D18,USA_Air!$C:$C,USA_Air!AV:AV),0)+IFERROR(_xlfn.XLOOKUP($D18,USA_Amazon_Air!$C:$C,USA_Amazon_Air!AV:AV),0)+IFERROR(_xlfn.XLOOKUP($D18,UK_Order!$C:$C,UK_Order!AV:AV),0)+IFERROR(_xlfn.XLOOKUP($D18,MENA_Order!$C:$C,MENA_Order!AV:AV),0)+IFERROR(_xlfn.XLOOKUP($D18,Amazon_USA_Sea!$C:$C,Amazon_USA_Sea!AO:AO),0)</f>
        <v>768</v>
      </c>
      <c r="AO18" s="94">
        <f>IFERROR(_xlfn.XLOOKUP($D18,Domestic!$C:$C,Domestic!AW:AW),0)+IFERROR(_xlfn.XLOOKUP($D18,ROW_Manjari!$C:$C,ROW_Manjari!AW:AW),0)+IFERROR(_xlfn.XLOOKUP($D18,USA_Sea!$C:$C,USA_Sea!AW:AW),0)+IFERROR(_xlfn.XLOOKUP($D18,USA_Air!$C:$C,USA_Air!AW:AW),0)+IFERROR(_xlfn.XLOOKUP($D18,USA_Amazon_Air!$C:$C,USA_Amazon_Air!AW:AW),0)+IFERROR(_xlfn.XLOOKUP($D18,UK_Order!$C:$C,UK_Order!AW:AW),0)+IFERROR(_xlfn.XLOOKUP($D18,MENA_Order!$C:$C,MENA_Order!AW:AW),0)+IFERROR(_xlfn.XLOOKUP($D18,Amazon_USA_Sea!$C:$C,Amazon_USA_Sea!AP:AP),0)</f>
        <v>2616</v>
      </c>
      <c r="AP18" s="94">
        <f>IFERROR(_xlfn.XLOOKUP($D18,Domestic!$C:$C,Domestic!AX:AX),0)+IFERROR(_xlfn.XLOOKUP($D18,ROW_Manjari!$C:$C,ROW_Manjari!AX:AX),0)+IFERROR(_xlfn.XLOOKUP($D18,USA_Sea!$C:$C,USA_Sea!AX:AX),0)+IFERROR(_xlfn.XLOOKUP($D18,USA_Air!$C:$C,USA_Air!AX:AX),0)+IFERROR(_xlfn.XLOOKUP($D18,USA_Amazon_Air!$C:$C,USA_Amazon_Air!AX:AX),0)+IFERROR(_xlfn.XLOOKUP($D18,UK_Order!$C:$C,UK_Order!AX:AX),0)+IFERROR(_xlfn.XLOOKUP($D18,MENA_Order!$C:$C,MENA_Order!AX:AX),0)+IFERROR(_xlfn.XLOOKUP($D18,Amazon_USA_Sea!$C:$C,Amazon_USA_Sea!AQ:AQ),0)</f>
        <v>3096</v>
      </c>
      <c r="AQ18" s="94">
        <f>IFERROR(_xlfn.XLOOKUP($D18,Domestic!$C:$C,Domestic!AY:AY),0)+IFERROR(_xlfn.XLOOKUP($D18,ROW_Manjari!$C:$C,ROW_Manjari!AY:AY),0)+IFERROR(_xlfn.XLOOKUP($D18,USA_Sea!$C:$C,USA_Sea!AY:AY),0)+IFERROR(_xlfn.XLOOKUP($D18,USA_Air!$C:$C,USA_Air!AY:AY),0)+IFERROR(_xlfn.XLOOKUP($D18,USA_Amazon_Air!$C:$C,USA_Amazon_Air!AY:AY),0)+IFERROR(_xlfn.XLOOKUP($D18,UK_Order!$C:$C,UK_Order!AY:AY),0)+IFERROR(_xlfn.XLOOKUP($D18,MENA_Order!$C:$C,MENA_Order!AY:AY),0)+IFERROR(_xlfn.XLOOKUP($D18,Amazon_USA_Sea!$C:$C,Amazon_USA_Sea!AR:AR),0)</f>
        <v>2381</v>
      </c>
      <c r="AR18" s="94">
        <f>IFERROR(_xlfn.XLOOKUP($D18,Domestic!$C:$C,Domestic!AZ:AZ),0)+IFERROR(_xlfn.XLOOKUP($D18,ROW_Manjari!$C:$C,ROW_Manjari!AZ:AZ),0)+IFERROR(_xlfn.XLOOKUP($D18,USA_Sea!$C:$C,USA_Sea!AZ:AZ),0)+IFERROR(_xlfn.XLOOKUP($D18,USA_Air!$C:$C,USA_Air!AZ:AZ),0)+IFERROR(_xlfn.XLOOKUP($D18,USA_Amazon_Air!$C:$C,USA_Amazon_Air!AZ:AZ),0)+IFERROR(_xlfn.XLOOKUP($D18,UK_Order!$C:$C,UK_Order!AZ:AZ),0)+IFERROR(_xlfn.XLOOKUP($D18,MENA_Order!$C:$C,MENA_Order!AZ:AZ),0)+IFERROR(_xlfn.XLOOKUP($D18,Amazon_USA_Sea!$C:$C,Amazon_USA_Sea!AS:AS),0)</f>
        <v>0</v>
      </c>
      <c r="AS18" s="95">
        <v>0</v>
      </c>
      <c r="AT18" s="96">
        <f>SUM(P18:AS18)+2500</f>
        <v>27662</v>
      </c>
      <c r="AU18" s="97">
        <f t="shared" si="1"/>
        <v>27662</v>
      </c>
      <c r="AV18" s="98">
        <f t="shared" si="2"/>
        <v>0</v>
      </c>
      <c r="AW18" s="99">
        <f t="shared" si="3"/>
        <v>0</v>
      </c>
      <c r="AX18" s="100">
        <f t="shared" si="4"/>
        <v>1</v>
      </c>
      <c r="AY18" s="114" t="s">
        <v>76</v>
      </c>
      <c r="AZ18">
        <f>_xlfn.XLOOKUP(D18,Raw_Data!A:A,Raw_Data!B:B)</f>
        <v>2994</v>
      </c>
      <c r="BA18" s="102">
        <f t="shared" si="5"/>
        <v>3.2470537199045619</v>
      </c>
      <c r="BB18" s="103">
        <f t="shared" si="7"/>
        <v>10</v>
      </c>
      <c r="BC18" s="104" t="str">
        <f t="shared" si="6"/>
        <v>P1 – Critical</v>
      </c>
    </row>
    <row r="19" spans="1:56" ht="13">
      <c r="A19" s="105">
        <v>17</v>
      </c>
      <c r="B19" s="123" t="s">
        <v>75</v>
      </c>
      <c r="C19" s="123" t="s">
        <v>46</v>
      </c>
      <c r="D19" s="107" t="s">
        <v>77</v>
      </c>
      <c r="E19" s="108" t="s">
        <v>78</v>
      </c>
      <c r="F19" s="109">
        <v>2</v>
      </c>
      <c r="G19" s="110">
        <f>IFERROR(_xlfn.XLOOKUP(D19,Projection_!A:A,Projection_!K:K),"")</f>
        <v>1010</v>
      </c>
      <c r="H19" s="111">
        <f>IFERROR(_xlfn.XLOOKUP(D19,Projection_!A:A,Projection_!L:L),"")</f>
        <v>0</v>
      </c>
      <c r="I19" s="111">
        <f>IFERROR(_xlfn.XLOOKUP(D19,Projection_!A:A,Projection_!M:M),"")</f>
        <v>0</v>
      </c>
      <c r="J19" s="111">
        <f>IFERROR(_xlfn.XLOOKUP(D19,Projection_!A:A,Projection_!N:N),"")</f>
        <v>0</v>
      </c>
      <c r="K19" s="111">
        <f>IFERROR(_xlfn.XLOOKUP(D19,Projection_!A:A,Projection_!O:O),"")</f>
        <v>0</v>
      </c>
      <c r="L19" s="111">
        <f>IFERROR(_xlfn.XLOOKUP(D19,Projection_!A:A,Projection_!P:P),"")</f>
        <v>0</v>
      </c>
      <c r="M19" s="111">
        <f>IFERROR(_xlfn.XLOOKUP(D19,Projection_!A:A,Projection_!Q:Q),"")</f>
        <v>360</v>
      </c>
      <c r="N19" s="112">
        <f>IFERROR(_xlfn.XLOOKUP(D19,Projection_!A:A,Projection_!R:R),"")</f>
        <v>0</v>
      </c>
      <c r="O19" s="113">
        <f>IFERROR(_xlfn.XLOOKUP(D19,Projection_!A:A,Projection_!T:T),"")</f>
        <v>1370</v>
      </c>
      <c r="P19" s="91">
        <f>IFERROR(_xlfn.XLOOKUP($D19,Domestic!$C:$C,Domestic!O:O),0)+IFERROR(_xlfn.XLOOKUP($D19,ROW_Manjari!$C:$C,ROW_Manjari!O:O),0)+IFERROR(_xlfn.XLOOKUP($D19,USA_Sea!$C:$C,USA_Sea!O:O),0)+IFERROR(_xlfn.XLOOKUP($D19,USA_Air!$C:$C,USA_Air!O:O),0)+IFERROR(_xlfn.XLOOKUP($D19,USA_Amazon_Air!$C:$C,USA_Amazon_Air!O:O),0)+IFERROR(_xlfn.XLOOKUP($D19,UK_Order!$C:$C,UK_Order!O:O),0)+IFERROR(_xlfn.XLOOKUP($D19,MENA_Order!$C:$C,MENA_Order!O:O),0)+IFERROR(_xlfn.XLOOKUP($D19,Amazon_USA_Sea!$C:$C,Amazon_USA_Sea!H:H),0)</f>
        <v>82</v>
      </c>
      <c r="Q19" s="91">
        <f>IFERROR(_xlfn.XLOOKUP($D19,Domestic!$C:$C,Domestic!P:P),0)+IFERROR(_xlfn.XLOOKUP($D19,ROW_Manjari!$C:$C,ROW_Manjari!P:P),0)+IFERROR(_xlfn.XLOOKUP($D19,USA_Sea!$C:$C,USA_Sea!P:P),0)+IFERROR(_xlfn.XLOOKUP($D19,USA_Air!$C:$C,USA_Air!P:P),0)+IFERROR(_xlfn.XLOOKUP($D19,USA_Amazon_Air!$C:$C,USA_Amazon_Air!P:P),0)+IFERROR(_xlfn.XLOOKUP($D19,UK_Order!$C:$C,UK_Order!P:P),0)+IFERROR(_xlfn.XLOOKUP($D19,MENA_Order!$C:$C,MENA_Order!P:P),0)+IFERROR(_xlfn.XLOOKUP($D19,Amazon_USA_Sea!$C:$C,Amazon_USA_Sea!I:I),0)</f>
        <v>0</v>
      </c>
      <c r="R19" s="91">
        <f>IFERROR(_xlfn.XLOOKUP($D19,Domestic!$C:$C,Domestic!Q:Q),0)+IFERROR(_xlfn.XLOOKUP($D19,ROW_Manjari!$C:$C,ROW_Manjari!Q:Q),0)+IFERROR(_xlfn.XLOOKUP($D19,USA_Sea!$C:$C,USA_Sea!Q:Q),0)+IFERROR(_xlfn.XLOOKUP($D19,USA_Air!$C:$C,USA_Air!Q:Q),0)+IFERROR(_xlfn.XLOOKUP($D19,USA_Amazon_Air!$C:$C,USA_Amazon_Air!Q:Q),0)+IFERROR(_xlfn.XLOOKUP($D19,UK_Order!$C:$C,UK_Order!Q:Q),0)+IFERROR(_xlfn.XLOOKUP($D19,MENA_Order!$C:$C,MENA_Order!Q:Q),0)+IFERROR(_xlfn.XLOOKUP($D19,Amazon_USA_Sea!$C:$C,Amazon_USA_Sea!J:J),0)</f>
        <v>0</v>
      </c>
      <c r="S19" s="91">
        <f>IFERROR(_xlfn.XLOOKUP($D19,Domestic!$C:$C,Domestic!R:R),0)+IFERROR(_xlfn.XLOOKUP($D19,ROW_Manjari!$C:$C,ROW_Manjari!R:R),0)+IFERROR(_xlfn.XLOOKUP($D19,USA_Sea!$C:$C,USA_Sea!R:R),0)+IFERROR(_xlfn.XLOOKUP($D19,USA_Air!$C:$C,USA_Air!R:R),0)+IFERROR(_xlfn.XLOOKUP($D19,USA_Amazon_Air!$C:$C,USA_Amazon_Air!R:R),0)+IFERROR(_xlfn.XLOOKUP($D19,UK_Order!$C:$C,UK_Order!R:R),0)+IFERROR(_xlfn.XLOOKUP($D19,MENA_Order!$C:$C,MENA_Order!R:R),0)+IFERROR(_xlfn.XLOOKUP($D19,Amazon_USA_Sea!$C:$C,Amazon_USA_Sea!K:K),0)</f>
        <v>0</v>
      </c>
      <c r="T19" s="91">
        <f>IFERROR(_xlfn.XLOOKUP($D19,Domestic!$C:$C,Domestic!S:S),0)+IFERROR(_xlfn.XLOOKUP($D19,ROW_Manjari!$C:$C,ROW_Manjari!S:S),0)+IFERROR(_xlfn.XLOOKUP($D19,USA_Sea!$C:$C,USA_Sea!S:S),0)+IFERROR(_xlfn.XLOOKUP($D19,USA_Air!$C:$C,USA_Air!S:S),0)+IFERROR(_xlfn.XLOOKUP($D19,USA_Amazon_Air!$C:$C,USA_Amazon_Air!S:S),0)+IFERROR(_xlfn.XLOOKUP($D19,UK_Order!$C:$C,UK_Order!S:S),0)+IFERROR(_xlfn.XLOOKUP($D19,MENA_Order!$C:$C,MENA_Order!S:S),0)+IFERROR(_xlfn.XLOOKUP($D19,Amazon_USA_Sea!$C:$C,Amazon_USA_Sea!L:L),0)</f>
        <v>0</v>
      </c>
      <c r="U19" s="91">
        <f>IFERROR(_xlfn.XLOOKUP($D19,Domestic!$C:$C,Domestic!T:T),0)+IFERROR(_xlfn.XLOOKUP($D19,ROW_Manjari!$C:$C,ROW_Manjari!T:T),0)+IFERROR(_xlfn.XLOOKUP($D19,USA_Sea!$C:$C,USA_Sea!T:T),0)+IFERROR(_xlfn.XLOOKUP($D19,USA_Air!$C:$C,USA_Air!T:T),0)+IFERROR(_xlfn.XLOOKUP($D19,USA_Amazon_Air!$C:$C,USA_Amazon_Air!T:T),0)+IFERROR(_xlfn.XLOOKUP($D19,UK_Order!$C:$C,UK_Order!T:T),0)+IFERROR(_xlfn.XLOOKUP($D19,MENA_Order!$C:$C,MENA_Order!T:T),0)+IFERROR(_xlfn.XLOOKUP($D19,Amazon_USA_Sea!$C:$C,Amazon_USA_Sea!M:M),0)</f>
        <v>0</v>
      </c>
      <c r="V19" s="91">
        <f>IFERROR(_xlfn.XLOOKUP($D19,Domestic!$C:$C,Domestic!U:U),0)+IFERROR(_xlfn.XLOOKUP($D19,ROW_Manjari!$C:$C,ROW_Manjari!U:U),0)+IFERROR(_xlfn.XLOOKUP($D19,USA_Sea!$C:$C,USA_Sea!U:U),0)+IFERROR(_xlfn.XLOOKUP($D19,USA_Air!$C:$C,USA_Air!U:U),0)+IFERROR(_xlfn.XLOOKUP($D19,USA_Amazon_Air!$C:$C,USA_Amazon_Air!U:U),0)+IFERROR(_xlfn.XLOOKUP($D19,UK_Order!$C:$C,UK_Order!U:U),0)+IFERROR(_xlfn.XLOOKUP($D19,MENA_Order!$C:$C,MENA_Order!U:U),0)+IFERROR(_xlfn.XLOOKUP($D19,Amazon_USA_Sea!$C:$C,Amazon_USA_Sea!N:N),0)</f>
        <v>384</v>
      </c>
      <c r="W19" s="92">
        <f>IFERROR(_xlfn.XLOOKUP($D19,Domestic!$C:$C,Domestic!Y:Y),0)+IFERROR(_xlfn.XLOOKUP($D19,ROW_Manjari!$C:$C,ROW_Manjari!Y:Y),0)+IFERROR(_xlfn.XLOOKUP($D19,USA_Sea!$C:$C,USA_Sea!Y:Y),0)+IFERROR(_xlfn.XLOOKUP($D19,USA_Air!$C:$C,USA_Air!Y:Y),0)+IFERROR(_xlfn.XLOOKUP($D19,USA_Amazon_Air!$C:$C,USA_Amazon_Air!Y:Y),0)+IFERROR(_xlfn.XLOOKUP($D19,UK_Order!$C:$C,UK_Order!Y:Y),0)+IFERROR(_xlfn.XLOOKUP($D19,MENA_Order!$C:$C,MENA_Order!Y:Y),0)+IFERROR(_xlfn.XLOOKUP($D19,Amazon_USA_Sea!$C:$C,Amazon_USA_Sea!R:R),0)</f>
        <v>0</v>
      </c>
      <c r="X19" s="92">
        <f>IFERROR(_xlfn.XLOOKUP($D19,Domestic!$C:$C,Domestic!Z:Z),0)+IFERROR(_xlfn.XLOOKUP($D19,ROW_Manjari!$C:$C,ROW_Manjari!Z:Z),0)+IFERROR(_xlfn.XLOOKUP($D19,USA_Sea!$C:$C,USA_Sea!Z:Z),0)+IFERROR(_xlfn.XLOOKUP($D19,USA_Air!$C:$C,USA_Air!Z:Z),0)+IFERROR(_xlfn.XLOOKUP($D19,USA_Amazon_Air!$C:$C,USA_Amazon_Air!Z:Z),0)+IFERROR(_xlfn.XLOOKUP($D19,UK_Order!$C:$C,UK_Order!Z:Z),0)+IFERROR(_xlfn.XLOOKUP($D19,MENA_Order!$C:$C,MENA_Order!Z:Z),0)+IFERROR(_xlfn.XLOOKUP($D19,Amazon_USA_Sea!$C:$C,Amazon_USA_Sea!S:S),0)</f>
        <v>0</v>
      </c>
      <c r="Y19" s="92">
        <f>IFERROR(_xlfn.XLOOKUP($D19,Domestic!$C:$C,Domestic!AA:AA),0)+IFERROR(_xlfn.XLOOKUP($D19,ROW_Manjari!$C:$C,ROW_Manjari!AA:AA),0)+IFERROR(_xlfn.XLOOKUP($D19,USA_Sea!$C:$C,USA_Sea!AA:AA),0)+IFERROR(_xlfn.XLOOKUP($D19,USA_Air!$C:$C,USA_Air!AA:AA),0)+IFERROR(_xlfn.XLOOKUP($D19,USA_Amazon_Air!$C:$C,USA_Amazon_Air!AA:AA),0)+IFERROR(_xlfn.XLOOKUP($D19,UK_Order!$C:$C,UK_Order!AA:AA),0)+IFERROR(_xlfn.XLOOKUP($D19,MENA_Order!$C:$C,MENA_Order!AA:AA),0)+IFERROR(_xlfn.XLOOKUP($D19,Amazon_USA_Sea!$C:$C,Amazon_USA_Sea!T:T),0)</f>
        <v>0</v>
      </c>
      <c r="Z19" s="92">
        <f>IFERROR(_xlfn.XLOOKUP($D19,Domestic!$C:$C,Domestic!AB:AB),0)+IFERROR(_xlfn.XLOOKUP($D19,ROW_Manjari!$C:$C,ROW_Manjari!AB:AB),0)+IFERROR(_xlfn.XLOOKUP($D19,USA_Sea!$C:$C,USA_Sea!AB:AB),0)+IFERROR(_xlfn.XLOOKUP($D19,USA_Air!$C:$C,USA_Air!AB:AB),0)+IFERROR(_xlfn.XLOOKUP($D19,USA_Amazon_Air!$C:$C,USA_Amazon_Air!AB:AB),0)+IFERROR(_xlfn.XLOOKUP($D19,UK_Order!$C:$C,UK_Order!AB:AB),0)+IFERROR(_xlfn.XLOOKUP($D19,MENA_Order!$C:$C,MENA_Order!AB:AB),0)+IFERROR(_xlfn.XLOOKUP($D19,Amazon_USA_Sea!$C:$C,Amazon_USA_Sea!U:U),0)</f>
        <v>0</v>
      </c>
      <c r="AA19" s="92">
        <f>IFERROR(_xlfn.XLOOKUP($D19,Domestic!$C:$C,Domestic!AC:AC),0)+IFERROR(_xlfn.XLOOKUP($D19,ROW_Manjari!$C:$C,ROW_Manjari!AC:AC),0)+IFERROR(_xlfn.XLOOKUP($D19,USA_Sea!$C:$C,USA_Sea!AC:AC),0)+IFERROR(_xlfn.XLOOKUP($D19,USA_Air!$C:$C,USA_Air!AC:AC),0)+IFERROR(_xlfn.XLOOKUP($D19,USA_Amazon_Air!$C:$C,USA_Amazon_Air!AC:AC),0)+IFERROR(_xlfn.XLOOKUP($D19,UK_Order!$C:$C,UK_Order!AC:AC),0)+IFERROR(_xlfn.XLOOKUP($D19,MENA_Order!$C:$C,MENA_Order!AC:AC),0)+IFERROR(_xlfn.XLOOKUP($D19,Amazon_USA_Sea!$C:$C,Amazon_USA_Sea!V:V),0)</f>
        <v>0</v>
      </c>
      <c r="AB19" s="92">
        <f>IFERROR(_xlfn.XLOOKUP($D19,Domestic!$C:$C,Domestic!AD:AD),0)+IFERROR(_xlfn.XLOOKUP($D19,ROW_Manjari!$C:$C,ROW_Manjari!AD:AD),0)+IFERROR(_xlfn.XLOOKUP($D19,USA_Sea!$C:$C,USA_Sea!AD:AD),0)+IFERROR(_xlfn.XLOOKUP($D19,USA_Air!$C:$C,USA_Air!AD:AD),0)+IFERROR(_xlfn.XLOOKUP($D19,USA_Amazon_Air!$C:$C,USA_Amazon_Air!AD:AD),0)+IFERROR(_xlfn.XLOOKUP($D19,UK_Order!$C:$C,UK_Order!AD:AD),0)+IFERROR(_xlfn.XLOOKUP($D19,MENA_Order!$C:$C,MENA_Order!AD:AD),0)+IFERROR(_xlfn.XLOOKUP($D19,Amazon_USA_Sea!$C:$C,Amazon_USA_Sea!W:W),0)</f>
        <v>0</v>
      </c>
      <c r="AC19" s="92">
        <f>IFERROR(_xlfn.XLOOKUP($D19,Domestic!$C:$C,Domestic!AE:AE),0)+IFERROR(_xlfn.XLOOKUP($D19,ROW_Manjari!$C:$C,ROW_Manjari!AE:AE),0)+IFERROR(_xlfn.XLOOKUP($D19,USA_Sea!$C:$C,USA_Sea!AE:AE),0)+IFERROR(_xlfn.XLOOKUP($D19,USA_Air!$C:$C,USA_Air!AE:AE),0)+IFERROR(_xlfn.XLOOKUP($D19,USA_Amazon_Air!$C:$C,USA_Amazon_Air!AE:AE),0)+IFERROR(_xlfn.XLOOKUP($D19,UK_Order!$C:$C,UK_Order!AE:AE),0)+IFERROR(_xlfn.XLOOKUP($D19,MENA_Order!$C:$C,MENA_Order!AE:AE),0)+IFERROR(_xlfn.XLOOKUP($D19,Amazon_USA_Sea!$C:$C,Amazon_USA_Sea!X:X),0)</f>
        <v>0</v>
      </c>
      <c r="AD19" s="93">
        <f>IFERROR(_xlfn.XLOOKUP($D19,Domestic!$C:$C,Domestic!AI:AI),0)+IFERROR(_xlfn.XLOOKUP($D19,ROW_Manjari!$C:$C,ROW_Manjari!AI:AI),0)+IFERROR(_xlfn.XLOOKUP($D19,USA_Sea!$C:$C,USA_Sea!AI:AI),0)+IFERROR(_xlfn.XLOOKUP($D19,USA_Air!$C:$C,USA_Air!AI:AI),0)+IFERROR(_xlfn.XLOOKUP($D19,USA_Amazon_Air!$C:$C,USA_Amazon_Air!AI:AI),0)+IFERROR(_xlfn.XLOOKUP($D19,UK_Order!$C:$C,UK_Order!AI:AI),0)+IFERROR(_xlfn.XLOOKUP($D19,MENA_Order!$C:$C,MENA_Order!AI:AI),0)+IFERROR(_xlfn.XLOOKUP($D19,Amazon_USA_Sea!$C:$C,Amazon_USA_Sea!AB:AB),0)</f>
        <v>0</v>
      </c>
      <c r="AE19" s="93">
        <f>IFERROR(_xlfn.XLOOKUP($D19,Domestic!$C:$C,Domestic!AJ:AJ),0)+IFERROR(_xlfn.XLOOKUP($D19,ROW_Manjari!$C:$C,ROW_Manjari!AJ:AJ),0)+IFERROR(_xlfn.XLOOKUP($D19,USA_Sea!$C:$C,USA_Sea!AJ:AJ),0)+IFERROR(_xlfn.XLOOKUP($D19,USA_Air!$C:$C,USA_Air!AJ:AJ),0)+IFERROR(_xlfn.XLOOKUP($D19,USA_Amazon_Air!$C:$C,USA_Amazon_Air!AJ:AJ),0)+IFERROR(_xlfn.XLOOKUP($D19,UK_Order!$C:$C,UK_Order!AJ:AJ),0)+IFERROR(_xlfn.XLOOKUP($D19,MENA_Order!$C:$C,MENA_Order!AJ:AJ),0)+IFERROR(_xlfn.XLOOKUP($D19,Amazon_USA_Sea!$C:$C,Amazon_USA_Sea!AC:AC),0)</f>
        <v>0</v>
      </c>
      <c r="AF19" s="93">
        <f>IFERROR(_xlfn.XLOOKUP($D19,Domestic!$C:$C,Domestic!AK:AK),0)+IFERROR(_xlfn.XLOOKUP($D19,ROW_Manjari!$C:$C,ROW_Manjari!AK:AK),0)+IFERROR(_xlfn.XLOOKUP($D19,USA_Sea!$C:$C,USA_Sea!AK:AK),0)+IFERROR(_xlfn.XLOOKUP($D19,USA_Air!$C:$C,USA_Air!AK:AK),0)+IFERROR(_xlfn.XLOOKUP($D19,USA_Amazon_Air!$C:$C,USA_Amazon_Air!AK:AK),0)+IFERROR(_xlfn.XLOOKUP($D19,UK_Order!$C:$C,UK_Order!AK:AK),0)+IFERROR(_xlfn.XLOOKUP($D19,MENA_Order!$C:$C,MENA_Order!AK:AK),0)+IFERROR(_xlfn.XLOOKUP($D19,Amazon_USA_Sea!$C:$C,Amazon_USA_Sea!AD:AD),0)</f>
        <v>0</v>
      </c>
      <c r="AG19" s="93">
        <f>IFERROR(_xlfn.XLOOKUP($D19,Domestic!$C:$C,Domestic!AL:AL),0)+IFERROR(_xlfn.XLOOKUP($D19,ROW_Manjari!$C:$C,ROW_Manjari!AL:AL),0)+IFERROR(_xlfn.XLOOKUP($D19,USA_Sea!$C:$C,USA_Sea!AL:AL),0)+IFERROR(_xlfn.XLOOKUP($D19,USA_Air!$C:$C,USA_Air!AL:AL),0)+IFERROR(_xlfn.XLOOKUP($D19,USA_Amazon_Air!$C:$C,USA_Amazon_Air!AL:AL),0)+IFERROR(_xlfn.XLOOKUP($D19,UK_Order!$C:$C,UK_Order!AL:AL),0)+IFERROR(_xlfn.XLOOKUP($D19,MENA_Order!$C:$C,MENA_Order!AL:AL),0)+IFERROR(_xlfn.XLOOKUP($D19,Amazon_USA_Sea!$C:$C,Amazon_USA_Sea!AE:AE),0)</f>
        <v>0</v>
      </c>
      <c r="AH19" s="93">
        <f>IFERROR(_xlfn.XLOOKUP($D19,Domestic!$C:$C,Domestic!AM:AM),0)+IFERROR(_xlfn.XLOOKUP($D19,ROW_Manjari!$C:$C,ROW_Manjari!AM:AM),0)+IFERROR(_xlfn.XLOOKUP($D19,USA_Sea!$C:$C,USA_Sea!AM:AM),0)+IFERROR(_xlfn.XLOOKUP($D19,USA_Air!$C:$C,USA_Air!AM:AM),0)+IFERROR(_xlfn.XLOOKUP($D19,USA_Amazon_Air!$C:$C,USA_Amazon_Air!AM:AM),0)+IFERROR(_xlfn.XLOOKUP($D19,UK_Order!$C:$C,UK_Order!AM:AM),0)+IFERROR(_xlfn.XLOOKUP($D19,MENA_Order!$C:$C,MENA_Order!AM:AM),0)+IFERROR(_xlfn.XLOOKUP($D19,Amazon_USA_Sea!$C:$C,Amazon_USA_Sea!AF:AF),0)</f>
        <v>0</v>
      </c>
      <c r="AI19" s="93">
        <f>IFERROR(_xlfn.XLOOKUP($D19,Domestic!$C:$C,Domestic!AN:AN),0)+IFERROR(_xlfn.XLOOKUP($D19,ROW_Manjari!$C:$C,ROW_Manjari!AN:AN),0)+IFERROR(_xlfn.XLOOKUP($D19,USA_Sea!$C:$C,USA_Sea!AN:AN),0)+IFERROR(_xlfn.XLOOKUP($D19,USA_Air!$C:$C,USA_Air!AN:AN),0)+IFERROR(_xlfn.XLOOKUP($D19,USA_Amazon_Air!$C:$C,USA_Amazon_Air!AN:AN),0)+IFERROR(_xlfn.XLOOKUP($D19,UK_Order!$C:$C,UK_Order!AN:AN),0)+IFERROR(_xlfn.XLOOKUP($D19,MENA_Order!$C:$C,MENA_Order!AN:AN),0)+IFERROR(_xlfn.XLOOKUP($D19,Amazon_USA_Sea!$C:$C,Amazon_USA_Sea!AG:AG),0)</f>
        <v>60</v>
      </c>
      <c r="AJ19" s="93">
        <f>IFERROR(_xlfn.XLOOKUP($D19,Domestic!$C:$C,Domestic!AO:AO),0)+IFERROR(_xlfn.XLOOKUP($D19,ROW_Manjari!$C:$C,ROW_Manjari!AO:AO),0)+IFERROR(_xlfn.XLOOKUP($D19,USA_Sea!$C:$C,USA_Sea!AO:AO),0)+IFERROR(_xlfn.XLOOKUP($D19,USA_Air!$C:$C,USA_Air!AO:AO),0)+IFERROR(_xlfn.XLOOKUP($D19,USA_Amazon_Air!$C:$C,USA_Amazon_Air!AO:AO),0)+IFERROR(_xlfn.XLOOKUP($D19,UK_Order!$C:$C,UK_Order!AO:AO),0)+IFERROR(_xlfn.XLOOKUP($D19,MENA_Order!$C:$C,MENA_Order!AO:AO),0)+IFERROR(_xlfn.XLOOKUP($D19,Amazon_USA_Sea!$C:$C,Amazon_USA_Sea!AH:AH),0)</f>
        <v>0</v>
      </c>
      <c r="AK19" s="94">
        <f>IFERROR(_xlfn.XLOOKUP($D19,Domestic!$C:$C,Domestic!AS:AS),0)+IFERROR(_xlfn.XLOOKUP($D19,ROW_Manjari!$C:$C,ROW_Manjari!AS:AS),0)+IFERROR(_xlfn.XLOOKUP($D19,USA_Sea!$C:$C,USA_Sea!AS:AS),0)+IFERROR(_xlfn.XLOOKUP($D19,USA_Air!$C:$C,USA_Air!AS:AS),0)+IFERROR(_xlfn.XLOOKUP($D19,USA_Amazon_Air!$C:$C,USA_Amazon_Air!AS:AS),0)+IFERROR(_xlfn.XLOOKUP($D19,UK_Order!$C:$C,UK_Order!AS:AS),0)+IFERROR(_xlfn.XLOOKUP($D19,MENA_Order!$C:$C,MENA_Order!AS:AS),0)+IFERROR(_xlfn.XLOOKUP($D19,Amazon_USA_Sea!$C:$C,Amazon_USA_Sea!AL:AL),0)</f>
        <v>0</v>
      </c>
      <c r="AL19" s="94">
        <f>IFERROR(_xlfn.XLOOKUP($D19,Domestic!$C:$C,Domestic!AT:AT),0)+IFERROR(_xlfn.XLOOKUP($D19,ROW_Manjari!$C:$C,ROW_Manjari!AT:AT),0)+IFERROR(_xlfn.XLOOKUP($D19,USA_Sea!$C:$C,USA_Sea!AT:AT),0)+IFERROR(_xlfn.XLOOKUP($D19,USA_Air!$C:$C,USA_Air!AT:AT),0)+IFERROR(_xlfn.XLOOKUP($D19,USA_Amazon_Air!$C:$C,USA_Amazon_Air!AT:AT),0)+IFERROR(_xlfn.XLOOKUP($D19,UK_Order!$C:$C,UK_Order!AT:AT),0)+IFERROR(_xlfn.XLOOKUP($D19,MENA_Order!$C:$C,MENA_Order!AT:AT),0)+IFERROR(_xlfn.XLOOKUP($D19,Amazon_USA_Sea!$C:$C,Amazon_USA_Sea!AM:AM),0)</f>
        <v>0</v>
      </c>
      <c r="AM19" s="94">
        <f>IFERROR(_xlfn.XLOOKUP($D19,Domestic!$C:$C,Domestic!AU:AU),0)+IFERROR(_xlfn.XLOOKUP($D19,ROW_Manjari!$C:$C,ROW_Manjari!AU:AU),0)+IFERROR(_xlfn.XLOOKUP($D19,USA_Sea!$C:$C,USA_Sea!AU:AU),0)+IFERROR(_xlfn.XLOOKUP($D19,USA_Air!$C:$C,USA_Air!AU:AU),0)+IFERROR(_xlfn.XLOOKUP($D19,USA_Amazon_Air!$C:$C,USA_Amazon_Air!AU:AU),0)+IFERROR(_xlfn.XLOOKUP($D19,UK_Order!$C:$C,UK_Order!AU:AU),0)+IFERROR(_xlfn.XLOOKUP($D19,MENA_Order!$C:$C,MENA_Order!AU:AU),0)+IFERROR(_xlfn.XLOOKUP($D19,Amazon_USA_Sea!$C:$C,Amazon_USA_Sea!AN:AN),0)</f>
        <v>0</v>
      </c>
      <c r="AN19" s="94">
        <f>IFERROR(_xlfn.XLOOKUP($D19,Domestic!$C:$C,Domestic!AV:AV),0)+IFERROR(_xlfn.XLOOKUP($D19,ROW_Manjari!$C:$C,ROW_Manjari!AV:AV),0)+IFERROR(_xlfn.XLOOKUP($D19,USA_Sea!$C:$C,USA_Sea!AV:AV),0)+IFERROR(_xlfn.XLOOKUP($D19,USA_Air!$C:$C,USA_Air!AV:AV),0)+IFERROR(_xlfn.XLOOKUP($D19,USA_Amazon_Air!$C:$C,USA_Amazon_Air!AV:AV),0)+IFERROR(_xlfn.XLOOKUP($D19,UK_Order!$C:$C,UK_Order!AV:AV),0)+IFERROR(_xlfn.XLOOKUP($D19,MENA_Order!$C:$C,MENA_Order!AV:AV),0)+IFERROR(_xlfn.XLOOKUP($D19,Amazon_USA_Sea!$C:$C,Amazon_USA_Sea!AO:AO),0)</f>
        <v>0</v>
      </c>
      <c r="AO19" s="94">
        <f>IFERROR(_xlfn.XLOOKUP($D19,Domestic!$C:$C,Domestic!AW:AW),0)+IFERROR(_xlfn.XLOOKUP($D19,ROW_Manjari!$C:$C,ROW_Manjari!AW:AW),0)+IFERROR(_xlfn.XLOOKUP($D19,USA_Sea!$C:$C,USA_Sea!AW:AW),0)+IFERROR(_xlfn.XLOOKUP($D19,USA_Air!$C:$C,USA_Air!AW:AW),0)+IFERROR(_xlfn.XLOOKUP($D19,USA_Amazon_Air!$C:$C,USA_Amazon_Air!AW:AW),0)+IFERROR(_xlfn.XLOOKUP($D19,UK_Order!$C:$C,UK_Order!AW:AW),0)+IFERROR(_xlfn.XLOOKUP($D19,MENA_Order!$C:$C,MENA_Order!AW:AW),0)+IFERROR(_xlfn.XLOOKUP($D19,Amazon_USA_Sea!$C:$C,Amazon_USA_Sea!AP:AP),0)</f>
        <v>0</v>
      </c>
      <c r="AP19" s="94">
        <f>IFERROR(_xlfn.XLOOKUP($D19,Domestic!$C:$C,Domestic!AX:AX),0)+IFERROR(_xlfn.XLOOKUP($D19,ROW_Manjari!$C:$C,ROW_Manjari!AX:AX),0)+IFERROR(_xlfn.XLOOKUP($D19,USA_Sea!$C:$C,USA_Sea!AX:AX),0)+IFERROR(_xlfn.XLOOKUP($D19,USA_Air!$C:$C,USA_Air!AX:AX),0)+IFERROR(_xlfn.XLOOKUP($D19,USA_Amazon_Air!$C:$C,USA_Amazon_Air!AX:AX),0)+IFERROR(_xlfn.XLOOKUP($D19,UK_Order!$C:$C,UK_Order!AX:AX),0)+IFERROR(_xlfn.XLOOKUP($D19,MENA_Order!$C:$C,MENA_Order!AX:AX),0)+IFERROR(_xlfn.XLOOKUP($D19,Amazon_USA_Sea!$C:$C,Amazon_USA_Sea!AQ:AQ),0)</f>
        <v>360</v>
      </c>
      <c r="AQ19" s="94">
        <f>IFERROR(_xlfn.XLOOKUP($D19,Domestic!$C:$C,Domestic!AY:AY),0)+IFERROR(_xlfn.XLOOKUP($D19,ROW_Manjari!$C:$C,ROW_Manjari!AY:AY),0)+IFERROR(_xlfn.XLOOKUP($D19,USA_Sea!$C:$C,USA_Sea!AY:AY),0)+IFERROR(_xlfn.XLOOKUP($D19,USA_Air!$C:$C,USA_Air!AY:AY),0)+IFERROR(_xlfn.XLOOKUP($D19,USA_Amazon_Air!$C:$C,USA_Amazon_Air!AY:AY),0)+IFERROR(_xlfn.XLOOKUP($D19,UK_Order!$C:$C,UK_Order!AY:AY),0)+IFERROR(_xlfn.XLOOKUP($D19,MENA_Order!$C:$C,MENA_Order!AY:AY),0)+IFERROR(_xlfn.XLOOKUP($D19,Amazon_USA_Sea!$C:$C,Amazon_USA_Sea!AR:AR),0)</f>
        <v>0</v>
      </c>
      <c r="AR19" s="94">
        <f>IFERROR(_xlfn.XLOOKUP($D19,Domestic!$C:$C,Domestic!AZ:AZ),0)+IFERROR(_xlfn.XLOOKUP($D19,ROW_Manjari!$C:$C,ROW_Manjari!AZ:AZ),0)+IFERROR(_xlfn.XLOOKUP($D19,USA_Sea!$C:$C,USA_Sea!AZ:AZ),0)+IFERROR(_xlfn.XLOOKUP($D19,USA_Air!$C:$C,USA_Air!AZ:AZ),0)+IFERROR(_xlfn.XLOOKUP($D19,USA_Amazon_Air!$C:$C,USA_Amazon_Air!AZ:AZ),0)+IFERROR(_xlfn.XLOOKUP($D19,UK_Order!$C:$C,UK_Order!AZ:AZ),0)+IFERROR(_xlfn.XLOOKUP($D19,MENA_Order!$C:$C,MENA_Order!AZ:AZ),0)+IFERROR(_xlfn.XLOOKUP($D19,Amazon_USA_Sea!$C:$C,Amazon_USA_Sea!AS:AS),0)</f>
        <v>204</v>
      </c>
      <c r="AS19" s="95">
        <v>280</v>
      </c>
      <c r="AT19" s="96">
        <f t="shared" ref="AT19:AT62" si="8">SUM(P19:AS19)</f>
        <v>1370</v>
      </c>
      <c r="AU19" s="97">
        <f t="shared" si="1"/>
        <v>2740</v>
      </c>
      <c r="AV19" s="98">
        <f t="shared" si="2"/>
        <v>0</v>
      </c>
      <c r="AW19" s="99">
        <f t="shared" si="3"/>
        <v>0</v>
      </c>
      <c r="AX19" s="100">
        <f t="shared" si="4"/>
        <v>1</v>
      </c>
      <c r="AY19" s="114" t="s">
        <v>79</v>
      </c>
      <c r="AZ19">
        <f>_xlfn.XLOOKUP(D19,Raw_Data!A:A,Raw_Data!B:B)</f>
        <v>48</v>
      </c>
      <c r="BA19" s="102">
        <f t="shared" si="5"/>
        <v>1.051094890510949</v>
      </c>
      <c r="BB19" s="103">
        <f t="shared" si="7"/>
        <v>10</v>
      </c>
      <c r="BC19" s="104" t="str">
        <f t="shared" si="6"/>
        <v>P1 – Critical</v>
      </c>
    </row>
    <row r="20" spans="1:56" ht="13">
      <c r="A20" s="105">
        <v>18</v>
      </c>
      <c r="B20" s="123" t="s">
        <v>75</v>
      </c>
      <c r="C20" s="123" t="s">
        <v>46</v>
      </c>
      <c r="D20" s="107" t="s">
        <v>80</v>
      </c>
      <c r="E20" s="108" t="s">
        <v>81</v>
      </c>
      <c r="F20" s="109">
        <v>5</v>
      </c>
      <c r="G20" s="110">
        <f>IFERROR(_xlfn.XLOOKUP(D20,Projection_!A:A,Projection_!K:K),"")</f>
        <v>4519</v>
      </c>
      <c r="H20" s="111">
        <f>IFERROR(_xlfn.XLOOKUP(D20,Projection_!A:A,Projection_!L:L),"")</f>
        <v>0</v>
      </c>
      <c r="I20" s="111">
        <f>IFERROR(_xlfn.XLOOKUP(D20,Projection_!A:A,Projection_!M:M),"")</f>
        <v>0</v>
      </c>
      <c r="J20" s="111">
        <f>IFERROR(_xlfn.XLOOKUP(D20,Projection_!A:A,Projection_!N:N),"")</f>
        <v>0</v>
      </c>
      <c r="K20" s="111">
        <f>IFERROR(_xlfn.XLOOKUP(D20,Projection_!A:A,Projection_!O:O),"")</f>
        <v>0</v>
      </c>
      <c r="L20" s="111">
        <f>IFERROR(_xlfn.XLOOKUP(D20,Projection_!A:A,Projection_!P:P),"")</f>
        <v>0</v>
      </c>
      <c r="M20" s="111">
        <f>IFERROR(_xlfn.XLOOKUP(D20,Projection_!A:A,Projection_!Q:Q),"")</f>
        <v>405</v>
      </c>
      <c r="N20" s="112">
        <f>IFERROR(_xlfn.XLOOKUP(D20,Projection_!A:A,Projection_!R:R),"")</f>
        <v>0</v>
      </c>
      <c r="O20" s="113">
        <f>IFERROR(_xlfn.XLOOKUP(D20,Projection_!A:A,Projection_!T:T),"")</f>
        <v>4519</v>
      </c>
      <c r="P20" s="91">
        <f>IFERROR(_xlfn.XLOOKUP($D20,Domestic!$C:$C,Domestic!O:O),0)+IFERROR(_xlfn.XLOOKUP($D20,ROW_Manjari!$C:$C,ROW_Manjari!O:O),0)+IFERROR(_xlfn.XLOOKUP($D20,USA_Sea!$C:$C,USA_Sea!O:O),0)+IFERROR(_xlfn.XLOOKUP($D20,USA_Air!$C:$C,USA_Air!O:O),0)+IFERROR(_xlfn.XLOOKUP($D20,USA_Amazon_Air!$C:$C,USA_Amazon_Air!O:O),0)+IFERROR(_xlfn.XLOOKUP($D20,UK_Order!$C:$C,UK_Order!O:O),0)+IFERROR(_xlfn.XLOOKUP($D20,MENA_Order!$C:$C,MENA_Order!O:O),0)+IFERROR(_xlfn.XLOOKUP($D20,Amazon_USA_Sea!$C:$C,Amazon_USA_Sea!H:H),0)</f>
        <v>2692</v>
      </c>
      <c r="Q20" s="91">
        <f>IFERROR(_xlfn.XLOOKUP($D20,Domestic!$C:$C,Domestic!P:P),0)+IFERROR(_xlfn.XLOOKUP($D20,ROW_Manjari!$C:$C,ROW_Manjari!P:P),0)+IFERROR(_xlfn.XLOOKUP($D20,USA_Sea!$C:$C,USA_Sea!P:P),0)+IFERROR(_xlfn.XLOOKUP($D20,USA_Air!$C:$C,USA_Air!P:P),0)+IFERROR(_xlfn.XLOOKUP($D20,USA_Amazon_Air!$C:$C,USA_Amazon_Air!P:P),0)+IFERROR(_xlfn.XLOOKUP($D20,UK_Order!$C:$C,UK_Order!P:P),0)+IFERROR(_xlfn.XLOOKUP($D20,MENA_Order!$C:$C,MENA_Order!P:P),0)+IFERROR(_xlfn.XLOOKUP($D20,Amazon_USA_Sea!$C:$C,Amazon_USA_Sea!I:I),0)</f>
        <v>611</v>
      </c>
      <c r="R20" s="91">
        <f>IFERROR(_xlfn.XLOOKUP($D20,Domestic!$C:$C,Domestic!Q:Q),0)+IFERROR(_xlfn.XLOOKUP($D20,ROW_Manjari!$C:$C,ROW_Manjari!Q:Q),0)+IFERROR(_xlfn.XLOOKUP($D20,USA_Sea!$C:$C,USA_Sea!Q:Q),0)+IFERROR(_xlfn.XLOOKUP($D20,USA_Air!$C:$C,USA_Air!Q:Q),0)+IFERROR(_xlfn.XLOOKUP($D20,USA_Amazon_Air!$C:$C,USA_Amazon_Air!Q:Q),0)+IFERROR(_xlfn.XLOOKUP($D20,UK_Order!$C:$C,UK_Order!Q:Q),0)+IFERROR(_xlfn.XLOOKUP($D20,MENA_Order!$C:$C,MENA_Order!Q:Q),0)+IFERROR(_xlfn.XLOOKUP($D20,Amazon_USA_Sea!$C:$C,Amazon_USA_Sea!J:J),0)</f>
        <v>0</v>
      </c>
      <c r="S20" s="91">
        <f>IFERROR(_xlfn.XLOOKUP($D20,Domestic!$C:$C,Domestic!R:R),0)+IFERROR(_xlfn.XLOOKUP($D20,ROW_Manjari!$C:$C,ROW_Manjari!R:R),0)+IFERROR(_xlfn.XLOOKUP($D20,USA_Sea!$C:$C,USA_Sea!R:R),0)+IFERROR(_xlfn.XLOOKUP($D20,USA_Air!$C:$C,USA_Air!R:R),0)+IFERROR(_xlfn.XLOOKUP($D20,USA_Amazon_Air!$C:$C,USA_Amazon_Air!R:R),0)+IFERROR(_xlfn.XLOOKUP($D20,UK_Order!$C:$C,UK_Order!R:R),0)+IFERROR(_xlfn.XLOOKUP($D20,MENA_Order!$C:$C,MENA_Order!R:R),0)+IFERROR(_xlfn.XLOOKUP($D20,Amazon_USA_Sea!$C:$C,Amazon_USA_Sea!K:K),0)</f>
        <v>0</v>
      </c>
      <c r="T20" s="91">
        <f>IFERROR(_xlfn.XLOOKUP($D20,Domestic!$C:$C,Domestic!S:S),0)+IFERROR(_xlfn.XLOOKUP($D20,ROW_Manjari!$C:$C,ROW_Manjari!S:S),0)+IFERROR(_xlfn.XLOOKUP($D20,USA_Sea!$C:$C,USA_Sea!S:S),0)+IFERROR(_xlfn.XLOOKUP($D20,USA_Air!$C:$C,USA_Air!S:S),0)+IFERROR(_xlfn.XLOOKUP($D20,USA_Amazon_Air!$C:$C,USA_Amazon_Air!S:S),0)+IFERROR(_xlfn.XLOOKUP($D20,UK_Order!$C:$C,UK_Order!S:S),0)+IFERROR(_xlfn.XLOOKUP($D20,MENA_Order!$C:$C,MENA_Order!S:S),0)+IFERROR(_xlfn.XLOOKUP($D20,Amazon_USA_Sea!$C:$C,Amazon_USA_Sea!L:L),0)</f>
        <v>0</v>
      </c>
      <c r="U20" s="91">
        <f>IFERROR(_xlfn.XLOOKUP($D20,Domestic!$C:$C,Domestic!T:T),0)+IFERROR(_xlfn.XLOOKUP($D20,ROW_Manjari!$C:$C,ROW_Manjari!T:T),0)+IFERROR(_xlfn.XLOOKUP($D20,USA_Sea!$C:$C,USA_Sea!T:T),0)+IFERROR(_xlfn.XLOOKUP($D20,USA_Air!$C:$C,USA_Air!T:T),0)+IFERROR(_xlfn.XLOOKUP($D20,USA_Amazon_Air!$C:$C,USA_Amazon_Air!T:T),0)+IFERROR(_xlfn.XLOOKUP($D20,UK_Order!$C:$C,UK_Order!T:T),0)+IFERROR(_xlfn.XLOOKUP($D20,MENA_Order!$C:$C,MENA_Order!T:T),0)+IFERROR(_xlfn.XLOOKUP($D20,Amazon_USA_Sea!$C:$C,Amazon_USA_Sea!M:M),0)</f>
        <v>359</v>
      </c>
      <c r="V20" s="91">
        <f>IFERROR(_xlfn.XLOOKUP($D20,Domestic!$C:$C,Domestic!U:U),0)+IFERROR(_xlfn.XLOOKUP($D20,ROW_Manjari!$C:$C,ROW_Manjari!U:U),0)+IFERROR(_xlfn.XLOOKUP($D20,USA_Sea!$C:$C,USA_Sea!U:U),0)+IFERROR(_xlfn.XLOOKUP($D20,USA_Air!$C:$C,USA_Air!U:U),0)+IFERROR(_xlfn.XLOOKUP($D20,USA_Amazon_Air!$C:$C,USA_Amazon_Air!U:U),0)+IFERROR(_xlfn.XLOOKUP($D20,UK_Order!$C:$C,UK_Order!U:U),0)+IFERROR(_xlfn.XLOOKUP($D20,MENA_Order!$C:$C,MENA_Order!U:U),0)+IFERROR(_xlfn.XLOOKUP($D20,Amazon_USA_Sea!$C:$C,Amazon_USA_Sea!N:N),0)</f>
        <v>423</v>
      </c>
      <c r="W20" s="92">
        <f>IFERROR(_xlfn.XLOOKUP($D20,Domestic!$C:$C,Domestic!Y:Y),0)+IFERROR(_xlfn.XLOOKUP($D20,ROW_Manjari!$C:$C,ROW_Manjari!Y:Y),0)+IFERROR(_xlfn.XLOOKUP($D20,USA_Sea!$C:$C,USA_Sea!Y:Y),0)+IFERROR(_xlfn.XLOOKUP($D20,USA_Air!$C:$C,USA_Air!Y:Y),0)+IFERROR(_xlfn.XLOOKUP($D20,USA_Amazon_Air!$C:$C,USA_Amazon_Air!Y:Y),0)+IFERROR(_xlfn.XLOOKUP($D20,UK_Order!$C:$C,UK_Order!Y:Y),0)+IFERROR(_xlfn.XLOOKUP($D20,MENA_Order!$C:$C,MENA_Order!Y:Y),0)+IFERROR(_xlfn.XLOOKUP($D20,Amazon_USA_Sea!$C:$C,Amazon_USA_Sea!R:R),0)</f>
        <v>0</v>
      </c>
      <c r="X20" s="92">
        <f>IFERROR(_xlfn.XLOOKUP($D20,Domestic!$C:$C,Domestic!Z:Z),0)+IFERROR(_xlfn.XLOOKUP($D20,ROW_Manjari!$C:$C,ROW_Manjari!Z:Z),0)+IFERROR(_xlfn.XLOOKUP($D20,USA_Sea!$C:$C,USA_Sea!Z:Z),0)+IFERROR(_xlfn.XLOOKUP($D20,USA_Air!$C:$C,USA_Air!Z:Z),0)+IFERROR(_xlfn.XLOOKUP($D20,USA_Amazon_Air!$C:$C,USA_Amazon_Air!Z:Z),0)+IFERROR(_xlfn.XLOOKUP($D20,UK_Order!$C:$C,UK_Order!Z:Z),0)+IFERROR(_xlfn.XLOOKUP($D20,MENA_Order!$C:$C,MENA_Order!Z:Z),0)+IFERROR(_xlfn.XLOOKUP($D20,Amazon_USA_Sea!$C:$C,Amazon_USA_Sea!S:S),0)</f>
        <v>0</v>
      </c>
      <c r="Y20" s="92">
        <f>IFERROR(_xlfn.XLOOKUP($D20,Domestic!$C:$C,Domestic!AA:AA),0)+IFERROR(_xlfn.XLOOKUP($D20,ROW_Manjari!$C:$C,ROW_Manjari!AA:AA),0)+IFERROR(_xlfn.XLOOKUP($D20,USA_Sea!$C:$C,USA_Sea!AA:AA),0)+IFERROR(_xlfn.XLOOKUP($D20,USA_Air!$C:$C,USA_Air!AA:AA),0)+IFERROR(_xlfn.XLOOKUP($D20,USA_Amazon_Air!$C:$C,USA_Amazon_Air!AA:AA),0)+IFERROR(_xlfn.XLOOKUP($D20,UK_Order!$C:$C,UK_Order!AA:AA),0)+IFERROR(_xlfn.XLOOKUP($D20,MENA_Order!$C:$C,MENA_Order!AA:AA),0)+IFERROR(_xlfn.XLOOKUP($D20,Amazon_USA_Sea!$C:$C,Amazon_USA_Sea!T:T),0)</f>
        <v>0</v>
      </c>
      <c r="Z20" s="92">
        <f>IFERROR(_xlfn.XLOOKUP($D20,Domestic!$C:$C,Domestic!AB:AB),0)+IFERROR(_xlfn.XLOOKUP($D20,ROW_Manjari!$C:$C,ROW_Manjari!AB:AB),0)+IFERROR(_xlfn.XLOOKUP($D20,USA_Sea!$C:$C,USA_Sea!AB:AB),0)+IFERROR(_xlfn.XLOOKUP($D20,USA_Air!$C:$C,USA_Air!AB:AB),0)+IFERROR(_xlfn.XLOOKUP($D20,USA_Amazon_Air!$C:$C,USA_Amazon_Air!AB:AB),0)+IFERROR(_xlfn.XLOOKUP($D20,UK_Order!$C:$C,UK_Order!AB:AB),0)+IFERROR(_xlfn.XLOOKUP($D20,MENA_Order!$C:$C,MENA_Order!AB:AB),0)+IFERROR(_xlfn.XLOOKUP($D20,Amazon_USA_Sea!$C:$C,Amazon_USA_Sea!U:U),0)</f>
        <v>0</v>
      </c>
      <c r="AA20" s="92">
        <f>IFERROR(_xlfn.XLOOKUP($D20,Domestic!$C:$C,Domestic!AC:AC),0)+IFERROR(_xlfn.XLOOKUP($D20,ROW_Manjari!$C:$C,ROW_Manjari!AC:AC),0)+IFERROR(_xlfn.XLOOKUP($D20,USA_Sea!$C:$C,USA_Sea!AC:AC),0)+IFERROR(_xlfn.XLOOKUP($D20,USA_Air!$C:$C,USA_Air!AC:AC),0)+IFERROR(_xlfn.XLOOKUP($D20,USA_Amazon_Air!$C:$C,USA_Amazon_Air!AC:AC),0)+IFERROR(_xlfn.XLOOKUP($D20,UK_Order!$C:$C,UK_Order!AC:AC),0)+IFERROR(_xlfn.XLOOKUP($D20,MENA_Order!$C:$C,MENA_Order!AC:AC),0)+IFERROR(_xlfn.XLOOKUP($D20,Amazon_USA_Sea!$C:$C,Amazon_USA_Sea!V:V),0)</f>
        <v>0</v>
      </c>
      <c r="AB20" s="92">
        <f>IFERROR(_xlfn.XLOOKUP($D20,Domestic!$C:$C,Domestic!AD:AD),0)+IFERROR(_xlfn.XLOOKUP($D20,ROW_Manjari!$C:$C,ROW_Manjari!AD:AD),0)+IFERROR(_xlfn.XLOOKUP($D20,USA_Sea!$C:$C,USA_Sea!AD:AD),0)+IFERROR(_xlfn.XLOOKUP($D20,USA_Air!$C:$C,USA_Air!AD:AD),0)+IFERROR(_xlfn.XLOOKUP($D20,USA_Amazon_Air!$C:$C,USA_Amazon_Air!AD:AD),0)+IFERROR(_xlfn.XLOOKUP($D20,UK_Order!$C:$C,UK_Order!AD:AD),0)+IFERROR(_xlfn.XLOOKUP($D20,MENA_Order!$C:$C,MENA_Order!AD:AD),0)+IFERROR(_xlfn.XLOOKUP($D20,Amazon_USA_Sea!$C:$C,Amazon_USA_Sea!W:W),0)</f>
        <v>0</v>
      </c>
      <c r="AC20" s="92">
        <f>IFERROR(_xlfn.XLOOKUP($D20,Domestic!$C:$C,Domestic!AE:AE),0)+IFERROR(_xlfn.XLOOKUP($D20,ROW_Manjari!$C:$C,ROW_Manjari!AE:AE),0)+IFERROR(_xlfn.XLOOKUP($D20,USA_Sea!$C:$C,USA_Sea!AE:AE),0)+IFERROR(_xlfn.XLOOKUP($D20,USA_Air!$C:$C,USA_Air!AE:AE),0)+IFERROR(_xlfn.XLOOKUP($D20,USA_Amazon_Air!$C:$C,USA_Amazon_Air!AE:AE),0)+IFERROR(_xlfn.XLOOKUP($D20,UK_Order!$C:$C,UK_Order!AE:AE),0)+IFERROR(_xlfn.XLOOKUP($D20,MENA_Order!$C:$C,MENA_Order!AE:AE),0)+IFERROR(_xlfn.XLOOKUP($D20,Amazon_USA_Sea!$C:$C,Amazon_USA_Sea!X:X),0)</f>
        <v>0</v>
      </c>
      <c r="AD20" s="93">
        <f>IFERROR(_xlfn.XLOOKUP($D20,Domestic!$C:$C,Domestic!AI:AI),0)+IFERROR(_xlfn.XLOOKUP($D20,ROW_Manjari!$C:$C,ROW_Manjari!AI:AI),0)+IFERROR(_xlfn.XLOOKUP($D20,USA_Sea!$C:$C,USA_Sea!AI:AI),0)+IFERROR(_xlfn.XLOOKUP($D20,USA_Air!$C:$C,USA_Air!AI:AI),0)+IFERROR(_xlfn.XLOOKUP($D20,USA_Amazon_Air!$C:$C,USA_Amazon_Air!AI:AI),0)+IFERROR(_xlfn.XLOOKUP($D20,UK_Order!$C:$C,UK_Order!AI:AI),0)+IFERROR(_xlfn.XLOOKUP($D20,MENA_Order!$C:$C,MENA_Order!AI:AI),0)+IFERROR(_xlfn.XLOOKUP($D20,Amazon_USA_Sea!$C:$C,Amazon_USA_Sea!AB:AB),0)</f>
        <v>0</v>
      </c>
      <c r="AE20" s="93">
        <f>IFERROR(_xlfn.XLOOKUP($D20,Domestic!$C:$C,Domestic!AJ:AJ),0)+IFERROR(_xlfn.XLOOKUP($D20,ROW_Manjari!$C:$C,ROW_Manjari!AJ:AJ),0)+IFERROR(_xlfn.XLOOKUP($D20,USA_Sea!$C:$C,USA_Sea!AJ:AJ),0)+IFERROR(_xlfn.XLOOKUP($D20,USA_Air!$C:$C,USA_Air!AJ:AJ),0)+IFERROR(_xlfn.XLOOKUP($D20,USA_Amazon_Air!$C:$C,USA_Amazon_Air!AJ:AJ),0)+IFERROR(_xlfn.XLOOKUP($D20,UK_Order!$C:$C,UK_Order!AJ:AJ),0)+IFERROR(_xlfn.XLOOKUP($D20,MENA_Order!$C:$C,MENA_Order!AJ:AJ),0)+IFERROR(_xlfn.XLOOKUP($D20,Amazon_USA_Sea!$C:$C,Amazon_USA_Sea!AC:AC),0)</f>
        <v>0</v>
      </c>
      <c r="AF20" s="93">
        <f>IFERROR(_xlfn.XLOOKUP($D20,Domestic!$C:$C,Domestic!AK:AK),0)+IFERROR(_xlfn.XLOOKUP($D20,ROW_Manjari!$C:$C,ROW_Manjari!AK:AK),0)+IFERROR(_xlfn.XLOOKUP($D20,USA_Sea!$C:$C,USA_Sea!AK:AK),0)+IFERROR(_xlfn.XLOOKUP($D20,USA_Air!$C:$C,USA_Air!AK:AK),0)+IFERROR(_xlfn.XLOOKUP($D20,USA_Amazon_Air!$C:$C,USA_Amazon_Air!AK:AK),0)+IFERROR(_xlfn.XLOOKUP($D20,UK_Order!$C:$C,UK_Order!AK:AK),0)+IFERROR(_xlfn.XLOOKUP($D20,MENA_Order!$C:$C,MENA_Order!AK:AK),0)+IFERROR(_xlfn.XLOOKUP($D20,Amazon_USA_Sea!$C:$C,Amazon_USA_Sea!AD:AD),0)</f>
        <v>0</v>
      </c>
      <c r="AG20" s="93">
        <f>IFERROR(_xlfn.XLOOKUP($D20,Domestic!$C:$C,Domestic!AL:AL),0)+IFERROR(_xlfn.XLOOKUP($D20,ROW_Manjari!$C:$C,ROW_Manjari!AL:AL),0)+IFERROR(_xlfn.XLOOKUP($D20,USA_Sea!$C:$C,USA_Sea!AL:AL),0)+IFERROR(_xlfn.XLOOKUP($D20,USA_Air!$C:$C,USA_Air!AL:AL),0)+IFERROR(_xlfn.XLOOKUP($D20,USA_Amazon_Air!$C:$C,USA_Amazon_Air!AL:AL),0)+IFERROR(_xlfn.XLOOKUP($D20,UK_Order!$C:$C,UK_Order!AL:AL),0)+IFERROR(_xlfn.XLOOKUP($D20,MENA_Order!$C:$C,MENA_Order!AL:AL),0)+IFERROR(_xlfn.XLOOKUP($D20,Amazon_USA_Sea!$C:$C,Amazon_USA_Sea!AE:AE),0)</f>
        <v>0</v>
      </c>
      <c r="AH20" s="93">
        <f>IFERROR(_xlfn.XLOOKUP($D20,Domestic!$C:$C,Domestic!AM:AM),0)+IFERROR(_xlfn.XLOOKUP($D20,ROW_Manjari!$C:$C,ROW_Manjari!AM:AM),0)+IFERROR(_xlfn.XLOOKUP($D20,USA_Sea!$C:$C,USA_Sea!AM:AM),0)+IFERROR(_xlfn.XLOOKUP($D20,USA_Air!$C:$C,USA_Air!AM:AM),0)+IFERROR(_xlfn.XLOOKUP($D20,USA_Amazon_Air!$C:$C,USA_Amazon_Air!AM:AM),0)+IFERROR(_xlfn.XLOOKUP($D20,UK_Order!$C:$C,UK_Order!AM:AM),0)+IFERROR(_xlfn.XLOOKUP($D20,MENA_Order!$C:$C,MENA_Order!AM:AM),0)+IFERROR(_xlfn.XLOOKUP($D20,Amazon_USA_Sea!$C:$C,Amazon_USA_Sea!AF:AF),0)</f>
        <v>0</v>
      </c>
      <c r="AI20" s="93">
        <f>IFERROR(_xlfn.XLOOKUP($D20,Domestic!$C:$C,Domestic!AN:AN),0)+IFERROR(_xlfn.XLOOKUP($D20,ROW_Manjari!$C:$C,ROW_Manjari!AN:AN),0)+IFERROR(_xlfn.XLOOKUP($D20,USA_Sea!$C:$C,USA_Sea!AN:AN),0)+IFERROR(_xlfn.XLOOKUP($D20,USA_Air!$C:$C,USA_Air!AN:AN),0)+IFERROR(_xlfn.XLOOKUP($D20,USA_Amazon_Air!$C:$C,USA_Amazon_Air!AN:AN),0)+IFERROR(_xlfn.XLOOKUP($D20,UK_Order!$C:$C,UK_Order!AN:AN),0)+IFERROR(_xlfn.XLOOKUP($D20,MENA_Order!$C:$C,MENA_Order!AN:AN),0)+IFERROR(_xlfn.XLOOKUP($D20,Amazon_USA_Sea!$C:$C,Amazon_USA_Sea!AG:AG),0)</f>
        <v>0</v>
      </c>
      <c r="AJ20" s="93">
        <f>IFERROR(_xlfn.XLOOKUP($D20,Domestic!$C:$C,Domestic!AO:AO),0)+IFERROR(_xlfn.XLOOKUP($D20,ROW_Manjari!$C:$C,ROW_Manjari!AO:AO),0)+IFERROR(_xlfn.XLOOKUP($D20,USA_Sea!$C:$C,USA_Sea!AO:AO),0)+IFERROR(_xlfn.XLOOKUP($D20,USA_Air!$C:$C,USA_Air!AO:AO),0)+IFERROR(_xlfn.XLOOKUP($D20,USA_Amazon_Air!$C:$C,USA_Amazon_Air!AO:AO),0)+IFERROR(_xlfn.XLOOKUP($D20,UK_Order!$C:$C,UK_Order!AO:AO),0)+IFERROR(_xlfn.XLOOKUP($D20,MENA_Order!$C:$C,MENA_Order!AO:AO),0)+IFERROR(_xlfn.XLOOKUP($D20,Amazon_USA_Sea!$C:$C,Amazon_USA_Sea!AH:AH),0)</f>
        <v>0</v>
      </c>
      <c r="AK20" s="94">
        <f>IFERROR(_xlfn.XLOOKUP($D20,Domestic!$C:$C,Domestic!AS:AS),0)+IFERROR(_xlfn.XLOOKUP($D20,ROW_Manjari!$C:$C,ROW_Manjari!AS:AS),0)+IFERROR(_xlfn.XLOOKUP($D20,USA_Sea!$C:$C,USA_Sea!AS:AS),0)+IFERROR(_xlfn.XLOOKUP($D20,USA_Air!$C:$C,USA_Air!AS:AS),0)+IFERROR(_xlfn.XLOOKUP($D20,USA_Amazon_Air!$C:$C,USA_Amazon_Air!AS:AS),0)+IFERROR(_xlfn.XLOOKUP($D20,UK_Order!$C:$C,UK_Order!AS:AS),0)+IFERROR(_xlfn.XLOOKUP($D20,MENA_Order!$C:$C,MENA_Order!AS:AS),0)+IFERROR(_xlfn.XLOOKUP($D20,Amazon_USA_Sea!$C:$C,Amazon_USA_Sea!AL:AL),0)</f>
        <v>0</v>
      </c>
      <c r="AL20" s="94">
        <f>IFERROR(_xlfn.XLOOKUP($D20,Domestic!$C:$C,Domestic!AT:AT),0)+IFERROR(_xlfn.XLOOKUP($D20,ROW_Manjari!$C:$C,ROW_Manjari!AT:AT),0)+IFERROR(_xlfn.XLOOKUP($D20,USA_Sea!$C:$C,USA_Sea!AT:AT),0)+IFERROR(_xlfn.XLOOKUP($D20,USA_Air!$C:$C,USA_Air!AT:AT),0)+IFERROR(_xlfn.XLOOKUP($D20,USA_Amazon_Air!$C:$C,USA_Amazon_Air!AT:AT),0)+IFERROR(_xlfn.XLOOKUP($D20,UK_Order!$C:$C,UK_Order!AT:AT),0)+IFERROR(_xlfn.XLOOKUP($D20,MENA_Order!$C:$C,MENA_Order!AT:AT),0)+IFERROR(_xlfn.XLOOKUP($D20,Amazon_USA_Sea!$C:$C,Amazon_USA_Sea!AM:AM),0)</f>
        <v>69</v>
      </c>
      <c r="AM20" s="94">
        <f>IFERROR(_xlfn.XLOOKUP($D20,Domestic!$C:$C,Domestic!AU:AU),0)+IFERROR(_xlfn.XLOOKUP($D20,ROW_Manjari!$C:$C,ROW_Manjari!AU:AU),0)+IFERROR(_xlfn.XLOOKUP($D20,USA_Sea!$C:$C,USA_Sea!AU:AU),0)+IFERROR(_xlfn.XLOOKUP($D20,USA_Air!$C:$C,USA_Air!AU:AU),0)+IFERROR(_xlfn.XLOOKUP($D20,USA_Amazon_Air!$C:$C,USA_Amazon_Air!AU:AU),0)+IFERROR(_xlfn.XLOOKUP($D20,UK_Order!$C:$C,UK_Order!AU:AU),0)+IFERROR(_xlfn.XLOOKUP($D20,MENA_Order!$C:$C,MENA_Order!AU:AU),0)+IFERROR(_xlfn.XLOOKUP($D20,Amazon_USA_Sea!$C:$C,Amazon_USA_Sea!AN:AN),0)</f>
        <v>0</v>
      </c>
      <c r="AN20" s="94">
        <f>IFERROR(_xlfn.XLOOKUP($D20,Domestic!$C:$C,Domestic!AV:AV),0)+IFERROR(_xlfn.XLOOKUP($D20,ROW_Manjari!$C:$C,ROW_Manjari!AV:AV),0)+IFERROR(_xlfn.XLOOKUP($D20,USA_Sea!$C:$C,USA_Sea!AV:AV),0)+IFERROR(_xlfn.XLOOKUP($D20,USA_Air!$C:$C,USA_Air!AV:AV),0)+IFERROR(_xlfn.XLOOKUP($D20,USA_Amazon_Air!$C:$C,USA_Amazon_Air!AV:AV),0)+IFERROR(_xlfn.XLOOKUP($D20,UK_Order!$C:$C,UK_Order!AV:AV),0)+IFERROR(_xlfn.XLOOKUP($D20,MENA_Order!$C:$C,MENA_Order!AV:AV),0)+IFERROR(_xlfn.XLOOKUP($D20,Amazon_USA_Sea!$C:$C,Amazon_USA_Sea!AO:AO),0)</f>
        <v>88</v>
      </c>
      <c r="AO20" s="94">
        <f>IFERROR(_xlfn.XLOOKUP($D20,Domestic!$C:$C,Domestic!AW:AW),0)+IFERROR(_xlfn.XLOOKUP($D20,ROW_Manjari!$C:$C,ROW_Manjari!AW:AW),0)+IFERROR(_xlfn.XLOOKUP($D20,USA_Sea!$C:$C,USA_Sea!AW:AW),0)+IFERROR(_xlfn.XLOOKUP($D20,USA_Air!$C:$C,USA_Air!AW:AW),0)+IFERROR(_xlfn.XLOOKUP($D20,USA_Amazon_Air!$C:$C,USA_Amazon_Air!AW:AW),0)+IFERROR(_xlfn.XLOOKUP($D20,UK_Order!$C:$C,UK_Order!AW:AW),0)+IFERROR(_xlfn.XLOOKUP($D20,MENA_Order!$C:$C,MENA_Order!AW:AW),0)+IFERROR(_xlfn.XLOOKUP($D20,Amazon_USA_Sea!$C:$C,Amazon_USA_Sea!AP:AP),0)</f>
        <v>248</v>
      </c>
      <c r="AP20" s="94">
        <f>IFERROR(_xlfn.XLOOKUP($D20,Domestic!$C:$C,Domestic!AX:AX),0)+IFERROR(_xlfn.XLOOKUP($D20,ROW_Manjari!$C:$C,ROW_Manjari!AX:AX),0)+IFERROR(_xlfn.XLOOKUP($D20,USA_Sea!$C:$C,USA_Sea!AX:AX),0)+IFERROR(_xlfn.XLOOKUP($D20,USA_Air!$C:$C,USA_Air!AX:AX),0)+IFERROR(_xlfn.XLOOKUP($D20,USA_Amazon_Air!$C:$C,USA_Amazon_Air!AX:AX),0)+IFERROR(_xlfn.XLOOKUP($D20,UK_Order!$C:$C,UK_Order!AX:AX),0)+IFERROR(_xlfn.XLOOKUP($D20,MENA_Order!$C:$C,MENA_Order!AX:AX),0)+IFERROR(_xlfn.XLOOKUP($D20,Amazon_USA_Sea!$C:$C,Amazon_USA_Sea!AQ:AQ),0)</f>
        <v>0</v>
      </c>
      <c r="AQ20" s="94">
        <f>IFERROR(_xlfn.XLOOKUP($D20,Domestic!$C:$C,Domestic!AY:AY),0)+IFERROR(_xlfn.XLOOKUP($D20,ROW_Manjari!$C:$C,ROW_Manjari!AY:AY),0)+IFERROR(_xlfn.XLOOKUP($D20,USA_Sea!$C:$C,USA_Sea!AY:AY),0)+IFERROR(_xlfn.XLOOKUP($D20,USA_Air!$C:$C,USA_Air!AY:AY),0)+IFERROR(_xlfn.XLOOKUP($D20,USA_Amazon_Air!$C:$C,USA_Amazon_Air!AY:AY),0)+IFERROR(_xlfn.XLOOKUP($D20,UK_Order!$C:$C,UK_Order!AY:AY),0)+IFERROR(_xlfn.XLOOKUP($D20,MENA_Order!$C:$C,MENA_Order!AY:AY),0)+IFERROR(_xlfn.XLOOKUP($D20,Amazon_USA_Sea!$C:$C,Amazon_USA_Sea!AR:AR),0)</f>
        <v>0</v>
      </c>
      <c r="AR20" s="94">
        <f>IFERROR(_xlfn.XLOOKUP($D20,Domestic!$C:$C,Domestic!AZ:AZ),0)+IFERROR(_xlfn.XLOOKUP($D20,ROW_Manjari!$C:$C,ROW_Manjari!AZ:AZ),0)+IFERROR(_xlfn.XLOOKUP($D20,USA_Sea!$C:$C,USA_Sea!AZ:AZ),0)+IFERROR(_xlfn.XLOOKUP($D20,USA_Air!$C:$C,USA_Air!AZ:AZ),0)+IFERROR(_xlfn.XLOOKUP($D20,USA_Amazon_Air!$C:$C,USA_Amazon_Air!AZ:AZ),0)+IFERROR(_xlfn.XLOOKUP($D20,UK_Order!$C:$C,UK_Order!AZ:AZ),0)+IFERROR(_xlfn.XLOOKUP($D20,MENA_Order!$C:$C,MENA_Order!AZ:AZ),0)+IFERROR(_xlfn.XLOOKUP($D20,Amazon_USA_Sea!$C:$C,Amazon_USA_Sea!AS:AS),0)</f>
        <v>0</v>
      </c>
      <c r="AS20" s="95">
        <v>29</v>
      </c>
      <c r="AT20" s="96">
        <f t="shared" si="8"/>
        <v>4519</v>
      </c>
      <c r="AU20" s="97">
        <f t="shared" si="1"/>
        <v>22595</v>
      </c>
      <c r="AV20" s="98">
        <f t="shared" si="2"/>
        <v>0</v>
      </c>
      <c r="AW20" s="99">
        <f t="shared" si="3"/>
        <v>0</v>
      </c>
      <c r="AX20" s="100">
        <f t="shared" si="4"/>
        <v>1</v>
      </c>
      <c r="AY20" s="114" t="s">
        <v>79</v>
      </c>
      <c r="AZ20">
        <f>_xlfn.XLOOKUP(D20,Raw_Data!A:A,Raw_Data!B:B)</f>
        <v>511</v>
      </c>
      <c r="BA20" s="102">
        <f t="shared" si="5"/>
        <v>3.3923434388138971</v>
      </c>
      <c r="BB20" s="103">
        <f t="shared" si="7"/>
        <v>10</v>
      </c>
      <c r="BC20" s="104" t="str">
        <f t="shared" si="6"/>
        <v>P1 – Critical</v>
      </c>
    </row>
    <row r="21" spans="1:56" ht="13">
      <c r="A21" s="105">
        <v>19</v>
      </c>
      <c r="B21" s="123" t="s">
        <v>75</v>
      </c>
      <c r="C21" s="123" t="s">
        <v>46</v>
      </c>
      <c r="D21" s="107" t="s">
        <v>82</v>
      </c>
      <c r="E21" s="108" t="s">
        <v>83</v>
      </c>
      <c r="F21" s="109">
        <v>1</v>
      </c>
      <c r="G21" s="110">
        <f>IFERROR(_xlfn.XLOOKUP(D21,Projection_!A:A,Projection_!K:K),"")</f>
        <v>2809</v>
      </c>
      <c r="H21" s="111">
        <f>IFERROR(_xlfn.XLOOKUP(D21,Projection_!A:A,Projection_!L:L),"")</f>
        <v>0</v>
      </c>
      <c r="I21" s="111">
        <f>IFERROR(_xlfn.XLOOKUP(D21,Projection_!A:A,Projection_!M:M),"")</f>
        <v>0</v>
      </c>
      <c r="J21" s="111">
        <f>IFERROR(_xlfn.XLOOKUP(D21,Projection_!A:A,Projection_!N:N),"")</f>
        <v>0</v>
      </c>
      <c r="K21" s="111">
        <f>IFERROR(_xlfn.XLOOKUP(D21,Projection_!A:A,Projection_!O:O),"")</f>
        <v>0</v>
      </c>
      <c r="L21" s="111">
        <f>IFERROR(_xlfn.XLOOKUP(D21,Projection_!A:A,Projection_!P:P),"")</f>
        <v>0</v>
      </c>
      <c r="M21" s="111">
        <f>IFERROR(_xlfn.XLOOKUP(D21,Projection_!A:A,Projection_!Q:Q),"")</f>
        <v>0</v>
      </c>
      <c r="N21" s="112">
        <f>IFERROR(_xlfn.XLOOKUP(D21,Projection_!A:A,Projection_!R:R),"")</f>
        <v>0</v>
      </c>
      <c r="O21" s="113">
        <f>IFERROR(_xlfn.XLOOKUP(D21,Projection_!A:A,Projection_!T:T),"")</f>
        <v>2809</v>
      </c>
      <c r="P21" s="91">
        <f>IFERROR(_xlfn.XLOOKUP($D21,Domestic!$C:$C,Domestic!O:O),0)+IFERROR(_xlfn.XLOOKUP($D21,ROW_Manjari!$C:$C,ROW_Manjari!O:O),0)+IFERROR(_xlfn.XLOOKUP($D21,USA_Sea!$C:$C,USA_Sea!O:O),0)+IFERROR(_xlfn.XLOOKUP($D21,USA_Air!$C:$C,USA_Air!O:O),0)+IFERROR(_xlfn.XLOOKUP($D21,USA_Amazon_Air!$C:$C,USA_Amazon_Air!O:O),0)+IFERROR(_xlfn.XLOOKUP($D21,UK_Order!$C:$C,UK_Order!O:O),0)+IFERROR(_xlfn.XLOOKUP($D21,MENA_Order!$C:$C,MENA_Order!O:O),0)+IFERROR(_xlfn.XLOOKUP($D21,Amazon_USA_Sea!$C:$C,Amazon_USA_Sea!H:H),0)</f>
        <v>107</v>
      </c>
      <c r="Q21" s="91">
        <f>IFERROR(_xlfn.XLOOKUP($D21,Domestic!$C:$C,Domestic!P:P),0)+IFERROR(_xlfn.XLOOKUP($D21,ROW_Manjari!$C:$C,ROW_Manjari!P:P),0)+IFERROR(_xlfn.XLOOKUP($D21,USA_Sea!$C:$C,USA_Sea!P:P),0)+IFERROR(_xlfn.XLOOKUP($D21,USA_Air!$C:$C,USA_Air!P:P),0)+IFERROR(_xlfn.XLOOKUP($D21,USA_Amazon_Air!$C:$C,USA_Amazon_Air!P:P),0)+IFERROR(_xlfn.XLOOKUP($D21,UK_Order!$C:$C,UK_Order!P:P),0)+IFERROR(_xlfn.XLOOKUP($D21,MENA_Order!$C:$C,MENA_Order!P:P),0)+IFERROR(_xlfn.XLOOKUP($D21,Amazon_USA_Sea!$C:$C,Amazon_USA_Sea!I:I),0)</f>
        <v>0</v>
      </c>
      <c r="R21" s="91">
        <f>IFERROR(_xlfn.XLOOKUP($D21,Domestic!$C:$C,Domestic!Q:Q),0)+IFERROR(_xlfn.XLOOKUP($D21,ROW_Manjari!$C:$C,ROW_Manjari!Q:Q),0)+IFERROR(_xlfn.XLOOKUP($D21,USA_Sea!$C:$C,USA_Sea!Q:Q),0)+IFERROR(_xlfn.XLOOKUP($D21,USA_Air!$C:$C,USA_Air!Q:Q),0)+IFERROR(_xlfn.XLOOKUP($D21,USA_Amazon_Air!$C:$C,USA_Amazon_Air!Q:Q),0)+IFERROR(_xlfn.XLOOKUP($D21,UK_Order!$C:$C,UK_Order!Q:Q),0)+IFERROR(_xlfn.XLOOKUP($D21,MENA_Order!$C:$C,MENA_Order!Q:Q),0)+IFERROR(_xlfn.XLOOKUP($D21,Amazon_USA_Sea!$C:$C,Amazon_USA_Sea!J:J),0)</f>
        <v>0</v>
      </c>
      <c r="S21" s="91">
        <f>IFERROR(_xlfn.XLOOKUP($D21,Domestic!$C:$C,Domestic!R:R),0)+IFERROR(_xlfn.XLOOKUP($D21,ROW_Manjari!$C:$C,ROW_Manjari!R:R),0)+IFERROR(_xlfn.XLOOKUP($D21,USA_Sea!$C:$C,USA_Sea!R:R),0)+IFERROR(_xlfn.XLOOKUP($D21,USA_Air!$C:$C,USA_Air!R:R),0)+IFERROR(_xlfn.XLOOKUP($D21,USA_Amazon_Air!$C:$C,USA_Amazon_Air!R:R),0)+IFERROR(_xlfn.XLOOKUP($D21,UK_Order!$C:$C,UK_Order!R:R),0)+IFERROR(_xlfn.XLOOKUP($D21,MENA_Order!$C:$C,MENA_Order!R:R),0)+IFERROR(_xlfn.XLOOKUP($D21,Amazon_USA_Sea!$C:$C,Amazon_USA_Sea!K:K),0)</f>
        <v>0</v>
      </c>
      <c r="T21" s="91">
        <f>IFERROR(_xlfn.XLOOKUP($D21,Domestic!$C:$C,Domestic!S:S),0)+IFERROR(_xlfn.XLOOKUP($D21,ROW_Manjari!$C:$C,ROW_Manjari!S:S),0)+IFERROR(_xlfn.XLOOKUP($D21,USA_Sea!$C:$C,USA_Sea!S:S),0)+IFERROR(_xlfn.XLOOKUP($D21,USA_Air!$C:$C,USA_Air!S:S),0)+IFERROR(_xlfn.XLOOKUP($D21,USA_Amazon_Air!$C:$C,USA_Amazon_Air!S:S),0)+IFERROR(_xlfn.XLOOKUP($D21,UK_Order!$C:$C,UK_Order!S:S),0)+IFERROR(_xlfn.XLOOKUP($D21,MENA_Order!$C:$C,MENA_Order!S:S),0)+IFERROR(_xlfn.XLOOKUP($D21,Amazon_USA_Sea!$C:$C,Amazon_USA_Sea!L:L),0)</f>
        <v>0</v>
      </c>
      <c r="U21" s="91">
        <f>IFERROR(_xlfn.XLOOKUP($D21,Domestic!$C:$C,Domestic!T:T),0)+IFERROR(_xlfn.XLOOKUP($D21,ROW_Manjari!$C:$C,ROW_Manjari!T:T),0)+IFERROR(_xlfn.XLOOKUP($D21,USA_Sea!$C:$C,USA_Sea!T:T),0)+IFERROR(_xlfn.XLOOKUP($D21,USA_Air!$C:$C,USA_Air!T:T),0)+IFERROR(_xlfn.XLOOKUP($D21,USA_Amazon_Air!$C:$C,USA_Amazon_Air!T:T),0)+IFERROR(_xlfn.XLOOKUP($D21,UK_Order!$C:$C,UK_Order!T:T),0)+IFERROR(_xlfn.XLOOKUP($D21,MENA_Order!$C:$C,MENA_Order!T:T),0)+IFERROR(_xlfn.XLOOKUP($D21,Amazon_USA_Sea!$C:$C,Amazon_USA_Sea!M:M),0)</f>
        <v>0</v>
      </c>
      <c r="V21" s="91">
        <f>IFERROR(_xlfn.XLOOKUP($D21,Domestic!$C:$C,Domestic!U:U),0)+IFERROR(_xlfn.XLOOKUP($D21,ROW_Manjari!$C:$C,ROW_Manjari!U:U),0)+IFERROR(_xlfn.XLOOKUP($D21,USA_Sea!$C:$C,USA_Sea!U:U),0)+IFERROR(_xlfn.XLOOKUP($D21,USA_Air!$C:$C,USA_Air!U:U),0)+IFERROR(_xlfn.XLOOKUP($D21,USA_Amazon_Air!$C:$C,USA_Amazon_Air!U:U),0)+IFERROR(_xlfn.XLOOKUP($D21,UK_Order!$C:$C,UK_Order!U:U),0)+IFERROR(_xlfn.XLOOKUP($D21,MENA_Order!$C:$C,MENA_Order!U:U),0)+IFERROR(_xlfn.XLOOKUP($D21,Amazon_USA_Sea!$C:$C,Amazon_USA_Sea!N:N),0)</f>
        <v>0</v>
      </c>
      <c r="W21" s="92">
        <f>IFERROR(_xlfn.XLOOKUP($D21,Domestic!$C:$C,Domestic!Y:Y),0)+IFERROR(_xlfn.XLOOKUP($D21,ROW_Manjari!$C:$C,ROW_Manjari!Y:Y),0)+IFERROR(_xlfn.XLOOKUP($D21,USA_Sea!$C:$C,USA_Sea!Y:Y),0)+IFERROR(_xlfn.XLOOKUP($D21,USA_Air!$C:$C,USA_Air!Y:Y),0)+IFERROR(_xlfn.XLOOKUP($D21,USA_Amazon_Air!$C:$C,USA_Amazon_Air!Y:Y),0)+IFERROR(_xlfn.XLOOKUP($D21,UK_Order!$C:$C,UK_Order!Y:Y),0)+IFERROR(_xlfn.XLOOKUP($D21,MENA_Order!$C:$C,MENA_Order!Y:Y),0)+IFERROR(_xlfn.XLOOKUP($D21,Amazon_USA_Sea!$C:$C,Amazon_USA_Sea!R:R),0)</f>
        <v>0</v>
      </c>
      <c r="X21" s="92">
        <f>IFERROR(_xlfn.XLOOKUP($D21,Domestic!$C:$C,Domestic!Z:Z),0)+IFERROR(_xlfn.XLOOKUP($D21,ROW_Manjari!$C:$C,ROW_Manjari!Z:Z),0)+IFERROR(_xlfn.XLOOKUP($D21,USA_Sea!$C:$C,USA_Sea!Z:Z),0)+IFERROR(_xlfn.XLOOKUP($D21,USA_Air!$C:$C,USA_Air!Z:Z),0)+IFERROR(_xlfn.XLOOKUP($D21,USA_Amazon_Air!$C:$C,USA_Amazon_Air!Z:Z),0)+IFERROR(_xlfn.XLOOKUP($D21,UK_Order!$C:$C,UK_Order!Z:Z),0)+IFERROR(_xlfn.XLOOKUP($D21,MENA_Order!$C:$C,MENA_Order!Z:Z),0)+IFERROR(_xlfn.XLOOKUP($D21,Amazon_USA_Sea!$C:$C,Amazon_USA_Sea!S:S),0)</f>
        <v>0</v>
      </c>
      <c r="Y21" s="92">
        <f>IFERROR(_xlfn.XLOOKUP($D21,Domestic!$C:$C,Domestic!AA:AA),0)+IFERROR(_xlfn.XLOOKUP($D21,ROW_Manjari!$C:$C,ROW_Manjari!AA:AA),0)+IFERROR(_xlfn.XLOOKUP($D21,USA_Sea!$C:$C,USA_Sea!AA:AA),0)+IFERROR(_xlfn.XLOOKUP($D21,USA_Air!$C:$C,USA_Air!AA:AA),0)+IFERROR(_xlfn.XLOOKUP($D21,USA_Amazon_Air!$C:$C,USA_Amazon_Air!AA:AA),0)+IFERROR(_xlfn.XLOOKUP($D21,UK_Order!$C:$C,UK_Order!AA:AA),0)+IFERROR(_xlfn.XLOOKUP($D21,MENA_Order!$C:$C,MENA_Order!AA:AA),0)+IFERROR(_xlfn.XLOOKUP($D21,Amazon_USA_Sea!$C:$C,Amazon_USA_Sea!T:T),0)</f>
        <v>0</v>
      </c>
      <c r="Z21" s="92">
        <f>IFERROR(_xlfn.XLOOKUP($D21,Domestic!$C:$C,Domestic!AB:AB),0)+IFERROR(_xlfn.XLOOKUP($D21,ROW_Manjari!$C:$C,ROW_Manjari!AB:AB),0)+IFERROR(_xlfn.XLOOKUP($D21,USA_Sea!$C:$C,USA_Sea!AB:AB),0)+IFERROR(_xlfn.XLOOKUP($D21,USA_Air!$C:$C,USA_Air!AB:AB),0)+IFERROR(_xlfn.XLOOKUP($D21,USA_Amazon_Air!$C:$C,USA_Amazon_Air!AB:AB),0)+IFERROR(_xlfn.XLOOKUP($D21,UK_Order!$C:$C,UK_Order!AB:AB),0)+IFERROR(_xlfn.XLOOKUP($D21,MENA_Order!$C:$C,MENA_Order!AB:AB),0)+IFERROR(_xlfn.XLOOKUP($D21,Amazon_USA_Sea!$C:$C,Amazon_USA_Sea!U:U),0)</f>
        <v>1584</v>
      </c>
      <c r="AA21" s="92">
        <f>IFERROR(_xlfn.XLOOKUP($D21,Domestic!$C:$C,Domestic!AC:AC),0)+IFERROR(_xlfn.XLOOKUP($D21,ROW_Manjari!$C:$C,ROW_Manjari!AC:AC),0)+IFERROR(_xlfn.XLOOKUP($D21,USA_Sea!$C:$C,USA_Sea!AC:AC),0)+IFERROR(_xlfn.XLOOKUP($D21,USA_Air!$C:$C,USA_Air!AC:AC),0)+IFERROR(_xlfn.XLOOKUP($D21,USA_Amazon_Air!$C:$C,USA_Amazon_Air!AC:AC),0)+IFERROR(_xlfn.XLOOKUP($D21,UK_Order!$C:$C,UK_Order!AC:AC),0)+IFERROR(_xlfn.XLOOKUP($D21,MENA_Order!$C:$C,MENA_Order!AC:AC),0)+IFERROR(_xlfn.XLOOKUP($D21,Amazon_USA_Sea!$C:$C,Amazon_USA_Sea!V:V),0)</f>
        <v>635</v>
      </c>
      <c r="AB21" s="92">
        <f>IFERROR(_xlfn.XLOOKUP($D21,Domestic!$C:$C,Domestic!AD:AD),0)+IFERROR(_xlfn.XLOOKUP($D21,ROW_Manjari!$C:$C,ROW_Manjari!AD:AD),0)+IFERROR(_xlfn.XLOOKUP($D21,USA_Sea!$C:$C,USA_Sea!AD:AD),0)+IFERROR(_xlfn.XLOOKUP($D21,USA_Air!$C:$C,USA_Air!AD:AD),0)+IFERROR(_xlfn.XLOOKUP($D21,USA_Amazon_Air!$C:$C,USA_Amazon_Air!AD:AD),0)+IFERROR(_xlfn.XLOOKUP($D21,UK_Order!$C:$C,UK_Order!AD:AD),0)+IFERROR(_xlfn.XLOOKUP($D21,MENA_Order!$C:$C,MENA_Order!AD:AD),0)+IFERROR(_xlfn.XLOOKUP($D21,Amazon_USA_Sea!$C:$C,Amazon_USA_Sea!W:W),0)</f>
        <v>0</v>
      </c>
      <c r="AC21" s="92">
        <f>IFERROR(_xlfn.XLOOKUP($D21,Domestic!$C:$C,Domestic!AE:AE),0)+IFERROR(_xlfn.XLOOKUP($D21,ROW_Manjari!$C:$C,ROW_Manjari!AE:AE),0)+IFERROR(_xlfn.XLOOKUP($D21,USA_Sea!$C:$C,USA_Sea!AE:AE),0)+IFERROR(_xlfn.XLOOKUP($D21,USA_Air!$C:$C,USA_Air!AE:AE),0)+IFERROR(_xlfn.XLOOKUP($D21,USA_Amazon_Air!$C:$C,USA_Amazon_Air!AE:AE),0)+IFERROR(_xlfn.XLOOKUP($D21,UK_Order!$C:$C,UK_Order!AE:AE),0)+IFERROR(_xlfn.XLOOKUP($D21,MENA_Order!$C:$C,MENA_Order!AE:AE),0)+IFERROR(_xlfn.XLOOKUP($D21,Amazon_USA_Sea!$C:$C,Amazon_USA_Sea!X:X),0)</f>
        <v>0</v>
      </c>
      <c r="AD21" s="93">
        <f>IFERROR(_xlfn.XLOOKUP($D21,Domestic!$C:$C,Domestic!AI:AI),0)+IFERROR(_xlfn.XLOOKUP($D21,ROW_Manjari!$C:$C,ROW_Manjari!AI:AI),0)+IFERROR(_xlfn.XLOOKUP($D21,USA_Sea!$C:$C,USA_Sea!AI:AI),0)+IFERROR(_xlfn.XLOOKUP($D21,USA_Air!$C:$C,USA_Air!AI:AI),0)+IFERROR(_xlfn.XLOOKUP($D21,USA_Amazon_Air!$C:$C,USA_Amazon_Air!AI:AI),0)+IFERROR(_xlfn.XLOOKUP($D21,UK_Order!$C:$C,UK_Order!AI:AI),0)+IFERROR(_xlfn.XLOOKUP($D21,MENA_Order!$C:$C,MENA_Order!AI:AI),0)+IFERROR(_xlfn.XLOOKUP($D21,Amazon_USA_Sea!$C:$C,Amazon_USA_Sea!AB:AB),0)</f>
        <v>0</v>
      </c>
      <c r="AE21" s="93">
        <f>IFERROR(_xlfn.XLOOKUP($D21,Domestic!$C:$C,Domestic!AJ:AJ),0)+IFERROR(_xlfn.XLOOKUP($D21,ROW_Manjari!$C:$C,ROW_Manjari!AJ:AJ),0)+IFERROR(_xlfn.XLOOKUP($D21,USA_Sea!$C:$C,USA_Sea!AJ:AJ),0)+IFERROR(_xlfn.XLOOKUP($D21,USA_Air!$C:$C,USA_Air!AJ:AJ),0)+IFERROR(_xlfn.XLOOKUP($D21,USA_Amazon_Air!$C:$C,USA_Amazon_Air!AJ:AJ),0)+IFERROR(_xlfn.XLOOKUP($D21,UK_Order!$C:$C,UK_Order!AJ:AJ),0)+IFERROR(_xlfn.XLOOKUP($D21,MENA_Order!$C:$C,MENA_Order!AJ:AJ),0)+IFERROR(_xlfn.XLOOKUP($D21,Amazon_USA_Sea!$C:$C,Amazon_USA_Sea!AC:AC),0)</f>
        <v>0</v>
      </c>
      <c r="AF21" s="93">
        <f>IFERROR(_xlfn.XLOOKUP($D21,Domestic!$C:$C,Domestic!AK:AK),0)+IFERROR(_xlfn.XLOOKUP($D21,ROW_Manjari!$C:$C,ROW_Manjari!AK:AK),0)+IFERROR(_xlfn.XLOOKUP($D21,USA_Sea!$C:$C,USA_Sea!AK:AK),0)+IFERROR(_xlfn.XLOOKUP($D21,USA_Air!$C:$C,USA_Air!AK:AK),0)+IFERROR(_xlfn.XLOOKUP($D21,USA_Amazon_Air!$C:$C,USA_Amazon_Air!AK:AK),0)+IFERROR(_xlfn.XLOOKUP($D21,UK_Order!$C:$C,UK_Order!AK:AK),0)+IFERROR(_xlfn.XLOOKUP($D21,MENA_Order!$C:$C,MENA_Order!AK:AK),0)+IFERROR(_xlfn.XLOOKUP($D21,Amazon_USA_Sea!$C:$C,Amazon_USA_Sea!AD:AD),0)</f>
        <v>0</v>
      </c>
      <c r="AG21" s="93">
        <f>IFERROR(_xlfn.XLOOKUP($D21,Domestic!$C:$C,Domestic!AL:AL),0)+IFERROR(_xlfn.XLOOKUP($D21,ROW_Manjari!$C:$C,ROW_Manjari!AL:AL),0)+IFERROR(_xlfn.XLOOKUP($D21,USA_Sea!$C:$C,USA_Sea!AL:AL),0)+IFERROR(_xlfn.XLOOKUP($D21,USA_Air!$C:$C,USA_Air!AL:AL),0)+IFERROR(_xlfn.XLOOKUP($D21,USA_Amazon_Air!$C:$C,USA_Amazon_Air!AL:AL),0)+IFERROR(_xlfn.XLOOKUP($D21,UK_Order!$C:$C,UK_Order!AL:AL),0)+IFERROR(_xlfn.XLOOKUP($D21,MENA_Order!$C:$C,MENA_Order!AL:AL),0)+IFERROR(_xlfn.XLOOKUP($D21,Amazon_USA_Sea!$C:$C,Amazon_USA_Sea!AE:AE),0)</f>
        <v>0</v>
      </c>
      <c r="AH21" s="93">
        <f>IFERROR(_xlfn.XLOOKUP($D21,Domestic!$C:$C,Domestic!AM:AM),0)+IFERROR(_xlfn.XLOOKUP($D21,ROW_Manjari!$C:$C,ROW_Manjari!AM:AM),0)+IFERROR(_xlfn.XLOOKUP($D21,USA_Sea!$C:$C,USA_Sea!AM:AM),0)+IFERROR(_xlfn.XLOOKUP($D21,USA_Air!$C:$C,USA_Air!AM:AM),0)+IFERROR(_xlfn.XLOOKUP($D21,USA_Amazon_Air!$C:$C,USA_Amazon_Air!AM:AM),0)+IFERROR(_xlfn.XLOOKUP($D21,UK_Order!$C:$C,UK_Order!AM:AM),0)+IFERROR(_xlfn.XLOOKUP($D21,MENA_Order!$C:$C,MENA_Order!AM:AM),0)+IFERROR(_xlfn.XLOOKUP($D21,Amazon_USA_Sea!$C:$C,Amazon_USA_Sea!AF:AF),0)</f>
        <v>130</v>
      </c>
      <c r="AI21" s="93">
        <f>IFERROR(_xlfn.XLOOKUP($D21,Domestic!$C:$C,Domestic!AN:AN),0)+IFERROR(_xlfn.XLOOKUP($D21,ROW_Manjari!$C:$C,ROW_Manjari!AN:AN),0)+IFERROR(_xlfn.XLOOKUP($D21,USA_Sea!$C:$C,USA_Sea!AN:AN),0)+IFERROR(_xlfn.XLOOKUP($D21,USA_Air!$C:$C,USA_Air!AN:AN),0)+IFERROR(_xlfn.XLOOKUP($D21,USA_Amazon_Air!$C:$C,USA_Amazon_Air!AN:AN),0)+IFERROR(_xlfn.XLOOKUP($D21,UK_Order!$C:$C,UK_Order!AN:AN),0)+IFERROR(_xlfn.XLOOKUP($D21,MENA_Order!$C:$C,MENA_Order!AN:AN),0)+IFERROR(_xlfn.XLOOKUP($D21,Amazon_USA_Sea!$C:$C,Amazon_USA_Sea!AG:AG),0)</f>
        <v>130</v>
      </c>
      <c r="AJ21" s="93">
        <f>IFERROR(_xlfn.XLOOKUP($D21,Domestic!$C:$C,Domestic!AO:AO),0)+IFERROR(_xlfn.XLOOKUP($D21,ROW_Manjari!$C:$C,ROW_Manjari!AO:AO),0)+IFERROR(_xlfn.XLOOKUP($D21,USA_Sea!$C:$C,USA_Sea!AO:AO),0)+IFERROR(_xlfn.XLOOKUP($D21,USA_Air!$C:$C,USA_Air!AO:AO),0)+IFERROR(_xlfn.XLOOKUP($D21,USA_Amazon_Air!$C:$C,USA_Amazon_Air!AO:AO),0)+IFERROR(_xlfn.XLOOKUP($D21,UK_Order!$C:$C,UK_Order!AO:AO),0)+IFERROR(_xlfn.XLOOKUP($D21,MENA_Order!$C:$C,MENA_Order!AO:AO),0)+IFERROR(_xlfn.XLOOKUP($D21,Amazon_USA_Sea!$C:$C,Amazon_USA_Sea!AH:AH),0)</f>
        <v>0</v>
      </c>
      <c r="AK21" s="94">
        <f>IFERROR(_xlfn.XLOOKUP($D21,Domestic!$C:$C,Domestic!AS:AS),0)+IFERROR(_xlfn.XLOOKUP($D21,ROW_Manjari!$C:$C,ROW_Manjari!AS:AS),0)+IFERROR(_xlfn.XLOOKUP($D21,USA_Sea!$C:$C,USA_Sea!AS:AS),0)+IFERROR(_xlfn.XLOOKUP($D21,USA_Air!$C:$C,USA_Air!AS:AS),0)+IFERROR(_xlfn.XLOOKUP($D21,USA_Amazon_Air!$C:$C,USA_Amazon_Air!AS:AS),0)+IFERROR(_xlfn.XLOOKUP($D21,UK_Order!$C:$C,UK_Order!AS:AS),0)+IFERROR(_xlfn.XLOOKUP($D21,MENA_Order!$C:$C,MENA_Order!AS:AS),0)+IFERROR(_xlfn.XLOOKUP($D21,Amazon_USA_Sea!$C:$C,Amazon_USA_Sea!AL:AL),0)</f>
        <v>0</v>
      </c>
      <c r="AL21" s="94">
        <f>IFERROR(_xlfn.XLOOKUP($D21,Domestic!$C:$C,Domestic!AT:AT),0)+IFERROR(_xlfn.XLOOKUP($D21,ROW_Manjari!$C:$C,ROW_Manjari!AT:AT),0)+IFERROR(_xlfn.XLOOKUP($D21,USA_Sea!$C:$C,USA_Sea!AT:AT),0)+IFERROR(_xlfn.XLOOKUP($D21,USA_Air!$C:$C,USA_Air!AT:AT),0)+IFERROR(_xlfn.XLOOKUP($D21,USA_Amazon_Air!$C:$C,USA_Amazon_Air!AT:AT),0)+IFERROR(_xlfn.XLOOKUP($D21,UK_Order!$C:$C,UK_Order!AT:AT),0)+IFERROR(_xlfn.XLOOKUP($D21,MENA_Order!$C:$C,MENA_Order!AT:AT),0)+IFERROR(_xlfn.XLOOKUP($D21,Amazon_USA_Sea!$C:$C,Amazon_USA_Sea!AM:AM),0)</f>
        <v>0</v>
      </c>
      <c r="AM21" s="94">
        <f>IFERROR(_xlfn.XLOOKUP($D21,Domestic!$C:$C,Domestic!AU:AU),0)+IFERROR(_xlfn.XLOOKUP($D21,ROW_Manjari!$C:$C,ROW_Manjari!AU:AU),0)+IFERROR(_xlfn.XLOOKUP($D21,USA_Sea!$C:$C,USA_Sea!AU:AU),0)+IFERROR(_xlfn.XLOOKUP($D21,USA_Air!$C:$C,USA_Air!AU:AU),0)+IFERROR(_xlfn.XLOOKUP($D21,USA_Amazon_Air!$C:$C,USA_Amazon_Air!AU:AU),0)+IFERROR(_xlfn.XLOOKUP($D21,UK_Order!$C:$C,UK_Order!AU:AU),0)+IFERROR(_xlfn.XLOOKUP($D21,MENA_Order!$C:$C,MENA_Order!AU:AU),0)+IFERROR(_xlfn.XLOOKUP($D21,Amazon_USA_Sea!$C:$C,Amazon_USA_Sea!AN:AN),0)</f>
        <v>0</v>
      </c>
      <c r="AN21" s="94">
        <f>IFERROR(_xlfn.XLOOKUP($D21,Domestic!$C:$C,Domestic!AV:AV),0)+IFERROR(_xlfn.XLOOKUP($D21,ROW_Manjari!$C:$C,ROW_Manjari!AV:AV),0)+IFERROR(_xlfn.XLOOKUP($D21,USA_Sea!$C:$C,USA_Sea!AV:AV),0)+IFERROR(_xlfn.XLOOKUP($D21,USA_Air!$C:$C,USA_Air!AV:AV),0)+IFERROR(_xlfn.XLOOKUP($D21,USA_Amazon_Air!$C:$C,USA_Amazon_Air!AV:AV),0)+IFERROR(_xlfn.XLOOKUP($D21,UK_Order!$C:$C,UK_Order!AV:AV),0)+IFERROR(_xlfn.XLOOKUP($D21,MENA_Order!$C:$C,MENA_Order!AV:AV),0)+IFERROR(_xlfn.XLOOKUP($D21,Amazon_USA_Sea!$C:$C,Amazon_USA_Sea!AO:AO),0)</f>
        <v>0</v>
      </c>
      <c r="AO21" s="94">
        <f>IFERROR(_xlfn.XLOOKUP($D21,Domestic!$C:$C,Domestic!AW:AW),0)+IFERROR(_xlfn.XLOOKUP($D21,ROW_Manjari!$C:$C,ROW_Manjari!AW:AW),0)+IFERROR(_xlfn.XLOOKUP($D21,USA_Sea!$C:$C,USA_Sea!AW:AW),0)+IFERROR(_xlfn.XLOOKUP($D21,USA_Air!$C:$C,USA_Air!AW:AW),0)+IFERROR(_xlfn.XLOOKUP($D21,USA_Amazon_Air!$C:$C,USA_Amazon_Air!AW:AW),0)+IFERROR(_xlfn.XLOOKUP($D21,UK_Order!$C:$C,UK_Order!AW:AW),0)+IFERROR(_xlfn.XLOOKUP($D21,MENA_Order!$C:$C,MENA_Order!AW:AW),0)+IFERROR(_xlfn.XLOOKUP($D21,Amazon_USA_Sea!$C:$C,Amazon_USA_Sea!AP:AP),0)</f>
        <v>0</v>
      </c>
      <c r="AP21" s="94">
        <f>IFERROR(_xlfn.XLOOKUP($D21,Domestic!$C:$C,Domestic!AX:AX),0)+IFERROR(_xlfn.XLOOKUP($D21,ROW_Manjari!$C:$C,ROW_Manjari!AX:AX),0)+IFERROR(_xlfn.XLOOKUP($D21,USA_Sea!$C:$C,USA_Sea!AX:AX),0)+IFERROR(_xlfn.XLOOKUP($D21,USA_Air!$C:$C,USA_Air!AX:AX),0)+IFERROR(_xlfn.XLOOKUP($D21,USA_Amazon_Air!$C:$C,USA_Amazon_Air!AX:AX),0)+IFERROR(_xlfn.XLOOKUP($D21,UK_Order!$C:$C,UK_Order!AX:AX),0)+IFERROR(_xlfn.XLOOKUP($D21,MENA_Order!$C:$C,MENA_Order!AX:AX),0)+IFERROR(_xlfn.XLOOKUP($D21,Amazon_USA_Sea!$C:$C,Amazon_USA_Sea!AQ:AQ),0)</f>
        <v>0</v>
      </c>
      <c r="AQ21" s="94">
        <f>IFERROR(_xlfn.XLOOKUP($D21,Domestic!$C:$C,Domestic!AY:AY),0)+IFERROR(_xlfn.XLOOKUP($D21,ROW_Manjari!$C:$C,ROW_Manjari!AY:AY),0)+IFERROR(_xlfn.XLOOKUP($D21,USA_Sea!$C:$C,USA_Sea!AY:AY),0)+IFERROR(_xlfn.XLOOKUP($D21,USA_Air!$C:$C,USA_Air!AY:AY),0)+IFERROR(_xlfn.XLOOKUP($D21,USA_Amazon_Air!$C:$C,USA_Amazon_Air!AY:AY),0)+IFERROR(_xlfn.XLOOKUP($D21,UK_Order!$C:$C,UK_Order!AY:AY),0)+IFERROR(_xlfn.XLOOKUP($D21,MENA_Order!$C:$C,MENA_Order!AY:AY),0)+IFERROR(_xlfn.XLOOKUP($D21,Amazon_USA_Sea!$C:$C,Amazon_USA_Sea!AR:AR),0)</f>
        <v>0</v>
      </c>
      <c r="AR21" s="94">
        <f>IFERROR(_xlfn.XLOOKUP($D21,Domestic!$C:$C,Domestic!AZ:AZ),0)+IFERROR(_xlfn.XLOOKUP($D21,ROW_Manjari!$C:$C,ROW_Manjari!AZ:AZ),0)+IFERROR(_xlfn.XLOOKUP($D21,USA_Sea!$C:$C,USA_Sea!AZ:AZ),0)+IFERROR(_xlfn.XLOOKUP($D21,USA_Air!$C:$C,USA_Air!AZ:AZ),0)+IFERROR(_xlfn.XLOOKUP($D21,USA_Amazon_Air!$C:$C,USA_Amazon_Air!AZ:AZ),0)+IFERROR(_xlfn.XLOOKUP($D21,UK_Order!$C:$C,UK_Order!AZ:AZ),0)+IFERROR(_xlfn.XLOOKUP($D21,MENA_Order!$C:$C,MENA_Order!AZ:AZ),0)+IFERROR(_xlfn.XLOOKUP($D21,Amazon_USA_Sea!$C:$C,Amazon_USA_Sea!AS:AS),0)</f>
        <v>0</v>
      </c>
      <c r="AS21" s="95">
        <v>0</v>
      </c>
      <c r="AT21" s="96">
        <f t="shared" si="8"/>
        <v>2586</v>
      </c>
      <c r="AU21" s="97">
        <f t="shared" si="1"/>
        <v>2586</v>
      </c>
      <c r="AV21" s="98">
        <f t="shared" si="2"/>
        <v>-223</v>
      </c>
      <c r="AW21" s="99">
        <f t="shared" si="3"/>
        <v>-223</v>
      </c>
      <c r="AX21" s="100">
        <f t="shared" si="4"/>
        <v>0.92061231755072981</v>
      </c>
      <c r="AY21" s="114" t="s">
        <v>50</v>
      </c>
      <c r="AZ21">
        <f>_xlfn.XLOOKUP(D21,Raw_Data!A:A,Raw_Data!B:B)</f>
        <v>1643</v>
      </c>
      <c r="BA21" s="102">
        <f t="shared" si="5"/>
        <v>17.547169811320753</v>
      </c>
      <c r="BB21" s="103">
        <f t="shared" si="7"/>
        <v>5</v>
      </c>
      <c r="BC21" s="104" t="str">
        <f t="shared" si="6"/>
        <v>P3 – Normal</v>
      </c>
    </row>
    <row r="22" spans="1:56" ht="13">
      <c r="A22" s="105">
        <v>20</v>
      </c>
      <c r="B22" s="123" t="s">
        <v>75</v>
      </c>
      <c r="C22" s="123" t="s">
        <v>46</v>
      </c>
      <c r="D22" s="107" t="s">
        <v>84</v>
      </c>
      <c r="E22" s="108" t="s">
        <v>85</v>
      </c>
      <c r="F22" s="109">
        <v>0.4</v>
      </c>
      <c r="G22" s="110">
        <f>IFERROR(_xlfn.XLOOKUP(D22,Projection_!A:A,Projection_!K:K),"")</f>
        <v>517</v>
      </c>
      <c r="H22" s="111">
        <f>IFERROR(_xlfn.XLOOKUP(D22,Projection_!A:A,Projection_!L:L),"")</f>
        <v>0</v>
      </c>
      <c r="I22" s="111">
        <f>IFERROR(_xlfn.XLOOKUP(D22,Projection_!A:A,Projection_!M:M),"")</f>
        <v>0</v>
      </c>
      <c r="J22" s="111">
        <f>IFERROR(_xlfn.XLOOKUP(D22,Projection_!A:A,Projection_!N:N),"")</f>
        <v>0</v>
      </c>
      <c r="K22" s="111">
        <f>IFERROR(_xlfn.XLOOKUP(D22,Projection_!A:A,Projection_!O:O),"")</f>
        <v>0</v>
      </c>
      <c r="L22" s="111">
        <f>IFERROR(_xlfn.XLOOKUP(D22,Projection_!A:A,Projection_!P:P),"")</f>
        <v>0</v>
      </c>
      <c r="M22" s="111">
        <f>IFERROR(_xlfn.XLOOKUP(D22,Projection_!A:A,Projection_!Q:Q),"")</f>
        <v>0</v>
      </c>
      <c r="N22" s="112">
        <f>IFERROR(_xlfn.XLOOKUP(D22,Projection_!A:A,Projection_!R:R),"")</f>
        <v>0</v>
      </c>
      <c r="O22" s="113">
        <f>IFERROR(_xlfn.XLOOKUP(D22,Projection_!A:A,Projection_!T:T),"")</f>
        <v>517</v>
      </c>
      <c r="P22" s="91">
        <f>IFERROR(_xlfn.XLOOKUP($D22,Domestic!$C:$C,Domestic!O:O),0)+IFERROR(_xlfn.XLOOKUP($D22,ROW_Manjari!$C:$C,ROW_Manjari!O:O),0)+IFERROR(_xlfn.XLOOKUP($D22,USA_Sea!$C:$C,USA_Sea!O:O),0)+IFERROR(_xlfn.XLOOKUP($D22,USA_Air!$C:$C,USA_Air!O:O),0)+IFERROR(_xlfn.XLOOKUP($D22,USA_Amazon_Air!$C:$C,USA_Amazon_Air!O:O),0)+IFERROR(_xlfn.XLOOKUP($D22,UK_Order!$C:$C,UK_Order!O:O),0)+IFERROR(_xlfn.XLOOKUP($D22,MENA_Order!$C:$C,MENA_Order!O:O),0)+IFERROR(_xlfn.XLOOKUP($D22,Amazon_USA_Sea!$C:$C,Amazon_USA_Sea!H:H),0)</f>
        <v>0</v>
      </c>
      <c r="Q22" s="91">
        <f>IFERROR(_xlfn.XLOOKUP($D22,Domestic!$C:$C,Domestic!P:P),0)+IFERROR(_xlfn.XLOOKUP($D22,ROW_Manjari!$C:$C,ROW_Manjari!P:P),0)+IFERROR(_xlfn.XLOOKUP($D22,USA_Sea!$C:$C,USA_Sea!P:P),0)+IFERROR(_xlfn.XLOOKUP($D22,USA_Air!$C:$C,USA_Air!P:P),0)+IFERROR(_xlfn.XLOOKUP($D22,USA_Amazon_Air!$C:$C,USA_Amazon_Air!P:P),0)+IFERROR(_xlfn.XLOOKUP($D22,UK_Order!$C:$C,UK_Order!P:P),0)+IFERROR(_xlfn.XLOOKUP($D22,MENA_Order!$C:$C,MENA_Order!P:P),0)+IFERROR(_xlfn.XLOOKUP($D22,Amazon_USA_Sea!$C:$C,Amazon_USA_Sea!I:I),0)</f>
        <v>0</v>
      </c>
      <c r="R22" s="91">
        <f>IFERROR(_xlfn.XLOOKUP($D22,Domestic!$C:$C,Domestic!Q:Q),0)+IFERROR(_xlfn.XLOOKUP($D22,ROW_Manjari!$C:$C,ROW_Manjari!Q:Q),0)+IFERROR(_xlfn.XLOOKUP($D22,USA_Sea!$C:$C,USA_Sea!Q:Q),0)+IFERROR(_xlfn.XLOOKUP($D22,USA_Air!$C:$C,USA_Air!Q:Q),0)+IFERROR(_xlfn.XLOOKUP($D22,USA_Amazon_Air!$C:$C,USA_Amazon_Air!Q:Q),0)+IFERROR(_xlfn.XLOOKUP($D22,UK_Order!$C:$C,UK_Order!Q:Q),0)+IFERROR(_xlfn.XLOOKUP($D22,MENA_Order!$C:$C,MENA_Order!Q:Q),0)+IFERROR(_xlfn.XLOOKUP($D22,Amazon_USA_Sea!$C:$C,Amazon_USA_Sea!J:J),0)</f>
        <v>0</v>
      </c>
      <c r="S22" s="91">
        <f>IFERROR(_xlfn.XLOOKUP($D22,Domestic!$C:$C,Domestic!R:R),0)+IFERROR(_xlfn.XLOOKUP($D22,ROW_Manjari!$C:$C,ROW_Manjari!R:R),0)+IFERROR(_xlfn.XLOOKUP($D22,USA_Sea!$C:$C,USA_Sea!R:R),0)+IFERROR(_xlfn.XLOOKUP($D22,USA_Air!$C:$C,USA_Air!R:R),0)+IFERROR(_xlfn.XLOOKUP($D22,USA_Amazon_Air!$C:$C,USA_Amazon_Air!R:R),0)+IFERROR(_xlfn.XLOOKUP($D22,UK_Order!$C:$C,UK_Order!R:R),0)+IFERROR(_xlfn.XLOOKUP($D22,MENA_Order!$C:$C,MENA_Order!R:R),0)+IFERROR(_xlfn.XLOOKUP($D22,Amazon_USA_Sea!$C:$C,Amazon_USA_Sea!K:K),0)</f>
        <v>0</v>
      </c>
      <c r="T22" s="91">
        <f>IFERROR(_xlfn.XLOOKUP($D22,Domestic!$C:$C,Domestic!S:S),0)+IFERROR(_xlfn.XLOOKUP($D22,ROW_Manjari!$C:$C,ROW_Manjari!S:S),0)+IFERROR(_xlfn.XLOOKUP($D22,USA_Sea!$C:$C,USA_Sea!S:S),0)+IFERROR(_xlfn.XLOOKUP($D22,USA_Air!$C:$C,USA_Air!S:S),0)+IFERROR(_xlfn.XLOOKUP($D22,USA_Amazon_Air!$C:$C,USA_Amazon_Air!S:S),0)+IFERROR(_xlfn.XLOOKUP($D22,UK_Order!$C:$C,UK_Order!S:S),0)+IFERROR(_xlfn.XLOOKUP($D22,MENA_Order!$C:$C,MENA_Order!S:S),0)+IFERROR(_xlfn.XLOOKUP($D22,Amazon_USA_Sea!$C:$C,Amazon_USA_Sea!L:L),0)</f>
        <v>0</v>
      </c>
      <c r="U22" s="91">
        <f>IFERROR(_xlfn.XLOOKUP($D22,Domestic!$C:$C,Domestic!T:T),0)+IFERROR(_xlfn.XLOOKUP($D22,ROW_Manjari!$C:$C,ROW_Manjari!T:T),0)+IFERROR(_xlfn.XLOOKUP($D22,USA_Sea!$C:$C,USA_Sea!T:T),0)+IFERROR(_xlfn.XLOOKUP($D22,USA_Air!$C:$C,USA_Air!T:T),0)+IFERROR(_xlfn.XLOOKUP($D22,USA_Amazon_Air!$C:$C,USA_Amazon_Air!T:T),0)+IFERROR(_xlfn.XLOOKUP($D22,UK_Order!$C:$C,UK_Order!T:T),0)+IFERROR(_xlfn.XLOOKUP($D22,MENA_Order!$C:$C,MENA_Order!T:T),0)+IFERROR(_xlfn.XLOOKUP($D22,Amazon_USA_Sea!$C:$C,Amazon_USA_Sea!M:M),0)</f>
        <v>40</v>
      </c>
      <c r="V22" s="91">
        <f>IFERROR(_xlfn.XLOOKUP($D22,Domestic!$C:$C,Domestic!U:U),0)+IFERROR(_xlfn.XLOOKUP($D22,ROW_Manjari!$C:$C,ROW_Manjari!U:U),0)+IFERROR(_xlfn.XLOOKUP($D22,USA_Sea!$C:$C,USA_Sea!U:U),0)+IFERROR(_xlfn.XLOOKUP($D22,USA_Air!$C:$C,USA_Air!U:U),0)+IFERROR(_xlfn.XLOOKUP($D22,USA_Amazon_Air!$C:$C,USA_Amazon_Air!U:U),0)+IFERROR(_xlfn.XLOOKUP($D22,UK_Order!$C:$C,UK_Order!U:U),0)+IFERROR(_xlfn.XLOOKUP($D22,MENA_Order!$C:$C,MENA_Order!U:U),0)+IFERROR(_xlfn.XLOOKUP($D22,Amazon_USA_Sea!$C:$C,Amazon_USA_Sea!N:N),0)</f>
        <v>0</v>
      </c>
      <c r="W22" s="92">
        <f>IFERROR(_xlfn.XLOOKUP($D22,Domestic!$C:$C,Domestic!Y:Y),0)+IFERROR(_xlfn.XLOOKUP($D22,ROW_Manjari!$C:$C,ROW_Manjari!Y:Y),0)+IFERROR(_xlfn.XLOOKUP($D22,USA_Sea!$C:$C,USA_Sea!Y:Y),0)+IFERROR(_xlfn.XLOOKUP($D22,USA_Air!$C:$C,USA_Air!Y:Y),0)+IFERROR(_xlfn.XLOOKUP($D22,USA_Amazon_Air!$C:$C,USA_Amazon_Air!Y:Y),0)+IFERROR(_xlfn.XLOOKUP($D22,UK_Order!$C:$C,UK_Order!Y:Y),0)+IFERROR(_xlfn.XLOOKUP($D22,MENA_Order!$C:$C,MENA_Order!Y:Y),0)+IFERROR(_xlfn.XLOOKUP($D22,Amazon_USA_Sea!$C:$C,Amazon_USA_Sea!R:R),0)</f>
        <v>200</v>
      </c>
      <c r="X22" s="92">
        <f>IFERROR(_xlfn.XLOOKUP($D22,Domestic!$C:$C,Domestic!Z:Z),0)+IFERROR(_xlfn.XLOOKUP($D22,ROW_Manjari!$C:$C,ROW_Manjari!Z:Z),0)+IFERROR(_xlfn.XLOOKUP($D22,USA_Sea!$C:$C,USA_Sea!Z:Z),0)+IFERROR(_xlfn.XLOOKUP($D22,USA_Air!$C:$C,USA_Air!Z:Z),0)+IFERROR(_xlfn.XLOOKUP($D22,USA_Amazon_Air!$C:$C,USA_Amazon_Air!Z:Z),0)+IFERROR(_xlfn.XLOOKUP($D22,UK_Order!$C:$C,UK_Order!Z:Z),0)+IFERROR(_xlfn.XLOOKUP($D22,MENA_Order!$C:$C,MENA_Order!Z:Z),0)+IFERROR(_xlfn.XLOOKUP($D22,Amazon_USA_Sea!$C:$C,Amazon_USA_Sea!S:S),0)</f>
        <v>0</v>
      </c>
      <c r="Y22" s="92">
        <f>IFERROR(_xlfn.XLOOKUP($D22,Domestic!$C:$C,Domestic!AA:AA),0)+IFERROR(_xlfn.XLOOKUP($D22,ROW_Manjari!$C:$C,ROW_Manjari!AA:AA),0)+IFERROR(_xlfn.XLOOKUP($D22,USA_Sea!$C:$C,USA_Sea!AA:AA),0)+IFERROR(_xlfn.XLOOKUP($D22,USA_Air!$C:$C,USA_Air!AA:AA),0)+IFERROR(_xlfn.XLOOKUP($D22,USA_Amazon_Air!$C:$C,USA_Amazon_Air!AA:AA),0)+IFERROR(_xlfn.XLOOKUP($D22,UK_Order!$C:$C,UK_Order!AA:AA),0)+IFERROR(_xlfn.XLOOKUP($D22,MENA_Order!$C:$C,MENA_Order!AA:AA),0)+IFERROR(_xlfn.XLOOKUP($D22,Amazon_USA_Sea!$C:$C,Amazon_USA_Sea!T:T),0)</f>
        <v>0</v>
      </c>
      <c r="Z22" s="92">
        <f>IFERROR(_xlfn.XLOOKUP($D22,Domestic!$C:$C,Domestic!AB:AB),0)+IFERROR(_xlfn.XLOOKUP($D22,ROW_Manjari!$C:$C,ROW_Manjari!AB:AB),0)+IFERROR(_xlfn.XLOOKUP($D22,USA_Sea!$C:$C,USA_Sea!AB:AB),0)+IFERROR(_xlfn.XLOOKUP($D22,USA_Air!$C:$C,USA_Air!AB:AB),0)+IFERROR(_xlfn.XLOOKUP($D22,USA_Amazon_Air!$C:$C,USA_Amazon_Air!AB:AB),0)+IFERROR(_xlfn.XLOOKUP($D22,UK_Order!$C:$C,UK_Order!AB:AB),0)+IFERROR(_xlfn.XLOOKUP($D22,MENA_Order!$C:$C,MENA_Order!AB:AB),0)+IFERROR(_xlfn.XLOOKUP($D22,Amazon_USA_Sea!$C:$C,Amazon_USA_Sea!U:U),0)</f>
        <v>0</v>
      </c>
      <c r="AA22" s="92">
        <f>IFERROR(_xlfn.XLOOKUP($D22,Domestic!$C:$C,Domestic!AC:AC),0)+IFERROR(_xlfn.XLOOKUP($D22,ROW_Manjari!$C:$C,ROW_Manjari!AC:AC),0)+IFERROR(_xlfn.XLOOKUP($D22,USA_Sea!$C:$C,USA_Sea!AC:AC),0)+IFERROR(_xlfn.XLOOKUP($D22,USA_Air!$C:$C,USA_Air!AC:AC),0)+IFERROR(_xlfn.XLOOKUP($D22,USA_Amazon_Air!$C:$C,USA_Amazon_Air!AC:AC),0)+IFERROR(_xlfn.XLOOKUP($D22,UK_Order!$C:$C,UK_Order!AC:AC),0)+IFERROR(_xlfn.XLOOKUP($D22,MENA_Order!$C:$C,MENA_Order!AC:AC),0)+IFERROR(_xlfn.XLOOKUP($D22,Amazon_USA_Sea!$C:$C,Amazon_USA_Sea!V:V),0)</f>
        <v>0</v>
      </c>
      <c r="AB22" s="92">
        <f>IFERROR(_xlfn.XLOOKUP($D22,Domestic!$C:$C,Domestic!AD:AD),0)+IFERROR(_xlfn.XLOOKUP($D22,ROW_Manjari!$C:$C,ROW_Manjari!AD:AD),0)+IFERROR(_xlfn.XLOOKUP($D22,USA_Sea!$C:$C,USA_Sea!AD:AD),0)+IFERROR(_xlfn.XLOOKUP($D22,USA_Air!$C:$C,USA_Air!AD:AD),0)+IFERROR(_xlfn.XLOOKUP($D22,USA_Amazon_Air!$C:$C,USA_Amazon_Air!AD:AD),0)+IFERROR(_xlfn.XLOOKUP($D22,UK_Order!$C:$C,UK_Order!AD:AD),0)+IFERROR(_xlfn.XLOOKUP($D22,MENA_Order!$C:$C,MENA_Order!AD:AD),0)+IFERROR(_xlfn.XLOOKUP($D22,Amazon_USA_Sea!$C:$C,Amazon_USA_Sea!W:W),0)</f>
        <v>0</v>
      </c>
      <c r="AC22" s="92">
        <f>IFERROR(_xlfn.XLOOKUP($D22,Domestic!$C:$C,Domestic!AE:AE),0)+IFERROR(_xlfn.XLOOKUP($D22,ROW_Manjari!$C:$C,ROW_Manjari!AE:AE),0)+IFERROR(_xlfn.XLOOKUP($D22,USA_Sea!$C:$C,USA_Sea!AE:AE),0)+IFERROR(_xlfn.XLOOKUP($D22,USA_Air!$C:$C,USA_Air!AE:AE),0)+IFERROR(_xlfn.XLOOKUP($D22,USA_Amazon_Air!$C:$C,USA_Amazon_Air!AE:AE),0)+IFERROR(_xlfn.XLOOKUP($D22,UK_Order!$C:$C,UK_Order!AE:AE),0)+IFERROR(_xlfn.XLOOKUP($D22,MENA_Order!$C:$C,MENA_Order!AE:AE),0)+IFERROR(_xlfn.XLOOKUP($D22,Amazon_USA_Sea!$C:$C,Amazon_USA_Sea!X:X),0)</f>
        <v>0</v>
      </c>
      <c r="AD22" s="93">
        <f>IFERROR(_xlfn.XLOOKUP($D22,Domestic!$C:$C,Domestic!AI:AI),0)+IFERROR(_xlfn.XLOOKUP($D22,ROW_Manjari!$C:$C,ROW_Manjari!AI:AI),0)+IFERROR(_xlfn.XLOOKUP($D22,USA_Sea!$C:$C,USA_Sea!AI:AI),0)+IFERROR(_xlfn.XLOOKUP($D22,USA_Air!$C:$C,USA_Air!AI:AI),0)+IFERROR(_xlfn.XLOOKUP($D22,USA_Amazon_Air!$C:$C,USA_Amazon_Air!AI:AI),0)+IFERROR(_xlfn.XLOOKUP($D22,UK_Order!$C:$C,UK_Order!AI:AI),0)+IFERROR(_xlfn.XLOOKUP($D22,MENA_Order!$C:$C,MENA_Order!AI:AI),0)+IFERROR(_xlfn.XLOOKUP($D22,Amazon_USA_Sea!$C:$C,Amazon_USA_Sea!AB:AB),0)</f>
        <v>329</v>
      </c>
      <c r="AE22" s="93">
        <f>IFERROR(_xlfn.XLOOKUP($D22,Domestic!$C:$C,Domestic!AJ:AJ),0)+IFERROR(_xlfn.XLOOKUP($D22,ROW_Manjari!$C:$C,ROW_Manjari!AJ:AJ),0)+IFERROR(_xlfn.XLOOKUP($D22,USA_Sea!$C:$C,USA_Sea!AJ:AJ),0)+IFERROR(_xlfn.XLOOKUP($D22,USA_Air!$C:$C,USA_Air!AJ:AJ),0)+IFERROR(_xlfn.XLOOKUP($D22,USA_Amazon_Air!$C:$C,USA_Amazon_Air!AJ:AJ),0)+IFERROR(_xlfn.XLOOKUP($D22,UK_Order!$C:$C,UK_Order!AJ:AJ),0)+IFERROR(_xlfn.XLOOKUP($D22,MENA_Order!$C:$C,MENA_Order!AJ:AJ),0)+IFERROR(_xlfn.XLOOKUP($D22,Amazon_USA_Sea!$C:$C,Amazon_USA_Sea!AC:AC),0)</f>
        <v>210</v>
      </c>
      <c r="AF22" s="93">
        <f>IFERROR(_xlfn.XLOOKUP($D22,Domestic!$C:$C,Domestic!AK:AK),0)+IFERROR(_xlfn.XLOOKUP($D22,ROW_Manjari!$C:$C,ROW_Manjari!AK:AK),0)+IFERROR(_xlfn.XLOOKUP($D22,USA_Sea!$C:$C,USA_Sea!AK:AK),0)+IFERROR(_xlfn.XLOOKUP($D22,USA_Air!$C:$C,USA_Air!AK:AK),0)+IFERROR(_xlfn.XLOOKUP($D22,USA_Amazon_Air!$C:$C,USA_Amazon_Air!AK:AK),0)+IFERROR(_xlfn.XLOOKUP($D22,UK_Order!$C:$C,UK_Order!AK:AK),0)+IFERROR(_xlfn.XLOOKUP($D22,MENA_Order!$C:$C,MENA_Order!AK:AK),0)+IFERROR(_xlfn.XLOOKUP($D22,Amazon_USA_Sea!$C:$C,Amazon_USA_Sea!AD:AD),0)</f>
        <v>0</v>
      </c>
      <c r="AG22" s="93">
        <f>IFERROR(_xlfn.XLOOKUP($D22,Domestic!$C:$C,Domestic!AL:AL),0)+IFERROR(_xlfn.XLOOKUP($D22,ROW_Manjari!$C:$C,ROW_Manjari!AL:AL),0)+IFERROR(_xlfn.XLOOKUP($D22,USA_Sea!$C:$C,USA_Sea!AL:AL),0)+IFERROR(_xlfn.XLOOKUP($D22,USA_Air!$C:$C,USA_Air!AL:AL),0)+IFERROR(_xlfn.XLOOKUP($D22,USA_Amazon_Air!$C:$C,USA_Amazon_Air!AL:AL),0)+IFERROR(_xlfn.XLOOKUP($D22,UK_Order!$C:$C,UK_Order!AL:AL),0)+IFERROR(_xlfn.XLOOKUP($D22,MENA_Order!$C:$C,MENA_Order!AL:AL),0)+IFERROR(_xlfn.XLOOKUP($D22,Amazon_USA_Sea!$C:$C,Amazon_USA_Sea!AE:AE),0)</f>
        <v>0</v>
      </c>
      <c r="AH22" s="93">
        <f>IFERROR(_xlfn.XLOOKUP($D22,Domestic!$C:$C,Domestic!AM:AM),0)+IFERROR(_xlfn.XLOOKUP($D22,ROW_Manjari!$C:$C,ROW_Manjari!AM:AM),0)+IFERROR(_xlfn.XLOOKUP($D22,USA_Sea!$C:$C,USA_Sea!AM:AM),0)+IFERROR(_xlfn.XLOOKUP($D22,USA_Air!$C:$C,USA_Air!AM:AM),0)+IFERROR(_xlfn.XLOOKUP($D22,USA_Amazon_Air!$C:$C,USA_Amazon_Air!AM:AM),0)+IFERROR(_xlfn.XLOOKUP($D22,UK_Order!$C:$C,UK_Order!AM:AM),0)+IFERROR(_xlfn.XLOOKUP($D22,MENA_Order!$C:$C,MENA_Order!AM:AM),0)+IFERROR(_xlfn.XLOOKUP($D22,Amazon_USA_Sea!$C:$C,Amazon_USA_Sea!AF:AF),0)</f>
        <v>887</v>
      </c>
      <c r="AI22" s="93">
        <f>IFERROR(_xlfn.XLOOKUP($D22,Domestic!$C:$C,Domestic!AN:AN),0)+IFERROR(_xlfn.XLOOKUP($D22,ROW_Manjari!$C:$C,ROW_Manjari!AN:AN),0)+IFERROR(_xlfn.XLOOKUP($D22,USA_Sea!$C:$C,USA_Sea!AN:AN),0)+IFERROR(_xlfn.XLOOKUP($D22,USA_Air!$C:$C,USA_Air!AN:AN),0)+IFERROR(_xlfn.XLOOKUP($D22,USA_Amazon_Air!$C:$C,USA_Amazon_Air!AN:AN),0)+IFERROR(_xlfn.XLOOKUP($D22,UK_Order!$C:$C,UK_Order!AN:AN),0)+IFERROR(_xlfn.XLOOKUP($D22,MENA_Order!$C:$C,MENA_Order!AN:AN),0)+IFERROR(_xlfn.XLOOKUP($D22,Amazon_USA_Sea!$C:$C,Amazon_USA_Sea!AG:AG),0)</f>
        <v>354.8</v>
      </c>
      <c r="AJ22" s="93">
        <f>IFERROR(_xlfn.XLOOKUP($D22,Domestic!$C:$C,Domestic!AO:AO),0)+IFERROR(_xlfn.XLOOKUP($D22,ROW_Manjari!$C:$C,ROW_Manjari!AO:AO),0)+IFERROR(_xlfn.XLOOKUP($D22,USA_Sea!$C:$C,USA_Sea!AO:AO),0)+IFERROR(_xlfn.XLOOKUP($D22,USA_Air!$C:$C,USA_Air!AO:AO),0)+IFERROR(_xlfn.XLOOKUP($D22,USA_Amazon_Air!$C:$C,USA_Amazon_Air!AO:AO),0)+IFERROR(_xlfn.XLOOKUP($D22,UK_Order!$C:$C,UK_Order!AO:AO),0)+IFERROR(_xlfn.XLOOKUP($D22,MENA_Order!$C:$C,MENA_Order!AO:AO),0)+IFERROR(_xlfn.XLOOKUP($D22,Amazon_USA_Sea!$C:$C,Amazon_USA_Sea!AH:AH),0)</f>
        <v>337</v>
      </c>
      <c r="AK22" s="94">
        <f>IFERROR(_xlfn.XLOOKUP($D22,Domestic!$C:$C,Domestic!AS:AS),0)+IFERROR(_xlfn.XLOOKUP($D22,ROW_Manjari!$C:$C,ROW_Manjari!AS:AS),0)+IFERROR(_xlfn.XLOOKUP($D22,USA_Sea!$C:$C,USA_Sea!AS:AS),0)+IFERROR(_xlfn.XLOOKUP($D22,USA_Air!$C:$C,USA_Air!AS:AS),0)+IFERROR(_xlfn.XLOOKUP($D22,USA_Amazon_Air!$C:$C,USA_Amazon_Air!AS:AS),0)+IFERROR(_xlfn.XLOOKUP($D22,UK_Order!$C:$C,UK_Order!AS:AS),0)+IFERROR(_xlfn.XLOOKUP($D22,MENA_Order!$C:$C,MENA_Order!AS:AS),0)+IFERROR(_xlfn.XLOOKUP($D22,Amazon_USA_Sea!$C:$C,Amazon_USA_Sea!AL:AL),0)</f>
        <v>0</v>
      </c>
      <c r="AL22" s="94">
        <f>IFERROR(_xlfn.XLOOKUP($D22,Domestic!$C:$C,Domestic!AT:AT),0)+IFERROR(_xlfn.XLOOKUP($D22,ROW_Manjari!$C:$C,ROW_Manjari!AT:AT),0)+IFERROR(_xlfn.XLOOKUP($D22,USA_Sea!$C:$C,USA_Sea!AT:AT),0)+IFERROR(_xlfn.XLOOKUP($D22,USA_Air!$C:$C,USA_Air!AT:AT),0)+IFERROR(_xlfn.XLOOKUP($D22,USA_Amazon_Air!$C:$C,USA_Amazon_Air!AT:AT),0)+IFERROR(_xlfn.XLOOKUP($D22,UK_Order!$C:$C,UK_Order!AT:AT),0)+IFERROR(_xlfn.XLOOKUP($D22,MENA_Order!$C:$C,MENA_Order!AT:AT),0)+IFERROR(_xlfn.XLOOKUP($D22,Amazon_USA_Sea!$C:$C,Amazon_USA_Sea!AM:AM),0)</f>
        <v>0</v>
      </c>
      <c r="AM22" s="94">
        <f>IFERROR(_xlfn.XLOOKUP($D22,Domestic!$C:$C,Domestic!AU:AU),0)+IFERROR(_xlfn.XLOOKUP($D22,ROW_Manjari!$C:$C,ROW_Manjari!AU:AU),0)+IFERROR(_xlfn.XLOOKUP($D22,USA_Sea!$C:$C,USA_Sea!AU:AU),0)+IFERROR(_xlfn.XLOOKUP($D22,USA_Air!$C:$C,USA_Air!AU:AU),0)+IFERROR(_xlfn.XLOOKUP($D22,USA_Amazon_Air!$C:$C,USA_Amazon_Air!AU:AU),0)+IFERROR(_xlfn.XLOOKUP($D22,UK_Order!$C:$C,UK_Order!AU:AU),0)+IFERROR(_xlfn.XLOOKUP($D22,MENA_Order!$C:$C,MENA_Order!AU:AU),0)+IFERROR(_xlfn.XLOOKUP($D22,Amazon_USA_Sea!$C:$C,Amazon_USA_Sea!AN:AN),0)</f>
        <v>0</v>
      </c>
      <c r="AN22" s="94">
        <f>IFERROR(_xlfn.XLOOKUP($D22,Domestic!$C:$C,Domestic!AV:AV),0)+IFERROR(_xlfn.XLOOKUP($D22,ROW_Manjari!$C:$C,ROW_Manjari!AV:AV),0)+IFERROR(_xlfn.XLOOKUP($D22,USA_Sea!$C:$C,USA_Sea!AV:AV),0)+IFERROR(_xlfn.XLOOKUP($D22,USA_Air!$C:$C,USA_Air!AV:AV),0)+IFERROR(_xlfn.XLOOKUP($D22,USA_Amazon_Air!$C:$C,USA_Amazon_Air!AV:AV),0)+IFERROR(_xlfn.XLOOKUP($D22,UK_Order!$C:$C,UK_Order!AV:AV),0)+IFERROR(_xlfn.XLOOKUP($D22,MENA_Order!$C:$C,MENA_Order!AV:AV),0)+IFERROR(_xlfn.XLOOKUP($D22,Amazon_USA_Sea!$C:$C,Amazon_USA_Sea!AO:AO),0)</f>
        <v>0</v>
      </c>
      <c r="AO22" s="94">
        <f>IFERROR(_xlfn.XLOOKUP($D22,Domestic!$C:$C,Domestic!AW:AW),0)+IFERROR(_xlfn.XLOOKUP($D22,ROW_Manjari!$C:$C,ROW_Manjari!AW:AW),0)+IFERROR(_xlfn.XLOOKUP($D22,USA_Sea!$C:$C,USA_Sea!AW:AW),0)+IFERROR(_xlfn.XLOOKUP($D22,USA_Air!$C:$C,USA_Air!AW:AW),0)+IFERROR(_xlfn.XLOOKUP($D22,USA_Amazon_Air!$C:$C,USA_Amazon_Air!AW:AW),0)+IFERROR(_xlfn.XLOOKUP($D22,UK_Order!$C:$C,UK_Order!AW:AW),0)+IFERROR(_xlfn.XLOOKUP($D22,MENA_Order!$C:$C,MENA_Order!AW:AW),0)+IFERROR(_xlfn.XLOOKUP($D22,Amazon_USA_Sea!$C:$C,Amazon_USA_Sea!AP:AP),0)</f>
        <v>0</v>
      </c>
      <c r="AP22" s="94">
        <f>IFERROR(_xlfn.XLOOKUP($D22,Domestic!$C:$C,Domestic!AX:AX),0)+IFERROR(_xlfn.XLOOKUP($D22,ROW_Manjari!$C:$C,ROW_Manjari!AX:AX),0)+IFERROR(_xlfn.XLOOKUP($D22,USA_Sea!$C:$C,USA_Sea!AX:AX),0)+IFERROR(_xlfn.XLOOKUP($D22,USA_Air!$C:$C,USA_Air!AX:AX),0)+IFERROR(_xlfn.XLOOKUP($D22,USA_Amazon_Air!$C:$C,USA_Amazon_Air!AX:AX),0)+IFERROR(_xlfn.XLOOKUP($D22,UK_Order!$C:$C,UK_Order!AX:AX),0)+IFERROR(_xlfn.XLOOKUP($D22,MENA_Order!$C:$C,MENA_Order!AX:AX),0)+IFERROR(_xlfn.XLOOKUP($D22,Amazon_USA_Sea!$C:$C,Amazon_USA_Sea!AQ:AQ),0)</f>
        <v>0</v>
      </c>
      <c r="AQ22" s="94">
        <f>IFERROR(_xlfn.XLOOKUP($D22,Domestic!$C:$C,Domestic!AY:AY),0)+IFERROR(_xlfn.XLOOKUP($D22,ROW_Manjari!$C:$C,ROW_Manjari!AY:AY),0)+IFERROR(_xlfn.XLOOKUP($D22,USA_Sea!$C:$C,USA_Sea!AY:AY),0)+IFERROR(_xlfn.XLOOKUP($D22,USA_Air!$C:$C,USA_Air!AY:AY),0)+IFERROR(_xlfn.XLOOKUP($D22,USA_Amazon_Air!$C:$C,USA_Amazon_Air!AY:AY),0)+IFERROR(_xlfn.XLOOKUP($D22,UK_Order!$C:$C,UK_Order!AY:AY),0)+IFERROR(_xlfn.XLOOKUP($D22,MENA_Order!$C:$C,MENA_Order!AY:AY),0)+IFERROR(_xlfn.XLOOKUP($D22,Amazon_USA_Sea!$C:$C,Amazon_USA_Sea!AR:AR),0)</f>
        <v>0</v>
      </c>
      <c r="AR22" s="94">
        <f>IFERROR(_xlfn.XLOOKUP($D22,Domestic!$C:$C,Domestic!AZ:AZ),0)+IFERROR(_xlfn.XLOOKUP($D22,ROW_Manjari!$C:$C,ROW_Manjari!AZ:AZ),0)+IFERROR(_xlfn.XLOOKUP($D22,USA_Sea!$C:$C,USA_Sea!AZ:AZ),0)+IFERROR(_xlfn.XLOOKUP($D22,USA_Air!$C:$C,USA_Air!AZ:AZ),0)+IFERROR(_xlfn.XLOOKUP($D22,USA_Amazon_Air!$C:$C,USA_Amazon_Air!AZ:AZ),0)+IFERROR(_xlfn.XLOOKUP($D22,UK_Order!$C:$C,UK_Order!AZ:AZ),0)+IFERROR(_xlfn.XLOOKUP($D22,MENA_Order!$C:$C,MENA_Order!AZ:AZ),0)+IFERROR(_xlfn.XLOOKUP($D22,Amazon_USA_Sea!$C:$C,Amazon_USA_Sea!AS:AS),0)</f>
        <v>0</v>
      </c>
      <c r="AS22" s="95">
        <v>0</v>
      </c>
      <c r="AT22" s="96">
        <f t="shared" si="8"/>
        <v>2357.8000000000002</v>
      </c>
      <c r="AU22" s="97">
        <f t="shared" si="1"/>
        <v>943.12000000000012</v>
      </c>
      <c r="AV22" s="98">
        <f t="shared" si="2"/>
        <v>1840.8000000000002</v>
      </c>
      <c r="AW22" s="99">
        <f t="shared" si="3"/>
        <v>736.32000000000016</v>
      </c>
      <c r="AX22" s="100">
        <f t="shared" si="4"/>
        <v>4.5605415860735015</v>
      </c>
      <c r="AY22" s="114" t="s">
        <v>50</v>
      </c>
      <c r="AZ22">
        <f>_xlfn.XLOOKUP(D22,Raw_Data!A:A,Raw_Data!B:B)</f>
        <v>376</v>
      </c>
      <c r="BA22" s="102">
        <f t="shared" si="5"/>
        <v>21.818181818181817</v>
      </c>
      <c r="BB22" s="103">
        <f t="shared" si="7"/>
        <v>3</v>
      </c>
      <c r="BC22" s="104" t="str">
        <f t="shared" si="6"/>
        <v>P3 – Normal</v>
      </c>
    </row>
    <row r="23" spans="1:56" ht="13">
      <c r="A23" s="105">
        <v>21</v>
      </c>
      <c r="B23" s="123" t="s">
        <v>75</v>
      </c>
      <c r="C23" s="123" t="s">
        <v>46</v>
      </c>
      <c r="D23" s="107" t="s">
        <v>86</v>
      </c>
      <c r="E23" s="108" t="s">
        <v>87</v>
      </c>
      <c r="F23" s="109">
        <v>1</v>
      </c>
      <c r="G23" s="110">
        <f>IFERROR(_xlfn.XLOOKUP(D23,Projection_!A:A,Projection_!K:K),"")</f>
        <v>13131</v>
      </c>
      <c r="H23" s="111">
        <f>IFERROR(_xlfn.XLOOKUP(D23,Projection_!A:A,Projection_!L:L),"")</f>
        <v>0</v>
      </c>
      <c r="I23" s="111">
        <f>IFERROR(_xlfn.XLOOKUP(D23,Projection_!A:A,Projection_!M:M),"")</f>
        <v>0</v>
      </c>
      <c r="J23" s="111">
        <f>IFERROR(_xlfn.XLOOKUP(D23,Projection_!A:A,Projection_!N:N),"")</f>
        <v>0</v>
      </c>
      <c r="K23" s="111">
        <f>IFERROR(_xlfn.XLOOKUP(D23,Projection_!A:A,Projection_!O:O),"")</f>
        <v>0</v>
      </c>
      <c r="L23" s="111">
        <f>IFERROR(_xlfn.XLOOKUP(D23,Projection_!A:A,Projection_!P:P),"")</f>
        <v>0</v>
      </c>
      <c r="M23" s="111">
        <f>IFERROR(_xlfn.XLOOKUP(D23,Projection_!A:A,Projection_!Q:Q),"")</f>
        <v>0</v>
      </c>
      <c r="N23" s="112">
        <f>IFERROR(_xlfn.XLOOKUP(D23,Projection_!A:A,Projection_!R:R),"")</f>
        <v>0</v>
      </c>
      <c r="O23" s="113">
        <f>IFERROR(_xlfn.XLOOKUP(D23,Projection_!A:A,Projection_!T:T),"")</f>
        <v>13131</v>
      </c>
      <c r="P23" s="91">
        <f>IFERROR(_xlfn.XLOOKUP($D23,Domestic!$C:$C,Domestic!O:O),0)+IFERROR(_xlfn.XLOOKUP($D23,ROW_Manjari!$C:$C,ROW_Manjari!O:O),0)+IFERROR(_xlfn.XLOOKUP($D23,USA_Sea!$C:$C,USA_Sea!O:O),0)+IFERROR(_xlfn.XLOOKUP($D23,USA_Air!$C:$C,USA_Air!O:O),0)+IFERROR(_xlfn.XLOOKUP($D23,USA_Amazon_Air!$C:$C,USA_Amazon_Air!O:O),0)+IFERROR(_xlfn.XLOOKUP($D23,UK_Order!$C:$C,UK_Order!O:O),0)+IFERROR(_xlfn.XLOOKUP($D23,MENA_Order!$C:$C,MENA_Order!O:O),0)+IFERROR(_xlfn.XLOOKUP($D23,Amazon_USA_Sea!$C:$C,Amazon_USA_Sea!H:H),0)</f>
        <v>0</v>
      </c>
      <c r="Q23" s="91">
        <f>IFERROR(_xlfn.XLOOKUP($D23,Domestic!$C:$C,Domestic!P:P),0)+IFERROR(_xlfn.XLOOKUP($D23,ROW_Manjari!$C:$C,ROW_Manjari!P:P),0)+IFERROR(_xlfn.XLOOKUP($D23,USA_Sea!$C:$C,USA_Sea!P:P),0)+IFERROR(_xlfn.XLOOKUP($D23,USA_Air!$C:$C,USA_Air!P:P),0)+IFERROR(_xlfn.XLOOKUP($D23,USA_Amazon_Air!$C:$C,USA_Amazon_Air!P:P),0)+IFERROR(_xlfn.XLOOKUP($D23,UK_Order!$C:$C,UK_Order!P:P),0)+IFERROR(_xlfn.XLOOKUP($D23,MENA_Order!$C:$C,MENA_Order!P:P),0)+IFERROR(_xlfn.XLOOKUP($D23,Amazon_USA_Sea!$C:$C,Amazon_USA_Sea!I:I),0)</f>
        <v>0</v>
      </c>
      <c r="R23" s="91">
        <f>IFERROR(_xlfn.XLOOKUP($D23,Domestic!$C:$C,Domestic!Q:Q),0)+IFERROR(_xlfn.XLOOKUP($D23,ROW_Manjari!$C:$C,ROW_Manjari!Q:Q),0)+IFERROR(_xlfn.XLOOKUP($D23,USA_Sea!$C:$C,USA_Sea!Q:Q),0)+IFERROR(_xlfn.XLOOKUP($D23,USA_Air!$C:$C,USA_Air!Q:Q),0)+IFERROR(_xlfn.XLOOKUP($D23,USA_Amazon_Air!$C:$C,USA_Amazon_Air!Q:Q),0)+IFERROR(_xlfn.XLOOKUP($D23,UK_Order!$C:$C,UK_Order!Q:Q),0)+IFERROR(_xlfn.XLOOKUP($D23,MENA_Order!$C:$C,MENA_Order!Q:Q),0)+IFERROR(_xlfn.XLOOKUP($D23,Amazon_USA_Sea!$C:$C,Amazon_USA_Sea!J:J),0)</f>
        <v>0</v>
      </c>
      <c r="S23" s="91">
        <f>IFERROR(_xlfn.XLOOKUP($D23,Domestic!$C:$C,Domestic!R:R),0)+IFERROR(_xlfn.XLOOKUP($D23,ROW_Manjari!$C:$C,ROW_Manjari!R:R),0)+IFERROR(_xlfn.XLOOKUP($D23,USA_Sea!$C:$C,USA_Sea!R:R),0)+IFERROR(_xlfn.XLOOKUP($D23,USA_Air!$C:$C,USA_Air!R:R),0)+IFERROR(_xlfn.XLOOKUP($D23,USA_Amazon_Air!$C:$C,USA_Amazon_Air!R:R),0)+IFERROR(_xlfn.XLOOKUP($D23,UK_Order!$C:$C,UK_Order!R:R),0)+IFERROR(_xlfn.XLOOKUP($D23,MENA_Order!$C:$C,MENA_Order!R:R),0)+IFERROR(_xlfn.XLOOKUP($D23,Amazon_USA_Sea!$C:$C,Amazon_USA_Sea!K:K),0)</f>
        <v>0</v>
      </c>
      <c r="T23" s="91">
        <f>IFERROR(_xlfn.XLOOKUP($D23,Domestic!$C:$C,Domestic!S:S),0)+IFERROR(_xlfn.XLOOKUP($D23,ROW_Manjari!$C:$C,ROW_Manjari!S:S),0)+IFERROR(_xlfn.XLOOKUP($D23,USA_Sea!$C:$C,USA_Sea!S:S),0)+IFERROR(_xlfn.XLOOKUP($D23,USA_Air!$C:$C,USA_Air!S:S),0)+IFERROR(_xlfn.XLOOKUP($D23,USA_Amazon_Air!$C:$C,USA_Amazon_Air!S:S),0)+IFERROR(_xlfn.XLOOKUP($D23,UK_Order!$C:$C,UK_Order!S:S),0)+IFERROR(_xlfn.XLOOKUP($D23,MENA_Order!$C:$C,MENA_Order!S:S),0)+IFERROR(_xlfn.XLOOKUP($D23,Amazon_USA_Sea!$C:$C,Amazon_USA_Sea!L:L),0)</f>
        <v>0</v>
      </c>
      <c r="U23" s="91">
        <f>IFERROR(_xlfn.XLOOKUP($D23,Domestic!$C:$C,Domestic!T:T),0)+IFERROR(_xlfn.XLOOKUP($D23,ROW_Manjari!$C:$C,ROW_Manjari!T:T),0)+IFERROR(_xlfn.XLOOKUP($D23,USA_Sea!$C:$C,USA_Sea!T:T),0)+IFERROR(_xlfn.XLOOKUP($D23,USA_Air!$C:$C,USA_Air!T:T),0)+IFERROR(_xlfn.XLOOKUP($D23,USA_Amazon_Air!$C:$C,USA_Amazon_Air!T:T),0)+IFERROR(_xlfn.XLOOKUP($D23,UK_Order!$C:$C,UK_Order!T:T),0)+IFERROR(_xlfn.XLOOKUP($D23,MENA_Order!$C:$C,MENA_Order!T:T),0)+IFERROR(_xlfn.XLOOKUP($D23,Amazon_USA_Sea!$C:$C,Amazon_USA_Sea!M:M),0)</f>
        <v>0</v>
      </c>
      <c r="V23" s="91">
        <f>IFERROR(_xlfn.XLOOKUP($D23,Domestic!$C:$C,Domestic!U:U),0)+IFERROR(_xlfn.XLOOKUP($D23,ROW_Manjari!$C:$C,ROW_Manjari!U:U),0)+IFERROR(_xlfn.XLOOKUP($D23,USA_Sea!$C:$C,USA_Sea!U:U),0)+IFERROR(_xlfn.XLOOKUP($D23,USA_Air!$C:$C,USA_Air!U:U),0)+IFERROR(_xlfn.XLOOKUP($D23,USA_Amazon_Air!$C:$C,USA_Amazon_Air!U:U),0)+IFERROR(_xlfn.XLOOKUP($D23,UK_Order!$C:$C,UK_Order!U:U),0)+IFERROR(_xlfn.XLOOKUP($D23,MENA_Order!$C:$C,MENA_Order!U:U),0)+IFERROR(_xlfn.XLOOKUP($D23,Amazon_USA_Sea!$C:$C,Amazon_USA_Sea!N:N),0)</f>
        <v>0</v>
      </c>
      <c r="W23" s="92">
        <f>IFERROR(_xlfn.XLOOKUP($D23,Domestic!$C:$C,Domestic!Y:Y),0)+IFERROR(_xlfn.XLOOKUP($D23,ROW_Manjari!$C:$C,ROW_Manjari!Y:Y),0)+IFERROR(_xlfn.XLOOKUP($D23,USA_Sea!$C:$C,USA_Sea!Y:Y),0)+IFERROR(_xlfn.XLOOKUP($D23,USA_Air!$C:$C,USA_Air!Y:Y),0)+IFERROR(_xlfn.XLOOKUP($D23,USA_Amazon_Air!$C:$C,USA_Amazon_Air!Y:Y),0)+IFERROR(_xlfn.XLOOKUP($D23,UK_Order!$C:$C,UK_Order!Y:Y),0)+IFERROR(_xlfn.XLOOKUP($D23,MENA_Order!$C:$C,MENA_Order!Y:Y),0)+IFERROR(_xlfn.XLOOKUP($D23,Amazon_USA_Sea!$C:$C,Amazon_USA_Sea!R:R),0)</f>
        <v>3884</v>
      </c>
      <c r="X23" s="92">
        <f>IFERROR(_xlfn.XLOOKUP($D23,Domestic!$C:$C,Domestic!Z:Z),0)+IFERROR(_xlfn.XLOOKUP($D23,ROW_Manjari!$C:$C,ROW_Manjari!Z:Z),0)+IFERROR(_xlfn.XLOOKUP($D23,USA_Sea!$C:$C,USA_Sea!Z:Z),0)+IFERROR(_xlfn.XLOOKUP($D23,USA_Air!$C:$C,USA_Air!Z:Z),0)+IFERROR(_xlfn.XLOOKUP($D23,USA_Amazon_Air!$C:$C,USA_Amazon_Air!Z:Z),0)+IFERROR(_xlfn.XLOOKUP($D23,UK_Order!$C:$C,UK_Order!Z:Z),0)+IFERROR(_xlfn.XLOOKUP($D23,MENA_Order!$C:$C,MENA_Order!Z:Z),0)+IFERROR(_xlfn.XLOOKUP($D23,Amazon_USA_Sea!$C:$C,Amazon_USA_Sea!S:S),0)</f>
        <v>0</v>
      </c>
      <c r="Y23" s="92">
        <f>IFERROR(_xlfn.XLOOKUP($D23,Domestic!$C:$C,Domestic!AA:AA),0)+IFERROR(_xlfn.XLOOKUP($D23,ROW_Manjari!$C:$C,ROW_Manjari!AA:AA),0)+IFERROR(_xlfn.XLOOKUP($D23,USA_Sea!$C:$C,USA_Sea!AA:AA),0)+IFERROR(_xlfn.XLOOKUP($D23,USA_Air!$C:$C,USA_Air!AA:AA),0)+IFERROR(_xlfn.XLOOKUP($D23,USA_Amazon_Air!$C:$C,USA_Amazon_Air!AA:AA),0)+IFERROR(_xlfn.XLOOKUP($D23,UK_Order!$C:$C,UK_Order!AA:AA),0)+IFERROR(_xlfn.XLOOKUP($D23,MENA_Order!$C:$C,MENA_Order!AA:AA),0)+IFERROR(_xlfn.XLOOKUP($D23,Amazon_USA_Sea!$C:$C,Amazon_USA_Sea!T:T),0)</f>
        <v>531</v>
      </c>
      <c r="Z23" s="92">
        <f>IFERROR(_xlfn.XLOOKUP($D23,Domestic!$C:$C,Domestic!AB:AB),0)+IFERROR(_xlfn.XLOOKUP($D23,ROW_Manjari!$C:$C,ROW_Manjari!AB:AB),0)+IFERROR(_xlfn.XLOOKUP($D23,USA_Sea!$C:$C,USA_Sea!AB:AB),0)+IFERROR(_xlfn.XLOOKUP($D23,USA_Air!$C:$C,USA_Air!AB:AB),0)+IFERROR(_xlfn.XLOOKUP($D23,USA_Amazon_Air!$C:$C,USA_Amazon_Air!AB:AB),0)+IFERROR(_xlfn.XLOOKUP($D23,UK_Order!$C:$C,UK_Order!AB:AB),0)+IFERROR(_xlfn.XLOOKUP($D23,MENA_Order!$C:$C,MENA_Order!AB:AB),0)+IFERROR(_xlfn.XLOOKUP($D23,Amazon_USA_Sea!$C:$C,Amazon_USA_Sea!U:U),0)</f>
        <v>4</v>
      </c>
      <c r="AA23" s="92">
        <f>IFERROR(_xlfn.XLOOKUP($D23,Domestic!$C:$C,Domestic!AC:AC),0)+IFERROR(_xlfn.XLOOKUP($D23,ROW_Manjari!$C:$C,ROW_Manjari!AC:AC),0)+IFERROR(_xlfn.XLOOKUP($D23,USA_Sea!$C:$C,USA_Sea!AC:AC),0)+IFERROR(_xlfn.XLOOKUP($D23,USA_Air!$C:$C,USA_Air!AC:AC),0)+IFERROR(_xlfn.XLOOKUP($D23,USA_Amazon_Air!$C:$C,USA_Amazon_Air!AC:AC),0)+IFERROR(_xlfn.XLOOKUP($D23,UK_Order!$C:$C,UK_Order!AC:AC),0)+IFERROR(_xlfn.XLOOKUP($D23,MENA_Order!$C:$C,MENA_Order!AC:AC),0)+IFERROR(_xlfn.XLOOKUP($D23,Amazon_USA_Sea!$C:$C,Amazon_USA_Sea!V:V),0)</f>
        <v>375</v>
      </c>
      <c r="AB23" s="92">
        <f>IFERROR(_xlfn.XLOOKUP($D23,Domestic!$C:$C,Domestic!AD:AD),0)+IFERROR(_xlfn.XLOOKUP($D23,ROW_Manjari!$C:$C,ROW_Manjari!AD:AD),0)+IFERROR(_xlfn.XLOOKUP($D23,USA_Sea!$C:$C,USA_Sea!AD:AD),0)+IFERROR(_xlfn.XLOOKUP($D23,USA_Air!$C:$C,USA_Air!AD:AD),0)+IFERROR(_xlfn.XLOOKUP($D23,USA_Amazon_Air!$C:$C,USA_Amazon_Air!AD:AD),0)+IFERROR(_xlfn.XLOOKUP($D23,UK_Order!$C:$C,UK_Order!AD:AD),0)+IFERROR(_xlfn.XLOOKUP($D23,MENA_Order!$C:$C,MENA_Order!AD:AD),0)+IFERROR(_xlfn.XLOOKUP($D23,Amazon_USA_Sea!$C:$C,Amazon_USA_Sea!W:W),0)</f>
        <v>0</v>
      </c>
      <c r="AC23" s="92">
        <f>IFERROR(_xlfn.XLOOKUP($D23,Domestic!$C:$C,Domestic!AE:AE),0)+IFERROR(_xlfn.XLOOKUP($D23,ROW_Manjari!$C:$C,ROW_Manjari!AE:AE),0)+IFERROR(_xlfn.XLOOKUP($D23,USA_Sea!$C:$C,USA_Sea!AE:AE),0)+IFERROR(_xlfn.XLOOKUP($D23,USA_Air!$C:$C,USA_Air!AE:AE),0)+IFERROR(_xlfn.XLOOKUP($D23,USA_Amazon_Air!$C:$C,USA_Amazon_Air!AE:AE),0)+IFERROR(_xlfn.XLOOKUP($D23,UK_Order!$C:$C,UK_Order!AE:AE),0)+IFERROR(_xlfn.XLOOKUP($D23,MENA_Order!$C:$C,MENA_Order!AE:AE),0)+IFERROR(_xlfn.XLOOKUP($D23,Amazon_USA_Sea!$C:$C,Amazon_USA_Sea!X:X),0)</f>
        <v>211</v>
      </c>
      <c r="AD23" s="93">
        <f>IFERROR(_xlfn.XLOOKUP($D23,Domestic!$C:$C,Domestic!AI:AI),0)+IFERROR(_xlfn.XLOOKUP($D23,ROW_Manjari!$C:$C,ROW_Manjari!AI:AI),0)+IFERROR(_xlfn.XLOOKUP($D23,USA_Sea!$C:$C,USA_Sea!AI:AI),0)+IFERROR(_xlfn.XLOOKUP($D23,USA_Air!$C:$C,USA_Air!AI:AI),0)+IFERROR(_xlfn.XLOOKUP($D23,USA_Amazon_Air!$C:$C,USA_Amazon_Air!AI:AI),0)+IFERROR(_xlfn.XLOOKUP($D23,UK_Order!$C:$C,UK_Order!AI:AI),0)+IFERROR(_xlfn.XLOOKUP($D23,MENA_Order!$C:$C,MENA_Order!AI:AI),0)+IFERROR(_xlfn.XLOOKUP($D23,Amazon_USA_Sea!$C:$C,Amazon_USA_Sea!AB:AB),0)</f>
        <v>138</v>
      </c>
      <c r="AE23" s="93">
        <f>IFERROR(_xlfn.XLOOKUP($D23,Domestic!$C:$C,Domestic!AJ:AJ),0)+IFERROR(_xlfn.XLOOKUP($D23,ROW_Manjari!$C:$C,ROW_Manjari!AJ:AJ),0)+IFERROR(_xlfn.XLOOKUP($D23,USA_Sea!$C:$C,USA_Sea!AJ:AJ),0)+IFERROR(_xlfn.XLOOKUP($D23,USA_Air!$C:$C,USA_Air!AJ:AJ),0)+IFERROR(_xlfn.XLOOKUP($D23,USA_Amazon_Air!$C:$C,USA_Amazon_Air!AJ:AJ),0)+IFERROR(_xlfn.XLOOKUP($D23,UK_Order!$C:$C,UK_Order!AJ:AJ),0)+IFERROR(_xlfn.XLOOKUP($D23,MENA_Order!$C:$C,MENA_Order!AJ:AJ),0)+IFERROR(_xlfn.XLOOKUP($D23,Amazon_USA_Sea!$C:$C,Amazon_USA_Sea!AC:AC),0)</f>
        <v>78</v>
      </c>
      <c r="AF23" s="93">
        <f>IFERROR(_xlfn.XLOOKUP($D23,Domestic!$C:$C,Domestic!AK:AK),0)+IFERROR(_xlfn.XLOOKUP($D23,ROW_Manjari!$C:$C,ROW_Manjari!AK:AK),0)+IFERROR(_xlfn.XLOOKUP($D23,USA_Sea!$C:$C,USA_Sea!AK:AK),0)+IFERROR(_xlfn.XLOOKUP($D23,USA_Air!$C:$C,USA_Air!AK:AK),0)+IFERROR(_xlfn.XLOOKUP($D23,USA_Amazon_Air!$C:$C,USA_Amazon_Air!AK:AK),0)+IFERROR(_xlfn.XLOOKUP($D23,UK_Order!$C:$C,UK_Order!AK:AK),0)+IFERROR(_xlfn.XLOOKUP($D23,MENA_Order!$C:$C,MENA_Order!AK:AK),0)+IFERROR(_xlfn.XLOOKUP($D23,Amazon_USA_Sea!$C:$C,Amazon_USA_Sea!AD:AD),0)</f>
        <v>1119</v>
      </c>
      <c r="AG23" s="93">
        <f>IFERROR(_xlfn.XLOOKUP($D23,Domestic!$C:$C,Domestic!AL:AL),0)+IFERROR(_xlfn.XLOOKUP($D23,ROW_Manjari!$C:$C,ROW_Manjari!AL:AL),0)+IFERROR(_xlfn.XLOOKUP($D23,USA_Sea!$C:$C,USA_Sea!AL:AL),0)+IFERROR(_xlfn.XLOOKUP($D23,USA_Air!$C:$C,USA_Air!AL:AL),0)+IFERROR(_xlfn.XLOOKUP($D23,USA_Amazon_Air!$C:$C,USA_Amazon_Air!AL:AL),0)+IFERROR(_xlfn.XLOOKUP($D23,UK_Order!$C:$C,UK_Order!AL:AL),0)+IFERROR(_xlfn.XLOOKUP($D23,MENA_Order!$C:$C,MENA_Order!AL:AL),0)+IFERROR(_xlfn.XLOOKUP($D23,Amazon_USA_Sea!$C:$C,Amazon_USA_Sea!AE:AE),0)</f>
        <v>0</v>
      </c>
      <c r="AH23" s="93">
        <f>IFERROR(_xlfn.XLOOKUP($D23,Domestic!$C:$C,Domestic!AM:AM),0)+IFERROR(_xlfn.XLOOKUP($D23,ROW_Manjari!$C:$C,ROW_Manjari!AM:AM),0)+IFERROR(_xlfn.XLOOKUP($D23,USA_Sea!$C:$C,USA_Sea!AM:AM),0)+IFERROR(_xlfn.XLOOKUP($D23,USA_Air!$C:$C,USA_Air!AM:AM),0)+IFERROR(_xlfn.XLOOKUP($D23,USA_Amazon_Air!$C:$C,USA_Amazon_Air!AM:AM),0)+IFERROR(_xlfn.XLOOKUP($D23,UK_Order!$C:$C,UK_Order!AM:AM),0)+IFERROR(_xlfn.XLOOKUP($D23,MENA_Order!$C:$C,MENA_Order!AM:AM),0)+IFERROR(_xlfn.XLOOKUP($D23,Amazon_USA_Sea!$C:$C,Amazon_USA_Sea!AF:AF),0)</f>
        <v>1639</v>
      </c>
      <c r="AI23" s="93">
        <f>IFERROR(_xlfn.XLOOKUP($D23,Domestic!$C:$C,Domestic!AN:AN),0)+IFERROR(_xlfn.XLOOKUP($D23,ROW_Manjari!$C:$C,ROW_Manjari!AN:AN),0)+IFERROR(_xlfn.XLOOKUP($D23,USA_Sea!$C:$C,USA_Sea!AN:AN),0)+IFERROR(_xlfn.XLOOKUP($D23,USA_Air!$C:$C,USA_Air!AN:AN),0)+IFERROR(_xlfn.XLOOKUP($D23,USA_Amazon_Air!$C:$C,USA_Amazon_Air!AN:AN),0)+IFERROR(_xlfn.XLOOKUP($D23,UK_Order!$C:$C,UK_Order!AN:AN),0)+IFERROR(_xlfn.XLOOKUP($D23,MENA_Order!$C:$C,MENA_Order!AN:AN),0)+IFERROR(_xlfn.XLOOKUP($D23,Amazon_USA_Sea!$C:$C,Amazon_USA_Sea!AG:AG),0)</f>
        <v>1892</v>
      </c>
      <c r="AJ23" s="93">
        <f>IFERROR(_xlfn.XLOOKUP($D23,Domestic!$C:$C,Domestic!AO:AO),0)+IFERROR(_xlfn.XLOOKUP($D23,ROW_Manjari!$C:$C,ROW_Manjari!AO:AO),0)+IFERROR(_xlfn.XLOOKUP($D23,USA_Sea!$C:$C,USA_Sea!AO:AO),0)+IFERROR(_xlfn.XLOOKUP($D23,USA_Air!$C:$C,USA_Air!AO:AO),0)+IFERROR(_xlfn.XLOOKUP($D23,USA_Amazon_Air!$C:$C,USA_Amazon_Air!AO:AO),0)+IFERROR(_xlfn.XLOOKUP($D23,UK_Order!$C:$C,UK_Order!AO:AO),0)+IFERROR(_xlfn.XLOOKUP($D23,MENA_Order!$C:$C,MENA_Order!AO:AO),0)+IFERROR(_xlfn.XLOOKUP($D23,Amazon_USA_Sea!$C:$C,Amazon_USA_Sea!AH:AH),0)</f>
        <v>9</v>
      </c>
      <c r="AK23" s="94">
        <f>IFERROR(_xlfn.XLOOKUP($D23,Domestic!$C:$C,Domestic!AS:AS),0)+IFERROR(_xlfn.XLOOKUP($D23,ROW_Manjari!$C:$C,ROW_Manjari!AS:AS),0)+IFERROR(_xlfn.XLOOKUP($D23,USA_Sea!$C:$C,USA_Sea!AS:AS),0)+IFERROR(_xlfn.XLOOKUP($D23,USA_Air!$C:$C,USA_Air!AS:AS),0)+IFERROR(_xlfn.XLOOKUP($D23,USA_Amazon_Air!$C:$C,USA_Amazon_Air!AS:AS),0)+IFERROR(_xlfn.XLOOKUP($D23,UK_Order!$C:$C,UK_Order!AS:AS),0)+IFERROR(_xlfn.XLOOKUP($D23,MENA_Order!$C:$C,MENA_Order!AS:AS),0)+IFERROR(_xlfn.XLOOKUP($D23,Amazon_USA_Sea!$C:$C,Amazon_USA_Sea!AL:AL),0)</f>
        <v>0</v>
      </c>
      <c r="AL23" s="94">
        <f>IFERROR(_xlfn.XLOOKUP($D23,Domestic!$C:$C,Domestic!AT:AT),0)+IFERROR(_xlfn.XLOOKUP($D23,ROW_Manjari!$C:$C,ROW_Manjari!AT:AT),0)+IFERROR(_xlfn.XLOOKUP($D23,USA_Sea!$C:$C,USA_Sea!AT:AT),0)+IFERROR(_xlfn.XLOOKUP($D23,USA_Air!$C:$C,USA_Air!AT:AT),0)+IFERROR(_xlfn.XLOOKUP($D23,USA_Amazon_Air!$C:$C,USA_Amazon_Air!AT:AT),0)+IFERROR(_xlfn.XLOOKUP($D23,UK_Order!$C:$C,UK_Order!AT:AT),0)+IFERROR(_xlfn.XLOOKUP($D23,MENA_Order!$C:$C,MENA_Order!AT:AT),0)+IFERROR(_xlfn.XLOOKUP($D23,Amazon_USA_Sea!$C:$C,Amazon_USA_Sea!AM:AM),0)</f>
        <v>0</v>
      </c>
      <c r="AM23" s="94">
        <f>IFERROR(_xlfn.XLOOKUP($D23,Domestic!$C:$C,Domestic!AU:AU),0)+IFERROR(_xlfn.XLOOKUP($D23,ROW_Manjari!$C:$C,ROW_Manjari!AU:AU),0)+IFERROR(_xlfn.XLOOKUP($D23,USA_Sea!$C:$C,USA_Sea!AU:AU),0)+IFERROR(_xlfn.XLOOKUP($D23,USA_Air!$C:$C,USA_Air!AU:AU),0)+IFERROR(_xlfn.XLOOKUP($D23,USA_Amazon_Air!$C:$C,USA_Amazon_Air!AU:AU),0)+IFERROR(_xlfn.XLOOKUP($D23,UK_Order!$C:$C,UK_Order!AU:AU),0)+IFERROR(_xlfn.XLOOKUP($D23,MENA_Order!$C:$C,MENA_Order!AU:AU),0)+IFERROR(_xlfn.XLOOKUP($D23,Amazon_USA_Sea!$C:$C,Amazon_USA_Sea!AN:AN),0)</f>
        <v>0</v>
      </c>
      <c r="AN23" s="94">
        <f>IFERROR(_xlfn.XLOOKUP($D23,Domestic!$C:$C,Domestic!AV:AV),0)+IFERROR(_xlfn.XLOOKUP($D23,ROW_Manjari!$C:$C,ROW_Manjari!AV:AV),0)+IFERROR(_xlfn.XLOOKUP($D23,USA_Sea!$C:$C,USA_Sea!AV:AV),0)+IFERROR(_xlfn.XLOOKUP($D23,USA_Air!$C:$C,USA_Air!AV:AV),0)+IFERROR(_xlfn.XLOOKUP($D23,USA_Amazon_Air!$C:$C,USA_Amazon_Air!AV:AV),0)+IFERROR(_xlfn.XLOOKUP($D23,UK_Order!$C:$C,UK_Order!AV:AV),0)+IFERROR(_xlfn.XLOOKUP($D23,MENA_Order!$C:$C,MENA_Order!AV:AV),0)+IFERROR(_xlfn.XLOOKUP($D23,Amazon_USA_Sea!$C:$C,Amazon_USA_Sea!AO:AO),0)</f>
        <v>0</v>
      </c>
      <c r="AO23" s="94">
        <f>IFERROR(_xlfn.XLOOKUP($D23,Domestic!$C:$C,Domestic!AW:AW),0)+IFERROR(_xlfn.XLOOKUP($D23,ROW_Manjari!$C:$C,ROW_Manjari!AW:AW),0)+IFERROR(_xlfn.XLOOKUP($D23,USA_Sea!$C:$C,USA_Sea!AW:AW),0)+IFERROR(_xlfn.XLOOKUP($D23,USA_Air!$C:$C,USA_Air!AW:AW),0)+IFERROR(_xlfn.XLOOKUP($D23,USA_Amazon_Air!$C:$C,USA_Amazon_Air!AW:AW),0)+IFERROR(_xlfn.XLOOKUP($D23,UK_Order!$C:$C,UK_Order!AW:AW),0)+IFERROR(_xlfn.XLOOKUP($D23,MENA_Order!$C:$C,MENA_Order!AW:AW),0)+IFERROR(_xlfn.XLOOKUP($D23,Amazon_USA_Sea!$C:$C,Amazon_USA_Sea!AP:AP),0)</f>
        <v>0</v>
      </c>
      <c r="AP23" s="94">
        <f>IFERROR(_xlfn.XLOOKUP($D23,Domestic!$C:$C,Domestic!AX:AX),0)+IFERROR(_xlfn.XLOOKUP($D23,ROW_Manjari!$C:$C,ROW_Manjari!AX:AX),0)+IFERROR(_xlfn.XLOOKUP($D23,USA_Sea!$C:$C,USA_Sea!AX:AX),0)+IFERROR(_xlfn.XLOOKUP($D23,USA_Air!$C:$C,USA_Air!AX:AX),0)+IFERROR(_xlfn.XLOOKUP($D23,USA_Amazon_Air!$C:$C,USA_Amazon_Air!AX:AX),0)+IFERROR(_xlfn.XLOOKUP($D23,UK_Order!$C:$C,UK_Order!AX:AX),0)+IFERROR(_xlfn.XLOOKUP($D23,MENA_Order!$C:$C,MENA_Order!AX:AX),0)+IFERROR(_xlfn.XLOOKUP($D23,Amazon_USA_Sea!$C:$C,Amazon_USA_Sea!AQ:AQ),0)</f>
        <v>0</v>
      </c>
      <c r="AQ23" s="94">
        <f>IFERROR(_xlfn.XLOOKUP($D23,Domestic!$C:$C,Domestic!AY:AY),0)+IFERROR(_xlfn.XLOOKUP($D23,ROW_Manjari!$C:$C,ROW_Manjari!AY:AY),0)+IFERROR(_xlfn.XLOOKUP($D23,USA_Sea!$C:$C,USA_Sea!AY:AY),0)+IFERROR(_xlfn.XLOOKUP($D23,USA_Air!$C:$C,USA_Air!AY:AY),0)+IFERROR(_xlfn.XLOOKUP($D23,USA_Amazon_Air!$C:$C,USA_Amazon_Air!AY:AY),0)+IFERROR(_xlfn.XLOOKUP($D23,UK_Order!$C:$C,UK_Order!AY:AY),0)+IFERROR(_xlfn.XLOOKUP($D23,MENA_Order!$C:$C,MENA_Order!AY:AY),0)+IFERROR(_xlfn.XLOOKUP($D23,Amazon_USA_Sea!$C:$C,Amazon_USA_Sea!AR:AR),0)</f>
        <v>0</v>
      </c>
      <c r="AR23" s="94">
        <f>IFERROR(_xlfn.XLOOKUP($D23,Domestic!$C:$C,Domestic!AZ:AZ),0)+IFERROR(_xlfn.XLOOKUP($D23,ROW_Manjari!$C:$C,ROW_Manjari!AZ:AZ),0)+IFERROR(_xlfn.XLOOKUP($D23,USA_Sea!$C:$C,USA_Sea!AZ:AZ),0)+IFERROR(_xlfn.XLOOKUP($D23,USA_Air!$C:$C,USA_Air!AZ:AZ),0)+IFERROR(_xlfn.XLOOKUP($D23,USA_Amazon_Air!$C:$C,USA_Amazon_Air!AZ:AZ),0)+IFERROR(_xlfn.XLOOKUP($D23,UK_Order!$C:$C,UK_Order!AZ:AZ),0)+IFERROR(_xlfn.XLOOKUP($D23,MENA_Order!$C:$C,MENA_Order!AZ:AZ),0)+IFERROR(_xlfn.XLOOKUP($D23,Amazon_USA_Sea!$C:$C,Amazon_USA_Sea!AS:AS),0)</f>
        <v>0</v>
      </c>
      <c r="AS23" s="95">
        <v>0</v>
      </c>
      <c r="AT23" s="96">
        <f t="shared" si="8"/>
        <v>9880</v>
      </c>
      <c r="AU23" s="97">
        <f t="shared" si="1"/>
        <v>9880</v>
      </c>
      <c r="AV23" s="98">
        <f t="shared" si="2"/>
        <v>-3251</v>
      </c>
      <c r="AW23" s="99">
        <f t="shared" si="3"/>
        <v>-3251</v>
      </c>
      <c r="AX23" s="100">
        <f t="shared" si="4"/>
        <v>0.75241794227400804</v>
      </c>
      <c r="AY23" s="114" t="s">
        <v>88</v>
      </c>
      <c r="AZ23">
        <f>_xlfn.XLOOKUP(D23,Raw_Data!A:A,Raw_Data!B:B)</f>
        <v>458</v>
      </c>
      <c r="BA23" s="102">
        <f t="shared" si="5"/>
        <v>1.046378798263651</v>
      </c>
      <c r="BB23" s="103">
        <f t="shared" si="7"/>
        <v>10</v>
      </c>
      <c r="BC23" s="104" t="str">
        <f t="shared" si="6"/>
        <v>P1 – Critical</v>
      </c>
    </row>
    <row r="24" spans="1:56" ht="13">
      <c r="A24" s="105">
        <v>22</v>
      </c>
      <c r="B24" s="123" t="s">
        <v>75</v>
      </c>
      <c r="C24" s="123" t="s">
        <v>46</v>
      </c>
      <c r="D24" s="107" t="s">
        <v>89</v>
      </c>
      <c r="E24" s="108" t="s">
        <v>90</v>
      </c>
      <c r="F24" s="109">
        <v>1</v>
      </c>
      <c r="G24" s="110">
        <f>IFERROR(_xlfn.XLOOKUP(D24,Projection_!A:A,Projection_!K:K),"")</f>
        <v>2949</v>
      </c>
      <c r="H24" s="111">
        <f>IFERROR(_xlfn.XLOOKUP(D24,Projection_!A:A,Projection_!L:L),"")</f>
        <v>0</v>
      </c>
      <c r="I24" s="111">
        <f>IFERROR(_xlfn.XLOOKUP(D24,Projection_!A:A,Projection_!M:M),"")</f>
        <v>0</v>
      </c>
      <c r="J24" s="111">
        <f>IFERROR(_xlfn.XLOOKUP(D24,Projection_!A:A,Projection_!N:N),"")</f>
        <v>0</v>
      </c>
      <c r="K24" s="111">
        <f>IFERROR(_xlfn.XLOOKUP(D24,Projection_!A:A,Projection_!O:O),"")</f>
        <v>0</v>
      </c>
      <c r="L24" s="111">
        <f>IFERROR(_xlfn.XLOOKUP(D24,Projection_!A:A,Projection_!P:P),"")</f>
        <v>0</v>
      </c>
      <c r="M24" s="111">
        <f>IFERROR(_xlfn.XLOOKUP(D24,Projection_!A:A,Projection_!Q:Q),"")</f>
        <v>856</v>
      </c>
      <c r="N24" s="112">
        <f>IFERROR(_xlfn.XLOOKUP(D24,Projection_!A:A,Projection_!R:R),"")</f>
        <v>0</v>
      </c>
      <c r="O24" s="113">
        <f>IFERROR(_xlfn.XLOOKUP(D24,Projection_!A:A,Projection_!T:T),"")</f>
        <v>3805</v>
      </c>
      <c r="P24" s="91">
        <f>IFERROR(_xlfn.XLOOKUP($D24,Domestic!$C:$C,Domestic!O:O),0)+IFERROR(_xlfn.XLOOKUP($D24,ROW_Manjari!$C:$C,ROW_Manjari!O:O),0)+IFERROR(_xlfn.XLOOKUP($D24,USA_Sea!$C:$C,USA_Sea!O:O),0)+IFERROR(_xlfn.XLOOKUP($D24,USA_Air!$C:$C,USA_Air!O:O),0)+IFERROR(_xlfn.XLOOKUP($D24,USA_Amazon_Air!$C:$C,USA_Amazon_Air!O:O),0)+IFERROR(_xlfn.XLOOKUP($D24,UK_Order!$C:$C,UK_Order!O:O),0)+IFERROR(_xlfn.XLOOKUP($D24,MENA_Order!$C:$C,MENA_Order!O:O),0)+IFERROR(_xlfn.XLOOKUP($D24,Amazon_USA_Sea!$C:$C,Amazon_USA_Sea!H:H),0)</f>
        <v>0</v>
      </c>
      <c r="Q24" s="91">
        <f>IFERROR(_xlfn.XLOOKUP($D24,Domestic!$C:$C,Domestic!P:P),0)+IFERROR(_xlfn.XLOOKUP($D24,ROW_Manjari!$C:$C,ROW_Manjari!P:P),0)+IFERROR(_xlfn.XLOOKUP($D24,USA_Sea!$C:$C,USA_Sea!P:P),0)+IFERROR(_xlfn.XLOOKUP($D24,USA_Air!$C:$C,USA_Air!P:P),0)+IFERROR(_xlfn.XLOOKUP($D24,USA_Amazon_Air!$C:$C,USA_Amazon_Air!P:P),0)+IFERROR(_xlfn.XLOOKUP($D24,UK_Order!$C:$C,UK_Order!P:P),0)+IFERROR(_xlfn.XLOOKUP($D24,MENA_Order!$C:$C,MENA_Order!P:P),0)+IFERROR(_xlfn.XLOOKUP($D24,Amazon_USA_Sea!$C:$C,Amazon_USA_Sea!I:I),0)</f>
        <v>138</v>
      </c>
      <c r="R24" s="91">
        <f>IFERROR(_xlfn.XLOOKUP($D24,Domestic!$C:$C,Domestic!Q:Q),0)+IFERROR(_xlfn.XLOOKUP($D24,ROW_Manjari!$C:$C,ROW_Manjari!Q:Q),0)+IFERROR(_xlfn.XLOOKUP($D24,USA_Sea!$C:$C,USA_Sea!Q:Q),0)+IFERROR(_xlfn.XLOOKUP($D24,USA_Air!$C:$C,USA_Air!Q:Q),0)+IFERROR(_xlfn.XLOOKUP($D24,USA_Amazon_Air!$C:$C,USA_Amazon_Air!Q:Q),0)+IFERROR(_xlfn.XLOOKUP($D24,UK_Order!$C:$C,UK_Order!Q:Q),0)+IFERROR(_xlfn.XLOOKUP($D24,MENA_Order!$C:$C,MENA_Order!Q:Q),0)+IFERROR(_xlfn.XLOOKUP($D24,Amazon_USA_Sea!$C:$C,Amazon_USA_Sea!J:J),0)</f>
        <v>0</v>
      </c>
      <c r="S24" s="91">
        <f>IFERROR(_xlfn.XLOOKUP($D24,Domestic!$C:$C,Domestic!R:R),0)+IFERROR(_xlfn.XLOOKUP($D24,ROW_Manjari!$C:$C,ROW_Manjari!R:R),0)+IFERROR(_xlfn.XLOOKUP($D24,USA_Sea!$C:$C,USA_Sea!R:R),0)+IFERROR(_xlfn.XLOOKUP($D24,USA_Air!$C:$C,USA_Air!R:R),0)+IFERROR(_xlfn.XLOOKUP($D24,USA_Amazon_Air!$C:$C,USA_Amazon_Air!R:R),0)+IFERROR(_xlfn.XLOOKUP($D24,UK_Order!$C:$C,UK_Order!R:R),0)+IFERROR(_xlfn.XLOOKUP($D24,MENA_Order!$C:$C,MENA_Order!R:R),0)+IFERROR(_xlfn.XLOOKUP($D24,Amazon_USA_Sea!$C:$C,Amazon_USA_Sea!K:K),0)</f>
        <v>1992</v>
      </c>
      <c r="T24" s="91">
        <f>IFERROR(_xlfn.XLOOKUP($D24,Domestic!$C:$C,Domestic!S:S),0)+IFERROR(_xlfn.XLOOKUP($D24,ROW_Manjari!$C:$C,ROW_Manjari!S:S),0)+IFERROR(_xlfn.XLOOKUP($D24,USA_Sea!$C:$C,USA_Sea!S:S),0)+IFERROR(_xlfn.XLOOKUP($D24,USA_Air!$C:$C,USA_Air!S:S),0)+IFERROR(_xlfn.XLOOKUP($D24,USA_Amazon_Air!$C:$C,USA_Amazon_Air!S:S),0)+IFERROR(_xlfn.XLOOKUP($D24,UK_Order!$C:$C,UK_Order!S:S),0)+IFERROR(_xlfn.XLOOKUP($D24,MENA_Order!$C:$C,MENA_Order!S:S),0)+IFERROR(_xlfn.XLOOKUP($D24,Amazon_USA_Sea!$C:$C,Amazon_USA_Sea!L:L),0)</f>
        <v>96</v>
      </c>
      <c r="U24" s="91">
        <f>IFERROR(_xlfn.XLOOKUP($D24,Domestic!$C:$C,Domestic!T:T),0)+IFERROR(_xlfn.XLOOKUP($D24,ROW_Manjari!$C:$C,ROW_Manjari!T:T),0)+IFERROR(_xlfn.XLOOKUP($D24,USA_Sea!$C:$C,USA_Sea!T:T),0)+IFERROR(_xlfn.XLOOKUP($D24,USA_Air!$C:$C,USA_Air!T:T),0)+IFERROR(_xlfn.XLOOKUP($D24,USA_Amazon_Air!$C:$C,USA_Amazon_Air!T:T),0)+IFERROR(_xlfn.XLOOKUP($D24,UK_Order!$C:$C,UK_Order!T:T),0)+IFERROR(_xlfn.XLOOKUP($D24,MENA_Order!$C:$C,MENA_Order!T:T),0)+IFERROR(_xlfn.XLOOKUP($D24,Amazon_USA_Sea!$C:$C,Amazon_USA_Sea!M:M),0)</f>
        <v>0</v>
      </c>
      <c r="V24" s="91">
        <f>IFERROR(_xlfn.XLOOKUP($D24,Domestic!$C:$C,Domestic!U:U),0)+IFERROR(_xlfn.XLOOKUP($D24,ROW_Manjari!$C:$C,ROW_Manjari!U:U),0)+IFERROR(_xlfn.XLOOKUP($D24,USA_Sea!$C:$C,USA_Sea!U:U),0)+IFERROR(_xlfn.XLOOKUP($D24,USA_Air!$C:$C,USA_Air!U:U),0)+IFERROR(_xlfn.XLOOKUP($D24,USA_Amazon_Air!$C:$C,USA_Amazon_Air!U:U),0)+IFERROR(_xlfn.XLOOKUP($D24,UK_Order!$C:$C,UK_Order!U:U),0)+IFERROR(_xlfn.XLOOKUP($D24,MENA_Order!$C:$C,MENA_Order!U:U),0)+IFERROR(_xlfn.XLOOKUP($D24,Amazon_USA_Sea!$C:$C,Amazon_USA_Sea!N:N),0)</f>
        <v>0</v>
      </c>
      <c r="W24" s="92">
        <f>IFERROR(_xlfn.XLOOKUP($D24,Domestic!$C:$C,Domestic!Y:Y),0)+IFERROR(_xlfn.XLOOKUP($D24,ROW_Manjari!$C:$C,ROW_Manjari!Y:Y),0)+IFERROR(_xlfn.XLOOKUP($D24,USA_Sea!$C:$C,USA_Sea!Y:Y),0)+IFERROR(_xlfn.XLOOKUP($D24,USA_Air!$C:$C,USA_Air!Y:Y),0)+IFERROR(_xlfn.XLOOKUP($D24,USA_Amazon_Air!$C:$C,USA_Amazon_Air!Y:Y),0)+IFERROR(_xlfn.XLOOKUP($D24,UK_Order!$C:$C,UK_Order!Y:Y),0)+IFERROR(_xlfn.XLOOKUP($D24,MENA_Order!$C:$C,MENA_Order!Y:Y),0)+IFERROR(_xlfn.XLOOKUP($D24,Amazon_USA_Sea!$C:$C,Amazon_USA_Sea!R:R),0)</f>
        <v>0</v>
      </c>
      <c r="X24" s="92">
        <f>IFERROR(_xlfn.XLOOKUP($D24,Domestic!$C:$C,Domestic!Z:Z),0)+IFERROR(_xlfn.XLOOKUP($D24,ROW_Manjari!$C:$C,ROW_Manjari!Z:Z),0)+IFERROR(_xlfn.XLOOKUP($D24,USA_Sea!$C:$C,USA_Sea!Z:Z),0)+IFERROR(_xlfn.XLOOKUP($D24,USA_Air!$C:$C,USA_Air!Z:Z),0)+IFERROR(_xlfn.XLOOKUP($D24,USA_Amazon_Air!$C:$C,USA_Amazon_Air!Z:Z),0)+IFERROR(_xlfn.XLOOKUP($D24,UK_Order!$C:$C,UK_Order!Z:Z),0)+IFERROR(_xlfn.XLOOKUP($D24,MENA_Order!$C:$C,MENA_Order!Z:Z),0)+IFERROR(_xlfn.XLOOKUP($D24,Amazon_USA_Sea!$C:$C,Amazon_USA_Sea!S:S),0)</f>
        <v>0</v>
      </c>
      <c r="Y24" s="92">
        <f>IFERROR(_xlfn.XLOOKUP($D24,Domestic!$C:$C,Domestic!AA:AA),0)+IFERROR(_xlfn.XLOOKUP($D24,ROW_Manjari!$C:$C,ROW_Manjari!AA:AA),0)+IFERROR(_xlfn.XLOOKUP($D24,USA_Sea!$C:$C,USA_Sea!AA:AA),0)+IFERROR(_xlfn.XLOOKUP($D24,USA_Air!$C:$C,USA_Air!AA:AA),0)+IFERROR(_xlfn.XLOOKUP($D24,USA_Amazon_Air!$C:$C,USA_Amazon_Air!AA:AA),0)+IFERROR(_xlfn.XLOOKUP($D24,UK_Order!$C:$C,UK_Order!AA:AA),0)+IFERROR(_xlfn.XLOOKUP($D24,MENA_Order!$C:$C,MENA_Order!AA:AA),0)+IFERROR(_xlfn.XLOOKUP($D24,Amazon_USA_Sea!$C:$C,Amazon_USA_Sea!T:T),0)</f>
        <v>0</v>
      </c>
      <c r="Z24" s="92">
        <f>IFERROR(_xlfn.XLOOKUP($D24,Domestic!$C:$C,Domestic!AB:AB),0)+IFERROR(_xlfn.XLOOKUP($D24,ROW_Manjari!$C:$C,ROW_Manjari!AB:AB),0)+IFERROR(_xlfn.XLOOKUP($D24,USA_Sea!$C:$C,USA_Sea!AB:AB),0)+IFERROR(_xlfn.XLOOKUP($D24,USA_Air!$C:$C,USA_Air!AB:AB),0)+IFERROR(_xlfn.XLOOKUP($D24,USA_Amazon_Air!$C:$C,USA_Amazon_Air!AB:AB),0)+IFERROR(_xlfn.XLOOKUP($D24,UK_Order!$C:$C,UK_Order!AB:AB),0)+IFERROR(_xlfn.XLOOKUP($D24,MENA_Order!$C:$C,MENA_Order!AB:AB),0)+IFERROR(_xlfn.XLOOKUP($D24,Amazon_USA_Sea!$C:$C,Amazon_USA_Sea!U:U),0)</f>
        <v>0</v>
      </c>
      <c r="AA24" s="92">
        <f>IFERROR(_xlfn.XLOOKUP($D24,Domestic!$C:$C,Domestic!AC:AC),0)+IFERROR(_xlfn.XLOOKUP($D24,ROW_Manjari!$C:$C,ROW_Manjari!AC:AC),0)+IFERROR(_xlfn.XLOOKUP($D24,USA_Sea!$C:$C,USA_Sea!AC:AC),0)+IFERROR(_xlfn.XLOOKUP($D24,USA_Air!$C:$C,USA_Air!AC:AC),0)+IFERROR(_xlfn.XLOOKUP($D24,USA_Amazon_Air!$C:$C,USA_Amazon_Air!AC:AC),0)+IFERROR(_xlfn.XLOOKUP($D24,UK_Order!$C:$C,UK_Order!AC:AC),0)+IFERROR(_xlfn.XLOOKUP($D24,MENA_Order!$C:$C,MENA_Order!AC:AC),0)+IFERROR(_xlfn.XLOOKUP($D24,Amazon_USA_Sea!$C:$C,Amazon_USA_Sea!V:V),0)</f>
        <v>202</v>
      </c>
      <c r="AB24" s="92">
        <f>IFERROR(_xlfn.XLOOKUP($D24,Domestic!$C:$C,Domestic!AD:AD),0)+IFERROR(_xlfn.XLOOKUP($D24,ROW_Manjari!$C:$C,ROW_Manjari!AD:AD),0)+IFERROR(_xlfn.XLOOKUP($D24,USA_Sea!$C:$C,USA_Sea!AD:AD),0)+IFERROR(_xlfn.XLOOKUP($D24,USA_Air!$C:$C,USA_Air!AD:AD),0)+IFERROR(_xlfn.XLOOKUP($D24,USA_Amazon_Air!$C:$C,USA_Amazon_Air!AD:AD),0)+IFERROR(_xlfn.XLOOKUP($D24,UK_Order!$C:$C,UK_Order!AD:AD),0)+IFERROR(_xlfn.XLOOKUP($D24,MENA_Order!$C:$C,MENA_Order!AD:AD),0)+IFERROR(_xlfn.XLOOKUP($D24,Amazon_USA_Sea!$C:$C,Amazon_USA_Sea!W:W),0)</f>
        <v>0</v>
      </c>
      <c r="AC24" s="92">
        <f>IFERROR(_xlfn.XLOOKUP($D24,Domestic!$C:$C,Domestic!AE:AE),0)+IFERROR(_xlfn.XLOOKUP($D24,ROW_Manjari!$C:$C,ROW_Manjari!AE:AE),0)+IFERROR(_xlfn.XLOOKUP($D24,USA_Sea!$C:$C,USA_Sea!AE:AE),0)+IFERROR(_xlfn.XLOOKUP($D24,USA_Air!$C:$C,USA_Air!AE:AE),0)+IFERROR(_xlfn.XLOOKUP($D24,USA_Amazon_Air!$C:$C,USA_Amazon_Air!AE:AE),0)+IFERROR(_xlfn.XLOOKUP($D24,UK_Order!$C:$C,UK_Order!AE:AE),0)+IFERROR(_xlfn.XLOOKUP($D24,MENA_Order!$C:$C,MENA_Order!AE:AE),0)+IFERROR(_xlfn.XLOOKUP($D24,Amazon_USA_Sea!$C:$C,Amazon_USA_Sea!X:X),0)</f>
        <v>0</v>
      </c>
      <c r="AD24" s="93">
        <f>IFERROR(_xlfn.XLOOKUP($D24,Domestic!$C:$C,Domestic!AI:AI),0)+IFERROR(_xlfn.XLOOKUP($D24,ROW_Manjari!$C:$C,ROW_Manjari!AI:AI),0)+IFERROR(_xlfn.XLOOKUP($D24,USA_Sea!$C:$C,USA_Sea!AI:AI),0)+IFERROR(_xlfn.XLOOKUP($D24,USA_Air!$C:$C,USA_Air!AI:AI),0)+IFERROR(_xlfn.XLOOKUP($D24,USA_Amazon_Air!$C:$C,USA_Amazon_Air!AI:AI),0)+IFERROR(_xlfn.XLOOKUP($D24,UK_Order!$C:$C,UK_Order!AI:AI),0)+IFERROR(_xlfn.XLOOKUP($D24,MENA_Order!$C:$C,MENA_Order!AI:AI),0)+IFERROR(_xlfn.XLOOKUP($D24,Amazon_USA_Sea!$C:$C,Amazon_USA_Sea!AB:AB),0)</f>
        <v>0</v>
      </c>
      <c r="AE24" s="93">
        <f>IFERROR(_xlfn.XLOOKUP($D24,Domestic!$C:$C,Domestic!AJ:AJ),0)+IFERROR(_xlfn.XLOOKUP($D24,ROW_Manjari!$C:$C,ROW_Manjari!AJ:AJ),0)+IFERROR(_xlfn.XLOOKUP($D24,USA_Sea!$C:$C,USA_Sea!AJ:AJ),0)+IFERROR(_xlfn.XLOOKUP($D24,USA_Air!$C:$C,USA_Air!AJ:AJ),0)+IFERROR(_xlfn.XLOOKUP($D24,USA_Amazon_Air!$C:$C,USA_Amazon_Air!AJ:AJ),0)+IFERROR(_xlfn.XLOOKUP($D24,UK_Order!$C:$C,UK_Order!AJ:AJ),0)+IFERROR(_xlfn.XLOOKUP($D24,MENA_Order!$C:$C,MENA_Order!AJ:AJ),0)+IFERROR(_xlfn.XLOOKUP($D24,Amazon_USA_Sea!$C:$C,Amazon_USA_Sea!AC:AC),0)</f>
        <v>0</v>
      </c>
      <c r="AF24" s="93">
        <f>IFERROR(_xlfn.XLOOKUP($D24,Domestic!$C:$C,Domestic!AK:AK),0)+IFERROR(_xlfn.XLOOKUP($D24,ROW_Manjari!$C:$C,ROW_Manjari!AK:AK),0)+IFERROR(_xlfn.XLOOKUP($D24,USA_Sea!$C:$C,USA_Sea!AK:AK),0)+IFERROR(_xlfn.XLOOKUP($D24,USA_Air!$C:$C,USA_Air!AK:AK),0)+IFERROR(_xlfn.XLOOKUP($D24,USA_Amazon_Air!$C:$C,USA_Amazon_Air!AK:AK),0)+IFERROR(_xlfn.XLOOKUP($D24,UK_Order!$C:$C,UK_Order!AK:AK),0)+IFERROR(_xlfn.XLOOKUP($D24,MENA_Order!$C:$C,MENA_Order!AK:AK),0)+IFERROR(_xlfn.XLOOKUP($D24,Amazon_USA_Sea!$C:$C,Amazon_USA_Sea!AD:AD),0)</f>
        <v>0</v>
      </c>
      <c r="AG24" s="93">
        <f>IFERROR(_xlfn.XLOOKUP($D24,Domestic!$C:$C,Domestic!AL:AL),0)+IFERROR(_xlfn.XLOOKUP($D24,ROW_Manjari!$C:$C,ROW_Manjari!AL:AL),0)+IFERROR(_xlfn.XLOOKUP($D24,USA_Sea!$C:$C,USA_Sea!AL:AL),0)+IFERROR(_xlfn.XLOOKUP($D24,USA_Air!$C:$C,USA_Air!AL:AL),0)+IFERROR(_xlfn.XLOOKUP($D24,USA_Amazon_Air!$C:$C,USA_Amazon_Air!AL:AL),0)+IFERROR(_xlfn.XLOOKUP($D24,UK_Order!$C:$C,UK_Order!AL:AL),0)+IFERROR(_xlfn.XLOOKUP($D24,MENA_Order!$C:$C,MENA_Order!AL:AL),0)+IFERROR(_xlfn.XLOOKUP($D24,Amazon_USA_Sea!$C:$C,Amazon_USA_Sea!AE:AE),0)</f>
        <v>0</v>
      </c>
      <c r="AH24" s="93">
        <f>IFERROR(_xlfn.XLOOKUP($D24,Domestic!$C:$C,Domestic!AM:AM),0)+IFERROR(_xlfn.XLOOKUP($D24,ROW_Manjari!$C:$C,ROW_Manjari!AM:AM),0)+IFERROR(_xlfn.XLOOKUP($D24,USA_Sea!$C:$C,USA_Sea!AM:AM),0)+IFERROR(_xlfn.XLOOKUP($D24,USA_Air!$C:$C,USA_Air!AM:AM),0)+IFERROR(_xlfn.XLOOKUP($D24,USA_Amazon_Air!$C:$C,USA_Amazon_Air!AM:AM),0)+IFERROR(_xlfn.XLOOKUP($D24,UK_Order!$C:$C,UK_Order!AM:AM),0)+IFERROR(_xlfn.XLOOKUP($D24,MENA_Order!$C:$C,MENA_Order!AM:AM),0)+IFERROR(_xlfn.XLOOKUP($D24,Amazon_USA_Sea!$C:$C,Amazon_USA_Sea!AF:AF),0)</f>
        <v>370</v>
      </c>
      <c r="AI24" s="93">
        <f>IFERROR(_xlfn.XLOOKUP($D24,Domestic!$C:$C,Domestic!AN:AN),0)+IFERROR(_xlfn.XLOOKUP($D24,ROW_Manjari!$C:$C,ROW_Manjari!AN:AN),0)+IFERROR(_xlfn.XLOOKUP($D24,USA_Sea!$C:$C,USA_Sea!AN:AN),0)+IFERROR(_xlfn.XLOOKUP($D24,USA_Air!$C:$C,USA_Air!AN:AN),0)+IFERROR(_xlfn.XLOOKUP($D24,USA_Amazon_Air!$C:$C,USA_Amazon_Air!AN:AN),0)+IFERROR(_xlfn.XLOOKUP($D24,UK_Order!$C:$C,UK_Order!AN:AN),0)+IFERROR(_xlfn.XLOOKUP($D24,MENA_Order!$C:$C,MENA_Order!AN:AN),0)+IFERROR(_xlfn.XLOOKUP($D24,Amazon_USA_Sea!$C:$C,Amazon_USA_Sea!AG:AG),0)</f>
        <v>370</v>
      </c>
      <c r="AJ24" s="93">
        <f>IFERROR(_xlfn.XLOOKUP($D24,Domestic!$C:$C,Domestic!AO:AO),0)+IFERROR(_xlfn.XLOOKUP($D24,ROW_Manjari!$C:$C,ROW_Manjari!AO:AO),0)+IFERROR(_xlfn.XLOOKUP($D24,USA_Sea!$C:$C,USA_Sea!AO:AO),0)+IFERROR(_xlfn.XLOOKUP($D24,USA_Air!$C:$C,USA_Air!AO:AO),0)+IFERROR(_xlfn.XLOOKUP($D24,USA_Amazon_Air!$C:$C,USA_Amazon_Air!AO:AO),0)+IFERROR(_xlfn.XLOOKUP($D24,UK_Order!$C:$C,UK_Order!AO:AO),0)+IFERROR(_xlfn.XLOOKUP($D24,MENA_Order!$C:$C,MENA_Order!AO:AO),0)+IFERROR(_xlfn.XLOOKUP($D24,Amazon_USA_Sea!$C:$C,Amazon_USA_Sea!AH:AH),0)</f>
        <v>0</v>
      </c>
      <c r="AK24" s="94">
        <f>IFERROR(_xlfn.XLOOKUP($D24,Domestic!$C:$C,Domestic!AS:AS),0)+IFERROR(_xlfn.XLOOKUP($D24,ROW_Manjari!$C:$C,ROW_Manjari!AS:AS),0)+IFERROR(_xlfn.XLOOKUP($D24,USA_Sea!$C:$C,USA_Sea!AS:AS),0)+IFERROR(_xlfn.XLOOKUP($D24,USA_Air!$C:$C,USA_Air!AS:AS),0)+IFERROR(_xlfn.XLOOKUP($D24,USA_Amazon_Air!$C:$C,USA_Amazon_Air!AS:AS),0)+IFERROR(_xlfn.XLOOKUP($D24,UK_Order!$C:$C,UK_Order!AS:AS),0)+IFERROR(_xlfn.XLOOKUP($D24,MENA_Order!$C:$C,MENA_Order!AS:AS),0)+IFERROR(_xlfn.XLOOKUP($D24,Amazon_USA_Sea!$C:$C,Amazon_USA_Sea!AL:AL),0)</f>
        <v>0</v>
      </c>
      <c r="AL24" s="94">
        <f>IFERROR(_xlfn.XLOOKUP($D24,Domestic!$C:$C,Domestic!AT:AT),0)+IFERROR(_xlfn.XLOOKUP($D24,ROW_Manjari!$C:$C,ROW_Manjari!AT:AT),0)+IFERROR(_xlfn.XLOOKUP($D24,USA_Sea!$C:$C,USA_Sea!AT:AT),0)+IFERROR(_xlfn.XLOOKUP($D24,USA_Air!$C:$C,USA_Air!AT:AT),0)+IFERROR(_xlfn.XLOOKUP($D24,USA_Amazon_Air!$C:$C,USA_Amazon_Air!AT:AT),0)+IFERROR(_xlfn.XLOOKUP($D24,UK_Order!$C:$C,UK_Order!AT:AT),0)+IFERROR(_xlfn.XLOOKUP($D24,MENA_Order!$C:$C,MENA_Order!AT:AT),0)+IFERROR(_xlfn.XLOOKUP($D24,Amazon_USA_Sea!$C:$C,Amazon_USA_Sea!AM:AM),0)</f>
        <v>0</v>
      </c>
      <c r="AM24" s="94">
        <f>IFERROR(_xlfn.XLOOKUP($D24,Domestic!$C:$C,Domestic!AU:AU),0)+IFERROR(_xlfn.XLOOKUP($D24,ROW_Manjari!$C:$C,ROW_Manjari!AU:AU),0)+IFERROR(_xlfn.XLOOKUP($D24,USA_Sea!$C:$C,USA_Sea!AU:AU),0)+IFERROR(_xlfn.XLOOKUP($D24,USA_Air!$C:$C,USA_Air!AU:AU),0)+IFERROR(_xlfn.XLOOKUP($D24,USA_Amazon_Air!$C:$C,USA_Amazon_Air!AU:AU),0)+IFERROR(_xlfn.XLOOKUP($D24,UK_Order!$C:$C,UK_Order!AU:AU),0)+IFERROR(_xlfn.XLOOKUP($D24,MENA_Order!$C:$C,MENA_Order!AU:AU),0)+IFERROR(_xlfn.XLOOKUP($D24,Amazon_USA_Sea!$C:$C,Amazon_USA_Sea!AN:AN),0)</f>
        <v>0</v>
      </c>
      <c r="AN24" s="94">
        <f>IFERROR(_xlfn.XLOOKUP($D24,Domestic!$C:$C,Domestic!AV:AV),0)+IFERROR(_xlfn.XLOOKUP($D24,ROW_Manjari!$C:$C,ROW_Manjari!AV:AV),0)+IFERROR(_xlfn.XLOOKUP($D24,USA_Sea!$C:$C,USA_Sea!AV:AV),0)+IFERROR(_xlfn.XLOOKUP($D24,USA_Air!$C:$C,USA_Air!AV:AV),0)+IFERROR(_xlfn.XLOOKUP($D24,USA_Amazon_Air!$C:$C,USA_Amazon_Air!AV:AV),0)+IFERROR(_xlfn.XLOOKUP($D24,UK_Order!$C:$C,UK_Order!AV:AV),0)+IFERROR(_xlfn.XLOOKUP($D24,MENA_Order!$C:$C,MENA_Order!AV:AV),0)+IFERROR(_xlfn.XLOOKUP($D24,Amazon_USA_Sea!$C:$C,Amazon_USA_Sea!AO:AO),0)</f>
        <v>0</v>
      </c>
      <c r="AO24" s="94">
        <f>IFERROR(_xlfn.XLOOKUP($D24,Domestic!$C:$C,Domestic!AW:AW),0)+IFERROR(_xlfn.XLOOKUP($D24,ROW_Manjari!$C:$C,ROW_Manjari!AW:AW),0)+IFERROR(_xlfn.XLOOKUP($D24,USA_Sea!$C:$C,USA_Sea!AW:AW),0)+IFERROR(_xlfn.XLOOKUP($D24,USA_Air!$C:$C,USA_Air!AW:AW),0)+IFERROR(_xlfn.XLOOKUP($D24,USA_Amazon_Air!$C:$C,USA_Amazon_Air!AW:AW),0)+IFERROR(_xlfn.XLOOKUP($D24,UK_Order!$C:$C,UK_Order!AW:AW),0)+IFERROR(_xlfn.XLOOKUP($D24,MENA_Order!$C:$C,MENA_Order!AW:AW),0)+IFERROR(_xlfn.XLOOKUP($D24,Amazon_USA_Sea!$C:$C,Amazon_USA_Sea!AP:AP),0)</f>
        <v>0</v>
      </c>
      <c r="AP24" s="94">
        <f>IFERROR(_xlfn.XLOOKUP($D24,Domestic!$C:$C,Domestic!AX:AX),0)+IFERROR(_xlfn.XLOOKUP($D24,ROW_Manjari!$C:$C,ROW_Manjari!AX:AX),0)+IFERROR(_xlfn.XLOOKUP($D24,USA_Sea!$C:$C,USA_Sea!AX:AX),0)+IFERROR(_xlfn.XLOOKUP($D24,USA_Air!$C:$C,USA_Air!AX:AX),0)+IFERROR(_xlfn.XLOOKUP($D24,USA_Amazon_Air!$C:$C,USA_Amazon_Air!AX:AX),0)+IFERROR(_xlfn.XLOOKUP($D24,UK_Order!$C:$C,UK_Order!AX:AX),0)+IFERROR(_xlfn.XLOOKUP($D24,MENA_Order!$C:$C,MENA_Order!AX:AX),0)+IFERROR(_xlfn.XLOOKUP($D24,Amazon_USA_Sea!$C:$C,Amazon_USA_Sea!AQ:AQ),0)</f>
        <v>0</v>
      </c>
      <c r="AQ24" s="94">
        <f>IFERROR(_xlfn.XLOOKUP($D24,Domestic!$C:$C,Domestic!AY:AY),0)+IFERROR(_xlfn.XLOOKUP($D24,ROW_Manjari!$C:$C,ROW_Manjari!AY:AY),0)+IFERROR(_xlfn.XLOOKUP($D24,USA_Sea!$C:$C,USA_Sea!AY:AY),0)+IFERROR(_xlfn.XLOOKUP($D24,USA_Air!$C:$C,USA_Air!AY:AY),0)+IFERROR(_xlfn.XLOOKUP($D24,USA_Amazon_Air!$C:$C,USA_Amazon_Air!AY:AY),0)+IFERROR(_xlfn.XLOOKUP($D24,UK_Order!$C:$C,UK_Order!AY:AY),0)+IFERROR(_xlfn.XLOOKUP($D24,MENA_Order!$C:$C,MENA_Order!AY:AY),0)+IFERROR(_xlfn.XLOOKUP($D24,Amazon_USA_Sea!$C:$C,Amazon_USA_Sea!AR:AR),0)</f>
        <v>0</v>
      </c>
      <c r="AR24" s="94">
        <f>IFERROR(_xlfn.XLOOKUP($D24,Domestic!$C:$C,Domestic!AZ:AZ),0)+IFERROR(_xlfn.XLOOKUP($D24,ROW_Manjari!$C:$C,ROW_Manjari!AZ:AZ),0)+IFERROR(_xlfn.XLOOKUP($D24,USA_Sea!$C:$C,USA_Sea!AZ:AZ),0)+IFERROR(_xlfn.XLOOKUP($D24,USA_Air!$C:$C,USA_Air!AZ:AZ),0)+IFERROR(_xlfn.XLOOKUP($D24,USA_Amazon_Air!$C:$C,USA_Amazon_Air!AZ:AZ),0)+IFERROR(_xlfn.XLOOKUP($D24,UK_Order!$C:$C,UK_Order!AZ:AZ),0)+IFERROR(_xlfn.XLOOKUP($D24,MENA_Order!$C:$C,MENA_Order!AZ:AZ),0)+IFERROR(_xlfn.XLOOKUP($D24,Amazon_USA_Sea!$C:$C,Amazon_USA_Sea!AS:AS),0)</f>
        <v>637</v>
      </c>
      <c r="AS24" s="95">
        <v>0</v>
      </c>
      <c r="AT24" s="96">
        <f t="shared" si="8"/>
        <v>3805</v>
      </c>
      <c r="AU24" s="97">
        <f t="shared" si="1"/>
        <v>3805</v>
      </c>
      <c r="AV24" s="98">
        <f t="shared" si="2"/>
        <v>0</v>
      </c>
      <c r="AW24" s="99">
        <f t="shared" si="3"/>
        <v>0</v>
      </c>
      <c r="AX24" s="100">
        <f t="shared" si="4"/>
        <v>1</v>
      </c>
      <c r="AY24" s="114" t="s">
        <v>79</v>
      </c>
      <c r="AZ24">
        <f>_xlfn.XLOOKUP(D24,Raw_Data!A:A,Raw_Data!B:B)</f>
        <v>143</v>
      </c>
      <c r="BA24" s="102">
        <f t="shared" si="5"/>
        <v>1.1274638633377136</v>
      </c>
      <c r="BB24" s="103">
        <f t="shared" si="7"/>
        <v>10</v>
      </c>
      <c r="BC24" s="104" t="str">
        <f t="shared" si="6"/>
        <v>P1 – Critical</v>
      </c>
    </row>
    <row r="25" spans="1:56" ht="13">
      <c r="A25" s="105">
        <v>23</v>
      </c>
      <c r="B25" s="123" t="s">
        <v>75</v>
      </c>
      <c r="C25" s="123" t="s">
        <v>46</v>
      </c>
      <c r="D25" s="107" t="s">
        <v>91</v>
      </c>
      <c r="E25" s="108" t="s">
        <v>92</v>
      </c>
      <c r="F25" s="109">
        <v>5</v>
      </c>
      <c r="G25" s="110">
        <f>IFERROR(_xlfn.XLOOKUP(D25,Projection_!A:A,Projection_!K:K),"")</f>
        <v>3749</v>
      </c>
      <c r="H25" s="111">
        <f>IFERROR(_xlfn.XLOOKUP(D25,Projection_!A:A,Projection_!L:L),"")</f>
        <v>0</v>
      </c>
      <c r="I25" s="111">
        <f>IFERROR(_xlfn.XLOOKUP(D25,Projection_!A:A,Projection_!M:M),"")</f>
        <v>0</v>
      </c>
      <c r="J25" s="111">
        <f>IFERROR(_xlfn.XLOOKUP(D25,Projection_!A:A,Projection_!N:N),"")</f>
        <v>0</v>
      </c>
      <c r="K25" s="111">
        <f>IFERROR(_xlfn.XLOOKUP(D25,Projection_!A:A,Projection_!O:O),"")</f>
        <v>0</v>
      </c>
      <c r="L25" s="111">
        <f>IFERROR(_xlfn.XLOOKUP(D25,Projection_!A:A,Projection_!P:P),"")</f>
        <v>0</v>
      </c>
      <c r="M25" s="111">
        <f>IFERROR(_xlfn.XLOOKUP(D25,Projection_!A:A,Projection_!Q:Q),"")</f>
        <v>305</v>
      </c>
      <c r="N25" s="112">
        <f>IFERROR(_xlfn.XLOOKUP(D25,Projection_!A:A,Projection_!R:R),"")</f>
        <v>0</v>
      </c>
      <c r="O25" s="113">
        <f>IFERROR(_xlfn.XLOOKUP(D25,Projection_!A:A,Projection_!T:T),"")</f>
        <v>3749</v>
      </c>
      <c r="P25" s="91">
        <f>IFERROR(_xlfn.XLOOKUP($D25,Domestic!$C:$C,Domestic!O:O),0)+IFERROR(_xlfn.XLOOKUP($D25,ROW_Manjari!$C:$C,ROW_Manjari!O:O),0)+IFERROR(_xlfn.XLOOKUP($D25,USA_Sea!$C:$C,USA_Sea!O:O),0)+IFERROR(_xlfn.XLOOKUP($D25,USA_Air!$C:$C,USA_Air!O:O),0)+IFERROR(_xlfn.XLOOKUP($D25,USA_Amazon_Air!$C:$C,USA_Amazon_Air!O:O),0)+IFERROR(_xlfn.XLOOKUP($D25,UK_Order!$C:$C,UK_Order!O:O),0)+IFERROR(_xlfn.XLOOKUP($D25,MENA_Order!$C:$C,MENA_Order!O:O),0)+IFERROR(_xlfn.XLOOKUP($D25,Amazon_USA_Sea!$C:$C,Amazon_USA_Sea!H:H),0)</f>
        <v>0</v>
      </c>
      <c r="Q25" s="91">
        <f>IFERROR(_xlfn.XLOOKUP($D25,Domestic!$C:$C,Domestic!P:P),0)+IFERROR(_xlfn.XLOOKUP($D25,ROW_Manjari!$C:$C,ROW_Manjari!P:P),0)+IFERROR(_xlfn.XLOOKUP($D25,USA_Sea!$C:$C,USA_Sea!P:P),0)+IFERROR(_xlfn.XLOOKUP($D25,USA_Air!$C:$C,USA_Air!P:P),0)+IFERROR(_xlfn.XLOOKUP($D25,USA_Amazon_Air!$C:$C,USA_Amazon_Air!P:P),0)+IFERROR(_xlfn.XLOOKUP($D25,UK_Order!$C:$C,UK_Order!P:P),0)+IFERROR(_xlfn.XLOOKUP($D25,MENA_Order!$C:$C,MENA_Order!P:P),0)+IFERROR(_xlfn.XLOOKUP($D25,Amazon_USA_Sea!$C:$C,Amazon_USA_Sea!I:I),0)</f>
        <v>0</v>
      </c>
      <c r="R25" s="91">
        <f>IFERROR(_xlfn.XLOOKUP($D25,Domestic!$C:$C,Domestic!Q:Q),0)+IFERROR(_xlfn.XLOOKUP($D25,ROW_Manjari!$C:$C,ROW_Manjari!Q:Q),0)+IFERROR(_xlfn.XLOOKUP($D25,USA_Sea!$C:$C,USA_Sea!Q:Q),0)+IFERROR(_xlfn.XLOOKUP($D25,USA_Air!$C:$C,USA_Air!Q:Q),0)+IFERROR(_xlfn.XLOOKUP($D25,USA_Amazon_Air!$C:$C,USA_Amazon_Air!Q:Q),0)+IFERROR(_xlfn.XLOOKUP($D25,UK_Order!$C:$C,UK_Order!Q:Q),0)+IFERROR(_xlfn.XLOOKUP($D25,MENA_Order!$C:$C,MENA_Order!Q:Q),0)+IFERROR(_xlfn.XLOOKUP($D25,Amazon_USA_Sea!$C:$C,Amazon_USA_Sea!J:J),0)</f>
        <v>0</v>
      </c>
      <c r="S25" s="91">
        <f>IFERROR(_xlfn.XLOOKUP($D25,Domestic!$C:$C,Domestic!R:R),0)+IFERROR(_xlfn.XLOOKUP($D25,ROW_Manjari!$C:$C,ROW_Manjari!R:R),0)+IFERROR(_xlfn.XLOOKUP($D25,USA_Sea!$C:$C,USA_Sea!R:R),0)+IFERROR(_xlfn.XLOOKUP($D25,USA_Air!$C:$C,USA_Air!R:R),0)+IFERROR(_xlfn.XLOOKUP($D25,USA_Amazon_Air!$C:$C,USA_Amazon_Air!R:R),0)+IFERROR(_xlfn.XLOOKUP($D25,UK_Order!$C:$C,UK_Order!R:R),0)+IFERROR(_xlfn.XLOOKUP($D25,MENA_Order!$C:$C,MENA_Order!R:R),0)+IFERROR(_xlfn.XLOOKUP($D25,Amazon_USA_Sea!$C:$C,Amazon_USA_Sea!K:K),0)</f>
        <v>1000</v>
      </c>
      <c r="T25" s="91">
        <f>IFERROR(_xlfn.XLOOKUP($D25,Domestic!$C:$C,Domestic!S:S),0)+IFERROR(_xlfn.XLOOKUP($D25,ROW_Manjari!$C:$C,ROW_Manjari!S:S),0)+IFERROR(_xlfn.XLOOKUP($D25,USA_Sea!$C:$C,USA_Sea!S:S),0)+IFERROR(_xlfn.XLOOKUP($D25,USA_Air!$C:$C,USA_Air!S:S),0)+IFERROR(_xlfn.XLOOKUP($D25,USA_Amazon_Air!$C:$C,USA_Amazon_Air!S:S),0)+IFERROR(_xlfn.XLOOKUP($D25,UK_Order!$C:$C,UK_Order!S:S),0)+IFERROR(_xlfn.XLOOKUP($D25,MENA_Order!$C:$C,MENA_Order!S:S),0)+IFERROR(_xlfn.XLOOKUP($D25,Amazon_USA_Sea!$C:$C,Amazon_USA_Sea!L:L),0)</f>
        <v>0</v>
      </c>
      <c r="U25" s="91">
        <f>IFERROR(_xlfn.XLOOKUP($D25,Domestic!$C:$C,Domestic!T:T),0)+IFERROR(_xlfn.XLOOKUP($D25,ROW_Manjari!$C:$C,ROW_Manjari!T:T),0)+IFERROR(_xlfn.XLOOKUP($D25,USA_Sea!$C:$C,USA_Sea!T:T),0)+IFERROR(_xlfn.XLOOKUP($D25,USA_Air!$C:$C,USA_Air!T:T),0)+IFERROR(_xlfn.XLOOKUP($D25,USA_Amazon_Air!$C:$C,USA_Amazon_Air!T:T),0)+IFERROR(_xlfn.XLOOKUP($D25,UK_Order!$C:$C,UK_Order!T:T),0)+IFERROR(_xlfn.XLOOKUP($D25,MENA_Order!$C:$C,MENA_Order!T:T),0)+IFERROR(_xlfn.XLOOKUP($D25,Amazon_USA_Sea!$C:$C,Amazon_USA_Sea!M:M),0)</f>
        <v>1355</v>
      </c>
      <c r="V25" s="91">
        <f>IFERROR(_xlfn.XLOOKUP($D25,Domestic!$C:$C,Domestic!U:U),0)+IFERROR(_xlfn.XLOOKUP($D25,ROW_Manjari!$C:$C,ROW_Manjari!U:U),0)+IFERROR(_xlfn.XLOOKUP($D25,USA_Sea!$C:$C,USA_Sea!U:U),0)+IFERROR(_xlfn.XLOOKUP($D25,USA_Air!$C:$C,USA_Air!U:U),0)+IFERROR(_xlfn.XLOOKUP($D25,USA_Amazon_Air!$C:$C,USA_Amazon_Air!U:U),0)+IFERROR(_xlfn.XLOOKUP($D25,UK_Order!$C:$C,UK_Order!U:U),0)+IFERROR(_xlfn.XLOOKUP($D25,MENA_Order!$C:$C,MENA_Order!U:U),0)+IFERROR(_xlfn.XLOOKUP($D25,Amazon_USA_Sea!$C:$C,Amazon_USA_Sea!N:N),0)</f>
        <v>1089</v>
      </c>
      <c r="W25" s="92">
        <f>IFERROR(_xlfn.XLOOKUP($D25,Domestic!$C:$C,Domestic!Y:Y),0)+IFERROR(_xlfn.XLOOKUP($D25,ROW_Manjari!$C:$C,ROW_Manjari!Y:Y),0)+IFERROR(_xlfn.XLOOKUP($D25,USA_Sea!$C:$C,USA_Sea!Y:Y),0)+IFERROR(_xlfn.XLOOKUP($D25,USA_Air!$C:$C,USA_Air!Y:Y),0)+IFERROR(_xlfn.XLOOKUP($D25,USA_Amazon_Air!$C:$C,USA_Amazon_Air!Y:Y),0)+IFERROR(_xlfn.XLOOKUP($D25,UK_Order!$C:$C,UK_Order!Y:Y),0)+IFERROR(_xlfn.XLOOKUP($D25,MENA_Order!$C:$C,MENA_Order!Y:Y),0)+IFERROR(_xlfn.XLOOKUP($D25,Amazon_USA_Sea!$C:$C,Amazon_USA_Sea!R:R),0)</f>
        <v>0</v>
      </c>
      <c r="X25" s="92">
        <f>IFERROR(_xlfn.XLOOKUP($D25,Domestic!$C:$C,Domestic!Z:Z),0)+IFERROR(_xlfn.XLOOKUP($D25,ROW_Manjari!$C:$C,ROW_Manjari!Z:Z),0)+IFERROR(_xlfn.XLOOKUP($D25,USA_Sea!$C:$C,USA_Sea!Z:Z),0)+IFERROR(_xlfn.XLOOKUP($D25,USA_Air!$C:$C,USA_Air!Z:Z),0)+IFERROR(_xlfn.XLOOKUP($D25,USA_Amazon_Air!$C:$C,USA_Amazon_Air!Z:Z),0)+IFERROR(_xlfn.XLOOKUP($D25,UK_Order!$C:$C,UK_Order!Z:Z),0)+IFERROR(_xlfn.XLOOKUP($D25,MENA_Order!$C:$C,MENA_Order!Z:Z),0)+IFERROR(_xlfn.XLOOKUP($D25,Amazon_USA_Sea!$C:$C,Amazon_USA_Sea!S:S),0)</f>
        <v>0</v>
      </c>
      <c r="Y25" s="92">
        <f>IFERROR(_xlfn.XLOOKUP($D25,Domestic!$C:$C,Domestic!AA:AA),0)+IFERROR(_xlfn.XLOOKUP($D25,ROW_Manjari!$C:$C,ROW_Manjari!AA:AA),0)+IFERROR(_xlfn.XLOOKUP($D25,USA_Sea!$C:$C,USA_Sea!AA:AA),0)+IFERROR(_xlfn.XLOOKUP($D25,USA_Air!$C:$C,USA_Air!AA:AA),0)+IFERROR(_xlfn.XLOOKUP($D25,USA_Amazon_Air!$C:$C,USA_Amazon_Air!AA:AA),0)+IFERROR(_xlfn.XLOOKUP($D25,UK_Order!$C:$C,UK_Order!AA:AA),0)+IFERROR(_xlfn.XLOOKUP($D25,MENA_Order!$C:$C,MENA_Order!AA:AA),0)+IFERROR(_xlfn.XLOOKUP($D25,Amazon_USA_Sea!$C:$C,Amazon_USA_Sea!T:T),0)</f>
        <v>0</v>
      </c>
      <c r="Z25" s="92">
        <f>IFERROR(_xlfn.XLOOKUP($D25,Domestic!$C:$C,Domestic!AB:AB),0)+IFERROR(_xlfn.XLOOKUP($D25,ROW_Manjari!$C:$C,ROW_Manjari!AB:AB),0)+IFERROR(_xlfn.XLOOKUP($D25,USA_Sea!$C:$C,USA_Sea!AB:AB),0)+IFERROR(_xlfn.XLOOKUP($D25,USA_Air!$C:$C,USA_Air!AB:AB),0)+IFERROR(_xlfn.XLOOKUP($D25,USA_Amazon_Air!$C:$C,USA_Amazon_Air!AB:AB),0)+IFERROR(_xlfn.XLOOKUP($D25,UK_Order!$C:$C,UK_Order!AB:AB),0)+IFERROR(_xlfn.XLOOKUP($D25,MENA_Order!$C:$C,MENA_Order!AB:AB),0)+IFERROR(_xlfn.XLOOKUP($D25,Amazon_USA_Sea!$C:$C,Amazon_USA_Sea!U:U),0)</f>
        <v>0</v>
      </c>
      <c r="AA25" s="92">
        <f>IFERROR(_xlfn.XLOOKUP($D25,Domestic!$C:$C,Domestic!AC:AC),0)+IFERROR(_xlfn.XLOOKUP($D25,ROW_Manjari!$C:$C,ROW_Manjari!AC:AC),0)+IFERROR(_xlfn.XLOOKUP($D25,USA_Sea!$C:$C,USA_Sea!AC:AC),0)+IFERROR(_xlfn.XLOOKUP($D25,USA_Air!$C:$C,USA_Air!AC:AC),0)+IFERROR(_xlfn.XLOOKUP($D25,USA_Amazon_Air!$C:$C,USA_Amazon_Air!AC:AC),0)+IFERROR(_xlfn.XLOOKUP($D25,UK_Order!$C:$C,UK_Order!AC:AC),0)+IFERROR(_xlfn.XLOOKUP($D25,MENA_Order!$C:$C,MENA_Order!AC:AC),0)+IFERROR(_xlfn.XLOOKUP($D25,Amazon_USA_Sea!$C:$C,Amazon_USA_Sea!V:V),0)</f>
        <v>0</v>
      </c>
      <c r="AB25" s="92">
        <f>IFERROR(_xlfn.XLOOKUP($D25,Domestic!$C:$C,Domestic!AD:AD),0)+IFERROR(_xlfn.XLOOKUP($D25,ROW_Manjari!$C:$C,ROW_Manjari!AD:AD),0)+IFERROR(_xlfn.XLOOKUP($D25,USA_Sea!$C:$C,USA_Sea!AD:AD),0)+IFERROR(_xlfn.XLOOKUP($D25,USA_Air!$C:$C,USA_Air!AD:AD),0)+IFERROR(_xlfn.XLOOKUP($D25,USA_Amazon_Air!$C:$C,USA_Amazon_Air!AD:AD),0)+IFERROR(_xlfn.XLOOKUP($D25,UK_Order!$C:$C,UK_Order!AD:AD),0)+IFERROR(_xlfn.XLOOKUP($D25,MENA_Order!$C:$C,MENA_Order!AD:AD),0)+IFERROR(_xlfn.XLOOKUP($D25,Amazon_USA_Sea!$C:$C,Amazon_USA_Sea!W:W),0)</f>
        <v>0</v>
      </c>
      <c r="AC25" s="92">
        <f>IFERROR(_xlfn.XLOOKUP($D25,Domestic!$C:$C,Domestic!AE:AE),0)+IFERROR(_xlfn.XLOOKUP($D25,ROW_Manjari!$C:$C,ROW_Manjari!AE:AE),0)+IFERROR(_xlfn.XLOOKUP($D25,USA_Sea!$C:$C,USA_Sea!AE:AE),0)+IFERROR(_xlfn.XLOOKUP($D25,USA_Air!$C:$C,USA_Air!AE:AE),0)+IFERROR(_xlfn.XLOOKUP($D25,USA_Amazon_Air!$C:$C,USA_Amazon_Air!AE:AE),0)+IFERROR(_xlfn.XLOOKUP($D25,UK_Order!$C:$C,UK_Order!AE:AE),0)+IFERROR(_xlfn.XLOOKUP($D25,MENA_Order!$C:$C,MENA_Order!AE:AE),0)+IFERROR(_xlfn.XLOOKUP($D25,Amazon_USA_Sea!$C:$C,Amazon_USA_Sea!X:X),0)</f>
        <v>0</v>
      </c>
      <c r="AD25" s="93">
        <f>IFERROR(_xlfn.XLOOKUP($D25,Domestic!$C:$C,Domestic!AI:AI),0)+IFERROR(_xlfn.XLOOKUP($D25,ROW_Manjari!$C:$C,ROW_Manjari!AI:AI),0)+IFERROR(_xlfn.XLOOKUP($D25,USA_Sea!$C:$C,USA_Sea!AI:AI),0)+IFERROR(_xlfn.XLOOKUP($D25,USA_Air!$C:$C,USA_Air!AI:AI),0)+IFERROR(_xlfn.XLOOKUP($D25,USA_Amazon_Air!$C:$C,USA_Amazon_Air!AI:AI),0)+IFERROR(_xlfn.XLOOKUP($D25,UK_Order!$C:$C,UK_Order!AI:AI),0)+IFERROR(_xlfn.XLOOKUP($D25,MENA_Order!$C:$C,MENA_Order!AI:AI),0)+IFERROR(_xlfn.XLOOKUP($D25,Amazon_USA_Sea!$C:$C,Amazon_USA_Sea!AB:AB),0)</f>
        <v>0</v>
      </c>
      <c r="AE25" s="93">
        <f>IFERROR(_xlfn.XLOOKUP($D25,Domestic!$C:$C,Domestic!AJ:AJ),0)+IFERROR(_xlfn.XLOOKUP($D25,ROW_Manjari!$C:$C,ROW_Manjari!AJ:AJ),0)+IFERROR(_xlfn.XLOOKUP($D25,USA_Sea!$C:$C,USA_Sea!AJ:AJ),0)+IFERROR(_xlfn.XLOOKUP($D25,USA_Air!$C:$C,USA_Air!AJ:AJ),0)+IFERROR(_xlfn.XLOOKUP($D25,USA_Amazon_Air!$C:$C,USA_Amazon_Air!AJ:AJ),0)+IFERROR(_xlfn.XLOOKUP($D25,UK_Order!$C:$C,UK_Order!AJ:AJ),0)+IFERROR(_xlfn.XLOOKUP($D25,MENA_Order!$C:$C,MENA_Order!AJ:AJ),0)+IFERROR(_xlfn.XLOOKUP($D25,Amazon_USA_Sea!$C:$C,Amazon_USA_Sea!AC:AC),0)</f>
        <v>0</v>
      </c>
      <c r="AF25" s="93">
        <f>IFERROR(_xlfn.XLOOKUP($D25,Domestic!$C:$C,Domestic!AK:AK),0)+IFERROR(_xlfn.XLOOKUP($D25,ROW_Manjari!$C:$C,ROW_Manjari!AK:AK),0)+IFERROR(_xlfn.XLOOKUP($D25,USA_Sea!$C:$C,USA_Sea!AK:AK),0)+IFERROR(_xlfn.XLOOKUP($D25,USA_Air!$C:$C,USA_Air!AK:AK),0)+IFERROR(_xlfn.XLOOKUP($D25,USA_Amazon_Air!$C:$C,USA_Amazon_Air!AK:AK),0)+IFERROR(_xlfn.XLOOKUP($D25,UK_Order!$C:$C,UK_Order!AK:AK),0)+IFERROR(_xlfn.XLOOKUP($D25,MENA_Order!$C:$C,MENA_Order!AK:AK),0)+IFERROR(_xlfn.XLOOKUP($D25,Amazon_USA_Sea!$C:$C,Amazon_USA_Sea!AD:AD),0)</f>
        <v>0</v>
      </c>
      <c r="AG25" s="93">
        <f>IFERROR(_xlfn.XLOOKUP($D25,Domestic!$C:$C,Domestic!AL:AL),0)+IFERROR(_xlfn.XLOOKUP($D25,ROW_Manjari!$C:$C,ROW_Manjari!AL:AL),0)+IFERROR(_xlfn.XLOOKUP($D25,USA_Sea!$C:$C,USA_Sea!AL:AL),0)+IFERROR(_xlfn.XLOOKUP($D25,USA_Air!$C:$C,USA_Air!AL:AL),0)+IFERROR(_xlfn.XLOOKUP($D25,USA_Amazon_Air!$C:$C,USA_Amazon_Air!AL:AL),0)+IFERROR(_xlfn.XLOOKUP($D25,UK_Order!$C:$C,UK_Order!AL:AL),0)+IFERROR(_xlfn.XLOOKUP($D25,MENA_Order!$C:$C,MENA_Order!AL:AL),0)+IFERROR(_xlfn.XLOOKUP($D25,Amazon_USA_Sea!$C:$C,Amazon_USA_Sea!AE:AE),0)</f>
        <v>0</v>
      </c>
      <c r="AH25" s="93">
        <f>IFERROR(_xlfn.XLOOKUP($D25,Domestic!$C:$C,Domestic!AM:AM),0)+IFERROR(_xlfn.XLOOKUP($D25,ROW_Manjari!$C:$C,ROW_Manjari!AM:AM),0)+IFERROR(_xlfn.XLOOKUP($D25,USA_Sea!$C:$C,USA_Sea!AM:AM),0)+IFERROR(_xlfn.XLOOKUP($D25,USA_Air!$C:$C,USA_Air!AM:AM),0)+IFERROR(_xlfn.XLOOKUP($D25,USA_Amazon_Air!$C:$C,USA_Amazon_Air!AM:AM),0)+IFERROR(_xlfn.XLOOKUP($D25,UK_Order!$C:$C,UK_Order!AM:AM),0)+IFERROR(_xlfn.XLOOKUP($D25,MENA_Order!$C:$C,MENA_Order!AM:AM),0)+IFERROR(_xlfn.XLOOKUP($D25,Amazon_USA_Sea!$C:$C,Amazon_USA_Sea!AF:AF),0)</f>
        <v>0</v>
      </c>
      <c r="AI25" s="93">
        <f>IFERROR(_xlfn.XLOOKUP($D25,Domestic!$C:$C,Domestic!AN:AN),0)+IFERROR(_xlfn.XLOOKUP($D25,ROW_Manjari!$C:$C,ROW_Manjari!AN:AN),0)+IFERROR(_xlfn.XLOOKUP($D25,USA_Sea!$C:$C,USA_Sea!AN:AN),0)+IFERROR(_xlfn.XLOOKUP($D25,USA_Air!$C:$C,USA_Air!AN:AN),0)+IFERROR(_xlfn.XLOOKUP($D25,USA_Amazon_Air!$C:$C,USA_Amazon_Air!AN:AN),0)+IFERROR(_xlfn.XLOOKUP($D25,UK_Order!$C:$C,UK_Order!AN:AN),0)+IFERROR(_xlfn.XLOOKUP($D25,MENA_Order!$C:$C,MENA_Order!AN:AN),0)+IFERROR(_xlfn.XLOOKUP($D25,Amazon_USA_Sea!$C:$C,Amazon_USA_Sea!AG:AG),0)</f>
        <v>0</v>
      </c>
      <c r="AJ25" s="93">
        <f>IFERROR(_xlfn.XLOOKUP($D25,Domestic!$C:$C,Domestic!AO:AO),0)+IFERROR(_xlfn.XLOOKUP($D25,ROW_Manjari!$C:$C,ROW_Manjari!AO:AO),0)+IFERROR(_xlfn.XLOOKUP($D25,USA_Sea!$C:$C,USA_Sea!AO:AO),0)+IFERROR(_xlfn.XLOOKUP($D25,USA_Air!$C:$C,USA_Air!AO:AO),0)+IFERROR(_xlfn.XLOOKUP($D25,USA_Amazon_Air!$C:$C,USA_Amazon_Air!AO:AO),0)+IFERROR(_xlfn.XLOOKUP($D25,UK_Order!$C:$C,UK_Order!AO:AO),0)+IFERROR(_xlfn.XLOOKUP($D25,MENA_Order!$C:$C,MENA_Order!AO:AO),0)+IFERROR(_xlfn.XLOOKUP($D25,Amazon_USA_Sea!$C:$C,Amazon_USA_Sea!AH:AH),0)</f>
        <v>0</v>
      </c>
      <c r="AK25" s="94">
        <f>IFERROR(_xlfn.XLOOKUP($D25,Domestic!$C:$C,Domestic!AS:AS),0)+IFERROR(_xlfn.XLOOKUP($D25,ROW_Manjari!$C:$C,ROW_Manjari!AS:AS),0)+IFERROR(_xlfn.XLOOKUP($D25,USA_Sea!$C:$C,USA_Sea!AS:AS),0)+IFERROR(_xlfn.XLOOKUP($D25,USA_Air!$C:$C,USA_Air!AS:AS),0)+IFERROR(_xlfn.XLOOKUP($D25,USA_Amazon_Air!$C:$C,USA_Amazon_Air!AS:AS),0)+IFERROR(_xlfn.XLOOKUP($D25,UK_Order!$C:$C,UK_Order!AS:AS),0)+IFERROR(_xlfn.XLOOKUP($D25,MENA_Order!$C:$C,MENA_Order!AS:AS),0)+IFERROR(_xlfn.XLOOKUP($D25,Amazon_USA_Sea!$C:$C,Amazon_USA_Sea!AL:AL),0)</f>
        <v>0</v>
      </c>
      <c r="AL25" s="94">
        <f>IFERROR(_xlfn.XLOOKUP($D25,Domestic!$C:$C,Domestic!AT:AT),0)+IFERROR(_xlfn.XLOOKUP($D25,ROW_Manjari!$C:$C,ROW_Manjari!AT:AT),0)+IFERROR(_xlfn.XLOOKUP($D25,USA_Sea!$C:$C,USA_Sea!AT:AT),0)+IFERROR(_xlfn.XLOOKUP($D25,USA_Air!$C:$C,USA_Air!AT:AT),0)+IFERROR(_xlfn.XLOOKUP($D25,USA_Amazon_Air!$C:$C,USA_Amazon_Air!AT:AT),0)+IFERROR(_xlfn.XLOOKUP($D25,UK_Order!$C:$C,UK_Order!AT:AT),0)+IFERROR(_xlfn.XLOOKUP($D25,MENA_Order!$C:$C,MENA_Order!AT:AT),0)+IFERROR(_xlfn.XLOOKUP($D25,Amazon_USA_Sea!$C:$C,Amazon_USA_Sea!AM:AM),0)</f>
        <v>81</v>
      </c>
      <c r="AM25" s="94">
        <f>IFERROR(_xlfn.XLOOKUP($D25,Domestic!$C:$C,Domestic!AU:AU),0)+IFERROR(_xlfn.XLOOKUP($D25,ROW_Manjari!$C:$C,ROW_Manjari!AU:AU),0)+IFERROR(_xlfn.XLOOKUP($D25,USA_Sea!$C:$C,USA_Sea!AU:AU),0)+IFERROR(_xlfn.XLOOKUP($D25,USA_Air!$C:$C,USA_Air!AU:AU),0)+IFERROR(_xlfn.XLOOKUP($D25,USA_Amazon_Air!$C:$C,USA_Amazon_Air!AU:AU),0)+IFERROR(_xlfn.XLOOKUP($D25,UK_Order!$C:$C,UK_Order!AU:AU),0)+IFERROR(_xlfn.XLOOKUP($D25,MENA_Order!$C:$C,MENA_Order!AU:AU),0)+IFERROR(_xlfn.XLOOKUP($D25,Amazon_USA_Sea!$C:$C,Amazon_USA_Sea!AN:AN),0)</f>
        <v>0</v>
      </c>
      <c r="AN25" s="94">
        <f>IFERROR(_xlfn.XLOOKUP($D25,Domestic!$C:$C,Domestic!AV:AV),0)+IFERROR(_xlfn.XLOOKUP($D25,ROW_Manjari!$C:$C,ROW_Manjari!AV:AV),0)+IFERROR(_xlfn.XLOOKUP($D25,USA_Sea!$C:$C,USA_Sea!AV:AV),0)+IFERROR(_xlfn.XLOOKUP($D25,USA_Air!$C:$C,USA_Air!AV:AV),0)+IFERROR(_xlfn.XLOOKUP($D25,USA_Amazon_Air!$C:$C,USA_Amazon_Air!AV:AV),0)+IFERROR(_xlfn.XLOOKUP($D25,UK_Order!$C:$C,UK_Order!AV:AV),0)+IFERROR(_xlfn.XLOOKUP($D25,MENA_Order!$C:$C,MENA_Order!AV:AV),0)+IFERROR(_xlfn.XLOOKUP($D25,Amazon_USA_Sea!$C:$C,Amazon_USA_Sea!AO:AO),0)</f>
        <v>123</v>
      </c>
      <c r="AO25" s="94">
        <f>IFERROR(_xlfn.XLOOKUP($D25,Domestic!$C:$C,Domestic!AW:AW),0)+IFERROR(_xlfn.XLOOKUP($D25,ROW_Manjari!$C:$C,ROW_Manjari!AW:AW),0)+IFERROR(_xlfn.XLOOKUP($D25,USA_Sea!$C:$C,USA_Sea!AW:AW),0)+IFERROR(_xlfn.XLOOKUP($D25,USA_Air!$C:$C,USA_Air!AW:AW),0)+IFERROR(_xlfn.XLOOKUP($D25,USA_Amazon_Air!$C:$C,USA_Amazon_Air!AW:AW),0)+IFERROR(_xlfn.XLOOKUP($D25,UK_Order!$C:$C,UK_Order!AW:AW),0)+IFERROR(_xlfn.XLOOKUP($D25,MENA_Order!$C:$C,MENA_Order!AW:AW),0)+IFERROR(_xlfn.XLOOKUP($D25,Amazon_USA_Sea!$C:$C,Amazon_USA_Sea!AP:AP),0)</f>
        <v>0</v>
      </c>
      <c r="AP25" s="94">
        <f>IFERROR(_xlfn.XLOOKUP($D25,Domestic!$C:$C,Domestic!AX:AX),0)+IFERROR(_xlfn.XLOOKUP($D25,ROW_Manjari!$C:$C,ROW_Manjari!AX:AX),0)+IFERROR(_xlfn.XLOOKUP($D25,USA_Sea!$C:$C,USA_Sea!AX:AX),0)+IFERROR(_xlfn.XLOOKUP($D25,USA_Air!$C:$C,USA_Air!AX:AX),0)+IFERROR(_xlfn.XLOOKUP($D25,USA_Amazon_Air!$C:$C,USA_Amazon_Air!AX:AX),0)+IFERROR(_xlfn.XLOOKUP($D25,UK_Order!$C:$C,UK_Order!AX:AX),0)+IFERROR(_xlfn.XLOOKUP($D25,MENA_Order!$C:$C,MENA_Order!AX:AX),0)+IFERROR(_xlfn.XLOOKUP($D25,Amazon_USA_Sea!$C:$C,Amazon_USA_Sea!AQ:AQ),0)</f>
        <v>101</v>
      </c>
      <c r="AQ25" s="94">
        <f>IFERROR(_xlfn.XLOOKUP($D25,Domestic!$C:$C,Domestic!AY:AY),0)+IFERROR(_xlfn.XLOOKUP($D25,ROW_Manjari!$C:$C,ROW_Manjari!AY:AY),0)+IFERROR(_xlfn.XLOOKUP($D25,USA_Sea!$C:$C,USA_Sea!AY:AY),0)+IFERROR(_xlfn.XLOOKUP($D25,USA_Air!$C:$C,USA_Air!AY:AY),0)+IFERROR(_xlfn.XLOOKUP($D25,USA_Amazon_Air!$C:$C,USA_Amazon_Air!AY:AY),0)+IFERROR(_xlfn.XLOOKUP($D25,UK_Order!$C:$C,UK_Order!AY:AY),0)+IFERROR(_xlfn.XLOOKUP($D25,MENA_Order!$C:$C,MENA_Order!AY:AY),0)+IFERROR(_xlfn.XLOOKUP($D25,Amazon_USA_Sea!$C:$C,Amazon_USA_Sea!AR:AR),0)</f>
        <v>0</v>
      </c>
      <c r="AR25" s="94">
        <f>IFERROR(_xlfn.XLOOKUP($D25,Domestic!$C:$C,Domestic!AZ:AZ),0)+IFERROR(_xlfn.XLOOKUP($D25,ROW_Manjari!$C:$C,ROW_Manjari!AZ:AZ),0)+IFERROR(_xlfn.XLOOKUP($D25,USA_Sea!$C:$C,USA_Sea!AZ:AZ),0)+IFERROR(_xlfn.XLOOKUP($D25,USA_Air!$C:$C,USA_Air!AZ:AZ),0)+IFERROR(_xlfn.XLOOKUP($D25,USA_Amazon_Air!$C:$C,USA_Amazon_Air!AZ:AZ),0)+IFERROR(_xlfn.XLOOKUP($D25,UK_Order!$C:$C,UK_Order!AZ:AZ),0)+IFERROR(_xlfn.XLOOKUP($D25,MENA_Order!$C:$C,MENA_Order!AZ:AZ),0)+IFERROR(_xlfn.XLOOKUP($D25,Amazon_USA_Sea!$C:$C,Amazon_USA_Sea!AS:AS),0)</f>
        <v>0</v>
      </c>
      <c r="AS25" s="95">
        <v>0</v>
      </c>
      <c r="AT25" s="96">
        <f t="shared" si="8"/>
        <v>3749</v>
      </c>
      <c r="AU25" s="97">
        <f t="shared" si="1"/>
        <v>18745</v>
      </c>
      <c r="AV25" s="98">
        <f t="shared" si="2"/>
        <v>0</v>
      </c>
      <c r="AW25" s="99">
        <f t="shared" si="3"/>
        <v>0</v>
      </c>
      <c r="AX25" s="100">
        <f t="shared" si="4"/>
        <v>1</v>
      </c>
      <c r="AY25" s="114" t="s">
        <v>79</v>
      </c>
      <c r="AZ25">
        <f>_xlfn.XLOOKUP(D25,Raw_Data!A:A,Raw_Data!B:B)</f>
        <v>1782</v>
      </c>
      <c r="BA25" s="102">
        <f t="shared" si="5"/>
        <v>14.259802614030407</v>
      </c>
      <c r="BB25" s="103">
        <f t="shared" si="7"/>
        <v>5</v>
      </c>
      <c r="BC25" s="104" t="str">
        <f t="shared" si="6"/>
        <v>P3 – Normal</v>
      </c>
    </row>
    <row r="26" spans="1:56" ht="13">
      <c r="A26" s="105">
        <v>24</v>
      </c>
      <c r="B26" s="124" t="s">
        <v>95</v>
      </c>
      <c r="C26" s="124" t="s">
        <v>37</v>
      </c>
      <c r="D26" s="107" t="s">
        <v>93</v>
      </c>
      <c r="E26" s="108" t="s">
        <v>94</v>
      </c>
      <c r="F26" s="109">
        <v>0.35</v>
      </c>
      <c r="G26" s="110">
        <f>IFERROR(_xlfn.XLOOKUP(D26,Projection_!A:A,Projection_!K:K),"")</f>
        <v>2871</v>
      </c>
      <c r="H26" s="111">
        <f>IFERROR(_xlfn.XLOOKUP(D26,Projection_!A:A,Projection_!L:L),"")</f>
        <v>0</v>
      </c>
      <c r="I26" s="111">
        <f>IFERROR(_xlfn.XLOOKUP(D26,Projection_!A:A,Projection_!M:M),"")</f>
        <v>0</v>
      </c>
      <c r="J26" s="111">
        <f>IFERROR(_xlfn.XLOOKUP(D26,Projection_!A:A,Projection_!N:N),"")</f>
        <v>0</v>
      </c>
      <c r="K26" s="111">
        <f>IFERROR(_xlfn.XLOOKUP(D26,Projection_!A:A,Projection_!O:O),"")</f>
        <v>0</v>
      </c>
      <c r="L26" s="111">
        <f>IFERROR(_xlfn.XLOOKUP(D26,Projection_!A:A,Projection_!P:P),"")</f>
        <v>0</v>
      </c>
      <c r="M26" s="111">
        <f>IFERROR(_xlfn.XLOOKUP(D26,Projection_!A:A,Projection_!Q:Q),"")</f>
        <v>0</v>
      </c>
      <c r="N26" s="112">
        <f>IFERROR(_xlfn.XLOOKUP(D26,Projection_!A:A,Projection_!R:R),"")</f>
        <v>0</v>
      </c>
      <c r="O26" s="113">
        <f>IFERROR(_xlfn.XLOOKUP(D26,Projection_!A:A,Projection_!T:T),"")</f>
        <v>2871</v>
      </c>
      <c r="P26" s="91">
        <f>IFERROR(_xlfn.XLOOKUP($D26,Domestic!$C:$C,Domestic!O:O),0)+IFERROR(_xlfn.XLOOKUP($D26,ROW_Manjari!$C:$C,ROW_Manjari!O:O),0)+IFERROR(_xlfn.XLOOKUP($D26,USA_Sea!$C:$C,USA_Sea!O:O),0)+IFERROR(_xlfn.XLOOKUP($D26,USA_Air!$C:$C,USA_Air!O:O),0)+IFERROR(_xlfn.XLOOKUP($D26,USA_Amazon_Air!$C:$C,USA_Amazon_Air!O:O),0)+IFERROR(_xlfn.XLOOKUP($D26,UK_Order!$C:$C,UK_Order!O:O),0)+IFERROR(_xlfn.XLOOKUP($D26,MENA_Order!$C:$C,MENA_Order!O:O),0)+IFERROR(_xlfn.XLOOKUP($D26,Amazon_USA_Sea!$C:$C,Amazon_USA_Sea!H:H),0)</f>
        <v>0</v>
      </c>
      <c r="Q26" s="91">
        <f>IFERROR(_xlfn.XLOOKUP($D26,Domestic!$C:$C,Domestic!P:P),0)+IFERROR(_xlfn.XLOOKUP($D26,ROW_Manjari!$C:$C,ROW_Manjari!P:P),0)+IFERROR(_xlfn.XLOOKUP($D26,USA_Sea!$C:$C,USA_Sea!P:P),0)+IFERROR(_xlfn.XLOOKUP($D26,USA_Air!$C:$C,USA_Air!P:P),0)+IFERROR(_xlfn.XLOOKUP($D26,USA_Amazon_Air!$C:$C,USA_Amazon_Air!P:P),0)+IFERROR(_xlfn.XLOOKUP($D26,UK_Order!$C:$C,UK_Order!P:P),0)+IFERROR(_xlfn.XLOOKUP($D26,MENA_Order!$C:$C,MENA_Order!P:P),0)+IFERROR(_xlfn.XLOOKUP($D26,Amazon_USA_Sea!$C:$C,Amazon_USA_Sea!I:I),0)</f>
        <v>0</v>
      </c>
      <c r="R26" s="91">
        <f>IFERROR(_xlfn.XLOOKUP($D26,Domestic!$C:$C,Domestic!Q:Q),0)+IFERROR(_xlfn.XLOOKUP($D26,ROW_Manjari!$C:$C,ROW_Manjari!Q:Q),0)+IFERROR(_xlfn.XLOOKUP($D26,USA_Sea!$C:$C,USA_Sea!Q:Q),0)+IFERROR(_xlfn.XLOOKUP($D26,USA_Air!$C:$C,USA_Air!Q:Q),0)+IFERROR(_xlfn.XLOOKUP($D26,USA_Amazon_Air!$C:$C,USA_Amazon_Air!Q:Q),0)+IFERROR(_xlfn.XLOOKUP($D26,UK_Order!$C:$C,UK_Order!Q:Q),0)+IFERROR(_xlfn.XLOOKUP($D26,MENA_Order!$C:$C,MENA_Order!Q:Q),0)+IFERROR(_xlfn.XLOOKUP($D26,Amazon_USA_Sea!$C:$C,Amazon_USA_Sea!J:J),0)</f>
        <v>0</v>
      </c>
      <c r="S26" s="91">
        <f>IFERROR(_xlfn.XLOOKUP($D26,Domestic!$C:$C,Domestic!R:R),0)+IFERROR(_xlfn.XLOOKUP($D26,ROW_Manjari!$C:$C,ROW_Manjari!R:R),0)+IFERROR(_xlfn.XLOOKUP($D26,USA_Sea!$C:$C,USA_Sea!R:R),0)+IFERROR(_xlfn.XLOOKUP($D26,USA_Air!$C:$C,USA_Air!R:R),0)+IFERROR(_xlfn.XLOOKUP($D26,USA_Amazon_Air!$C:$C,USA_Amazon_Air!R:R),0)+IFERROR(_xlfn.XLOOKUP($D26,UK_Order!$C:$C,UK_Order!R:R),0)+IFERROR(_xlfn.XLOOKUP($D26,MENA_Order!$C:$C,MENA_Order!R:R),0)+IFERROR(_xlfn.XLOOKUP($D26,Amazon_USA_Sea!$C:$C,Amazon_USA_Sea!K:K),0)</f>
        <v>0</v>
      </c>
      <c r="T26" s="91">
        <f>IFERROR(_xlfn.XLOOKUP($D26,Domestic!$C:$C,Domestic!S:S),0)+IFERROR(_xlfn.XLOOKUP($D26,ROW_Manjari!$C:$C,ROW_Manjari!S:S),0)+IFERROR(_xlfn.XLOOKUP($D26,USA_Sea!$C:$C,USA_Sea!S:S),0)+IFERROR(_xlfn.XLOOKUP($D26,USA_Air!$C:$C,USA_Air!S:S),0)+IFERROR(_xlfn.XLOOKUP($D26,USA_Amazon_Air!$C:$C,USA_Amazon_Air!S:S),0)+IFERROR(_xlfn.XLOOKUP($D26,UK_Order!$C:$C,UK_Order!S:S),0)+IFERROR(_xlfn.XLOOKUP($D26,MENA_Order!$C:$C,MENA_Order!S:S),0)+IFERROR(_xlfn.XLOOKUP($D26,Amazon_USA_Sea!$C:$C,Amazon_USA_Sea!L:L),0)</f>
        <v>0</v>
      </c>
      <c r="U26" s="91">
        <f>IFERROR(_xlfn.XLOOKUP($D26,Domestic!$C:$C,Domestic!T:T),0)+IFERROR(_xlfn.XLOOKUP($D26,ROW_Manjari!$C:$C,ROW_Manjari!T:T),0)+IFERROR(_xlfn.XLOOKUP($D26,USA_Sea!$C:$C,USA_Sea!T:T),0)+IFERROR(_xlfn.XLOOKUP($D26,USA_Air!$C:$C,USA_Air!T:T),0)+IFERROR(_xlfn.XLOOKUP($D26,USA_Amazon_Air!$C:$C,USA_Amazon_Air!T:T),0)+IFERROR(_xlfn.XLOOKUP($D26,UK_Order!$C:$C,UK_Order!T:T),0)+IFERROR(_xlfn.XLOOKUP($D26,MENA_Order!$C:$C,MENA_Order!T:T),0)+IFERROR(_xlfn.XLOOKUP($D26,Amazon_USA_Sea!$C:$C,Amazon_USA_Sea!M:M),0)</f>
        <v>855</v>
      </c>
      <c r="V26" s="91">
        <f>IFERROR(_xlfn.XLOOKUP($D26,Domestic!$C:$C,Domestic!U:U),0)+IFERROR(_xlfn.XLOOKUP($D26,ROW_Manjari!$C:$C,ROW_Manjari!U:U),0)+IFERROR(_xlfn.XLOOKUP($D26,USA_Sea!$C:$C,USA_Sea!U:U),0)+IFERROR(_xlfn.XLOOKUP($D26,USA_Air!$C:$C,USA_Air!U:U),0)+IFERROR(_xlfn.XLOOKUP($D26,USA_Amazon_Air!$C:$C,USA_Amazon_Air!U:U),0)+IFERROR(_xlfn.XLOOKUP($D26,UK_Order!$C:$C,UK_Order!U:U),0)+IFERROR(_xlfn.XLOOKUP($D26,MENA_Order!$C:$C,MENA_Order!U:U),0)+IFERROR(_xlfn.XLOOKUP($D26,Amazon_USA_Sea!$C:$C,Amazon_USA_Sea!N:N),0)</f>
        <v>1170</v>
      </c>
      <c r="W26" s="92">
        <f>IFERROR(_xlfn.XLOOKUP($D26,Domestic!$C:$C,Domestic!Y:Y),0)+IFERROR(_xlfn.XLOOKUP($D26,ROW_Manjari!$C:$C,ROW_Manjari!Y:Y),0)+IFERROR(_xlfn.XLOOKUP($D26,USA_Sea!$C:$C,USA_Sea!Y:Y),0)+IFERROR(_xlfn.XLOOKUP($D26,USA_Air!$C:$C,USA_Air!Y:Y),0)+IFERROR(_xlfn.XLOOKUP($D26,USA_Amazon_Air!$C:$C,USA_Amazon_Air!Y:Y),0)+IFERROR(_xlfn.XLOOKUP($D26,UK_Order!$C:$C,UK_Order!Y:Y),0)+IFERROR(_xlfn.XLOOKUP($D26,MENA_Order!$C:$C,MENA_Order!Y:Y),0)+IFERROR(_xlfn.XLOOKUP($D26,Amazon_USA_Sea!$C:$C,Amazon_USA_Sea!R:R),0)</f>
        <v>846</v>
      </c>
      <c r="X26" s="92">
        <f>IFERROR(_xlfn.XLOOKUP($D26,Domestic!$C:$C,Domestic!Z:Z),0)+IFERROR(_xlfn.XLOOKUP($D26,ROW_Manjari!$C:$C,ROW_Manjari!Z:Z),0)+IFERROR(_xlfn.XLOOKUP($D26,USA_Sea!$C:$C,USA_Sea!Z:Z),0)+IFERROR(_xlfn.XLOOKUP($D26,USA_Air!$C:$C,USA_Air!Z:Z),0)+IFERROR(_xlfn.XLOOKUP($D26,USA_Amazon_Air!$C:$C,USA_Amazon_Air!Z:Z),0)+IFERROR(_xlfn.XLOOKUP($D26,UK_Order!$C:$C,UK_Order!Z:Z),0)+IFERROR(_xlfn.XLOOKUP($D26,MENA_Order!$C:$C,MENA_Order!Z:Z),0)+IFERROR(_xlfn.XLOOKUP($D26,Amazon_USA_Sea!$C:$C,Amazon_USA_Sea!S:S),0)</f>
        <v>0</v>
      </c>
      <c r="Y26" s="92">
        <f>IFERROR(_xlfn.XLOOKUP($D26,Domestic!$C:$C,Domestic!AA:AA),0)+IFERROR(_xlfn.XLOOKUP($D26,ROW_Manjari!$C:$C,ROW_Manjari!AA:AA),0)+IFERROR(_xlfn.XLOOKUP($D26,USA_Sea!$C:$C,USA_Sea!AA:AA),0)+IFERROR(_xlfn.XLOOKUP($D26,USA_Air!$C:$C,USA_Air!AA:AA),0)+IFERROR(_xlfn.XLOOKUP($D26,USA_Amazon_Air!$C:$C,USA_Amazon_Air!AA:AA),0)+IFERROR(_xlfn.XLOOKUP($D26,UK_Order!$C:$C,UK_Order!AA:AA),0)+IFERROR(_xlfn.XLOOKUP($D26,MENA_Order!$C:$C,MENA_Order!AA:AA),0)+IFERROR(_xlfn.XLOOKUP($D26,Amazon_USA_Sea!$C:$C,Amazon_USA_Sea!T:T),0)</f>
        <v>0</v>
      </c>
      <c r="Z26" s="92">
        <f>IFERROR(_xlfn.XLOOKUP($D26,Domestic!$C:$C,Domestic!AB:AB),0)+IFERROR(_xlfn.XLOOKUP($D26,ROW_Manjari!$C:$C,ROW_Manjari!AB:AB),0)+IFERROR(_xlfn.XLOOKUP($D26,USA_Sea!$C:$C,USA_Sea!AB:AB),0)+IFERROR(_xlfn.XLOOKUP($D26,USA_Air!$C:$C,USA_Air!AB:AB),0)+IFERROR(_xlfn.XLOOKUP($D26,USA_Amazon_Air!$C:$C,USA_Amazon_Air!AB:AB),0)+IFERROR(_xlfn.XLOOKUP($D26,UK_Order!$C:$C,UK_Order!AB:AB),0)+IFERROR(_xlfn.XLOOKUP($D26,MENA_Order!$C:$C,MENA_Order!AB:AB),0)+IFERROR(_xlfn.XLOOKUP($D26,Amazon_USA_Sea!$C:$C,Amazon_USA_Sea!U:U),0)</f>
        <v>0</v>
      </c>
      <c r="AA26" s="92">
        <f>IFERROR(_xlfn.XLOOKUP($D26,Domestic!$C:$C,Domestic!AC:AC),0)+IFERROR(_xlfn.XLOOKUP($D26,ROW_Manjari!$C:$C,ROW_Manjari!AC:AC),0)+IFERROR(_xlfn.XLOOKUP($D26,USA_Sea!$C:$C,USA_Sea!AC:AC),0)+IFERROR(_xlfn.XLOOKUP($D26,USA_Air!$C:$C,USA_Air!AC:AC),0)+IFERROR(_xlfn.XLOOKUP($D26,USA_Amazon_Air!$C:$C,USA_Amazon_Air!AC:AC),0)+IFERROR(_xlfn.XLOOKUP($D26,UK_Order!$C:$C,UK_Order!AC:AC),0)+IFERROR(_xlfn.XLOOKUP($D26,MENA_Order!$C:$C,MENA_Order!AC:AC),0)+IFERROR(_xlfn.XLOOKUP($D26,Amazon_USA_Sea!$C:$C,Amazon_USA_Sea!V:V),0)</f>
        <v>0</v>
      </c>
      <c r="AB26" s="92">
        <f>IFERROR(_xlfn.XLOOKUP($D26,Domestic!$C:$C,Domestic!AD:AD),0)+IFERROR(_xlfn.XLOOKUP($D26,ROW_Manjari!$C:$C,ROW_Manjari!AD:AD),0)+IFERROR(_xlfn.XLOOKUP($D26,USA_Sea!$C:$C,USA_Sea!AD:AD),0)+IFERROR(_xlfn.XLOOKUP($D26,USA_Air!$C:$C,USA_Air!AD:AD),0)+IFERROR(_xlfn.XLOOKUP($D26,USA_Amazon_Air!$C:$C,USA_Amazon_Air!AD:AD),0)+IFERROR(_xlfn.XLOOKUP($D26,UK_Order!$C:$C,UK_Order!AD:AD),0)+IFERROR(_xlfn.XLOOKUP($D26,MENA_Order!$C:$C,MENA_Order!AD:AD),0)+IFERROR(_xlfn.XLOOKUP($D26,Amazon_USA_Sea!$C:$C,Amazon_USA_Sea!W:W),0)</f>
        <v>0</v>
      </c>
      <c r="AC26" s="92">
        <f>IFERROR(_xlfn.XLOOKUP($D26,Domestic!$C:$C,Domestic!AE:AE),0)+IFERROR(_xlfn.XLOOKUP($D26,ROW_Manjari!$C:$C,ROW_Manjari!AE:AE),0)+IFERROR(_xlfn.XLOOKUP($D26,USA_Sea!$C:$C,USA_Sea!AE:AE),0)+IFERROR(_xlfn.XLOOKUP($D26,USA_Air!$C:$C,USA_Air!AE:AE),0)+IFERROR(_xlfn.XLOOKUP($D26,USA_Amazon_Air!$C:$C,USA_Amazon_Air!AE:AE),0)+IFERROR(_xlfn.XLOOKUP($D26,UK_Order!$C:$C,UK_Order!AE:AE),0)+IFERROR(_xlfn.XLOOKUP($D26,MENA_Order!$C:$C,MENA_Order!AE:AE),0)+IFERROR(_xlfn.XLOOKUP($D26,Amazon_USA_Sea!$C:$C,Amazon_USA_Sea!X:X),0)</f>
        <v>0</v>
      </c>
      <c r="AD26" s="93">
        <f>IFERROR(_xlfn.XLOOKUP($D26,Domestic!$C:$C,Domestic!AI:AI),0)+IFERROR(_xlfn.XLOOKUP($D26,ROW_Manjari!$C:$C,ROW_Manjari!AI:AI),0)+IFERROR(_xlfn.XLOOKUP($D26,USA_Sea!$C:$C,USA_Sea!AI:AI),0)+IFERROR(_xlfn.XLOOKUP($D26,USA_Air!$C:$C,USA_Air!AI:AI),0)+IFERROR(_xlfn.XLOOKUP($D26,USA_Amazon_Air!$C:$C,USA_Amazon_Air!AI:AI),0)+IFERROR(_xlfn.XLOOKUP($D26,UK_Order!$C:$C,UK_Order!AI:AI),0)+IFERROR(_xlfn.XLOOKUP($D26,MENA_Order!$C:$C,MENA_Order!AI:AI),0)+IFERROR(_xlfn.XLOOKUP($D26,Amazon_USA_Sea!$C:$C,Amazon_USA_Sea!AB:AB),0)</f>
        <v>0</v>
      </c>
      <c r="AE26" s="93">
        <f>IFERROR(_xlfn.XLOOKUP($D26,Domestic!$C:$C,Domestic!AJ:AJ),0)+IFERROR(_xlfn.XLOOKUP($D26,ROW_Manjari!$C:$C,ROW_Manjari!AJ:AJ),0)+IFERROR(_xlfn.XLOOKUP($D26,USA_Sea!$C:$C,USA_Sea!AJ:AJ),0)+IFERROR(_xlfn.XLOOKUP($D26,USA_Air!$C:$C,USA_Air!AJ:AJ),0)+IFERROR(_xlfn.XLOOKUP($D26,USA_Amazon_Air!$C:$C,USA_Amazon_Air!AJ:AJ),0)+IFERROR(_xlfn.XLOOKUP($D26,UK_Order!$C:$C,UK_Order!AJ:AJ),0)+IFERROR(_xlfn.XLOOKUP($D26,MENA_Order!$C:$C,MENA_Order!AJ:AJ),0)+IFERROR(_xlfn.XLOOKUP($D26,Amazon_USA_Sea!$C:$C,Amazon_USA_Sea!AC:AC),0)</f>
        <v>0</v>
      </c>
      <c r="AF26" s="93">
        <f>IFERROR(_xlfn.XLOOKUP($D26,Domestic!$C:$C,Domestic!AK:AK),0)+IFERROR(_xlfn.XLOOKUP($D26,ROW_Manjari!$C:$C,ROW_Manjari!AK:AK),0)+IFERROR(_xlfn.XLOOKUP($D26,USA_Sea!$C:$C,USA_Sea!AK:AK),0)+IFERROR(_xlfn.XLOOKUP($D26,USA_Air!$C:$C,USA_Air!AK:AK),0)+IFERROR(_xlfn.XLOOKUP($D26,USA_Amazon_Air!$C:$C,USA_Amazon_Air!AK:AK),0)+IFERROR(_xlfn.XLOOKUP($D26,UK_Order!$C:$C,UK_Order!AK:AK),0)+IFERROR(_xlfn.XLOOKUP($D26,MENA_Order!$C:$C,MENA_Order!AK:AK),0)+IFERROR(_xlfn.XLOOKUP($D26,Amazon_USA_Sea!$C:$C,Amazon_USA_Sea!AD:AD),0)</f>
        <v>0</v>
      </c>
      <c r="AG26" s="93">
        <f>IFERROR(_xlfn.XLOOKUP($D26,Domestic!$C:$C,Domestic!AL:AL),0)+IFERROR(_xlfn.XLOOKUP($D26,ROW_Manjari!$C:$C,ROW_Manjari!AL:AL),0)+IFERROR(_xlfn.XLOOKUP($D26,USA_Sea!$C:$C,USA_Sea!AL:AL),0)+IFERROR(_xlfn.XLOOKUP($D26,USA_Air!$C:$C,USA_Air!AL:AL),0)+IFERROR(_xlfn.XLOOKUP($D26,USA_Amazon_Air!$C:$C,USA_Amazon_Air!AL:AL),0)+IFERROR(_xlfn.XLOOKUP($D26,UK_Order!$C:$C,UK_Order!AL:AL),0)+IFERROR(_xlfn.XLOOKUP($D26,MENA_Order!$C:$C,MENA_Order!AL:AL),0)+IFERROR(_xlfn.XLOOKUP($D26,Amazon_USA_Sea!$C:$C,Amazon_USA_Sea!AE:AE),0)</f>
        <v>0</v>
      </c>
      <c r="AH26" s="93">
        <f>IFERROR(_xlfn.XLOOKUP($D26,Domestic!$C:$C,Domestic!AM:AM),0)+IFERROR(_xlfn.XLOOKUP($D26,ROW_Manjari!$C:$C,ROW_Manjari!AM:AM),0)+IFERROR(_xlfn.XLOOKUP($D26,USA_Sea!$C:$C,USA_Sea!AM:AM),0)+IFERROR(_xlfn.XLOOKUP($D26,USA_Air!$C:$C,USA_Air!AM:AM),0)+IFERROR(_xlfn.XLOOKUP($D26,USA_Amazon_Air!$C:$C,USA_Amazon_Air!AM:AM),0)+IFERROR(_xlfn.XLOOKUP($D26,UK_Order!$C:$C,UK_Order!AM:AM),0)+IFERROR(_xlfn.XLOOKUP($D26,MENA_Order!$C:$C,MENA_Order!AM:AM),0)+IFERROR(_xlfn.XLOOKUP($D26,Amazon_USA_Sea!$C:$C,Amazon_USA_Sea!AF:AF),0)</f>
        <v>0</v>
      </c>
      <c r="AI26" s="93">
        <f>IFERROR(_xlfn.XLOOKUP($D26,Domestic!$C:$C,Domestic!AN:AN),0)+IFERROR(_xlfn.XLOOKUP($D26,ROW_Manjari!$C:$C,ROW_Manjari!AN:AN),0)+IFERROR(_xlfn.XLOOKUP($D26,USA_Sea!$C:$C,USA_Sea!AN:AN),0)+IFERROR(_xlfn.XLOOKUP($D26,USA_Air!$C:$C,USA_Air!AN:AN),0)+IFERROR(_xlfn.XLOOKUP($D26,USA_Amazon_Air!$C:$C,USA_Amazon_Air!AN:AN),0)+IFERROR(_xlfn.XLOOKUP($D26,UK_Order!$C:$C,UK_Order!AN:AN),0)+IFERROR(_xlfn.XLOOKUP($D26,MENA_Order!$C:$C,MENA_Order!AN:AN),0)+IFERROR(_xlfn.XLOOKUP($D26,Amazon_USA_Sea!$C:$C,Amazon_USA_Sea!AG:AG),0)</f>
        <v>0</v>
      </c>
      <c r="AJ26" s="93">
        <f>IFERROR(_xlfn.XLOOKUP($D26,Domestic!$C:$C,Domestic!AO:AO),0)+IFERROR(_xlfn.XLOOKUP($D26,ROW_Manjari!$C:$C,ROW_Manjari!AO:AO),0)+IFERROR(_xlfn.XLOOKUP($D26,USA_Sea!$C:$C,USA_Sea!AO:AO),0)+IFERROR(_xlfn.XLOOKUP($D26,USA_Air!$C:$C,USA_Air!AO:AO),0)+IFERROR(_xlfn.XLOOKUP($D26,USA_Amazon_Air!$C:$C,USA_Amazon_Air!AO:AO),0)+IFERROR(_xlfn.XLOOKUP($D26,UK_Order!$C:$C,UK_Order!AO:AO),0)+IFERROR(_xlfn.XLOOKUP($D26,MENA_Order!$C:$C,MENA_Order!AO:AO),0)+IFERROR(_xlfn.XLOOKUP($D26,Amazon_USA_Sea!$C:$C,Amazon_USA_Sea!AH:AH),0)</f>
        <v>0</v>
      </c>
      <c r="AK26" s="94">
        <f>IFERROR(_xlfn.XLOOKUP($D26,Domestic!$C:$C,Domestic!AS:AS),0)+IFERROR(_xlfn.XLOOKUP($D26,ROW_Manjari!$C:$C,ROW_Manjari!AS:AS),0)+IFERROR(_xlfn.XLOOKUP($D26,USA_Sea!$C:$C,USA_Sea!AS:AS),0)+IFERROR(_xlfn.XLOOKUP($D26,USA_Air!$C:$C,USA_Air!AS:AS),0)+IFERROR(_xlfn.XLOOKUP($D26,USA_Amazon_Air!$C:$C,USA_Amazon_Air!AS:AS),0)+IFERROR(_xlfn.XLOOKUP($D26,UK_Order!$C:$C,UK_Order!AS:AS),0)+IFERROR(_xlfn.XLOOKUP($D26,MENA_Order!$C:$C,MENA_Order!AS:AS),0)+IFERROR(_xlfn.XLOOKUP($D26,Amazon_USA_Sea!$C:$C,Amazon_USA_Sea!AL:AL),0)</f>
        <v>0</v>
      </c>
      <c r="AL26" s="94">
        <f>IFERROR(_xlfn.XLOOKUP($D26,Domestic!$C:$C,Domestic!AT:AT),0)+IFERROR(_xlfn.XLOOKUP($D26,ROW_Manjari!$C:$C,ROW_Manjari!AT:AT),0)+IFERROR(_xlfn.XLOOKUP($D26,USA_Sea!$C:$C,USA_Sea!AT:AT),0)+IFERROR(_xlfn.XLOOKUP($D26,USA_Air!$C:$C,USA_Air!AT:AT),0)+IFERROR(_xlfn.XLOOKUP($D26,USA_Amazon_Air!$C:$C,USA_Amazon_Air!AT:AT),0)+IFERROR(_xlfn.XLOOKUP($D26,UK_Order!$C:$C,UK_Order!AT:AT),0)+IFERROR(_xlfn.XLOOKUP($D26,MENA_Order!$C:$C,MENA_Order!AT:AT),0)+IFERROR(_xlfn.XLOOKUP($D26,Amazon_USA_Sea!$C:$C,Amazon_USA_Sea!AM:AM),0)</f>
        <v>0</v>
      </c>
      <c r="AM26" s="94">
        <f>IFERROR(_xlfn.XLOOKUP($D26,Domestic!$C:$C,Domestic!AU:AU),0)+IFERROR(_xlfn.XLOOKUP($D26,ROW_Manjari!$C:$C,ROW_Manjari!AU:AU),0)+IFERROR(_xlfn.XLOOKUP($D26,USA_Sea!$C:$C,USA_Sea!AU:AU),0)+IFERROR(_xlfn.XLOOKUP($D26,USA_Air!$C:$C,USA_Air!AU:AU),0)+IFERROR(_xlfn.XLOOKUP($D26,USA_Amazon_Air!$C:$C,USA_Amazon_Air!AU:AU),0)+IFERROR(_xlfn.XLOOKUP($D26,UK_Order!$C:$C,UK_Order!AU:AU),0)+IFERROR(_xlfn.XLOOKUP($D26,MENA_Order!$C:$C,MENA_Order!AU:AU),0)+IFERROR(_xlfn.XLOOKUP($D26,Amazon_USA_Sea!$C:$C,Amazon_USA_Sea!AN:AN),0)</f>
        <v>0</v>
      </c>
      <c r="AN26" s="94">
        <f>IFERROR(_xlfn.XLOOKUP($D26,Domestic!$C:$C,Domestic!AV:AV),0)+IFERROR(_xlfn.XLOOKUP($D26,ROW_Manjari!$C:$C,ROW_Manjari!AV:AV),0)+IFERROR(_xlfn.XLOOKUP($D26,USA_Sea!$C:$C,USA_Sea!AV:AV),0)+IFERROR(_xlfn.XLOOKUP($D26,USA_Air!$C:$C,USA_Air!AV:AV),0)+IFERROR(_xlfn.XLOOKUP($D26,USA_Amazon_Air!$C:$C,USA_Amazon_Air!AV:AV),0)+IFERROR(_xlfn.XLOOKUP($D26,UK_Order!$C:$C,UK_Order!AV:AV),0)+IFERROR(_xlfn.XLOOKUP($D26,MENA_Order!$C:$C,MENA_Order!AV:AV),0)+IFERROR(_xlfn.XLOOKUP($D26,Amazon_USA_Sea!$C:$C,Amazon_USA_Sea!AO:AO),0)</f>
        <v>0</v>
      </c>
      <c r="AO26" s="94">
        <f>IFERROR(_xlfn.XLOOKUP($D26,Domestic!$C:$C,Domestic!AW:AW),0)+IFERROR(_xlfn.XLOOKUP($D26,ROW_Manjari!$C:$C,ROW_Manjari!AW:AW),0)+IFERROR(_xlfn.XLOOKUP($D26,USA_Sea!$C:$C,USA_Sea!AW:AW),0)+IFERROR(_xlfn.XLOOKUP($D26,USA_Air!$C:$C,USA_Air!AW:AW),0)+IFERROR(_xlfn.XLOOKUP($D26,USA_Amazon_Air!$C:$C,USA_Amazon_Air!AW:AW),0)+IFERROR(_xlfn.XLOOKUP($D26,UK_Order!$C:$C,UK_Order!AW:AW),0)+IFERROR(_xlfn.XLOOKUP($D26,MENA_Order!$C:$C,MENA_Order!AW:AW),0)+IFERROR(_xlfn.XLOOKUP($D26,Amazon_USA_Sea!$C:$C,Amazon_USA_Sea!AP:AP),0)</f>
        <v>0</v>
      </c>
      <c r="AP26" s="94">
        <f>IFERROR(_xlfn.XLOOKUP($D26,Domestic!$C:$C,Domestic!AX:AX),0)+IFERROR(_xlfn.XLOOKUP($D26,ROW_Manjari!$C:$C,ROW_Manjari!AX:AX),0)+IFERROR(_xlfn.XLOOKUP($D26,USA_Sea!$C:$C,USA_Sea!AX:AX),0)+IFERROR(_xlfn.XLOOKUP($D26,USA_Air!$C:$C,USA_Air!AX:AX),0)+IFERROR(_xlfn.XLOOKUP($D26,USA_Amazon_Air!$C:$C,USA_Amazon_Air!AX:AX),0)+IFERROR(_xlfn.XLOOKUP($D26,UK_Order!$C:$C,UK_Order!AX:AX),0)+IFERROR(_xlfn.XLOOKUP($D26,MENA_Order!$C:$C,MENA_Order!AX:AX),0)+IFERROR(_xlfn.XLOOKUP($D26,Amazon_USA_Sea!$C:$C,Amazon_USA_Sea!AQ:AQ),0)</f>
        <v>0</v>
      </c>
      <c r="AQ26" s="94">
        <f>IFERROR(_xlfn.XLOOKUP($D26,Domestic!$C:$C,Domestic!AY:AY),0)+IFERROR(_xlfn.XLOOKUP($D26,ROW_Manjari!$C:$C,ROW_Manjari!AY:AY),0)+IFERROR(_xlfn.XLOOKUP($D26,USA_Sea!$C:$C,USA_Sea!AY:AY),0)+IFERROR(_xlfn.XLOOKUP($D26,USA_Air!$C:$C,USA_Air!AY:AY),0)+IFERROR(_xlfn.XLOOKUP($D26,USA_Amazon_Air!$C:$C,USA_Amazon_Air!AY:AY),0)+IFERROR(_xlfn.XLOOKUP($D26,UK_Order!$C:$C,UK_Order!AY:AY),0)+IFERROR(_xlfn.XLOOKUP($D26,MENA_Order!$C:$C,MENA_Order!AY:AY),0)+IFERROR(_xlfn.XLOOKUP($D26,Amazon_USA_Sea!$C:$C,Amazon_USA_Sea!AR:AR),0)</f>
        <v>0</v>
      </c>
      <c r="AR26" s="94">
        <f>IFERROR(_xlfn.XLOOKUP($D26,Domestic!$C:$C,Domestic!AZ:AZ),0)+IFERROR(_xlfn.XLOOKUP($D26,ROW_Manjari!$C:$C,ROW_Manjari!AZ:AZ),0)+IFERROR(_xlfn.XLOOKUP($D26,USA_Sea!$C:$C,USA_Sea!AZ:AZ),0)+IFERROR(_xlfn.XLOOKUP($D26,USA_Air!$C:$C,USA_Air!AZ:AZ),0)+IFERROR(_xlfn.XLOOKUP($D26,USA_Amazon_Air!$C:$C,USA_Amazon_Air!AZ:AZ),0)+IFERROR(_xlfn.XLOOKUP($D26,UK_Order!$C:$C,UK_Order!AZ:AZ),0)+IFERROR(_xlfn.XLOOKUP($D26,MENA_Order!$C:$C,MENA_Order!AZ:AZ),0)+IFERROR(_xlfn.XLOOKUP($D26,Amazon_USA_Sea!$C:$C,Amazon_USA_Sea!AS:AS),0)</f>
        <v>0</v>
      </c>
      <c r="AS26" s="95">
        <v>0</v>
      </c>
      <c r="AT26" s="96">
        <f t="shared" si="8"/>
        <v>2871</v>
      </c>
      <c r="AU26" s="97">
        <f t="shared" si="1"/>
        <v>1004.8499999999999</v>
      </c>
      <c r="AV26" s="98">
        <f t="shared" si="2"/>
        <v>0</v>
      </c>
      <c r="AW26" s="99">
        <f t="shared" si="3"/>
        <v>0</v>
      </c>
      <c r="AX26" s="100">
        <f t="shared" si="4"/>
        <v>1</v>
      </c>
      <c r="AY26" s="114" t="s">
        <v>96</v>
      </c>
      <c r="AZ26">
        <f>_xlfn.XLOOKUP(D26,Raw_Data!A:A,Raw_Data!B:B)</f>
        <v>3998</v>
      </c>
      <c r="BA26" s="102">
        <f t="shared" si="5"/>
        <v>41.776384535005221</v>
      </c>
      <c r="BB26" s="103">
        <f t="shared" si="7"/>
        <v>3</v>
      </c>
      <c r="BC26" s="104" t="str">
        <f t="shared" si="6"/>
        <v>P3 – Normal</v>
      </c>
      <c r="BD26"/>
    </row>
    <row r="27" spans="1:56" ht="13">
      <c r="A27" s="105">
        <v>25</v>
      </c>
      <c r="B27" s="124" t="s">
        <v>95</v>
      </c>
      <c r="C27" s="124" t="s">
        <v>37</v>
      </c>
      <c r="D27" s="107" t="s">
        <v>97</v>
      </c>
      <c r="E27" s="108" t="s">
        <v>98</v>
      </c>
      <c r="F27" s="109">
        <v>0.5</v>
      </c>
      <c r="G27" s="110">
        <f>IFERROR(_xlfn.XLOOKUP(D27,Projection_!A:A,Projection_!K:K),"")</f>
        <v>802</v>
      </c>
      <c r="H27" s="111">
        <f>IFERROR(_xlfn.XLOOKUP(D27,Projection_!A:A,Projection_!L:L),"")</f>
        <v>0</v>
      </c>
      <c r="I27" s="111">
        <f>IFERROR(_xlfn.XLOOKUP(D27,Projection_!A:A,Projection_!M:M),"")</f>
        <v>0</v>
      </c>
      <c r="J27" s="111">
        <f>IFERROR(_xlfn.XLOOKUP(D27,Projection_!A:A,Projection_!N:N),"")</f>
        <v>0</v>
      </c>
      <c r="K27" s="111">
        <f>IFERROR(_xlfn.XLOOKUP(D27,Projection_!A:A,Projection_!O:O),"")</f>
        <v>0</v>
      </c>
      <c r="L27" s="111">
        <f>IFERROR(_xlfn.XLOOKUP(D27,Projection_!A:A,Projection_!P:P),"")</f>
        <v>0</v>
      </c>
      <c r="M27" s="111">
        <f>IFERROR(_xlfn.XLOOKUP(D27,Projection_!A:A,Projection_!Q:Q),"")</f>
        <v>0</v>
      </c>
      <c r="N27" s="112" t="str">
        <f>IFERROR(_xlfn.XLOOKUP(D27,Projection_!A:A,Projection_!R:R),"")</f>
        <v/>
      </c>
      <c r="O27" s="113" t="str">
        <f>IFERROR(_xlfn.XLOOKUP(D27,Projection_!A:A,Projection_!T:T),"")</f>
        <v/>
      </c>
      <c r="P27" s="91">
        <f>IFERROR(_xlfn.XLOOKUP($D27,Domestic!$C:$C,Domestic!O:O),0)+IFERROR(_xlfn.XLOOKUP($D27,ROW_Manjari!$C:$C,ROW_Manjari!O:O),0)+IFERROR(_xlfn.XLOOKUP($D27,USA_Sea!$C:$C,USA_Sea!O:O),0)+IFERROR(_xlfn.XLOOKUP($D27,USA_Air!$C:$C,USA_Air!O:O),0)+IFERROR(_xlfn.XLOOKUP($D27,USA_Amazon_Air!$C:$C,USA_Amazon_Air!O:O),0)+IFERROR(_xlfn.XLOOKUP($D27,UK_Order!$C:$C,UK_Order!O:O),0)+IFERROR(_xlfn.XLOOKUP($D27,MENA_Order!$C:$C,MENA_Order!O:O),0)+IFERROR(_xlfn.XLOOKUP($D27,Amazon_USA_Sea!$C:$C,Amazon_USA_Sea!H:H),0)</f>
        <v>0</v>
      </c>
      <c r="Q27" s="91">
        <f>IFERROR(_xlfn.XLOOKUP($D27,Domestic!$C:$C,Domestic!P:P),0)+IFERROR(_xlfn.XLOOKUP($D27,ROW_Manjari!$C:$C,ROW_Manjari!P:P),0)+IFERROR(_xlfn.XLOOKUP($D27,USA_Sea!$C:$C,USA_Sea!P:P),0)+IFERROR(_xlfn.XLOOKUP($D27,USA_Air!$C:$C,USA_Air!P:P),0)+IFERROR(_xlfn.XLOOKUP($D27,USA_Amazon_Air!$C:$C,USA_Amazon_Air!P:P),0)+IFERROR(_xlfn.XLOOKUP($D27,UK_Order!$C:$C,UK_Order!P:P),0)+IFERROR(_xlfn.XLOOKUP($D27,MENA_Order!$C:$C,MENA_Order!P:P),0)+IFERROR(_xlfn.XLOOKUP($D27,Amazon_USA_Sea!$C:$C,Amazon_USA_Sea!I:I),0)</f>
        <v>0</v>
      </c>
      <c r="R27" s="91">
        <f>IFERROR(_xlfn.XLOOKUP($D27,Domestic!$C:$C,Domestic!Q:Q),0)+IFERROR(_xlfn.XLOOKUP($D27,ROW_Manjari!$C:$C,ROW_Manjari!Q:Q),0)+IFERROR(_xlfn.XLOOKUP($D27,USA_Sea!$C:$C,USA_Sea!Q:Q),0)+IFERROR(_xlfn.XLOOKUP($D27,USA_Air!$C:$C,USA_Air!Q:Q),0)+IFERROR(_xlfn.XLOOKUP($D27,USA_Amazon_Air!$C:$C,USA_Amazon_Air!Q:Q),0)+IFERROR(_xlfn.XLOOKUP($D27,UK_Order!$C:$C,UK_Order!Q:Q),0)+IFERROR(_xlfn.XLOOKUP($D27,MENA_Order!$C:$C,MENA_Order!Q:Q),0)+IFERROR(_xlfn.XLOOKUP($D27,Amazon_USA_Sea!$C:$C,Amazon_USA_Sea!J:J),0)</f>
        <v>408</v>
      </c>
      <c r="S27" s="91">
        <f>IFERROR(_xlfn.XLOOKUP($D27,Domestic!$C:$C,Domestic!R:R),0)+IFERROR(_xlfn.XLOOKUP($D27,ROW_Manjari!$C:$C,ROW_Manjari!R:R),0)+IFERROR(_xlfn.XLOOKUP($D27,USA_Sea!$C:$C,USA_Sea!R:R),0)+IFERROR(_xlfn.XLOOKUP($D27,USA_Air!$C:$C,USA_Air!R:R),0)+IFERROR(_xlfn.XLOOKUP($D27,USA_Amazon_Air!$C:$C,USA_Amazon_Air!R:R),0)+IFERROR(_xlfn.XLOOKUP($D27,UK_Order!$C:$C,UK_Order!R:R),0)+IFERROR(_xlfn.XLOOKUP($D27,MENA_Order!$C:$C,MENA_Order!R:R),0)+IFERROR(_xlfn.XLOOKUP($D27,Amazon_USA_Sea!$C:$C,Amazon_USA_Sea!K:K),0)</f>
        <v>0</v>
      </c>
      <c r="T27" s="91">
        <f>IFERROR(_xlfn.XLOOKUP($D27,Domestic!$C:$C,Domestic!S:S),0)+IFERROR(_xlfn.XLOOKUP($D27,ROW_Manjari!$C:$C,ROW_Manjari!S:S),0)+IFERROR(_xlfn.XLOOKUP($D27,USA_Sea!$C:$C,USA_Sea!S:S),0)+IFERROR(_xlfn.XLOOKUP($D27,USA_Air!$C:$C,USA_Air!S:S),0)+IFERROR(_xlfn.XLOOKUP($D27,USA_Amazon_Air!$C:$C,USA_Amazon_Air!S:S),0)+IFERROR(_xlfn.XLOOKUP($D27,UK_Order!$C:$C,UK_Order!S:S),0)+IFERROR(_xlfn.XLOOKUP($D27,MENA_Order!$C:$C,MENA_Order!S:S),0)+IFERROR(_xlfn.XLOOKUP($D27,Amazon_USA_Sea!$C:$C,Amazon_USA_Sea!L:L),0)</f>
        <v>0</v>
      </c>
      <c r="U27" s="91">
        <f>IFERROR(_xlfn.XLOOKUP($D27,Domestic!$C:$C,Domestic!T:T),0)+IFERROR(_xlfn.XLOOKUP($D27,ROW_Manjari!$C:$C,ROW_Manjari!T:T),0)+IFERROR(_xlfn.XLOOKUP($D27,USA_Sea!$C:$C,USA_Sea!T:T),0)+IFERROR(_xlfn.XLOOKUP($D27,USA_Air!$C:$C,USA_Air!T:T),0)+IFERROR(_xlfn.XLOOKUP($D27,USA_Amazon_Air!$C:$C,USA_Amazon_Air!T:T),0)+IFERROR(_xlfn.XLOOKUP($D27,UK_Order!$C:$C,UK_Order!T:T),0)+IFERROR(_xlfn.XLOOKUP($D27,MENA_Order!$C:$C,MENA_Order!T:T),0)+IFERROR(_xlfn.XLOOKUP($D27,Amazon_USA_Sea!$C:$C,Amazon_USA_Sea!M:M),0)</f>
        <v>0</v>
      </c>
      <c r="V27" s="91">
        <f>IFERROR(_xlfn.XLOOKUP($D27,Domestic!$C:$C,Domestic!U:U),0)+IFERROR(_xlfn.XLOOKUP($D27,ROW_Manjari!$C:$C,ROW_Manjari!U:U),0)+IFERROR(_xlfn.XLOOKUP($D27,USA_Sea!$C:$C,USA_Sea!U:U),0)+IFERROR(_xlfn.XLOOKUP($D27,USA_Air!$C:$C,USA_Air!U:U),0)+IFERROR(_xlfn.XLOOKUP($D27,USA_Amazon_Air!$C:$C,USA_Amazon_Air!U:U),0)+IFERROR(_xlfn.XLOOKUP($D27,UK_Order!$C:$C,UK_Order!U:U),0)+IFERROR(_xlfn.XLOOKUP($D27,MENA_Order!$C:$C,MENA_Order!U:U),0)+IFERROR(_xlfn.XLOOKUP($D27,Amazon_USA_Sea!$C:$C,Amazon_USA_Sea!N:N),0)</f>
        <v>0</v>
      </c>
      <c r="W27" s="92">
        <f>IFERROR(_xlfn.XLOOKUP($D27,Domestic!$C:$C,Domestic!Y:Y),0)+IFERROR(_xlfn.XLOOKUP($D27,ROW_Manjari!$C:$C,ROW_Manjari!Y:Y),0)+IFERROR(_xlfn.XLOOKUP($D27,USA_Sea!$C:$C,USA_Sea!Y:Y),0)+IFERROR(_xlfn.XLOOKUP($D27,USA_Air!$C:$C,USA_Air!Y:Y),0)+IFERROR(_xlfn.XLOOKUP($D27,USA_Amazon_Air!$C:$C,USA_Amazon_Air!Y:Y),0)+IFERROR(_xlfn.XLOOKUP($D27,UK_Order!$C:$C,UK_Order!Y:Y),0)+IFERROR(_xlfn.XLOOKUP($D27,MENA_Order!$C:$C,MENA_Order!Y:Y),0)+IFERROR(_xlfn.XLOOKUP($D27,Amazon_USA_Sea!$C:$C,Amazon_USA_Sea!R:R),0)</f>
        <v>802</v>
      </c>
      <c r="X27" s="92">
        <f>IFERROR(_xlfn.XLOOKUP($D27,Domestic!$C:$C,Domestic!Z:Z),0)+IFERROR(_xlfn.XLOOKUP($D27,ROW_Manjari!$C:$C,ROW_Manjari!Z:Z),0)+IFERROR(_xlfn.XLOOKUP($D27,USA_Sea!$C:$C,USA_Sea!Z:Z),0)+IFERROR(_xlfn.XLOOKUP($D27,USA_Air!$C:$C,USA_Air!Z:Z),0)+IFERROR(_xlfn.XLOOKUP($D27,USA_Amazon_Air!$C:$C,USA_Amazon_Air!Z:Z),0)+IFERROR(_xlfn.XLOOKUP($D27,UK_Order!$C:$C,UK_Order!Z:Z),0)+IFERROR(_xlfn.XLOOKUP($D27,MENA_Order!$C:$C,MENA_Order!Z:Z),0)+IFERROR(_xlfn.XLOOKUP($D27,Amazon_USA_Sea!$C:$C,Amazon_USA_Sea!S:S),0)</f>
        <v>0</v>
      </c>
      <c r="Y27" s="92">
        <f>IFERROR(_xlfn.XLOOKUP($D27,Domestic!$C:$C,Domestic!AA:AA),0)+IFERROR(_xlfn.XLOOKUP($D27,ROW_Manjari!$C:$C,ROW_Manjari!AA:AA),0)+IFERROR(_xlfn.XLOOKUP($D27,USA_Sea!$C:$C,USA_Sea!AA:AA),0)+IFERROR(_xlfn.XLOOKUP($D27,USA_Air!$C:$C,USA_Air!AA:AA),0)+IFERROR(_xlfn.XLOOKUP($D27,USA_Amazon_Air!$C:$C,USA_Amazon_Air!AA:AA),0)+IFERROR(_xlfn.XLOOKUP($D27,UK_Order!$C:$C,UK_Order!AA:AA),0)+IFERROR(_xlfn.XLOOKUP($D27,MENA_Order!$C:$C,MENA_Order!AA:AA),0)+IFERROR(_xlfn.XLOOKUP($D27,Amazon_USA_Sea!$C:$C,Amazon_USA_Sea!T:T),0)</f>
        <v>0</v>
      </c>
      <c r="Z27" s="92">
        <f>IFERROR(_xlfn.XLOOKUP($D27,Domestic!$C:$C,Domestic!AB:AB),0)+IFERROR(_xlfn.XLOOKUP($D27,ROW_Manjari!$C:$C,ROW_Manjari!AB:AB),0)+IFERROR(_xlfn.XLOOKUP($D27,USA_Sea!$C:$C,USA_Sea!AB:AB),0)+IFERROR(_xlfn.XLOOKUP($D27,USA_Air!$C:$C,USA_Air!AB:AB),0)+IFERROR(_xlfn.XLOOKUP($D27,USA_Amazon_Air!$C:$C,USA_Amazon_Air!AB:AB),0)+IFERROR(_xlfn.XLOOKUP($D27,UK_Order!$C:$C,UK_Order!AB:AB),0)+IFERROR(_xlfn.XLOOKUP($D27,MENA_Order!$C:$C,MENA_Order!AB:AB),0)+IFERROR(_xlfn.XLOOKUP($D27,Amazon_USA_Sea!$C:$C,Amazon_USA_Sea!U:U),0)</f>
        <v>0</v>
      </c>
      <c r="AA27" s="92">
        <f>IFERROR(_xlfn.XLOOKUP($D27,Domestic!$C:$C,Domestic!AC:AC),0)+IFERROR(_xlfn.XLOOKUP($D27,ROW_Manjari!$C:$C,ROW_Manjari!AC:AC),0)+IFERROR(_xlfn.XLOOKUP($D27,USA_Sea!$C:$C,USA_Sea!AC:AC),0)+IFERROR(_xlfn.XLOOKUP($D27,USA_Air!$C:$C,USA_Air!AC:AC),0)+IFERROR(_xlfn.XLOOKUP($D27,USA_Amazon_Air!$C:$C,USA_Amazon_Air!AC:AC),0)+IFERROR(_xlfn.XLOOKUP($D27,UK_Order!$C:$C,UK_Order!AC:AC),0)+IFERROR(_xlfn.XLOOKUP($D27,MENA_Order!$C:$C,MENA_Order!AC:AC),0)+IFERROR(_xlfn.XLOOKUP($D27,Amazon_USA_Sea!$C:$C,Amazon_USA_Sea!V:V),0)</f>
        <v>0</v>
      </c>
      <c r="AB27" s="92">
        <f>IFERROR(_xlfn.XLOOKUP($D27,Domestic!$C:$C,Domestic!AD:AD),0)+IFERROR(_xlfn.XLOOKUP($D27,ROW_Manjari!$C:$C,ROW_Manjari!AD:AD),0)+IFERROR(_xlfn.XLOOKUP($D27,USA_Sea!$C:$C,USA_Sea!AD:AD),0)+IFERROR(_xlfn.XLOOKUP($D27,USA_Air!$C:$C,USA_Air!AD:AD),0)+IFERROR(_xlfn.XLOOKUP($D27,USA_Amazon_Air!$C:$C,USA_Amazon_Air!AD:AD),0)+IFERROR(_xlfn.XLOOKUP($D27,UK_Order!$C:$C,UK_Order!AD:AD),0)+IFERROR(_xlfn.XLOOKUP($D27,MENA_Order!$C:$C,MENA_Order!AD:AD),0)+IFERROR(_xlfn.XLOOKUP($D27,Amazon_USA_Sea!$C:$C,Amazon_USA_Sea!W:W),0)</f>
        <v>0</v>
      </c>
      <c r="AC27" s="92">
        <f>IFERROR(_xlfn.XLOOKUP($D27,Domestic!$C:$C,Domestic!AE:AE),0)+IFERROR(_xlfn.XLOOKUP($D27,ROW_Manjari!$C:$C,ROW_Manjari!AE:AE),0)+IFERROR(_xlfn.XLOOKUP($D27,USA_Sea!$C:$C,USA_Sea!AE:AE),0)+IFERROR(_xlfn.XLOOKUP($D27,USA_Air!$C:$C,USA_Air!AE:AE),0)+IFERROR(_xlfn.XLOOKUP($D27,USA_Amazon_Air!$C:$C,USA_Amazon_Air!AE:AE),0)+IFERROR(_xlfn.XLOOKUP($D27,UK_Order!$C:$C,UK_Order!AE:AE),0)+IFERROR(_xlfn.XLOOKUP($D27,MENA_Order!$C:$C,MENA_Order!AE:AE),0)+IFERROR(_xlfn.XLOOKUP($D27,Amazon_USA_Sea!$C:$C,Amazon_USA_Sea!X:X),0)</f>
        <v>0</v>
      </c>
      <c r="AD27" s="93">
        <f>IFERROR(_xlfn.XLOOKUP($D27,Domestic!$C:$C,Domestic!AI:AI),0)+IFERROR(_xlfn.XLOOKUP($D27,ROW_Manjari!$C:$C,ROW_Manjari!AI:AI),0)+IFERROR(_xlfn.XLOOKUP($D27,USA_Sea!$C:$C,USA_Sea!AI:AI),0)+IFERROR(_xlfn.XLOOKUP($D27,USA_Air!$C:$C,USA_Air!AI:AI),0)+IFERROR(_xlfn.XLOOKUP($D27,USA_Amazon_Air!$C:$C,USA_Amazon_Air!AI:AI),0)+IFERROR(_xlfn.XLOOKUP($D27,UK_Order!$C:$C,UK_Order!AI:AI),0)+IFERROR(_xlfn.XLOOKUP($D27,MENA_Order!$C:$C,MENA_Order!AI:AI),0)+IFERROR(_xlfn.XLOOKUP($D27,Amazon_USA_Sea!$C:$C,Amazon_USA_Sea!AB:AB),0)</f>
        <v>0</v>
      </c>
      <c r="AE27" s="93">
        <f>IFERROR(_xlfn.XLOOKUP($D27,Domestic!$C:$C,Domestic!AJ:AJ),0)+IFERROR(_xlfn.XLOOKUP($D27,ROW_Manjari!$C:$C,ROW_Manjari!AJ:AJ),0)+IFERROR(_xlfn.XLOOKUP($D27,USA_Sea!$C:$C,USA_Sea!AJ:AJ),0)+IFERROR(_xlfn.XLOOKUP($D27,USA_Air!$C:$C,USA_Air!AJ:AJ),0)+IFERROR(_xlfn.XLOOKUP($D27,USA_Amazon_Air!$C:$C,USA_Amazon_Air!AJ:AJ),0)+IFERROR(_xlfn.XLOOKUP($D27,UK_Order!$C:$C,UK_Order!AJ:AJ),0)+IFERROR(_xlfn.XLOOKUP($D27,MENA_Order!$C:$C,MENA_Order!AJ:AJ),0)+IFERROR(_xlfn.XLOOKUP($D27,Amazon_USA_Sea!$C:$C,Amazon_USA_Sea!AC:AC),0)</f>
        <v>0</v>
      </c>
      <c r="AF27" s="93">
        <f>IFERROR(_xlfn.XLOOKUP($D27,Domestic!$C:$C,Domestic!AK:AK),0)+IFERROR(_xlfn.XLOOKUP($D27,ROW_Manjari!$C:$C,ROW_Manjari!AK:AK),0)+IFERROR(_xlfn.XLOOKUP($D27,USA_Sea!$C:$C,USA_Sea!AK:AK),0)+IFERROR(_xlfn.XLOOKUP($D27,USA_Air!$C:$C,USA_Air!AK:AK),0)+IFERROR(_xlfn.XLOOKUP($D27,USA_Amazon_Air!$C:$C,USA_Amazon_Air!AK:AK),0)+IFERROR(_xlfn.XLOOKUP($D27,UK_Order!$C:$C,UK_Order!AK:AK),0)+IFERROR(_xlfn.XLOOKUP($D27,MENA_Order!$C:$C,MENA_Order!AK:AK),0)+IFERROR(_xlfn.XLOOKUP($D27,Amazon_USA_Sea!$C:$C,Amazon_USA_Sea!AD:AD),0)</f>
        <v>0</v>
      </c>
      <c r="AG27" s="93">
        <f>IFERROR(_xlfn.XLOOKUP($D27,Domestic!$C:$C,Domestic!AL:AL),0)+IFERROR(_xlfn.XLOOKUP($D27,ROW_Manjari!$C:$C,ROW_Manjari!AL:AL),0)+IFERROR(_xlfn.XLOOKUP($D27,USA_Sea!$C:$C,USA_Sea!AL:AL),0)+IFERROR(_xlfn.XLOOKUP($D27,USA_Air!$C:$C,USA_Air!AL:AL),0)+IFERROR(_xlfn.XLOOKUP($D27,USA_Amazon_Air!$C:$C,USA_Amazon_Air!AL:AL),0)+IFERROR(_xlfn.XLOOKUP($D27,UK_Order!$C:$C,UK_Order!AL:AL),0)+IFERROR(_xlfn.XLOOKUP($D27,MENA_Order!$C:$C,MENA_Order!AL:AL),0)+IFERROR(_xlfn.XLOOKUP($D27,Amazon_USA_Sea!$C:$C,Amazon_USA_Sea!AE:AE),0)</f>
        <v>0</v>
      </c>
      <c r="AH27" s="93">
        <f>IFERROR(_xlfn.XLOOKUP($D27,Domestic!$C:$C,Domestic!AM:AM),0)+IFERROR(_xlfn.XLOOKUP($D27,ROW_Manjari!$C:$C,ROW_Manjari!AM:AM),0)+IFERROR(_xlfn.XLOOKUP($D27,USA_Sea!$C:$C,USA_Sea!AM:AM),0)+IFERROR(_xlfn.XLOOKUP($D27,USA_Air!$C:$C,USA_Air!AM:AM),0)+IFERROR(_xlfn.XLOOKUP($D27,USA_Amazon_Air!$C:$C,USA_Amazon_Air!AM:AM),0)+IFERROR(_xlfn.XLOOKUP($D27,UK_Order!$C:$C,UK_Order!AM:AM),0)+IFERROR(_xlfn.XLOOKUP($D27,MENA_Order!$C:$C,MENA_Order!AM:AM),0)+IFERROR(_xlfn.XLOOKUP($D27,Amazon_USA_Sea!$C:$C,Amazon_USA_Sea!AF:AF),0)</f>
        <v>886</v>
      </c>
      <c r="AI27" s="93">
        <f>IFERROR(_xlfn.XLOOKUP($D27,Domestic!$C:$C,Domestic!AN:AN),0)+IFERROR(_xlfn.XLOOKUP($D27,ROW_Manjari!$C:$C,ROW_Manjari!AN:AN),0)+IFERROR(_xlfn.XLOOKUP($D27,USA_Sea!$C:$C,USA_Sea!AN:AN),0)+IFERROR(_xlfn.XLOOKUP($D27,USA_Air!$C:$C,USA_Air!AN:AN),0)+IFERROR(_xlfn.XLOOKUP($D27,USA_Amazon_Air!$C:$C,USA_Amazon_Air!AN:AN),0)+IFERROR(_xlfn.XLOOKUP($D27,UK_Order!$C:$C,UK_Order!AN:AN),0)+IFERROR(_xlfn.XLOOKUP($D27,MENA_Order!$C:$C,MENA_Order!AN:AN),0)+IFERROR(_xlfn.XLOOKUP($D27,Amazon_USA_Sea!$C:$C,Amazon_USA_Sea!AG:AG),0)</f>
        <v>443</v>
      </c>
      <c r="AJ27" s="93">
        <f>IFERROR(_xlfn.XLOOKUP($D27,Domestic!$C:$C,Domestic!AO:AO),0)+IFERROR(_xlfn.XLOOKUP($D27,ROW_Manjari!$C:$C,ROW_Manjari!AO:AO),0)+IFERROR(_xlfn.XLOOKUP($D27,USA_Sea!$C:$C,USA_Sea!AO:AO),0)+IFERROR(_xlfn.XLOOKUP($D27,USA_Air!$C:$C,USA_Air!AO:AO),0)+IFERROR(_xlfn.XLOOKUP($D27,USA_Amazon_Air!$C:$C,USA_Amazon_Air!AO:AO),0)+IFERROR(_xlfn.XLOOKUP($D27,UK_Order!$C:$C,UK_Order!AO:AO),0)+IFERROR(_xlfn.XLOOKUP($D27,MENA_Order!$C:$C,MENA_Order!AO:AO),0)+IFERROR(_xlfn.XLOOKUP($D27,Amazon_USA_Sea!$C:$C,Amazon_USA_Sea!AH:AH),0)</f>
        <v>0</v>
      </c>
      <c r="AK27" s="94">
        <f>IFERROR(_xlfn.XLOOKUP($D27,Domestic!$C:$C,Domestic!AS:AS),0)+IFERROR(_xlfn.XLOOKUP($D27,ROW_Manjari!$C:$C,ROW_Manjari!AS:AS),0)+IFERROR(_xlfn.XLOOKUP($D27,USA_Sea!$C:$C,USA_Sea!AS:AS),0)+IFERROR(_xlfn.XLOOKUP($D27,USA_Air!$C:$C,USA_Air!AS:AS),0)+IFERROR(_xlfn.XLOOKUP($D27,USA_Amazon_Air!$C:$C,USA_Amazon_Air!AS:AS),0)+IFERROR(_xlfn.XLOOKUP($D27,UK_Order!$C:$C,UK_Order!AS:AS),0)+IFERROR(_xlfn.XLOOKUP($D27,MENA_Order!$C:$C,MENA_Order!AS:AS),0)+IFERROR(_xlfn.XLOOKUP($D27,Amazon_USA_Sea!$C:$C,Amazon_USA_Sea!AL:AL),0)</f>
        <v>0</v>
      </c>
      <c r="AL27" s="94">
        <f>IFERROR(_xlfn.XLOOKUP($D27,Domestic!$C:$C,Domestic!AT:AT),0)+IFERROR(_xlfn.XLOOKUP($D27,ROW_Manjari!$C:$C,ROW_Manjari!AT:AT),0)+IFERROR(_xlfn.XLOOKUP($D27,USA_Sea!$C:$C,USA_Sea!AT:AT),0)+IFERROR(_xlfn.XLOOKUP($D27,USA_Air!$C:$C,USA_Air!AT:AT),0)+IFERROR(_xlfn.XLOOKUP($D27,USA_Amazon_Air!$C:$C,USA_Amazon_Air!AT:AT),0)+IFERROR(_xlfn.XLOOKUP($D27,UK_Order!$C:$C,UK_Order!AT:AT),0)+IFERROR(_xlfn.XLOOKUP($D27,MENA_Order!$C:$C,MENA_Order!AT:AT),0)+IFERROR(_xlfn.XLOOKUP($D27,Amazon_USA_Sea!$C:$C,Amazon_USA_Sea!AM:AM),0)</f>
        <v>0</v>
      </c>
      <c r="AM27" s="94">
        <f>IFERROR(_xlfn.XLOOKUP($D27,Domestic!$C:$C,Domestic!AU:AU),0)+IFERROR(_xlfn.XLOOKUP($D27,ROW_Manjari!$C:$C,ROW_Manjari!AU:AU),0)+IFERROR(_xlfn.XLOOKUP($D27,USA_Sea!$C:$C,USA_Sea!AU:AU),0)+IFERROR(_xlfn.XLOOKUP($D27,USA_Air!$C:$C,USA_Air!AU:AU),0)+IFERROR(_xlfn.XLOOKUP($D27,USA_Amazon_Air!$C:$C,USA_Amazon_Air!AU:AU),0)+IFERROR(_xlfn.XLOOKUP($D27,UK_Order!$C:$C,UK_Order!AU:AU),0)+IFERROR(_xlfn.XLOOKUP($D27,MENA_Order!$C:$C,MENA_Order!AU:AU),0)+IFERROR(_xlfn.XLOOKUP($D27,Amazon_USA_Sea!$C:$C,Amazon_USA_Sea!AN:AN),0)</f>
        <v>0</v>
      </c>
      <c r="AN27" s="94">
        <f>IFERROR(_xlfn.XLOOKUP($D27,Domestic!$C:$C,Domestic!AV:AV),0)+IFERROR(_xlfn.XLOOKUP($D27,ROW_Manjari!$C:$C,ROW_Manjari!AV:AV),0)+IFERROR(_xlfn.XLOOKUP($D27,USA_Sea!$C:$C,USA_Sea!AV:AV),0)+IFERROR(_xlfn.XLOOKUP($D27,USA_Air!$C:$C,USA_Air!AV:AV),0)+IFERROR(_xlfn.XLOOKUP($D27,USA_Amazon_Air!$C:$C,USA_Amazon_Air!AV:AV),0)+IFERROR(_xlfn.XLOOKUP($D27,UK_Order!$C:$C,UK_Order!AV:AV),0)+IFERROR(_xlfn.XLOOKUP($D27,MENA_Order!$C:$C,MENA_Order!AV:AV),0)+IFERROR(_xlfn.XLOOKUP($D27,Amazon_USA_Sea!$C:$C,Amazon_USA_Sea!AO:AO),0)</f>
        <v>0</v>
      </c>
      <c r="AO27" s="94">
        <f>IFERROR(_xlfn.XLOOKUP($D27,Domestic!$C:$C,Domestic!AW:AW),0)+IFERROR(_xlfn.XLOOKUP($D27,ROW_Manjari!$C:$C,ROW_Manjari!AW:AW),0)+IFERROR(_xlfn.XLOOKUP($D27,USA_Sea!$C:$C,USA_Sea!AW:AW),0)+IFERROR(_xlfn.XLOOKUP($D27,USA_Air!$C:$C,USA_Air!AW:AW),0)+IFERROR(_xlfn.XLOOKUP($D27,USA_Amazon_Air!$C:$C,USA_Amazon_Air!AW:AW),0)+IFERROR(_xlfn.XLOOKUP($D27,UK_Order!$C:$C,UK_Order!AW:AW),0)+IFERROR(_xlfn.XLOOKUP($D27,MENA_Order!$C:$C,MENA_Order!AW:AW),0)+IFERROR(_xlfn.XLOOKUP($D27,Amazon_USA_Sea!$C:$C,Amazon_USA_Sea!AP:AP),0)</f>
        <v>0</v>
      </c>
      <c r="AP27" s="94">
        <f>IFERROR(_xlfn.XLOOKUP($D27,Domestic!$C:$C,Domestic!AX:AX),0)+IFERROR(_xlfn.XLOOKUP($D27,ROW_Manjari!$C:$C,ROW_Manjari!AX:AX),0)+IFERROR(_xlfn.XLOOKUP($D27,USA_Sea!$C:$C,USA_Sea!AX:AX),0)+IFERROR(_xlfn.XLOOKUP($D27,USA_Air!$C:$C,USA_Air!AX:AX),0)+IFERROR(_xlfn.XLOOKUP($D27,USA_Amazon_Air!$C:$C,USA_Amazon_Air!AX:AX),0)+IFERROR(_xlfn.XLOOKUP($D27,UK_Order!$C:$C,UK_Order!AX:AX),0)+IFERROR(_xlfn.XLOOKUP($D27,MENA_Order!$C:$C,MENA_Order!AX:AX),0)+IFERROR(_xlfn.XLOOKUP($D27,Amazon_USA_Sea!$C:$C,Amazon_USA_Sea!AQ:AQ),0)</f>
        <v>0</v>
      </c>
      <c r="AQ27" s="94">
        <f>IFERROR(_xlfn.XLOOKUP($D27,Domestic!$C:$C,Domestic!AY:AY),0)+IFERROR(_xlfn.XLOOKUP($D27,ROW_Manjari!$C:$C,ROW_Manjari!AY:AY),0)+IFERROR(_xlfn.XLOOKUP($D27,USA_Sea!$C:$C,USA_Sea!AY:AY),0)+IFERROR(_xlfn.XLOOKUP($D27,USA_Air!$C:$C,USA_Air!AY:AY),0)+IFERROR(_xlfn.XLOOKUP($D27,USA_Amazon_Air!$C:$C,USA_Amazon_Air!AY:AY),0)+IFERROR(_xlfn.XLOOKUP($D27,UK_Order!$C:$C,UK_Order!AY:AY),0)+IFERROR(_xlfn.XLOOKUP($D27,MENA_Order!$C:$C,MENA_Order!AY:AY),0)+IFERROR(_xlfn.XLOOKUP($D27,Amazon_USA_Sea!$C:$C,Amazon_USA_Sea!AR:AR),0)</f>
        <v>0</v>
      </c>
      <c r="AR27" s="94">
        <f>IFERROR(_xlfn.XLOOKUP($D27,Domestic!$C:$C,Domestic!AZ:AZ),0)+IFERROR(_xlfn.XLOOKUP($D27,ROW_Manjari!$C:$C,ROW_Manjari!AZ:AZ),0)+IFERROR(_xlfn.XLOOKUP($D27,USA_Sea!$C:$C,USA_Sea!AZ:AZ),0)+IFERROR(_xlfn.XLOOKUP($D27,USA_Air!$C:$C,USA_Air!AZ:AZ),0)+IFERROR(_xlfn.XLOOKUP($D27,USA_Amazon_Air!$C:$C,USA_Amazon_Air!AZ:AZ),0)+IFERROR(_xlfn.XLOOKUP($D27,UK_Order!$C:$C,UK_Order!AZ:AZ),0)+IFERROR(_xlfn.XLOOKUP($D27,MENA_Order!$C:$C,MENA_Order!AZ:AZ),0)+IFERROR(_xlfn.XLOOKUP($D27,Amazon_USA_Sea!$C:$C,Amazon_USA_Sea!AS:AS),0)</f>
        <v>0</v>
      </c>
      <c r="AS27" s="95">
        <v>0</v>
      </c>
      <c r="AT27" s="96">
        <f t="shared" si="8"/>
        <v>2539</v>
      </c>
      <c r="AU27" s="97">
        <f t="shared" si="1"/>
        <v>1269.5</v>
      </c>
      <c r="AV27" s="98" t="e">
        <f t="shared" si="2"/>
        <v>#VALUE!</v>
      </c>
      <c r="AW27" s="99" t="e">
        <f t="shared" si="3"/>
        <v>#VALUE!</v>
      </c>
      <c r="AX27" s="100" t="str">
        <f t="shared" si="4"/>
        <v/>
      </c>
      <c r="AY27" s="114" t="s">
        <v>96</v>
      </c>
      <c r="AZ27">
        <f>_xlfn.XLOOKUP(D27,Raw_Data!A:A,Raw_Data!B:B)</f>
        <v>274</v>
      </c>
      <c r="BA27" s="102">
        <f t="shared" si="5"/>
        <v>0</v>
      </c>
      <c r="BB27" s="103">
        <f t="shared" si="7"/>
        <v>10</v>
      </c>
      <c r="BC27" s="104" t="str">
        <f t="shared" si="6"/>
        <v>P3 – Normal</v>
      </c>
      <c r="BD27"/>
    </row>
    <row r="28" spans="1:56" ht="13">
      <c r="A28" s="105">
        <v>26</v>
      </c>
      <c r="B28" s="124" t="s">
        <v>95</v>
      </c>
      <c r="C28" s="124" t="s">
        <v>37</v>
      </c>
      <c r="D28" s="107" t="s">
        <v>99</v>
      </c>
      <c r="E28" s="108" t="s">
        <v>100</v>
      </c>
      <c r="F28" s="109">
        <v>0.35</v>
      </c>
      <c r="G28" s="110">
        <f>IFERROR(_xlfn.XLOOKUP(D28,Projection_!A:A,Projection_!K:K),"")</f>
        <v>2845</v>
      </c>
      <c r="H28" s="111">
        <f>IFERROR(_xlfn.XLOOKUP(D28,Projection_!A:A,Projection_!L:L),"")</f>
        <v>0</v>
      </c>
      <c r="I28" s="111">
        <f>IFERROR(_xlfn.XLOOKUP(D28,Projection_!A:A,Projection_!M:M),"")</f>
        <v>0</v>
      </c>
      <c r="J28" s="111">
        <f>IFERROR(_xlfn.XLOOKUP(D28,Projection_!A:A,Projection_!N:N),"")</f>
        <v>0</v>
      </c>
      <c r="K28" s="111">
        <f>IFERROR(_xlfn.XLOOKUP(D28,Projection_!A:A,Projection_!O:O),"")</f>
        <v>0</v>
      </c>
      <c r="L28" s="111">
        <f>IFERROR(_xlfn.XLOOKUP(D28,Projection_!A:A,Projection_!P:P),"")</f>
        <v>0</v>
      </c>
      <c r="M28" s="111">
        <f>IFERROR(_xlfn.XLOOKUP(D28,Projection_!A:A,Projection_!Q:Q),"")</f>
        <v>0</v>
      </c>
      <c r="N28" s="112">
        <f>IFERROR(_xlfn.XLOOKUP(D28,Projection_!A:A,Projection_!R:R),"")</f>
        <v>0</v>
      </c>
      <c r="O28" s="113">
        <f>IFERROR(_xlfn.XLOOKUP(D28,Projection_!A:A,Projection_!T:T),"")</f>
        <v>2845</v>
      </c>
      <c r="P28" s="91">
        <f>IFERROR(_xlfn.XLOOKUP($D28,Domestic!$C:$C,Domestic!O:O),0)+IFERROR(_xlfn.XLOOKUP($D28,ROW_Manjari!$C:$C,ROW_Manjari!O:O),0)+IFERROR(_xlfn.XLOOKUP($D28,USA_Sea!$C:$C,USA_Sea!O:O),0)+IFERROR(_xlfn.XLOOKUP($D28,USA_Air!$C:$C,USA_Air!O:O),0)+IFERROR(_xlfn.XLOOKUP($D28,USA_Amazon_Air!$C:$C,USA_Amazon_Air!O:O),0)+IFERROR(_xlfn.XLOOKUP($D28,UK_Order!$C:$C,UK_Order!O:O),0)+IFERROR(_xlfn.XLOOKUP($D28,MENA_Order!$C:$C,MENA_Order!O:O),0)+IFERROR(_xlfn.XLOOKUP($D28,Amazon_USA_Sea!$C:$C,Amazon_USA_Sea!H:H),0)</f>
        <v>0</v>
      </c>
      <c r="Q28" s="91">
        <f>IFERROR(_xlfn.XLOOKUP($D28,Domestic!$C:$C,Domestic!P:P),0)+IFERROR(_xlfn.XLOOKUP($D28,ROW_Manjari!$C:$C,ROW_Manjari!P:P),0)+IFERROR(_xlfn.XLOOKUP($D28,USA_Sea!$C:$C,USA_Sea!P:P),0)+IFERROR(_xlfn.XLOOKUP($D28,USA_Air!$C:$C,USA_Air!P:P),0)+IFERROR(_xlfn.XLOOKUP($D28,USA_Amazon_Air!$C:$C,USA_Amazon_Air!P:P),0)+IFERROR(_xlfn.XLOOKUP($D28,UK_Order!$C:$C,UK_Order!P:P),0)+IFERROR(_xlfn.XLOOKUP($D28,MENA_Order!$C:$C,MENA_Order!P:P),0)+IFERROR(_xlfn.XLOOKUP($D28,Amazon_USA_Sea!$C:$C,Amazon_USA_Sea!I:I),0)</f>
        <v>0</v>
      </c>
      <c r="R28" s="91">
        <f>IFERROR(_xlfn.XLOOKUP($D28,Domestic!$C:$C,Domestic!Q:Q),0)+IFERROR(_xlfn.XLOOKUP($D28,ROW_Manjari!$C:$C,ROW_Manjari!Q:Q),0)+IFERROR(_xlfn.XLOOKUP($D28,USA_Sea!$C:$C,USA_Sea!Q:Q),0)+IFERROR(_xlfn.XLOOKUP($D28,USA_Air!$C:$C,USA_Air!Q:Q),0)+IFERROR(_xlfn.XLOOKUP($D28,USA_Amazon_Air!$C:$C,USA_Amazon_Air!Q:Q),0)+IFERROR(_xlfn.XLOOKUP($D28,UK_Order!$C:$C,UK_Order!Q:Q),0)+IFERROR(_xlfn.XLOOKUP($D28,MENA_Order!$C:$C,MENA_Order!Q:Q),0)+IFERROR(_xlfn.XLOOKUP($D28,Amazon_USA_Sea!$C:$C,Amazon_USA_Sea!J:J),0)</f>
        <v>0</v>
      </c>
      <c r="S28" s="91">
        <f>IFERROR(_xlfn.XLOOKUP($D28,Domestic!$C:$C,Domestic!R:R),0)+IFERROR(_xlfn.XLOOKUP($D28,ROW_Manjari!$C:$C,ROW_Manjari!R:R),0)+IFERROR(_xlfn.XLOOKUP($D28,USA_Sea!$C:$C,USA_Sea!R:R),0)+IFERROR(_xlfn.XLOOKUP($D28,USA_Air!$C:$C,USA_Air!R:R),0)+IFERROR(_xlfn.XLOOKUP($D28,USA_Amazon_Air!$C:$C,USA_Amazon_Air!R:R),0)+IFERROR(_xlfn.XLOOKUP($D28,UK_Order!$C:$C,UK_Order!R:R),0)+IFERROR(_xlfn.XLOOKUP($D28,MENA_Order!$C:$C,MENA_Order!R:R),0)+IFERROR(_xlfn.XLOOKUP($D28,Amazon_USA_Sea!$C:$C,Amazon_USA_Sea!K:K),0)</f>
        <v>0</v>
      </c>
      <c r="T28" s="91">
        <f>IFERROR(_xlfn.XLOOKUP($D28,Domestic!$C:$C,Domestic!S:S),0)+IFERROR(_xlfn.XLOOKUP($D28,ROW_Manjari!$C:$C,ROW_Manjari!S:S),0)+IFERROR(_xlfn.XLOOKUP($D28,USA_Sea!$C:$C,USA_Sea!S:S),0)+IFERROR(_xlfn.XLOOKUP($D28,USA_Air!$C:$C,USA_Air!S:S),0)+IFERROR(_xlfn.XLOOKUP($D28,USA_Amazon_Air!$C:$C,USA_Amazon_Air!S:S),0)+IFERROR(_xlfn.XLOOKUP($D28,UK_Order!$C:$C,UK_Order!S:S),0)+IFERROR(_xlfn.XLOOKUP($D28,MENA_Order!$C:$C,MENA_Order!S:S),0)+IFERROR(_xlfn.XLOOKUP($D28,Amazon_USA_Sea!$C:$C,Amazon_USA_Sea!L:L),0)</f>
        <v>0</v>
      </c>
      <c r="U28" s="91">
        <f>IFERROR(_xlfn.XLOOKUP($D28,Domestic!$C:$C,Domestic!T:T),0)+IFERROR(_xlfn.XLOOKUP($D28,ROW_Manjari!$C:$C,ROW_Manjari!T:T),0)+IFERROR(_xlfn.XLOOKUP($D28,USA_Sea!$C:$C,USA_Sea!T:T),0)+IFERROR(_xlfn.XLOOKUP($D28,USA_Air!$C:$C,USA_Air!T:T),0)+IFERROR(_xlfn.XLOOKUP($D28,USA_Amazon_Air!$C:$C,USA_Amazon_Air!T:T),0)+IFERROR(_xlfn.XLOOKUP($D28,UK_Order!$C:$C,UK_Order!T:T),0)+IFERROR(_xlfn.XLOOKUP($D28,MENA_Order!$C:$C,MENA_Order!T:T),0)+IFERROR(_xlfn.XLOOKUP($D28,Amazon_USA_Sea!$C:$C,Amazon_USA_Sea!M:M),0)</f>
        <v>0</v>
      </c>
      <c r="V28" s="91">
        <f>IFERROR(_xlfn.XLOOKUP($D28,Domestic!$C:$C,Domestic!U:U),0)+IFERROR(_xlfn.XLOOKUP($D28,ROW_Manjari!$C:$C,ROW_Manjari!U:U),0)+IFERROR(_xlfn.XLOOKUP($D28,USA_Sea!$C:$C,USA_Sea!U:U),0)+IFERROR(_xlfn.XLOOKUP($D28,USA_Air!$C:$C,USA_Air!U:U),0)+IFERROR(_xlfn.XLOOKUP($D28,USA_Amazon_Air!$C:$C,USA_Amazon_Air!U:U),0)+IFERROR(_xlfn.XLOOKUP($D28,UK_Order!$C:$C,UK_Order!U:U),0)+IFERROR(_xlfn.XLOOKUP($D28,MENA_Order!$C:$C,MENA_Order!U:U),0)+IFERROR(_xlfn.XLOOKUP($D28,Amazon_USA_Sea!$C:$C,Amazon_USA_Sea!N:N),0)</f>
        <v>0</v>
      </c>
      <c r="W28" s="92">
        <f>IFERROR(_xlfn.XLOOKUP($D28,Domestic!$C:$C,Domestic!Y:Y),0)+IFERROR(_xlfn.XLOOKUP($D28,ROW_Manjari!$C:$C,ROW_Manjari!Y:Y),0)+IFERROR(_xlfn.XLOOKUP($D28,USA_Sea!$C:$C,USA_Sea!Y:Y),0)+IFERROR(_xlfn.XLOOKUP($D28,USA_Air!$C:$C,USA_Air!Y:Y),0)+IFERROR(_xlfn.XLOOKUP($D28,USA_Amazon_Air!$C:$C,USA_Amazon_Air!Y:Y),0)+IFERROR(_xlfn.XLOOKUP($D28,UK_Order!$C:$C,UK_Order!Y:Y),0)+IFERROR(_xlfn.XLOOKUP($D28,MENA_Order!$C:$C,MENA_Order!Y:Y),0)+IFERROR(_xlfn.XLOOKUP($D28,Amazon_USA_Sea!$C:$C,Amazon_USA_Sea!R:R),0)</f>
        <v>0</v>
      </c>
      <c r="X28" s="92">
        <f>IFERROR(_xlfn.XLOOKUP($D28,Domestic!$C:$C,Domestic!Z:Z),0)+IFERROR(_xlfn.XLOOKUP($D28,ROW_Manjari!$C:$C,ROW_Manjari!Z:Z),0)+IFERROR(_xlfn.XLOOKUP($D28,USA_Sea!$C:$C,USA_Sea!Z:Z),0)+IFERROR(_xlfn.XLOOKUP($D28,USA_Air!$C:$C,USA_Air!Z:Z),0)+IFERROR(_xlfn.XLOOKUP($D28,USA_Amazon_Air!$C:$C,USA_Amazon_Air!Z:Z),0)+IFERROR(_xlfn.XLOOKUP($D28,UK_Order!$C:$C,UK_Order!Z:Z),0)+IFERROR(_xlfn.XLOOKUP($D28,MENA_Order!$C:$C,MENA_Order!Z:Z),0)+IFERROR(_xlfn.XLOOKUP($D28,Amazon_USA_Sea!$C:$C,Amazon_USA_Sea!S:S),0)</f>
        <v>0</v>
      </c>
      <c r="Y28" s="92">
        <f>IFERROR(_xlfn.XLOOKUP($D28,Domestic!$C:$C,Domestic!AA:AA),0)+IFERROR(_xlfn.XLOOKUP($D28,ROW_Manjari!$C:$C,ROW_Manjari!AA:AA),0)+IFERROR(_xlfn.XLOOKUP($D28,USA_Sea!$C:$C,USA_Sea!AA:AA),0)+IFERROR(_xlfn.XLOOKUP($D28,USA_Air!$C:$C,USA_Air!AA:AA),0)+IFERROR(_xlfn.XLOOKUP($D28,USA_Amazon_Air!$C:$C,USA_Amazon_Air!AA:AA),0)+IFERROR(_xlfn.XLOOKUP($D28,UK_Order!$C:$C,UK_Order!AA:AA),0)+IFERROR(_xlfn.XLOOKUP($D28,MENA_Order!$C:$C,MENA_Order!AA:AA),0)+IFERROR(_xlfn.XLOOKUP($D28,Amazon_USA_Sea!$C:$C,Amazon_USA_Sea!T:T),0)</f>
        <v>945</v>
      </c>
      <c r="Z28" s="92">
        <f>IFERROR(_xlfn.XLOOKUP($D28,Domestic!$C:$C,Domestic!AB:AB),0)+IFERROR(_xlfn.XLOOKUP($D28,ROW_Manjari!$C:$C,ROW_Manjari!AB:AB),0)+IFERROR(_xlfn.XLOOKUP($D28,USA_Sea!$C:$C,USA_Sea!AB:AB),0)+IFERROR(_xlfn.XLOOKUP($D28,USA_Air!$C:$C,USA_Air!AB:AB),0)+IFERROR(_xlfn.XLOOKUP($D28,USA_Amazon_Air!$C:$C,USA_Amazon_Air!AB:AB),0)+IFERROR(_xlfn.XLOOKUP($D28,UK_Order!$C:$C,UK_Order!AB:AB),0)+IFERROR(_xlfn.XLOOKUP($D28,MENA_Order!$C:$C,MENA_Order!AB:AB),0)+IFERROR(_xlfn.XLOOKUP($D28,Amazon_USA_Sea!$C:$C,Amazon_USA_Sea!U:U),0)</f>
        <v>1350</v>
      </c>
      <c r="AA28" s="92">
        <f>IFERROR(_xlfn.XLOOKUP($D28,Domestic!$C:$C,Domestic!AC:AC),0)+IFERROR(_xlfn.XLOOKUP($D28,ROW_Manjari!$C:$C,ROW_Manjari!AC:AC),0)+IFERROR(_xlfn.XLOOKUP($D28,USA_Sea!$C:$C,USA_Sea!AC:AC),0)+IFERROR(_xlfn.XLOOKUP($D28,USA_Air!$C:$C,USA_Air!AC:AC),0)+IFERROR(_xlfn.XLOOKUP($D28,USA_Amazon_Air!$C:$C,USA_Amazon_Air!AC:AC),0)+IFERROR(_xlfn.XLOOKUP($D28,UK_Order!$C:$C,UK_Order!AC:AC),0)+IFERROR(_xlfn.XLOOKUP($D28,MENA_Order!$C:$C,MENA_Order!AC:AC),0)+IFERROR(_xlfn.XLOOKUP($D28,Amazon_USA_Sea!$C:$C,Amazon_USA_Sea!V:V),0)</f>
        <v>550</v>
      </c>
      <c r="AB28" s="92">
        <f>IFERROR(_xlfn.XLOOKUP($D28,Domestic!$C:$C,Domestic!AD:AD),0)+IFERROR(_xlfn.XLOOKUP($D28,ROW_Manjari!$C:$C,ROW_Manjari!AD:AD),0)+IFERROR(_xlfn.XLOOKUP($D28,USA_Sea!$C:$C,USA_Sea!AD:AD),0)+IFERROR(_xlfn.XLOOKUP($D28,USA_Air!$C:$C,USA_Air!AD:AD),0)+IFERROR(_xlfn.XLOOKUP($D28,USA_Amazon_Air!$C:$C,USA_Amazon_Air!AD:AD),0)+IFERROR(_xlfn.XLOOKUP($D28,UK_Order!$C:$C,UK_Order!AD:AD),0)+IFERROR(_xlfn.XLOOKUP($D28,MENA_Order!$C:$C,MENA_Order!AD:AD),0)+IFERROR(_xlfn.XLOOKUP($D28,Amazon_USA_Sea!$C:$C,Amazon_USA_Sea!W:W),0)</f>
        <v>0</v>
      </c>
      <c r="AC28" s="92">
        <f>IFERROR(_xlfn.XLOOKUP($D28,Domestic!$C:$C,Domestic!AE:AE),0)+IFERROR(_xlfn.XLOOKUP($D28,ROW_Manjari!$C:$C,ROW_Manjari!AE:AE),0)+IFERROR(_xlfn.XLOOKUP($D28,USA_Sea!$C:$C,USA_Sea!AE:AE),0)+IFERROR(_xlfn.XLOOKUP($D28,USA_Air!$C:$C,USA_Air!AE:AE),0)+IFERROR(_xlfn.XLOOKUP($D28,USA_Amazon_Air!$C:$C,USA_Amazon_Air!AE:AE),0)+IFERROR(_xlfn.XLOOKUP($D28,UK_Order!$C:$C,UK_Order!AE:AE),0)+IFERROR(_xlfn.XLOOKUP($D28,MENA_Order!$C:$C,MENA_Order!AE:AE),0)+IFERROR(_xlfn.XLOOKUP($D28,Amazon_USA_Sea!$C:$C,Amazon_USA_Sea!X:X),0)</f>
        <v>0</v>
      </c>
      <c r="AD28" s="93">
        <f>IFERROR(_xlfn.XLOOKUP($D28,Domestic!$C:$C,Domestic!AI:AI),0)+IFERROR(_xlfn.XLOOKUP($D28,ROW_Manjari!$C:$C,ROW_Manjari!AI:AI),0)+IFERROR(_xlfn.XLOOKUP($D28,USA_Sea!$C:$C,USA_Sea!AI:AI),0)+IFERROR(_xlfn.XLOOKUP($D28,USA_Air!$C:$C,USA_Air!AI:AI),0)+IFERROR(_xlfn.XLOOKUP($D28,USA_Amazon_Air!$C:$C,USA_Amazon_Air!AI:AI),0)+IFERROR(_xlfn.XLOOKUP($D28,UK_Order!$C:$C,UK_Order!AI:AI),0)+IFERROR(_xlfn.XLOOKUP($D28,MENA_Order!$C:$C,MENA_Order!AI:AI),0)+IFERROR(_xlfn.XLOOKUP($D28,Amazon_USA_Sea!$C:$C,Amazon_USA_Sea!AB:AB),0)</f>
        <v>0</v>
      </c>
      <c r="AE28" s="93">
        <f>IFERROR(_xlfn.XLOOKUP($D28,Domestic!$C:$C,Domestic!AJ:AJ),0)+IFERROR(_xlfn.XLOOKUP($D28,ROW_Manjari!$C:$C,ROW_Manjari!AJ:AJ),0)+IFERROR(_xlfn.XLOOKUP($D28,USA_Sea!$C:$C,USA_Sea!AJ:AJ),0)+IFERROR(_xlfn.XLOOKUP($D28,USA_Air!$C:$C,USA_Air!AJ:AJ),0)+IFERROR(_xlfn.XLOOKUP($D28,USA_Amazon_Air!$C:$C,USA_Amazon_Air!AJ:AJ),0)+IFERROR(_xlfn.XLOOKUP($D28,UK_Order!$C:$C,UK_Order!AJ:AJ),0)+IFERROR(_xlfn.XLOOKUP($D28,MENA_Order!$C:$C,MENA_Order!AJ:AJ),0)+IFERROR(_xlfn.XLOOKUP($D28,Amazon_USA_Sea!$C:$C,Amazon_USA_Sea!AC:AC),0)</f>
        <v>0</v>
      </c>
      <c r="AF28" s="93">
        <f>IFERROR(_xlfn.XLOOKUP($D28,Domestic!$C:$C,Domestic!AK:AK),0)+IFERROR(_xlfn.XLOOKUP($D28,ROW_Manjari!$C:$C,ROW_Manjari!AK:AK),0)+IFERROR(_xlfn.XLOOKUP($D28,USA_Sea!$C:$C,USA_Sea!AK:AK),0)+IFERROR(_xlfn.XLOOKUP($D28,USA_Air!$C:$C,USA_Air!AK:AK),0)+IFERROR(_xlfn.XLOOKUP($D28,USA_Amazon_Air!$C:$C,USA_Amazon_Air!AK:AK),0)+IFERROR(_xlfn.XLOOKUP($D28,UK_Order!$C:$C,UK_Order!AK:AK),0)+IFERROR(_xlfn.XLOOKUP($D28,MENA_Order!$C:$C,MENA_Order!AK:AK),0)+IFERROR(_xlfn.XLOOKUP($D28,Amazon_USA_Sea!$C:$C,Amazon_USA_Sea!AD:AD),0)</f>
        <v>0</v>
      </c>
      <c r="AG28" s="93">
        <f>IFERROR(_xlfn.XLOOKUP($D28,Domestic!$C:$C,Domestic!AL:AL),0)+IFERROR(_xlfn.XLOOKUP($D28,ROW_Manjari!$C:$C,ROW_Manjari!AL:AL),0)+IFERROR(_xlfn.XLOOKUP($D28,USA_Sea!$C:$C,USA_Sea!AL:AL),0)+IFERROR(_xlfn.XLOOKUP($D28,USA_Air!$C:$C,USA_Air!AL:AL),0)+IFERROR(_xlfn.XLOOKUP($D28,USA_Amazon_Air!$C:$C,USA_Amazon_Air!AL:AL),0)+IFERROR(_xlfn.XLOOKUP($D28,UK_Order!$C:$C,UK_Order!AL:AL),0)+IFERROR(_xlfn.XLOOKUP($D28,MENA_Order!$C:$C,MENA_Order!AL:AL),0)+IFERROR(_xlfn.XLOOKUP($D28,Amazon_USA_Sea!$C:$C,Amazon_USA_Sea!AE:AE),0)</f>
        <v>0</v>
      </c>
      <c r="AH28" s="93">
        <f>IFERROR(_xlfn.XLOOKUP($D28,Domestic!$C:$C,Domestic!AM:AM),0)+IFERROR(_xlfn.XLOOKUP($D28,ROW_Manjari!$C:$C,ROW_Manjari!AM:AM),0)+IFERROR(_xlfn.XLOOKUP($D28,USA_Sea!$C:$C,USA_Sea!AM:AM),0)+IFERROR(_xlfn.XLOOKUP($D28,USA_Air!$C:$C,USA_Air!AM:AM),0)+IFERROR(_xlfn.XLOOKUP($D28,USA_Amazon_Air!$C:$C,USA_Amazon_Air!AM:AM),0)+IFERROR(_xlfn.XLOOKUP($D28,UK_Order!$C:$C,UK_Order!AM:AM),0)+IFERROR(_xlfn.XLOOKUP($D28,MENA_Order!$C:$C,MENA_Order!AM:AM),0)+IFERROR(_xlfn.XLOOKUP($D28,Amazon_USA_Sea!$C:$C,Amazon_USA_Sea!AF:AF),0)</f>
        <v>0</v>
      </c>
      <c r="AI28" s="93">
        <f>IFERROR(_xlfn.XLOOKUP($D28,Domestic!$C:$C,Domestic!AN:AN),0)+IFERROR(_xlfn.XLOOKUP($D28,ROW_Manjari!$C:$C,ROW_Manjari!AN:AN),0)+IFERROR(_xlfn.XLOOKUP($D28,USA_Sea!$C:$C,USA_Sea!AN:AN),0)+IFERROR(_xlfn.XLOOKUP($D28,USA_Air!$C:$C,USA_Air!AN:AN),0)+IFERROR(_xlfn.XLOOKUP($D28,USA_Amazon_Air!$C:$C,USA_Amazon_Air!AN:AN),0)+IFERROR(_xlfn.XLOOKUP($D28,UK_Order!$C:$C,UK_Order!AN:AN),0)+IFERROR(_xlfn.XLOOKUP($D28,MENA_Order!$C:$C,MENA_Order!AN:AN),0)+IFERROR(_xlfn.XLOOKUP($D28,Amazon_USA_Sea!$C:$C,Amazon_USA_Sea!AG:AG),0)</f>
        <v>0</v>
      </c>
      <c r="AJ28" s="93">
        <f>IFERROR(_xlfn.XLOOKUP($D28,Domestic!$C:$C,Domestic!AO:AO),0)+IFERROR(_xlfn.XLOOKUP($D28,ROW_Manjari!$C:$C,ROW_Manjari!AO:AO),0)+IFERROR(_xlfn.XLOOKUP($D28,USA_Sea!$C:$C,USA_Sea!AO:AO),0)+IFERROR(_xlfn.XLOOKUP($D28,USA_Air!$C:$C,USA_Air!AO:AO),0)+IFERROR(_xlfn.XLOOKUP($D28,USA_Amazon_Air!$C:$C,USA_Amazon_Air!AO:AO),0)+IFERROR(_xlfn.XLOOKUP($D28,UK_Order!$C:$C,UK_Order!AO:AO),0)+IFERROR(_xlfn.XLOOKUP($D28,MENA_Order!$C:$C,MENA_Order!AO:AO),0)+IFERROR(_xlfn.XLOOKUP($D28,Amazon_USA_Sea!$C:$C,Amazon_USA_Sea!AH:AH),0)</f>
        <v>0</v>
      </c>
      <c r="AK28" s="94">
        <f>IFERROR(_xlfn.XLOOKUP($D28,Domestic!$C:$C,Domestic!AS:AS),0)+IFERROR(_xlfn.XLOOKUP($D28,ROW_Manjari!$C:$C,ROW_Manjari!AS:AS),0)+IFERROR(_xlfn.XLOOKUP($D28,USA_Sea!$C:$C,USA_Sea!AS:AS),0)+IFERROR(_xlfn.XLOOKUP($D28,USA_Air!$C:$C,USA_Air!AS:AS),0)+IFERROR(_xlfn.XLOOKUP($D28,USA_Amazon_Air!$C:$C,USA_Amazon_Air!AS:AS),0)+IFERROR(_xlfn.XLOOKUP($D28,UK_Order!$C:$C,UK_Order!AS:AS),0)+IFERROR(_xlfn.XLOOKUP($D28,MENA_Order!$C:$C,MENA_Order!AS:AS),0)+IFERROR(_xlfn.XLOOKUP($D28,Amazon_USA_Sea!$C:$C,Amazon_USA_Sea!AL:AL),0)</f>
        <v>0</v>
      </c>
      <c r="AL28" s="94">
        <f>IFERROR(_xlfn.XLOOKUP($D28,Domestic!$C:$C,Domestic!AT:AT),0)+IFERROR(_xlfn.XLOOKUP($D28,ROW_Manjari!$C:$C,ROW_Manjari!AT:AT),0)+IFERROR(_xlfn.XLOOKUP($D28,USA_Sea!$C:$C,USA_Sea!AT:AT),0)+IFERROR(_xlfn.XLOOKUP($D28,USA_Air!$C:$C,USA_Air!AT:AT),0)+IFERROR(_xlfn.XLOOKUP($D28,USA_Amazon_Air!$C:$C,USA_Amazon_Air!AT:AT),0)+IFERROR(_xlfn.XLOOKUP($D28,UK_Order!$C:$C,UK_Order!AT:AT),0)+IFERROR(_xlfn.XLOOKUP($D28,MENA_Order!$C:$C,MENA_Order!AT:AT),0)+IFERROR(_xlfn.XLOOKUP($D28,Amazon_USA_Sea!$C:$C,Amazon_USA_Sea!AM:AM),0)</f>
        <v>0</v>
      </c>
      <c r="AM28" s="94">
        <f>IFERROR(_xlfn.XLOOKUP($D28,Domestic!$C:$C,Domestic!AU:AU),0)+IFERROR(_xlfn.XLOOKUP($D28,ROW_Manjari!$C:$C,ROW_Manjari!AU:AU),0)+IFERROR(_xlfn.XLOOKUP($D28,USA_Sea!$C:$C,USA_Sea!AU:AU),0)+IFERROR(_xlfn.XLOOKUP($D28,USA_Air!$C:$C,USA_Air!AU:AU),0)+IFERROR(_xlfn.XLOOKUP($D28,USA_Amazon_Air!$C:$C,USA_Amazon_Air!AU:AU),0)+IFERROR(_xlfn.XLOOKUP($D28,UK_Order!$C:$C,UK_Order!AU:AU),0)+IFERROR(_xlfn.XLOOKUP($D28,MENA_Order!$C:$C,MENA_Order!AU:AU),0)+IFERROR(_xlfn.XLOOKUP($D28,Amazon_USA_Sea!$C:$C,Amazon_USA_Sea!AN:AN),0)</f>
        <v>0</v>
      </c>
      <c r="AN28" s="94">
        <f>IFERROR(_xlfn.XLOOKUP($D28,Domestic!$C:$C,Domestic!AV:AV),0)+IFERROR(_xlfn.XLOOKUP($D28,ROW_Manjari!$C:$C,ROW_Manjari!AV:AV),0)+IFERROR(_xlfn.XLOOKUP($D28,USA_Sea!$C:$C,USA_Sea!AV:AV),0)+IFERROR(_xlfn.XLOOKUP($D28,USA_Air!$C:$C,USA_Air!AV:AV),0)+IFERROR(_xlfn.XLOOKUP($D28,USA_Amazon_Air!$C:$C,USA_Amazon_Air!AV:AV),0)+IFERROR(_xlfn.XLOOKUP($D28,UK_Order!$C:$C,UK_Order!AV:AV),0)+IFERROR(_xlfn.XLOOKUP($D28,MENA_Order!$C:$C,MENA_Order!AV:AV),0)+IFERROR(_xlfn.XLOOKUP($D28,Amazon_USA_Sea!$C:$C,Amazon_USA_Sea!AO:AO),0)</f>
        <v>0</v>
      </c>
      <c r="AO28" s="94">
        <f>IFERROR(_xlfn.XLOOKUP($D28,Domestic!$C:$C,Domestic!AW:AW),0)+IFERROR(_xlfn.XLOOKUP($D28,ROW_Manjari!$C:$C,ROW_Manjari!AW:AW),0)+IFERROR(_xlfn.XLOOKUP($D28,USA_Sea!$C:$C,USA_Sea!AW:AW),0)+IFERROR(_xlfn.XLOOKUP($D28,USA_Air!$C:$C,USA_Air!AW:AW),0)+IFERROR(_xlfn.XLOOKUP($D28,USA_Amazon_Air!$C:$C,USA_Amazon_Air!AW:AW),0)+IFERROR(_xlfn.XLOOKUP($D28,UK_Order!$C:$C,UK_Order!AW:AW),0)+IFERROR(_xlfn.XLOOKUP($D28,MENA_Order!$C:$C,MENA_Order!AW:AW),0)+IFERROR(_xlfn.XLOOKUP($D28,Amazon_USA_Sea!$C:$C,Amazon_USA_Sea!AP:AP),0)</f>
        <v>0</v>
      </c>
      <c r="AP28" s="94">
        <f>IFERROR(_xlfn.XLOOKUP($D28,Domestic!$C:$C,Domestic!AX:AX),0)+IFERROR(_xlfn.XLOOKUP($D28,ROW_Manjari!$C:$C,ROW_Manjari!AX:AX),0)+IFERROR(_xlfn.XLOOKUP($D28,USA_Sea!$C:$C,USA_Sea!AX:AX),0)+IFERROR(_xlfn.XLOOKUP($D28,USA_Air!$C:$C,USA_Air!AX:AX),0)+IFERROR(_xlfn.XLOOKUP($D28,USA_Amazon_Air!$C:$C,USA_Amazon_Air!AX:AX),0)+IFERROR(_xlfn.XLOOKUP($D28,UK_Order!$C:$C,UK_Order!AX:AX),0)+IFERROR(_xlfn.XLOOKUP($D28,MENA_Order!$C:$C,MENA_Order!AX:AX),0)+IFERROR(_xlfn.XLOOKUP($D28,Amazon_USA_Sea!$C:$C,Amazon_USA_Sea!AQ:AQ),0)</f>
        <v>0</v>
      </c>
      <c r="AQ28" s="94">
        <f>IFERROR(_xlfn.XLOOKUP($D28,Domestic!$C:$C,Domestic!AY:AY),0)+IFERROR(_xlfn.XLOOKUP($D28,ROW_Manjari!$C:$C,ROW_Manjari!AY:AY),0)+IFERROR(_xlfn.XLOOKUP($D28,USA_Sea!$C:$C,USA_Sea!AY:AY),0)+IFERROR(_xlfn.XLOOKUP($D28,USA_Air!$C:$C,USA_Air!AY:AY),0)+IFERROR(_xlfn.XLOOKUP($D28,USA_Amazon_Air!$C:$C,USA_Amazon_Air!AY:AY),0)+IFERROR(_xlfn.XLOOKUP($D28,UK_Order!$C:$C,UK_Order!AY:AY),0)+IFERROR(_xlfn.XLOOKUP($D28,MENA_Order!$C:$C,MENA_Order!AY:AY),0)+IFERROR(_xlfn.XLOOKUP($D28,Amazon_USA_Sea!$C:$C,Amazon_USA_Sea!AR:AR),0)</f>
        <v>0</v>
      </c>
      <c r="AR28" s="94">
        <f>IFERROR(_xlfn.XLOOKUP($D28,Domestic!$C:$C,Domestic!AZ:AZ),0)+IFERROR(_xlfn.XLOOKUP($D28,ROW_Manjari!$C:$C,ROW_Manjari!AZ:AZ),0)+IFERROR(_xlfn.XLOOKUP($D28,USA_Sea!$C:$C,USA_Sea!AZ:AZ),0)+IFERROR(_xlfn.XLOOKUP($D28,USA_Air!$C:$C,USA_Air!AZ:AZ),0)+IFERROR(_xlfn.XLOOKUP($D28,USA_Amazon_Air!$C:$C,USA_Amazon_Air!AZ:AZ),0)+IFERROR(_xlfn.XLOOKUP($D28,UK_Order!$C:$C,UK_Order!AZ:AZ),0)+IFERROR(_xlfn.XLOOKUP($D28,MENA_Order!$C:$C,MENA_Order!AZ:AZ),0)+IFERROR(_xlfn.XLOOKUP($D28,Amazon_USA_Sea!$C:$C,Amazon_USA_Sea!AS:AS),0)</f>
        <v>0</v>
      </c>
      <c r="AS28" s="95">
        <v>0</v>
      </c>
      <c r="AT28" s="96">
        <f t="shared" si="8"/>
        <v>2845</v>
      </c>
      <c r="AU28" s="97">
        <f t="shared" si="1"/>
        <v>995.74999999999989</v>
      </c>
      <c r="AV28" s="98">
        <f t="shared" si="2"/>
        <v>0</v>
      </c>
      <c r="AW28" s="99">
        <f t="shared" si="3"/>
        <v>0</v>
      </c>
      <c r="AX28" s="100">
        <f t="shared" si="4"/>
        <v>1</v>
      </c>
      <c r="AY28" s="114" t="s">
        <v>96</v>
      </c>
      <c r="AZ28">
        <f>_xlfn.XLOOKUP(D28,Raw_Data!A:A,Raw_Data!B:B)</f>
        <v>1928</v>
      </c>
      <c r="BA28" s="102">
        <f t="shared" si="5"/>
        <v>20.330404217926187</v>
      </c>
      <c r="BB28" s="103">
        <f t="shared" si="7"/>
        <v>3</v>
      </c>
      <c r="BC28" s="104" t="str">
        <f t="shared" si="6"/>
        <v>P3 – Normal</v>
      </c>
      <c r="BD28"/>
    </row>
    <row r="29" spans="1:56" ht="13">
      <c r="A29" s="105">
        <v>27</v>
      </c>
      <c r="B29" s="106" t="s">
        <v>36</v>
      </c>
      <c r="C29" s="106" t="s">
        <v>37</v>
      </c>
      <c r="D29" s="107" t="s">
        <v>101</v>
      </c>
      <c r="E29" s="108" t="s">
        <v>102</v>
      </c>
      <c r="F29" s="109">
        <v>0.25</v>
      </c>
      <c r="G29" s="110">
        <f>IFERROR(_xlfn.XLOOKUP(D29,Projection_!A:A,Projection_!K:K),"")</f>
        <v>0</v>
      </c>
      <c r="H29" s="111">
        <f>IFERROR(_xlfn.XLOOKUP(D29,Projection_!A:A,Projection_!L:L),"")</f>
        <v>0</v>
      </c>
      <c r="I29" s="111">
        <f>IFERROR(_xlfn.XLOOKUP(D29,Projection_!A:A,Projection_!M:M),"")</f>
        <v>0</v>
      </c>
      <c r="J29" s="111">
        <f>IFERROR(_xlfn.XLOOKUP(D29,Projection_!A:A,Projection_!N:N),"")</f>
        <v>0</v>
      </c>
      <c r="K29" s="111">
        <f>IFERROR(_xlfn.XLOOKUP(D29,Projection_!A:A,Projection_!O:O),"")</f>
        <v>0</v>
      </c>
      <c r="L29" s="111">
        <f>IFERROR(_xlfn.XLOOKUP(D29,Projection_!A:A,Projection_!P:P),"")</f>
        <v>0</v>
      </c>
      <c r="M29" s="111">
        <f>IFERROR(_xlfn.XLOOKUP(D29,Projection_!A:A,Projection_!Q:Q),"")</f>
        <v>0</v>
      </c>
      <c r="N29" s="112" t="str">
        <f>IFERROR(_xlfn.XLOOKUP(D29,Projection_!A:A,Projection_!R:R),"")</f>
        <v/>
      </c>
      <c r="O29" s="113" t="str">
        <f>IFERROR(_xlfn.XLOOKUP(D29,Projection_!A:A,Projection_!T:T),"")</f>
        <v/>
      </c>
      <c r="P29" s="91">
        <f>IFERROR(_xlfn.XLOOKUP($D29,Domestic!$C:$C,Domestic!O:O),0)+IFERROR(_xlfn.XLOOKUP($D29,ROW_Manjari!$C:$C,ROW_Manjari!O:O),0)+IFERROR(_xlfn.XLOOKUP($D29,USA_Sea!$C:$C,USA_Sea!O:O),0)+IFERROR(_xlfn.XLOOKUP($D29,USA_Air!$C:$C,USA_Air!O:O),0)+IFERROR(_xlfn.XLOOKUP($D29,USA_Amazon_Air!$C:$C,USA_Amazon_Air!O:O),0)+IFERROR(_xlfn.XLOOKUP($D29,UK_Order!$C:$C,UK_Order!O:O),0)+IFERROR(_xlfn.XLOOKUP($D29,MENA_Order!$C:$C,MENA_Order!O:O),0)+IFERROR(_xlfn.XLOOKUP($D29,Amazon_USA_Sea!$C:$C,Amazon_USA_Sea!H:H),0)</f>
        <v>0</v>
      </c>
      <c r="Q29" s="91">
        <f>IFERROR(_xlfn.XLOOKUP($D29,Domestic!$C:$C,Domestic!P:P),0)+IFERROR(_xlfn.XLOOKUP($D29,ROW_Manjari!$C:$C,ROW_Manjari!P:P),0)+IFERROR(_xlfn.XLOOKUP($D29,USA_Sea!$C:$C,USA_Sea!P:P),0)+IFERROR(_xlfn.XLOOKUP($D29,USA_Air!$C:$C,USA_Air!P:P),0)+IFERROR(_xlfn.XLOOKUP($D29,USA_Amazon_Air!$C:$C,USA_Amazon_Air!P:P),0)+IFERROR(_xlfn.XLOOKUP($D29,UK_Order!$C:$C,UK_Order!P:P),0)+IFERROR(_xlfn.XLOOKUP($D29,MENA_Order!$C:$C,MENA_Order!P:P),0)+IFERROR(_xlfn.XLOOKUP($D29,Amazon_USA_Sea!$C:$C,Amazon_USA_Sea!I:I),0)</f>
        <v>0</v>
      </c>
      <c r="R29" s="91">
        <f>IFERROR(_xlfn.XLOOKUP($D29,Domestic!$C:$C,Domestic!Q:Q),0)+IFERROR(_xlfn.XLOOKUP($D29,ROW_Manjari!$C:$C,ROW_Manjari!Q:Q),0)+IFERROR(_xlfn.XLOOKUP($D29,USA_Sea!$C:$C,USA_Sea!Q:Q),0)+IFERROR(_xlfn.XLOOKUP($D29,USA_Air!$C:$C,USA_Air!Q:Q),0)+IFERROR(_xlfn.XLOOKUP($D29,USA_Amazon_Air!$C:$C,USA_Amazon_Air!Q:Q),0)+IFERROR(_xlfn.XLOOKUP($D29,UK_Order!$C:$C,UK_Order!Q:Q),0)+IFERROR(_xlfn.XLOOKUP($D29,MENA_Order!$C:$C,MENA_Order!Q:Q),0)+IFERROR(_xlfn.XLOOKUP($D29,Amazon_USA_Sea!$C:$C,Amazon_USA_Sea!J:J),0)</f>
        <v>0</v>
      </c>
      <c r="S29" s="91">
        <f>IFERROR(_xlfn.XLOOKUP($D29,Domestic!$C:$C,Domestic!R:R),0)+IFERROR(_xlfn.XLOOKUP($D29,ROW_Manjari!$C:$C,ROW_Manjari!R:R),0)+IFERROR(_xlfn.XLOOKUP($D29,USA_Sea!$C:$C,USA_Sea!R:R),0)+IFERROR(_xlfn.XLOOKUP($D29,USA_Air!$C:$C,USA_Air!R:R),0)+IFERROR(_xlfn.XLOOKUP($D29,USA_Amazon_Air!$C:$C,USA_Amazon_Air!R:R),0)+IFERROR(_xlfn.XLOOKUP($D29,UK_Order!$C:$C,UK_Order!R:R),0)+IFERROR(_xlfn.XLOOKUP($D29,MENA_Order!$C:$C,MENA_Order!R:R),0)+IFERROR(_xlfn.XLOOKUP($D29,Amazon_USA_Sea!$C:$C,Amazon_USA_Sea!K:K),0)</f>
        <v>0</v>
      </c>
      <c r="T29" s="91">
        <f>IFERROR(_xlfn.XLOOKUP($D29,Domestic!$C:$C,Domestic!S:S),0)+IFERROR(_xlfn.XLOOKUP($D29,ROW_Manjari!$C:$C,ROW_Manjari!S:S),0)+IFERROR(_xlfn.XLOOKUP($D29,USA_Sea!$C:$C,USA_Sea!S:S),0)+IFERROR(_xlfn.XLOOKUP($D29,USA_Air!$C:$C,USA_Air!S:S),0)+IFERROR(_xlfn.XLOOKUP($D29,USA_Amazon_Air!$C:$C,USA_Amazon_Air!S:S),0)+IFERROR(_xlfn.XLOOKUP($D29,UK_Order!$C:$C,UK_Order!S:S),0)+IFERROR(_xlfn.XLOOKUP($D29,MENA_Order!$C:$C,MENA_Order!S:S),0)+IFERROR(_xlfn.XLOOKUP($D29,Amazon_USA_Sea!$C:$C,Amazon_USA_Sea!L:L),0)</f>
        <v>0</v>
      </c>
      <c r="U29" s="91">
        <f>IFERROR(_xlfn.XLOOKUP($D29,Domestic!$C:$C,Domestic!T:T),0)+IFERROR(_xlfn.XLOOKUP($D29,ROW_Manjari!$C:$C,ROW_Manjari!T:T),0)+IFERROR(_xlfn.XLOOKUP($D29,USA_Sea!$C:$C,USA_Sea!T:T),0)+IFERROR(_xlfn.XLOOKUP($D29,USA_Air!$C:$C,USA_Air!T:T),0)+IFERROR(_xlfn.XLOOKUP($D29,USA_Amazon_Air!$C:$C,USA_Amazon_Air!T:T),0)+IFERROR(_xlfn.XLOOKUP($D29,UK_Order!$C:$C,UK_Order!T:T),0)+IFERROR(_xlfn.XLOOKUP($D29,MENA_Order!$C:$C,MENA_Order!T:T),0)+IFERROR(_xlfn.XLOOKUP($D29,Amazon_USA_Sea!$C:$C,Amazon_USA_Sea!M:M),0)</f>
        <v>0</v>
      </c>
      <c r="V29" s="91">
        <f>IFERROR(_xlfn.XLOOKUP($D29,Domestic!$C:$C,Domestic!U:U),0)+IFERROR(_xlfn.XLOOKUP($D29,ROW_Manjari!$C:$C,ROW_Manjari!U:U),0)+IFERROR(_xlfn.XLOOKUP($D29,USA_Sea!$C:$C,USA_Sea!U:U),0)+IFERROR(_xlfn.XLOOKUP($D29,USA_Air!$C:$C,USA_Air!U:U),0)+IFERROR(_xlfn.XLOOKUP($D29,USA_Amazon_Air!$C:$C,USA_Amazon_Air!U:U),0)+IFERROR(_xlfn.XLOOKUP($D29,UK_Order!$C:$C,UK_Order!U:U),0)+IFERROR(_xlfn.XLOOKUP($D29,MENA_Order!$C:$C,MENA_Order!U:U),0)+IFERROR(_xlfn.XLOOKUP($D29,Amazon_USA_Sea!$C:$C,Amazon_USA_Sea!N:N),0)</f>
        <v>0</v>
      </c>
      <c r="W29" s="92">
        <f>IFERROR(_xlfn.XLOOKUP($D29,Domestic!$C:$C,Domestic!Y:Y),0)+IFERROR(_xlfn.XLOOKUP($D29,ROW_Manjari!$C:$C,ROW_Manjari!Y:Y),0)+IFERROR(_xlfn.XLOOKUP($D29,USA_Sea!$C:$C,USA_Sea!Y:Y),0)+IFERROR(_xlfn.XLOOKUP($D29,USA_Air!$C:$C,USA_Air!Y:Y),0)+IFERROR(_xlfn.XLOOKUP($D29,USA_Amazon_Air!$C:$C,USA_Amazon_Air!Y:Y),0)+IFERROR(_xlfn.XLOOKUP($D29,UK_Order!$C:$C,UK_Order!Y:Y),0)+IFERROR(_xlfn.XLOOKUP($D29,MENA_Order!$C:$C,MENA_Order!Y:Y),0)+IFERROR(_xlfn.XLOOKUP($D29,Amazon_USA_Sea!$C:$C,Amazon_USA_Sea!R:R),0)</f>
        <v>0</v>
      </c>
      <c r="X29" s="92">
        <f>IFERROR(_xlfn.XLOOKUP($D29,Domestic!$C:$C,Domestic!Z:Z),0)+IFERROR(_xlfn.XLOOKUP($D29,ROW_Manjari!$C:$C,ROW_Manjari!Z:Z),0)+IFERROR(_xlfn.XLOOKUP($D29,USA_Sea!$C:$C,USA_Sea!Z:Z),0)+IFERROR(_xlfn.XLOOKUP($D29,USA_Air!$C:$C,USA_Air!Z:Z),0)+IFERROR(_xlfn.XLOOKUP($D29,USA_Amazon_Air!$C:$C,USA_Amazon_Air!Z:Z),0)+IFERROR(_xlfn.XLOOKUP($D29,UK_Order!$C:$C,UK_Order!Z:Z),0)+IFERROR(_xlfn.XLOOKUP($D29,MENA_Order!$C:$C,MENA_Order!Z:Z),0)+IFERROR(_xlfn.XLOOKUP($D29,Amazon_USA_Sea!$C:$C,Amazon_USA_Sea!S:S),0)</f>
        <v>0</v>
      </c>
      <c r="Y29" s="92">
        <f>IFERROR(_xlfn.XLOOKUP($D29,Domestic!$C:$C,Domestic!AA:AA),0)+IFERROR(_xlfn.XLOOKUP($D29,ROW_Manjari!$C:$C,ROW_Manjari!AA:AA),0)+IFERROR(_xlfn.XLOOKUP($D29,USA_Sea!$C:$C,USA_Sea!AA:AA),0)+IFERROR(_xlfn.XLOOKUP($D29,USA_Air!$C:$C,USA_Air!AA:AA),0)+IFERROR(_xlfn.XLOOKUP($D29,USA_Amazon_Air!$C:$C,USA_Amazon_Air!AA:AA),0)+IFERROR(_xlfn.XLOOKUP($D29,UK_Order!$C:$C,UK_Order!AA:AA),0)+IFERROR(_xlfn.XLOOKUP($D29,MENA_Order!$C:$C,MENA_Order!AA:AA),0)+IFERROR(_xlfn.XLOOKUP($D29,Amazon_USA_Sea!$C:$C,Amazon_USA_Sea!T:T),0)</f>
        <v>0</v>
      </c>
      <c r="Z29" s="92">
        <f>IFERROR(_xlfn.XLOOKUP($D29,Domestic!$C:$C,Domestic!AB:AB),0)+IFERROR(_xlfn.XLOOKUP($D29,ROW_Manjari!$C:$C,ROW_Manjari!AB:AB),0)+IFERROR(_xlfn.XLOOKUP($D29,USA_Sea!$C:$C,USA_Sea!AB:AB),0)+IFERROR(_xlfn.XLOOKUP($D29,USA_Air!$C:$C,USA_Air!AB:AB),0)+IFERROR(_xlfn.XLOOKUP($D29,USA_Amazon_Air!$C:$C,USA_Amazon_Air!AB:AB),0)+IFERROR(_xlfn.XLOOKUP($D29,UK_Order!$C:$C,UK_Order!AB:AB),0)+IFERROR(_xlfn.XLOOKUP($D29,MENA_Order!$C:$C,MENA_Order!AB:AB),0)+IFERROR(_xlfn.XLOOKUP($D29,Amazon_USA_Sea!$C:$C,Amazon_USA_Sea!U:U),0)</f>
        <v>0</v>
      </c>
      <c r="AA29" s="92">
        <f>IFERROR(_xlfn.XLOOKUP($D29,Domestic!$C:$C,Domestic!AC:AC),0)+IFERROR(_xlfn.XLOOKUP($D29,ROW_Manjari!$C:$C,ROW_Manjari!AC:AC),0)+IFERROR(_xlfn.XLOOKUP($D29,USA_Sea!$C:$C,USA_Sea!AC:AC),0)+IFERROR(_xlfn.XLOOKUP($D29,USA_Air!$C:$C,USA_Air!AC:AC),0)+IFERROR(_xlfn.XLOOKUP($D29,USA_Amazon_Air!$C:$C,USA_Amazon_Air!AC:AC),0)+IFERROR(_xlfn.XLOOKUP($D29,UK_Order!$C:$C,UK_Order!AC:AC),0)+IFERROR(_xlfn.XLOOKUP($D29,MENA_Order!$C:$C,MENA_Order!AC:AC),0)+IFERROR(_xlfn.XLOOKUP($D29,Amazon_USA_Sea!$C:$C,Amazon_USA_Sea!V:V),0)</f>
        <v>0</v>
      </c>
      <c r="AB29" s="92">
        <f>IFERROR(_xlfn.XLOOKUP($D29,Domestic!$C:$C,Domestic!AD:AD),0)+IFERROR(_xlfn.XLOOKUP($D29,ROW_Manjari!$C:$C,ROW_Manjari!AD:AD),0)+IFERROR(_xlfn.XLOOKUP($D29,USA_Sea!$C:$C,USA_Sea!AD:AD),0)+IFERROR(_xlfn.XLOOKUP($D29,USA_Air!$C:$C,USA_Air!AD:AD),0)+IFERROR(_xlfn.XLOOKUP($D29,USA_Amazon_Air!$C:$C,USA_Amazon_Air!AD:AD),0)+IFERROR(_xlfn.XLOOKUP($D29,UK_Order!$C:$C,UK_Order!AD:AD),0)+IFERROR(_xlfn.XLOOKUP($D29,MENA_Order!$C:$C,MENA_Order!AD:AD),0)+IFERROR(_xlfn.XLOOKUP($D29,Amazon_USA_Sea!$C:$C,Amazon_USA_Sea!W:W),0)</f>
        <v>0</v>
      </c>
      <c r="AC29" s="92">
        <f>IFERROR(_xlfn.XLOOKUP($D29,Domestic!$C:$C,Domestic!AE:AE),0)+IFERROR(_xlfn.XLOOKUP($D29,ROW_Manjari!$C:$C,ROW_Manjari!AE:AE),0)+IFERROR(_xlfn.XLOOKUP($D29,USA_Sea!$C:$C,USA_Sea!AE:AE),0)+IFERROR(_xlfn.XLOOKUP($D29,USA_Air!$C:$C,USA_Air!AE:AE),0)+IFERROR(_xlfn.XLOOKUP($D29,USA_Amazon_Air!$C:$C,USA_Amazon_Air!AE:AE),0)+IFERROR(_xlfn.XLOOKUP($D29,UK_Order!$C:$C,UK_Order!AE:AE),0)+IFERROR(_xlfn.XLOOKUP($D29,MENA_Order!$C:$C,MENA_Order!AE:AE),0)+IFERROR(_xlfn.XLOOKUP($D29,Amazon_USA_Sea!$C:$C,Amazon_USA_Sea!X:X),0)</f>
        <v>0</v>
      </c>
      <c r="AD29" s="93">
        <f>IFERROR(_xlfn.XLOOKUP($D29,Domestic!$C:$C,Domestic!AI:AI),0)+IFERROR(_xlfn.XLOOKUP($D29,ROW_Manjari!$C:$C,ROW_Manjari!AI:AI),0)+IFERROR(_xlfn.XLOOKUP($D29,USA_Sea!$C:$C,USA_Sea!AI:AI),0)+IFERROR(_xlfn.XLOOKUP($D29,USA_Air!$C:$C,USA_Air!AI:AI),0)+IFERROR(_xlfn.XLOOKUP($D29,USA_Amazon_Air!$C:$C,USA_Amazon_Air!AI:AI),0)+IFERROR(_xlfn.XLOOKUP($D29,UK_Order!$C:$C,UK_Order!AI:AI),0)+IFERROR(_xlfn.XLOOKUP($D29,MENA_Order!$C:$C,MENA_Order!AI:AI),0)+IFERROR(_xlfn.XLOOKUP($D29,Amazon_USA_Sea!$C:$C,Amazon_USA_Sea!AB:AB),0)</f>
        <v>0</v>
      </c>
      <c r="AE29" s="93">
        <f>IFERROR(_xlfn.XLOOKUP($D29,Domestic!$C:$C,Domestic!AJ:AJ),0)+IFERROR(_xlfn.XLOOKUP($D29,ROW_Manjari!$C:$C,ROW_Manjari!AJ:AJ),0)+IFERROR(_xlfn.XLOOKUP($D29,USA_Sea!$C:$C,USA_Sea!AJ:AJ),0)+IFERROR(_xlfn.XLOOKUP($D29,USA_Air!$C:$C,USA_Air!AJ:AJ),0)+IFERROR(_xlfn.XLOOKUP($D29,USA_Amazon_Air!$C:$C,USA_Amazon_Air!AJ:AJ),0)+IFERROR(_xlfn.XLOOKUP($D29,UK_Order!$C:$C,UK_Order!AJ:AJ),0)+IFERROR(_xlfn.XLOOKUP($D29,MENA_Order!$C:$C,MENA_Order!AJ:AJ),0)+IFERROR(_xlfn.XLOOKUP($D29,Amazon_USA_Sea!$C:$C,Amazon_USA_Sea!AC:AC),0)</f>
        <v>0</v>
      </c>
      <c r="AF29" s="93">
        <f>IFERROR(_xlfn.XLOOKUP($D29,Domestic!$C:$C,Domestic!AK:AK),0)+IFERROR(_xlfn.XLOOKUP($D29,ROW_Manjari!$C:$C,ROW_Manjari!AK:AK),0)+IFERROR(_xlfn.XLOOKUP($D29,USA_Sea!$C:$C,USA_Sea!AK:AK),0)+IFERROR(_xlfn.XLOOKUP($D29,USA_Air!$C:$C,USA_Air!AK:AK),0)+IFERROR(_xlfn.XLOOKUP($D29,USA_Amazon_Air!$C:$C,USA_Amazon_Air!AK:AK),0)+IFERROR(_xlfn.XLOOKUP($D29,UK_Order!$C:$C,UK_Order!AK:AK),0)+IFERROR(_xlfn.XLOOKUP($D29,MENA_Order!$C:$C,MENA_Order!AK:AK),0)+IFERROR(_xlfn.XLOOKUP($D29,Amazon_USA_Sea!$C:$C,Amazon_USA_Sea!AD:AD),0)</f>
        <v>0</v>
      </c>
      <c r="AG29" s="93">
        <f>IFERROR(_xlfn.XLOOKUP($D29,Domestic!$C:$C,Domestic!AL:AL),0)+IFERROR(_xlfn.XLOOKUP($D29,ROW_Manjari!$C:$C,ROW_Manjari!AL:AL),0)+IFERROR(_xlfn.XLOOKUP($D29,USA_Sea!$C:$C,USA_Sea!AL:AL),0)+IFERROR(_xlfn.XLOOKUP($D29,USA_Air!$C:$C,USA_Air!AL:AL),0)+IFERROR(_xlfn.XLOOKUP($D29,USA_Amazon_Air!$C:$C,USA_Amazon_Air!AL:AL),0)+IFERROR(_xlfn.XLOOKUP($D29,UK_Order!$C:$C,UK_Order!AL:AL),0)+IFERROR(_xlfn.XLOOKUP($D29,MENA_Order!$C:$C,MENA_Order!AL:AL),0)+IFERROR(_xlfn.XLOOKUP($D29,Amazon_USA_Sea!$C:$C,Amazon_USA_Sea!AE:AE),0)</f>
        <v>0</v>
      </c>
      <c r="AH29" s="93">
        <f>IFERROR(_xlfn.XLOOKUP($D29,Domestic!$C:$C,Domestic!AM:AM),0)+IFERROR(_xlfn.XLOOKUP($D29,ROW_Manjari!$C:$C,ROW_Manjari!AM:AM),0)+IFERROR(_xlfn.XLOOKUP($D29,USA_Sea!$C:$C,USA_Sea!AM:AM),0)+IFERROR(_xlfn.XLOOKUP($D29,USA_Air!$C:$C,USA_Air!AM:AM),0)+IFERROR(_xlfn.XLOOKUP($D29,USA_Amazon_Air!$C:$C,USA_Amazon_Air!AM:AM),0)+IFERROR(_xlfn.XLOOKUP($D29,UK_Order!$C:$C,UK_Order!AM:AM),0)+IFERROR(_xlfn.XLOOKUP($D29,MENA_Order!$C:$C,MENA_Order!AM:AM),0)+IFERROR(_xlfn.XLOOKUP($D29,Amazon_USA_Sea!$C:$C,Amazon_USA_Sea!AF:AF),0)</f>
        <v>60</v>
      </c>
      <c r="AI29" s="93">
        <f>IFERROR(_xlfn.XLOOKUP($D29,Domestic!$C:$C,Domestic!AN:AN),0)+IFERROR(_xlfn.XLOOKUP($D29,ROW_Manjari!$C:$C,ROW_Manjari!AN:AN),0)+IFERROR(_xlfn.XLOOKUP($D29,USA_Sea!$C:$C,USA_Sea!AN:AN),0)+IFERROR(_xlfn.XLOOKUP($D29,USA_Air!$C:$C,USA_Air!AN:AN),0)+IFERROR(_xlfn.XLOOKUP($D29,USA_Amazon_Air!$C:$C,USA_Amazon_Air!AN:AN),0)+IFERROR(_xlfn.XLOOKUP($D29,UK_Order!$C:$C,UK_Order!AN:AN),0)+IFERROR(_xlfn.XLOOKUP($D29,MENA_Order!$C:$C,MENA_Order!AN:AN),0)+IFERROR(_xlfn.XLOOKUP($D29,Amazon_USA_Sea!$C:$C,Amazon_USA_Sea!AG:AG),0)</f>
        <v>15</v>
      </c>
      <c r="AJ29" s="93">
        <f>IFERROR(_xlfn.XLOOKUP($D29,Domestic!$C:$C,Domestic!AO:AO),0)+IFERROR(_xlfn.XLOOKUP($D29,ROW_Manjari!$C:$C,ROW_Manjari!AO:AO),0)+IFERROR(_xlfn.XLOOKUP($D29,USA_Sea!$C:$C,USA_Sea!AO:AO),0)+IFERROR(_xlfn.XLOOKUP($D29,USA_Air!$C:$C,USA_Air!AO:AO),0)+IFERROR(_xlfn.XLOOKUP($D29,USA_Amazon_Air!$C:$C,USA_Amazon_Air!AO:AO),0)+IFERROR(_xlfn.XLOOKUP($D29,UK_Order!$C:$C,UK_Order!AO:AO),0)+IFERROR(_xlfn.XLOOKUP($D29,MENA_Order!$C:$C,MENA_Order!AO:AO),0)+IFERROR(_xlfn.XLOOKUP($D29,Amazon_USA_Sea!$C:$C,Amazon_USA_Sea!AH:AH),0)</f>
        <v>0</v>
      </c>
      <c r="AK29" s="94">
        <f>IFERROR(_xlfn.XLOOKUP($D29,Domestic!$C:$C,Domestic!AS:AS),0)+IFERROR(_xlfn.XLOOKUP($D29,ROW_Manjari!$C:$C,ROW_Manjari!AS:AS),0)+IFERROR(_xlfn.XLOOKUP($D29,USA_Sea!$C:$C,USA_Sea!AS:AS),0)+IFERROR(_xlfn.XLOOKUP($D29,USA_Air!$C:$C,USA_Air!AS:AS),0)+IFERROR(_xlfn.XLOOKUP($D29,USA_Amazon_Air!$C:$C,USA_Amazon_Air!AS:AS),0)+IFERROR(_xlfn.XLOOKUP($D29,UK_Order!$C:$C,UK_Order!AS:AS),0)+IFERROR(_xlfn.XLOOKUP($D29,MENA_Order!$C:$C,MENA_Order!AS:AS),0)+IFERROR(_xlfn.XLOOKUP($D29,Amazon_USA_Sea!$C:$C,Amazon_USA_Sea!AL:AL),0)</f>
        <v>0</v>
      </c>
      <c r="AL29" s="94">
        <f>IFERROR(_xlfn.XLOOKUP($D29,Domestic!$C:$C,Domestic!AT:AT),0)+IFERROR(_xlfn.XLOOKUP($D29,ROW_Manjari!$C:$C,ROW_Manjari!AT:AT),0)+IFERROR(_xlfn.XLOOKUP($D29,USA_Sea!$C:$C,USA_Sea!AT:AT),0)+IFERROR(_xlfn.XLOOKUP($D29,USA_Air!$C:$C,USA_Air!AT:AT),0)+IFERROR(_xlfn.XLOOKUP($D29,USA_Amazon_Air!$C:$C,USA_Amazon_Air!AT:AT),0)+IFERROR(_xlfn.XLOOKUP($D29,UK_Order!$C:$C,UK_Order!AT:AT),0)+IFERROR(_xlfn.XLOOKUP($D29,MENA_Order!$C:$C,MENA_Order!AT:AT),0)+IFERROR(_xlfn.XLOOKUP($D29,Amazon_USA_Sea!$C:$C,Amazon_USA_Sea!AM:AM),0)</f>
        <v>0</v>
      </c>
      <c r="AM29" s="94">
        <f>IFERROR(_xlfn.XLOOKUP($D29,Domestic!$C:$C,Domestic!AU:AU),0)+IFERROR(_xlfn.XLOOKUP($D29,ROW_Manjari!$C:$C,ROW_Manjari!AU:AU),0)+IFERROR(_xlfn.XLOOKUP($D29,USA_Sea!$C:$C,USA_Sea!AU:AU),0)+IFERROR(_xlfn.XLOOKUP($D29,USA_Air!$C:$C,USA_Air!AU:AU),0)+IFERROR(_xlfn.XLOOKUP($D29,USA_Amazon_Air!$C:$C,USA_Amazon_Air!AU:AU),0)+IFERROR(_xlfn.XLOOKUP($D29,UK_Order!$C:$C,UK_Order!AU:AU),0)+IFERROR(_xlfn.XLOOKUP($D29,MENA_Order!$C:$C,MENA_Order!AU:AU),0)+IFERROR(_xlfn.XLOOKUP($D29,Amazon_USA_Sea!$C:$C,Amazon_USA_Sea!AN:AN),0)</f>
        <v>0</v>
      </c>
      <c r="AN29" s="94">
        <f>IFERROR(_xlfn.XLOOKUP($D29,Domestic!$C:$C,Domestic!AV:AV),0)+IFERROR(_xlfn.XLOOKUP($D29,ROW_Manjari!$C:$C,ROW_Manjari!AV:AV),0)+IFERROR(_xlfn.XLOOKUP($D29,USA_Sea!$C:$C,USA_Sea!AV:AV),0)+IFERROR(_xlfn.XLOOKUP($D29,USA_Air!$C:$C,USA_Air!AV:AV),0)+IFERROR(_xlfn.XLOOKUP($D29,USA_Amazon_Air!$C:$C,USA_Amazon_Air!AV:AV),0)+IFERROR(_xlfn.XLOOKUP($D29,UK_Order!$C:$C,UK_Order!AV:AV),0)+IFERROR(_xlfn.XLOOKUP($D29,MENA_Order!$C:$C,MENA_Order!AV:AV),0)+IFERROR(_xlfn.XLOOKUP($D29,Amazon_USA_Sea!$C:$C,Amazon_USA_Sea!AO:AO),0)</f>
        <v>0</v>
      </c>
      <c r="AO29" s="94">
        <f>IFERROR(_xlfn.XLOOKUP($D29,Domestic!$C:$C,Domestic!AW:AW),0)+IFERROR(_xlfn.XLOOKUP($D29,ROW_Manjari!$C:$C,ROW_Manjari!AW:AW),0)+IFERROR(_xlfn.XLOOKUP($D29,USA_Sea!$C:$C,USA_Sea!AW:AW),0)+IFERROR(_xlfn.XLOOKUP($D29,USA_Air!$C:$C,USA_Air!AW:AW),0)+IFERROR(_xlfn.XLOOKUP($D29,USA_Amazon_Air!$C:$C,USA_Amazon_Air!AW:AW),0)+IFERROR(_xlfn.XLOOKUP($D29,UK_Order!$C:$C,UK_Order!AW:AW),0)+IFERROR(_xlfn.XLOOKUP($D29,MENA_Order!$C:$C,MENA_Order!AW:AW),0)+IFERROR(_xlfn.XLOOKUP($D29,Amazon_USA_Sea!$C:$C,Amazon_USA_Sea!AP:AP),0)</f>
        <v>0</v>
      </c>
      <c r="AP29" s="94">
        <f>IFERROR(_xlfn.XLOOKUP($D29,Domestic!$C:$C,Domestic!AX:AX),0)+IFERROR(_xlfn.XLOOKUP($D29,ROW_Manjari!$C:$C,ROW_Manjari!AX:AX),0)+IFERROR(_xlfn.XLOOKUP($D29,USA_Sea!$C:$C,USA_Sea!AX:AX),0)+IFERROR(_xlfn.XLOOKUP($D29,USA_Air!$C:$C,USA_Air!AX:AX),0)+IFERROR(_xlfn.XLOOKUP($D29,USA_Amazon_Air!$C:$C,USA_Amazon_Air!AX:AX),0)+IFERROR(_xlfn.XLOOKUP($D29,UK_Order!$C:$C,UK_Order!AX:AX),0)+IFERROR(_xlfn.XLOOKUP($D29,MENA_Order!$C:$C,MENA_Order!AX:AX),0)+IFERROR(_xlfn.XLOOKUP($D29,Amazon_USA_Sea!$C:$C,Amazon_USA_Sea!AQ:AQ),0)</f>
        <v>0</v>
      </c>
      <c r="AQ29" s="94">
        <f>IFERROR(_xlfn.XLOOKUP($D29,Domestic!$C:$C,Domestic!AY:AY),0)+IFERROR(_xlfn.XLOOKUP($D29,ROW_Manjari!$C:$C,ROW_Manjari!AY:AY),0)+IFERROR(_xlfn.XLOOKUP($D29,USA_Sea!$C:$C,USA_Sea!AY:AY),0)+IFERROR(_xlfn.XLOOKUP($D29,USA_Air!$C:$C,USA_Air!AY:AY),0)+IFERROR(_xlfn.XLOOKUP($D29,USA_Amazon_Air!$C:$C,USA_Amazon_Air!AY:AY),0)+IFERROR(_xlfn.XLOOKUP($D29,UK_Order!$C:$C,UK_Order!AY:AY),0)+IFERROR(_xlfn.XLOOKUP($D29,MENA_Order!$C:$C,MENA_Order!AY:AY),0)+IFERROR(_xlfn.XLOOKUP($D29,Amazon_USA_Sea!$C:$C,Amazon_USA_Sea!AR:AR),0)</f>
        <v>0</v>
      </c>
      <c r="AR29" s="94">
        <f>IFERROR(_xlfn.XLOOKUP($D29,Domestic!$C:$C,Domestic!AZ:AZ),0)+IFERROR(_xlfn.XLOOKUP($D29,ROW_Manjari!$C:$C,ROW_Manjari!AZ:AZ),0)+IFERROR(_xlfn.XLOOKUP($D29,USA_Sea!$C:$C,USA_Sea!AZ:AZ),0)+IFERROR(_xlfn.XLOOKUP($D29,USA_Air!$C:$C,USA_Air!AZ:AZ),0)+IFERROR(_xlfn.XLOOKUP($D29,USA_Amazon_Air!$C:$C,USA_Amazon_Air!AZ:AZ),0)+IFERROR(_xlfn.XLOOKUP($D29,UK_Order!$C:$C,UK_Order!AZ:AZ),0)+IFERROR(_xlfn.XLOOKUP($D29,MENA_Order!$C:$C,MENA_Order!AZ:AZ),0)+IFERROR(_xlfn.XLOOKUP($D29,Amazon_USA_Sea!$C:$C,Amazon_USA_Sea!AS:AS),0)</f>
        <v>0</v>
      </c>
      <c r="AS29" s="95">
        <v>0</v>
      </c>
      <c r="AT29" s="96">
        <f t="shared" si="8"/>
        <v>75</v>
      </c>
      <c r="AU29" s="97">
        <f t="shared" si="1"/>
        <v>18.75</v>
      </c>
      <c r="AV29" s="98" t="e">
        <f t="shared" si="2"/>
        <v>#VALUE!</v>
      </c>
      <c r="AW29" s="99" t="e">
        <f t="shared" si="3"/>
        <v>#VALUE!</v>
      </c>
      <c r="AX29" s="100" t="str">
        <f t="shared" si="4"/>
        <v/>
      </c>
      <c r="AY29" s="114"/>
      <c r="AZ29">
        <f>_xlfn.XLOOKUP(D29,Raw_Data!A:A,Raw_Data!B:B)</f>
        <v>2</v>
      </c>
      <c r="BA29" s="102">
        <f t="shared" si="5"/>
        <v>0</v>
      </c>
      <c r="BB29" s="103">
        <f t="shared" si="7"/>
        <v>10</v>
      </c>
      <c r="BC29" s="104"/>
      <c r="BD29"/>
    </row>
    <row r="30" spans="1:56" ht="13">
      <c r="A30" s="105">
        <v>28</v>
      </c>
      <c r="B30" s="125" t="s">
        <v>105</v>
      </c>
      <c r="C30" s="125" t="s">
        <v>37</v>
      </c>
      <c r="D30" s="107" t="s">
        <v>103</v>
      </c>
      <c r="E30" s="108" t="s">
        <v>104</v>
      </c>
      <c r="F30" s="109">
        <v>0.05</v>
      </c>
      <c r="G30" s="110">
        <f>IFERROR(_xlfn.XLOOKUP(D30,Projection_!A:A,Projection_!K:K),"")</f>
        <v>0</v>
      </c>
      <c r="H30" s="111">
        <f>IFERROR(_xlfn.XLOOKUP(D30,Projection_!A:A,Projection_!L:L),"")</f>
        <v>0</v>
      </c>
      <c r="I30" s="111">
        <f>IFERROR(_xlfn.XLOOKUP(D30,Projection_!A:A,Projection_!M:M),"")</f>
        <v>0</v>
      </c>
      <c r="J30" s="111">
        <f>IFERROR(_xlfn.XLOOKUP(D30,Projection_!A:A,Projection_!N:N),"")</f>
        <v>0</v>
      </c>
      <c r="K30" s="111">
        <f>IFERROR(_xlfn.XLOOKUP(D30,Projection_!A:A,Projection_!O:O),"")</f>
        <v>0</v>
      </c>
      <c r="L30" s="111">
        <f>IFERROR(_xlfn.XLOOKUP(D30,Projection_!A:A,Projection_!P:P),"")</f>
        <v>0</v>
      </c>
      <c r="M30" s="111">
        <f>IFERROR(_xlfn.XLOOKUP(D30,Projection_!A:A,Projection_!Q:Q),"")</f>
        <v>0</v>
      </c>
      <c r="N30" s="112">
        <f>IFERROR(_xlfn.XLOOKUP(D30,Projection_!A:A,Projection_!R:R),"")</f>
        <v>0</v>
      </c>
      <c r="O30" s="113">
        <f>IFERROR(_xlfn.XLOOKUP(D30,Projection_!A:A,Projection_!T:T),"")</f>
        <v>0</v>
      </c>
      <c r="P30" s="91">
        <f>IFERROR(_xlfn.XLOOKUP($D30,Domestic!$C:$C,Domestic!O:O),0)+IFERROR(_xlfn.XLOOKUP($D30,ROW_Manjari!$C:$C,ROW_Manjari!O:O),0)+IFERROR(_xlfn.XLOOKUP($D30,USA_Sea!$C:$C,USA_Sea!O:O),0)+IFERROR(_xlfn.XLOOKUP($D30,USA_Air!$C:$C,USA_Air!O:O),0)+IFERROR(_xlfn.XLOOKUP($D30,USA_Amazon_Air!$C:$C,USA_Amazon_Air!O:O),0)+IFERROR(_xlfn.XLOOKUP($D30,UK_Order!$C:$C,UK_Order!O:O),0)+IFERROR(_xlfn.XLOOKUP($D30,MENA_Order!$C:$C,MENA_Order!O:O),0)+IFERROR(_xlfn.XLOOKUP($D30,Amazon_USA_Sea!$C:$C,Amazon_USA_Sea!H:H),0)</f>
        <v>0</v>
      </c>
      <c r="Q30" s="91">
        <f>IFERROR(_xlfn.XLOOKUP($D30,Domestic!$C:$C,Domestic!P:P),0)+IFERROR(_xlfn.XLOOKUP($D30,ROW_Manjari!$C:$C,ROW_Manjari!P:P),0)+IFERROR(_xlfn.XLOOKUP($D30,USA_Sea!$C:$C,USA_Sea!P:P),0)+IFERROR(_xlfn.XLOOKUP($D30,USA_Air!$C:$C,USA_Air!P:P),0)+IFERROR(_xlfn.XLOOKUP($D30,USA_Amazon_Air!$C:$C,USA_Amazon_Air!P:P),0)+IFERROR(_xlfn.XLOOKUP($D30,UK_Order!$C:$C,UK_Order!P:P),0)+IFERROR(_xlfn.XLOOKUP($D30,MENA_Order!$C:$C,MENA_Order!P:P),0)+IFERROR(_xlfn.XLOOKUP($D30,Amazon_USA_Sea!$C:$C,Amazon_USA_Sea!I:I),0)</f>
        <v>0</v>
      </c>
      <c r="R30" s="91">
        <f>IFERROR(_xlfn.XLOOKUP($D30,Domestic!$C:$C,Domestic!Q:Q),0)+IFERROR(_xlfn.XLOOKUP($D30,ROW_Manjari!$C:$C,ROW_Manjari!Q:Q),0)+IFERROR(_xlfn.XLOOKUP($D30,USA_Sea!$C:$C,USA_Sea!Q:Q),0)+IFERROR(_xlfn.XLOOKUP($D30,USA_Air!$C:$C,USA_Air!Q:Q),0)+IFERROR(_xlfn.XLOOKUP($D30,USA_Amazon_Air!$C:$C,USA_Amazon_Air!Q:Q),0)+IFERROR(_xlfn.XLOOKUP($D30,UK_Order!$C:$C,UK_Order!Q:Q),0)+IFERROR(_xlfn.XLOOKUP($D30,MENA_Order!$C:$C,MENA_Order!Q:Q),0)+IFERROR(_xlfn.XLOOKUP($D30,Amazon_USA_Sea!$C:$C,Amazon_USA_Sea!J:J),0)</f>
        <v>0</v>
      </c>
      <c r="S30" s="91">
        <f>IFERROR(_xlfn.XLOOKUP($D30,Domestic!$C:$C,Domestic!R:R),0)+IFERROR(_xlfn.XLOOKUP($D30,ROW_Manjari!$C:$C,ROW_Manjari!R:R),0)+IFERROR(_xlfn.XLOOKUP($D30,USA_Sea!$C:$C,USA_Sea!R:R),0)+IFERROR(_xlfn.XLOOKUP($D30,USA_Air!$C:$C,USA_Air!R:R),0)+IFERROR(_xlfn.XLOOKUP($D30,USA_Amazon_Air!$C:$C,USA_Amazon_Air!R:R),0)+IFERROR(_xlfn.XLOOKUP($D30,UK_Order!$C:$C,UK_Order!R:R),0)+IFERROR(_xlfn.XLOOKUP($D30,MENA_Order!$C:$C,MENA_Order!R:R),0)+IFERROR(_xlfn.XLOOKUP($D30,Amazon_USA_Sea!$C:$C,Amazon_USA_Sea!K:K),0)</f>
        <v>0</v>
      </c>
      <c r="T30" s="91">
        <f>IFERROR(_xlfn.XLOOKUP($D30,Domestic!$C:$C,Domestic!S:S),0)+IFERROR(_xlfn.XLOOKUP($D30,ROW_Manjari!$C:$C,ROW_Manjari!S:S),0)+IFERROR(_xlfn.XLOOKUP($D30,USA_Sea!$C:$C,USA_Sea!S:S),0)+IFERROR(_xlfn.XLOOKUP($D30,USA_Air!$C:$C,USA_Air!S:S),0)+IFERROR(_xlfn.XLOOKUP($D30,USA_Amazon_Air!$C:$C,USA_Amazon_Air!S:S),0)+IFERROR(_xlfn.XLOOKUP($D30,UK_Order!$C:$C,UK_Order!S:S),0)+IFERROR(_xlfn.XLOOKUP($D30,MENA_Order!$C:$C,MENA_Order!S:S),0)+IFERROR(_xlfn.XLOOKUP($D30,Amazon_USA_Sea!$C:$C,Amazon_USA_Sea!L:L),0)</f>
        <v>0</v>
      </c>
      <c r="U30" s="91">
        <f>IFERROR(_xlfn.XLOOKUP($D30,Domestic!$C:$C,Domestic!T:T),0)+IFERROR(_xlfn.XLOOKUP($D30,ROW_Manjari!$C:$C,ROW_Manjari!T:T),0)+IFERROR(_xlfn.XLOOKUP($D30,USA_Sea!$C:$C,USA_Sea!T:T),0)+IFERROR(_xlfn.XLOOKUP($D30,USA_Air!$C:$C,USA_Air!T:T),0)+IFERROR(_xlfn.XLOOKUP($D30,USA_Amazon_Air!$C:$C,USA_Amazon_Air!T:T),0)+IFERROR(_xlfn.XLOOKUP($D30,UK_Order!$C:$C,UK_Order!T:T),0)+IFERROR(_xlfn.XLOOKUP($D30,MENA_Order!$C:$C,MENA_Order!T:T),0)+IFERROR(_xlfn.XLOOKUP($D30,Amazon_USA_Sea!$C:$C,Amazon_USA_Sea!M:M),0)</f>
        <v>0</v>
      </c>
      <c r="V30" s="91">
        <f>IFERROR(_xlfn.XLOOKUP($D30,Domestic!$C:$C,Domestic!U:U),0)+IFERROR(_xlfn.XLOOKUP($D30,ROW_Manjari!$C:$C,ROW_Manjari!U:U),0)+IFERROR(_xlfn.XLOOKUP($D30,USA_Sea!$C:$C,USA_Sea!U:U),0)+IFERROR(_xlfn.XLOOKUP($D30,USA_Air!$C:$C,USA_Air!U:U),0)+IFERROR(_xlfn.XLOOKUP($D30,USA_Amazon_Air!$C:$C,USA_Amazon_Air!U:U),0)+IFERROR(_xlfn.XLOOKUP($D30,UK_Order!$C:$C,UK_Order!U:U),0)+IFERROR(_xlfn.XLOOKUP($D30,MENA_Order!$C:$C,MENA_Order!U:U),0)+IFERROR(_xlfn.XLOOKUP($D30,Amazon_USA_Sea!$C:$C,Amazon_USA_Sea!N:N),0)</f>
        <v>0</v>
      </c>
      <c r="W30" s="92">
        <f>IFERROR(_xlfn.XLOOKUP($D30,Domestic!$C:$C,Domestic!Y:Y),0)+IFERROR(_xlfn.XLOOKUP($D30,ROW_Manjari!$C:$C,ROW_Manjari!Y:Y),0)+IFERROR(_xlfn.XLOOKUP($D30,USA_Sea!$C:$C,USA_Sea!Y:Y),0)+IFERROR(_xlfn.XLOOKUP($D30,USA_Air!$C:$C,USA_Air!Y:Y),0)+IFERROR(_xlfn.XLOOKUP($D30,USA_Amazon_Air!$C:$C,USA_Amazon_Air!Y:Y),0)+IFERROR(_xlfn.XLOOKUP($D30,UK_Order!$C:$C,UK_Order!Y:Y),0)+IFERROR(_xlfn.XLOOKUP($D30,MENA_Order!$C:$C,MENA_Order!Y:Y),0)+IFERROR(_xlfn.XLOOKUP($D30,Amazon_USA_Sea!$C:$C,Amazon_USA_Sea!R:R),0)</f>
        <v>0</v>
      </c>
      <c r="X30" s="92">
        <f>IFERROR(_xlfn.XLOOKUP($D30,Domestic!$C:$C,Domestic!Z:Z),0)+IFERROR(_xlfn.XLOOKUP($D30,ROW_Manjari!$C:$C,ROW_Manjari!Z:Z),0)+IFERROR(_xlfn.XLOOKUP($D30,USA_Sea!$C:$C,USA_Sea!Z:Z),0)+IFERROR(_xlfn.XLOOKUP($D30,USA_Air!$C:$C,USA_Air!Z:Z),0)+IFERROR(_xlfn.XLOOKUP($D30,USA_Amazon_Air!$C:$C,USA_Amazon_Air!Z:Z),0)+IFERROR(_xlfn.XLOOKUP($D30,UK_Order!$C:$C,UK_Order!Z:Z),0)+IFERROR(_xlfn.XLOOKUP($D30,MENA_Order!$C:$C,MENA_Order!Z:Z),0)+IFERROR(_xlfn.XLOOKUP($D30,Amazon_USA_Sea!$C:$C,Amazon_USA_Sea!S:S),0)</f>
        <v>0</v>
      </c>
      <c r="Y30" s="92">
        <f>IFERROR(_xlfn.XLOOKUP($D30,Domestic!$C:$C,Domestic!AA:AA),0)+IFERROR(_xlfn.XLOOKUP($D30,ROW_Manjari!$C:$C,ROW_Manjari!AA:AA),0)+IFERROR(_xlfn.XLOOKUP($D30,USA_Sea!$C:$C,USA_Sea!AA:AA),0)+IFERROR(_xlfn.XLOOKUP($D30,USA_Air!$C:$C,USA_Air!AA:AA),0)+IFERROR(_xlfn.XLOOKUP($D30,USA_Amazon_Air!$C:$C,USA_Amazon_Air!AA:AA),0)+IFERROR(_xlfn.XLOOKUP($D30,UK_Order!$C:$C,UK_Order!AA:AA),0)+IFERROR(_xlfn.XLOOKUP($D30,MENA_Order!$C:$C,MENA_Order!AA:AA),0)+IFERROR(_xlfn.XLOOKUP($D30,Amazon_USA_Sea!$C:$C,Amazon_USA_Sea!T:T),0)</f>
        <v>0</v>
      </c>
      <c r="Z30" s="92">
        <f>IFERROR(_xlfn.XLOOKUP($D30,Domestic!$C:$C,Domestic!AB:AB),0)+IFERROR(_xlfn.XLOOKUP($D30,ROW_Manjari!$C:$C,ROW_Manjari!AB:AB),0)+IFERROR(_xlfn.XLOOKUP($D30,USA_Sea!$C:$C,USA_Sea!AB:AB),0)+IFERROR(_xlfn.XLOOKUP($D30,USA_Air!$C:$C,USA_Air!AB:AB),0)+IFERROR(_xlfn.XLOOKUP($D30,USA_Amazon_Air!$C:$C,USA_Amazon_Air!AB:AB),0)+IFERROR(_xlfn.XLOOKUP($D30,UK_Order!$C:$C,UK_Order!AB:AB),0)+IFERROR(_xlfn.XLOOKUP($D30,MENA_Order!$C:$C,MENA_Order!AB:AB),0)+IFERROR(_xlfn.XLOOKUP($D30,Amazon_USA_Sea!$C:$C,Amazon_USA_Sea!U:U),0)</f>
        <v>0</v>
      </c>
      <c r="AA30" s="92">
        <f>IFERROR(_xlfn.XLOOKUP($D30,Domestic!$C:$C,Domestic!AC:AC),0)+IFERROR(_xlfn.XLOOKUP($D30,ROW_Manjari!$C:$C,ROW_Manjari!AC:AC),0)+IFERROR(_xlfn.XLOOKUP($D30,USA_Sea!$C:$C,USA_Sea!AC:AC),0)+IFERROR(_xlfn.XLOOKUP($D30,USA_Air!$C:$C,USA_Air!AC:AC),0)+IFERROR(_xlfn.XLOOKUP($D30,USA_Amazon_Air!$C:$C,USA_Amazon_Air!AC:AC),0)+IFERROR(_xlfn.XLOOKUP($D30,UK_Order!$C:$C,UK_Order!AC:AC),0)+IFERROR(_xlfn.XLOOKUP($D30,MENA_Order!$C:$C,MENA_Order!AC:AC),0)+IFERROR(_xlfn.XLOOKUP($D30,Amazon_USA_Sea!$C:$C,Amazon_USA_Sea!V:V),0)</f>
        <v>0</v>
      </c>
      <c r="AB30" s="92">
        <f>IFERROR(_xlfn.XLOOKUP($D30,Domestic!$C:$C,Domestic!AD:AD),0)+IFERROR(_xlfn.XLOOKUP($D30,ROW_Manjari!$C:$C,ROW_Manjari!AD:AD),0)+IFERROR(_xlfn.XLOOKUP($D30,USA_Sea!$C:$C,USA_Sea!AD:AD),0)+IFERROR(_xlfn.XLOOKUP($D30,USA_Air!$C:$C,USA_Air!AD:AD),0)+IFERROR(_xlfn.XLOOKUP($D30,USA_Amazon_Air!$C:$C,USA_Amazon_Air!AD:AD),0)+IFERROR(_xlfn.XLOOKUP($D30,UK_Order!$C:$C,UK_Order!AD:AD),0)+IFERROR(_xlfn.XLOOKUP($D30,MENA_Order!$C:$C,MENA_Order!AD:AD),0)+IFERROR(_xlfn.XLOOKUP($D30,Amazon_USA_Sea!$C:$C,Amazon_USA_Sea!W:W),0)</f>
        <v>0</v>
      </c>
      <c r="AC30" s="92">
        <f>IFERROR(_xlfn.XLOOKUP($D30,Domestic!$C:$C,Domestic!AE:AE),0)+IFERROR(_xlfn.XLOOKUP($D30,ROW_Manjari!$C:$C,ROW_Manjari!AE:AE),0)+IFERROR(_xlfn.XLOOKUP($D30,USA_Sea!$C:$C,USA_Sea!AE:AE),0)+IFERROR(_xlfn.XLOOKUP($D30,USA_Air!$C:$C,USA_Air!AE:AE),0)+IFERROR(_xlfn.XLOOKUP($D30,USA_Amazon_Air!$C:$C,USA_Amazon_Air!AE:AE),0)+IFERROR(_xlfn.XLOOKUP($D30,UK_Order!$C:$C,UK_Order!AE:AE),0)+IFERROR(_xlfn.XLOOKUP($D30,MENA_Order!$C:$C,MENA_Order!AE:AE),0)+IFERROR(_xlfn.XLOOKUP($D30,Amazon_USA_Sea!$C:$C,Amazon_USA_Sea!X:X),0)</f>
        <v>0</v>
      </c>
      <c r="AD30" s="93">
        <f>IFERROR(_xlfn.XLOOKUP($D30,Domestic!$C:$C,Domestic!AI:AI),0)+IFERROR(_xlfn.XLOOKUP($D30,ROW_Manjari!$C:$C,ROW_Manjari!AI:AI),0)+IFERROR(_xlfn.XLOOKUP($D30,USA_Sea!$C:$C,USA_Sea!AI:AI),0)+IFERROR(_xlfn.XLOOKUP($D30,USA_Air!$C:$C,USA_Air!AI:AI),0)+IFERROR(_xlfn.XLOOKUP($D30,USA_Amazon_Air!$C:$C,USA_Amazon_Air!AI:AI),0)+IFERROR(_xlfn.XLOOKUP($D30,UK_Order!$C:$C,UK_Order!AI:AI),0)+IFERROR(_xlfn.XLOOKUP($D30,MENA_Order!$C:$C,MENA_Order!AI:AI),0)+IFERROR(_xlfn.XLOOKUP($D30,Amazon_USA_Sea!$C:$C,Amazon_USA_Sea!AB:AB),0)</f>
        <v>0</v>
      </c>
      <c r="AE30" s="93">
        <f>IFERROR(_xlfn.XLOOKUP($D30,Domestic!$C:$C,Domestic!AJ:AJ),0)+IFERROR(_xlfn.XLOOKUP($D30,ROW_Manjari!$C:$C,ROW_Manjari!AJ:AJ),0)+IFERROR(_xlfn.XLOOKUP($D30,USA_Sea!$C:$C,USA_Sea!AJ:AJ),0)+IFERROR(_xlfn.XLOOKUP($D30,USA_Air!$C:$C,USA_Air!AJ:AJ),0)+IFERROR(_xlfn.XLOOKUP($D30,USA_Amazon_Air!$C:$C,USA_Amazon_Air!AJ:AJ),0)+IFERROR(_xlfn.XLOOKUP($D30,UK_Order!$C:$C,UK_Order!AJ:AJ),0)+IFERROR(_xlfn.XLOOKUP($D30,MENA_Order!$C:$C,MENA_Order!AJ:AJ),0)+IFERROR(_xlfn.XLOOKUP($D30,Amazon_USA_Sea!$C:$C,Amazon_USA_Sea!AC:AC),0)</f>
        <v>0</v>
      </c>
      <c r="AF30" s="93">
        <f>IFERROR(_xlfn.XLOOKUP($D30,Domestic!$C:$C,Domestic!AK:AK),0)+IFERROR(_xlfn.XLOOKUP($D30,ROW_Manjari!$C:$C,ROW_Manjari!AK:AK),0)+IFERROR(_xlfn.XLOOKUP($D30,USA_Sea!$C:$C,USA_Sea!AK:AK),0)+IFERROR(_xlfn.XLOOKUP($D30,USA_Air!$C:$C,USA_Air!AK:AK),0)+IFERROR(_xlfn.XLOOKUP($D30,USA_Amazon_Air!$C:$C,USA_Amazon_Air!AK:AK),0)+IFERROR(_xlfn.XLOOKUP($D30,UK_Order!$C:$C,UK_Order!AK:AK),0)+IFERROR(_xlfn.XLOOKUP($D30,MENA_Order!$C:$C,MENA_Order!AK:AK),0)+IFERROR(_xlfn.XLOOKUP($D30,Amazon_USA_Sea!$C:$C,Amazon_USA_Sea!AD:AD),0)</f>
        <v>0</v>
      </c>
      <c r="AG30" s="93">
        <f>IFERROR(_xlfn.XLOOKUP($D30,Domestic!$C:$C,Domestic!AL:AL),0)+IFERROR(_xlfn.XLOOKUP($D30,ROW_Manjari!$C:$C,ROW_Manjari!AL:AL),0)+IFERROR(_xlfn.XLOOKUP($D30,USA_Sea!$C:$C,USA_Sea!AL:AL),0)+IFERROR(_xlfn.XLOOKUP($D30,USA_Air!$C:$C,USA_Air!AL:AL),0)+IFERROR(_xlfn.XLOOKUP($D30,USA_Amazon_Air!$C:$C,USA_Amazon_Air!AL:AL),0)+IFERROR(_xlfn.XLOOKUP($D30,UK_Order!$C:$C,UK_Order!AL:AL),0)+IFERROR(_xlfn.XLOOKUP($D30,MENA_Order!$C:$C,MENA_Order!AL:AL),0)+IFERROR(_xlfn.XLOOKUP($D30,Amazon_USA_Sea!$C:$C,Amazon_USA_Sea!AE:AE),0)</f>
        <v>0</v>
      </c>
      <c r="AH30" s="93">
        <f>IFERROR(_xlfn.XLOOKUP($D30,Domestic!$C:$C,Domestic!AM:AM),0)+IFERROR(_xlfn.XLOOKUP($D30,ROW_Manjari!$C:$C,ROW_Manjari!AM:AM),0)+IFERROR(_xlfn.XLOOKUP($D30,USA_Sea!$C:$C,USA_Sea!AM:AM),0)+IFERROR(_xlfn.XLOOKUP($D30,USA_Air!$C:$C,USA_Air!AM:AM),0)+IFERROR(_xlfn.XLOOKUP($D30,USA_Amazon_Air!$C:$C,USA_Amazon_Air!AM:AM),0)+IFERROR(_xlfn.XLOOKUP($D30,UK_Order!$C:$C,UK_Order!AM:AM),0)+IFERROR(_xlfn.XLOOKUP($D30,MENA_Order!$C:$C,MENA_Order!AM:AM),0)+IFERROR(_xlfn.XLOOKUP($D30,Amazon_USA_Sea!$C:$C,Amazon_USA_Sea!AF:AF),0)</f>
        <v>0</v>
      </c>
      <c r="AI30" s="93">
        <f>IFERROR(_xlfn.XLOOKUP($D30,Domestic!$C:$C,Domestic!AN:AN),0)+IFERROR(_xlfn.XLOOKUP($D30,ROW_Manjari!$C:$C,ROW_Manjari!AN:AN),0)+IFERROR(_xlfn.XLOOKUP($D30,USA_Sea!$C:$C,USA_Sea!AN:AN),0)+IFERROR(_xlfn.XLOOKUP($D30,USA_Air!$C:$C,USA_Air!AN:AN),0)+IFERROR(_xlfn.XLOOKUP($D30,USA_Amazon_Air!$C:$C,USA_Amazon_Air!AN:AN),0)+IFERROR(_xlfn.XLOOKUP($D30,UK_Order!$C:$C,UK_Order!AN:AN),0)+IFERROR(_xlfn.XLOOKUP($D30,MENA_Order!$C:$C,MENA_Order!AN:AN),0)+IFERROR(_xlfn.XLOOKUP($D30,Amazon_USA_Sea!$C:$C,Amazon_USA_Sea!AG:AG),0)</f>
        <v>0</v>
      </c>
      <c r="AJ30" s="93">
        <f>IFERROR(_xlfn.XLOOKUP($D30,Domestic!$C:$C,Domestic!AO:AO),0)+IFERROR(_xlfn.XLOOKUP($D30,ROW_Manjari!$C:$C,ROW_Manjari!AO:AO),0)+IFERROR(_xlfn.XLOOKUP($D30,USA_Sea!$C:$C,USA_Sea!AO:AO),0)+IFERROR(_xlfn.XLOOKUP($D30,USA_Air!$C:$C,USA_Air!AO:AO),0)+IFERROR(_xlfn.XLOOKUP($D30,USA_Amazon_Air!$C:$C,USA_Amazon_Air!AO:AO),0)+IFERROR(_xlfn.XLOOKUP($D30,UK_Order!$C:$C,UK_Order!AO:AO),0)+IFERROR(_xlfn.XLOOKUP($D30,MENA_Order!$C:$C,MENA_Order!AO:AO),0)+IFERROR(_xlfn.XLOOKUP($D30,Amazon_USA_Sea!$C:$C,Amazon_USA_Sea!AH:AH),0)</f>
        <v>0</v>
      </c>
      <c r="AK30" s="94">
        <f>IFERROR(_xlfn.XLOOKUP($D30,Domestic!$C:$C,Domestic!AS:AS),0)+IFERROR(_xlfn.XLOOKUP($D30,ROW_Manjari!$C:$C,ROW_Manjari!AS:AS),0)+IFERROR(_xlfn.XLOOKUP($D30,USA_Sea!$C:$C,USA_Sea!AS:AS),0)+IFERROR(_xlfn.XLOOKUP($D30,USA_Air!$C:$C,USA_Air!AS:AS),0)+IFERROR(_xlfn.XLOOKUP($D30,USA_Amazon_Air!$C:$C,USA_Amazon_Air!AS:AS),0)+IFERROR(_xlfn.XLOOKUP($D30,UK_Order!$C:$C,UK_Order!AS:AS),0)+IFERROR(_xlfn.XLOOKUP($D30,MENA_Order!$C:$C,MENA_Order!AS:AS),0)+IFERROR(_xlfn.XLOOKUP($D30,Amazon_USA_Sea!$C:$C,Amazon_USA_Sea!AL:AL),0)</f>
        <v>0</v>
      </c>
      <c r="AL30" s="94">
        <f>IFERROR(_xlfn.XLOOKUP($D30,Domestic!$C:$C,Domestic!AT:AT),0)+IFERROR(_xlfn.XLOOKUP($D30,ROW_Manjari!$C:$C,ROW_Manjari!AT:AT),0)+IFERROR(_xlfn.XLOOKUP($D30,USA_Sea!$C:$C,USA_Sea!AT:AT),0)+IFERROR(_xlfn.XLOOKUP($D30,USA_Air!$C:$C,USA_Air!AT:AT),0)+IFERROR(_xlfn.XLOOKUP($D30,USA_Amazon_Air!$C:$C,USA_Amazon_Air!AT:AT),0)+IFERROR(_xlfn.XLOOKUP($D30,UK_Order!$C:$C,UK_Order!AT:AT),0)+IFERROR(_xlfn.XLOOKUP($D30,MENA_Order!$C:$C,MENA_Order!AT:AT),0)+IFERROR(_xlfn.XLOOKUP($D30,Amazon_USA_Sea!$C:$C,Amazon_USA_Sea!AM:AM),0)</f>
        <v>0</v>
      </c>
      <c r="AM30" s="94">
        <f>IFERROR(_xlfn.XLOOKUP($D30,Domestic!$C:$C,Domestic!AU:AU),0)+IFERROR(_xlfn.XLOOKUP($D30,ROW_Manjari!$C:$C,ROW_Manjari!AU:AU),0)+IFERROR(_xlfn.XLOOKUP($D30,USA_Sea!$C:$C,USA_Sea!AU:AU),0)+IFERROR(_xlfn.XLOOKUP($D30,USA_Air!$C:$C,USA_Air!AU:AU),0)+IFERROR(_xlfn.XLOOKUP($D30,USA_Amazon_Air!$C:$C,USA_Amazon_Air!AU:AU),0)+IFERROR(_xlfn.XLOOKUP($D30,UK_Order!$C:$C,UK_Order!AU:AU),0)+IFERROR(_xlfn.XLOOKUP($D30,MENA_Order!$C:$C,MENA_Order!AU:AU),0)+IFERROR(_xlfn.XLOOKUP($D30,Amazon_USA_Sea!$C:$C,Amazon_USA_Sea!AN:AN),0)</f>
        <v>0</v>
      </c>
      <c r="AN30" s="94">
        <f>IFERROR(_xlfn.XLOOKUP($D30,Domestic!$C:$C,Domestic!AV:AV),0)+IFERROR(_xlfn.XLOOKUP($D30,ROW_Manjari!$C:$C,ROW_Manjari!AV:AV),0)+IFERROR(_xlfn.XLOOKUP($D30,USA_Sea!$C:$C,USA_Sea!AV:AV),0)+IFERROR(_xlfn.XLOOKUP($D30,USA_Air!$C:$C,USA_Air!AV:AV),0)+IFERROR(_xlfn.XLOOKUP($D30,USA_Amazon_Air!$C:$C,USA_Amazon_Air!AV:AV),0)+IFERROR(_xlfn.XLOOKUP($D30,UK_Order!$C:$C,UK_Order!AV:AV),0)+IFERROR(_xlfn.XLOOKUP($D30,MENA_Order!$C:$C,MENA_Order!AV:AV),0)+IFERROR(_xlfn.XLOOKUP($D30,Amazon_USA_Sea!$C:$C,Amazon_USA_Sea!AO:AO),0)</f>
        <v>0</v>
      </c>
      <c r="AO30" s="94">
        <f>IFERROR(_xlfn.XLOOKUP($D30,Domestic!$C:$C,Domestic!AW:AW),0)+IFERROR(_xlfn.XLOOKUP($D30,ROW_Manjari!$C:$C,ROW_Manjari!AW:AW),0)+IFERROR(_xlfn.XLOOKUP($D30,USA_Sea!$C:$C,USA_Sea!AW:AW),0)+IFERROR(_xlfn.XLOOKUP($D30,USA_Air!$C:$C,USA_Air!AW:AW),0)+IFERROR(_xlfn.XLOOKUP($D30,USA_Amazon_Air!$C:$C,USA_Amazon_Air!AW:AW),0)+IFERROR(_xlfn.XLOOKUP($D30,UK_Order!$C:$C,UK_Order!AW:AW),0)+IFERROR(_xlfn.XLOOKUP($D30,MENA_Order!$C:$C,MENA_Order!AW:AW),0)+IFERROR(_xlfn.XLOOKUP($D30,Amazon_USA_Sea!$C:$C,Amazon_USA_Sea!AP:AP),0)</f>
        <v>0</v>
      </c>
      <c r="AP30" s="94">
        <f>IFERROR(_xlfn.XLOOKUP($D30,Domestic!$C:$C,Domestic!AX:AX),0)+IFERROR(_xlfn.XLOOKUP($D30,ROW_Manjari!$C:$C,ROW_Manjari!AX:AX),0)+IFERROR(_xlfn.XLOOKUP($D30,USA_Sea!$C:$C,USA_Sea!AX:AX),0)+IFERROR(_xlfn.XLOOKUP($D30,USA_Air!$C:$C,USA_Air!AX:AX),0)+IFERROR(_xlfn.XLOOKUP($D30,USA_Amazon_Air!$C:$C,USA_Amazon_Air!AX:AX),0)+IFERROR(_xlfn.XLOOKUP($D30,UK_Order!$C:$C,UK_Order!AX:AX),0)+IFERROR(_xlfn.XLOOKUP($D30,MENA_Order!$C:$C,MENA_Order!AX:AX),0)+IFERROR(_xlfn.XLOOKUP($D30,Amazon_USA_Sea!$C:$C,Amazon_USA_Sea!AQ:AQ),0)</f>
        <v>0</v>
      </c>
      <c r="AQ30" s="94">
        <f>IFERROR(_xlfn.XLOOKUP($D30,Domestic!$C:$C,Domestic!AY:AY),0)+IFERROR(_xlfn.XLOOKUP($D30,ROW_Manjari!$C:$C,ROW_Manjari!AY:AY),0)+IFERROR(_xlfn.XLOOKUP($D30,USA_Sea!$C:$C,USA_Sea!AY:AY),0)+IFERROR(_xlfn.XLOOKUP($D30,USA_Air!$C:$C,USA_Air!AY:AY),0)+IFERROR(_xlfn.XLOOKUP($D30,USA_Amazon_Air!$C:$C,USA_Amazon_Air!AY:AY),0)+IFERROR(_xlfn.XLOOKUP($D30,UK_Order!$C:$C,UK_Order!AY:AY),0)+IFERROR(_xlfn.XLOOKUP($D30,MENA_Order!$C:$C,MENA_Order!AY:AY),0)+IFERROR(_xlfn.XLOOKUP($D30,Amazon_USA_Sea!$C:$C,Amazon_USA_Sea!AR:AR),0)</f>
        <v>0</v>
      </c>
      <c r="AR30" s="94">
        <f>IFERROR(_xlfn.XLOOKUP($D30,Domestic!$C:$C,Domestic!AZ:AZ),0)+IFERROR(_xlfn.XLOOKUP($D30,ROW_Manjari!$C:$C,ROW_Manjari!AZ:AZ),0)+IFERROR(_xlfn.XLOOKUP($D30,USA_Sea!$C:$C,USA_Sea!AZ:AZ),0)+IFERROR(_xlfn.XLOOKUP($D30,USA_Air!$C:$C,USA_Air!AZ:AZ),0)+IFERROR(_xlfn.XLOOKUP($D30,USA_Amazon_Air!$C:$C,USA_Amazon_Air!AZ:AZ),0)+IFERROR(_xlfn.XLOOKUP($D30,UK_Order!$C:$C,UK_Order!AZ:AZ),0)+IFERROR(_xlfn.XLOOKUP($D30,MENA_Order!$C:$C,MENA_Order!AZ:AZ),0)+IFERROR(_xlfn.XLOOKUP($D30,Amazon_USA_Sea!$C:$C,Amazon_USA_Sea!AS:AS),0)</f>
        <v>0</v>
      </c>
      <c r="AS30" s="95">
        <v>0</v>
      </c>
      <c r="AT30" s="96">
        <f t="shared" si="8"/>
        <v>0</v>
      </c>
      <c r="AU30" s="97">
        <f t="shared" si="1"/>
        <v>0</v>
      </c>
      <c r="AV30" s="98">
        <f t="shared" si="2"/>
        <v>0</v>
      </c>
      <c r="AW30" s="99">
        <f t="shared" si="3"/>
        <v>0</v>
      </c>
      <c r="AX30" s="100" t="str">
        <f t="shared" si="4"/>
        <v/>
      </c>
      <c r="AY30" s="114"/>
      <c r="AZ30">
        <f>_xlfn.XLOOKUP(D30,Raw_Data!A:A,Raw_Data!B:B)</f>
        <v>596</v>
      </c>
      <c r="BA30" s="102">
        <f t="shared" si="5"/>
        <v>0</v>
      </c>
      <c r="BB30" s="103"/>
      <c r="BC30" s="104"/>
      <c r="BD30"/>
    </row>
    <row r="31" spans="1:56" ht="13">
      <c r="A31" s="105">
        <v>29</v>
      </c>
      <c r="B31" s="125" t="s">
        <v>105</v>
      </c>
      <c r="C31" s="125" t="s">
        <v>37</v>
      </c>
      <c r="D31" s="107" t="s">
        <v>106</v>
      </c>
      <c r="E31" s="108" t="s">
        <v>107</v>
      </c>
      <c r="F31" s="109">
        <v>0.9</v>
      </c>
      <c r="G31" s="110">
        <f>IFERROR(_xlfn.XLOOKUP(D31,Projection_!A:A,Projection_!K:K),"")</f>
        <v>10000</v>
      </c>
      <c r="H31" s="111">
        <f>IFERROR(_xlfn.XLOOKUP(D31,Projection_!A:A,Projection_!L:L),"")</f>
        <v>55</v>
      </c>
      <c r="I31" s="111">
        <f>IFERROR(_xlfn.XLOOKUP(D31,Projection_!A:A,Projection_!M:M),"")</f>
        <v>0</v>
      </c>
      <c r="J31" s="111">
        <f>IFERROR(_xlfn.XLOOKUP(D31,Projection_!A:A,Projection_!N:N),"")</f>
        <v>0</v>
      </c>
      <c r="K31" s="111">
        <f>IFERROR(_xlfn.XLOOKUP(D31,Projection_!A:A,Projection_!O:O),"")</f>
        <v>0</v>
      </c>
      <c r="L31" s="111">
        <f>IFERROR(_xlfn.XLOOKUP(D31,Projection_!A:A,Projection_!P:P),"")</f>
        <v>0</v>
      </c>
      <c r="M31" s="111">
        <f>IFERROR(_xlfn.XLOOKUP(D31,Projection_!A:A,Projection_!Q:Q),"")</f>
        <v>255</v>
      </c>
      <c r="N31" s="112">
        <f>IFERROR(_xlfn.XLOOKUP(D31,Projection_!A:A,Projection_!R:R),"")</f>
        <v>0</v>
      </c>
      <c r="O31" s="113">
        <f>IFERROR(_xlfn.XLOOKUP(D31,Projection_!A:A,Projection_!T:T),"")</f>
        <v>10310</v>
      </c>
      <c r="P31" s="91">
        <f>IFERROR(_xlfn.XLOOKUP($D31,Domestic!$C:$C,Domestic!O:O),0)+IFERROR(_xlfn.XLOOKUP($D31,ROW_Manjari!$C:$C,ROW_Manjari!O:O),0)+IFERROR(_xlfn.XLOOKUP($D31,USA_Sea!$C:$C,USA_Sea!O:O),0)+IFERROR(_xlfn.XLOOKUP($D31,USA_Air!$C:$C,USA_Air!O:O),0)+IFERROR(_xlfn.XLOOKUP($D31,USA_Amazon_Air!$C:$C,USA_Amazon_Air!O:O),0)+IFERROR(_xlfn.XLOOKUP($D31,UK_Order!$C:$C,UK_Order!O:O),0)+IFERROR(_xlfn.XLOOKUP($D31,MENA_Order!$C:$C,MENA_Order!O:O),0)+IFERROR(_xlfn.XLOOKUP($D31,Amazon_USA_Sea!$C:$C,Amazon_USA_Sea!H:H),0)</f>
        <v>0</v>
      </c>
      <c r="Q31" s="91">
        <f>IFERROR(_xlfn.XLOOKUP($D31,Domestic!$C:$C,Domestic!P:P),0)+IFERROR(_xlfn.XLOOKUP($D31,ROW_Manjari!$C:$C,ROW_Manjari!P:P),0)+IFERROR(_xlfn.XLOOKUP($D31,USA_Sea!$C:$C,USA_Sea!P:P),0)+IFERROR(_xlfn.XLOOKUP($D31,USA_Air!$C:$C,USA_Air!P:P),0)+IFERROR(_xlfn.XLOOKUP($D31,USA_Amazon_Air!$C:$C,USA_Amazon_Air!P:P),0)+IFERROR(_xlfn.XLOOKUP($D31,UK_Order!$C:$C,UK_Order!P:P),0)+IFERROR(_xlfn.XLOOKUP($D31,MENA_Order!$C:$C,MENA_Order!P:P),0)+IFERROR(_xlfn.XLOOKUP($D31,Amazon_USA_Sea!$C:$C,Amazon_USA_Sea!I:I),0)</f>
        <v>0</v>
      </c>
      <c r="R31" s="91">
        <f>IFERROR(_xlfn.XLOOKUP($D31,Domestic!$C:$C,Domestic!Q:Q),0)+IFERROR(_xlfn.XLOOKUP($D31,ROW_Manjari!$C:$C,ROW_Manjari!Q:Q),0)+IFERROR(_xlfn.XLOOKUP($D31,USA_Sea!$C:$C,USA_Sea!Q:Q),0)+IFERROR(_xlfn.XLOOKUP($D31,USA_Air!$C:$C,USA_Air!Q:Q),0)+IFERROR(_xlfn.XLOOKUP($D31,USA_Amazon_Air!$C:$C,USA_Amazon_Air!Q:Q),0)+IFERROR(_xlfn.XLOOKUP($D31,UK_Order!$C:$C,UK_Order!Q:Q),0)+IFERROR(_xlfn.XLOOKUP($D31,MENA_Order!$C:$C,MENA_Order!Q:Q),0)+IFERROR(_xlfn.XLOOKUP($D31,Amazon_USA_Sea!$C:$C,Amazon_USA_Sea!J:J),0)</f>
        <v>0</v>
      </c>
      <c r="S31" s="91">
        <f>IFERROR(_xlfn.XLOOKUP($D31,Domestic!$C:$C,Domestic!R:R),0)+IFERROR(_xlfn.XLOOKUP($D31,ROW_Manjari!$C:$C,ROW_Manjari!R:R),0)+IFERROR(_xlfn.XLOOKUP($D31,USA_Sea!$C:$C,USA_Sea!R:R),0)+IFERROR(_xlfn.XLOOKUP($D31,USA_Air!$C:$C,USA_Air!R:R),0)+IFERROR(_xlfn.XLOOKUP($D31,USA_Amazon_Air!$C:$C,USA_Amazon_Air!R:R),0)+IFERROR(_xlfn.XLOOKUP($D31,UK_Order!$C:$C,UK_Order!R:R),0)+IFERROR(_xlfn.XLOOKUP($D31,MENA_Order!$C:$C,MENA_Order!R:R),0)+IFERROR(_xlfn.XLOOKUP($D31,Amazon_USA_Sea!$C:$C,Amazon_USA_Sea!K:K),0)</f>
        <v>0</v>
      </c>
      <c r="T31" s="91">
        <f>IFERROR(_xlfn.XLOOKUP($D31,Domestic!$C:$C,Domestic!S:S),0)+IFERROR(_xlfn.XLOOKUP($D31,ROW_Manjari!$C:$C,ROW_Manjari!S:S),0)+IFERROR(_xlfn.XLOOKUP($D31,USA_Sea!$C:$C,USA_Sea!S:S),0)+IFERROR(_xlfn.XLOOKUP($D31,USA_Air!$C:$C,USA_Air!S:S),0)+IFERROR(_xlfn.XLOOKUP($D31,USA_Amazon_Air!$C:$C,USA_Amazon_Air!S:S),0)+IFERROR(_xlfn.XLOOKUP($D31,UK_Order!$C:$C,UK_Order!S:S),0)+IFERROR(_xlfn.XLOOKUP($D31,MENA_Order!$C:$C,MENA_Order!S:S),0)+IFERROR(_xlfn.XLOOKUP($D31,Amazon_USA_Sea!$C:$C,Amazon_USA_Sea!L:L),0)</f>
        <v>0</v>
      </c>
      <c r="U31" s="91">
        <f>IFERROR(_xlfn.XLOOKUP($D31,Domestic!$C:$C,Domestic!T:T),0)+IFERROR(_xlfn.XLOOKUP($D31,ROW_Manjari!$C:$C,ROW_Manjari!T:T),0)+IFERROR(_xlfn.XLOOKUP($D31,USA_Sea!$C:$C,USA_Sea!T:T),0)+IFERROR(_xlfn.XLOOKUP($D31,USA_Air!$C:$C,USA_Air!T:T),0)+IFERROR(_xlfn.XLOOKUP($D31,USA_Amazon_Air!$C:$C,USA_Amazon_Air!T:T),0)+IFERROR(_xlfn.XLOOKUP($D31,UK_Order!$C:$C,UK_Order!T:T),0)+IFERROR(_xlfn.XLOOKUP($D31,MENA_Order!$C:$C,MENA_Order!T:T),0)+IFERROR(_xlfn.XLOOKUP($D31,Amazon_USA_Sea!$C:$C,Amazon_USA_Sea!M:M),0)</f>
        <v>0</v>
      </c>
      <c r="V31" s="91">
        <f>IFERROR(_xlfn.XLOOKUP($D31,Domestic!$C:$C,Domestic!U:U),0)+IFERROR(_xlfn.XLOOKUP($D31,ROW_Manjari!$C:$C,ROW_Manjari!U:U),0)+IFERROR(_xlfn.XLOOKUP($D31,USA_Sea!$C:$C,USA_Sea!U:U),0)+IFERROR(_xlfn.XLOOKUP($D31,USA_Air!$C:$C,USA_Air!U:U),0)+IFERROR(_xlfn.XLOOKUP($D31,USA_Amazon_Air!$C:$C,USA_Amazon_Air!U:U),0)+IFERROR(_xlfn.XLOOKUP($D31,UK_Order!$C:$C,UK_Order!U:U),0)+IFERROR(_xlfn.XLOOKUP($D31,MENA_Order!$C:$C,MENA_Order!U:U),0)+IFERROR(_xlfn.XLOOKUP($D31,Amazon_USA_Sea!$C:$C,Amazon_USA_Sea!N:N),0)</f>
        <v>0</v>
      </c>
      <c r="W31" s="92">
        <f>IFERROR(_xlfn.XLOOKUP($D31,Domestic!$C:$C,Domestic!Y:Y),0)+IFERROR(_xlfn.XLOOKUP($D31,ROW_Manjari!$C:$C,ROW_Manjari!Y:Y),0)+IFERROR(_xlfn.XLOOKUP($D31,USA_Sea!$C:$C,USA_Sea!Y:Y),0)+IFERROR(_xlfn.XLOOKUP($D31,USA_Air!$C:$C,USA_Air!Y:Y),0)+IFERROR(_xlfn.XLOOKUP($D31,USA_Amazon_Air!$C:$C,USA_Amazon_Air!Y:Y),0)+IFERROR(_xlfn.XLOOKUP($D31,UK_Order!$C:$C,UK_Order!Y:Y),0)+IFERROR(_xlfn.XLOOKUP($D31,MENA_Order!$C:$C,MENA_Order!Y:Y),0)+IFERROR(_xlfn.XLOOKUP($D31,Amazon_USA_Sea!$C:$C,Amazon_USA_Sea!R:R),0)</f>
        <v>1500</v>
      </c>
      <c r="X31" s="92">
        <f>IFERROR(_xlfn.XLOOKUP($D31,Domestic!$C:$C,Domestic!Z:Z),0)+IFERROR(_xlfn.XLOOKUP($D31,ROW_Manjari!$C:$C,ROW_Manjari!Z:Z),0)+IFERROR(_xlfn.XLOOKUP($D31,USA_Sea!$C:$C,USA_Sea!Z:Z),0)+IFERROR(_xlfn.XLOOKUP($D31,USA_Air!$C:$C,USA_Air!Z:Z),0)+IFERROR(_xlfn.XLOOKUP($D31,USA_Amazon_Air!$C:$C,USA_Amazon_Air!Z:Z),0)+IFERROR(_xlfn.XLOOKUP($D31,UK_Order!$C:$C,UK_Order!Z:Z),0)+IFERROR(_xlfn.XLOOKUP($D31,MENA_Order!$C:$C,MENA_Order!Z:Z),0)+IFERROR(_xlfn.XLOOKUP($D31,Amazon_USA_Sea!$C:$C,Amazon_USA_Sea!S:S),0)</f>
        <v>0</v>
      </c>
      <c r="Y31" s="92">
        <f>IFERROR(_xlfn.XLOOKUP($D31,Domestic!$C:$C,Domestic!AA:AA),0)+IFERROR(_xlfn.XLOOKUP($D31,ROW_Manjari!$C:$C,ROW_Manjari!AA:AA),0)+IFERROR(_xlfn.XLOOKUP($D31,USA_Sea!$C:$C,USA_Sea!AA:AA),0)+IFERROR(_xlfn.XLOOKUP($D31,USA_Air!$C:$C,USA_Air!AA:AA),0)+IFERROR(_xlfn.XLOOKUP($D31,USA_Amazon_Air!$C:$C,USA_Amazon_Air!AA:AA),0)+IFERROR(_xlfn.XLOOKUP($D31,UK_Order!$C:$C,UK_Order!AA:AA),0)+IFERROR(_xlfn.XLOOKUP($D31,MENA_Order!$C:$C,MENA_Order!AA:AA),0)+IFERROR(_xlfn.XLOOKUP($D31,Amazon_USA_Sea!$C:$C,Amazon_USA_Sea!T:T),0)</f>
        <v>0</v>
      </c>
      <c r="Z31" s="92">
        <f>IFERROR(_xlfn.XLOOKUP($D31,Domestic!$C:$C,Domestic!AB:AB),0)+IFERROR(_xlfn.XLOOKUP($D31,ROW_Manjari!$C:$C,ROW_Manjari!AB:AB),0)+IFERROR(_xlfn.XLOOKUP($D31,USA_Sea!$C:$C,USA_Sea!AB:AB),0)+IFERROR(_xlfn.XLOOKUP($D31,USA_Air!$C:$C,USA_Air!AB:AB),0)+IFERROR(_xlfn.XLOOKUP($D31,USA_Amazon_Air!$C:$C,USA_Amazon_Air!AB:AB),0)+IFERROR(_xlfn.XLOOKUP($D31,UK_Order!$C:$C,UK_Order!AB:AB),0)+IFERROR(_xlfn.XLOOKUP($D31,MENA_Order!$C:$C,MENA_Order!AB:AB),0)+IFERROR(_xlfn.XLOOKUP($D31,Amazon_USA_Sea!$C:$C,Amazon_USA_Sea!U:U),0)</f>
        <v>1860</v>
      </c>
      <c r="AA31" s="92">
        <f>IFERROR(_xlfn.XLOOKUP($D31,Domestic!$C:$C,Domestic!AC:AC),0)+IFERROR(_xlfn.XLOOKUP($D31,ROW_Manjari!$C:$C,ROW_Manjari!AC:AC),0)+IFERROR(_xlfn.XLOOKUP($D31,USA_Sea!$C:$C,USA_Sea!AC:AC),0)+IFERROR(_xlfn.XLOOKUP($D31,USA_Air!$C:$C,USA_Air!AC:AC),0)+IFERROR(_xlfn.XLOOKUP($D31,USA_Amazon_Air!$C:$C,USA_Amazon_Air!AC:AC),0)+IFERROR(_xlfn.XLOOKUP($D31,UK_Order!$C:$C,UK_Order!AC:AC),0)+IFERROR(_xlfn.XLOOKUP($D31,MENA_Order!$C:$C,MENA_Order!AC:AC),0)+IFERROR(_xlfn.XLOOKUP($D31,Amazon_USA_Sea!$C:$C,Amazon_USA_Sea!V:V),0)</f>
        <v>1103</v>
      </c>
      <c r="AB31" s="92">
        <f>IFERROR(_xlfn.XLOOKUP($D31,Domestic!$C:$C,Domestic!AD:AD),0)+IFERROR(_xlfn.XLOOKUP($D31,ROW_Manjari!$C:$C,ROW_Manjari!AD:AD),0)+IFERROR(_xlfn.XLOOKUP($D31,USA_Sea!$C:$C,USA_Sea!AD:AD),0)+IFERROR(_xlfn.XLOOKUP($D31,USA_Air!$C:$C,USA_Air!AD:AD),0)+IFERROR(_xlfn.XLOOKUP($D31,USA_Amazon_Air!$C:$C,USA_Amazon_Air!AD:AD),0)+IFERROR(_xlfn.XLOOKUP($D31,UK_Order!$C:$C,UK_Order!AD:AD),0)+IFERROR(_xlfn.XLOOKUP($D31,MENA_Order!$C:$C,MENA_Order!AD:AD),0)+IFERROR(_xlfn.XLOOKUP($D31,Amazon_USA_Sea!$C:$C,Amazon_USA_Sea!W:W),0)</f>
        <v>0</v>
      </c>
      <c r="AC31" s="92">
        <f>IFERROR(_xlfn.XLOOKUP($D31,Domestic!$C:$C,Domestic!AE:AE),0)+IFERROR(_xlfn.XLOOKUP($D31,ROW_Manjari!$C:$C,ROW_Manjari!AE:AE),0)+IFERROR(_xlfn.XLOOKUP($D31,USA_Sea!$C:$C,USA_Sea!AE:AE),0)+IFERROR(_xlfn.XLOOKUP($D31,USA_Air!$C:$C,USA_Air!AE:AE),0)+IFERROR(_xlfn.XLOOKUP($D31,USA_Amazon_Air!$C:$C,USA_Amazon_Air!AE:AE),0)+IFERROR(_xlfn.XLOOKUP($D31,UK_Order!$C:$C,UK_Order!AE:AE),0)+IFERROR(_xlfn.XLOOKUP($D31,MENA_Order!$C:$C,MENA_Order!AE:AE),0)+IFERROR(_xlfn.XLOOKUP($D31,Amazon_USA_Sea!$C:$C,Amazon_USA_Sea!X:X),0)</f>
        <v>1046</v>
      </c>
      <c r="AD31" s="93">
        <f>IFERROR(_xlfn.XLOOKUP($D31,Domestic!$C:$C,Domestic!AI:AI),0)+IFERROR(_xlfn.XLOOKUP($D31,ROW_Manjari!$C:$C,ROW_Manjari!AI:AI),0)+IFERROR(_xlfn.XLOOKUP($D31,USA_Sea!$C:$C,USA_Sea!AI:AI),0)+IFERROR(_xlfn.XLOOKUP($D31,USA_Air!$C:$C,USA_Air!AI:AI),0)+IFERROR(_xlfn.XLOOKUP($D31,USA_Amazon_Air!$C:$C,USA_Amazon_Air!AI:AI),0)+IFERROR(_xlfn.XLOOKUP($D31,UK_Order!$C:$C,UK_Order!AI:AI),0)+IFERROR(_xlfn.XLOOKUP($D31,MENA_Order!$C:$C,MENA_Order!AI:AI),0)+IFERROR(_xlfn.XLOOKUP($D31,Amazon_USA_Sea!$C:$C,Amazon_USA_Sea!AB:AB),0)</f>
        <v>0</v>
      </c>
      <c r="AE31" s="93">
        <f>IFERROR(_xlfn.XLOOKUP($D31,Domestic!$C:$C,Domestic!AJ:AJ),0)+IFERROR(_xlfn.XLOOKUP($D31,ROW_Manjari!$C:$C,ROW_Manjari!AJ:AJ),0)+IFERROR(_xlfn.XLOOKUP($D31,USA_Sea!$C:$C,USA_Sea!AJ:AJ),0)+IFERROR(_xlfn.XLOOKUP($D31,USA_Air!$C:$C,USA_Air!AJ:AJ),0)+IFERROR(_xlfn.XLOOKUP($D31,USA_Amazon_Air!$C:$C,USA_Amazon_Air!AJ:AJ),0)+IFERROR(_xlfn.XLOOKUP($D31,UK_Order!$C:$C,UK_Order!AJ:AJ),0)+IFERROR(_xlfn.XLOOKUP($D31,MENA_Order!$C:$C,MENA_Order!AJ:AJ),0)+IFERROR(_xlfn.XLOOKUP($D31,Amazon_USA_Sea!$C:$C,Amazon_USA_Sea!AC:AC),0)</f>
        <v>80</v>
      </c>
      <c r="AF31" s="93">
        <f>IFERROR(_xlfn.XLOOKUP($D31,Domestic!$C:$C,Domestic!AK:AK),0)+IFERROR(_xlfn.XLOOKUP($D31,ROW_Manjari!$C:$C,ROW_Manjari!AK:AK),0)+IFERROR(_xlfn.XLOOKUP($D31,USA_Sea!$C:$C,USA_Sea!AK:AK),0)+IFERROR(_xlfn.XLOOKUP($D31,USA_Air!$C:$C,USA_Air!AK:AK),0)+IFERROR(_xlfn.XLOOKUP($D31,USA_Amazon_Air!$C:$C,USA_Amazon_Air!AK:AK),0)+IFERROR(_xlfn.XLOOKUP($D31,UK_Order!$C:$C,UK_Order!AK:AK),0)+IFERROR(_xlfn.XLOOKUP($D31,MENA_Order!$C:$C,MENA_Order!AK:AK),0)+IFERROR(_xlfn.XLOOKUP($D31,Amazon_USA_Sea!$C:$C,Amazon_USA_Sea!AD:AD),0)</f>
        <v>246</v>
      </c>
      <c r="AG31" s="93">
        <f>IFERROR(_xlfn.XLOOKUP($D31,Domestic!$C:$C,Domestic!AL:AL),0)+IFERROR(_xlfn.XLOOKUP($D31,ROW_Manjari!$C:$C,ROW_Manjari!AL:AL),0)+IFERROR(_xlfn.XLOOKUP($D31,USA_Sea!$C:$C,USA_Sea!AL:AL),0)+IFERROR(_xlfn.XLOOKUP($D31,USA_Air!$C:$C,USA_Air!AL:AL),0)+IFERROR(_xlfn.XLOOKUP($D31,USA_Amazon_Air!$C:$C,USA_Amazon_Air!AL:AL),0)+IFERROR(_xlfn.XLOOKUP($D31,UK_Order!$C:$C,UK_Order!AL:AL),0)+IFERROR(_xlfn.XLOOKUP($D31,MENA_Order!$C:$C,MENA_Order!AL:AL),0)+IFERROR(_xlfn.XLOOKUP($D31,Amazon_USA_Sea!$C:$C,Amazon_USA_Sea!AE:AE),0)</f>
        <v>1440</v>
      </c>
      <c r="AH31" s="93">
        <f>IFERROR(_xlfn.XLOOKUP($D31,Domestic!$C:$C,Domestic!AM:AM),0)+IFERROR(_xlfn.XLOOKUP($D31,ROW_Manjari!$C:$C,ROW_Manjari!AM:AM),0)+IFERROR(_xlfn.XLOOKUP($D31,USA_Sea!$C:$C,USA_Sea!AM:AM),0)+IFERROR(_xlfn.XLOOKUP($D31,USA_Air!$C:$C,USA_Air!AM:AM),0)+IFERROR(_xlfn.XLOOKUP($D31,USA_Amazon_Air!$C:$C,USA_Amazon_Air!AM:AM),0)+IFERROR(_xlfn.XLOOKUP($D31,UK_Order!$C:$C,UK_Order!AM:AM),0)+IFERROR(_xlfn.XLOOKUP($D31,MENA_Order!$C:$C,MENA_Order!AM:AM),0)+IFERROR(_xlfn.XLOOKUP($D31,Amazon_USA_Sea!$C:$C,Amazon_USA_Sea!AF:AF),0)</f>
        <v>1166</v>
      </c>
      <c r="AI31" s="93">
        <f>IFERROR(_xlfn.XLOOKUP($D31,Domestic!$C:$C,Domestic!AN:AN),0)+IFERROR(_xlfn.XLOOKUP($D31,ROW_Manjari!$C:$C,ROW_Manjari!AN:AN),0)+IFERROR(_xlfn.XLOOKUP($D31,USA_Sea!$C:$C,USA_Sea!AN:AN),0)+IFERROR(_xlfn.XLOOKUP($D31,USA_Air!$C:$C,USA_Air!AN:AN),0)+IFERROR(_xlfn.XLOOKUP($D31,USA_Amazon_Air!$C:$C,USA_Amazon_Air!AN:AN),0)+IFERROR(_xlfn.XLOOKUP($D31,UK_Order!$C:$C,UK_Order!AN:AN),0)+IFERROR(_xlfn.XLOOKUP($D31,MENA_Order!$C:$C,MENA_Order!AN:AN),0)+IFERROR(_xlfn.XLOOKUP($D31,Amazon_USA_Sea!$C:$C,Amazon_USA_Sea!AG:AG),0)</f>
        <v>229.5</v>
      </c>
      <c r="AJ31" s="93">
        <f>IFERROR(_xlfn.XLOOKUP($D31,Domestic!$C:$C,Domestic!AO:AO),0)+IFERROR(_xlfn.XLOOKUP($D31,ROW_Manjari!$C:$C,ROW_Manjari!AO:AO),0)+IFERROR(_xlfn.XLOOKUP($D31,USA_Sea!$C:$C,USA_Sea!AO:AO),0)+IFERROR(_xlfn.XLOOKUP($D31,USA_Air!$C:$C,USA_Air!AO:AO),0)+IFERROR(_xlfn.XLOOKUP($D31,USA_Amazon_Air!$C:$C,USA_Amazon_Air!AO:AO),0)+IFERROR(_xlfn.XLOOKUP($D31,UK_Order!$C:$C,UK_Order!AO:AO),0)+IFERROR(_xlfn.XLOOKUP($D31,MENA_Order!$C:$C,MENA_Order!AO:AO),0)+IFERROR(_xlfn.XLOOKUP($D31,Amazon_USA_Sea!$C:$C,Amazon_USA_Sea!AH:AH),0)</f>
        <v>5</v>
      </c>
      <c r="AK31" s="94">
        <f>IFERROR(_xlfn.XLOOKUP($D31,Domestic!$C:$C,Domestic!AS:AS),0)+IFERROR(_xlfn.XLOOKUP($D31,ROW_Manjari!$C:$C,ROW_Manjari!AS:AS),0)+IFERROR(_xlfn.XLOOKUP($D31,USA_Sea!$C:$C,USA_Sea!AS:AS),0)+IFERROR(_xlfn.XLOOKUP($D31,USA_Air!$C:$C,USA_Air!AS:AS),0)+IFERROR(_xlfn.XLOOKUP($D31,USA_Amazon_Air!$C:$C,USA_Amazon_Air!AS:AS),0)+IFERROR(_xlfn.XLOOKUP($D31,UK_Order!$C:$C,UK_Order!AS:AS),0)+IFERROR(_xlfn.XLOOKUP($D31,MENA_Order!$C:$C,MENA_Order!AS:AS),0)+IFERROR(_xlfn.XLOOKUP($D31,Amazon_USA_Sea!$C:$C,Amazon_USA_Sea!AL:AL),0)</f>
        <v>0</v>
      </c>
      <c r="AL31" s="94">
        <f>IFERROR(_xlfn.XLOOKUP($D31,Domestic!$C:$C,Domestic!AT:AT),0)+IFERROR(_xlfn.XLOOKUP($D31,ROW_Manjari!$C:$C,ROW_Manjari!AT:AT),0)+IFERROR(_xlfn.XLOOKUP($D31,USA_Sea!$C:$C,USA_Sea!AT:AT),0)+IFERROR(_xlfn.XLOOKUP($D31,USA_Air!$C:$C,USA_Air!AT:AT),0)+IFERROR(_xlfn.XLOOKUP($D31,USA_Amazon_Air!$C:$C,USA_Amazon_Air!AT:AT),0)+IFERROR(_xlfn.XLOOKUP($D31,UK_Order!$C:$C,UK_Order!AT:AT),0)+IFERROR(_xlfn.XLOOKUP($D31,MENA_Order!$C:$C,MENA_Order!AT:AT),0)+IFERROR(_xlfn.XLOOKUP($D31,Amazon_USA_Sea!$C:$C,Amazon_USA_Sea!AM:AM),0)</f>
        <v>0</v>
      </c>
      <c r="AM31" s="94">
        <f>IFERROR(_xlfn.XLOOKUP($D31,Domestic!$C:$C,Domestic!AU:AU),0)+IFERROR(_xlfn.XLOOKUP($D31,ROW_Manjari!$C:$C,ROW_Manjari!AU:AU),0)+IFERROR(_xlfn.XLOOKUP($D31,USA_Sea!$C:$C,USA_Sea!AU:AU),0)+IFERROR(_xlfn.XLOOKUP($D31,USA_Air!$C:$C,USA_Air!AU:AU),0)+IFERROR(_xlfn.XLOOKUP($D31,USA_Amazon_Air!$C:$C,USA_Amazon_Air!AU:AU),0)+IFERROR(_xlfn.XLOOKUP($D31,UK_Order!$C:$C,UK_Order!AU:AU),0)+IFERROR(_xlfn.XLOOKUP($D31,MENA_Order!$C:$C,MENA_Order!AU:AU),0)+IFERROR(_xlfn.XLOOKUP($D31,Amazon_USA_Sea!$C:$C,Amazon_USA_Sea!AN:AN),0)</f>
        <v>256</v>
      </c>
      <c r="AN31" s="94">
        <f>IFERROR(_xlfn.XLOOKUP($D31,Domestic!$C:$C,Domestic!AV:AV),0)+IFERROR(_xlfn.XLOOKUP($D31,ROW_Manjari!$C:$C,ROW_Manjari!AV:AV),0)+IFERROR(_xlfn.XLOOKUP($D31,USA_Sea!$C:$C,USA_Sea!AV:AV),0)+IFERROR(_xlfn.XLOOKUP($D31,USA_Air!$C:$C,USA_Air!AV:AV),0)+IFERROR(_xlfn.XLOOKUP($D31,USA_Amazon_Air!$C:$C,USA_Amazon_Air!AV:AV),0)+IFERROR(_xlfn.XLOOKUP($D31,UK_Order!$C:$C,UK_Order!AV:AV),0)+IFERROR(_xlfn.XLOOKUP($D31,MENA_Order!$C:$C,MENA_Order!AV:AV),0)+IFERROR(_xlfn.XLOOKUP($D31,Amazon_USA_Sea!$C:$C,Amazon_USA_Sea!AO:AO),0)</f>
        <v>0</v>
      </c>
      <c r="AO31" s="94">
        <f>IFERROR(_xlfn.XLOOKUP($D31,Domestic!$C:$C,Domestic!AW:AW),0)+IFERROR(_xlfn.XLOOKUP($D31,ROW_Manjari!$C:$C,ROW_Manjari!AW:AW),0)+IFERROR(_xlfn.XLOOKUP($D31,USA_Sea!$C:$C,USA_Sea!AW:AW),0)+IFERROR(_xlfn.XLOOKUP($D31,USA_Air!$C:$C,USA_Air!AW:AW),0)+IFERROR(_xlfn.XLOOKUP($D31,USA_Amazon_Air!$C:$C,USA_Amazon_Air!AW:AW),0)+IFERROR(_xlfn.XLOOKUP($D31,UK_Order!$C:$C,UK_Order!AW:AW),0)+IFERROR(_xlfn.XLOOKUP($D31,MENA_Order!$C:$C,MENA_Order!AW:AW),0)+IFERROR(_xlfn.XLOOKUP($D31,Amazon_USA_Sea!$C:$C,Amazon_USA_Sea!AP:AP),0)</f>
        <v>0</v>
      </c>
      <c r="AP31" s="94">
        <f>IFERROR(_xlfn.XLOOKUP($D31,Domestic!$C:$C,Domestic!AX:AX),0)+IFERROR(_xlfn.XLOOKUP($D31,ROW_Manjari!$C:$C,ROW_Manjari!AX:AX),0)+IFERROR(_xlfn.XLOOKUP($D31,USA_Sea!$C:$C,USA_Sea!AX:AX),0)+IFERROR(_xlfn.XLOOKUP($D31,USA_Air!$C:$C,USA_Air!AX:AX),0)+IFERROR(_xlfn.XLOOKUP($D31,USA_Amazon_Air!$C:$C,USA_Amazon_Air!AX:AX),0)+IFERROR(_xlfn.XLOOKUP($D31,UK_Order!$C:$C,UK_Order!AX:AX),0)+IFERROR(_xlfn.XLOOKUP($D31,MENA_Order!$C:$C,MENA_Order!AX:AX),0)+IFERROR(_xlfn.XLOOKUP($D31,Amazon_USA_Sea!$C:$C,Amazon_USA_Sea!AQ:AQ),0)</f>
        <v>0</v>
      </c>
      <c r="AQ31" s="94">
        <f>IFERROR(_xlfn.XLOOKUP($D31,Domestic!$C:$C,Domestic!AY:AY),0)+IFERROR(_xlfn.XLOOKUP($D31,ROW_Manjari!$C:$C,ROW_Manjari!AY:AY),0)+IFERROR(_xlfn.XLOOKUP($D31,USA_Sea!$C:$C,USA_Sea!AY:AY),0)+IFERROR(_xlfn.XLOOKUP($D31,USA_Air!$C:$C,USA_Air!AY:AY),0)+IFERROR(_xlfn.XLOOKUP($D31,USA_Amazon_Air!$C:$C,USA_Amazon_Air!AY:AY),0)+IFERROR(_xlfn.XLOOKUP($D31,UK_Order!$C:$C,UK_Order!AY:AY),0)+IFERROR(_xlfn.XLOOKUP($D31,MENA_Order!$C:$C,MENA_Order!AY:AY),0)+IFERROR(_xlfn.XLOOKUP($D31,Amazon_USA_Sea!$C:$C,Amazon_USA_Sea!AR:AR),0)</f>
        <v>1600</v>
      </c>
      <c r="AR31" s="94">
        <f>IFERROR(_xlfn.XLOOKUP($D31,Domestic!$C:$C,Domestic!AZ:AZ),0)+IFERROR(_xlfn.XLOOKUP($D31,ROW_Manjari!$C:$C,ROW_Manjari!AZ:AZ),0)+IFERROR(_xlfn.XLOOKUP($D31,USA_Sea!$C:$C,USA_Sea!AZ:AZ),0)+IFERROR(_xlfn.XLOOKUP($D31,USA_Air!$C:$C,USA_Air!AZ:AZ),0)+IFERROR(_xlfn.XLOOKUP($D31,USA_Amazon_Air!$C:$C,USA_Amazon_Air!AZ:AZ),0)+IFERROR(_xlfn.XLOOKUP($D31,UK_Order!$C:$C,UK_Order!AZ:AZ),0)+IFERROR(_xlfn.XLOOKUP($D31,MENA_Order!$C:$C,MENA_Order!AZ:AZ),0)+IFERROR(_xlfn.XLOOKUP($D31,Amazon_USA_Sea!$C:$C,Amazon_USA_Sea!AS:AS),0)</f>
        <v>830</v>
      </c>
      <c r="AS31" s="95">
        <v>1030</v>
      </c>
      <c r="AT31" s="96">
        <f t="shared" si="8"/>
        <v>12391.5</v>
      </c>
      <c r="AU31" s="97">
        <f t="shared" si="1"/>
        <v>11152.35</v>
      </c>
      <c r="AV31" s="98">
        <f t="shared" si="2"/>
        <v>2081.5</v>
      </c>
      <c r="AW31" s="99">
        <f t="shared" si="3"/>
        <v>1873.3500000000001</v>
      </c>
      <c r="AX31" s="100">
        <f t="shared" si="4"/>
        <v>1.2018913676042677</v>
      </c>
      <c r="AY31" s="114" t="s">
        <v>76</v>
      </c>
      <c r="AZ31">
        <f>_xlfn.XLOOKUP(D31,Raw_Data!A:A,Raw_Data!B:B)</f>
        <v>1994</v>
      </c>
      <c r="BA31" s="102">
        <f t="shared" si="5"/>
        <v>5.8021338506304554</v>
      </c>
      <c r="BB31" s="103">
        <f t="shared" ref="BB31:BB42" si="9">IF(BA31="","",IF(BA31&lt;=5,10,IF(BA31&lt;=10,7,IF(BA31&lt;=20,5,3))))</f>
        <v>7</v>
      </c>
      <c r="BC31" s="104" t="str">
        <f t="shared" ref="BC31:BC60" si="10">IF(N($O31)=0,"P3 – Normal",IF($BB31="","",IF($BB31=10,"P1 – Critical",IF($BB31=7,"P2 – High","P3 – Normal"))))</f>
        <v>P2 – High</v>
      </c>
      <c r="BD31"/>
    </row>
    <row r="32" spans="1:56" ht="13">
      <c r="A32" s="105">
        <v>30</v>
      </c>
      <c r="B32" s="125" t="s">
        <v>105</v>
      </c>
      <c r="C32" s="125" t="s">
        <v>37</v>
      </c>
      <c r="D32" s="107" t="s">
        <v>108</v>
      </c>
      <c r="E32" s="108" t="s">
        <v>109</v>
      </c>
      <c r="F32" s="109">
        <v>2</v>
      </c>
      <c r="G32" s="110">
        <f>IFERROR(_xlfn.XLOOKUP(D32,Projection_!A:A,Projection_!K:K),"")</f>
        <v>1080</v>
      </c>
      <c r="H32" s="111">
        <f>IFERROR(_xlfn.XLOOKUP(D32,Projection_!A:A,Projection_!L:L),"")</f>
        <v>0</v>
      </c>
      <c r="I32" s="111">
        <f>IFERROR(_xlfn.XLOOKUP(D32,Projection_!A:A,Projection_!M:M),"")</f>
        <v>0</v>
      </c>
      <c r="J32" s="111">
        <f>IFERROR(_xlfn.XLOOKUP(D32,Projection_!A:A,Projection_!N:N),"")</f>
        <v>0</v>
      </c>
      <c r="K32" s="111">
        <f>IFERROR(_xlfn.XLOOKUP(D32,Projection_!A:A,Projection_!O:O),"")</f>
        <v>0</v>
      </c>
      <c r="L32" s="111">
        <f>IFERROR(_xlfn.XLOOKUP(D32,Projection_!A:A,Projection_!P:P),"")</f>
        <v>0</v>
      </c>
      <c r="M32" s="111">
        <f>IFERROR(_xlfn.XLOOKUP(D32,Projection_!A:A,Projection_!Q:Q),"")</f>
        <v>605</v>
      </c>
      <c r="N32" s="112">
        <f>IFERROR(_xlfn.XLOOKUP(D32,Projection_!A:A,Projection_!R:R),"")</f>
        <v>0</v>
      </c>
      <c r="O32" s="113">
        <f>IFERROR(_xlfn.XLOOKUP(D32,Projection_!A:A,Projection_!T:T),"")</f>
        <v>1685</v>
      </c>
      <c r="P32" s="91">
        <f>IFERROR(_xlfn.XLOOKUP($D32,Domestic!$C:$C,Domestic!O:O),0)+IFERROR(_xlfn.XLOOKUP($D32,ROW_Manjari!$C:$C,ROW_Manjari!O:O),0)+IFERROR(_xlfn.XLOOKUP($D32,USA_Sea!$C:$C,USA_Sea!O:O),0)+IFERROR(_xlfn.XLOOKUP($D32,USA_Air!$C:$C,USA_Air!O:O),0)+IFERROR(_xlfn.XLOOKUP($D32,USA_Amazon_Air!$C:$C,USA_Amazon_Air!O:O),0)+IFERROR(_xlfn.XLOOKUP($D32,UK_Order!$C:$C,UK_Order!O:O),0)+IFERROR(_xlfn.XLOOKUP($D32,MENA_Order!$C:$C,MENA_Order!O:O),0)+IFERROR(_xlfn.XLOOKUP($D32,Amazon_USA_Sea!$C:$C,Amazon_USA_Sea!H:H),0)</f>
        <v>0</v>
      </c>
      <c r="Q32" s="91">
        <f>IFERROR(_xlfn.XLOOKUP($D32,Domestic!$C:$C,Domestic!P:P),0)+IFERROR(_xlfn.XLOOKUP($D32,ROW_Manjari!$C:$C,ROW_Manjari!P:P),0)+IFERROR(_xlfn.XLOOKUP($D32,USA_Sea!$C:$C,USA_Sea!P:P),0)+IFERROR(_xlfn.XLOOKUP($D32,USA_Air!$C:$C,USA_Air!P:P),0)+IFERROR(_xlfn.XLOOKUP($D32,USA_Amazon_Air!$C:$C,USA_Amazon_Air!P:P),0)+IFERROR(_xlfn.XLOOKUP($D32,UK_Order!$C:$C,UK_Order!P:P),0)+IFERROR(_xlfn.XLOOKUP($D32,MENA_Order!$C:$C,MENA_Order!P:P),0)+IFERROR(_xlfn.XLOOKUP($D32,Amazon_USA_Sea!$C:$C,Amazon_USA_Sea!I:I),0)</f>
        <v>0</v>
      </c>
      <c r="R32" s="91">
        <f>IFERROR(_xlfn.XLOOKUP($D32,Domestic!$C:$C,Domestic!Q:Q),0)+IFERROR(_xlfn.XLOOKUP($D32,ROW_Manjari!$C:$C,ROW_Manjari!Q:Q),0)+IFERROR(_xlfn.XLOOKUP($D32,USA_Sea!$C:$C,USA_Sea!Q:Q),0)+IFERROR(_xlfn.XLOOKUP($D32,USA_Air!$C:$C,USA_Air!Q:Q),0)+IFERROR(_xlfn.XLOOKUP($D32,USA_Amazon_Air!$C:$C,USA_Amazon_Air!Q:Q),0)+IFERROR(_xlfn.XLOOKUP($D32,UK_Order!$C:$C,UK_Order!Q:Q),0)+IFERROR(_xlfn.XLOOKUP($D32,MENA_Order!$C:$C,MENA_Order!Q:Q),0)+IFERROR(_xlfn.XLOOKUP($D32,Amazon_USA_Sea!$C:$C,Amazon_USA_Sea!J:J),0)</f>
        <v>0</v>
      </c>
      <c r="S32" s="91">
        <v>1080</v>
      </c>
      <c r="T32" s="91">
        <f>IFERROR(_xlfn.XLOOKUP($D32,Domestic!$C:$C,Domestic!S:S),0)+IFERROR(_xlfn.XLOOKUP($D32,ROW_Manjari!$C:$C,ROW_Manjari!S:S),0)+IFERROR(_xlfn.XLOOKUP($D32,USA_Sea!$C:$C,USA_Sea!S:S),0)+IFERROR(_xlfn.XLOOKUP($D32,USA_Air!$C:$C,USA_Air!S:S),0)+IFERROR(_xlfn.XLOOKUP($D32,USA_Amazon_Air!$C:$C,USA_Amazon_Air!S:S),0)+IFERROR(_xlfn.XLOOKUP($D32,UK_Order!$C:$C,UK_Order!S:S),0)+IFERROR(_xlfn.XLOOKUP($D32,MENA_Order!$C:$C,MENA_Order!S:S),0)+IFERROR(_xlfn.XLOOKUP($D32,Amazon_USA_Sea!$C:$C,Amazon_USA_Sea!L:L),0)</f>
        <v>0</v>
      </c>
      <c r="U32" s="91">
        <f>IFERROR(_xlfn.XLOOKUP($D32,Domestic!$C:$C,Domestic!T:T),0)+IFERROR(_xlfn.XLOOKUP($D32,ROW_Manjari!$C:$C,ROW_Manjari!T:T),0)+IFERROR(_xlfn.XLOOKUP($D32,USA_Sea!$C:$C,USA_Sea!T:T),0)+IFERROR(_xlfn.XLOOKUP($D32,USA_Air!$C:$C,USA_Air!T:T),0)+IFERROR(_xlfn.XLOOKUP($D32,USA_Amazon_Air!$C:$C,USA_Amazon_Air!T:T),0)+IFERROR(_xlfn.XLOOKUP($D32,UK_Order!$C:$C,UK_Order!T:T),0)+IFERROR(_xlfn.XLOOKUP($D32,MENA_Order!$C:$C,MENA_Order!T:T),0)+IFERROR(_xlfn.XLOOKUP($D32,Amazon_USA_Sea!$C:$C,Amazon_USA_Sea!M:M),0)</f>
        <v>0</v>
      </c>
      <c r="V32" s="91">
        <f>IFERROR(_xlfn.XLOOKUP($D32,Domestic!$C:$C,Domestic!U:U),0)+IFERROR(_xlfn.XLOOKUP($D32,ROW_Manjari!$C:$C,ROW_Manjari!U:U),0)+IFERROR(_xlfn.XLOOKUP($D32,USA_Sea!$C:$C,USA_Sea!U:U),0)+IFERROR(_xlfn.XLOOKUP($D32,USA_Air!$C:$C,USA_Air!U:U),0)+IFERROR(_xlfn.XLOOKUP($D32,USA_Amazon_Air!$C:$C,USA_Amazon_Air!U:U),0)+IFERROR(_xlfn.XLOOKUP($D32,UK_Order!$C:$C,UK_Order!U:U),0)+IFERROR(_xlfn.XLOOKUP($D32,MENA_Order!$C:$C,MENA_Order!U:U),0)+IFERROR(_xlfn.XLOOKUP($D32,Amazon_USA_Sea!$C:$C,Amazon_USA_Sea!N:N),0)</f>
        <v>0</v>
      </c>
      <c r="W32" s="92">
        <f>IFERROR(_xlfn.XLOOKUP($D32,Domestic!$C:$C,Domestic!Y:Y),0)+IFERROR(_xlfn.XLOOKUP($D32,ROW_Manjari!$C:$C,ROW_Manjari!Y:Y),0)+IFERROR(_xlfn.XLOOKUP($D32,USA_Sea!$C:$C,USA_Sea!Y:Y),0)+IFERROR(_xlfn.XLOOKUP($D32,USA_Air!$C:$C,USA_Air!Y:Y),0)+IFERROR(_xlfn.XLOOKUP($D32,USA_Amazon_Air!$C:$C,USA_Amazon_Air!Y:Y),0)+IFERROR(_xlfn.XLOOKUP($D32,UK_Order!$C:$C,UK_Order!Y:Y),0)+IFERROR(_xlfn.XLOOKUP($D32,MENA_Order!$C:$C,MENA_Order!Y:Y),0)+IFERROR(_xlfn.XLOOKUP($D32,Amazon_USA_Sea!$C:$C,Amazon_USA_Sea!R:R),0)</f>
        <v>0</v>
      </c>
      <c r="X32" s="92">
        <f>IFERROR(_xlfn.XLOOKUP($D32,Domestic!$C:$C,Domestic!Z:Z),0)+IFERROR(_xlfn.XLOOKUP($D32,ROW_Manjari!$C:$C,ROW_Manjari!Z:Z),0)+IFERROR(_xlfn.XLOOKUP($D32,USA_Sea!$C:$C,USA_Sea!Z:Z),0)+IFERROR(_xlfn.XLOOKUP($D32,USA_Air!$C:$C,USA_Air!Z:Z),0)+IFERROR(_xlfn.XLOOKUP($D32,USA_Amazon_Air!$C:$C,USA_Amazon_Air!Z:Z),0)+IFERROR(_xlfn.XLOOKUP($D32,UK_Order!$C:$C,UK_Order!Z:Z),0)+IFERROR(_xlfn.XLOOKUP($D32,MENA_Order!$C:$C,MENA_Order!Z:Z),0)+IFERROR(_xlfn.XLOOKUP($D32,Amazon_USA_Sea!$C:$C,Amazon_USA_Sea!S:S),0)</f>
        <v>0</v>
      </c>
      <c r="Y32" s="92">
        <f>IFERROR(_xlfn.XLOOKUP($D32,Domestic!$C:$C,Domestic!AA:AA),0)+IFERROR(_xlfn.XLOOKUP($D32,ROW_Manjari!$C:$C,ROW_Manjari!AA:AA),0)+IFERROR(_xlfn.XLOOKUP($D32,USA_Sea!$C:$C,USA_Sea!AA:AA),0)+IFERROR(_xlfn.XLOOKUP($D32,USA_Air!$C:$C,USA_Air!AA:AA),0)+IFERROR(_xlfn.XLOOKUP($D32,USA_Amazon_Air!$C:$C,USA_Amazon_Air!AA:AA),0)+IFERROR(_xlfn.XLOOKUP($D32,UK_Order!$C:$C,UK_Order!AA:AA),0)+IFERROR(_xlfn.XLOOKUP($D32,MENA_Order!$C:$C,MENA_Order!AA:AA),0)+IFERROR(_xlfn.XLOOKUP($D32,Amazon_USA_Sea!$C:$C,Amazon_USA_Sea!T:T),0)</f>
        <v>0</v>
      </c>
      <c r="Z32" s="92">
        <f>IFERROR(_xlfn.XLOOKUP($D32,Domestic!$C:$C,Domestic!AB:AB),0)+IFERROR(_xlfn.XLOOKUP($D32,ROW_Manjari!$C:$C,ROW_Manjari!AB:AB),0)+IFERROR(_xlfn.XLOOKUP($D32,USA_Sea!$C:$C,USA_Sea!AB:AB),0)+IFERROR(_xlfn.XLOOKUP($D32,USA_Air!$C:$C,USA_Air!AB:AB),0)+IFERROR(_xlfn.XLOOKUP($D32,USA_Amazon_Air!$C:$C,USA_Amazon_Air!AB:AB),0)+IFERROR(_xlfn.XLOOKUP($D32,UK_Order!$C:$C,UK_Order!AB:AB),0)+IFERROR(_xlfn.XLOOKUP($D32,MENA_Order!$C:$C,MENA_Order!AB:AB),0)+IFERROR(_xlfn.XLOOKUP($D32,Amazon_USA_Sea!$C:$C,Amazon_USA_Sea!U:U),0)</f>
        <v>0</v>
      </c>
      <c r="AA32" s="92">
        <f>IFERROR(_xlfn.XLOOKUP($D32,Domestic!$C:$C,Domestic!AC:AC),0)+IFERROR(_xlfn.XLOOKUP($D32,ROW_Manjari!$C:$C,ROW_Manjari!AC:AC),0)+IFERROR(_xlfn.XLOOKUP($D32,USA_Sea!$C:$C,USA_Sea!AC:AC),0)+IFERROR(_xlfn.XLOOKUP($D32,USA_Air!$C:$C,USA_Air!AC:AC),0)+IFERROR(_xlfn.XLOOKUP($D32,USA_Amazon_Air!$C:$C,USA_Amazon_Air!AC:AC),0)+IFERROR(_xlfn.XLOOKUP($D32,UK_Order!$C:$C,UK_Order!AC:AC),0)+IFERROR(_xlfn.XLOOKUP($D32,MENA_Order!$C:$C,MENA_Order!AC:AC),0)+IFERROR(_xlfn.XLOOKUP($D32,Amazon_USA_Sea!$C:$C,Amazon_USA_Sea!V:V),0)</f>
        <v>0</v>
      </c>
      <c r="AB32" s="92">
        <f>IFERROR(_xlfn.XLOOKUP($D32,Domestic!$C:$C,Domestic!AD:AD),0)+IFERROR(_xlfn.XLOOKUP($D32,ROW_Manjari!$C:$C,ROW_Manjari!AD:AD),0)+IFERROR(_xlfn.XLOOKUP($D32,USA_Sea!$C:$C,USA_Sea!AD:AD),0)+IFERROR(_xlfn.XLOOKUP($D32,USA_Air!$C:$C,USA_Air!AD:AD),0)+IFERROR(_xlfn.XLOOKUP($D32,USA_Amazon_Air!$C:$C,USA_Amazon_Air!AD:AD),0)+IFERROR(_xlfn.XLOOKUP($D32,UK_Order!$C:$C,UK_Order!AD:AD),0)+IFERROR(_xlfn.XLOOKUP($D32,MENA_Order!$C:$C,MENA_Order!AD:AD),0)+IFERROR(_xlfn.XLOOKUP($D32,Amazon_USA_Sea!$C:$C,Amazon_USA_Sea!W:W),0)</f>
        <v>0</v>
      </c>
      <c r="AC32" s="92">
        <f>IFERROR(_xlfn.XLOOKUP($D32,Domestic!$C:$C,Domestic!AE:AE),0)+IFERROR(_xlfn.XLOOKUP($D32,ROW_Manjari!$C:$C,ROW_Manjari!AE:AE),0)+IFERROR(_xlfn.XLOOKUP($D32,USA_Sea!$C:$C,USA_Sea!AE:AE),0)+IFERROR(_xlfn.XLOOKUP($D32,USA_Air!$C:$C,USA_Air!AE:AE),0)+IFERROR(_xlfn.XLOOKUP($D32,USA_Amazon_Air!$C:$C,USA_Amazon_Air!AE:AE),0)+IFERROR(_xlfn.XLOOKUP($D32,UK_Order!$C:$C,UK_Order!AE:AE),0)+IFERROR(_xlfn.XLOOKUP($D32,MENA_Order!$C:$C,MENA_Order!AE:AE),0)+IFERROR(_xlfn.XLOOKUP($D32,Amazon_USA_Sea!$C:$C,Amazon_USA_Sea!X:X),0)</f>
        <v>0</v>
      </c>
      <c r="AD32" s="93">
        <f>IFERROR(_xlfn.XLOOKUP($D32,Domestic!$C:$C,Domestic!AI:AI),0)+IFERROR(_xlfn.XLOOKUP($D32,ROW_Manjari!$C:$C,ROW_Manjari!AI:AI),0)+IFERROR(_xlfn.XLOOKUP($D32,USA_Sea!$C:$C,USA_Sea!AI:AI),0)+IFERROR(_xlfn.XLOOKUP($D32,USA_Air!$C:$C,USA_Air!AI:AI),0)+IFERROR(_xlfn.XLOOKUP($D32,USA_Amazon_Air!$C:$C,USA_Amazon_Air!AI:AI),0)+IFERROR(_xlfn.XLOOKUP($D32,UK_Order!$C:$C,UK_Order!AI:AI),0)+IFERROR(_xlfn.XLOOKUP($D32,MENA_Order!$C:$C,MENA_Order!AI:AI),0)+IFERROR(_xlfn.XLOOKUP($D32,Amazon_USA_Sea!$C:$C,Amazon_USA_Sea!AB:AB),0)</f>
        <v>0</v>
      </c>
      <c r="AE32" s="93">
        <f>IFERROR(_xlfn.XLOOKUP($D32,Domestic!$C:$C,Domestic!AJ:AJ),0)+IFERROR(_xlfn.XLOOKUP($D32,ROW_Manjari!$C:$C,ROW_Manjari!AJ:AJ),0)+IFERROR(_xlfn.XLOOKUP($D32,USA_Sea!$C:$C,USA_Sea!AJ:AJ),0)+IFERROR(_xlfn.XLOOKUP($D32,USA_Air!$C:$C,USA_Air!AJ:AJ),0)+IFERROR(_xlfn.XLOOKUP($D32,USA_Amazon_Air!$C:$C,USA_Amazon_Air!AJ:AJ),0)+IFERROR(_xlfn.XLOOKUP($D32,UK_Order!$C:$C,UK_Order!AJ:AJ),0)+IFERROR(_xlfn.XLOOKUP($D32,MENA_Order!$C:$C,MENA_Order!AJ:AJ),0)+IFERROR(_xlfn.XLOOKUP($D32,Amazon_USA_Sea!$C:$C,Amazon_USA_Sea!AC:AC),0)</f>
        <v>0</v>
      </c>
      <c r="AF32" s="93">
        <f>IFERROR(_xlfn.XLOOKUP($D32,Domestic!$C:$C,Domestic!AK:AK),0)+IFERROR(_xlfn.XLOOKUP($D32,ROW_Manjari!$C:$C,ROW_Manjari!AK:AK),0)+IFERROR(_xlfn.XLOOKUP($D32,USA_Sea!$C:$C,USA_Sea!AK:AK),0)+IFERROR(_xlfn.XLOOKUP($D32,USA_Air!$C:$C,USA_Air!AK:AK),0)+IFERROR(_xlfn.XLOOKUP($D32,USA_Amazon_Air!$C:$C,USA_Amazon_Air!AK:AK),0)+IFERROR(_xlfn.XLOOKUP($D32,UK_Order!$C:$C,UK_Order!AK:AK),0)+IFERROR(_xlfn.XLOOKUP($D32,MENA_Order!$C:$C,MENA_Order!AK:AK),0)+IFERROR(_xlfn.XLOOKUP($D32,Amazon_USA_Sea!$C:$C,Amazon_USA_Sea!AD:AD),0)</f>
        <v>0</v>
      </c>
      <c r="AG32" s="93">
        <f>IFERROR(_xlfn.XLOOKUP($D32,Domestic!$C:$C,Domestic!AL:AL),0)+IFERROR(_xlfn.XLOOKUP($D32,ROW_Manjari!$C:$C,ROW_Manjari!AL:AL),0)+IFERROR(_xlfn.XLOOKUP($D32,USA_Sea!$C:$C,USA_Sea!AL:AL),0)+IFERROR(_xlfn.XLOOKUP($D32,USA_Air!$C:$C,USA_Air!AL:AL),0)+IFERROR(_xlfn.XLOOKUP($D32,USA_Amazon_Air!$C:$C,USA_Amazon_Air!AL:AL),0)+IFERROR(_xlfn.XLOOKUP($D32,UK_Order!$C:$C,UK_Order!AL:AL),0)+IFERROR(_xlfn.XLOOKUP($D32,MENA_Order!$C:$C,MENA_Order!AL:AL),0)+IFERROR(_xlfn.XLOOKUP($D32,Amazon_USA_Sea!$C:$C,Amazon_USA_Sea!AE:AE),0)</f>
        <v>0</v>
      </c>
      <c r="AH32" s="93">
        <f>IFERROR(_xlfn.XLOOKUP($D32,Domestic!$C:$C,Domestic!AM:AM),0)+IFERROR(_xlfn.XLOOKUP($D32,ROW_Manjari!$C:$C,ROW_Manjari!AM:AM),0)+IFERROR(_xlfn.XLOOKUP($D32,USA_Sea!$C:$C,USA_Sea!AM:AM),0)+IFERROR(_xlfn.XLOOKUP($D32,USA_Air!$C:$C,USA_Air!AM:AM),0)+IFERROR(_xlfn.XLOOKUP($D32,USA_Amazon_Air!$C:$C,USA_Amazon_Air!AM:AM),0)+IFERROR(_xlfn.XLOOKUP($D32,UK_Order!$C:$C,UK_Order!AM:AM),0)+IFERROR(_xlfn.XLOOKUP($D32,MENA_Order!$C:$C,MENA_Order!AM:AM),0)+IFERROR(_xlfn.XLOOKUP($D32,Amazon_USA_Sea!$C:$C,Amazon_USA_Sea!AF:AF),0)</f>
        <v>0</v>
      </c>
      <c r="AI32" s="93">
        <f>IFERROR(_xlfn.XLOOKUP($D32,Domestic!$C:$C,Domestic!AN:AN),0)+IFERROR(_xlfn.XLOOKUP($D32,ROW_Manjari!$C:$C,ROW_Manjari!AN:AN),0)+IFERROR(_xlfn.XLOOKUP($D32,USA_Sea!$C:$C,USA_Sea!AN:AN),0)+IFERROR(_xlfn.XLOOKUP($D32,USA_Air!$C:$C,USA_Air!AN:AN),0)+IFERROR(_xlfn.XLOOKUP($D32,USA_Amazon_Air!$C:$C,USA_Amazon_Air!AN:AN),0)+IFERROR(_xlfn.XLOOKUP($D32,UK_Order!$C:$C,UK_Order!AN:AN),0)+IFERROR(_xlfn.XLOOKUP($D32,MENA_Order!$C:$C,MENA_Order!AN:AN),0)+IFERROR(_xlfn.XLOOKUP($D32,Amazon_USA_Sea!$C:$C,Amazon_USA_Sea!AG:AG),0)</f>
        <v>0</v>
      </c>
      <c r="AJ32" s="93">
        <f>IFERROR(_xlfn.XLOOKUP($D32,Domestic!$C:$C,Domestic!AO:AO),0)+IFERROR(_xlfn.XLOOKUP($D32,ROW_Manjari!$C:$C,ROW_Manjari!AO:AO),0)+IFERROR(_xlfn.XLOOKUP($D32,USA_Sea!$C:$C,USA_Sea!AO:AO),0)+IFERROR(_xlfn.XLOOKUP($D32,USA_Air!$C:$C,USA_Air!AO:AO),0)+IFERROR(_xlfn.XLOOKUP($D32,USA_Amazon_Air!$C:$C,USA_Amazon_Air!AO:AO),0)+IFERROR(_xlfn.XLOOKUP($D32,UK_Order!$C:$C,UK_Order!AO:AO),0)+IFERROR(_xlfn.XLOOKUP($D32,MENA_Order!$C:$C,MENA_Order!AO:AO),0)+IFERROR(_xlfn.XLOOKUP($D32,Amazon_USA_Sea!$C:$C,Amazon_USA_Sea!AH:AH),0)</f>
        <v>0</v>
      </c>
      <c r="AK32" s="94">
        <f>IFERROR(_xlfn.XLOOKUP($D32,Domestic!$C:$C,Domestic!AS:AS),0)+IFERROR(_xlfn.XLOOKUP($D32,ROW_Manjari!$C:$C,ROW_Manjari!AS:AS),0)+IFERROR(_xlfn.XLOOKUP($D32,USA_Sea!$C:$C,USA_Sea!AS:AS),0)+IFERROR(_xlfn.XLOOKUP($D32,USA_Air!$C:$C,USA_Air!AS:AS),0)+IFERROR(_xlfn.XLOOKUP($D32,USA_Amazon_Air!$C:$C,USA_Amazon_Air!AS:AS),0)+IFERROR(_xlfn.XLOOKUP($D32,UK_Order!$C:$C,UK_Order!AS:AS),0)+IFERROR(_xlfn.XLOOKUP($D32,MENA_Order!$C:$C,MENA_Order!AS:AS),0)+IFERROR(_xlfn.XLOOKUP($D32,Amazon_USA_Sea!$C:$C,Amazon_USA_Sea!AL:AL),0)</f>
        <v>0</v>
      </c>
      <c r="AL32" s="94">
        <f>IFERROR(_xlfn.XLOOKUP($D32,Domestic!$C:$C,Domestic!AT:AT),0)+IFERROR(_xlfn.XLOOKUP($D32,ROW_Manjari!$C:$C,ROW_Manjari!AT:AT),0)+IFERROR(_xlfn.XLOOKUP($D32,USA_Sea!$C:$C,USA_Sea!AT:AT),0)+IFERROR(_xlfn.XLOOKUP($D32,USA_Air!$C:$C,USA_Air!AT:AT),0)+IFERROR(_xlfn.XLOOKUP($D32,USA_Amazon_Air!$C:$C,USA_Amazon_Air!AT:AT),0)+IFERROR(_xlfn.XLOOKUP($D32,UK_Order!$C:$C,UK_Order!AT:AT),0)+IFERROR(_xlfn.XLOOKUP($D32,MENA_Order!$C:$C,MENA_Order!AT:AT),0)+IFERROR(_xlfn.XLOOKUP($D32,Amazon_USA_Sea!$C:$C,Amazon_USA_Sea!AM:AM),0)</f>
        <v>0</v>
      </c>
      <c r="AM32" s="94">
        <f>IFERROR(_xlfn.XLOOKUP($D32,Domestic!$C:$C,Domestic!AU:AU),0)+IFERROR(_xlfn.XLOOKUP($D32,ROW_Manjari!$C:$C,ROW_Manjari!AU:AU),0)+IFERROR(_xlfn.XLOOKUP($D32,USA_Sea!$C:$C,USA_Sea!AU:AU),0)+IFERROR(_xlfn.XLOOKUP($D32,USA_Air!$C:$C,USA_Air!AU:AU),0)+IFERROR(_xlfn.XLOOKUP($D32,USA_Amazon_Air!$C:$C,USA_Amazon_Air!AU:AU),0)+IFERROR(_xlfn.XLOOKUP($D32,UK_Order!$C:$C,UK_Order!AU:AU),0)+IFERROR(_xlfn.XLOOKUP($D32,MENA_Order!$C:$C,MENA_Order!AU:AU),0)+IFERROR(_xlfn.XLOOKUP($D32,Amazon_USA_Sea!$C:$C,Amazon_USA_Sea!AN:AN),0)</f>
        <v>0</v>
      </c>
      <c r="AN32" s="94">
        <f>IFERROR(_xlfn.XLOOKUP($D32,Domestic!$C:$C,Domestic!AV:AV),0)+IFERROR(_xlfn.XLOOKUP($D32,ROW_Manjari!$C:$C,ROW_Manjari!AV:AV),0)+IFERROR(_xlfn.XLOOKUP($D32,USA_Sea!$C:$C,USA_Sea!AV:AV),0)+IFERROR(_xlfn.XLOOKUP($D32,USA_Air!$C:$C,USA_Air!AV:AV),0)+IFERROR(_xlfn.XLOOKUP($D32,USA_Amazon_Air!$C:$C,USA_Amazon_Air!AV:AV),0)+IFERROR(_xlfn.XLOOKUP($D32,UK_Order!$C:$C,UK_Order!AV:AV),0)+IFERROR(_xlfn.XLOOKUP($D32,MENA_Order!$C:$C,MENA_Order!AV:AV),0)+IFERROR(_xlfn.XLOOKUP($D32,Amazon_USA_Sea!$C:$C,Amazon_USA_Sea!AO:AO),0)</f>
        <v>0</v>
      </c>
      <c r="AO32" s="94">
        <f>IFERROR(_xlfn.XLOOKUP($D32,Domestic!$C:$C,Domestic!AW:AW),0)+IFERROR(_xlfn.XLOOKUP($D32,ROW_Manjari!$C:$C,ROW_Manjari!AW:AW),0)+IFERROR(_xlfn.XLOOKUP($D32,USA_Sea!$C:$C,USA_Sea!AW:AW),0)+IFERROR(_xlfn.XLOOKUP($D32,USA_Air!$C:$C,USA_Air!AW:AW),0)+IFERROR(_xlfn.XLOOKUP($D32,USA_Amazon_Air!$C:$C,USA_Amazon_Air!AW:AW),0)+IFERROR(_xlfn.XLOOKUP($D32,UK_Order!$C:$C,UK_Order!AW:AW),0)+IFERROR(_xlfn.XLOOKUP($D32,MENA_Order!$C:$C,MENA_Order!AW:AW),0)+IFERROR(_xlfn.XLOOKUP($D32,Amazon_USA_Sea!$C:$C,Amazon_USA_Sea!AP:AP),0)</f>
        <v>0</v>
      </c>
      <c r="AP32" s="94">
        <f>IFERROR(_xlfn.XLOOKUP($D32,Domestic!$C:$C,Domestic!AX:AX),0)+IFERROR(_xlfn.XLOOKUP($D32,ROW_Manjari!$C:$C,ROW_Manjari!AX:AX),0)+IFERROR(_xlfn.XLOOKUP($D32,USA_Sea!$C:$C,USA_Sea!AX:AX),0)+IFERROR(_xlfn.XLOOKUP($D32,USA_Air!$C:$C,USA_Air!AX:AX),0)+IFERROR(_xlfn.XLOOKUP($D32,USA_Amazon_Air!$C:$C,USA_Amazon_Air!AX:AX),0)+IFERROR(_xlfn.XLOOKUP($D32,UK_Order!$C:$C,UK_Order!AX:AX),0)+IFERROR(_xlfn.XLOOKUP($D32,MENA_Order!$C:$C,MENA_Order!AX:AX),0)+IFERROR(_xlfn.XLOOKUP($D32,Amazon_USA_Sea!$C:$C,Amazon_USA_Sea!AQ:AQ),0)</f>
        <v>0</v>
      </c>
      <c r="AQ32" s="94">
        <f>IFERROR(_xlfn.XLOOKUP($D32,Domestic!$C:$C,Domestic!AY:AY),0)+IFERROR(_xlfn.XLOOKUP($D32,ROW_Manjari!$C:$C,ROW_Manjari!AY:AY),0)+IFERROR(_xlfn.XLOOKUP($D32,USA_Sea!$C:$C,USA_Sea!AY:AY),0)+IFERROR(_xlfn.XLOOKUP($D32,USA_Air!$C:$C,USA_Air!AY:AY),0)+IFERROR(_xlfn.XLOOKUP($D32,USA_Amazon_Air!$C:$C,USA_Amazon_Air!AY:AY),0)+IFERROR(_xlfn.XLOOKUP($D32,UK_Order!$C:$C,UK_Order!AY:AY),0)+IFERROR(_xlfn.XLOOKUP($D32,MENA_Order!$C:$C,MENA_Order!AY:AY),0)+IFERROR(_xlfn.XLOOKUP($D32,Amazon_USA_Sea!$C:$C,Amazon_USA_Sea!AR:AR),0)</f>
        <v>384</v>
      </c>
      <c r="AR32" s="94">
        <f>IFERROR(_xlfn.XLOOKUP($D32,Domestic!$C:$C,Domestic!AZ:AZ),0)+IFERROR(_xlfn.XLOOKUP($D32,ROW_Manjari!$C:$C,ROW_Manjari!AZ:AZ),0)+IFERROR(_xlfn.XLOOKUP($D32,USA_Sea!$C:$C,USA_Sea!AZ:AZ),0)+IFERROR(_xlfn.XLOOKUP($D32,USA_Air!$C:$C,USA_Air!AZ:AZ),0)+IFERROR(_xlfn.XLOOKUP($D32,USA_Amazon_Air!$C:$C,USA_Amazon_Air!AZ:AZ),0)+IFERROR(_xlfn.XLOOKUP($D32,UK_Order!$C:$C,UK_Order!AZ:AZ),0)+IFERROR(_xlfn.XLOOKUP($D32,MENA_Order!$C:$C,MENA_Order!AZ:AZ),0)+IFERROR(_xlfn.XLOOKUP($D32,Amazon_USA_Sea!$C:$C,Amazon_USA_Sea!AS:AS),0)</f>
        <v>0</v>
      </c>
      <c r="AS32" s="95">
        <v>0</v>
      </c>
      <c r="AT32" s="96">
        <f t="shared" si="8"/>
        <v>1464</v>
      </c>
      <c r="AU32" s="97">
        <f t="shared" si="1"/>
        <v>2928</v>
      </c>
      <c r="AV32" s="98">
        <f t="shared" si="2"/>
        <v>-221</v>
      </c>
      <c r="AW32" s="99">
        <f t="shared" si="3"/>
        <v>-442</v>
      </c>
      <c r="AX32" s="100">
        <f t="shared" si="4"/>
        <v>0.86884272997032641</v>
      </c>
      <c r="AY32" s="114" t="s">
        <v>96</v>
      </c>
      <c r="AZ32">
        <f>_xlfn.XLOOKUP(D32,Raw_Data!A:A,Raw_Data!B:B)</f>
        <v>107</v>
      </c>
      <c r="BA32" s="102">
        <f t="shared" si="5"/>
        <v>1.9050445103857567</v>
      </c>
      <c r="BB32" s="103">
        <f t="shared" si="9"/>
        <v>10</v>
      </c>
      <c r="BC32" s="104" t="str">
        <f t="shared" si="10"/>
        <v>P1 – Critical</v>
      </c>
      <c r="BD32"/>
    </row>
    <row r="33" spans="1:55" customFormat="1" ht="13">
      <c r="A33" s="105">
        <v>31</v>
      </c>
      <c r="B33" s="125" t="s">
        <v>105</v>
      </c>
      <c r="C33" s="125" t="s">
        <v>37</v>
      </c>
      <c r="D33" s="107" t="s">
        <v>110</v>
      </c>
      <c r="E33" s="108" t="s">
        <v>111</v>
      </c>
      <c r="F33" s="109">
        <v>0.5</v>
      </c>
      <c r="G33" s="110">
        <f>IFERROR(_xlfn.XLOOKUP(D33,Projection_!A:A,Projection_!K:K),"")</f>
        <v>13000</v>
      </c>
      <c r="H33" s="111">
        <f>IFERROR(_xlfn.XLOOKUP(D33,Projection_!A:A,Projection_!L:L),"")</f>
        <v>0</v>
      </c>
      <c r="I33" s="111">
        <f>IFERROR(_xlfn.XLOOKUP(D33,Projection_!A:A,Projection_!M:M),"")</f>
        <v>0</v>
      </c>
      <c r="J33" s="111">
        <f>IFERROR(_xlfn.XLOOKUP(D33,Projection_!A:A,Projection_!N:N),"")</f>
        <v>0</v>
      </c>
      <c r="K33" s="111">
        <f>IFERROR(_xlfn.XLOOKUP(D33,Projection_!A:A,Projection_!O:O),"")</f>
        <v>0</v>
      </c>
      <c r="L33" s="111">
        <f>IFERROR(_xlfn.XLOOKUP(D33,Projection_!A:A,Projection_!P:P),"")</f>
        <v>0</v>
      </c>
      <c r="M33" s="111">
        <f>IFERROR(_xlfn.XLOOKUP(D33,Projection_!A:A,Projection_!Q:Q),"")</f>
        <v>1291</v>
      </c>
      <c r="N33" s="112">
        <f>IFERROR(_xlfn.XLOOKUP(D33,Projection_!A:A,Projection_!R:R),"")</f>
        <v>0</v>
      </c>
      <c r="O33" s="113">
        <f>IFERROR(_xlfn.XLOOKUP(D33,Projection_!A:A,Projection_!T:T),"")</f>
        <v>14291</v>
      </c>
      <c r="P33" s="91">
        <f>IFERROR(_xlfn.XLOOKUP($D33,Domestic!$C:$C,Domestic!O:O),0)+IFERROR(_xlfn.XLOOKUP($D33,ROW_Manjari!$C:$C,ROW_Manjari!O:O),0)+IFERROR(_xlfn.XLOOKUP($D33,USA_Sea!$C:$C,USA_Sea!O:O),0)+IFERROR(_xlfn.XLOOKUP($D33,USA_Air!$C:$C,USA_Air!O:O),0)+IFERROR(_xlfn.XLOOKUP($D33,USA_Amazon_Air!$C:$C,USA_Amazon_Air!O:O),0)+IFERROR(_xlfn.XLOOKUP($D33,UK_Order!$C:$C,UK_Order!O:O),0)+IFERROR(_xlfn.XLOOKUP($D33,MENA_Order!$C:$C,MENA_Order!O:O),0)+IFERROR(_xlfn.XLOOKUP($D33,Amazon_USA_Sea!$C:$C,Amazon_USA_Sea!H:H),0)</f>
        <v>0</v>
      </c>
      <c r="Q33" s="91">
        <f>IFERROR(_xlfn.XLOOKUP($D33,Domestic!$C:$C,Domestic!P:P),0)+IFERROR(_xlfn.XLOOKUP($D33,ROW_Manjari!$C:$C,ROW_Manjari!P:P),0)+IFERROR(_xlfn.XLOOKUP($D33,USA_Sea!$C:$C,USA_Sea!P:P),0)+IFERROR(_xlfn.XLOOKUP($D33,USA_Air!$C:$C,USA_Air!P:P),0)+IFERROR(_xlfn.XLOOKUP($D33,USA_Amazon_Air!$C:$C,USA_Amazon_Air!P:P),0)+IFERROR(_xlfn.XLOOKUP($D33,UK_Order!$C:$C,UK_Order!P:P),0)+IFERROR(_xlfn.XLOOKUP($D33,MENA_Order!$C:$C,MENA_Order!P:P),0)+IFERROR(_xlfn.XLOOKUP($D33,Amazon_USA_Sea!$C:$C,Amazon_USA_Sea!I:I),0)</f>
        <v>1546</v>
      </c>
      <c r="R33" s="91">
        <f>IFERROR(_xlfn.XLOOKUP($D33,Domestic!$C:$C,Domestic!Q:Q),0)+IFERROR(_xlfn.XLOOKUP($D33,ROW_Manjari!$C:$C,ROW_Manjari!Q:Q),0)+IFERROR(_xlfn.XLOOKUP($D33,USA_Sea!$C:$C,USA_Sea!Q:Q),0)+IFERROR(_xlfn.XLOOKUP($D33,USA_Air!$C:$C,USA_Air!Q:Q),0)+IFERROR(_xlfn.XLOOKUP($D33,USA_Amazon_Air!$C:$C,USA_Amazon_Air!Q:Q),0)+IFERROR(_xlfn.XLOOKUP($D33,UK_Order!$C:$C,UK_Order!Q:Q),0)+IFERROR(_xlfn.XLOOKUP($D33,MENA_Order!$C:$C,MENA_Order!Q:Q),0)+IFERROR(_xlfn.XLOOKUP($D33,Amazon_USA_Sea!$C:$C,Amazon_USA_Sea!J:J),0)</f>
        <v>0</v>
      </c>
      <c r="S33" s="91">
        <f>IFERROR(_xlfn.XLOOKUP($D33,Domestic!$C:$C,Domestic!R:R),0)+IFERROR(_xlfn.XLOOKUP($D33,ROW_Manjari!$C:$C,ROW_Manjari!R:R),0)+IFERROR(_xlfn.XLOOKUP($D33,USA_Sea!$C:$C,USA_Sea!R:R),0)+IFERROR(_xlfn.XLOOKUP($D33,USA_Air!$C:$C,USA_Air!R:R),0)+IFERROR(_xlfn.XLOOKUP($D33,USA_Amazon_Air!$C:$C,USA_Amazon_Air!R:R),0)+IFERROR(_xlfn.XLOOKUP($D33,UK_Order!$C:$C,UK_Order!R:R),0)+IFERROR(_xlfn.XLOOKUP($D33,MENA_Order!$C:$C,MENA_Order!R:R),0)+IFERROR(_xlfn.XLOOKUP($D33,Amazon_USA_Sea!$C:$C,Amazon_USA_Sea!K:K),0)</f>
        <v>1435</v>
      </c>
      <c r="T33" s="91">
        <f>IFERROR(_xlfn.XLOOKUP($D33,Domestic!$C:$C,Domestic!S:S),0)+IFERROR(_xlfn.XLOOKUP($D33,ROW_Manjari!$C:$C,ROW_Manjari!S:S),0)+IFERROR(_xlfn.XLOOKUP($D33,USA_Sea!$C:$C,USA_Sea!S:S),0)+IFERROR(_xlfn.XLOOKUP($D33,USA_Air!$C:$C,USA_Air!S:S),0)+IFERROR(_xlfn.XLOOKUP($D33,USA_Amazon_Air!$C:$C,USA_Amazon_Air!S:S),0)+IFERROR(_xlfn.XLOOKUP($D33,UK_Order!$C:$C,UK_Order!S:S),0)+IFERROR(_xlfn.XLOOKUP($D33,MENA_Order!$C:$C,MENA_Order!S:S),0)+IFERROR(_xlfn.XLOOKUP($D33,Amazon_USA_Sea!$C:$C,Amazon_USA_Sea!L:L),0)</f>
        <v>6020</v>
      </c>
      <c r="U33" s="91">
        <f>IFERROR(_xlfn.XLOOKUP($D33,Domestic!$C:$C,Domestic!T:T),0)+IFERROR(_xlfn.XLOOKUP($D33,ROW_Manjari!$C:$C,ROW_Manjari!T:T),0)+IFERROR(_xlfn.XLOOKUP($D33,USA_Sea!$C:$C,USA_Sea!T:T),0)+IFERROR(_xlfn.XLOOKUP($D33,USA_Air!$C:$C,USA_Air!T:T),0)+IFERROR(_xlfn.XLOOKUP($D33,USA_Amazon_Air!$C:$C,USA_Amazon_Air!T:T),0)+IFERROR(_xlfn.XLOOKUP($D33,UK_Order!$C:$C,UK_Order!T:T),0)+IFERROR(_xlfn.XLOOKUP($D33,MENA_Order!$C:$C,MENA_Order!T:T),0)+IFERROR(_xlfn.XLOOKUP($D33,Amazon_USA_Sea!$C:$C,Amazon_USA_Sea!M:M),0)</f>
        <v>1581</v>
      </c>
      <c r="V33" s="91">
        <f>IFERROR(_xlfn.XLOOKUP($D33,Domestic!$C:$C,Domestic!U:U),0)+IFERROR(_xlfn.XLOOKUP($D33,ROW_Manjari!$C:$C,ROW_Manjari!U:U),0)+IFERROR(_xlfn.XLOOKUP($D33,USA_Sea!$C:$C,USA_Sea!U:U),0)+IFERROR(_xlfn.XLOOKUP($D33,USA_Air!$C:$C,USA_Air!U:U),0)+IFERROR(_xlfn.XLOOKUP($D33,USA_Amazon_Air!$C:$C,USA_Amazon_Air!U:U),0)+IFERROR(_xlfn.XLOOKUP($D33,UK_Order!$C:$C,UK_Order!U:U),0)+IFERROR(_xlfn.XLOOKUP($D33,MENA_Order!$C:$C,MENA_Order!U:U),0)+IFERROR(_xlfn.XLOOKUP($D33,Amazon_USA_Sea!$C:$C,Amazon_USA_Sea!N:N),0)</f>
        <v>0</v>
      </c>
      <c r="W33" s="92">
        <f>IFERROR(_xlfn.XLOOKUP($D33,Domestic!$C:$C,Domestic!Y:Y),0)+IFERROR(_xlfn.XLOOKUP($D33,ROW_Manjari!$C:$C,ROW_Manjari!Y:Y),0)+IFERROR(_xlfn.XLOOKUP($D33,USA_Sea!$C:$C,USA_Sea!Y:Y),0)+IFERROR(_xlfn.XLOOKUP($D33,USA_Air!$C:$C,USA_Air!Y:Y),0)+IFERROR(_xlfn.XLOOKUP($D33,USA_Amazon_Air!$C:$C,USA_Amazon_Air!Y:Y),0)+IFERROR(_xlfn.XLOOKUP($D33,UK_Order!$C:$C,UK_Order!Y:Y),0)+IFERROR(_xlfn.XLOOKUP($D33,MENA_Order!$C:$C,MENA_Order!Y:Y),0)+IFERROR(_xlfn.XLOOKUP($D33,Amazon_USA_Sea!$C:$C,Amazon_USA_Sea!R:R),0)</f>
        <v>0</v>
      </c>
      <c r="X33" s="92">
        <f>IFERROR(_xlfn.XLOOKUP($D33,Domestic!$C:$C,Domestic!Z:Z),0)+IFERROR(_xlfn.XLOOKUP($D33,ROW_Manjari!$C:$C,ROW_Manjari!Z:Z),0)+IFERROR(_xlfn.XLOOKUP($D33,USA_Sea!$C:$C,USA_Sea!Z:Z),0)+IFERROR(_xlfn.XLOOKUP($D33,USA_Air!$C:$C,USA_Air!Z:Z),0)+IFERROR(_xlfn.XLOOKUP($D33,USA_Amazon_Air!$C:$C,USA_Amazon_Air!Z:Z),0)+IFERROR(_xlfn.XLOOKUP($D33,UK_Order!$C:$C,UK_Order!Z:Z),0)+IFERROR(_xlfn.XLOOKUP($D33,MENA_Order!$C:$C,MENA_Order!Z:Z),0)+IFERROR(_xlfn.XLOOKUP($D33,Amazon_USA_Sea!$C:$C,Amazon_USA_Sea!S:S),0)</f>
        <v>0</v>
      </c>
      <c r="Y33" s="92">
        <f>IFERROR(_xlfn.XLOOKUP($D33,Domestic!$C:$C,Domestic!AA:AA),0)+IFERROR(_xlfn.XLOOKUP($D33,ROW_Manjari!$C:$C,ROW_Manjari!AA:AA),0)+IFERROR(_xlfn.XLOOKUP($D33,USA_Sea!$C:$C,USA_Sea!AA:AA),0)+IFERROR(_xlfn.XLOOKUP($D33,USA_Air!$C:$C,USA_Air!AA:AA),0)+IFERROR(_xlfn.XLOOKUP($D33,USA_Amazon_Air!$C:$C,USA_Amazon_Air!AA:AA),0)+IFERROR(_xlfn.XLOOKUP($D33,UK_Order!$C:$C,UK_Order!AA:AA),0)+IFERROR(_xlfn.XLOOKUP($D33,MENA_Order!$C:$C,MENA_Order!AA:AA),0)+IFERROR(_xlfn.XLOOKUP($D33,Amazon_USA_Sea!$C:$C,Amazon_USA_Sea!T:T),0)</f>
        <v>0</v>
      </c>
      <c r="Z33" s="92">
        <f>IFERROR(_xlfn.XLOOKUP($D33,Domestic!$C:$C,Domestic!AB:AB),0)+IFERROR(_xlfn.XLOOKUP($D33,ROW_Manjari!$C:$C,ROW_Manjari!AB:AB),0)+IFERROR(_xlfn.XLOOKUP($D33,USA_Sea!$C:$C,USA_Sea!AB:AB),0)+IFERROR(_xlfn.XLOOKUP($D33,USA_Air!$C:$C,USA_Air!AB:AB),0)+IFERROR(_xlfn.XLOOKUP($D33,USA_Amazon_Air!$C:$C,USA_Amazon_Air!AB:AB),0)+IFERROR(_xlfn.XLOOKUP($D33,UK_Order!$C:$C,UK_Order!AB:AB),0)+IFERROR(_xlfn.XLOOKUP($D33,MENA_Order!$C:$C,MENA_Order!AB:AB),0)+IFERROR(_xlfn.XLOOKUP($D33,Amazon_USA_Sea!$C:$C,Amazon_USA_Sea!U:U),0)</f>
        <v>0</v>
      </c>
      <c r="AA33" s="92">
        <f>IFERROR(_xlfn.XLOOKUP($D33,Domestic!$C:$C,Domestic!AC:AC),0)+IFERROR(_xlfn.XLOOKUP($D33,ROW_Manjari!$C:$C,ROW_Manjari!AC:AC),0)+IFERROR(_xlfn.XLOOKUP($D33,USA_Sea!$C:$C,USA_Sea!AC:AC),0)+IFERROR(_xlfn.XLOOKUP($D33,USA_Air!$C:$C,USA_Air!AC:AC),0)+IFERROR(_xlfn.XLOOKUP($D33,USA_Amazon_Air!$C:$C,USA_Amazon_Air!AC:AC),0)+IFERROR(_xlfn.XLOOKUP($D33,UK_Order!$C:$C,UK_Order!AC:AC),0)+IFERROR(_xlfn.XLOOKUP($D33,MENA_Order!$C:$C,MENA_Order!AC:AC),0)+IFERROR(_xlfn.XLOOKUP($D33,Amazon_USA_Sea!$C:$C,Amazon_USA_Sea!V:V),0)</f>
        <v>0</v>
      </c>
      <c r="AB33" s="92">
        <f>IFERROR(_xlfn.XLOOKUP($D33,Domestic!$C:$C,Domestic!AD:AD),0)+IFERROR(_xlfn.XLOOKUP($D33,ROW_Manjari!$C:$C,ROW_Manjari!AD:AD),0)+IFERROR(_xlfn.XLOOKUP($D33,USA_Sea!$C:$C,USA_Sea!AD:AD),0)+IFERROR(_xlfn.XLOOKUP($D33,USA_Air!$C:$C,USA_Air!AD:AD),0)+IFERROR(_xlfn.XLOOKUP($D33,USA_Amazon_Air!$C:$C,USA_Amazon_Air!AD:AD),0)+IFERROR(_xlfn.XLOOKUP($D33,UK_Order!$C:$C,UK_Order!AD:AD),0)+IFERROR(_xlfn.XLOOKUP($D33,MENA_Order!$C:$C,MENA_Order!AD:AD),0)+IFERROR(_xlfn.XLOOKUP($D33,Amazon_USA_Sea!$C:$C,Amazon_USA_Sea!W:W),0)</f>
        <v>0</v>
      </c>
      <c r="AC33" s="92">
        <f>IFERROR(_xlfn.XLOOKUP($D33,Domestic!$C:$C,Domestic!AE:AE),0)+IFERROR(_xlfn.XLOOKUP($D33,ROW_Manjari!$C:$C,ROW_Manjari!AE:AE),0)+IFERROR(_xlfn.XLOOKUP($D33,USA_Sea!$C:$C,USA_Sea!AE:AE),0)+IFERROR(_xlfn.XLOOKUP($D33,USA_Air!$C:$C,USA_Air!AE:AE),0)+IFERROR(_xlfn.XLOOKUP($D33,USA_Amazon_Air!$C:$C,USA_Amazon_Air!AE:AE),0)+IFERROR(_xlfn.XLOOKUP($D33,UK_Order!$C:$C,UK_Order!AE:AE),0)+IFERROR(_xlfn.XLOOKUP($D33,MENA_Order!$C:$C,MENA_Order!AE:AE),0)+IFERROR(_xlfn.XLOOKUP($D33,Amazon_USA_Sea!$C:$C,Amazon_USA_Sea!X:X),0)</f>
        <v>0</v>
      </c>
      <c r="AD33" s="93">
        <f>IFERROR(_xlfn.XLOOKUP($D33,Domestic!$C:$C,Domestic!AI:AI),0)+IFERROR(_xlfn.XLOOKUP($D33,ROW_Manjari!$C:$C,ROW_Manjari!AI:AI),0)+IFERROR(_xlfn.XLOOKUP($D33,USA_Sea!$C:$C,USA_Sea!AI:AI),0)+IFERROR(_xlfn.XLOOKUP($D33,USA_Air!$C:$C,USA_Air!AI:AI),0)+IFERROR(_xlfn.XLOOKUP($D33,USA_Amazon_Air!$C:$C,USA_Amazon_Air!AI:AI),0)+IFERROR(_xlfn.XLOOKUP($D33,UK_Order!$C:$C,UK_Order!AI:AI),0)+IFERROR(_xlfn.XLOOKUP($D33,MENA_Order!$C:$C,MENA_Order!AI:AI),0)+IFERROR(_xlfn.XLOOKUP($D33,Amazon_USA_Sea!$C:$C,Amazon_USA_Sea!AB:AB),0)</f>
        <v>0</v>
      </c>
      <c r="AE33" s="93">
        <f>IFERROR(_xlfn.XLOOKUP($D33,Domestic!$C:$C,Domestic!AJ:AJ),0)+IFERROR(_xlfn.XLOOKUP($D33,ROW_Manjari!$C:$C,ROW_Manjari!AJ:AJ),0)+IFERROR(_xlfn.XLOOKUP($D33,USA_Sea!$C:$C,USA_Sea!AJ:AJ),0)+IFERROR(_xlfn.XLOOKUP($D33,USA_Air!$C:$C,USA_Air!AJ:AJ),0)+IFERROR(_xlfn.XLOOKUP($D33,USA_Amazon_Air!$C:$C,USA_Amazon_Air!AJ:AJ),0)+IFERROR(_xlfn.XLOOKUP($D33,UK_Order!$C:$C,UK_Order!AJ:AJ),0)+IFERROR(_xlfn.XLOOKUP($D33,MENA_Order!$C:$C,MENA_Order!AJ:AJ),0)+IFERROR(_xlfn.XLOOKUP($D33,Amazon_USA_Sea!$C:$C,Amazon_USA_Sea!AC:AC),0)</f>
        <v>0</v>
      </c>
      <c r="AF33" s="93">
        <f>IFERROR(_xlfn.XLOOKUP($D33,Domestic!$C:$C,Domestic!AK:AK),0)+IFERROR(_xlfn.XLOOKUP($D33,ROW_Manjari!$C:$C,ROW_Manjari!AK:AK),0)+IFERROR(_xlfn.XLOOKUP($D33,USA_Sea!$C:$C,USA_Sea!AK:AK),0)+IFERROR(_xlfn.XLOOKUP($D33,USA_Air!$C:$C,USA_Air!AK:AK),0)+IFERROR(_xlfn.XLOOKUP($D33,USA_Amazon_Air!$C:$C,USA_Amazon_Air!AK:AK),0)+IFERROR(_xlfn.XLOOKUP($D33,UK_Order!$C:$C,UK_Order!AK:AK),0)+IFERROR(_xlfn.XLOOKUP($D33,MENA_Order!$C:$C,MENA_Order!AK:AK),0)+IFERROR(_xlfn.XLOOKUP($D33,Amazon_USA_Sea!$C:$C,Amazon_USA_Sea!AD:AD),0)</f>
        <v>0</v>
      </c>
      <c r="AG33" s="93">
        <f>IFERROR(_xlfn.XLOOKUP($D33,Domestic!$C:$C,Domestic!AL:AL),0)+IFERROR(_xlfn.XLOOKUP($D33,ROW_Manjari!$C:$C,ROW_Manjari!AL:AL),0)+IFERROR(_xlfn.XLOOKUP($D33,USA_Sea!$C:$C,USA_Sea!AL:AL),0)+IFERROR(_xlfn.XLOOKUP($D33,USA_Air!$C:$C,USA_Air!AL:AL),0)+IFERROR(_xlfn.XLOOKUP($D33,USA_Amazon_Air!$C:$C,USA_Amazon_Air!AL:AL),0)+IFERROR(_xlfn.XLOOKUP($D33,UK_Order!$C:$C,UK_Order!AL:AL),0)+IFERROR(_xlfn.XLOOKUP($D33,MENA_Order!$C:$C,MENA_Order!AL:AL),0)+IFERROR(_xlfn.XLOOKUP($D33,Amazon_USA_Sea!$C:$C,Amazon_USA_Sea!AE:AE),0)</f>
        <v>0</v>
      </c>
      <c r="AH33" s="93">
        <f>IFERROR(_xlfn.XLOOKUP($D33,Domestic!$C:$C,Domestic!AM:AM),0)+IFERROR(_xlfn.XLOOKUP($D33,ROW_Manjari!$C:$C,ROW_Manjari!AM:AM),0)+IFERROR(_xlfn.XLOOKUP($D33,USA_Sea!$C:$C,USA_Sea!AM:AM),0)+IFERROR(_xlfn.XLOOKUP($D33,USA_Air!$C:$C,USA_Air!AM:AM),0)+IFERROR(_xlfn.XLOOKUP($D33,USA_Amazon_Air!$C:$C,USA_Amazon_Air!AM:AM),0)+IFERROR(_xlfn.XLOOKUP($D33,UK_Order!$C:$C,UK_Order!AM:AM),0)+IFERROR(_xlfn.XLOOKUP($D33,MENA_Order!$C:$C,MENA_Order!AM:AM),0)+IFERROR(_xlfn.XLOOKUP($D33,Amazon_USA_Sea!$C:$C,Amazon_USA_Sea!AF:AF),0)</f>
        <v>820</v>
      </c>
      <c r="AI33" s="93">
        <f>IFERROR(_xlfn.XLOOKUP($D33,Domestic!$C:$C,Domestic!AN:AN),0)+IFERROR(_xlfn.XLOOKUP($D33,ROW_Manjari!$C:$C,ROW_Manjari!AN:AN),0)+IFERROR(_xlfn.XLOOKUP($D33,USA_Sea!$C:$C,USA_Sea!AN:AN),0)+IFERROR(_xlfn.XLOOKUP($D33,USA_Air!$C:$C,USA_Air!AN:AN),0)+IFERROR(_xlfn.XLOOKUP($D33,USA_Amazon_Air!$C:$C,USA_Amazon_Air!AN:AN),0)+IFERROR(_xlfn.XLOOKUP($D33,UK_Order!$C:$C,UK_Order!AN:AN),0)+IFERROR(_xlfn.XLOOKUP($D33,MENA_Order!$C:$C,MENA_Order!AN:AN),0)+IFERROR(_xlfn.XLOOKUP($D33,Amazon_USA_Sea!$C:$C,Amazon_USA_Sea!AG:AG),0)</f>
        <v>410</v>
      </c>
      <c r="AJ33" s="93">
        <f>IFERROR(_xlfn.XLOOKUP($D33,Domestic!$C:$C,Domestic!AO:AO),0)+IFERROR(_xlfn.XLOOKUP($D33,ROW_Manjari!$C:$C,ROW_Manjari!AO:AO),0)+IFERROR(_xlfn.XLOOKUP($D33,USA_Sea!$C:$C,USA_Sea!AO:AO),0)+IFERROR(_xlfn.XLOOKUP($D33,USA_Air!$C:$C,USA_Air!AO:AO),0)+IFERROR(_xlfn.XLOOKUP($D33,USA_Amazon_Air!$C:$C,USA_Amazon_Air!AO:AO),0)+IFERROR(_xlfn.XLOOKUP($D33,UK_Order!$C:$C,UK_Order!AO:AO),0)+IFERROR(_xlfn.XLOOKUP($D33,MENA_Order!$C:$C,MENA_Order!AO:AO),0)+IFERROR(_xlfn.XLOOKUP($D33,Amazon_USA_Sea!$C:$C,Amazon_USA_Sea!AH:AH),0)</f>
        <v>6</v>
      </c>
      <c r="AK33" s="94">
        <f>IFERROR(_xlfn.XLOOKUP($D33,Domestic!$C:$C,Domestic!AS:AS),0)+IFERROR(_xlfn.XLOOKUP($D33,ROW_Manjari!$C:$C,ROW_Manjari!AS:AS),0)+IFERROR(_xlfn.XLOOKUP($D33,USA_Sea!$C:$C,USA_Sea!AS:AS),0)+IFERROR(_xlfn.XLOOKUP($D33,USA_Air!$C:$C,USA_Air!AS:AS),0)+IFERROR(_xlfn.XLOOKUP($D33,USA_Amazon_Air!$C:$C,USA_Amazon_Air!AS:AS),0)+IFERROR(_xlfn.XLOOKUP($D33,UK_Order!$C:$C,UK_Order!AS:AS),0)+IFERROR(_xlfn.XLOOKUP($D33,MENA_Order!$C:$C,MENA_Order!AS:AS),0)+IFERROR(_xlfn.XLOOKUP($D33,Amazon_USA_Sea!$C:$C,Amazon_USA_Sea!AL:AL),0)</f>
        <v>0</v>
      </c>
      <c r="AL33" s="94">
        <f>IFERROR(_xlfn.XLOOKUP($D33,Domestic!$C:$C,Domestic!AT:AT),0)+IFERROR(_xlfn.XLOOKUP($D33,ROW_Manjari!$C:$C,ROW_Manjari!AT:AT),0)+IFERROR(_xlfn.XLOOKUP($D33,USA_Sea!$C:$C,USA_Sea!AT:AT),0)+IFERROR(_xlfn.XLOOKUP($D33,USA_Air!$C:$C,USA_Air!AT:AT),0)+IFERROR(_xlfn.XLOOKUP($D33,USA_Amazon_Air!$C:$C,USA_Amazon_Air!AT:AT),0)+IFERROR(_xlfn.XLOOKUP($D33,UK_Order!$C:$C,UK_Order!AT:AT),0)+IFERROR(_xlfn.XLOOKUP($D33,MENA_Order!$C:$C,MENA_Order!AT:AT),0)+IFERROR(_xlfn.XLOOKUP($D33,Amazon_USA_Sea!$C:$C,Amazon_USA_Sea!AM:AM),0)</f>
        <v>0</v>
      </c>
      <c r="AM33" s="94">
        <f>IFERROR(_xlfn.XLOOKUP($D33,Domestic!$C:$C,Domestic!AU:AU),0)+IFERROR(_xlfn.XLOOKUP($D33,ROW_Manjari!$C:$C,ROW_Manjari!AU:AU),0)+IFERROR(_xlfn.XLOOKUP($D33,USA_Sea!$C:$C,USA_Sea!AU:AU),0)+IFERROR(_xlfn.XLOOKUP($D33,USA_Air!$C:$C,USA_Air!AU:AU),0)+IFERROR(_xlfn.XLOOKUP($D33,USA_Amazon_Air!$C:$C,USA_Amazon_Air!AU:AU),0)+IFERROR(_xlfn.XLOOKUP($D33,UK_Order!$C:$C,UK_Order!AU:AU),0)+IFERROR(_xlfn.XLOOKUP($D33,MENA_Order!$C:$C,MENA_Order!AU:AU),0)+IFERROR(_xlfn.XLOOKUP($D33,Amazon_USA_Sea!$C:$C,Amazon_USA_Sea!AN:AN),0)</f>
        <v>0</v>
      </c>
      <c r="AN33" s="94">
        <f>IFERROR(_xlfn.XLOOKUP($D33,Domestic!$C:$C,Domestic!AV:AV),0)+IFERROR(_xlfn.XLOOKUP($D33,ROW_Manjari!$C:$C,ROW_Manjari!AV:AV),0)+IFERROR(_xlfn.XLOOKUP($D33,USA_Sea!$C:$C,USA_Sea!AV:AV),0)+IFERROR(_xlfn.XLOOKUP($D33,USA_Air!$C:$C,USA_Air!AV:AV),0)+IFERROR(_xlfn.XLOOKUP($D33,USA_Amazon_Air!$C:$C,USA_Amazon_Air!AV:AV),0)+IFERROR(_xlfn.XLOOKUP($D33,UK_Order!$C:$C,UK_Order!AV:AV),0)+IFERROR(_xlfn.XLOOKUP($D33,MENA_Order!$C:$C,MENA_Order!AV:AV),0)+IFERROR(_xlfn.XLOOKUP($D33,Amazon_USA_Sea!$C:$C,Amazon_USA_Sea!AO:AO),0)</f>
        <v>638</v>
      </c>
      <c r="AO33" s="94">
        <f>IFERROR(_xlfn.XLOOKUP($D33,Domestic!$C:$C,Domestic!AW:AW),0)+IFERROR(_xlfn.XLOOKUP($D33,ROW_Manjari!$C:$C,ROW_Manjari!AW:AW),0)+IFERROR(_xlfn.XLOOKUP($D33,USA_Sea!$C:$C,USA_Sea!AW:AW),0)+IFERROR(_xlfn.XLOOKUP($D33,USA_Air!$C:$C,USA_Air!AW:AW),0)+IFERROR(_xlfn.XLOOKUP($D33,USA_Amazon_Air!$C:$C,USA_Amazon_Air!AW:AW),0)+IFERROR(_xlfn.XLOOKUP($D33,UK_Order!$C:$C,UK_Order!AW:AW),0)+IFERROR(_xlfn.XLOOKUP($D33,MENA_Order!$C:$C,MENA_Order!AW:AW),0)+IFERROR(_xlfn.XLOOKUP($D33,Amazon_USA_Sea!$C:$C,Amazon_USA_Sea!AP:AP),0)</f>
        <v>3010</v>
      </c>
      <c r="AP33" s="94">
        <f>IFERROR(_xlfn.XLOOKUP($D33,Domestic!$C:$C,Domestic!AX:AX),0)+IFERROR(_xlfn.XLOOKUP($D33,ROW_Manjari!$C:$C,ROW_Manjari!AX:AX),0)+IFERROR(_xlfn.XLOOKUP($D33,USA_Sea!$C:$C,USA_Sea!AX:AX),0)+IFERROR(_xlfn.XLOOKUP($D33,USA_Air!$C:$C,USA_Air!AX:AX),0)+IFERROR(_xlfn.XLOOKUP($D33,USA_Amazon_Air!$C:$C,USA_Amazon_Air!AX:AX),0)+IFERROR(_xlfn.XLOOKUP($D33,UK_Order!$C:$C,UK_Order!AX:AX),0)+IFERROR(_xlfn.XLOOKUP($D33,MENA_Order!$C:$C,MENA_Order!AX:AX),0)+IFERROR(_xlfn.XLOOKUP($D33,Amazon_USA_Sea!$C:$C,Amazon_USA_Sea!AQ:AQ),0)</f>
        <v>2745</v>
      </c>
      <c r="AQ33" s="94">
        <f>IFERROR(_xlfn.XLOOKUP($D33,Domestic!$C:$C,Domestic!AY:AY),0)+IFERROR(_xlfn.XLOOKUP($D33,ROW_Manjari!$C:$C,ROW_Manjari!AY:AY),0)+IFERROR(_xlfn.XLOOKUP($D33,USA_Sea!$C:$C,USA_Sea!AY:AY),0)+IFERROR(_xlfn.XLOOKUP($D33,USA_Air!$C:$C,USA_Air!AY:AY),0)+IFERROR(_xlfn.XLOOKUP($D33,USA_Amazon_Air!$C:$C,USA_Amazon_Air!AY:AY),0)+IFERROR(_xlfn.XLOOKUP($D33,UK_Order!$C:$C,UK_Order!AY:AY),0)+IFERROR(_xlfn.XLOOKUP($D33,MENA_Order!$C:$C,MENA_Order!AY:AY),0)+IFERROR(_xlfn.XLOOKUP($D33,Amazon_USA_Sea!$C:$C,Amazon_USA_Sea!AR:AR),0)</f>
        <v>1515</v>
      </c>
      <c r="AR33" s="94">
        <f>IFERROR(_xlfn.XLOOKUP($D33,Domestic!$C:$C,Domestic!AZ:AZ),0)+IFERROR(_xlfn.XLOOKUP($D33,ROW_Manjari!$C:$C,ROW_Manjari!AZ:AZ),0)+IFERROR(_xlfn.XLOOKUP($D33,USA_Sea!$C:$C,USA_Sea!AZ:AZ),0)+IFERROR(_xlfn.XLOOKUP($D33,USA_Air!$C:$C,USA_Air!AZ:AZ),0)+IFERROR(_xlfn.XLOOKUP($D33,USA_Amazon_Air!$C:$C,USA_Amazon_Air!AZ:AZ),0)+IFERROR(_xlfn.XLOOKUP($D33,UK_Order!$C:$C,UK_Order!AZ:AZ),0)+IFERROR(_xlfn.XLOOKUP($D33,MENA_Order!$C:$C,MENA_Order!AZ:AZ),0)+IFERROR(_xlfn.XLOOKUP($D33,Amazon_USA_Sea!$C:$C,Amazon_USA_Sea!AS:AS),0)</f>
        <v>0</v>
      </c>
      <c r="AS33" s="95">
        <v>0</v>
      </c>
      <c r="AT33" s="96">
        <f t="shared" si="8"/>
        <v>19726</v>
      </c>
      <c r="AU33" s="97">
        <f t="shared" si="1"/>
        <v>9863</v>
      </c>
      <c r="AV33" s="98">
        <f t="shared" si="2"/>
        <v>5435</v>
      </c>
      <c r="AW33" s="99">
        <f t="shared" si="3"/>
        <v>2717.5</v>
      </c>
      <c r="AX33" s="100">
        <f t="shared" si="4"/>
        <v>1.3803092855643413</v>
      </c>
      <c r="AY33" s="114" t="s">
        <v>96</v>
      </c>
      <c r="AZ33">
        <f>_xlfn.XLOOKUP(D33,Raw_Data!A:A,Raw_Data!B:B)</f>
        <v>4803</v>
      </c>
      <c r="BA33" s="102">
        <f t="shared" si="5"/>
        <v>10.082569449303758</v>
      </c>
      <c r="BB33" s="103">
        <f t="shared" si="9"/>
        <v>5</v>
      </c>
      <c r="BC33" s="104" t="str">
        <f t="shared" si="10"/>
        <v>P3 – Normal</v>
      </c>
    </row>
    <row r="34" spans="1:55" customFormat="1" ht="13">
      <c r="A34" s="105">
        <v>32</v>
      </c>
      <c r="B34" s="125" t="s">
        <v>105</v>
      </c>
      <c r="C34" s="125" t="s">
        <v>37</v>
      </c>
      <c r="D34" s="107" t="s">
        <v>112</v>
      </c>
      <c r="E34" s="108" t="s">
        <v>113</v>
      </c>
      <c r="F34" s="109">
        <v>0.1</v>
      </c>
      <c r="G34" s="110">
        <f>IFERROR(_xlfn.XLOOKUP(D34,Projection_!A:A,Projection_!K:K),"")</f>
        <v>8832</v>
      </c>
      <c r="H34" s="111">
        <f>IFERROR(_xlfn.XLOOKUP(D34,Projection_!A:A,Projection_!L:L),"")</f>
        <v>0</v>
      </c>
      <c r="I34" s="111">
        <f>IFERROR(_xlfn.XLOOKUP(D34,Projection_!A:A,Projection_!M:M),"")</f>
        <v>0</v>
      </c>
      <c r="J34" s="111">
        <f>IFERROR(_xlfn.XLOOKUP(D34,Projection_!A:A,Projection_!N:N),"")</f>
        <v>0</v>
      </c>
      <c r="K34" s="111">
        <f>IFERROR(_xlfn.XLOOKUP(D34,Projection_!A:A,Projection_!O:O),"")</f>
        <v>365</v>
      </c>
      <c r="L34" s="111">
        <f>IFERROR(_xlfn.XLOOKUP(D34,Projection_!A:A,Projection_!P:P),"")</f>
        <v>0</v>
      </c>
      <c r="M34" s="111">
        <f>IFERROR(_xlfn.XLOOKUP(D34,Projection_!A:A,Projection_!Q:Q),"")</f>
        <v>416</v>
      </c>
      <c r="N34" s="112">
        <f>IFERROR(_xlfn.XLOOKUP(D34,Projection_!A:A,Projection_!R:R),"")</f>
        <v>0</v>
      </c>
      <c r="O34" s="113">
        <f>IFERROR(_xlfn.XLOOKUP(D34,Projection_!A:A,Projection_!T:T),"")</f>
        <v>9613</v>
      </c>
      <c r="P34" s="91">
        <f>IFERROR(_xlfn.XLOOKUP($D34,Domestic!$C:$C,Domestic!O:O),0)+IFERROR(_xlfn.XLOOKUP($D34,ROW_Manjari!$C:$C,ROW_Manjari!O:O),0)+IFERROR(_xlfn.XLOOKUP($D34,USA_Sea!$C:$C,USA_Sea!O:O),0)+IFERROR(_xlfn.XLOOKUP($D34,USA_Air!$C:$C,USA_Air!O:O),0)+IFERROR(_xlfn.XLOOKUP($D34,USA_Amazon_Air!$C:$C,USA_Amazon_Air!O:O),0)+IFERROR(_xlfn.XLOOKUP($D34,UK_Order!$C:$C,UK_Order!O:O),0)+IFERROR(_xlfn.XLOOKUP($D34,MENA_Order!$C:$C,MENA_Order!O:O),0)+IFERROR(_xlfn.XLOOKUP($D34,Amazon_USA_Sea!$C:$C,Amazon_USA_Sea!H:H),0)</f>
        <v>0</v>
      </c>
      <c r="Q34" s="91">
        <f>IFERROR(_xlfn.XLOOKUP($D34,Domestic!$C:$C,Domestic!P:P),0)+IFERROR(_xlfn.XLOOKUP($D34,ROW_Manjari!$C:$C,ROW_Manjari!P:P),0)+IFERROR(_xlfn.XLOOKUP($D34,USA_Sea!$C:$C,USA_Sea!P:P),0)+IFERROR(_xlfn.XLOOKUP($D34,USA_Air!$C:$C,USA_Air!P:P),0)+IFERROR(_xlfn.XLOOKUP($D34,USA_Amazon_Air!$C:$C,USA_Amazon_Air!P:P),0)+IFERROR(_xlfn.XLOOKUP($D34,UK_Order!$C:$C,UK_Order!P:P),0)+IFERROR(_xlfn.XLOOKUP($D34,MENA_Order!$C:$C,MENA_Order!P:P),0)+IFERROR(_xlfn.XLOOKUP($D34,Amazon_USA_Sea!$C:$C,Amazon_USA_Sea!I:I),0)</f>
        <v>0</v>
      </c>
      <c r="R34" s="91">
        <f>IFERROR(_xlfn.XLOOKUP($D34,Domestic!$C:$C,Domestic!Q:Q),0)+IFERROR(_xlfn.XLOOKUP($D34,ROW_Manjari!$C:$C,ROW_Manjari!Q:Q),0)+IFERROR(_xlfn.XLOOKUP($D34,USA_Sea!$C:$C,USA_Sea!Q:Q),0)+IFERROR(_xlfn.XLOOKUP($D34,USA_Air!$C:$C,USA_Air!Q:Q),0)+IFERROR(_xlfn.XLOOKUP($D34,USA_Amazon_Air!$C:$C,USA_Amazon_Air!Q:Q),0)+IFERROR(_xlfn.XLOOKUP($D34,UK_Order!$C:$C,UK_Order!Q:Q),0)+IFERROR(_xlfn.XLOOKUP($D34,MENA_Order!$C:$C,MENA_Order!Q:Q),0)+IFERROR(_xlfn.XLOOKUP($D34,Amazon_USA_Sea!$C:$C,Amazon_USA_Sea!J:J),0)</f>
        <v>0</v>
      </c>
      <c r="S34" s="91">
        <f>IFERROR(_xlfn.XLOOKUP($D34,Domestic!$C:$C,Domestic!R:R),0)+IFERROR(_xlfn.XLOOKUP($D34,ROW_Manjari!$C:$C,ROW_Manjari!R:R),0)+IFERROR(_xlfn.XLOOKUP($D34,USA_Sea!$C:$C,USA_Sea!R:R),0)+IFERROR(_xlfn.XLOOKUP($D34,USA_Air!$C:$C,USA_Air!R:R),0)+IFERROR(_xlfn.XLOOKUP($D34,USA_Amazon_Air!$C:$C,USA_Amazon_Air!R:R),0)+IFERROR(_xlfn.XLOOKUP($D34,UK_Order!$C:$C,UK_Order!R:R),0)+IFERROR(_xlfn.XLOOKUP($D34,MENA_Order!$C:$C,MENA_Order!R:R),0)+IFERROR(_xlfn.XLOOKUP($D34,Amazon_USA_Sea!$C:$C,Amazon_USA_Sea!K:K),0)</f>
        <v>0</v>
      </c>
      <c r="T34" s="91">
        <f>IFERROR(_xlfn.XLOOKUP($D34,Domestic!$C:$C,Domestic!S:S),0)+IFERROR(_xlfn.XLOOKUP($D34,ROW_Manjari!$C:$C,ROW_Manjari!S:S),0)+IFERROR(_xlfn.XLOOKUP($D34,USA_Sea!$C:$C,USA_Sea!S:S),0)+IFERROR(_xlfn.XLOOKUP($D34,USA_Air!$C:$C,USA_Air!S:S),0)+IFERROR(_xlfn.XLOOKUP($D34,USA_Amazon_Air!$C:$C,USA_Amazon_Air!S:S),0)+IFERROR(_xlfn.XLOOKUP($D34,UK_Order!$C:$C,UK_Order!S:S),0)+IFERROR(_xlfn.XLOOKUP($D34,MENA_Order!$C:$C,MENA_Order!S:S),0)+IFERROR(_xlfn.XLOOKUP($D34,Amazon_USA_Sea!$C:$C,Amazon_USA_Sea!L:L),0)</f>
        <v>0</v>
      </c>
      <c r="U34" s="91">
        <f>IFERROR(_xlfn.XLOOKUP($D34,Domestic!$C:$C,Domestic!T:T),0)+IFERROR(_xlfn.XLOOKUP($D34,ROW_Manjari!$C:$C,ROW_Manjari!T:T),0)+IFERROR(_xlfn.XLOOKUP($D34,USA_Sea!$C:$C,USA_Sea!T:T),0)+IFERROR(_xlfn.XLOOKUP($D34,USA_Air!$C:$C,USA_Air!T:T),0)+IFERROR(_xlfn.XLOOKUP($D34,USA_Amazon_Air!$C:$C,USA_Amazon_Air!T:T),0)+IFERROR(_xlfn.XLOOKUP($D34,UK_Order!$C:$C,UK_Order!T:T),0)+IFERROR(_xlfn.XLOOKUP($D34,MENA_Order!$C:$C,MENA_Order!T:T),0)+IFERROR(_xlfn.XLOOKUP($D34,Amazon_USA_Sea!$C:$C,Amazon_USA_Sea!M:M),0)</f>
        <v>0</v>
      </c>
      <c r="V34" s="91">
        <f>IFERROR(_xlfn.XLOOKUP($D34,Domestic!$C:$C,Domestic!U:U),0)+IFERROR(_xlfn.XLOOKUP($D34,ROW_Manjari!$C:$C,ROW_Manjari!U:U),0)+IFERROR(_xlfn.XLOOKUP($D34,USA_Sea!$C:$C,USA_Sea!U:U),0)+IFERROR(_xlfn.XLOOKUP($D34,USA_Air!$C:$C,USA_Air!U:U),0)+IFERROR(_xlfn.XLOOKUP($D34,USA_Amazon_Air!$C:$C,USA_Amazon_Air!U:U),0)+IFERROR(_xlfn.XLOOKUP($D34,UK_Order!$C:$C,UK_Order!U:U),0)+IFERROR(_xlfn.XLOOKUP($D34,MENA_Order!$C:$C,MENA_Order!U:U),0)+IFERROR(_xlfn.XLOOKUP($D34,Amazon_USA_Sea!$C:$C,Amazon_USA_Sea!N:N),0)</f>
        <v>0</v>
      </c>
      <c r="W34" s="92">
        <f>IFERROR(_xlfn.XLOOKUP($D34,Domestic!$C:$C,Domestic!Y:Y),0)+IFERROR(_xlfn.XLOOKUP($D34,ROW_Manjari!$C:$C,ROW_Manjari!Y:Y),0)+IFERROR(_xlfn.XLOOKUP($D34,USA_Sea!$C:$C,USA_Sea!Y:Y),0)+IFERROR(_xlfn.XLOOKUP($D34,USA_Air!$C:$C,USA_Air!Y:Y),0)+IFERROR(_xlfn.XLOOKUP($D34,USA_Amazon_Air!$C:$C,USA_Amazon_Air!Y:Y),0)+IFERROR(_xlfn.XLOOKUP($D34,UK_Order!$C:$C,UK_Order!Y:Y),0)+IFERROR(_xlfn.XLOOKUP($D34,MENA_Order!$C:$C,MENA_Order!Y:Y),0)+IFERROR(_xlfn.XLOOKUP($D34,Amazon_USA_Sea!$C:$C,Amazon_USA_Sea!R:R),0)</f>
        <v>0</v>
      </c>
      <c r="X34" s="92">
        <f>IFERROR(_xlfn.XLOOKUP($D34,Domestic!$C:$C,Domestic!Z:Z),0)+IFERROR(_xlfn.XLOOKUP($D34,ROW_Manjari!$C:$C,ROW_Manjari!Z:Z),0)+IFERROR(_xlfn.XLOOKUP($D34,USA_Sea!$C:$C,USA_Sea!Z:Z),0)+IFERROR(_xlfn.XLOOKUP($D34,USA_Air!$C:$C,USA_Air!Z:Z),0)+IFERROR(_xlfn.XLOOKUP($D34,USA_Amazon_Air!$C:$C,USA_Amazon_Air!Z:Z),0)+IFERROR(_xlfn.XLOOKUP($D34,UK_Order!$C:$C,UK_Order!Z:Z),0)+IFERROR(_xlfn.XLOOKUP($D34,MENA_Order!$C:$C,MENA_Order!Z:Z),0)+IFERROR(_xlfn.XLOOKUP($D34,Amazon_USA_Sea!$C:$C,Amazon_USA_Sea!S:S),0)</f>
        <v>0</v>
      </c>
      <c r="Y34" s="92">
        <f>IFERROR(_xlfn.XLOOKUP($D34,Domestic!$C:$C,Domestic!AA:AA),0)+IFERROR(_xlfn.XLOOKUP($D34,ROW_Manjari!$C:$C,ROW_Manjari!AA:AA),0)+IFERROR(_xlfn.XLOOKUP($D34,USA_Sea!$C:$C,USA_Sea!AA:AA),0)+IFERROR(_xlfn.XLOOKUP($D34,USA_Air!$C:$C,USA_Air!AA:AA),0)+IFERROR(_xlfn.XLOOKUP($D34,USA_Amazon_Air!$C:$C,USA_Amazon_Air!AA:AA),0)+IFERROR(_xlfn.XLOOKUP($D34,UK_Order!$C:$C,UK_Order!AA:AA),0)+IFERROR(_xlfn.XLOOKUP($D34,MENA_Order!$C:$C,MENA_Order!AA:AA),0)+IFERROR(_xlfn.XLOOKUP($D34,Amazon_USA_Sea!$C:$C,Amazon_USA_Sea!T:T),0)</f>
        <v>0</v>
      </c>
      <c r="Z34" s="92">
        <f>IFERROR(_xlfn.XLOOKUP($D34,Domestic!$C:$C,Domestic!AB:AB),0)+IFERROR(_xlfn.XLOOKUP($D34,ROW_Manjari!$C:$C,ROW_Manjari!AB:AB),0)+IFERROR(_xlfn.XLOOKUP($D34,USA_Sea!$C:$C,USA_Sea!AB:AB),0)+IFERROR(_xlfn.XLOOKUP($D34,USA_Air!$C:$C,USA_Air!AB:AB),0)+IFERROR(_xlfn.XLOOKUP($D34,USA_Amazon_Air!$C:$C,USA_Amazon_Air!AB:AB),0)+IFERROR(_xlfn.XLOOKUP($D34,UK_Order!$C:$C,UK_Order!AB:AB),0)+IFERROR(_xlfn.XLOOKUP($D34,MENA_Order!$C:$C,MENA_Order!AB:AB),0)+IFERROR(_xlfn.XLOOKUP($D34,Amazon_USA_Sea!$C:$C,Amazon_USA_Sea!U:U),0)</f>
        <v>1020</v>
      </c>
      <c r="AA34" s="92">
        <f>IFERROR(_xlfn.XLOOKUP($D34,Domestic!$C:$C,Domestic!AC:AC),0)+IFERROR(_xlfn.XLOOKUP($D34,ROW_Manjari!$C:$C,ROW_Manjari!AC:AC),0)+IFERROR(_xlfn.XLOOKUP($D34,USA_Sea!$C:$C,USA_Sea!AC:AC),0)+IFERROR(_xlfn.XLOOKUP($D34,USA_Air!$C:$C,USA_Air!AC:AC),0)+IFERROR(_xlfn.XLOOKUP($D34,USA_Amazon_Air!$C:$C,USA_Amazon_Air!AC:AC),0)+IFERROR(_xlfn.XLOOKUP($D34,UK_Order!$C:$C,UK_Order!AC:AC),0)+IFERROR(_xlfn.XLOOKUP($D34,MENA_Order!$C:$C,MENA_Order!AC:AC),0)+IFERROR(_xlfn.XLOOKUP($D34,Amazon_USA_Sea!$C:$C,Amazon_USA_Sea!V:V),0)</f>
        <v>880</v>
      </c>
      <c r="AB34" s="92">
        <f>IFERROR(_xlfn.XLOOKUP($D34,Domestic!$C:$C,Domestic!AD:AD),0)+IFERROR(_xlfn.XLOOKUP($D34,ROW_Manjari!$C:$C,ROW_Manjari!AD:AD),0)+IFERROR(_xlfn.XLOOKUP($D34,USA_Sea!$C:$C,USA_Sea!AD:AD),0)+IFERROR(_xlfn.XLOOKUP($D34,USA_Air!$C:$C,USA_Air!AD:AD),0)+IFERROR(_xlfn.XLOOKUP($D34,USA_Amazon_Air!$C:$C,USA_Amazon_Air!AD:AD),0)+IFERROR(_xlfn.XLOOKUP($D34,UK_Order!$C:$C,UK_Order!AD:AD),0)+IFERROR(_xlfn.XLOOKUP($D34,MENA_Order!$C:$C,MENA_Order!AD:AD),0)+IFERROR(_xlfn.XLOOKUP($D34,Amazon_USA_Sea!$C:$C,Amazon_USA_Sea!W:W),0)</f>
        <v>0</v>
      </c>
      <c r="AC34" s="92">
        <f>IFERROR(_xlfn.XLOOKUP($D34,Domestic!$C:$C,Domestic!AE:AE),0)+IFERROR(_xlfn.XLOOKUP($D34,ROW_Manjari!$C:$C,ROW_Manjari!AE:AE),0)+IFERROR(_xlfn.XLOOKUP($D34,USA_Sea!$C:$C,USA_Sea!AE:AE),0)+IFERROR(_xlfn.XLOOKUP($D34,USA_Air!$C:$C,USA_Air!AE:AE),0)+IFERROR(_xlfn.XLOOKUP($D34,USA_Amazon_Air!$C:$C,USA_Amazon_Air!AE:AE),0)+IFERROR(_xlfn.XLOOKUP($D34,UK_Order!$C:$C,UK_Order!AE:AE),0)+IFERROR(_xlfn.XLOOKUP($D34,MENA_Order!$C:$C,MENA_Order!AE:AE),0)+IFERROR(_xlfn.XLOOKUP($D34,Amazon_USA_Sea!$C:$C,Amazon_USA_Sea!X:X),0)</f>
        <v>0</v>
      </c>
      <c r="AD34" s="93">
        <f>IFERROR(_xlfn.XLOOKUP($D34,Domestic!$C:$C,Domestic!AI:AI),0)+IFERROR(_xlfn.XLOOKUP($D34,ROW_Manjari!$C:$C,ROW_Manjari!AI:AI),0)+IFERROR(_xlfn.XLOOKUP($D34,USA_Sea!$C:$C,USA_Sea!AI:AI),0)+IFERROR(_xlfn.XLOOKUP($D34,USA_Air!$C:$C,USA_Air!AI:AI),0)+IFERROR(_xlfn.XLOOKUP($D34,USA_Amazon_Air!$C:$C,USA_Amazon_Air!AI:AI),0)+IFERROR(_xlfn.XLOOKUP($D34,UK_Order!$C:$C,UK_Order!AI:AI),0)+IFERROR(_xlfn.XLOOKUP($D34,MENA_Order!$C:$C,MENA_Order!AI:AI),0)+IFERROR(_xlfn.XLOOKUP($D34,Amazon_USA_Sea!$C:$C,Amazon_USA_Sea!AB:AB),0)</f>
        <v>0</v>
      </c>
      <c r="AE34" s="93">
        <f>IFERROR(_xlfn.XLOOKUP($D34,Domestic!$C:$C,Domestic!AJ:AJ),0)+IFERROR(_xlfn.XLOOKUP($D34,ROW_Manjari!$C:$C,ROW_Manjari!AJ:AJ),0)+IFERROR(_xlfn.XLOOKUP($D34,USA_Sea!$C:$C,USA_Sea!AJ:AJ),0)+IFERROR(_xlfn.XLOOKUP($D34,USA_Air!$C:$C,USA_Air!AJ:AJ),0)+IFERROR(_xlfn.XLOOKUP($D34,USA_Amazon_Air!$C:$C,USA_Amazon_Air!AJ:AJ),0)+IFERROR(_xlfn.XLOOKUP($D34,UK_Order!$C:$C,UK_Order!AJ:AJ),0)+IFERROR(_xlfn.XLOOKUP($D34,MENA_Order!$C:$C,MENA_Order!AJ:AJ),0)+IFERROR(_xlfn.XLOOKUP($D34,Amazon_USA_Sea!$C:$C,Amazon_USA_Sea!AC:AC),0)</f>
        <v>0</v>
      </c>
      <c r="AF34" s="93">
        <f>IFERROR(_xlfn.XLOOKUP($D34,Domestic!$C:$C,Domestic!AK:AK),0)+IFERROR(_xlfn.XLOOKUP($D34,ROW_Manjari!$C:$C,ROW_Manjari!AK:AK),0)+IFERROR(_xlfn.XLOOKUP($D34,USA_Sea!$C:$C,USA_Sea!AK:AK),0)+IFERROR(_xlfn.XLOOKUP($D34,USA_Air!$C:$C,USA_Air!AK:AK),0)+IFERROR(_xlfn.XLOOKUP($D34,USA_Amazon_Air!$C:$C,USA_Amazon_Air!AK:AK),0)+IFERROR(_xlfn.XLOOKUP($D34,UK_Order!$C:$C,UK_Order!AK:AK),0)+IFERROR(_xlfn.XLOOKUP($D34,MENA_Order!$C:$C,MENA_Order!AK:AK),0)+IFERROR(_xlfn.XLOOKUP($D34,Amazon_USA_Sea!$C:$C,Amazon_USA_Sea!AD:AD),0)</f>
        <v>0</v>
      </c>
      <c r="AG34" s="93">
        <f>IFERROR(_xlfn.XLOOKUP($D34,Domestic!$C:$C,Domestic!AL:AL),0)+IFERROR(_xlfn.XLOOKUP($D34,ROW_Manjari!$C:$C,ROW_Manjari!AL:AL),0)+IFERROR(_xlfn.XLOOKUP($D34,USA_Sea!$C:$C,USA_Sea!AL:AL),0)+IFERROR(_xlfn.XLOOKUP($D34,USA_Air!$C:$C,USA_Air!AL:AL),0)+IFERROR(_xlfn.XLOOKUP($D34,USA_Amazon_Air!$C:$C,USA_Amazon_Air!AL:AL),0)+IFERROR(_xlfn.XLOOKUP($D34,UK_Order!$C:$C,UK_Order!AL:AL),0)+IFERROR(_xlfn.XLOOKUP($D34,MENA_Order!$C:$C,MENA_Order!AL:AL),0)+IFERROR(_xlfn.XLOOKUP($D34,Amazon_USA_Sea!$C:$C,Amazon_USA_Sea!AE:AE),0)</f>
        <v>0</v>
      </c>
      <c r="AH34" s="93">
        <f>IFERROR(_xlfn.XLOOKUP($D34,Domestic!$C:$C,Domestic!AM:AM),0)+IFERROR(_xlfn.XLOOKUP($D34,ROW_Manjari!$C:$C,ROW_Manjari!AM:AM),0)+IFERROR(_xlfn.XLOOKUP($D34,USA_Sea!$C:$C,USA_Sea!AM:AM),0)+IFERROR(_xlfn.XLOOKUP($D34,USA_Air!$C:$C,USA_Air!AM:AM),0)+IFERROR(_xlfn.XLOOKUP($D34,USA_Amazon_Air!$C:$C,USA_Amazon_Air!AM:AM),0)+IFERROR(_xlfn.XLOOKUP($D34,UK_Order!$C:$C,UK_Order!AM:AM),0)+IFERROR(_xlfn.XLOOKUP($D34,MENA_Order!$C:$C,MENA_Order!AM:AM),0)+IFERROR(_xlfn.XLOOKUP($D34,Amazon_USA_Sea!$C:$C,Amazon_USA_Sea!AF:AF),0)</f>
        <v>520</v>
      </c>
      <c r="AI34" s="93">
        <f>IFERROR(_xlfn.XLOOKUP($D34,Domestic!$C:$C,Domestic!AN:AN),0)+IFERROR(_xlfn.XLOOKUP($D34,ROW_Manjari!$C:$C,ROW_Manjari!AN:AN),0)+IFERROR(_xlfn.XLOOKUP($D34,USA_Sea!$C:$C,USA_Sea!AN:AN),0)+IFERROR(_xlfn.XLOOKUP($D34,USA_Air!$C:$C,USA_Air!AN:AN),0)+IFERROR(_xlfn.XLOOKUP($D34,USA_Amazon_Air!$C:$C,USA_Amazon_Air!AN:AN),0)+IFERROR(_xlfn.XLOOKUP($D34,UK_Order!$C:$C,UK_Order!AN:AN),0)+IFERROR(_xlfn.XLOOKUP($D34,MENA_Order!$C:$C,MENA_Order!AN:AN),0)+IFERROR(_xlfn.XLOOKUP($D34,Amazon_USA_Sea!$C:$C,Amazon_USA_Sea!AG:AG),0)</f>
        <v>115</v>
      </c>
      <c r="AJ34" s="93">
        <f>IFERROR(_xlfn.XLOOKUP($D34,Domestic!$C:$C,Domestic!AO:AO),0)+IFERROR(_xlfn.XLOOKUP($D34,ROW_Manjari!$C:$C,ROW_Manjari!AO:AO),0)+IFERROR(_xlfn.XLOOKUP($D34,USA_Sea!$C:$C,USA_Sea!AO:AO),0)+IFERROR(_xlfn.XLOOKUP($D34,USA_Air!$C:$C,USA_Air!AO:AO),0)+IFERROR(_xlfn.XLOOKUP($D34,USA_Amazon_Air!$C:$C,USA_Amazon_Air!AO:AO),0)+IFERROR(_xlfn.XLOOKUP($D34,UK_Order!$C:$C,UK_Order!AO:AO),0)+IFERROR(_xlfn.XLOOKUP($D34,MENA_Order!$C:$C,MENA_Order!AO:AO),0)+IFERROR(_xlfn.XLOOKUP($D34,Amazon_USA_Sea!$C:$C,Amazon_USA_Sea!AH:AH),0)</f>
        <v>122</v>
      </c>
      <c r="AK34" s="94">
        <f>IFERROR(_xlfn.XLOOKUP($D34,Domestic!$C:$C,Domestic!AS:AS),0)+IFERROR(_xlfn.XLOOKUP($D34,ROW_Manjari!$C:$C,ROW_Manjari!AS:AS),0)+IFERROR(_xlfn.XLOOKUP($D34,USA_Sea!$C:$C,USA_Sea!AS:AS),0)+IFERROR(_xlfn.XLOOKUP($D34,USA_Air!$C:$C,USA_Air!AS:AS),0)+IFERROR(_xlfn.XLOOKUP($D34,USA_Amazon_Air!$C:$C,USA_Amazon_Air!AS:AS),0)+IFERROR(_xlfn.XLOOKUP($D34,UK_Order!$C:$C,UK_Order!AS:AS),0)+IFERROR(_xlfn.XLOOKUP($D34,MENA_Order!$C:$C,MENA_Order!AS:AS),0)+IFERROR(_xlfn.XLOOKUP($D34,Amazon_USA_Sea!$C:$C,Amazon_USA_Sea!AL:AL),0)</f>
        <v>0</v>
      </c>
      <c r="AL34" s="94">
        <f>IFERROR(_xlfn.XLOOKUP($D34,Domestic!$C:$C,Domestic!AT:AT),0)+IFERROR(_xlfn.XLOOKUP($D34,ROW_Manjari!$C:$C,ROW_Manjari!AT:AT),0)+IFERROR(_xlfn.XLOOKUP($D34,USA_Sea!$C:$C,USA_Sea!AT:AT),0)+IFERROR(_xlfn.XLOOKUP($D34,USA_Air!$C:$C,USA_Air!AT:AT),0)+IFERROR(_xlfn.XLOOKUP($D34,USA_Amazon_Air!$C:$C,USA_Amazon_Air!AT:AT),0)+IFERROR(_xlfn.XLOOKUP($D34,UK_Order!$C:$C,UK_Order!AT:AT),0)+IFERROR(_xlfn.XLOOKUP($D34,MENA_Order!$C:$C,MENA_Order!AT:AT),0)+IFERROR(_xlfn.XLOOKUP($D34,Amazon_USA_Sea!$C:$C,Amazon_USA_Sea!AM:AM),0)</f>
        <v>0</v>
      </c>
      <c r="AM34" s="94">
        <f>IFERROR(_xlfn.XLOOKUP($D34,Domestic!$C:$C,Domestic!AU:AU),0)+IFERROR(_xlfn.XLOOKUP($D34,ROW_Manjari!$C:$C,ROW_Manjari!AU:AU),0)+IFERROR(_xlfn.XLOOKUP($D34,USA_Sea!$C:$C,USA_Sea!AU:AU),0)+IFERROR(_xlfn.XLOOKUP($D34,USA_Air!$C:$C,USA_Air!AU:AU),0)+IFERROR(_xlfn.XLOOKUP($D34,USA_Amazon_Air!$C:$C,USA_Amazon_Air!AU:AU),0)+IFERROR(_xlfn.XLOOKUP($D34,UK_Order!$C:$C,UK_Order!AU:AU),0)+IFERROR(_xlfn.XLOOKUP($D34,MENA_Order!$C:$C,MENA_Order!AU:AU),0)+IFERROR(_xlfn.XLOOKUP($D34,Amazon_USA_Sea!$C:$C,Amazon_USA_Sea!AN:AN),0)</f>
        <v>0</v>
      </c>
      <c r="AN34" s="94">
        <f>IFERROR(_xlfn.XLOOKUP($D34,Domestic!$C:$C,Domestic!AV:AV),0)+IFERROR(_xlfn.XLOOKUP($D34,ROW_Manjari!$C:$C,ROW_Manjari!AV:AV),0)+IFERROR(_xlfn.XLOOKUP($D34,USA_Sea!$C:$C,USA_Sea!AV:AV),0)+IFERROR(_xlfn.XLOOKUP($D34,USA_Air!$C:$C,USA_Air!AV:AV),0)+IFERROR(_xlfn.XLOOKUP($D34,USA_Amazon_Air!$C:$C,USA_Amazon_Air!AV:AV),0)+IFERROR(_xlfn.XLOOKUP($D34,UK_Order!$C:$C,UK_Order!AV:AV),0)+IFERROR(_xlfn.XLOOKUP($D34,MENA_Order!$C:$C,MENA_Order!AV:AV),0)+IFERROR(_xlfn.XLOOKUP($D34,Amazon_USA_Sea!$C:$C,Amazon_USA_Sea!AO:AO),0)</f>
        <v>416</v>
      </c>
      <c r="AO34" s="94">
        <f>IFERROR(_xlfn.XLOOKUP($D34,Domestic!$C:$C,Domestic!AW:AW),0)+IFERROR(_xlfn.XLOOKUP($D34,ROW_Manjari!$C:$C,ROW_Manjari!AW:AW),0)+IFERROR(_xlfn.XLOOKUP($D34,USA_Sea!$C:$C,USA_Sea!AW:AW),0)+IFERROR(_xlfn.XLOOKUP($D34,USA_Air!$C:$C,USA_Air!AW:AW),0)+IFERROR(_xlfn.XLOOKUP($D34,USA_Amazon_Air!$C:$C,USA_Amazon_Air!AW:AW),0)+IFERROR(_xlfn.XLOOKUP($D34,UK_Order!$C:$C,UK_Order!AW:AW),0)+IFERROR(_xlfn.XLOOKUP($D34,MENA_Order!$C:$C,MENA_Order!AW:AW),0)+IFERROR(_xlfn.XLOOKUP($D34,Amazon_USA_Sea!$C:$C,Amazon_USA_Sea!AP:AP),0)</f>
        <v>0</v>
      </c>
      <c r="AP34" s="94">
        <f>IFERROR(_xlfn.XLOOKUP($D34,Domestic!$C:$C,Domestic!AX:AX),0)+IFERROR(_xlfn.XLOOKUP($D34,ROW_Manjari!$C:$C,ROW_Manjari!AX:AX),0)+IFERROR(_xlfn.XLOOKUP($D34,USA_Sea!$C:$C,USA_Sea!AX:AX),0)+IFERROR(_xlfn.XLOOKUP($D34,USA_Air!$C:$C,USA_Air!AX:AX),0)+IFERROR(_xlfn.XLOOKUP($D34,USA_Amazon_Air!$C:$C,USA_Amazon_Air!AX:AX),0)+IFERROR(_xlfn.XLOOKUP($D34,UK_Order!$C:$C,UK_Order!AX:AX),0)+IFERROR(_xlfn.XLOOKUP($D34,MENA_Order!$C:$C,MENA_Order!AX:AX),0)+IFERROR(_xlfn.XLOOKUP($D34,Amazon_USA_Sea!$C:$C,Amazon_USA_Sea!AQ:AQ),0)</f>
        <v>0</v>
      </c>
      <c r="AQ34" s="94">
        <f>IFERROR(_xlfn.XLOOKUP($D34,Domestic!$C:$C,Domestic!AY:AY),0)+IFERROR(_xlfn.XLOOKUP($D34,ROW_Manjari!$C:$C,ROW_Manjari!AY:AY),0)+IFERROR(_xlfn.XLOOKUP($D34,USA_Sea!$C:$C,USA_Sea!AY:AY),0)+IFERROR(_xlfn.XLOOKUP($D34,USA_Air!$C:$C,USA_Air!AY:AY),0)+IFERROR(_xlfn.XLOOKUP($D34,USA_Amazon_Air!$C:$C,USA_Amazon_Air!AY:AY),0)+IFERROR(_xlfn.XLOOKUP($D34,UK_Order!$C:$C,UK_Order!AY:AY),0)+IFERROR(_xlfn.XLOOKUP($D34,MENA_Order!$C:$C,MENA_Order!AY:AY),0)+IFERROR(_xlfn.XLOOKUP($D34,Amazon_USA_Sea!$C:$C,Amazon_USA_Sea!AR:AR),0)</f>
        <v>735</v>
      </c>
      <c r="AR34" s="94">
        <f>IFERROR(_xlfn.XLOOKUP($D34,Domestic!$C:$C,Domestic!AZ:AZ),0)+IFERROR(_xlfn.XLOOKUP($D34,ROW_Manjari!$C:$C,ROW_Manjari!AZ:AZ),0)+IFERROR(_xlfn.XLOOKUP($D34,USA_Sea!$C:$C,USA_Sea!AZ:AZ),0)+IFERROR(_xlfn.XLOOKUP($D34,USA_Air!$C:$C,USA_Air!AZ:AZ),0)+IFERROR(_xlfn.XLOOKUP($D34,USA_Amazon_Air!$C:$C,USA_Amazon_Air!AZ:AZ),0)+IFERROR(_xlfn.XLOOKUP($D34,UK_Order!$C:$C,UK_Order!AZ:AZ),0)+IFERROR(_xlfn.XLOOKUP($D34,MENA_Order!$C:$C,MENA_Order!AZ:AZ),0)+IFERROR(_xlfn.XLOOKUP($D34,Amazon_USA_Sea!$C:$C,Amazon_USA_Sea!AS:AS),0)</f>
        <v>0</v>
      </c>
      <c r="AS34" s="95">
        <v>50</v>
      </c>
      <c r="AT34" s="96">
        <f t="shared" si="8"/>
        <v>3858</v>
      </c>
      <c r="AU34" s="97">
        <f t="shared" si="1"/>
        <v>385.8</v>
      </c>
      <c r="AV34" s="98">
        <f t="shared" si="2"/>
        <v>-5755</v>
      </c>
      <c r="AW34" s="99">
        <f t="shared" si="3"/>
        <v>-575.5</v>
      </c>
      <c r="AX34" s="100">
        <f t="shared" si="4"/>
        <v>0.40133153021949441</v>
      </c>
      <c r="AY34" s="114" t="s">
        <v>50</v>
      </c>
      <c r="AZ34">
        <f>_xlfn.XLOOKUP(D34,Raw_Data!A:A,Raw_Data!B:B)</f>
        <v>1822</v>
      </c>
      <c r="BA34" s="102">
        <f t="shared" si="5"/>
        <v>5.686050140434828</v>
      </c>
      <c r="BB34" s="103">
        <f t="shared" si="9"/>
        <v>7</v>
      </c>
      <c r="BC34" s="104" t="str">
        <f t="shared" si="10"/>
        <v>P2 – High</v>
      </c>
    </row>
    <row r="35" spans="1:55" customFormat="1" ht="13">
      <c r="A35" s="105">
        <v>33</v>
      </c>
      <c r="B35" s="125" t="s">
        <v>105</v>
      </c>
      <c r="C35" s="125" t="s">
        <v>37</v>
      </c>
      <c r="D35" s="107" t="s">
        <v>114</v>
      </c>
      <c r="E35" s="108" t="s">
        <v>115</v>
      </c>
      <c r="F35" s="109">
        <v>0.3</v>
      </c>
      <c r="G35" s="110">
        <f>IFERROR(_xlfn.XLOOKUP(D35,Projection_!A:A,Projection_!K:K),"")</f>
        <v>564</v>
      </c>
      <c r="H35" s="111">
        <f>IFERROR(_xlfn.XLOOKUP(D35,Projection_!A:A,Projection_!L:L),"")</f>
        <v>0</v>
      </c>
      <c r="I35" s="111">
        <f>IFERROR(_xlfn.XLOOKUP(D35,Projection_!A:A,Projection_!M:M),"")</f>
        <v>0</v>
      </c>
      <c r="J35" s="111">
        <f>IFERROR(_xlfn.XLOOKUP(D35,Projection_!A:A,Projection_!N:N),"")</f>
        <v>0</v>
      </c>
      <c r="K35" s="111">
        <f>IFERROR(_xlfn.XLOOKUP(D35,Projection_!A:A,Projection_!O:O),"")</f>
        <v>0</v>
      </c>
      <c r="L35" s="111">
        <f>IFERROR(_xlfn.XLOOKUP(D35,Projection_!A:A,Projection_!P:P),"")</f>
        <v>0</v>
      </c>
      <c r="M35" s="111">
        <f>IFERROR(_xlfn.XLOOKUP(D35,Projection_!A:A,Projection_!Q:Q),"")</f>
        <v>636</v>
      </c>
      <c r="N35" s="112" t="str">
        <f>IFERROR(_xlfn.XLOOKUP(D35,Projection_!A:A,Projection_!R:R),"")</f>
        <v/>
      </c>
      <c r="O35" s="113" t="str">
        <f>IFERROR(_xlfn.XLOOKUP(D35,Projection_!A:A,Projection_!T:T),"")</f>
        <v/>
      </c>
      <c r="P35" s="91">
        <f>IFERROR(_xlfn.XLOOKUP($D35,Domestic!$C:$C,Domestic!O:O),0)+IFERROR(_xlfn.XLOOKUP($D35,ROW_Manjari!$C:$C,ROW_Manjari!O:O),0)+IFERROR(_xlfn.XLOOKUP($D35,USA_Sea!$C:$C,USA_Sea!O:O),0)+IFERROR(_xlfn.XLOOKUP($D35,USA_Air!$C:$C,USA_Air!O:O),0)+IFERROR(_xlfn.XLOOKUP($D35,USA_Amazon_Air!$C:$C,USA_Amazon_Air!O:O),0)+IFERROR(_xlfn.XLOOKUP($D35,UK_Order!$C:$C,UK_Order!O:O),0)+IFERROR(_xlfn.XLOOKUP($D35,MENA_Order!$C:$C,MENA_Order!O:O),0)+IFERROR(_xlfn.XLOOKUP($D35,Amazon_USA_Sea!$C:$C,Amazon_USA_Sea!H:H),0)</f>
        <v>0</v>
      </c>
      <c r="Q35" s="91">
        <f>IFERROR(_xlfn.XLOOKUP($D35,Domestic!$C:$C,Domestic!P:P),0)+IFERROR(_xlfn.XLOOKUP($D35,ROW_Manjari!$C:$C,ROW_Manjari!P:P),0)+IFERROR(_xlfn.XLOOKUP($D35,USA_Sea!$C:$C,USA_Sea!P:P),0)+IFERROR(_xlfn.XLOOKUP($D35,USA_Air!$C:$C,USA_Air!P:P),0)+IFERROR(_xlfn.XLOOKUP($D35,USA_Amazon_Air!$C:$C,USA_Amazon_Air!P:P),0)+IFERROR(_xlfn.XLOOKUP($D35,UK_Order!$C:$C,UK_Order!P:P),0)+IFERROR(_xlfn.XLOOKUP($D35,MENA_Order!$C:$C,MENA_Order!P:P),0)+IFERROR(_xlfn.XLOOKUP($D35,Amazon_USA_Sea!$C:$C,Amazon_USA_Sea!I:I),0)</f>
        <v>0</v>
      </c>
      <c r="R35" s="91">
        <f>IFERROR(_xlfn.XLOOKUP($D35,Domestic!$C:$C,Domestic!Q:Q),0)+IFERROR(_xlfn.XLOOKUP($D35,ROW_Manjari!$C:$C,ROW_Manjari!Q:Q),0)+IFERROR(_xlfn.XLOOKUP($D35,USA_Sea!$C:$C,USA_Sea!Q:Q),0)+IFERROR(_xlfn.XLOOKUP($D35,USA_Air!$C:$C,USA_Air!Q:Q),0)+IFERROR(_xlfn.XLOOKUP($D35,USA_Amazon_Air!$C:$C,USA_Amazon_Air!Q:Q),0)+IFERROR(_xlfn.XLOOKUP($D35,UK_Order!$C:$C,UK_Order!Q:Q),0)+IFERROR(_xlfn.XLOOKUP($D35,MENA_Order!$C:$C,MENA_Order!Q:Q),0)+IFERROR(_xlfn.XLOOKUP($D35,Amazon_USA_Sea!$C:$C,Amazon_USA_Sea!J:J),0)</f>
        <v>0</v>
      </c>
      <c r="S35" s="91">
        <f>IFERROR(_xlfn.XLOOKUP($D35,Domestic!$C:$C,Domestic!R:R),0)+IFERROR(_xlfn.XLOOKUP($D35,ROW_Manjari!$C:$C,ROW_Manjari!R:R),0)+IFERROR(_xlfn.XLOOKUP($D35,USA_Sea!$C:$C,USA_Sea!R:R),0)+IFERROR(_xlfn.XLOOKUP($D35,USA_Air!$C:$C,USA_Air!R:R),0)+IFERROR(_xlfn.XLOOKUP($D35,USA_Amazon_Air!$C:$C,USA_Amazon_Air!R:R),0)+IFERROR(_xlfn.XLOOKUP($D35,UK_Order!$C:$C,UK_Order!R:R),0)+IFERROR(_xlfn.XLOOKUP($D35,MENA_Order!$C:$C,MENA_Order!R:R),0)+IFERROR(_xlfn.XLOOKUP($D35,Amazon_USA_Sea!$C:$C,Amazon_USA_Sea!K:K),0)</f>
        <v>0</v>
      </c>
      <c r="T35" s="91">
        <f>IFERROR(_xlfn.XLOOKUP($D35,Domestic!$C:$C,Domestic!S:S),0)+IFERROR(_xlfn.XLOOKUP($D35,ROW_Manjari!$C:$C,ROW_Manjari!S:S),0)+IFERROR(_xlfn.XLOOKUP($D35,USA_Sea!$C:$C,USA_Sea!S:S),0)+IFERROR(_xlfn.XLOOKUP($D35,USA_Air!$C:$C,USA_Air!S:S),0)+IFERROR(_xlfn.XLOOKUP($D35,USA_Amazon_Air!$C:$C,USA_Amazon_Air!S:S),0)+IFERROR(_xlfn.XLOOKUP($D35,UK_Order!$C:$C,UK_Order!S:S),0)+IFERROR(_xlfn.XLOOKUP($D35,MENA_Order!$C:$C,MENA_Order!S:S),0)+IFERROR(_xlfn.XLOOKUP($D35,Amazon_USA_Sea!$C:$C,Amazon_USA_Sea!L:L),0)</f>
        <v>500</v>
      </c>
      <c r="U35" s="91">
        <f>IFERROR(_xlfn.XLOOKUP($D35,Domestic!$C:$C,Domestic!T:T),0)+IFERROR(_xlfn.XLOOKUP($D35,ROW_Manjari!$C:$C,ROW_Manjari!T:T),0)+IFERROR(_xlfn.XLOOKUP($D35,USA_Sea!$C:$C,USA_Sea!T:T),0)+IFERROR(_xlfn.XLOOKUP($D35,USA_Air!$C:$C,USA_Air!T:T),0)+IFERROR(_xlfn.XLOOKUP($D35,USA_Amazon_Air!$C:$C,USA_Amazon_Air!T:T),0)+IFERROR(_xlfn.XLOOKUP($D35,UK_Order!$C:$C,UK_Order!T:T),0)+IFERROR(_xlfn.XLOOKUP($D35,MENA_Order!$C:$C,MENA_Order!T:T),0)+IFERROR(_xlfn.XLOOKUP($D35,Amazon_USA_Sea!$C:$C,Amazon_USA_Sea!M:M),0)</f>
        <v>0</v>
      </c>
      <c r="V35" s="91">
        <f>IFERROR(_xlfn.XLOOKUP($D35,Domestic!$C:$C,Domestic!U:U),0)+IFERROR(_xlfn.XLOOKUP($D35,ROW_Manjari!$C:$C,ROW_Manjari!U:U),0)+IFERROR(_xlfn.XLOOKUP($D35,USA_Sea!$C:$C,USA_Sea!U:U),0)+IFERROR(_xlfn.XLOOKUP($D35,USA_Air!$C:$C,USA_Air!U:U),0)+IFERROR(_xlfn.XLOOKUP($D35,USA_Amazon_Air!$C:$C,USA_Amazon_Air!U:U),0)+IFERROR(_xlfn.XLOOKUP($D35,UK_Order!$C:$C,UK_Order!U:U),0)+IFERROR(_xlfn.XLOOKUP($D35,MENA_Order!$C:$C,MENA_Order!U:U),0)+IFERROR(_xlfn.XLOOKUP($D35,Amazon_USA_Sea!$C:$C,Amazon_USA_Sea!N:N),0)</f>
        <v>0</v>
      </c>
      <c r="W35" s="92">
        <f>IFERROR(_xlfn.XLOOKUP($D35,Domestic!$C:$C,Domestic!Y:Y),0)+IFERROR(_xlfn.XLOOKUP($D35,ROW_Manjari!$C:$C,ROW_Manjari!Y:Y),0)+IFERROR(_xlfn.XLOOKUP($D35,USA_Sea!$C:$C,USA_Sea!Y:Y),0)+IFERROR(_xlfn.XLOOKUP($D35,USA_Air!$C:$C,USA_Air!Y:Y),0)+IFERROR(_xlfn.XLOOKUP($D35,USA_Amazon_Air!$C:$C,USA_Amazon_Air!Y:Y),0)+IFERROR(_xlfn.XLOOKUP($D35,UK_Order!$C:$C,UK_Order!Y:Y),0)+IFERROR(_xlfn.XLOOKUP($D35,MENA_Order!$C:$C,MENA_Order!Y:Y),0)+IFERROR(_xlfn.XLOOKUP($D35,Amazon_USA_Sea!$C:$C,Amazon_USA_Sea!R:R),0)</f>
        <v>0</v>
      </c>
      <c r="X35" s="92">
        <f>IFERROR(_xlfn.XLOOKUP($D35,Domestic!$C:$C,Domestic!Z:Z),0)+IFERROR(_xlfn.XLOOKUP($D35,ROW_Manjari!$C:$C,ROW_Manjari!Z:Z),0)+IFERROR(_xlfn.XLOOKUP($D35,USA_Sea!$C:$C,USA_Sea!Z:Z),0)+IFERROR(_xlfn.XLOOKUP($D35,USA_Air!$C:$C,USA_Air!Z:Z),0)+IFERROR(_xlfn.XLOOKUP($D35,USA_Amazon_Air!$C:$C,USA_Amazon_Air!Z:Z),0)+IFERROR(_xlfn.XLOOKUP($D35,UK_Order!$C:$C,UK_Order!Z:Z),0)+IFERROR(_xlfn.XLOOKUP($D35,MENA_Order!$C:$C,MENA_Order!Z:Z),0)+IFERROR(_xlfn.XLOOKUP($D35,Amazon_USA_Sea!$C:$C,Amazon_USA_Sea!S:S),0)</f>
        <v>0</v>
      </c>
      <c r="Y35" s="92">
        <f>IFERROR(_xlfn.XLOOKUP($D35,Domestic!$C:$C,Domestic!AA:AA),0)+IFERROR(_xlfn.XLOOKUP($D35,ROW_Manjari!$C:$C,ROW_Manjari!AA:AA),0)+IFERROR(_xlfn.XLOOKUP($D35,USA_Sea!$C:$C,USA_Sea!AA:AA),0)+IFERROR(_xlfn.XLOOKUP($D35,USA_Air!$C:$C,USA_Air!AA:AA),0)+IFERROR(_xlfn.XLOOKUP($D35,USA_Amazon_Air!$C:$C,USA_Amazon_Air!AA:AA),0)+IFERROR(_xlfn.XLOOKUP($D35,UK_Order!$C:$C,UK_Order!AA:AA),0)+IFERROR(_xlfn.XLOOKUP($D35,MENA_Order!$C:$C,MENA_Order!AA:AA),0)+IFERROR(_xlfn.XLOOKUP($D35,Amazon_USA_Sea!$C:$C,Amazon_USA_Sea!T:T),0)</f>
        <v>64</v>
      </c>
      <c r="Z35" s="92">
        <f>IFERROR(_xlfn.XLOOKUP($D35,Domestic!$C:$C,Domestic!AB:AB),0)+IFERROR(_xlfn.XLOOKUP($D35,ROW_Manjari!$C:$C,ROW_Manjari!AB:AB),0)+IFERROR(_xlfn.XLOOKUP($D35,USA_Sea!$C:$C,USA_Sea!AB:AB),0)+IFERROR(_xlfn.XLOOKUP($D35,USA_Air!$C:$C,USA_Air!AB:AB),0)+IFERROR(_xlfn.XLOOKUP($D35,USA_Amazon_Air!$C:$C,USA_Amazon_Air!AB:AB),0)+IFERROR(_xlfn.XLOOKUP($D35,UK_Order!$C:$C,UK_Order!AB:AB),0)+IFERROR(_xlfn.XLOOKUP($D35,MENA_Order!$C:$C,MENA_Order!AB:AB),0)+IFERROR(_xlfn.XLOOKUP($D35,Amazon_USA_Sea!$C:$C,Amazon_USA_Sea!U:U),0)</f>
        <v>0</v>
      </c>
      <c r="AA35" s="92">
        <f>IFERROR(_xlfn.XLOOKUP($D35,Domestic!$C:$C,Domestic!AC:AC),0)+IFERROR(_xlfn.XLOOKUP($D35,ROW_Manjari!$C:$C,ROW_Manjari!AC:AC),0)+IFERROR(_xlfn.XLOOKUP($D35,USA_Sea!$C:$C,USA_Sea!AC:AC),0)+IFERROR(_xlfn.XLOOKUP($D35,USA_Air!$C:$C,USA_Air!AC:AC),0)+IFERROR(_xlfn.XLOOKUP($D35,USA_Amazon_Air!$C:$C,USA_Amazon_Air!AC:AC),0)+IFERROR(_xlfn.XLOOKUP($D35,UK_Order!$C:$C,UK_Order!AC:AC),0)+IFERROR(_xlfn.XLOOKUP($D35,MENA_Order!$C:$C,MENA_Order!AC:AC),0)+IFERROR(_xlfn.XLOOKUP($D35,Amazon_USA_Sea!$C:$C,Amazon_USA_Sea!V:V),0)</f>
        <v>0</v>
      </c>
      <c r="AB35" s="92">
        <f>IFERROR(_xlfn.XLOOKUP($D35,Domestic!$C:$C,Domestic!AD:AD),0)+IFERROR(_xlfn.XLOOKUP($D35,ROW_Manjari!$C:$C,ROW_Manjari!AD:AD),0)+IFERROR(_xlfn.XLOOKUP($D35,USA_Sea!$C:$C,USA_Sea!AD:AD),0)+IFERROR(_xlfn.XLOOKUP($D35,USA_Air!$C:$C,USA_Air!AD:AD),0)+IFERROR(_xlfn.XLOOKUP($D35,USA_Amazon_Air!$C:$C,USA_Amazon_Air!AD:AD),0)+IFERROR(_xlfn.XLOOKUP($D35,UK_Order!$C:$C,UK_Order!AD:AD),0)+IFERROR(_xlfn.XLOOKUP($D35,MENA_Order!$C:$C,MENA_Order!AD:AD),0)+IFERROR(_xlfn.XLOOKUP($D35,Amazon_USA_Sea!$C:$C,Amazon_USA_Sea!W:W),0)</f>
        <v>0</v>
      </c>
      <c r="AC35" s="92">
        <f>IFERROR(_xlfn.XLOOKUP($D35,Domestic!$C:$C,Domestic!AE:AE),0)+IFERROR(_xlfn.XLOOKUP($D35,ROW_Manjari!$C:$C,ROW_Manjari!AE:AE),0)+IFERROR(_xlfn.XLOOKUP($D35,USA_Sea!$C:$C,USA_Sea!AE:AE),0)+IFERROR(_xlfn.XLOOKUP($D35,USA_Air!$C:$C,USA_Air!AE:AE),0)+IFERROR(_xlfn.XLOOKUP($D35,USA_Amazon_Air!$C:$C,USA_Amazon_Air!AE:AE),0)+IFERROR(_xlfn.XLOOKUP($D35,UK_Order!$C:$C,UK_Order!AE:AE),0)+IFERROR(_xlfn.XLOOKUP($D35,MENA_Order!$C:$C,MENA_Order!AE:AE),0)+IFERROR(_xlfn.XLOOKUP($D35,Amazon_USA_Sea!$C:$C,Amazon_USA_Sea!X:X),0)</f>
        <v>0</v>
      </c>
      <c r="AD35" s="93">
        <f>IFERROR(_xlfn.XLOOKUP($D35,Domestic!$C:$C,Domestic!AI:AI),0)+IFERROR(_xlfn.XLOOKUP($D35,ROW_Manjari!$C:$C,ROW_Manjari!AI:AI),0)+IFERROR(_xlfn.XLOOKUP($D35,USA_Sea!$C:$C,USA_Sea!AI:AI),0)+IFERROR(_xlfn.XLOOKUP($D35,USA_Air!$C:$C,USA_Air!AI:AI),0)+IFERROR(_xlfn.XLOOKUP($D35,USA_Amazon_Air!$C:$C,USA_Amazon_Air!AI:AI),0)+IFERROR(_xlfn.XLOOKUP($D35,UK_Order!$C:$C,UK_Order!AI:AI),0)+IFERROR(_xlfn.XLOOKUP($D35,MENA_Order!$C:$C,MENA_Order!AI:AI),0)+IFERROR(_xlfn.XLOOKUP($D35,Amazon_USA_Sea!$C:$C,Amazon_USA_Sea!AB:AB),0)</f>
        <v>0</v>
      </c>
      <c r="AE35" s="93">
        <f>IFERROR(_xlfn.XLOOKUP($D35,Domestic!$C:$C,Domestic!AJ:AJ),0)+IFERROR(_xlfn.XLOOKUP($D35,ROW_Manjari!$C:$C,ROW_Manjari!AJ:AJ),0)+IFERROR(_xlfn.XLOOKUP($D35,USA_Sea!$C:$C,USA_Sea!AJ:AJ),0)+IFERROR(_xlfn.XLOOKUP($D35,USA_Air!$C:$C,USA_Air!AJ:AJ),0)+IFERROR(_xlfn.XLOOKUP($D35,USA_Amazon_Air!$C:$C,USA_Amazon_Air!AJ:AJ),0)+IFERROR(_xlfn.XLOOKUP($D35,UK_Order!$C:$C,UK_Order!AJ:AJ),0)+IFERROR(_xlfn.XLOOKUP($D35,MENA_Order!$C:$C,MENA_Order!AJ:AJ),0)+IFERROR(_xlfn.XLOOKUP($D35,Amazon_USA_Sea!$C:$C,Amazon_USA_Sea!AC:AC),0)</f>
        <v>0</v>
      </c>
      <c r="AF35" s="93">
        <f>IFERROR(_xlfn.XLOOKUP($D35,Domestic!$C:$C,Domestic!AK:AK),0)+IFERROR(_xlfn.XLOOKUP($D35,ROW_Manjari!$C:$C,ROW_Manjari!AK:AK),0)+IFERROR(_xlfn.XLOOKUP($D35,USA_Sea!$C:$C,USA_Sea!AK:AK),0)+IFERROR(_xlfn.XLOOKUP($D35,USA_Air!$C:$C,USA_Air!AK:AK),0)+IFERROR(_xlfn.XLOOKUP($D35,USA_Amazon_Air!$C:$C,USA_Amazon_Air!AK:AK),0)+IFERROR(_xlfn.XLOOKUP($D35,UK_Order!$C:$C,UK_Order!AK:AK),0)+IFERROR(_xlfn.XLOOKUP($D35,MENA_Order!$C:$C,MENA_Order!AK:AK),0)+IFERROR(_xlfn.XLOOKUP($D35,Amazon_USA_Sea!$C:$C,Amazon_USA_Sea!AD:AD),0)</f>
        <v>0</v>
      </c>
      <c r="AG35" s="93">
        <f>IFERROR(_xlfn.XLOOKUP($D35,Domestic!$C:$C,Domestic!AL:AL),0)+IFERROR(_xlfn.XLOOKUP($D35,ROW_Manjari!$C:$C,ROW_Manjari!AL:AL),0)+IFERROR(_xlfn.XLOOKUP($D35,USA_Sea!$C:$C,USA_Sea!AL:AL),0)+IFERROR(_xlfn.XLOOKUP($D35,USA_Air!$C:$C,USA_Air!AL:AL),0)+IFERROR(_xlfn.XLOOKUP($D35,USA_Amazon_Air!$C:$C,USA_Amazon_Air!AL:AL),0)+IFERROR(_xlfn.XLOOKUP($D35,UK_Order!$C:$C,UK_Order!AL:AL),0)+IFERROR(_xlfn.XLOOKUP($D35,MENA_Order!$C:$C,MENA_Order!AL:AL),0)+IFERROR(_xlfn.XLOOKUP($D35,Amazon_USA_Sea!$C:$C,Amazon_USA_Sea!AE:AE),0)</f>
        <v>0</v>
      </c>
      <c r="AH35" s="93">
        <f>IFERROR(_xlfn.XLOOKUP($D35,Domestic!$C:$C,Domestic!AM:AM),0)+IFERROR(_xlfn.XLOOKUP($D35,ROW_Manjari!$C:$C,ROW_Manjari!AM:AM),0)+IFERROR(_xlfn.XLOOKUP($D35,USA_Sea!$C:$C,USA_Sea!AM:AM),0)+IFERROR(_xlfn.XLOOKUP($D35,USA_Air!$C:$C,USA_Air!AM:AM),0)+IFERROR(_xlfn.XLOOKUP($D35,USA_Amazon_Air!$C:$C,USA_Amazon_Air!AM:AM),0)+IFERROR(_xlfn.XLOOKUP($D35,UK_Order!$C:$C,UK_Order!AM:AM),0)+IFERROR(_xlfn.XLOOKUP($D35,MENA_Order!$C:$C,MENA_Order!AM:AM),0)+IFERROR(_xlfn.XLOOKUP($D35,Amazon_USA_Sea!$C:$C,Amazon_USA_Sea!AF:AF),0)</f>
        <v>65</v>
      </c>
      <c r="AI35" s="93">
        <f>IFERROR(_xlfn.XLOOKUP($D35,Domestic!$C:$C,Domestic!AN:AN),0)+IFERROR(_xlfn.XLOOKUP($D35,ROW_Manjari!$C:$C,ROW_Manjari!AN:AN),0)+IFERROR(_xlfn.XLOOKUP($D35,USA_Sea!$C:$C,USA_Sea!AN:AN),0)+IFERROR(_xlfn.XLOOKUP($D35,USA_Air!$C:$C,USA_Air!AN:AN),0)+IFERROR(_xlfn.XLOOKUP($D35,USA_Amazon_Air!$C:$C,USA_Amazon_Air!AN:AN),0)+IFERROR(_xlfn.XLOOKUP($D35,UK_Order!$C:$C,UK_Order!AN:AN),0)+IFERROR(_xlfn.XLOOKUP($D35,MENA_Order!$C:$C,MENA_Order!AN:AN),0)+IFERROR(_xlfn.XLOOKUP($D35,Amazon_USA_Sea!$C:$C,Amazon_USA_Sea!AG:AG),0)</f>
        <v>19.5</v>
      </c>
      <c r="AJ35" s="93">
        <f>IFERROR(_xlfn.XLOOKUP($D35,Domestic!$C:$C,Domestic!AO:AO),0)+IFERROR(_xlfn.XLOOKUP($D35,ROW_Manjari!$C:$C,ROW_Manjari!AO:AO),0)+IFERROR(_xlfn.XLOOKUP($D35,USA_Sea!$C:$C,USA_Sea!AO:AO),0)+IFERROR(_xlfn.XLOOKUP($D35,USA_Air!$C:$C,USA_Air!AO:AO),0)+IFERROR(_xlfn.XLOOKUP($D35,USA_Amazon_Air!$C:$C,USA_Amazon_Air!AO:AO),0)+IFERROR(_xlfn.XLOOKUP($D35,UK_Order!$C:$C,UK_Order!AO:AO),0)+IFERROR(_xlfn.XLOOKUP($D35,MENA_Order!$C:$C,MENA_Order!AO:AO),0)+IFERROR(_xlfn.XLOOKUP($D35,Amazon_USA_Sea!$C:$C,Amazon_USA_Sea!AH:AH),0)</f>
        <v>5</v>
      </c>
      <c r="AK35" s="94">
        <f>IFERROR(_xlfn.XLOOKUP($D35,Domestic!$C:$C,Domestic!AS:AS),0)+IFERROR(_xlfn.XLOOKUP($D35,ROW_Manjari!$C:$C,ROW_Manjari!AS:AS),0)+IFERROR(_xlfn.XLOOKUP($D35,USA_Sea!$C:$C,USA_Sea!AS:AS),0)+IFERROR(_xlfn.XLOOKUP($D35,USA_Air!$C:$C,USA_Air!AS:AS),0)+IFERROR(_xlfn.XLOOKUP($D35,USA_Amazon_Air!$C:$C,USA_Amazon_Air!AS:AS),0)+IFERROR(_xlfn.XLOOKUP($D35,UK_Order!$C:$C,UK_Order!AS:AS),0)+IFERROR(_xlfn.XLOOKUP($D35,MENA_Order!$C:$C,MENA_Order!AS:AS),0)+IFERROR(_xlfn.XLOOKUP($D35,Amazon_USA_Sea!$C:$C,Amazon_USA_Sea!AL:AL),0)</f>
        <v>0</v>
      </c>
      <c r="AL35" s="94">
        <f>IFERROR(_xlfn.XLOOKUP($D35,Domestic!$C:$C,Domestic!AT:AT),0)+IFERROR(_xlfn.XLOOKUP($D35,ROW_Manjari!$C:$C,ROW_Manjari!AT:AT),0)+IFERROR(_xlfn.XLOOKUP($D35,USA_Sea!$C:$C,USA_Sea!AT:AT),0)+IFERROR(_xlfn.XLOOKUP($D35,USA_Air!$C:$C,USA_Air!AT:AT),0)+IFERROR(_xlfn.XLOOKUP($D35,USA_Amazon_Air!$C:$C,USA_Amazon_Air!AT:AT),0)+IFERROR(_xlfn.XLOOKUP($D35,UK_Order!$C:$C,UK_Order!AT:AT),0)+IFERROR(_xlfn.XLOOKUP($D35,MENA_Order!$C:$C,MENA_Order!AT:AT),0)+IFERROR(_xlfn.XLOOKUP($D35,Amazon_USA_Sea!$C:$C,Amazon_USA_Sea!AM:AM),0)</f>
        <v>0</v>
      </c>
      <c r="AM35" s="94">
        <f>IFERROR(_xlfn.XLOOKUP($D35,Domestic!$C:$C,Domestic!AU:AU),0)+IFERROR(_xlfn.XLOOKUP($D35,ROW_Manjari!$C:$C,ROW_Manjari!AU:AU),0)+IFERROR(_xlfn.XLOOKUP($D35,USA_Sea!$C:$C,USA_Sea!AU:AU),0)+IFERROR(_xlfn.XLOOKUP($D35,USA_Air!$C:$C,USA_Air!AU:AU),0)+IFERROR(_xlfn.XLOOKUP($D35,USA_Amazon_Air!$C:$C,USA_Amazon_Air!AU:AU),0)+IFERROR(_xlfn.XLOOKUP($D35,UK_Order!$C:$C,UK_Order!AU:AU),0)+IFERROR(_xlfn.XLOOKUP($D35,MENA_Order!$C:$C,MENA_Order!AU:AU),0)+IFERROR(_xlfn.XLOOKUP($D35,Amazon_USA_Sea!$C:$C,Amazon_USA_Sea!AN:AN),0)</f>
        <v>637</v>
      </c>
      <c r="AN35" s="94">
        <f>IFERROR(_xlfn.XLOOKUP($D35,Domestic!$C:$C,Domestic!AV:AV),0)+IFERROR(_xlfn.XLOOKUP($D35,ROW_Manjari!$C:$C,ROW_Manjari!AV:AV),0)+IFERROR(_xlfn.XLOOKUP($D35,USA_Sea!$C:$C,USA_Sea!AV:AV),0)+IFERROR(_xlfn.XLOOKUP($D35,USA_Air!$C:$C,USA_Air!AV:AV),0)+IFERROR(_xlfn.XLOOKUP($D35,USA_Amazon_Air!$C:$C,USA_Amazon_Air!AV:AV),0)+IFERROR(_xlfn.XLOOKUP($D35,UK_Order!$C:$C,UK_Order!AV:AV),0)+IFERROR(_xlfn.XLOOKUP($D35,MENA_Order!$C:$C,MENA_Order!AV:AV),0)+IFERROR(_xlfn.XLOOKUP($D35,Amazon_USA_Sea!$C:$C,Amazon_USA_Sea!AO:AO),0)</f>
        <v>0</v>
      </c>
      <c r="AO35" s="94">
        <f>IFERROR(_xlfn.XLOOKUP($D35,Domestic!$C:$C,Domestic!AW:AW),0)+IFERROR(_xlfn.XLOOKUP($D35,ROW_Manjari!$C:$C,ROW_Manjari!AW:AW),0)+IFERROR(_xlfn.XLOOKUP($D35,USA_Sea!$C:$C,USA_Sea!AW:AW),0)+IFERROR(_xlfn.XLOOKUP($D35,USA_Air!$C:$C,USA_Air!AW:AW),0)+IFERROR(_xlfn.XLOOKUP($D35,USA_Amazon_Air!$C:$C,USA_Amazon_Air!AW:AW),0)+IFERROR(_xlfn.XLOOKUP($D35,UK_Order!$C:$C,UK_Order!AW:AW),0)+IFERROR(_xlfn.XLOOKUP($D35,MENA_Order!$C:$C,MENA_Order!AW:AW),0)+IFERROR(_xlfn.XLOOKUP($D35,Amazon_USA_Sea!$C:$C,Amazon_USA_Sea!AP:AP),0)</f>
        <v>0</v>
      </c>
      <c r="AP35" s="94">
        <f>IFERROR(_xlfn.XLOOKUP($D35,Domestic!$C:$C,Domestic!AX:AX),0)+IFERROR(_xlfn.XLOOKUP($D35,ROW_Manjari!$C:$C,ROW_Manjari!AX:AX),0)+IFERROR(_xlfn.XLOOKUP($D35,USA_Sea!$C:$C,USA_Sea!AX:AX),0)+IFERROR(_xlfn.XLOOKUP($D35,USA_Air!$C:$C,USA_Air!AX:AX),0)+IFERROR(_xlfn.XLOOKUP($D35,USA_Amazon_Air!$C:$C,USA_Amazon_Air!AX:AX),0)+IFERROR(_xlfn.XLOOKUP($D35,UK_Order!$C:$C,UK_Order!AX:AX),0)+IFERROR(_xlfn.XLOOKUP($D35,MENA_Order!$C:$C,MENA_Order!AX:AX),0)+IFERROR(_xlfn.XLOOKUP($D35,Amazon_USA_Sea!$C:$C,Amazon_USA_Sea!AQ:AQ),0)</f>
        <v>0</v>
      </c>
      <c r="AQ35" s="94">
        <f>IFERROR(_xlfn.XLOOKUP($D35,Domestic!$C:$C,Domestic!AY:AY),0)+IFERROR(_xlfn.XLOOKUP($D35,ROW_Manjari!$C:$C,ROW_Manjari!AY:AY),0)+IFERROR(_xlfn.XLOOKUP($D35,USA_Sea!$C:$C,USA_Sea!AY:AY),0)+IFERROR(_xlfn.XLOOKUP($D35,USA_Air!$C:$C,USA_Air!AY:AY),0)+IFERROR(_xlfn.XLOOKUP($D35,USA_Amazon_Air!$C:$C,USA_Amazon_Air!AY:AY),0)+IFERROR(_xlfn.XLOOKUP($D35,UK_Order!$C:$C,UK_Order!AY:AY),0)+IFERROR(_xlfn.XLOOKUP($D35,MENA_Order!$C:$C,MENA_Order!AY:AY),0)+IFERROR(_xlfn.XLOOKUP($D35,Amazon_USA_Sea!$C:$C,Amazon_USA_Sea!AR:AR),0)</f>
        <v>0</v>
      </c>
      <c r="AR35" s="94">
        <f>IFERROR(_xlfn.XLOOKUP($D35,Domestic!$C:$C,Domestic!AZ:AZ),0)+IFERROR(_xlfn.XLOOKUP($D35,ROW_Manjari!$C:$C,ROW_Manjari!AZ:AZ),0)+IFERROR(_xlfn.XLOOKUP($D35,USA_Sea!$C:$C,USA_Sea!AZ:AZ),0)+IFERROR(_xlfn.XLOOKUP($D35,USA_Air!$C:$C,USA_Air!AZ:AZ),0)+IFERROR(_xlfn.XLOOKUP($D35,USA_Amazon_Air!$C:$C,USA_Amazon_Air!AZ:AZ),0)+IFERROR(_xlfn.XLOOKUP($D35,UK_Order!$C:$C,UK_Order!AZ:AZ),0)+IFERROR(_xlfn.XLOOKUP($D35,MENA_Order!$C:$C,MENA_Order!AZ:AZ),0)+IFERROR(_xlfn.XLOOKUP($D35,Amazon_USA_Sea!$C:$C,Amazon_USA_Sea!AS:AS),0)</f>
        <v>0</v>
      </c>
      <c r="AS35" s="95">
        <v>0</v>
      </c>
      <c r="AT35" s="96">
        <f t="shared" si="8"/>
        <v>1290.5</v>
      </c>
      <c r="AU35" s="97">
        <f t="shared" ref="AU35:AU62" si="11">AT35*F35</f>
        <v>387.15</v>
      </c>
      <c r="AV35" s="98" t="e">
        <f t="shared" ref="AV35:AV62" si="12">AT35-O35</f>
        <v>#VALUE!</v>
      </c>
      <c r="AW35" s="99" t="e">
        <f t="shared" ref="AW35:AW62" si="13">AV35*F35</f>
        <v>#VALUE!</v>
      </c>
      <c r="AX35" s="100" t="str">
        <f t="shared" ref="AX35:AX62" si="14">IFERROR(AT35/O35,"")</f>
        <v/>
      </c>
      <c r="AY35" s="114" t="s">
        <v>96</v>
      </c>
      <c r="AZ35">
        <f>_xlfn.XLOOKUP(D35,Raw_Data!A:A,Raw_Data!B:B)</f>
        <v>420</v>
      </c>
      <c r="BA35" s="102">
        <f t="shared" ref="BA35:BA62" si="15">IFERROR(AZ35/(O35/30),)</f>
        <v>0</v>
      </c>
      <c r="BB35" s="103">
        <f t="shared" si="9"/>
        <v>10</v>
      </c>
      <c r="BC35" s="104" t="str">
        <f t="shared" si="10"/>
        <v>P3 – Normal</v>
      </c>
    </row>
    <row r="36" spans="1:55" customFormat="1" ht="13">
      <c r="A36" s="105">
        <v>34</v>
      </c>
      <c r="B36" s="125" t="s">
        <v>105</v>
      </c>
      <c r="C36" s="125" t="s">
        <v>37</v>
      </c>
      <c r="D36" s="107" t="s">
        <v>116</v>
      </c>
      <c r="E36" s="108" t="s">
        <v>117</v>
      </c>
      <c r="F36" s="109">
        <v>0.1</v>
      </c>
      <c r="G36" s="110">
        <f>IFERROR(_xlfn.XLOOKUP(D36,Projection_!A:A,Projection_!K:K),"")</f>
        <v>3868</v>
      </c>
      <c r="H36" s="111">
        <f>IFERROR(_xlfn.XLOOKUP(D36,Projection_!A:A,Projection_!L:L),"")</f>
        <v>0</v>
      </c>
      <c r="I36" s="111">
        <f>IFERROR(_xlfn.XLOOKUP(D36,Projection_!A:A,Projection_!M:M),"")</f>
        <v>0</v>
      </c>
      <c r="J36" s="111">
        <f>IFERROR(_xlfn.XLOOKUP(D36,Projection_!A:A,Projection_!N:N),"")</f>
        <v>0</v>
      </c>
      <c r="K36" s="111">
        <f>IFERROR(_xlfn.XLOOKUP(D36,Projection_!A:A,Projection_!O:O),"")</f>
        <v>0</v>
      </c>
      <c r="L36" s="111">
        <f>IFERROR(_xlfn.XLOOKUP(D36,Projection_!A:A,Projection_!P:P),"")</f>
        <v>0</v>
      </c>
      <c r="M36" s="111">
        <f>IFERROR(_xlfn.XLOOKUP(D36,Projection_!A:A,Projection_!Q:Q),"")</f>
        <v>0</v>
      </c>
      <c r="N36" s="112" t="str">
        <f>IFERROR(_xlfn.XLOOKUP(D36,Projection_!A:A,Projection_!R:R),"")</f>
        <v/>
      </c>
      <c r="O36" s="113" t="str">
        <f>IFERROR(_xlfn.XLOOKUP(D36,Projection_!A:A,Projection_!T:T),"")</f>
        <v/>
      </c>
      <c r="P36" s="91">
        <f>IFERROR(_xlfn.XLOOKUP($D36,Domestic!$C:$C,Domestic!O:O),0)+IFERROR(_xlfn.XLOOKUP($D36,ROW_Manjari!$C:$C,ROW_Manjari!O:O),0)+IFERROR(_xlfn.XLOOKUP($D36,USA_Sea!$C:$C,USA_Sea!O:O),0)+IFERROR(_xlfn.XLOOKUP($D36,USA_Air!$C:$C,USA_Air!O:O),0)+IFERROR(_xlfn.XLOOKUP($D36,USA_Amazon_Air!$C:$C,USA_Amazon_Air!O:O),0)+IFERROR(_xlfn.XLOOKUP($D36,UK_Order!$C:$C,UK_Order!O:O),0)+IFERROR(_xlfn.XLOOKUP($D36,MENA_Order!$C:$C,MENA_Order!O:O),0)+IFERROR(_xlfn.XLOOKUP($D36,Amazon_USA_Sea!$C:$C,Amazon_USA_Sea!H:H),0)</f>
        <v>0</v>
      </c>
      <c r="Q36" s="91">
        <f>IFERROR(_xlfn.XLOOKUP($D36,Domestic!$C:$C,Domestic!P:P),0)+IFERROR(_xlfn.XLOOKUP($D36,ROW_Manjari!$C:$C,ROW_Manjari!P:P),0)+IFERROR(_xlfn.XLOOKUP($D36,USA_Sea!$C:$C,USA_Sea!P:P),0)+IFERROR(_xlfn.XLOOKUP($D36,USA_Air!$C:$C,USA_Air!P:P),0)+IFERROR(_xlfn.XLOOKUP($D36,USA_Amazon_Air!$C:$C,USA_Amazon_Air!P:P),0)+IFERROR(_xlfn.XLOOKUP($D36,UK_Order!$C:$C,UK_Order!P:P),0)+IFERROR(_xlfn.XLOOKUP($D36,MENA_Order!$C:$C,MENA_Order!P:P),0)+IFERROR(_xlfn.XLOOKUP($D36,Amazon_USA_Sea!$C:$C,Amazon_USA_Sea!I:I),0)</f>
        <v>0</v>
      </c>
      <c r="R36" s="91">
        <f>IFERROR(_xlfn.XLOOKUP($D36,Domestic!$C:$C,Domestic!Q:Q),0)+IFERROR(_xlfn.XLOOKUP($D36,ROW_Manjari!$C:$C,ROW_Manjari!Q:Q),0)+IFERROR(_xlfn.XLOOKUP($D36,USA_Sea!$C:$C,USA_Sea!Q:Q),0)+IFERROR(_xlfn.XLOOKUP($D36,USA_Air!$C:$C,USA_Air!Q:Q),0)+IFERROR(_xlfn.XLOOKUP($D36,USA_Amazon_Air!$C:$C,USA_Amazon_Air!Q:Q),0)+IFERROR(_xlfn.XLOOKUP($D36,UK_Order!$C:$C,UK_Order!Q:Q),0)+IFERROR(_xlfn.XLOOKUP($D36,MENA_Order!$C:$C,MENA_Order!Q:Q),0)+IFERROR(_xlfn.XLOOKUP($D36,Amazon_USA_Sea!$C:$C,Amazon_USA_Sea!J:J),0)</f>
        <v>0</v>
      </c>
      <c r="S36" s="91">
        <f>IFERROR(_xlfn.XLOOKUP($D36,Domestic!$C:$C,Domestic!R:R),0)+IFERROR(_xlfn.XLOOKUP($D36,ROW_Manjari!$C:$C,ROW_Manjari!R:R),0)+IFERROR(_xlfn.XLOOKUP($D36,USA_Sea!$C:$C,USA_Sea!R:R),0)+IFERROR(_xlfn.XLOOKUP($D36,USA_Air!$C:$C,USA_Air!R:R),0)+IFERROR(_xlfn.XLOOKUP($D36,USA_Amazon_Air!$C:$C,USA_Amazon_Air!R:R),0)+IFERROR(_xlfn.XLOOKUP($D36,UK_Order!$C:$C,UK_Order!R:R),0)+IFERROR(_xlfn.XLOOKUP($D36,MENA_Order!$C:$C,MENA_Order!R:R),0)+IFERROR(_xlfn.XLOOKUP($D36,Amazon_USA_Sea!$C:$C,Amazon_USA_Sea!K:K),0)</f>
        <v>0</v>
      </c>
      <c r="T36" s="91">
        <f>IFERROR(_xlfn.XLOOKUP($D36,Domestic!$C:$C,Domestic!S:S),0)+IFERROR(_xlfn.XLOOKUP($D36,ROW_Manjari!$C:$C,ROW_Manjari!S:S),0)+IFERROR(_xlfn.XLOOKUP($D36,USA_Sea!$C:$C,USA_Sea!S:S),0)+IFERROR(_xlfn.XLOOKUP($D36,USA_Air!$C:$C,USA_Air!S:S),0)+IFERROR(_xlfn.XLOOKUP($D36,USA_Amazon_Air!$C:$C,USA_Amazon_Air!S:S),0)+IFERROR(_xlfn.XLOOKUP($D36,UK_Order!$C:$C,UK_Order!S:S),0)+IFERROR(_xlfn.XLOOKUP($D36,MENA_Order!$C:$C,MENA_Order!S:S),0)+IFERROR(_xlfn.XLOOKUP($D36,Amazon_USA_Sea!$C:$C,Amazon_USA_Sea!L:L),0)</f>
        <v>0</v>
      </c>
      <c r="U36" s="91">
        <f>IFERROR(_xlfn.XLOOKUP($D36,Domestic!$C:$C,Domestic!T:T),0)+IFERROR(_xlfn.XLOOKUP($D36,ROW_Manjari!$C:$C,ROW_Manjari!T:T),0)+IFERROR(_xlfn.XLOOKUP($D36,USA_Sea!$C:$C,USA_Sea!T:T),0)+IFERROR(_xlfn.XLOOKUP($D36,USA_Air!$C:$C,USA_Air!T:T),0)+IFERROR(_xlfn.XLOOKUP($D36,USA_Amazon_Air!$C:$C,USA_Amazon_Air!T:T),0)+IFERROR(_xlfn.XLOOKUP($D36,UK_Order!$C:$C,UK_Order!T:T),0)+IFERROR(_xlfn.XLOOKUP($D36,MENA_Order!$C:$C,MENA_Order!T:T),0)+IFERROR(_xlfn.XLOOKUP($D36,Amazon_USA_Sea!$C:$C,Amazon_USA_Sea!M:M),0)</f>
        <v>1437</v>
      </c>
      <c r="V36" s="91">
        <f>IFERROR(_xlfn.XLOOKUP($D36,Domestic!$C:$C,Domestic!U:U),0)+IFERROR(_xlfn.XLOOKUP($D36,ROW_Manjari!$C:$C,ROW_Manjari!U:U),0)+IFERROR(_xlfn.XLOOKUP($D36,USA_Sea!$C:$C,USA_Sea!U:U),0)+IFERROR(_xlfn.XLOOKUP($D36,USA_Air!$C:$C,USA_Air!U:U),0)+IFERROR(_xlfn.XLOOKUP($D36,USA_Amazon_Air!$C:$C,USA_Amazon_Air!U:U),0)+IFERROR(_xlfn.XLOOKUP($D36,UK_Order!$C:$C,UK_Order!U:U),0)+IFERROR(_xlfn.XLOOKUP($D36,MENA_Order!$C:$C,MENA_Order!U:U),0)+IFERROR(_xlfn.XLOOKUP($D36,Amazon_USA_Sea!$C:$C,Amazon_USA_Sea!N:N),0)</f>
        <v>1593</v>
      </c>
      <c r="W36" s="92">
        <f>IFERROR(_xlfn.XLOOKUP($D36,Domestic!$C:$C,Domestic!Y:Y),0)+IFERROR(_xlfn.XLOOKUP($D36,ROW_Manjari!$C:$C,ROW_Manjari!Y:Y),0)+IFERROR(_xlfn.XLOOKUP($D36,USA_Sea!$C:$C,USA_Sea!Y:Y),0)+IFERROR(_xlfn.XLOOKUP($D36,USA_Air!$C:$C,USA_Air!Y:Y),0)+IFERROR(_xlfn.XLOOKUP($D36,USA_Amazon_Air!$C:$C,USA_Amazon_Air!Y:Y),0)+IFERROR(_xlfn.XLOOKUP($D36,UK_Order!$C:$C,UK_Order!Y:Y),0)+IFERROR(_xlfn.XLOOKUP($D36,MENA_Order!$C:$C,MENA_Order!Y:Y),0)+IFERROR(_xlfn.XLOOKUP($D36,Amazon_USA_Sea!$C:$C,Amazon_USA_Sea!R:R),0)</f>
        <v>838</v>
      </c>
      <c r="X36" s="92">
        <f>IFERROR(_xlfn.XLOOKUP($D36,Domestic!$C:$C,Domestic!Z:Z),0)+IFERROR(_xlfn.XLOOKUP($D36,ROW_Manjari!$C:$C,ROW_Manjari!Z:Z),0)+IFERROR(_xlfn.XLOOKUP($D36,USA_Sea!$C:$C,USA_Sea!Z:Z),0)+IFERROR(_xlfn.XLOOKUP($D36,USA_Air!$C:$C,USA_Air!Z:Z),0)+IFERROR(_xlfn.XLOOKUP($D36,USA_Amazon_Air!$C:$C,USA_Amazon_Air!Z:Z),0)+IFERROR(_xlfn.XLOOKUP($D36,UK_Order!$C:$C,UK_Order!Z:Z),0)+IFERROR(_xlfn.XLOOKUP($D36,MENA_Order!$C:$C,MENA_Order!Z:Z),0)+IFERROR(_xlfn.XLOOKUP($D36,Amazon_USA_Sea!$C:$C,Amazon_USA_Sea!S:S),0)</f>
        <v>0</v>
      </c>
      <c r="Y36" s="92">
        <f>IFERROR(_xlfn.XLOOKUP($D36,Domestic!$C:$C,Domestic!AA:AA),0)+IFERROR(_xlfn.XLOOKUP($D36,ROW_Manjari!$C:$C,ROW_Manjari!AA:AA),0)+IFERROR(_xlfn.XLOOKUP($D36,USA_Sea!$C:$C,USA_Sea!AA:AA),0)+IFERROR(_xlfn.XLOOKUP($D36,USA_Air!$C:$C,USA_Air!AA:AA),0)+IFERROR(_xlfn.XLOOKUP($D36,USA_Amazon_Air!$C:$C,USA_Amazon_Air!AA:AA),0)+IFERROR(_xlfn.XLOOKUP($D36,UK_Order!$C:$C,UK_Order!AA:AA),0)+IFERROR(_xlfn.XLOOKUP($D36,MENA_Order!$C:$C,MENA_Order!AA:AA),0)+IFERROR(_xlfn.XLOOKUP($D36,Amazon_USA_Sea!$C:$C,Amazon_USA_Sea!T:T),0)</f>
        <v>0</v>
      </c>
      <c r="Z36" s="92">
        <f>IFERROR(_xlfn.XLOOKUP($D36,Domestic!$C:$C,Domestic!AB:AB),0)+IFERROR(_xlfn.XLOOKUP($D36,ROW_Manjari!$C:$C,ROW_Manjari!AB:AB),0)+IFERROR(_xlfn.XLOOKUP($D36,USA_Sea!$C:$C,USA_Sea!AB:AB),0)+IFERROR(_xlfn.XLOOKUP($D36,USA_Air!$C:$C,USA_Air!AB:AB),0)+IFERROR(_xlfn.XLOOKUP($D36,USA_Amazon_Air!$C:$C,USA_Amazon_Air!AB:AB),0)+IFERROR(_xlfn.XLOOKUP($D36,UK_Order!$C:$C,UK_Order!AB:AB),0)+IFERROR(_xlfn.XLOOKUP($D36,MENA_Order!$C:$C,MENA_Order!AB:AB),0)+IFERROR(_xlfn.XLOOKUP($D36,Amazon_USA_Sea!$C:$C,Amazon_USA_Sea!U:U),0)</f>
        <v>0</v>
      </c>
      <c r="AA36" s="92">
        <f>IFERROR(_xlfn.XLOOKUP($D36,Domestic!$C:$C,Domestic!AC:AC),0)+IFERROR(_xlfn.XLOOKUP($D36,ROW_Manjari!$C:$C,ROW_Manjari!AC:AC),0)+IFERROR(_xlfn.XLOOKUP($D36,USA_Sea!$C:$C,USA_Sea!AC:AC),0)+IFERROR(_xlfn.XLOOKUP($D36,USA_Air!$C:$C,USA_Air!AC:AC),0)+IFERROR(_xlfn.XLOOKUP($D36,USA_Amazon_Air!$C:$C,USA_Amazon_Air!AC:AC),0)+IFERROR(_xlfn.XLOOKUP($D36,UK_Order!$C:$C,UK_Order!AC:AC),0)+IFERROR(_xlfn.XLOOKUP($D36,MENA_Order!$C:$C,MENA_Order!AC:AC),0)+IFERROR(_xlfn.XLOOKUP($D36,Amazon_USA_Sea!$C:$C,Amazon_USA_Sea!V:V),0)</f>
        <v>0</v>
      </c>
      <c r="AB36" s="92">
        <f>IFERROR(_xlfn.XLOOKUP($D36,Domestic!$C:$C,Domestic!AD:AD),0)+IFERROR(_xlfn.XLOOKUP($D36,ROW_Manjari!$C:$C,ROW_Manjari!AD:AD),0)+IFERROR(_xlfn.XLOOKUP($D36,USA_Sea!$C:$C,USA_Sea!AD:AD),0)+IFERROR(_xlfn.XLOOKUP($D36,USA_Air!$C:$C,USA_Air!AD:AD),0)+IFERROR(_xlfn.XLOOKUP($D36,USA_Amazon_Air!$C:$C,USA_Amazon_Air!AD:AD),0)+IFERROR(_xlfn.XLOOKUP($D36,UK_Order!$C:$C,UK_Order!AD:AD),0)+IFERROR(_xlfn.XLOOKUP($D36,MENA_Order!$C:$C,MENA_Order!AD:AD),0)+IFERROR(_xlfn.XLOOKUP($D36,Amazon_USA_Sea!$C:$C,Amazon_USA_Sea!W:W),0)</f>
        <v>0</v>
      </c>
      <c r="AC36" s="92">
        <f>IFERROR(_xlfn.XLOOKUP($D36,Domestic!$C:$C,Domestic!AE:AE),0)+IFERROR(_xlfn.XLOOKUP($D36,ROW_Manjari!$C:$C,ROW_Manjari!AE:AE),0)+IFERROR(_xlfn.XLOOKUP($D36,USA_Sea!$C:$C,USA_Sea!AE:AE),0)+IFERROR(_xlfn.XLOOKUP($D36,USA_Air!$C:$C,USA_Air!AE:AE),0)+IFERROR(_xlfn.XLOOKUP($D36,USA_Amazon_Air!$C:$C,USA_Amazon_Air!AE:AE),0)+IFERROR(_xlfn.XLOOKUP($D36,UK_Order!$C:$C,UK_Order!AE:AE),0)+IFERROR(_xlfn.XLOOKUP($D36,MENA_Order!$C:$C,MENA_Order!AE:AE),0)+IFERROR(_xlfn.XLOOKUP($D36,Amazon_USA_Sea!$C:$C,Amazon_USA_Sea!X:X),0)</f>
        <v>0</v>
      </c>
      <c r="AD36" s="93">
        <f>IFERROR(_xlfn.XLOOKUP($D36,Domestic!$C:$C,Domestic!AI:AI),0)+IFERROR(_xlfn.XLOOKUP($D36,ROW_Manjari!$C:$C,ROW_Manjari!AI:AI),0)+IFERROR(_xlfn.XLOOKUP($D36,USA_Sea!$C:$C,USA_Sea!AI:AI),0)+IFERROR(_xlfn.XLOOKUP($D36,USA_Air!$C:$C,USA_Air!AI:AI),0)+IFERROR(_xlfn.XLOOKUP($D36,USA_Amazon_Air!$C:$C,USA_Amazon_Air!AI:AI),0)+IFERROR(_xlfn.XLOOKUP($D36,UK_Order!$C:$C,UK_Order!AI:AI),0)+IFERROR(_xlfn.XLOOKUP($D36,MENA_Order!$C:$C,MENA_Order!AI:AI),0)+IFERROR(_xlfn.XLOOKUP($D36,Amazon_USA_Sea!$C:$C,Amazon_USA_Sea!AB:AB),0)</f>
        <v>0</v>
      </c>
      <c r="AE36" s="93">
        <f>IFERROR(_xlfn.XLOOKUP($D36,Domestic!$C:$C,Domestic!AJ:AJ),0)+IFERROR(_xlfn.XLOOKUP($D36,ROW_Manjari!$C:$C,ROW_Manjari!AJ:AJ),0)+IFERROR(_xlfn.XLOOKUP($D36,USA_Sea!$C:$C,USA_Sea!AJ:AJ),0)+IFERROR(_xlfn.XLOOKUP($D36,USA_Air!$C:$C,USA_Air!AJ:AJ),0)+IFERROR(_xlfn.XLOOKUP($D36,USA_Amazon_Air!$C:$C,USA_Amazon_Air!AJ:AJ),0)+IFERROR(_xlfn.XLOOKUP($D36,UK_Order!$C:$C,UK_Order!AJ:AJ),0)+IFERROR(_xlfn.XLOOKUP($D36,MENA_Order!$C:$C,MENA_Order!AJ:AJ),0)+IFERROR(_xlfn.XLOOKUP($D36,Amazon_USA_Sea!$C:$C,Amazon_USA_Sea!AC:AC),0)</f>
        <v>0</v>
      </c>
      <c r="AF36" s="93">
        <f>IFERROR(_xlfn.XLOOKUP($D36,Domestic!$C:$C,Domestic!AK:AK),0)+IFERROR(_xlfn.XLOOKUP($D36,ROW_Manjari!$C:$C,ROW_Manjari!AK:AK),0)+IFERROR(_xlfn.XLOOKUP($D36,USA_Sea!$C:$C,USA_Sea!AK:AK),0)+IFERROR(_xlfn.XLOOKUP($D36,USA_Air!$C:$C,USA_Air!AK:AK),0)+IFERROR(_xlfn.XLOOKUP($D36,USA_Amazon_Air!$C:$C,USA_Amazon_Air!AK:AK),0)+IFERROR(_xlfn.XLOOKUP($D36,UK_Order!$C:$C,UK_Order!AK:AK),0)+IFERROR(_xlfn.XLOOKUP($D36,MENA_Order!$C:$C,MENA_Order!AK:AK),0)+IFERROR(_xlfn.XLOOKUP($D36,Amazon_USA_Sea!$C:$C,Amazon_USA_Sea!AD:AD),0)</f>
        <v>0</v>
      </c>
      <c r="AG36" s="93">
        <f>IFERROR(_xlfn.XLOOKUP($D36,Domestic!$C:$C,Domestic!AL:AL),0)+IFERROR(_xlfn.XLOOKUP($D36,ROW_Manjari!$C:$C,ROW_Manjari!AL:AL),0)+IFERROR(_xlfn.XLOOKUP($D36,USA_Sea!$C:$C,USA_Sea!AL:AL),0)+IFERROR(_xlfn.XLOOKUP($D36,USA_Air!$C:$C,USA_Air!AL:AL),0)+IFERROR(_xlfn.XLOOKUP($D36,USA_Amazon_Air!$C:$C,USA_Amazon_Air!AL:AL),0)+IFERROR(_xlfn.XLOOKUP($D36,UK_Order!$C:$C,UK_Order!AL:AL),0)+IFERROR(_xlfn.XLOOKUP($D36,MENA_Order!$C:$C,MENA_Order!AL:AL),0)+IFERROR(_xlfn.XLOOKUP($D36,Amazon_USA_Sea!$C:$C,Amazon_USA_Sea!AE:AE),0)</f>
        <v>0</v>
      </c>
      <c r="AH36" s="93">
        <f>IFERROR(_xlfn.XLOOKUP($D36,Domestic!$C:$C,Domestic!AM:AM),0)+IFERROR(_xlfn.XLOOKUP($D36,ROW_Manjari!$C:$C,ROW_Manjari!AM:AM),0)+IFERROR(_xlfn.XLOOKUP($D36,USA_Sea!$C:$C,USA_Sea!AM:AM),0)+IFERROR(_xlfn.XLOOKUP($D36,USA_Air!$C:$C,USA_Air!AM:AM),0)+IFERROR(_xlfn.XLOOKUP($D36,USA_Amazon_Air!$C:$C,USA_Amazon_Air!AM:AM),0)+IFERROR(_xlfn.XLOOKUP($D36,UK_Order!$C:$C,UK_Order!AM:AM),0)+IFERROR(_xlfn.XLOOKUP($D36,MENA_Order!$C:$C,MENA_Order!AM:AM),0)+IFERROR(_xlfn.XLOOKUP($D36,Amazon_USA_Sea!$C:$C,Amazon_USA_Sea!AF:AF),0)</f>
        <v>95</v>
      </c>
      <c r="AI36" s="93">
        <f>IFERROR(_xlfn.XLOOKUP($D36,Domestic!$C:$C,Domestic!AN:AN),0)+IFERROR(_xlfn.XLOOKUP($D36,ROW_Manjari!$C:$C,ROW_Manjari!AN:AN),0)+IFERROR(_xlfn.XLOOKUP($D36,USA_Sea!$C:$C,USA_Sea!AN:AN),0)+IFERROR(_xlfn.XLOOKUP($D36,USA_Air!$C:$C,USA_Air!AN:AN),0)+IFERROR(_xlfn.XLOOKUP($D36,USA_Amazon_Air!$C:$C,USA_Amazon_Air!AN:AN),0)+IFERROR(_xlfn.XLOOKUP($D36,UK_Order!$C:$C,UK_Order!AN:AN),0)+IFERROR(_xlfn.XLOOKUP($D36,MENA_Order!$C:$C,MENA_Order!AN:AN),0)+IFERROR(_xlfn.XLOOKUP($D36,Amazon_USA_Sea!$C:$C,Amazon_USA_Sea!AG:AG),0)</f>
        <v>9.5</v>
      </c>
      <c r="AJ36" s="93">
        <f>IFERROR(_xlfn.XLOOKUP($D36,Domestic!$C:$C,Domestic!AO:AO),0)+IFERROR(_xlfn.XLOOKUP($D36,ROW_Manjari!$C:$C,ROW_Manjari!AO:AO),0)+IFERROR(_xlfn.XLOOKUP($D36,USA_Sea!$C:$C,USA_Sea!AO:AO),0)+IFERROR(_xlfn.XLOOKUP($D36,USA_Air!$C:$C,USA_Air!AO:AO),0)+IFERROR(_xlfn.XLOOKUP($D36,USA_Amazon_Air!$C:$C,USA_Amazon_Air!AO:AO),0)+IFERROR(_xlfn.XLOOKUP($D36,UK_Order!$C:$C,UK_Order!AO:AO),0)+IFERROR(_xlfn.XLOOKUP($D36,MENA_Order!$C:$C,MENA_Order!AO:AO),0)+IFERROR(_xlfn.XLOOKUP($D36,Amazon_USA_Sea!$C:$C,Amazon_USA_Sea!AH:AH),0)</f>
        <v>5</v>
      </c>
      <c r="AK36" s="94">
        <f>IFERROR(_xlfn.XLOOKUP($D36,Domestic!$C:$C,Domestic!AS:AS),0)+IFERROR(_xlfn.XLOOKUP($D36,ROW_Manjari!$C:$C,ROW_Manjari!AS:AS),0)+IFERROR(_xlfn.XLOOKUP($D36,USA_Sea!$C:$C,USA_Sea!AS:AS),0)+IFERROR(_xlfn.XLOOKUP($D36,USA_Air!$C:$C,USA_Air!AS:AS),0)+IFERROR(_xlfn.XLOOKUP($D36,USA_Amazon_Air!$C:$C,USA_Amazon_Air!AS:AS),0)+IFERROR(_xlfn.XLOOKUP($D36,UK_Order!$C:$C,UK_Order!AS:AS),0)+IFERROR(_xlfn.XLOOKUP($D36,MENA_Order!$C:$C,MENA_Order!AS:AS),0)+IFERROR(_xlfn.XLOOKUP($D36,Amazon_USA_Sea!$C:$C,Amazon_USA_Sea!AL:AL),0)</f>
        <v>0</v>
      </c>
      <c r="AL36" s="94">
        <f>IFERROR(_xlfn.XLOOKUP($D36,Domestic!$C:$C,Domestic!AT:AT),0)+IFERROR(_xlfn.XLOOKUP($D36,ROW_Manjari!$C:$C,ROW_Manjari!AT:AT),0)+IFERROR(_xlfn.XLOOKUP($D36,USA_Sea!$C:$C,USA_Sea!AT:AT),0)+IFERROR(_xlfn.XLOOKUP($D36,USA_Air!$C:$C,USA_Air!AT:AT),0)+IFERROR(_xlfn.XLOOKUP($D36,USA_Amazon_Air!$C:$C,USA_Amazon_Air!AT:AT),0)+IFERROR(_xlfn.XLOOKUP($D36,UK_Order!$C:$C,UK_Order!AT:AT),0)+IFERROR(_xlfn.XLOOKUP($D36,MENA_Order!$C:$C,MENA_Order!AT:AT),0)+IFERROR(_xlfn.XLOOKUP($D36,Amazon_USA_Sea!$C:$C,Amazon_USA_Sea!AM:AM),0)</f>
        <v>0</v>
      </c>
      <c r="AM36" s="94">
        <f>IFERROR(_xlfn.XLOOKUP($D36,Domestic!$C:$C,Domestic!AU:AU),0)+IFERROR(_xlfn.XLOOKUP($D36,ROW_Manjari!$C:$C,ROW_Manjari!AU:AU),0)+IFERROR(_xlfn.XLOOKUP($D36,USA_Sea!$C:$C,USA_Sea!AU:AU),0)+IFERROR(_xlfn.XLOOKUP($D36,USA_Air!$C:$C,USA_Air!AU:AU),0)+IFERROR(_xlfn.XLOOKUP($D36,USA_Amazon_Air!$C:$C,USA_Amazon_Air!AU:AU),0)+IFERROR(_xlfn.XLOOKUP($D36,UK_Order!$C:$C,UK_Order!AU:AU),0)+IFERROR(_xlfn.XLOOKUP($D36,MENA_Order!$C:$C,MENA_Order!AU:AU),0)+IFERROR(_xlfn.XLOOKUP($D36,Amazon_USA_Sea!$C:$C,Amazon_USA_Sea!AN:AN),0)</f>
        <v>0</v>
      </c>
      <c r="AN36" s="94">
        <f>IFERROR(_xlfn.XLOOKUP($D36,Domestic!$C:$C,Domestic!AV:AV),0)+IFERROR(_xlfn.XLOOKUP($D36,ROW_Manjari!$C:$C,ROW_Manjari!AV:AV),0)+IFERROR(_xlfn.XLOOKUP($D36,USA_Sea!$C:$C,USA_Sea!AV:AV),0)+IFERROR(_xlfn.XLOOKUP($D36,USA_Air!$C:$C,USA_Air!AV:AV),0)+IFERROR(_xlfn.XLOOKUP($D36,USA_Amazon_Air!$C:$C,USA_Amazon_Air!AV:AV),0)+IFERROR(_xlfn.XLOOKUP($D36,UK_Order!$C:$C,UK_Order!AV:AV),0)+IFERROR(_xlfn.XLOOKUP($D36,MENA_Order!$C:$C,MENA_Order!AV:AV),0)+IFERROR(_xlfn.XLOOKUP($D36,Amazon_USA_Sea!$C:$C,Amazon_USA_Sea!AO:AO),0)</f>
        <v>0</v>
      </c>
      <c r="AO36" s="94">
        <f>IFERROR(_xlfn.XLOOKUP($D36,Domestic!$C:$C,Domestic!AW:AW),0)+IFERROR(_xlfn.XLOOKUP($D36,ROW_Manjari!$C:$C,ROW_Manjari!AW:AW),0)+IFERROR(_xlfn.XLOOKUP($D36,USA_Sea!$C:$C,USA_Sea!AW:AW),0)+IFERROR(_xlfn.XLOOKUP($D36,USA_Air!$C:$C,USA_Air!AW:AW),0)+IFERROR(_xlfn.XLOOKUP($D36,USA_Amazon_Air!$C:$C,USA_Amazon_Air!AW:AW),0)+IFERROR(_xlfn.XLOOKUP($D36,UK_Order!$C:$C,UK_Order!AW:AW),0)+IFERROR(_xlfn.XLOOKUP($D36,MENA_Order!$C:$C,MENA_Order!AW:AW),0)+IFERROR(_xlfn.XLOOKUP($D36,Amazon_USA_Sea!$C:$C,Amazon_USA_Sea!AP:AP),0)</f>
        <v>0</v>
      </c>
      <c r="AP36" s="94">
        <f>IFERROR(_xlfn.XLOOKUP($D36,Domestic!$C:$C,Domestic!AX:AX),0)+IFERROR(_xlfn.XLOOKUP($D36,ROW_Manjari!$C:$C,ROW_Manjari!AX:AX),0)+IFERROR(_xlfn.XLOOKUP($D36,USA_Sea!$C:$C,USA_Sea!AX:AX),0)+IFERROR(_xlfn.XLOOKUP($D36,USA_Air!$C:$C,USA_Air!AX:AX),0)+IFERROR(_xlfn.XLOOKUP($D36,USA_Amazon_Air!$C:$C,USA_Amazon_Air!AX:AX),0)+IFERROR(_xlfn.XLOOKUP($D36,UK_Order!$C:$C,UK_Order!AX:AX),0)+IFERROR(_xlfn.XLOOKUP($D36,MENA_Order!$C:$C,MENA_Order!AX:AX),0)+IFERROR(_xlfn.XLOOKUP($D36,Amazon_USA_Sea!$C:$C,Amazon_USA_Sea!AQ:AQ),0)</f>
        <v>0</v>
      </c>
      <c r="AQ36" s="94">
        <f>IFERROR(_xlfn.XLOOKUP($D36,Domestic!$C:$C,Domestic!AY:AY),0)+IFERROR(_xlfn.XLOOKUP($D36,ROW_Manjari!$C:$C,ROW_Manjari!AY:AY),0)+IFERROR(_xlfn.XLOOKUP($D36,USA_Sea!$C:$C,USA_Sea!AY:AY),0)+IFERROR(_xlfn.XLOOKUP($D36,USA_Air!$C:$C,USA_Air!AY:AY),0)+IFERROR(_xlfn.XLOOKUP($D36,USA_Amazon_Air!$C:$C,USA_Amazon_Air!AY:AY),0)+IFERROR(_xlfn.XLOOKUP($D36,UK_Order!$C:$C,UK_Order!AY:AY),0)+IFERROR(_xlfn.XLOOKUP($D36,MENA_Order!$C:$C,MENA_Order!AY:AY),0)+IFERROR(_xlfn.XLOOKUP($D36,Amazon_USA_Sea!$C:$C,Amazon_USA_Sea!AR:AR),0)</f>
        <v>0</v>
      </c>
      <c r="AR36" s="94">
        <f>IFERROR(_xlfn.XLOOKUP($D36,Domestic!$C:$C,Domestic!AZ:AZ),0)+IFERROR(_xlfn.XLOOKUP($D36,ROW_Manjari!$C:$C,ROW_Manjari!AZ:AZ),0)+IFERROR(_xlfn.XLOOKUP($D36,USA_Sea!$C:$C,USA_Sea!AZ:AZ),0)+IFERROR(_xlfn.XLOOKUP($D36,USA_Air!$C:$C,USA_Air!AZ:AZ),0)+IFERROR(_xlfn.XLOOKUP($D36,USA_Amazon_Air!$C:$C,USA_Amazon_Air!AZ:AZ),0)+IFERROR(_xlfn.XLOOKUP($D36,UK_Order!$C:$C,UK_Order!AZ:AZ),0)+IFERROR(_xlfn.XLOOKUP($D36,MENA_Order!$C:$C,MENA_Order!AZ:AZ),0)+IFERROR(_xlfn.XLOOKUP($D36,Amazon_USA_Sea!$C:$C,Amazon_USA_Sea!AS:AS),0)</f>
        <v>0</v>
      </c>
      <c r="AS36" s="95">
        <v>0</v>
      </c>
      <c r="AT36" s="96">
        <f t="shared" si="8"/>
        <v>3977.5</v>
      </c>
      <c r="AU36" s="97">
        <f t="shared" si="11"/>
        <v>397.75</v>
      </c>
      <c r="AV36" s="98" t="e">
        <f t="shared" si="12"/>
        <v>#VALUE!</v>
      </c>
      <c r="AW36" s="99" t="e">
        <f t="shared" si="13"/>
        <v>#VALUE!</v>
      </c>
      <c r="AX36" s="100" t="str">
        <f t="shared" si="14"/>
        <v/>
      </c>
      <c r="AY36" s="114" t="s">
        <v>96</v>
      </c>
      <c r="AZ36">
        <f>_xlfn.XLOOKUP(D36,Raw_Data!A:A,Raw_Data!B:B)</f>
        <v>2419</v>
      </c>
      <c r="BA36" s="102">
        <f t="shared" si="15"/>
        <v>0</v>
      </c>
      <c r="BB36" s="103">
        <f t="shared" si="9"/>
        <v>10</v>
      </c>
      <c r="BC36" s="104" t="str">
        <f t="shared" si="10"/>
        <v>P3 – Normal</v>
      </c>
    </row>
    <row r="37" spans="1:55" customFormat="1" ht="13">
      <c r="A37" s="105">
        <v>35</v>
      </c>
      <c r="B37" s="125" t="s">
        <v>105</v>
      </c>
      <c r="C37" s="125" t="s">
        <v>37</v>
      </c>
      <c r="D37" s="107" t="s">
        <v>118</v>
      </c>
      <c r="E37" s="108" t="s">
        <v>119</v>
      </c>
      <c r="F37" s="109">
        <v>0.15</v>
      </c>
      <c r="G37" s="110">
        <f>IFERROR(_xlfn.XLOOKUP(D37,Projection_!A:A,Projection_!K:K),"")</f>
        <v>0</v>
      </c>
      <c r="H37" s="111">
        <f>IFERROR(_xlfn.XLOOKUP(D37,Projection_!A:A,Projection_!L:L),"")</f>
        <v>0</v>
      </c>
      <c r="I37" s="111">
        <f>IFERROR(_xlfn.XLOOKUP(D37,Projection_!A:A,Projection_!M:M),"")</f>
        <v>0</v>
      </c>
      <c r="J37" s="111">
        <f>IFERROR(_xlfn.XLOOKUP(D37,Projection_!A:A,Projection_!N:N),"")</f>
        <v>0</v>
      </c>
      <c r="K37" s="111">
        <f>IFERROR(_xlfn.XLOOKUP(D37,Projection_!A:A,Projection_!O:O),"")</f>
        <v>0</v>
      </c>
      <c r="L37" s="111">
        <f>IFERROR(_xlfn.XLOOKUP(D37,Projection_!A:A,Projection_!P:P),"")</f>
        <v>610</v>
      </c>
      <c r="M37" s="111">
        <f>IFERROR(_xlfn.XLOOKUP(D37,Projection_!A:A,Projection_!Q:Q),"")</f>
        <v>0</v>
      </c>
      <c r="N37" s="112" t="str">
        <f>IFERROR(_xlfn.XLOOKUP(D37,Projection_!A:A,Projection_!R:R),"")</f>
        <v/>
      </c>
      <c r="O37" s="113" t="str">
        <f>IFERROR(_xlfn.XLOOKUP(D37,Projection_!A:A,Projection_!T:T),"")</f>
        <v/>
      </c>
      <c r="P37" s="91">
        <f>IFERROR(_xlfn.XLOOKUP($D37,Domestic!$C:$C,Domestic!O:O),0)+IFERROR(_xlfn.XLOOKUP($D37,ROW_Manjari!$C:$C,ROW_Manjari!O:O),0)+IFERROR(_xlfn.XLOOKUP($D37,USA_Sea!$C:$C,USA_Sea!O:O),0)+IFERROR(_xlfn.XLOOKUP($D37,USA_Air!$C:$C,USA_Air!O:O),0)+IFERROR(_xlfn.XLOOKUP($D37,USA_Amazon_Air!$C:$C,USA_Amazon_Air!O:O),0)+IFERROR(_xlfn.XLOOKUP($D37,UK_Order!$C:$C,UK_Order!O:O),0)+IFERROR(_xlfn.XLOOKUP($D37,MENA_Order!$C:$C,MENA_Order!O:O),0)+IFERROR(_xlfn.XLOOKUP($D37,Amazon_USA_Sea!$C:$C,Amazon_USA_Sea!H:H),0)</f>
        <v>0</v>
      </c>
      <c r="Q37" s="91">
        <f>IFERROR(_xlfn.XLOOKUP($D37,Domestic!$C:$C,Domestic!P:P),0)+IFERROR(_xlfn.XLOOKUP($D37,ROW_Manjari!$C:$C,ROW_Manjari!P:P),0)+IFERROR(_xlfn.XLOOKUP($D37,USA_Sea!$C:$C,USA_Sea!P:P),0)+IFERROR(_xlfn.XLOOKUP($D37,USA_Air!$C:$C,USA_Air!P:P),0)+IFERROR(_xlfn.XLOOKUP($D37,USA_Amazon_Air!$C:$C,USA_Amazon_Air!P:P),0)+IFERROR(_xlfn.XLOOKUP($D37,UK_Order!$C:$C,UK_Order!P:P),0)+IFERROR(_xlfn.XLOOKUP($D37,MENA_Order!$C:$C,MENA_Order!P:P),0)+IFERROR(_xlfn.XLOOKUP($D37,Amazon_USA_Sea!$C:$C,Amazon_USA_Sea!I:I),0)</f>
        <v>0</v>
      </c>
      <c r="R37" s="91">
        <f>IFERROR(_xlfn.XLOOKUP($D37,Domestic!$C:$C,Domestic!Q:Q),0)+IFERROR(_xlfn.XLOOKUP($D37,ROW_Manjari!$C:$C,ROW_Manjari!Q:Q),0)+IFERROR(_xlfn.XLOOKUP($D37,USA_Sea!$C:$C,USA_Sea!Q:Q),0)+IFERROR(_xlfn.XLOOKUP($D37,USA_Air!$C:$C,USA_Air!Q:Q),0)+IFERROR(_xlfn.XLOOKUP($D37,USA_Amazon_Air!$C:$C,USA_Amazon_Air!Q:Q),0)+IFERROR(_xlfn.XLOOKUP($D37,UK_Order!$C:$C,UK_Order!Q:Q),0)+IFERROR(_xlfn.XLOOKUP($D37,MENA_Order!$C:$C,MENA_Order!Q:Q),0)+IFERROR(_xlfn.XLOOKUP($D37,Amazon_USA_Sea!$C:$C,Amazon_USA_Sea!J:J),0)</f>
        <v>0</v>
      </c>
      <c r="S37" s="91">
        <f>IFERROR(_xlfn.XLOOKUP($D37,Domestic!$C:$C,Domestic!R:R),0)+IFERROR(_xlfn.XLOOKUP($D37,ROW_Manjari!$C:$C,ROW_Manjari!R:R),0)+IFERROR(_xlfn.XLOOKUP($D37,USA_Sea!$C:$C,USA_Sea!R:R),0)+IFERROR(_xlfn.XLOOKUP($D37,USA_Air!$C:$C,USA_Air!R:R),0)+IFERROR(_xlfn.XLOOKUP($D37,USA_Amazon_Air!$C:$C,USA_Amazon_Air!R:R),0)+IFERROR(_xlfn.XLOOKUP($D37,UK_Order!$C:$C,UK_Order!R:R),0)+IFERROR(_xlfn.XLOOKUP($D37,MENA_Order!$C:$C,MENA_Order!R:R),0)+IFERROR(_xlfn.XLOOKUP($D37,Amazon_USA_Sea!$C:$C,Amazon_USA_Sea!K:K),0)</f>
        <v>0</v>
      </c>
      <c r="T37" s="91">
        <f>IFERROR(_xlfn.XLOOKUP($D37,Domestic!$C:$C,Domestic!S:S),0)+IFERROR(_xlfn.XLOOKUP($D37,ROW_Manjari!$C:$C,ROW_Manjari!S:S),0)+IFERROR(_xlfn.XLOOKUP($D37,USA_Sea!$C:$C,USA_Sea!S:S),0)+IFERROR(_xlfn.XLOOKUP($D37,USA_Air!$C:$C,USA_Air!S:S),0)+IFERROR(_xlfn.XLOOKUP($D37,USA_Amazon_Air!$C:$C,USA_Amazon_Air!S:S),0)+IFERROR(_xlfn.XLOOKUP($D37,UK_Order!$C:$C,UK_Order!S:S),0)+IFERROR(_xlfn.XLOOKUP($D37,MENA_Order!$C:$C,MENA_Order!S:S),0)+IFERROR(_xlfn.XLOOKUP($D37,Amazon_USA_Sea!$C:$C,Amazon_USA_Sea!L:L),0)</f>
        <v>0</v>
      </c>
      <c r="U37" s="91">
        <f>IFERROR(_xlfn.XLOOKUP($D37,Domestic!$C:$C,Domestic!T:T),0)+IFERROR(_xlfn.XLOOKUP($D37,ROW_Manjari!$C:$C,ROW_Manjari!T:T),0)+IFERROR(_xlfn.XLOOKUP($D37,USA_Sea!$C:$C,USA_Sea!T:T),0)+IFERROR(_xlfn.XLOOKUP($D37,USA_Air!$C:$C,USA_Air!T:T),0)+IFERROR(_xlfn.XLOOKUP($D37,USA_Amazon_Air!$C:$C,USA_Amazon_Air!T:T),0)+IFERROR(_xlfn.XLOOKUP($D37,UK_Order!$C:$C,UK_Order!T:T),0)+IFERROR(_xlfn.XLOOKUP($D37,MENA_Order!$C:$C,MENA_Order!T:T),0)+IFERROR(_xlfn.XLOOKUP($D37,Amazon_USA_Sea!$C:$C,Amazon_USA_Sea!M:M),0)</f>
        <v>0</v>
      </c>
      <c r="V37" s="91">
        <f>IFERROR(_xlfn.XLOOKUP($D37,Domestic!$C:$C,Domestic!U:U),0)+IFERROR(_xlfn.XLOOKUP($D37,ROW_Manjari!$C:$C,ROW_Manjari!U:U),0)+IFERROR(_xlfn.XLOOKUP($D37,USA_Sea!$C:$C,USA_Sea!U:U),0)+IFERROR(_xlfn.XLOOKUP($D37,USA_Air!$C:$C,USA_Air!U:U),0)+IFERROR(_xlfn.XLOOKUP($D37,USA_Amazon_Air!$C:$C,USA_Amazon_Air!U:U),0)+IFERROR(_xlfn.XLOOKUP($D37,UK_Order!$C:$C,UK_Order!U:U),0)+IFERROR(_xlfn.XLOOKUP($D37,MENA_Order!$C:$C,MENA_Order!U:U),0)+IFERROR(_xlfn.XLOOKUP($D37,Amazon_USA_Sea!$C:$C,Amazon_USA_Sea!N:N),0)</f>
        <v>0</v>
      </c>
      <c r="W37" s="92">
        <f>IFERROR(_xlfn.XLOOKUP($D37,Domestic!$C:$C,Domestic!Y:Y),0)+IFERROR(_xlfn.XLOOKUP($D37,ROW_Manjari!$C:$C,ROW_Manjari!Y:Y),0)+IFERROR(_xlfn.XLOOKUP($D37,USA_Sea!$C:$C,USA_Sea!Y:Y),0)+IFERROR(_xlfn.XLOOKUP($D37,USA_Air!$C:$C,USA_Air!Y:Y),0)+IFERROR(_xlfn.XLOOKUP($D37,USA_Amazon_Air!$C:$C,USA_Amazon_Air!Y:Y),0)+IFERROR(_xlfn.XLOOKUP($D37,UK_Order!$C:$C,UK_Order!Y:Y),0)+IFERROR(_xlfn.XLOOKUP($D37,MENA_Order!$C:$C,MENA_Order!Y:Y),0)+IFERROR(_xlfn.XLOOKUP($D37,Amazon_USA_Sea!$C:$C,Amazon_USA_Sea!R:R),0)</f>
        <v>0</v>
      </c>
      <c r="X37" s="92">
        <f>IFERROR(_xlfn.XLOOKUP($D37,Domestic!$C:$C,Domestic!Z:Z),0)+IFERROR(_xlfn.XLOOKUP($D37,ROW_Manjari!$C:$C,ROW_Manjari!Z:Z),0)+IFERROR(_xlfn.XLOOKUP($D37,USA_Sea!$C:$C,USA_Sea!Z:Z),0)+IFERROR(_xlfn.XLOOKUP($D37,USA_Air!$C:$C,USA_Air!Z:Z),0)+IFERROR(_xlfn.XLOOKUP($D37,USA_Amazon_Air!$C:$C,USA_Amazon_Air!Z:Z),0)+IFERROR(_xlfn.XLOOKUP($D37,UK_Order!$C:$C,UK_Order!Z:Z),0)+IFERROR(_xlfn.XLOOKUP($D37,MENA_Order!$C:$C,MENA_Order!Z:Z),0)+IFERROR(_xlfn.XLOOKUP($D37,Amazon_USA_Sea!$C:$C,Amazon_USA_Sea!S:S),0)</f>
        <v>0</v>
      </c>
      <c r="Y37" s="92">
        <f>IFERROR(_xlfn.XLOOKUP($D37,Domestic!$C:$C,Domestic!AA:AA),0)+IFERROR(_xlfn.XLOOKUP($D37,ROW_Manjari!$C:$C,ROW_Manjari!AA:AA),0)+IFERROR(_xlfn.XLOOKUP($D37,USA_Sea!$C:$C,USA_Sea!AA:AA),0)+IFERROR(_xlfn.XLOOKUP($D37,USA_Air!$C:$C,USA_Air!AA:AA),0)+IFERROR(_xlfn.XLOOKUP($D37,USA_Amazon_Air!$C:$C,USA_Amazon_Air!AA:AA),0)+IFERROR(_xlfn.XLOOKUP($D37,UK_Order!$C:$C,UK_Order!AA:AA),0)+IFERROR(_xlfn.XLOOKUP($D37,MENA_Order!$C:$C,MENA_Order!AA:AA),0)+IFERROR(_xlfn.XLOOKUP($D37,Amazon_USA_Sea!$C:$C,Amazon_USA_Sea!T:T),0)</f>
        <v>0</v>
      </c>
      <c r="Z37" s="92">
        <f>IFERROR(_xlfn.XLOOKUP($D37,Domestic!$C:$C,Domestic!AB:AB),0)+IFERROR(_xlfn.XLOOKUP($D37,ROW_Manjari!$C:$C,ROW_Manjari!AB:AB),0)+IFERROR(_xlfn.XLOOKUP($D37,USA_Sea!$C:$C,USA_Sea!AB:AB),0)+IFERROR(_xlfn.XLOOKUP($D37,USA_Air!$C:$C,USA_Air!AB:AB),0)+IFERROR(_xlfn.XLOOKUP($D37,USA_Amazon_Air!$C:$C,USA_Amazon_Air!AB:AB),0)+IFERROR(_xlfn.XLOOKUP($D37,UK_Order!$C:$C,UK_Order!AB:AB),0)+IFERROR(_xlfn.XLOOKUP($D37,MENA_Order!$C:$C,MENA_Order!AB:AB),0)+IFERROR(_xlfn.XLOOKUP($D37,Amazon_USA_Sea!$C:$C,Amazon_USA_Sea!U:U),0)</f>
        <v>0</v>
      </c>
      <c r="AA37" s="92">
        <f>IFERROR(_xlfn.XLOOKUP($D37,Domestic!$C:$C,Domestic!AC:AC),0)+IFERROR(_xlfn.XLOOKUP($D37,ROW_Manjari!$C:$C,ROW_Manjari!AC:AC),0)+IFERROR(_xlfn.XLOOKUP($D37,USA_Sea!$C:$C,USA_Sea!AC:AC),0)+IFERROR(_xlfn.XLOOKUP($D37,USA_Air!$C:$C,USA_Air!AC:AC),0)+IFERROR(_xlfn.XLOOKUP($D37,USA_Amazon_Air!$C:$C,USA_Amazon_Air!AC:AC),0)+IFERROR(_xlfn.XLOOKUP($D37,UK_Order!$C:$C,UK_Order!AC:AC),0)+IFERROR(_xlfn.XLOOKUP($D37,MENA_Order!$C:$C,MENA_Order!AC:AC),0)+IFERROR(_xlfn.XLOOKUP($D37,Amazon_USA_Sea!$C:$C,Amazon_USA_Sea!V:V),0)</f>
        <v>0</v>
      </c>
      <c r="AB37" s="92">
        <f>IFERROR(_xlfn.XLOOKUP($D37,Domestic!$C:$C,Domestic!AD:AD),0)+IFERROR(_xlfn.XLOOKUP($D37,ROW_Manjari!$C:$C,ROW_Manjari!AD:AD),0)+IFERROR(_xlfn.XLOOKUP($D37,USA_Sea!$C:$C,USA_Sea!AD:AD),0)+IFERROR(_xlfn.XLOOKUP($D37,USA_Air!$C:$C,USA_Air!AD:AD),0)+IFERROR(_xlfn.XLOOKUP($D37,USA_Amazon_Air!$C:$C,USA_Amazon_Air!AD:AD),0)+IFERROR(_xlfn.XLOOKUP($D37,UK_Order!$C:$C,UK_Order!AD:AD),0)+IFERROR(_xlfn.XLOOKUP($D37,MENA_Order!$C:$C,MENA_Order!AD:AD),0)+IFERROR(_xlfn.XLOOKUP($D37,Amazon_USA_Sea!$C:$C,Amazon_USA_Sea!W:W),0)</f>
        <v>0</v>
      </c>
      <c r="AC37" s="92">
        <f>IFERROR(_xlfn.XLOOKUP($D37,Domestic!$C:$C,Domestic!AE:AE),0)+IFERROR(_xlfn.XLOOKUP($D37,ROW_Manjari!$C:$C,ROW_Manjari!AE:AE),0)+IFERROR(_xlfn.XLOOKUP($D37,USA_Sea!$C:$C,USA_Sea!AE:AE),0)+IFERROR(_xlfn.XLOOKUP($D37,USA_Air!$C:$C,USA_Air!AE:AE),0)+IFERROR(_xlfn.XLOOKUP($D37,USA_Amazon_Air!$C:$C,USA_Amazon_Air!AE:AE),0)+IFERROR(_xlfn.XLOOKUP($D37,UK_Order!$C:$C,UK_Order!AE:AE),0)+IFERROR(_xlfn.XLOOKUP($D37,MENA_Order!$C:$C,MENA_Order!AE:AE),0)+IFERROR(_xlfn.XLOOKUP($D37,Amazon_USA_Sea!$C:$C,Amazon_USA_Sea!X:X),0)</f>
        <v>0</v>
      </c>
      <c r="AD37" s="93">
        <f>IFERROR(_xlfn.XLOOKUP($D37,Domestic!$C:$C,Domestic!AI:AI),0)+IFERROR(_xlfn.XLOOKUP($D37,ROW_Manjari!$C:$C,ROW_Manjari!AI:AI),0)+IFERROR(_xlfn.XLOOKUP($D37,USA_Sea!$C:$C,USA_Sea!AI:AI),0)+IFERROR(_xlfn.XLOOKUP($D37,USA_Air!$C:$C,USA_Air!AI:AI),0)+IFERROR(_xlfn.XLOOKUP($D37,USA_Amazon_Air!$C:$C,USA_Amazon_Air!AI:AI),0)+IFERROR(_xlfn.XLOOKUP($D37,UK_Order!$C:$C,UK_Order!AI:AI),0)+IFERROR(_xlfn.XLOOKUP($D37,MENA_Order!$C:$C,MENA_Order!AI:AI),0)+IFERROR(_xlfn.XLOOKUP($D37,Amazon_USA_Sea!$C:$C,Amazon_USA_Sea!AB:AB),0)</f>
        <v>0</v>
      </c>
      <c r="AE37" s="93">
        <f>IFERROR(_xlfn.XLOOKUP($D37,Domestic!$C:$C,Domestic!AJ:AJ),0)+IFERROR(_xlfn.XLOOKUP($D37,ROW_Manjari!$C:$C,ROW_Manjari!AJ:AJ),0)+IFERROR(_xlfn.XLOOKUP($D37,USA_Sea!$C:$C,USA_Sea!AJ:AJ),0)+IFERROR(_xlfn.XLOOKUP($D37,USA_Air!$C:$C,USA_Air!AJ:AJ),0)+IFERROR(_xlfn.XLOOKUP($D37,USA_Amazon_Air!$C:$C,USA_Amazon_Air!AJ:AJ),0)+IFERROR(_xlfn.XLOOKUP($D37,UK_Order!$C:$C,UK_Order!AJ:AJ),0)+IFERROR(_xlfn.XLOOKUP($D37,MENA_Order!$C:$C,MENA_Order!AJ:AJ),0)+IFERROR(_xlfn.XLOOKUP($D37,Amazon_USA_Sea!$C:$C,Amazon_USA_Sea!AC:AC),0)</f>
        <v>0</v>
      </c>
      <c r="AF37" s="93">
        <f>IFERROR(_xlfn.XLOOKUP($D37,Domestic!$C:$C,Domestic!AK:AK),0)+IFERROR(_xlfn.XLOOKUP($D37,ROW_Manjari!$C:$C,ROW_Manjari!AK:AK),0)+IFERROR(_xlfn.XLOOKUP($D37,USA_Sea!$C:$C,USA_Sea!AK:AK),0)+IFERROR(_xlfn.XLOOKUP($D37,USA_Air!$C:$C,USA_Air!AK:AK),0)+IFERROR(_xlfn.XLOOKUP($D37,USA_Amazon_Air!$C:$C,USA_Amazon_Air!AK:AK),0)+IFERROR(_xlfn.XLOOKUP($D37,UK_Order!$C:$C,UK_Order!AK:AK),0)+IFERROR(_xlfn.XLOOKUP($D37,MENA_Order!$C:$C,MENA_Order!AK:AK),0)+IFERROR(_xlfn.XLOOKUP($D37,Amazon_USA_Sea!$C:$C,Amazon_USA_Sea!AD:AD),0)</f>
        <v>0</v>
      </c>
      <c r="AG37" s="93">
        <f>IFERROR(_xlfn.XLOOKUP($D37,Domestic!$C:$C,Domestic!AL:AL),0)+IFERROR(_xlfn.XLOOKUP($D37,ROW_Manjari!$C:$C,ROW_Manjari!AL:AL),0)+IFERROR(_xlfn.XLOOKUP($D37,USA_Sea!$C:$C,USA_Sea!AL:AL),0)+IFERROR(_xlfn.XLOOKUP($D37,USA_Air!$C:$C,USA_Air!AL:AL),0)+IFERROR(_xlfn.XLOOKUP($D37,USA_Amazon_Air!$C:$C,USA_Amazon_Air!AL:AL),0)+IFERROR(_xlfn.XLOOKUP($D37,UK_Order!$C:$C,UK_Order!AL:AL),0)+IFERROR(_xlfn.XLOOKUP($D37,MENA_Order!$C:$C,MENA_Order!AL:AL),0)+IFERROR(_xlfn.XLOOKUP($D37,Amazon_USA_Sea!$C:$C,Amazon_USA_Sea!AE:AE),0)</f>
        <v>0</v>
      </c>
      <c r="AH37" s="93">
        <f>IFERROR(_xlfn.XLOOKUP($D37,Domestic!$C:$C,Domestic!AM:AM),0)+IFERROR(_xlfn.XLOOKUP($D37,ROW_Manjari!$C:$C,ROW_Manjari!AM:AM),0)+IFERROR(_xlfn.XLOOKUP($D37,USA_Sea!$C:$C,USA_Sea!AM:AM),0)+IFERROR(_xlfn.XLOOKUP($D37,USA_Air!$C:$C,USA_Air!AM:AM),0)+IFERROR(_xlfn.XLOOKUP($D37,USA_Amazon_Air!$C:$C,USA_Amazon_Air!AM:AM),0)+IFERROR(_xlfn.XLOOKUP($D37,UK_Order!$C:$C,UK_Order!AM:AM),0)+IFERROR(_xlfn.XLOOKUP($D37,MENA_Order!$C:$C,MENA_Order!AM:AM),0)+IFERROR(_xlfn.XLOOKUP($D37,Amazon_USA_Sea!$C:$C,Amazon_USA_Sea!AF:AF),0)</f>
        <v>65</v>
      </c>
      <c r="AI37" s="93">
        <f>IFERROR(_xlfn.XLOOKUP($D37,Domestic!$C:$C,Domestic!AN:AN),0)+IFERROR(_xlfn.XLOOKUP($D37,ROW_Manjari!$C:$C,ROW_Manjari!AN:AN),0)+IFERROR(_xlfn.XLOOKUP($D37,USA_Sea!$C:$C,USA_Sea!AN:AN),0)+IFERROR(_xlfn.XLOOKUP($D37,USA_Air!$C:$C,USA_Air!AN:AN),0)+IFERROR(_xlfn.XLOOKUP($D37,USA_Amazon_Air!$C:$C,USA_Amazon_Air!AN:AN),0)+IFERROR(_xlfn.XLOOKUP($D37,UK_Order!$C:$C,UK_Order!AN:AN),0)+IFERROR(_xlfn.XLOOKUP($D37,MENA_Order!$C:$C,MENA_Order!AN:AN),0)+IFERROR(_xlfn.XLOOKUP($D37,Amazon_USA_Sea!$C:$C,Amazon_USA_Sea!AG:AG),0)</f>
        <v>9.75</v>
      </c>
      <c r="AJ37" s="93">
        <f>IFERROR(_xlfn.XLOOKUP($D37,Domestic!$C:$C,Domestic!AO:AO),0)+IFERROR(_xlfn.XLOOKUP($D37,ROW_Manjari!$C:$C,ROW_Manjari!AO:AO),0)+IFERROR(_xlfn.XLOOKUP($D37,USA_Sea!$C:$C,USA_Sea!AO:AO),0)+IFERROR(_xlfn.XLOOKUP($D37,USA_Air!$C:$C,USA_Air!AO:AO),0)+IFERROR(_xlfn.XLOOKUP($D37,USA_Amazon_Air!$C:$C,USA_Amazon_Air!AO:AO),0)+IFERROR(_xlfn.XLOOKUP($D37,UK_Order!$C:$C,UK_Order!AO:AO),0)+IFERROR(_xlfn.XLOOKUP($D37,MENA_Order!$C:$C,MENA_Order!AO:AO),0)+IFERROR(_xlfn.XLOOKUP($D37,Amazon_USA_Sea!$C:$C,Amazon_USA_Sea!AH:AH),0)</f>
        <v>5</v>
      </c>
      <c r="AK37" s="94">
        <f>IFERROR(_xlfn.XLOOKUP($D37,Domestic!$C:$C,Domestic!AS:AS),0)+IFERROR(_xlfn.XLOOKUP($D37,ROW_Manjari!$C:$C,ROW_Manjari!AS:AS),0)+IFERROR(_xlfn.XLOOKUP($D37,USA_Sea!$C:$C,USA_Sea!AS:AS),0)+IFERROR(_xlfn.XLOOKUP($D37,USA_Air!$C:$C,USA_Air!AS:AS),0)+IFERROR(_xlfn.XLOOKUP($D37,USA_Amazon_Air!$C:$C,USA_Amazon_Air!AS:AS),0)+IFERROR(_xlfn.XLOOKUP($D37,UK_Order!$C:$C,UK_Order!AS:AS),0)+IFERROR(_xlfn.XLOOKUP($D37,MENA_Order!$C:$C,MENA_Order!AS:AS),0)+IFERROR(_xlfn.XLOOKUP($D37,Amazon_USA_Sea!$C:$C,Amazon_USA_Sea!AL:AL),0)</f>
        <v>0</v>
      </c>
      <c r="AL37" s="94">
        <f>IFERROR(_xlfn.XLOOKUP($D37,Domestic!$C:$C,Domestic!AT:AT),0)+IFERROR(_xlfn.XLOOKUP($D37,ROW_Manjari!$C:$C,ROW_Manjari!AT:AT),0)+IFERROR(_xlfn.XLOOKUP($D37,USA_Sea!$C:$C,USA_Sea!AT:AT),0)+IFERROR(_xlfn.XLOOKUP($D37,USA_Air!$C:$C,USA_Air!AT:AT),0)+IFERROR(_xlfn.XLOOKUP($D37,USA_Amazon_Air!$C:$C,USA_Amazon_Air!AT:AT),0)+IFERROR(_xlfn.XLOOKUP($D37,UK_Order!$C:$C,UK_Order!AT:AT),0)+IFERROR(_xlfn.XLOOKUP($D37,MENA_Order!$C:$C,MENA_Order!AT:AT),0)+IFERROR(_xlfn.XLOOKUP($D37,Amazon_USA_Sea!$C:$C,Amazon_USA_Sea!AM:AM),0)</f>
        <v>0</v>
      </c>
      <c r="AM37" s="94">
        <f>IFERROR(_xlfn.XLOOKUP($D37,Domestic!$C:$C,Domestic!AU:AU),0)+IFERROR(_xlfn.XLOOKUP($D37,ROW_Manjari!$C:$C,ROW_Manjari!AU:AU),0)+IFERROR(_xlfn.XLOOKUP($D37,USA_Sea!$C:$C,USA_Sea!AU:AU),0)+IFERROR(_xlfn.XLOOKUP($D37,USA_Air!$C:$C,USA_Air!AU:AU),0)+IFERROR(_xlfn.XLOOKUP($D37,USA_Amazon_Air!$C:$C,USA_Amazon_Air!AU:AU),0)+IFERROR(_xlfn.XLOOKUP($D37,UK_Order!$C:$C,UK_Order!AU:AU),0)+IFERROR(_xlfn.XLOOKUP($D37,MENA_Order!$C:$C,MENA_Order!AU:AU),0)+IFERROR(_xlfn.XLOOKUP($D37,Amazon_USA_Sea!$C:$C,Amazon_USA_Sea!AN:AN),0)</f>
        <v>0</v>
      </c>
      <c r="AN37" s="94">
        <f>IFERROR(_xlfn.XLOOKUP($D37,Domestic!$C:$C,Domestic!AV:AV),0)+IFERROR(_xlfn.XLOOKUP($D37,ROW_Manjari!$C:$C,ROW_Manjari!AV:AV),0)+IFERROR(_xlfn.XLOOKUP($D37,USA_Sea!$C:$C,USA_Sea!AV:AV),0)+IFERROR(_xlfn.XLOOKUP($D37,USA_Air!$C:$C,USA_Air!AV:AV),0)+IFERROR(_xlfn.XLOOKUP($D37,USA_Amazon_Air!$C:$C,USA_Amazon_Air!AV:AV),0)+IFERROR(_xlfn.XLOOKUP($D37,UK_Order!$C:$C,UK_Order!AV:AV),0)+IFERROR(_xlfn.XLOOKUP($D37,MENA_Order!$C:$C,MENA_Order!AV:AV),0)+IFERROR(_xlfn.XLOOKUP($D37,Amazon_USA_Sea!$C:$C,Amazon_USA_Sea!AO:AO),0)</f>
        <v>0</v>
      </c>
      <c r="AO37" s="94">
        <f>IFERROR(_xlfn.XLOOKUP($D37,Domestic!$C:$C,Domestic!AW:AW),0)+IFERROR(_xlfn.XLOOKUP($D37,ROW_Manjari!$C:$C,ROW_Manjari!AW:AW),0)+IFERROR(_xlfn.XLOOKUP($D37,USA_Sea!$C:$C,USA_Sea!AW:AW),0)+IFERROR(_xlfn.XLOOKUP($D37,USA_Air!$C:$C,USA_Air!AW:AW),0)+IFERROR(_xlfn.XLOOKUP($D37,USA_Amazon_Air!$C:$C,USA_Amazon_Air!AW:AW),0)+IFERROR(_xlfn.XLOOKUP($D37,UK_Order!$C:$C,UK_Order!AW:AW),0)+IFERROR(_xlfn.XLOOKUP($D37,MENA_Order!$C:$C,MENA_Order!AW:AW),0)+IFERROR(_xlfn.XLOOKUP($D37,Amazon_USA_Sea!$C:$C,Amazon_USA_Sea!AP:AP),0)</f>
        <v>0</v>
      </c>
      <c r="AP37" s="94">
        <f>IFERROR(_xlfn.XLOOKUP($D37,Domestic!$C:$C,Domestic!AX:AX),0)+IFERROR(_xlfn.XLOOKUP($D37,ROW_Manjari!$C:$C,ROW_Manjari!AX:AX),0)+IFERROR(_xlfn.XLOOKUP($D37,USA_Sea!$C:$C,USA_Sea!AX:AX),0)+IFERROR(_xlfn.XLOOKUP($D37,USA_Air!$C:$C,USA_Air!AX:AX),0)+IFERROR(_xlfn.XLOOKUP($D37,USA_Amazon_Air!$C:$C,USA_Amazon_Air!AX:AX),0)+IFERROR(_xlfn.XLOOKUP($D37,UK_Order!$C:$C,UK_Order!AX:AX),0)+IFERROR(_xlfn.XLOOKUP($D37,MENA_Order!$C:$C,MENA_Order!AX:AX),0)+IFERROR(_xlfn.XLOOKUP($D37,Amazon_USA_Sea!$C:$C,Amazon_USA_Sea!AQ:AQ),0)</f>
        <v>0</v>
      </c>
      <c r="AQ37" s="94">
        <f>IFERROR(_xlfn.XLOOKUP($D37,Domestic!$C:$C,Domestic!AY:AY),0)+IFERROR(_xlfn.XLOOKUP($D37,ROW_Manjari!$C:$C,ROW_Manjari!AY:AY),0)+IFERROR(_xlfn.XLOOKUP($D37,USA_Sea!$C:$C,USA_Sea!AY:AY),0)+IFERROR(_xlfn.XLOOKUP($D37,USA_Air!$C:$C,USA_Air!AY:AY),0)+IFERROR(_xlfn.XLOOKUP($D37,USA_Amazon_Air!$C:$C,USA_Amazon_Air!AY:AY),0)+IFERROR(_xlfn.XLOOKUP($D37,UK_Order!$C:$C,UK_Order!AY:AY),0)+IFERROR(_xlfn.XLOOKUP($D37,MENA_Order!$C:$C,MENA_Order!AY:AY),0)+IFERROR(_xlfn.XLOOKUP($D37,Amazon_USA_Sea!$C:$C,Amazon_USA_Sea!AR:AR),0)</f>
        <v>0</v>
      </c>
      <c r="AR37" s="94">
        <f>IFERROR(_xlfn.XLOOKUP($D37,Domestic!$C:$C,Domestic!AZ:AZ),0)+IFERROR(_xlfn.XLOOKUP($D37,ROW_Manjari!$C:$C,ROW_Manjari!AZ:AZ),0)+IFERROR(_xlfn.XLOOKUP($D37,USA_Sea!$C:$C,USA_Sea!AZ:AZ),0)+IFERROR(_xlfn.XLOOKUP($D37,USA_Air!$C:$C,USA_Air!AZ:AZ),0)+IFERROR(_xlfn.XLOOKUP($D37,USA_Amazon_Air!$C:$C,USA_Amazon_Air!AZ:AZ),0)+IFERROR(_xlfn.XLOOKUP($D37,UK_Order!$C:$C,UK_Order!AZ:AZ),0)+IFERROR(_xlfn.XLOOKUP($D37,MENA_Order!$C:$C,MENA_Order!AZ:AZ),0)+IFERROR(_xlfn.XLOOKUP($D37,Amazon_USA_Sea!$C:$C,Amazon_USA_Sea!AS:AS),0)</f>
        <v>0</v>
      </c>
      <c r="AS37" s="95">
        <v>0</v>
      </c>
      <c r="AT37" s="96">
        <f t="shared" si="8"/>
        <v>79.75</v>
      </c>
      <c r="AU37" s="97">
        <f t="shared" si="11"/>
        <v>11.9625</v>
      </c>
      <c r="AV37" s="98" t="e">
        <f t="shared" si="12"/>
        <v>#VALUE!</v>
      </c>
      <c r="AW37" s="99" t="e">
        <f t="shared" si="13"/>
        <v>#VALUE!</v>
      </c>
      <c r="AX37" s="100" t="str">
        <f t="shared" si="14"/>
        <v/>
      </c>
      <c r="AY37" s="114" t="s">
        <v>120</v>
      </c>
      <c r="AZ37">
        <f>_xlfn.XLOOKUP(D37,Raw_Data!A:A,Raw_Data!B:B)</f>
        <v>546</v>
      </c>
      <c r="BA37" s="102">
        <f t="shared" si="15"/>
        <v>0</v>
      </c>
      <c r="BB37" s="103">
        <f t="shared" si="9"/>
        <v>10</v>
      </c>
      <c r="BC37" s="104" t="str">
        <f t="shared" si="10"/>
        <v>P3 – Normal</v>
      </c>
    </row>
    <row r="38" spans="1:55" customFormat="1" ht="13">
      <c r="A38" s="105">
        <v>36</v>
      </c>
      <c r="B38" s="125" t="s">
        <v>105</v>
      </c>
      <c r="C38" s="125" t="s">
        <v>37</v>
      </c>
      <c r="D38" s="107" t="s">
        <v>121</v>
      </c>
      <c r="E38" s="108" t="s">
        <v>122</v>
      </c>
      <c r="F38" s="109">
        <v>0.15</v>
      </c>
      <c r="G38" s="110">
        <f>IFERROR(_xlfn.XLOOKUP(D38,Projection_!A:A,Projection_!K:K),"")</f>
        <v>3562</v>
      </c>
      <c r="H38" s="111">
        <f>IFERROR(_xlfn.XLOOKUP(D38,Projection_!A:A,Projection_!L:L),"")</f>
        <v>0</v>
      </c>
      <c r="I38" s="111">
        <f>IFERROR(_xlfn.XLOOKUP(D38,Projection_!A:A,Projection_!M:M),"")</f>
        <v>0</v>
      </c>
      <c r="J38" s="111">
        <f>IFERROR(_xlfn.XLOOKUP(D38,Projection_!A:A,Projection_!N:N),"")</f>
        <v>0</v>
      </c>
      <c r="K38" s="111">
        <f>IFERROR(_xlfn.XLOOKUP(D38,Projection_!A:A,Projection_!O:O),"")</f>
        <v>0</v>
      </c>
      <c r="L38" s="111">
        <f>IFERROR(_xlfn.XLOOKUP(D38,Projection_!A:A,Projection_!P:P),"")</f>
        <v>0</v>
      </c>
      <c r="M38" s="111">
        <f>IFERROR(_xlfn.XLOOKUP(D38,Projection_!A:A,Projection_!Q:Q),"")</f>
        <v>0</v>
      </c>
      <c r="N38" s="112" t="str">
        <f>IFERROR(_xlfn.XLOOKUP(D38,Projection_!A:A,Projection_!R:R),"")</f>
        <v/>
      </c>
      <c r="O38" s="113" t="str">
        <f>IFERROR(_xlfn.XLOOKUP(D38,Projection_!A:A,Projection_!T:T),"")</f>
        <v/>
      </c>
      <c r="P38" s="91">
        <f>IFERROR(_xlfn.XLOOKUP($D38,Domestic!$C:$C,Domestic!O:O),0)+IFERROR(_xlfn.XLOOKUP($D38,ROW_Manjari!$C:$C,ROW_Manjari!O:O),0)+IFERROR(_xlfn.XLOOKUP($D38,USA_Sea!$C:$C,USA_Sea!O:O),0)+IFERROR(_xlfn.XLOOKUP($D38,USA_Air!$C:$C,USA_Air!O:O),0)+IFERROR(_xlfn.XLOOKUP($D38,USA_Amazon_Air!$C:$C,USA_Amazon_Air!O:O),0)+IFERROR(_xlfn.XLOOKUP($D38,UK_Order!$C:$C,UK_Order!O:O),0)+IFERROR(_xlfn.XLOOKUP($D38,MENA_Order!$C:$C,MENA_Order!O:O),0)+IFERROR(_xlfn.XLOOKUP($D38,Amazon_USA_Sea!$C:$C,Amazon_USA_Sea!H:H),0)</f>
        <v>0</v>
      </c>
      <c r="Q38" s="91">
        <f>IFERROR(_xlfn.XLOOKUP($D38,Domestic!$C:$C,Domestic!P:P),0)+IFERROR(_xlfn.XLOOKUP($D38,ROW_Manjari!$C:$C,ROW_Manjari!P:P),0)+IFERROR(_xlfn.XLOOKUP($D38,USA_Sea!$C:$C,USA_Sea!P:P),0)+IFERROR(_xlfn.XLOOKUP($D38,USA_Air!$C:$C,USA_Air!P:P),0)+IFERROR(_xlfn.XLOOKUP($D38,USA_Amazon_Air!$C:$C,USA_Amazon_Air!P:P),0)+IFERROR(_xlfn.XLOOKUP($D38,UK_Order!$C:$C,UK_Order!P:P),0)+IFERROR(_xlfn.XLOOKUP($D38,MENA_Order!$C:$C,MENA_Order!P:P),0)+IFERROR(_xlfn.XLOOKUP($D38,Amazon_USA_Sea!$C:$C,Amazon_USA_Sea!I:I),0)</f>
        <v>60</v>
      </c>
      <c r="R38" s="91">
        <f>IFERROR(_xlfn.XLOOKUP($D38,Domestic!$C:$C,Domestic!Q:Q),0)+IFERROR(_xlfn.XLOOKUP($D38,ROW_Manjari!$C:$C,ROW_Manjari!Q:Q),0)+IFERROR(_xlfn.XLOOKUP($D38,USA_Sea!$C:$C,USA_Sea!Q:Q),0)+IFERROR(_xlfn.XLOOKUP($D38,USA_Air!$C:$C,USA_Air!Q:Q),0)+IFERROR(_xlfn.XLOOKUP($D38,USA_Amazon_Air!$C:$C,USA_Amazon_Air!Q:Q),0)+IFERROR(_xlfn.XLOOKUP($D38,UK_Order!$C:$C,UK_Order!Q:Q),0)+IFERROR(_xlfn.XLOOKUP($D38,MENA_Order!$C:$C,MENA_Order!Q:Q),0)+IFERROR(_xlfn.XLOOKUP($D38,Amazon_USA_Sea!$C:$C,Amazon_USA_Sea!J:J),0)</f>
        <v>0</v>
      </c>
      <c r="S38" s="91">
        <f>IFERROR(_xlfn.XLOOKUP($D38,Domestic!$C:$C,Domestic!R:R),0)+IFERROR(_xlfn.XLOOKUP($D38,ROW_Manjari!$C:$C,ROW_Manjari!R:R),0)+IFERROR(_xlfn.XLOOKUP($D38,USA_Sea!$C:$C,USA_Sea!R:R),0)+IFERROR(_xlfn.XLOOKUP($D38,USA_Air!$C:$C,USA_Air!R:R),0)+IFERROR(_xlfn.XLOOKUP($D38,USA_Amazon_Air!$C:$C,USA_Amazon_Air!R:R),0)+IFERROR(_xlfn.XLOOKUP($D38,UK_Order!$C:$C,UK_Order!R:R),0)+IFERROR(_xlfn.XLOOKUP($D38,MENA_Order!$C:$C,MENA_Order!R:R),0)+IFERROR(_xlfn.XLOOKUP($D38,Amazon_USA_Sea!$C:$C,Amazon_USA_Sea!K:K),0)</f>
        <v>0</v>
      </c>
      <c r="T38" s="91">
        <f>IFERROR(_xlfn.XLOOKUP($D38,Domestic!$C:$C,Domestic!S:S),0)+IFERROR(_xlfn.XLOOKUP($D38,ROW_Manjari!$C:$C,ROW_Manjari!S:S),0)+IFERROR(_xlfn.XLOOKUP($D38,USA_Sea!$C:$C,USA_Sea!S:S),0)+IFERROR(_xlfn.XLOOKUP($D38,USA_Air!$C:$C,USA_Air!S:S),0)+IFERROR(_xlfn.XLOOKUP($D38,USA_Amazon_Air!$C:$C,USA_Amazon_Air!S:S),0)+IFERROR(_xlfn.XLOOKUP($D38,UK_Order!$C:$C,UK_Order!S:S),0)+IFERROR(_xlfn.XLOOKUP($D38,MENA_Order!$C:$C,MENA_Order!S:S),0)+IFERROR(_xlfn.XLOOKUP($D38,Amazon_USA_Sea!$C:$C,Amazon_USA_Sea!L:L),0)</f>
        <v>0</v>
      </c>
      <c r="U38" s="91">
        <f>IFERROR(_xlfn.XLOOKUP($D38,Domestic!$C:$C,Domestic!T:T),0)+IFERROR(_xlfn.XLOOKUP($D38,ROW_Manjari!$C:$C,ROW_Manjari!T:T),0)+IFERROR(_xlfn.XLOOKUP($D38,USA_Sea!$C:$C,USA_Sea!T:T),0)+IFERROR(_xlfn.XLOOKUP($D38,USA_Air!$C:$C,USA_Air!T:T),0)+IFERROR(_xlfn.XLOOKUP($D38,USA_Amazon_Air!$C:$C,USA_Amazon_Air!T:T),0)+IFERROR(_xlfn.XLOOKUP($D38,UK_Order!$C:$C,UK_Order!T:T),0)+IFERROR(_xlfn.XLOOKUP($D38,MENA_Order!$C:$C,MENA_Order!T:T),0)+IFERROR(_xlfn.XLOOKUP($D38,Amazon_USA_Sea!$C:$C,Amazon_USA_Sea!M:M),0)</f>
        <v>0</v>
      </c>
      <c r="V38" s="91">
        <f>IFERROR(_xlfn.XLOOKUP($D38,Domestic!$C:$C,Domestic!U:U),0)+IFERROR(_xlfn.XLOOKUP($D38,ROW_Manjari!$C:$C,ROW_Manjari!U:U),0)+IFERROR(_xlfn.XLOOKUP($D38,USA_Sea!$C:$C,USA_Sea!U:U),0)+IFERROR(_xlfn.XLOOKUP($D38,USA_Air!$C:$C,USA_Air!U:U),0)+IFERROR(_xlfn.XLOOKUP($D38,USA_Amazon_Air!$C:$C,USA_Amazon_Air!U:U),0)+IFERROR(_xlfn.XLOOKUP($D38,UK_Order!$C:$C,UK_Order!U:U),0)+IFERROR(_xlfn.XLOOKUP($D38,MENA_Order!$C:$C,MENA_Order!U:U),0)+IFERROR(_xlfn.XLOOKUP($D38,Amazon_USA_Sea!$C:$C,Amazon_USA_Sea!N:N),0)</f>
        <v>0</v>
      </c>
      <c r="W38" s="92">
        <f>IFERROR(_xlfn.XLOOKUP($D38,Domestic!$C:$C,Domestic!Y:Y),0)+IFERROR(_xlfn.XLOOKUP($D38,ROW_Manjari!$C:$C,ROW_Manjari!Y:Y),0)+IFERROR(_xlfn.XLOOKUP($D38,USA_Sea!$C:$C,USA_Sea!Y:Y),0)+IFERROR(_xlfn.XLOOKUP($D38,USA_Air!$C:$C,USA_Air!Y:Y),0)+IFERROR(_xlfn.XLOOKUP($D38,USA_Amazon_Air!$C:$C,USA_Amazon_Air!Y:Y),0)+IFERROR(_xlfn.XLOOKUP($D38,UK_Order!$C:$C,UK_Order!Y:Y),0)+IFERROR(_xlfn.XLOOKUP($D38,MENA_Order!$C:$C,MENA_Order!Y:Y),0)+IFERROR(_xlfn.XLOOKUP($D38,Amazon_USA_Sea!$C:$C,Amazon_USA_Sea!R:R),0)</f>
        <v>1100</v>
      </c>
      <c r="X38" s="92">
        <f>IFERROR(_xlfn.XLOOKUP($D38,Domestic!$C:$C,Domestic!Z:Z),0)+IFERROR(_xlfn.XLOOKUP($D38,ROW_Manjari!$C:$C,ROW_Manjari!Z:Z),0)+IFERROR(_xlfn.XLOOKUP($D38,USA_Sea!$C:$C,USA_Sea!Z:Z),0)+IFERROR(_xlfn.XLOOKUP($D38,USA_Air!$C:$C,USA_Air!Z:Z),0)+IFERROR(_xlfn.XLOOKUP($D38,USA_Amazon_Air!$C:$C,USA_Amazon_Air!Z:Z),0)+IFERROR(_xlfn.XLOOKUP($D38,UK_Order!$C:$C,UK_Order!Z:Z),0)+IFERROR(_xlfn.XLOOKUP($D38,MENA_Order!$C:$C,MENA_Order!Z:Z),0)+IFERROR(_xlfn.XLOOKUP($D38,Amazon_USA_Sea!$C:$C,Amazon_USA_Sea!S:S),0)</f>
        <v>0</v>
      </c>
      <c r="Y38" s="92">
        <f>IFERROR(_xlfn.XLOOKUP($D38,Domestic!$C:$C,Domestic!AA:AA),0)+IFERROR(_xlfn.XLOOKUP($D38,ROW_Manjari!$C:$C,ROW_Manjari!AA:AA),0)+IFERROR(_xlfn.XLOOKUP($D38,USA_Sea!$C:$C,USA_Sea!AA:AA),0)+IFERROR(_xlfn.XLOOKUP($D38,USA_Air!$C:$C,USA_Air!AA:AA),0)+IFERROR(_xlfn.XLOOKUP($D38,USA_Amazon_Air!$C:$C,USA_Amazon_Air!AA:AA),0)+IFERROR(_xlfn.XLOOKUP($D38,UK_Order!$C:$C,UK_Order!AA:AA),0)+IFERROR(_xlfn.XLOOKUP($D38,MENA_Order!$C:$C,MENA_Order!AA:AA),0)+IFERROR(_xlfn.XLOOKUP($D38,Amazon_USA_Sea!$C:$C,Amazon_USA_Sea!T:T),0)</f>
        <v>0</v>
      </c>
      <c r="Z38" s="92">
        <f>IFERROR(_xlfn.XLOOKUP($D38,Domestic!$C:$C,Domestic!AB:AB),0)+IFERROR(_xlfn.XLOOKUP($D38,ROW_Manjari!$C:$C,ROW_Manjari!AB:AB),0)+IFERROR(_xlfn.XLOOKUP($D38,USA_Sea!$C:$C,USA_Sea!AB:AB),0)+IFERROR(_xlfn.XLOOKUP($D38,USA_Air!$C:$C,USA_Air!AB:AB),0)+IFERROR(_xlfn.XLOOKUP($D38,USA_Amazon_Air!$C:$C,USA_Amazon_Air!AB:AB),0)+IFERROR(_xlfn.XLOOKUP($D38,UK_Order!$C:$C,UK_Order!AB:AB),0)+IFERROR(_xlfn.XLOOKUP($D38,MENA_Order!$C:$C,MENA_Order!AB:AB),0)+IFERROR(_xlfn.XLOOKUP($D38,Amazon_USA_Sea!$C:$C,Amazon_USA_Sea!U:U),0)</f>
        <v>0</v>
      </c>
      <c r="AA38" s="92">
        <f>IFERROR(_xlfn.XLOOKUP($D38,Domestic!$C:$C,Domestic!AC:AC),0)+IFERROR(_xlfn.XLOOKUP($D38,ROW_Manjari!$C:$C,ROW_Manjari!AC:AC),0)+IFERROR(_xlfn.XLOOKUP($D38,USA_Sea!$C:$C,USA_Sea!AC:AC),0)+IFERROR(_xlfn.XLOOKUP($D38,USA_Air!$C:$C,USA_Air!AC:AC),0)+IFERROR(_xlfn.XLOOKUP($D38,USA_Amazon_Air!$C:$C,USA_Amazon_Air!AC:AC),0)+IFERROR(_xlfn.XLOOKUP($D38,UK_Order!$C:$C,UK_Order!AC:AC),0)+IFERROR(_xlfn.XLOOKUP($D38,MENA_Order!$C:$C,MENA_Order!AC:AC),0)+IFERROR(_xlfn.XLOOKUP($D38,Amazon_USA_Sea!$C:$C,Amazon_USA_Sea!V:V),0)</f>
        <v>0</v>
      </c>
      <c r="AB38" s="92">
        <f>IFERROR(_xlfn.XLOOKUP($D38,Domestic!$C:$C,Domestic!AD:AD),0)+IFERROR(_xlfn.XLOOKUP($D38,ROW_Manjari!$C:$C,ROW_Manjari!AD:AD),0)+IFERROR(_xlfn.XLOOKUP($D38,USA_Sea!$C:$C,USA_Sea!AD:AD),0)+IFERROR(_xlfn.XLOOKUP($D38,USA_Air!$C:$C,USA_Air!AD:AD),0)+IFERROR(_xlfn.XLOOKUP($D38,USA_Amazon_Air!$C:$C,USA_Amazon_Air!AD:AD),0)+IFERROR(_xlfn.XLOOKUP($D38,UK_Order!$C:$C,UK_Order!AD:AD),0)+IFERROR(_xlfn.XLOOKUP($D38,MENA_Order!$C:$C,MENA_Order!AD:AD),0)+IFERROR(_xlfn.XLOOKUP($D38,Amazon_USA_Sea!$C:$C,Amazon_USA_Sea!W:W),0)</f>
        <v>0</v>
      </c>
      <c r="AC38" s="92">
        <f>IFERROR(_xlfn.XLOOKUP($D38,Domestic!$C:$C,Domestic!AE:AE),0)+IFERROR(_xlfn.XLOOKUP($D38,ROW_Manjari!$C:$C,ROW_Manjari!AE:AE),0)+IFERROR(_xlfn.XLOOKUP($D38,USA_Sea!$C:$C,USA_Sea!AE:AE),0)+IFERROR(_xlfn.XLOOKUP($D38,USA_Air!$C:$C,USA_Air!AE:AE),0)+IFERROR(_xlfn.XLOOKUP($D38,USA_Amazon_Air!$C:$C,USA_Amazon_Air!AE:AE),0)+IFERROR(_xlfn.XLOOKUP($D38,UK_Order!$C:$C,UK_Order!AE:AE),0)+IFERROR(_xlfn.XLOOKUP($D38,MENA_Order!$C:$C,MENA_Order!AE:AE),0)+IFERROR(_xlfn.XLOOKUP($D38,Amazon_USA_Sea!$C:$C,Amazon_USA_Sea!X:X),0)</f>
        <v>1088</v>
      </c>
      <c r="AD38" s="93">
        <f>IFERROR(_xlfn.XLOOKUP($D38,Domestic!$C:$C,Domestic!AI:AI),0)+IFERROR(_xlfn.XLOOKUP($D38,ROW_Manjari!$C:$C,ROW_Manjari!AI:AI),0)+IFERROR(_xlfn.XLOOKUP($D38,USA_Sea!$C:$C,USA_Sea!AI:AI),0)+IFERROR(_xlfn.XLOOKUP($D38,USA_Air!$C:$C,USA_Air!AI:AI),0)+IFERROR(_xlfn.XLOOKUP($D38,USA_Amazon_Air!$C:$C,USA_Amazon_Air!AI:AI),0)+IFERROR(_xlfn.XLOOKUP($D38,UK_Order!$C:$C,UK_Order!AI:AI),0)+IFERROR(_xlfn.XLOOKUP($D38,MENA_Order!$C:$C,MENA_Order!AI:AI),0)+IFERROR(_xlfn.XLOOKUP($D38,Amazon_USA_Sea!$C:$C,Amazon_USA_Sea!AB:AB),0)</f>
        <v>0</v>
      </c>
      <c r="AE38" s="93">
        <f>IFERROR(_xlfn.XLOOKUP($D38,Domestic!$C:$C,Domestic!AJ:AJ),0)+IFERROR(_xlfn.XLOOKUP($D38,ROW_Manjari!$C:$C,ROW_Manjari!AJ:AJ),0)+IFERROR(_xlfn.XLOOKUP($D38,USA_Sea!$C:$C,USA_Sea!AJ:AJ),0)+IFERROR(_xlfn.XLOOKUP($D38,USA_Air!$C:$C,USA_Air!AJ:AJ),0)+IFERROR(_xlfn.XLOOKUP($D38,USA_Amazon_Air!$C:$C,USA_Amazon_Air!AJ:AJ),0)+IFERROR(_xlfn.XLOOKUP($D38,UK_Order!$C:$C,UK_Order!AJ:AJ),0)+IFERROR(_xlfn.XLOOKUP($D38,MENA_Order!$C:$C,MENA_Order!AJ:AJ),0)+IFERROR(_xlfn.XLOOKUP($D38,Amazon_USA_Sea!$C:$C,Amazon_USA_Sea!AC:AC),0)</f>
        <v>0</v>
      </c>
      <c r="AF38" s="93">
        <f>IFERROR(_xlfn.XLOOKUP($D38,Domestic!$C:$C,Domestic!AK:AK),0)+IFERROR(_xlfn.XLOOKUP($D38,ROW_Manjari!$C:$C,ROW_Manjari!AK:AK),0)+IFERROR(_xlfn.XLOOKUP($D38,USA_Sea!$C:$C,USA_Sea!AK:AK),0)+IFERROR(_xlfn.XLOOKUP($D38,USA_Air!$C:$C,USA_Air!AK:AK),0)+IFERROR(_xlfn.XLOOKUP($D38,USA_Amazon_Air!$C:$C,USA_Amazon_Air!AK:AK),0)+IFERROR(_xlfn.XLOOKUP($D38,UK_Order!$C:$C,UK_Order!AK:AK),0)+IFERROR(_xlfn.XLOOKUP($D38,MENA_Order!$C:$C,MENA_Order!AK:AK),0)+IFERROR(_xlfn.XLOOKUP($D38,Amazon_USA_Sea!$C:$C,Amazon_USA_Sea!AD:AD),0)</f>
        <v>246</v>
      </c>
      <c r="AG38" s="93">
        <f>IFERROR(_xlfn.XLOOKUP($D38,Domestic!$C:$C,Domestic!AL:AL),0)+IFERROR(_xlfn.XLOOKUP($D38,ROW_Manjari!$C:$C,ROW_Manjari!AL:AL),0)+IFERROR(_xlfn.XLOOKUP($D38,USA_Sea!$C:$C,USA_Sea!AL:AL),0)+IFERROR(_xlfn.XLOOKUP($D38,USA_Air!$C:$C,USA_Air!AL:AL),0)+IFERROR(_xlfn.XLOOKUP($D38,USA_Amazon_Air!$C:$C,USA_Amazon_Air!AL:AL),0)+IFERROR(_xlfn.XLOOKUP($D38,UK_Order!$C:$C,UK_Order!AL:AL),0)+IFERROR(_xlfn.XLOOKUP($D38,MENA_Order!$C:$C,MENA_Order!AL:AL),0)+IFERROR(_xlfn.XLOOKUP($D38,Amazon_USA_Sea!$C:$C,Amazon_USA_Sea!AE:AE),0)</f>
        <v>0</v>
      </c>
      <c r="AH38" s="93">
        <f>IFERROR(_xlfn.XLOOKUP($D38,Domestic!$C:$C,Domestic!AM:AM),0)+IFERROR(_xlfn.XLOOKUP($D38,ROW_Manjari!$C:$C,ROW_Manjari!AM:AM),0)+IFERROR(_xlfn.XLOOKUP($D38,USA_Sea!$C:$C,USA_Sea!AM:AM),0)+IFERROR(_xlfn.XLOOKUP($D38,USA_Air!$C:$C,USA_Air!AM:AM),0)+IFERROR(_xlfn.XLOOKUP($D38,USA_Amazon_Air!$C:$C,USA_Amazon_Air!AM:AM),0)+IFERROR(_xlfn.XLOOKUP($D38,UK_Order!$C:$C,UK_Order!AM:AM),0)+IFERROR(_xlfn.XLOOKUP($D38,MENA_Order!$C:$C,MENA_Order!AM:AM),0)+IFERROR(_xlfn.XLOOKUP($D38,Amazon_USA_Sea!$C:$C,Amazon_USA_Sea!AF:AF),0)</f>
        <v>68</v>
      </c>
      <c r="AI38" s="93">
        <f>IFERROR(_xlfn.XLOOKUP($D38,Domestic!$C:$C,Domestic!AN:AN),0)+IFERROR(_xlfn.XLOOKUP($D38,ROW_Manjari!$C:$C,ROW_Manjari!AN:AN),0)+IFERROR(_xlfn.XLOOKUP($D38,USA_Sea!$C:$C,USA_Sea!AN:AN),0)+IFERROR(_xlfn.XLOOKUP($D38,USA_Air!$C:$C,USA_Air!AN:AN),0)+IFERROR(_xlfn.XLOOKUP($D38,USA_Amazon_Air!$C:$C,USA_Amazon_Air!AN:AN),0)+IFERROR(_xlfn.XLOOKUP($D38,UK_Order!$C:$C,UK_Order!AN:AN),0)+IFERROR(_xlfn.XLOOKUP($D38,MENA_Order!$C:$C,MENA_Order!AN:AN),0)+IFERROR(_xlfn.XLOOKUP($D38,Amazon_USA_Sea!$C:$C,Amazon_USA_Sea!AG:AG),0)</f>
        <v>10.199999999999999</v>
      </c>
      <c r="AJ38" s="93">
        <f>IFERROR(_xlfn.XLOOKUP($D38,Domestic!$C:$C,Domestic!AO:AO),0)+IFERROR(_xlfn.XLOOKUP($D38,ROW_Manjari!$C:$C,ROW_Manjari!AO:AO),0)+IFERROR(_xlfn.XLOOKUP($D38,USA_Sea!$C:$C,USA_Sea!AO:AO),0)+IFERROR(_xlfn.XLOOKUP($D38,USA_Air!$C:$C,USA_Air!AO:AO),0)+IFERROR(_xlfn.XLOOKUP($D38,USA_Amazon_Air!$C:$C,USA_Amazon_Air!AO:AO),0)+IFERROR(_xlfn.XLOOKUP($D38,UK_Order!$C:$C,UK_Order!AO:AO),0)+IFERROR(_xlfn.XLOOKUP($D38,MENA_Order!$C:$C,MENA_Order!AO:AO),0)+IFERROR(_xlfn.XLOOKUP($D38,Amazon_USA_Sea!$C:$C,Amazon_USA_Sea!AH:AH),0)</f>
        <v>968</v>
      </c>
      <c r="AK38" s="94">
        <f>IFERROR(_xlfn.XLOOKUP($D38,Domestic!$C:$C,Domestic!AS:AS),0)+IFERROR(_xlfn.XLOOKUP($D38,ROW_Manjari!$C:$C,ROW_Manjari!AS:AS),0)+IFERROR(_xlfn.XLOOKUP($D38,USA_Sea!$C:$C,USA_Sea!AS:AS),0)+IFERROR(_xlfn.XLOOKUP($D38,USA_Air!$C:$C,USA_Air!AS:AS),0)+IFERROR(_xlfn.XLOOKUP($D38,USA_Amazon_Air!$C:$C,USA_Amazon_Air!AS:AS),0)+IFERROR(_xlfn.XLOOKUP($D38,UK_Order!$C:$C,UK_Order!AS:AS),0)+IFERROR(_xlfn.XLOOKUP($D38,MENA_Order!$C:$C,MENA_Order!AS:AS),0)+IFERROR(_xlfn.XLOOKUP($D38,Amazon_USA_Sea!$C:$C,Amazon_USA_Sea!AL:AL),0)</f>
        <v>0</v>
      </c>
      <c r="AL38" s="94">
        <f>IFERROR(_xlfn.XLOOKUP($D38,Domestic!$C:$C,Domestic!AT:AT),0)+IFERROR(_xlfn.XLOOKUP($D38,ROW_Manjari!$C:$C,ROW_Manjari!AT:AT),0)+IFERROR(_xlfn.XLOOKUP($D38,USA_Sea!$C:$C,USA_Sea!AT:AT),0)+IFERROR(_xlfn.XLOOKUP($D38,USA_Air!$C:$C,USA_Air!AT:AT),0)+IFERROR(_xlfn.XLOOKUP($D38,USA_Amazon_Air!$C:$C,USA_Amazon_Air!AT:AT),0)+IFERROR(_xlfn.XLOOKUP($D38,UK_Order!$C:$C,UK_Order!AT:AT),0)+IFERROR(_xlfn.XLOOKUP($D38,MENA_Order!$C:$C,MENA_Order!AT:AT),0)+IFERROR(_xlfn.XLOOKUP($D38,Amazon_USA_Sea!$C:$C,Amazon_USA_Sea!AM:AM),0)</f>
        <v>0</v>
      </c>
      <c r="AM38" s="94">
        <f>IFERROR(_xlfn.XLOOKUP($D38,Domestic!$C:$C,Domestic!AU:AU),0)+IFERROR(_xlfn.XLOOKUP($D38,ROW_Manjari!$C:$C,ROW_Manjari!AU:AU),0)+IFERROR(_xlfn.XLOOKUP($D38,USA_Sea!$C:$C,USA_Sea!AU:AU),0)+IFERROR(_xlfn.XLOOKUP($D38,USA_Air!$C:$C,USA_Air!AU:AU),0)+IFERROR(_xlfn.XLOOKUP($D38,USA_Amazon_Air!$C:$C,USA_Amazon_Air!AU:AU),0)+IFERROR(_xlfn.XLOOKUP($D38,UK_Order!$C:$C,UK_Order!AU:AU),0)+IFERROR(_xlfn.XLOOKUP($D38,MENA_Order!$C:$C,MENA_Order!AU:AU),0)+IFERROR(_xlfn.XLOOKUP($D38,Amazon_USA_Sea!$C:$C,Amazon_USA_Sea!AN:AN),0)</f>
        <v>0</v>
      </c>
      <c r="AN38" s="94">
        <f>IFERROR(_xlfn.XLOOKUP($D38,Domestic!$C:$C,Domestic!AV:AV),0)+IFERROR(_xlfn.XLOOKUP($D38,ROW_Manjari!$C:$C,ROW_Manjari!AV:AV),0)+IFERROR(_xlfn.XLOOKUP($D38,USA_Sea!$C:$C,USA_Sea!AV:AV),0)+IFERROR(_xlfn.XLOOKUP($D38,USA_Air!$C:$C,USA_Air!AV:AV),0)+IFERROR(_xlfn.XLOOKUP($D38,USA_Amazon_Air!$C:$C,USA_Amazon_Air!AV:AV),0)+IFERROR(_xlfn.XLOOKUP($D38,UK_Order!$C:$C,UK_Order!AV:AV),0)+IFERROR(_xlfn.XLOOKUP($D38,MENA_Order!$C:$C,MENA_Order!AV:AV),0)+IFERROR(_xlfn.XLOOKUP($D38,Amazon_USA_Sea!$C:$C,Amazon_USA_Sea!AO:AO),0)</f>
        <v>0</v>
      </c>
      <c r="AO38" s="94">
        <f>IFERROR(_xlfn.XLOOKUP($D38,Domestic!$C:$C,Domestic!AW:AW),0)+IFERROR(_xlfn.XLOOKUP($D38,ROW_Manjari!$C:$C,ROW_Manjari!AW:AW),0)+IFERROR(_xlfn.XLOOKUP($D38,USA_Sea!$C:$C,USA_Sea!AW:AW),0)+IFERROR(_xlfn.XLOOKUP($D38,USA_Air!$C:$C,USA_Air!AW:AW),0)+IFERROR(_xlfn.XLOOKUP($D38,USA_Amazon_Air!$C:$C,USA_Amazon_Air!AW:AW),0)+IFERROR(_xlfn.XLOOKUP($D38,UK_Order!$C:$C,UK_Order!AW:AW),0)+IFERROR(_xlfn.XLOOKUP($D38,MENA_Order!$C:$C,MENA_Order!AW:AW),0)+IFERROR(_xlfn.XLOOKUP($D38,Amazon_USA_Sea!$C:$C,Amazon_USA_Sea!AP:AP),0)</f>
        <v>0</v>
      </c>
      <c r="AP38" s="94">
        <f>IFERROR(_xlfn.XLOOKUP($D38,Domestic!$C:$C,Domestic!AX:AX),0)+IFERROR(_xlfn.XLOOKUP($D38,ROW_Manjari!$C:$C,ROW_Manjari!AX:AX),0)+IFERROR(_xlfn.XLOOKUP($D38,USA_Sea!$C:$C,USA_Sea!AX:AX),0)+IFERROR(_xlfn.XLOOKUP($D38,USA_Air!$C:$C,USA_Air!AX:AX),0)+IFERROR(_xlfn.XLOOKUP($D38,USA_Amazon_Air!$C:$C,USA_Amazon_Air!AX:AX),0)+IFERROR(_xlfn.XLOOKUP($D38,UK_Order!$C:$C,UK_Order!AX:AX),0)+IFERROR(_xlfn.XLOOKUP($D38,MENA_Order!$C:$C,MENA_Order!AX:AX),0)+IFERROR(_xlfn.XLOOKUP($D38,Amazon_USA_Sea!$C:$C,Amazon_USA_Sea!AQ:AQ),0)</f>
        <v>0</v>
      </c>
      <c r="AQ38" s="94">
        <f>IFERROR(_xlfn.XLOOKUP($D38,Domestic!$C:$C,Domestic!AY:AY),0)+IFERROR(_xlfn.XLOOKUP($D38,ROW_Manjari!$C:$C,ROW_Manjari!AY:AY),0)+IFERROR(_xlfn.XLOOKUP($D38,USA_Sea!$C:$C,USA_Sea!AY:AY),0)+IFERROR(_xlfn.XLOOKUP($D38,USA_Air!$C:$C,USA_Air!AY:AY),0)+IFERROR(_xlfn.XLOOKUP($D38,USA_Amazon_Air!$C:$C,USA_Amazon_Air!AY:AY),0)+IFERROR(_xlfn.XLOOKUP($D38,UK_Order!$C:$C,UK_Order!AY:AY),0)+IFERROR(_xlfn.XLOOKUP($D38,MENA_Order!$C:$C,MENA_Order!AY:AY),0)+IFERROR(_xlfn.XLOOKUP($D38,Amazon_USA_Sea!$C:$C,Amazon_USA_Sea!AR:AR),0)</f>
        <v>0</v>
      </c>
      <c r="AR38" s="94">
        <f>IFERROR(_xlfn.XLOOKUP($D38,Domestic!$C:$C,Domestic!AZ:AZ),0)+IFERROR(_xlfn.XLOOKUP($D38,ROW_Manjari!$C:$C,ROW_Manjari!AZ:AZ),0)+IFERROR(_xlfn.XLOOKUP($D38,USA_Sea!$C:$C,USA_Sea!AZ:AZ),0)+IFERROR(_xlfn.XLOOKUP($D38,USA_Air!$C:$C,USA_Air!AZ:AZ),0)+IFERROR(_xlfn.XLOOKUP($D38,USA_Amazon_Air!$C:$C,USA_Amazon_Air!AZ:AZ),0)+IFERROR(_xlfn.XLOOKUP($D38,UK_Order!$C:$C,UK_Order!AZ:AZ),0)+IFERROR(_xlfn.XLOOKUP($D38,MENA_Order!$C:$C,MENA_Order!AZ:AZ),0)+IFERROR(_xlfn.XLOOKUP($D38,Amazon_USA_Sea!$C:$C,Amazon_USA_Sea!AS:AS),0)</f>
        <v>0</v>
      </c>
      <c r="AS38" s="95">
        <v>0</v>
      </c>
      <c r="AT38" s="96">
        <f t="shared" si="8"/>
        <v>3540.2</v>
      </c>
      <c r="AU38" s="97">
        <f t="shared" si="11"/>
        <v>531.03</v>
      </c>
      <c r="AV38" s="98" t="e">
        <f t="shared" si="12"/>
        <v>#VALUE!</v>
      </c>
      <c r="AW38" s="99" t="e">
        <f t="shared" si="13"/>
        <v>#VALUE!</v>
      </c>
      <c r="AX38" s="100" t="str">
        <f t="shared" si="14"/>
        <v/>
      </c>
      <c r="AY38" s="114" t="s">
        <v>50</v>
      </c>
      <c r="AZ38">
        <f>_xlfn.XLOOKUP(D38,Raw_Data!A:A,Raw_Data!B:B)</f>
        <v>3423</v>
      </c>
      <c r="BA38" s="102">
        <f t="shared" si="15"/>
        <v>0</v>
      </c>
      <c r="BB38" s="103">
        <f t="shared" si="9"/>
        <v>10</v>
      </c>
      <c r="BC38" s="104" t="str">
        <f t="shared" si="10"/>
        <v>P3 – Normal</v>
      </c>
    </row>
    <row r="39" spans="1:55" customFormat="1" ht="13">
      <c r="A39" s="105">
        <v>37</v>
      </c>
      <c r="B39" s="125" t="s">
        <v>105</v>
      </c>
      <c r="C39" s="125" t="s">
        <v>37</v>
      </c>
      <c r="D39" s="107" t="s">
        <v>123</v>
      </c>
      <c r="E39" s="108" t="s">
        <v>124</v>
      </c>
      <c r="F39" s="109">
        <v>0.2</v>
      </c>
      <c r="G39" s="110">
        <f>IFERROR(_xlfn.XLOOKUP(D39,Projection_!A:A,Projection_!K:K),"")</f>
        <v>1279</v>
      </c>
      <c r="H39" s="111">
        <f>IFERROR(_xlfn.XLOOKUP(D39,Projection_!A:A,Projection_!L:L),"")</f>
        <v>47</v>
      </c>
      <c r="I39" s="111">
        <f>IFERROR(_xlfn.XLOOKUP(D39,Projection_!A:A,Projection_!M:M),"")</f>
        <v>0</v>
      </c>
      <c r="J39" s="111">
        <f>IFERROR(_xlfn.XLOOKUP(D39,Projection_!A:A,Projection_!N:N),"")</f>
        <v>0</v>
      </c>
      <c r="K39" s="111">
        <f>IFERROR(_xlfn.XLOOKUP(D39,Projection_!A:A,Projection_!O:O),"")</f>
        <v>0</v>
      </c>
      <c r="L39" s="111">
        <f>IFERROR(_xlfn.XLOOKUP(D39,Projection_!A:A,Projection_!P:P),"")</f>
        <v>0</v>
      </c>
      <c r="M39" s="111">
        <f>IFERROR(_xlfn.XLOOKUP(D39,Projection_!A:A,Projection_!Q:Q),"")</f>
        <v>0</v>
      </c>
      <c r="N39" s="112" t="str">
        <f>IFERROR(_xlfn.XLOOKUP(D39,Projection_!A:A,Projection_!R:R),"")</f>
        <v/>
      </c>
      <c r="O39" s="113" t="str">
        <f>IFERROR(_xlfn.XLOOKUP(D39,Projection_!A:A,Projection_!T:T),"")</f>
        <v/>
      </c>
      <c r="P39" s="91">
        <f>IFERROR(_xlfn.XLOOKUP($D39,Domestic!$C:$C,Domestic!O:O),0)+IFERROR(_xlfn.XLOOKUP($D39,ROW_Manjari!$C:$C,ROW_Manjari!O:O),0)+IFERROR(_xlfn.XLOOKUP($D39,USA_Sea!$C:$C,USA_Sea!O:O),0)+IFERROR(_xlfn.XLOOKUP($D39,USA_Air!$C:$C,USA_Air!O:O),0)+IFERROR(_xlfn.XLOOKUP($D39,USA_Amazon_Air!$C:$C,USA_Amazon_Air!O:O),0)+IFERROR(_xlfn.XLOOKUP($D39,UK_Order!$C:$C,UK_Order!O:O),0)+IFERROR(_xlfn.XLOOKUP($D39,MENA_Order!$C:$C,MENA_Order!O:O),0)+IFERROR(_xlfn.XLOOKUP($D39,Amazon_USA_Sea!$C:$C,Amazon_USA_Sea!H:H),0)</f>
        <v>485</v>
      </c>
      <c r="Q39" s="91">
        <f>IFERROR(_xlfn.XLOOKUP($D39,Domestic!$C:$C,Domestic!P:P),0)+IFERROR(_xlfn.XLOOKUP($D39,ROW_Manjari!$C:$C,ROW_Manjari!P:P),0)+IFERROR(_xlfn.XLOOKUP($D39,USA_Sea!$C:$C,USA_Sea!P:P),0)+IFERROR(_xlfn.XLOOKUP($D39,USA_Air!$C:$C,USA_Air!P:P),0)+IFERROR(_xlfn.XLOOKUP($D39,USA_Amazon_Air!$C:$C,USA_Amazon_Air!P:P),0)+IFERROR(_xlfn.XLOOKUP($D39,UK_Order!$C:$C,UK_Order!P:P),0)+IFERROR(_xlfn.XLOOKUP($D39,MENA_Order!$C:$C,MENA_Order!P:P),0)+IFERROR(_xlfn.XLOOKUP($D39,Amazon_USA_Sea!$C:$C,Amazon_USA_Sea!I:I),0)</f>
        <v>0</v>
      </c>
      <c r="R39" s="91">
        <f>IFERROR(_xlfn.XLOOKUP($D39,Domestic!$C:$C,Domestic!Q:Q),0)+IFERROR(_xlfn.XLOOKUP($D39,ROW_Manjari!$C:$C,ROW_Manjari!Q:Q),0)+IFERROR(_xlfn.XLOOKUP($D39,USA_Sea!$C:$C,USA_Sea!Q:Q),0)+IFERROR(_xlfn.XLOOKUP($D39,USA_Air!$C:$C,USA_Air!Q:Q),0)+IFERROR(_xlfn.XLOOKUP($D39,USA_Amazon_Air!$C:$C,USA_Amazon_Air!Q:Q),0)+IFERROR(_xlfn.XLOOKUP($D39,UK_Order!$C:$C,UK_Order!Q:Q),0)+IFERROR(_xlfn.XLOOKUP($D39,MENA_Order!$C:$C,MENA_Order!Q:Q),0)+IFERROR(_xlfn.XLOOKUP($D39,Amazon_USA_Sea!$C:$C,Amazon_USA_Sea!J:J),0)</f>
        <v>0</v>
      </c>
      <c r="S39" s="91">
        <f>IFERROR(_xlfn.XLOOKUP($D39,Domestic!$C:$C,Domestic!R:R),0)+IFERROR(_xlfn.XLOOKUP($D39,ROW_Manjari!$C:$C,ROW_Manjari!R:R),0)+IFERROR(_xlfn.XLOOKUP($D39,USA_Sea!$C:$C,USA_Sea!R:R),0)+IFERROR(_xlfn.XLOOKUP($D39,USA_Air!$C:$C,USA_Air!R:R),0)+IFERROR(_xlfn.XLOOKUP($D39,USA_Amazon_Air!$C:$C,USA_Amazon_Air!R:R),0)+IFERROR(_xlfn.XLOOKUP($D39,UK_Order!$C:$C,UK_Order!R:R),0)+IFERROR(_xlfn.XLOOKUP($D39,MENA_Order!$C:$C,MENA_Order!R:R),0)+IFERROR(_xlfn.XLOOKUP($D39,Amazon_USA_Sea!$C:$C,Amazon_USA_Sea!K:K),0)</f>
        <v>0</v>
      </c>
      <c r="T39" s="91">
        <f>IFERROR(_xlfn.XLOOKUP($D39,Domestic!$C:$C,Domestic!S:S),0)+IFERROR(_xlfn.XLOOKUP($D39,ROW_Manjari!$C:$C,ROW_Manjari!S:S),0)+IFERROR(_xlfn.XLOOKUP($D39,USA_Sea!$C:$C,USA_Sea!S:S),0)+IFERROR(_xlfn.XLOOKUP($D39,USA_Air!$C:$C,USA_Air!S:S),0)+IFERROR(_xlfn.XLOOKUP($D39,USA_Amazon_Air!$C:$C,USA_Amazon_Air!S:S),0)+IFERROR(_xlfn.XLOOKUP($D39,UK_Order!$C:$C,UK_Order!S:S),0)+IFERROR(_xlfn.XLOOKUP($D39,MENA_Order!$C:$C,MENA_Order!S:S),0)+IFERROR(_xlfn.XLOOKUP($D39,Amazon_USA_Sea!$C:$C,Amazon_USA_Sea!L:L),0)</f>
        <v>0</v>
      </c>
      <c r="U39" s="91">
        <f>IFERROR(_xlfn.XLOOKUP($D39,Domestic!$C:$C,Domestic!T:T),0)+IFERROR(_xlfn.XLOOKUP($D39,ROW_Manjari!$C:$C,ROW_Manjari!T:T),0)+IFERROR(_xlfn.XLOOKUP($D39,USA_Sea!$C:$C,USA_Sea!T:T),0)+IFERROR(_xlfn.XLOOKUP($D39,USA_Air!$C:$C,USA_Air!T:T),0)+IFERROR(_xlfn.XLOOKUP($D39,USA_Amazon_Air!$C:$C,USA_Amazon_Air!T:T),0)+IFERROR(_xlfn.XLOOKUP($D39,UK_Order!$C:$C,UK_Order!T:T),0)+IFERROR(_xlfn.XLOOKUP($D39,MENA_Order!$C:$C,MENA_Order!T:T),0)+IFERROR(_xlfn.XLOOKUP($D39,Amazon_USA_Sea!$C:$C,Amazon_USA_Sea!M:M),0)</f>
        <v>0</v>
      </c>
      <c r="V39" s="91">
        <f>IFERROR(_xlfn.XLOOKUP($D39,Domestic!$C:$C,Domestic!U:U),0)+IFERROR(_xlfn.XLOOKUP($D39,ROW_Manjari!$C:$C,ROW_Manjari!U:U),0)+IFERROR(_xlfn.XLOOKUP($D39,USA_Sea!$C:$C,USA_Sea!U:U),0)+IFERROR(_xlfn.XLOOKUP($D39,USA_Air!$C:$C,USA_Air!U:U),0)+IFERROR(_xlfn.XLOOKUP($D39,USA_Amazon_Air!$C:$C,USA_Amazon_Air!U:U),0)+IFERROR(_xlfn.XLOOKUP($D39,UK_Order!$C:$C,UK_Order!U:U),0)+IFERROR(_xlfn.XLOOKUP($D39,MENA_Order!$C:$C,MENA_Order!U:U),0)+IFERROR(_xlfn.XLOOKUP($D39,Amazon_USA_Sea!$C:$C,Amazon_USA_Sea!N:N),0)</f>
        <v>0</v>
      </c>
      <c r="W39" s="92">
        <f>IFERROR(_xlfn.XLOOKUP($D39,Domestic!$C:$C,Domestic!Y:Y),0)+IFERROR(_xlfn.XLOOKUP($D39,ROW_Manjari!$C:$C,ROW_Manjari!Y:Y),0)+IFERROR(_xlfn.XLOOKUP($D39,USA_Sea!$C:$C,USA_Sea!Y:Y),0)+IFERROR(_xlfn.XLOOKUP($D39,USA_Air!$C:$C,USA_Air!Y:Y),0)+IFERROR(_xlfn.XLOOKUP($D39,USA_Amazon_Air!$C:$C,USA_Amazon_Air!Y:Y),0)+IFERROR(_xlfn.XLOOKUP($D39,UK_Order!$C:$C,UK_Order!Y:Y),0)+IFERROR(_xlfn.XLOOKUP($D39,MENA_Order!$C:$C,MENA_Order!Y:Y),0)+IFERROR(_xlfn.XLOOKUP($D39,Amazon_USA_Sea!$C:$C,Amazon_USA_Sea!R:R),0)</f>
        <v>0</v>
      </c>
      <c r="X39" s="92">
        <f>IFERROR(_xlfn.XLOOKUP($D39,Domestic!$C:$C,Domestic!Z:Z),0)+IFERROR(_xlfn.XLOOKUP($D39,ROW_Manjari!$C:$C,ROW_Manjari!Z:Z),0)+IFERROR(_xlfn.XLOOKUP($D39,USA_Sea!$C:$C,USA_Sea!Z:Z),0)+IFERROR(_xlfn.XLOOKUP($D39,USA_Air!$C:$C,USA_Air!Z:Z),0)+IFERROR(_xlfn.XLOOKUP($D39,USA_Amazon_Air!$C:$C,USA_Amazon_Air!Z:Z),0)+IFERROR(_xlfn.XLOOKUP($D39,UK_Order!$C:$C,UK_Order!Z:Z),0)+IFERROR(_xlfn.XLOOKUP($D39,MENA_Order!$C:$C,MENA_Order!Z:Z),0)+IFERROR(_xlfn.XLOOKUP($D39,Amazon_USA_Sea!$C:$C,Amazon_USA_Sea!S:S),0)</f>
        <v>0</v>
      </c>
      <c r="Y39" s="92">
        <f>IFERROR(_xlfn.XLOOKUP($D39,Domestic!$C:$C,Domestic!AA:AA),0)+IFERROR(_xlfn.XLOOKUP($D39,ROW_Manjari!$C:$C,ROW_Manjari!AA:AA),0)+IFERROR(_xlfn.XLOOKUP($D39,USA_Sea!$C:$C,USA_Sea!AA:AA),0)+IFERROR(_xlfn.XLOOKUP($D39,USA_Air!$C:$C,USA_Air!AA:AA),0)+IFERROR(_xlfn.XLOOKUP($D39,USA_Amazon_Air!$C:$C,USA_Amazon_Air!AA:AA),0)+IFERROR(_xlfn.XLOOKUP($D39,UK_Order!$C:$C,UK_Order!AA:AA),0)+IFERROR(_xlfn.XLOOKUP($D39,MENA_Order!$C:$C,MENA_Order!AA:AA),0)+IFERROR(_xlfn.XLOOKUP($D39,Amazon_USA_Sea!$C:$C,Amazon_USA_Sea!T:T),0)</f>
        <v>0</v>
      </c>
      <c r="Z39" s="92">
        <f>IFERROR(_xlfn.XLOOKUP($D39,Domestic!$C:$C,Domestic!AB:AB),0)+IFERROR(_xlfn.XLOOKUP($D39,ROW_Manjari!$C:$C,ROW_Manjari!AB:AB),0)+IFERROR(_xlfn.XLOOKUP($D39,USA_Sea!$C:$C,USA_Sea!AB:AB),0)+IFERROR(_xlfn.XLOOKUP($D39,USA_Air!$C:$C,USA_Air!AB:AB),0)+IFERROR(_xlfn.XLOOKUP($D39,USA_Amazon_Air!$C:$C,USA_Amazon_Air!AB:AB),0)+IFERROR(_xlfn.XLOOKUP($D39,UK_Order!$C:$C,UK_Order!AB:AB),0)+IFERROR(_xlfn.XLOOKUP($D39,MENA_Order!$C:$C,MENA_Order!AB:AB),0)+IFERROR(_xlfn.XLOOKUP($D39,Amazon_USA_Sea!$C:$C,Amazon_USA_Sea!U:U),0)</f>
        <v>0</v>
      </c>
      <c r="AA39" s="92">
        <f>IFERROR(_xlfn.XLOOKUP($D39,Domestic!$C:$C,Domestic!AC:AC),0)+IFERROR(_xlfn.XLOOKUP($D39,ROW_Manjari!$C:$C,ROW_Manjari!AC:AC),0)+IFERROR(_xlfn.XLOOKUP($D39,USA_Sea!$C:$C,USA_Sea!AC:AC),0)+IFERROR(_xlfn.XLOOKUP($D39,USA_Air!$C:$C,USA_Air!AC:AC),0)+IFERROR(_xlfn.XLOOKUP($D39,USA_Amazon_Air!$C:$C,USA_Amazon_Air!AC:AC),0)+IFERROR(_xlfn.XLOOKUP($D39,UK_Order!$C:$C,UK_Order!AC:AC),0)+IFERROR(_xlfn.XLOOKUP($D39,MENA_Order!$C:$C,MENA_Order!AC:AC),0)+IFERROR(_xlfn.XLOOKUP($D39,Amazon_USA_Sea!$C:$C,Amazon_USA_Sea!V:V),0)</f>
        <v>0</v>
      </c>
      <c r="AB39" s="92">
        <f>IFERROR(_xlfn.XLOOKUP($D39,Domestic!$C:$C,Domestic!AD:AD),0)+IFERROR(_xlfn.XLOOKUP($D39,ROW_Manjari!$C:$C,ROW_Manjari!AD:AD),0)+IFERROR(_xlfn.XLOOKUP($D39,USA_Sea!$C:$C,USA_Sea!AD:AD),0)+IFERROR(_xlfn.XLOOKUP($D39,USA_Air!$C:$C,USA_Air!AD:AD),0)+IFERROR(_xlfn.XLOOKUP($D39,USA_Amazon_Air!$C:$C,USA_Amazon_Air!AD:AD),0)+IFERROR(_xlfn.XLOOKUP($D39,UK_Order!$C:$C,UK_Order!AD:AD),0)+IFERROR(_xlfn.XLOOKUP($D39,MENA_Order!$C:$C,MENA_Order!AD:AD),0)+IFERROR(_xlfn.XLOOKUP($D39,Amazon_USA_Sea!$C:$C,Amazon_USA_Sea!W:W),0)</f>
        <v>0</v>
      </c>
      <c r="AC39" s="92">
        <f>IFERROR(_xlfn.XLOOKUP($D39,Domestic!$C:$C,Domestic!AE:AE),0)+IFERROR(_xlfn.XLOOKUP($D39,ROW_Manjari!$C:$C,ROW_Manjari!AE:AE),0)+IFERROR(_xlfn.XLOOKUP($D39,USA_Sea!$C:$C,USA_Sea!AE:AE),0)+IFERROR(_xlfn.XLOOKUP($D39,USA_Air!$C:$C,USA_Air!AE:AE),0)+IFERROR(_xlfn.XLOOKUP($D39,USA_Amazon_Air!$C:$C,USA_Amazon_Air!AE:AE),0)+IFERROR(_xlfn.XLOOKUP($D39,UK_Order!$C:$C,UK_Order!AE:AE),0)+IFERROR(_xlfn.XLOOKUP($D39,MENA_Order!$C:$C,MENA_Order!AE:AE),0)+IFERROR(_xlfn.XLOOKUP($D39,Amazon_USA_Sea!$C:$C,Amazon_USA_Sea!X:X),0)</f>
        <v>0</v>
      </c>
      <c r="AD39" s="93">
        <f>IFERROR(_xlfn.XLOOKUP($D39,Domestic!$C:$C,Domestic!AI:AI),0)+IFERROR(_xlfn.XLOOKUP($D39,ROW_Manjari!$C:$C,ROW_Manjari!AI:AI),0)+IFERROR(_xlfn.XLOOKUP($D39,USA_Sea!$C:$C,USA_Sea!AI:AI),0)+IFERROR(_xlfn.XLOOKUP($D39,USA_Air!$C:$C,USA_Air!AI:AI),0)+IFERROR(_xlfn.XLOOKUP($D39,USA_Amazon_Air!$C:$C,USA_Amazon_Air!AI:AI),0)+IFERROR(_xlfn.XLOOKUP($D39,UK_Order!$C:$C,UK_Order!AI:AI),0)+IFERROR(_xlfn.XLOOKUP($D39,MENA_Order!$C:$C,MENA_Order!AI:AI),0)+IFERROR(_xlfn.XLOOKUP($D39,Amazon_USA_Sea!$C:$C,Amazon_USA_Sea!AB:AB),0)</f>
        <v>0</v>
      </c>
      <c r="AE39" s="93">
        <f>IFERROR(_xlfn.XLOOKUP($D39,Domestic!$C:$C,Domestic!AJ:AJ),0)+IFERROR(_xlfn.XLOOKUP($D39,ROW_Manjari!$C:$C,ROW_Manjari!AJ:AJ),0)+IFERROR(_xlfn.XLOOKUP($D39,USA_Sea!$C:$C,USA_Sea!AJ:AJ),0)+IFERROR(_xlfn.XLOOKUP($D39,USA_Air!$C:$C,USA_Air!AJ:AJ),0)+IFERROR(_xlfn.XLOOKUP($D39,USA_Amazon_Air!$C:$C,USA_Amazon_Air!AJ:AJ),0)+IFERROR(_xlfn.XLOOKUP($D39,UK_Order!$C:$C,UK_Order!AJ:AJ),0)+IFERROR(_xlfn.XLOOKUP($D39,MENA_Order!$C:$C,MENA_Order!AJ:AJ),0)+IFERROR(_xlfn.XLOOKUP($D39,Amazon_USA_Sea!$C:$C,Amazon_USA_Sea!AC:AC),0)</f>
        <v>0</v>
      </c>
      <c r="AF39" s="93">
        <f>IFERROR(_xlfn.XLOOKUP($D39,Domestic!$C:$C,Domestic!AK:AK),0)+IFERROR(_xlfn.XLOOKUP($D39,ROW_Manjari!$C:$C,ROW_Manjari!AK:AK),0)+IFERROR(_xlfn.XLOOKUP($D39,USA_Sea!$C:$C,USA_Sea!AK:AK),0)+IFERROR(_xlfn.XLOOKUP($D39,USA_Air!$C:$C,USA_Air!AK:AK),0)+IFERROR(_xlfn.XLOOKUP($D39,USA_Amazon_Air!$C:$C,USA_Amazon_Air!AK:AK),0)+IFERROR(_xlfn.XLOOKUP($D39,UK_Order!$C:$C,UK_Order!AK:AK),0)+IFERROR(_xlfn.XLOOKUP($D39,MENA_Order!$C:$C,MENA_Order!AK:AK),0)+IFERROR(_xlfn.XLOOKUP($D39,Amazon_USA_Sea!$C:$C,Amazon_USA_Sea!AD:AD),0)</f>
        <v>0</v>
      </c>
      <c r="AG39" s="93">
        <f>IFERROR(_xlfn.XLOOKUP($D39,Domestic!$C:$C,Domestic!AL:AL),0)+IFERROR(_xlfn.XLOOKUP($D39,ROW_Manjari!$C:$C,ROW_Manjari!AL:AL),0)+IFERROR(_xlfn.XLOOKUP($D39,USA_Sea!$C:$C,USA_Sea!AL:AL),0)+IFERROR(_xlfn.XLOOKUP($D39,USA_Air!$C:$C,USA_Air!AL:AL),0)+IFERROR(_xlfn.XLOOKUP($D39,USA_Amazon_Air!$C:$C,USA_Amazon_Air!AL:AL),0)+IFERROR(_xlfn.XLOOKUP($D39,UK_Order!$C:$C,UK_Order!AL:AL),0)+IFERROR(_xlfn.XLOOKUP($D39,MENA_Order!$C:$C,MENA_Order!AL:AL),0)+IFERROR(_xlfn.XLOOKUP($D39,Amazon_USA_Sea!$C:$C,Amazon_USA_Sea!AE:AE),0)</f>
        <v>0</v>
      </c>
      <c r="AH39" s="93">
        <f>IFERROR(_xlfn.XLOOKUP($D39,Domestic!$C:$C,Domestic!AM:AM),0)+IFERROR(_xlfn.XLOOKUP($D39,ROW_Manjari!$C:$C,ROW_Manjari!AM:AM),0)+IFERROR(_xlfn.XLOOKUP($D39,USA_Sea!$C:$C,USA_Sea!AM:AM),0)+IFERROR(_xlfn.XLOOKUP($D39,USA_Air!$C:$C,USA_Air!AM:AM),0)+IFERROR(_xlfn.XLOOKUP($D39,USA_Amazon_Air!$C:$C,USA_Amazon_Air!AM:AM),0)+IFERROR(_xlfn.XLOOKUP($D39,UK_Order!$C:$C,UK_Order!AM:AM),0)+IFERROR(_xlfn.XLOOKUP($D39,MENA_Order!$C:$C,MENA_Order!AM:AM),0)+IFERROR(_xlfn.XLOOKUP($D39,Amazon_USA_Sea!$C:$C,Amazon_USA_Sea!AF:AF),0)</f>
        <v>287</v>
      </c>
      <c r="AI39" s="93">
        <f>IFERROR(_xlfn.XLOOKUP($D39,Domestic!$C:$C,Domestic!AN:AN),0)+IFERROR(_xlfn.XLOOKUP($D39,ROW_Manjari!$C:$C,ROW_Manjari!AN:AN),0)+IFERROR(_xlfn.XLOOKUP($D39,USA_Sea!$C:$C,USA_Sea!AN:AN),0)+IFERROR(_xlfn.XLOOKUP($D39,USA_Air!$C:$C,USA_Air!AN:AN),0)+IFERROR(_xlfn.XLOOKUP($D39,USA_Amazon_Air!$C:$C,USA_Amazon_Air!AN:AN),0)+IFERROR(_xlfn.XLOOKUP($D39,UK_Order!$C:$C,UK_Order!AN:AN),0)+IFERROR(_xlfn.XLOOKUP($D39,MENA_Order!$C:$C,MENA_Order!AN:AN),0)+IFERROR(_xlfn.XLOOKUP($D39,Amazon_USA_Sea!$C:$C,Amazon_USA_Sea!AG:AG),0)</f>
        <v>516.6</v>
      </c>
      <c r="AJ39" s="93">
        <f>IFERROR(_xlfn.XLOOKUP($D39,Domestic!$C:$C,Domestic!AO:AO),0)+IFERROR(_xlfn.XLOOKUP($D39,ROW_Manjari!$C:$C,ROW_Manjari!AO:AO),0)+IFERROR(_xlfn.XLOOKUP($D39,USA_Sea!$C:$C,USA_Sea!AO:AO),0)+IFERROR(_xlfn.XLOOKUP($D39,USA_Air!$C:$C,USA_Air!AO:AO),0)+IFERROR(_xlfn.XLOOKUP($D39,USA_Amazon_Air!$C:$C,USA_Amazon_Air!AO:AO),0)+IFERROR(_xlfn.XLOOKUP($D39,UK_Order!$C:$C,UK_Order!AO:AO),0)+IFERROR(_xlfn.XLOOKUP($D39,MENA_Order!$C:$C,MENA_Order!AO:AO),0)+IFERROR(_xlfn.XLOOKUP($D39,Amazon_USA_Sea!$C:$C,Amazon_USA_Sea!AH:AH),0)</f>
        <v>117</v>
      </c>
      <c r="AK39" s="94">
        <f>IFERROR(_xlfn.XLOOKUP($D39,Domestic!$C:$C,Domestic!AS:AS),0)+IFERROR(_xlfn.XLOOKUP($D39,ROW_Manjari!$C:$C,ROW_Manjari!AS:AS),0)+IFERROR(_xlfn.XLOOKUP($D39,USA_Sea!$C:$C,USA_Sea!AS:AS),0)+IFERROR(_xlfn.XLOOKUP($D39,USA_Air!$C:$C,USA_Air!AS:AS),0)+IFERROR(_xlfn.XLOOKUP($D39,USA_Amazon_Air!$C:$C,USA_Amazon_Air!AS:AS),0)+IFERROR(_xlfn.XLOOKUP($D39,UK_Order!$C:$C,UK_Order!AS:AS),0)+IFERROR(_xlfn.XLOOKUP($D39,MENA_Order!$C:$C,MENA_Order!AS:AS),0)+IFERROR(_xlfn.XLOOKUP($D39,Amazon_USA_Sea!$C:$C,Amazon_USA_Sea!AL:AL),0)</f>
        <v>0</v>
      </c>
      <c r="AL39" s="94">
        <f>IFERROR(_xlfn.XLOOKUP($D39,Domestic!$C:$C,Domestic!AT:AT),0)+IFERROR(_xlfn.XLOOKUP($D39,ROW_Manjari!$C:$C,ROW_Manjari!AT:AT),0)+IFERROR(_xlfn.XLOOKUP($D39,USA_Sea!$C:$C,USA_Sea!AT:AT),0)+IFERROR(_xlfn.XLOOKUP($D39,USA_Air!$C:$C,USA_Air!AT:AT),0)+IFERROR(_xlfn.XLOOKUP($D39,USA_Amazon_Air!$C:$C,USA_Amazon_Air!AT:AT),0)+IFERROR(_xlfn.XLOOKUP($D39,UK_Order!$C:$C,UK_Order!AT:AT),0)+IFERROR(_xlfn.XLOOKUP($D39,MENA_Order!$C:$C,MENA_Order!AT:AT),0)+IFERROR(_xlfn.XLOOKUP($D39,Amazon_USA_Sea!$C:$C,Amazon_USA_Sea!AM:AM),0)</f>
        <v>0</v>
      </c>
      <c r="AM39" s="94">
        <f>IFERROR(_xlfn.XLOOKUP($D39,Domestic!$C:$C,Domestic!AU:AU),0)+IFERROR(_xlfn.XLOOKUP($D39,ROW_Manjari!$C:$C,ROW_Manjari!AU:AU),0)+IFERROR(_xlfn.XLOOKUP($D39,USA_Sea!$C:$C,USA_Sea!AU:AU),0)+IFERROR(_xlfn.XLOOKUP($D39,USA_Air!$C:$C,USA_Air!AU:AU),0)+IFERROR(_xlfn.XLOOKUP($D39,USA_Amazon_Air!$C:$C,USA_Amazon_Air!AU:AU),0)+IFERROR(_xlfn.XLOOKUP($D39,UK_Order!$C:$C,UK_Order!AU:AU),0)+IFERROR(_xlfn.XLOOKUP($D39,MENA_Order!$C:$C,MENA_Order!AU:AU),0)+IFERROR(_xlfn.XLOOKUP($D39,Amazon_USA_Sea!$C:$C,Amazon_USA_Sea!AN:AN),0)</f>
        <v>0</v>
      </c>
      <c r="AN39" s="94">
        <f>IFERROR(_xlfn.XLOOKUP($D39,Domestic!$C:$C,Domestic!AV:AV),0)+IFERROR(_xlfn.XLOOKUP($D39,ROW_Manjari!$C:$C,ROW_Manjari!AV:AV),0)+IFERROR(_xlfn.XLOOKUP($D39,USA_Sea!$C:$C,USA_Sea!AV:AV),0)+IFERROR(_xlfn.XLOOKUP($D39,USA_Air!$C:$C,USA_Air!AV:AV),0)+IFERROR(_xlfn.XLOOKUP($D39,USA_Amazon_Air!$C:$C,USA_Amazon_Air!AV:AV),0)+IFERROR(_xlfn.XLOOKUP($D39,UK_Order!$C:$C,UK_Order!AV:AV),0)+IFERROR(_xlfn.XLOOKUP($D39,MENA_Order!$C:$C,MENA_Order!AV:AV),0)+IFERROR(_xlfn.XLOOKUP($D39,Amazon_USA_Sea!$C:$C,Amazon_USA_Sea!AO:AO),0)</f>
        <v>0</v>
      </c>
      <c r="AO39" s="94">
        <f>IFERROR(_xlfn.XLOOKUP($D39,Domestic!$C:$C,Domestic!AW:AW),0)+IFERROR(_xlfn.XLOOKUP($D39,ROW_Manjari!$C:$C,ROW_Manjari!AW:AW),0)+IFERROR(_xlfn.XLOOKUP($D39,USA_Sea!$C:$C,USA_Sea!AW:AW),0)+IFERROR(_xlfn.XLOOKUP($D39,USA_Air!$C:$C,USA_Air!AW:AW),0)+IFERROR(_xlfn.XLOOKUP($D39,USA_Amazon_Air!$C:$C,USA_Amazon_Air!AW:AW),0)+IFERROR(_xlfn.XLOOKUP($D39,UK_Order!$C:$C,UK_Order!AW:AW),0)+IFERROR(_xlfn.XLOOKUP($D39,MENA_Order!$C:$C,MENA_Order!AW:AW),0)+IFERROR(_xlfn.XLOOKUP($D39,Amazon_USA_Sea!$C:$C,Amazon_USA_Sea!AP:AP),0)</f>
        <v>0</v>
      </c>
      <c r="AP39" s="94">
        <f>IFERROR(_xlfn.XLOOKUP($D39,Domestic!$C:$C,Domestic!AX:AX),0)+IFERROR(_xlfn.XLOOKUP($D39,ROW_Manjari!$C:$C,ROW_Manjari!AX:AX),0)+IFERROR(_xlfn.XLOOKUP($D39,USA_Sea!$C:$C,USA_Sea!AX:AX),0)+IFERROR(_xlfn.XLOOKUP($D39,USA_Air!$C:$C,USA_Air!AX:AX),0)+IFERROR(_xlfn.XLOOKUP($D39,USA_Amazon_Air!$C:$C,USA_Amazon_Air!AX:AX),0)+IFERROR(_xlfn.XLOOKUP($D39,UK_Order!$C:$C,UK_Order!AX:AX),0)+IFERROR(_xlfn.XLOOKUP($D39,MENA_Order!$C:$C,MENA_Order!AX:AX),0)+IFERROR(_xlfn.XLOOKUP($D39,Amazon_USA_Sea!$C:$C,Amazon_USA_Sea!AQ:AQ),0)</f>
        <v>0</v>
      </c>
      <c r="AQ39" s="94">
        <f>IFERROR(_xlfn.XLOOKUP($D39,Domestic!$C:$C,Domestic!AY:AY),0)+IFERROR(_xlfn.XLOOKUP($D39,ROW_Manjari!$C:$C,ROW_Manjari!AY:AY),0)+IFERROR(_xlfn.XLOOKUP($D39,USA_Sea!$C:$C,USA_Sea!AY:AY),0)+IFERROR(_xlfn.XLOOKUP($D39,USA_Air!$C:$C,USA_Air!AY:AY),0)+IFERROR(_xlfn.XLOOKUP($D39,USA_Amazon_Air!$C:$C,USA_Amazon_Air!AY:AY),0)+IFERROR(_xlfn.XLOOKUP($D39,UK_Order!$C:$C,UK_Order!AY:AY),0)+IFERROR(_xlfn.XLOOKUP($D39,MENA_Order!$C:$C,MENA_Order!AY:AY),0)+IFERROR(_xlfn.XLOOKUP($D39,Amazon_USA_Sea!$C:$C,Amazon_USA_Sea!AR:AR),0)</f>
        <v>0</v>
      </c>
      <c r="AR39" s="94">
        <f>IFERROR(_xlfn.XLOOKUP($D39,Domestic!$C:$C,Domestic!AZ:AZ),0)+IFERROR(_xlfn.XLOOKUP($D39,ROW_Manjari!$C:$C,ROW_Manjari!AZ:AZ),0)+IFERROR(_xlfn.XLOOKUP($D39,USA_Sea!$C:$C,USA_Sea!AZ:AZ),0)+IFERROR(_xlfn.XLOOKUP($D39,USA_Air!$C:$C,USA_Air!AZ:AZ),0)+IFERROR(_xlfn.XLOOKUP($D39,USA_Amazon_Air!$C:$C,USA_Amazon_Air!AZ:AZ),0)+IFERROR(_xlfn.XLOOKUP($D39,UK_Order!$C:$C,UK_Order!AZ:AZ),0)+IFERROR(_xlfn.XLOOKUP($D39,MENA_Order!$C:$C,MENA_Order!AZ:AZ),0)+IFERROR(_xlfn.XLOOKUP($D39,Amazon_USA_Sea!$C:$C,Amazon_USA_Sea!AS:AS),0)</f>
        <v>0</v>
      </c>
      <c r="AS39" s="95">
        <v>0</v>
      </c>
      <c r="AT39" s="96">
        <f t="shared" si="8"/>
        <v>1405.6</v>
      </c>
      <c r="AU39" s="97">
        <f t="shared" si="11"/>
        <v>281.12</v>
      </c>
      <c r="AV39" s="98" t="e">
        <f t="shared" si="12"/>
        <v>#VALUE!</v>
      </c>
      <c r="AW39" s="99" t="e">
        <f t="shared" si="13"/>
        <v>#VALUE!</v>
      </c>
      <c r="AX39" s="100" t="str">
        <f t="shared" si="14"/>
        <v/>
      </c>
      <c r="AY39" s="114" t="s">
        <v>50</v>
      </c>
      <c r="AZ39">
        <f>_xlfn.XLOOKUP(D39,Raw_Data!A:A,Raw_Data!B:B)</f>
        <v>924</v>
      </c>
      <c r="BA39" s="102">
        <f t="shared" si="15"/>
        <v>0</v>
      </c>
      <c r="BB39" s="103">
        <f t="shared" si="9"/>
        <v>10</v>
      </c>
      <c r="BC39" s="104" t="str">
        <f t="shared" si="10"/>
        <v>P3 – Normal</v>
      </c>
    </row>
    <row r="40" spans="1:55" customFormat="1" ht="13">
      <c r="A40" s="105">
        <v>38</v>
      </c>
      <c r="B40" s="125" t="s">
        <v>127</v>
      </c>
      <c r="C40" s="125" t="s">
        <v>37</v>
      </c>
      <c r="D40" s="107" t="s">
        <v>125</v>
      </c>
      <c r="E40" s="108" t="s">
        <v>126</v>
      </c>
      <c r="F40" s="109">
        <v>1E-3</v>
      </c>
      <c r="G40" s="110">
        <f>IFERROR(_xlfn.XLOOKUP(D40,Projection_!A:A,Projection_!K:K),"")</f>
        <v>4056</v>
      </c>
      <c r="H40" s="111">
        <f>IFERROR(_xlfn.XLOOKUP(D40,Projection_!A:A,Projection_!L:L),"")</f>
        <v>41</v>
      </c>
      <c r="I40" s="111">
        <f>IFERROR(_xlfn.XLOOKUP(D40,Projection_!A:A,Projection_!M:M),"")</f>
        <v>0</v>
      </c>
      <c r="J40" s="111">
        <f>IFERROR(_xlfn.XLOOKUP(D40,Projection_!A:A,Projection_!N:N),"")</f>
        <v>0</v>
      </c>
      <c r="K40" s="111">
        <f>IFERROR(_xlfn.XLOOKUP(D40,Projection_!A:A,Projection_!O:O),"")</f>
        <v>0</v>
      </c>
      <c r="L40" s="111">
        <f>IFERROR(_xlfn.XLOOKUP(D40,Projection_!A:A,Projection_!P:P),"")</f>
        <v>260</v>
      </c>
      <c r="M40" s="111">
        <f>IFERROR(_xlfn.XLOOKUP(D40,Projection_!A:A,Projection_!Q:Q),"")</f>
        <v>0</v>
      </c>
      <c r="N40" s="112">
        <f>IFERROR(_xlfn.XLOOKUP(D40,Projection_!A:A,Projection_!R:R),"")</f>
        <v>0</v>
      </c>
      <c r="O40" s="113">
        <f>IFERROR(_xlfn.XLOOKUP(D40,Projection_!A:A,Projection_!T:T),"")</f>
        <v>4357</v>
      </c>
      <c r="P40" s="91">
        <f>IFERROR(_xlfn.XLOOKUP($D40,Domestic!$C:$C,Domestic!O:O),0)+IFERROR(_xlfn.XLOOKUP($D40,ROW_Manjari!$C:$C,ROW_Manjari!O:O),0)+IFERROR(_xlfn.XLOOKUP($D40,USA_Sea!$C:$C,USA_Sea!O:O),0)+IFERROR(_xlfn.XLOOKUP($D40,USA_Air!$C:$C,USA_Air!O:O),0)+IFERROR(_xlfn.XLOOKUP($D40,USA_Amazon_Air!$C:$C,USA_Amazon_Air!O:O),0)+IFERROR(_xlfn.XLOOKUP($D40,UK_Order!$C:$C,UK_Order!O:O),0)+IFERROR(_xlfn.XLOOKUP($D40,MENA_Order!$C:$C,MENA_Order!O:O),0)+IFERROR(_xlfn.XLOOKUP($D40,Amazon_USA_Sea!$C:$C,Amazon_USA_Sea!H:H),0)</f>
        <v>0</v>
      </c>
      <c r="Q40" s="91">
        <f>IFERROR(_xlfn.XLOOKUP($D40,Domestic!$C:$C,Domestic!P:P),0)+IFERROR(_xlfn.XLOOKUP($D40,ROW_Manjari!$C:$C,ROW_Manjari!P:P),0)+IFERROR(_xlfn.XLOOKUP($D40,USA_Sea!$C:$C,USA_Sea!P:P),0)+IFERROR(_xlfn.XLOOKUP($D40,USA_Air!$C:$C,USA_Air!P:P),0)+IFERROR(_xlfn.XLOOKUP($D40,USA_Amazon_Air!$C:$C,USA_Amazon_Air!P:P),0)+IFERROR(_xlfn.XLOOKUP($D40,UK_Order!$C:$C,UK_Order!P:P),0)+IFERROR(_xlfn.XLOOKUP($D40,MENA_Order!$C:$C,MENA_Order!P:P),0)+IFERROR(_xlfn.XLOOKUP($D40,Amazon_USA_Sea!$C:$C,Amazon_USA_Sea!I:I),0)</f>
        <v>0</v>
      </c>
      <c r="R40" s="91">
        <f>IFERROR(_xlfn.XLOOKUP($D40,Domestic!$C:$C,Domestic!Q:Q),0)+IFERROR(_xlfn.XLOOKUP($D40,ROW_Manjari!$C:$C,ROW_Manjari!Q:Q),0)+IFERROR(_xlfn.XLOOKUP($D40,USA_Sea!$C:$C,USA_Sea!Q:Q),0)+IFERROR(_xlfn.XLOOKUP($D40,USA_Air!$C:$C,USA_Air!Q:Q),0)+IFERROR(_xlfn.XLOOKUP($D40,USA_Amazon_Air!$C:$C,USA_Amazon_Air!Q:Q),0)+IFERROR(_xlfn.XLOOKUP($D40,UK_Order!$C:$C,UK_Order!Q:Q),0)+IFERROR(_xlfn.XLOOKUP($D40,MENA_Order!$C:$C,MENA_Order!Q:Q),0)+IFERROR(_xlfn.XLOOKUP($D40,Amazon_USA_Sea!$C:$C,Amazon_USA_Sea!J:J),0)</f>
        <v>0</v>
      </c>
      <c r="S40" s="91">
        <f>IFERROR(_xlfn.XLOOKUP($D40,Domestic!$C:$C,Domestic!R:R),0)+IFERROR(_xlfn.XLOOKUP($D40,ROW_Manjari!$C:$C,ROW_Manjari!R:R),0)+IFERROR(_xlfn.XLOOKUP($D40,USA_Sea!$C:$C,USA_Sea!R:R),0)+IFERROR(_xlfn.XLOOKUP($D40,USA_Air!$C:$C,USA_Air!R:R),0)+IFERROR(_xlfn.XLOOKUP($D40,USA_Amazon_Air!$C:$C,USA_Amazon_Air!R:R),0)+IFERROR(_xlfn.XLOOKUP($D40,UK_Order!$C:$C,UK_Order!R:R),0)+IFERROR(_xlfn.XLOOKUP($D40,MENA_Order!$C:$C,MENA_Order!R:R),0)+IFERROR(_xlfn.XLOOKUP($D40,Amazon_USA_Sea!$C:$C,Amazon_USA_Sea!K:K),0)</f>
        <v>0</v>
      </c>
      <c r="T40" s="91">
        <f>IFERROR(_xlfn.XLOOKUP($D40,Domestic!$C:$C,Domestic!S:S),0)+IFERROR(_xlfn.XLOOKUP($D40,ROW_Manjari!$C:$C,ROW_Manjari!S:S),0)+IFERROR(_xlfn.XLOOKUP($D40,USA_Sea!$C:$C,USA_Sea!S:S),0)+IFERROR(_xlfn.XLOOKUP($D40,USA_Air!$C:$C,USA_Air!S:S),0)+IFERROR(_xlfn.XLOOKUP($D40,USA_Amazon_Air!$C:$C,USA_Amazon_Air!S:S),0)+IFERROR(_xlfn.XLOOKUP($D40,UK_Order!$C:$C,UK_Order!S:S),0)+IFERROR(_xlfn.XLOOKUP($D40,MENA_Order!$C:$C,MENA_Order!S:S),0)+IFERROR(_xlfn.XLOOKUP($D40,Amazon_USA_Sea!$C:$C,Amazon_USA_Sea!L:L),0)</f>
        <v>300</v>
      </c>
      <c r="U40" s="91">
        <f>IFERROR(_xlfn.XLOOKUP($D40,Domestic!$C:$C,Domestic!T:T),0)+IFERROR(_xlfn.XLOOKUP($D40,ROW_Manjari!$C:$C,ROW_Manjari!T:T),0)+IFERROR(_xlfn.XLOOKUP($D40,USA_Sea!$C:$C,USA_Sea!T:T),0)+IFERROR(_xlfn.XLOOKUP($D40,USA_Air!$C:$C,USA_Air!T:T),0)+IFERROR(_xlfn.XLOOKUP($D40,USA_Amazon_Air!$C:$C,USA_Amazon_Air!T:T),0)+IFERROR(_xlfn.XLOOKUP($D40,UK_Order!$C:$C,UK_Order!T:T),0)+IFERROR(_xlfn.XLOOKUP($D40,MENA_Order!$C:$C,MENA_Order!T:T),0)+IFERROR(_xlfn.XLOOKUP($D40,Amazon_USA_Sea!$C:$C,Amazon_USA_Sea!M:M),0)</f>
        <v>254</v>
      </c>
      <c r="V40" s="91">
        <f>IFERROR(_xlfn.XLOOKUP($D40,Domestic!$C:$C,Domestic!U:U),0)+IFERROR(_xlfn.XLOOKUP($D40,ROW_Manjari!$C:$C,ROW_Manjari!U:U),0)+IFERROR(_xlfn.XLOOKUP($D40,USA_Sea!$C:$C,USA_Sea!U:U),0)+IFERROR(_xlfn.XLOOKUP($D40,USA_Air!$C:$C,USA_Air!U:U),0)+IFERROR(_xlfn.XLOOKUP($D40,USA_Amazon_Air!$C:$C,USA_Amazon_Air!U:U),0)+IFERROR(_xlfn.XLOOKUP($D40,UK_Order!$C:$C,UK_Order!U:U),0)+IFERROR(_xlfn.XLOOKUP($D40,MENA_Order!$C:$C,MENA_Order!U:U),0)+IFERROR(_xlfn.XLOOKUP($D40,Amazon_USA_Sea!$C:$C,Amazon_USA_Sea!N:N),0)</f>
        <v>354</v>
      </c>
      <c r="W40" s="92">
        <f>IFERROR(_xlfn.XLOOKUP($D40,Domestic!$C:$C,Domestic!Y:Y),0)+IFERROR(_xlfn.XLOOKUP($D40,ROW_Manjari!$C:$C,ROW_Manjari!Y:Y),0)+IFERROR(_xlfn.XLOOKUP($D40,USA_Sea!$C:$C,USA_Sea!Y:Y),0)+IFERROR(_xlfn.XLOOKUP($D40,USA_Air!$C:$C,USA_Air!Y:Y),0)+IFERROR(_xlfn.XLOOKUP($D40,USA_Amazon_Air!$C:$C,USA_Amazon_Air!Y:Y),0)+IFERROR(_xlfn.XLOOKUP($D40,UK_Order!$C:$C,UK_Order!Y:Y),0)+IFERROR(_xlfn.XLOOKUP($D40,MENA_Order!$C:$C,MENA_Order!Y:Y),0)+IFERROR(_xlfn.XLOOKUP($D40,Amazon_USA_Sea!$C:$C,Amazon_USA_Sea!R:R),0)</f>
        <v>342</v>
      </c>
      <c r="X40" s="92">
        <f>IFERROR(_xlfn.XLOOKUP($D40,Domestic!$C:$C,Domestic!Z:Z),0)+IFERROR(_xlfn.XLOOKUP($D40,ROW_Manjari!$C:$C,ROW_Manjari!Z:Z),0)+IFERROR(_xlfn.XLOOKUP($D40,USA_Sea!$C:$C,USA_Sea!Z:Z),0)+IFERROR(_xlfn.XLOOKUP($D40,USA_Air!$C:$C,USA_Air!Z:Z),0)+IFERROR(_xlfn.XLOOKUP($D40,USA_Amazon_Air!$C:$C,USA_Amazon_Air!Z:Z),0)+IFERROR(_xlfn.XLOOKUP($D40,UK_Order!$C:$C,UK_Order!Z:Z),0)+IFERROR(_xlfn.XLOOKUP($D40,MENA_Order!$C:$C,MENA_Order!Z:Z),0)+IFERROR(_xlfn.XLOOKUP($D40,Amazon_USA_Sea!$C:$C,Amazon_USA_Sea!S:S),0)</f>
        <v>0</v>
      </c>
      <c r="Y40" s="92">
        <f>IFERROR(_xlfn.XLOOKUP($D40,Domestic!$C:$C,Domestic!AA:AA),0)+IFERROR(_xlfn.XLOOKUP($D40,ROW_Manjari!$C:$C,ROW_Manjari!AA:AA),0)+IFERROR(_xlfn.XLOOKUP($D40,USA_Sea!$C:$C,USA_Sea!AA:AA),0)+IFERROR(_xlfn.XLOOKUP($D40,USA_Air!$C:$C,USA_Air!AA:AA),0)+IFERROR(_xlfn.XLOOKUP($D40,USA_Amazon_Air!$C:$C,USA_Amazon_Air!AA:AA),0)+IFERROR(_xlfn.XLOOKUP($D40,UK_Order!$C:$C,UK_Order!AA:AA),0)+IFERROR(_xlfn.XLOOKUP($D40,MENA_Order!$C:$C,MENA_Order!AA:AA),0)+IFERROR(_xlfn.XLOOKUP($D40,Amazon_USA_Sea!$C:$C,Amazon_USA_Sea!T:T),0)</f>
        <v>0</v>
      </c>
      <c r="Z40" s="92">
        <f>IFERROR(_xlfn.XLOOKUP($D40,Domestic!$C:$C,Domestic!AB:AB),0)+IFERROR(_xlfn.XLOOKUP($D40,ROW_Manjari!$C:$C,ROW_Manjari!AB:AB),0)+IFERROR(_xlfn.XLOOKUP($D40,USA_Sea!$C:$C,USA_Sea!AB:AB),0)+IFERROR(_xlfn.XLOOKUP($D40,USA_Air!$C:$C,USA_Air!AB:AB),0)+IFERROR(_xlfn.XLOOKUP($D40,USA_Amazon_Air!$C:$C,USA_Amazon_Air!AB:AB),0)+IFERROR(_xlfn.XLOOKUP($D40,UK_Order!$C:$C,UK_Order!AB:AB),0)+IFERROR(_xlfn.XLOOKUP($D40,MENA_Order!$C:$C,MENA_Order!AB:AB),0)+IFERROR(_xlfn.XLOOKUP($D40,Amazon_USA_Sea!$C:$C,Amazon_USA_Sea!U:U),0)</f>
        <v>663</v>
      </c>
      <c r="AA40" s="92">
        <f>IFERROR(_xlfn.XLOOKUP($D40,Domestic!$C:$C,Domestic!AC:AC),0)+IFERROR(_xlfn.XLOOKUP($D40,ROW_Manjari!$C:$C,ROW_Manjari!AC:AC),0)+IFERROR(_xlfn.XLOOKUP($D40,USA_Sea!$C:$C,USA_Sea!AC:AC),0)+IFERROR(_xlfn.XLOOKUP($D40,USA_Air!$C:$C,USA_Air!AC:AC),0)+IFERROR(_xlfn.XLOOKUP($D40,USA_Amazon_Air!$C:$C,USA_Amazon_Air!AC:AC),0)+IFERROR(_xlfn.XLOOKUP($D40,UK_Order!$C:$C,UK_Order!AC:AC),0)+IFERROR(_xlfn.XLOOKUP($D40,MENA_Order!$C:$C,MENA_Order!AC:AC),0)+IFERROR(_xlfn.XLOOKUP($D40,Amazon_USA_Sea!$C:$C,Amazon_USA_Sea!V:V),0)</f>
        <v>177</v>
      </c>
      <c r="AB40" s="92">
        <f>IFERROR(_xlfn.XLOOKUP($D40,Domestic!$C:$C,Domestic!AD:AD),0)+IFERROR(_xlfn.XLOOKUP($D40,ROW_Manjari!$C:$C,ROW_Manjari!AD:AD),0)+IFERROR(_xlfn.XLOOKUP($D40,USA_Sea!$C:$C,USA_Sea!AD:AD),0)+IFERROR(_xlfn.XLOOKUP($D40,USA_Air!$C:$C,USA_Air!AD:AD),0)+IFERROR(_xlfn.XLOOKUP($D40,USA_Amazon_Air!$C:$C,USA_Amazon_Air!AD:AD),0)+IFERROR(_xlfn.XLOOKUP($D40,UK_Order!$C:$C,UK_Order!AD:AD),0)+IFERROR(_xlfn.XLOOKUP($D40,MENA_Order!$C:$C,MENA_Order!AD:AD),0)+IFERROR(_xlfn.XLOOKUP($D40,Amazon_USA_Sea!$C:$C,Amazon_USA_Sea!W:W),0)</f>
        <v>0</v>
      </c>
      <c r="AC40" s="92">
        <f>IFERROR(_xlfn.XLOOKUP($D40,Domestic!$C:$C,Domestic!AE:AE),0)+IFERROR(_xlfn.XLOOKUP($D40,ROW_Manjari!$C:$C,ROW_Manjari!AE:AE),0)+IFERROR(_xlfn.XLOOKUP($D40,USA_Sea!$C:$C,USA_Sea!AE:AE),0)+IFERROR(_xlfn.XLOOKUP($D40,USA_Air!$C:$C,USA_Air!AE:AE),0)+IFERROR(_xlfn.XLOOKUP($D40,USA_Amazon_Air!$C:$C,USA_Amazon_Air!AE:AE),0)+IFERROR(_xlfn.XLOOKUP($D40,UK_Order!$C:$C,UK_Order!AE:AE),0)+IFERROR(_xlfn.XLOOKUP($D40,MENA_Order!$C:$C,MENA_Order!AE:AE),0)+IFERROR(_xlfn.XLOOKUP($D40,Amazon_USA_Sea!$C:$C,Amazon_USA_Sea!X:X),0)</f>
        <v>257</v>
      </c>
      <c r="AD40" s="93">
        <f>IFERROR(_xlfn.XLOOKUP($D40,Domestic!$C:$C,Domestic!AI:AI),0)+IFERROR(_xlfn.XLOOKUP($D40,ROW_Manjari!$C:$C,ROW_Manjari!AI:AI),0)+IFERROR(_xlfn.XLOOKUP($D40,USA_Sea!$C:$C,USA_Sea!AI:AI),0)+IFERROR(_xlfn.XLOOKUP($D40,USA_Air!$C:$C,USA_Air!AI:AI),0)+IFERROR(_xlfn.XLOOKUP($D40,USA_Amazon_Air!$C:$C,USA_Amazon_Air!AI:AI),0)+IFERROR(_xlfn.XLOOKUP($D40,UK_Order!$C:$C,UK_Order!AI:AI),0)+IFERROR(_xlfn.XLOOKUP($D40,MENA_Order!$C:$C,MENA_Order!AI:AI),0)+IFERROR(_xlfn.XLOOKUP($D40,Amazon_USA_Sea!$C:$C,Amazon_USA_Sea!AB:AB),0)</f>
        <v>900</v>
      </c>
      <c r="AE40" s="93">
        <f>IFERROR(_xlfn.XLOOKUP($D40,Domestic!$C:$C,Domestic!AJ:AJ),0)+IFERROR(_xlfn.XLOOKUP($D40,ROW_Manjari!$C:$C,ROW_Manjari!AJ:AJ),0)+IFERROR(_xlfn.XLOOKUP($D40,USA_Sea!$C:$C,USA_Sea!AJ:AJ),0)+IFERROR(_xlfn.XLOOKUP($D40,USA_Air!$C:$C,USA_Air!AJ:AJ),0)+IFERROR(_xlfn.XLOOKUP($D40,USA_Amazon_Air!$C:$C,USA_Amazon_Air!AJ:AJ),0)+IFERROR(_xlfn.XLOOKUP($D40,UK_Order!$C:$C,UK_Order!AJ:AJ),0)+IFERROR(_xlfn.XLOOKUP($D40,MENA_Order!$C:$C,MENA_Order!AJ:AJ),0)+IFERROR(_xlfn.XLOOKUP($D40,Amazon_USA_Sea!$C:$C,Amazon_USA_Sea!AC:AC),0)</f>
        <v>586</v>
      </c>
      <c r="AF40" s="93">
        <f>IFERROR(_xlfn.XLOOKUP($D40,Domestic!$C:$C,Domestic!AK:AK),0)+IFERROR(_xlfn.XLOOKUP($D40,ROW_Manjari!$C:$C,ROW_Manjari!AK:AK),0)+IFERROR(_xlfn.XLOOKUP($D40,USA_Sea!$C:$C,USA_Sea!AK:AK),0)+IFERROR(_xlfn.XLOOKUP($D40,USA_Air!$C:$C,USA_Air!AK:AK),0)+IFERROR(_xlfn.XLOOKUP($D40,USA_Amazon_Air!$C:$C,USA_Amazon_Air!AK:AK),0)+IFERROR(_xlfn.XLOOKUP($D40,UK_Order!$C:$C,UK_Order!AK:AK),0)+IFERROR(_xlfn.XLOOKUP($D40,MENA_Order!$C:$C,MENA_Order!AK:AK),0)+IFERROR(_xlfn.XLOOKUP($D40,Amazon_USA_Sea!$C:$C,Amazon_USA_Sea!AD:AD),0)</f>
        <v>223</v>
      </c>
      <c r="AG40" s="93">
        <f>IFERROR(_xlfn.XLOOKUP($D40,Domestic!$C:$C,Domestic!AL:AL),0)+IFERROR(_xlfn.XLOOKUP($D40,ROW_Manjari!$C:$C,ROW_Manjari!AL:AL),0)+IFERROR(_xlfn.XLOOKUP($D40,USA_Sea!$C:$C,USA_Sea!AL:AL),0)+IFERROR(_xlfn.XLOOKUP($D40,USA_Air!$C:$C,USA_Air!AL:AL),0)+IFERROR(_xlfn.XLOOKUP($D40,USA_Amazon_Air!$C:$C,USA_Amazon_Air!AL:AL),0)+IFERROR(_xlfn.XLOOKUP($D40,UK_Order!$C:$C,UK_Order!AL:AL),0)+IFERROR(_xlfn.XLOOKUP($D40,MENA_Order!$C:$C,MENA_Order!AL:AL),0)+IFERROR(_xlfn.XLOOKUP($D40,Amazon_USA_Sea!$C:$C,Amazon_USA_Sea!AE:AE),0)</f>
        <v>0</v>
      </c>
      <c r="AH40" s="93">
        <f>IFERROR(_xlfn.XLOOKUP($D40,Domestic!$C:$C,Domestic!AM:AM),0)+IFERROR(_xlfn.XLOOKUP($D40,ROW_Manjari!$C:$C,ROW_Manjari!AM:AM),0)+IFERROR(_xlfn.XLOOKUP($D40,USA_Sea!$C:$C,USA_Sea!AM:AM),0)+IFERROR(_xlfn.XLOOKUP($D40,USA_Air!$C:$C,USA_Air!AM:AM),0)+IFERROR(_xlfn.XLOOKUP($D40,USA_Amazon_Air!$C:$C,USA_Amazon_Air!AM:AM),0)+IFERROR(_xlfn.XLOOKUP($D40,UK_Order!$C:$C,UK_Order!AM:AM),0)+IFERROR(_xlfn.XLOOKUP($D40,MENA_Order!$C:$C,MENA_Order!AM:AM),0)+IFERROR(_xlfn.XLOOKUP($D40,Amazon_USA_Sea!$C:$C,Amazon_USA_Sea!AF:AF),0)</f>
        <v>374</v>
      </c>
      <c r="AI40" s="93">
        <f>IFERROR(_xlfn.XLOOKUP($D40,Domestic!$C:$C,Domestic!AN:AN),0)+IFERROR(_xlfn.XLOOKUP($D40,ROW_Manjari!$C:$C,ROW_Manjari!AN:AN),0)+IFERROR(_xlfn.XLOOKUP($D40,USA_Sea!$C:$C,USA_Sea!AN:AN),0)+IFERROR(_xlfn.XLOOKUP($D40,USA_Air!$C:$C,USA_Air!AN:AN),0)+IFERROR(_xlfn.XLOOKUP($D40,USA_Amazon_Air!$C:$C,USA_Amazon_Air!AN:AN),0)+IFERROR(_xlfn.XLOOKUP($D40,UK_Order!$C:$C,UK_Order!AN:AN),0)+IFERROR(_xlfn.XLOOKUP($D40,MENA_Order!$C:$C,MENA_Order!AN:AN),0)+IFERROR(_xlfn.XLOOKUP($D40,Amazon_USA_Sea!$C:$C,Amazon_USA_Sea!AG:AG),0)</f>
        <v>0.374</v>
      </c>
      <c r="AJ40" s="93">
        <f>IFERROR(_xlfn.XLOOKUP($D40,Domestic!$C:$C,Domestic!AO:AO),0)+IFERROR(_xlfn.XLOOKUP($D40,ROW_Manjari!$C:$C,ROW_Manjari!AO:AO),0)+IFERROR(_xlfn.XLOOKUP($D40,USA_Sea!$C:$C,USA_Sea!AO:AO),0)+IFERROR(_xlfn.XLOOKUP($D40,USA_Air!$C:$C,USA_Air!AO:AO),0)+IFERROR(_xlfn.XLOOKUP($D40,USA_Amazon_Air!$C:$C,USA_Amazon_Air!AO:AO),0)+IFERROR(_xlfn.XLOOKUP($D40,UK_Order!$C:$C,UK_Order!AO:AO),0)+IFERROR(_xlfn.XLOOKUP($D40,MENA_Order!$C:$C,MENA_Order!AO:AO),0)+IFERROR(_xlfn.XLOOKUP($D40,Amazon_USA_Sea!$C:$C,Amazon_USA_Sea!AH:AH),0)</f>
        <v>4</v>
      </c>
      <c r="AK40" s="94">
        <f>IFERROR(_xlfn.XLOOKUP($D40,Domestic!$C:$C,Domestic!AS:AS),0)+IFERROR(_xlfn.XLOOKUP($D40,ROW_Manjari!$C:$C,ROW_Manjari!AS:AS),0)+IFERROR(_xlfn.XLOOKUP($D40,USA_Sea!$C:$C,USA_Sea!AS:AS),0)+IFERROR(_xlfn.XLOOKUP($D40,USA_Air!$C:$C,USA_Air!AS:AS),0)+IFERROR(_xlfn.XLOOKUP($D40,USA_Amazon_Air!$C:$C,USA_Amazon_Air!AS:AS),0)+IFERROR(_xlfn.XLOOKUP($D40,UK_Order!$C:$C,UK_Order!AS:AS),0)+IFERROR(_xlfn.XLOOKUP($D40,MENA_Order!$C:$C,MENA_Order!AS:AS),0)+IFERROR(_xlfn.XLOOKUP($D40,Amazon_USA_Sea!$C:$C,Amazon_USA_Sea!AL:AL),0)</f>
        <v>0</v>
      </c>
      <c r="AL40" s="94">
        <f>IFERROR(_xlfn.XLOOKUP($D40,Domestic!$C:$C,Domestic!AT:AT),0)+IFERROR(_xlfn.XLOOKUP($D40,ROW_Manjari!$C:$C,ROW_Manjari!AT:AT),0)+IFERROR(_xlfn.XLOOKUP($D40,USA_Sea!$C:$C,USA_Sea!AT:AT),0)+IFERROR(_xlfn.XLOOKUP($D40,USA_Air!$C:$C,USA_Air!AT:AT),0)+IFERROR(_xlfn.XLOOKUP($D40,USA_Amazon_Air!$C:$C,USA_Amazon_Air!AT:AT),0)+IFERROR(_xlfn.XLOOKUP($D40,UK_Order!$C:$C,UK_Order!AT:AT),0)+IFERROR(_xlfn.XLOOKUP($D40,MENA_Order!$C:$C,MENA_Order!AT:AT),0)+IFERROR(_xlfn.XLOOKUP($D40,Amazon_USA_Sea!$C:$C,Amazon_USA_Sea!AM:AM),0)</f>
        <v>0</v>
      </c>
      <c r="AM40" s="94">
        <f>IFERROR(_xlfn.XLOOKUP($D40,Domestic!$C:$C,Domestic!AU:AU),0)+IFERROR(_xlfn.XLOOKUP($D40,ROW_Manjari!$C:$C,ROW_Manjari!AU:AU),0)+IFERROR(_xlfn.XLOOKUP($D40,USA_Sea!$C:$C,USA_Sea!AU:AU),0)+IFERROR(_xlfn.XLOOKUP($D40,USA_Air!$C:$C,USA_Air!AU:AU),0)+IFERROR(_xlfn.XLOOKUP($D40,USA_Amazon_Air!$C:$C,USA_Amazon_Air!AU:AU),0)+IFERROR(_xlfn.XLOOKUP($D40,UK_Order!$C:$C,UK_Order!AU:AU),0)+IFERROR(_xlfn.XLOOKUP($D40,MENA_Order!$C:$C,MENA_Order!AU:AU),0)+IFERROR(_xlfn.XLOOKUP($D40,Amazon_USA_Sea!$C:$C,Amazon_USA_Sea!AN:AN),0)</f>
        <v>0</v>
      </c>
      <c r="AN40" s="94">
        <f>IFERROR(_xlfn.XLOOKUP($D40,Domestic!$C:$C,Domestic!AV:AV),0)+IFERROR(_xlfn.XLOOKUP($D40,ROW_Manjari!$C:$C,ROW_Manjari!AV:AV),0)+IFERROR(_xlfn.XLOOKUP($D40,USA_Sea!$C:$C,USA_Sea!AV:AV),0)+IFERROR(_xlfn.XLOOKUP($D40,USA_Air!$C:$C,USA_Air!AV:AV),0)+IFERROR(_xlfn.XLOOKUP($D40,USA_Amazon_Air!$C:$C,USA_Amazon_Air!AV:AV),0)+IFERROR(_xlfn.XLOOKUP($D40,UK_Order!$C:$C,UK_Order!AV:AV),0)+IFERROR(_xlfn.XLOOKUP($D40,MENA_Order!$C:$C,MENA_Order!AV:AV),0)+IFERROR(_xlfn.XLOOKUP($D40,Amazon_USA_Sea!$C:$C,Amazon_USA_Sea!AO:AO),0)</f>
        <v>0</v>
      </c>
      <c r="AO40" s="94">
        <f>IFERROR(_xlfn.XLOOKUP($D40,Domestic!$C:$C,Domestic!AW:AW),0)+IFERROR(_xlfn.XLOOKUP($D40,ROW_Manjari!$C:$C,ROW_Manjari!AW:AW),0)+IFERROR(_xlfn.XLOOKUP($D40,USA_Sea!$C:$C,USA_Sea!AW:AW),0)+IFERROR(_xlfn.XLOOKUP($D40,USA_Air!$C:$C,USA_Air!AW:AW),0)+IFERROR(_xlfn.XLOOKUP($D40,USA_Amazon_Air!$C:$C,USA_Amazon_Air!AW:AW),0)+IFERROR(_xlfn.XLOOKUP($D40,UK_Order!$C:$C,UK_Order!AW:AW),0)+IFERROR(_xlfn.XLOOKUP($D40,MENA_Order!$C:$C,MENA_Order!AW:AW),0)+IFERROR(_xlfn.XLOOKUP($D40,Amazon_USA_Sea!$C:$C,Amazon_USA_Sea!AP:AP),0)</f>
        <v>0</v>
      </c>
      <c r="AP40" s="94">
        <f>IFERROR(_xlfn.XLOOKUP($D40,Domestic!$C:$C,Domestic!AX:AX),0)+IFERROR(_xlfn.XLOOKUP($D40,ROW_Manjari!$C:$C,ROW_Manjari!AX:AX),0)+IFERROR(_xlfn.XLOOKUP($D40,USA_Sea!$C:$C,USA_Sea!AX:AX),0)+IFERROR(_xlfn.XLOOKUP($D40,USA_Air!$C:$C,USA_Air!AX:AX),0)+IFERROR(_xlfn.XLOOKUP($D40,USA_Amazon_Air!$C:$C,USA_Amazon_Air!AX:AX),0)+IFERROR(_xlfn.XLOOKUP($D40,UK_Order!$C:$C,UK_Order!AX:AX),0)+IFERROR(_xlfn.XLOOKUP($D40,MENA_Order!$C:$C,MENA_Order!AX:AX),0)+IFERROR(_xlfn.XLOOKUP($D40,Amazon_USA_Sea!$C:$C,Amazon_USA_Sea!AQ:AQ),0)</f>
        <v>0</v>
      </c>
      <c r="AQ40" s="94">
        <v>0</v>
      </c>
      <c r="AR40" s="94">
        <f>IFERROR(_xlfn.XLOOKUP($D40,Domestic!$C:$C,Domestic!AZ:AZ),0)+IFERROR(_xlfn.XLOOKUP($D40,ROW_Manjari!$C:$C,ROW_Manjari!AZ:AZ),0)+IFERROR(_xlfn.XLOOKUP($D40,USA_Sea!$C:$C,USA_Sea!AZ:AZ),0)+IFERROR(_xlfn.XLOOKUP($D40,USA_Air!$C:$C,USA_Air!AZ:AZ),0)+IFERROR(_xlfn.XLOOKUP($D40,USA_Amazon_Air!$C:$C,USA_Amazon_Air!AZ:AZ),0)+IFERROR(_xlfn.XLOOKUP($D40,UK_Order!$C:$C,UK_Order!AZ:AZ),0)+IFERROR(_xlfn.XLOOKUP($D40,MENA_Order!$C:$C,MENA_Order!AZ:AZ),0)+IFERROR(_xlfn.XLOOKUP($D40,Amazon_USA_Sea!$C:$C,Amazon_USA_Sea!AS:AS),0)</f>
        <v>0</v>
      </c>
      <c r="AS40" s="95">
        <v>10</v>
      </c>
      <c r="AT40" s="96">
        <f t="shared" si="8"/>
        <v>4444.3739999999998</v>
      </c>
      <c r="AU40" s="97">
        <f t="shared" si="11"/>
        <v>4.4443739999999998</v>
      </c>
      <c r="AV40" s="98">
        <f t="shared" si="12"/>
        <v>87.373999999999796</v>
      </c>
      <c r="AW40" s="99">
        <f t="shared" si="13"/>
        <v>8.7373999999999799E-2</v>
      </c>
      <c r="AX40" s="100">
        <f t="shared" si="14"/>
        <v>1.0200537066789075</v>
      </c>
      <c r="AY40" s="114" t="s">
        <v>50</v>
      </c>
      <c r="AZ40">
        <f>_xlfn.XLOOKUP(D40,Raw_Data!A:A,Raw_Data!B:B)</f>
        <v>1287</v>
      </c>
      <c r="BA40" s="102">
        <f t="shared" si="15"/>
        <v>8.8616020197383527</v>
      </c>
      <c r="BB40" s="103">
        <f t="shared" si="9"/>
        <v>7</v>
      </c>
      <c r="BC40" s="104" t="str">
        <f t="shared" si="10"/>
        <v>P2 – High</v>
      </c>
    </row>
    <row r="41" spans="1:55" customFormat="1" ht="13">
      <c r="A41" s="105">
        <v>39</v>
      </c>
      <c r="B41" s="125" t="s">
        <v>105</v>
      </c>
      <c r="C41" s="125" t="s">
        <v>37</v>
      </c>
      <c r="D41" s="107" t="s">
        <v>128</v>
      </c>
      <c r="E41" s="108" t="s">
        <v>129</v>
      </c>
      <c r="F41" s="109">
        <v>0.5</v>
      </c>
      <c r="G41" s="110">
        <f>IFERROR(_xlfn.XLOOKUP(D41,Projection_!A:A,Projection_!K:K),"")</f>
        <v>0</v>
      </c>
      <c r="H41" s="111">
        <f>IFERROR(_xlfn.XLOOKUP(D41,Projection_!A:A,Projection_!L:L),"")</f>
        <v>0</v>
      </c>
      <c r="I41" s="111">
        <f>IFERROR(_xlfn.XLOOKUP(D41,Projection_!A:A,Projection_!M:M),"")</f>
        <v>0</v>
      </c>
      <c r="J41" s="111">
        <f>IFERROR(_xlfn.XLOOKUP(D41,Projection_!A:A,Projection_!N:N),"")</f>
        <v>0</v>
      </c>
      <c r="K41" s="111">
        <f>IFERROR(_xlfn.XLOOKUP(D41,Projection_!A:A,Projection_!O:O),"")</f>
        <v>0</v>
      </c>
      <c r="L41" s="111">
        <f>IFERROR(_xlfn.XLOOKUP(D41,Projection_!A:A,Projection_!P:P),"")</f>
        <v>0</v>
      </c>
      <c r="M41" s="111">
        <f>IFERROR(_xlfn.XLOOKUP(D41,Projection_!A:A,Projection_!Q:Q),"")</f>
        <v>0</v>
      </c>
      <c r="N41" s="112">
        <f>IFERROR(_xlfn.XLOOKUP(D41,Projection_!A:A,Projection_!R:R),"")</f>
        <v>0</v>
      </c>
      <c r="O41" s="113">
        <f>IFERROR(_xlfn.XLOOKUP(D41,Projection_!A:A,Projection_!T:T),"")</f>
        <v>0</v>
      </c>
      <c r="P41" s="91">
        <f>IFERROR(_xlfn.XLOOKUP($D41,Domestic!$C:$C,Domestic!O:O),0)+IFERROR(_xlfn.XLOOKUP($D41,ROW_Manjari!$C:$C,ROW_Manjari!O:O),0)+IFERROR(_xlfn.XLOOKUP($D41,USA_Sea!$C:$C,USA_Sea!O:O),0)+IFERROR(_xlfn.XLOOKUP($D41,USA_Air!$C:$C,USA_Air!O:O),0)+IFERROR(_xlfn.XLOOKUP($D41,USA_Amazon_Air!$C:$C,USA_Amazon_Air!O:O),0)+IFERROR(_xlfn.XLOOKUP($D41,UK_Order!$C:$C,UK_Order!O:O),0)+IFERROR(_xlfn.XLOOKUP($D41,MENA_Order!$C:$C,MENA_Order!O:O),0)+IFERROR(_xlfn.XLOOKUP($D41,Amazon_USA_Sea!$C:$C,Amazon_USA_Sea!H:H),0)</f>
        <v>0</v>
      </c>
      <c r="Q41" s="91">
        <f>IFERROR(_xlfn.XLOOKUP($D41,Domestic!$C:$C,Domestic!P:P),0)+IFERROR(_xlfn.XLOOKUP($D41,ROW_Manjari!$C:$C,ROW_Manjari!P:P),0)+IFERROR(_xlfn.XLOOKUP($D41,USA_Sea!$C:$C,USA_Sea!P:P),0)+IFERROR(_xlfn.XLOOKUP($D41,USA_Air!$C:$C,USA_Air!P:P),0)+IFERROR(_xlfn.XLOOKUP($D41,USA_Amazon_Air!$C:$C,USA_Amazon_Air!P:P),0)+IFERROR(_xlfn.XLOOKUP($D41,UK_Order!$C:$C,UK_Order!P:P),0)+IFERROR(_xlfn.XLOOKUP($D41,MENA_Order!$C:$C,MENA_Order!P:P),0)+IFERROR(_xlfn.XLOOKUP($D41,Amazon_USA_Sea!$C:$C,Amazon_USA_Sea!I:I),0)</f>
        <v>389</v>
      </c>
      <c r="R41" s="91">
        <f>IFERROR(_xlfn.XLOOKUP($D41,Domestic!$C:$C,Domestic!Q:Q),0)+IFERROR(_xlfn.XLOOKUP($D41,ROW_Manjari!$C:$C,ROW_Manjari!Q:Q),0)+IFERROR(_xlfn.XLOOKUP($D41,USA_Sea!$C:$C,USA_Sea!Q:Q),0)+IFERROR(_xlfn.XLOOKUP($D41,USA_Air!$C:$C,USA_Air!Q:Q),0)+IFERROR(_xlfn.XLOOKUP($D41,USA_Amazon_Air!$C:$C,USA_Amazon_Air!Q:Q),0)+IFERROR(_xlfn.XLOOKUP($D41,UK_Order!$C:$C,UK_Order!Q:Q),0)+IFERROR(_xlfn.XLOOKUP($D41,MENA_Order!$C:$C,MENA_Order!Q:Q),0)+IFERROR(_xlfn.XLOOKUP($D41,Amazon_USA_Sea!$C:$C,Amazon_USA_Sea!J:J),0)</f>
        <v>0</v>
      </c>
      <c r="S41" s="91">
        <f>IFERROR(_xlfn.XLOOKUP($D41,Domestic!$C:$C,Domestic!R:R),0)+IFERROR(_xlfn.XLOOKUP($D41,ROW_Manjari!$C:$C,ROW_Manjari!R:R),0)+IFERROR(_xlfn.XLOOKUP($D41,USA_Sea!$C:$C,USA_Sea!R:R),0)+IFERROR(_xlfn.XLOOKUP($D41,USA_Air!$C:$C,USA_Air!R:R),0)+IFERROR(_xlfn.XLOOKUP($D41,USA_Amazon_Air!$C:$C,USA_Amazon_Air!R:R),0)+IFERROR(_xlfn.XLOOKUP($D41,UK_Order!$C:$C,UK_Order!R:R),0)+IFERROR(_xlfn.XLOOKUP($D41,MENA_Order!$C:$C,MENA_Order!R:R),0)+IFERROR(_xlfn.XLOOKUP($D41,Amazon_USA_Sea!$C:$C,Amazon_USA_Sea!K:K),0)</f>
        <v>0</v>
      </c>
      <c r="T41" s="91">
        <f>IFERROR(_xlfn.XLOOKUP($D41,Domestic!$C:$C,Domestic!S:S),0)+IFERROR(_xlfn.XLOOKUP($D41,ROW_Manjari!$C:$C,ROW_Manjari!S:S),0)+IFERROR(_xlfn.XLOOKUP($D41,USA_Sea!$C:$C,USA_Sea!S:S),0)+IFERROR(_xlfn.XLOOKUP($D41,USA_Air!$C:$C,USA_Air!S:S),0)+IFERROR(_xlfn.XLOOKUP($D41,USA_Amazon_Air!$C:$C,USA_Amazon_Air!S:S),0)+IFERROR(_xlfn.XLOOKUP($D41,UK_Order!$C:$C,UK_Order!S:S),0)+IFERROR(_xlfn.XLOOKUP($D41,MENA_Order!$C:$C,MENA_Order!S:S),0)+IFERROR(_xlfn.XLOOKUP($D41,Amazon_USA_Sea!$C:$C,Amazon_USA_Sea!L:L),0)</f>
        <v>0</v>
      </c>
      <c r="U41" s="91">
        <f>IFERROR(_xlfn.XLOOKUP($D41,Domestic!$C:$C,Domestic!T:T),0)+IFERROR(_xlfn.XLOOKUP($D41,ROW_Manjari!$C:$C,ROW_Manjari!T:T),0)+IFERROR(_xlfn.XLOOKUP($D41,USA_Sea!$C:$C,USA_Sea!T:T),0)+IFERROR(_xlfn.XLOOKUP($D41,USA_Air!$C:$C,USA_Air!T:T),0)+IFERROR(_xlfn.XLOOKUP($D41,USA_Amazon_Air!$C:$C,USA_Amazon_Air!T:T),0)+IFERROR(_xlfn.XLOOKUP($D41,UK_Order!$C:$C,UK_Order!T:T),0)+IFERROR(_xlfn.XLOOKUP($D41,MENA_Order!$C:$C,MENA_Order!T:T),0)+IFERROR(_xlfn.XLOOKUP($D41,Amazon_USA_Sea!$C:$C,Amazon_USA_Sea!M:M),0)</f>
        <v>112</v>
      </c>
      <c r="V41" s="91">
        <f>IFERROR(_xlfn.XLOOKUP($D41,Domestic!$C:$C,Domestic!U:U),0)+IFERROR(_xlfn.XLOOKUP($D41,ROW_Manjari!$C:$C,ROW_Manjari!U:U),0)+IFERROR(_xlfn.XLOOKUP($D41,USA_Sea!$C:$C,USA_Sea!U:U),0)+IFERROR(_xlfn.XLOOKUP($D41,USA_Air!$C:$C,USA_Air!U:U),0)+IFERROR(_xlfn.XLOOKUP($D41,USA_Amazon_Air!$C:$C,USA_Amazon_Air!U:U),0)+IFERROR(_xlfn.XLOOKUP($D41,UK_Order!$C:$C,UK_Order!U:U),0)+IFERROR(_xlfn.XLOOKUP($D41,MENA_Order!$C:$C,MENA_Order!U:U),0)+IFERROR(_xlfn.XLOOKUP($D41,Amazon_USA_Sea!$C:$C,Amazon_USA_Sea!N:N),0)</f>
        <v>528</v>
      </c>
      <c r="W41" s="92">
        <f>IFERROR(_xlfn.XLOOKUP($D41,Domestic!$C:$C,Domestic!Y:Y),0)+IFERROR(_xlfn.XLOOKUP($D41,ROW_Manjari!$C:$C,ROW_Manjari!Y:Y),0)+IFERROR(_xlfn.XLOOKUP($D41,USA_Sea!$C:$C,USA_Sea!Y:Y),0)+IFERROR(_xlfn.XLOOKUP($D41,USA_Air!$C:$C,USA_Air!Y:Y),0)+IFERROR(_xlfn.XLOOKUP($D41,USA_Amazon_Air!$C:$C,USA_Amazon_Air!Y:Y),0)+IFERROR(_xlfn.XLOOKUP($D41,UK_Order!$C:$C,UK_Order!Y:Y),0)+IFERROR(_xlfn.XLOOKUP($D41,MENA_Order!$C:$C,MENA_Order!Y:Y),0)+IFERROR(_xlfn.XLOOKUP($D41,Amazon_USA_Sea!$C:$C,Amazon_USA_Sea!R:R),0)</f>
        <v>550</v>
      </c>
      <c r="X41" s="92">
        <f>IFERROR(_xlfn.XLOOKUP($D41,Domestic!$C:$C,Domestic!Z:Z),0)+IFERROR(_xlfn.XLOOKUP($D41,ROW_Manjari!$C:$C,ROW_Manjari!Z:Z),0)+IFERROR(_xlfn.XLOOKUP($D41,USA_Sea!$C:$C,USA_Sea!Z:Z),0)+IFERROR(_xlfn.XLOOKUP($D41,USA_Air!$C:$C,USA_Air!Z:Z),0)+IFERROR(_xlfn.XLOOKUP($D41,USA_Amazon_Air!$C:$C,USA_Amazon_Air!Z:Z),0)+IFERROR(_xlfn.XLOOKUP($D41,UK_Order!$C:$C,UK_Order!Z:Z),0)+IFERROR(_xlfn.XLOOKUP($D41,MENA_Order!$C:$C,MENA_Order!Z:Z),0)+IFERROR(_xlfn.XLOOKUP($D41,Amazon_USA_Sea!$C:$C,Amazon_USA_Sea!S:S),0)</f>
        <v>0</v>
      </c>
      <c r="Y41" s="92">
        <f>IFERROR(_xlfn.XLOOKUP($D41,Domestic!$C:$C,Domestic!AA:AA),0)+IFERROR(_xlfn.XLOOKUP($D41,ROW_Manjari!$C:$C,ROW_Manjari!AA:AA),0)+IFERROR(_xlfn.XLOOKUP($D41,USA_Sea!$C:$C,USA_Sea!AA:AA),0)+IFERROR(_xlfn.XLOOKUP($D41,USA_Air!$C:$C,USA_Air!AA:AA),0)+IFERROR(_xlfn.XLOOKUP($D41,USA_Amazon_Air!$C:$C,USA_Amazon_Air!AA:AA),0)+IFERROR(_xlfn.XLOOKUP($D41,UK_Order!$C:$C,UK_Order!AA:AA),0)+IFERROR(_xlfn.XLOOKUP($D41,MENA_Order!$C:$C,MENA_Order!AA:AA),0)+IFERROR(_xlfn.XLOOKUP($D41,Amazon_USA_Sea!$C:$C,Amazon_USA_Sea!T:T),0)</f>
        <v>459</v>
      </c>
      <c r="Z41" s="92">
        <f>IFERROR(_xlfn.XLOOKUP($D41,Domestic!$C:$C,Domestic!AB:AB),0)+IFERROR(_xlfn.XLOOKUP($D41,ROW_Manjari!$C:$C,ROW_Manjari!AB:AB),0)+IFERROR(_xlfn.XLOOKUP($D41,USA_Sea!$C:$C,USA_Sea!AB:AB),0)+IFERROR(_xlfn.XLOOKUP($D41,USA_Air!$C:$C,USA_Air!AB:AB),0)+IFERROR(_xlfn.XLOOKUP($D41,USA_Amazon_Air!$C:$C,USA_Amazon_Air!AB:AB),0)+IFERROR(_xlfn.XLOOKUP($D41,UK_Order!$C:$C,UK_Order!AB:AB),0)+IFERROR(_xlfn.XLOOKUP($D41,MENA_Order!$C:$C,MENA_Order!AB:AB),0)+IFERROR(_xlfn.XLOOKUP($D41,Amazon_USA_Sea!$C:$C,Amazon_USA_Sea!U:U),0)</f>
        <v>0</v>
      </c>
      <c r="AA41" s="92">
        <f>IFERROR(_xlfn.XLOOKUP($D41,Domestic!$C:$C,Domestic!AC:AC),0)+IFERROR(_xlfn.XLOOKUP($D41,ROW_Manjari!$C:$C,ROW_Manjari!AC:AC),0)+IFERROR(_xlfn.XLOOKUP($D41,USA_Sea!$C:$C,USA_Sea!AC:AC),0)+IFERROR(_xlfn.XLOOKUP($D41,USA_Air!$C:$C,USA_Air!AC:AC),0)+IFERROR(_xlfn.XLOOKUP($D41,USA_Amazon_Air!$C:$C,USA_Amazon_Air!AC:AC),0)+IFERROR(_xlfn.XLOOKUP($D41,UK_Order!$C:$C,UK_Order!AC:AC),0)+IFERROR(_xlfn.XLOOKUP($D41,MENA_Order!$C:$C,MENA_Order!AC:AC),0)+IFERROR(_xlfn.XLOOKUP($D41,Amazon_USA_Sea!$C:$C,Amazon_USA_Sea!V:V),0)</f>
        <v>0</v>
      </c>
      <c r="AB41" s="92">
        <f>IFERROR(_xlfn.XLOOKUP($D41,Domestic!$C:$C,Domestic!AD:AD),0)+IFERROR(_xlfn.XLOOKUP($D41,ROW_Manjari!$C:$C,ROW_Manjari!AD:AD),0)+IFERROR(_xlfn.XLOOKUP($D41,USA_Sea!$C:$C,USA_Sea!AD:AD),0)+IFERROR(_xlfn.XLOOKUP($D41,USA_Air!$C:$C,USA_Air!AD:AD),0)+IFERROR(_xlfn.XLOOKUP($D41,USA_Amazon_Air!$C:$C,USA_Amazon_Air!AD:AD),0)+IFERROR(_xlfn.XLOOKUP($D41,UK_Order!$C:$C,UK_Order!AD:AD),0)+IFERROR(_xlfn.XLOOKUP($D41,MENA_Order!$C:$C,MENA_Order!AD:AD),0)+IFERROR(_xlfn.XLOOKUP($D41,Amazon_USA_Sea!$C:$C,Amazon_USA_Sea!W:W),0)</f>
        <v>0</v>
      </c>
      <c r="AC41" s="92">
        <f>IFERROR(_xlfn.XLOOKUP($D41,Domestic!$C:$C,Domestic!AE:AE),0)+IFERROR(_xlfn.XLOOKUP($D41,ROW_Manjari!$C:$C,ROW_Manjari!AE:AE),0)+IFERROR(_xlfn.XLOOKUP($D41,USA_Sea!$C:$C,USA_Sea!AE:AE),0)+IFERROR(_xlfn.XLOOKUP($D41,USA_Air!$C:$C,USA_Air!AE:AE),0)+IFERROR(_xlfn.XLOOKUP($D41,USA_Amazon_Air!$C:$C,USA_Amazon_Air!AE:AE),0)+IFERROR(_xlfn.XLOOKUP($D41,UK_Order!$C:$C,UK_Order!AE:AE),0)+IFERROR(_xlfn.XLOOKUP($D41,MENA_Order!$C:$C,MENA_Order!AE:AE),0)+IFERROR(_xlfn.XLOOKUP($D41,Amazon_USA_Sea!$C:$C,Amazon_USA_Sea!X:X),0)</f>
        <v>87</v>
      </c>
      <c r="AD41" s="93">
        <f>IFERROR(_xlfn.XLOOKUP($D41,Domestic!$C:$C,Domestic!AI:AI),0)+IFERROR(_xlfn.XLOOKUP($D41,ROW_Manjari!$C:$C,ROW_Manjari!AI:AI),0)+IFERROR(_xlfn.XLOOKUP($D41,USA_Sea!$C:$C,USA_Sea!AI:AI),0)+IFERROR(_xlfn.XLOOKUP($D41,USA_Air!$C:$C,USA_Air!AI:AI),0)+IFERROR(_xlfn.XLOOKUP($D41,USA_Amazon_Air!$C:$C,USA_Amazon_Air!AI:AI),0)+IFERROR(_xlfn.XLOOKUP($D41,UK_Order!$C:$C,UK_Order!AI:AI),0)+IFERROR(_xlfn.XLOOKUP($D41,MENA_Order!$C:$C,MENA_Order!AI:AI),0)+IFERROR(_xlfn.XLOOKUP($D41,Amazon_USA_Sea!$C:$C,Amazon_USA_Sea!AB:AB),0)</f>
        <v>483</v>
      </c>
      <c r="AE41" s="93">
        <f>IFERROR(_xlfn.XLOOKUP($D41,Domestic!$C:$C,Domestic!AJ:AJ),0)+IFERROR(_xlfn.XLOOKUP($D41,ROW_Manjari!$C:$C,ROW_Manjari!AJ:AJ),0)+IFERROR(_xlfn.XLOOKUP($D41,USA_Sea!$C:$C,USA_Sea!AJ:AJ),0)+IFERROR(_xlfn.XLOOKUP($D41,USA_Air!$C:$C,USA_Air!AJ:AJ),0)+IFERROR(_xlfn.XLOOKUP($D41,USA_Amazon_Air!$C:$C,USA_Amazon_Air!AJ:AJ),0)+IFERROR(_xlfn.XLOOKUP($D41,UK_Order!$C:$C,UK_Order!AJ:AJ),0)+IFERROR(_xlfn.XLOOKUP($D41,MENA_Order!$C:$C,MENA_Order!AJ:AJ),0)+IFERROR(_xlfn.XLOOKUP($D41,Amazon_USA_Sea!$C:$C,Amazon_USA_Sea!AC:AC),0)</f>
        <v>0</v>
      </c>
      <c r="AF41" s="93">
        <f>IFERROR(_xlfn.XLOOKUP($D41,Domestic!$C:$C,Domestic!AK:AK),0)+IFERROR(_xlfn.XLOOKUP($D41,ROW_Manjari!$C:$C,ROW_Manjari!AK:AK),0)+IFERROR(_xlfn.XLOOKUP($D41,USA_Sea!$C:$C,USA_Sea!AK:AK),0)+IFERROR(_xlfn.XLOOKUP($D41,USA_Air!$C:$C,USA_Air!AK:AK),0)+IFERROR(_xlfn.XLOOKUP($D41,USA_Amazon_Air!$C:$C,USA_Amazon_Air!AK:AK),0)+IFERROR(_xlfn.XLOOKUP($D41,UK_Order!$C:$C,UK_Order!AK:AK),0)+IFERROR(_xlfn.XLOOKUP($D41,MENA_Order!$C:$C,MENA_Order!AK:AK),0)+IFERROR(_xlfn.XLOOKUP($D41,Amazon_USA_Sea!$C:$C,Amazon_USA_Sea!AD:AD),0)</f>
        <v>0</v>
      </c>
      <c r="AG41" s="93">
        <f>IFERROR(_xlfn.XLOOKUP($D41,Domestic!$C:$C,Domestic!AL:AL),0)+IFERROR(_xlfn.XLOOKUP($D41,ROW_Manjari!$C:$C,ROW_Manjari!AL:AL),0)+IFERROR(_xlfn.XLOOKUP($D41,USA_Sea!$C:$C,USA_Sea!AL:AL),0)+IFERROR(_xlfn.XLOOKUP($D41,USA_Air!$C:$C,USA_Air!AL:AL),0)+IFERROR(_xlfn.XLOOKUP($D41,USA_Amazon_Air!$C:$C,USA_Amazon_Air!AL:AL),0)+IFERROR(_xlfn.XLOOKUP($D41,UK_Order!$C:$C,UK_Order!AL:AL),0)+IFERROR(_xlfn.XLOOKUP($D41,MENA_Order!$C:$C,MENA_Order!AL:AL),0)+IFERROR(_xlfn.XLOOKUP($D41,Amazon_USA_Sea!$C:$C,Amazon_USA_Sea!AE:AE),0)</f>
        <v>381</v>
      </c>
      <c r="AH41" s="93">
        <f>IFERROR(_xlfn.XLOOKUP($D41,Domestic!$C:$C,Domestic!AM:AM),0)+IFERROR(_xlfn.XLOOKUP($D41,ROW_Manjari!$C:$C,ROW_Manjari!AM:AM),0)+IFERROR(_xlfn.XLOOKUP($D41,USA_Sea!$C:$C,USA_Sea!AM:AM),0)+IFERROR(_xlfn.XLOOKUP($D41,USA_Air!$C:$C,USA_Air!AM:AM),0)+IFERROR(_xlfn.XLOOKUP($D41,USA_Amazon_Air!$C:$C,USA_Amazon_Air!AM:AM),0)+IFERROR(_xlfn.XLOOKUP($D41,UK_Order!$C:$C,UK_Order!AM:AM),0)+IFERROR(_xlfn.XLOOKUP($D41,MENA_Order!$C:$C,MENA_Order!AM:AM),0)+IFERROR(_xlfn.XLOOKUP($D41,Amazon_USA_Sea!$C:$C,Amazon_USA_Sea!AF:AF),0)</f>
        <v>380</v>
      </c>
      <c r="AI41" s="93">
        <f>IFERROR(_xlfn.XLOOKUP($D41,Domestic!$C:$C,Domestic!AN:AN),0)+IFERROR(_xlfn.XLOOKUP($D41,ROW_Manjari!$C:$C,ROW_Manjari!AN:AN),0)+IFERROR(_xlfn.XLOOKUP($D41,USA_Sea!$C:$C,USA_Sea!AN:AN),0)+IFERROR(_xlfn.XLOOKUP($D41,USA_Air!$C:$C,USA_Air!AN:AN),0)+IFERROR(_xlfn.XLOOKUP($D41,USA_Amazon_Air!$C:$C,USA_Amazon_Air!AN:AN),0)+IFERROR(_xlfn.XLOOKUP($D41,UK_Order!$C:$C,UK_Order!AN:AN),0)+IFERROR(_xlfn.XLOOKUP($D41,MENA_Order!$C:$C,MENA_Order!AN:AN),0)+IFERROR(_xlfn.XLOOKUP($D41,Amazon_USA_Sea!$C:$C,Amazon_USA_Sea!AG:AG),0)</f>
        <v>0</v>
      </c>
      <c r="AJ41" s="93">
        <f>IFERROR(_xlfn.XLOOKUP($D41,Domestic!$C:$C,Domestic!AO:AO),0)+IFERROR(_xlfn.XLOOKUP($D41,ROW_Manjari!$C:$C,ROW_Manjari!AO:AO),0)+IFERROR(_xlfn.XLOOKUP($D41,USA_Sea!$C:$C,USA_Sea!AO:AO),0)+IFERROR(_xlfn.XLOOKUP($D41,USA_Air!$C:$C,USA_Air!AO:AO),0)+IFERROR(_xlfn.XLOOKUP($D41,USA_Amazon_Air!$C:$C,USA_Amazon_Air!AO:AO),0)+IFERROR(_xlfn.XLOOKUP($D41,UK_Order!$C:$C,UK_Order!AO:AO),0)+IFERROR(_xlfn.XLOOKUP($D41,MENA_Order!$C:$C,MENA_Order!AO:AO),0)+IFERROR(_xlfn.XLOOKUP($D41,Amazon_USA_Sea!$C:$C,Amazon_USA_Sea!AH:AH),0)</f>
        <v>0</v>
      </c>
      <c r="AK41" s="94">
        <f>IFERROR(_xlfn.XLOOKUP($D41,Domestic!$C:$C,Domestic!AS:AS),0)+IFERROR(_xlfn.XLOOKUP($D41,ROW_Manjari!$C:$C,ROW_Manjari!AS:AS),0)+IFERROR(_xlfn.XLOOKUP($D41,USA_Sea!$C:$C,USA_Sea!AS:AS),0)+IFERROR(_xlfn.XLOOKUP($D41,USA_Air!$C:$C,USA_Air!AS:AS),0)+IFERROR(_xlfn.XLOOKUP($D41,USA_Amazon_Air!$C:$C,USA_Amazon_Air!AS:AS),0)+IFERROR(_xlfn.XLOOKUP($D41,UK_Order!$C:$C,UK_Order!AS:AS),0)+IFERROR(_xlfn.XLOOKUP($D41,MENA_Order!$C:$C,MENA_Order!AS:AS),0)+IFERROR(_xlfn.XLOOKUP($D41,Amazon_USA_Sea!$C:$C,Amazon_USA_Sea!AL:AL),0)</f>
        <v>0</v>
      </c>
      <c r="AL41" s="94">
        <f>IFERROR(_xlfn.XLOOKUP($D41,Domestic!$C:$C,Domestic!AT:AT),0)+IFERROR(_xlfn.XLOOKUP($D41,ROW_Manjari!$C:$C,ROW_Manjari!AT:AT),0)+IFERROR(_xlfn.XLOOKUP($D41,USA_Sea!$C:$C,USA_Sea!AT:AT),0)+IFERROR(_xlfn.XLOOKUP($D41,USA_Air!$C:$C,USA_Air!AT:AT),0)+IFERROR(_xlfn.XLOOKUP($D41,USA_Amazon_Air!$C:$C,USA_Amazon_Air!AT:AT),0)+IFERROR(_xlfn.XLOOKUP($D41,UK_Order!$C:$C,UK_Order!AT:AT),0)+IFERROR(_xlfn.XLOOKUP($D41,MENA_Order!$C:$C,MENA_Order!AT:AT),0)+IFERROR(_xlfn.XLOOKUP($D41,Amazon_USA_Sea!$C:$C,Amazon_USA_Sea!AM:AM),0)</f>
        <v>0</v>
      </c>
      <c r="AM41" s="94">
        <f>IFERROR(_xlfn.XLOOKUP($D41,Domestic!$C:$C,Domestic!AU:AU),0)+IFERROR(_xlfn.XLOOKUP($D41,ROW_Manjari!$C:$C,ROW_Manjari!AU:AU),0)+IFERROR(_xlfn.XLOOKUP($D41,USA_Sea!$C:$C,USA_Sea!AU:AU),0)+IFERROR(_xlfn.XLOOKUP($D41,USA_Air!$C:$C,USA_Air!AU:AU),0)+IFERROR(_xlfn.XLOOKUP($D41,USA_Amazon_Air!$C:$C,USA_Amazon_Air!AU:AU),0)+IFERROR(_xlfn.XLOOKUP($D41,UK_Order!$C:$C,UK_Order!AU:AU),0)+IFERROR(_xlfn.XLOOKUP($D41,MENA_Order!$C:$C,MENA_Order!AU:AU),0)+IFERROR(_xlfn.XLOOKUP($D41,Amazon_USA_Sea!$C:$C,Amazon_USA_Sea!AN:AN),0)</f>
        <v>0</v>
      </c>
      <c r="AN41" s="94">
        <f>IFERROR(_xlfn.XLOOKUP($D41,Domestic!$C:$C,Domestic!AV:AV),0)+IFERROR(_xlfn.XLOOKUP($D41,ROW_Manjari!$C:$C,ROW_Manjari!AV:AV),0)+IFERROR(_xlfn.XLOOKUP($D41,USA_Sea!$C:$C,USA_Sea!AV:AV),0)+IFERROR(_xlfn.XLOOKUP($D41,USA_Air!$C:$C,USA_Air!AV:AV),0)+IFERROR(_xlfn.XLOOKUP($D41,USA_Amazon_Air!$C:$C,USA_Amazon_Air!AV:AV),0)+IFERROR(_xlfn.XLOOKUP($D41,UK_Order!$C:$C,UK_Order!AV:AV),0)+IFERROR(_xlfn.XLOOKUP($D41,MENA_Order!$C:$C,MENA_Order!AV:AV),0)+IFERROR(_xlfn.XLOOKUP($D41,Amazon_USA_Sea!$C:$C,Amazon_USA_Sea!AO:AO),0)</f>
        <v>0</v>
      </c>
      <c r="AO41" s="94">
        <f>IFERROR(_xlfn.XLOOKUP($D41,Domestic!$C:$C,Domestic!AW:AW),0)+IFERROR(_xlfn.XLOOKUP($D41,ROW_Manjari!$C:$C,ROW_Manjari!AW:AW),0)+IFERROR(_xlfn.XLOOKUP($D41,USA_Sea!$C:$C,USA_Sea!AW:AW),0)+IFERROR(_xlfn.XLOOKUP($D41,USA_Air!$C:$C,USA_Air!AW:AW),0)+IFERROR(_xlfn.XLOOKUP($D41,USA_Amazon_Air!$C:$C,USA_Amazon_Air!AW:AW),0)+IFERROR(_xlfn.XLOOKUP($D41,UK_Order!$C:$C,UK_Order!AW:AW),0)+IFERROR(_xlfn.XLOOKUP($D41,MENA_Order!$C:$C,MENA_Order!AW:AW),0)+IFERROR(_xlfn.XLOOKUP($D41,Amazon_USA_Sea!$C:$C,Amazon_USA_Sea!AP:AP),0)</f>
        <v>0</v>
      </c>
      <c r="AP41" s="94">
        <f>IFERROR(_xlfn.XLOOKUP($D41,Domestic!$C:$C,Domestic!AX:AX),0)+IFERROR(_xlfn.XLOOKUP($D41,ROW_Manjari!$C:$C,ROW_Manjari!AX:AX),0)+IFERROR(_xlfn.XLOOKUP($D41,USA_Sea!$C:$C,USA_Sea!AX:AX),0)+IFERROR(_xlfn.XLOOKUP($D41,USA_Air!$C:$C,USA_Air!AX:AX),0)+IFERROR(_xlfn.XLOOKUP($D41,USA_Amazon_Air!$C:$C,USA_Amazon_Air!AX:AX),0)+IFERROR(_xlfn.XLOOKUP($D41,UK_Order!$C:$C,UK_Order!AX:AX),0)+IFERROR(_xlfn.XLOOKUP($D41,MENA_Order!$C:$C,MENA_Order!AX:AX),0)+IFERROR(_xlfn.XLOOKUP($D41,Amazon_USA_Sea!$C:$C,Amazon_USA_Sea!AQ:AQ),0)</f>
        <v>0</v>
      </c>
      <c r="AQ41" s="94">
        <f>IFERROR(_xlfn.XLOOKUP($D41,Domestic!$C:$C,Domestic!AY:AY),0)+IFERROR(_xlfn.XLOOKUP($D41,ROW_Manjari!$C:$C,ROW_Manjari!AY:AY),0)+IFERROR(_xlfn.XLOOKUP($D41,USA_Sea!$C:$C,USA_Sea!AY:AY),0)+IFERROR(_xlfn.XLOOKUP($D41,USA_Air!$C:$C,USA_Air!AY:AY),0)+IFERROR(_xlfn.XLOOKUP($D41,USA_Amazon_Air!$C:$C,USA_Amazon_Air!AY:AY),0)+IFERROR(_xlfn.XLOOKUP($D41,UK_Order!$C:$C,UK_Order!AY:AY),0)+IFERROR(_xlfn.XLOOKUP($D41,MENA_Order!$C:$C,MENA_Order!AY:AY),0)+IFERROR(_xlfn.XLOOKUP($D41,Amazon_USA_Sea!$C:$C,Amazon_USA_Sea!AR:AR),0)</f>
        <v>0</v>
      </c>
      <c r="AR41" s="94">
        <f>IFERROR(_xlfn.XLOOKUP($D41,Domestic!$C:$C,Domestic!AZ:AZ),0)+IFERROR(_xlfn.XLOOKUP($D41,ROW_Manjari!$C:$C,ROW_Manjari!AZ:AZ),0)+IFERROR(_xlfn.XLOOKUP($D41,USA_Sea!$C:$C,USA_Sea!AZ:AZ),0)+IFERROR(_xlfn.XLOOKUP($D41,USA_Air!$C:$C,USA_Air!AZ:AZ),0)+IFERROR(_xlfn.XLOOKUP($D41,USA_Amazon_Air!$C:$C,USA_Amazon_Air!AZ:AZ),0)+IFERROR(_xlfn.XLOOKUP($D41,UK_Order!$C:$C,UK_Order!AZ:AZ),0)+IFERROR(_xlfn.XLOOKUP($D41,MENA_Order!$C:$C,MENA_Order!AZ:AZ),0)+IFERROR(_xlfn.XLOOKUP($D41,Amazon_USA_Sea!$C:$C,Amazon_USA_Sea!AS:AS),0)</f>
        <v>0</v>
      </c>
      <c r="AS41" s="95">
        <v>0</v>
      </c>
      <c r="AT41" s="96">
        <f t="shared" si="8"/>
        <v>3369</v>
      </c>
      <c r="AU41" s="97">
        <f t="shared" si="11"/>
        <v>1684.5</v>
      </c>
      <c r="AV41" s="98">
        <f t="shared" si="12"/>
        <v>3369</v>
      </c>
      <c r="AW41" s="99">
        <f t="shared" si="13"/>
        <v>1684.5</v>
      </c>
      <c r="AX41" s="100" t="str">
        <f t="shared" si="14"/>
        <v/>
      </c>
      <c r="AY41" s="114" t="s">
        <v>50</v>
      </c>
      <c r="AZ41">
        <f>_xlfn.XLOOKUP(D41,Raw_Data!A:A,Raw_Data!B:B)</f>
        <v>95</v>
      </c>
      <c r="BA41" s="102">
        <f t="shared" si="15"/>
        <v>0</v>
      </c>
      <c r="BB41" s="103">
        <f t="shared" si="9"/>
        <v>10</v>
      </c>
      <c r="BC41" s="104" t="str">
        <f t="shared" si="10"/>
        <v>P3 – Normal</v>
      </c>
    </row>
    <row r="42" spans="1:55" customFormat="1" ht="13">
      <c r="A42" s="105">
        <v>40</v>
      </c>
      <c r="B42" s="125" t="s">
        <v>105</v>
      </c>
      <c r="C42" s="125" t="s">
        <v>37</v>
      </c>
      <c r="D42" s="107" t="s">
        <v>130</v>
      </c>
      <c r="E42" s="108" t="s">
        <v>131</v>
      </c>
      <c r="F42" s="126">
        <v>0.15</v>
      </c>
      <c r="G42" s="110">
        <f>IFERROR(_xlfn.XLOOKUP(D42,Projection_!A:A,Projection_!K:K),"")</f>
        <v>2523</v>
      </c>
      <c r="H42" s="111">
        <f>IFERROR(_xlfn.XLOOKUP(D42,Projection_!A:A,Projection_!L:L),"")</f>
        <v>0</v>
      </c>
      <c r="I42" s="111">
        <f>IFERROR(_xlfn.XLOOKUP(D42,Projection_!A:A,Projection_!M:M),"")</f>
        <v>0</v>
      </c>
      <c r="J42" s="111">
        <f>IFERROR(_xlfn.XLOOKUP(D42,Projection_!A:A,Projection_!N:N),"")</f>
        <v>0</v>
      </c>
      <c r="K42" s="111">
        <f>IFERROR(_xlfn.XLOOKUP(D42,Projection_!A:A,Projection_!O:O),"")</f>
        <v>0</v>
      </c>
      <c r="L42" s="111">
        <f>IFERROR(_xlfn.XLOOKUP(D42,Projection_!A:A,Projection_!P:P),"")</f>
        <v>0</v>
      </c>
      <c r="M42" s="111">
        <f>IFERROR(_xlfn.XLOOKUP(D42,Projection_!A:A,Projection_!Q:Q),"")</f>
        <v>0</v>
      </c>
      <c r="N42" s="112">
        <f>IFERROR(_xlfn.XLOOKUP(D42,Projection_!A:A,Projection_!R:R),"")</f>
        <v>0</v>
      </c>
      <c r="O42" s="113">
        <f>IFERROR(_xlfn.XLOOKUP(D42,Projection_!A:A,Projection_!T:T),"")</f>
        <v>2523</v>
      </c>
      <c r="P42" s="91">
        <f>IFERROR(_xlfn.XLOOKUP($D42,Domestic!$C:$C,Domestic!O:O),0)+IFERROR(_xlfn.XLOOKUP($D42,ROW_Manjari!$C:$C,ROW_Manjari!O:O),0)+IFERROR(_xlfn.XLOOKUP($D42,USA_Sea!$C:$C,USA_Sea!O:O),0)+IFERROR(_xlfn.XLOOKUP($D42,USA_Air!$C:$C,USA_Air!O:O),0)+IFERROR(_xlfn.XLOOKUP($D42,USA_Amazon_Air!$C:$C,USA_Amazon_Air!O:O),0)+IFERROR(_xlfn.XLOOKUP($D42,UK_Order!$C:$C,UK_Order!O:O),0)+IFERROR(_xlfn.XLOOKUP($D42,MENA_Order!$C:$C,MENA_Order!O:O),0)+IFERROR(_xlfn.XLOOKUP($D42,Amazon_USA_Sea!$C:$C,Amazon_USA_Sea!H:H),0)</f>
        <v>220</v>
      </c>
      <c r="Q42" s="91">
        <f>IFERROR(_xlfn.XLOOKUP($D42,Domestic!$C:$C,Domestic!P:P),0)+IFERROR(_xlfn.XLOOKUP($D42,ROW_Manjari!$C:$C,ROW_Manjari!P:P),0)+IFERROR(_xlfn.XLOOKUP($D42,USA_Sea!$C:$C,USA_Sea!P:P),0)+IFERROR(_xlfn.XLOOKUP($D42,USA_Air!$C:$C,USA_Air!P:P),0)+IFERROR(_xlfn.XLOOKUP($D42,USA_Amazon_Air!$C:$C,USA_Amazon_Air!P:P),0)+IFERROR(_xlfn.XLOOKUP($D42,UK_Order!$C:$C,UK_Order!P:P),0)+IFERROR(_xlfn.XLOOKUP($D42,MENA_Order!$C:$C,MENA_Order!P:P),0)+IFERROR(_xlfn.XLOOKUP($D42,Amazon_USA_Sea!$C:$C,Amazon_USA_Sea!I:I),0)</f>
        <v>0</v>
      </c>
      <c r="R42" s="91">
        <f>IFERROR(_xlfn.XLOOKUP($D42,Domestic!$C:$C,Domestic!Q:Q),0)+IFERROR(_xlfn.XLOOKUP($D42,ROW_Manjari!$C:$C,ROW_Manjari!Q:Q),0)+IFERROR(_xlfn.XLOOKUP($D42,USA_Sea!$C:$C,USA_Sea!Q:Q),0)+IFERROR(_xlfn.XLOOKUP($D42,USA_Air!$C:$C,USA_Air!Q:Q),0)+IFERROR(_xlfn.XLOOKUP($D42,USA_Amazon_Air!$C:$C,USA_Amazon_Air!Q:Q),0)+IFERROR(_xlfn.XLOOKUP($D42,UK_Order!$C:$C,UK_Order!Q:Q),0)+IFERROR(_xlfn.XLOOKUP($D42,MENA_Order!$C:$C,MENA_Order!Q:Q),0)+IFERROR(_xlfn.XLOOKUP($D42,Amazon_USA_Sea!$C:$C,Amazon_USA_Sea!J:J),0)</f>
        <v>0</v>
      </c>
      <c r="S42" s="91">
        <f>IFERROR(_xlfn.XLOOKUP($D42,Domestic!$C:$C,Domestic!R:R),0)+IFERROR(_xlfn.XLOOKUP($D42,ROW_Manjari!$C:$C,ROW_Manjari!R:R),0)+IFERROR(_xlfn.XLOOKUP($D42,USA_Sea!$C:$C,USA_Sea!R:R),0)+IFERROR(_xlfn.XLOOKUP($D42,USA_Air!$C:$C,USA_Air!R:R),0)+IFERROR(_xlfn.XLOOKUP($D42,USA_Amazon_Air!$C:$C,USA_Amazon_Air!R:R),0)+IFERROR(_xlfn.XLOOKUP($D42,UK_Order!$C:$C,UK_Order!R:R),0)+IFERROR(_xlfn.XLOOKUP($D42,MENA_Order!$C:$C,MENA_Order!R:R),0)+IFERROR(_xlfn.XLOOKUP($D42,Amazon_USA_Sea!$C:$C,Amazon_USA_Sea!K:K),0)</f>
        <v>0</v>
      </c>
      <c r="T42" s="91">
        <f>IFERROR(_xlfn.XLOOKUP($D42,Domestic!$C:$C,Domestic!S:S),0)+IFERROR(_xlfn.XLOOKUP($D42,ROW_Manjari!$C:$C,ROW_Manjari!S:S),0)+IFERROR(_xlfn.XLOOKUP($D42,USA_Sea!$C:$C,USA_Sea!S:S),0)+IFERROR(_xlfn.XLOOKUP($D42,USA_Air!$C:$C,USA_Air!S:S),0)+IFERROR(_xlfn.XLOOKUP($D42,USA_Amazon_Air!$C:$C,USA_Amazon_Air!S:S),0)+IFERROR(_xlfn.XLOOKUP($D42,UK_Order!$C:$C,UK_Order!S:S),0)+IFERROR(_xlfn.XLOOKUP($D42,MENA_Order!$C:$C,MENA_Order!S:S),0)+IFERROR(_xlfn.XLOOKUP($D42,Amazon_USA_Sea!$C:$C,Amazon_USA_Sea!L:L),0)</f>
        <v>0</v>
      </c>
      <c r="U42" s="91">
        <f>IFERROR(_xlfn.XLOOKUP($D42,Domestic!$C:$C,Domestic!T:T),0)+IFERROR(_xlfn.XLOOKUP($D42,ROW_Manjari!$C:$C,ROW_Manjari!T:T),0)+IFERROR(_xlfn.XLOOKUP($D42,USA_Sea!$C:$C,USA_Sea!T:T),0)+IFERROR(_xlfn.XLOOKUP($D42,USA_Air!$C:$C,USA_Air!T:T),0)+IFERROR(_xlfn.XLOOKUP($D42,USA_Amazon_Air!$C:$C,USA_Amazon_Air!T:T),0)+IFERROR(_xlfn.XLOOKUP($D42,UK_Order!$C:$C,UK_Order!T:T),0)+IFERROR(_xlfn.XLOOKUP($D42,MENA_Order!$C:$C,MENA_Order!T:T),0)+IFERROR(_xlfn.XLOOKUP($D42,Amazon_USA_Sea!$C:$C,Amazon_USA_Sea!M:M),0)</f>
        <v>0</v>
      </c>
      <c r="V42" s="91">
        <f>IFERROR(_xlfn.XLOOKUP($D42,Domestic!$C:$C,Domestic!U:U),0)+IFERROR(_xlfn.XLOOKUP($D42,ROW_Manjari!$C:$C,ROW_Manjari!U:U),0)+IFERROR(_xlfn.XLOOKUP($D42,USA_Sea!$C:$C,USA_Sea!U:U),0)+IFERROR(_xlfn.XLOOKUP($D42,USA_Air!$C:$C,USA_Air!U:U),0)+IFERROR(_xlfn.XLOOKUP($D42,USA_Amazon_Air!$C:$C,USA_Amazon_Air!U:U),0)+IFERROR(_xlfn.XLOOKUP($D42,UK_Order!$C:$C,UK_Order!U:U),0)+IFERROR(_xlfn.XLOOKUP($D42,MENA_Order!$C:$C,MENA_Order!U:U),0)+IFERROR(_xlfn.XLOOKUP($D42,Amazon_USA_Sea!$C:$C,Amazon_USA_Sea!N:N),0)</f>
        <v>0</v>
      </c>
      <c r="W42" s="92">
        <f>IFERROR(_xlfn.XLOOKUP($D42,Domestic!$C:$C,Domestic!Y:Y),0)+IFERROR(_xlfn.XLOOKUP($D42,ROW_Manjari!$C:$C,ROW_Manjari!Y:Y),0)+IFERROR(_xlfn.XLOOKUP($D42,USA_Sea!$C:$C,USA_Sea!Y:Y),0)+IFERROR(_xlfn.XLOOKUP($D42,USA_Air!$C:$C,USA_Air!Y:Y),0)+IFERROR(_xlfn.XLOOKUP($D42,USA_Amazon_Air!$C:$C,USA_Amazon_Air!Y:Y),0)+IFERROR(_xlfn.XLOOKUP($D42,UK_Order!$C:$C,UK_Order!Y:Y),0)+IFERROR(_xlfn.XLOOKUP($D42,MENA_Order!$C:$C,MENA_Order!Y:Y),0)+IFERROR(_xlfn.XLOOKUP($D42,Amazon_USA_Sea!$C:$C,Amazon_USA_Sea!R:R),0)</f>
        <v>0</v>
      </c>
      <c r="X42" s="92">
        <f>IFERROR(_xlfn.XLOOKUP($D42,Domestic!$C:$C,Domestic!Z:Z),0)+IFERROR(_xlfn.XLOOKUP($D42,ROW_Manjari!$C:$C,ROW_Manjari!Z:Z),0)+IFERROR(_xlfn.XLOOKUP($D42,USA_Sea!$C:$C,USA_Sea!Z:Z),0)+IFERROR(_xlfn.XLOOKUP($D42,USA_Air!$C:$C,USA_Air!Z:Z),0)+IFERROR(_xlfn.XLOOKUP($D42,USA_Amazon_Air!$C:$C,USA_Amazon_Air!Z:Z),0)+IFERROR(_xlfn.XLOOKUP($D42,UK_Order!$C:$C,UK_Order!Z:Z),0)+IFERROR(_xlfn.XLOOKUP($D42,MENA_Order!$C:$C,MENA_Order!Z:Z),0)+IFERROR(_xlfn.XLOOKUP($D42,Amazon_USA_Sea!$C:$C,Amazon_USA_Sea!S:S),0)</f>
        <v>0</v>
      </c>
      <c r="Y42" s="92">
        <f>IFERROR(_xlfn.XLOOKUP($D42,Domestic!$C:$C,Domestic!AA:AA),0)+IFERROR(_xlfn.XLOOKUP($D42,ROW_Manjari!$C:$C,ROW_Manjari!AA:AA),0)+IFERROR(_xlfn.XLOOKUP($D42,USA_Sea!$C:$C,USA_Sea!AA:AA),0)+IFERROR(_xlfn.XLOOKUP($D42,USA_Air!$C:$C,USA_Air!AA:AA),0)+IFERROR(_xlfn.XLOOKUP($D42,USA_Amazon_Air!$C:$C,USA_Amazon_Air!AA:AA),0)+IFERROR(_xlfn.XLOOKUP($D42,UK_Order!$C:$C,UK_Order!AA:AA),0)+IFERROR(_xlfn.XLOOKUP($D42,MENA_Order!$C:$C,MENA_Order!AA:AA),0)+IFERROR(_xlfn.XLOOKUP($D42,Amazon_USA_Sea!$C:$C,Amazon_USA_Sea!T:T),0)</f>
        <v>0</v>
      </c>
      <c r="Z42" s="92">
        <f>IFERROR(_xlfn.XLOOKUP($D42,Domestic!$C:$C,Domestic!AB:AB),0)+IFERROR(_xlfn.XLOOKUP($D42,ROW_Manjari!$C:$C,ROW_Manjari!AB:AB),0)+IFERROR(_xlfn.XLOOKUP($D42,USA_Sea!$C:$C,USA_Sea!AB:AB),0)+IFERROR(_xlfn.XLOOKUP($D42,USA_Air!$C:$C,USA_Air!AB:AB),0)+IFERROR(_xlfn.XLOOKUP($D42,USA_Amazon_Air!$C:$C,USA_Amazon_Air!AB:AB),0)+IFERROR(_xlfn.XLOOKUP($D42,UK_Order!$C:$C,UK_Order!AB:AB),0)+IFERROR(_xlfn.XLOOKUP($D42,MENA_Order!$C:$C,MENA_Order!AB:AB),0)+IFERROR(_xlfn.XLOOKUP($D42,Amazon_USA_Sea!$C:$C,Amazon_USA_Sea!U:U),0)</f>
        <v>0</v>
      </c>
      <c r="AA42" s="92">
        <f>IFERROR(_xlfn.XLOOKUP($D42,Domestic!$C:$C,Domestic!AC:AC),0)+IFERROR(_xlfn.XLOOKUP($D42,ROW_Manjari!$C:$C,ROW_Manjari!AC:AC),0)+IFERROR(_xlfn.XLOOKUP($D42,USA_Sea!$C:$C,USA_Sea!AC:AC),0)+IFERROR(_xlfn.XLOOKUP($D42,USA_Air!$C:$C,USA_Air!AC:AC),0)+IFERROR(_xlfn.XLOOKUP($D42,USA_Amazon_Air!$C:$C,USA_Amazon_Air!AC:AC),0)+IFERROR(_xlfn.XLOOKUP($D42,UK_Order!$C:$C,UK_Order!AC:AC),0)+IFERROR(_xlfn.XLOOKUP($D42,MENA_Order!$C:$C,MENA_Order!AC:AC),0)+IFERROR(_xlfn.XLOOKUP($D42,Amazon_USA_Sea!$C:$C,Amazon_USA_Sea!V:V),0)</f>
        <v>0</v>
      </c>
      <c r="AB42" s="92">
        <f>IFERROR(_xlfn.XLOOKUP($D42,Domestic!$C:$C,Domestic!AD:AD),0)+IFERROR(_xlfn.XLOOKUP($D42,ROW_Manjari!$C:$C,ROW_Manjari!AD:AD),0)+IFERROR(_xlfn.XLOOKUP($D42,USA_Sea!$C:$C,USA_Sea!AD:AD),0)+IFERROR(_xlfn.XLOOKUP($D42,USA_Air!$C:$C,USA_Air!AD:AD),0)+IFERROR(_xlfn.XLOOKUP($D42,USA_Amazon_Air!$C:$C,USA_Amazon_Air!AD:AD),0)+IFERROR(_xlfn.XLOOKUP($D42,UK_Order!$C:$C,UK_Order!AD:AD),0)+IFERROR(_xlfn.XLOOKUP($D42,MENA_Order!$C:$C,MENA_Order!AD:AD),0)+IFERROR(_xlfn.XLOOKUP($D42,Amazon_USA_Sea!$C:$C,Amazon_USA_Sea!W:W),0)</f>
        <v>0</v>
      </c>
      <c r="AC42" s="92">
        <f>IFERROR(_xlfn.XLOOKUP($D42,Domestic!$C:$C,Domestic!AE:AE),0)+IFERROR(_xlfn.XLOOKUP($D42,ROW_Manjari!$C:$C,ROW_Manjari!AE:AE),0)+IFERROR(_xlfn.XLOOKUP($D42,USA_Sea!$C:$C,USA_Sea!AE:AE),0)+IFERROR(_xlfn.XLOOKUP($D42,USA_Air!$C:$C,USA_Air!AE:AE),0)+IFERROR(_xlfn.XLOOKUP($D42,USA_Amazon_Air!$C:$C,USA_Amazon_Air!AE:AE),0)+IFERROR(_xlfn.XLOOKUP($D42,UK_Order!$C:$C,UK_Order!AE:AE),0)+IFERROR(_xlfn.XLOOKUP($D42,MENA_Order!$C:$C,MENA_Order!AE:AE),0)+IFERROR(_xlfn.XLOOKUP($D42,Amazon_USA_Sea!$C:$C,Amazon_USA_Sea!X:X),0)</f>
        <v>0</v>
      </c>
      <c r="AD42" s="93">
        <f>IFERROR(_xlfn.XLOOKUP($D42,Domestic!$C:$C,Domestic!AI:AI),0)+IFERROR(_xlfn.XLOOKUP($D42,ROW_Manjari!$C:$C,ROW_Manjari!AI:AI),0)+IFERROR(_xlfn.XLOOKUP($D42,USA_Sea!$C:$C,USA_Sea!AI:AI),0)+IFERROR(_xlfn.XLOOKUP($D42,USA_Air!$C:$C,USA_Air!AI:AI),0)+IFERROR(_xlfn.XLOOKUP($D42,USA_Amazon_Air!$C:$C,USA_Amazon_Air!AI:AI),0)+IFERROR(_xlfn.XLOOKUP($D42,UK_Order!$C:$C,UK_Order!AI:AI),0)+IFERROR(_xlfn.XLOOKUP($D42,MENA_Order!$C:$C,MENA_Order!AI:AI),0)+IFERROR(_xlfn.XLOOKUP($D42,Amazon_USA_Sea!$C:$C,Amazon_USA_Sea!AB:AB),0)</f>
        <v>270</v>
      </c>
      <c r="AE42" s="93">
        <f>IFERROR(_xlfn.XLOOKUP($D42,Domestic!$C:$C,Domestic!AJ:AJ),0)+IFERROR(_xlfn.XLOOKUP($D42,ROW_Manjari!$C:$C,ROW_Manjari!AJ:AJ),0)+IFERROR(_xlfn.XLOOKUP($D42,USA_Sea!$C:$C,USA_Sea!AJ:AJ),0)+IFERROR(_xlfn.XLOOKUP($D42,USA_Air!$C:$C,USA_Air!AJ:AJ),0)+IFERROR(_xlfn.XLOOKUP($D42,USA_Amazon_Air!$C:$C,USA_Amazon_Air!AJ:AJ),0)+IFERROR(_xlfn.XLOOKUP($D42,UK_Order!$C:$C,UK_Order!AJ:AJ),0)+IFERROR(_xlfn.XLOOKUP($D42,MENA_Order!$C:$C,MENA_Order!AJ:AJ),0)+IFERROR(_xlfn.XLOOKUP($D42,Amazon_USA_Sea!$C:$C,Amazon_USA_Sea!AC:AC),0)</f>
        <v>270</v>
      </c>
      <c r="AF42" s="93">
        <f>IFERROR(_xlfn.XLOOKUP($D42,Domestic!$C:$C,Domestic!AK:AK),0)+IFERROR(_xlfn.XLOOKUP($D42,ROW_Manjari!$C:$C,ROW_Manjari!AK:AK),0)+IFERROR(_xlfn.XLOOKUP($D42,USA_Sea!$C:$C,USA_Sea!AK:AK),0)+IFERROR(_xlfn.XLOOKUP($D42,USA_Air!$C:$C,USA_Air!AK:AK),0)+IFERROR(_xlfn.XLOOKUP($D42,USA_Amazon_Air!$C:$C,USA_Amazon_Air!AK:AK),0)+IFERROR(_xlfn.XLOOKUP($D42,UK_Order!$C:$C,UK_Order!AK:AK),0)+IFERROR(_xlfn.XLOOKUP($D42,MENA_Order!$C:$C,MENA_Order!AK:AK),0)+IFERROR(_xlfn.XLOOKUP($D42,Amazon_USA_Sea!$C:$C,Amazon_USA_Sea!AD:AD),0)</f>
        <v>103</v>
      </c>
      <c r="AG42" s="93">
        <f>IFERROR(_xlfn.XLOOKUP($D42,Domestic!$C:$C,Domestic!AL:AL),0)+IFERROR(_xlfn.XLOOKUP($D42,ROW_Manjari!$C:$C,ROW_Manjari!AL:AL),0)+IFERROR(_xlfn.XLOOKUP($D42,USA_Sea!$C:$C,USA_Sea!AL:AL),0)+IFERROR(_xlfn.XLOOKUP($D42,USA_Air!$C:$C,USA_Air!AL:AL),0)+IFERROR(_xlfn.XLOOKUP($D42,USA_Amazon_Air!$C:$C,USA_Amazon_Air!AL:AL),0)+IFERROR(_xlfn.XLOOKUP($D42,UK_Order!$C:$C,UK_Order!AL:AL),0)+IFERROR(_xlfn.XLOOKUP($D42,MENA_Order!$C:$C,MENA_Order!AL:AL),0)+IFERROR(_xlfn.XLOOKUP($D42,Amazon_USA_Sea!$C:$C,Amazon_USA_Sea!AE:AE),0)</f>
        <v>240</v>
      </c>
      <c r="AH42" s="93">
        <f>IFERROR(_xlfn.XLOOKUP($D42,Domestic!$C:$C,Domestic!AM:AM),0)+IFERROR(_xlfn.XLOOKUP($D42,ROW_Manjari!$C:$C,ROW_Manjari!AM:AM),0)+IFERROR(_xlfn.XLOOKUP($D42,USA_Sea!$C:$C,USA_Sea!AM:AM),0)+IFERROR(_xlfn.XLOOKUP($D42,USA_Air!$C:$C,USA_Air!AM:AM),0)+IFERROR(_xlfn.XLOOKUP($D42,USA_Amazon_Air!$C:$C,USA_Amazon_Air!AM:AM),0)+IFERROR(_xlfn.XLOOKUP($D42,UK_Order!$C:$C,UK_Order!AM:AM),0)+IFERROR(_xlfn.XLOOKUP($D42,MENA_Order!$C:$C,MENA_Order!AM:AM),0)+IFERROR(_xlfn.XLOOKUP($D42,Amazon_USA_Sea!$C:$C,Amazon_USA_Sea!AF:AF),0)</f>
        <v>0</v>
      </c>
      <c r="AI42" s="93">
        <f>IFERROR(_xlfn.XLOOKUP($D42,Domestic!$C:$C,Domestic!AN:AN),0)+IFERROR(_xlfn.XLOOKUP($D42,ROW_Manjari!$C:$C,ROW_Manjari!AN:AN),0)+IFERROR(_xlfn.XLOOKUP($D42,USA_Sea!$C:$C,USA_Sea!AN:AN),0)+IFERROR(_xlfn.XLOOKUP($D42,USA_Air!$C:$C,USA_Air!AN:AN),0)+IFERROR(_xlfn.XLOOKUP($D42,USA_Amazon_Air!$C:$C,USA_Amazon_Air!AN:AN),0)+IFERROR(_xlfn.XLOOKUP($D42,UK_Order!$C:$C,UK_Order!AN:AN),0)+IFERROR(_xlfn.XLOOKUP($D42,MENA_Order!$C:$C,MENA_Order!AN:AN),0)+IFERROR(_xlfn.XLOOKUP($D42,Amazon_USA_Sea!$C:$C,Amazon_USA_Sea!AG:AG),0)</f>
        <v>159</v>
      </c>
      <c r="AJ42" s="93">
        <f>IFERROR(_xlfn.XLOOKUP($D42,Domestic!$C:$C,Domestic!AO:AO),0)+IFERROR(_xlfn.XLOOKUP($D42,ROW_Manjari!$C:$C,ROW_Manjari!AO:AO),0)+IFERROR(_xlfn.XLOOKUP($D42,USA_Sea!$C:$C,USA_Sea!AO:AO),0)+IFERROR(_xlfn.XLOOKUP($D42,USA_Air!$C:$C,USA_Air!AO:AO),0)+IFERROR(_xlfn.XLOOKUP($D42,USA_Amazon_Air!$C:$C,USA_Amazon_Air!AO:AO),0)+IFERROR(_xlfn.XLOOKUP($D42,UK_Order!$C:$C,UK_Order!AO:AO),0)+IFERROR(_xlfn.XLOOKUP($D42,MENA_Order!$C:$C,MENA_Order!AO:AO),0)+IFERROR(_xlfn.XLOOKUP($D42,Amazon_USA_Sea!$C:$C,Amazon_USA_Sea!AH:AH),0)</f>
        <v>390</v>
      </c>
      <c r="AK42" s="94">
        <f>IFERROR(_xlfn.XLOOKUP($D42,Domestic!$C:$C,Domestic!AS:AS),0)+IFERROR(_xlfn.XLOOKUP($D42,ROW_Manjari!$C:$C,ROW_Manjari!AS:AS),0)+IFERROR(_xlfn.XLOOKUP($D42,USA_Sea!$C:$C,USA_Sea!AS:AS),0)+IFERROR(_xlfn.XLOOKUP($D42,USA_Air!$C:$C,USA_Air!AS:AS),0)+IFERROR(_xlfn.XLOOKUP($D42,USA_Amazon_Air!$C:$C,USA_Amazon_Air!AS:AS),0)+IFERROR(_xlfn.XLOOKUP($D42,UK_Order!$C:$C,UK_Order!AS:AS),0)+IFERROR(_xlfn.XLOOKUP($D42,MENA_Order!$C:$C,MENA_Order!AS:AS),0)+IFERROR(_xlfn.XLOOKUP($D42,Amazon_USA_Sea!$C:$C,Amazon_USA_Sea!AL:AL),0)</f>
        <v>0</v>
      </c>
      <c r="AL42" s="94">
        <f>IFERROR(_xlfn.XLOOKUP($D42,Domestic!$C:$C,Domestic!AT:AT),0)+IFERROR(_xlfn.XLOOKUP($D42,ROW_Manjari!$C:$C,ROW_Manjari!AT:AT),0)+IFERROR(_xlfn.XLOOKUP($D42,USA_Sea!$C:$C,USA_Sea!AT:AT),0)+IFERROR(_xlfn.XLOOKUP($D42,USA_Air!$C:$C,USA_Air!AT:AT),0)+IFERROR(_xlfn.XLOOKUP($D42,USA_Amazon_Air!$C:$C,USA_Amazon_Air!AT:AT),0)+IFERROR(_xlfn.XLOOKUP($D42,UK_Order!$C:$C,UK_Order!AT:AT),0)+IFERROR(_xlfn.XLOOKUP($D42,MENA_Order!$C:$C,MENA_Order!AT:AT),0)+IFERROR(_xlfn.XLOOKUP($D42,Amazon_USA_Sea!$C:$C,Amazon_USA_Sea!AM:AM),0)</f>
        <v>0</v>
      </c>
      <c r="AM42" s="94">
        <f>IFERROR(_xlfn.XLOOKUP($D42,Domestic!$C:$C,Domestic!AU:AU),0)+IFERROR(_xlfn.XLOOKUP($D42,ROW_Manjari!$C:$C,ROW_Manjari!AU:AU),0)+IFERROR(_xlfn.XLOOKUP($D42,USA_Sea!$C:$C,USA_Sea!AU:AU),0)+IFERROR(_xlfn.XLOOKUP($D42,USA_Air!$C:$C,USA_Air!AU:AU),0)+IFERROR(_xlfn.XLOOKUP($D42,USA_Amazon_Air!$C:$C,USA_Amazon_Air!AU:AU),0)+IFERROR(_xlfn.XLOOKUP($D42,UK_Order!$C:$C,UK_Order!AU:AU),0)+IFERROR(_xlfn.XLOOKUP($D42,MENA_Order!$C:$C,MENA_Order!AU:AU),0)+IFERROR(_xlfn.XLOOKUP($D42,Amazon_USA_Sea!$C:$C,Amazon_USA_Sea!AN:AN),0)</f>
        <v>0</v>
      </c>
      <c r="AN42" s="94">
        <f>IFERROR(_xlfn.XLOOKUP($D42,Domestic!$C:$C,Domestic!AV:AV),0)+IFERROR(_xlfn.XLOOKUP($D42,ROW_Manjari!$C:$C,ROW_Manjari!AV:AV),0)+IFERROR(_xlfn.XLOOKUP($D42,USA_Sea!$C:$C,USA_Sea!AV:AV),0)+IFERROR(_xlfn.XLOOKUP($D42,USA_Air!$C:$C,USA_Air!AV:AV),0)+IFERROR(_xlfn.XLOOKUP($D42,USA_Amazon_Air!$C:$C,USA_Amazon_Air!AV:AV),0)+IFERROR(_xlfn.XLOOKUP($D42,UK_Order!$C:$C,UK_Order!AV:AV),0)+IFERROR(_xlfn.XLOOKUP($D42,MENA_Order!$C:$C,MENA_Order!AV:AV),0)+IFERROR(_xlfn.XLOOKUP($D42,Amazon_USA_Sea!$C:$C,Amazon_USA_Sea!AO:AO),0)</f>
        <v>0</v>
      </c>
      <c r="AO42" s="94">
        <f>IFERROR(_xlfn.XLOOKUP($D42,Domestic!$C:$C,Domestic!AW:AW),0)+IFERROR(_xlfn.XLOOKUP($D42,ROW_Manjari!$C:$C,ROW_Manjari!AW:AW),0)+IFERROR(_xlfn.XLOOKUP($D42,USA_Sea!$C:$C,USA_Sea!AW:AW),0)+IFERROR(_xlfn.XLOOKUP($D42,USA_Air!$C:$C,USA_Air!AW:AW),0)+IFERROR(_xlfn.XLOOKUP($D42,USA_Amazon_Air!$C:$C,USA_Amazon_Air!AW:AW),0)+IFERROR(_xlfn.XLOOKUP($D42,UK_Order!$C:$C,UK_Order!AW:AW),0)+IFERROR(_xlfn.XLOOKUP($D42,MENA_Order!$C:$C,MENA_Order!AW:AW),0)+IFERROR(_xlfn.XLOOKUP($D42,Amazon_USA_Sea!$C:$C,Amazon_USA_Sea!AP:AP),0)</f>
        <v>360</v>
      </c>
      <c r="AP42" s="94">
        <f>IFERROR(_xlfn.XLOOKUP($D42,Domestic!$C:$C,Domestic!AX:AX),0)+IFERROR(_xlfn.XLOOKUP($D42,ROW_Manjari!$C:$C,ROW_Manjari!AX:AX),0)+IFERROR(_xlfn.XLOOKUP($D42,USA_Sea!$C:$C,USA_Sea!AX:AX),0)+IFERROR(_xlfn.XLOOKUP($D42,USA_Air!$C:$C,USA_Air!AX:AX),0)+IFERROR(_xlfn.XLOOKUP($D42,USA_Amazon_Air!$C:$C,USA_Amazon_Air!AX:AX),0)+IFERROR(_xlfn.XLOOKUP($D42,UK_Order!$C:$C,UK_Order!AX:AX),0)+IFERROR(_xlfn.XLOOKUP($D42,MENA_Order!$C:$C,MENA_Order!AX:AX),0)+IFERROR(_xlfn.XLOOKUP($D42,Amazon_USA_Sea!$C:$C,Amazon_USA_Sea!AQ:AQ),0)</f>
        <v>240</v>
      </c>
      <c r="AQ42" s="94">
        <f>IFERROR(_xlfn.XLOOKUP($D42,Domestic!$C:$C,Domestic!AY:AY),0)+IFERROR(_xlfn.XLOOKUP($D42,ROW_Manjari!$C:$C,ROW_Manjari!AY:AY),0)+IFERROR(_xlfn.XLOOKUP($D42,USA_Sea!$C:$C,USA_Sea!AY:AY),0)+IFERROR(_xlfn.XLOOKUP($D42,USA_Air!$C:$C,USA_Air!AY:AY),0)+IFERROR(_xlfn.XLOOKUP($D42,USA_Amazon_Air!$C:$C,USA_Amazon_Air!AY:AY),0)+IFERROR(_xlfn.XLOOKUP($D42,UK_Order!$C:$C,UK_Order!AY:AY),0)+IFERROR(_xlfn.XLOOKUP($D42,MENA_Order!$C:$C,MENA_Order!AY:AY),0)+IFERROR(_xlfn.XLOOKUP($D42,Amazon_USA_Sea!$C:$C,Amazon_USA_Sea!AR:AR),0)</f>
        <v>0</v>
      </c>
      <c r="AR42" s="94">
        <f>IFERROR(_xlfn.XLOOKUP($D42,Domestic!$C:$C,Domestic!AZ:AZ),0)+IFERROR(_xlfn.XLOOKUP($D42,ROW_Manjari!$C:$C,ROW_Manjari!AZ:AZ),0)+IFERROR(_xlfn.XLOOKUP($D42,USA_Sea!$C:$C,USA_Sea!AZ:AZ),0)+IFERROR(_xlfn.XLOOKUP($D42,USA_Air!$C:$C,USA_Air!AZ:AZ),0)+IFERROR(_xlfn.XLOOKUP($D42,USA_Amazon_Air!$C:$C,USA_Amazon_Air!AZ:AZ),0)+IFERROR(_xlfn.XLOOKUP($D42,UK_Order!$C:$C,UK_Order!AZ:AZ),0)+IFERROR(_xlfn.XLOOKUP($D42,MENA_Order!$C:$C,MENA_Order!AZ:AZ),0)+IFERROR(_xlfn.XLOOKUP($D42,Amazon_USA_Sea!$C:$C,Amazon_USA_Sea!AS:AS),0)</f>
        <v>271</v>
      </c>
      <c r="AS42" s="95">
        <v>0</v>
      </c>
      <c r="AT42" s="96">
        <f t="shared" si="8"/>
        <v>2523</v>
      </c>
      <c r="AU42" s="97">
        <f t="shared" si="11"/>
        <v>378.45</v>
      </c>
      <c r="AV42" s="98">
        <f t="shared" si="12"/>
        <v>0</v>
      </c>
      <c r="AW42" s="99">
        <f t="shared" si="13"/>
        <v>0</v>
      </c>
      <c r="AX42" s="100">
        <f t="shared" si="14"/>
        <v>1</v>
      </c>
      <c r="AY42" s="114" t="s">
        <v>50</v>
      </c>
      <c r="AZ42">
        <f>_xlfn.XLOOKUP(D42,Raw_Data!A:A,Raw_Data!B:B)</f>
        <v>1469</v>
      </c>
      <c r="BA42" s="102">
        <f t="shared" si="15"/>
        <v>17.467300832342449</v>
      </c>
      <c r="BB42" s="103">
        <f t="shared" si="9"/>
        <v>5</v>
      </c>
      <c r="BC42" s="104" t="str">
        <f t="shared" si="10"/>
        <v>P3 – Normal</v>
      </c>
    </row>
    <row r="43" spans="1:55" customFormat="1" ht="13">
      <c r="A43" s="105">
        <v>41</v>
      </c>
      <c r="B43" s="125" t="s">
        <v>105</v>
      </c>
      <c r="C43" s="125" t="s">
        <v>37</v>
      </c>
      <c r="D43" s="115" t="s">
        <v>132</v>
      </c>
      <c r="E43" s="119" t="s">
        <v>133</v>
      </c>
      <c r="F43" s="117">
        <v>0.113</v>
      </c>
      <c r="G43" s="110">
        <f>IFERROR(_xlfn.XLOOKUP(D43,Projection_!A:A,Projection_!K:K),"")</f>
        <v>0</v>
      </c>
      <c r="H43" s="111">
        <f>IFERROR(_xlfn.XLOOKUP(D43,Projection_!A:A,Projection_!L:L),"")</f>
        <v>0</v>
      </c>
      <c r="I43" s="111">
        <f>IFERROR(_xlfn.XLOOKUP(D43,Projection_!A:A,Projection_!M:M),"")</f>
        <v>0</v>
      </c>
      <c r="J43" s="111">
        <f>IFERROR(_xlfn.XLOOKUP(D43,Projection_!A:A,Projection_!N:N),"")</f>
        <v>0</v>
      </c>
      <c r="K43" s="111">
        <f>IFERROR(_xlfn.XLOOKUP(D43,Projection_!A:A,Projection_!O:O),"")</f>
        <v>0</v>
      </c>
      <c r="L43" s="111">
        <f>IFERROR(_xlfn.XLOOKUP(D43,Projection_!A:A,Projection_!P:P),"")</f>
        <v>1910</v>
      </c>
      <c r="M43" s="111">
        <f>IFERROR(_xlfn.XLOOKUP(D43,Projection_!A:A,Projection_!Q:Q),"")</f>
        <v>0</v>
      </c>
      <c r="N43" s="112">
        <f>IFERROR(_xlfn.XLOOKUP(D43,Projection_!A:A,Projection_!R:R),"")</f>
        <v>0</v>
      </c>
      <c r="O43" s="113">
        <f>IFERROR(_xlfn.XLOOKUP(D43,Projection_!A:A,Projection_!T:T),"")</f>
        <v>1910</v>
      </c>
      <c r="P43" s="91">
        <f>IFERROR(_xlfn.XLOOKUP($D43,Domestic!$C:$C,Domestic!O:O),0)+IFERROR(_xlfn.XLOOKUP($D43,ROW_Manjari!$C:$C,ROW_Manjari!O:O),0)+IFERROR(_xlfn.XLOOKUP($D43,USA_Sea!$C:$C,USA_Sea!O:O),0)+IFERROR(_xlfn.XLOOKUP($D43,USA_Air!$C:$C,USA_Air!O:O),0)+IFERROR(_xlfn.XLOOKUP($D43,USA_Amazon_Air!$C:$C,USA_Amazon_Air!O:O),0)+IFERROR(_xlfn.XLOOKUP($D43,UK_Order!$C:$C,UK_Order!O:O),0)+IFERROR(_xlfn.XLOOKUP($D43,MENA_Order!$C:$C,MENA_Order!O:O),0)+IFERROR(_xlfn.XLOOKUP($D43,Amazon_USA_Sea!$C:$C,Amazon_USA_Sea!H:H),0)</f>
        <v>0</v>
      </c>
      <c r="Q43" s="91">
        <f>IFERROR(_xlfn.XLOOKUP($D43,Domestic!$C:$C,Domestic!P:P),0)+IFERROR(_xlfn.XLOOKUP($D43,ROW_Manjari!$C:$C,ROW_Manjari!P:P),0)+IFERROR(_xlfn.XLOOKUP($D43,USA_Sea!$C:$C,USA_Sea!P:P),0)+IFERROR(_xlfn.XLOOKUP($D43,USA_Air!$C:$C,USA_Air!P:P),0)+IFERROR(_xlfn.XLOOKUP($D43,USA_Amazon_Air!$C:$C,USA_Amazon_Air!P:P),0)+IFERROR(_xlfn.XLOOKUP($D43,UK_Order!$C:$C,UK_Order!P:P),0)+IFERROR(_xlfn.XLOOKUP($D43,MENA_Order!$C:$C,MENA_Order!P:P),0)+IFERROR(_xlfn.XLOOKUP($D43,Amazon_USA_Sea!$C:$C,Amazon_USA_Sea!I:I),0)</f>
        <v>0</v>
      </c>
      <c r="R43" s="91">
        <f>IFERROR(_xlfn.XLOOKUP($D43,Domestic!$C:$C,Domestic!Q:Q),0)+IFERROR(_xlfn.XLOOKUP($D43,ROW_Manjari!$C:$C,ROW_Manjari!Q:Q),0)+IFERROR(_xlfn.XLOOKUP($D43,USA_Sea!$C:$C,USA_Sea!Q:Q),0)+IFERROR(_xlfn.XLOOKUP($D43,USA_Air!$C:$C,USA_Air!Q:Q),0)+IFERROR(_xlfn.XLOOKUP($D43,USA_Amazon_Air!$C:$C,USA_Amazon_Air!Q:Q),0)+IFERROR(_xlfn.XLOOKUP($D43,UK_Order!$C:$C,UK_Order!Q:Q),0)+IFERROR(_xlfn.XLOOKUP($D43,MENA_Order!$C:$C,MENA_Order!Q:Q),0)+IFERROR(_xlfn.XLOOKUP($D43,Amazon_USA_Sea!$C:$C,Amazon_USA_Sea!J:J),0)</f>
        <v>0</v>
      </c>
      <c r="S43" s="91">
        <f>IFERROR(_xlfn.XLOOKUP($D43,Domestic!$C:$C,Domestic!R:R),0)+IFERROR(_xlfn.XLOOKUP($D43,ROW_Manjari!$C:$C,ROW_Manjari!R:R),0)+IFERROR(_xlfn.XLOOKUP($D43,USA_Sea!$C:$C,USA_Sea!R:R),0)+IFERROR(_xlfn.XLOOKUP($D43,USA_Air!$C:$C,USA_Air!R:R),0)+IFERROR(_xlfn.XLOOKUP($D43,USA_Amazon_Air!$C:$C,USA_Amazon_Air!R:R),0)+IFERROR(_xlfn.XLOOKUP($D43,UK_Order!$C:$C,UK_Order!R:R),0)+IFERROR(_xlfn.XLOOKUP($D43,MENA_Order!$C:$C,MENA_Order!R:R),0)+IFERROR(_xlfn.XLOOKUP($D43,Amazon_USA_Sea!$C:$C,Amazon_USA_Sea!K:K),0)</f>
        <v>0</v>
      </c>
      <c r="T43" s="91">
        <f>IFERROR(_xlfn.XLOOKUP($D43,Domestic!$C:$C,Domestic!S:S),0)+IFERROR(_xlfn.XLOOKUP($D43,ROW_Manjari!$C:$C,ROW_Manjari!S:S),0)+IFERROR(_xlfn.XLOOKUP($D43,USA_Sea!$C:$C,USA_Sea!S:S),0)+IFERROR(_xlfn.XLOOKUP($D43,USA_Air!$C:$C,USA_Air!S:S),0)+IFERROR(_xlfn.XLOOKUP($D43,USA_Amazon_Air!$C:$C,USA_Amazon_Air!S:S),0)+IFERROR(_xlfn.XLOOKUP($D43,UK_Order!$C:$C,UK_Order!S:S),0)+IFERROR(_xlfn.XLOOKUP($D43,MENA_Order!$C:$C,MENA_Order!S:S),0)+IFERROR(_xlfn.XLOOKUP($D43,Amazon_USA_Sea!$C:$C,Amazon_USA_Sea!L:L),0)</f>
        <v>0</v>
      </c>
      <c r="U43" s="91">
        <f>IFERROR(_xlfn.XLOOKUP($D43,Domestic!$C:$C,Domestic!T:T),0)+IFERROR(_xlfn.XLOOKUP($D43,ROW_Manjari!$C:$C,ROW_Manjari!T:T),0)+IFERROR(_xlfn.XLOOKUP($D43,USA_Sea!$C:$C,USA_Sea!T:T),0)+IFERROR(_xlfn.XLOOKUP($D43,USA_Air!$C:$C,USA_Air!T:T),0)+IFERROR(_xlfn.XLOOKUP($D43,USA_Amazon_Air!$C:$C,USA_Amazon_Air!T:T),0)+IFERROR(_xlfn.XLOOKUP($D43,UK_Order!$C:$C,UK_Order!T:T),0)+IFERROR(_xlfn.XLOOKUP($D43,MENA_Order!$C:$C,MENA_Order!T:T),0)+IFERROR(_xlfn.XLOOKUP($D43,Amazon_USA_Sea!$C:$C,Amazon_USA_Sea!M:M),0)</f>
        <v>0</v>
      </c>
      <c r="V43" s="91">
        <f>IFERROR(_xlfn.XLOOKUP($D43,Domestic!$C:$C,Domestic!U:U),0)+IFERROR(_xlfn.XLOOKUP($D43,ROW_Manjari!$C:$C,ROW_Manjari!U:U),0)+IFERROR(_xlfn.XLOOKUP($D43,USA_Sea!$C:$C,USA_Sea!U:U),0)+IFERROR(_xlfn.XLOOKUP($D43,USA_Air!$C:$C,USA_Air!U:U),0)+IFERROR(_xlfn.XLOOKUP($D43,USA_Amazon_Air!$C:$C,USA_Amazon_Air!U:U),0)+IFERROR(_xlfn.XLOOKUP($D43,UK_Order!$C:$C,UK_Order!U:U),0)+IFERROR(_xlfn.XLOOKUP($D43,MENA_Order!$C:$C,MENA_Order!U:U),0)+IFERROR(_xlfn.XLOOKUP($D43,Amazon_USA_Sea!$C:$C,Amazon_USA_Sea!N:N),0)</f>
        <v>0</v>
      </c>
      <c r="W43" s="92">
        <f>IFERROR(_xlfn.XLOOKUP($D43,Domestic!$C:$C,Domestic!Y:Y),0)+IFERROR(_xlfn.XLOOKUP($D43,ROW_Manjari!$C:$C,ROW_Manjari!Y:Y),0)+IFERROR(_xlfn.XLOOKUP($D43,USA_Sea!$C:$C,USA_Sea!Y:Y),0)+IFERROR(_xlfn.XLOOKUP($D43,USA_Air!$C:$C,USA_Air!Y:Y),0)+IFERROR(_xlfn.XLOOKUP($D43,USA_Amazon_Air!$C:$C,USA_Amazon_Air!Y:Y),0)+IFERROR(_xlfn.XLOOKUP($D43,UK_Order!$C:$C,UK_Order!Y:Y),0)+IFERROR(_xlfn.XLOOKUP($D43,MENA_Order!$C:$C,MENA_Order!Y:Y),0)+IFERROR(_xlfn.XLOOKUP($D43,Amazon_USA_Sea!$C:$C,Amazon_USA_Sea!R:R),0)</f>
        <v>0</v>
      </c>
      <c r="X43" s="92">
        <f>IFERROR(_xlfn.XLOOKUP($D43,Domestic!$C:$C,Domestic!Z:Z),0)+IFERROR(_xlfn.XLOOKUP($D43,ROW_Manjari!$C:$C,ROW_Manjari!Z:Z),0)+IFERROR(_xlfn.XLOOKUP($D43,USA_Sea!$C:$C,USA_Sea!Z:Z),0)+IFERROR(_xlfn.XLOOKUP($D43,USA_Air!$C:$C,USA_Air!Z:Z),0)+IFERROR(_xlfn.XLOOKUP($D43,USA_Amazon_Air!$C:$C,USA_Amazon_Air!Z:Z),0)+IFERROR(_xlfn.XLOOKUP($D43,UK_Order!$C:$C,UK_Order!Z:Z),0)+IFERROR(_xlfn.XLOOKUP($D43,MENA_Order!$C:$C,MENA_Order!Z:Z),0)+IFERROR(_xlfn.XLOOKUP($D43,Amazon_USA_Sea!$C:$C,Amazon_USA_Sea!S:S),0)</f>
        <v>0</v>
      </c>
      <c r="Y43" s="92">
        <f>IFERROR(_xlfn.XLOOKUP($D43,Domestic!$C:$C,Domestic!AA:AA),0)+IFERROR(_xlfn.XLOOKUP($D43,ROW_Manjari!$C:$C,ROW_Manjari!AA:AA),0)+IFERROR(_xlfn.XLOOKUP($D43,USA_Sea!$C:$C,USA_Sea!AA:AA),0)+IFERROR(_xlfn.XLOOKUP($D43,USA_Air!$C:$C,USA_Air!AA:AA),0)+IFERROR(_xlfn.XLOOKUP($D43,USA_Amazon_Air!$C:$C,USA_Amazon_Air!AA:AA),0)+IFERROR(_xlfn.XLOOKUP($D43,UK_Order!$C:$C,UK_Order!AA:AA),0)+IFERROR(_xlfn.XLOOKUP($D43,MENA_Order!$C:$C,MENA_Order!AA:AA),0)+IFERROR(_xlfn.XLOOKUP($D43,Amazon_USA_Sea!$C:$C,Amazon_USA_Sea!T:T),0)</f>
        <v>0</v>
      </c>
      <c r="Z43" s="92">
        <f>IFERROR(_xlfn.XLOOKUP($D43,Domestic!$C:$C,Domestic!AB:AB),0)+IFERROR(_xlfn.XLOOKUP($D43,ROW_Manjari!$C:$C,ROW_Manjari!AB:AB),0)+IFERROR(_xlfn.XLOOKUP($D43,USA_Sea!$C:$C,USA_Sea!AB:AB),0)+IFERROR(_xlfn.XLOOKUP($D43,USA_Air!$C:$C,USA_Air!AB:AB),0)+IFERROR(_xlfn.XLOOKUP($D43,USA_Amazon_Air!$C:$C,USA_Amazon_Air!AB:AB),0)+IFERROR(_xlfn.XLOOKUP($D43,UK_Order!$C:$C,UK_Order!AB:AB),0)+IFERROR(_xlfn.XLOOKUP($D43,MENA_Order!$C:$C,MENA_Order!AB:AB),0)+IFERROR(_xlfn.XLOOKUP($D43,Amazon_USA_Sea!$C:$C,Amazon_USA_Sea!U:U),0)</f>
        <v>0</v>
      </c>
      <c r="AA43" s="92">
        <f>IFERROR(_xlfn.XLOOKUP($D43,Domestic!$C:$C,Domestic!AC:AC),0)+IFERROR(_xlfn.XLOOKUP($D43,ROW_Manjari!$C:$C,ROW_Manjari!AC:AC),0)+IFERROR(_xlfn.XLOOKUP($D43,USA_Sea!$C:$C,USA_Sea!AC:AC),0)+IFERROR(_xlfn.XLOOKUP($D43,USA_Air!$C:$C,USA_Air!AC:AC),0)+IFERROR(_xlfn.XLOOKUP($D43,USA_Amazon_Air!$C:$C,USA_Amazon_Air!AC:AC),0)+IFERROR(_xlfn.XLOOKUP($D43,UK_Order!$C:$C,UK_Order!AC:AC),0)+IFERROR(_xlfn.XLOOKUP($D43,MENA_Order!$C:$C,MENA_Order!AC:AC),0)+IFERROR(_xlfn.XLOOKUP($D43,Amazon_USA_Sea!$C:$C,Amazon_USA_Sea!V:V),0)</f>
        <v>0</v>
      </c>
      <c r="AB43" s="92">
        <f>IFERROR(_xlfn.XLOOKUP($D43,Domestic!$C:$C,Domestic!AD:AD),0)+IFERROR(_xlfn.XLOOKUP($D43,ROW_Manjari!$C:$C,ROW_Manjari!AD:AD),0)+IFERROR(_xlfn.XLOOKUP($D43,USA_Sea!$C:$C,USA_Sea!AD:AD),0)+IFERROR(_xlfn.XLOOKUP($D43,USA_Air!$C:$C,USA_Air!AD:AD),0)+IFERROR(_xlfn.XLOOKUP($D43,USA_Amazon_Air!$C:$C,USA_Amazon_Air!AD:AD),0)+IFERROR(_xlfn.XLOOKUP($D43,UK_Order!$C:$C,UK_Order!AD:AD),0)+IFERROR(_xlfn.XLOOKUP($D43,MENA_Order!$C:$C,MENA_Order!AD:AD),0)+IFERROR(_xlfn.XLOOKUP($D43,Amazon_USA_Sea!$C:$C,Amazon_USA_Sea!W:W),0)</f>
        <v>0</v>
      </c>
      <c r="AC43" s="92">
        <f>IFERROR(_xlfn.XLOOKUP($D43,Domestic!$C:$C,Domestic!AE:AE),0)+IFERROR(_xlfn.XLOOKUP($D43,ROW_Manjari!$C:$C,ROW_Manjari!AE:AE),0)+IFERROR(_xlfn.XLOOKUP($D43,USA_Sea!$C:$C,USA_Sea!AE:AE),0)+IFERROR(_xlfn.XLOOKUP($D43,USA_Air!$C:$C,USA_Air!AE:AE),0)+IFERROR(_xlfn.XLOOKUP($D43,USA_Amazon_Air!$C:$C,USA_Amazon_Air!AE:AE),0)+IFERROR(_xlfn.XLOOKUP($D43,UK_Order!$C:$C,UK_Order!AE:AE),0)+IFERROR(_xlfn.XLOOKUP($D43,MENA_Order!$C:$C,MENA_Order!AE:AE),0)+IFERROR(_xlfn.XLOOKUP($D43,Amazon_USA_Sea!$C:$C,Amazon_USA_Sea!X:X),0)</f>
        <v>0</v>
      </c>
      <c r="AD43" s="93">
        <f>IFERROR(_xlfn.XLOOKUP($D43,Domestic!$C:$C,Domestic!AI:AI),0)+IFERROR(_xlfn.XLOOKUP($D43,ROW_Manjari!$C:$C,ROW_Manjari!AI:AI),0)+IFERROR(_xlfn.XLOOKUP($D43,USA_Sea!$C:$C,USA_Sea!AI:AI),0)+IFERROR(_xlfn.XLOOKUP($D43,USA_Air!$C:$C,USA_Air!AI:AI),0)+IFERROR(_xlfn.XLOOKUP($D43,USA_Amazon_Air!$C:$C,USA_Amazon_Air!AI:AI),0)+IFERROR(_xlfn.XLOOKUP($D43,UK_Order!$C:$C,UK_Order!AI:AI),0)+IFERROR(_xlfn.XLOOKUP($D43,MENA_Order!$C:$C,MENA_Order!AI:AI),0)+IFERROR(_xlfn.XLOOKUP($D43,Amazon_USA_Sea!$C:$C,Amazon_USA_Sea!AB:AB),0)</f>
        <v>0</v>
      </c>
      <c r="AE43" s="93">
        <f>IFERROR(_xlfn.XLOOKUP($D43,Domestic!$C:$C,Domestic!AJ:AJ),0)+IFERROR(_xlfn.XLOOKUP($D43,ROW_Manjari!$C:$C,ROW_Manjari!AJ:AJ),0)+IFERROR(_xlfn.XLOOKUP($D43,USA_Sea!$C:$C,USA_Sea!AJ:AJ),0)+IFERROR(_xlfn.XLOOKUP($D43,USA_Air!$C:$C,USA_Air!AJ:AJ),0)+IFERROR(_xlfn.XLOOKUP($D43,USA_Amazon_Air!$C:$C,USA_Amazon_Air!AJ:AJ),0)+IFERROR(_xlfn.XLOOKUP($D43,UK_Order!$C:$C,UK_Order!AJ:AJ),0)+IFERROR(_xlfn.XLOOKUP($D43,MENA_Order!$C:$C,MENA_Order!AJ:AJ),0)+IFERROR(_xlfn.XLOOKUP($D43,Amazon_USA_Sea!$C:$C,Amazon_USA_Sea!AC:AC),0)</f>
        <v>0</v>
      </c>
      <c r="AF43" s="93">
        <f>IFERROR(_xlfn.XLOOKUP($D43,Domestic!$C:$C,Domestic!AK:AK),0)+IFERROR(_xlfn.XLOOKUP($D43,ROW_Manjari!$C:$C,ROW_Manjari!AK:AK),0)+IFERROR(_xlfn.XLOOKUP($D43,USA_Sea!$C:$C,USA_Sea!AK:AK),0)+IFERROR(_xlfn.XLOOKUP($D43,USA_Air!$C:$C,USA_Air!AK:AK),0)+IFERROR(_xlfn.XLOOKUP($D43,USA_Amazon_Air!$C:$C,USA_Amazon_Air!AK:AK),0)+IFERROR(_xlfn.XLOOKUP($D43,UK_Order!$C:$C,UK_Order!AK:AK),0)+IFERROR(_xlfn.XLOOKUP($D43,MENA_Order!$C:$C,MENA_Order!AK:AK),0)+IFERROR(_xlfn.XLOOKUP($D43,Amazon_USA_Sea!$C:$C,Amazon_USA_Sea!AD:AD),0)</f>
        <v>0</v>
      </c>
      <c r="AG43" s="93">
        <f>IFERROR(_xlfn.XLOOKUP($D43,Domestic!$C:$C,Domestic!AL:AL),0)+IFERROR(_xlfn.XLOOKUP($D43,ROW_Manjari!$C:$C,ROW_Manjari!AL:AL),0)+IFERROR(_xlfn.XLOOKUP($D43,USA_Sea!$C:$C,USA_Sea!AL:AL),0)+IFERROR(_xlfn.XLOOKUP($D43,USA_Air!$C:$C,USA_Air!AL:AL),0)+IFERROR(_xlfn.XLOOKUP($D43,USA_Amazon_Air!$C:$C,USA_Amazon_Air!AL:AL),0)+IFERROR(_xlfn.XLOOKUP($D43,UK_Order!$C:$C,UK_Order!AL:AL),0)+IFERROR(_xlfn.XLOOKUP($D43,MENA_Order!$C:$C,MENA_Order!AL:AL),0)+IFERROR(_xlfn.XLOOKUP($D43,Amazon_USA_Sea!$C:$C,Amazon_USA_Sea!AE:AE),0)</f>
        <v>0</v>
      </c>
      <c r="AH43" s="93">
        <f>IFERROR(_xlfn.XLOOKUP($D43,Domestic!$C:$C,Domestic!AM:AM),0)+IFERROR(_xlfn.XLOOKUP($D43,ROW_Manjari!$C:$C,ROW_Manjari!AM:AM),0)+IFERROR(_xlfn.XLOOKUP($D43,USA_Sea!$C:$C,USA_Sea!AM:AM),0)+IFERROR(_xlfn.XLOOKUP($D43,USA_Air!$C:$C,USA_Air!AM:AM),0)+IFERROR(_xlfn.XLOOKUP($D43,USA_Amazon_Air!$C:$C,USA_Amazon_Air!AM:AM),0)+IFERROR(_xlfn.XLOOKUP($D43,UK_Order!$C:$C,UK_Order!AM:AM),0)+IFERROR(_xlfn.XLOOKUP($D43,MENA_Order!$C:$C,MENA_Order!AM:AM),0)+IFERROR(_xlfn.XLOOKUP($D43,Amazon_USA_Sea!$C:$C,Amazon_USA_Sea!AF:AF),0)</f>
        <v>0</v>
      </c>
      <c r="AI43" s="93">
        <f>IFERROR(_xlfn.XLOOKUP($D43,Domestic!$C:$C,Domestic!AN:AN),0)+IFERROR(_xlfn.XLOOKUP($D43,ROW_Manjari!$C:$C,ROW_Manjari!AN:AN),0)+IFERROR(_xlfn.XLOOKUP($D43,USA_Sea!$C:$C,USA_Sea!AN:AN),0)+IFERROR(_xlfn.XLOOKUP($D43,USA_Air!$C:$C,USA_Air!AN:AN),0)+IFERROR(_xlfn.XLOOKUP($D43,USA_Amazon_Air!$C:$C,USA_Amazon_Air!AN:AN),0)+IFERROR(_xlfn.XLOOKUP($D43,UK_Order!$C:$C,UK_Order!AN:AN),0)+IFERROR(_xlfn.XLOOKUP($D43,MENA_Order!$C:$C,MENA_Order!AN:AN),0)+IFERROR(_xlfn.XLOOKUP($D43,Amazon_USA_Sea!$C:$C,Amazon_USA_Sea!AG:AG),0)</f>
        <v>0</v>
      </c>
      <c r="AJ43" s="93">
        <f>IFERROR(_xlfn.XLOOKUP($D43,Domestic!$C:$C,Domestic!AO:AO),0)+IFERROR(_xlfn.XLOOKUP($D43,ROW_Manjari!$C:$C,ROW_Manjari!AO:AO),0)+IFERROR(_xlfn.XLOOKUP($D43,USA_Sea!$C:$C,USA_Sea!AO:AO),0)+IFERROR(_xlfn.XLOOKUP($D43,USA_Air!$C:$C,USA_Air!AO:AO),0)+IFERROR(_xlfn.XLOOKUP($D43,USA_Amazon_Air!$C:$C,USA_Amazon_Air!AO:AO),0)+IFERROR(_xlfn.XLOOKUP($D43,UK_Order!$C:$C,UK_Order!AO:AO),0)+IFERROR(_xlfn.XLOOKUP($D43,MENA_Order!$C:$C,MENA_Order!AO:AO),0)+IFERROR(_xlfn.XLOOKUP($D43,Amazon_USA_Sea!$C:$C,Amazon_USA_Sea!AH:AH),0)</f>
        <v>0</v>
      </c>
      <c r="AK43" s="94">
        <f>IFERROR(_xlfn.XLOOKUP($D43,Domestic!$C:$C,Domestic!AS:AS),0)+IFERROR(_xlfn.XLOOKUP($D43,ROW_Manjari!$C:$C,ROW_Manjari!AS:AS),0)+IFERROR(_xlfn.XLOOKUP($D43,USA_Sea!$C:$C,USA_Sea!AS:AS),0)+IFERROR(_xlfn.XLOOKUP($D43,USA_Air!$C:$C,USA_Air!AS:AS),0)+IFERROR(_xlfn.XLOOKUP($D43,USA_Amazon_Air!$C:$C,USA_Amazon_Air!AS:AS),0)+IFERROR(_xlfn.XLOOKUP($D43,UK_Order!$C:$C,UK_Order!AS:AS),0)+IFERROR(_xlfn.XLOOKUP($D43,MENA_Order!$C:$C,MENA_Order!AS:AS),0)+IFERROR(_xlfn.XLOOKUP($D43,Amazon_USA_Sea!$C:$C,Amazon_USA_Sea!AL:AL),0)</f>
        <v>0</v>
      </c>
      <c r="AL43" s="94">
        <f>IFERROR(_xlfn.XLOOKUP($D43,Domestic!$C:$C,Domestic!AT:AT),0)+IFERROR(_xlfn.XLOOKUP($D43,ROW_Manjari!$C:$C,ROW_Manjari!AT:AT),0)+IFERROR(_xlfn.XLOOKUP($D43,USA_Sea!$C:$C,USA_Sea!AT:AT),0)+IFERROR(_xlfn.XLOOKUP($D43,USA_Air!$C:$C,USA_Air!AT:AT),0)+IFERROR(_xlfn.XLOOKUP($D43,USA_Amazon_Air!$C:$C,USA_Amazon_Air!AT:AT),0)+IFERROR(_xlfn.XLOOKUP($D43,UK_Order!$C:$C,UK_Order!AT:AT),0)+IFERROR(_xlfn.XLOOKUP($D43,MENA_Order!$C:$C,MENA_Order!AT:AT),0)+IFERROR(_xlfn.XLOOKUP($D43,Amazon_USA_Sea!$C:$C,Amazon_USA_Sea!AM:AM),0)</f>
        <v>0</v>
      </c>
      <c r="AM43" s="94">
        <f>IFERROR(_xlfn.XLOOKUP($D43,Domestic!$C:$C,Domestic!AU:AU),0)+IFERROR(_xlfn.XLOOKUP($D43,ROW_Manjari!$C:$C,ROW_Manjari!AU:AU),0)+IFERROR(_xlfn.XLOOKUP($D43,USA_Sea!$C:$C,USA_Sea!AU:AU),0)+IFERROR(_xlfn.XLOOKUP($D43,USA_Air!$C:$C,USA_Air!AU:AU),0)+IFERROR(_xlfn.XLOOKUP($D43,USA_Amazon_Air!$C:$C,USA_Amazon_Air!AU:AU),0)+IFERROR(_xlfn.XLOOKUP($D43,UK_Order!$C:$C,UK_Order!AU:AU),0)+IFERROR(_xlfn.XLOOKUP($D43,MENA_Order!$C:$C,MENA_Order!AU:AU),0)+IFERROR(_xlfn.XLOOKUP($D43,Amazon_USA_Sea!$C:$C,Amazon_USA_Sea!AN:AN),0)</f>
        <v>0</v>
      </c>
      <c r="AN43" s="94">
        <f>IFERROR(_xlfn.XLOOKUP($D43,Domestic!$C:$C,Domestic!AV:AV),0)+IFERROR(_xlfn.XLOOKUP($D43,ROW_Manjari!$C:$C,ROW_Manjari!AV:AV),0)+IFERROR(_xlfn.XLOOKUP($D43,USA_Sea!$C:$C,USA_Sea!AV:AV),0)+IFERROR(_xlfn.XLOOKUP($D43,USA_Air!$C:$C,USA_Air!AV:AV),0)+IFERROR(_xlfn.XLOOKUP($D43,USA_Amazon_Air!$C:$C,USA_Amazon_Air!AV:AV),0)+IFERROR(_xlfn.XLOOKUP($D43,UK_Order!$C:$C,UK_Order!AV:AV),0)+IFERROR(_xlfn.XLOOKUP($D43,MENA_Order!$C:$C,MENA_Order!AV:AV),0)+IFERROR(_xlfn.XLOOKUP($D43,Amazon_USA_Sea!$C:$C,Amazon_USA_Sea!AO:AO),0)</f>
        <v>0</v>
      </c>
      <c r="AO43" s="94">
        <f>IFERROR(_xlfn.XLOOKUP($D43,Domestic!$C:$C,Domestic!AW:AW),0)+IFERROR(_xlfn.XLOOKUP($D43,ROW_Manjari!$C:$C,ROW_Manjari!AW:AW),0)+IFERROR(_xlfn.XLOOKUP($D43,USA_Sea!$C:$C,USA_Sea!AW:AW),0)+IFERROR(_xlfn.XLOOKUP($D43,USA_Air!$C:$C,USA_Air!AW:AW),0)+IFERROR(_xlfn.XLOOKUP($D43,USA_Amazon_Air!$C:$C,USA_Amazon_Air!AW:AW),0)+IFERROR(_xlfn.XLOOKUP($D43,UK_Order!$C:$C,UK_Order!AW:AW),0)+IFERROR(_xlfn.XLOOKUP($D43,MENA_Order!$C:$C,MENA_Order!AW:AW),0)+IFERROR(_xlfn.XLOOKUP($D43,Amazon_USA_Sea!$C:$C,Amazon_USA_Sea!AP:AP),0)</f>
        <v>0</v>
      </c>
      <c r="AP43" s="94">
        <f>IFERROR(_xlfn.XLOOKUP($D43,Domestic!$C:$C,Domestic!AX:AX),0)+IFERROR(_xlfn.XLOOKUP($D43,ROW_Manjari!$C:$C,ROW_Manjari!AX:AX),0)+IFERROR(_xlfn.XLOOKUP($D43,USA_Sea!$C:$C,USA_Sea!AX:AX),0)+IFERROR(_xlfn.XLOOKUP($D43,USA_Air!$C:$C,USA_Air!AX:AX),0)+IFERROR(_xlfn.XLOOKUP($D43,USA_Amazon_Air!$C:$C,USA_Amazon_Air!AX:AX),0)+IFERROR(_xlfn.XLOOKUP($D43,UK_Order!$C:$C,UK_Order!AX:AX),0)+IFERROR(_xlfn.XLOOKUP($D43,MENA_Order!$C:$C,MENA_Order!AX:AX),0)+IFERROR(_xlfn.XLOOKUP($D43,Amazon_USA_Sea!$C:$C,Amazon_USA_Sea!AQ:AQ),0)</f>
        <v>0</v>
      </c>
      <c r="AQ43" s="94">
        <f>IFERROR(_xlfn.XLOOKUP($D43,Domestic!$C:$C,Domestic!AY:AY),0)+IFERROR(_xlfn.XLOOKUP($D43,ROW_Manjari!$C:$C,ROW_Manjari!AY:AY),0)+IFERROR(_xlfn.XLOOKUP($D43,USA_Sea!$C:$C,USA_Sea!AY:AY),0)+IFERROR(_xlfn.XLOOKUP($D43,USA_Air!$C:$C,USA_Air!AY:AY),0)+IFERROR(_xlfn.XLOOKUP($D43,USA_Amazon_Air!$C:$C,USA_Amazon_Air!AY:AY),0)+IFERROR(_xlfn.XLOOKUP($D43,UK_Order!$C:$C,UK_Order!AY:AY),0)+IFERROR(_xlfn.XLOOKUP($D43,MENA_Order!$C:$C,MENA_Order!AY:AY),0)+IFERROR(_xlfn.XLOOKUP($D43,Amazon_USA_Sea!$C:$C,Amazon_USA_Sea!AR:AR),0)</f>
        <v>0</v>
      </c>
      <c r="AR43" s="94">
        <f>IFERROR(_xlfn.XLOOKUP($D43,Domestic!$C:$C,Domestic!AZ:AZ),0)+IFERROR(_xlfn.XLOOKUP($D43,ROW_Manjari!$C:$C,ROW_Manjari!AZ:AZ),0)+IFERROR(_xlfn.XLOOKUP($D43,USA_Sea!$C:$C,USA_Sea!AZ:AZ),0)+IFERROR(_xlfn.XLOOKUP($D43,USA_Air!$C:$C,USA_Air!AZ:AZ),0)+IFERROR(_xlfn.XLOOKUP($D43,USA_Amazon_Air!$C:$C,USA_Amazon_Air!AZ:AZ),0)+IFERROR(_xlfn.XLOOKUP($D43,UK_Order!$C:$C,UK_Order!AZ:AZ),0)+IFERROR(_xlfn.XLOOKUP($D43,MENA_Order!$C:$C,MENA_Order!AZ:AZ),0)+IFERROR(_xlfn.XLOOKUP($D43,Amazon_USA_Sea!$C:$C,Amazon_USA_Sea!AS:AS),0)</f>
        <v>0</v>
      </c>
      <c r="AS43" s="95">
        <v>1100</v>
      </c>
      <c r="AT43" s="96">
        <f t="shared" si="8"/>
        <v>1100</v>
      </c>
      <c r="AU43" s="97">
        <f t="shared" si="11"/>
        <v>124.3</v>
      </c>
      <c r="AV43" s="98">
        <f t="shared" si="12"/>
        <v>-810</v>
      </c>
      <c r="AW43" s="99">
        <f t="shared" si="13"/>
        <v>-91.53</v>
      </c>
      <c r="AX43" s="100">
        <f t="shared" si="14"/>
        <v>0.5759162303664922</v>
      </c>
      <c r="AY43" s="127" t="s">
        <v>76</v>
      </c>
      <c r="AZ43">
        <f>_xlfn.XLOOKUP(D43,Raw_Data!A:A,Raw_Data!B:B)</f>
        <v>551</v>
      </c>
      <c r="BA43" s="102">
        <f t="shared" si="15"/>
        <v>8.6544502617801058</v>
      </c>
      <c r="BB43" s="103"/>
      <c r="BC43" s="104" t="str">
        <f t="shared" si="10"/>
        <v/>
      </c>
    </row>
    <row r="44" spans="1:55" customFormat="1" ht="13">
      <c r="A44" s="105">
        <v>42</v>
      </c>
      <c r="B44" s="125" t="s">
        <v>105</v>
      </c>
      <c r="C44" s="125" t="s">
        <v>37</v>
      </c>
      <c r="D44" s="115" t="s">
        <v>134</v>
      </c>
      <c r="E44" s="119" t="s">
        <v>135</v>
      </c>
      <c r="F44" s="117">
        <v>0.5</v>
      </c>
      <c r="G44" s="110">
        <f>IFERROR(_xlfn.XLOOKUP(D44,Projection_!A:A,Projection_!K:K),"")</f>
        <v>0</v>
      </c>
      <c r="H44" s="111">
        <f>IFERROR(_xlfn.XLOOKUP(D44,Projection_!A:A,Projection_!L:L),"")</f>
        <v>135</v>
      </c>
      <c r="I44" s="111">
        <f>IFERROR(_xlfn.XLOOKUP(D44,Projection_!A:A,Projection_!M:M),"")</f>
        <v>0</v>
      </c>
      <c r="J44" s="111">
        <f>IFERROR(_xlfn.XLOOKUP(D44,Projection_!A:A,Projection_!N:N),"")</f>
        <v>0</v>
      </c>
      <c r="K44" s="111">
        <f>IFERROR(_xlfn.XLOOKUP(D44,Projection_!A:A,Projection_!O:O),"")</f>
        <v>0</v>
      </c>
      <c r="L44" s="111">
        <f>IFERROR(_xlfn.XLOOKUP(D44,Projection_!A:A,Projection_!P:P),"")</f>
        <v>0</v>
      </c>
      <c r="M44" s="111">
        <f>IFERROR(_xlfn.XLOOKUP(D44,Projection_!A:A,Projection_!Q:Q),"")</f>
        <v>0</v>
      </c>
      <c r="N44" s="112">
        <f>IFERROR(_xlfn.XLOOKUP(D44,Projection_!A:A,Projection_!R:R),"")</f>
        <v>0</v>
      </c>
      <c r="O44" s="113">
        <f>IFERROR(_xlfn.XLOOKUP(D44,Projection_!A:A,Projection_!T:T),"")</f>
        <v>135</v>
      </c>
      <c r="P44" s="91">
        <f>IFERROR(_xlfn.XLOOKUP($D44,Domestic!$C:$C,Domestic!O:O),0)+IFERROR(_xlfn.XLOOKUP($D44,ROW_Manjari!$C:$C,ROW_Manjari!O:O),0)+IFERROR(_xlfn.XLOOKUP($D44,USA_Sea!$C:$C,USA_Sea!O:O),0)+IFERROR(_xlfn.XLOOKUP($D44,USA_Air!$C:$C,USA_Air!O:O),0)+IFERROR(_xlfn.XLOOKUP($D44,USA_Amazon_Air!$C:$C,USA_Amazon_Air!O:O),0)+IFERROR(_xlfn.XLOOKUP($D44,UK_Order!$C:$C,UK_Order!O:O),0)+IFERROR(_xlfn.XLOOKUP($D44,MENA_Order!$C:$C,MENA_Order!O:O),0)+IFERROR(_xlfn.XLOOKUP($D44,Amazon_USA_Sea!$C:$C,Amazon_USA_Sea!H:H),0)</f>
        <v>0</v>
      </c>
      <c r="Q44" s="91">
        <f>IFERROR(_xlfn.XLOOKUP($D44,Domestic!$C:$C,Domestic!P:P),0)+IFERROR(_xlfn.XLOOKUP($D44,ROW_Manjari!$C:$C,ROW_Manjari!P:P),0)+IFERROR(_xlfn.XLOOKUP($D44,USA_Sea!$C:$C,USA_Sea!P:P),0)+IFERROR(_xlfn.XLOOKUP($D44,USA_Air!$C:$C,USA_Air!P:P),0)+IFERROR(_xlfn.XLOOKUP($D44,USA_Amazon_Air!$C:$C,USA_Amazon_Air!P:P),0)+IFERROR(_xlfn.XLOOKUP($D44,UK_Order!$C:$C,UK_Order!P:P),0)+IFERROR(_xlfn.XLOOKUP($D44,MENA_Order!$C:$C,MENA_Order!P:P),0)+IFERROR(_xlfn.XLOOKUP($D44,Amazon_USA_Sea!$C:$C,Amazon_USA_Sea!I:I),0)</f>
        <v>0</v>
      </c>
      <c r="R44" s="91">
        <f>IFERROR(_xlfn.XLOOKUP($D44,Domestic!$C:$C,Domestic!Q:Q),0)+IFERROR(_xlfn.XLOOKUP($D44,ROW_Manjari!$C:$C,ROW_Manjari!Q:Q),0)+IFERROR(_xlfn.XLOOKUP($D44,USA_Sea!$C:$C,USA_Sea!Q:Q),0)+IFERROR(_xlfn.XLOOKUP($D44,USA_Air!$C:$C,USA_Air!Q:Q),0)+IFERROR(_xlfn.XLOOKUP($D44,USA_Amazon_Air!$C:$C,USA_Amazon_Air!Q:Q),0)+IFERROR(_xlfn.XLOOKUP($D44,UK_Order!$C:$C,UK_Order!Q:Q),0)+IFERROR(_xlfn.XLOOKUP($D44,MENA_Order!$C:$C,MENA_Order!Q:Q),0)+IFERROR(_xlfn.XLOOKUP($D44,Amazon_USA_Sea!$C:$C,Amazon_USA_Sea!J:J),0)</f>
        <v>0</v>
      </c>
      <c r="S44" s="91">
        <f>IFERROR(_xlfn.XLOOKUP($D44,Domestic!$C:$C,Domestic!R:R),0)+IFERROR(_xlfn.XLOOKUP($D44,ROW_Manjari!$C:$C,ROW_Manjari!R:R),0)+IFERROR(_xlfn.XLOOKUP($D44,USA_Sea!$C:$C,USA_Sea!R:R),0)+IFERROR(_xlfn.XLOOKUP($D44,USA_Air!$C:$C,USA_Air!R:R),0)+IFERROR(_xlfn.XLOOKUP($D44,USA_Amazon_Air!$C:$C,USA_Amazon_Air!R:R),0)+IFERROR(_xlfn.XLOOKUP($D44,UK_Order!$C:$C,UK_Order!R:R),0)+IFERROR(_xlfn.XLOOKUP($D44,MENA_Order!$C:$C,MENA_Order!R:R),0)+IFERROR(_xlfn.XLOOKUP($D44,Amazon_USA_Sea!$C:$C,Amazon_USA_Sea!K:K),0)</f>
        <v>0</v>
      </c>
      <c r="T44" s="91">
        <f>IFERROR(_xlfn.XLOOKUP($D44,Domestic!$C:$C,Domestic!S:S),0)+IFERROR(_xlfn.XLOOKUP($D44,ROW_Manjari!$C:$C,ROW_Manjari!S:S),0)+IFERROR(_xlfn.XLOOKUP($D44,USA_Sea!$C:$C,USA_Sea!S:S),0)+IFERROR(_xlfn.XLOOKUP($D44,USA_Air!$C:$C,USA_Air!S:S),0)+IFERROR(_xlfn.XLOOKUP($D44,USA_Amazon_Air!$C:$C,USA_Amazon_Air!S:S),0)+IFERROR(_xlfn.XLOOKUP($D44,UK_Order!$C:$C,UK_Order!S:S),0)+IFERROR(_xlfn.XLOOKUP($D44,MENA_Order!$C:$C,MENA_Order!S:S),0)+IFERROR(_xlfn.XLOOKUP($D44,Amazon_USA_Sea!$C:$C,Amazon_USA_Sea!L:L),0)</f>
        <v>0</v>
      </c>
      <c r="U44" s="91">
        <f>IFERROR(_xlfn.XLOOKUP($D44,Domestic!$C:$C,Domestic!T:T),0)+IFERROR(_xlfn.XLOOKUP($D44,ROW_Manjari!$C:$C,ROW_Manjari!T:T),0)+IFERROR(_xlfn.XLOOKUP($D44,USA_Sea!$C:$C,USA_Sea!T:T),0)+IFERROR(_xlfn.XLOOKUP($D44,USA_Air!$C:$C,USA_Air!T:T),0)+IFERROR(_xlfn.XLOOKUP($D44,USA_Amazon_Air!$C:$C,USA_Amazon_Air!T:T),0)+IFERROR(_xlfn.XLOOKUP($D44,UK_Order!$C:$C,UK_Order!T:T),0)+IFERROR(_xlfn.XLOOKUP($D44,MENA_Order!$C:$C,MENA_Order!T:T),0)+IFERROR(_xlfn.XLOOKUP($D44,Amazon_USA_Sea!$C:$C,Amazon_USA_Sea!M:M),0)</f>
        <v>0</v>
      </c>
      <c r="V44" s="91">
        <f>IFERROR(_xlfn.XLOOKUP($D44,Domestic!$C:$C,Domestic!U:U),0)+IFERROR(_xlfn.XLOOKUP($D44,ROW_Manjari!$C:$C,ROW_Manjari!U:U),0)+IFERROR(_xlfn.XLOOKUP($D44,USA_Sea!$C:$C,USA_Sea!U:U),0)+IFERROR(_xlfn.XLOOKUP($D44,USA_Air!$C:$C,USA_Air!U:U),0)+IFERROR(_xlfn.XLOOKUP($D44,USA_Amazon_Air!$C:$C,USA_Amazon_Air!U:U),0)+IFERROR(_xlfn.XLOOKUP($D44,UK_Order!$C:$C,UK_Order!U:U),0)+IFERROR(_xlfn.XLOOKUP($D44,MENA_Order!$C:$C,MENA_Order!U:U),0)+IFERROR(_xlfn.XLOOKUP($D44,Amazon_USA_Sea!$C:$C,Amazon_USA_Sea!N:N),0)</f>
        <v>0</v>
      </c>
      <c r="W44" s="92">
        <f>IFERROR(_xlfn.XLOOKUP($D44,Domestic!$C:$C,Domestic!Y:Y),0)+IFERROR(_xlfn.XLOOKUP($D44,ROW_Manjari!$C:$C,ROW_Manjari!Y:Y),0)+IFERROR(_xlfn.XLOOKUP($D44,USA_Sea!$C:$C,USA_Sea!Y:Y),0)+IFERROR(_xlfn.XLOOKUP($D44,USA_Air!$C:$C,USA_Air!Y:Y),0)+IFERROR(_xlfn.XLOOKUP($D44,USA_Amazon_Air!$C:$C,USA_Amazon_Air!Y:Y),0)+IFERROR(_xlfn.XLOOKUP($D44,UK_Order!$C:$C,UK_Order!Y:Y),0)+IFERROR(_xlfn.XLOOKUP($D44,MENA_Order!$C:$C,MENA_Order!Y:Y),0)+IFERROR(_xlfn.XLOOKUP($D44,Amazon_USA_Sea!$C:$C,Amazon_USA_Sea!R:R),0)</f>
        <v>0</v>
      </c>
      <c r="X44" s="92">
        <f>IFERROR(_xlfn.XLOOKUP($D44,Domestic!$C:$C,Domestic!Z:Z),0)+IFERROR(_xlfn.XLOOKUP($D44,ROW_Manjari!$C:$C,ROW_Manjari!Z:Z),0)+IFERROR(_xlfn.XLOOKUP($D44,USA_Sea!$C:$C,USA_Sea!Z:Z),0)+IFERROR(_xlfn.XLOOKUP($D44,USA_Air!$C:$C,USA_Air!Z:Z),0)+IFERROR(_xlfn.XLOOKUP($D44,USA_Amazon_Air!$C:$C,USA_Amazon_Air!Z:Z),0)+IFERROR(_xlfn.XLOOKUP($D44,UK_Order!$C:$C,UK_Order!Z:Z),0)+IFERROR(_xlfn.XLOOKUP($D44,MENA_Order!$C:$C,MENA_Order!Z:Z),0)+IFERROR(_xlfn.XLOOKUP($D44,Amazon_USA_Sea!$C:$C,Amazon_USA_Sea!S:S),0)</f>
        <v>0</v>
      </c>
      <c r="Y44" s="92">
        <f>IFERROR(_xlfn.XLOOKUP($D44,Domestic!$C:$C,Domestic!AA:AA),0)+IFERROR(_xlfn.XLOOKUP($D44,ROW_Manjari!$C:$C,ROW_Manjari!AA:AA),0)+IFERROR(_xlfn.XLOOKUP($D44,USA_Sea!$C:$C,USA_Sea!AA:AA),0)+IFERROR(_xlfn.XLOOKUP($D44,USA_Air!$C:$C,USA_Air!AA:AA),0)+IFERROR(_xlfn.XLOOKUP($D44,USA_Amazon_Air!$C:$C,USA_Amazon_Air!AA:AA),0)+IFERROR(_xlfn.XLOOKUP($D44,UK_Order!$C:$C,UK_Order!AA:AA),0)+IFERROR(_xlfn.XLOOKUP($D44,MENA_Order!$C:$C,MENA_Order!AA:AA),0)+IFERROR(_xlfn.XLOOKUP($D44,Amazon_USA_Sea!$C:$C,Amazon_USA_Sea!T:T),0)</f>
        <v>0</v>
      </c>
      <c r="Z44" s="92">
        <f>IFERROR(_xlfn.XLOOKUP($D44,Domestic!$C:$C,Domestic!AB:AB),0)+IFERROR(_xlfn.XLOOKUP($D44,ROW_Manjari!$C:$C,ROW_Manjari!AB:AB),0)+IFERROR(_xlfn.XLOOKUP($D44,USA_Sea!$C:$C,USA_Sea!AB:AB),0)+IFERROR(_xlfn.XLOOKUP($D44,USA_Air!$C:$C,USA_Air!AB:AB),0)+IFERROR(_xlfn.XLOOKUP($D44,USA_Amazon_Air!$C:$C,USA_Amazon_Air!AB:AB),0)+IFERROR(_xlfn.XLOOKUP($D44,UK_Order!$C:$C,UK_Order!AB:AB),0)+IFERROR(_xlfn.XLOOKUP($D44,MENA_Order!$C:$C,MENA_Order!AB:AB),0)+IFERROR(_xlfn.XLOOKUP($D44,Amazon_USA_Sea!$C:$C,Amazon_USA_Sea!U:U),0)</f>
        <v>0</v>
      </c>
      <c r="AA44" s="92">
        <f>IFERROR(_xlfn.XLOOKUP($D44,Domestic!$C:$C,Domestic!AC:AC),0)+IFERROR(_xlfn.XLOOKUP($D44,ROW_Manjari!$C:$C,ROW_Manjari!AC:AC),0)+IFERROR(_xlfn.XLOOKUP($D44,USA_Sea!$C:$C,USA_Sea!AC:AC),0)+IFERROR(_xlfn.XLOOKUP($D44,USA_Air!$C:$C,USA_Air!AC:AC),0)+IFERROR(_xlfn.XLOOKUP($D44,USA_Amazon_Air!$C:$C,USA_Amazon_Air!AC:AC),0)+IFERROR(_xlfn.XLOOKUP($D44,UK_Order!$C:$C,UK_Order!AC:AC),0)+IFERROR(_xlfn.XLOOKUP($D44,MENA_Order!$C:$C,MENA_Order!AC:AC),0)+IFERROR(_xlfn.XLOOKUP($D44,Amazon_USA_Sea!$C:$C,Amazon_USA_Sea!V:V),0)</f>
        <v>0</v>
      </c>
      <c r="AB44" s="92">
        <f>IFERROR(_xlfn.XLOOKUP($D44,Domestic!$C:$C,Domestic!AD:AD),0)+IFERROR(_xlfn.XLOOKUP($D44,ROW_Manjari!$C:$C,ROW_Manjari!AD:AD),0)+IFERROR(_xlfn.XLOOKUP($D44,USA_Sea!$C:$C,USA_Sea!AD:AD),0)+IFERROR(_xlfn.XLOOKUP($D44,USA_Air!$C:$C,USA_Air!AD:AD),0)+IFERROR(_xlfn.XLOOKUP($D44,USA_Amazon_Air!$C:$C,USA_Amazon_Air!AD:AD),0)+IFERROR(_xlfn.XLOOKUP($D44,UK_Order!$C:$C,UK_Order!AD:AD),0)+IFERROR(_xlfn.XLOOKUP($D44,MENA_Order!$C:$C,MENA_Order!AD:AD),0)+IFERROR(_xlfn.XLOOKUP($D44,Amazon_USA_Sea!$C:$C,Amazon_USA_Sea!W:W),0)</f>
        <v>0</v>
      </c>
      <c r="AC44" s="92">
        <f>IFERROR(_xlfn.XLOOKUP($D44,Domestic!$C:$C,Domestic!AE:AE),0)+IFERROR(_xlfn.XLOOKUP($D44,ROW_Manjari!$C:$C,ROW_Manjari!AE:AE),0)+IFERROR(_xlfn.XLOOKUP($D44,USA_Sea!$C:$C,USA_Sea!AE:AE),0)+IFERROR(_xlfn.XLOOKUP($D44,USA_Air!$C:$C,USA_Air!AE:AE),0)+IFERROR(_xlfn.XLOOKUP($D44,USA_Amazon_Air!$C:$C,USA_Amazon_Air!AE:AE),0)+IFERROR(_xlfn.XLOOKUP($D44,UK_Order!$C:$C,UK_Order!AE:AE),0)+IFERROR(_xlfn.XLOOKUP($D44,MENA_Order!$C:$C,MENA_Order!AE:AE),0)+IFERROR(_xlfn.XLOOKUP($D44,Amazon_USA_Sea!$C:$C,Amazon_USA_Sea!X:X),0)</f>
        <v>0</v>
      </c>
      <c r="AD44" s="93">
        <f>IFERROR(_xlfn.XLOOKUP($D44,Domestic!$C:$C,Domestic!AI:AI),0)+IFERROR(_xlfn.XLOOKUP($D44,ROW_Manjari!$C:$C,ROW_Manjari!AI:AI),0)+IFERROR(_xlfn.XLOOKUP($D44,USA_Sea!$C:$C,USA_Sea!AI:AI),0)+IFERROR(_xlfn.XLOOKUP($D44,USA_Air!$C:$C,USA_Air!AI:AI),0)+IFERROR(_xlfn.XLOOKUP($D44,USA_Amazon_Air!$C:$C,USA_Amazon_Air!AI:AI),0)+IFERROR(_xlfn.XLOOKUP($D44,UK_Order!$C:$C,UK_Order!AI:AI),0)+IFERROR(_xlfn.XLOOKUP($D44,MENA_Order!$C:$C,MENA_Order!AI:AI),0)+IFERROR(_xlfn.XLOOKUP($D44,Amazon_USA_Sea!$C:$C,Amazon_USA_Sea!AB:AB),0)</f>
        <v>0</v>
      </c>
      <c r="AE44" s="93">
        <f>IFERROR(_xlfn.XLOOKUP($D44,Domestic!$C:$C,Domestic!AJ:AJ),0)+IFERROR(_xlfn.XLOOKUP($D44,ROW_Manjari!$C:$C,ROW_Manjari!AJ:AJ),0)+IFERROR(_xlfn.XLOOKUP($D44,USA_Sea!$C:$C,USA_Sea!AJ:AJ),0)+IFERROR(_xlfn.XLOOKUP($D44,USA_Air!$C:$C,USA_Air!AJ:AJ),0)+IFERROR(_xlfn.XLOOKUP($D44,USA_Amazon_Air!$C:$C,USA_Amazon_Air!AJ:AJ),0)+IFERROR(_xlfn.XLOOKUP($D44,UK_Order!$C:$C,UK_Order!AJ:AJ),0)+IFERROR(_xlfn.XLOOKUP($D44,MENA_Order!$C:$C,MENA_Order!AJ:AJ),0)+IFERROR(_xlfn.XLOOKUP($D44,Amazon_USA_Sea!$C:$C,Amazon_USA_Sea!AC:AC),0)</f>
        <v>0</v>
      </c>
      <c r="AF44" s="93">
        <f>IFERROR(_xlfn.XLOOKUP($D44,Domestic!$C:$C,Domestic!AK:AK),0)+IFERROR(_xlfn.XLOOKUP($D44,ROW_Manjari!$C:$C,ROW_Manjari!AK:AK),0)+IFERROR(_xlfn.XLOOKUP($D44,USA_Sea!$C:$C,USA_Sea!AK:AK),0)+IFERROR(_xlfn.XLOOKUP($D44,USA_Air!$C:$C,USA_Air!AK:AK),0)+IFERROR(_xlfn.XLOOKUP($D44,USA_Amazon_Air!$C:$C,USA_Amazon_Air!AK:AK),0)+IFERROR(_xlfn.XLOOKUP($D44,UK_Order!$C:$C,UK_Order!AK:AK),0)+IFERROR(_xlfn.XLOOKUP($D44,MENA_Order!$C:$C,MENA_Order!AK:AK),0)+IFERROR(_xlfn.XLOOKUP($D44,Amazon_USA_Sea!$C:$C,Amazon_USA_Sea!AD:AD),0)</f>
        <v>0</v>
      </c>
      <c r="AG44" s="93">
        <f>IFERROR(_xlfn.XLOOKUP($D44,Domestic!$C:$C,Domestic!AL:AL),0)+IFERROR(_xlfn.XLOOKUP($D44,ROW_Manjari!$C:$C,ROW_Manjari!AL:AL),0)+IFERROR(_xlfn.XLOOKUP($D44,USA_Sea!$C:$C,USA_Sea!AL:AL),0)+IFERROR(_xlfn.XLOOKUP($D44,USA_Air!$C:$C,USA_Air!AL:AL),0)+IFERROR(_xlfn.XLOOKUP($D44,USA_Amazon_Air!$C:$C,USA_Amazon_Air!AL:AL),0)+IFERROR(_xlfn.XLOOKUP($D44,UK_Order!$C:$C,UK_Order!AL:AL),0)+IFERROR(_xlfn.XLOOKUP($D44,MENA_Order!$C:$C,MENA_Order!AL:AL),0)+IFERROR(_xlfn.XLOOKUP($D44,Amazon_USA_Sea!$C:$C,Amazon_USA_Sea!AE:AE),0)</f>
        <v>0</v>
      </c>
      <c r="AH44" s="93">
        <f>IFERROR(_xlfn.XLOOKUP($D44,Domestic!$C:$C,Domestic!AM:AM),0)+IFERROR(_xlfn.XLOOKUP($D44,ROW_Manjari!$C:$C,ROW_Manjari!AM:AM),0)+IFERROR(_xlfn.XLOOKUP($D44,USA_Sea!$C:$C,USA_Sea!AM:AM),0)+IFERROR(_xlfn.XLOOKUP($D44,USA_Air!$C:$C,USA_Air!AM:AM),0)+IFERROR(_xlfn.XLOOKUP($D44,USA_Amazon_Air!$C:$C,USA_Amazon_Air!AM:AM),0)+IFERROR(_xlfn.XLOOKUP($D44,UK_Order!$C:$C,UK_Order!AM:AM),0)+IFERROR(_xlfn.XLOOKUP($D44,MENA_Order!$C:$C,MENA_Order!AM:AM),0)+IFERROR(_xlfn.XLOOKUP($D44,Amazon_USA_Sea!$C:$C,Amazon_USA_Sea!AF:AF),0)</f>
        <v>0</v>
      </c>
      <c r="AI44" s="93">
        <f>IFERROR(_xlfn.XLOOKUP($D44,Domestic!$C:$C,Domestic!AN:AN),0)+IFERROR(_xlfn.XLOOKUP($D44,ROW_Manjari!$C:$C,ROW_Manjari!AN:AN),0)+IFERROR(_xlfn.XLOOKUP($D44,USA_Sea!$C:$C,USA_Sea!AN:AN),0)+IFERROR(_xlfn.XLOOKUP($D44,USA_Air!$C:$C,USA_Air!AN:AN),0)+IFERROR(_xlfn.XLOOKUP($D44,USA_Amazon_Air!$C:$C,USA_Amazon_Air!AN:AN),0)+IFERROR(_xlfn.XLOOKUP($D44,UK_Order!$C:$C,UK_Order!AN:AN),0)+IFERROR(_xlfn.XLOOKUP($D44,MENA_Order!$C:$C,MENA_Order!AN:AN),0)+IFERROR(_xlfn.XLOOKUP($D44,Amazon_USA_Sea!$C:$C,Amazon_USA_Sea!AG:AG),0)</f>
        <v>0</v>
      </c>
      <c r="AJ44" s="93">
        <f>IFERROR(_xlfn.XLOOKUP($D44,Domestic!$C:$C,Domestic!AO:AO),0)+IFERROR(_xlfn.XLOOKUP($D44,ROW_Manjari!$C:$C,ROW_Manjari!AO:AO),0)+IFERROR(_xlfn.XLOOKUP($D44,USA_Sea!$C:$C,USA_Sea!AO:AO),0)+IFERROR(_xlfn.XLOOKUP($D44,USA_Air!$C:$C,USA_Air!AO:AO),0)+IFERROR(_xlfn.XLOOKUP($D44,USA_Amazon_Air!$C:$C,USA_Amazon_Air!AO:AO),0)+IFERROR(_xlfn.XLOOKUP($D44,UK_Order!$C:$C,UK_Order!AO:AO),0)+IFERROR(_xlfn.XLOOKUP($D44,MENA_Order!$C:$C,MENA_Order!AO:AO),0)+IFERROR(_xlfn.XLOOKUP($D44,Amazon_USA_Sea!$C:$C,Amazon_USA_Sea!AH:AH),0)</f>
        <v>0</v>
      </c>
      <c r="AK44" s="94">
        <f>IFERROR(_xlfn.XLOOKUP($D44,Domestic!$C:$C,Domestic!AS:AS),0)+IFERROR(_xlfn.XLOOKUP($D44,ROW_Manjari!$C:$C,ROW_Manjari!AS:AS),0)+IFERROR(_xlfn.XLOOKUP($D44,USA_Sea!$C:$C,USA_Sea!AS:AS),0)+IFERROR(_xlfn.XLOOKUP($D44,USA_Air!$C:$C,USA_Air!AS:AS),0)+IFERROR(_xlfn.XLOOKUP($D44,USA_Amazon_Air!$C:$C,USA_Amazon_Air!AS:AS),0)+IFERROR(_xlfn.XLOOKUP($D44,UK_Order!$C:$C,UK_Order!AS:AS),0)+IFERROR(_xlfn.XLOOKUP($D44,MENA_Order!$C:$C,MENA_Order!AS:AS),0)+IFERROR(_xlfn.XLOOKUP($D44,Amazon_USA_Sea!$C:$C,Amazon_USA_Sea!AL:AL),0)</f>
        <v>0</v>
      </c>
      <c r="AL44" s="94">
        <f>IFERROR(_xlfn.XLOOKUP($D44,Domestic!$C:$C,Domestic!AT:AT),0)+IFERROR(_xlfn.XLOOKUP($D44,ROW_Manjari!$C:$C,ROW_Manjari!AT:AT),0)+IFERROR(_xlfn.XLOOKUP($D44,USA_Sea!$C:$C,USA_Sea!AT:AT),0)+IFERROR(_xlfn.XLOOKUP($D44,USA_Air!$C:$C,USA_Air!AT:AT),0)+IFERROR(_xlfn.XLOOKUP($D44,USA_Amazon_Air!$C:$C,USA_Amazon_Air!AT:AT),0)+IFERROR(_xlfn.XLOOKUP($D44,UK_Order!$C:$C,UK_Order!AT:AT),0)+IFERROR(_xlfn.XLOOKUP($D44,MENA_Order!$C:$C,MENA_Order!AT:AT),0)+IFERROR(_xlfn.XLOOKUP($D44,Amazon_USA_Sea!$C:$C,Amazon_USA_Sea!AM:AM),0)</f>
        <v>0</v>
      </c>
      <c r="AM44" s="94">
        <f>IFERROR(_xlfn.XLOOKUP($D44,Domestic!$C:$C,Domestic!AU:AU),0)+IFERROR(_xlfn.XLOOKUP($D44,ROW_Manjari!$C:$C,ROW_Manjari!AU:AU),0)+IFERROR(_xlfn.XLOOKUP($D44,USA_Sea!$C:$C,USA_Sea!AU:AU),0)+IFERROR(_xlfn.XLOOKUP($D44,USA_Air!$C:$C,USA_Air!AU:AU),0)+IFERROR(_xlfn.XLOOKUP($D44,USA_Amazon_Air!$C:$C,USA_Amazon_Air!AU:AU),0)+IFERROR(_xlfn.XLOOKUP($D44,UK_Order!$C:$C,UK_Order!AU:AU),0)+IFERROR(_xlfn.XLOOKUP($D44,MENA_Order!$C:$C,MENA_Order!AU:AU),0)+IFERROR(_xlfn.XLOOKUP($D44,Amazon_USA_Sea!$C:$C,Amazon_USA_Sea!AN:AN),0)</f>
        <v>0</v>
      </c>
      <c r="AN44" s="94">
        <f>IFERROR(_xlfn.XLOOKUP($D44,Domestic!$C:$C,Domestic!AV:AV),0)+IFERROR(_xlfn.XLOOKUP($D44,ROW_Manjari!$C:$C,ROW_Manjari!AV:AV),0)+IFERROR(_xlfn.XLOOKUP($D44,USA_Sea!$C:$C,USA_Sea!AV:AV),0)+IFERROR(_xlfn.XLOOKUP($D44,USA_Air!$C:$C,USA_Air!AV:AV),0)+IFERROR(_xlfn.XLOOKUP($D44,USA_Amazon_Air!$C:$C,USA_Amazon_Air!AV:AV),0)+IFERROR(_xlfn.XLOOKUP($D44,UK_Order!$C:$C,UK_Order!AV:AV),0)+IFERROR(_xlfn.XLOOKUP($D44,MENA_Order!$C:$C,MENA_Order!AV:AV),0)+IFERROR(_xlfn.XLOOKUP($D44,Amazon_USA_Sea!$C:$C,Amazon_USA_Sea!AO:AO),0)</f>
        <v>0</v>
      </c>
      <c r="AO44" s="94">
        <f>IFERROR(_xlfn.XLOOKUP($D44,Domestic!$C:$C,Domestic!AW:AW),0)+IFERROR(_xlfn.XLOOKUP($D44,ROW_Manjari!$C:$C,ROW_Manjari!AW:AW),0)+IFERROR(_xlfn.XLOOKUP($D44,USA_Sea!$C:$C,USA_Sea!AW:AW),0)+IFERROR(_xlfn.XLOOKUP($D44,USA_Air!$C:$C,USA_Air!AW:AW),0)+IFERROR(_xlfn.XLOOKUP($D44,USA_Amazon_Air!$C:$C,USA_Amazon_Air!AW:AW),0)+IFERROR(_xlfn.XLOOKUP($D44,UK_Order!$C:$C,UK_Order!AW:AW),0)+IFERROR(_xlfn.XLOOKUP($D44,MENA_Order!$C:$C,MENA_Order!AW:AW),0)+IFERROR(_xlfn.XLOOKUP($D44,Amazon_USA_Sea!$C:$C,Amazon_USA_Sea!AP:AP),0)</f>
        <v>0</v>
      </c>
      <c r="AP44" s="94">
        <f>IFERROR(_xlfn.XLOOKUP($D44,Domestic!$C:$C,Domestic!AX:AX),0)+IFERROR(_xlfn.XLOOKUP($D44,ROW_Manjari!$C:$C,ROW_Manjari!AX:AX),0)+IFERROR(_xlfn.XLOOKUP($D44,USA_Sea!$C:$C,USA_Sea!AX:AX),0)+IFERROR(_xlfn.XLOOKUP($D44,USA_Air!$C:$C,USA_Air!AX:AX),0)+IFERROR(_xlfn.XLOOKUP($D44,USA_Amazon_Air!$C:$C,USA_Amazon_Air!AX:AX),0)+IFERROR(_xlfn.XLOOKUP($D44,UK_Order!$C:$C,UK_Order!AX:AX),0)+IFERROR(_xlfn.XLOOKUP($D44,MENA_Order!$C:$C,MENA_Order!AX:AX),0)+IFERROR(_xlfn.XLOOKUP($D44,Amazon_USA_Sea!$C:$C,Amazon_USA_Sea!AQ:AQ),0)</f>
        <v>0</v>
      </c>
      <c r="AQ44" s="94">
        <f>IFERROR(_xlfn.XLOOKUP($D44,Domestic!$C:$C,Domestic!AY:AY),0)+IFERROR(_xlfn.XLOOKUP($D44,ROW_Manjari!$C:$C,ROW_Manjari!AY:AY),0)+IFERROR(_xlfn.XLOOKUP($D44,USA_Sea!$C:$C,USA_Sea!AY:AY),0)+IFERROR(_xlfn.XLOOKUP($D44,USA_Air!$C:$C,USA_Air!AY:AY),0)+IFERROR(_xlfn.XLOOKUP($D44,USA_Amazon_Air!$C:$C,USA_Amazon_Air!AY:AY),0)+IFERROR(_xlfn.XLOOKUP($D44,UK_Order!$C:$C,UK_Order!AY:AY),0)+IFERROR(_xlfn.XLOOKUP($D44,MENA_Order!$C:$C,MENA_Order!AY:AY),0)+IFERROR(_xlfn.XLOOKUP($D44,Amazon_USA_Sea!$C:$C,Amazon_USA_Sea!AR:AR),0)</f>
        <v>0</v>
      </c>
      <c r="AR44" s="94">
        <f>IFERROR(_xlfn.XLOOKUP($D44,Domestic!$C:$C,Domestic!AZ:AZ),0)+IFERROR(_xlfn.XLOOKUP($D44,ROW_Manjari!$C:$C,ROW_Manjari!AZ:AZ),0)+IFERROR(_xlfn.XLOOKUP($D44,USA_Sea!$C:$C,USA_Sea!AZ:AZ),0)+IFERROR(_xlfn.XLOOKUP($D44,USA_Air!$C:$C,USA_Air!AZ:AZ),0)+IFERROR(_xlfn.XLOOKUP($D44,USA_Amazon_Air!$C:$C,USA_Amazon_Air!AZ:AZ),0)+IFERROR(_xlfn.XLOOKUP($D44,UK_Order!$C:$C,UK_Order!AZ:AZ),0)+IFERROR(_xlfn.XLOOKUP($D44,MENA_Order!$C:$C,MENA_Order!AZ:AZ),0)+IFERROR(_xlfn.XLOOKUP($D44,Amazon_USA_Sea!$C:$C,Amazon_USA_Sea!AS:AS),0)</f>
        <v>0</v>
      </c>
      <c r="AS44" s="95">
        <v>0</v>
      </c>
      <c r="AT44" s="96">
        <f t="shared" si="8"/>
        <v>0</v>
      </c>
      <c r="AU44" s="97">
        <f t="shared" si="11"/>
        <v>0</v>
      </c>
      <c r="AV44" s="98">
        <f t="shared" si="12"/>
        <v>-135</v>
      </c>
      <c r="AW44" s="99">
        <f t="shared" si="13"/>
        <v>-67.5</v>
      </c>
      <c r="AX44" s="100">
        <f t="shared" si="14"/>
        <v>0</v>
      </c>
      <c r="AY44" s="127" t="s">
        <v>76</v>
      </c>
      <c r="AZ44">
        <f>_xlfn.XLOOKUP(D44,Raw_Data!A:A,Raw_Data!B:B)</f>
        <v>0</v>
      </c>
      <c r="BA44" s="102">
        <f t="shared" si="15"/>
        <v>0</v>
      </c>
      <c r="BB44" s="103"/>
      <c r="BC44" s="104" t="str">
        <f t="shared" si="10"/>
        <v/>
      </c>
    </row>
    <row r="45" spans="1:55" customFormat="1" ht="13">
      <c r="A45" s="105">
        <v>43</v>
      </c>
      <c r="B45" s="125" t="s">
        <v>105</v>
      </c>
      <c r="C45" s="125" t="s">
        <v>37</v>
      </c>
      <c r="D45" s="115" t="s">
        <v>136</v>
      </c>
      <c r="E45" s="119" t="s">
        <v>137</v>
      </c>
      <c r="F45" s="117">
        <v>0.5</v>
      </c>
      <c r="G45" s="110">
        <f>IFERROR(_xlfn.XLOOKUP(D45,Projection_!A:A,Projection_!K:K),"")</f>
        <v>0</v>
      </c>
      <c r="H45" s="111">
        <f>IFERROR(_xlfn.XLOOKUP(D45,Projection_!A:A,Projection_!L:L),"")</f>
        <v>0</v>
      </c>
      <c r="I45" s="111">
        <f>IFERROR(_xlfn.XLOOKUP(D45,Projection_!A:A,Projection_!M:M),"")</f>
        <v>0</v>
      </c>
      <c r="J45" s="111">
        <f>IFERROR(_xlfn.XLOOKUP(D45,Projection_!A:A,Projection_!N:N),"")</f>
        <v>0</v>
      </c>
      <c r="K45" s="111">
        <f>IFERROR(_xlfn.XLOOKUP(D45,Projection_!A:A,Projection_!O:O),"")</f>
        <v>0</v>
      </c>
      <c r="L45" s="111">
        <f>IFERROR(_xlfn.XLOOKUP(D45,Projection_!A:A,Projection_!P:P),"")</f>
        <v>0</v>
      </c>
      <c r="M45" s="111">
        <f>IFERROR(_xlfn.XLOOKUP(D45,Projection_!A:A,Projection_!Q:Q),"")</f>
        <v>0</v>
      </c>
      <c r="N45" s="112">
        <f>IFERROR(_xlfn.XLOOKUP(D45,Projection_!A:A,Projection_!R:R),"")</f>
        <v>0</v>
      </c>
      <c r="O45" s="113">
        <f>IFERROR(_xlfn.XLOOKUP(D45,Projection_!A:A,Projection_!T:T),"")</f>
        <v>0</v>
      </c>
      <c r="P45" s="91">
        <f>IFERROR(_xlfn.XLOOKUP($D45,Domestic!$C:$C,Domestic!O:O),0)+IFERROR(_xlfn.XLOOKUP($D45,ROW_Manjari!$C:$C,ROW_Manjari!O:O),0)+IFERROR(_xlfn.XLOOKUP($D45,USA_Sea!$C:$C,USA_Sea!O:O),0)+IFERROR(_xlfn.XLOOKUP($D45,USA_Air!$C:$C,USA_Air!O:O),0)+IFERROR(_xlfn.XLOOKUP($D45,USA_Amazon_Air!$C:$C,USA_Amazon_Air!O:O),0)+IFERROR(_xlfn.XLOOKUP($D45,UK_Order!$C:$C,UK_Order!O:O),0)+IFERROR(_xlfn.XLOOKUP($D45,MENA_Order!$C:$C,MENA_Order!O:O),0)+IFERROR(_xlfn.XLOOKUP($D45,Amazon_USA_Sea!$C:$C,Amazon_USA_Sea!H:H),0)</f>
        <v>0</v>
      </c>
      <c r="Q45" s="91">
        <f>IFERROR(_xlfn.XLOOKUP($D45,Domestic!$C:$C,Domestic!P:P),0)+IFERROR(_xlfn.XLOOKUP($D45,ROW_Manjari!$C:$C,ROW_Manjari!P:P),0)+IFERROR(_xlfn.XLOOKUP($D45,USA_Sea!$C:$C,USA_Sea!P:P),0)+IFERROR(_xlfn.XLOOKUP($D45,USA_Air!$C:$C,USA_Air!P:P),0)+IFERROR(_xlfn.XLOOKUP($D45,USA_Amazon_Air!$C:$C,USA_Amazon_Air!P:P),0)+IFERROR(_xlfn.XLOOKUP($D45,UK_Order!$C:$C,UK_Order!P:P),0)+IFERROR(_xlfn.XLOOKUP($D45,MENA_Order!$C:$C,MENA_Order!P:P),0)+IFERROR(_xlfn.XLOOKUP($D45,Amazon_USA_Sea!$C:$C,Amazon_USA_Sea!I:I),0)</f>
        <v>0</v>
      </c>
      <c r="R45" s="91">
        <f>IFERROR(_xlfn.XLOOKUP($D45,Domestic!$C:$C,Domestic!Q:Q),0)+IFERROR(_xlfn.XLOOKUP($D45,ROW_Manjari!$C:$C,ROW_Manjari!Q:Q),0)+IFERROR(_xlfn.XLOOKUP($D45,USA_Sea!$C:$C,USA_Sea!Q:Q),0)+IFERROR(_xlfn.XLOOKUP($D45,USA_Air!$C:$C,USA_Air!Q:Q),0)+IFERROR(_xlfn.XLOOKUP($D45,USA_Amazon_Air!$C:$C,USA_Amazon_Air!Q:Q),0)+IFERROR(_xlfn.XLOOKUP($D45,UK_Order!$C:$C,UK_Order!Q:Q),0)+IFERROR(_xlfn.XLOOKUP($D45,MENA_Order!$C:$C,MENA_Order!Q:Q),0)+IFERROR(_xlfn.XLOOKUP($D45,Amazon_USA_Sea!$C:$C,Amazon_USA_Sea!J:J),0)</f>
        <v>0</v>
      </c>
      <c r="S45" s="91">
        <f>IFERROR(_xlfn.XLOOKUP($D45,Domestic!$C:$C,Domestic!R:R),0)+IFERROR(_xlfn.XLOOKUP($D45,ROW_Manjari!$C:$C,ROW_Manjari!R:R),0)+IFERROR(_xlfn.XLOOKUP($D45,USA_Sea!$C:$C,USA_Sea!R:R),0)+IFERROR(_xlfn.XLOOKUP($D45,USA_Air!$C:$C,USA_Air!R:R),0)+IFERROR(_xlfn.XLOOKUP($D45,USA_Amazon_Air!$C:$C,USA_Amazon_Air!R:R),0)+IFERROR(_xlfn.XLOOKUP($D45,UK_Order!$C:$C,UK_Order!R:R),0)+IFERROR(_xlfn.XLOOKUP($D45,MENA_Order!$C:$C,MENA_Order!R:R),0)+IFERROR(_xlfn.XLOOKUP($D45,Amazon_USA_Sea!$C:$C,Amazon_USA_Sea!K:K),0)</f>
        <v>0</v>
      </c>
      <c r="T45" s="91">
        <f>IFERROR(_xlfn.XLOOKUP($D45,Domestic!$C:$C,Domestic!S:S),0)+IFERROR(_xlfn.XLOOKUP($D45,ROW_Manjari!$C:$C,ROW_Manjari!S:S),0)+IFERROR(_xlfn.XLOOKUP($D45,USA_Sea!$C:$C,USA_Sea!S:S),0)+IFERROR(_xlfn.XLOOKUP($D45,USA_Air!$C:$C,USA_Air!S:S),0)+IFERROR(_xlfn.XLOOKUP($D45,USA_Amazon_Air!$C:$C,USA_Amazon_Air!S:S),0)+IFERROR(_xlfn.XLOOKUP($D45,UK_Order!$C:$C,UK_Order!S:S),0)+IFERROR(_xlfn.XLOOKUP($D45,MENA_Order!$C:$C,MENA_Order!S:S),0)+IFERROR(_xlfn.XLOOKUP($D45,Amazon_USA_Sea!$C:$C,Amazon_USA_Sea!L:L),0)</f>
        <v>0</v>
      </c>
      <c r="U45" s="91">
        <f>IFERROR(_xlfn.XLOOKUP($D45,Domestic!$C:$C,Domestic!T:T),0)+IFERROR(_xlfn.XLOOKUP($D45,ROW_Manjari!$C:$C,ROW_Manjari!T:T),0)+IFERROR(_xlfn.XLOOKUP($D45,USA_Sea!$C:$C,USA_Sea!T:T),0)+IFERROR(_xlfn.XLOOKUP($D45,USA_Air!$C:$C,USA_Air!T:T),0)+IFERROR(_xlfn.XLOOKUP($D45,USA_Amazon_Air!$C:$C,USA_Amazon_Air!T:T),0)+IFERROR(_xlfn.XLOOKUP($D45,UK_Order!$C:$C,UK_Order!T:T),0)+IFERROR(_xlfn.XLOOKUP($D45,MENA_Order!$C:$C,MENA_Order!T:T),0)+IFERROR(_xlfn.XLOOKUP($D45,Amazon_USA_Sea!$C:$C,Amazon_USA_Sea!M:M),0)</f>
        <v>0</v>
      </c>
      <c r="V45" s="91">
        <f>IFERROR(_xlfn.XLOOKUP($D45,Domestic!$C:$C,Domestic!U:U),0)+IFERROR(_xlfn.XLOOKUP($D45,ROW_Manjari!$C:$C,ROW_Manjari!U:U),0)+IFERROR(_xlfn.XLOOKUP($D45,USA_Sea!$C:$C,USA_Sea!U:U),0)+IFERROR(_xlfn.XLOOKUP($D45,USA_Air!$C:$C,USA_Air!U:U),0)+IFERROR(_xlfn.XLOOKUP($D45,USA_Amazon_Air!$C:$C,USA_Amazon_Air!U:U),0)+IFERROR(_xlfn.XLOOKUP($D45,UK_Order!$C:$C,UK_Order!U:U),0)+IFERROR(_xlfn.XLOOKUP($D45,MENA_Order!$C:$C,MENA_Order!U:U),0)+IFERROR(_xlfn.XLOOKUP($D45,Amazon_USA_Sea!$C:$C,Amazon_USA_Sea!N:N),0)</f>
        <v>0</v>
      </c>
      <c r="W45" s="92">
        <f>IFERROR(_xlfn.XLOOKUP($D45,Domestic!$C:$C,Domestic!Y:Y),0)+IFERROR(_xlfn.XLOOKUP($D45,ROW_Manjari!$C:$C,ROW_Manjari!Y:Y),0)+IFERROR(_xlfn.XLOOKUP($D45,USA_Sea!$C:$C,USA_Sea!Y:Y),0)+IFERROR(_xlfn.XLOOKUP($D45,USA_Air!$C:$C,USA_Air!Y:Y),0)+IFERROR(_xlfn.XLOOKUP($D45,USA_Amazon_Air!$C:$C,USA_Amazon_Air!Y:Y),0)+IFERROR(_xlfn.XLOOKUP($D45,UK_Order!$C:$C,UK_Order!Y:Y),0)+IFERROR(_xlfn.XLOOKUP($D45,MENA_Order!$C:$C,MENA_Order!Y:Y),0)+IFERROR(_xlfn.XLOOKUP($D45,Amazon_USA_Sea!$C:$C,Amazon_USA_Sea!R:R),0)</f>
        <v>0</v>
      </c>
      <c r="X45" s="92">
        <f>IFERROR(_xlfn.XLOOKUP($D45,Domestic!$C:$C,Domestic!Z:Z),0)+IFERROR(_xlfn.XLOOKUP($D45,ROW_Manjari!$C:$C,ROW_Manjari!Z:Z),0)+IFERROR(_xlfn.XLOOKUP($D45,USA_Sea!$C:$C,USA_Sea!Z:Z),0)+IFERROR(_xlfn.XLOOKUP($D45,USA_Air!$C:$C,USA_Air!Z:Z),0)+IFERROR(_xlfn.XLOOKUP($D45,USA_Amazon_Air!$C:$C,USA_Amazon_Air!Z:Z),0)+IFERROR(_xlfn.XLOOKUP($D45,UK_Order!$C:$C,UK_Order!Z:Z),0)+IFERROR(_xlfn.XLOOKUP($D45,MENA_Order!$C:$C,MENA_Order!Z:Z),0)+IFERROR(_xlfn.XLOOKUP($D45,Amazon_USA_Sea!$C:$C,Amazon_USA_Sea!S:S),0)</f>
        <v>0</v>
      </c>
      <c r="Y45" s="92">
        <f>IFERROR(_xlfn.XLOOKUP($D45,Domestic!$C:$C,Domestic!AA:AA),0)+IFERROR(_xlfn.XLOOKUP($D45,ROW_Manjari!$C:$C,ROW_Manjari!AA:AA),0)+IFERROR(_xlfn.XLOOKUP($D45,USA_Sea!$C:$C,USA_Sea!AA:AA),0)+IFERROR(_xlfn.XLOOKUP($D45,USA_Air!$C:$C,USA_Air!AA:AA),0)+IFERROR(_xlfn.XLOOKUP($D45,USA_Amazon_Air!$C:$C,USA_Amazon_Air!AA:AA),0)+IFERROR(_xlfn.XLOOKUP($D45,UK_Order!$C:$C,UK_Order!AA:AA),0)+IFERROR(_xlfn.XLOOKUP($D45,MENA_Order!$C:$C,MENA_Order!AA:AA),0)+IFERROR(_xlfn.XLOOKUP($D45,Amazon_USA_Sea!$C:$C,Amazon_USA_Sea!T:T),0)</f>
        <v>0</v>
      </c>
      <c r="Z45" s="92">
        <f>IFERROR(_xlfn.XLOOKUP($D45,Domestic!$C:$C,Domestic!AB:AB),0)+IFERROR(_xlfn.XLOOKUP($D45,ROW_Manjari!$C:$C,ROW_Manjari!AB:AB),0)+IFERROR(_xlfn.XLOOKUP($D45,USA_Sea!$C:$C,USA_Sea!AB:AB),0)+IFERROR(_xlfn.XLOOKUP($D45,USA_Air!$C:$C,USA_Air!AB:AB),0)+IFERROR(_xlfn.XLOOKUP($D45,USA_Amazon_Air!$C:$C,USA_Amazon_Air!AB:AB),0)+IFERROR(_xlfn.XLOOKUP($D45,UK_Order!$C:$C,UK_Order!AB:AB),0)+IFERROR(_xlfn.XLOOKUP($D45,MENA_Order!$C:$C,MENA_Order!AB:AB),0)+IFERROR(_xlfn.XLOOKUP($D45,Amazon_USA_Sea!$C:$C,Amazon_USA_Sea!U:U),0)</f>
        <v>0</v>
      </c>
      <c r="AA45" s="92">
        <f>IFERROR(_xlfn.XLOOKUP($D45,Domestic!$C:$C,Domestic!AC:AC),0)+IFERROR(_xlfn.XLOOKUP($D45,ROW_Manjari!$C:$C,ROW_Manjari!AC:AC),0)+IFERROR(_xlfn.XLOOKUP($D45,USA_Sea!$C:$C,USA_Sea!AC:AC),0)+IFERROR(_xlfn.XLOOKUP($D45,USA_Air!$C:$C,USA_Air!AC:AC),0)+IFERROR(_xlfn.XLOOKUP($D45,USA_Amazon_Air!$C:$C,USA_Amazon_Air!AC:AC),0)+IFERROR(_xlfn.XLOOKUP($D45,UK_Order!$C:$C,UK_Order!AC:AC),0)+IFERROR(_xlfn.XLOOKUP($D45,MENA_Order!$C:$C,MENA_Order!AC:AC),0)+IFERROR(_xlfn.XLOOKUP($D45,Amazon_USA_Sea!$C:$C,Amazon_USA_Sea!V:V),0)</f>
        <v>0</v>
      </c>
      <c r="AB45" s="92">
        <f>IFERROR(_xlfn.XLOOKUP($D45,Domestic!$C:$C,Domestic!AD:AD),0)+IFERROR(_xlfn.XLOOKUP($D45,ROW_Manjari!$C:$C,ROW_Manjari!AD:AD),0)+IFERROR(_xlfn.XLOOKUP($D45,USA_Sea!$C:$C,USA_Sea!AD:AD),0)+IFERROR(_xlfn.XLOOKUP($D45,USA_Air!$C:$C,USA_Air!AD:AD),0)+IFERROR(_xlfn.XLOOKUP($D45,USA_Amazon_Air!$C:$C,USA_Amazon_Air!AD:AD),0)+IFERROR(_xlfn.XLOOKUP($D45,UK_Order!$C:$C,UK_Order!AD:AD),0)+IFERROR(_xlfn.XLOOKUP($D45,MENA_Order!$C:$C,MENA_Order!AD:AD),0)+IFERROR(_xlfn.XLOOKUP($D45,Amazon_USA_Sea!$C:$C,Amazon_USA_Sea!W:W),0)</f>
        <v>0</v>
      </c>
      <c r="AC45" s="92">
        <f>IFERROR(_xlfn.XLOOKUP($D45,Domestic!$C:$C,Domestic!AE:AE),0)+IFERROR(_xlfn.XLOOKUP($D45,ROW_Manjari!$C:$C,ROW_Manjari!AE:AE),0)+IFERROR(_xlfn.XLOOKUP($D45,USA_Sea!$C:$C,USA_Sea!AE:AE),0)+IFERROR(_xlfn.XLOOKUP($D45,USA_Air!$C:$C,USA_Air!AE:AE),0)+IFERROR(_xlfn.XLOOKUP($D45,USA_Amazon_Air!$C:$C,USA_Amazon_Air!AE:AE),0)+IFERROR(_xlfn.XLOOKUP($D45,UK_Order!$C:$C,UK_Order!AE:AE),0)+IFERROR(_xlfn.XLOOKUP($D45,MENA_Order!$C:$C,MENA_Order!AE:AE),0)+IFERROR(_xlfn.XLOOKUP($D45,Amazon_USA_Sea!$C:$C,Amazon_USA_Sea!X:X),0)</f>
        <v>0</v>
      </c>
      <c r="AD45" s="93">
        <f>IFERROR(_xlfn.XLOOKUP($D45,Domestic!$C:$C,Domestic!AI:AI),0)+IFERROR(_xlfn.XLOOKUP($D45,ROW_Manjari!$C:$C,ROW_Manjari!AI:AI),0)+IFERROR(_xlfn.XLOOKUP($D45,USA_Sea!$C:$C,USA_Sea!AI:AI),0)+IFERROR(_xlfn.XLOOKUP($D45,USA_Air!$C:$C,USA_Air!AI:AI),0)+IFERROR(_xlfn.XLOOKUP($D45,USA_Amazon_Air!$C:$C,USA_Amazon_Air!AI:AI),0)+IFERROR(_xlfn.XLOOKUP($D45,UK_Order!$C:$C,UK_Order!AI:AI),0)+IFERROR(_xlfn.XLOOKUP($D45,MENA_Order!$C:$C,MENA_Order!AI:AI),0)+IFERROR(_xlfn.XLOOKUP($D45,Amazon_USA_Sea!$C:$C,Amazon_USA_Sea!AB:AB),0)</f>
        <v>0</v>
      </c>
      <c r="AE45" s="93">
        <f>IFERROR(_xlfn.XLOOKUP($D45,Domestic!$C:$C,Domestic!AJ:AJ),0)+IFERROR(_xlfn.XLOOKUP($D45,ROW_Manjari!$C:$C,ROW_Manjari!AJ:AJ),0)+IFERROR(_xlfn.XLOOKUP($D45,USA_Sea!$C:$C,USA_Sea!AJ:AJ),0)+IFERROR(_xlfn.XLOOKUP($D45,USA_Air!$C:$C,USA_Air!AJ:AJ),0)+IFERROR(_xlfn.XLOOKUP($D45,USA_Amazon_Air!$C:$C,USA_Amazon_Air!AJ:AJ),0)+IFERROR(_xlfn.XLOOKUP($D45,UK_Order!$C:$C,UK_Order!AJ:AJ),0)+IFERROR(_xlfn.XLOOKUP($D45,MENA_Order!$C:$C,MENA_Order!AJ:AJ),0)+IFERROR(_xlfn.XLOOKUP($D45,Amazon_USA_Sea!$C:$C,Amazon_USA_Sea!AC:AC),0)</f>
        <v>0</v>
      </c>
      <c r="AF45" s="93">
        <f>IFERROR(_xlfn.XLOOKUP($D45,Domestic!$C:$C,Domestic!AK:AK),0)+IFERROR(_xlfn.XLOOKUP($D45,ROW_Manjari!$C:$C,ROW_Manjari!AK:AK),0)+IFERROR(_xlfn.XLOOKUP($D45,USA_Sea!$C:$C,USA_Sea!AK:AK),0)+IFERROR(_xlfn.XLOOKUP($D45,USA_Air!$C:$C,USA_Air!AK:AK),0)+IFERROR(_xlfn.XLOOKUP($D45,USA_Amazon_Air!$C:$C,USA_Amazon_Air!AK:AK),0)+IFERROR(_xlfn.XLOOKUP($D45,UK_Order!$C:$C,UK_Order!AK:AK),0)+IFERROR(_xlfn.XLOOKUP($D45,MENA_Order!$C:$C,MENA_Order!AK:AK),0)+IFERROR(_xlfn.XLOOKUP($D45,Amazon_USA_Sea!$C:$C,Amazon_USA_Sea!AD:AD),0)</f>
        <v>0</v>
      </c>
      <c r="AG45" s="93">
        <f>IFERROR(_xlfn.XLOOKUP($D45,Domestic!$C:$C,Domestic!AL:AL),0)+IFERROR(_xlfn.XLOOKUP($D45,ROW_Manjari!$C:$C,ROW_Manjari!AL:AL),0)+IFERROR(_xlfn.XLOOKUP($D45,USA_Sea!$C:$C,USA_Sea!AL:AL),0)+IFERROR(_xlfn.XLOOKUP($D45,USA_Air!$C:$C,USA_Air!AL:AL),0)+IFERROR(_xlfn.XLOOKUP($D45,USA_Amazon_Air!$C:$C,USA_Amazon_Air!AL:AL),0)+IFERROR(_xlfn.XLOOKUP($D45,UK_Order!$C:$C,UK_Order!AL:AL),0)+IFERROR(_xlfn.XLOOKUP($D45,MENA_Order!$C:$C,MENA_Order!AL:AL),0)+IFERROR(_xlfn.XLOOKUP($D45,Amazon_USA_Sea!$C:$C,Amazon_USA_Sea!AE:AE),0)</f>
        <v>0</v>
      </c>
      <c r="AH45" s="93">
        <f>IFERROR(_xlfn.XLOOKUP($D45,Domestic!$C:$C,Domestic!AM:AM),0)+IFERROR(_xlfn.XLOOKUP($D45,ROW_Manjari!$C:$C,ROW_Manjari!AM:AM),0)+IFERROR(_xlfn.XLOOKUP($D45,USA_Sea!$C:$C,USA_Sea!AM:AM),0)+IFERROR(_xlfn.XLOOKUP($D45,USA_Air!$C:$C,USA_Air!AM:AM),0)+IFERROR(_xlfn.XLOOKUP($D45,USA_Amazon_Air!$C:$C,USA_Amazon_Air!AM:AM),0)+IFERROR(_xlfn.XLOOKUP($D45,UK_Order!$C:$C,UK_Order!AM:AM),0)+IFERROR(_xlfn.XLOOKUP($D45,MENA_Order!$C:$C,MENA_Order!AM:AM),0)+IFERROR(_xlfn.XLOOKUP($D45,Amazon_USA_Sea!$C:$C,Amazon_USA_Sea!AF:AF),0)</f>
        <v>0</v>
      </c>
      <c r="AI45" s="93">
        <f>IFERROR(_xlfn.XLOOKUP($D45,Domestic!$C:$C,Domestic!AN:AN),0)+IFERROR(_xlfn.XLOOKUP($D45,ROW_Manjari!$C:$C,ROW_Manjari!AN:AN),0)+IFERROR(_xlfn.XLOOKUP($D45,USA_Sea!$C:$C,USA_Sea!AN:AN),0)+IFERROR(_xlfn.XLOOKUP($D45,USA_Air!$C:$C,USA_Air!AN:AN),0)+IFERROR(_xlfn.XLOOKUP($D45,USA_Amazon_Air!$C:$C,USA_Amazon_Air!AN:AN),0)+IFERROR(_xlfn.XLOOKUP($D45,UK_Order!$C:$C,UK_Order!AN:AN),0)+IFERROR(_xlfn.XLOOKUP($D45,MENA_Order!$C:$C,MENA_Order!AN:AN),0)+IFERROR(_xlfn.XLOOKUP($D45,Amazon_USA_Sea!$C:$C,Amazon_USA_Sea!AG:AG),0)</f>
        <v>0</v>
      </c>
      <c r="AJ45" s="93">
        <f>IFERROR(_xlfn.XLOOKUP($D45,Domestic!$C:$C,Domestic!AO:AO),0)+IFERROR(_xlfn.XLOOKUP($D45,ROW_Manjari!$C:$C,ROW_Manjari!AO:AO),0)+IFERROR(_xlfn.XLOOKUP($D45,USA_Sea!$C:$C,USA_Sea!AO:AO),0)+IFERROR(_xlfn.XLOOKUP($D45,USA_Air!$C:$C,USA_Air!AO:AO),0)+IFERROR(_xlfn.XLOOKUP($D45,USA_Amazon_Air!$C:$C,USA_Amazon_Air!AO:AO),0)+IFERROR(_xlfn.XLOOKUP($D45,UK_Order!$C:$C,UK_Order!AO:AO),0)+IFERROR(_xlfn.XLOOKUP($D45,MENA_Order!$C:$C,MENA_Order!AO:AO),0)+IFERROR(_xlfn.XLOOKUP($D45,Amazon_USA_Sea!$C:$C,Amazon_USA_Sea!AH:AH),0)</f>
        <v>0</v>
      </c>
      <c r="AK45" s="94">
        <f>IFERROR(_xlfn.XLOOKUP($D45,Domestic!$C:$C,Domestic!AS:AS),0)+IFERROR(_xlfn.XLOOKUP($D45,ROW_Manjari!$C:$C,ROW_Manjari!AS:AS),0)+IFERROR(_xlfn.XLOOKUP($D45,USA_Sea!$C:$C,USA_Sea!AS:AS),0)+IFERROR(_xlfn.XLOOKUP($D45,USA_Air!$C:$C,USA_Air!AS:AS),0)+IFERROR(_xlfn.XLOOKUP($D45,USA_Amazon_Air!$C:$C,USA_Amazon_Air!AS:AS),0)+IFERROR(_xlfn.XLOOKUP($D45,UK_Order!$C:$C,UK_Order!AS:AS),0)+IFERROR(_xlfn.XLOOKUP($D45,MENA_Order!$C:$C,MENA_Order!AS:AS),0)+IFERROR(_xlfn.XLOOKUP($D45,Amazon_USA_Sea!$C:$C,Amazon_USA_Sea!AL:AL),0)</f>
        <v>0</v>
      </c>
      <c r="AL45" s="94">
        <f>IFERROR(_xlfn.XLOOKUP($D45,Domestic!$C:$C,Domestic!AT:AT),0)+IFERROR(_xlfn.XLOOKUP($D45,ROW_Manjari!$C:$C,ROW_Manjari!AT:AT),0)+IFERROR(_xlfn.XLOOKUP($D45,USA_Sea!$C:$C,USA_Sea!AT:AT),0)+IFERROR(_xlfn.XLOOKUP($D45,USA_Air!$C:$C,USA_Air!AT:AT),0)+IFERROR(_xlfn.XLOOKUP($D45,USA_Amazon_Air!$C:$C,USA_Amazon_Air!AT:AT),0)+IFERROR(_xlfn.XLOOKUP($D45,UK_Order!$C:$C,UK_Order!AT:AT),0)+IFERROR(_xlfn.XLOOKUP($D45,MENA_Order!$C:$C,MENA_Order!AT:AT),0)+IFERROR(_xlfn.XLOOKUP($D45,Amazon_USA_Sea!$C:$C,Amazon_USA_Sea!AM:AM),0)</f>
        <v>0</v>
      </c>
      <c r="AM45" s="94">
        <f>IFERROR(_xlfn.XLOOKUP($D45,Domestic!$C:$C,Domestic!AU:AU),0)+IFERROR(_xlfn.XLOOKUP($D45,ROW_Manjari!$C:$C,ROW_Manjari!AU:AU),0)+IFERROR(_xlfn.XLOOKUP($D45,USA_Sea!$C:$C,USA_Sea!AU:AU),0)+IFERROR(_xlfn.XLOOKUP($D45,USA_Air!$C:$C,USA_Air!AU:AU),0)+IFERROR(_xlfn.XLOOKUP($D45,USA_Amazon_Air!$C:$C,USA_Amazon_Air!AU:AU),0)+IFERROR(_xlfn.XLOOKUP($D45,UK_Order!$C:$C,UK_Order!AU:AU),0)+IFERROR(_xlfn.XLOOKUP($D45,MENA_Order!$C:$C,MENA_Order!AU:AU),0)+IFERROR(_xlfn.XLOOKUP($D45,Amazon_USA_Sea!$C:$C,Amazon_USA_Sea!AN:AN),0)</f>
        <v>0</v>
      </c>
      <c r="AN45" s="94">
        <f>IFERROR(_xlfn.XLOOKUP($D45,Domestic!$C:$C,Domestic!AV:AV),0)+IFERROR(_xlfn.XLOOKUP($D45,ROW_Manjari!$C:$C,ROW_Manjari!AV:AV),0)+IFERROR(_xlfn.XLOOKUP($D45,USA_Sea!$C:$C,USA_Sea!AV:AV),0)+IFERROR(_xlfn.XLOOKUP($D45,USA_Air!$C:$C,USA_Air!AV:AV),0)+IFERROR(_xlfn.XLOOKUP($D45,USA_Amazon_Air!$C:$C,USA_Amazon_Air!AV:AV),0)+IFERROR(_xlfn.XLOOKUP($D45,UK_Order!$C:$C,UK_Order!AV:AV),0)+IFERROR(_xlfn.XLOOKUP($D45,MENA_Order!$C:$C,MENA_Order!AV:AV),0)+IFERROR(_xlfn.XLOOKUP($D45,Amazon_USA_Sea!$C:$C,Amazon_USA_Sea!AO:AO),0)</f>
        <v>285</v>
      </c>
      <c r="AO45" s="94">
        <f>IFERROR(_xlfn.XLOOKUP($D45,Domestic!$C:$C,Domestic!AW:AW),0)+IFERROR(_xlfn.XLOOKUP($D45,ROW_Manjari!$C:$C,ROW_Manjari!AW:AW),0)+IFERROR(_xlfn.XLOOKUP($D45,USA_Sea!$C:$C,USA_Sea!AW:AW),0)+IFERROR(_xlfn.XLOOKUP($D45,USA_Air!$C:$C,USA_Air!AW:AW),0)+IFERROR(_xlfn.XLOOKUP($D45,USA_Amazon_Air!$C:$C,USA_Amazon_Air!AW:AW),0)+IFERROR(_xlfn.XLOOKUP($D45,UK_Order!$C:$C,UK_Order!AW:AW),0)+IFERROR(_xlfn.XLOOKUP($D45,MENA_Order!$C:$C,MENA_Order!AW:AW),0)+IFERROR(_xlfn.XLOOKUP($D45,Amazon_USA_Sea!$C:$C,Amazon_USA_Sea!AP:AP),0)</f>
        <v>0</v>
      </c>
      <c r="AP45" s="94">
        <f>IFERROR(_xlfn.XLOOKUP($D45,Domestic!$C:$C,Domestic!AX:AX),0)+IFERROR(_xlfn.XLOOKUP($D45,ROW_Manjari!$C:$C,ROW_Manjari!AX:AX),0)+IFERROR(_xlfn.XLOOKUP($D45,USA_Sea!$C:$C,USA_Sea!AX:AX),0)+IFERROR(_xlfn.XLOOKUP($D45,USA_Air!$C:$C,USA_Air!AX:AX),0)+IFERROR(_xlfn.XLOOKUP($D45,USA_Amazon_Air!$C:$C,USA_Amazon_Air!AX:AX),0)+IFERROR(_xlfn.XLOOKUP($D45,UK_Order!$C:$C,UK_Order!AX:AX),0)+IFERROR(_xlfn.XLOOKUP($D45,MENA_Order!$C:$C,MENA_Order!AX:AX),0)+IFERROR(_xlfn.XLOOKUP($D45,Amazon_USA_Sea!$C:$C,Amazon_USA_Sea!AQ:AQ),0)</f>
        <v>0</v>
      </c>
      <c r="AQ45" s="94">
        <f>IFERROR(_xlfn.XLOOKUP($D45,Domestic!$C:$C,Domestic!AY:AY),0)+IFERROR(_xlfn.XLOOKUP($D45,ROW_Manjari!$C:$C,ROW_Manjari!AY:AY),0)+IFERROR(_xlfn.XLOOKUP($D45,USA_Sea!$C:$C,USA_Sea!AY:AY),0)+IFERROR(_xlfn.XLOOKUP($D45,USA_Air!$C:$C,USA_Air!AY:AY),0)+IFERROR(_xlfn.XLOOKUP($D45,USA_Amazon_Air!$C:$C,USA_Amazon_Air!AY:AY),0)+IFERROR(_xlfn.XLOOKUP($D45,UK_Order!$C:$C,UK_Order!AY:AY),0)+IFERROR(_xlfn.XLOOKUP($D45,MENA_Order!$C:$C,MENA_Order!AY:AY),0)+IFERROR(_xlfn.XLOOKUP($D45,Amazon_USA_Sea!$C:$C,Amazon_USA_Sea!AR:AR),0)</f>
        <v>0</v>
      </c>
      <c r="AR45" s="94">
        <f>IFERROR(_xlfn.XLOOKUP($D45,Domestic!$C:$C,Domestic!AZ:AZ),0)+IFERROR(_xlfn.XLOOKUP($D45,ROW_Manjari!$C:$C,ROW_Manjari!AZ:AZ),0)+IFERROR(_xlfn.XLOOKUP($D45,USA_Sea!$C:$C,USA_Sea!AZ:AZ),0)+IFERROR(_xlfn.XLOOKUP($D45,USA_Air!$C:$C,USA_Air!AZ:AZ),0)+IFERROR(_xlfn.XLOOKUP($D45,USA_Amazon_Air!$C:$C,USA_Amazon_Air!AZ:AZ),0)+IFERROR(_xlfn.XLOOKUP($D45,UK_Order!$C:$C,UK_Order!AZ:AZ),0)+IFERROR(_xlfn.XLOOKUP($D45,MENA_Order!$C:$C,MENA_Order!AZ:AZ),0)+IFERROR(_xlfn.XLOOKUP($D45,Amazon_USA_Sea!$C:$C,Amazon_USA_Sea!AS:AS),0)</f>
        <v>0</v>
      </c>
      <c r="AS45" s="95">
        <v>0</v>
      </c>
      <c r="AT45" s="96">
        <f t="shared" si="8"/>
        <v>285</v>
      </c>
      <c r="AU45" s="97">
        <f t="shared" si="11"/>
        <v>142.5</v>
      </c>
      <c r="AV45" s="98">
        <f t="shared" si="12"/>
        <v>285</v>
      </c>
      <c r="AW45" s="99">
        <f t="shared" si="13"/>
        <v>142.5</v>
      </c>
      <c r="AX45" s="100" t="str">
        <f t="shared" si="14"/>
        <v/>
      </c>
      <c r="AY45" s="127" t="s">
        <v>76</v>
      </c>
      <c r="AZ45">
        <f>_xlfn.XLOOKUP(D45,Raw_Data!A:A,Raw_Data!B:B)</f>
        <v>19</v>
      </c>
      <c r="BA45" s="102">
        <f t="shared" si="15"/>
        <v>0</v>
      </c>
      <c r="BB45" s="103">
        <f>IF(BA45="","",IF(BA45&lt;=5,10,IF(BA45&lt;=10,7,IF(BA45&lt;=20,5,3))))</f>
        <v>10</v>
      </c>
      <c r="BC45" s="104" t="str">
        <f t="shared" si="10"/>
        <v>P3 – Normal</v>
      </c>
    </row>
    <row r="46" spans="1:55" customFormat="1" ht="13">
      <c r="A46" s="105">
        <v>44</v>
      </c>
      <c r="B46" s="125" t="s">
        <v>105</v>
      </c>
      <c r="C46" s="125" t="s">
        <v>37</v>
      </c>
      <c r="D46" s="115" t="s">
        <v>138</v>
      </c>
      <c r="E46" s="119" t="s">
        <v>139</v>
      </c>
      <c r="F46" s="117">
        <v>1</v>
      </c>
      <c r="G46" s="110">
        <f>IFERROR(_xlfn.XLOOKUP(D46,Projection_!A:A,Projection_!K:K),"")</f>
        <v>259</v>
      </c>
      <c r="H46" s="111">
        <f>IFERROR(_xlfn.XLOOKUP(D46,Projection_!A:A,Projection_!L:L),"")</f>
        <v>0</v>
      </c>
      <c r="I46" s="111">
        <f>IFERROR(_xlfn.XLOOKUP(D46,Projection_!A:A,Projection_!M:M),"")</f>
        <v>0</v>
      </c>
      <c r="J46" s="111">
        <f>IFERROR(_xlfn.XLOOKUP(D46,Projection_!A:A,Projection_!N:N),"")</f>
        <v>0</v>
      </c>
      <c r="K46" s="111">
        <f>IFERROR(_xlfn.XLOOKUP(D46,Projection_!A:A,Projection_!O:O),"")</f>
        <v>0</v>
      </c>
      <c r="L46" s="111">
        <f>IFERROR(_xlfn.XLOOKUP(D46,Projection_!A:A,Projection_!P:P),"")</f>
        <v>0</v>
      </c>
      <c r="M46" s="111">
        <f>IFERROR(_xlfn.XLOOKUP(D46,Projection_!A:A,Projection_!Q:Q),"")</f>
        <v>0</v>
      </c>
      <c r="N46" s="112">
        <f>IFERROR(_xlfn.XLOOKUP(D46,Projection_!A:A,Projection_!R:R),"")</f>
        <v>0</v>
      </c>
      <c r="O46" s="113">
        <f>IFERROR(_xlfn.XLOOKUP(D46,Projection_!A:A,Projection_!T:T),"")</f>
        <v>259</v>
      </c>
      <c r="P46" s="91">
        <f>IFERROR(_xlfn.XLOOKUP($D46,Domestic!$C:$C,Domestic!O:O),0)+IFERROR(_xlfn.XLOOKUP($D46,ROW_Manjari!$C:$C,ROW_Manjari!O:O),0)+IFERROR(_xlfn.XLOOKUP($D46,USA_Sea!$C:$C,USA_Sea!O:O),0)+IFERROR(_xlfn.XLOOKUP($D46,USA_Air!$C:$C,USA_Air!O:O),0)+IFERROR(_xlfn.XLOOKUP($D46,USA_Amazon_Air!$C:$C,USA_Amazon_Air!O:O),0)+IFERROR(_xlfn.XLOOKUP($D46,UK_Order!$C:$C,UK_Order!O:O),0)+IFERROR(_xlfn.XLOOKUP($D46,MENA_Order!$C:$C,MENA_Order!O:O),0)+IFERROR(_xlfn.XLOOKUP($D46,Amazon_USA_Sea!$C:$C,Amazon_USA_Sea!H:H),0)</f>
        <v>0</v>
      </c>
      <c r="Q46" s="91">
        <f>IFERROR(_xlfn.XLOOKUP($D46,Domestic!$C:$C,Domestic!P:P),0)+IFERROR(_xlfn.XLOOKUP($D46,ROW_Manjari!$C:$C,ROW_Manjari!P:P),0)+IFERROR(_xlfn.XLOOKUP($D46,USA_Sea!$C:$C,USA_Sea!P:P),0)+IFERROR(_xlfn.XLOOKUP($D46,USA_Air!$C:$C,USA_Air!P:P),0)+IFERROR(_xlfn.XLOOKUP($D46,USA_Amazon_Air!$C:$C,USA_Amazon_Air!P:P),0)+IFERROR(_xlfn.XLOOKUP($D46,UK_Order!$C:$C,UK_Order!P:P),0)+IFERROR(_xlfn.XLOOKUP($D46,MENA_Order!$C:$C,MENA_Order!P:P),0)+IFERROR(_xlfn.XLOOKUP($D46,Amazon_USA_Sea!$C:$C,Amazon_USA_Sea!I:I),0)</f>
        <v>0</v>
      </c>
      <c r="R46" s="91">
        <f>IFERROR(_xlfn.XLOOKUP($D46,Domestic!$C:$C,Domestic!Q:Q),0)+IFERROR(_xlfn.XLOOKUP($D46,ROW_Manjari!$C:$C,ROW_Manjari!Q:Q),0)+IFERROR(_xlfn.XLOOKUP($D46,USA_Sea!$C:$C,USA_Sea!Q:Q),0)+IFERROR(_xlfn.XLOOKUP($D46,USA_Air!$C:$C,USA_Air!Q:Q),0)+IFERROR(_xlfn.XLOOKUP($D46,USA_Amazon_Air!$C:$C,USA_Amazon_Air!Q:Q),0)+IFERROR(_xlfn.XLOOKUP($D46,UK_Order!$C:$C,UK_Order!Q:Q),0)+IFERROR(_xlfn.XLOOKUP($D46,MENA_Order!$C:$C,MENA_Order!Q:Q),0)+IFERROR(_xlfn.XLOOKUP($D46,Amazon_USA_Sea!$C:$C,Amazon_USA_Sea!J:J),0)</f>
        <v>0</v>
      </c>
      <c r="S46" s="91">
        <v>259</v>
      </c>
      <c r="T46" s="91">
        <f>IFERROR(_xlfn.XLOOKUP($D46,Domestic!$C:$C,Domestic!S:S),0)+IFERROR(_xlfn.XLOOKUP($D46,ROW_Manjari!$C:$C,ROW_Manjari!S:S),0)+IFERROR(_xlfn.XLOOKUP($D46,USA_Sea!$C:$C,USA_Sea!S:S),0)+IFERROR(_xlfn.XLOOKUP($D46,USA_Air!$C:$C,USA_Air!S:S),0)+IFERROR(_xlfn.XLOOKUP($D46,USA_Amazon_Air!$C:$C,USA_Amazon_Air!S:S),0)+IFERROR(_xlfn.XLOOKUP($D46,UK_Order!$C:$C,UK_Order!S:S),0)+IFERROR(_xlfn.XLOOKUP($D46,MENA_Order!$C:$C,MENA_Order!S:S),0)+IFERROR(_xlfn.XLOOKUP($D46,Amazon_USA_Sea!$C:$C,Amazon_USA_Sea!L:L),0)</f>
        <v>0</v>
      </c>
      <c r="U46" s="91">
        <f>IFERROR(_xlfn.XLOOKUP($D46,Domestic!$C:$C,Domestic!T:T),0)+IFERROR(_xlfn.XLOOKUP($D46,ROW_Manjari!$C:$C,ROW_Manjari!T:T),0)+IFERROR(_xlfn.XLOOKUP($D46,USA_Sea!$C:$C,USA_Sea!T:T),0)+IFERROR(_xlfn.XLOOKUP($D46,USA_Air!$C:$C,USA_Air!T:T),0)+IFERROR(_xlfn.XLOOKUP($D46,USA_Amazon_Air!$C:$C,USA_Amazon_Air!T:T),0)+IFERROR(_xlfn.XLOOKUP($D46,UK_Order!$C:$C,UK_Order!T:T),0)+IFERROR(_xlfn.XLOOKUP($D46,MENA_Order!$C:$C,MENA_Order!T:T),0)+IFERROR(_xlfn.XLOOKUP($D46,Amazon_USA_Sea!$C:$C,Amazon_USA_Sea!M:M),0)</f>
        <v>0</v>
      </c>
      <c r="V46" s="91">
        <f>IFERROR(_xlfn.XLOOKUP($D46,Domestic!$C:$C,Domestic!U:U),0)+IFERROR(_xlfn.XLOOKUP($D46,ROW_Manjari!$C:$C,ROW_Manjari!U:U),0)+IFERROR(_xlfn.XLOOKUP($D46,USA_Sea!$C:$C,USA_Sea!U:U),0)+IFERROR(_xlfn.XLOOKUP($D46,USA_Air!$C:$C,USA_Air!U:U),0)+IFERROR(_xlfn.XLOOKUP($D46,USA_Amazon_Air!$C:$C,USA_Amazon_Air!U:U),0)+IFERROR(_xlfn.XLOOKUP($D46,UK_Order!$C:$C,UK_Order!U:U),0)+IFERROR(_xlfn.XLOOKUP($D46,MENA_Order!$C:$C,MENA_Order!U:U),0)+IFERROR(_xlfn.XLOOKUP($D46,Amazon_USA_Sea!$C:$C,Amazon_USA_Sea!N:N),0)</f>
        <v>0</v>
      </c>
      <c r="W46" s="92">
        <f>IFERROR(_xlfn.XLOOKUP($D46,Domestic!$C:$C,Domestic!Y:Y),0)+IFERROR(_xlfn.XLOOKUP($D46,ROW_Manjari!$C:$C,ROW_Manjari!Y:Y),0)+IFERROR(_xlfn.XLOOKUP($D46,USA_Sea!$C:$C,USA_Sea!Y:Y),0)+IFERROR(_xlfn.XLOOKUP($D46,USA_Air!$C:$C,USA_Air!Y:Y),0)+IFERROR(_xlfn.XLOOKUP($D46,USA_Amazon_Air!$C:$C,USA_Amazon_Air!Y:Y),0)+IFERROR(_xlfn.XLOOKUP($D46,UK_Order!$C:$C,UK_Order!Y:Y),0)+IFERROR(_xlfn.XLOOKUP($D46,MENA_Order!$C:$C,MENA_Order!Y:Y),0)+IFERROR(_xlfn.XLOOKUP($D46,Amazon_USA_Sea!$C:$C,Amazon_USA_Sea!R:R),0)</f>
        <v>0</v>
      </c>
      <c r="X46" s="92">
        <f>IFERROR(_xlfn.XLOOKUP($D46,Domestic!$C:$C,Domestic!Z:Z),0)+IFERROR(_xlfn.XLOOKUP($D46,ROW_Manjari!$C:$C,ROW_Manjari!Z:Z),0)+IFERROR(_xlfn.XLOOKUP($D46,USA_Sea!$C:$C,USA_Sea!Z:Z),0)+IFERROR(_xlfn.XLOOKUP($D46,USA_Air!$C:$C,USA_Air!Z:Z),0)+IFERROR(_xlfn.XLOOKUP($D46,USA_Amazon_Air!$C:$C,USA_Amazon_Air!Z:Z),0)+IFERROR(_xlfn.XLOOKUP($D46,UK_Order!$C:$C,UK_Order!Z:Z),0)+IFERROR(_xlfn.XLOOKUP($D46,MENA_Order!$C:$C,MENA_Order!Z:Z),0)+IFERROR(_xlfn.XLOOKUP($D46,Amazon_USA_Sea!$C:$C,Amazon_USA_Sea!S:S),0)</f>
        <v>0</v>
      </c>
      <c r="Y46" s="92">
        <f>IFERROR(_xlfn.XLOOKUP($D46,Domestic!$C:$C,Domestic!AA:AA),0)+IFERROR(_xlfn.XLOOKUP($D46,ROW_Manjari!$C:$C,ROW_Manjari!AA:AA),0)+IFERROR(_xlfn.XLOOKUP($D46,USA_Sea!$C:$C,USA_Sea!AA:AA),0)+IFERROR(_xlfn.XLOOKUP($D46,USA_Air!$C:$C,USA_Air!AA:AA),0)+IFERROR(_xlfn.XLOOKUP($D46,USA_Amazon_Air!$C:$C,USA_Amazon_Air!AA:AA),0)+IFERROR(_xlfn.XLOOKUP($D46,UK_Order!$C:$C,UK_Order!AA:AA),0)+IFERROR(_xlfn.XLOOKUP($D46,MENA_Order!$C:$C,MENA_Order!AA:AA),0)+IFERROR(_xlfn.XLOOKUP($D46,Amazon_USA_Sea!$C:$C,Amazon_USA_Sea!T:T),0)</f>
        <v>0</v>
      </c>
      <c r="Z46" s="92">
        <f>IFERROR(_xlfn.XLOOKUP($D46,Domestic!$C:$C,Domestic!AB:AB),0)+IFERROR(_xlfn.XLOOKUP($D46,ROW_Manjari!$C:$C,ROW_Manjari!AB:AB),0)+IFERROR(_xlfn.XLOOKUP($D46,USA_Sea!$C:$C,USA_Sea!AB:AB),0)+IFERROR(_xlfn.XLOOKUP($D46,USA_Air!$C:$C,USA_Air!AB:AB),0)+IFERROR(_xlfn.XLOOKUP($D46,USA_Amazon_Air!$C:$C,USA_Amazon_Air!AB:AB),0)+IFERROR(_xlfn.XLOOKUP($D46,UK_Order!$C:$C,UK_Order!AB:AB),0)+IFERROR(_xlfn.XLOOKUP($D46,MENA_Order!$C:$C,MENA_Order!AB:AB),0)+IFERROR(_xlfn.XLOOKUP($D46,Amazon_USA_Sea!$C:$C,Amazon_USA_Sea!U:U),0)</f>
        <v>0</v>
      </c>
      <c r="AA46" s="92">
        <f>IFERROR(_xlfn.XLOOKUP($D46,Domestic!$C:$C,Domestic!AC:AC),0)+IFERROR(_xlfn.XLOOKUP($D46,ROW_Manjari!$C:$C,ROW_Manjari!AC:AC),0)+IFERROR(_xlfn.XLOOKUP($D46,USA_Sea!$C:$C,USA_Sea!AC:AC),0)+IFERROR(_xlfn.XLOOKUP($D46,USA_Air!$C:$C,USA_Air!AC:AC),0)+IFERROR(_xlfn.XLOOKUP($D46,USA_Amazon_Air!$C:$C,USA_Amazon_Air!AC:AC),0)+IFERROR(_xlfn.XLOOKUP($D46,UK_Order!$C:$C,UK_Order!AC:AC),0)+IFERROR(_xlfn.XLOOKUP($D46,MENA_Order!$C:$C,MENA_Order!AC:AC),0)+IFERROR(_xlfn.XLOOKUP($D46,Amazon_USA_Sea!$C:$C,Amazon_USA_Sea!V:V),0)</f>
        <v>0</v>
      </c>
      <c r="AB46" s="92">
        <f>IFERROR(_xlfn.XLOOKUP($D46,Domestic!$C:$C,Domestic!AD:AD),0)+IFERROR(_xlfn.XLOOKUP($D46,ROW_Manjari!$C:$C,ROW_Manjari!AD:AD),0)+IFERROR(_xlfn.XLOOKUP($D46,USA_Sea!$C:$C,USA_Sea!AD:AD),0)+IFERROR(_xlfn.XLOOKUP($D46,USA_Air!$C:$C,USA_Air!AD:AD),0)+IFERROR(_xlfn.XLOOKUP($D46,USA_Amazon_Air!$C:$C,USA_Amazon_Air!AD:AD),0)+IFERROR(_xlfn.XLOOKUP($D46,UK_Order!$C:$C,UK_Order!AD:AD),0)+IFERROR(_xlfn.XLOOKUP($D46,MENA_Order!$C:$C,MENA_Order!AD:AD),0)+IFERROR(_xlfn.XLOOKUP($D46,Amazon_USA_Sea!$C:$C,Amazon_USA_Sea!W:W),0)</f>
        <v>0</v>
      </c>
      <c r="AC46" s="92">
        <f>IFERROR(_xlfn.XLOOKUP($D46,Domestic!$C:$C,Domestic!AE:AE),0)+IFERROR(_xlfn.XLOOKUP($D46,ROW_Manjari!$C:$C,ROW_Manjari!AE:AE),0)+IFERROR(_xlfn.XLOOKUP($D46,USA_Sea!$C:$C,USA_Sea!AE:AE),0)+IFERROR(_xlfn.XLOOKUP($D46,USA_Air!$C:$C,USA_Air!AE:AE),0)+IFERROR(_xlfn.XLOOKUP($D46,USA_Amazon_Air!$C:$C,USA_Amazon_Air!AE:AE),0)+IFERROR(_xlfn.XLOOKUP($D46,UK_Order!$C:$C,UK_Order!AE:AE),0)+IFERROR(_xlfn.XLOOKUP($D46,MENA_Order!$C:$C,MENA_Order!AE:AE),0)+IFERROR(_xlfn.XLOOKUP($D46,Amazon_USA_Sea!$C:$C,Amazon_USA_Sea!X:X),0)</f>
        <v>0</v>
      </c>
      <c r="AD46" s="93">
        <f>IFERROR(_xlfn.XLOOKUP($D46,Domestic!$C:$C,Domestic!AI:AI),0)+IFERROR(_xlfn.XLOOKUP($D46,ROW_Manjari!$C:$C,ROW_Manjari!AI:AI),0)+IFERROR(_xlfn.XLOOKUP($D46,USA_Sea!$C:$C,USA_Sea!AI:AI),0)+IFERROR(_xlfn.XLOOKUP($D46,USA_Air!$C:$C,USA_Air!AI:AI),0)+IFERROR(_xlfn.XLOOKUP($D46,USA_Amazon_Air!$C:$C,USA_Amazon_Air!AI:AI),0)+IFERROR(_xlfn.XLOOKUP($D46,UK_Order!$C:$C,UK_Order!AI:AI),0)+IFERROR(_xlfn.XLOOKUP($D46,MENA_Order!$C:$C,MENA_Order!AI:AI),0)+IFERROR(_xlfn.XLOOKUP($D46,Amazon_USA_Sea!$C:$C,Amazon_USA_Sea!AB:AB),0)</f>
        <v>0</v>
      </c>
      <c r="AE46" s="93">
        <f>IFERROR(_xlfn.XLOOKUP($D46,Domestic!$C:$C,Domestic!AJ:AJ),0)+IFERROR(_xlfn.XLOOKUP($D46,ROW_Manjari!$C:$C,ROW_Manjari!AJ:AJ),0)+IFERROR(_xlfn.XLOOKUP($D46,USA_Sea!$C:$C,USA_Sea!AJ:AJ),0)+IFERROR(_xlfn.XLOOKUP($D46,USA_Air!$C:$C,USA_Air!AJ:AJ),0)+IFERROR(_xlfn.XLOOKUP($D46,USA_Amazon_Air!$C:$C,USA_Amazon_Air!AJ:AJ),0)+IFERROR(_xlfn.XLOOKUP($D46,UK_Order!$C:$C,UK_Order!AJ:AJ),0)+IFERROR(_xlfn.XLOOKUP($D46,MENA_Order!$C:$C,MENA_Order!AJ:AJ),0)+IFERROR(_xlfn.XLOOKUP($D46,Amazon_USA_Sea!$C:$C,Amazon_USA_Sea!AC:AC),0)</f>
        <v>0</v>
      </c>
      <c r="AF46" s="93">
        <f>IFERROR(_xlfn.XLOOKUP($D46,Domestic!$C:$C,Domestic!AK:AK),0)+IFERROR(_xlfn.XLOOKUP($D46,ROW_Manjari!$C:$C,ROW_Manjari!AK:AK),0)+IFERROR(_xlfn.XLOOKUP($D46,USA_Sea!$C:$C,USA_Sea!AK:AK),0)+IFERROR(_xlfn.XLOOKUP($D46,USA_Air!$C:$C,USA_Air!AK:AK),0)+IFERROR(_xlfn.XLOOKUP($D46,USA_Amazon_Air!$C:$C,USA_Amazon_Air!AK:AK),0)+IFERROR(_xlfn.XLOOKUP($D46,UK_Order!$C:$C,UK_Order!AK:AK),0)+IFERROR(_xlfn.XLOOKUP($D46,MENA_Order!$C:$C,MENA_Order!AK:AK),0)+IFERROR(_xlfn.XLOOKUP($D46,Amazon_USA_Sea!$C:$C,Amazon_USA_Sea!AD:AD),0)</f>
        <v>0</v>
      </c>
      <c r="AG46" s="93">
        <f>IFERROR(_xlfn.XLOOKUP($D46,Domestic!$C:$C,Domestic!AL:AL),0)+IFERROR(_xlfn.XLOOKUP($D46,ROW_Manjari!$C:$C,ROW_Manjari!AL:AL),0)+IFERROR(_xlfn.XLOOKUP($D46,USA_Sea!$C:$C,USA_Sea!AL:AL),0)+IFERROR(_xlfn.XLOOKUP($D46,USA_Air!$C:$C,USA_Air!AL:AL),0)+IFERROR(_xlfn.XLOOKUP($D46,USA_Amazon_Air!$C:$C,USA_Amazon_Air!AL:AL),0)+IFERROR(_xlfn.XLOOKUP($D46,UK_Order!$C:$C,UK_Order!AL:AL),0)+IFERROR(_xlfn.XLOOKUP($D46,MENA_Order!$C:$C,MENA_Order!AL:AL),0)+IFERROR(_xlfn.XLOOKUP($D46,Amazon_USA_Sea!$C:$C,Amazon_USA_Sea!AE:AE),0)</f>
        <v>0</v>
      </c>
      <c r="AH46" s="93">
        <f>IFERROR(_xlfn.XLOOKUP($D46,Domestic!$C:$C,Domestic!AM:AM),0)+IFERROR(_xlfn.XLOOKUP($D46,ROW_Manjari!$C:$C,ROW_Manjari!AM:AM),0)+IFERROR(_xlfn.XLOOKUP($D46,USA_Sea!$C:$C,USA_Sea!AM:AM),0)+IFERROR(_xlfn.XLOOKUP($D46,USA_Air!$C:$C,USA_Air!AM:AM),0)+IFERROR(_xlfn.XLOOKUP($D46,USA_Amazon_Air!$C:$C,USA_Amazon_Air!AM:AM),0)+IFERROR(_xlfn.XLOOKUP($D46,UK_Order!$C:$C,UK_Order!AM:AM),0)+IFERROR(_xlfn.XLOOKUP($D46,MENA_Order!$C:$C,MENA_Order!AM:AM),0)+IFERROR(_xlfn.XLOOKUP($D46,Amazon_USA_Sea!$C:$C,Amazon_USA_Sea!AF:AF),0)</f>
        <v>0</v>
      </c>
      <c r="AI46" s="93">
        <f>IFERROR(_xlfn.XLOOKUP($D46,Domestic!$C:$C,Domestic!AN:AN),0)+IFERROR(_xlfn.XLOOKUP($D46,ROW_Manjari!$C:$C,ROW_Manjari!AN:AN),0)+IFERROR(_xlfn.XLOOKUP($D46,USA_Sea!$C:$C,USA_Sea!AN:AN),0)+IFERROR(_xlfn.XLOOKUP($D46,USA_Air!$C:$C,USA_Air!AN:AN),0)+IFERROR(_xlfn.XLOOKUP($D46,USA_Amazon_Air!$C:$C,USA_Amazon_Air!AN:AN),0)+IFERROR(_xlfn.XLOOKUP($D46,UK_Order!$C:$C,UK_Order!AN:AN),0)+IFERROR(_xlfn.XLOOKUP($D46,MENA_Order!$C:$C,MENA_Order!AN:AN),0)+IFERROR(_xlfn.XLOOKUP($D46,Amazon_USA_Sea!$C:$C,Amazon_USA_Sea!AG:AG),0)</f>
        <v>0</v>
      </c>
      <c r="AJ46" s="93">
        <f>IFERROR(_xlfn.XLOOKUP($D46,Domestic!$C:$C,Domestic!AO:AO),0)+IFERROR(_xlfn.XLOOKUP($D46,ROW_Manjari!$C:$C,ROW_Manjari!AO:AO),0)+IFERROR(_xlfn.XLOOKUP($D46,USA_Sea!$C:$C,USA_Sea!AO:AO),0)+IFERROR(_xlfn.XLOOKUP($D46,USA_Air!$C:$C,USA_Air!AO:AO),0)+IFERROR(_xlfn.XLOOKUP($D46,USA_Amazon_Air!$C:$C,USA_Amazon_Air!AO:AO),0)+IFERROR(_xlfn.XLOOKUP($D46,UK_Order!$C:$C,UK_Order!AO:AO),0)+IFERROR(_xlfn.XLOOKUP($D46,MENA_Order!$C:$C,MENA_Order!AO:AO),0)+IFERROR(_xlfn.XLOOKUP($D46,Amazon_USA_Sea!$C:$C,Amazon_USA_Sea!AH:AH),0)</f>
        <v>0</v>
      </c>
      <c r="AK46" s="94">
        <f>IFERROR(_xlfn.XLOOKUP($D46,Domestic!$C:$C,Domestic!AS:AS),0)+IFERROR(_xlfn.XLOOKUP($D46,ROW_Manjari!$C:$C,ROW_Manjari!AS:AS),0)+IFERROR(_xlfn.XLOOKUP($D46,USA_Sea!$C:$C,USA_Sea!AS:AS),0)+IFERROR(_xlfn.XLOOKUP($D46,USA_Air!$C:$C,USA_Air!AS:AS),0)+IFERROR(_xlfn.XLOOKUP($D46,USA_Amazon_Air!$C:$C,USA_Amazon_Air!AS:AS),0)+IFERROR(_xlfn.XLOOKUP($D46,UK_Order!$C:$C,UK_Order!AS:AS),0)+IFERROR(_xlfn.XLOOKUP($D46,MENA_Order!$C:$C,MENA_Order!AS:AS),0)+IFERROR(_xlfn.XLOOKUP($D46,Amazon_USA_Sea!$C:$C,Amazon_USA_Sea!AL:AL),0)</f>
        <v>0</v>
      </c>
      <c r="AL46" s="94">
        <f>IFERROR(_xlfn.XLOOKUP($D46,Domestic!$C:$C,Domestic!AT:AT),0)+IFERROR(_xlfn.XLOOKUP($D46,ROW_Manjari!$C:$C,ROW_Manjari!AT:AT),0)+IFERROR(_xlfn.XLOOKUP($D46,USA_Sea!$C:$C,USA_Sea!AT:AT),0)+IFERROR(_xlfn.XLOOKUP($D46,USA_Air!$C:$C,USA_Air!AT:AT),0)+IFERROR(_xlfn.XLOOKUP($D46,USA_Amazon_Air!$C:$C,USA_Amazon_Air!AT:AT),0)+IFERROR(_xlfn.XLOOKUP($D46,UK_Order!$C:$C,UK_Order!AT:AT),0)+IFERROR(_xlfn.XLOOKUP($D46,MENA_Order!$C:$C,MENA_Order!AT:AT),0)+IFERROR(_xlfn.XLOOKUP($D46,Amazon_USA_Sea!$C:$C,Amazon_USA_Sea!AM:AM),0)</f>
        <v>0</v>
      </c>
      <c r="AM46" s="94">
        <f>IFERROR(_xlfn.XLOOKUP($D46,Domestic!$C:$C,Domestic!AU:AU),0)+IFERROR(_xlfn.XLOOKUP($D46,ROW_Manjari!$C:$C,ROW_Manjari!AU:AU),0)+IFERROR(_xlfn.XLOOKUP($D46,USA_Sea!$C:$C,USA_Sea!AU:AU),0)+IFERROR(_xlfn.XLOOKUP($D46,USA_Air!$C:$C,USA_Air!AU:AU),0)+IFERROR(_xlfn.XLOOKUP($D46,USA_Amazon_Air!$C:$C,USA_Amazon_Air!AU:AU),0)+IFERROR(_xlfn.XLOOKUP($D46,UK_Order!$C:$C,UK_Order!AU:AU),0)+IFERROR(_xlfn.XLOOKUP($D46,MENA_Order!$C:$C,MENA_Order!AU:AU),0)+IFERROR(_xlfn.XLOOKUP($D46,Amazon_USA_Sea!$C:$C,Amazon_USA_Sea!AN:AN),0)</f>
        <v>0</v>
      </c>
      <c r="AN46" s="94">
        <f>IFERROR(_xlfn.XLOOKUP($D46,Domestic!$C:$C,Domestic!AV:AV),0)+IFERROR(_xlfn.XLOOKUP($D46,ROW_Manjari!$C:$C,ROW_Manjari!AV:AV),0)+IFERROR(_xlfn.XLOOKUP($D46,USA_Sea!$C:$C,USA_Sea!AV:AV),0)+IFERROR(_xlfn.XLOOKUP($D46,USA_Air!$C:$C,USA_Air!AV:AV),0)+IFERROR(_xlfn.XLOOKUP($D46,USA_Amazon_Air!$C:$C,USA_Amazon_Air!AV:AV),0)+IFERROR(_xlfn.XLOOKUP($D46,UK_Order!$C:$C,UK_Order!AV:AV),0)+IFERROR(_xlfn.XLOOKUP($D46,MENA_Order!$C:$C,MENA_Order!AV:AV),0)+IFERROR(_xlfn.XLOOKUP($D46,Amazon_USA_Sea!$C:$C,Amazon_USA_Sea!AO:AO),0)</f>
        <v>0</v>
      </c>
      <c r="AO46" s="94">
        <f>IFERROR(_xlfn.XLOOKUP($D46,Domestic!$C:$C,Domestic!AW:AW),0)+IFERROR(_xlfn.XLOOKUP($D46,ROW_Manjari!$C:$C,ROW_Manjari!AW:AW),0)+IFERROR(_xlfn.XLOOKUP($D46,USA_Sea!$C:$C,USA_Sea!AW:AW),0)+IFERROR(_xlfn.XLOOKUP($D46,USA_Air!$C:$C,USA_Air!AW:AW),0)+IFERROR(_xlfn.XLOOKUP($D46,USA_Amazon_Air!$C:$C,USA_Amazon_Air!AW:AW),0)+IFERROR(_xlfn.XLOOKUP($D46,UK_Order!$C:$C,UK_Order!AW:AW),0)+IFERROR(_xlfn.XLOOKUP($D46,MENA_Order!$C:$C,MENA_Order!AW:AW),0)+IFERROR(_xlfn.XLOOKUP($D46,Amazon_USA_Sea!$C:$C,Amazon_USA_Sea!AP:AP),0)</f>
        <v>0</v>
      </c>
      <c r="AP46" s="94">
        <f>IFERROR(_xlfn.XLOOKUP($D46,Domestic!$C:$C,Domestic!AX:AX),0)+IFERROR(_xlfn.XLOOKUP($D46,ROW_Manjari!$C:$C,ROW_Manjari!AX:AX),0)+IFERROR(_xlfn.XLOOKUP($D46,USA_Sea!$C:$C,USA_Sea!AX:AX),0)+IFERROR(_xlfn.XLOOKUP($D46,USA_Air!$C:$C,USA_Air!AX:AX),0)+IFERROR(_xlfn.XLOOKUP($D46,USA_Amazon_Air!$C:$C,USA_Amazon_Air!AX:AX),0)+IFERROR(_xlfn.XLOOKUP($D46,UK_Order!$C:$C,UK_Order!AX:AX),0)+IFERROR(_xlfn.XLOOKUP($D46,MENA_Order!$C:$C,MENA_Order!AX:AX),0)+IFERROR(_xlfn.XLOOKUP($D46,Amazon_USA_Sea!$C:$C,Amazon_USA_Sea!AQ:AQ),0)</f>
        <v>0</v>
      </c>
      <c r="AQ46" s="94">
        <f>IFERROR(_xlfn.XLOOKUP($D46,Domestic!$C:$C,Domestic!AY:AY),0)+IFERROR(_xlfn.XLOOKUP($D46,ROW_Manjari!$C:$C,ROW_Manjari!AY:AY),0)+IFERROR(_xlfn.XLOOKUP($D46,USA_Sea!$C:$C,USA_Sea!AY:AY),0)+IFERROR(_xlfn.XLOOKUP($D46,USA_Air!$C:$C,USA_Air!AY:AY),0)+IFERROR(_xlfn.XLOOKUP($D46,USA_Amazon_Air!$C:$C,USA_Amazon_Air!AY:AY),0)+IFERROR(_xlfn.XLOOKUP($D46,UK_Order!$C:$C,UK_Order!AY:AY),0)+IFERROR(_xlfn.XLOOKUP($D46,MENA_Order!$C:$C,MENA_Order!AY:AY),0)+IFERROR(_xlfn.XLOOKUP($D46,Amazon_USA_Sea!$C:$C,Amazon_USA_Sea!AR:AR),0)</f>
        <v>0</v>
      </c>
      <c r="AR46" s="94">
        <f>IFERROR(_xlfn.XLOOKUP($D46,Domestic!$C:$C,Domestic!AZ:AZ),0)+IFERROR(_xlfn.XLOOKUP($D46,ROW_Manjari!$C:$C,ROW_Manjari!AZ:AZ),0)+IFERROR(_xlfn.XLOOKUP($D46,USA_Sea!$C:$C,USA_Sea!AZ:AZ),0)+IFERROR(_xlfn.XLOOKUP($D46,USA_Air!$C:$C,USA_Air!AZ:AZ),0)+IFERROR(_xlfn.XLOOKUP($D46,USA_Amazon_Air!$C:$C,USA_Amazon_Air!AZ:AZ),0)+IFERROR(_xlfn.XLOOKUP($D46,UK_Order!$C:$C,UK_Order!AZ:AZ),0)+IFERROR(_xlfn.XLOOKUP($D46,MENA_Order!$C:$C,MENA_Order!AZ:AZ),0)+IFERROR(_xlfn.XLOOKUP($D46,Amazon_USA_Sea!$C:$C,Amazon_USA_Sea!AS:AS),0)</f>
        <v>0</v>
      </c>
      <c r="AS46" s="95">
        <v>0</v>
      </c>
      <c r="AT46" s="96">
        <f t="shared" si="8"/>
        <v>259</v>
      </c>
      <c r="AU46" s="97">
        <f t="shared" si="11"/>
        <v>259</v>
      </c>
      <c r="AV46" s="98">
        <f t="shared" si="12"/>
        <v>0</v>
      </c>
      <c r="AW46" s="99">
        <f t="shared" si="13"/>
        <v>0</v>
      </c>
      <c r="AX46" s="100">
        <f t="shared" si="14"/>
        <v>1</v>
      </c>
      <c r="AY46" s="127" t="s">
        <v>96</v>
      </c>
      <c r="AZ46">
        <f>_xlfn.XLOOKUP(D46,Raw_Data!A:A,Raw_Data!B:B)</f>
        <v>3725</v>
      </c>
      <c r="BA46" s="102">
        <f t="shared" si="15"/>
        <v>431.46718146718149</v>
      </c>
      <c r="BB46" s="103">
        <f>IF(BA46="","",IF(BA46&lt;=5,10,IF(BA46&lt;=10,7,IF(BA46&lt;=20,5,3))))</f>
        <v>3</v>
      </c>
      <c r="BC46" s="104" t="str">
        <f t="shared" si="10"/>
        <v>P3 – Normal</v>
      </c>
    </row>
    <row r="47" spans="1:55" customFormat="1" ht="15" customHeight="1">
      <c r="A47" s="105">
        <v>45</v>
      </c>
      <c r="B47" s="128" t="s">
        <v>127</v>
      </c>
      <c r="C47" s="128" t="s">
        <v>46</v>
      </c>
      <c r="D47" s="107" t="s">
        <v>140</v>
      </c>
      <c r="E47" s="108" t="s">
        <v>141</v>
      </c>
      <c r="F47" s="109">
        <v>1</v>
      </c>
      <c r="G47" s="110">
        <f>IFERROR(_xlfn.XLOOKUP(D47,Projection_!A:A,Projection_!K:K),"")</f>
        <v>14017</v>
      </c>
      <c r="H47" s="111">
        <f>IFERROR(_xlfn.XLOOKUP(D47,Projection_!A:A,Projection_!L:L),"")</f>
        <v>0</v>
      </c>
      <c r="I47" s="111">
        <f>IFERROR(_xlfn.XLOOKUP(D47,Projection_!A:A,Projection_!M:M),"")</f>
        <v>0</v>
      </c>
      <c r="J47" s="111">
        <f>IFERROR(_xlfn.XLOOKUP(D47,Projection_!A:A,Projection_!N:N),"")</f>
        <v>0</v>
      </c>
      <c r="K47" s="111">
        <f>IFERROR(_xlfn.XLOOKUP(D47,Projection_!A:A,Projection_!O:O),"")</f>
        <v>0</v>
      </c>
      <c r="L47" s="111">
        <f>IFERROR(_xlfn.XLOOKUP(D47,Projection_!A:A,Projection_!P:P),"")</f>
        <v>0</v>
      </c>
      <c r="M47" s="111">
        <f>IFERROR(_xlfn.XLOOKUP(D47,Projection_!A:A,Projection_!Q:Q),"")</f>
        <v>0</v>
      </c>
      <c r="N47" s="112">
        <f>IFERROR(_xlfn.XLOOKUP(D47,Projection_!A:A,Projection_!R:R),"")</f>
        <v>0</v>
      </c>
      <c r="O47" s="113">
        <f>IFERROR(_xlfn.XLOOKUP(D47,Projection_!A:A,Projection_!T:T),"")</f>
        <v>14017</v>
      </c>
      <c r="P47" s="91">
        <f>IFERROR(_xlfn.XLOOKUP($D47,Domestic!$C:$C,Domestic!O:O),0)+IFERROR(_xlfn.XLOOKUP($D47,ROW_Manjari!$C:$C,ROW_Manjari!O:O),0)+IFERROR(_xlfn.XLOOKUP($D47,USA_Sea!$C:$C,USA_Sea!O:O),0)+IFERROR(_xlfn.XLOOKUP($D47,USA_Air!$C:$C,USA_Air!O:O),0)+IFERROR(_xlfn.XLOOKUP($D47,USA_Amazon_Air!$C:$C,USA_Amazon_Air!O:O),0)+IFERROR(_xlfn.XLOOKUP($D47,UK_Order!$C:$C,UK_Order!O:O),0)+IFERROR(_xlfn.XLOOKUP($D47,MENA_Order!$C:$C,MENA_Order!O:O),0)+IFERROR(_xlfn.XLOOKUP($D47,Amazon_USA_Sea!$C:$C,Amazon_USA_Sea!H:H),0)</f>
        <v>1466</v>
      </c>
      <c r="Q47" s="91">
        <f>IFERROR(_xlfn.XLOOKUP($D47,Domestic!$C:$C,Domestic!P:P),0)+IFERROR(_xlfn.XLOOKUP($D47,ROW_Manjari!$C:$C,ROW_Manjari!P:P),0)+IFERROR(_xlfn.XLOOKUP($D47,USA_Sea!$C:$C,USA_Sea!P:P),0)+IFERROR(_xlfn.XLOOKUP($D47,USA_Air!$C:$C,USA_Air!P:P),0)+IFERROR(_xlfn.XLOOKUP($D47,USA_Amazon_Air!$C:$C,USA_Amazon_Air!P:P),0)+IFERROR(_xlfn.XLOOKUP($D47,UK_Order!$C:$C,UK_Order!P:P),0)+IFERROR(_xlfn.XLOOKUP($D47,MENA_Order!$C:$C,MENA_Order!P:P),0)+IFERROR(_xlfn.XLOOKUP($D47,Amazon_USA_Sea!$C:$C,Amazon_USA_Sea!I:I),0)</f>
        <v>507</v>
      </c>
      <c r="R47" s="121">
        <f>IFERROR(_xlfn.XLOOKUP($D47,Domestic!$C:$C,Domestic!Q:Q),0)+IFERROR(_xlfn.XLOOKUP($D47,ROW_Manjari!$C:$C,ROW_Manjari!Q:Q),0)+IFERROR(_xlfn.XLOOKUP($D47,USA_Sea!$C:$C,USA_Sea!Q:Q),0)+IFERROR(_xlfn.XLOOKUP($D47,USA_Air!$C:$C,USA_Air!Q:Q),0)+IFERROR(_xlfn.XLOOKUP($D47,USA_Amazon_Air!$C:$C,USA_Amazon_Air!Q:Q),0)+IFERROR(_xlfn.XLOOKUP($D47,UK_Order!$C:$C,UK_Order!Q:Q),0)+IFERROR(_xlfn.XLOOKUP($D47,MENA_Order!$C:$C,MENA_Order!Q:Q),0)+IFERROR(_xlfn.XLOOKUP($D47,Amazon_USA_Sea!$C:$C,Amazon_USA_Sea!J:J),0)</f>
        <v>0</v>
      </c>
      <c r="S47" s="91">
        <f>IFERROR(_xlfn.XLOOKUP($D47,Domestic!$C:$C,Domestic!R:R),0)+IFERROR(_xlfn.XLOOKUP($D47,ROW_Manjari!$C:$C,ROW_Manjari!R:R),0)+IFERROR(_xlfn.XLOOKUP($D47,USA_Sea!$C:$C,USA_Sea!R:R),0)+IFERROR(_xlfn.XLOOKUP($D47,USA_Air!$C:$C,USA_Air!R:R),0)+IFERROR(_xlfn.XLOOKUP($D47,USA_Amazon_Air!$C:$C,USA_Amazon_Air!R:R),0)+IFERROR(_xlfn.XLOOKUP($D47,UK_Order!$C:$C,UK_Order!R:R),0)+IFERROR(_xlfn.XLOOKUP($D47,MENA_Order!$C:$C,MENA_Order!R:R),0)+IFERROR(_xlfn.XLOOKUP($D47,Amazon_USA_Sea!$C:$C,Amazon_USA_Sea!K:K),0)</f>
        <v>0</v>
      </c>
      <c r="T47" s="91">
        <f>IFERROR(_xlfn.XLOOKUP($D47,Domestic!$C:$C,Domestic!S:S),0)+IFERROR(_xlfn.XLOOKUP($D47,ROW_Manjari!$C:$C,ROW_Manjari!S:S),0)+IFERROR(_xlfn.XLOOKUP($D47,USA_Sea!$C:$C,USA_Sea!S:S),0)+IFERROR(_xlfn.XLOOKUP($D47,USA_Air!$C:$C,USA_Air!S:S),0)+IFERROR(_xlfn.XLOOKUP($D47,USA_Amazon_Air!$C:$C,USA_Amazon_Air!S:S),0)+IFERROR(_xlfn.XLOOKUP($D47,UK_Order!$C:$C,UK_Order!S:S),0)+IFERROR(_xlfn.XLOOKUP($D47,MENA_Order!$C:$C,MENA_Order!S:S),0)+IFERROR(_xlfn.XLOOKUP($D47,Amazon_USA_Sea!$C:$C,Amazon_USA_Sea!L:L),0)</f>
        <v>0</v>
      </c>
      <c r="U47" s="91">
        <f>IFERROR(_xlfn.XLOOKUP($D47,Domestic!$C:$C,Domestic!T:T),0)+IFERROR(_xlfn.XLOOKUP($D47,ROW_Manjari!$C:$C,ROW_Manjari!T:T),0)+IFERROR(_xlfn.XLOOKUP($D47,USA_Sea!$C:$C,USA_Sea!T:T),0)+IFERROR(_xlfn.XLOOKUP($D47,USA_Air!$C:$C,USA_Air!T:T),0)+IFERROR(_xlfn.XLOOKUP($D47,USA_Amazon_Air!$C:$C,USA_Amazon_Air!T:T),0)+IFERROR(_xlfn.XLOOKUP($D47,UK_Order!$C:$C,UK_Order!T:T),0)+IFERROR(_xlfn.XLOOKUP($D47,MENA_Order!$C:$C,MENA_Order!T:T),0)+IFERROR(_xlfn.XLOOKUP($D47,Amazon_USA_Sea!$C:$C,Amazon_USA_Sea!M:M),0)</f>
        <v>0</v>
      </c>
      <c r="V47" s="91">
        <f>IFERROR(_xlfn.XLOOKUP($D47,Domestic!$C:$C,Domestic!U:U),0)+IFERROR(_xlfn.XLOOKUP($D47,ROW_Manjari!$C:$C,ROW_Manjari!U:U),0)+IFERROR(_xlfn.XLOOKUP($D47,USA_Sea!$C:$C,USA_Sea!U:U),0)+IFERROR(_xlfn.XLOOKUP($D47,USA_Air!$C:$C,USA_Air!U:U),0)+IFERROR(_xlfn.XLOOKUP($D47,USA_Amazon_Air!$C:$C,USA_Amazon_Air!U:U),0)+IFERROR(_xlfn.XLOOKUP($D47,UK_Order!$C:$C,UK_Order!U:U),0)+IFERROR(_xlfn.XLOOKUP($D47,MENA_Order!$C:$C,MENA_Order!U:U),0)+IFERROR(_xlfn.XLOOKUP($D47,Amazon_USA_Sea!$C:$C,Amazon_USA_Sea!N:N),0)</f>
        <v>917</v>
      </c>
      <c r="W47" s="92">
        <f>IFERROR(_xlfn.XLOOKUP($D47,Domestic!$C:$C,Domestic!Y:Y),0)+IFERROR(_xlfn.XLOOKUP($D47,ROW_Manjari!$C:$C,ROW_Manjari!Y:Y),0)+IFERROR(_xlfn.XLOOKUP($D47,USA_Sea!$C:$C,USA_Sea!Y:Y),0)+IFERROR(_xlfn.XLOOKUP($D47,USA_Air!$C:$C,USA_Air!Y:Y),0)+IFERROR(_xlfn.XLOOKUP($D47,USA_Amazon_Air!$C:$C,USA_Amazon_Air!Y:Y),0)+IFERROR(_xlfn.XLOOKUP($D47,UK_Order!$C:$C,UK_Order!Y:Y),0)+IFERROR(_xlfn.XLOOKUP($D47,MENA_Order!$C:$C,MENA_Order!Y:Y),0)+IFERROR(_xlfn.XLOOKUP($D47,Amazon_USA_Sea!$C:$C,Amazon_USA_Sea!R:R),0)</f>
        <v>0</v>
      </c>
      <c r="X47" s="92">
        <f>IFERROR(_xlfn.XLOOKUP($D47,Domestic!$C:$C,Domestic!Z:Z),0)+IFERROR(_xlfn.XLOOKUP($D47,ROW_Manjari!$C:$C,ROW_Manjari!Z:Z),0)+IFERROR(_xlfn.XLOOKUP($D47,USA_Sea!$C:$C,USA_Sea!Z:Z),0)+IFERROR(_xlfn.XLOOKUP($D47,USA_Air!$C:$C,USA_Air!Z:Z),0)+IFERROR(_xlfn.XLOOKUP($D47,USA_Amazon_Air!$C:$C,USA_Amazon_Air!Z:Z),0)+IFERROR(_xlfn.XLOOKUP($D47,UK_Order!$C:$C,UK_Order!Z:Z),0)+IFERROR(_xlfn.XLOOKUP($D47,MENA_Order!$C:$C,MENA_Order!Z:Z),0)+IFERROR(_xlfn.XLOOKUP($D47,Amazon_USA_Sea!$C:$C,Amazon_USA_Sea!S:S),0)</f>
        <v>0</v>
      </c>
      <c r="Y47" s="92">
        <f>IFERROR(_xlfn.XLOOKUP($D47,Domestic!$C:$C,Domestic!AA:AA),0)+IFERROR(_xlfn.XLOOKUP($D47,ROW_Manjari!$C:$C,ROW_Manjari!AA:AA),0)+IFERROR(_xlfn.XLOOKUP($D47,USA_Sea!$C:$C,USA_Sea!AA:AA),0)+IFERROR(_xlfn.XLOOKUP($D47,USA_Air!$C:$C,USA_Air!AA:AA),0)+IFERROR(_xlfn.XLOOKUP($D47,USA_Amazon_Air!$C:$C,USA_Amazon_Air!AA:AA),0)+IFERROR(_xlfn.XLOOKUP($D47,UK_Order!$C:$C,UK_Order!AA:AA),0)+IFERROR(_xlfn.XLOOKUP($D47,MENA_Order!$C:$C,MENA_Order!AA:AA),0)+IFERROR(_xlfn.XLOOKUP($D47,Amazon_USA_Sea!$C:$C,Amazon_USA_Sea!T:T),0)</f>
        <v>0</v>
      </c>
      <c r="Z47" s="92">
        <f>IFERROR(_xlfn.XLOOKUP($D47,Domestic!$C:$C,Domestic!AB:AB),0)+IFERROR(_xlfn.XLOOKUP($D47,ROW_Manjari!$C:$C,ROW_Manjari!AB:AB),0)+IFERROR(_xlfn.XLOOKUP($D47,USA_Sea!$C:$C,USA_Sea!AB:AB),0)+IFERROR(_xlfn.XLOOKUP($D47,USA_Air!$C:$C,USA_Air!AB:AB),0)+IFERROR(_xlfn.XLOOKUP($D47,USA_Amazon_Air!$C:$C,USA_Amazon_Air!AB:AB),0)+IFERROR(_xlfn.XLOOKUP($D47,UK_Order!$C:$C,UK_Order!AB:AB),0)+IFERROR(_xlfn.XLOOKUP($D47,MENA_Order!$C:$C,MENA_Order!AB:AB),0)+IFERROR(_xlfn.XLOOKUP($D47,Amazon_USA_Sea!$C:$C,Amazon_USA_Sea!U:U),0)</f>
        <v>0</v>
      </c>
      <c r="AA47" s="92">
        <f>IFERROR(_xlfn.XLOOKUP($D47,Domestic!$C:$C,Domestic!AC:AC),0)+IFERROR(_xlfn.XLOOKUP($D47,ROW_Manjari!$C:$C,ROW_Manjari!AC:AC),0)+IFERROR(_xlfn.XLOOKUP($D47,USA_Sea!$C:$C,USA_Sea!AC:AC),0)+IFERROR(_xlfn.XLOOKUP($D47,USA_Air!$C:$C,USA_Air!AC:AC),0)+IFERROR(_xlfn.XLOOKUP($D47,USA_Amazon_Air!$C:$C,USA_Amazon_Air!AC:AC),0)+IFERROR(_xlfn.XLOOKUP($D47,UK_Order!$C:$C,UK_Order!AC:AC),0)+IFERROR(_xlfn.XLOOKUP($D47,MENA_Order!$C:$C,MENA_Order!AC:AC),0)+IFERROR(_xlfn.XLOOKUP($D47,Amazon_USA_Sea!$C:$C,Amazon_USA_Sea!V:V),0)</f>
        <v>117</v>
      </c>
      <c r="AB47" s="92">
        <f>IFERROR(_xlfn.XLOOKUP($D47,Domestic!$C:$C,Domestic!AD:AD),0)+IFERROR(_xlfn.XLOOKUP($D47,ROW_Manjari!$C:$C,ROW_Manjari!AD:AD),0)+IFERROR(_xlfn.XLOOKUP($D47,USA_Sea!$C:$C,USA_Sea!AD:AD),0)+IFERROR(_xlfn.XLOOKUP($D47,USA_Air!$C:$C,USA_Air!AD:AD),0)+IFERROR(_xlfn.XLOOKUP($D47,USA_Amazon_Air!$C:$C,USA_Amazon_Air!AD:AD),0)+IFERROR(_xlfn.XLOOKUP($D47,UK_Order!$C:$C,UK_Order!AD:AD),0)+IFERROR(_xlfn.XLOOKUP($D47,MENA_Order!$C:$C,MENA_Order!AD:AD),0)+IFERROR(_xlfn.XLOOKUP($D47,Amazon_USA_Sea!$C:$C,Amazon_USA_Sea!W:W),0)</f>
        <v>0</v>
      </c>
      <c r="AC47" s="92">
        <f>IFERROR(_xlfn.XLOOKUP($D47,Domestic!$C:$C,Domestic!AE:AE),0)+IFERROR(_xlfn.XLOOKUP($D47,ROW_Manjari!$C:$C,ROW_Manjari!AE:AE),0)+IFERROR(_xlfn.XLOOKUP($D47,USA_Sea!$C:$C,USA_Sea!AE:AE),0)+IFERROR(_xlfn.XLOOKUP($D47,USA_Air!$C:$C,USA_Air!AE:AE),0)+IFERROR(_xlfn.XLOOKUP($D47,USA_Amazon_Air!$C:$C,USA_Amazon_Air!AE:AE),0)+IFERROR(_xlfn.XLOOKUP($D47,UK_Order!$C:$C,UK_Order!AE:AE),0)+IFERROR(_xlfn.XLOOKUP($D47,MENA_Order!$C:$C,MENA_Order!AE:AE),0)+IFERROR(_xlfn.XLOOKUP($D47,Amazon_USA_Sea!$C:$C,Amazon_USA_Sea!X:X),0)</f>
        <v>1520</v>
      </c>
      <c r="AD47" s="93">
        <f>IFERROR(_xlfn.XLOOKUP($D47,Domestic!$C:$C,Domestic!AI:AI),0)+IFERROR(_xlfn.XLOOKUP($D47,ROW_Manjari!$C:$C,ROW_Manjari!AI:AI),0)+IFERROR(_xlfn.XLOOKUP($D47,USA_Sea!$C:$C,USA_Sea!AI:AI),0)+IFERROR(_xlfn.XLOOKUP($D47,USA_Air!$C:$C,USA_Air!AI:AI),0)+IFERROR(_xlfn.XLOOKUP($D47,USA_Amazon_Air!$C:$C,USA_Amazon_Air!AI:AI),0)+IFERROR(_xlfn.XLOOKUP($D47,UK_Order!$C:$C,UK_Order!AI:AI),0)+IFERROR(_xlfn.XLOOKUP($D47,MENA_Order!$C:$C,MENA_Order!AI:AI),0)+IFERROR(_xlfn.XLOOKUP($D47,Amazon_USA_Sea!$C:$C,Amazon_USA_Sea!AB:AB),0)</f>
        <v>924</v>
      </c>
      <c r="AE47" s="93">
        <f>IFERROR(_xlfn.XLOOKUP($D47,Domestic!$C:$C,Domestic!AJ:AJ),0)+IFERROR(_xlfn.XLOOKUP($D47,ROW_Manjari!$C:$C,ROW_Manjari!AJ:AJ),0)+IFERROR(_xlfn.XLOOKUP($D47,USA_Sea!$C:$C,USA_Sea!AJ:AJ),0)+IFERROR(_xlfn.XLOOKUP($D47,USA_Air!$C:$C,USA_Air!AJ:AJ),0)+IFERROR(_xlfn.XLOOKUP($D47,USA_Amazon_Air!$C:$C,USA_Amazon_Air!AJ:AJ),0)+IFERROR(_xlfn.XLOOKUP($D47,UK_Order!$C:$C,UK_Order!AJ:AJ),0)+IFERROR(_xlfn.XLOOKUP($D47,MENA_Order!$C:$C,MENA_Order!AJ:AJ),0)+IFERROR(_xlfn.XLOOKUP($D47,Amazon_USA_Sea!$C:$C,Amazon_USA_Sea!AC:AC),0)</f>
        <v>560</v>
      </c>
      <c r="AF47" s="93">
        <f>IFERROR(_xlfn.XLOOKUP($D47,Domestic!$C:$C,Domestic!AK:AK),0)+IFERROR(_xlfn.XLOOKUP($D47,ROW_Manjari!$C:$C,ROW_Manjari!AK:AK),0)+IFERROR(_xlfn.XLOOKUP($D47,USA_Sea!$C:$C,USA_Sea!AK:AK),0)+IFERROR(_xlfn.XLOOKUP($D47,USA_Air!$C:$C,USA_Air!AK:AK),0)+IFERROR(_xlfn.XLOOKUP($D47,USA_Amazon_Air!$C:$C,USA_Amazon_Air!AK:AK),0)+IFERROR(_xlfn.XLOOKUP($D47,UK_Order!$C:$C,UK_Order!AK:AK),0)+IFERROR(_xlfn.XLOOKUP($D47,MENA_Order!$C:$C,MENA_Order!AK:AK),0)+IFERROR(_xlfn.XLOOKUP($D47,Amazon_USA_Sea!$C:$C,Amazon_USA_Sea!AD:AD),0)</f>
        <v>0</v>
      </c>
      <c r="AG47" s="93">
        <f>IFERROR(_xlfn.XLOOKUP($D47,Domestic!$C:$C,Domestic!AL:AL),0)+IFERROR(_xlfn.XLOOKUP($D47,ROW_Manjari!$C:$C,ROW_Manjari!AL:AL),0)+IFERROR(_xlfn.XLOOKUP($D47,USA_Sea!$C:$C,USA_Sea!AL:AL),0)+IFERROR(_xlfn.XLOOKUP($D47,USA_Air!$C:$C,USA_Air!AL:AL),0)+IFERROR(_xlfn.XLOOKUP($D47,USA_Amazon_Air!$C:$C,USA_Amazon_Air!AL:AL),0)+IFERROR(_xlfn.XLOOKUP($D47,UK_Order!$C:$C,UK_Order!AL:AL),0)+IFERROR(_xlfn.XLOOKUP($D47,MENA_Order!$C:$C,MENA_Order!AL:AL),0)+IFERROR(_xlfn.XLOOKUP($D47,Amazon_USA_Sea!$C:$C,Amazon_USA_Sea!AE:AE),0)</f>
        <v>0</v>
      </c>
      <c r="AH47" s="93">
        <f>IFERROR(_xlfn.XLOOKUP($D47,Domestic!$C:$C,Domestic!AM:AM),0)+IFERROR(_xlfn.XLOOKUP($D47,ROW_Manjari!$C:$C,ROW_Manjari!AM:AM),0)+IFERROR(_xlfn.XLOOKUP($D47,USA_Sea!$C:$C,USA_Sea!AM:AM),0)+IFERROR(_xlfn.XLOOKUP($D47,USA_Air!$C:$C,USA_Air!AM:AM),0)+IFERROR(_xlfn.XLOOKUP($D47,USA_Amazon_Air!$C:$C,USA_Amazon_Air!AM:AM),0)+IFERROR(_xlfn.XLOOKUP($D47,UK_Order!$C:$C,UK_Order!AM:AM),0)+IFERROR(_xlfn.XLOOKUP($D47,MENA_Order!$C:$C,MENA_Order!AM:AM),0)+IFERROR(_xlfn.XLOOKUP($D47,Amazon_USA_Sea!$C:$C,Amazon_USA_Sea!AF:AF),0)</f>
        <v>117</v>
      </c>
      <c r="AI47" s="93">
        <f>IFERROR(_xlfn.XLOOKUP($D47,Domestic!$C:$C,Domestic!AN:AN),0)+IFERROR(_xlfn.XLOOKUP($D47,ROW_Manjari!$C:$C,ROW_Manjari!AN:AN),0)+IFERROR(_xlfn.XLOOKUP($D47,USA_Sea!$C:$C,USA_Sea!AN:AN),0)+IFERROR(_xlfn.XLOOKUP($D47,USA_Air!$C:$C,USA_Air!AN:AN),0)+IFERROR(_xlfn.XLOOKUP($D47,USA_Amazon_Air!$C:$C,USA_Amazon_Air!AN:AN),0)+IFERROR(_xlfn.XLOOKUP($D47,UK_Order!$C:$C,UK_Order!AN:AN),0)+IFERROR(_xlfn.XLOOKUP($D47,MENA_Order!$C:$C,MENA_Order!AN:AN),0)+IFERROR(_xlfn.XLOOKUP($D47,Amazon_USA_Sea!$C:$C,Amazon_USA_Sea!AG:AG),0)</f>
        <v>117</v>
      </c>
      <c r="AJ47" s="93">
        <f>IFERROR(_xlfn.XLOOKUP($D47,Domestic!$C:$C,Domestic!AO:AO),0)+IFERROR(_xlfn.XLOOKUP($D47,ROW_Manjari!$C:$C,ROW_Manjari!AO:AO),0)+IFERROR(_xlfn.XLOOKUP($D47,USA_Sea!$C:$C,USA_Sea!AO:AO),0)+IFERROR(_xlfn.XLOOKUP($D47,USA_Air!$C:$C,USA_Air!AO:AO),0)+IFERROR(_xlfn.XLOOKUP($D47,USA_Amazon_Air!$C:$C,USA_Amazon_Air!AO:AO),0)+IFERROR(_xlfn.XLOOKUP($D47,UK_Order!$C:$C,UK_Order!AO:AO),0)+IFERROR(_xlfn.XLOOKUP($D47,MENA_Order!$C:$C,MENA_Order!AO:AO),0)+IFERROR(_xlfn.XLOOKUP($D47,Amazon_USA_Sea!$C:$C,Amazon_USA_Sea!AH:AH),0)</f>
        <v>-13</v>
      </c>
      <c r="AK47" s="94">
        <f>IFERROR(_xlfn.XLOOKUP($D47,Domestic!$C:$C,Domestic!AS:AS),0)+IFERROR(_xlfn.XLOOKUP($D47,ROW_Manjari!$C:$C,ROW_Manjari!AS:AS),0)+IFERROR(_xlfn.XLOOKUP($D47,USA_Sea!$C:$C,USA_Sea!AS:AS),0)+IFERROR(_xlfn.XLOOKUP($D47,USA_Air!$C:$C,USA_Air!AS:AS),0)+IFERROR(_xlfn.XLOOKUP($D47,USA_Amazon_Air!$C:$C,USA_Amazon_Air!AS:AS),0)+IFERROR(_xlfn.XLOOKUP($D47,UK_Order!$C:$C,UK_Order!AS:AS),0)+IFERROR(_xlfn.XLOOKUP($D47,MENA_Order!$C:$C,MENA_Order!AS:AS),0)+IFERROR(_xlfn.XLOOKUP($D47,Amazon_USA_Sea!$C:$C,Amazon_USA_Sea!AL:AL),0)</f>
        <v>0</v>
      </c>
      <c r="AL47" s="94">
        <f>IFERROR(_xlfn.XLOOKUP($D47,Domestic!$C:$C,Domestic!AT:AT),0)+IFERROR(_xlfn.XLOOKUP($D47,ROW_Manjari!$C:$C,ROW_Manjari!AT:AT),0)+IFERROR(_xlfn.XLOOKUP($D47,USA_Sea!$C:$C,USA_Sea!AT:AT),0)+IFERROR(_xlfn.XLOOKUP($D47,USA_Air!$C:$C,USA_Air!AT:AT),0)+IFERROR(_xlfn.XLOOKUP($D47,USA_Amazon_Air!$C:$C,USA_Amazon_Air!AT:AT),0)+IFERROR(_xlfn.XLOOKUP($D47,UK_Order!$C:$C,UK_Order!AT:AT),0)+IFERROR(_xlfn.XLOOKUP($D47,MENA_Order!$C:$C,MENA_Order!AT:AT),0)+IFERROR(_xlfn.XLOOKUP($D47,Amazon_USA_Sea!$C:$C,Amazon_USA_Sea!AM:AM),0)</f>
        <v>0</v>
      </c>
      <c r="AM47" s="94">
        <f>IFERROR(_xlfn.XLOOKUP($D47,Domestic!$C:$C,Domestic!AU:AU),0)+IFERROR(_xlfn.XLOOKUP($D47,ROW_Manjari!$C:$C,ROW_Manjari!AU:AU),0)+IFERROR(_xlfn.XLOOKUP($D47,USA_Sea!$C:$C,USA_Sea!AU:AU),0)+IFERROR(_xlfn.XLOOKUP($D47,USA_Air!$C:$C,USA_Air!AU:AU),0)+IFERROR(_xlfn.XLOOKUP($D47,USA_Amazon_Air!$C:$C,USA_Amazon_Air!AU:AU),0)+IFERROR(_xlfn.XLOOKUP($D47,UK_Order!$C:$C,UK_Order!AU:AU),0)+IFERROR(_xlfn.XLOOKUP($D47,MENA_Order!$C:$C,MENA_Order!AU:AU),0)+IFERROR(_xlfn.XLOOKUP($D47,Amazon_USA_Sea!$C:$C,Amazon_USA_Sea!AN:AN),0)</f>
        <v>0</v>
      </c>
      <c r="AN47" s="94">
        <f>IFERROR(_xlfn.XLOOKUP($D47,Domestic!$C:$C,Domestic!AV:AV),0)+IFERROR(_xlfn.XLOOKUP($D47,ROW_Manjari!$C:$C,ROW_Manjari!AV:AV),0)+IFERROR(_xlfn.XLOOKUP($D47,USA_Sea!$C:$C,USA_Sea!AV:AV),0)+IFERROR(_xlfn.XLOOKUP($D47,USA_Air!$C:$C,USA_Air!AV:AV),0)+IFERROR(_xlfn.XLOOKUP($D47,USA_Amazon_Air!$C:$C,USA_Amazon_Air!AV:AV),0)+IFERROR(_xlfn.XLOOKUP($D47,UK_Order!$C:$C,UK_Order!AV:AV),0)+IFERROR(_xlfn.XLOOKUP($D47,MENA_Order!$C:$C,MENA_Order!AV:AV),0)+IFERROR(_xlfn.XLOOKUP($D47,Amazon_USA_Sea!$C:$C,Amazon_USA_Sea!AO:AO),0)</f>
        <v>0</v>
      </c>
      <c r="AO47" s="94">
        <f>IFERROR(_xlfn.XLOOKUP($D47,Domestic!$C:$C,Domestic!AW:AW),0)+IFERROR(_xlfn.XLOOKUP($D47,ROW_Manjari!$C:$C,ROW_Manjari!AW:AW),0)+IFERROR(_xlfn.XLOOKUP($D47,USA_Sea!$C:$C,USA_Sea!AW:AW),0)+IFERROR(_xlfn.XLOOKUP($D47,USA_Air!$C:$C,USA_Air!AW:AW),0)+IFERROR(_xlfn.XLOOKUP($D47,USA_Amazon_Air!$C:$C,USA_Amazon_Air!AW:AW),0)+IFERROR(_xlfn.XLOOKUP($D47,UK_Order!$C:$C,UK_Order!AW:AW),0)+IFERROR(_xlfn.XLOOKUP($D47,MENA_Order!$C:$C,MENA_Order!AW:AW),0)+IFERROR(_xlfn.XLOOKUP($D47,Amazon_USA_Sea!$C:$C,Amazon_USA_Sea!AP:AP),0)</f>
        <v>0</v>
      </c>
      <c r="AP47" s="94">
        <f>IFERROR(_xlfn.XLOOKUP($D47,Domestic!$C:$C,Domestic!AX:AX),0)+IFERROR(_xlfn.XLOOKUP($D47,ROW_Manjari!$C:$C,ROW_Manjari!AX:AX),0)+IFERROR(_xlfn.XLOOKUP($D47,USA_Sea!$C:$C,USA_Sea!AX:AX),0)+IFERROR(_xlfn.XLOOKUP($D47,USA_Air!$C:$C,USA_Air!AX:AX),0)+IFERROR(_xlfn.XLOOKUP($D47,USA_Amazon_Air!$C:$C,USA_Amazon_Air!AX:AX),0)+IFERROR(_xlfn.XLOOKUP($D47,UK_Order!$C:$C,UK_Order!AX:AX),0)+IFERROR(_xlfn.XLOOKUP($D47,MENA_Order!$C:$C,MENA_Order!AX:AX),0)+IFERROR(_xlfn.XLOOKUP($D47,Amazon_USA_Sea!$C:$C,Amazon_USA_Sea!AQ:AQ),0)</f>
        <v>615</v>
      </c>
      <c r="AQ47" s="94">
        <f>IFERROR(_xlfn.XLOOKUP($D47,Domestic!$C:$C,Domestic!AY:AY),0)+IFERROR(_xlfn.XLOOKUP($D47,ROW_Manjari!$C:$C,ROW_Manjari!AY:AY),0)+IFERROR(_xlfn.XLOOKUP($D47,USA_Sea!$C:$C,USA_Sea!AY:AY),0)+IFERROR(_xlfn.XLOOKUP($D47,USA_Air!$C:$C,USA_Air!AY:AY),0)+IFERROR(_xlfn.XLOOKUP($D47,USA_Amazon_Air!$C:$C,USA_Amazon_Air!AY:AY),0)+IFERROR(_xlfn.XLOOKUP($D47,UK_Order!$C:$C,UK_Order!AY:AY),0)+IFERROR(_xlfn.XLOOKUP($D47,MENA_Order!$C:$C,MENA_Order!AY:AY),0)+IFERROR(_xlfn.XLOOKUP($D47,Amazon_USA_Sea!$C:$C,Amazon_USA_Sea!AR:AR),0)</f>
        <v>2444</v>
      </c>
      <c r="AR47" s="94">
        <f>IFERROR(_xlfn.XLOOKUP($D47,Domestic!$C:$C,Domestic!AZ:AZ),0)+IFERROR(_xlfn.XLOOKUP($D47,ROW_Manjari!$C:$C,ROW_Manjari!AZ:AZ),0)+IFERROR(_xlfn.XLOOKUP($D47,USA_Sea!$C:$C,USA_Sea!AZ:AZ),0)+IFERROR(_xlfn.XLOOKUP($D47,USA_Air!$C:$C,USA_Air!AZ:AZ),0)+IFERROR(_xlfn.XLOOKUP($D47,USA_Amazon_Air!$C:$C,USA_Amazon_Air!AZ:AZ),0)+IFERROR(_xlfn.XLOOKUP($D47,UK_Order!$C:$C,UK_Order!AZ:AZ),0)+IFERROR(_xlfn.XLOOKUP($D47,MENA_Order!$C:$C,MENA_Order!AZ:AZ),0)+IFERROR(_xlfn.XLOOKUP($D47,Amazon_USA_Sea!$C:$C,Amazon_USA_Sea!AS:AS),0)</f>
        <v>0</v>
      </c>
      <c r="AS47" s="95">
        <v>0</v>
      </c>
      <c r="AT47" s="96">
        <f t="shared" si="8"/>
        <v>9291</v>
      </c>
      <c r="AU47" s="97">
        <f t="shared" si="11"/>
        <v>9291</v>
      </c>
      <c r="AV47" s="98">
        <f t="shared" si="12"/>
        <v>-4726</v>
      </c>
      <c r="AW47" s="99">
        <f t="shared" si="13"/>
        <v>-4726</v>
      </c>
      <c r="AX47" s="100">
        <f t="shared" si="14"/>
        <v>0.66283798244988223</v>
      </c>
      <c r="AY47" s="114" t="s">
        <v>142</v>
      </c>
      <c r="AZ47">
        <f>_xlfn.XLOOKUP(D47,Raw_Data!A:A,Raw_Data!B:B)</f>
        <v>1954</v>
      </c>
      <c r="BA47" s="102">
        <f t="shared" si="15"/>
        <v>4.182064635799386</v>
      </c>
      <c r="BB47" s="103">
        <f>IF(BA47="","",IF(BA47&lt;=5,10,IF(BA47&lt;=10,7,IF(BA47&lt;=20,5,3))))</f>
        <v>10</v>
      </c>
      <c r="BC47" s="104" t="str">
        <f t="shared" si="10"/>
        <v>P1 – Critical</v>
      </c>
    </row>
    <row r="48" spans="1:55" ht="13">
      <c r="A48" s="105">
        <v>46</v>
      </c>
      <c r="B48" s="128" t="s">
        <v>75</v>
      </c>
      <c r="C48" s="128" t="s">
        <v>46</v>
      </c>
      <c r="D48" s="107" t="s">
        <v>143</v>
      </c>
      <c r="E48" s="129" t="s">
        <v>144</v>
      </c>
      <c r="F48" s="109">
        <v>0.5</v>
      </c>
      <c r="G48" s="110">
        <f>IFERROR(_xlfn.XLOOKUP(D48,Projection_!A:A,Projection_!K:K),"")</f>
        <v>0</v>
      </c>
      <c r="H48" s="111">
        <f>IFERROR(_xlfn.XLOOKUP(D48,Projection_!A:A,Projection_!L:L),"")</f>
        <v>0</v>
      </c>
      <c r="I48" s="111">
        <f>IFERROR(_xlfn.XLOOKUP(D48,Projection_!A:A,Projection_!M:M),"")</f>
        <v>0</v>
      </c>
      <c r="J48" s="111">
        <f>IFERROR(_xlfn.XLOOKUP(D48,Projection_!A:A,Projection_!N:N),"")</f>
        <v>0</v>
      </c>
      <c r="K48" s="111">
        <f>IFERROR(_xlfn.XLOOKUP(D48,Projection_!A:A,Projection_!O:O),"")</f>
        <v>0</v>
      </c>
      <c r="L48" s="111">
        <f>IFERROR(_xlfn.XLOOKUP(D48,Projection_!A:A,Projection_!P:P),"")</f>
        <v>0</v>
      </c>
      <c r="M48" s="111">
        <f>IFERROR(_xlfn.XLOOKUP(D48,Projection_!A:A,Projection_!Q:Q),"")</f>
        <v>125</v>
      </c>
      <c r="N48" s="112">
        <f>IFERROR(_xlfn.XLOOKUP(D48,Projection_!A:A,Projection_!R:R),"")</f>
        <v>0</v>
      </c>
      <c r="O48" s="113">
        <f>IFERROR(_xlfn.XLOOKUP(D48,Projection_!A:A,Projection_!T:T),"")</f>
        <v>125</v>
      </c>
      <c r="P48" s="91">
        <f>IFERROR(_xlfn.XLOOKUP($D48,Domestic!$C:$C,Domestic!O:O),0)+IFERROR(_xlfn.XLOOKUP($D48,ROW_Manjari!$C:$C,ROW_Manjari!O:O),0)+IFERROR(_xlfn.XLOOKUP($D48,USA_Sea!$C:$C,USA_Sea!O:O),0)+IFERROR(_xlfn.XLOOKUP($D48,USA_Air!$C:$C,USA_Air!O:O),0)+IFERROR(_xlfn.XLOOKUP($D48,USA_Amazon_Air!$C:$C,USA_Amazon_Air!O:O),0)+IFERROR(_xlfn.XLOOKUP($D48,UK_Order!$C:$C,UK_Order!O:O),0)+IFERROR(_xlfn.XLOOKUP($D48,MENA_Order!$C:$C,MENA_Order!O:O),0)+IFERROR(_xlfn.XLOOKUP($D48,Amazon_USA_Sea!$C:$C,Amazon_USA_Sea!H:H),0)</f>
        <v>0</v>
      </c>
      <c r="Q48" s="91">
        <f>IFERROR(_xlfn.XLOOKUP($D48,Domestic!$C:$C,Domestic!P:P),0)+IFERROR(_xlfn.XLOOKUP($D48,ROW_Manjari!$C:$C,ROW_Manjari!P:P),0)+IFERROR(_xlfn.XLOOKUP($D48,USA_Sea!$C:$C,USA_Sea!P:P),0)+IFERROR(_xlfn.XLOOKUP($D48,USA_Air!$C:$C,USA_Air!P:P),0)+IFERROR(_xlfn.XLOOKUP($D48,USA_Amazon_Air!$C:$C,USA_Amazon_Air!P:P),0)+IFERROR(_xlfn.XLOOKUP($D48,UK_Order!$C:$C,UK_Order!P:P),0)+IFERROR(_xlfn.XLOOKUP($D48,MENA_Order!$C:$C,MENA_Order!P:P),0)+IFERROR(_xlfn.XLOOKUP($D48,Amazon_USA_Sea!$C:$C,Amazon_USA_Sea!I:I),0)</f>
        <v>0</v>
      </c>
      <c r="R48" s="91">
        <f>IFERROR(_xlfn.XLOOKUP($D48,Domestic!$C:$C,Domestic!Q:Q),0)+IFERROR(_xlfn.XLOOKUP($D48,ROW_Manjari!$C:$C,ROW_Manjari!Q:Q),0)+IFERROR(_xlfn.XLOOKUP($D48,USA_Sea!$C:$C,USA_Sea!Q:Q),0)+IFERROR(_xlfn.XLOOKUP($D48,USA_Air!$C:$C,USA_Air!Q:Q),0)+IFERROR(_xlfn.XLOOKUP($D48,USA_Amazon_Air!$C:$C,USA_Amazon_Air!Q:Q),0)+IFERROR(_xlfn.XLOOKUP($D48,UK_Order!$C:$C,UK_Order!Q:Q),0)+IFERROR(_xlfn.XLOOKUP($D48,MENA_Order!$C:$C,MENA_Order!Q:Q),0)+IFERROR(_xlfn.XLOOKUP($D48,Amazon_USA_Sea!$C:$C,Amazon_USA_Sea!J:J),0)</f>
        <v>0</v>
      </c>
      <c r="S48" s="91">
        <f>IFERROR(_xlfn.XLOOKUP($D48,Domestic!$C:$C,Domestic!R:R),0)+IFERROR(_xlfn.XLOOKUP($D48,ROW_Manjari!$C:$C,ROW_Manjari!R:R),0)+IFERROR(_xlfn.XLOOKUP($D48,USA_Sea!$C:$C,USA_Sea!R:R),0)+IFERROR(_xlfn.XLOOKUP($D48,USA_Air!$C:$C,USA_Air!R:R),0)+IFERROR(_xlfn.XLOOKUP($D48,USA_Amazon_Air!$C:$C,USA_Amazon_Air!R:R),0)+IFERROR(_xlfn.XLOOKUP($D48,UK_Order!$C:$C,UK_Order!R:R),0)+IFERROR(_xlfn.XLOOKUP($D48,MENA_Order!$C:$C,MENA_Order!R:R),0)+IFERROR(_xlfn.XLOOKUP($D48,Amazon_USA_Sea!$C:$C,Amazon_USA_Sea!K:K),0)</f>
        <v>0</v>
      </c>
      <c r="T48" s="91">
        <f>IFERROR(_xlfn.XLOOKUP($D48,Domestic!$C:$C,Domestic!S:S),0)+IFERROR(_xlfn.XLOOKUP($D48,ROW_Manjari!$C:$C,ROW_Manjari!S:S),0)+IFERROR(_xlfn.XLOOKUP($D48,USA_Sea!$C:$C,USA_Sea!S:S),0)+IFERROR(_xlfn.XLOOKUP($D48,USA_Air!$C:$C,USA_Air!S:S),0)+IFERROR(_xlfn.XLOOKUP($D48,USA_Amazon_Air!$C:$C,USA_Amazon_Air!S:S),0)+IFERROR(_xlfn.XLOOKUP($D48,UK_Order!$C:$C,UK_Order!S:S),0)+IFERROR(_xlfn.XLOOKUP($D48,MENA_Order!$C:$C,MENA_Order!S:S),0)+IFERROR(_xlfn.XLOOKUP($D48,Amazon_USA_Sea!$C:$C,Amazon_USA_Sea!L:L),0)</f>
        <v>0</v>
      </c>
      <c r="U48" s="91">
        <f>IFERROR(_xlfn.XLOOKUP($D48,Domestic!$C:$C,Domestic!T:T),0)+IFERROR(_xlfn.XLOOKUP($D48,ROW_Manjari!$C:$C,ROW_Manjari!T:T),0)+IFERROR(_xlfn.XLOOKUP($D48,USA_Sea!$C:$C,USA_Sea!T:T),0)+IFERROR(_xlfn.XLOOKUP($D48,USA_Air!$C:$C,USA_Air!T:T),0)+IFERROR(_xlfn.XLOOKUP($D48,USA_Amazon_Air!$C:$C,USA_Amazon_Air!T:T),0)+IFERROR(_xlfn.XLOOKUP($D48,UK_Order!$C:$C,UK_Order!T:T),0)+IFERROR(_xlfn.XLOOKUP($D48,MENA_Order!$C:$C,MENA_Order!T:T),0)+IFERROR(_xlfn.XLOOKUP($D48,Amazon_USA_Sea!$C:$C,Amazon_USA_Sea!M:M),0)</f>
        <v>0</v>
      </c>
      <c r="V48" s="91">
        <f>IFERROR(_xlfn.XLOOKUP($D48,Domestic!$C:$C,Domestic!U:U),0)+IFERROR(_xlfn.XLOOKUP($D48,ROW_Manjari!$C:$C,ROW_Manjari!U:U),0)+IFERROR(_xlfn.XLOOKUP($D48,USA_Sea!$C:$C,USA_Sea!U:U),0)+IFERROR(_xlfn.XLOOKUP($D48,USA_Air!$C:$C,USA_Air!U:U),0)+IFERROR(_xlfn.XLOOKUP($D48,USA_Amazon_Air!$C:$C,USA_Amazon_Air!U:U),0)+IFERROR(_xlfn.XLOOKUP($D48,UK_Order!$C:$C,UK_Order!U:U),0)+IFERROR(_xlfn.XLOOKUP($D48,MENA_Order!$C:$C,MENA_Order!U:U),0)+IFERROR(_xlfn.XLOOKUP($D48,Amazon_USA_Sea!$C:$C,Amazon_USA_Sea!N:N),0)</f>
        <v>0</v>
      </c>
      <c r="W48" s="92">
        <f>IFERROR(_xlfn.XLOOKUP($D48,Domestic!$C:$C,Domestic!Y:Y),0)+IFERROR(_xlfn.XLOOKUP($D48,ROW_Manjari!$C:$C,ROW_Manjari!Y:Y),0)+IFERROR(_xlfn.XLOOKUP($D48,USA_Sea!$C:$C,USA_Sea!Y:Y),0)+IFERROR(_xlfn.XLOOKUP($D48,USA_Air!$C:$C,USA_Air!Y:Y),0)+IFERROR(_xlfn.XLOOKUP($D48,USA_Amazon_Air!$C:$C,USA_Amazon_Air!Y:Y),0)+IFERROR(_xlfn.XLOOKUP($D48,UK_Order!$C:$C,UK_Order!Y:Y),0)+IFERROR(_xlfn.XLOOKUP($D48,MENA_Order!$C:$C,MENA_Order!Y:Y),0)+IFERROR(_xlfn.XLOOKUP($D48,Amazon_USA_Sea!$C:$C,Amazon_USA_Sea!R:R),0)</f>
        <v>364</v>
      </c>
      <c r="X48" s="92">
        <f>IFERROR(_xlfn.XLOOKUP($D48,Domestic!$C:$C,Domestic!Z:Z),0)+IFERROR(_xlfn.XLOOKUP($D48,ROW_Manjari!$C:$C,ROW_Manjari!Z:Z),0)+IFERROR(_xlfn.XLOOKUP($D48,USA_Sea!$C:$C,USA_Sea!Z:Z),0)+IFERROR(_xlfn.XLOOKUP($D48,USA_Air!$C:$C,USA_Air!Z:Z),0)+IFERROR(_xlfn.XLOOKUP($D48,USA_Amazon_Air!$C:$C,USA_Amazon_Air!Z:Z),0)+IFERROR(_xlfn.XLOOKUP($D48,UK_Order!$C:$C,UK_Order!Z:Z),0)+IFERROR(_xlfn.XLOOKUP($D48,MENA_Order!$C:$C,MENA_Order!Z:Z),0)+IFERROR(_xlfn.XLOOKUP($D48,Amazon_USA_Sea!$C:$C,Amazon_USA_Sea!S:S),0)</f>
        <v>0</v>
      </c>
      <c r="Y48" s="92">
        <f>IFERROR(_xlfn.XLOOKUP($D48,Domestic!$C:$C,Domestic!AA:AA),0)+IFERROR(_xlfn.XLOOKUP($D48,ROW_Manjari!$C:$C,ROW_Manjari!AA:AA),0)+IFERROR(_xlfn.XLOOKUP($D48,USA_Sea!$C:$C,USA_Sea!AA:AA),0)+IFERROR(_xlfn.XLOOKUP($D48,USA_Air!$C:$C,USA_Air!AA:AA),0)+IFERROR(_xlfn.XLOOKUP($D48,USA_Amazon_Air!$C:$C,USA_Amazon_Air!AA:AA),0)+IFERROR(_xlfn.XLOOKUP($D48,UK_Order!$C:$C,UK_Order!AA:AA),0)+IFERROR(_xlfn.XLOOKUP($D48,MENA_Order!$C:$C,MENA_Order!AA:AA),0)+IFERROR(_xlfn.XLOOKUP($D48,Amazon_USA_Sea!$C:$C,Amazon_USA_Sea!T:T),0)</f>
        <v>0</v>
      </c>
      <c r="Z48" s="92">
        <f>IFERROR(_xlfn.XLOOKUP($D48,Domestic!$C:$C,Domestic!AB:AB),0)+IFERROR(_xlfn.XLOOKUP($D48,ROW_Manjari!$C:$C,ROW_Manjari!AB:AB),0)+IFERROR(_xlfn.XLOOKUP($D48,USA_Sea!$C:$C,USA_Sea!AB:AB),0)+IFERROR(_xlfn.XLOOKUP($D48,USA_Air!$C:$C,USA_Air!AB:AB),0)+IFERROR(_xlfn.XLOOKUP($D48,USA_Amazon_Air!$C:$C,USA_Amazon_Air!AB:AB),0)+IFERROR(_xlfn.XLOOKUP($D48,UK_Order!$C:$C,UK_Order!AB:AB),0)+IFERROR(_xlfn.XLOOKUP($D48,MENA_Order!$C:$C,MENA_Order!AB:AB),0)+IFERROR(_xlfn.XLOOKUP($D48,Amazon_USA_Sea!$C:$C,Amazon_USA_Sea!U:U),0)</f>
        <v>0</v>
      </c>
      <c r="AA48" s="92">
        <f>IFERROR(_xlfn.XLOOKUP($D48,Domestic!$C:$C,Domestic!AC:AC),0)+IFERROR(_xlfn.XLOOKUP($D48,ROW_Manjari!$C:$C,ROW_Manjari!AC:AC),0)+IFERROR(_xlfn.XLOOKUP($D48,USA_Sea!$C:$C,USA_Sea!AC:AC),0)+IFERROR(_xlfn.XLOOKUP($D48,USA_Air!$C:$C,USA_Air!AC:AC),0)+IFERROR(_xlfn.XLOOKUP($D48,USA_Amazon_Air!$C:$C,USA_Amazon_Air!AC:AC),0)+IFERROR(_xlfn.XLOOKUP($D48,UK_Order!$C:$C,UK_Order!AC:AC),0)+IFERROR(_xlfn.XLOOKUP($D48,MENA_Order!$C:$C,MENA_Order!AC:AC),0)+IFERROR(_xlfn.XLOOKUP($D48,Amazon_USA_Sea!$C:$C,Amazon_USA_Sea!V:V),0)</f>
        <v>0</v>
      </c>
      <c r="AB48" s="92">
        <f>IFERROR(_xlfn.XLOOKUP($D48,Domestic!$C:$C,Domestic!AD:AD),0)+IFERROR(_xlfn.XLOOKUP($D48,ROW_Manjari!$C:$C,ROW_Manjari!AD:AD),0)+IFERROR(_xlfn.XLOOKUP($D48,USA_Sea!$C:$C,USA_Sea!AD:AD),0)+IFERROR(_xlfn.XLOOKUP($D48,USA_Air!$C:$C,USA_Air!AD:AD),0)+IFERROR(_xlfn.XLOOKUP($D48,USA_Amazon_Air!$C:$C,USA_Amazon_Air!AD:AD),0)+IFERROR(_xlfn.XLOOKUP($D48,UK_Order!$C:$C,UK_Order!AD:AD),0)+IFERROR(_xlfn.XLOOKUP($D48,MENA_Order!$C:$C,MENA_Order!AD:AD),0)+IFERROR(_xlfn.XLOOKUP($D48,Amazon_USA_Sea!$C:$C,Amazon_USA_Sea!W:W),0)</f>
        <v>0</v>
      </c>
      <c r="AC48" s="92">
        <f>IFERROR(_xlfn.XLOOKUP($D48,Domestic!$C:$C,Domestic!AE:AE),0)+IFERROR(_xlfn.XLOOKUP($D48,ROW_Manjari!$C:$C,ROW_Manjari!AE:AE),0)+IFERROR(_xlfn.XLOOKUP($D48,USA_Sea!$C:$C,USA_Sea!AE:AE),0)+IFERROR(_xlfn.XLOOKUP($D48,USA_Air!$C:$C,USA_Air!AE:AE),0)+IFERROR(_xlfn.XLOOKUP($D48,USA_Amazon_Air!$C:$C,USA_Amazon_Air!AE:AE),0)+IFERROR(_xlfn.XLOOKUP($D48,UK_Order!$C:$C,UK_Order!AE:AE),0)+IFERROR(_xlfn.XLOOKUP($D48,MENA_Order!$C:$C,MENA_Order!AE:AE),0)+IFERROR(_xlfn.XLOOKUP($D48,Amazon_USA_Sea!$C:$C,Amazon_USA_Sea!X:X),0)</f>
        <v>0</v>
      </c>
      <c r="AD48" s="93">
        <f>IFERROR(_xlfn.XLOOKUP($D48,Domestic!$C:$C,Domestic!AI:AI),0)+IFERROR(_xlfn.XLOOKUP($D48,ROW_Manjari!$C:$C,ROW_Manjari!AI:AI),0)+IFERROR(_xlfn.XLOOKUP($D48,USA_Sea!$C:$C,USA_Sea!AI:AI),0)+IFERROR(_xlfn.XLOOKUP($D48,USA_Air!$C:$C,USA_Air!AI:AI),0)+IFERROR(_xlfn.XLOOKUP($D48,USA_Amazon_Air!$C:$C,USA_Amazon_Air!AI:AI),0)+IFERROR(_xlfn.XLOOKUP($D48,UK_Order!$C:$C,UK_Order!AI:AI),0)+IFERROR(_xlfn.XLOOKUP($D48,MENA_Order!$C:$C,MENA_Order!AI:AI),0)+IFERROR(_xlfn.XLOOKUP($D48,Amazon_USA_Sea!$C:$C,Amazon_USA_Sea!AB:AB),0)</f>
        <v>0</v>
      </c>
      <c r="AE48" s="93">
        <f>IFERROR(_xlfn.XLOOKUP($D48,Domestic!$C:$C,Domestic!AJ:AJ),0)+IFERROR(_xlfn.XLOOKUP($D48,ROW_Manjari!$C:$C,ROW_Manjari!AJ:AJ),0)+IFERROR(_xlfn.XLOOKUP($D48,USA_Sea!$C:$C,USA_Sea!AJ:AJ),0)+IFERROR(_xlfn.XLOOKUP($D48,USA_Air!$C:$C,USA_Air!AJ:AJ),0)+IFERROR(_xlfn.XLOOKUP($D48,USA_Amazon_Air!$C:$C,USA_Amazon_Air!AJ:AJ),0)+IFERROR(_xlfn.XLOOKUP($D48,UK_Order!$C:$C,UK_Order!AJ:AJ),0)+IFERROR(_xlfn.XLOOKUP($D48,MENA_Order!$C:$C,MENA_Order!AJ:AJ),0)+IFERROR(_xlfn.XLOOKUP($D48,Amazon_USA_Sea!$C:$C,Amazon_USA_Sea!AC:AC),0)</f>
        <v>0</v>
      </c>
      <c r="AF48" s="93">
        <f>IFERROR(_xlfn.XLOOKUP($D48,Domestic!$C:$C,Domestic!AK:AK),0)+IFERROR(_xlfn.XLOOKUP($D48,ROW_Manjari!$C:$C,ROW_Manjari!AK:AK),0)+IFERROR(_xlfn.XLOOKUP($D48,USA_Sea!$C:$C,USA_Sea!AK:AK),0)+IFERROR(_xlfn.XLOOKUP($D48,USA_Air!$C:$C,USA_Air!AK:AK),0)+IFERROR(_xlfn.XLOOKUP($D48,USA_Amazon_Air!$C:$C,USA_Amazon_Air!AK:AK),0)+IFERROR(_xlfn.XLOOKUP($D48,UK_Order!$C:$C,UK_Order!AK:AK),0)+IFERROR(_xlfn.XLOOKUP($D48,MENA_Order!$C:$C,MENA_Order!AK:AK),0)+IFERROR(_xlfn.XLOOKUP($D48,Amazon_USA_Sea!$C:$C,Amazon_USA_Sea!AD:AD),0)</f>
        <v>0</v>
      </c>
      <c r="AG48" s="93">
        <f>IFERROR(_xlfn.XLOOKUP($D48,Domestic!$C:$C,Domestic!AL:AL),0)+IFERROR(_xlfn.XLOOKUP($D48,ROW_Manjari!$C:$C,ROW_Manjari!AL:AL),0)+IFERROR(_xlfn.XLOOKUP($D48,USA_Sea!$C:$C,USA_Sea!AL:AL),0)+IFERROR(_xlfn.XLOOKUP($D48,USA_Air!$C:$C,USA_Air!AL:AL),0)+IFERROR(_xlfn.XLOOKUP($D48,USA_Amazon_Air!$C:$C,USA_Amazon_Air!AL:AL),0)+IFERROR(_xlfn.XLOOKUP($D48,UK_Order!$C:$C,UK_Order!AL:AL),0)+IFERROR(_xlfn.XLOOKUP($D48,MENA_Order!$C:$C,MENA_Order!AL:AL),0)+IFERROR(_xlfn.XLOOKUP($D48,Amazon_USA_Sea!$C:$C,Amazon_USA_Sea!AE:AE),0)</f>
        <v>0</v>
      </c>
      <c r="AH48" s="93">
        <f>IFERROR(_xlfn.XLOOKUP($D48,Domestic!$C:$C,Domestic!AM:AM),0)+IFERROR(_xlfn.XLOOKUP($D48,ROW_Manjari!$C:$C,ROW_Manjari!AM:AM),0)+IFERROR(_xlfn.XLOOKUP($D48,USA_Sea!$C:$C,USA_Sea!AM:AM),0)+IFERROR(_xlfn.XLOOKUP($D48,USA_Air!$C:$C,USA_Air!AM:AM),0)+IFERROR(_xlfn.XLOOKUP($D48,USA_Amazon_Air!$C:$C,USA_Amazon_Air!AM:AM),0)+IFERROR(_xlfn.XLOOKUP($D48,UK_Order!$C:$C,UK_Order!AM:AM),0)+IFERROR(_xlfn.XLOOKUP($D48,MENA_Order!$C:$C,MENA_Order!AM:AM),0)+IFERROR(_xlfn.XLOOKUP($D48,Amazon_USA_Sea!$C:$C,Amazon_USA_Sea!AF:AF),0)</f>
        <v>0</v>
      </c>
      <c r="AI48" s="93">
        <f>IFERROR(_xlfn.XLOOKUP($D48,Domestic!$C:$C,Domestic!AN:AN),0)+IFERROR(_xlfn.XLOOKUP($D48,ROW_Manjari!$C:$C,ROW_Manjari!AN:AN),0)+IFERROR(_xlfn.XLOOKUP($D48,USA_Sea!$C:$C,USA_Sea!AN:AN),0)+IFERROR(_xlfn.XLOOKUP($D48,USA_Air!$C:$C,USA_Air!AN:AN),0)+IFERROR(_xlfn.XLOOKUP($D48,USA_Amazon_Air!$C:$C,USA_Amazon_Air!AN:AN),0)+IFERROR(_xlfn.XLOOKUP($D48,UK_Order!$C:$C,UK_Order!AN:AN),0)+IFERROR(_xlfn.XLOOKUP($D48,MENA_Order!$C:$C,MENA_Order!AN:AN),0)+IFERROR(_xlfn.XLOOKUP($D48,Amazon_USA_Sea!$C:$C,Amazon_USA_Sea!AG:AG),0)</f>
        <v>0</v>
      </c>
      <c r="AJ48" s="93">
        <f>IFERROR(_xlfn.XLOOKUP($D48,Domestic!$C:$C,Domestic!AO:AO),0)+IFERROR(_xlfn.XLOOKUP($D48,ROW_Manjari!$C:$C,ROW_Manjari!AO:AO),0)+IFERROR(_xlfn.XLOOKUP($D48,USA_Sea!$C:$C,USA_Sea!AO:AO),0)+IFERROR(_xlfn.XLOOKUP($D48,USA_Air!$C:$C,USA_Air!AO:AO),0)+IFERROR(_xlfn.XLOOKUP($D48,USA_Amazon_Air!$C:$C,USA_Amazon_Air!AO:AO),0)+IFERROR(_xlfn.XLOOKUP($D48,UK_Order!$C:$C,UK_Order!AO:AO),0)+IFERROR(_xlfn.XLOOKUP($D48,MENA_Order!$C:$C,MENA_Order!AO:AO),0)+IFERROR(_xlfn.XLOOKUP($D48,Amazon_USA_Sea!$C:$C,Amazon_USA_Sea!AH:AH),0)</f>
        <v>0</v>
      </c>
      <c r="AK48" s="94">
        <f>IFERROR(_xlfn.XLOOKUP($D48,Domestic!$C:$C,Domestic!AS:AS),0)+IFERROR(_xlfn.XLOOKUP($D48,ROW_Manjari!$C:$C,ROW_Manjari!AS:AS),0)+IFERROR(_xlfn.XLOOKUP($D48,USA_Sea!$C:$C,USA_Sea!AS:AS),0)+IFERROR(_xlfn.XLOOKUP($D48,USA_Air!$C:$C,USA_Air!AS:AS),0)+IFERROR(_xlfn.XLOOKUP($D48,USA_Amazon_Air!$C:$C,USA_Amazon_Air!AS:AS),0)+IFERROR(_xlfn.XLOOKUP($D48,UK_Order!$C:$C,UK_Order!AS:AS),0)+IFERROR(_xlfn.XLOOKUP($D48,MENA_Order!$C:$C,MENA_Order!AS:AS),0)+IFERROR(_xlfn.XLOOKUP($D48,Amazon_USA_Sea!$C:$C,Amazon_USA_Sea!AL:AL),0)</f>
        <v>0</v>
      </c>
      <c r="AL48" s="94">
        <f>IFERROR(_xlfn.XLOOKUP($D48,Domestic!$C:$C,Domestic!AT:AT),0)+IFERROR(_xlfn.XLOOKUP($D48,ROW_Manjari!$C:$C,ROW_Manjari!AT:AT),0)+IFERROR(_xlfn.XLOOKUP($D48,USA_Sea!$C:$C,USA_Sea!AT:AT),0)+IFERROR(_xlfn.XLOOKUP($D48,USA_Air!$C:$C,USA_Air!AT:AT),0)+IFERROR(_xlfn.XLOOKUP($D48,USA_Amazon_Air!$C:$C,USA_Amazon_Air!AT:AT),0)+IFERROR(_xlfn.XLOOKUP($D48,UK_Order!$C:$C,UK_Order!AT:AT),0)+IFERROR(_xlfn.XLOOKUP($D48,MENA_Order!$C:$C,MENA_Order!AT:AT),0)+IFERROR(_xlfn.XLOOKUP($D48,Amazon_USA_Sea!$C:$C,Amazon_USA_Sea!AM:AM),0)</f>
        <v>0</v>
      </c>
      <c r="AM48" s="94">
        <f>IFERROR(_xlfn.XLOOKUP($D48,Domestic!$C:$C,Domestic!AU:AU),0)+IFERROR(_xlfn.XLOOKUP($D48,ROW_Manjari!$C:$C,ROW_Manjari!AU:AU),0)+IFERROR(_xlfn.XLOOKUP($D48,USA_Sea!$C:$C,USA_Sea!AU:AU),0)+IFERROR(_xlfn.XLOOKUP($D48,USA_Air!$C:$C,USA_Air!AU:AU),0)+IFERROR(_xlfn.XLOOKUP($D48,USA_Amazon_Air!$C:$C,USA_Amazon_Air!AU:AU),0)+IFERROR(_xlfn.XLOOKUP($D48,UK_Order!$C:$C,UK_Order!AU:AU),0)+IFERROR(_xlfn.XLOOKUP($D48,MENA_Order!$C:$C,MENA_Order!AU:AU),0)+IFERROR(_xlfn.XLOOKUP($D48,Amazon_USA_Sea!$C:$C,Amazon_USA_Sea!AN:AN),0)</f>
        <v>0</v>
      </c>
      <c r="AN48" s="94">
        <f>IFERROR(_xlfn.XLOOKUP($D48,Domestic!$C:$C,Domestic!AV:AV),0)+IFERROR(_xlfn.XLOOKUP($D48,ROW_Manjari!$C:$C,ROW_Manjari!AV:AV),0)+IFERROR(_xlfn.XLOOKUP($D48,USA_Sea!$C:$C,USA_Sea!AV:AV),0)+IFERROR(_xlfn.XLOOKUP($D48,USA_Air!$C:$C,USA_Air!AV:AV),0)+IFERROR(_xlfn.XLOOKUP($D48,USA_Amazon_Air!$C:$C,USA_Amazon_Air!AV:AV),0)+IFERROR(_xlfn.XLOOKUP($D48,UK_Order!$C:$C,UK_Order!AV:AV),0)+IFERROR(_xlfn.XLOOKUP($D48,MENA_Order!$C:$C,MENA_Order!AV:AV),0)+IFERROR(_xlfn.XLOOKUP($D48,Amazon_USA_Sea!$C:$C,Amazon_USA_Sea!AO:AO),0)</f>
        <v>0</v>
      </c>
      <c r="AO48" s="94">
        <f>IFERROR(_xlfn.XLOOKUP($D48,Domestic!$C:$C,Domestic!AW:AW),0)+IFERROR(_xlfn.XLOOKUP($D48,ROW_Manjari!$C:$C,ROW_Manjari!AW:AW),0)+IFERROR(_xlfn.XLOOKUP($D48,USA_Sea!$C:$C,USA_Sea!AW:AW),0)+IFERROR(_xlfn.XLOOKUP($D48,USA_Air!$C:$C,USA_Air!AW:AW),0)+IFERROR(_xlfn.XLOOKUP($D48,USA_Amazon_Air!$C:$C,USA_Amazon_Air!AW:AW),0)+IFERROR(_xlfn.XLOOKUP($D48,UK_Order!$C:$C,UK_Order!AW:AW),0)+IFERROR(_xlfn.XLOOKUP($D48,MENA_Order!$C:$C,MENA_Order!AW:AW),0)+IFERROR(_xlfn.XLOOKUP($D48,Amazon_USA_Sea!$C:$C,Amazon_USA_Sea!AP:AP),0)</f>
        <v>0</v>
      </c>
      <c r="AP48" s="94">
        <f>IFERROR(_xlfn.XLOOKUP($D48,Domestic!$C:$C,Domestic!AX:AX),0)+IFERROR(_xlfn.XLOOKUP($D48,ROW_Manjari!$C:$C,ROW_Manjari!AX:AX),0)+IFERROR(_xlfn.XLOOKUP($D48,USA_Sea!$C:$C,USA_Sea!AX:AX),0)+IFERROR(_xlfn.XLOOKUP($D48,USA_Air!$C:$C,USA_Air!AX:AX),0)+IFERROR(_xlfn.XLOOKUP($D48,USA_Amazon_Air!$C:$C,USA_Amazon_Air!AX:AX),0)+IFERROR(_xlfn.XLOOKUP($D48,UK_Order!$C:$C,UK_Order!AX:AX),0)+IFERROR(_xlfn.XLOOKUP($D48,MENA_Order!$C:$C,MENA_Order!AX:AX),0)+IFERROR(_xlfn.XLOOKUP($D48,Amazon_USA_Sea!$C:$C,Amazon_USA_Sea!AQ:AQ),0)</f>
        <v>126</v>
      </c>
      <c r="AQ48" s="94">
        <f>IFERROR(_xlfn.XLOOKUP($D48,Domestic!$C:$C,Domestic!AY:AY),0)+IFERROR(_xlfn.XLOOKUP($D48,ROW_Manjari!$C:$C,ROW_Manjari!AY:AY),0)+IFERROR(_xlfn.XLOOKUP($D48,USA_Sea!$C:$C,USA_Sea!AY:AY),0)+IFERROR(_xlfn.XLOOKUP($D48,USA_Air!$C:$C,USA_Air!AY:AY),0)+IFERROR(_xlfn.XLOOKUP($D48,USA_Amazon_Air!$C:$C,USA_Amazon_Air!AY:AY),0)+IFERROR(_xlfn.XLOOKUP($D48,UK_Order!$C:$C,UK_Order!AY:AY),0)+IFERROR(_xlfn.XLOOKUP($D48,MENA_Order!$C:$C,MENA_Order!AY:AY),0)+IFERROR(_xlfn.XLOOKUP($D48,Amazon_USA_Sea!$C:$C,Amazon_USA_Sea!AR:AR),0)</f>
        <v>0</v>
      </c>
      <c r="AR48" s="94">
        <f>IFERROR(_xlfn.XLOOKUP($D48,Domestic!$C:$C,Domestic!AZ:AZ),0)+IFERROR(_xlfn.XLOOKUP($D48,ROW_Manjari!$C:$C,ROW_Manjari!AZ:AZ),0)+IFERROR(_xlfn.XLOOKUP($D48,USA_Sea!$C:$C,USA_Sea!AZ:AZ),0)+IFERROR(_xlfn.XLOOKUP($D48,USA_Air!$C:$C,USA_Air!AZ:AZ),0)+IFERROR(_xlfn.XLOOKUP($D48,USA_Amazon_Air!$C:$C,USA_Amazon_Air!AZ:AZ),0)+IFERROR(_xlfn.XLOOKUP($D48,UK_Order!$C:$C,UK_Order!AZ:AZ),0)+IFERROR(_xlfn.XLOOKUP($D48,MENA_Order!$C:$C,MENA_Order!AZ:AZ),0)+IFERROR(_xlfn.XLOOKUP($D48,Amazon_USA_Sea!$C:$C,Amazon_USA_Sea!AS:AS),0)</f>
        <v>0</v>
      </c>
      <c r="AS48" s="95">
        <v>15</v>
      </c>
      <c r="AT48" s="96">
        <f t="shared" si="8"/>
        <v>505</v>
      </c>
      <c r="AU48" s="97">
        <f t="shared" si="11"/>
        <v>252.5</v>
      </c>
      <c r="AV48" s="98">
        <f t="shared" si="12"/>
        <v>380</v>
      </c>
      <c r="AW48" s="99">
        <f t="shared" si="13"/>
        <v>190</v>
      </c>
      <c r="AX48" s="100">
        <f t="shared" si="14"/>
        <v>4.04</v>
      </c>
      <c r="AY48" s="114" t="s">
        <v>96</v>
      </c>
      <c r="AZ48">
        <f>_xlfn.XLOOKUP(D48,Raw_Data!A:A,Raw_Data!B:B)</f>
        <v>10</v>
      </c>
      <c r="BA48" s="102">
        <f t="shared" si="15"/>
        <v>2.4</v>
      </c>
      <c r="BB48" s="103"/>
      <c r="BC48" s="104" t="str">
        <f t="shared" si="10"/>
        <v/>
      </c>
    </row>
    <row r="49" spans="1:55" customFormat="1" ht="13">
      <c r="A49" s="105">
        <v>47</v>
      </c>
      <c r="B49" s="128" t="s">
        <v>127</v>
      </c>
      <c r="C49" s="128" t="s">
        <v>46</v>
      </c>
      <c r="D49" s="107" t="s">
        <v>145</v>
      </c>
      <c r="E49" s="108" t="s">
        <v>146</v>
      </c>
      <c r="F49" s="109">
        <v>0.5</v>
      </c>
      <c r="G49" s="110">
        <f>IFERROR(_xlfn.XLOOKUP(D49,Projection_!A:A,Projection_!K:K),"")</f>
        <v>0</v>
      </c>
      <c r="H49" s="111">
        <f>IFERROR(_xlfn.XLOOKUP(D49,Projection_!A:A,Projection_!L:L),"")</f>
        <v>0</v>
      </c>
      <c r="I49" s="111">
        <f>IFERROR(_xlfn.XLOOKUP(D49,Projection_!A:A,Projection_!M:M),"")</f>
        <v>0</v>
      </c>
      <c r="J49" s="111">
        <f>IFERROR(_xlfn.XLOOKUP(D49,Projection_!A:A,Projection_!N:N),"")</f>
        <v>0</v>
      </c>
      <c r="K49" s="111">
        <f>IFERROR(_xlfn.XLOOKUP(D49,Projection_!A:A,Projection_!O:O),"")</f>
        <v>0</v>
      </c>
      <c r="L49" s="111">
        <f>IFERROR(_xlfn.XLOOKUP(D49,Projection_!A:A,Projection_!P:P),"")</f>
        <v>0</v>
      </c>
      <c r="M49" s="111">
        <f>IFERROR(_xlfn.XLOOKUP(D49,Projection_!A:A,Projection_!Q:Q),"")</f>
        <v>0</v>
      </c>
      <c r="N49" s="112">
        <f>IFERROR(_xlfn.XLOOKUP(D49,Projection_!A:A,Projection_!R:R),"")</f>
        <v>0</v>
      </c>
      <c r="O49" s="113">
        <f>IFERROR(_xlfn.XLOOKUP(D49,Projection_!A:A,Projection_!T:T),"")</f>
        <v>0</v>
      </c>
      <c r="P49" s="91">
        <f>IFERROR(_xlfn.XLOOKUP($D49,Domestic!$C:$C,Domestic!O:O),0)+IFERROR(_xlfn.XLOOKUP($D49,ROW_Manjari!$C:$C,ROW_Manjari!O:O),0)+IFERROR(_xlfn.XLOOKUP($D49,USA_Sea!$C:$C,USA_Sea!O:O),0)+IFERROR(_xlfn.XLOOKUP($D49,USA_Air!$C:$C,USA_Air!O:O),0)+IFERROR(_xlfn.XLOOKUP($D49,USA_Amazon_Air!$C:$C,USA_Amazon_Air!O:O),0)+IFERROR(_xlfn.XLOOKUP($D49,UK_Order!$C:$C,UK_Order!O:O),0)+IFERROR(_xlfn.XLOOKUP($D49,MENA_Order!$C:$C,MENA_Order!O:O),0)+IFERROR(_xlfn.XLOOKUP($D49,Amazon_USA_Sea!$C:$C,Amazon_USA_Sea!H:H),0)</f>
        <v>0</v>
      </c>
      <c r="Q49" s="91">
        <f>IFERROR(_xlfn.XLOOKUP($D49,Domestic!$C:$C,Domestic!P:P),0)+IFERROR(_xlfn.XLOOKUP($D49,ROW_Manjari!$C:$C,ROW_Manjari!P:P),0)+IFERROR(_xlfn.XLOOKUP($D49,USA_Sea!$C:$C,USA_Sea!P:P),0)+IFERROR(_xlfn.XLOOKUP($D49,USA_Air!$C:$C,USA_Air!P:P),0)+IFERROR(_xlfn.XLOOKUP($D49,USA_Amazon_Air!$C:$C,USA_Amazon_Air!P:P),0)+IFERROR(_xlfn.XLOOKUP($D49,UK_Order!$C:$C,UK_Order!P:P),0)+IFERROR(_xlfn.XLOOKUP($D49,MENA_Order!$C:$C,MENA_Order!P:P),0)+IFERROR(_xlfn.XLOOKUP($D49,Amazon_USA_Sea!$C:$C,Amazon_USA_Sea!I:I),0)</f>
        <v>0</v>
      </c>
      <c r="R49" s="91">
        <f>IFERROR(_xlfn.XLOOKUP($D49,Domestic!$C:$C,Domestic!Q:Q),0)+IFERROR(_xlfn.XLOOKUP($D49,ROW_Manjari!$C:$C,ROW_Manjari!Q:Q),0)+IFERROR(_xlfn.XLOOKUP($D49,USA_Sea!$C:$C,USA_Sea!Q:Q),0)+IFERROR(_xlfn.XLOOKUP($D49,USA_Air!$C:$C,USA_Air!Q:Q),0)+IFERROR(_xlfn.XLOOKUP($D49,USA_Amazon_Air!$C:$C,USA_Amazon_Air!Q:Q),0)+IFERROR(_xlfn.XLOOKUP($D49,UK_Order!$C:$C,UK_Order!Q:Q),0)+IFERROR(_xlfn.XLOOKUP($D49,MENA_Order!$C:$C,MENA_Order!Q:Q),0)+IFERROR(_xlfn.XLOOKUP($D49,Amazon_USA_Sea!$C:$C,Amazon_USA_Sea!J:J),0)</f>
        <v>0</v>
      </c>
      <c r="S49" s="91">
        <f>IFERROR(_xlfn.XLOOKUP($D49,Domestic!$C:$C,Domestic!R:R),0)+IFERROR(_xlfn.XLOOKUP($D49,ROW_Manjari!$C:$C,ROW_Manjari!R:R),0)+IFERROR(_xlfn.XLOOKUP($D49,USA_Sea!$C:$C,USA_Sea!R:R),0)+IFERROR(_xlfn.XLOOKUP($D49,USA_Air!$C:$C,USA_Air!R:R),0)+IFERROR(_xlfn.XLOOKUP($D49,USA_Amazon_Air!$C:$C,USA_Amazon_Air!R:R),0)+IFERROR(_xlfn.XLOOKUP($D49,UK_Order!$C:$C,UK_Order!R:R),0)+IFERROR(_xlfn.XLOOKUP($D49,MENA_Order!$C:$C,MENA_Order!R:R),0)+IFERROR(_xlfn.XLOOKUP($D49,Amazon_USA_Sea!$C:$C,Amazon_USA_Sea!K:K),0)</f>
        <v>0</v>
      </c>
      <c r="T49" s="91">
        <f>IFERROR(_xlfn.XLOOKUP($D49,Domestic!$C:$C,Domestic!S:S),0)+IFERROR(_xlfn.XLOOKUP($D49,ROW_Manjari!$C:$C,ROW_Manjari!S:S),0)+IFERROR(_xlfn.XLOOKUP($D49,USA_Sea!$C:$C,USA_Sea!S:S),0)+IFERROR(_xlfn.XLOOKUP($D49,USA_Air!$C:$C,USA_Air!S:S),0)+IFERROR(_xlfn.XLOOKUP($D49,USA_Amazon_Air!$C:$C,USA_Amazon_Air!S:S),0)+IFERROR(_xlfn.XLOOKUP($D49,UK_Order!$C:$C,UK_Order!S:S),0)+IFERROR(_xlfn.XLOOKUP($D49,MENA_Order!$C:$C,MENA_Order!S:S),0)+IFERROR(_xlfn.XLOOKUP($D49,Amazon_USA_Sea!$C:$C,Amazon_USA_Sea!L:L),0)</f>
        <v>0</v>
      </c>
      <c r="U49" s="91">
        <f>IFERROR(_xlfn.XLOOKUP($D49,Domestic!$C:$C,Domestic!T:T),0)+IFERROR(_xlfn.XLOOKUP($D49,ROW_Manjari!$C:$C,ROW_Manjari!T:T),0)+IFERROR(_xlfn.XLOOKUP($D49,USA_Sea!$C:$C,USA_Sea!T:T),0)+IFERROR(_xlfn.XLOOKUP($D49,USA_Air!$C:$C,USA_Air!T:T),0)+IFERROR(_xlfn.XLOOKUP($D49,USA_Amazon_Air!$C:$C,USA_Amazon_Air!T:T),0)+IFERROR(_xlfn.XLOOKUP($D49,UK_Order!$C:$C,UK_Order!T:T),0)+IFERROR(_xlfn.XLOOKUP($D49,MENA_Order!$C:$C,MENA_Order!T:T),0)+IFERROR(_xlfn.XLOOKUP($D49,Amazon_USA_Sea!$C:$C,Amazon_USA_Sea!M:M),0)</f>
        <v>0</v>
      </c>
      <c r="V49" s="91">
        <f>IFERROR(_xlfn.XLOOKUP($D49,Domestic!$C:$C,Domestic!U:U),0)+IFERROR(_xlfn.XLOOKUP($D49,ROW_Manjari!$C:$C,ROW_Manjari!U:U),0)+IFERROR(_xlfn.XLOOKUP($D49,USA_Sea!$C:$C,USA_Sea!U:U),0)+IFERROR(_xlfn.XLOOKUP($D49,USA_Air!$C:$C,USA_Air!U:U),0)+IFERROR(_xlfn.XLOOKUP($D49,USA_Amazon_Air!$C:$C,USA_Amazon_Air!U:U),0)+IFERROR(_xlfn.XLOOKUP($D49,UK_Order!$C:$C,UK_Order!U:U),0)+IFERROR(_xlfn.XLOOKUP($D49,MENA_Order!$C:$C,MENA_Order!U:U),0)+IFERROR(_xlfn.XLOOKUP($D49,Amazon_USA_Sea!$C:$C,Amazon_USA_Sea!N:N),0)</f>
        <v>0</v>
      </c>
      <c r="W49" s="92">
        <f>IFERROR(_xlfn.XLOOKUP($D49,Domestic!$C:$C,Domestic!Y:Y),0)+IFERROR(_xlfn.XLOOKUP($D49,ROW_Manjari!$C:$C,ROW_Manjari!Y:Y),0)+IFERROR(_xlfn.XLOOKUP($D49,USA_Sea!$C:$C,USA_Sea!Y:Y),0)+IFERROR(_xlfn.XLOOKUP($D49,USA_Air!$C:$C,USA_Air!Y:Y),0)+IFERROR(_xlfn.XLOOKUP($D49,USA_Amazon_Air!$C:$C,USA_Amazon_Air!Y:Y),0)+IFERROR(_xlfn.XLOOKUP($D49,UK_Order!$C:$C,UK_Order!Y:Y),0)+IFERROR(_xlfn.XLOOKUP($D49,MENA_Order!$C:$C,MENA_Order!Y:Y),0)+IFERROR(_xlfn.XLOOKUP($D49,Amazon_USA_Sea!$C:$C,Amazon_USA_Sea!R:R),0)</f>
        <v>0</v>
      </c>
      <c r="X49" s="92">
        <f>IFERROR(_xlfn.XLOOKUP($D49,Domestic!$C:$C,Domestic!Z:Z),0)+IFERROR(_xlfn.XLOOKUP($D49,ROW_Manjari!$C:$C,ROW_Manjari!Z:Z),0)+IFERROR(_xlfn.XLOOKUP($D49,USA_Sea!$C:$C,USA_Sea!Z:Z),0)+IFERROR(_xlfn.XLOOKUP($D49,USA_Air!$C:$C,USA_Air!Z:Z),0)+IFERROR(_xlfn.XLOOKUP($D49,USA_Amazon_Air!$C:$C,USA_Amazon_Air!Z:Z),0)+IFERROR(_xlfn.XLOOKUP($D49,UK_Order!$C:$C,UK_Order!Z:Z),0)+IFERROR(_xlfn.XLOOKUP($D49,MENA_Order!$C:$C,MENA_Order!Z:Z),0)+IFERROR(_xlfn.XLOOKUP($D49,Amazon_USA_Sea!$C:$C,Amazon_USA_Sea!S:S),0)</f>
        <v>0</v>
      </c>
      <c r="Y49" s="92">
        <f>IFERROR(_xlfn.XLOOKUP($D49,Domestic!$C:$C,Domestic!AA:AA),0)+IFERROR(_xlfn.XLOOKUP($D49,ROW_Manjari!$C:$C,ROW_Manjari!AA:AA),0)+IFERROR(_xlfn.XLOOKUP($D49,USA_Sea!$C:$C,USA_Sea!AA:AA),0)+IFERROR(_xlfn.XLOOKUP($D49,USA_Air!$C:$C,USA_Air!AA:AA),0)+IFERROR(_xlfn.XLOOKUP($D49,USA_Amazon_Air!$C:$C,USA_Amazon_Air!AA:AA),0)+IFERROR(_xlfn.XLOOKUP($D49,UK_Order!$C:$C,UK_Order!AA:AA),0)+IFERROR(_xlfn.XLOOKUP($D49,MENA_Order!$C:$C,MENA_Order!AA:AA),0)+IFERROR(_xlfn.XLOOKUP($D49,Amazon_USA_Sea!$C:$C,Amazon_USA_Sea!T:T),0)</f>
        <v>0</v>
      </c>
      <c r="Z49" s="92">
        <f>IFERROR(_xlfn.XLOOKUP($D49,Domestic!$C:$C,Domestic!AB:AB),0)+IFERROR(_xlfn.XLOOKUP($D49,ROW_Manjari!$C:$C,ROW_Manjari!AB:AB),0)+IFERROR(_xlfn.XLOOKUP($D49,USA_Sea!$C:$C,USA_Sea!AB:AB),0)+IFERROR(_xlfn.XLOOKUP($D49,USA_Air!$C:$C,USA_Air!AB:AB),0)+IFERROR(_xlfn.XLOOKUP($D49,USA_Amazon_Air!$C:$C,USA_Amazon_Air!AB:AB),0)+IFERROR(_xlfn.XLOOKUP($D49,UK_Order!$C:$C,UK_Order!AB:AB),0)+IFERROR(_xlfn.XLOOKUP($D49,MENA_Order!$C:$C,MENA_Order!AB:AB),0)+IFERROR(_xlfn.XLOOKUP($D49,Amazon_USA_Sea!$C:$C,Amazon_USA_Sea!U:U),0)</f>
        <v>0</v>
      </c>
      <c r="AA49" s="92">
        <f>IFERROR(_xlfn.XLOOKUP($D49,Domestic!$C:$C,Domestic!AC:AC),0)+IFERROR(_xlfn.XLOOKUP($D49,ROW_Manjari!$C:$C,ROW_Manjari!AC:AC),0)+IFERROR(_xlfn.XLOOKUP($D49,USA_Sea!$C:$C,USA_Sea!AC:AC),0)+IFERROR(_xlfn.XLOOKUP($D49,USA_Air!$C:$C,USA_Air!AC:AC),0)+IFERROR(_xlfn.XLOOKUP($D49,USA_Amazon_Air!$C:$C,USA_Amazon_Air!AC:AC),0)+IFERROR(_xlfn.XLOOKUP($D49,UK_Order!$C:$C,UK_Order!AC:AC),0)+IFERROR(_xlfn.XLOOKUP($D49,MENA_Order!$C:$C,MENA_Order!AC:AC),0)+IFERROR(_xlfn.XLOOKUP($D49,Amazon_USA_Sea!$C:$C,Amazon_USA_Sea!V:V),0)</f>
        <v>408</v>
      </c>
      <c r="AB49" s="92">
        <f>IFERROR(_xlfn.XLOOKUP($D49,Domestic!$C:$C,Domestic!AD:AD),0)+IFERROR(_xlfn.XLOOKUP($D49,ROW_Manjari!$C:$C,ROW_Manjari!AD:AD),0)+IFERROR(_xlfn.XLOOKUP($D49,USA_Sea!$C:$C,USA_Sea!AD:AD),0)+IFERROR(_xlfn.XLOOKUP($D49,USA_Air!$C:$C,USA_Air!AD:AD),0)+IFERROR(_xlfn.XLOOKUP($D49,USA_Amazon_Air!$C:$C,USA_Amazon_Air!AD:AD),0)+IFERROR(_xlfn.XLOOKUP($D49,UK_Order!$C:$C,UK_Order!AD:AD),0)+IFERROR(_xlfn.XLOOKUP($D49,MENA_Order!$C:$C,MENA_Order!AD:AD),0)+IFERROR(_xlfn.XLOOKUP($D49,Amazon_USA_Sea!$C:$C,Amazon_USA_Sea!W:W),0)</f>
        <v>0</v>
      </c>
      <c r="AC49" s="92">
        <f>IFERROR(_xlfn.XLOOKUP($D49,Domestic!$C:$C,Domestic!AE:AE),0)+IFERROR(_xlfn.XLOOKUP($D49,ROW_Manjari!$C:$C,ROW_Manjari!AE:AE),0)+IFERROR(_xlfn.XLOOKUP($D49,USA_Sea!$C:$C,USA_Sea!AE:AE),0)+IFERROR(_xlfn.XLOOKUP($D49,USA_Air!$C:$C,USA_Air!AE:AE),0)+IFERROR(_xlfn.XLOOKUP($D49,USA_Amazon_Air!$C:$C,USA_Amazon_Air!AE:AE),0)+IFERROR(_xlfn.XLOOKUP($D49,UK_Order!$C:$C,UK_Order!AE:AE),0)+IFERROR(_xlfn.XLOOKUP($D49,MENA_Order!$C:$C,MENA_Order!AE:AE),0)+IFERROR(_xlfn.XLOOKUP($D49,Amazon_USA_Sea!$C:$C,Amazon_USA_Sea!X:X),0)</f>
        <v>0</v>
      </c>
      <c r="AD49" s="93">
        <f>IFERROR(_xlfn.XLOOKUP($D49,Domestic!$C:$C,Domestic!AI:AI),0)+IFERROR(_xlfn.XLOOKUP($D49,ROW_Manjari!$C:$C,ROW_Manjari!AI:AI),0)+IFERROR(_xlfn.XLOOKUP($D49,USA_Sea!$C:$C,USA_Sea!AI:AI),0)+IFERROR(_xlfn.XLOOKUP($D49,USA_Air!$C:$C,USA_Air!AI:AI),0)+IFERROR(_xlfn.XLOOKUP($D49,USA_Amazon_Air!$C:$C,USA_Amazon_Air!AI:AI),0)+IFERROR(_xlfn.XLOOKUP($D49,UK_Order!$C:$C,UK_Order!AI:AI),0)+IFERROR(_xlfn.XLOOKUP($D49,MENA_Order!$C:$C,MENA_Order!AI:AI),0)+IFERROR(_xlfn.XLOOKUP($D49,Amazon_USA_Sea!$C:$C,Amazon_USA_Sea!AB:AB),0)</f>
        <v>0</v>
      </c>
      <c r="AE49" s="93">
        <f>IFERROR(_xlfn.XLOOKUP($D49,Domestic!$C:$C,Domestic!AJ:AJ),0)+IFERROR(_xlfn.XLOOKUP($D49,ROW_Manjari!$C:$C,ROW_Manjari!AJ:AJ),0)+IFERROR(_xlfn.XLOOKUP($D49,USA_Sea!$C:$C,USA_Sea!AJ:AJ),0)+IFERROR(_xlfn.XLOOKUP($D49,USA_Air!$C:$C,USA_Air!AJ:AJ),0)+IFERROR(_xlfn.XLOOKUP($D49,USA_Amazon_Air!$C:$C,USA_Amazon_Air!AJ:AJ),0)+IFERROR(_xlfn.XLOOKUP($D49,UK_Order!$C:$C,UK_Order!AJ:AJ),0)+IFERROR(_xlfn.XLOOKUP($D49,MENA_Order!$C:$C,MENA_Order!AJ:AJ),0)+IFERROR(_xlfn.XLOOKUP($D49,Amazon_USA_Sea!$C:$C,Amazon_USA_Sea!AC:AC),0)</f>
        <v>0</v>
      </c>
      <c r="AF49" s="93">
        <f>IFERROR(_xlfn.XLOOKUP($D49,Domestic!$C:$C,Domestic!AK:AK),0)+IFERROR(_xlfn.XLOOKUP($D49,ROW_Manjari!$C:$C,ROW_Manjari!AK:AK),0)+IFERROR(_xlfn.XLOOKUP($D49,USA_Sea!$C:$C,USA_Sea!AK:AK),0)+IFERROR(_xlfn.XLOOKUP($D49,USA_Air!$C:$C,USA_Air!AK:AK),0)+IFERROR(_xlfn.XLOOKUP($D49,USA_Amazon_Air!$C:$C,USA_Amazon_Air!AK:AK),0)+IFERROR(_xlfn.XLOOKUP($D49,UK_Order!$C:$C,UK_Order!AK:AK),0)+IFERROR(_xlfn.XLOOKUP($D49,MENA_Order!$C:$C,MENA_Order!AK:AK),0)+IFERROR(_xlfn.XLOOKUP($D49,Amazon_USA_Sea!$C:$C,Amazon_USA_Sea!AD:AD),0)</f>
        <v>0</v>
      </c>
      <c r="AG49" s="93">
        <f>IFERROR(_xlfn.XLOOKUP($D49,Domestic!$C:$C,Domestic!AL:AL),0)+IFERROR(_xlfn.XLOOKUP($D49,ROW_Manjari!$C:$C,ROW_Manjari!AL:AL),0)+IFERROR(_xlfn.XLOOKUP($D49,USA_Sea!$C:$C,USA_Sea!AL:AL),0)+IFERROR(_xlfn.XLOOKUP($D49,USA_Air!$C:$C,USA_Air!AL:AL),0)+IFERROR(_xlfn.XLOOKUP($D49,USA_Amazon_Air!$C:$C,USA_Amazon_Air!AL:AL),0)+IFERROR(_xlfn.XLOOKUP($D49,UK_Order!$C:$C,UK_Order!AL:AL),0)+IFERROR(_xlfn.XLOOKUP($D49,MENA_Order!$C:$C,MENA_Order!AL:AL),0)+IFERROR(_xlfn.XLOOKUP($D49,Amazon_USA_Sea!$C:$C,Amazon_USA_Sea!AE:AE),0)</f>
        <v>0</v>
      </c>
      <c r="AH49" s="93">
        <f>IFERROR(_xlfn.XLOOKUP($D49,Domestic!$C:$C,Domestic!AM:AM),0)+IFERROR(_xlfn.XLOOKUP($D49,ROW_Manjari!$C:$C,ROW_Manjari!AM:AM),0)+IFERROR(_xlfn.XLOOKUP($D49,USA_Sea!$C:$C,USA_Sea!AM:AM),0)+IFERROR(_xlfn.XLOOKUP($D49,USA_Air!$C:$C,USA_Air!AM:AM),0)+IFERROR(_xlfn.XLOOKUP($D49,USA_Amazon_Air!$C:$C,USA_Amazon_Air!AM:AM),0)+IFERROR(_xlfn.XLOOKUP($D49,UK_Order!$C:$C,UK_Order!AM:AM),0)+IFERROR(_xlfn.XLOOKUP($D49,MENA_Order!$C:$C,MENA_Order!AM:AM),0)+IFERROR(_xlfn.XLOOKUP($D49,Amazon_USA_Sea!$C:$C,Amazon_USA_Sea!AF:AF),0)</f>
        <v>0</v>
      </c>
      <c r="AI49" s="93">
        <f>IFERROR(_xlfn.XLOOKUP($D49,Domestic!$C:$C,Domestic!AN:AN),0)+IFERROR(_xlfn.XLOOKUP($D49,ROW_Manjari!$C:$C,ROW_Manjari!AN:AN),0)+IFERROR(_xlfn.XLOOKUP($D49,USA_Sea!$C:$C,USA_Sea!AN:AN),0)+IFERROR(_xlfn.XLOOKUP($D49,USA_Air!$C:$C,USA_Air!AN:AN),0)+IFERROR(_xlfn.XLOOKUP($D49,USA_Amazon_Air!$C:$C,USA_Amazon_Air!AN:AN),0)+IFERROR(_xlfn.XLOOKUP($D49,UK_Order!$C:$C,UK_Order!AN:AN),0)+IFERROR(_xlfn.XLOOKUP($D49,MENA_Order!$C:$C,MENA_Order!AN:AN),0)+IFERROR(_xlfn.XLOOKUP($D49,Amazon_USA_Sea!$C:$C,Amazon_USA_Sea!AG:AG),0)</f>
        <v>0</v>
      </c>
      <c r="AJ49" s="93">
        <f>IFERROR(_xlfn.XLOOKUP($D49,Domestic!$C:$C,Domestic!AO:AO),0)+IFERROR(_xlfn.XLOOKUP($D49,ROW_Manjari!$C:$C,ROW_Manjari!AO:AO),0)+IFERROR(_xlfn.XLOOKUP($D49,USA_Sea!$C:$C,USA_Sea!AO:AO),0)+IFERROR(_xlfn.XLOOKUP($D49,USA_Air!$C:$C,USA_Air!AO:AO),0)+IFERROR(_xlfn.XLOOKUP($D49,USA_Amazon_Air!$C:$C,USA_Amazon_Air!AO:AO),0)+IFERROR(_xlfn.XLOOKUP($D49,UK_Order!$C:$C,UK_Order!AO:AO),0)+IFERROR(_xlfn.XLOOKUP($D49,MENA_Order!$C:$C,MENA_Order!AO:AO),0)+IFERROR(_xlfn.XLOOKUP($D49,Amazon_USA_Sea!$C:$C,Amazon_USA_Sea!AH:AH),0)</f>
        <v>0</v>
      </c>
      <c r="AK49" s="94">
        <f>IFERROR(_xlfn.XLOOKUP($D49,Domestic!$C:$C,Domestic!AS:AS),0)+IFERROR(_xlfn.XLOOKUP($D49,ROW_Manjari!$C:$C,ROW_Manjari!AS:AS),0)+IFERROR(_xlfn.XLOOKUP($D49,USA_Sea!$C:$C,USA_Sea!AS:AS),0)+IFERROR(_xlfn.XLOOKUP($D49,USA_Air!$C:$C,USA_Air!AS:AS),0)+IFERROR(_xlfn.XLOOKUP($D49,USA_Amazon_Air!$C:$C,USA_Amazon_Air!AS:AS),0)+IFERROR(_xlfn.XLOOKUP($D49,UK_Order!$C:$C,UK_Order!AS:AS),0)+IFERROR(_xlfn.XLOOKUP($D49,MENA_Order!$C:$C,MENA_Order!AS:AS),0)+IFERROR(_xlfn.XLOOKUP($D49,Amazon_USA_Sea!$C:$C,Amazon_USA_Sea!AL:AL),0)</f>
        <v>0</v>
      </c>
      <c r="AL49" s="94">
        <f>IFERROR(_xlfn.XLOOKUP($D49,Domestic!$C:$C,Domestic!AT:AT),0)+IFERROR(_xlfn.XLOOKUP($D49,ROW_Manjari!$C:$C,ROW_Manjari!AT:AT),0)+IFERROR(_xlfn.XLOOKUP($D49,USA_Sea!$C:$C,USA_Sea!AT:AT),0)+IFERROR(_xlfn.XLOOKUP($D49,USA_Air!$C:$C,USA_Air!AT:AT),0)+IFERROR(_xlfn.XLOOKUP($D49,USA_Amazon_Air!$C:$C,USA_Amazon_Air!AT:AT),0)+IFERROR(_xlfn.XLOOKUP($D49,UK_Order!$C:$C,UK_Order!AT:AT),0)+IFERROR(_xlfn.XLOOKUP($D49,MENA_Order!$C:$C,MENA_Order!AT:AT),0)+IFERROR(_xlfn.XLOOKUP($D49,Amazon_USA_Sea!$C:$C,Amazon_USA_Sea!AM:AM),0)</f>
        <v>0</v>
      </c>
      <c r="AM49" s="94">
        <f>IFERROR(_xlfn.XLOOKUP($D49,Domestic!$C:$C,Domestic!AU:AU),0)+IFERROR(_xlfn.XLOOKUP($D49,ROW_Manjari!$C:$C,ROW_Manjari!AU:AU),0)+IFERROR(_xlfn.XLOOKUP($D49,USA_Sea!$C:$C,USA_Sea!AU:AU),0)+IFERROR(_xlfn.XLOOKUP($D49,USA_Air!$C:$C,USA_Air!AU:AU),0)+IFERROR(_xlfn.XLOOKUP($D49,USA_Amazon_Air!$C:$C,USA_Amazon_Air!AU:AU),0)+IFERROR(_xlfn.XLOOKUP($D49,UK_Order!$C:$C,UK_Order!AU:AU),0)+IFERROR(_xlfn.XLOOKUP($D49,MENA_Order!$C:$C,MENA_Order!AU:AU),0)+IFERROR(_xlfn.XLOOKUP($D49,Amazon_USA_Sea!$C:$C,Amazon_USA_Sea!AN:AN),0)</f>
        <v>0</v>
      </c>
      <c r="AN49" s="94">
        <f>IFERROR(_xlfn.XLOOKUP($D49,Domestic!$C:$C,Domestic!AV:AV),0)+IFERROR(_xlfn.XLOOKUP($D49,ROW_Manjari!$C:$C,ROW_Manjari!AV:AV),0)+IFERROR(_xlfn.XLOOKUP($D49,USA_Sea!$C:$C,USA_Sea!AV:AV),0)+IFERROR(_xlfn.XLOOKUP($D49,USA_Air!$C:$C,USA_Air!AV:AV),0)+IFERROR(_xlfn.XLOOKUP($D49,USA_Amazon_Air!$C:$C,USA_Amazon_Air!AV:AV),0)+IFERROR(_xlfn.XLOOKUP($D49,UK_Order!$C:$C,UK_Order!AV:AV),0)+IFERROR(_xlfn.XLOOKUP($D49,MENA_Order!$C:$C,MENA_Order!AV:AV),0)+IFERROR(_xlfn.XLOOKUP($D49,Amazon_USA_Sea!$C:$C,Amazon_USA_Sea!AO:AO),0)</f>
        <v>0</v>
      </c>
      <c r="AO49" s="94">
        <f>IFERROR(_xlfn.XLOOKUP($D49,Domestic!$C:$C,Domestic!AW:AW),0)+IFERROR(_xlfn.XLOOKUP($D49,ROW_Manjari!$C:$C,ROW_Manjari!AW:AW),0)+IFERROR(_xlfn.XLOOKUP($D49,USA_Sea!$C:$C,USA_Sea!AW:AW),0)+IFERROR(_xlfn.XLOOKUP($D49,USA_Air!$C:$C,USA_Air!AW:AW),0)+IFERROR(_xlfn.XLOOKUP($D49,USA_Amazon_Air!$C:$C,USA_Amazon_Air!AW:AW),0)+IFERROR(_xlfn.XLOOKUP($D49,UK_Order!$C:$C,UK_Order!AW:AW),0)+IFERROR(_xlfn.XLOOKUP($D49,MENA_Order!$C:$C,MENA_Order!AW:AW),0)+IFERROR(_xlfn.XLOOKUP($D49,Amazon_USA_Sea!$C:$C,Amazon_USA_Sea!AP:AP),0)</f>
        <v>0</v>
      </c>
      <c r="AP49" s="94">
        <f>IFERROR(_xlfn.XLOOKUP($D49,Domestic!$C:$C,Domestic!AX:AX),0)+IFERROR(_xlfn.XLOOKUP($D49,ROW_Manjari!$C:$C,ROW_Manjari!AX:AX),0)+IFERROR(_xlfn.XLOOKUP($D49,USA_Sea!$C:$C,USA_Sea!AX:AX),0)+IFERROR(_xlfn.XLOOKUP($D49,USA_Air!$C:$C,USA_Air!AX:AX),0)+IFERROR(_xlfn.XLOOKUP($D49,USA_Amazon_Air!$C:$C,USA_Amazon_Air!AX:AX),0)+IFERROR(_xlfn.XLOOKUP($D49,UK_Order!$C:$C,UK_Order!AX:AX),0)+IFERROR(_xlfn.XLOOKUP($D49,MENA_Order!$C:$C,MENA_Order!AX:AX),0)+IFERROR(_xlfn.XLOOKUP($D49,Amazon_USA_Sea!$C:$C,Amazon_USA_Sea!AQ:AQ),0)</f>
        <v>0</v>
      </c>
      <c r="AQ49" s="94">
        <f>IFERROR(_xlfn.XLOOKUP($D49,Domestic!$C:$C,Domestic!AY:AY),0)+IFERROR(_xlfn.XLOOKUP($D49,ROW_Manjari!$C:$C,ROW_Manjari!AY:AY),0)+IFERROR(_xlfn.XLOOKUP($D49,USA_Sea!$C:$C,USA_Sea!AY:AY),0)+IFERROR(_xlfn.XLOOKUP($D49,USA_Air!$C:$C,USA_Air!AY:AY),0)+IFERROR(_xlfn.XLOOKUP($D49,USA_Amazon_Air!$C:$C,USA_Amazon_Air!AY:AY),0)+IFERROR(_xlfn.XLOOKUP($D49,UK_Order!$C:$C,UK_Order!AY:AY),0)+IFERROR(_xlfn.XLOOKUP($D49,MENA_Order!$C:$C,MENA_Order!AY:AY),0)+IFERROR(_xlfn.XLOOKUP($D49,Amazon_USA_Sea!$C:$C,Amazon_USA_Sea!AR:AR),0)</f>
        <v>0</v>
      </c>
      <c r="AR49" s="94">
        <f>IFERROR(_xlfn.XLOOKUP($D49,Domestic!$C:$C,Domestic!AZ:AZ),0)+IFERROR(_xlfn.XLOOKUP($D49,ROW_Manjari!$C:$C,ROW_Manjari!AZ:AZ),0)+IFERROR(_xlfn.XLOOKUP($D49,USA_Sea!$C:$C,USA_Sea!AZ:AZ),0)+IFERROR(_xlfn.XLOOKUP($D49,USA_Air!$C:$C,USA_Air!AZ:AZ),0)+IFERROR(_xlfn.XLOOKUP($D49,USA_Amazon_Air!$C:$C,USA_Amazon_Air!AZ:AZ),0)+IFERROR(_xlfn.XLOOKUP($D49,UK_Order!$C:$C,UK_Order!AZ:AZ),0)+IFERROR(_xlfn.XLOOKUP($D49,MENA_Order!$C:$C,MENA_Order!AZ:AZ),0)+IFERROR(_xlfn.XLOOKUP($D49,Amazon_USA_Sea!$C:$C,Amazon_USA_Sea!AS:AS),0)</f>
        <v>0</v>
      </c>
      <c r="AS49" s="95">
        <v>0</v>
      </c>
      <c r="AT49" s="96">
        <f t="shared" si="8"/>
        <v>408</v>
      </c>
      <c r="AU49" s="97">
        <f t="shared" si="11"/>
        <v>204</v>
      </c>
      <c r="AV49" s="98">
        <f t="shared" si="12"/>
        <v>408</v>
      </c>
      <c r="AW49" s="99">
        <f t="shared" si="13"/>
        <v>204</v>
      </c>
      <c r="AX49" s="100" t="str">
        <f t="shared" si="14"/>
        <v/>
      </c>
      <c r="AY49" s="114" t="s">
        <v>147</v>
      </c>
      <c r="AZ49">
        <f>_xlfn.XLOOKUP(D49,Raw_Data!A:A,Raw_Data!B:B)</f>
        <v>104</v>
      </c>
      <c r="BA49" s="102">
        <f t="shared" si="15"/>
        <v>0</v>
      </c>
      <c r="BB49" s="103">
        <f t="shared" ref="BB49:BB60" si="16">IF(BA49="","",IF(BA49&lt;=5,10,IF(BA49&lt;=10,7,IF(BA49&lt;=20,5,3))))</f>
        <v>10</v>
      </c>
      <c r="BC49" s="104" t="str">
        <f t="shared" si="10"/>
        <v>P3 – Normal</v>
      </c>
    </row>
    <row r="50" spans="1:55" customFormat="1" ht="13">
      <c r="A50" s="105">
        <v>48</v>
      </c>
      <c r="B50" s="128" t="s">
        <v>127</v>
      </c>
      <c r="C50" s="128" t="s">
        <v>46</v>
      </c>
      <c r="D50" s="107" t="s">
        <v>148</v>
      </c>
      <c r="E50" s="108" t="s">
        <v>149</v>
      </c>
      <c r="F50" s="109">
        <v>1</v>
      </c>
      <c r="G50" s="110">
        <f>IFERROR(_xlfn.XLOOKUP(D50,Projection_!A:A,Projection_!K:K),"")</f>
        <v>2941</v>
      </c>
      <c r="H50" s="111">
        <f>IFERROR(_xlfn.XLOOKUP(D50,Projection_!A:A,Projection_!L:L),"")</f>
        <v>0</v>
      </c>
      <c r="I50" s="111">
        <f>IFERROR(_xlfn.XLOOKUP(D50,Projection_!A:A,Projection_!M:M),"")</f>
        <v>0</v>
      </c>
      <c r="J50" s="111">
        <f>IFERROR(_xlfn.XLOOKUP(D50,Projection_!A:A,Projection_!N:N),"")</f>
        <v>0</v>
      </c>
      <c r="K50" s="111">
        <f>IFERROR(_xlfn.XLOOKUP(D50,Projection_!A:A,Projection_!O:O),"")</f>
        <v>0</v>
      </c>
      <c r="L50" s="111">
        <f>IFERROR(_xlfn.XLOOKUP(D50,Projection_!A:A,Projection_!P:P),"")</f>
        <v>0</v>
      </c>
      <c r="M50" s="111">
        <f>IFERROR(_xlfn.XLOOKUP(D50,Projection_!A:A,Projection_!Q:Q),"")</f>
        <v>0</v>
      </c>
      <c r="N50" s="112">
        <f>IFERROR(_xlfn.XLOOKUP(D50,Projection_!A:A,Projection_!R:R),"")</f>
        <v>0</v>
      </c>
      <c r="O50" s="113">
        <f>IFERROR(_xlfn.XLOOKUP(D50,Projection_!A:A,Projection_!T:T),"")</f>
        <v>2941</v>
      </c>
      <c r="P50" s="91">
        <f>IFERROR(_xlfn.XLOOKUP($D50,Domestic!$C:$C,Domestic!O:O),0)+IFERROR(_xlfn.XLOOKUP($D50,ROW_Manjari!$C:$C,ROW_Manjari!O:O),0)+IFERROR(_xlfn.XLOOKUP($D50,USA_Sea!$C:$C,USA_Sea!O:O),0)+IFERROR(_xlfn.XLOOKUP($D50,USA_Air!$C:$C,USA_Air!O:O),0)+IFERROR(_xlfn.XLOOKUP($D50,USA_Amazon_Air!$C:$C,USA_Amazon_Air!O:O),0)+IFERROR(_xlfn.XLOOKUP($D50,UK_Order!$C:$C,UK_Order!O:O),0)+IFERROR(_xlfn.XLOOKUP($D50,MENA_Order!$C:$C,MENA_Order!O:O),0)+IFERROR(_xlfn.XLOOKUP($D50,Amazon_USA_Sea!$C:$C,Amazon_USA_Sea!H:H),0)</f>
        <v>0</v>
      </c>
      <c r="Q50" s="91">
        <f>IFERROR(_xlfn.XLOOKUP($D50,Domestic!$C:$C,Domestic!P:P),0)+IFERROR(_xlfn.XLOOKUP($D50,ROW_Manjari!$C:$C,ROW_Manjari!P:P),0)+IFERROR(_xlfn.XLOOKUP($D50,USA_Sea!$C:$C,USA_Sea!P:P),0)+IFERROR(_xlfn.XLOOKUP($D50,USA_Air!$C:$C,USA_Air!P:P),0)+IFERROR(_xlfn.XLOOKUP($D50,USA_Amazon_Air!$C:$C,USA_Amazon_Air!P:P),0)+IFERROR(_xlfn.XLOOKUP($D50,UK_Order!$C:$C,UK_Order!P:P),0)+IFERROR(_xlfn.XLOOKUP($D50,MENA_Order!$C:$C,MENA_Order!P:P),0)+IFERROR(_xlfn.XLOOKUP($D50,Amazon_USA_Sea!$C:$C,Amazon_USA_Sea!I:I),0)</f>
        <v>0</v>
      </c>
      <c r="R50" s="91">
        <f>IFERROR(_xlfn.XLOOKUP($D50,Domestic!$C:$C,Domestic!Q:Q),0)+IFERROR(_xlfn.XLOOKUP($D50,ROW_Manjari!$C:$C,ROW_Manjari!Q:Q),0)+IFERROR(_xlfn.XLOOKUP($D50,USA_Sea!$C:$C,USA_Sea!Q:Q),0)+IFERROR(_xlfn.XLOOKUP($D50,USA_Air!$C:$C,USA_Air!Q:Q),0)+IFERROR(_xlfn.XLOOKUP($D50,USA_Amazon_Air!$C:$C,USA_Amazon_Air!Q:Q),0)+IFERROR(_xlfn.XLOOKUP($D50,UK_Order!$C:$C,UK_Order!Q:Q),0)+IFERROR(_xlfn.XLOOKUP($D50,MENA_Order!$C:$C,MENA_Order!Q:Q),0)+IFERROR(_xlfn.XLOOKUP($D50,Amazon_USA_Sea!$C:$C,Amazon_USA_Sea!J:J),0)</f>
        <v>0</v>
      </c>
      <c r="S50" s="91">
        <f>IFERROR(_xlfn.XLOOKUP($D50,Domestic!$C:$C,Domestic!R:R),0)+IFERROR(_xlfn.XLOOKUP($D50,ROW_Manjari!$C:$C,ROW_Manjari!R:R),0)+IFERROR(_xlfn.XLOOKUP($D50,USA_Sea!$C:$C,USA_Sea!R:R),0)+IFERROR(_xlfn.XLOOKUP($D50,USA_Air!$C:$C,USA_Air!R:R),0)+IFERROR(_xlfn.XLOOKUP($D50,USA_Amazon_Air!$C:$C,USA_Amazon_Air!R:R),0)+IFERROR(_xlfn.XLOOKUP($D50,UK_Order!$C:$C,UK_Order!R:R),0)+IFERROR(_xlfn.XLOOKUP($D50,MENA_Order!$C:$C,MENA_Order!R:R),0)+IFERROR(_xlfn.XLOOKUP($D50,Amazon_USA_Sea!$C:$C,Amazon_USA_Sea!K:K),0)</f>
        <v>0</v>
      </c>
      <c r="T50" s="91">
        <f>IFERROR(_xlfn.XLOOKUP($D50,Domestic!$C:$C,Domestic!S:S),0)+IFERROR(_xlfn.XLOOKUP($D50,ROW_Manjari!$C:$C,ROW_Manjari!S:S),0)+IFERROR(_xlfn.XLOOKUP($D50,USA_Sea!$C:$C,USA_Sea!S:S),0)+IFERROR(_xlfn.XLOOKUP($D50,USA_Air!$C:$C,USA_Air!S:S),0)+IFERROR(_xlfn.XLOOKUP($D50,USA_Amazon_Air!$C:$C,USA_Amazon_Air!S:S),0)+IFERROR(_xlfn.XLOOKUP($D50,UK_Order!$C:$C,UK_Order!S:S),0)+IFERROR(_xlfn.XLOOKUP($D50,MENA_Order!$C:$C,MENA_Order!S:S),0)+IFERROR(_xlfn.XLOOKUP($D50,Amazon_USA_Sea!$C:$C,Amazon_USA_Sea!L:L),0)</f>
        <v>247</v>
      </c>
      <c r="U50" s="91">
        <f>IFERROR(_xlfn.XLOOKUP($D50,Domestic!$C:$C,Domestic!T:T),0)+IFERROR(_xlfn.XLOOKUP($D50,ROW_Manjari!$C:$C,ROW_Manjari!T:T),0)+IFERROR(_xlfn.XLOOKUP($D50,USA_Sea!$C:$C,USA_Sea!T:T),0)+IFERROR(_xlfn.XLOOKUP($D50,USA_Air!$C:$C,USA_Air!T:T),0)+IFERROR(_xlfn.XLOOKUP($D50,USA_Amazon_Air!$C:$C,USA_Amazon_Air!T:T),0)+IFERROR(_xlfn.XLOOKUP($D50,UK_Order!$C:$C,UK_Order!T:T),0)+IFERROR(_xlfn.XLOOKUP($D50,MENA_Order!$C:$C,MENA_Order!T:T),0)+IFERROR(_xlfn.XLOOKUP($D50,Amazon_USA_Sea!$C:$C,Amazon_USA_Sea!M:M),0)</f>
        <v>0</v>
      </c>
      <c r="V50" s="91">
        <f>IFERROR(_xlfn.XLOOKUP($D50,Domestic!$C:$C,Domestic!U:U),0)+IFERROR(_xlfn.XLOOKUP($D50,ROW_Manjari!$C:$C,ROW_Manjari!U:U),0)+IFERROR(_xlfn.XLOOKUP($D50,USA_Sea!$C:$C,USA_Sea!U:U),0)+IFERROR(_xlfn.XLOOKUP($D50,USA_Air!$C:$C,USA_Air!U:U),0)+IFERROR(_xlfn.XLOOKUP($D50,USA_Amazon_Air!$C:$C,USA_Amazon_Air!U:U),0)+IFERROR(_xlfn.XLOOKUP($D50,UK_Order!$C:$C,UK_Order!U:U),0)+IFERROR(_xlfn.XLOOKUP($D50,MENA_Order!$C:$C,MENA_Order!U:U),0)+IFERROR(_xlfn.XLOOKUP($D50,Amazon_USA_Sea!$C:$C,Amazon_USA_Sea!N:N),0)</f>
        <v>0</v>
      </c>
      <c r="W50" s="92">
        <f>IFERROR(_xlfn.XLOOKUP($D50,Domestic!$C:$C,Domestic!Y:Y),0)+IFERROR(_xlfn.XLOOKUP($D50,ROW_Manjari!$C:$C,ROW_Manjari!Y:Y),0)+IFERROR(_xlfn.XLOOKUP($D50,USA_Sea!$C:$C,USA_Sea!Y:Y),0)+IFERROR(_xlfn.XLOOKUP($D50,USA_Air!$C:$C,USA_Air!Y:Y),0)+IFERROR(_xlfn.XLOOKUP($D50,USA_Amazon_Air!$C:$C,USA_Amazon_Air!Y:Y),0)+IFERROR(_xlfn.XLOOKUP($D50,UK_Order!$C:$C,UK_Order!Y:Y),0)+IFERROR(_xlfn.XLOOKUP($D50,MENA_Order!$C:$C,MENA_Order!Y:Y),0)+IFERROR(_xlfn.XLOOKUP($D50,Amazon_USA_Sea!$C:$C,Amazon_USA_Sea!R:R),0)</f>
        <v>0</v>
      </c>
      <c r="X50" s="92">
        <f>IFERROR(_xlfn.XLOOKUP($D50,Domestic!$C:$C,Domestic!Z:Z),0)+IFERROR(_xlfn.XLOOKUP($D50,ROW_Manjari!$C:$C,ROW_Manjari!Z:Z),0)+IFERROR(_xlfn.XLOOKUP($D50,USA_Sea!$C:$C,USA_Sea!Z:Z),0)+IFERROR(_xlfn.XLOOKUP($D50,USA_Air!$C:$C,USA_Air!Z:Z),0)+IFERROR(_xlfn.XLOOKUP($D50,USA_Amazon_Air!$C:$C,USA_Amazon_Air!Z:Z),0)+IFERROR(_xlfn.XLOOKUP($D50,UK_Order!$C:$C,UK_Order!Z:Z),0)+IFERROR(_xlfn.XLOOKUP($D50,MENA_Order!$C:$C,MENA_Order!Z:Z),0)+IFERROR(_xlfn.XLOOKUP($D50,Amazon_USA_Sea!$C:$C,Amazon_USA_Sea!S:S),0)</f>
        <v>0</v>
      </c>
      <c r="Y50" s="92">
        <f>IFERROR(_xlfn.XLOOKUP($D50,Domestic!$C:$C,Domestic!AA:AA),0)+IFERROR(_xlfn.XLOOKUP($D50,ROW_Manjari!$C:$C,ROW_Manjari!AA:AA),0)+IFERROR(_xlfn.XLOOKUP($D50,USA_Sea!$C:$C,USA_Sea!AA:AA),0)+IFERROR(_xlfn.XLOOKUP($D50,USA_Air!$C:$C,USA_Air!AA:AA),0)+IFERROR(_xlfn.XLOOKUP($D50,USA_Amazon_Air!$C:$C,USA_Amazon_Air!AA:AA),0)+IFERROR(_xlfn.XLOOKUP($D50,UK_Order!$C:$C,UK_Order!AA:AA),0)+IFERROR(_xlfn.XLOOKUP($D50,MENA_Order!$C:$C,MENA_Order!AA:AA),0)+IFERROR(_xlfn.XLOOKUP($D50,Amazon_USA_Sea!$C:$C,Amazon_USA_Sea!T:T),0)</f>
        <v>0</v>
      </c>
      <c r="Z50" s="92">
        <f>IFERROR(_xlfn.XLOOKUP($D50,Domestic!$C:$C,Domestic!AB:AB),0)+IFERROR(_xlfn.XLOOKUP($D50,ROW_Manjari!$C:$C,ROW_Manjari!AB:AB),0)+IFERROR(_xlfn.XLOOKUP($D50,USA_Sea!$C:$C,USA_Sea!AB:AB),0)+IFERROR(_xlfn.XLOOKUP($D50,USA_Air!$C:$C,USA_Air!AB:AB),0)+IFERROR(_xlfn.XLOOKUP($D50,USA_Amazon_Air!$C:$C,USA_Amazon_Air!AB:AB),0)+IFERROR(_xlfn.XLOOKUP($D50,UK_Order!$C:$C,UK_Order!AB:AB),0)+IFERROR(_xlfn.XLOOKUP($D50,MENA_Order!$C:$C,MENA_Order!AB:AB),0)+IFERROR(_xlfn.XLOOKUP($D50,Amazon_USA_Sea!$C:$C,Amazon_USA_Sea!U:U),0)</f>
        <v>0</v>
      </c>
      <c r="AA50" s="92">
        <f>IFERROR(_xlfn.XLOOKUP($D50,Domestic!$C:$C,Domestic!AC:AC),0)+IFERROR(_xlfn.XLOOKUP($D50,ROW_Manjari!$C:$C,ROW_Manjari!AC:AC),0)+IFERROR(_xlfn.XLOOKUP($D50,USA_Sea!$C:$C,USA_Sea!AC:AC),0)+IFERROR(_xlfn.XLOOKUP($D50,USA_Air!$C:$C,USA_Air!AC:AC),0)+IFERROR(_xlfn.XLOOKUP($D50,USA_Amazon_Air!$C:$C,USA_Amazon_Air!AC:AC),0)+IFERROR(_xlfn.XLOOKUP($D50,UK_Order!$C:$C,UK_Order!AC:AC),0)+IFERROR(_xlfn.XLOOKUP($D50,MENA_Order!$C:$C,MENA_Order!AC:AC),0)+IFERROR(_xlfn.XLOOKUP($D50,Amazon_USA_Sea!$C:$C,Amazon_USA_Sea!V:V),0)</f>
        <v>176</v>
      </c>
      <c r="AB50" s="92">
        <f>IFERROR(_xlfn.XLOOKUP($D50,Domestic!$C:$C,Domestic!AD:AD),0)+IFERROR(_xlfn.XLOOKUP($D50,ROW_Manjari!$C:$C,ROW_Manjari!AD:AD),0)+IFERROR(_xlfn.XLOOKUP($D50,USA_Sea!$C:$C,USA_Sea!AD:AD),0)+IFERROR(_xlfn.XLOOKUP($D50,USA_Air!$C:$C,USA_Air!AD:AD),0)+IFERROR(_xlfn.XLOOKUP($D50,USA_Amazon_Air!$C:$C,USA_Amazon_Air!AD:AD),0)+IFERROR(_xlfn.XLOOKUP($D50,UK_Order!$C:$C,UK_Order!AD:AD),0)+IFERROR(_xlfn.XLOOKUP($D50,MENA_Order!$C:$C,MENA_Order!AD:AD),0)+IFERROR(_xlfn.XLOOKUP($D50,Amazon_USA_Sea!$C:$C,Amazon_USA_Sea!W:W),0)</f>
        <v>0</v>
      </c>
      <c r="AC50" s="92">
        <f>IFERROR(_xlfn.XLOOKUP($D50,Domestic!$C:$C,Domestic!AE:AE),0)+IFERROR(_xlfn.XLOOKUP($D50,ROW_Manjari!$C:$C,ROW_Manjari!AE:AE),0)+IFERROR(_xlfn.XLOOKUP($D50,USA_Sea!$C:$C,USA_Sea!AE:AE),0)+IFERROR(_xlfn.XLOOKUP($D50,USA_Air!$C:$C,USA_Air!AE:AE),0)+IFERROR(_xlfn.XLOOKUP($D50,USA_Amazon_Air!$C:$C,USA_Amazon_Air!AE:AE),0)+IFERROR(_xlfn.XLOOKUP($D50,UK_Order!$C:$C,UK_Order!AE:AE),0)+IFERROR(_xlfn.XLOOKUP($D50,MENA_Order!$C:$C,MENA_Order!AE:AE),0)+IFERROR(_xlfn.XLOOKUP($D50,Amazon_USA_Sea!$C:$C,Amazon_USA_Sea!X:X),0)</f>
        <v>0</v>
      </c>
      <c r="AD50" s="93">
        <f>IFERROR(_xlfn.XLOOKUP($D50,Domestic!$C:$C,Domestic!AI:AI),0)+IFERROR(_xlfn.XLOOKUP($D50,ROW_Manjari!$C:$C,ROW_Manjari!AI:AI),0)+IFERROR(_xlfn.XLOOKUP($D50,USA_Sea!$C:$C,USA_Sea!AI:AI),0)+IFERROR(_xlfn.XLOOKUP($D50,USA_Air!$C:$C,USA_Air!AI:AI),0)+IFERROR(_xlfn.XLOOKUP($D50,USA_Amazon_Air!$C:$C,USA_Amazon_Air!AI:AI),0)+IFERROR(_xlfn.XLOOKUP($D50,UK_Order!$C:$C,UK_Order!AI:AI),0)+IFERROR(_xlfn.XLOOKUP($D50,MENA_Order!$C:$C,MENA_Order!AI:AI),0)+IFERROR(_xlfn.XLOOKUP($D50,Amazon_USA_Sea!$C:$C,Amazon_USA_Sea!AB:AB),0)</f>
        <v>180</v>
      </c>
      <c r="AE50" s="93">
        <f>IFERROR(_xlfn.XLOOKUP($D50,Domestic!$C:$C,Domestic!AJ:AJ),0)+IFERROR(_xlfn.XLOOKUP($D50,ROW_Manjari!$C:$C,ROW_Manjari!AJ:AJ),0)+IFERROR(_xlfn.XLOOKUP($D50,USA_Sea!$C:$C,USA_Sea!AJ:AJ),0)+IFERROR(_xlfn.XLOOKUP($D50,USA_Air!$C:$C,USA_Air!AJ:AJ),0)+IFERROR(_xlfn.XLOOKUP($D50,USA_Amazon_Air!$C:$C,USA_Amazon_Air!AJ:AJ),0)+IFERROR(_xlfn.XLOOKUP($D50,UK_Order!$C:$C,UK_Order!AJ:AJ),0)+IFERROR(_xlfn.XLOOKUP($D50,MENA_Order!$C:$C,MENA_Order!AJ:AJ),0)+IFERROR(_xlfn.XLOOKUP($D50,Amazon_USA_Sea!$C:$C,Amazon_USA_Sea!AC:AC),0)</f>
        <v>0</v>
      </c>
      <c r="AF50" s="93">
        <f>IFERROR(_xlfn.XLOOKUP($D50,Domestic!$C:$C,Domestic!AK:AK),0)+IFERROR(_xlfn.XLOOKUP($D50,ROW_Manjari!$C:$C,ROW_Manjari!AK:AK),0)+IFERROR(_xlfn.XLOOKUP($D50,USA_Sea!$C:$C,USA_Sea!AK:AK),0)+IFERROR(_xlfn.XLOOKUP($D50,USA_Air!$C:$C,USA_Air!AK:AK),0)+IFERROR(_xlfn.XLOOKUP($D50,USA_Amazon_Air!$C:$C,USA_Amazon_Air!AK:AK),0)+IFERROR(_xlfn.XLOOKUP($D50,UK_Order!$C:$C,UK_Order!AK:AK),0)+IFERROR(_xlfn.XLOOKUP($D50,MENA_Order!$C:$C,MENA_Order!AK:AK),0)+IFERROR(_xlfn.XLOOKUP($D50,Amazon_USA_Sea!$C:$C,Amazon_USA_Sea!AD:AD),0)</f>
        <v>521</v>
      </c>
      <c r="AG50" s="93">
        <f>IFERROR(_xlfn.XLOOKUP($D50,Domestic!$C:$C,Domestic!AL:AL),0)+IFERROR(_xlfn.XLOOKUP($D50,ROW_Manjari!$C:$C,ROW_Manjari!AL:AL),0)+IFERROR(_xlfn.XLOOKUP($D50,USA_Sea!$C:$C,USA_Sea!AL:AL),0)+IFERROR(_xlfn.XLOOKUP($D50,USA_Air!$C:$C,USA_Air!AL:AL),0)+IFERROR(_xlfn.XLOOKUP($D50,USA_Amazon_Air!$C:$C,USA_Amazon_Air!AL:AL),0)+IFERROR(_xlfn.XLOOKUP($D50,UK_Order!$C:$C,UK_Order!AL:AL),0)+IFERROR(_xlfn.XLOOKUP($D50,MENA_Order!$C:$C,MENA_Order!AL:AL),0)+IFERROR(_xlfn.XLOOKUP($D50,Amazon_USA_Sea!$C:$C,Amazon_USA_Sea!AE:AE),0)</f>
        <v>104</v>
      </c>
      <c r="AH50" s="93">
        <f>IFERROR(_xlfn.XLOOKUP($D50,Domestic!$C:$C,Domestic!AM:AM),0)+IFERROR(_xlfn.XLOOKUP($D50,ROW_Manjari!$C:$C,ROW_Manjari!AM:AM),0)+IFERROR(_xlfn.XLOOKUP($D50,USA_Sea!$C:$C,USA_Sea!AM:AM),0)+IFERROR(_xlfn.XLOOKUP($D50,USA_Air!$C:$C,USA_Air!AM:AM),0)+IFERROR(_xlfn.XLOOKUP($D50,USA_Amazon_Air!$C:$C,USA_Amazon_Air!AM:AM),0)+IFERROR(_xlfn.XLOOKUP($D50,UK_Order!$C:$C,UK_Order!AM:AM),0)+IFERROR(_xlfn.XLOOKUP($D50,MENA_Order!$C:$C,MENA_Order!AM:AM),0)+IFERROR(_xlfn.XLOOKUP($D50,Amazon_USA_Sea!$C:$C,Amazon_USA_Sea!AF:AF),0)</f>
        <v>1536</v>
      </c>
      <c r="AI50" s="93">
        <f>IFERROR(_xlfn.XLOOKUP($D50,Domestic!$C:$C,Domestic!AN:AN),0)+IFERROR(_xlfn.XLOOKUP($D50,ROW_Manjari!$C:$C,ROW_Manjari!AN:AN),0)+IFERROR(_xlfn.XLOOKUP($D50,USA_Sea!$C:$C,USA_Sea!AN:AN),0)+IFERROR(_xlfn.XLOOKUP($D50,USA_Air!$C:$C,USA_Air!AN:AN),0)+IFERROR(_xlfn.XLOOKUP($D50,USA_Amazon_Air!$C:$C,USA_Amazon_Air!AN:AN),0)+IFERROR(_xlfn.XLOOKUP($D50,UK_Order!$C:$C,UK_Order!AN:AN),0)+IFERROR(_xlfn.XLOOKUP($D50,MENA_Order!$C:$C,MENA_Order!AN:AN),0)+IFERROR(_xlfn.XLOOKUP($D50,Amazon_USA_Sea!$C:$C,Amazon_USA_Sea!AG:AG),0)</f>
        <v>196</v>
      </c>
      <c r="AJ50" s="93">
        <f>IFERROR(_xlfn.XLOOKUP($D50,Domestic!$C:$C,Domestic!AO:AO),0)+IFERROR(_xlfn.XLOOKUP($D50,ROW_Manjari!$C:$C,ROW_Manjari!AO:AO),0)+IFERROR(_xlfn.XLOOKUP($D50,USA_Sea!$C:$C,USA_Sea!AO:AO),0)+IFERROR(_xlfn.XLOOKUP($D50,USA_Air!$C:$C,USA_Air!AO:AO),0)+IFERROR(_xlfn.XLOOKUP($D50,USA_Amazon_Air!$C:$C,USA_Amazon_Air!AO:AO),0)+IFERROR(_xlfn.XLOOKUP($D50,UK_Order!$C:$C,UK_Order!AO:AO),0)+IFERROR(_xlfn.XLOOKUP($D50,MENA_Order!$C:$C,MENA_Order!AO:AO),0)+IFERROR(_xlfn.XLOOKUP($D50,Amazon_USA_Sea!$C:$C,Amazon_USA_Sea!AH:AH),0)</f>
        <v>6</v>
      </c>
      <c r="AK50" s="94">
        <f>IFERROR(_xlfn.XLOOKUP($D50,Domestic!$C:$C,Domestic!AS:AS),0)+IFERROR(_xlfn.XLOOKUP($D50,ROW_Manjari!$C:$C,ROW_Manjari!AS:AS),0)+IFERROR(_xlfn.XLOOKUP($D50,USA_Sea!$C:$C,USA_Sea!AS:AS),0)+IFERROR(_xlfn.XLOOKUP($D50,USA_Air!$C:$C,USA_Air!AS:AS),0)+IFERROR(_xlfn.XLOOKUP($D50,USA_Amazon_Air!$C:$C,USA_Amazon_Air!AS:AS),0)+IFERROR(_xlfn.XLOOKUP($D50,UK_Order!$C:$C,UK_Order!AS:AS),0)+IFERROR(_xlfn.XLOOKUP($D50,MENA_Order!$C:$C,MENA_Order!AS:AS),0)+IFERROR(_xlfn.XLOOKUP($D50,Amazon_USA_Sea!$C:$C,Amazon_USA_Sea!AL:AL),0)</f>
        <v>0</v>
      </c>
      <c r="AL50" s="94">
        <f>IFERROR(_xlfn.XLOOKUP($D50,Domestic!$C:$C,Domestic!AT:AT),0)+IFERROR(_xlfn.XLOOKUP($D50,ROW_Manjari!$C:$C,ROW_Manjari!AT:AT),0)+IFERROR(_xlfn.XLOOKUP($D50,USA_Sea!$C:$C,USA_Sea!AT:AT),0)+IFERROR(_xlfn.XLOOKUP($D50,USA_Air!$C:$C,USA_Air!AT:AT),0)+IFERROR(_xlfn.XLOOKUP($D50,USA_Amazon_Air!$C:$C,USA_Amazon_Air!AT:AT),0)+IFERROR(_xlfn.XLOOKUP($D50,UK_Order!$C:$C,UK_Order!AT:AT),0)+IFERROR(_xlfn.XLOOKUP($D50,MENA_Order!$C:$C,MENA_Order!AT:AT),0)+IFERROR(_xlfn.XLOOKUP($D50,Amazon_USA_Sea!$C:$C,Amazon_USA_Sea!AM:AM),0)</f>
        <v>0</v>
      </c>
      <c r="AM50" s="94">
        <f>IFERROR(_xlfn.XLOOKUP($D50,Domestic!$C:$C,Domestic!AU:AU),0)+IFERROR(_xlfn.XLOOKUP($D50,ROW_Manjari!$C:$C,ROW_Manjari!AU:AU),0)+IFERROR(_xlfn.XLOOKUP($D50,USA_Sea!$C:$C,USA_Sea!AU:AU),0)+IFERROR(_xlfn.XLOOKUP($D50,USA_Air!$C:$C,USA_Air!AU:AU),0)+IFERROR(_xlfn.XLOOKUP($D50,USA_Amazon_Air!$C:$C,USA_Amazon_Air!AU:AU),0)+IFERROR(_xlfn.XLOOKUP($D50,UK_Order!$C:$C,UK_Order!AU:AU),0)+IFERROR(_xlfn.XLOOKUP($D50,MENA_Order!$C:$C,MENA_Order!AU:AU),0)+IFERROR(_xlfn.XLOOKUP($D50,Amazon_USA_Sea!$C:$C,Amazon_USA_Sea!AN:AN),0)</f>
        <v>0</v>
      </c>
      <c r="AN50" s="94">
        <f>IFERROR(_xlfn.XLOOKUP($D50,Domestic!$C:$C,Domestic!AV:AV),0)+IFERROR(_xlfn.XLOOKUP($D50,ROW_Manjari!$C:$C,ROW_Manjari!AV:AV),0)+IFERROR(_xlfn.XLOOKUP($D50,USA_Sea!$C:$C,USA_Sea!AV:AV),0)+IFERROR(_xlfn.XLOOKUP($D50,USA_Air!$C:$C,USA_Air!AV:AV),0)+IFERROR(_xlfn.XLOOKUP($D50,USA_Amazon_Air!$C:$C,USA_Amazon_Air!AV:AV),0)+IFERROR(_xlfn.XLOOKUP($D50,UK_Order!$C:$C,UK_Order!AV:AV),0)+IFERROR(_xlfn.XLOOKUP($D50,MENA_Order!$C:$C,MENA_Order!AV:AV),0)+IFERROR(_xlfn.XLOOKUP($D50,Amazon_USA_Sea!$C:$C,Amazon_USA_Sea!AO:AO),0)</f>
        <v>0</v>
      </c>
      <c r="AO50" s="94">
        <f>IFERROR(_xlfn.XLOOKUP($D50,Domestic!$C:$C,Domestic!AW:AW),0)+IFERROR(_xlfn.XLOOKUP($D50,ROW_Manjari!$C:$C,ROW_Manjari!AW:AW),0)+IFERROR(_xlfn.XLOOKUP($D50,USA_Sea!$C:$C,USA_Sea!AW:AW),0)+IFERROR(_xlfn.XLOOKUP($D50,USA_Air!$C:$C,USA_Air!AW:AW),0)+IFERROR(_xlfn.XLOOKUP($D50,USA_Amazon_Air!$C:$C,USA_Amazon_Air!AW:AW),0)+IFERROR(_xlfn.XLOOKUP($D50,UK_Order!$C:$C,UK_Order!AW:AW),0)+IFERROR(_xlfn.XLOOKUP($D50,MENA_Order!$C:$C,MENA_Order!AW:AW),0)+IFERROR(_xlfn.XLOOKUP($D50,Amazon_USA_Sea!$C:$C,Amazon_USA_Sea!AP:AP),0)</f>
        <v>0</v>
      </c>
      <c r="AP50" s="94">
        <f>IFERROR(_xlfn.XLOOKUP($D50,Domestic!$C:$C,Domestic!AX:AX),0)+IFERROR(_xlfn.XLOOKUP($D50,ROW_Manjari!$C:$C,ROW_Manjari!AX:AX),0)+IFERROR(_xlfn.XLOOKUP($D50,USA_Sea!$C:$C,USA_Sea!AX:AX),0)+IFERROR(_xlfn.XLOOKUP($D50,USA_Air!$C:$C,USA_Air!AX:AX),0)+IFERROR(_xlfn.XLOOKUP($D50,USA_Amazon_Air!$C:$C,USA_Amazon_Air!AX:AX),0)+IFERROR(_xlfn.XLOOKUP($D50,UK_Order!$C:$C,UK_Order!AX:AX),0)+IFERROR(_xlfn.XLOOKUP($D50,MENA_Order!$C:$C,MENA_Order!AX:AX),0)+IFERROR(_xlfn.XLOOKUP($D50,Amazon_USA_Sea!$C:$C,Amazon_USA_Sea!AQ:AQ),0)</f>
        <v>0</v>
      </c>
      <c r="AQ50" s="94">
        <f>IFERROR(_xlfn.XLOOKUP($D50,Domestic!$C:$C,Domestic!AY:AY),0)+IFERROR(_xlfn.XLOOKUP($D50,ROW_Manjari!$C:$C,ROW_Manjari!AY:AY),0)+IFERROR(_xlfn.XLOOKUP($D50,USA_Sea!$C:$C,USA_Sea!AY:AY),0)+IFERROR(_xlfn.XLOOKUP($D50,USA_Air!$C:$C,USA_Air!AY:AY),0)+IFERROR(_xlfn.XLOOKUP($D50,USA_Amazon_Air!$C:$C,USA_Amazon_Air!AY:AY),0)+IFERROR(_xlfn.XLOOKUP($D50,UK_Order!$C:$C,UK_Order!AY:AY),0)+IFERROR(_xlfn.XLOOKUP($D50,MENA_Order!$C:$C,MENA_Order!AY:AY),0)+IFERROR(_xlfn.XLOOKUP($D50,Amazon_USA_Sea!$C:$C,Amazon_USA_Sea!AR:AR),0)</f>
        <v>0</v>
      </c>
      <c r="AR50" s="94">
        <f>IFERROR(_xlfn.XLOOKUP($D50,Domestic!$C:$C,Domestic!AZ:AZ),0)+IFERROR(_xlfn.XLOOKUP($D50,ROW_Manjari!$C:$C,ROW_Manjari!AZ:AZ),0)+IFERROR(_xlfn.XLOOKUP($D50,USA_Sea!$C:$C,USA_Sea!AZ:AZ),0)+IFERROR(_xlfn.XLOOKUP($D50,USA_Air!$C:$C,USA_Air!AZ:AZ),0)+IFERROR(_xlfn.XLOOKUP($D50,USA_Amazon_Air!$C:$C,USA_Amazon_Air!AZ:AZ),0)+IFERROR(_xlfn.XLOOKUP($D50,UK_Order!$C:$C,UK_Order!AZ:AZ),0)+IFERROR(_xlfn.XLOOKUP($D50,MENA_Order!$C:$C,MENA_Order!AZ:AZ),0)+IFERROR(_xlfn.XLOOKUP($D50,Amazon_USA_Sea!$C:$C,Amazon_USA_Sea!AS:AS),0)</f>
        <v>499</v>
      </c>
      <c r="AS50" s="95">
        <v>0</v>
      </c>
      <c r="AT50" s="96">
        <f t="shared" si="8"/>
        <v>3465</v>
      </c>
      <c r="AU50" s="97">
        <f t="shared" si="11"/>
        <v>3465</v>
      </c>
      <c r="AV50" s="98">
        <f t="shared" si="12"/>
        <v>524</v>
      </c>
      <c r="AW50" s="99">
        <f t="shared" si="13"/>
        <v>524</v>
      </c>
      <c r="AX50" s="100">
        <f t="shared" si="14"/>
        <v>1.1781706902414144</v>
      </c>
      <c r="AY50" s="114" t="s">
        <v>50</v>
      </c>
      <c r="AZ50">
        <f>_xlfn.XLOOKUP(D50,Raw_Data!A:A,Raw_Data!B:B)</f>
        <v>1752</v>
      </c>
      <c r="BA50" s="102">
        <f t="shared" si="15"/>
        <v>17.871472288337301</v>
      </c>
      <c r="BB50" s="103">
        <f t="shared" si="16"/>
        <v>5</v>
      </c>
      <c r="BC50" s="104" t="str">
        <f t="shared" si="10"/>
        <v>P3 – Normal</v>
      </c>
    </row>
    <row r="51" spans="1:55" customFormat="1" ht="13">
      <c r="A51" s="105">
        <v>49</v>
      </c>
      <c r="B51" s="128" t="s">
        <v>127</v>
      </c>
      <c r="C51" s="128" t="s">
        <v>46</v>
      </c>
      <c r="D51" s="107" t="s">
        <v>150</v>
      </c>
      <c r="E51" s="108" t="s">
        <v>151</v>
      </c>
      <c r="F51" s="109">
        <v>1</v>
      </c>
      <c r="G51" s="110">
        <f>IFERROR(_xlfn.XLOOKUP(D51,Projection_!A:A,Projection_!K:K),"")</f>
        <v>3639</v>
      </c>
      <c r="H51" s="111">
        <f>IFERROR(_xlfn.XLOOKUP(D51,Projection_!A:A,Projection_!L:L),"")</f>
        <v>0</v>
      </c>
      <c r="I51" s="111">
        <f>IFERROR(_xlfn.XLOOKUP(D51,Projection_!A:A,Projection_!M:M),"")</f>
        <v>0</v>
      </c>
      <c r="J51" s="111">
        <f>IFERROR(_xlfn.XLOOKUP(D51,Projection_!A:A,Projection_!N:N),"")</f>
        <v>0</v>
      </c>
      <c r="K51" s="111">
        <f>IFERROR(_xlfn.XLOOKUP(D51,Projection_!A:A,Projection_!O:O),"")</f>
        <v>0</v>
      </c>
      <c r="L51" s="111">
        <f>IFERROR(_xlfn.XLOOKUP(D51,Projection_!A:A,Projection_!P:P),"")</f>
        <v>0</v>
      </c>
      <c r="M51" s="111">
        <f>IFERROR(_xlfn.XLOOKUP(D51,Projection_!A:A,Projection_!Q:Q),"")</f>
        <v>0</v>
      </c>
      <c r="N51" s="112">
        <f>IFERROR(_xlfn.XLOOKUP(D51,Projection_!A:A,Projection_!R:R),"")</f>
        <v>0</v>
      </c>
      <c r="O51" s="113">
        <f>IFERROR(_xlfn.XLOOKUP(D51,Projection_!A:A,Projection_!T:T),"")</f>
        <v>3639</v>
      </c>
      <c r="P51" s="91">
        <f>IFERROR(_xlfn.XLOOKUP($D51,Domestic!$C:$C,Domestic!O:O),0)+IFERROR(_xlfn.XLOOKUP($D51,ROW_Manjari!$C:$C,ROW_Manjari!O:O),0)+IFERROR(_xlfn.XLOOKUP($D51,USA_Sea!$C:$C,USA_Sea!O:O),0)+IFERROR(_xlfn.XLOOKUP($D51,USA_Air!$C:$C,USA_Air!O:O),0)+IFERROR(_xlfn.XLOOKUP($D51,USA_Amazon_Air!$C:$C,USA_Amazon_Air!O:O),0)+IFERROR(_xlfn.XLOOKUP($D51,UK_Order!$C:$C,UK_Order!O:O),0)+IFERROR(_xlfn.XLOOKUP($D51,MENA_Order!$C:$C,MENA_Order!O:O),0)+IFERROR(_xlfn.XLOOKUP($D51,Amazon_USA_Sea!$C:$C,Amazon_USA_Sea!H:H),0)</f>
        <v>0</v>
      </c>
      <c r="Q51" s="91">
        <f>IFERROR(_xlfn.XLOOKUP($D51,Domestic!$C:$C,Domestic!P:P),0)+IFERROR(_xlfn.XLOOKUP($D51,ROW_Manjari!$C:$C,ROW_Manjari!P:P),0)+IFERROR(_xlfn.XLOOKUP($D51,USA_Sea!$C:$C,USA_Sea!P:P),0)+IFERROR(_xlfn.XLOOKUP($D51,USA_Air!$C:$C,USA_Air!P:P),0)+IFERROR(_xlfn.XLOOKUP($D51,USA_Amazon_Air!$C:$C,USA_Amazon_Air!P:P),0)+IFERROR(_xlfn.XLOOKUP($D51,UK_Order!$C:$C,UK_Order!P:P),0)+IFERROR(_xlfn.XLOOKUP($D51,MENA_Order!$C:$C,MENA_Order!P:P),0)+IFERROR(_xlfn.XLOOKUP($D51,Amazon_USA_Sea!$C:$C,Amazon_USA_Sea!I:I),0)</f>
        <v>0</v>
      </c>
      <c r="R51" s="91">
        <f>IFERROR(_xlfn.XLOOKUP($D51,Domestic!$C:$C,Domestic!Q:Q),0)+IFERROR(_xlfn.XLOOKUP($D51,ROW_Manjari!$C:$C,ROW_Manjari!Q:Q),0)+IFERROR(_xlfn.XLOOKUP($D51,USA_Sea!$C:$C,USA_Sea!Q:Q),0)+IFERROR(_xlfn.XLOOKUP($D51,USA_Air!$C:$C,USA_Air!Q:Q),0)+IFERROR(_xlfn.XLOOKUP($D51,USA_Amazon_Air!$C:$C,USA_Amazon_Air!Q:Q),0)+IFERROR(_xlfn.XLOOKUP($D51,UK_Order!$C:$C,UK_Order!Q:Q),0)+IFERROR(_xlfn.XLOOKUP($D51,MENA_Order!$C:$C,MENA_Order!Q:Q),0)+IFERROR(_xlfn.XLOOKUP($D51,Amazon_USA_Sea!$C:$C,Amazon_USA_Sea!J:J),0)</f>
        <v>0</v>
      </c>
      <c r="S51" s="91">
        <f>IFERROR(_xlfn.XLOOKUP($D51,Domestic!$C:$C,Domestic!R:R),0)+IFERROR(_xlfn.XLOOKUP($D51,ROW_Manjari!$C:$C,ROW_Manjari!R:R),0)+IFERROR(_xlfn.XLOOKUP($D51,USA_Sea!$C:$C,USA_Sea!R:R),0)+IFERROR(_xlfn.XLOOKUP($D51,USA_Air!$C:$C,USA_Air!R:R),0)+IFERROR(_xlfn.XLOOKUP($D51,USA_Amazon_Air!$C:$C,USA_Amazon_Air!R:R),0)+IFERROR(_xlfn.XLOOKUP($D51,UK_Order!$C:$C,UK_Order!R:R),0)+IFERROR(_xlfn.XLOOKUP($D51,MENA_Order!$C:$C,MENA_Order!R:R),0)+IFERROR(_xlfn.XLOOKUP($D51,Amazon_USA_Sea!$C:$C,Amazon_USA_Sea!K:K),0)</f>
        <v>0</v>
      </c>
      <c r="T51" s="91">
        <f>IFERROR(_xlfn.XLOOKUP($D51,Domestic!$C:$C,Domestic!S:S),0)+IFERROR(_xlfn.XLOOKUP($D51,ROW_Manjari!$C:$C,ROW_Manjari!S:S),0)+IFERROR(_xlfn.XLOOKUP($D51,USA_Sea!$C:$C,USA_Sea!S:S),0)+IFERROR(_xlfn.XLOOKUP($D51,USA_Air!$C:$C,USA_Air!S:S),0)+IFERROR(_xlfn.XLOOKUP($D51,USA_Amazon_Air!$C:$C,USA_Amazon_Air!S:S),0)+IFERROR(_xlfn.XLOOKUP($D51,UK_Order!$C:$C,UK_Order!S:S),0)+IFERROR(_xlfn.XLOOKUP($D51,MENA_Order!$C:$C,MENA_Order!S:S),0)+IFERROR(_xlfn.XLOOKUP($D51,Amazon_USA_Sea!$C:$C,Amazon_USA_Sea!L:L),0)</f>
        <v>0</v>
      </c>
      <c r="U51" s="91">
        <f>IFERROR(_xlfn.XLOOKUP($D51,Domestic!$C:$C,Domestic!T:T),0)+IFERROR(_xlfn.XLOOKUP($D51,ROW_Manjari!$C:$C,ROW_Manjari!T:T),0)+IFERROR(_xlfn.XLOOKUP($D51,USA_Sea!$C:$C,USA_Sea!T:T),0)+IFERROR(_xlfn.XLOOKUP($D51,USA_Air!$C:$C,USA_Air!T:T),0)+IFERROR(_xlfn.XLOOKUP($D51,USA_Amazon_Air!$C:$C,USA_Amazon_Air!T:T),0)+IFERROR(_xlfn.XLOOKUP($D51,UK_Order!$C:$C,UK_Order!T:T),0)+IFERROR(_xlfn.XLOOKUP($D51,MENA_Order!$C:$C,MENA_Order!T:T),0)+IFERROR(_xlfn.XLOOKUP($D51,Amazon_USA_Sea!$C:$C,Amazon_USA_Sea!M:M),0)</f>
        <v>0</v>
      </c>
      <c r="V51" s="91">
        <f>IFERROR(_xlfn.XLOOKUP($D51,Domestic!$C:$C,Domestic!U:U),0)+IFERROR(_xlfn.XLOOKUP($D51,ROW_Manjari!$C:$C,ROW_Manjari!U:U),0)+IFERROR(_xlfn.XLOOKUP($D51,USA_Sea!$C:$C,USA_Sea!U:U),0)+IFERROR(_xlfn.XLOOKUP($D51,USA_Air!$C:$C,USA_Air!U:U),0)+IFERROR(_xlfn.XLOOKUP($D51,USA_Amazon_Air!$C:$C,USA_Amazon_Air!U:U),0)+IFERROR(_xlfn.XLOOKUP($D51,UK_Order!$C:$C,UK_Order!U:U),0)+IFERROR(_xlfn.XLOOKUP($D51,MENA_Order!$C:$C,MENA_Order!U:U),0)+IFERROR(_xlfn.XLOOKUP($D51,Amazon_USA_Sea!$C:$C,Amazon_USA_Sea!N:N),0)</f>
        <v>200</v>
      </c>
      <c r="W51" s="92">
        <f>IFERROR(_xlfn.XLOOKUP($D51,Domestic!$C:$C,Domestic!Y:Y),0)+IFERROR(_xlfn.XLOOKUP($D51,ROW_Manjari!$C:$C,ROW_Manjari!Y:Y),0)+IFERROR(_xlfn.XLOOKUP($D51,USA_Sea!$C:$C,USA_Sea!Y:Y),0)+IFERROR(_xlfn.XLOOKUP($D51,USA_Air!$C:$C,USA_Air!Y:Y),0)+IFERROR(_xlfn.XLOOKUP($D51,USA_Amazon_Air!$C:$C,USA_Amazon_Air!Y:Y),0)+IFERROR(_xlfn.XLOOKUP($D51,UK_Order!$C:$C,UK_Order!Y:Y),0)+IFERROR(_xlfn.XLOOKUP($D51,MENA_Order!$C:$C,MENA_Order!Y:Y),0)+IFERROR(_xlfn.XLOOKUP($D51,Amazon_USA_Sea!$C:$C,Amazon_USA_Sea!R:R),0)</f>
        <v>1563</v>
      </c>
      <c r="X51" s="92">
        <f>IFERROR(_xlfn.XLOOKUP($D51,Domestic!$C:$C,Domestic!Z:Z),0)+IFERROR(_xlfn.XLOOKUP($D51,ROW_Manjari!$C:$C,ROW_Manjari!Z:Z),0)+IFERROR(_xlfn.XLOOKUP($D51,USA_Sea!$C:$C,USA_Sea!Z:Z),0)+IFERROR(_xlfn.XLOOKUP($D51,USA_Air!$C:$C,USA_Air!Z:Z),0)+IFERROR(_xlfn.XLOOKUP($D51,USA_Amazon_Air!$C:$C,USA_Amazon_Air!Z:Z),0)+IFERROR(_xlfn.XLOOKUP($D51,UK_Order!$C:$C,UK_Order!Z:Z),0)+IFERROR(_xlfn.XLOOKUP($D51,MENA_Order!$C:$C,MENA_Order!Z:Z),0)+IFERROR(_xlfn.XLOOKUP($D51,Amazon_USA_Sea!$C:$C,Amazon_USA_Sea!S:S),0)</f>
        <v>0</v>
      </c>
      <c r="Y51" s="92">
        <f>IFERROR(_xlfn.XLOOKUP($D51,Domestic!$C:$C,Domestic!AA:AA),0)+IFERROR(_xlfn.XLOOKUP($D51,ROW_Manjari!$C:$C,ROW_Manjari!AA:AA),0)+IFERROR(_xlfn.XLOOKUP($D51,USA_Sea!$C:$C,USA_Sea!AA:AA),0)+IFERROR(_xlfn.XLOOKUP($D51,USA_Air!$C:$C,USA_Air!AA:AA),0)+IFERROR(_xlfn.XLOOKUP($D51,USA_Amazon_Air!$C:$C,USA_Amazon_Air!AA:AA),0)+IFERROR(_xlfn.XLOOKUP($D51,UK_Order!$C:$C,UK_Order!AA:AA),0)+IFERROR(_xlfn.XLOOKUP($D51,MENA_Order!$C:$C,MENA_Order!AA:AA),0)+IFERROR(_xlfn.XLOOKUP($D51,Amazon_USA_Sea!$C:$C,Amazon_USA_Sea!T:T),0)</f>
        <v>0</v>
      </c>
      <c r="Z51" s="92">
        <f>IFERROR(_xlfn.XLOOKUP($D51,Domestic!$C:$C,Domestic!AB:AB),0)+IFERROR(_xlfn.XLOOKUP($D51,ROW_Manjari!$C:$C,ROW_Manjari!AB:AB),0)+IFERROR(_xlfn.XLOOKUP($D51,USA_Sea!$C:$C,USA_Sea!AB:AB),0)+IFERROR(_xlfn.XLOOKUP($D51,USA_Air!$C:$C,USA_Air!AB:AB),0)+IFERROR(_xlfn.XLOOKUP($D51,USA_Amazon_Air!$C:$C,USA_Amazon_Air!AB:AB),0)+IFERROR(_xlfn.XLOOKUP($D51,UK_Order!$C:$C,UK_Order!AB:AB),0)+IFERROR(_xlfn.XLOOKUP($D51,MENA_Order!$C:$C,MENA_Order!AB:AB),0)+IFERROR(_xlfn.XLOOKUP($D51,Amazon_USA_Sea!$C:$C,Amazon_USA_Sea!U:U),0)</f>
        <v>200</v>
      </c>
      <c r="AA51" s="92">
        <f>IFERROR(_xlfn.XLOOKUP($D51,Domestic!$C:$C,Domestic!AC:AC),0)+IFERROR(_xlfn.XLOOKUP($D51,ROW_Manjari!$C:$C,ROW_Manjari!AC:AC),0)+IFERROR(_xlfn.XLOOKUP($D51,USA_Sea!$C:$C,USA_Sea!AC:AC),0)+IFERROR(_xlfn.XLOOKUP($D51,USA_Air!$C:$C,USA_Air!AC:AC),0)+IFERROR(_xlfn.XLOOKUP($D51,USA_Amazon_Air!$C:$C,USA_Amazon_Air!AC:AC),0)+IFERROR(_xlfn.XLOOKUP($D51,UK_Order!$C:$C,UK_Order!AC:AC),0)+IFERROR(_xlfn.XLOOKUP($D51,MENA_Order!$C:$C,MENA_Order!AC:AC),0)+IFERROR(_xlfn.XLOOKUP($D51,Amazon_USA_Sea!$C:$C,Amazon_USA_Sea!V:V),0)</f>
        <v>410</v>
      </c>
      <c r="AB51" s="92">
        <f>IFERROR(_xlfn.XLOOKUP($D51,Domestic!$C:$C,Domestic!AD:AD),0)+IFERROR(_xlfn.XLOOKUP($D51,ROW_Manjari!$C:$C,ROW_Manjari!AD:AD),0)+IFERROR(_xlfn.XLOOKUP($D51,USA_Sea!$C:$C,USA_Sea!AD:AD),0)+IFERROR(_xlfn.XLOOKUP($D51,USA_Air!$C:$C,USA_Air!AD:AD),0)+IFERROR(_xlfn.XLOOKUP($D51,USA_Amazon_Air!$C:$C,USA_Amazon_Air!AD:AD),0)+IFERROR(_xlfn.XLOOKUP($D51,UK_Order!$C:$C,UK_Order!AD:AD),0)+IFERROR(_xlfn.XLOOKUP($D51,MENA_Order!$C:$C,MENA_Order!AD:AD),0)+IFERROR(_xlfn.XLOOKUP($D51,Amazon_USA_Sea!$C:$C,Amazon_USA_Sea!W:W),0)</f>
        <v>0</v>
      </c>
      <c r="AC51" s="92">
        <f>IFERROR(_xlfn.XLOOKUP($D51,Domestic!$C:$C,Domestic!AE:AE),0)+IFERROR(_xlfn.XLOOKUP($D51,ROW_Manjari!$C:$C,ROW_Manjari!AE:AE),0)+IFERROR(_xlfn.XLOOKUP($D51,USA_Sea!$C:$C,USA_Sea!AE:AE),0)+IFERROR(_xlfn.XLOOKUP($D51,USA_Air!$C:$C,USA_Air!AE:AE),0)+IFERROR(_xlfn.XLOOKUP($D51,USA_Amazon_Air!$C:$C,USA_Amazon_Air!AE:AE),0)+IFERROR(_xlfn.XLOOKUP($D51,UK_Order!$C:$C,UK_Order!AE:AE),0)+IFERROR(_xlfn.XLOOKUP($D51,MENA_Order!$C:$C,MENA_Order!AE:AE),0)+IFERROR(_xlfn.XLOOKUP($D51,Amazon_USA_Sea!$C:$C,Amazon_USA_Sea!X:X),0)</f>
        <v>0</v>
      </c>
      <c r="AD51" s="93">
        <f>IFERROR(_xlfn.XLOOKUP($D51,Domestic!$C:$C,Domestic!AI:AI),0)+IFERROR(_xlfn.XLOOKUP($D51,ROW_Manjari!$C:$C,ROW_Manjari!AI:AI),0)+IFERROR(_xlfn.XLOOKUP($D51,USA_Sea!$C:$C,USA_Sea!AI:AI),0)+IFERROR(_xlfn.XLOOKUP($D51,USA_Air!$C:$C,USA_Air!AI:AI),0)+IFERROR(_xlfn.XLOOKUP($D51,USA_Amazon_Air!$C:$C,USA_Amazon_Air!AI:AI),0)+IFERROR(_xlfn.XLOOKUP($D51,UK_Order!$C:$C,UK_Order!AI:AI),0)+IFERROR(_xlfn.XLOOKUP($D51,MENA_Order!$C:$C,MENA_Order!AI:AI),0)+IFERROR(_xlfn.XLOOKUP($D51,Amazon_USA_Sea!$C:$C,Amazon_USA_Sea!AB:AB),0)</f>
        <v>0</v>
      </c>
      <c r="AE51" s="93">
        <f>IFERROR(_xlfn.XLOOKUP($D51,Domestic!$C:$C,Domestic!AJ:AJ),0)+IFERROR(_xlfn.XLOOKUP($D51,ROW_Manjari!$C:$C,ROW_Manjari!AJ:AJ),0)+IFERROR(_xlfn.XLOOKUP($D51,USA_Sea!$C:$C,USA_Sea!AJ:AJ),0)+IFERROR(_xlfn.XLOOKUP($D51,USA_Air!$C:$C,USA_Air!AJ:AJ),0)+IFERROR(_xlfn.XLOOKUP($D51,USA_Amazon_Air!$C:$C,USA_Amazon_Air!AJ:AJ),0)+IFERROR(_xlfn.XLOOKUP($D51,UK_Order!$C:$C,UK_Order!AJ:AJ),0)+IFERROR(_xlfn.XLOOKUP($D51,MENA_Order!$C:$C,MENA_Order!AJ:AJ),0)+IFERROR(_xlfn.XLOOKUP($D51,Amazon_USA_Sea!$C:$C,Amazon_USA_Sea!AC:AC),0)</f>
        <v>440</v>
      </c>
      <c r="AF51" s="93">
        <f>IFERROR(_xlfn.XLOOKUP($D51,Domestic!$C:$C,Domestic!AK:AK),0)+IFERROR(_xlfn.XLOOKUP($D51,ROW_Manjari!$C:$C,ROW_Manjari!AK:AK),0)+IFERROR(_xlfn.XLOOKUP($D51,USA_Sea!$C:$C,USA_Sea!AK:AK),0)+IFERROR(_xlfn.XLOOKUP($D51,USA_Air!$C:$C,USA_Air!AK:AK),0)+IFERROR(_xlfn.XLOOKUP($D51,USA_Amazon_Air!$C:$C,USA_Amazon_Air!AK:AK),0)+IFERROR(_xlfn.XLOOKUP($D51,UK_Order!$C:$C,UK_Order!AK:AK),0)+IFERROR(_xlfn.XLOOKUP($D51,MENA_Order!$C:$C,MENA_Order!AK:AK),0)+IFERROR(_xlfn.XLOOKUP($D51,Amazon_USA_Sea!$C:$C,Amazon_USA_Sea!AD:AD),0)</f>
        <v>0</v>
      </c>
      <c r="AG51" s="93">
        <f>IFERROR(_xlfn.XLOOKUP($D51,Domestic!$C:$C,Domestic!AL:AL),0)+IFERROR(_xlfn.XLOOKUP($D51,ROW_Manjari!$C:$C,ROW_Manjari!AL:AL),0)+IFERROR(_xlfn.XLOOKUP($D51,USA_Sea!$C:$C,USA_Sea!AL:AL),0)+IFERROR(_xlfn.XLOOKUP($D51,USA_Air!$C:$C,USA_Air!AL:AL),0)+IFERROR(_xlfn.XLOOKUP($D51,USA_Amazon_Air!$C:$C,USA_Amazon_Air!AL:AL),0)+IFERROR(_xlfn.XLOOKUP($D51,UK_Order!$C:$C,UK_Order!AL:AL),0)+IFERROR(_xlfn.XLOOKUP($D51,MENA_Order!$C:$C,MENA_Order!AL:AL),0)+IFERROR(_xlfn.XLOOKUP($D51,Amazon_USA_Sea!$C:$C,Amazon_USA_Sea!AE:AE),0)</f>
        <v>0</v>
      </c>
      <c r="AH51" s="93">
        <f>IFERROR(_xlfn.XLOOKUP($D51,Domestic!$C:$C,Domestic!AM:AM),0)+IFERROR(_xlfn.XLOOKUP($D51,ROW_Manjari!$C:$C,ROW_Manjari!AM:AM),0)+IFERROR(_xlfn.XLOOKUP($D51,USA_Sea!$C:$C,USA_Sea!AM:AM),0)+IFERROR(_xlfn.XLOOKUP($D51,USA_Air!$C:$C,USA_Air!AM:AM),0)+IFERROR(_xlfn.XLOOKUP($D51,USA_Amazon_Air!$C:$C,USA_Amazon_Air!AM:AM),0)+IFERROR(_xlfn.XLOOKUP($D51,UK_Order!$C:$C,UK_Order!AM:AM),0)+IFERROR(_xlfn.XLOOKUP($D51,MENA_Order!$C:$C,MENA_Order!AM:AM),0)+IFERROR(_xlfn.XLOOKUP($D51,Amazon_USA_Sea!$C:$C,Amazon_USA_Sea!AF:AF),0)</f>
        <v>0</v>
      </c>
      <c r="AI51" s="93">
        <f>IFERROR(_xlfn.XLOOKUP($D51,Domestic!$C:$C,Domestic!AN:AN),0)+IFERROR(_xlfn.XLOOKUP($D51,ROW_Manjari!$C:$C,ROW_Manjari!AN:AN),0)+IFERROR(_xlfn.XLOOKUP($D51,USA_Sea!$C:$C,USA_Sea!AN:AN),0)+IFERROR(_xlfn.XLOOKUP($D51,USA_Air!$C:$C,USA_Air!AN:AN),0)+IFERROR(_xlfn.XLOOKUP($D51,USA_Amazon_Air!$C:$C,USA_Amazon_Air!AN:AN),0)+IFERROR(_xlfn.XLOOKUP($D51,UK_Order!$C:$C,UK_Order!AN:AN),0)+IFERROR(_xlfn.XLOOKUP($D51,MENA_Order!$C:$C,MENA_Order!AN:AN),0)+IFERROR(_xlfn.XLOOKUP($D51,Amazon_USA_Sea!$C:$C,Amazon_USA_Sea!AG:AG),0)</f>
        <v>0</v>
      </c>
      <c r="AJ51" s="93">
        <f>IFERROR(_xlfn.XLOOKUP($D51,Domestic!$C:$C,Domestic!AO:AO),0)+IFERROR(_xlfn.XLOOKUP($D51,ROW_Manjari!$C:$C,ROW_Manjari!AO:AO),0)+IFERROR(_xlfn.XLOOKUP($D51,USA_Sea!$C:$C,USA_Sea!AO:AO),0)+IFERROR(_xlfn.XLOOKUP($D51,USA_Air!$C:$C,USA_Air!AO:AO),0)+IFERROR(_xlfn.XLOOKUP($D51,USA_Amazon_Air!$C:$C,USA_Amazon_Air!AO:AO),0)+IFERROR(_xlfn.XLOOKUP($D51,UK_Order!$C:$C,UK_Order!AO:AO),0)+IFERROR(_xlfn.XLOOKUP($D51,MENA_Order!$C:$C,MENA_Order!AO:AO),0)+IFERROR(_xlfn.XLOOKUP($D51,Amazon_USA_Sea!$C:$C,Amazon_USA_Sea!AH:AH),0)</f>
        <v>0</v>
      </c>
      <c r="AK51" s="94">
        <f>IFERROR(_xlfn.XLOOKUP($D51,Domestic!$C:$C,Domestic!AS:AS),0)+IFERROR(_xlfn.XLOOKUP($D51,ROW_Manjari!$C:$C,ROW_Manjari!AS:AS),0)+IFERROR(_xlfn.XLOOKUP($D51,USA_Sea!$C:$C,USA_Sea!AS:AS),0)+IFERROR(_xlfn.XLOOKUP($D51,USA_Air!$C:$C,USA_Air!AS:AS),0)+IFERROR(_xlfn.XLOOKUP($D51,USA_Amazon_Air!$C:$C,USA_Amazon_Air!AS:AS),0)+IFERROR(_xlfn.XLOOKUP($D51,UK_Order!$C:$C,UK_Order!AS:AS),0)+IFERROR(_xlfn.XLOOKUP($D51,MENA_Order!$C:$C,MENA_Order!AS:AS),0)+IFERROR(_xlfn.XLOOKUP($D51,Amazon_USA_Sea!$C:$C,Amazon_USA_Sea!AL:AL),0)</f>
        <v>0</v>
      </c>
      <c r="AL51" s="94">
        <f>IFERROR(_xlfn.XLOOKUP($D51,Domestic!$C:$C,Domestic!AT:AT),0)+IFERROR(_xlfn.XLOOKUP($D51,ROW_Manjari!$C:$C,ROW_Manjari!AT:AT),0)+IFERROR(_xlfn.XLOOKUP($D51,USA_Sea!$C:$C,USA_Sea!AT:AT),0)+IFERROR(_xlfn.XLOOKUP($D51,USA_Air!$C:$C,USA_Air!AT:AT),0)+IFERROR(_xlfn.XLOOKUP($D51,USA_Amazon_Air!$C:$C,USA_Amazon_Air!AT:AT),0)+IFERROR(_xlfn.XLOOKUP($D51,UK_Order!$C:$C,UK_Order!AT:AT),0)+IFERROR(_xlfn.XLOOKUP($D51,MENA_Order!$C:$C,MENA_Order!AT:AT),0)+IFERROR(_xlfn.XLOOKUP($D51,Amazon_USA_Sea!$C:$C,Amazon_USA_Sea!AM:AM),0)</f>
        <v>0</v>
      </c>
      <c r="AM51" s="94">
        <f>IFERROR(_xlfn.XLOOKUP($D51,Domestic!$C:$C,Domestic!AU:AU),0)+IFERROR(_xlfn.XLOOKUP($D51,ROW_Manjari!$C:$C,ROW_Manjari!AU:AU),0)+IFERROR(_xlfn.XLOOKUP($D51,USA_Sea!$C:$C,USA_Sea!AU:AU),0)+IFERROR(_xlfn.XLOOKUP($D51,USA_Air!$C:$C,USA_Air!AU:AU),0)+IFERROR(_xlfn.XLOOKUP($D51,USA_Amazon_Air!$C:$C,USA_Amazon_Air!AU:AU),0)+IFERROR(_xlfn.XLOOKUP($D51,UK_Order!$C:$C,UK_Order!AU:AU),0)+IFERROR(_xlfn.XLOOKUP($D51,MENA_Order!$C:$C,MENA_Order!AU:AU),0)+IFERROR(_xlfn.XLOOKUP($D51,Amazon_USA_Sea!$C:$C,Amazon_USA_Sea!AN:AN),0)</f>
        <v>0</v>
      </c>
      <c r="AN51" s="94">
        <f>IFERROR(_xlfn.XLOOKUP($D51,Domestic!$C:$C,Domestic!AV:AV),0)+IFERROR(_xlfn.XLOOKUP($D51,ROW_Manjari!$C:$C,ROW_Manjari!AV:AV),0)+IFERROR(_xlfn.XLOOKUP($D51,USA_Sea!$C:$C,USA_Sea!AV:AV),0)+IFERROR(_xlfn.XLOOKUP($D51,USA_Air!$C:$C,USA_Air!AV:AV),0)+IFERROR(_xlfn.XLOOKUP($D51,USA_Amazon_Air!$C:$C,USA_Amazon_Air!AV:AV),0)+IFERROR(_xlfn.XLOOKUP($D51,UK_Order!$C:$C,UK_Order!AV:AV),0)+IFERROR(_xlfn.XLOOKUP($D51,MENA_Order!$C:$C,MENA_Order!AV:AV),0)+IFERROR(_xlfn.XLOOKUP($D51,Amazon_USA_Sea!$C:$C,Amazon_USA_Sea!AO:AO),0)</f>
        <v>0</v>
      </c>
      <c r="AO51" s="94">
        <f>IFERROR(_xlfn.XLOOKUP($D51,Domestic!$C:$C,Domestic!AW:AW),0)+IFERROR(_xlfn.XLOOKUP($D51,ROW_Manjari!$C:$C,ROW_Manjari!AW:AW),0)+IFERROR(_xlfn.XLOOKUP($D51,USA_Sea!$C:$C,USA_Sea!AW:AW),0)+IFERROR(_xlfn.XLOOKUP($D51,USA_Air!$C:$C,USA_Air!AW:AW),0)+IFERROR(_xlfn.XLOOKUP($D51,USA_Amazon_Air!$C:$C,USA_Amazon_Air!AW:AW),0)+IFERROR(_xlfn.XLOOKUP($D51,UK_Order!$C:$C,UK_Order!AW:AW),0)+IFERROR(_xlfn.XLOOKUP($D51,MENA_Order!$C:$C,MENA_Order!AW:AW),0)+IFERROR(_xlfn.XLOOKUP($D51,Amazon_USA_Sea!$C:$C,Amazon_USA_Sea!AP:AP),0)</f>
        <v>0</v>
      </c>
      <c r="AP51" s="94">
        <f>IFERROR(_xlfn.XLOOKUP($D51,Domestic!$C:$C,Domestic!AX:AX),0)+IFERROR(_xlfn.XLOOKUP($D51,ROW_Manjari!$C:$C,ROW_Manjari!AX:AX),0)+IFERROR(_xlfn.XLOOKUP($D51,USA_Sea!$C:$C,USA_Sea!AX:AX),0)+IFERROR(_xlfn.XLOOKUP($D51,USA_Air!$C:$C,USA_Air!AX:AX),0)+IFERROR(_xlfn.XLOOKUP($D51,USA_Amazon_Air!$C:$C,USA_Amazon_Air!AX:AX),0)+IFERROR(_xlfn.XLOOKUP($D51,UK_Order!$C:$C,UK_Order!AX:AX),0)+IFERROR(_xlfn.XLOOKUP($D51,MENA_Order!$C:$C,MENA_Order!AX:AX),0)+IFERROR(_xlfn.XLOOKUP($D51,Amazon_USA_Sea!$C:$C,Amazon_USA_Sea!AQ:AQ),0)</f>
        <v>0</v>
      </c>
      <c r="AQ51" s="94">
        <f>IFERROR(_xlfn.XLOOKUP($D51,Domestic!$C:$C,Domestic!AY:AY),0)+IFERROR(_xlfn.XLOOKUP($D51,ROW_Manjari!$C:$C,ROW_Manjari!AY:AY),0)+IFERROR(_xlfn.XLOOKUP($D51,USA_Sea!$C:$C,USA_Sea!AY:AY),0)+IFERROR(_xlfn.XLOOKUP($D51,USA_Air!$C:$C,USA_Air!AY:AY),0)+IFERROR(_xlfn.XLOOKUP($D51,USA_Amazon_Air!$C:$C,USA_Amazon_Air!AY:AY),0)+IFERROR(_xlfn.XLOOKUP($D51,UK_Order!$C:$C,UK_Order!AY:AY),0)+IFERROR(_xlfn.XLOOKUP($D51,MENA_Order!$C:$C,MENA_Order!AY:AY),0)+IFERROR(_xlfn.XLOOKUP($D51,Amazon_USA_Sea!$C:$C,Amazon_USA_Sea!AR:AR),0)</f>
        <v>0</v>
      </c>
      <c r="AR51" s="94">
        <f>IFERROR(_xlfn.XLOOKUP($D51,Domestic!$C:$C,Domestic!AZ:AZ),0)+IFERROR(_xlfn.XLOOKUP($D51,ROW_Manjari!$C:$C,ROW_Manjari!AZ:AZ),0)+IFERROR(_xlfn.XLOOKUP($D51,USA_Sea!$C:$C,USA_Sea!AZ:AZ),0)+IFERROR(_xlfn.XLOOKUP($D51,USA_Air!$C:$C,USA_Air!AZ:AZ),0)+IFERROR(_xlfn.XLOOKUP($D51,USA_Amazon_Air!$C:$C,USA_Amazon_Air!AZ:AZ),0)+IFERROR(_xlfn.XLOOKUP($D51,UK_Order!$C:$C,UK_Order!AZ:AZ),0)+IFERROR(_xlfn.XLOOKUP($D51,MENA_Order!$C:$C,MENA_Order!AZ:AZ),0)+IFERROR(_xlfn.XLOOKUP($D51,Amazon_USA_Sea!$C:$C,Amazon_USA_Sea!AS:AS),0)</f>
        <v>652</v>
      </c>
      <c r="AS51" s="95">
        <v>234</v>
      </c>
      <c r="AT51" s="96">
        <f t="shared" si="8"/>
        <v>3699</v>
      </c>
      <c r="AU51" s="97">
        <f t="shared" si="11"/>
        <v>3699</v>
      </c>
      <c r="AV51" s="98">
        <f t="shared" si="12"/>
        <v>60</v>
      </c>
      <c r="AW51" s="99">
        <f t="shared" si="13"/>
        <v>60</v>
      </c>
      <c r="AX51" s="100">
        <f t="shared" si="14"/>
        <v>1.0164880461665293</v>
      </c>
      <c r="AY51" s="114" t="s">
        <v>50</v>
      </c>
      <c r="AZ51">
        <f>_xlfn.XLOOKUP(D51,Raw_Data!A:A,Raw_Data!B:B)</f>
        <v>846</v>
      </c>
      <c r="BA51" s="102">
        <f t="shared" si="15"/>
        <v>6.9744435284418795</v>
      </c>
      <c r="BB51" s="103">
        <f t="shared" si="16"/>
        <v>7</v>
      </c>
      <c r="BC51" s="104" t="str">
        <f t="shared" si="10"/>
        <v>P2 – High</v>
      </c>
    </row>
    <row r="52" spans="1:55" customFormat="1" ht="13">
      <c r="A52" s="105">
        <v>50</v>
      </c>
      <c r="B52" s="128" t="s">
        <v>127</v>
      </c>
      <c r="C52" s="128" t="s">
        <v>46</v>
      </c>
      <c r="D52" s="107" t="s">
        <v>152</v>
      </c>
      <c r="E52" s="108" t="s">
        <v>153</v>
      </c>
      <c r="F52" s="109">
        <v>1</v>
      </c>
      <c r="G52" s="110">
        <f>IFERROR(_xlfn.XLOOKUP(D52,Projection_!A:A,Projection_!K:K),"")</f>
        <v>2795</v>
      </c>
      <c r="H52" s="111">
        <f>IFERROR(_xlfn.XLOOKUP(D52,Projection_!A:A,Projection_!L:L),"")</f>
        <v>0</v>
      </c>
      <c r="I52" s="111">
        <f>IFERROR(_xlfn.XLOOKUP(D52,Projection_!A:A,Projection_!M:M),"")</f>
        <v>0</v>
      </c>
      <c r="J52" s="111">
        <f>IFERROR(_xlfn.XLOOKUP(D52,Projection_!A:A,Projection_!N:N),"")</f>
        <v>0</v>
      </c>
      <c r="K52" s="111">
        <f>IFERROR(_xlfn.XLOOKUP(D52,Projection_!A:A,Projection_!O:O),"")</f>
        <v>0</v>
      </c>
      <c r="L52" s="111">
        <f>IFERROR(_xlfn.XLOOKUP(D52,Projection_!A:A,Projection_!P:P),"")</f>
        <v>0</v>
      </c>
      <c r="M52" s="111">
        <f>IFERROR(_xlfn.XLOOKUP(D52,Projection_!A:A,Projection_!Q:Q),"")</f>
        <v>0</v>
      </c>
      <c r="N52" s="112">
        <f>IFERROR(_xlfn.XLOOKUP(D52,Projection_!A:A,Projection_!R:R),"")</f>
        <v>0</v>
      </c>
      <c r="O52" s="113">
        <f>IFERROR(_xlfn.XLOOKUP(D52,Projection_!A:A,Projection_!T:T),"")</f>
        <v>2795</v>
      </c>
      <c r="P52" s="91">
        <f>IFERROR(_xlfn.XLOOKUP($D52,Domestic!$C:$C,Domestic!O:O),0)+IFERROR(_xlfn.XLOOKUP($D52,ROW_Manjari!$C:$C,ROW_Manjari!O:O),0)+IFERROR(_xlfn.XLOOKUP($D52,USA_Sea!$C:$C,USA_Sea!O:O),0)+IFERROR(_xlfn.XLOOKUP($D52,USA_Air!$C:$C,USA_Air!O:O),0)+IFERROR(_xlfn.XLOOKUP($D52,USA_Amazon_Air!$C:$C,USA_Amazon_Air!O:O),0)+IFERROR(_xlfn.XLOOKUP($D52,UK_Order!$C:$C,UK_Order!O:O),0)+IFERROR(_xlfn.XLOOKUP($D52,MENA_Order!$C:$C,MENA_Order!O:O),0)+IFERROR(_xlfn.XLOOKUP($D52,Amazon_USA_Sea!$C:$C,Amazon_USA_Sea!H:H),0)</f>
        <v>256</v>
      </c>
      <c r="Q52" s="91">
        <f>IFERROR(_xlfn.XLOOKUP($D52,Domestic!$C:$C,Domestic!P:P),0)+IFERROR(_xlfn.XLOOKUP($D52,ROW_Manjari!$C:$C,ROW_Manjari!P:P),0)+IFERROR(_xlfn.XLOOKUP($D52,USA_Sea!$C:$C,USA_Sea!P:P),0)+IFERROR(_xlfn.XLOOKUP($D52,USA_Air!$C:$C,USA_Air!P:P),0)+IFERROR(_xlfn.XLOOKUP($D52,USA_Amazon_Air!$C:$C,USA_Amazon_Air!P:P),0)+IFERROR(_xlfn.XLOOKUP($D52,UK_Order!$C:$C,UK_Order!P:P),0)+IFERROR(_xlfn.XLOOKUP($D52,MENA_Order!$C:$C,MENA_Order!P:P),0)+IFERROR(_xlfn.XLOOKUP($D52,Amazon_USA_Sea!$C:$C,Amazon_USA_Sea!I:I),0)</f>
        <v>0</v>
      </c>
      <c r="R52" s="91">
        <f>IFERROR(_xlfn.XLOOKUP($D52,Domestic!$C:$C,Domestic!Q:Q),0)+IFERROR(_xlfn.XLOOKUP($D52,ROW_Manjari!$C:$C,ROW_Manjari!Q:Q),0)+IFERROR(_xlfn.XLOOKUP($D52,USA_Sea!$C:$C,USA_Sea!Q:Q),0)+IFERROR(_xlfn.XLOOKUP($D52,USA_Air!$C:$C,USA_Air!Q:Q),0)+IFERROR(_xlfn.XLOOKUP($D52,USA_Amazon_Air!$C:$C,USA_Amazon_Air!Q:Q),0)+IFERROR(_xlfn.XLOOKUP($D52,UK_Order!$C:$C,UK_Order!Q:Q),0)+IFERROR(_xlfn.XLOOKUP($D52,MENA_Order!$C:$C,MENA_Order!Q:Q),0)+IFERROR(_xlfn.XLOOKUP($D52,Amazon_USA_Sea!$C:$C,Amazon_USA_Sea!J:J),0)</f>
        <v>0</v>
      </c>
      <c r="S52" s="91">
        <f>IFERROR(_xlfn.XLOOKUP($D52,Domestic!$C:$C,Domestic!R:R),0)+IFERROR(_xlfn.XLOOKUP($D52,ROW_Manjari!$C:$C,ROW_Manjari!R:R),0)+IFERROR(_xlfn.XLOOKUP($D52,USA_Sea!$C:$C,USA_Sea!R:R),0)+IFERROR(_xlfn.XLOOKUP($D52,USA_Air!$C:$C,USA_Air!R:R),0)+IFERROR(_xlfn.XLOOKUP($D52,USA_Amazon_Air!$C:$C,USA_Amazon_Air!R:R),0)+IFERROR(_xlfn.XLOOKUP($D52,UK_Order!$C:$C,UK_Order!R:R),0)+IFERROR(_xlfn.XLOOKUP($D52,MENA_Order!$C:$C,MENA_Order!R:R),0)+IFERROR(_xlfn.XLOOKUP($D52,Amazon_USA_Sea!$C:$C,Amazon_USA_Sea!K:K),0)</f>
        <v>216</v>
      </c>
      <c r="T52" s="91">
        <f>IFERROR(_xlfn.XLOOKUP($D52,Domestic!$C:$C,Domestic!S:S),0)+IFERROR(_xlfn.XLOOKUP($D52,ROW_Manjari!$C:$C,ROW_Manjari!S:S),0)+IFERROR(_xlfn.XLOOKUP($D52,USA_Sea!$C:$C,USA_Sea!S:S),0)+IFERROR(_xlfn.XLOOKUP($D52,USA_Air!$C:$C,USA_Air!S:S),0)+IFERROR(_xlfn.XLOOKUP($D52,USA_Amazon_Air!$C:$C,USA_Amazon_Air!S:S),0)+IFERROR(_xlfn.XLOOKUP($D52,UK_Order!$C:$C,UK_Order!S:S),0)+IFERROR(_xlfn.XLOOKUP($D52,MENA_Order!$C:$C,MENA_Order!S:S),0)+IFERROR(_xlfn.XLOOKUP($D52,Amazon_USA_Sea!$C:$C,Amazon_USA_Sea!L:L),0)</f>
        <v>0</v>
      </c>
      <c r="U52" s="91">
        <f>IFERROR(_xlfn.XLOOKUP($D52,Domestic!$C:$C,Domestic!T:T),0)+IFERROR(_xlfn.XLOOKUP($D52,ROW_Manjari!$C:$C,ROW_Manjari!T:T),0)+IFERROR(_xlfn.XLOOKUP($D52,USA_Sea!$C:$C,USA_Sea!T:T),0)+IFERROR(_xlfn.XLOOKUP($D52,USA_Air!$C:$C,USA_Air!T:T),0)+IFERROR(_xlfn.XLOOKUP($D52,USA_Amazon_Air!$C:$C,USA_Amazon_Air!T:T),0)+IFERROR(_xlfn.XLOOKUP($D52,UK_Order!$C:$C,UK_Order!T:T),0)+IFERROR(_xlfn.XLOOKUP($D52,MENA_Order!$C:$C,MENA_Order!T:T),0)+IFERROR(_xlfn.XLOOKUP($D52,Amazon_USA_Sea!$C:$C,Amazon_USA_Sea!M:M),0)</f>
        <v>300</v>
      </c>
      <c r="V52" s="91">
        <f>IFERROR(_xlfn.XLOOKUP($D52,Domestic!$C:$C,Domestic!U:U),0)+IFERROR(_xlfn.XLOOKUP($D52,ROW_Manjari!$C:$C,ROW_Manjari!U:U),0)+IFERROR(_xlfn.XLOOKUP($D52,USA_Sea!$C:$C,USA_Sea!U:U),0)+IFERROR(_xlfn.XLOOKUP($D52,USA_Air!$C:$C,USA_Air!U:U),0)+IFERROR(_xlfn.XLOOKUP($D52,USA_Amazon_Air!$C:$C,USA_Amazon_Air!U:U),0)+IFERROR(_xlfn.XLOOKUP($D52,UK_Order!$C:$C,UK_Order!U:U),0)+IFERROR(_xlfn.XLOOKUP($D52,MENA_Order!$C:$C,MENA_Order!U:U),0)+IFERROR(_xlfn.XLOOKUP($D52,Amazon_USA_Sea!$C:$C,Amazon_USA_Sea!N:N),0)</f>
        <v>0</v>
      </c>
      <c r="W52" s="92">
        <f>IFERROR(_xlfn.XLOOKUP($D52,Domestic!$C:$C,Domestic!Y:Y),0)+IFERROR(_xlfn.XLOOKUP($D52,ROW_Manjari!$C:$C,ROW_Manjari!Y:Y),0)+IFERROR(_xlfn.XLOOKUP($D52,USA_Sea!$C:$C,USA_Sea!Y:Y),0)+IFERROR(_xlfn.XLOOKUP($D52,USA_Air!$C:$C,USA_Air!Y:Y),0)+IFERROR(_xlfn.XLOOKUP($D52,USA_Amazon_Air!$C:$C,USA_Amazon_Air!Y:Y),0)+IFERROR(_xlfn.XLOOKUP($D52,UK_Order!$C:$C,UK_Order!Y:Y),0)+IFERROR(_xlfn.XLOOKUP($D52,MENA_Order!$C:$C,MENA_Order!Y:Y),0)+IFERROR(_xlfn.XLOOKUP($D52,Amazon_USA_Sea!$C:$C,Amazon_USA_Sea!R:R),0)</f>
        <v>0</v>
      </c>
      <c r="X52" s="92">
        <f>IFERROR(_xlfn.XLOOKUP($D52,Domestic!$C:$C,Domestic!Z:Z),0)+IFERROR(_xlfn.XLOOKUP($D52,ROW_Manjari!$C:$C,ROW_Manjari!Z:Z),0)+IFERROR(_xlfn.XLOOKUP($D52,USA_Sea!$C:$C,USA_Sea!Z:Z),0)+IFERROR(_xlfn.XLOOKUP($D52,USA_Air!$C:$C,USA_Air!Z:Z),0)+IFERROR(_xlfn.XLOOKUP($D52,USA_Amazon_Air!$C:$C,USA_Amazon_Air!Z:Z),0)+IFERROR(_xlfn.XLOOKUP($D52,UK_Order!$C:$C,UK_Order!Z:Z),0)+IFERROR(_xlfn.XLOOKUP($D52,MENA_Order!$C:$C,MENA_Order!Z:Z),0)+IFERROR(_xlfn.XLOOKUP($D52,Amazon_USA_Sea!$C:$C,Amazon_USA_Sea!S:S),0)</f>
        <v>0</v>
      </c>
      <c r="Y52" s="92">
        <f>IFERROR(_xlfn.XLOOKUP($D52,Domestic!$C:$C,Domestic!AA:AA),0)+IFERROR(_xlfn.XLOOKUP($D52,ROW_Manjari!$C:$C,ROW_Manjari!AA:AA),0)+IFERROR(_xlfn.XLOOKUP($D52,USA_Sea!$C:$C,USA_Sea!AA:AA),0)+IFERROR(_xlfn.XLOOKUP($D52,USA_Air!$C:$C,USA_Air!AA:AA),0)+IFERROR(_xlfn.XLOOKUP($D52,USA_Amazon_Air!$C:$C,USA_Amazon_Air!AA:AA),0)+IFERROR(_xlfn.XLOOKUP($D52,UK_Order!$C:$C,UK_Order!AA:AA),0)+IFERROR(_xlfn.XLOOKUP($D52,MENA_Order!$C:$C,MENA_Order!AA:AA),0)+IFERROR(_xlfn.XLOOKUP($D52,Amazon_USA_Sea!$C:$C,Amazon_USA_Sea!T:T),0)</f>
        <v>0</v>
      </c>
      <c r="Z52" s="92">
        <f>IFERROR(_xlfn.XLOOKUP($D52,Domestic!$C:$C,Domestic!AB:AB),0)+IFERROR(_xlfn.XLOOKUP($D52,ROW_Manjari!$C:$C,ROW_Manjari!AB:AB),0)+IFERROR(_xlfn.XLOOKUP($D52,USA_Sea!$C:$C,USA_Sea!AB:AB),0)+IFERROR(_xlfn.XLOOKUP($D52,USA_Air!$C:$C,USA_Air!AB:AB),0)+IFERROR(_xlfn.XLOOKUP($D52,USA_Amazon_Air!$C:$C,USA_Amazon_Air!AB:AB),0)+IFERROR(_xlfn.XLOOKUP($D52,UK_Order!$C:$C,UK_Order!AB:AB),0)+IFERROR(_xlfn.XLOOKUP($D52,MENA_Order!$C:$C,MENA_Order!AB:AB),0)+IFERROR(_xlfn.XLOOKUP($D52,Amazon_USA_Sea!$C:$C,Amazon_USA_Sea!U:U),0)</f>
        <v>0</v>
      </c>
      <c r="AA52" s="92">
        <f>IFERROR(_xlfn.XLOOKUP($D52,Domestic!$C:$C,Domestic!AC:AC),0)+IFERROR(_xlfn.XLOOKUP($D52,ROW_Manjari!$C:$C,ROW_Manjari!AC:AC),0)+IFERROR(_xlfn.XLOOKUP($D52,USA_Sea!$C:$C,USA_Sea!AC:AC),0)+IFERROR(_xlfn.XLOOKUP($D52,USA_Air!$C:$C,USA_Air!AC:AC),0)+IFERROR(_xlfn.XLOOKUP($D52,USA_Amazon_Air!$C:$C,USA_Amazon_Air!AC:AC),0)+IFERROR(_xlfn.XLOOKUP($D52,UK_Order!$C:$C,UK_Order!AC:AC),0)+IFERROR(_xlfn.XLOOKUP($D52,MENA_Order!$C:$C,MENA_Order!AC:AC),0)+IFERROR(_xlfn.XLOOKUP($D52,Amazon_USA_Sea!$C:$C,Amazon_USA_Sea!V:V),0)</f>
        <v>0</v>
      </c>
      <c r="AB52" s="92">
        <f>IFERROR(_xlfn.XLOOKUP($D52,Domestic!$C:$C,Domestic!AD:AD),0)+IFERROR(_xlfn.XLOOKUP($D52,ROW_Manjari!$C:$C,ROW_Manjari!AD:AD),0)+IFERROR(_xlfn.XLOOKUP($D52,USA_Sea!$C:$C,USA_Sea!AD:AD),0)+IFERROR(_xlfn.XLOOKUP($D52,USA_Air!$C:$C,USA_Air!AD:AD),0)+IFERROR(_xlfn.XLOOKUP($D52,USA_Amazon_Air!$C:$C,USA_Amazon_Air!AD:AD),0)+IFERROR(_xlfn.XLOOKUP($D52,UK_Order!$C:$C,UK_Order!AD:AD),0)+IFERROR(_xlfn.XLOOKUP($D52,MENA_Order!$C:$C,MENA_Order!AD:AD),0)+IFERROR(_xlfn.XLOOKUP($D52,Amazon_USA_Sea!$C:$C,Amazon_USA_Sea!W:W),0)</f>
        <v>0</v>
      </c>
      <c r="AC52" s="92">
        <f>IFERROR(_xlfn.XLOOKUP($D52,Domestic!$C:$C,Domestic!AE:AE),0)+IFERROR(_xlfn.XLOOKUP($D52,ROW_Manjari!$C:$C,ROW_Manjari!AE:AE),0)+IFERROR(_xlfn.XLOOKUP($D52,USA_Sea!$C:$C,USA_Sea!AE:AE),0)+IFERROR(_xlfn.XLOOKUP($D52,USA_Air!$C:$C,USA_Air!AE:AE),0)+IFERROR(_xlfn.XLOOKUP($D52,USA_Amazon_Air!$C:$C,USA_Amazon_Air!AE:AE),0)+IFERROR(_xlfn.XLOOKUP($D52,UK_Order!$C:$C,UK_Order!AE:AE),0)+IFERROR(_xlfn.XLOOKUP($D52,MENA_Order!$C:$C,MENA_Order!AE:AE),0)+IFERROR(_xlfn.XLOOKUP($D52,Amazon_USA_Sea!$C:$C,Amazon_USA_Sea!X:X),0)</f>
        <v>0</v>
      </c>
      <c r="AD52" s="93">
        <f>IFERROR(_xlfn.XLOOKUP($D52,Domestic!$C:$C,Domestic!AI:AI),0)+IFERROR(_xlfn.XLOOKUP($D52,ROW_Manjari!$C:$C,ROW_Manjari!AI:AI),0)+IFERROR(_xlfn.XLOOKUP($D52,USA_Sea!$C:$C,USA_Sea!AI:AI),0)+IFERROR(_xlfn.XLOOKUP($D52,USA_Air!$C:$C,USA_Air!AI:AI),0)+IFERROR(_xlfn.XLOOKUP($D52,USA_Amazon_Air!$C:$C,USA_Amazon_Air!AI:AI),0)+IFERROR(_xlfn.XLOOKUP($D52,UK_Order!$C:$C,UK_Order!AI:AI),0)+IFERROR(_xlfn.XLOOKUP($D52,MENA_Order!$C:$C,MENA_Order!AI:AI),0)+IFERROR(_xlfn.XLOOKUP($D52,Amazon_USA_Sea!$C:$C,Amazon_USA_Sea!AB:AB),0)</f>
        <v>0</v>
      </c>
      <c r="AE52" s="93">
        <f>IFERROR(_xlfn.XLOOKUP($D52,Domestic!$C:$C,Domestic!AJ:AJ),0)+IFERROR(_xlfn.XLOOKUP($D52,ROW_Manjari!$C:$C,ROW_Manjari!AJ:AJ),0)+IFERROR(_xlfn.XLOOKUP($D52,USA_Sea!$C:$C,USA_Sea!AJ:AJ),0)+IFERROR(_xlfn.XLOOKUP($D52,USA_Air!$C:$C,USA_Air!AJ:AJ),0)+IFERROR(_xlfn.XLOOKUP($D52,USA_Amazon_Air!$C:$C,USA_Amazon_Air!AJ:AJ),0)+IFERROR(_xlfn.XLOOKUP($D52,UK_Order!$C:$C,UK_Order!AJ:AJ),0)+IFERROR(_xlfn.XLOOKUP($D52,MENA_Order!$C:$C,MENA_Order!AJ:AJ),0)+IFERROR(_xlfn.XLOOKUP($D52,Amazon_USA_Sea!$C:$C,Amazon_USA_Sea!AC:AC),0)</f>
        <v>0</v>
      </c>
      <c r="AF52" s="93">
        <f>IFERROR(_xlfn.XLOOKUP($D52,Domestic!$C:$C,Domestic!AK:AK),0)+IFERROR(_xlfn.XLOOKUP($D52,ROW_Manjari!$C:$C,ROW_Manjari!AK:AK),0)+IFERROR(_xlfn.XLOOKUP($D52,USA_Sea!$C:$C,USA_Sea!AK:AK),0)+IFERROR(_xlfn.XLOOKUP($D52,USA_Air!$C:$C,USA_Air!AK:AK),0)+IFERROR(_xlfn.XLOOKUP($D52,USA_Amazon_Air!$C:$C,USA_Amazon_Air!AK:AK),0)+IFERROR(_xlfn.XLOOKUP($D52,UK_Order!$C:$C,UK_Order!AK:AK),0)+IFERROR(_xlfn.XLOOKUP($D52,MENA_Order!$C:$C,MENA_Order!AK:AK),0)+IFERROR(_xlfn.XLOOKUP($D52,Amazon_USA_Sea!$C:$C,Amazon_USA_Sea!AD:AD),0)</f>
        <v>0</v>
      </c>
      <c r="AG52" s="93">
        <f>IFERROR(_xlfn.XLOOKUP($D52,Domestic!$C:$C,Domestic!AL:AL),0)+IFERROR(_xlfn.XLOOKUP($D52,ROW_Manjari!$C:$C,ROW_Manjari!AL:AL),0)+IFERROR(_xlfn.XLOOKUP($D52,USA_Sea!$C:$C,USA_Sea!AL:AL),0)+IFERROR(_xlfn.XLOOKUP($D52,USA_Air!$C:$C,USA_Air!AL:AL),0)+IFERROR(_xlfn.XLOOKUP($D52,USA_Amazon_Air!$C:$C,USA_Amazon_Air!AL:AL),0)+IFERROR(_xlfn.XLOOKUP($D52,UK_Order!$C:$C,UK_Order!AL:AL),0)+IFERROR(_xlfn.XLOOKUP($D52,MENA_Order!$C:$C,MENA_Order!AL:AL),0)+IFERROR(_xlfn.XLOOKUP($D52,Amazon_USA_Sea!$C:$C,Amazon_USA_Sea!AE:AE),0)</f>
        <v>0</v>
      </c>
      <c r="AH52" s="93">
        <f>IFERROR(_xlfn.XLOOKUP($D52,Domestic!$C:$C,Domestic!AM:AM),0)+IFERROR(_xlfn.XLOOKUP($D52,ROW_Manjari!$C:$C,ROW_Manjari!AM:AM),0)+IFERROR(_xlfn.XLOOKUP($D52,USA_Sea!$C:$C,USA_Sea!AM:AM),0)+IFERROR(_xlfn.XLOOKUP($D52,USA_Air!$C:$C,USA_Air!AM:AM),0)+IFERROR(_xlfn.XLOOKUP($D52,USA_Amazon_Air!$C:$C,USA_Amazon_Air!AM:AM),0)+IFERROR(_xlfn.XLOOKUP($D52,UK_Order!$C:$C,UK_Order!AM:AM),0)+IFERROR(_xlfn.XLOOKUP($D52,MENA_Order!$C:$C,MENA_Order!AM:AM),0)+IFERROR(_xlfn.XLOOKUP($D52,Amazon_USA_Sea!$C:$C,Amazon_USA_Sea!AF:AF),0)</f>
        <v>0</v>
      </c>
      <c r="AI52" s="93">
        <f>IFERROR(_xlfn.XLOOKUP($D52,Domestic!$C:$C,Domestic!AN:AN),0)+IFERROR(_xlfn.XLOOKUP($D52,ROW_Manjari!$C:$C,ROW_Manjari!AN:AN),0)+IFERROR(_xlfn.XLOOKUP($D52,USA_Sea!$C:$C,USA_Sea!AN:AN),0)+IFERROR(_xlfn.XLOOKUP($D52,USA_Air!$C:$C,USA_Air!AN:AN),0)+IFERROR(_xlfn.XLOOKUP($D52,USA_Amazon_Air!$C:$C,USA_Amazon_Air!AN:AN),0)+IFERROR(_xlfn.XLOOKUP($D52,UK_Order!$C:$C,UK_Order!AN:AN),0)+IFERROR(_xlfn.XLOOKUP($D52,MENA_Order!$C:$C,MENA_Order!AN:AN),0)+IFERROR(_xlfn.XLOOKUP($D52,Amazon_USA_Sea!$C:$C,Amazon_USA_Sea!AG:AG),0)</f>
        <v>0</v>
      </c>
      <c r="AJ52" s="93">
        <f>IFERROR(_xlfn.XLOOKUP($D52,Domestic!$C:$C,Domestic!AO:AO),0)+IFERROR(_xlfn.XLOOKUP($D52,ROW_Manjari!$C:$C,ROW_Manjari!AO:AO),0)+IFERROR(_xlfn.XLOOKUP($D52,USA_Sea!$C:$C,USA_Sea!AO:AO),0)+IFERROR(_xlfn.XLOOKUP($D52,USA_Air!$C:$C,USA_Air!AO:AO),0)+IFERROR(_xlfn.XLOOKUP($D52,USA_Amazon_Air!$C:$C,USA_Amazon_Air!AO:AO),0)+IFERROR(_xlfn.XLOOKUP($D52,UK_Order!$C:$C,UK_Order!AO:AO),0)+IFERROR(_xlfn.XLOOKUP($D52,MENA_Order!$C:$C,MENA_Order!AO:AO),0)+IFERROR(_xlfn.XLOOKUP($D52,Amazon_USA_Sea!$C:$C,Amazon_USA_Sea!AH:AH),0)</f>
        <v>518</v>
      </c>
      <c r="AK52" s="94">
        <f>IFERROR(_xlfn.XLOOKUP($D52,Domestic!$C:$C,Domestic!AS:AS),0)+IFERROR(_xlfn.XLOOKUP($D52,ROW_Manjari!$C:$C,ROW_Manjari!AS:AS),0)+IFERROR(_xlfn.XLOOKUP($D52,USA_Sea!$C:$C,USA_Sea!AS:AS),0)+IFERROR(_xlfn.XLOOKUP($D52,USA_Air!$C:$C,USA_Air!AS:AS),0)+IFERROR(_xlfn.XLOOKUP($D52,USA_Amazon_Air!$C:$C,USA_Amazon_Air!AS:AS),0)+IFERROR(_xlfn.XLOOKUP($D52,UK_Order!$C:$C,UK_Order!AS:AS),0)+IFERROR(_xlfn.XLOOKUP($D52,MENA_Order!$C:$C,MENA_Order!AS:AS),0)+IFERROR(_xlfn.XLOOKUP($D52,Amazon_USA_Sea!$C:$C,Amazon_USA_Sea!AL:AL),0)</f>
        <v>0</v>
      </c>
      <c r="AL52" s="94">
        <f>IFERROR(_xlfn.XLOOKUP($D52,Domestic!$C:$C,Domestic!AT:AT),0)+IFERROR(_xlfn.XLOOKUP($D52,ROW_Manjari!$C:$C,ROW_Manjari!AT:AT),0)+IFERROR(_xlfn.XLOOKUP($D52,USA_Sea!$C:$C,USA_Sea!AT:AT),0)+IFERROR(_xlfn.XLOOKUP($D52,USA_Air!$C:$C,USA_Air!AT:AT),0)+IFERROR(_xlfn.XLOOKUP($D52,USA_Amazon_Air!$C:$C,USA_Amazon_Air!AT:AT),0)+IFERROR(_xlfn.XLOOKUP($D52,UK_Order!$C:$C,UK_Order!AT:AT),0)+IFERROR(_xlfn.XLOOKUP($D52,MENA_Order!$C:$C,MENA_Order!AT:AT),0)+IFERROR(_xlfn.XLOOKUP($D52,Amazon_USA_Sea!$C:$C,Amazon_USA_Sea!AM:AM),0)</f>
        <v>0</v>
      </c>
      <c r="AM52" s="94">
        <f>IFERROR(_xlfn.XLOOKUP($D52,Domestic!$C:$C,Domestic!AU:AU),0)+IFERROR(_xlfn.XLOOKUP($D52,ROW_Manjari!$C:$C,ROW_Manjari!AU:AU),0)+IFERROR(_xlfn.XLOOKUP($D52,USA_Sea!$C:$C,USA_Sea!AU:AU),0)+IFERROR(_xlfn.XLOOKUP($D52,USA_Air!$C:$C,USA_Air!AU:AU),0)+IFERROR(_xlfn.XLOOKUP($D52,USA_Amazon_Air!$C:$C,USA_Amazon_Air!AU:AU),0)+IFERROR(_xlfn.XLOOKUP($D52,UK_Order!$C:$C,UK_Order!AU:AU),0)+IFERROR(_xlfn.XLOOKUP($D52,MENA_Order!$C:$C,MENA_Order!AU:AU),0)+IFERROR(_xlfn.XLOOKUP($D52,Amazon_USA_Sea!$C:$C,Amazon_USA_Sea!AN:AN),0)</f>
        <v>0</v>
      </c>
      <c r="AN52" s="94">
        <f>IFERROR(_xlfn.XLOOKUP($D52,Domestic!$C:$C,Domestic!AV:AV),0)+IFERROR(_xlfn.XLOOKUP($D52,ROW_Manjari!$C:$C,ROW_Manjari!AV:AV),0)+IFERROR(_xlfn.XLOOKUP($D52,USA_Sea!$C:$C,USA_Sea!AV:AV),0)+IFERROR(_xlfn.XLOOKUP($D52,USA_Air!$C:$C,USA_Air!AV:AV),0)+IFERROR(_xlfn.XLOOKUP($D52,USA_Amazon_Air!$C:$C,USA_Amazon_Air!AV:AV),0)+IFERROR(_xlfn.XLOOKUP($D52,UK_Order!$C:$C,UK_Order!AV:AV),0)+IFERROR(_xlfn.XLOOKUP($D52,MENA_Order!$C:$C,MENA_Order!AV:AV),0)+IFERROR(_xlfn.XLOOKUP($D52,Amazon_USA_Sea!$C:$C,Amazon_USA_Sea!AO:AO),0)</f>
        <v>0</v>
      </c>
      <c r="AO52" s="94">
        <f>IFERROR(_xlfn.XLOOKUP($D52,Domestic!$C:$C,Domestic!AW:AW),0)+IFERROR(_xlfn.XLOOKUP($D52,ROW_Manjari!$C:$C,ROW_Manjari!AW:AW),0)+IFERROR(_xlfn.XLOOKUP($D52,USA_Sea!$C:$C,USA_Sea!AW:AW),0)+IFERROR(_xlfn.XLOOKUP($D52,USA_Air!$C:$C,USA_Air!AW:AW),0)+IFERROR(_xlfn.XLOOKUP($D52,USA_Amazon_Air!$C:$C,USA_Amazon_Air!AW:AW),0)+IFERROR(_xlfn.XLOOKUP($D52,UK_Order!$C:$C,UK_Order!AW:AW),0)+IFERROR(_xlfn.XLOOKUP($D52,MENA_Order!$C:$C,MENA_Order!AW:AW),0)+IFERROR(_xlfn.XLOOKUP($D52,Amazon_USA_Sea!$C:$C,Amazon_USA_Sea!AP:AP),0)</f>
        <v>0</v>
      </c>
      <c r="AP52" s="94">
        <f>IFERROR(_xlfn.XLOOKUP($D52,Domestic!$C:$C,Domestic!AX:AX),0)+IFERROR(_xlfn.XLOOKUP($D52,ROW_Manjari!$C:$C,ROW_Manjari!AX:AX),0)+IFERROR(_xlfn.XLOOKUP($D52,USA_Sea!$C:$C,USA_Sea!AX:AX),0)+IFERROR(_xlfn.XLOOKUP($D52,USA_Air!$C:$C,USA_Air!AX:AX),0)+IFERROR(_xlfn.XLOOKUP($D52,USA_Amazon_Air!$C:$C,USA_Amazon_Air!AX:AX),0)+IFERROR(_xlfn.XLOOKUP($D52,UK_Order!$C:$C,UK_Order!AX:AX),0)+IFERROR(_xlfn.XLOOKUP($D52,MENA_Order!$C:$C,MENA_Order!AX:AX),0)+IFERROR(_xlfn.XLOOKUP($D52,Amazon_USA_Sea!$C:$C,Amazon_USA_Sea!AQ:AQ),0)</f>
        <v>1238</v>
      </c>
      <c r="AQ52" s="94">
        <f>IFERROR(_xlfn.XLOOKUP($D52,Domestic!$C:$C,Domestic!AY:AY),0)+IFERROR(_xlfn.XLOOKUP($D52,ROW_Manjari!$C:$C,ROW_Manjari!AY:AY),0)+IFERROR(_xlfn.XLOOKUP($D52,USA_Sea!$C:$C,USA_Sea!AY:AY),0)+IFERROR(_xlfn.XLOOKUP($D52,USA_Air!$C:$C,USA_Air!AY:AY),0)+IFERROR(_xlfn.XLOOKUP($D52,USA_Amazon_Air!$C:$C,USA_Amazon_Air!AY:AY),0)+IFERROR(_xlfn.XLOOKUP($D52,UK_Order!$C:$C,UK_Order!AY:AY),0)+IFERROR(_xlfn.XLOOKUP($D52,MENA_Order!$C:$C,MENA_Order!AY:AY),0)+IFERROR(_xlfn.XLOOKUP($D52,Amazon_USA_Sea!$C:$C,Amazon_USA_Sea!AR:AR),0)</f>
        <v>0</v>
      </c>
      <c r="AR52" s="94">
        <f>IFERROR(_xlfn.XLOOKUP($D52,Domestic!$C:$C,Domestic!AZ:AZ),0)+IFERROR(_xlfn.XLOOKUP($D52,ROW_Manjari!$C:$C,ROW_Manjari!AZ:AZ),0)+IFERROR(_xlfn.XLOOKUP($D52,USA_Sea!$C:$C,USA_Sea!AZ:AZ),0)+IFERROR(_xlfn.XLOOKUP($D52,USA_Air!$C:$C,USA_Air!AZ:AZ),0)+IFERROR(_xlfn.XLOOKUP($D52,USA_Amazon_Air!$C:$C,USA_Amazon_Air!AZ:AZ),0)+IFERROR(_xlfn.XLOOKUP($D52,UK_Order!$C:$C,UK_Order!AZ:AZ),0)+IFERROR(_xlfn.XLOOKUP($D52,MENA_Order!$C:$C,MENA_Order!AZ:AZ),0)+IFERROR(_xlfn.XLOOKUP($D52,Amazon_USA_Sea!$C:$C,Amazon_USA_Sea!AS:AS),0)</f>
        <v>0</v>
      </c>
      <c r="AS52" s="95">
        <v>0</v>
      </c>
      <c r="AT52" s="96">
        <f t="shared" si="8"/>
        <v>2528</v>
      </c>
      <c r="AU52" s="97">
        <f t="shared" si="11"/>
        <v>2528</v>
      </c>
      <c r="AV52" s="98">
        <f t="shared" si="12"/>
        <v>-267</v>
      </c>
      <c r="AW52" s="99">
        <f t="shared" si="13"/>
        <v>-267</v>
      </c>
      <c r="AX52" s="100">
        <f t="shared" si="14"/>
        <v>0.90447227191413238</v>
      </c>
      <c r="AY52" s="114" t="s">
        <v>154</v>
      </c>
      <c r="AZ52">
        <f>_xlfn.XLOOKUP(D52,Raw_Data!A:A,Raw_Data!B:B)</f>
        <v>1062</v>
      </c>
      <c r="BA52" s="102">
        <f t="shared" si="15"/>
        <v>11.398926654740608</v>
      </c>
      <c r="BB52" s="103">
        <f t="shared" si="16"/>
        <v>5</v>
      </c>
      <c r="BC52" s="104" t="str">
        <f t="shared" si="10"/>
        <v>P3 – Normal</v>
      </c>
    </row>
    <row r="53" spans="1:55" customFormat="1" ht="13">
      <c r="A53" s="105">
        <v>51</v>
      </c>
      <c r="B53" s="128" t="s">
        <v>127</v>
      </c>
      <c r="C53" s="128" t="s">
        <v>46</v>
      </c>
      <c r="D53" s="107" t="s">
        <v>155</v>
      </c>
      <c r="E53" s="108" t="s">
        <v>156</v>
      </c>
      <c r="F53" s="109">
        <v>0.5</v>
      </c>
      <c r="G53" s="110">
        <f>IFERROR(_xlfn.XLOOKUP(D53,Projection_!A:A,Projection_!K:K),"")</f>
        <v>3127</v>
      </c>
      <c r="H53" s="111">
        <f>IFERROR(_xlfn.XLOOKUP(D53,Projection_!A:A,Projection_!L:L),"")</f>
        <v>0</v>
      </c>
      <c r="I53" s="111">
        <f>IFERROR(_xlfn.XLOOKUP(D53,Projection_!A:A,Projection_!M:M),"")</f>
        <v>0</v>
      </c>
      <c r="J53" s="111">
        <f>IFERROR(_xlfn.XLOOKUP(D53,Projection_!A:A,Projection_!N:N),"")</f>
        <v>0</v>
      </c>
      <c r="K53" s="111">
        <f>IFERROR(_xlfn.XLOOKUP(D53,Projection_!A:A,Projection_!O:O),"")</f>
        <v>0</v>
      </c>
      <c r="L53" s="111">
        <f>IFERROR(_xlfn.XLOOKUP(D53,Projection_!A:A,Projection_!P:P),"")</f>
        <v>0</v>
      </c>
      <c r="M53" s="111">
        <f>IFERROR(_xlfn.XLOOKUP(D53,Projection_!A:A,Projection_!Q:Q),"")</f>
        <v>0</v>
      </c>
      <c r="N53" s="112">
        <f>IFERROR(_xlfn.XLOOKUP(D53,Projection_!A:A,Projection_!R:R),"")</f>
        <v>0</v>
      </c>
      <c r="O53" s="113">
        <f>IFERROR(_xlfn.XLOOKUP(D53,Projection_!A:A,Projection_!T:T),"")</f>
        <v>3127</v>
      </c>
      <c r="P53" s="91">
        <f>IFERROR(_xlfn.XLOOKUP($D53,Domestic!$C:$C,Domestic!O:O),0)+IFERROR(_xlfn.XLOOKUP($D53,ROW_Manjari!$C:$C,ROW_Manjari!O:O),0)+IFERROR(_xlfn.XLOOKUP($D53,USA_Sea!$C:$C,USA_Sea!O:O),0)+IFERROR(_xlfn.XLOOKUP($D53,USA_Air!$C:$C,USA_Air!O:O),0)+IFERROR(_xlfn.XLOOKUP($D53,USA_Amazon_Air!$C:$C,USA_Amazon_Air!O:O),0)+IFERROR(_xlfn.XLOOKUP($D53,UK_Order!$C:$C,UK_Order!O:O),0)+IFERROR(_xlfn.XLOOKUP($D53,MENA_Order!$C:$C,MENA_Order!O:O),0)+IFERROR(_xlfn.XLOOKUP($D53,Amazon_USA_Sea!$C:$C,Amazon_USA_Sea!H:H),0)</f>
        <v>0</v>
      </c>
      <c r="Q53" s="91">
        <f>IFERROR(_xlfn.XLOOKUP($D53,Domestic!$C:$C,Domestic!P:P),0)+IFERROR(_xlfn.XLOOKUP($D53,ROW_Manjari!$C:$C,ROW_Manjari!P:P),0)+IFERROR(_xlfn.XLOOKUP($D53,USA_Sea!$C:$C,USA_Sea!P:P),0)+IFERROR(_xlfn.XLOOKUP($D53,USA_Air!$C:$C,USA_Air!P:P),0)+IFERROR(_xlfn.XLOOKUP($D53,USA_Amazon_Air!$C:$C,USA_Amazon_Air!P:P),0)+IFERROR(_xlfn.XLOOKUP($D53,UK_Order!$C:$C,UK_Order!P:P),0)+IFERROR(_xlfn.XLOOKUP($D53,MENA_Order!$C:$C,MENA_Order!P:P),0)+IFERROR(_xlfn.XLOOKUP($D53,Amazon_USA_Sea!$C:$C,Amazon_USA_Sea!I:I),0)</f>
        <v>0</v>
      </c>
      <c r="R53" s="91">
        <f>IFERROR(_xlfn.XLOOKUP($D53,Domestic!$C:$C,Domestic!Q:Q),0)+IFERROR(_xlfn.XLOOKUP($D53,ROW_Manjari!$C:$C,ROW_Manjari!Q:Q),0)+IFERROR(_xlfn.XLOOKUP($D53,USA_Sea!$C:$C,USA_Sea!Q:Q),0)+IFERROR(_xlfn.XLOOKUP($D53,USA_Air!$C:$C,USA_Air!Q:Q),0)+IFERROR(_xlfn.XLOOKUP($D53,USA_Amazon_Air!$C:$C,USA_Amazon_Air!Q:Q),0)+IFERROR(_xlfn.XLOOKUP($D53,UK_Order!$C:$C,UK_Order!Q:Q),0)+IFERROR(_xlfn.XLOOKUP($D53,MENA_Order!$C:$C,MENA_Order!Q:Q),0)+IFERROR(_xlfn.XLOOKUP($D53,Amazon_USA_Sea!$C:$C,Amazon_USA_Sea!J:J),0)</f>
        <v>0</v>
      </c>
      <c r="S53" s="91">
        <f>IFERROR(_xlfn.XLOOKUP($D53,Domestic!$C:$C,Domestic!R:R),0)+IFERROR(_xlfn.XLOOKUP($D53,ROW_Manjari!$C:$C,ROW_Manjari!R:R),0)+IFERROR(_xlfn.XLOOKUP($D53,USA_Sea!$C:$C,USA_Sea!R:R),0)+IFERROR(_xlfn.XLOOKUP($D53,USA_Air!$C:$C,USA_Air!R:R),0)+IFERROR(_xlfn.XLOOKUP($D53,USA_Amazon_Air!$C:$C,USA_Amazon_Air!R:R),0)+IFERROR(_xlfn.XLOOKUP($D53,UK_Order!$C:$C,UK_Order!R:R),0)+IFERROR(_xlfn.XLOOKUP($D53,MENA_Order!$C:$C,MENA_Order!R:R),0)+IFERROR(_xlfn.XLOOKUP($D53,Amazon_USA_Sea!$C:$C,Amazon_USA_Sea!K:K),0)</f>
        <v>0</v>
      </c>
      <c r="T53" s="91">
        <f>IFERROR(_xlfn.XLOOKUP($D53,Domestic!$C:$C,Domestic!S:S),0)+IFERROR(_xlfn.XLOOKUP($D53,ROW_Manjari!$C:$C,ROW_Manjari!S:S),0)+IFERROR(_xlfn.XLOOKUP($D53,USA_Sea!$C:$C,USA_Sea!S:S),0)+IFERROR(_xlfn.XLOOKUP($D53,USA_Air!$C:$C,USA_Air!S:S),0)+IFERROR(_xlfn.XLOOKUP($D53,USA_Amazon_Air!$C:$C,USA_Amazon_Air!S:S),0)+IFERROR(_xlfn.XLOOKUP($D53,UK_Order!$C:$C,UK_Order!S:S),0)+IFERROR(_xlfn.XLOOKUP($D53,MENA_Order!$C:$C,MENA_Order!S:S),0)+IFERROR(_xlfn.XLOOKUP($D53,Amazon_USA_Sea!$C:$C,Amazon_USA_Sea!L:L),0)</f>
        <v>0</v>
      </c>
      <c r="U53" s="91">
        <f>IFERROR(_xlfn.XLOOKUP($D53,Domestic!$C:$C,Domestic!T:T),0)+IFERROR(_xlfn.XLOOKUP($D53,ROW_Manjari!$C:$C,ROW_Manjari!T:T),0)+IFERROR(_xlfn.XLOOKUP($D53,USA_Sea!$C:$C,USA_Sea!T:T),0)+IFERROR(_xlfn.XLOOKUP($D53,USA_Air!$C:$C,USA_Air!T:T),0)+IFERROR(_xlfn.XLOOKUP($D53,USA_Amazon_Air!$C:$C,USA_Amazon_Air!T:T),0)+IFERROR(_xlfn.XLOOKUP($D53,UK_Order!$C:$C,UK_Order!T:T),0)+IFERROR(_xlfn.XLOOKUP($D53,MENA_Order!$C:$C,MENA_Order!T:T),0)+IFERROR(_xlfn.XLOOKUP($D53,Amazon_USA_Sea!$C:$C,Amazon_USA_Sea!M:M),0)</f>
        <v>0</v>
      </c>
      <c r="V53" s="91">
        <f>IFERROR(_xlfn.XLOOKUP($D53,Domestic!$C:$C,Domestic!U:U),0)+IFERROR(_xlfn.XLOOKUP($D53,ROW_Manjari!$C:$C,ROW_Manjari!U:U),0)+IFERROR(_xlfn.XLOOKUP($D53,USA_Sea!$C:$C,USA_Sea!U:U),0)+IFERROR(_xlfn.XLOOKUP($D53,USA_Air!$C:$C,USA_Air!U:U),0)+IFERROR(_xlfn.XLOOKUP($D53,USA_Amazon_Air!$C:$C,USA_Amazon_Air!U:U),0)+IFERROR(_xlfn.XLOOKUP($D53,UK_Order!$C:$C,UK_Order!U:U),0)+IFERROR(_xlfn.XLOOKUP($D53,MENA_Order!$C:$C,MENA_Order!U:U),0)+IFERROR(_xlfn.XLOOKUP($D53,Amazon_USA_Sea!$C:$C,Amazon_USA_Sea!N:N),0)</f>
        <v>0</v>
      </c>
      <c r="W53" s="92">
        <f>IFERROR(_xlfn.XLOOKUP($D53,Domestic!$C:$C,Domestic!Y:Y),0)+IFERROR(_xlfn.XLOOKUP($D53,ROW_Manjari!$C:$C,ROW_Manjari!Y:Y),0)+IFERROR(_xlfn.XLOOKUP($D53,USA_Sea!$C:$C,USA_Sea!Y:Y),0)+IFERROR(_xlfn.XLOOKUP($D53,USA_Air!$C:$C,USA_Air!Y:Y),0)+IFERROR(_xlfn.XLOOKUP($D53,USA_Amazon_Air!$C:$C,USA_Amazon_Air!Y:Y),0)+IFERROR(_xlfn.XLOOKUP($D53,UK_Order!$C:$C,UK_Order!Y:Y),0)+IFERROR(_xlfn.XLOOKUP($D53,MENA_Order!$C:$C,MENA_Order!Y:Y),0)+IFERROR(_xlfn.XLOOKUP($D53,Amazon_USA_Sea!$C:$C,Amazon_USA_Sea!R:R),0)</f>
        <v>0</v>
      </c>
      <c r="X53" s="92">
        <f>IFERROR(_xlfn.XLOOKUP($D53,Domestic!$C:$C,Domestic!Z:Z),0)+IFERROR(_xlfn.XLOOKUP($D53,ROW_Manjari!$C:$C,ROW_Manjari!Z:Z),0)+IFERROR(_xlfn.XLOOKUP($D53,USA_Sea!$C:$C,USA_Sea!Z:Z),0)+IFERROR(_xlfn.XLOOKUP($D53,USA_Air!$C:$C,USA_Air!Z:Z),0)+IFERROR(_xlfn.XLOOKUP($D53,USA_Amazon_Air!$C:$C,USA_Amazon_Air!Z:Z),0)+IFERROR(_xlfn.XLOOKUP($D53,UK_Order!$C:$C,UK_Order!Z:Z),0)+IFERROR(_xlfn.XLOOKUP($D53,MENA_Order!$C:$C,MENA_Order!Z:Z),0)+IFERROR(_xlfn.XLOOKUP($D53,Amazon_USA_Sea!$C:$C,Amazon_USA_Sea!S:S),0)</f>
        <v>0</v>
      </c>
      <c r="Y53" s="92">
        <f>IFERROR(_xlfn.XLOOKUP($D53,Domestic!$C:$C,Domestic!AA:AA),0)+IFERROR(_xlfn.XLOOKUP($D53,ROW_Manjari!$C:$C,ROW_Manjari!AA:AA),0)+IFERROR(_xlfn.XLOOKUP($D53,USA_Sea!$C:$C,USA_Sea!AA:AA),0)+IFERROR(_xlfn.XLOOKUP($D53,USA_Air!$C:$C,USA_Air!AA:AA),0)+IFERROR(_xlfn.XLOOKUP($D53,USA_Amazon_Air!$C:$C,USA_Amazon_Air!AA:AA),0)+IFERROR(_xlfn.XLOOKUP($D53,UK_Order!$C:$C,UK_Order!AA:AA),0)+IFERROR(_xlfn.XLOOKUP($D53,MENA_Order!$C:$C,MENA_Order!AA:AA),0)+IFERROR(_xlfn.XLOOKUP($D53,Amazon_USA_Sea!$C:$C,Amazon_USA_Sea!T:T),0)</f>
        <v>402</v>
      </c>
      <c r="Z53" s="92">
        <f>IFERROR(_xlfn.XLOOKUP($D53,Domestic!$C:$C,Domestic!AB:AB),0)+IFERROR(_xlfn.XLOOKUP($D53,ROW_Manjari!$C:$C,ROW_Manjari!AB:AB),0)+IFERROR(_xlfn.XLOOKUP($D53,USA_Sea!$C:$C,USA_Sea!AB:AB),0)+IFERROR(_xlfn.XLOOKUP($D53,USA_Air!$C:$C,USA_Air!AB:AB),0)+IFERROR(_xlfn.XLOOKUP($D53,USA_Amazon_Air!$C:$C,USA_Amazon_Air!AB:AB),0)+IFERROR(_xlfn.XLOOKUP($D53,UK_Order!$C:$C,UK_Order!AB:AB),0)+IFERROR(_xlfn.XLOOKUP($D53,MENA_Order!$C:$C,MENA_Order!AB:AB),0)+IFERROR(_xlfn.XLOOKUP($D53,Amazon_USA_Sea!$C:$C,Amazon_USA_Sea!U:U),0)</f>
        <v>304</v>
      </c>
      <c r="AA53" s="92">
        <f>IFERROR(_xlfn.XLOOKUP($D53,Domestic!$C:$C,Domestic!AC:AC),0)+IFERROR(_xlfn.XLOOKUP($D53,ROW_Manjari!$C:$C,ROW_Manjari!AC:AC),0)+IFERROR(_xlfn.XLOOKUP($D53,USA_Sea!$C:$C,USA_Sea!AC:AC),0)+IFERROR(_xlfn.XLOOKUP($D53,USA_Air!$C:$C,USA_Air!AC:AC),0)+IFERROR(_xlfn.XLOOKUP($D53,USA_Amazon_Air!$C:$C,USA_Amazon_Air!AC:AC),0)+IFERROR(_xlfn.XLOOKUP($D53,UK_Order!$C:$C,UK_Order!AC:AC),0)+IFERROR(_xlfn.XLOOKUP($D53,MENA_Order!$C:$C,MENA_Order!AC:AC),0)+IFERROR(_xlfn.XLOOKUP($D53,Amazon_USA_Sea!$C:$C,Amazon_USA_Sea!V:V),0)</f>
        <v>0</v>
      </c>
      <c r="AB53" s="92">
        <f>IFERROR(_xlfn.XLOOKUP($D53,Domestic!$C:$C,Domestic!AD:AD),0)+IFERROR(_xlfn.XLOOKUP($D53,ROW_Manjari!$C:$C,ROW_Manjari!AD:AD),0)+IFERROR(_xlfn.XLOOKUP($D53,USA_Sea!$C:$C,USA_Sea!AD:AD),0)+IFERROR(_xlfn.XLOOKUP($D53,USA_Air!$C:$C,USA_Air!AD:AD),0)+IFERROR(_xlfn.XLOOKUP($D53,USA_Amazon_Air!$C:$C,USA_Amazon_Air!AD:AD),0)+IFERROR(_xlfn.XLOOKUP($D53,UK_Order!$C:$C,UK_Order!AD:AD),0)+IFERROR(_xlfn.XLOOKUP($D53,MENA_Order!$C:$C,MENA_Order!AD:AD),0)+IFERROR(_xlfn.XLOOKUP($D53,Amazon_USA_Sea!$C:$C,Amazon_USA_Sea!W:W),0)</f>
        <v>0</v>
      </c>
      <c r="AC53" s="92">
        <f>IFERROR(_xlfn.XLOOKUP($D53,Domestic!$C:$C,Domestic!AE:AE),0)+IFERROR(_xlfn.XLOOKUP($D53,ROW_Manjari!$C:$C,ROW_Manjari!AE:AE),0)+IFERROR(_xlfn.XLOOKUP($D53,USA_Sea!$C:$C,USA_Sea!AE:AE),0)+IFERROR(_xlfn.XLOOKUP($D53,USA_Air!$C:$C,USA_Air!AE:AE),0)+IFERROR(_xlfn.XLOOKUP($D53,USA_Amazon_Air!$C:$C,USA_Amazon_Air!AE:AE),0)+IFERROR(_xlfn.XLOOKUP($D53,UK_Order!$C:$C,UK_Order!AE:AE),0)+IFERROR(_xlfn.XLOOKUP($D53,MENA_Order!$C:$C,MENA_Order!AE:AE),0)+IFERROR(_xlfn.XLOOKUP($D53,Amazon_USA_Sea!$C:$C,Amazon_USA_Sea!X:X),0)</f>
        <v>0</v>
      </c>
      <c r="AD53" s="93">
        <f>IFERROR(_xlfn.XLOOKUP($D53,Domestic!$C:$C,Domestic!AI:AI),0)+IFERROR(_xlfn.XLOOKUP($D53,ROW_Manjari!$C:$C,ROW_Manjari!AI:AI),0)+IFERROR(_xlfn.XLOOKUP($D53,USA_Sea!$C:$C,USA_Sea!AI:AI),0)+IFERROR(_xlfn.XLOOKUP($D53,USA_Air!$C:$C,USA_Air!AI:AI),0)+IFERROR(_xlfn.XLOOKUP($D53,USA_Amazon_Air!$C:$C,USA_Amazon_Air!AI:AI),0)+IFERROR(_xlfn.XLOOKUP($D53,UK_Order!$C:$C,UK_Order!AI:AI),0)+IFERROR(_xlfn.XLOOKUP($D53,MENA_Order!$C:$C,MENA_Order!AI:AI),0)+IFERROR(_xlfn.XLOOKUP($D53,Amazon_USA_Sea!$C:$C,Amazon_USA_Sea!AB:AB),0)</f>
        <v>0</v>
      </c>
      <c r="AE53" s="93">
        <f>IFERROR(_xlfn.XLOOKUP($D53,Domestic!$C:$C,Domestic!AJ:AJ),0)+IFERROR(_xlfn.XLOOKUP($D53,ROW_Manjari!$C:$C,ROW_Manjari!AJ:AJ),0)+IFERROR(_xlfn.XLOOKUP($D53,USA_Sea!$C:$C,USA_Sea!AJ:AJ),0)+IFERROR(_xlfn.XLOOKUP($D53,USA_Air!$C:$C,USA_Air!AJ:AJ),0)+IFERROR(_xlfn.XLOOKUP($D53,USA_Amazon_Air!$C:$C,USA_Amazon_Air!AJ:AJ),0)+IFERROR(_xlfn.XLOOKUP($D53,UK_Order!$C:$C,UK_Order!AJ:AJ),0)+IFERROR(_xlfn.XLOOKUP($D53,MENA_Order!$C:$C,MENA_Order!AJ:AJ),0)+IFERROR(_xlfn.XLOOKUP($D53,Amazon_USA_Sea!$C:$C,Amazon_USA_Sea!AC:AC),0)</f>
        <v>0</v>
      </c>
      <c r="AF53" s="93">
        <f>IFERROR(_xlfn.XLOOKUP($D53,Domestic!$C:$C,Domestic!AK:AK),0)+IFERROR(_xlfn.XLOOKUP($D53,ROW_Manjari!$C:$C,ROW_Manjari!AK:AK),0)+IFERROR(_xlfn.XLOOKUP($D53,USA_Sea!$C:$C,USA_Sea!AK:AK),0)+IFERROR(_xlfn.XLOOKUP($D53,USA_Air!$C:$C,USA_Air!AK:AK),0)+IFERROR(_xlfn.XLOOKUP($D53,USA_Amazon_Air!$C:$C,USA_Amazon_Air!AK:AK),0)+IFERROR(_xlfn.XLOOKUP($D53,UK_Order!$C:$C,UK_Order!AK:AK),0)+IFERROR(_xlfn.XLOOKUP($D53,MENA_Order!$C:$C,MENA_Order!AK:AK),0)+IFERROR(_xlfn.XLOOKUP($D53,Amazon_USA_Sea!$C:$C,Amazon_USA_Sea!AD:AD),0)</f>
        <v>0</v>
      </c>
      <c r="AG53" s="93">
        <f>IFERROR(_xlfn.XLOOKUP($D53,Domestic!$C:$C,Domestic!AL:AL),0)+IFERROR(_xlfn.XLOOKUP($D53,ROW_Manjari!$C:$C,ROW_Manjari!AL:AL),0)+IFERROR(_xlfn.XLOOKUP($D53,USA_Sea!$C:$C,USA_Sea!AL:AL),0)+IFERROR(_xlfn.XLOOKUP($D53,USA_Air!$C:$C,USA_Air!AL:AL),0)+IFERROR(_xlfn.XLOOKUP($D53,USA_Amazon_Air!$C:$C,USA_Amazon_Air!AL:AL),0)+IFERROR(_xlfn.XLOOKUP($D53,UK_Order!$C:$C,UK_Order!AL:AL),0)+IFERROR(_xlfn.XLOOKUP($D53,MENA_Order!$C:$C,MENA_Order!AL:AL),0)+IFERROR(_xlfn.XLOOKUP($D53,Amazon_USA_Sea!$C:$C,Amazon_USA_Sea!AE:AE),0)</f>
        <v>0</v>
      </c>
      <c r="AH53" s="93">
        <f>IFERROR(_xlfn.XLOOKUP($D53,Domestic!$C:$C,Domestic!AM:AM),0)+IFERROR(_xlfn.XLOOKUP($D53,ROW_Manjari!$C:$C,ROW_Manjari!AM:AM),0)+IFERROR(_xlfn.XLOOKUP($D53,USA_Sea!$C:$C,USA_Sea!AM:AM),0)+IFERROR(_xlfn.XLOOKUP($D53,USA_Air!$C:$C,USA_Air!AM:AM),0)+IFERROR(_xlfn.XLOOKUP($D53,USA_Amazon_Air!$C:$C,USA_Amazon_Air!AM:AM),0)+IFERROR(_xlfn.XLOOKUP($D53,UK_Order!$C:$C,UK_Order!AM:AM),0)+IFERROR(_xlfn.XLOOKUP($D53,MENA_Order!$C:$C,MENA_Order!AM:AM),0)+IFERROR(_xlfn.XLOOKUP($D53,Amazon_USA_Sea!$C:$C,Amazon_USA_Sea!AF:AF),0)</f>
        <v>0</v>
      </c>
      <c r="AI53" s="93">
        <f>IFERROR(_xlfn.XLOOKUP($D53,Domestic!$C:$C,Domestic!AN:AN),0)+IFERROR(_xlfn.XLOOKUP($D53,ROW_Manjari!$C:$C,ROW_Manjari!AN:AN),0)+IFERROR(_xlfn.XLOOKUP($D53,USA_Sea!$C:$C,USA_Sea!AN:AN),0)+IFERROR(_xlfn.XLOOKUP($D53,USA_Air!$C:$C,USA_Air!AN:AN),0)+IFERROR(_xlfn.XLOOKUP($D53,USA_Amazon_Air!$C:$C,USA_Amazon_Air!AN:AN),0)+IFERROR(_xlfn.XLOOKUP($D53,UK_Order!$C:$C,UK_Order!AN:AN),0)+IFERROR(_xlfn.XLOOKUP($D53,MENA_Order!$C:$C,MENA_Order!AN:AN),0)+IFERROR(_xlfn.XLOOKUP($D53,Amazon_USA_Sea!$C:$C,Amazon_USA_Sea!AG:AG),0)</f>
        <v>0</v>
      </c>
      <c r="AJ53" s="93">
        <f>IFERROR(_xlfn.XLOOKUP($D53,Domestic!$C:$C,Domestic!AO:AO),0)+IFERROR(_xlfn.XLOOKUP($D53,ROW_Manjari!$C:$C,ROW_Manjari!AO:AO),0)+IFERROR(_xlfn.XLOOKUP($D53,USA_Sea!$C:$C,USA_Sea!AO:AO),0)+IFERROR(_xlfn.XLOOKUP($D53,USA_Air!$C:$C,USA_Air!AO:AO),0)+IFERROR(_xlfn.XLOOKUP($D53,USA_Amazon_Air!$C:$C,USA_Amazon_Air!AO:AO),0)+IFERROR(_xlfn.XLOOKUP($D53,UK_Order!$C:$C,UK_Order!AO:AO),0)+IFERROR(_xlfn.XLOOKUP($D53,MENA_Order!$C:$C,MENA_Order!AO:AO),0)+IFERROR(_xlfn.XLOOKUP($D53,Amazon_USA_Sea!$C:$C,Amazon_USA_Sea!AH:AH),0)</f>
        <v>0</v>
      </c>
      <c r="AK53" s="94">
        <f>IFERROR(_xlfn.XLOOKUP($D53,Domestic!$C:$C,Domestic!AS:AS),0)+IFERROR(_xlfn.XLOOKUP($D53,ROW_Manjari!$C:$C,ROW_Manjari!AS:AS),0)+IFERROR(_xlfn.XLOOKUP($D53,USA_Sea!$C:$C,USA_Sea!AS:AS),0)+IFERROR(_xlfn.XLOOKUP($D53,USA_Air!$C:$C,USA_Air!AS:AS),0)+IFERROR(_xlfn.XLOOKUP($D53,USA_Amazon_Air!$C:$C,USA_Amazon_Air!AS:AS),0)+IFERROR(_xlfn.XLOOKUP($D53,UK_Order!$C:$C,UK_Order!AS:AS),0)+IFERROR(_xlfn.XLOOKUP($D53,MENA_Order!$C:$C,MENA_Order!AS:AS),0)+IFERROR(_xlfn.XLOOKUP($D53,Amazon_USA_Sea!$C:$C,Amazon_USA_Sea!AL:AL),0)</f>
        <v>0</v>
      </c>
      <c r="AL53" s="94">
        <f>IFERROR(_xlfn.XLOOKUP($D53,Domestic!$C:$C,Domestic!AT:AT),0)+IFERROR(_xlfn.XLOOKUP($D53,ROW_Manjari!$C:$C,ROW_Manjari!AT:AT),0)+IFERROR(_xlfn.XLOOKUP($D53,USA_Sea!$C:$C,USA_Sea!AT:AT),0)+IFERROR(_xlfn.XLOOKUP($D53,USA_Air!$C:$C,USA_Air!AT:AT),0)+IFERROR(_xlfn.XLOOKUP($D53,USA_Amazon_Air!$C:$C,USA_Amazon_Air!AT:AT),0)+IFERROR(_xlfn.XLOOKUP($D53,UK_Order!$C:$C,UK_Order!AT:AT),0)+IFERROR(_xlfn.XLOOKUP($D53,MENA_Order!$C:$C,MENA_Order!AT:AT),0)+IFERROR(_xlfn.XLOOKUP($D53,Amazon_USA_Sea!$C:$C,Amazon_USA_Sea!AM:AM),0)</f>
        <v>0</v>
      </c>
      <c r="AM53" s="94">
        <f>IFERROR(_xlfn.XLOOKUP($D53,Domestic!$C:$C,Domestic!AU:AU),0)+IFERROR(_xlfn.XLOOKUP($D53,ROW_Manjari!$C:$C,ROW_Manjari!AU:AU),0)+IFERROR(_xlfn.XLOOKUP($D53,USA_Sea!$C:$C,USA_Sea!AU:AU),0)+IFERROR(_xlfn.XLOOKUP($D53,USA_Air!$C:$C,USA_Air!AU:AU),0)+IFERROR(_xlfn.XLOOKUP($D53,USA_Amazon_Air!$C:$C,USA_Amazon_Air!AU:AU),0)+IFERROR(_xlfn.XLOOKUP($D53,UK_Order!$C:$C,UK_Order!AU:AU),0)+IFERROR(_xlfn.XLOOKUP($D53,MENA_Order!$C:$C,MENA_Order!AU:AU),0)+IFERROR(_xlfn.XLOOKUP($D53,Amazon_USA_Sea!$C:$C,Amazon_USA_Sea!AN:AN),0)</f>
        <v>0</v>
      </c>
      <c r="AN53" s="94">
        <f>IFERROR(_xlfn.XLOOKUP($D53,Domestic!$C:$C,Domestic!AV:AV),0)+IFERROR(_xlfn.XLOOKUP($D53,ROW_Manjari!$C:$C,ROW_Manjari!AV:AV),0)+IFERROR(_xlfn.XLOOKUP($D53,USA_Sea!$C:$C,USA_Sea!AV:AV),0)+IFERROR(_xlfn.XLOOKUP($D53,USA_Air!$C:$C,USA_Air!AV:AV),0)+IFERROR(_xlfn.XLOOKUP($D53,USA_Amazon_Air!$C:$C,USA_Amazon_Air!AV:AV),0)+IFERROR(_xlfn.XLOOKUP($D53,UK_Order!$C:$C,UK_Order!AV:AV),0)+IFERROR(_xlfn.XLOOKUP($D53,MENA_Order!$C:$C,MENA_Order!AV:AV),0)+IFERROR(_xlfn.XLOOKUP($D53,Amazon_USA_Sea!$C:$C,Amazon_USA_Sea!AO:AO),0)</f>
        <v>0</v>
      </c>
      <c r="AO53" s="94">
        <f>IFERROR(_xlfn.XLOOKUP($D53,Domestic!$C:$C,Domestic!AW:AW),0)+IFERROR(_xlfn.XLOOKUP($D53,ROW_Manjari!$C:$C,ROW_Manjari!AW:AW),0)+IFERROR(_xlfn.XLOOKUP($D53,USA_Sea!$C:$C,USA_Sea!AW:AW),0)+IFERROR(_xlfn.XLOOKUP($D53,USA_Air!$C:$C,USA_Air!AW:AW),0)+IFERROR(_xlfn.XLOOKUP($D53,USA_Amazon_Air!$C:$C,USA_Amazon_Air!AW:AW),0)+IFERROR(_xlfn.XLOOKUP($D53,UK_Order!$C:$C,UK_Order!AW:AW),0)+IFERROR(_xlfn.XLOOKUP($D53,MENA_Order!$C:$C,MENA_Order!AW:AW),0)+IFERROR(_xlfn.XLOOKUP($D53,Amazon_USA_Sea!$C:$C,Amazon_USA_Sea!AP:AP),0)</f>
        <v>0</v>
      </c>
      <c r="AP53" s="94">
        <f>IFERROR(_xlfn.XLOOKUP($D53,Domestic!$C:$C,Domestic!AX:AX),0)+IFERROR(_xlfn.XLOOKUP($D53,ROW_Manjari!$C:$C,ROW_Manjari!AX:AX),0)+IFERROR(_xlfn.XLOOKUP($D53,USA_Sea!$C:$C,USA_Sea!AX:AX),0)+IFERROR(_xlfn.XLOOKUP($D53,USA_Air!$C:$C,USA_Air!AX:AX),0)+IFERROR(_xlfn.XLOOKUP($D53,USA_Amazon_Air!$C:$C,USA_Amazon_Air!AX:AX),0)+IFERROR(_xlfn.XLOOKUP($D53,UK_Order!$C:$C,UK_Order!AX:AX),0)+IFERROR(_xlfn.XLOOKUP($D53,MENA_Order!$C:$C,MENA_Order!AX:AX),0)+IFERROR(_xlfn.XLOOKUP($D53,Amazon_USA_Sea!$C:$C,Amazon_USA_Sea!AQ:AQ),0)</f>
        <v>0</v>
      </c>
      <c r="AQ53" s="94">
        <f>IFERROR(_xlfn.XLOOKUP($D53,Domestic!$C:$C,Domestic!AY:AY),0)+IFERROR(_xlfn.XLOOKUP($D53,ROW_Manjari!$C:$C,ROW_Manjari!AY:AY),0)+IFERROR(_xlfn.XLOOKUP($D53,USA_Sea!$C:$C,USA_Sea!AY:AY),0)+IFERROR(_xlfn.XLOOKUP($D53,USA_Air!$C:$C,USA_Air!AY:AY),0)+IFERROR(_xlfn.XLOOKUP($D53,USA_Amazon_Air!$C:$C,USA_Amazon_Air!AY:AY),0)+IFERROR(_xlfn.XLOOKUP($D53,UK_Order!$C:$C,UK_Order!AY:AY),0)+IFERROR(_xlfn.XLOOKUP($D53,MENA_Order!$C:$C,MENA_Order!AY:AY),0)+IFERROR(_xlfn.XLOOKUP($D53,Amazon_USA_Sea!$C:$C,Amazon_USA_Sea!AR:AR),0)</f>
        <v>0</v>
      </c>
      <c r="AR53" s="94">
        <f>IFERROR(_xlfn.XLOOKUP($D53,Domestic!$C:$C,Domestic!AZ:AZ),0)+IFERROR(_xlfn.XLOOKUP($D53,ROW_Manjari!$C:$C,ROW_Manjari!AZ:AZ),0)+IFERROR(_xlfn.XLOOKUP($D53,USA_Sea!$C:$C,USA_Sea!AZ:AZ),0)+IFERROR(_xlfn.XLOOKUP($D53,USA_Air!$C:$C,USA_Air!AZ:AZ),0)+IFERROR(_xlfn.XLOOKUP($D53,USA_Amazon_Air!$C:$C,USA_Amazon_Air!AZ:AZ),0)+IFERROR(_xlfn.XLOOKUP($D53,UK_Order!$C:$C,UK_Order!AZ:AZ),0)+IFERROR(_xlfn.XLOOKUP($D53,MENA_Order!$C:$C,MENA_Order!AZ:AZ),0)+IFERROR(_xlfn.XLOOKUP($D53,Amazon_USA_Sea!$C:$C,Amazon_USA_Sea!AS:AS),0)</f>
        <v>0</v>
      </c>
      <c r="AS53" s="95">
        <v>0</v>
      </c>
      <c r="AT53" s="96">
        <f t="shared" si="8"/>
        <v>706</v>
      </c>
      <c r="AU53" s="97">
        <f t="shared" si="11"/>
        <v>353</v>
      </c>
      <c r="AV53" s="98">
        <f t="shared" si="12"/>
        <v>-2421</v>
      </c>
      <c r="AW53" s="99">
        <f t="shared" si="13"/>
        <v>-1210.5</v>
      </c>
      <c r="AX53" s="100">
        <f t="shared" si="14"/>
        <v>0.22577550367764632</v>
      </c>
      <c r="AY53" s="114" t="s">
        <v>157</v>
      </c>
      <c r="AZ53">
        <f>_xlfn.XLOOKUP(D53,Raw_Data!A:A,Raw_Data!B:B)</f>
        <v>288</v>
      </c>
      <c r="BA53" s="102">
        <f t="shared" si="15"/>
        <v>2.7630316597377678</v>
      </c>
      <c r="BB53" s="103">
        <f t="shared" si="16"/>
        <v>10</v>
      </c>
      <c r="BC53" s="104" t="str">
        <f t="shared" si="10"/>
        <v>P1 – Critical</v>
      </c>
    </row>
    <row r="54" spans="1:55" customFormat="1" ht="13">
      <c r="A54" s="105">
        <v>52</v>
      </c>
      <c r="B54" s="128" t="s">
        <v>127</v>
      </c>
      <c r="C54" s="128" t="s">
        <v>46</v>
      </c>
      <c r="D54" s="107" t="s">
        <v>158</v>
      </c>
      <c r="E54" s="108" t="s">
        <v>159</v>
      </c>
      <c r="F54" s="109">
        <v>0.5</v>
      </c>
      <c r="G54" s="110">
        <f>IFERROR(_xlfn.XLOOKUP(D54,Projection_!A:A,Projection_!K:K),"")</f>
        <v>3264</v>
      </c>
      <c r="H54" s="111">
        <f>IFERROR(_xlfn.XLOOKUP(D54,Projection_!A:A,Projection_!L:L),"")</f>
        <v>0</v>
      </c>
      <c r="I54" s="111">
        <f>IFERROR(_xlfn.XLOOKUP(D54,Projection_!A:A,Projection_!M:M),"")</f>
        <v>0</v>
      </c>
      <c r="J54" s="111">
        <f>IFERROR(_xlfn.XLOOKUP(D54,Projection_!A:A,Projection_!N:N),"")</f>
        <v>0</v>
      </c>
      <c r="K54" s="111">
        <f>IFERROR(_xlfn.XLOOKUP(D54,Projection_!A:A,Projection_!O:O),"")</f>
        <v>0</v>
      </c>
      <c r="L54" s="111">
        <f>IFERROR(_xlfn.XLOOKUP(D54,Projection_!A:A,Projection_!P:P),"")</f>
        <v>0</v>
      </c>
      <c r="M54" s="111">
        <f>IFERROR(_xlfn.XLOOKUP(D54,Projection_!A:A,Projection_!Q:Q),"")</f>
        <v>0</v>
      </c>
      <c r="N54" s="112">
        <f>IFERROR(_xlfn.XLOOKUP(D54,Projection_!A:A,Projection_!R:R),"")</f>
        <v>0</v>
      </c>
      <c r="O54" s="113">
        <f>IFERROR(_xlfn.XLOOKUP(D54,Projection_!A:A,Projection_!T:T),"")</f>
        <v>3264</v>
      </c>
      <c r="P54" s="91">
        <f>IFERROR(_xlfn.XLOOKUP($D54,Domestic!$C:$C,Domestic!O:O),0)+IFERROR(_xlfn.XLOOKUP($D54,ROW_Manjari!$C:$C,ROW_Manjari!O:O),0)+IFERROR(_xlfn.XLOOKUP($D54,USA_Sea!$C:$C,USA_Sea!O:O),0)+IFERROR(_xlfn.XLOOKUP($D54,USA_Air!$C:$C,USA_Air!O:O),0)+IFERROR(_xlfn.XLOOKUP($D54,USA_Amazon_Air!$C:$C,USA_Amazon_Air!O:O),0)+IFERROR(_xlfn.XLOOKUP($D54,UK_Order!$C:$C,UK_Order!O:O),0)+IFERROR(_xlfn.XLOOKUP($D54,MENA_Order!$C:$C,MENA_Order!O:O),0)+IFERROR(_xlfn.XLOOKUP($D54,Amazon_USA_Sea!$C:$C,Amazon_USA_Sea!H:H),0)</f>
        <v>0</v>
      </c>
      <c r="Q54" s="91">
        <f>IFERROR(_xlfn.XLOOKUP($D54,Domestic!$C:$C,Domestic!P:P),0)+IFERROR(_xlfn.XLOOKUP($D54,ROW_Manjari!$C:$C,ROW_Manjari!P:P),0)+IFERROR(_xlfn.XLOOKUP($D54,USA_Sea!$C:$C,USA_Sea!P:P),0)+IFERROR(_xlfn.XLOOKUP($D54,USA_Air!$C:$C,USA_Air!P:P),0)+IFERROR(_xlfn.XLOOKUP($D54,USA_Amazon_Air!$C:$C,USA_Amazon_Air!P:P),0)+IFERROR(_xlfn.XLOOKUP($D54,UK_Order!$C:$C,UK_Order!P:P),0)+IFERROR(_xlfn.XLOOKUP($D54,MENA_Order!$C:$C,MENA_Order!P:P),0)+IFERROR(_xlfn.XLOOKUP($D54,Amazon_USA_Sea!$C:$C,Amazon_USA_Sea!I:I),0)</f>
        <v>0</v>
      </c>
      <c r="R54" s="91">
        <f>IFERROR(_xlfn.XLOOKUP($D54,Domestic!$C:$C,Domestic!Q:Q),0)+IFERROR(_xlfn.XLOOKUP($D54,ROW_Manjari!$C:$C,ROW_Manjari!Q:Q),0)+IFERROR(_xlfn.XLOOKUP($D54,USA_Sea!$C:$C,USA_Sea!Q:Q),0)+IFERROR(_xlfn.XLOOKUP($D54,USA_Air!$C:$C,USA_Air!Q:Q),0)+IFERROR(_xlfn.XLOOKUP($D54,USA_Amazon_Air!$C:$C,USA_Amazon_Air!Q:Q),0)+IFERROR(_xlfn.XLOOKUP($D54,UK_Order!$C:$C,UK_Order!Q:Q),0)+IFERROR(_xlfn.XLOOKUP($D54,MENA_Order!$C:$C,MENA_Order!Q:Q),0)+IFERROR(_xlfn.XLOOKUP($D54,Amazon_USA_Sea!$C:$C,Amazon_USA_Sea!J:J),0)</f>
        <v>0</v>
      </c>
      <c r="S54" s="91">
        <f>IFERROR(_xlfn.XLOOKUP($D54,Domestic!$C:$C,Domestic!R:R),0)+IFERROR(_xlfn.XLOOKUP($D54,ROW_Manjari!$C:$C,ROW_Manjari!R:R),0)+IFERROR(_xlfn.XLOOKUP($D54,USA_Sea!$C:$C,USA_Sea!R:R),0)+IFERROR(_xlfn.XLOOKUP($D54,USA_Air!$C:$C,USA_Air!R:R),0)+IFERROR(_xlfn.XLOOKUP($D54,USA_Amazon_Air!$C:$C,USA_Amazon_Air!R:R),0)+IFERROR(_xlfn.XLOOKUP($D54,UK_Order!$C:$C,UK_Order!R:R),0)+IFERROR(_xlfn.XLOOKUP($D54,MENA_Order!$C:$C,MENA_Order!R:R),0)+IFERROR(_xlfn.XLOOKUP($D54,Amazon_USA_Sea!$C:$C,Amazon_USA_Sea!K:K),0)</f>
        <v>0</v>
      </c>
      <c r="T54" s="91">
        <f>IFERROR(_xlfn.XLOOKUP($D54,Domestic!$C:$C,Domestic!S:S),0)+IFERROR(_xlfn.XLOOKUP($D54,ROW_Manjari!$C:$C,ROW_Manjari!S:S),0)+IFERROR(_xlfn.XLOOKUP($D54,USA_Sea!$C:$C,USA_Sea!S:S),0)+IFERROR(_xlfn.XLOOKUP($D54,USA_Air!$C:$C,USA_Air!S:S),0)+IFERROR(_xlfn.XLOOKUP($D54,USA_Amazon_Air!$C:$C,USA_Amazon_Air!S:S),0)+IFERROR(_xlfn.XLOOKUP($D54,UK_Order!$C:$C,UK_Order!S:S),0)+IFERROR(_xlfn.XLOOKUP($D54,MENA_Order!$C:$C,MENA_Order!S:S),0)+IFERROR(_xlfn.XLOOKUP($D54,Amazon_USA_Sea!$C:$C,Amazon_USA_Sea!L:L),0)</f>
        <v>0</v>
      </c>
      <c r="U54" s="91">
        <f>IFERROR(_xlfn.XLOOKUP($D54,Domestic!$C:$C,Domestic!T:T),0)+IFERROR(_xlfn.XLOOKUP($D54,ROW_Manjari!$C:$C,ROW_Manjari!T:T),0)+IFERROR(_xlfn.XLOOKUP($D54,USA_Sea!$C:$C,USA_Sea!T:T),0)+IFERROR(_xlfn.XLOOKUP($D54,USA_Air!$C:$C,USA_Air!T:T),0)+IFERROR(_xlfn.XLOOKUP($D54,USA_Amazon_Air!$C:$C,USA_Amazon_Air!T:T),0)+IFERROR(_xlfn.XLOOKUP($D54,UK_Order!$C:$C,UK_Order!T:T),0)+IFERROR(_xlfn.XLOOKUP($D54,MENA_Order!$C:$C,MENA_Order!T:T),0)+IFERROR(_xlfn.XLOOKUP($D54,Amazon_USA_Sea!$C:$C,Amazon_USA_Sea!M:M),0)</f>
        <v>0</v>
      </c>
      <c r="V54" s="91">
        <f>IFERROR(_xlfn.XLOOKUP($D54,Domestic!$C:$C,Domestic!U:U),0)+IFERROR(_xlfn.XLOOKUP($D54,ROW_Manjari!$C:$C,ROW_Manjari!U:U),0)+IFERROR(_xlfn.XLOOKUP($D54,USA_Sea!$C:$C,USA_Sea!U:U),0)+IFERROR(_xlfn.XLOOKUP($D54,USA_Air!$C:$C,USA_Air!U:U),0)+IFERROR(_xlfn.XLOOKUP($D54,USA_Amazon_Air!$C:$C,USA_Amazon_Air!U:U),0)+IFERROR(_xlfn.XLOOKUP($D54,UK_Order!$C:$C,UK_Order!U:U),0)+IFERROR(_xlfn.XLOOKUP($D54,MENA_Order!$C:$C,MENA_Order!U:U),0)+IFERROR(_xlfn.XLOOKUP($D54,Amazon_USA_Sea!$C:$C,Amazon_USA_Sea!N:N),0)</f>
        <v>0</v>
      </c>
      <c r="W54" s="92">
        <f>IFERROR(_xlfn.XLOOKUP($D54,Domestic!$C:$C,Domestic!Y:Y),0)+IFERROR(_xlfn.XLOOKUP($D54,ROW_Manjari!$C:$C,ROW_Manjari!Y:Y),0)+IFERROR(_xlfn.XLOOKUP($D54,USA_Sea!$C:$C,USA_Sea!Y:Y),0)+IFERROR(_xlfn.XLOOKUP($D54,USA_Air!$C:$C,USA_Air!Y:Y),0)+IFERROR(_xlfn.XLOOKUP($D54,USA_Amazon_Air!$C:$C,USA_Amazon_Air!Y:Y),0)+IFERROR(_xlfn.XLOOKUP($D54,UK_Order!$C:$C,UK_Order!Y:Y),0)+IFERROR(_xlfn.XLOOKUP($D54,MENA_Order!$C:$C,MENA_Order!Y:Y),0)+IFERROR(_xlfn.XLOOKUP($D54,Amazon_USA_Sea!$C:$C,Amazon_USA_Sea!R:R),0)</f>
        <v>0</v>
      </c>
      <c r="X54" s="92">
        <f>IFERROR(_xlfn.XLOOKUP($D54,Domestic!$C:$C,Domestic!Z:Z),0)+IFERROR(_xlfn.XLOOKUP($D54,ROW_Manjari!$C:$C,ROW_Manjari!Z:Z),0)+IFERROR(_xlfn.XLOOKUP($D54,USA_Sea!$C:$C,USA_Sea!Z:Z),0)+IFERROR(_xlfn.XLOOKUP($D54,USA_Air!$C:$C,USA_Air!Z:Z),0)+IFERROR(_xlfn.XLOOKUP($D54,USA_Amazon_Air!$C:$C,USA_Amazon_Air!Z:Z),0)+IFERROR(_xlfn.XLOOKUP($D54,UK_Order!$C:$C,UK_Order!Z:Z),0)+IFERROR(_xlfn.XLOOKUP($D54,MENA_Order!$C:$C,MENA_Order!Z:Z),0)+IFERROR(_xlfn.XLOOKUP($D54,Amazon_USA_Sea!$C:$C,Amazon_USA_Sea!S:S),0)</f>
        <v>0</v>
      </c>
      <c r="Y54" s="92">
        <f>IFERROR(_xlfn.XLOOKUP($D54,Domestic!$C:$C,Domestic!AA:AA),0)+IFERROR(_xlfn.XLOOKUP($D54,ROW_Manjari!$C:$C,ROW_Manjari!AA:AA),0)+IFERROR(_xlfn.XLOOKUP($D54,USA_Sea!$C:$C,USA_Sea!AA:AA),0)+IFERROR(_xlfn.XLOOKUP($D54,USA_Air!$C:$C,USA_Air!AA:AA),0)+IFERROR(_xlfn.XLOOKUP($D54,USA_Amazon_Air!$C:$C,USA_Amazon_Air!AA:AA),0)+IFERROR(_xlfn.XLOOKUP($D54,UK_Order!$C:$C,UK_Order!AA:AA),0)+IFERROR(_xlfn.XLOOKUP($D54,MENA_Order!$C:$C,MENA_Order!AA:AA),0)+IFERROR(_xlfn.XLOOKUP($D54,Amazon_USA_Sea!$C:$C,Amazon_USA_Sea!T:T),0)</f>
        <v>0</v>
      </c>
      <c r="Z54" s="92">
        <f>IFERROR(_xlfn.XLOOKUP($D54,Domestic!$C:$C,Domestic!AB:AB),0)+IFERROR(_xlfn.XLOOKUP($D54,ROW_Manjari!$C:$C,ROW_Manjari!AB:AB),0)+IFERROR(_xlfn.XLOOKUP($D54,USA_Sea!$C:$C,USA_Sea!AB:AB),0)+IFERROR(_xlfn.XLOOKUP($D54,USA_Air!$C:$C,USA_Air!AB:AB),0)+IFERROR(_xlfn.XLOOKUP($D54,USA_Amazon_Air!$C:$C,USA_Amazon_Air!AB:AB),0)+IFERROR(_xlfn.XLOOKUP($D54,UK_Order!$C:$C,UK_Order!AB:AB),0)+IFERROR(_xlfn.XLOOKUP($D54,MENA_Order!$C:$C,MENA_Order!AB:AB),0)+IFERROR(_xlfn.XLOOKUP($D54,Amazon_USA_Sea!$C:$C,Amazon_USA_Sea!U:U),0)</f>
        <v>0</v>
      </c>
      <c r="AA54" s="92">
        <f>IFERROR(_xlfn.XLOOKUP($D54,Domestic!$C:$C,Domestic!AC:AC),0)+IFERROR(_xlfn.XLOOKUP($D54,ROW_Manjari!$C:$C,ROW_Manjari!AC:AC),0)+IFERROR(_xlfn.XLOOKUP($D54,USA_Sea!$C:$C,USA_Sea!AC:AC),0)+IFERROR(_xlfn.XLOOKUP($D54,USA_Air!$C:$C,USA_Air!AC:AC),0)+IFERROR(_xlfn.XLOOKUP($D54,USA_Amazon_Air!$C:$C,USA_Amazon_Air!AC:AC),0)+IFERROR(_xlfn.XLOOKUP($D54,UK_Order!$C:$C,UK_Order!AC:AC),0)+IFERROR(_xlfn.XLOOKUP($D54,MENA_Order!$C:$C,MENA_Order!AC:AC),0)+IFERROR(_xlfn.XLOOKUP($D54,Amazon_USA_Sea!$C:$C,Amazon_USA_Sea!V:V),0)</f>
        <v>298</v>
      </c>
      <c r="AB54" s="92">
        <f>IFERROR(_xlfn.XLOOKUP($D54,Domestic!$C:$C,Domestic!AD:AD),0)+IFERROR(_xlfn.XLOOKUP($D54,ROW_Manjari!$C:$C,ROW_Manjari!AD:AD),0)+IFERROR(_xlfn.XLOOKUP($D54,USA_Sea!$C:$C,USA_Sea!AD:AD),0)+IFERROR(_xlfn.XLOOKUP($D54,USA_Air!$C:$C,USA_Air!AD:AD),0)+IFERROR(_xlfn.XLOOKUP($D54,USA_Amazon_Air!$C:$C,USA_Amazon_Air!AD:AD),0)+IFERROR(_xlfn.XLOOKUP($D54,UK_Order!$C:$C,UK_Order!AD:AD),0)+IFERROR(_xlfn.XLOOKUP($D54,MENA_Order!$C:$C,MENA_Order!AD:AD),0)+IFERROR(_xlfn.XLOOKUP($D54,Amazon_USA_Sea!$C:$C,Amazon_USA_Sea!W:W),0)</f>
        <v>0</v>
      </c>
      <c r="AC54" s="92">
        <f>IFERROR(_xlfn.XLOOKUP($D54,Domestic!$C:$C,Domestic!AE:AE),0)+IFERROR(_xlfn.XLOOKUP($D54,ROW_Manjari!$C:$C,ROW_Manjari!AE:AE),0)+IFERROR(_xlfn.XLOOKUP($D54,USA_Sea!$C:$C,USA_Sea!AE:AE),0)+IFERROR(_xlfn.XLOOKUP($D54,USA_Air!$C:$C,USA_Air!AE:AE),0)+IFERROR(_xlfn.XLOOKUP($D54,USA_Amazon_Air!$C:$C,USA_Amazon_Air!AE:AE),0)+IFERROR(_xlfn.XLOOKUP($D54,UK_Order!$C:$C,UK_Order!AE:AE),0)+IFERROR(_xlfn.XLOOKUP($D54,MENA_Order!$C:$C,MENA_Order!AE:AE),0)+IFERROR(_xlfn.XLOOKUP($D54,Amazon_USA_Sea!$C:$C,Amazon_USA_Sea!X:X),0)</f>
        <v>0</v>
      </c>
      <c r="AD54" s="93">
        <f>IFERROR(_xlfn.XLOOKUP($D54,Domestic!$C:$C,Domestic!AI:AI),0)+IFERROR(_xlfn.XLOOKUP($D54,ROW_Manjari!$C:$C,ROW_Manjari!AI:AI),0)+IFERROR(_xlfn.XLOOKUP($D54,USA_Sea!$C:$C,USA_Sea!AI:AI),0)+IFERROR(_xlfn.XLOOKUP($D54,USA_Air!$C:$C,USA_Air!AI:AI),0)+IFERROR(_xlfn.XLOOKUP($D54,USA_Amazon_Air!$C:$C,USA_Amazon_Air!AI:AI),0)+IFERROR(_xlfn.XLOOKUP($D54,UK_Order!$C:$C,UK_Order!AI:AI),0)+IFERROR(_xlfn.XLOOKUP($D54,MENA_Order!$C:$C,MENA_Order!AI:AI),0)+IFERROR(_xlfn.XLOOKUP($D54,Amazon_USA_Sea!$C:$C,Amazon_USA_Sea!AB:AB),0)</f>
        <v>0</v>
      </c>
      <c r="AE54" s="93">
        <f>IFERROR(_xlfn.XLOOKUP($D54,Domestic!$C:$C,Domestic!AJ:AJ),0)+IFERROR(_xlfn.XLOOKUP($D54,ROW_Manjari!$C:$C,ROW_Manjari!AJ:AJ),0)+IFERROR(_xlfn.XLOOKUP($D54,USA_Sea!$C:$C,USA_Sea!AJ:AJ),0)+IFERROR(_xlfn.XLOOKUP($D54,USA_Air!$C:$C,USA_Air!AJ:AJ),0)+IFERROR(_xlfn.XLOOKUP($D54,USA_Amazon_Air!$C:$C,USA_Amazon_Air!AJ:AJ),0)+IFERROR(_xlfn.XLOOKUP($D54,UK_Order!$C:$C,UK_Order!AJ:AJ),0)+IFERROR(_xlfn.XLOOKUP($D54,MENA_Order!$C:$C,MENA_Order!AJ:AJ),0)+IFERROR(_xlfn.XLOOKUP($D54,Amazon_USA_Sea!$C:$C,Amazon_USA_Sea!AC:AC),0)</f>
        <v>0</v>
      </c>
      <c r="AF54" s="93">
        <f>IFERROR(_xlfn.XLOOKUP($D54,Domestic!$C:$C,Domestic!AK:AK),0)+IFERROR(_xlfn.XLOOKUP($D54,ROW_Manjari!$C:$C,ROW_Manjari!AK:AK),0)+IFERROR(_xlfn.XLOOKUP($D54,USA_Sea!$C:$C,USA_Sea!AK:AK),0)+IFERROR(_xlfn.XLOOKUP($D54,USA_Air!$C:$C,USA_Air!AK:AK),0)+IFERROR(_xlfn.XLOOKUP($D54,USA_Amazon_Air!$C:$C,USA_Amazon_Air!AK:AK),0)+IFERROR(_xlfn.XLOOKUP($D54,UK_Order!$C:$C,UK_Order!AK:AK),0)+IFERROR(_xlfn.XLOOKUP($D54,MENA_Order!$C:$C,MENA_Order!AK:AK),0)+IFERROR(_xlfn.XLOOKUP($D54,Amazon_USA_Sea!$C:$C,Amazon_USA_Sea!AD:AD),0)</f>
        <v>0</v>
      </c>
      <c r="AG54" s="93">
        <f>IFERROR(_xlfn.XLOOKUP($D54,Domestic!$C:$C,Domestic!AL:AL),0)+IFERROR(_xlfn.XLOOKUP($D54,ROW_Manjari!$C:$C,ROW_Manjari!AL:AL),0)+IFERROR(_xlfn.XLOOKUP($D54,USA_Sea!$C:$C,USA_Sea!AL:AL),0)+IFERROR(_xlfn.XLOOKUP($D54,USA_Air!$C:$C,USA_Air!AL:AL),0)+IFERROR(_xlfn.XLOOKUP($D54,USA_Amazon_Air!$C:$C,USA_Amazon_Air!AL:AL),0)+IFERROR(_xlfn.XLOOKUP($D54,UK_Order!$C:$C,UK_Order!AL:AL),0)+IFERROR(_xlfn.XLOOKUP($D54,MENA_Order!$C:$C,MENA_Order!AL:AL),0)+IFERROR(_xlfn.XLOOKUP($D54,Amazon_USA_Sea!$C:$C,Amazon_USA_Sea!AE:AE),0)</f>
        <v>299</v>
      </c>
      <c r="AH54" s="93">
        <f>IFERROR(_xlfn.XLOOKUP($D54,Domestic!$C:$C,Domestic!AM:AM),0)+IFERROR(_xlfn.XLOOKUP($D54,ROW_Manjari!$C:$C,ROW_Manjari!AM:AM),0)+IFERROR(_xlfn.XLOOKUP($D54,USA_Sea!$C:$C,USA_Sea!AM:AM),0)+IFERROR(_xlfn.XLOOKUP($D54,USA_Air!$C:$C,USA_Air!AM:AM),0)+IFERROR(_xlfn.XLOOKUP($D54,USA_Amazon_Air!$C:$C,USA_Amazon_Air!AM:AM),0)+IFERROR(_xlfn.XLOOKUP($D54,UK_Order!$C:$C,UK_Order!AM:AM),0)+IFERROR(_xlfn.XLOOKUP($D54,MENA_Order!$C:$C,MENA_Order!AM:AM),0)+IFERROR(_xlfn.XLOOKUP($D54,Amazon_USA_Sea!$C:$C,Amazon_USA_Sea!AF:AF),0)</f>
        <v>0</v>
      </c>
      <c r="AI54" s="93">
        <f>IFERROR(_xlfn.XLOOKUP($D54,Domestic!$C:$C,Domestic!AN:AN),0)+IFERROR(_xlfn.XLOOKUP($D54,ROW_Manjari!$C:$C,ROW_Manjari!AN:AN),0)+IFERROR(_xlfn.XLOOKUP($D54,USA_Sea!$C:$C,USA_Sea!AN:AN),0)+IFERROR(_xlfn.XLOOKUP($D54,USA_Air!$C:$C,USA_Air!AN:AN),0)+IFERROR(_xlfn.XLOOKUP($D54,USA_Amazon_Air!$C:$C,USA_Amazon_Air!AN:AN),0)+IFERROR(_xlfn.XLOOKUP($D54,UK_Order!$C:$C,UK_Order!AN:AN),0)+IFERROR(_xlfn.XLOOKUP($D54,MENA_Order!$C:$C,MENA_Order!AN:AN),0)+IFERROR(_xlfn.XLOOKUP($D54,Amazon_USA_Sea!$C:$C,Amazon_USA_Sea!AG:AG),0)</f>
        <v>364</v>
      </c>
      <c r="AJ54" s="93">
        <f>IFERROR(_xlfn.XLOOKUP($D54,Domestic!$C:$C,Domestic!AO:AO),0)+IFERROR(_xlfn.XLOOKUP($D54,ROW_Manjari!$C:$C,ROW_Manjari!AO:AO),0)+IFERROR(_xlfn.XLOOKUP($D54,USA_Sea!$C:$C,USA_Sea!AO:AO),0)+IFERROR(_xlfn.XLOOKUP($D54,USA_Air!$C:$C,USA_Air!AO:AO),0)+IFERROR(_xlfn.XLOOKUP($D54,USA_Amazon_Air!$C:$C,USA_Amazon_Air!AO:AO),0)+IFERROR(_xlfn.XLOOKUP($D54,UK_Order!$C:$C,UK_Order!AO:AO),0)+IFERROR(_xlfn.XLOOKUP($D54,MENA_Order!$C:$C,MENA_Order!AO:AO),0)+IFERROR(_xlfn.XLOOKUP($D54,Amazon_USA_Sea!$C:$C,Amazon_USA_Sea!AH:AH),0)</f>
        <v>0</v>
      </c>
      <c r="AK54" s="94">
        <f>IFERROR(_xlfn.XLOOKUP($D54,Domestic!$C:$C,Domestic!AS:AS),0)+IFERROR(_xlfn.XLOOKUP($D54,ROW_Manjari!$C:$C,ROW_Manjari!AS:AS),0)+IFERROR(_xlfn.XLOOKUP($D54,USA_Sea!$C:$C,USA_Sea!AS:AS),0)+IFERROR(_xlfn.XLOOKUP($D54,USA_Air!$C:$C,USA_Air!AS:AS),0)+IFERROR(_xlfn.XLOOKUP($D54,USA_Amazon_Air!$C:$C,USA_Amazon_Air!AS:AS),0)+IFERROR(_xlfn.XLOOKUP($D54,UK_Order!$C:$C,UK_Order!AS:AS),0)+IFERROR(_xlfn.XLOOKUP($D54,MENA_Order!$C:$C,MENA_Order!AS:AS),0)+IFERROR(_xlfn.XLOOKUP($D54,Amazon_USA_Sea!$C:$C,Amazon_USA_Sea!AL:AL),0)</f>
        <v>0</v>
      </c>
      <c r="AL54" s="94">
        <f>IFERROR(_xlfn.XLOOKUP($D54,Domestic!$C:$C,Domestic!AT:AT),0)+IFERROR(_xlfn.XLOOKUP($D54,ROW_Manjari!$C:$C,ROW_Manjari!AT:AT),0)+IFERROR(_xlfn.XLOOKUP($D54,USA_Sea!$C:$C,USA_Sea!AT:AT),0)+IFERROR(_xlfn.XLOOKUP($D54,USA_Air!$C:$C,USA_Air!AT:AT),0)+IFERROR(_xlfn.XLOOKUP($D54,USA_Amazon_Air!$C:$C,USA_Amazon_Air!AT:AT),0)+IFERROR(_xlfn.XLOOKUP($D54,UK_Order!$C:$C,UK_Order!AT:AT),0)+IFERROR(_xlfn.XLOOKUP($D54,MENA_Order!$C:$C,MENA_Order!AT:AT),0)+IFERROR(_xlfn.XLOOKUP($D54,Amazon_USA_Sea!$C:$C,Amazon_USA_Sea!AM:AM),0)</f>
        <v>0</v>
      </c>
      <c r="AM54" s="94">
        <f>IFERROR(_xlfn.XLOOKUP($D54,Domestic!$C:$C,Domestic!AU:AU),0)+IFERROR(_xlfn.XLOOKUP($D54,ROW_Manjari!$C:$C,ROW_Manjari!AU:AU),0)+IFERROR(_xlfn.XLOOKUP($D54,USA_Sea!$C:$C,USA_Sea!AU:AU),0)+IFERROR(_xlfn.XLOOKUP($D54,USA_Air!$C:$C,USA_Air!AU:AU),0)+IFERROR(_xlfn.XLOOKUP($D54,USA_Amazon_Air!$C:$C,USA_Amazon_Air!AU:AU),0)+IFERROR(_xlfn.XLOOKUP($D54,UK_Order!$C:$C,UK_Order!AU:AU),0)+IFERROR(_xlfn.XLOOKUP($D54,MENA_Order!$C:$C,MENA_Order!AU:AU),0)+IFERROR(_xlfn.XLOOKUP($D54,Amazon_USA_Sea!$C:$C,Amazon_USA_Sea!AN:AN),0)</f>
        <v>0</v>
      </c>
      <c r="AN54" s="94">
        <f>IFERROR(_xlfn.XLOOKUP($D54,Domestic!$C:$C,Domestic!AV:AV),0)+IFERROR(_xlfn.XLOOKUP($D54,ROW_Manjari!$C:$C,ROW_Manjari!AV:AV),0)+IFERROR(_xlfn.XLOOKUP($D54,USA_Sea!$C:$C,USA_Sea!AV:AV),0)+IFERROR(_xlfn.XLOOKUP($D54,USA_Air!$C:$C,USA_Air!AV:AV),0)+IFERROR(_xlfn.XLOOKUP($D54,USA_Amazon_Air!$C:$C,USA_Amazon_Air!AV:AV),0)+IFERROR(_xlfn.XLOOKUP($D54,UK_Order!$C:$C,UK_Order!AV:AV),0)+IFERROR(_xlfn.XLOOKUP($D54,MENA_Order!$C:$C,MENA_Order!AV:AV),0)+IFERROR(_xlfn.XLOOKUP($D54,Amazon_USA_Sea!$C:$C,Amazon_USA_Sea!AO:AO),0)</f>
        <v>0</v>
      </c>
      <c r="AO54" s="94">
        <f>IFERROR(_xlfn.XLOOKUP($D54,Domestic!$C:$C,Domestic!AW:AW),0)+IFERROR(_xlfn.XLOOKUP($D54,ROW_Manjari!$C:$C,ROW_Manjari!AW:AW),0)+IFERROR(_xlfn.XLOOKUP($D54,USA_Sea!$C:$C,USA_Sea!AW:AW),0)+IFERROR(_xlfn.XLOOKUP($D54,USA_Air!$C:$C,USA_Air!AW:AW),0)+IFERROR(_xlfn.XLOOKUP($D54,USA_Amazon_Air!$C:$C,USA_Amazon_Air!AW:AW),0)+IFERROR(_xlfn.XLOOKUP($D54,UK_Order!$C:$C,UK_Order!AW:AW),0)+IFERROR(_xlfn.XLOOKUP($D54,MENA_Order!$C:$C,MENA_Order!AW:AW),0)+IFERROR(_xlfn.XLOOKUP($D54,Amazon_USA_Sea!$C:$C,Amazon_USA_Sea!AP:AP),0)</f>
        <v>0</v>
      </c>
      <c r="AP54" s="94">
        <f>IFERROR(_xlfn.XLOOKUP($D54,Domestic!$C:$C,Domestic!AX:AX),0)+IFERROR(_xlfn.XLOOKUP($D54,ROW_Manjari!$C:$C,ROW_Manjari!AX:AX),0)+IFERROR(_xlfn.XLOOKUP($D54,USA_Sea!$C:$C,USA_Sea!AX:AX),0)+IFERROR(_xlfn.XLOOKUP($D54,USA_Air!$C:$C,USA_Air!AX:AX),0)+IFERROR(_xlfn.XLOOKUP($D54,USA_Amazon_Air!$C:$C,USA_Amazon_Air!AX:AX),0)+IFERROR(_xlfn.XLOOKUP($D54,UK_Order!$C:$C,UK_Order!AX:AX),0)+IFERROR(_xlfn.XLOOKUP($D54,MENA_Order!$C:$C,MENA_Order!AX:AX),0)+IFERROR(_xlfn.XLOOKUP($D54,Amazon_USA_Sea!$C:$C,Amazon_USA_Sea!AQ:AQ),0)</f>
        <v>0</v>
      </c>
      <c r="AQ54" s="94">
        <f>IFERROR(_xlfn.XLOOKUP($D54,Domestic!$C:$C,Domestic!AY:AY),0)+IFERROR(_xlfn.XLOOKUP($D54,ROW_Manjari!$C:$C,ROW_Manjari!AY:AY),0)+IFERROR(_xlfn.XLOOKUP($D54,USA_Sea!$C:$C,USA_Sea!AY:AY),0)+IFERROR(_xlfn.XLOOKUP($D54,USA_Air!$C:$C,USA_Air!AY:AY),0)+IFERROR(_xlfn.XLOOKUP($D54,USA_Amazon_Air!$C:$C,USA_Amazon_Air!AY:AY),0)+IFERROR(_xlfn.XLOOKUP($D54,UK_Order!$C:$C,UK_Order!AY:AY),0)+IFERROR(_xlfn.XLOOKUP($D54,MENA_Order!$C:$C,MENA_Order!AY:AY),0)+IFERROR(_xlfn.XLOOKUP($D54,Amazon_USA_Sea!$C:$C,Amazon_USA_Sea!AR:AR),0)</f>
        <v>0</v>
      </c>
      <c r="AR54" s="94">
        <f>IFERROR(_xlfn.XLOOKUP($D54,Domestic!$C:$C,Domestic!AZ:AZ),0)+IFERROR(_xlfn.XLOOKUP($D54,ROW_Manjari!$C:$C,ROW_Manjari!AZ:AZ),0)+IFERROR(_xlfn.XLOOKUP($D54,USA_Sea!$C:$C,USA_Sea!AZ:AZ),0)+IFERROR(_xlfn.XLOOKUP($D54,USA_Air!$C:$C,USA_Air!AZ:AZ),0)+IFERROR(_xlfn.XLOOKUP($D54,USA_Amazon_Air!$C:$C,USA_Amazon_Air!AZ:AZ),0)+IFERROR(_xlfn.XLOOKUP($D54,UK_Order!$C:$C,UK_Order!AZ:AZ),0)+IFERROR(_xlfn.XLOOKUP($D54,MENA_Order!$C:$C,MENA_Order!AZ:AZ),0)+IFERROR(_xlfn.XLOOKUP($D54,Amazon_USA_Sea!$C:$C,Amazon_USA_Sea!AS:AS),0)</f>
        <v>0</v>
      </c>
      <c r="AS54" s="95">
        <v>0</v>
      </c>
      <c r="AT54" s="96">
        <f t="shared" si="8"/>
        <v>961</v>
      </c>
      <c r="AU54" s="97">
        <f t="shared" si="11"/>
        <v>480.5</v>
      </c>
      <c r="AV54" s="98">
        <f t="shared" si="12"/>
        <v>-2303</v>
      </c>
      <c r="AW54" s="99">
        <f t="shared" si="13"/>
        <v>-1151.5</v>
      </c>
      <c r="AX54" s="100">
        <f t="shared" si="14"/>
        <v>0.29442401960784315</v>
      </c>
      <c r="AY54" s="114" t="s">
        <v>160</v>
      </c>
      <c r="AZ54">
        <f>_xlfn.XLOOKUP(D54,Raw_Data!A:A,Raw_Data!B:B)</f>
        <v>153</v>
      </c>
      <c r="BA54" s="102">
        <f t="shared" si="15"/>
        <v>1.40625</v>
      </c>
      <c r="BB54" s="103">
        <f t="shared" si="16"/>
        <v>10</v>
      </c>
      <c r="BC54" s="104" t="str">
        <f t="shared" si="10"/>
        <v>P1 – Critical</v>
      </c>
    </row>
    <row r="55" spans="1:55" customFormat="1" ht="13">
      <c r="A55" s="105">
        <v>53</v>
      </c>
      <c r="B55" s="128" t="s">
        <v>127</v>
      </c>
      <c r="C55" s="128" t="s">
        <v>46</v>
      </c>
      <c r="D55" s="107" t="s">
        <v>161</v>
      </c>
      <c r="E55" s="108" t="s">
        <v>162</v>
      </c>
      <c r="F55" s="109">
        <v>0.25</v>
      </c>
      <c r="G55" s="110">
        <f>IFERROR(_xlfn.XLOOKUP(D55,Projection_!A:A,Projection_!K:K),"")</f>
        <v>607</v>
      </c>
      <c r="H55" s="111">
        <f>IFERROR(_xlfn.XLOOKUP(D55,Projection_!A:A,Projection_!L:L),"")</f>
        <v>0</v>
      </c>
      <c r="I55" s="111">
        <f>IFERROR(_xlfn.XLOOKUP(D55,Projection_!A:A,Projection_!M:M),"")</f>
        <v>0</v>
      </c>
      <c r="J55" s="111">
        <f>IFERROR(_xlfn.XLOOKUP(D55,Projection_!A:A,Projection_!N:N),"")</f>
        <v>0</v>
      </c>
      <c r="K55" s="111">
        <f>IFERROR(_xlfn.XLOOKUP(D55,Projection_!A:A,Projection_!O:O),"")</f>
        <v>0</v>
      </c>
      <c r="L55" s="111">
        <f>IFERROR(_xlfn.XLOOKUP(D55,Projection_!A:A,Projection_!P:P),"")</f>
        <v>0</v>
      </c>
      <c r="M55" s="111">
        <f>IFERROR(_xlfn.XLOOKUP(D55,Projection_!A:A,Projection_!Q:Q),"")</f>
        <v>0</v>
      </c>
      <c r="N55" s="112">
        <f>IFERROR(_xlfn.XLOOKUP(D55,Projection_!A:A,Projection_!R:R),"")</f>
        <v>0</v>
      </c>
      <c r="O55" s="113">
        <f>IFERROR(_xlfn.XLOOKUP(D55,Projection_!A:A,Projection_!T:T),"")</f>
        <v>607</v>
      </c>
      <c r="P55" s="91">
        <f>IFERROR(_xlfn.XLOOKUP($D55,Domestic!$C:$C,Domestic!O:O),0)+IFERROR(_xlfn.XLOOKUP($D55,ROW_Manjari!$C:$C,ROW_Manjari!O:O),0)+IFERROR(_xlfn.XLOOKUP($D55,USA_Sea!$C:$C,USA_Sea!O:O),0)+IFERROR(_xlfn.XLOOKUP($D55,USA_Air!$C:$C,USA_Air!O:O),0)+IFERROR(_xlfn.XLOOKUP($D55,USA_Amazon_Air!$C:$C,USA_Amazon_Air!O:O),0)+IFERROR(_xlfn.XLOOKUP($D55,UK_Order!$C:$C,UK_Order!O:O),0)+IFERROR(_xlfn.XLOOKUP($D55,MENA_Order!$C:$C,MENA_Order!O:O),0)+IFERROR(_xlfn.XLOOKUP($D55,Amazon_USA_Sea!$C:$C,Amazon_USA_Sea!H:H),0)</f>
        <v>0</v>
      </c>
      <c r="Q55" s="91">
        <f>IFERROR(_xlfn.XLOOKUP($D55,Domestic!$C:$C,Domestic!P:P),0)+IFERROR(_xlfn.XLOOKUP($D55,ROW_Manjari!$C:$C,ROW_Manjari!P:P),0)+IFERROR(_xlfn.XLOOKUP($D55,USA_Sea!$C:$C,USA_Sea!P:P),0)+IFERROR(_xlfn.XLOOKUP($D55,USA_Air!$C:$C,USA_Air!P:P),0)+IFERROR(_xlfn.XLOOKUP($D55,USA_Amazon_Air!$C:$C,USA_Amazon_Air!P:P),0)+IFERROR(_xlfn.XLOOKUP($D55,UK_Order!$C:$C,UK_Order!P:P),0)+IFERROR(_xlfn.XLOOKUP($D55,MENA_Order!$C:$C,MENA_Order!P:P),0)+IFERROR(_xlfn.XLOOKUP($D55,Amazon_USA_Sea!$C:$C,Amazon_USA_Sea!I:I),0)</f>
        <v>0</v>
      </c>
      <c r="R55" s="91">
        <f>IFERROR(_xlfn.XLOOKUP($D55,Domestic!$C:$C,Domestic!Q:Q),0)+IFERROR(_xlfn.XLOOKUP($D55,ROW_Manjari!$C:$C,ROW_Manjari!Q:Q),0)+IFERROR(_xlfn.XLOOKUP($D55,USA_Sea!$C:$C,USA_Sea!Q:Q),0)+IFERROR(_xlfn.XLOOKUP($D55,USA_Air!$C:$C,USA_Air!Q:Q),0)+IFERROR(_xlfn.XLOOKUP($D55,USA_Amazon_Air!$C:$C,USA_Amazon_Air!Q:Q),0)+IFERROR(_xlfn.XLOOKUP($D55,UK_Order!$C:$C,UK_Order!Q:Q),0)+IFERROR(_xlfn.XLOOKUP($D55,MENA_Order!$C:$C,MENA_Order!Q:Q),0)+IFERROR(_xlfn.XLOOKUP($D55,Amazon_USA_Sea!$C:$C,Amazon_USA_Sea!J:J),0)</f>
        <v>0</v>
      </c>
      <c r="S55" s="91">
        <f>IFERROR(_xlfn.XLOOKUP($D55,Domestic!$C:$C,Domestic!R:R),0)+IFERROR(_xlfn.XLOOKUP($D55,ROW_Manjari!$C:$C,ROW_Manjari!R:R),0)+IFERROR(_xlfn.XLOOKUP($D55,USA_Sea!$C:$C,USA_Sea!R:R),0)+IFERROR(_xlfn.XLOOKUP($D55,USA_Air!$C:$C,USA_Air!R:R),0)+IFERROR(_xlfn.XLOOKUP($D55,USA_Amazon_Air!$C:$C,USA_Amazon_Air!R:R),0)+IFERROR(_xlfn.XLOOKUP($D55,UK_Order!$C:$C,UK_Order!R:R),0)+IFERROR(_xlfn.XLOOKUP($D55,MENA_Order!$C:$C,MENA_Order!R:R),0)+IFERROR(_xlfn.XLOOKUP($D55,Amazon_USA_Sea!$C:$C,Amazon_USA_Sea!K:K),0)</f>
        <v>0</v>
      </c>
      <c r="T55" s="91">
        <f>IFERROR(_xlfn.XLOOKUP($D55,Domestic!$C:$C,Domestic!S:S),0)+IFERROR(_xlfn.XLOOKUP($D55,ROW_Manjari!$C:$C,ROW_Manjari!S:S),0)+IFERROR(_xlfn.XLOOKUP($D55,USA_Sea!$C:$C,USA_Sea!S:S),0)+IFERROR(_xlfn.XLOOKUP($D55,USA_Air!$C:$C,USA_Air!S:S),0)+IFERROR(_xlfn.XLOOKUP($D55,USA_Amazon_Air!$C:$C,USA_Amazon_Air!S:S),0)+IFERROR(_xlfn.XLOOKUP($D55,UK_Order!$C:$C,UK_Order!S:S),0)+IFERROR(_xlfn.XLOOKUP($D55,MENA_Order!$C:$C,MENA_Order!S:S),0)+IFERROR(_xlfn.XLOOKUP($D55,Amazon_USA_Sea!$C:$C,Amazon_USA_Sea!L:L),0)</f>
        <v>0</v>
      </c>
      <c r="U55" s="91">
        <f>IFERROR(_xlfn.XLOOKUP($D55,Domestic!$C:$C,Domestic!T:T),0)+IFERROR(_xlfn.XLOOKUP($D55,ROW_Manjari!$C:$C,ROW_Manjari!T:T),0)+IFERROR(_xlfn.XLOOKUP($D55,USA_Sea!$C:$C,USA_Sea!T:T),0)+IFERROR(_xlfn.XLOOKUP($D55,USA_Air!$C:$C,USA_Air!T:T),0)+IFERROR(_xlfn.XLOOKUP($D55,USA_Amazon_Air!$C:$C,USA_Amazon_Air!T:T),0)+IFERROR(_xlfn.XLOOKUP($D55,UK_Order!$C:$C,UK_Order!T:T),0)+IFERROR(_xlfn.XLOOKUP($D55,MENA_Order!$C:$C,MENA_Order!T:T),0)+IFERROR(_xlfn.XLOOKUP($D55,Amazon_USA_Sea!$C:$C,Amazon_USA_Sea!M:M),0)</f>
        <v>0</v>
      </c>
      <c r="V55" s="91">
        <f>IFERROR(_xlfn.XLOOKUP($D55,Domestic!$C:$C,Domestic!U:U),0)+IFERROR(_xlfn.XLOOKUP($D55,ROW_Manjari!$C:$C,ROW_Manjari!U:U),0)+IFERROR(_xlfn.XLOOKUP($D55,USA_Sea!$C:$C,USA_Sea!U:U),0)+IFERROR(_xlfn.XLOOKUP($D55,USA_Air!$C:$C,USA_Air!U:U),0)+IFERROR(_xlfn.XLOOKUP($D55,USA_Amazon_Air!$C:$C,USA_Amazon_Air!U:U),0)+IFERROR(_xlfn.XLOOKUP($D55,UK_Order!$C:$C,UK_Order!U:U),0)+IFERROR(_xlfn.XLOOKUP($D55,MENA_Order!$C:$C,MENA_Order!U:U),0)+IFERROR(_xlfn.XLOOKUP($D55,Amazon_USA_Sea!$C:$C,Amazon_USA_Sea!N:N),0)</f>
        <v>0</v>
      </c>
      <c r="W55" s="92">
        <f>IFERROR(_xlfn.XLOOKUP($D55,Domestic!$C:$C,Domestic!Y:Y),0)+IFERROR(_xlfn.XLOOKUP($D55,ROW_Manjari!$C:$C,ROW_Manjari!Y:Y),0)+IFERROR(_xlfn.XLOOKUP($D55,USA_Sea!$C:$C,USA_Sea!Y:Y),0)+IFERROR(_xlfn.XLOOKUP($D55,USA_Air!$C:$C,USA_Air!Y:Y),0)+IFERROR(_xlfn.XLOOKUP($D55,USA_Amazon_Air!$C:$C,USA_Amazon_Air!Y:Y),0)+IFERROR(_xlfn.XLOOKUP($D55,UK_Order!$C:$C,UK_Order!Y:Y),0)+IFERROR(_xlfn.XLOOKUP($D55,MENA_Order!$C:$C,MENA_Order!Y:Y),0)+IFERROR(_xlfn.XLOOKUP($D55,Amazon_USA_Sea!$C:$C,Amazon_USA_Sea!R:R),0)</f>
        <v>172</v>
      </c>
      <c r="X55" s="92">
        <f>IFERROR(_xlfn.XLOOKUP($D55,Domestic!$C:$C,Domestic!Z:Z),0)+IFERROR(_xlfn.XLOOKUP($D55,ROW_Manjari!$C:$C,ROW_Manjari!Z:Z),0)+IFERROR(_xlfn.XLOOKUP($D55,USA_Sea!$C:$C,USA_Sea!Z:Z),0)+IFERROR(_xlfn.XLOOKUP($D55,USA_Air!$C:$C,USA_Air!Z:Z),0)+IFERROR(_xlfn.XLOOKUP($D55,USA_Amazon_Air!$C:$C,USA_Amazon_Air!Z:Z),0)+IFERROR(_xlfn.XLOOKUP($D55,UK_Order!$C:$C,UK_Order!Z:Z),0)+IFERROR(_xlfn.XLOOKUP($D55,MENA_Order!$C:$C,MENA_Order!Z:Z),0)+IFERROR(_xlfn.XLOOKUP($D55,Amazon_USA_Sea!$C:$C,Amazon_USA_Sea!S:S),0)</f>
        <v>0</v>
      </c>
      <c r="Y55" s="92">
        <f>IFERROR(_xlfn.XLOOKUP($D55,Domestic!$C:$C,Domestic!AA:AA),0)+IFERROR(_xlfn.XLOOKUP($D55,ROW_Manjari!$C:$C,ROW_Manjari!AA:AA),0)+IFERROR(_xlfn.XLOOKUP($D55,USA_Sea!$C:$C,USA_Sea!AA:AA),0)+IFERROR(_xlfn.XLOOKUP($D55,USA_Air!$C:$C,USA_Air!AA:AA),0)+IFERROR(_xlfn.XLOOKUP($D55,USA_Amazon_Air!$C:$C,USA_Amazon_Air!AA:AA),0)+IFERROR(_xlfn.XLOOKUP($D55,UK_Order!$C:$C,UK_Order!AA:AA),0)+IFERROR(_xlfn.XLOOKUP($D55,MENA_Order!$C:$C,MENA_Order!AA:AA),0)+IFERROR(_xlfn.XLOOKUP($D55,Amazon_USA_Sea!$C:$C,Amazon_USA_Sea!T:T),0)</f>
        <v>0</v>
      </c>
      <c r="Z55" s="92">
        <f>IFERROR(_xlfn.XLOOKUP($D55,Domestic!$C:$C,Domestic!AB:AB),0)+IFERROR(_xlfn.XLOOKUP($D55,ROW_Manjari!$C:$C,ROW_Manjari!AB:AB),0)+IFERROR(_xlfn.XLOOKUP($D55,USA_Sea!$C:$C,USA_Sea!AB:AB),0)+IFERROR(_xlfn.XLOOKUP($D55,USA_Air!$C:$C,USA_Air!AB:AB),0)+IFERROR(_xlfn.XLOOKUP($D55,USA_Amazon_Air!$C:$C,USA_Amazon_Air!AB:AB),0)+IFERROR(_xlfn.XLOOKUP($D55,UK_Order!$C:$C,UK_Order!AB:AB),0)+IFERROR(_xlfn.XLOOKUP($D55,MENA_Order!$C:$C,MENA_Order!AB:AB),0)+IFERROR(_xlfn.XLOOKUP($D55,Amazon_USA_Sea!$C:$C,Amazon_USA_Sea!U:U),0)</f>
        <v>0</v>
      </c>
      <c r="AA55" s="92">
        <f>IFERROR(_xlfn.XLOOKUP($D55,Domestic!$C:$C,Domestic!AC:AC),0)+IFERROR(_xlfn.XLOOKUP($D55,ROW_Manjari!$C:$C,ROW_Manjari!AC:AC),0)+IFERROR(_xlfn.XLOOKUP($D55,USA_Sea!$C:$C,USA_Sea!AC:AC),0)+IFERROR(_xlfn.XLOOKUP($D55,USA_Air!$C:$C,USA_Air!AC:AC),0)+IFERROR(_xlfn.XLOOKUP($D55,USA_Amazon_Air!$C:$C,USA_Amazon_Air!AC:AC),0)+IFERROR(_xlfn.XLOOKUP($D55,UK_Order!$C:$C,UK_Order!AC:AC),0)+IFERROR(_xlfn.XLOOKUP($D55,MENA_Order!$C:$C,MENA_Order!AC:AC),0)+IFERROR(_xlfn.XLOOKUP($D55,Amazon_USA_Sea!$C:$C,Amazon_USA_Sea!V:V),0)</f>
        <v>0</v>
      </c>
      <c r="AB55" s="92">
        <f>IFERROR(_xlfn.XLOOKUP($D55,Domestic!$C:$C,Domestic!AD:AD),0)+IFERROR(_xlfn.XLOOKUP($D55,ROW_Manjari!$C:$C,ROW_Manjari!AD:AD),0)+IFERROR(_xlfn.XLOOKUP($D55,USA_Sea!$C:$C,USA_Sea!AD:AD),0)+IFERROR(_xlfn.XLOOKUP($D55,USA_Air!$C:$C,USA_Air!AD:AD),0)+IFERROR(_xlfn.XLOOKUP($D55,USA_Amazon_Air!$C:$C,USA_Amazon_Air!AD:AD),0)+IFERROR(_xlfn.XLOOKUP($D55,UK_Order!$C:$C,UK_Order!AD:AD),0)+IFERROR(_xlfn.XLOOKUP($D55,MENA_Order!$C:$C,MENA_Order!AD:AD),0)+IFERROR(_xlfn.XLOOKUP($D55,Amazon_USA_Sea!$C:$C,Amazon_USA_Sea!W:W),0)</f>
        <v>0</v>
      </c>
      <c r="AC55" s="92">
        <f>IFERROR(_xlfn.XLOOKUP($D55,Domestic!$C:$C,Domestic!AE:AE),0)+IFERROR(_xlfn.XLOOKUP($D55,ROW_Manjari!$C:$C,ROW_Manjari!AE:AE),0)+IFERROR(_xlfn.XLOOKUP($D55,USA_Sea!$C:$C,USA_Sea!AE:AE),0)+IFERROR(_xlfn.XLOOKUP($D55,USA_Air!$C:$C,USA_Air!AE:AE),0)+IFERROR(_xlfn.XLOOKUP($D55,USA_Amazon_Air!$C:$C,USA_Amazon_Air!AE:AE),0)+IFERROR(_xlfn.XLOOKUP($D55,UK_Order!$C:$C,UK_Order!AE:AE),0)+IFERROR(_xlfn.XLOOKUP($D55,MENA_Order!$C:$C,MENA_Order!AE:AE),0)+IFERROR(_xlfn.XLOOKUP($D55,Amazon_USA_Sea!$C:$C,Amazon_USA_Sea!X:X),0)</f>
        <v>0</v>
      </c>
      <c r="AD55" s="93">
        <f>IFERROR(_xlfn.XLOOKUP($D55,Domestic!$C:$C,Domestic!AI:AI),0)+IFERROR(_xlfn.XLOOKUP($D55,ROW_Manjari!$C:$C,ROW_Manjari!AI:AI),0)+IFERROR(_xlfn.XLOOKUP($D55,USA_Sea!$C:$C,USA_Sea!AI:AI),0)+IFERROR(_xlfn.XLOOKUP($D55,USA_Air!$C:$C,USA_Air!AI:AI),0)+IFERROR(_xlfn.XLOOKUP($D55,USA_Amazon_Air!$C:$C,USA_Amazon_Air!AI:AI),0)+IFERROR(_xlfn.XLOOKUP($D55,UK_Order!$C:$C,UK_Order!AI:AI),0)+IFERROR(_xlfn.XLOOKUP($D55,MENA_Order!$C:$C,MENA_Order!AI:AI),0)+IFERROR(_xlfn.XLOOKUP($D55,Amazon_USA_Sea!$C:$C,Amazon_USA_Sea!AB:AB),0)</f>
        <v>155</v>
      </c>
      <c r="AE55" s="93">
        <f>IFERROR(_xlfn.XLOOKUP($D55,Domestic!$C:$C,Domestic!AJ:AJ),0)+IFERROR(_xlfn.XLOOKUP($D55,ROW_Manjari!$C:$C,ROW_Manjari!AJ:AJ),0)+IFERROR(_xlfn.XLOOKUP($D55,USA_Sea!$C:$C,USA_Sea!AJ:AJ),0)+IFERROR(_xlfn.XLOOKUP($D55,USA_Air!$C:$C,USA_Air!AJ:AJ),0)+IFERROR(_xlfn.XLOOKUP($D55,USA_Amazon_Air!$C:$C,USA_Amazon_Air!AJ:AJ),0)+IFERROR(_xlfn.XLOOKUP($D55,UK_Order!$C:$C,UK_Order!AJ:AJ),0)+IFERROR(_xlfn.XLOOKUP($D55,MENA_Order!$C:$C,MENA_Order!AJ:AJ),0)+IFERROR(_xlfn.XLOOKUP($D55,Amazon_USA_Sea!$C:$C,Amazon_USA_Sea!AC:AC),0)</f>
        <v>0</v>
      </c>
      <c r="AF55" s="93">
        <f>IFERROR(_xlfn.XLOOKUP($D55,Domestic!$C:$C,Domestic!AK:AK),0)+IFERROR(_xlfn.XLOOKUP($D55,ROW_Manjari!$C:$C,ROW_Manjari!AK:AK),0)+IFERROR(_xlfn.XLOOKUP($D55,USA_Sea!$C:$C,USA_Sea!AK:AK),0)+IFERROR(_xlfn.XLOOKUP($D55,USA_Air!$C:$C,USA_Air!AK:AK),0)+IFERROR(_xlfn.XLOOKUP($D55,USA_Amazon_Air!$C:$C,USA_Amazon_Air!AK:AK),0)+IFERROR(_xlfn.XLOOKUP($D55,UK_Order!$C:$C,UK_Order!AK:AK),0)+IFERROR(_xlfn.XLOOKUP($D55,MENA_Order!$C:$C,MENA_Order!AK:AK),0)+IFERROR(_xlfn.XLOOKUP($D55,Amazon_USA_Sea!$C:$C,Amazon_USA_Sea!AD:AD),0)</f>
        <v>0</v>
      </c>
      <c r="AG55" s="93">
        <f>IFERROR(_xlfn.XLOOKUP($D55,Domestic!$C:$C,Domestic!AL:AL),0)+IFERROR(_xlfn.XLOOKUP($D55,ROW_Manjari!$C:$C,ROW_Manjari!AL:AL),0)+IFERROR(_xlfn.XLOOKUP($D55,USA_Sea!$C:$C,USA_Sea!AL:AL),0)+IFERROR(_xlfn.XLOOKUP($D55,USA_Air!$C:$C,USA_Air!AL:AL),0)+IFERROR(_xlfn.XLOOKUP($D55,USA_Amazon_Air!$C:$C,USA_Amazon_Air!AL:AL),0)+IFERROR(_xlfn.XLOOKUP($D55,UK_Order!$C:$C,UK_Order!AL:AL),0)+IFERROR(_xlfn.XLOOKUP($D55,MENA_Order!$C:$C,MENA_Order!AL:AL),0)+IFERROR(_xlfn.XLOOKUP($D55,Amazon_USA_Sea!$C:$C,Amazon_USA_Sea!AE:AE),0)</f>
        <v>0</v>
      </c>
      <c r="AH55" s="93">
        <f>IFERROR(_xlfn.XLOOKUP($D55,Domestic!$C:$C,Domestic!AM:AM),0)+IFERROR(_xlfn.XLOOKUP($D55,ROW_Manjari!$C:$C,ROW_Manjari!AM:AM),0)+IFERROR(_xlfn.XLOOKUP($D55,USA_Sea!$C:$C,USA_Sea!AM:AM),0)+IFERROR(_xlfn.XLOOKUP($D55,USA_Air!$C:$C,USA_Air!AM:AM),0)+IFERROR(_xlfn.XLOOKUP($D55,USA_Amazon_Air!$C:$C,USA_Amazon_Air!AM:AM),0)+IFERROR(_xlfn.XLOOKUP($D55,UK_Order!$C:$C,UK_Order!AM:AM),0)+IFERROR(_xlfn.XLOOKUP($D55,MENA_Order!$C:$C,MENA_Order!AM:AM),0)+IFERROR(_xlfn.XLOOKUP($D55,Amazon_USA_Sea!$C:$C,Amazon_USA_Sea!AF:AF),0)</f>
        <v>0</v>
      </c>
      <c r="AI55" s="93">
        <f>IFERROR(_xlfn.XLOOKUP($D55,Domestic!$C:$C,Domestic!AN:AN),0)+IFERROR(_xlfn.XLOOKUP($D55,ROW_Manjari!$C:$C,ROW_Manjari!AN:AN),0)+IFERROR(_xlfn.XLOOKUP($D55,USA_Sea!$C:$C,USA_Sea!AN:AN),0)+IFERROR(_xlfn.XLOOKUP($D55,USA_Air!$C:$C,USA_Air!AN:AN),0)+IFERROR(_xlfn.XLOOKUP($D55,USA_Amazon_Air!$C:$C,USA_Amazon_Air!AN:AN),0)+IFERROR(_xlfn.XLOOKUP($D55,UK_Order!$C:$C,UK_Order!AN:AN),0)+IFERROR(_xlfn.XLOOKUP($D55,MENA_Order!$C:$C,MENA_Order!AN:AN),0)+IFERROR(_xlfn.XLOOKUP($D55,Amazon_USA_Sea!$C:$C,Amazon_USA_Sea!AG:AG),0)</f>
        <v>0</v>
      </c>
      <c r="AJ55" s="93">
        <f>IFERROR(_xlfn.XLOOKUP($D55,Domestic!$C:$C,Domestic!AO:AO),0)+IFERROR(_xlfn.XLOOKUP($D55,ROW_Manjari!$C:$C,ROW_Manjari!AO:AO),0)+IFERROR(_xlfn.XLOOKUP($D55,USA_Sea!$C:$C,USA_Sea!AO:AO),0)+IFERROR(_xlfn.XLOOKUP($D55,USA_Air!$C:$C,USA_Air!AO:AO),0)+IFERROR(_xlfn.XLOOKUP($D55,USA_Amazon_Air!$C:$C,USA_Amazon_Air!AO:AO),0)+IFERROR(_xlfn.XLOOKUP($D55,UK_Order!$C:$C,UK_Order!AO:AO),0)+IFERROR(_xlfn.XLOOKUP($D55,MENA_Order!$C:$C,MENA_Order!AO:AO),0)+IFERROR(_xlfn.XLOOKUP($D55,Amazon_USA_Sea!$C:$C,Amazon_USA_Sea!AH:AH),0)</f>
        <v>0</v>
      </c>
      <c r="AK55" s="94">
        <f>IFERROR(_xlfn.XLOOKUP($D55,Domestic!$C:$C,Domestic!AS:AS),0)+IFERROR(_xlfn.XLOOKUP($D55,ROW_Manjari!$C:$C,ROW_Manjari!AS:AS),0)+IFERROR(_xlfn.XLOOKUP($D55,USA_Sea!$C:$C,USA_Sea!AS:AS),0)+IFERROR(_xlfn.XLOOKUP($D55,USA_Air!$C:$C,USA_Air!AS:AS),0)+IFERROR(_xlfn.XLOOKUP($D55,USA_Amazon_Air!$C:$C,USA_Amazon_Air!AS:AS),0)+IFERROR(_xlfn.XLOOKUP($D55,UK_Order!$C:$C,UK_Order!AS:AS),0)+IFERROR(_xlfn.XLOOKUP($D55,MENA_Order!$C:$C,MENA_Order!AS:AS),0)+IFERROR(_xlfn.XLOOKUP($D55,Amazon_USA_Sea!$C:$C,Amazon_USA_Sea!AL:AL),0)</f>
        <v>0</v>
      </c>
      <c r="AL55" s="94">
        <f>IFERROR(_xlfn.XLOOKUP($D55,Domestic!$C:$C,Domestic!AT:AT),0)+IFERROR(_xlfn.XLOOKUP($D55,ROW_Manjari!$C:$C,ROW_Manjari!AT:AT),0)+IFERROR(_xlfn.XLOOKUP($D55,USA_Sea!$C:$C,USA_Sea!AT:AT),0)+IFERROR(_xlfn.XLOOKUP($D55,USA_Air!$C:$C,USA_Air!AT:AT),0)+IFERROR(_xlfn.XLOOKUP($D55,USA_Amazon_Air!$C:$C,USA_Amazon_Air!AT:AT),0)+IFERROR(_xlfn.XLOOKUP($D55,UK_Order!$C:$C,UK_Order!AT:AT),0)+IFERROR(_xlfn.XLOOKUP($D55,MENA_Order!$C:$C,MENA_Order!AT:AT),0)+IFERROR(_xlfn.XLOOKUP($D55,Amazon_USA_Sea!$C:$C,Amazon_USA_Sea!AM:AM),0)</f>
        <v>0</v>
      </c>
      <c r="AM55" s="94">
        <f>IFERROR(_xlfn.XLOOKUP($D55,Domestic!$C:$C,Domestic!AU:AU),0)+IFERROR(_xlfn.XLOOKUP($D55,ROW_Manjari!$C:$C,ROW_Manjari!AU:AU),0)+IFERROR(_xlfn.XLOOKUP($D55,USA_Sea!$C:$C,USA_Sea!AU:AU),0)+IFERROR(_xlfn.XLOOKUP($D55,USA_Air!$C:$C,USA_Air!AU:AU),0)+IFERROR(_xlfn.XLOOKUP($D55,USA_Amazon_Air!$C:$C,USA_Amazon_Air!AU:AU),0)+IFERROR(_xlfn.XLOOKUP($D55,UK_Order!$C:$C,UK_Order!AU:AU),0)+IFERROR(_xlfn.XLOOKUP($D55,MENA_Order!$C:$C,MENA_Order!AU:AU),0)+IFERROR(_xlfn.XLOOKUP($D55,Amazon_USA_Sea!$C:$C,Amazon_USA_Sea!AN:AN),0)</f>
        <v>0</v>
      </c>
      <c r="AN55" s="94">
        <f>IFERROR(_xlfn.XLOOKUP($D55,Domestic!$C:$C,Domestic!AV:AV),0)+IFERROR(_xlfn.XLOOKUP($D55,ROW_Manjari!$C:$C,ROW_Manjari!AV:AV),0)+IFERROR(_xlfn.XLOOKUP($D55,USA_Sea!$C:$C,USA_Sea!AV:AV),0)+IFERROR(_xlfn.XLOOKUP($D55,USA_Air!$C:$C,USA_Air!AV:AV),0)+IFERROR(_xlfn.XLOOKUP($D55,USA_Amazon_Air!$C:$C,USA_Amazon_Air!AV:AV),0)+IFERROR(_xlfn.XLOOKUP($D55,UK_Order!$C:$C,UK_Order!AV:AV),0)+IFERROR(_xlfn.XLOOKUP($D55,MENA_Order!$C:$C,MENA_Order!AV:AV),0)+IFERROR(_xlfn.XLOOKUP($D55,Amazon_USA_Sea!$C:$C,Amazon_USA_Sea!AO:AO),0)</f>
        <v>0</v>
      </c>
      <c r="AO55" s="94">
        <f>IFERROR(_xlfn.XLOOKUP($D55,Domestic!$C:$C,Domestic!AW:AW),0)+IFERROR(_xlfn.XLOOKUP($D55,ROW_Manjari!$C:$C,ROW_Manjari!AW:AW),0)+IFERROR(_xlfn.XLOOKUP($D55,USA_Sea!$C:$C,USA_Sea!AW:AW),0)+IFERROR(_xlfn.XLOOKUP($D55,USA_Air!$C:$C,USA_Air!AW:AW),0)+IFERROR(_xlfn.XLOOKUP($D55,USA_Amazon_Air!$C:$C,USA_Amazon_Air!AW:AW),0)+IFERROR(_xlfn.XLOOKUP($D55,UK_Order!$C:$C,UK_Order!AW:AW),0)+IFERROR(_xlfn.XLOOKUP($D55,MENA_Order!$C:$C,MENA_Order!AW:AW),0)+IFERROR(_xlfn.XLOOKUP($D55,Amazon_USA_Sea!$C:$C,Amazon_USA_Sea!AP:AP),0)</f>
        <v>0</v>
      </c>
      <c r="AP55" s="94">
        <f>IFERROR(_xlfn.XLOOKUP($D55,Domestic!$C:$C,Domestic!AX:AX),0)+IFERROR(_xlfn.XLOOKUP($D55,ROW_Manjari!$C:$C,ROW_Manjari!AX:AX),0)+IFERROR(_xlfn.XLOOKUP($D55,USA_Sea!$C:$C,USA_Sea!AX:AX),0)+IFERROR(_xlfn.XLOOKUP($D55,USA_Air!$C:$C,USA_Air!AX:AX),0)+IFERROR(_xlfn.XLOOKUP($D55,USA_Amazon_Air!$C:$C,USA_Amazon_Air!AX:AX),0)+IFERROR(_xlfn.XLOOKUP($D55,UK_Order!$C:$C,UK_Order!AX:AX),0)+IFERROR(_xlfn.XLOOKUP($D55,MENA_Order!$C:$C,MENA_Order!AX:AX),0)+IFERROR(_xlfn.XLOOKUP($D55,Amazon_USA_Sea!$C:$C,Amazon_USA_Sea!AQ:AQ),0)</f>
        <v>0</v>
      </c>
      <c r="AQ55" s="94">
        <f>IFERROR(_xlfn.XLOOKUP($D55,Domestic!$C:$C,Domestic!AY:AY),0)+IFERROR(_xlfn.XLOOKUP($D55,ROW_Manjari!$C:$C,ROW_Manjari!AY:AY),0)+IFERROR(_xlfn.XLOOKUP($D55,USA_Sea!$C:$C,USA_Sea!AY:AY),0)+IFERROR(_xlfn.XLOOKUP($D55,USA_Air!$C:$C,USA_Air!AY:AY),0)+IFERROR(_xlfn.XLOOKUP($D55,USA_Amazon_Air!$C:$C,USA_Amazon_Air!AY:AY),0)+IFERROR(_xlfn.XLOOKUP($D55,UK_Order!$C:$C,UK_Order!AY:AY),0)+IFERROR(_xlfn.XLOOKUP($D55,MENA_Order!$C:$C,MENA_Order!AY:AY),0)+IFERROR(_xlfn.XLOOKUP($D55,Amazon_USA_Sea!$C:$C,Amazon_USA_Sea!AR:AR),0)</f>
        <v>0</v>
      </c>
      <c r="AR55" s="94">
        <f>IFERROR(_xlfn.XLOOKUP($D55,Domestic!$C:$C,Domestic!AZ:AZ),0)+IFERROR(_xlfn.XLOOKUP($D55,ROW_Manjari!$C:$C,ROW_Manjari!AZ:AZ),0)+IFERROR(_xlfn.XLOOKUP($D55,USA_Sea!$C:$C,USA_Sea!AZ:AZ),0)+IFERROR(_xlfn.XLOOKUP($D55,USA_Air!$C:$C,USA_Air!AZ:AZ),0)+IFERROR(_xlfn.XLOOKUP($D55,USA_Amazon_Air!$C:$C,USA_Amazon_Air!AZ:AZ),0)+IFERROR(_xlfn.XLOOKUP($D55,UK_Order!$C:$C,UK_Order!AZ:AZ),0)+IFERROR(_xlfn.XLOOKUP($D55,MENA_Order!$C:$C,MENA_Order!AZ:AZ),0)+IFERROR(_xlfn.XLOOKUP($D55,Amazon_USA_Sea!$C:$C,Amazon_USA_Sea!AS:AS),0)</f>
        <v>0</v>
      </c>
      <c r="AS55" s="95">
        <v>0</v>
      </c>
      <c r="AT55" s="96">
        <f t="shared" si="8"/>
        <v>327</v>
      </c>
      <c r="AU55" s="97">
        <f t="shared" si="11"/>
        <v>81.75</v>
      </c>
      <c r="AV55" s="98">
        <f t="shared" si="12"/>
        <v>-280</v>
      </c>
      <c r="AW55" s="99">
        <f t="shared" si="13"/>
        <v>-70</v>
      </c>
      <c r="AX55" s="100">
        <f t="shared" si="14"/>
        <v>0.53871499176276771</v>
      </c>
      <c r="AY55" s="114" t="s">
        <v>163</v>
      </c>
      <c r="AZ55">
        <f>_xlfn.XLOOKUP(D55,Raw_Data!A:A,Raw_Data!B:B)</f>
        <v>165</v>
      </c>
      <c r="BA55" s="102">
        <f t="shared" si="15"/>
        <v>8.1548599670510704</v>
      </c>
      <c r="BB55" s="103">
        <f t="shared" si="16"/>
        <v>7</v>
      </c>
      <c r="BC55" s="104" t="str">
        <f t="shared" si="10"/>
        <v>P2 – High</v>
      </c>
    </row>
    <row r="56" spans="1:55" customFormat="1" ht="13">
      <c r="A56" s="105">
        <v>54</v>
      </c>
      <c r="B56" s="128" t="s">
        <v>127</v>
      </c>
      <c r="C56" s="128" t="s">
        <v>46</v>
      </c>
      <c r="D56" s="107" t="s">
        <v>164</v>
      </c>
      <c r="E56" s="108" t="s">
        <v>165</v>
      </c>
      <c r="F56" s="109">
        <v>5</v>
      </c>
      <c r="G56" s="110">
        <f>IFERROR(_xlfn.XLOOKUP(D56,Projection_!A:A,Projection_!K:K),"")</f>
        <v>0</v>
      </c>
      <c r="H56" s="111">
        <f>IFERROR(_xlfn.XLOOKUP(D56,Projection_!A:A,Projection_!L:L),"")</f>
        <v>0</v>
      </c>
      <c r="I56" s="111">
        <f>IFERROR(_xlfn.XLOOKUP(D56,Projection_!A:A,Projection_!M:M),"")</f>
        <v>0</v>
      </c>
      <c r="J56" s="111">
        <f>IFERROR(_xlfn.XLOOKUP(D56,Projection_!A:A,Projection_!N:N),"")</f>
        <v>0</v>
      </c>
      <c r="K56" s="111">
        <f>IFERROR(_xlfn.XLOOKUP(D56,Projection_!A:A,Projection_!O:O),"")</f>
        <v>0</v>
      </c>
      <c r="L56" s="111">
        <f>IFERROR(_xlfn.XLOOKUP(D56,Projection_!A:A,Projection_!P:P),"")</f>
        <v>0</v>
      </c>
      <c r="M56" s="111">
        <f>IFERROR(_xlfn.XLOOKUP(D56,Projection_!A:A,Projection_!Q:Q),"")</f>
        <v>0</v>
      </c>
      <c r="N56" s="112">
        <f>IFERROR(_xlfn.XLOOKUP(D56,Projection_!A:A,Projection_!R:R),"")</f>
        <v>0</v>
      </c>
      <c r="O56" s="113">
        <f>IFERROR(_xlfn.XLOOKUP(D56,Projection_!A:A,Projection_!T:T),"")</f>
        <v>0</v>
      </c>
      <c r="P56" s="91">
        <f>IFERROR(_xlfn.XLOOKUP($D56,Domestic!$C:$C,Domestic!O:O),0)+IFERROR(_xlfn.XLOOKUP($D56,ROW_Manjari!$C:$C,ROW_Manjari!O:O),0)+IFERROR(_xlfn.XLOOKUP($D56,USA_Sea!$C:$C,USA_Sea!O:O),0)+IFERROR(_xlfn.XLOOKUP($D56,USA_Air!$C:$C,USA_Air!O:O),0)+IFERROR(_xlfn.XLOOKUP($D56,USA_Amazon_Air!$C:$C,USA_Amazon_Air!O:O),0)+IFERROR(_xlfn.XLOOKUP($D56,UK_Order!$C:$C,UK_Order!O:O),0)+IFERROR(_xlfn.XLOOKUP($D56,MENA_Order!$C:$C,MENA_Order!O:O),0)+IFERROR(_xlfn.XLOOKUP($D56,Amazon_USA_Sea!$C:$C,Amazon_USA_Sea!H:H),0)</f>
        <v>0</v>
      </c>
      <c r="Q56" s="91">
        <f>IFERROR(_xlfn.XLOOKUP($D56,Domestic!$C:$C,Domestic!P:P),0)+IFERROR(_xlfn.XLOOKUP($D56,ROW_Manjari!$C:$C,ROW_Manjari!P:P),0)+IFERROR(_xlfn.XLOOKUP($D56,USA_Sea!$C:$C,USA_Sea!P:P),0)+IFERROR(_xlfn.XLOOKUP($D56,USA_Air!$C:$C,USA_Air!P:P),0)+IFERROR(_xlfn.XLOOKUP($D56,USA_Amazon_Air!$C:$C,USA_Amazon_Air!P:P),0)+IFERROR(_xlfn.XLOOKUP($D56,UK_Order!$C:$C,UK_Order!P:P),0)+IFERROR(_xlfn.XLOOKUP($D56,MENA_Order!$C:$C,MENA_Order!P:P),0)+IFERROR(_xlfn.XLOOKUP($D56,Amazon_USA_Sea!$C:$C,Amazon_USA_Sea!I:I),0)</f>
        <v>73</v>
      </c>
      <c r="R56" s="91">
        <f>IFERROR(_xlfn.XLOOKUP($D56,Domestic!$C:$C,Domestic!Q:Q),0)+IFERROR(_xlfn.XLOOKUP($D56,ROW_Manjari!$C:$C,ROW_Manjari!Q:Q),0)+IFERROR(_xlfn.XLOOKUP($D56,USA_Sea!$C:$C,USA_Sea!Q:Q),0)+IFERROR(_xlfn.XLOOKUP($D56,USA_Air!$C:$C,USA_Air!Q:Q),0)+IFERROR(_xlfn.XLOOKUP($D56,USA_Amazon_Air!$C:$C,USA_Amazon_Air!Q:Q),0)+IFERROR(_xlfn.XLOOKUP($D56,UK_Order!$C:$C,UK_Order!Q:Q),0)+IFERROR(_xlfn.XLOOKUP($D56,MENA_Order!$C:$C,MENA_Order!Q:Q),0)+IFERROR(_xlfn.XLOOKUP($D56,Amazon_USA_Sea!$C:$C,Amazon_USA_Sea!J:J),0)</f>
        <v>0</v>
      </c>
      <c r="S56" s="91">
        <f>IFERROR(_xlfn.XLOOKUP($D56,Domestic!$C:$C,Domestic!R:R),0)+IFERROR(_xlfn.XLOOKUP($D56,ROW_Manjari!$C:$C,ROW_Manjari!R:R),0)+IFERROR(_xlfn.XLOOKUP($D56,USA_Sea!$C:$C,USA_Sea!R:R),0)+IFERROR(_xlfn.XLOOKUP($D56,USA_Air!$C:$C,USA_Air!R:R),0)+IFERROR(_xlfn.XLOOKUP($D56,USA_Amazon_Air!$C:$C,USA_Amazon_Air!R:R),0)+IFERROR(_xlfn.XLOOKUP($D56,UK_Order!$C:$C,UK_Order!R:R),0)+IFERROR(_xlfn.XLOOKUP($D56,MENA_Order!$C:$C,MENA_Order!R:R),0)+IFERROR(_xlfn.XLOOKUP($D56,Amazon_USA_Sea!$C:$C,Amazon_USA_Sea!K:K),0)</f>
        <v>0</v>
      </c>
      <c r="T56" s="91">
        <f>IFERROR(_xlfn.XLOOKUP($D56,Domestic!$C:$C,Domestic!S:S),0)+IFERROR(_xlfn.XLOOKUP($D56,ROW_Manjari!$C:$C,ROW_Manjari!S:S),0)+IFERROR(_xlfn.XLOOKUP($D56,USA_Sea!$C:$C,USA_Sea!S:S),0)+IFERROR(_xlfn.XLOOKUP($D56,USA_Air!$C:$C,USA_Air!S:S),0)+IFERROR(_xlfn.XLOOKUP($D56,USA_Amazon_Air!$C:$C,USA_Amazon_Air!S:S),0)+IFERROR(_xlfn.XLOOKUP($D56,UK_Order!$C:$C,UK_Order!S:S),0)+IFERROR(_xlfn.XLOOKUP($D56,MENA_Order!$C:$C,MENA_Order!S:S),0)+IFERROR(_xlfn.XLOOKUP($D56,Amazon_USA_Sea!$C:$C,Amazon_USA_Sea!L:L),0)</f>
        <v>0</v>
      </c>
      <c r="U56" s="91">
        <f>IFERROR(_xlfn.XLOOKUP($D56,Domestic!$C:$C,Domestic!T:T),0)+IFERROR(_xlfn.XLOOKUP($D56,ROW_Manjari!$C:$C,ROW_Manjari!T:T),0)+IFERROR(_xlfn.XLOOKUP($D56,USA_Sea!$C:$C,USA_Sea!T:T),0)+IFERROR(_xlfn.XLOOKUP($D56,USA_Air!$C:$C,USA_Air!T:T),0)+IFERROR(_xlfn.XLOOKUP($D56,USA_Amazon_Air!$C:$C,USA_Amazon_Air!T:T),0)+IFERROR(_xlfn.XLOOKUP($D56,UK_Order!$C:$C,UK_Order!T:T),0)+IFERROR(_xlfn.XLOOKUP($D56,MENA_Order!$C:$C,MENA_Order!T:T),0)+IFERROR(_xlfn.XLOOKUP($D56,Amazon_USA_Sea!$C:$C,Amazon_USA_Sea!M:M),0)</f>
        <v>0</v>
      </c>
      <c r="V56" s="91">
        <f>IFERROR(_xlfn.XLOOKUP($D56,Domestic!$C:$C,Domestic!U:U),0)+IFERROR(_xlfn.XLOOKUP($D56,ROW_Manjari!$C:$C,ROW_Manjari!U:U),0)+IFERROR(_xlfn.XLOOKUP($D56,USA_Sea!$C:$C,USA_Sea!U:U),0)+IFERROR(_xlfn.XLOOKUP($D56,USA_Air!$C:$C,USA_Air!U:U),0)+IFERROR(_xlfn.XLOOKUP($D56,USA_Amazon_Air!$C:$C,USA_Amazon_Air!U:U),0)+IFERROR(_xlfn.XLOOKUP($D56,UK_Order!$C:$C,UK_Order!U:U),0)+IFERROR(_xlfn.XLOOKUP($D56,MENA_Order!$C:$C,MENA_Order!U:U),0)+IFERROR(_xlfn.XLOOKUP($D56,Amazon_USA_Sea!$C:$C,Amazon_USA_Sea!N:N),0)</f>
        <v>49</v>
      </c>
      <c r="W56" s="92">
        <f>IFERROR(_xlfn.XLOOKUP($D56,Domestic!$C:$C,Domestic!Y:Y),0)+IFERROR(_xlfn.XLOOKUP($D56,ROW_Manjari!$C:$C,ROW_Manjari!Y:Y),0)+IFERROR(_xlfn.XLOOKUP($D56,USA_Sea!$C:$C,USA_Sea!Y:Y),0)+IFERROR(_xlfn.XLOOKUP($D56,USA_Air!$C:$C,USA_Air!Y:Y),0)+IFERROR(_xlfn.XLOOKUP($D56,USA_Amazon_Air!$C:$C,USA_Amazon_Air!Y:Y),0)+IFERROR(_xlfn.XLOOKUP($D56,UK_Order!$C:$C,UK_Order!Y:Y),0)+IFERROR(_xlfn.XLOOKUP($D56,MENA_Order!$C:$C,MENA_Order!Y:Y),0)+IFERROR(_xlfn.XLOOKUP($D56,Amazon_USA_Sea!$C:$C,Amazon_USA_Sea!R:R),0)</f>
        <v>0</v>
      </c>
      <c r="X56" s="92">
        <f>IFERROR(_xlfn.XLOOKUP($D56,Domestic!$C:$C,Domestic!Z:Z),0)+IFERROR(_xlfn.XLOOKUP($D56,ROW_Manjari!$C:$C,ROW_Manjari!Z:Z),0)+IFERROR(_xlfn.XLOOKUP($D56,USA_Sea!$C:$C,USA_Sea!Z:Z),0)+IFERROR(_xlfn.XLOOKUP($D56,USA_Air!$C:$C,USA_Air!Z:Z),0)+IFERROR(_xlfn.XLOOKUP($D56,USA_Amazon_Air!$C:$C,USA_Amazon_Air!Z:Z),0)+IFERROR(_xlfn.XLOOKUP($D56,UK_Order!$C:$C,UK_Order!Z:Z),0)+IFERROR(_xlfn.XLOOKUP($D56,MENA_Order!$C:$C,MENA_Order!Z:Z),0)+IFERROR(_xlfn.XLOOKUP($D56,Amazon_USA_Sea!$C:$C,Amazon_USA_Sea!S:S),0)</f>
        <v>0</v>
      </c>
      <c r="Y56" s="92">
        <f>IFERROR(_xlfn.XLOOKUP($D56,Domestic!$C:$C,Domestic!AA:AA),0)+IFERROR(_xlfn.XLOOKUP($D56,ROW_Manjari!$C:$C,ROW_Manjari!AA:AA),0)+IFERROR(_xlfn.XLOOKUP($D56,USA_Sea!$C:$C,USA_Sea!AA:AA),0)+IFERROR(_xlfn.XLOOKUP($D56,USA_Air!$C:$C,USA_Air!AA:AA),0)+IFERROR(_xlfn.XLOOKUP($D56,USA_Amazon_Air!$C:$C,USA_Amazon_Air!AA:AA),0)+IFERROR(_xlfn.XLOOKUP($D56,UK_Order!$C:$C,UK_Order!AA:AA),0)+IFERROR(_xlfn.XLOOKUP($D56,MENA_Order!$C:$C,MENA_Order!AA:AA),0)+IFERROR(_xlfn.XLOOKUP($D56,Amazon_USA_Sea!$C:$C,Amazon_USA_Sea!T:T),0)</f>
        <v>0</v>
      </c>
      <c r="Z56" s="92">
        <f>IFERROR(_xlfn.XLOOKUP($D56,Domestic!$C:$C,Domestic!AB:AB),0)+IFERROR(_xlfn.XLOOKUP($D56,ROW_Manjari!$C:$C,ROW_Manjari!AB:AB),0)+IFERROR(_xlfn.XLOOKUP($D56,USA_Sea!$C:$C,USA_Sea!AB:AB),0)+IFERROR(_xlfn.XLOOKUP($D56,USA_Air!$C:$C,USA_Air!AB:AB),0)+IFERROR(_xlfn.XLOOKUP($D56,USA_Amazon_Air!$C:$C,USA_Amazon_Air!AB:AB),0)+IFERROR(_xlfn.XLOOKUP($D56,UK_Order!$C:$C,UK_Order!AB:AB),0)+IFERROR(_xlfn.XLOOKUP($D56,MENA_Order!$C:$C,MENA_Order!AB:AB),0)+IFERROR(_xlfn.XLOOKUP($D56,Amazon_USA_Sea!$C:$C,Amazon_USA_Sea!U:U),0)</f>
        <v>0</v>
      </c>
      <c r="AA56" s="92">
        <f>IFERROR(_xlfn.XLOOKUP($D56,Domestic!$C:$C,Domestic!AC:AC),0)+IFERROR(_xlfn.XLOOKUP($D56,ROW_Manjari!$C:$C,ROW_Manjari!AC:AC),0)+IFERROR(_xlfn.XLOOKUP($D56,USA_Sea!$C:$C,USA_Sea!AC:AC),0)+IFERROR(_xlfn.XLOOKUP($D56,USA_Air!$C:$C,USA_Air!AC:AC),0)+IFERROR(_xlfn.XLOOKUP($D56,USA_Amazon_Air!$C:$C,USA_Amazon_Air!AC:AC),0)+IFERROR(_xlfn.XLOOKUP($D56,UK_Order!$C:$C,UK_Order!AC:AC),0)+IFERROR(_xlfn.XLOOKUP($D56,MENA_Order!$C:$C,MENA_Order!AC:AC),0)+IFERROR(_xlfn.XLOOKUP($D56,Amazon_USA_Sea!$C:$C,Amazon_USA_Sea!V:V),0)</f>
        <v>0</v>
      </c>
      <c r="AB56" s="92">
        <f>IFERROR(_xlfn.XLOOKUP($D56,Domestic!$C:$C,Domestic!AD:AD),0)+IFERROR(_xlfn.XLOOKUP($D56,ROW_Manjari!$C:$C,ROW_Manjari!AD:AD),0)+IFERROR(_xlfn.XLOOKUP($D56,USA_Sea!$C:$C,USA_Sea!AD:AD),0)+IFERROR(_xlfn.XLOOKUP($D56,USA_Air!$C:$C,USA_Air!AD:AD),0)+IFERROR(_xlfn.XLOOKUP($D56,USA_Amazon_Air!$C:$C,USA_Amazon_Air!AD:AD),0)+IFERROR(_xlfn.XLOOKUP($D56,UK_Order!$C:$C,UK_Order!AD:AD),0)+IFERROR(_xlfn.XLOOKUP($D56,MENA_Order!$C:$C,MENA_Order!AD:AD),0)+IFERROR(_xlfn.XLOOKUP($D56,Amazon_USA_Sea!$C:$C,Amazon_USA_Sea!W:W),0)</f>
        <v>0</v>
      </c>
      <c r="AC56" s="92">
        <f>IFERROR(_xlfn.XLOOKUP($D56,Domestic!$C:$C,Domestic!AE:AE),0)+IFERROR(_xlfn.XLOOKUP($D56,ROW_Manjari!$C:$C,ROW_Manjari!AE:AE),0)+IFERROR(_xlfn.XLOOKUP($D56,USA_Sea!$C:$C,USA_Sea!AE:AE),0)+IFERROR(_xlfn.XLOOKUP($D56,USA_Air!$C:$C,USA_Air!AE:AE),0)+IFERROR(_xlfn.XLOOKUP($D56,USA_Amazon_Air!$C:$C,USA_Amazon_Air!AE:AE),0)+IFERROR(_xlfn.XLOOKUP($D56,UK_Order!$C:$C,UK_Order!AE:AE),0)+IFERROR(_xlfn.XLOOKUP($D56,MENA_Order!$C:$C,MENA_Order!AE:AE),0)+IFERROR(_xlfn.XLOOKUP($D56,Amazon_USA_Sea!$C:$C,Amazon_USA_Sea!X:X),0)</f>
        <v>0</v>
      </c>
      <c r="AD56" s="93">
        <f>IFERROR(_xlfn.XLOOKUP($D56,Domestic!$C:$C,Domestic!AI:AI),0)+IFERROR(_xlfn.XLOOKUP($D56,ROW_Manjari!$C:$C,ROW_Manjari!AI:AI),0)+IFERROR(_xlfn.XLOOKUP($D56,USA_Sea!$C:$C,USA_Sea!AI:AI),0)+IFERROR(_xlfn.XLOOKUP($D56,USA_Air!$C:$C,USA_Air!AI:AI),0)+IFERROR(_xlfn.XLOOKUP($D56,USA_Amazon_Air!$C:$C,USA_Amazon_Air!AI:AI),0)+IFERROR(_xlfn.XLOOKUP($D56,UK_Order!$C:$C,UK_Order!AI:AI),0)+IFERROR(_xlfn.XLOOKUP($D56,MENA_Order!$C:$C,MENA_Order!AI:AI),0)+IFERROR(_xlfn.XLOOKUP($D56,Amazon_USA_Sea!$C:$C,Amazon_USA_Sea!AB:AB),0)</f>
        <v>0</v>
      </c>
      <c r="AE56" s="93">
        <f>IFERROR(_xlfn.XLOOKUP($D56,Domestic!$C:$C,Domestic!AJ:AJ),0)+IFERROR(_xlfn.XLOOKUP($D56,ROW_Manjari!$C:$C,ROW_Manjari!AJ:AJ),0)+IFERROR(_xlfn.XLOOKUP($D56,USA_Sea!$C:$C,USA_Sea!AJ:AJ),0)+IFERROR(_xlfn.XLOOKUP($D56,USA_Air!$C:$C,USA_Air!AJ:AJ),0)+IFERROR(_xlfn.XLOOKUP($D56,USA_Amazon_Air!$C:$C,USA_Amazon_Air!AJ:AJ),0)+IFERROR(_xlfn.XLOOKUP($D56,UK_Order!$C:$C,UK_Order!AJ:AJ),0)+IFERROR(_xlfn.XLOOKUP($D56,MENA_Order!$C:$C,MENA_Order!AJ:AJ),0)+IFERROR(_xlfn.XLOOKUP($D56,Amazon_USA_Sea!$C:$C,Amazon_USA_Sea!AC:AC),0)</f>
        <v>0</v>
      </c>
      <c r="AF56" s="93">
        <f>IFERROR(_xlfn.XLOOKUP($D56,Domestic!$C:$C,Domestic!AK:AK),0)+IFERROR(_xlfn.XLOOKUP($D56,ROW_Manjari!$C:$C,ROW_Manjari!AK:AK),0)+IFERROR(_xlfn.XLOOKUP($D56,USA_Sea!$C:$C,USA_Sea!AK:AK),0)+IFERROR(_xlfn.XLOOKUP($D56,USA_Air!$C:$C,USA_Air!AK:AK),0)+IFERROR(_xlfn.XLOOKUP($D56,USA_Amazon_Air!$C:$C,USA_Amazon_Air!AK:AK),0)+IFERROR(_xlfn.XLOOKUP($D56,UK_Order!$C:$C,UK_Order!AK:AK),0)+IFERROR(_xlfn.XLOOKUP($D56,MENA_Order!$C:$C,MENA_Order!AK:AK),0)+IFERROR(_xlfn.XLOOKUP($D56,Amazon_USA_Sea!$C:$C,Amazon_USA_Sea!AD:AD),0)</f>
        <v>0</v>
      </c>
      <c r="AG56" s="93">
        <f>IFERROR(_xlfn.XLOOKUP($D56,Domestic!$C:$C,Domestic!AL:AL),0)+IFERROR(_xlfn.XLOOKUP($D56,ROW_Manjari!$C:$C,ROW_Manjari!AL:AL),0)+IFERROR(_xlfn.XLOOKUP($D56,USA_Sea!$C:$C,USA_Sea!AL:AL),0)+IFERROR(_xlfn.XLOOKUP($D56,USA_Air!$C:$C,USA_Air!AL:AL),0)+IFERROR(_xlfn.XLOOKUP($D56,USA_Amazon_Air!$C:$C,USA_Amazon_Air!AL:AL),0)+IFERROR(_xlfn.XLOOKUP($D56,UK_Order!$C:$C,UK_Order!AL:AL),0)+IFERROR(_xlfn.XLOOKUP($D56,MENA_Order!$C:$C,MENA_Order!AL:AL),0)+IFERROR(_xlfn.XLOOKUP($D56,Amazon_USA_Sea!$C:$C,Amazon_USA_Sea!AE:AE),0)</f>
        <v>0</v>
      </c>
      <c r="AH56" s="93">
        <f>IFERROR(_xlfn.XLOOKUP($D56,Domestic!$C:$C,Domestic!AM:AM),0)+IFERROR(_xlfn.XLOOKUP($D56,ROW_Manjari!$C:$C,ROW_Manjari!AM:AM),0)+IFERROR(_xlfn.XLOOKUP($D56,USA_Sea!$C:$C,USA_Sea!AM:AM),0)+IFERROR(_xlfn.XLOOKUP($D56,USA_Air!$C:$C,USA_Air!AM:AM),0)+IFERROR(_xlfn.XLOOKUP($D56,USA_Amazon_Air!$C:$C,USA_Amazon_Air!AM:AM),0)+IFERROR(_xlfn.XLOOKUP($D56,UK_Order!$C:$C,UK_Order!AM:AM),0)+IFERROR(_xlfn.XLOOKUP($D56,MENA_Order!$C:$C,MENA_Order!AM:AM),0)+IFERROR(_xlfn.XLOOKUP($D56,Amazon_USA_Sea!$C:$C,Amazon_USA_Sea!AF:AF),0)</f>
        <v>0</v>
      </c>
      <c r="AI56" s="93">
        <f>IFERROR(_xlfn.XLOOKUP($D56,Domestic!$C:$C,Domestic!AN:AN),0)+IFERROR(_xlfn.XLOOKUP($D56,ROW_Manjari!$C:$C,ROW_Manjari!AN:AN),0)+IFERROR(_xlfn.XLOOKUP($D56,USA_Sea!$C:$C,USA_Sea!AN:AN),0)+IFERROR(_xlfn.XLOOKUP($D56,USA_Air!$C:$C,USA_Air!AN:AN),0)+IFERROR(_xlfn.XLOOKUP($D56,USA_Amazon_Air!$C:$C,USA_Amazon_Air!AN:AN),0)+IFERROR(_xlfn.XLOOKUP($D56,UK_Order!$C:$C,UK_Order!AN:AN),0)+IFERROR(_xlfn.XLOOKUP($D56,MENA_Order!$C:$C,MENA_Order!AN:AN),0)+IFERROR(_xlfn.XLOOKUP($D56,Amazon_USA_Sea!$C:$C,Amazon_USA_Sea!AG:AG),0)</f>
        <v>0</v>
      </c>
      <c r="AJ56" s="93">
        <f>IFERROR(_xlfn.XLOOKUP($D56,Domestic!$C:$C,Domestic!AO:AO),0)+IFERROR(_xlfn.XLOOKUP($D56,ROW_Manjari!$C:$C,ROW_Manjari!AO:AO),0)+IFERROR(_xlfn.XLOOKUP($D56,USA_Sea!$C:$C,USA_Sea!AO:AO),0)+IFERROR(_xlfn.XLOOKUP($D56,USA_Air!$C:$C,USA_Air!AO:AO),0)+IFERROR(_xlfn.XLOOKUP($D56,USA_Amazon_Air!$C:$C,USA_Amazon_Air!AO:AO),0)+IFERROR(_xlfn.XLOOKUP($D56,UK_Order!$C:$C,UK_Order!AO:AO),0)+IFERROR(_xlfn.XLOOKUP($D56,MENA_Order!$C:$C,MENA_Order!AO:AO),0)+IFERROR(_xlfn.XLOOKUP($D56,Amazon_USA_Sea!$C:$C,Amazon_USA_Sea!AH:AH),0)</f>
        <v>0</v>
      </c>
      <c r="AK56" s="94">
        <f>IFERROR(_xlfn.XLOOKUP($D56,Domestic!$C:$C,Domestic!AS:AS),0)+IFERROR(_xlfn.XLOOKUP($D56,ROW_Manjari!$C:$C,ROW_Manjari!AS:AS),0)+IFERROR(_xlfn.XLOOKUP($D56,USA_Sea!$C:$C,USA_Sea!AS:AS),0)+IFERROR(_xlfn.XLOOKUP($D56,USA_Air!$C:$C,USA_Air!AS:AS),0)+IFERROR(_xlfn.XLOOKUP($D56,USA_Amazon_Air!$C:$C,USA_Amazon_Air!AS:AS),0)+IFERROR(_xlfn.XLOOKUP($D56,UK_Order!$C:$C,UK_Order!AS:AS),0)+IFERROR(_xlfn.XLOOKUP($D56,MENA_Order!$C:$C,MENA_Order!AS:AS),0)+IFERROR(_xlfn.XLOOKUP($D56,Amazon_USA_Sea!$C:$C,Amazon_USA_Sea!AL:AL),0)</f>
        <v>0</v>
      </c>
      <c r="AL56" s="94">
        <f>IFERROR(_xlfn.XLOOKUP($D56,Domestic!$C:$C,Domestic!AT:AT),0)+IFERROR(_xlfn.XLOOKUP($D56,ROW_Manjari!$C:$C,ROW_Manjari!AT:AT),0)+IFERROR(_xlfn.XLOOKUP($D56,USA_Sea!$C:$C,USA_Sea!AT:AT),0)+IFERROR(_xlfn.XLOOKUP($D56,USA_Air!$C:$C,USA_Air!AT:AT),0)+IFERROR(_xlfn.XLOOKUP($D56,USA_Amazon_Air!$C:$C,USA_Amazon_Air!AT:AT),0)+IFERROR(_xlfn.XLOOKUP($D56,UK_Order!$C:$C,UK_Order!AT:AT),0)+IFERROR(_xlfn.XLOOKUP($D56,MENA_Order!$C:$C,MENA_Order!AT:AT),0)+IFERROR(_xlfn.XLOOKUP($D56,Amazon_USA_Sea!$C:$C,Amazon_USA_Sea!AM:AM),0)</f>
        <v>0</v>
      </c>
      <c r="AM56" s="94">
        <f>IFERROR(_xlfn.XLOOKUP($D56,Domestic!$C:$C,Domestic!AU:AU),0)+IFERROR(_xlfn.XLOOKUP($D56,ROW_Manjari!$C:$C,ROW_Manjari!AU:AU),0)+IFERROR(_xlfn.XLOOKUP($D56,USA_Sea!$C:$C,USA_Sea!AU:AU),0)+IFERROR(_xlfn.XLOOKUP($D56,USA_Air!$C:$C,USA_Air!AU:AU),0)+IFERROR(_xlfn.XLOOKUP($D56,USA_Amazon_Air!$C:$C,USA_Amazon_Air!AU:AU),0)+IFERROR(_xlfn.XLOOKUP($D56,UK_Order!$C:$C,UK_Order!AU:AU),0)+IFERROR(_xlfn.XLOOKUP($D56,MENA_Order!$C:$C,MENA_Order!AU:AU),0)+IFERROR(_xlfn.XLOOKUP($D56,Amazon_USA_Sea!$C:$C,Amazon_USA_Sea!AN:AN),0)</f>
        <v>0</v>
      </c>
      <c r="AN56" s="94">
        <f>IFERROR(_xlfn.XLOOKUP($D56,Domestic!$C:$C,Domestic!AV:AV),0)+IFERROR(_xlfn.XLOOKUP($D56,ROW_Manjari!$C:$C,ROW_Manjari!AV:AV),0)+IFERROR(_xlfn.XLOOKUP($D56,USA_Sea!$C:$C,USA_Sea!AV:AV),0)+IFERROR(_xlfn.XLOOKUP($D56,USA_Air!$C:$C,USA_Air!AV:AV),0)+IFERROR(_xlfn.XLOOKUP($D56,USA_Amazon_Air!$C:$C,USA_Amazon_Air!AV:AV),0)+IFERROR(_xlfn.XLOOKUP($D56,UK_Order!$C:$C,UK_Order!AV:AV),0)+IFERROR(_xlfn.XLOOKUP($D56,MENA_Order!$C:$C,MENA_Order!AV:AV),0)+IFERROR(_xlfn.XLOOKUP($D56,Amazon_USA_Sea!$C:$C,Amazon_USA_Sea!AO:AO),0)</f>
        <v>0</v>
      </c>
      <c r="AO56" s="94">
        <f>IFERROR(_xlfn.XLOOKUP($D56,Domestic!$C:$C,Domestic!AW:AW),0)+IFERROR(_xlfn.XLOOKUP($D56,ROW_Manjari!$C:$C,ROW_Manjari!AW:AW),0)+IFERROR(_xlfn.XLOOKUP($D56,USA_Sea!$C:$C,USA_Sea!AW:AW),0)+IFERROR(_xlfn.XLOOKUP($D56,USA_Air!$C:$C,USA_Air!AW:AW),0)+IFERROR(_xlfn.XLOOKUP($D56,USA_Amazon_Air!$C:$C,USA_Amazon_Air!AW:AW),0)+IFERROR(_xlfn.XLOOKUP($D56,UK_Order!$C:$C,UK_Order!AW:AW),0)+IFERROR(_xlfn.XLOOKUP($D56,MENA_Order!$C:$C,MENA_Order!AW:AW),0)+IFERROR(_xlfn.XLOOKUP($D56,Amazon_USA_Sea!$C:$C,Amazon_USA_Sea!AP:AP),0)</f>
        <v>0</v>
      </c>
      <c r="AP56" s="94">
        <f>IFERROR(_xlfn.XLOOKUP($D56,Domestic!$C:$C,Domestic!AX:AX),0)+IFERROR(_xlfn.XLOOKUP($D56,ROW_Manjari!$C:$C,ROW_Manjari!AX:AX),0)+IFERROR(_xlfn.XLOOKUP($D56,USA_Sea!$C:$C,USA_Sea!AX:AX),0)+IFERROR(_xlfn.XLOOKUP($D56,USA_Air!$C:$C,USA_Air!AX:AX),0)+IFERROR(_xlfn.XLOOKUP($D56,USA_Amazon_Air!$C:$C,USA_Amazon_Air!AX:AX),0)+IFERROR(_xlfn.XLOOKUP($D56,UK_Order!$C:$C,UK_Order!AX:AX),0)+IFERROR(_xlfn.XLOOKUP($D56,MENA_Order!$C:$C,MENA_Order!AX:AX),0)+IFERROR(_xlfn.XLOOKUP($D56,Amazon_USA_Sea!$C:$C,Amazon_USA_Sea!AQ:AQ),0)</f>
        <v>0</v>
      </c>
      <c r="AQ56" s="94">
        <f>IFERROR(_xlfn.XLOOKUP($D56,Domestic!$C:$C,Domestic!AY:AY),0)+IFERROR(_xlfn.XLOOKUP($D56,ROW_Manjari!$C:$C,ROW_Manjari!AY:AY),0)+IFERROR(_xlfn.XLOOKUP($D56,USA_Sea!$C:$C,USA_Sea!AY:AY),0)+IFERROR(_xlfn.XLOOKUP($D56,USA_Air!$C:$C,USA_Air!AY:AY),0)+IFERROR(_xlfn.XLOOKUP($D56,USA_Amazon_Air!$C:$C,USA_Amazon_Air!AY:AY),0)+IFERROR(_xlfn.XLOOKUP($D56,UK_Order!$C:$C,UK_Order!AY:AY),0)+IFERROR(_xlfn.XLOOKUP($D56,MENA_Order!$C:$C,MENA_Order!AY:AY),0)+IFERROR(_xlfn.XLOOKUP($D56,Amazon_USA_Sea!$C:$C,Amazon_USA_Sea!AR:AR),0)</f>
        <v>0</v>
      </c>
      <c r="AR56" s="94">
        <f>IFERROR(_xlfn.XLOOKUP($D56,Domestic!$C:$C,Domestic!AZ:AZ),0)+IFERROR(_xlfn.XLOOKUP($D56,ROW_Manjari!$C:$C,ROW_Manjari!AZ:AZ),0)+IFERROR(_xlfn.XLOOKUP($D56,USA_Sea!$C:$C,USA_Sea!AZ:AZ),0)+IFERROR(_xlfn.XLOOKUP($D56,USA_Air!$C:$C,USA_Air!AZ:AZ),0)+IFERROR(_xlfn.XLOOKUP($D56,USA_Amazon_Air!$C:$C,USA_Amazon_Air!AZ:AZ),0)+IFERROR(_xlfn.XLOOKUP($D56,UK_Order!$C:$C,UK_Order!AZ:AZ),0)+IFERROR(_xlfn.XLOOKUP($D56,MENA_Order!$C:$C,MENA_Order!AZ:AZ),0)+IFERROR(_xlfn.XLOOKUP($D56,Amazon_USA_Sea!$C:$C,Amazon_USA_Sea!AS:AS),0)</f>
        <v>0</v>
      </c>
      <c r="AS56" s="95">
        <v>0</v>
      </c>
      <c r="AT56" s="96">
        <f t="shared" si="8"/>
        <v>122</v>
      </c>
      <c r="AU56" s="97">
        <f t="shared" si="11"/>
        <v>610</v>
      </c>
      <c r="AV56" s="98">
        <f t="shared" si="12"/>
        <v>122</v>
      </c>
      <c r="AW56" s="99">
        <f t="shared" si="13"/>
        <v>610</v>
      </c>
      <c r="AX56" s="100" t="str">
        <f t="shared" si="14"/>
        <v/>
      </c>
      <c r="AY56" s="114" t="s">
        <v>166</v>
      </c>
      <c r="AZ56">
        <f>_xlfn.XLOOKUP(D56,Raw_Data!A:A,Raw_Data!B:B)</f>
        <v>5</v>
      </c>
      <c r="BA56" s="102">
        <f t="shared" si="15"/>
        <v>0</v>
      </c>
      <c r="BB56" s="103">
        <f t="shared" si="16"/>
        <v>10</v>
      </c>
      <c r="BC56" s="104" t="str">
        <f t="shared" si="10"/>
        <v>P3 – Normal</v>
      </c>
    </row>
    <row r="57" spans="1:55" customFormat="1" ht="13">
      <c r="A57" s="105">
        <v>55</v>
      </c>
      <c r="B57" s="128" t="s">
        <v>127</v>
      </c>
      <c r="C57" s="128" t="s">
        <v>46</v>
      </c>
      <c r="D57" s="107" t="s">
        <v>167</v>
      </c>
      <c r="E57" s="108" t="s">
        <v>168</v>
      </c>
      <c r="F57" s="126">
        <v>1</v>
      </c>
      <c r="G57" s="110">
        <f>IFERROR(_xlfn.XLOOKUP(D57,Projection_!A:A,Projection_!K:K),"")</f>
        <v>11671</v>
      </c>
      <c r="H57" s="111">
        <f>IFERROR(_xlfn.XLOOKUP(D57,Projection_!A:A,Projection_!L:L),"")</f>
        <v>10</v>
      </c>
      <c r="I57" s="111">
        <f>IFERROR(_xlfn.XLOOKUP(D57,Projection_!A:A,Projection_!M:M),"")</f>
        <v>0</v>
      </c>
      <c r="J57" s="111">
        <f>IFERROR(_xlfn.XLOOKUP(D57,Projection_!A:A,Projection_!N:N),"")</f>
        <v>0</v>
      </c>
      <c r="K57" s="111">
        <f>IFERROR(_xlfn.XLOOKUP(D57,Projection_!A:A,Projection_!O:O),"")</f>
        <v>0</v>
      </c>
      <c r="L57" s="111">
        <f>IFERROR(_xlfn.XLOOKUP(D57,Projection_!A:A,Projection_!P:P),"")</f>
        <v>0</v>
      </c>
      <c r="M57" s="111">
        <f>IFERROR(_xlfn.XLOOKUP(D57,Projection_!A:A,Projection_!Q:Q),"")</f>
        <v>0</v>
      </c>
      <c r="N57" s="112">
        <f>IFERROR(_xlfn.XLOOKUP(D57,Projection_!A:A,Projection_!R:R),"")</f>
        <v>0</v>
      </c>
      <c r="O57" s="113">
        <f>IFERROR(_xlfn.XLOOKUP(D57,Projection_!A:A,Projection_!T:T),"")</f>
        <v>11681</v>
      </c>
      <c r="P57" s="91">
        <f>IFERROR(_xlfn.XLOOKUP($D57,Domestic!$C:$C,Domestic!O:O),0)+IFERROR(_xlfn.XLOOKUP($D57,ROW_Manjari!$C:$C,ROW_Manjari!O:O),0)+IFERROR(_xlfn.XLOOKUP($D57,USA_Sea!$C:$C,USA_Sea!O:O),0)+IFERROR(_xlfn.XLOOKUP($D57,USA_Air!$C:$C,USA_Air!O:O),0)+IFERROR(_xlfn.XLOOKUP($D57,USA_Amazon_Air!$C:$C,USA_Amazon_Air!O:O),0)+IFERROR(_xlfn.XLOOKUP($D57,UK_Order!$C:$C,UK_Order!O:O),0)+IFERROR(_xlfn.XLOOKUP($D57,MENA_Order!$C:$C,MENA_Order!O:O),0)+IFERROR(_xlfn.XLOOKUP($D57,Amazon_USA_Sea!$C:$C,Amazon_USA_Sea!H:H),0)</f>
        <v>0</v>
      </c>
      <c r="Q57" s="91">
        <f>IFERROR(_xlfn.XLOOKUP($D57,Domestic!$C:$C,Domestic!P:P),0)+IFERROR(_xlfn.XLOOKUP($D57,ROW_Manjari!$C:$C,ROW_Manjari!P:P),0)+IFERROR(_xlfn.XLOOKUP($D57,USA_Sea!$C:$C,USA_Sea!P:P),0)+IFERROR(_xlfn.XLOOKUP($D57,USA_Air!$C:$C,USA_Air!P:P),0)+IFERROR(_xlfn.XLOOKUP($D57,USA_Amazon_Air!$C:$C,USA_Amazon_Air!P:P),0)+IFERROR(_xlfn.XLOOKUP($D57,UK_Order!$C:$C,UK_Order!P:P),0)+IFERROR(_xlfn.XLOOKUP($D57,MENA_Order!$C:$C,MENA_Order!P:P),0)+IFERROR(_xlfn.XLOOKUP($D57,Amazon_USA_Sea!$C:$C,Amazon_USA_Sea!I:I),0)</f>
        <v>0</v>
      </c>
      <c r="R57" s="121">
        <f>IFERROR(_xlfn.XLOOKUP($D57,Domestic!$C:$C,Domestic!Q:Q),0)+IFERROR(_xlfn.XLOOKUP($D57,ROW_Manjari!$C:$C,ROW_Manjari!Q:Q),0)+IFERROR(_xlfn.XLOOKUP($D57,USA_Sea!$C:$C,USA_Sea!Q:Q),0)+IFERROR(_xlfn.XLOOKUP($D57,USA_Air!$C:$C,USA_Air!Q:Q),0)+IFERROR(_xlfn.XLOOKUP($D57,USA_Amazon_Air!$C:$C,USA_Amazon_Air!Q:Q),0)+IFERROR(_xlfn.XLOOKUP($D57,UK_Order!$C:$C,UK_Order!Q:Q),0)+IFERROR(_xlfn.XLOOKUP($D57,MENA_Order!$C:$C,MENA_Order!Q:Q),0)+IFERROR(_xlfn.XLOOKUP($D57,Amazon_USA_Sea!$C:$C,Amazon_USA_Sea!J:J),0)</f>
        <v>0</v>
      </c>
      <c r="S57" s="91">
        <f>IFERROR(_xlfn.XLOOKUP($D57,Domestic!$C:$C,Domestic!R:R),0)+IFERROR(_xlfn.XLOOKUP($D57,ROW_Manjari!$C:$C,ROW_Manjari!R:R),0)+IFERROR(_xlfn.XLOOKUP($D57,USA_Sea!$C:$C,USA_Sea!R:R),0)+IFERROR(_xlfn.XLOOKUP($D57,USA_Air!$C:$C,USA_Air!R:R),0)+IFERROR(_xlfn.XLOOKUP($D57,USA_Amazon_Air!$C:$C,USA_Amazon_Air!R:R),0)+IFERROR(_xlfn.XLOOKUP($D57,UK_Order!$C:$C,UK_Order!R:R),0)+IFERROR(_xlfn.XLOOKUP($D57,MENA_Order!$C:$C,MENA_Order!R:R),0)+IFERROR(_xlfn.XLOOKUP($D57,Amazon_USA_Sea!$C:$C,Amazon_USA_Sea!K:K),0)</f>
        <v>0</v>
      </c>
      <c r="T57" s="91">
        <f>IFERROR(_xlfn.XLOOKUP($D57,Domestic!$C:$C,Domestic!S:S),0)+IFERROR(_xlfn.XLOOKUP($D57,ROW_Manjari!$C:$C,ROW_Manjari!S:S),0)+IFERROR(_xlfn.XLOOKUP($D57,USA_Sea!$C:$C,USA_Sea!S:S),0)+IFERROR(_xlfn.XLOOKUP($D57,USA_Air!$C:$C,USA_Air!S:S),0)+IFERROR(_xlfn.XLOOKUP($D57,USA_Amazon_Air!$C:$C,USA_Amazon_Air!S:S),0)+IFERROR(_xlfn.XLOOKUP($D57,UK_Order!$C:$C,UK_Order!S:S),0)+IFERROR(_xlfn.XLOOKUP($D57,MENA_Order!$C:$C,MENA_Order!S:S),0)+IFERROR(_xlfn.XLOOKUP($D57,Amazon_USA_Sea!$C:$C,Amazon_USA_Sea!L:L),0)</f>
        <v>50</v>
      </c>
      <c r="U57" s="91">
        <f>IFERROR(_xlfn.XLOOKUP($D57,Domestic!$C:$C,Domestic!T:T),0)+IFERROR(_xlfn.XLOOKUP($D57,ROW_Manjari!$C:$C,ROW_Manjari!T:T),0)+IFERROR(_xlfn.XLOOKUP($D57,USA_Sea!$C:$C,USA_Sea!T:T),0)+IFERROR(_xlfn.XLOOKUP($D57,USA_Air!$C:$C,USA_Air!T:T),0)+IFERROR(_xlfn.XLOOKUP($D57,USA_Amazon_Air!$C:$C,USA_Amazon_Air!T:T),0)+IFERROR(_xlfn.XLOOKUP($D57,UK_Order!$C:$C,UK_Order!T:T),0)+IFERROR(_xlfn.XLOOKUP($D57,MENA_Order!$C:$C,MENA_Order!T:T),0)+IFERROR(_xlfn.XLOOKUP($D57,Amazon_USA_Sea!$C:$C,Amazon_USA_Sea!M:M),0)</f>
        <v>0</v>
      </c>
      <c r="V57" s="91">
        <f>IFERROR(_xlfn.XLOOKUP($D57,Domestic!$C:$C,Domestic!U:U),0)+IFERROR(_xlfn.XLOOKUP($D57,ROW_Manjari!$C:$C,ROW_Manjari!U:U),0)+IFERROR(_xlfn.XLOOKUP($D57,USA_Sea!$C:$C,USA_Sea!U:U),0)+IFERROR(_xlfn.XLOOKUP($D57,USA_Air!$C:$C,USA_Air!U:U),0)+IFERROR(_xlfn.XLOOKUP($D57,USA_Amazon_Air!$C:$C,USA_Amazon_Air!U:U),0)+IFERROR(_xlfn.XLOOKUP($D57,UK_Order!$C:$C,UK_Order!U:U),0)+IFERROR(_xlfn.XLOOKUP($D57,MENA_Order!$C:$C,MENA_Order!U:U),0)+IFERROR(_xlfn.XLOOKUP($D57,Amazon_USA_Sea!$C:$C,Amazon_USA_Sea!N:N),0)</f>
        <v>0</v>
      </c>
      <c r="W57" s="92">
        <f>IFERROR(_xlfn.XLOOKUP($D57,Domestic!$C:$C,Domestic!Y:Y),0)+IFERROR(_xlfn.XLOOKUP($D57,ROW_Manjari!$C:$C,ROW_Manjari!Y:Y),0)+IFERROR(_xlfn.XLOOKUP($D57,USA_Sea!$C:$C,USA_Sea!Y:Y),0)+IFERROR(_xlfn.XLOOKUP($D57,USA_Air!$C:$C,USA_Air!Y:Y),0)+IFERROR(_xlfn.XLOOKUP($D57,USA_Amazon_Air!$C:$C,USA_Amazon_Air!Y:Y),0)+IFERROR(_xlfn.XLOOKUP($D57,UK_Order!$C:$C,UK_Order!Y:Y),0)+IFERROR(_xlfn.XLOOKUP($D57,MENA_Order!$C:$C,MENA_Order!Y:Y),0)+IFERROR(_xlfn.XLOOKUP($D57,Amazon_USA_Sea!$C:$C,Amazon_USA_Sea!R:R),0)</f>
        <v>0</v>
      </c>
      <c r="X57" s="92">
        <f>IFERROR(_xlfn.XLOOKUP($D57,Domestic!$C:$C,Domestic!Z:Z),0)+IFERROR(_xlfn.XLOOKUP($D57,ROW_Manjari!$C:$C,ROW_Manjari!Z:Z),0)+IFERROR(_xlfn.XLOOKUP($D57,USA_Sea!$C:$C,USA_Sea!Z:Z),0)+IFERROR(_xlfn.XLOOKUP($D57,USA_Air!$C:$C,USA_Air!Z:Z),0)+IFERROR(_xlfn.XLOOKUP($D57,USA_Amazon_Air!$C:$C,USA_Amazon_Air!Z:Z),0)+IFERROR(_xlfn.XLOOKUP($D57,UK_Order!$C:$C,UK_Order!Z:Z),0)+IFERROR(_xlfn.XLOOKUP($D57,MENA_Order!$C:$C,MENA_Order!Z:Z),0)+IFERROR(_xlfn.XLOOKUP($D57,Amazon_USA_Sea!$C:$C,Amazon_USA_Sea!S:S),0)</f>
        <v>0</v>
      </c>
      <c r="Y57" s="92">
        <f>IFERROR(_xlfn.XLOOKUP($D57,Domestic!$C:$C,Domestic!AA:AA),0)+IFERROR(_xlfn.XLOOKUP($D57,ROW_Manjari!$C:$C,ROW_Manjari!AA:AA),0)+IFERROR(_xlfn.XLOOKUP($D57,USA_Sea!$C:$C,USA_Sea!AA:AA),0)+IFERROR(_xlfn.XLOOKUP($D57,USA_Air!$C:$C,USA_Air!AA:AA),0)+IFERROR(_xlfn.XLOOKUP($D57,USA_Amazon_Air!$C:$C,USA_Amazon_Air!AA:AA),0)+IFERROR(_xlfn.XLOOKUP($D57,UK_Order!$C:$C,UK_Order!AA:AA),0)+IFERROR(_xlfn.XLOOKUP($D57,MENA_Order!$C:$C,MENA_Order!AA:AA),0)+IFERROR(_xlfn.XLOOKUP($D57,Amazon_USA_Sea!$C:$C,Amazon_USA_Sea!T:T),0)</f>
        <v>1036</v>
      </c>
      <c r="Z57" s="92">
        <f>IFERROR(_xlfn.XLOOKUP($D57,Domestic!$C:$C,Domestic!AB:AB),0)+IFERROR(_xlfn.XLOOKUP($D57,ROW_Manjari!$C:$C,ROW_Manjari!AB:AB),0)+IFERROR(_xlfn.XLOOKUP($D57,USA_Sea!$C:$C,USA_Sea!AB:AB),0)+IFERROR(_xlfn.XLOOKUP($D57,USA_Air!$C:$C,USA_Air!AB:AB),0)+IFERROR(_xlfn.XLOOKUP($D57,USA_Amazon_Air!$C:$C,USA_Amazon_Air!AB:AB),0)+IFERROR(_xlfn.XLOOKUP($D57,UK_Order!$C:$C,UK_Order!AB:AB),0)+IFERROR(_xlfn.XLOOKUP($D57,MENA_Order!$C:$C,MENA_Order!AB:AB),0)+IFERROR(_xlfn.XLOOKUP($D57,Amazon_USA_Sea!$C:$C,Amazon_USA_Sea!U:U),0)</f>
        <v>0</v>
      </c>
      <c r="AA57" s="92">
        <f>IFERROR(_xlfn.XLOOKUP($D57,Domestic!$C:$C,Domestic!AC:AC),0)+IFERROR(_xlfn.XLOOKUP($D57,ROW_Manjari!$C:$C,ROW_Manjari!AC:AC),0)+IFERROR(_xlfn.XLOOKUP($D57,USA_Sea!$C:$C,USA_Sea!AC:AC),0)+IFERROR(_xlfn.XLOOKUP($D57,USA_Air!$C:$C,USA_Air!AC:AC),0)+IFERROR(_xlfn.XLOOKUP($D57,USA_Amazon_Air!$C:$C,USA_Amazon_Air!AC:AC),0)+IFERROR(_xlfn.XLOOKUP($D57,UK_Order!$C:$C,UK_Order!AC:AC),0)+IFERROR(_xlfn.XLOOKUP($D57,MENA_Order!$C:$C,MENA_Order!AC:AC),0)+IFERROR(_xlfn.XLOOKUP($D57,Amazon_USA_Sea!$C:$C,Amazon_USA_Sea!V:V),0)</f>
        <v>0</v>
      </c>
      <c r="AB57" s="92">
        <f>IFERROR(_xlfn.XLOOKUP($D57,Domestic!$C:$C,Domestic!AD:AD),0)+IFERROR(_xlfn.XLOOKUP($D57,ROW_Manjari!$C:$C,ROW_Manjari!AD:AD),0)+IFERROR(_xlfn.XLOOKUP($D57,USA_Sea!$C:$C,USA_Sea!AD:AD),0)+IFERROR(_xlfn.XLOOKUP($D57,USA_Air!$C:$C,USA_Air!AD:AD),0)+IFERROR(_xlfn.XLOOKUP($D57,USA_Amazon_Air!$C:$C,USA_Amazon_Air!AD:AD),0)+IFERROR(_xlfn.XLOOKUP($D57,UK_Order!$C:$C,UK_Order!AD:AD),0)+IFERROR(_xlfn.XLOOKUP($D57,MENA_Order!$C:$C,MENA_Order!AD:AD),0)+IFERROR(_xlfn.XLOOKUP($D57,Amazon_USA_Sea!$C:$C,Amazon_USA_Sea!W:W),0)</f>
        <v>0</v>
      </c>
      <c r="AC57" s="92">
        <f>IFERROR(_xlfn.XLOOKUP($D57,Domestic!$C:$C,Domestic!AE:AE),0)+IFERROR(_xlfn.XLOOKUP($D57,ROW_Manjari!$C:$C,ROW_Manjari!AE:AE),0)+IFERROR(_xlfn.XLOOKUP($D57,USA_Sea!$C:$C,USA_Sea!AE:AE),0)+IFERROR(_xlfn.XLOOKUP($D57,USA_Air!$C:$C,USA_Air!AE:AE),0)+IFERROR(_xlfn.XLOOKUP($D57,USA_Amazon_Air!$C:$C,USA_Amazon_Air!AE:AE),0)+IFERROR(_xlfn.XLOOKUP($D57,UK_Order!$C:$C,UK_Order!AE:AE),0)+IFERROR(_xlfn.XLOOKUP($D57,MENA_Order!$C:$C,MENA_Order!AE:AE),0)+IFERROR(_xlfn.XLOOKUP($D57,Amazon_USA_Sea!$C:$C,Amazon_USA_Sea!X:X),0)</f>
        <v>0</v>
      </c>
      <c r="AD57" s="93">
        <f>IFERROR(_xlfn.XLOOKUP($D57,Domestic!$C:$C,Domestic!AI:AI),0)+IFERROR(_xlfn.XLOOKUP($D57,ROW_Manjari!$C:$C,ROW_Manjari!AI:AI),0)+IFERROR(_xlfn.XLOOKUP($D57,USA_Sea!$C:$C,USA_Sea!AI:AI),0)+IFERROR(_xlfn.XLOOKUP($D57,USA_Air!$C:$C,USA_Air!AI:AI),0)+IFERROR(_xlfn.XLOOKUP($D57,USA_Amazon_Air!$C:$C,USA_Amazon_Air!AI:AI),0)+IFERROR(_xlfn.XLOOKUP($D57,UK_Order!$C:$C,UK_Order!AI:AI),0)+IFERROR(_xlfn.XLOOKUP($D57,MENA_Order!$C:$C,MENA_Order!AI:AI),0)+IFERROR(_xlfn.XLOOKUP($D57,Amazon_USA_Sea!$C:$C,Amazon_USA_Sea!AB:AB),0)</f>
        <v>709</v>
      </c>
      <c r="AE57" s="93">
        <f>IFERROR(_xlfn.XLOOKUP($D57,Domestic!$C:$C,Domestic!AJ:AJ),0)+IFERROR(_xlfn.XLOOKUP($D57,ROW_Manjari!$C:$C,ROW_Manjari!AJ:AJ),0)+IFERROR(_xlfn.XLOOKUP($D57,USA_Sea!$C:$C,USA_Sea!AJ:AJ),0)+IFERROR(_xlfn.XLOOKUP($D57,USA_Air!$C:$C,USA_Air!AJ:AJ),0)+IFERROR(_xlfn.XLOOKUP($D57,USA_Amazon_Air!$C:$C,USA_Amazon_Air!AJ:AJ),0)+IFERROR(_xlfn.XLOOKUP($D57,UK_Order!$C:$C,UK_Order!AJ:AJ),0)+IFERROR(_xlfn.XLOOKUP($D57,MENA_Order!$C:$C,MENA_Order!AJ:AJ),0)+IFERROR(_xlfn.XLOOKUP($D57,Amazon_USA_Sea!$C:$C,Amazon_USA_Sea!AC:AC),0)</f>
        <v>424</v>
      </c>
      <c r="AF57" s="93">
        <f>IFERROR(_xlfn.XLOOKUP($D57,Domestic!$C:$C,Domestic!AK:AK),0)+IFERROR(_xlfn.XLOOKUP($D57,ROW_Manjari!$C:$C,ROW_Manjari!AK:AK),0)+IFERROR(_xlfn.XLOOKUP($D57,USA_Sea!$C:$C,USA_Sea!AK:AK),0)+IFERROR(_xlfn.XLOOKUP($D57,USA_Air!$C:$C,USA_Air!AK:AK),0)+IFERROR(_xlfn.XLOOKUP($D57,USA_Amazon_Air!$C:$C,USA_Amazon_Air!AK:AK),0)+IFERROR(_xlfn.XLOOKUP($D57,UK_Order!$C:$C,UK_Order!AK:AK),0)+IFERROR(_xlfn.XLOOKUP($D57,MENA_Order!$C:$C,MENA_Order!AK:AK),0)+IFERROR(_xlfn.XLOOKUP($D57,Amazon_USA_Sea!$C:$C,Amazon_USA_Sea!AD:AD),0)</f>
        <v>1058</v>
      </c>
      <c r="AG57" s="93">
        <f>IFERROR(_xlfn.XLOOKUP($D57,Domestic!$C:$C,Domestic!AL:AL),0)+IFERROR(_xlfn.XLOOKUP($D57,ROW_Manjari!$C:$C,ROW_Manjari!AL:AL),0)+IFERROR(_xlfn.XLOOKUP($D57,USA_Sea!$C:$C,USA_Sea!AL:AL),0)+IFERROR(_xlfn.XLOOKUP($D57,USA_Air!$C:$C,USA_Air!AL:AL),0)+IFERROR(_xlfn.XLOOKUP($D57,USA_Amazon_Air!$C:$C,USA_Amazon_Air!AL:AL),0)+IFERROR(_xlfn.XLOOKUP($D57,UK_Order!$C:$C,UK_Order!AL:AL),0)+IFERROR(_xlfn.XLOOKUP($D57,MENA_Order!$C:$C,MENA_Order!AL:AL),0)+IFERROR(_xlfn.XLOOKUP($D57,Amazon_USA_Sea!$C:$C,Amazon_USA_Sea!AE:AE),0)</f>
        <v>0</v>
      </c>
      <c r="AH57" s="93">
        <f>IFERROR(_xlfn.XLOOKUP($D57,Domestic!$C:$C,Domestic!AM:AM),0)+IFERROR(_xlfn.XLOOKUP($D57,ROW_Manjari!$C:$C,ROW_Manjari!AM:AM),0)+IFERROR(_xlfn.XLOOKUP($D57,USA_Sea!$C:$C,USA_Sea!AM:AM),0)+IFERROR(_xlfn.XLOOKUP($D57,USA_Air!$C:$C,USA_Air!AM:AM),0)+IFERROR(_xlfn.XLOOKUP($D57,USA_Amazon_Air!$C:$C,USA_Amazon_Air!AM:AM),0)+IFERROR(_xlfn.XLOOKUP($D57,UK_Order!$C:$C,UK_Order!AM:AM),0)+IFERROR(_xlfn.XLOOKUP($D57,MENA_Order!$C:$C,MENA_Order!AM:AM),0)+IFERROR(_xlfn.XLOOKUP($D57,Amazon_USA_Sea!$C:$C,Amazon_USA_Sea!AF:AF),0)</f>
        <v>287</v>
      </c>
      <c r="AI57" s="93">
        <f>IFERROR(_xlfn.XLOOKUP($D57,Domestic!$C:$C,Domestic!AN:AN),0)+IFERROR(_xlfn.XLOOKUP($D57,ROW_Manjari!$C:$C,ROW_Manjari!AN:AN),0)+IFERROR(_xlfn.XLOOKUP($D57,USA_Sea!$C:$C,USA_Sea!AN:AN),0)+IFERROR(_xlfn.XLOOKUP($D57,USA_Air!$C:$C,USA_Air!AN:AN),0)+IFERROR(_xlfn.XLOOKUP($D57,USA_Amazon_Air!$C:$C,USA_Amazon_Air!AN:AN),0)+IFERROR(_xlfn.XLOOKUP($D57,UK_Order!$C:$C,UK_Order!AN:AN),0)+IFERROR(_xlfn.XLOOKUP($D57,MENA_Order!$C:$C,MENA_Order!AN:AN),0)+IFERROR(_xlfn.XLOOKUP($D57,Amazon_USA_Sea!$C:$C,Amazon_USA_Sea!AG:AG),0)</f>
        <v>360</v>
      </c>
      <c r="AJ57" s="93">
        <f>IFERROR(_xlfn.XLOOKUP($D57,Domestic!$C:$C,Domestic!AO:AO),0)+IFERROR(_xlfn.XLOOKUP($D57,ROW_Manjari!$C:$C,ROW_Manjari!AO:AO),0)+IFERROR(_xlfn.XLOOKUP($D57,USA_Sea!$C:$C,USA_Sea!AO:AO),0)+IFERROR(_xlfn.XLOOKUP($D57,USA_Air!$C:$C,USA_Air!AO:AO),0)+IFERROR(_xlfn.XLOOKUP($D57,USA_Amazon_Air!$C:$C,USA_Amazon_Air!AO:AO),0)+IFERROR(_xlfn.XLOOKUP($D57,UK_Order!$C:$C,UK_Order!AO:AO),0)+IFERROR(_xlfn.XLOOKUP($D57,MENA_Order!$C:$C,MENA_Order!AO:AO),0)+IFERROR(_xlfn.XLOOKUP($D57,Amazon_USA_Sea!$C:$C,Amazon_USA_Sea!AH:AH),0)</f>
        <v>0</v>
      </c>
      <c r="AK57" s="94">
        <f>IFERROR(_xlfn.XLOOKUP($D57,Domestic!$C:$C,Domestic!AS:AS),0)+IFERROR(_xlfn.XLOOKUP($D57,ROW_Manjari!$C:$C,ROW_Manjari!AS:AS),0)+IFERROR(_xlfn.XLOOKUP($D57,USA_Sea!$C:$C,USA_Sea!AS:AS),0)+IFERROR(_xlfn.XLOOKUP($D57,USA_Air!$C:$C,USA_Air!AS:AS),0)+IFERROR(_xlfn.XLOOKUP($D57,USA_Amazon_Air!$C:$C,USA_Amazon_Air!AS:AS),0)+IFERROR(_xlfn.XLOOKUP($D57,UK_Order!$C:$C,UK_Order!AS:AS),0)+IFERROR(_xlfn.XLOOKUP($D57,MENA_Order!$C:$C,MENA_Order!AS:AS),0)+IFERROR(_xlfn.XLOOKUP($D57,Amazon_USA_Sea!$C:$C,Amazon_USA_Sea!AL:AL),0)</f>
        <v>0</v>
      </c>
      <c r="AL57" s="94">
        <f>IFERROR(_xlfn.XLOOKUP($D57,Domestic!$C:$C,Domestic!AT:AT),0)+IFERROR(_xlfn.XLOOKUP($D57,ROW_Manjari!$C:$C,ROW_Manjari!AT:AT),0)+IFERROR(_xlfn.XLOOKUP($D57,USA_Sea!$C:$C,USA_Sea!AT:AT),0)+IFERROR(_xlfn.XLOOKUP($D57,USA_Air!$C:$C,USA_Air!AT:AT),0)+IFERROR(_xlfn.XLOOKUP($D57,USA_Amazon_Air!$C:$C,USA_Amazon_Air!AT:AT),0)+IFERROR(_xlfn.XLOOKUP($D57,UK_Order!$C:$C,UK_Order!AT:AT),0)+IFERROR(_xlfn.XLOOKUP($D57,MENA_Order!$C:$C,MENA_Order!AT:AT),0)+IFERROR(_xlfn.XLOOKUP($D57,Amazon_USA_Sea!$C:$C,Amazon_USA_Sea!AM:AM),0)</f>
        <v>0</v>
      </c>
      <c r="AM57" s="94">
        <f>IFERROR(_xlfn.XLOOKUP($D57,Domestic!$C:$C,Domestic!AU:AU),0)+IFERROR(_xlfn.XLOOKUP($D57,ROW_Manjari!$C:$C,ROW_Manjari!AU:AU),0)+IFERROR(_xlfn.XLOOKUP($D57,USA_Sea!$C:$C,USA_Sea!AU:AU),0)+IFERROR(_xlfn.XLOOKUP($D57,USA_Air!$C:$C,USA_Air!AU:AU),0)+IFERROR(_xlfn.XLOOKUP($D57,USA_Amazon_Air!$C:$C,USA_Amazon_Air!AU:AU),0)+IFERROR(_xlfn.XLOOKUP($D57,UK_Order!$C:$C,UK_Order!AU:AU),0)+IFERROR(_xlfn.XLOOKUP($D57,MENA_Order!$C:$C,MENA_Order!AU:AU),0)+IFERROR(_xlfn.XLOOKUP($D57,Amazon_USA_Sea!$C:$C,Amazon_USA_Sea!AN:AN),0)</f>
        <v>0</v>
      </c>
      <c r="AN57" s="94">
        <f>IFERROR(_xlfn.XLOOKUP($D57,Domestic!$C:$C,Domestic!AV:AV),0)+IFERROR(_xlfn.XLOOKUP($D57,ROW_Manjari!$C:$C,ROW_Manjari!AV:AV),0)+IFERROR(_xlfn.XLOOKUP($D57,USA_Sea!$C:$C,USA_Sea!AV:AV),0)+IFERROR(_xlfn.XLOOKUP($D57,USA_Air!$C:$C,USA_Air!AV:AV),0)+IFERROR(_xlfn.XLOOKUP($D57,USA_Amazon_Air!$C:$C,USA_Amazon_Air!AV:AV),0)+IFERROR(_xlfn.XLOOKUP($D57,UK_Order!$C:$C,UK_Order!AV:AV),0)+IFERROR(_xlfn.XLOOKUP($D57,MENA_Order!$C:$C,MENA_Order!AV:AV),0)+IFERROR(_xlfn.XLOOKUP($D57,Amazon_USA_Sea!$C:$C,Amazon_USA_Sea!AO:AO),0)</f>
        <v>1727</v>
      </c>
      <c r="AO57" s="94">
        <f>IFERROR(_xlfn.XLOOKUP($D57,Domestic!$C:$C,Domestic!AW:AW),0)+IFERROR(_xlfn.XLOOKUP($D57,ROW_Manjari!$C:$C,ROW_Manjari!AW:AW),0)+IFERROR(_xlfn.XLOOKUP($D57,USA_Sea!$C:$C,USA_Sea!AW:AW),0)+IFERROR(_xlfn.XLOOKUP($D57,USA_Air!$C:$C,USA_Air!AW:AW),0)+IFERROR(_xlfn.XLOOKUP($D57,USA_Amazon_Air!$C:$C,USA_Amazon_Air!AW:AW),0)+IFERROR(_xlfn.XLOOKUP($D57,UK_Order!$C:$C,UK_Order!AW:AW),0)+IFERROR(_xlfn.XLOOKUP($D57,MENA_Order!$C:$C,MENA_Order!AW:AW),0)+IFERROR(_xlfn.XLOOKUP($D57,Amazon_USA_Sea!$C:$C,Amazon_USA_Sea!AP:AP),0)</f>
        <v>1254</v>
      </c>
      <c r="AP57" s="94">
        <f>IFERROR(_xlfn.XLOOKUP($D57,Domestic!$C:$C,Domestic!AX:AX),0)+IFERROR(_xlfn.XLOOKUP($D57,ROW_Manjari!$C:$C,ROW_Manjari!AX:AX),0)+IFERROR(_xlfn.XLOOKUP($D57,USA_Sea!$C:$C,USA_Sea!AX:AX),0)+IFERROR(_xlfn.XLOOKUP($D57,USA_Air!$C:$C,USA_Air!AX:AX),0)+IFERROR(_xlfn.XLOOKUP($D57,USA_Amazon_Air!$C:$C,USA_Amazon_Air!AX:AX),0)+IFERROR(_xlfn.XLOOKUP($D57,UK_Order!$C:$C,UK_Order!AX:AX),0)+IFERROR(_xlfn.XLOOKUP($D57,MENA_Order!$C:$C,MENA_Order!AX:AX),0)+IFERROR(_xlfn.XLOOKUP($D57,Amazon_USA_Sea!$C:$C,Amazon_USA_Sea!AQ:AQ),0)</f>
        <v>0</v>
      </c>
      <c r="AQ57" s="94">
        <f>IFERROR(_xlfn.XLOOKUP($D57,Domestic!$C:$C,Domestic!AY:AY),0)+IFERROR(_xlfn.XLOOKUP($D57,ROW_Manjari!$C:$C,ROW_Manjari!AY:AY),0)+IFERROR(_xlfn.XLOOKUP($D57,USA_Sea!$C:$C,USA_Sea!AY:AY),0)+IFERROR(_xlfn.XLOOKUP($D57,USA_Air!$C:$C,USA_Air!AY:AY),0)+IFERROR(_xlfn.XLOOKUP($D57,USA_Amazon_Air!$C:$C,USA_Amazon_Air!AY:AY),0)+IFERROR(_xlfn.XLOOKUP($D57,UK_Order!$C:$C,UK_Order!AY:AY),0)+IFERROR(_xlfn.XLOOKUP($D57,MENA_Order!$C:$C,MENA_Order!AY:AY),0)+IFERROR(_xlfn.XLOOKUP($D57,Amazon_USA_Sea!$C:$C,Amazon_USA_Sea!AR:AR),0)</f>
        <v>0</v>
      </c>
      <c r="AR57" s="94">
        <f>IFERROR(_xlfn.XLOOKUP($D57,Domestic!$C:$C,Domestic!AZ:AZ),0)+IFERROR(_xlfn.XLOOKUP($D57,ROW_Manjari!$C:$C,ROW_Manjari!AZ:AZ),0)+IFERROR(_xlfn.XLOOKUP($D57,USA_Sea!$C:$C,USA_Sea!AZ:AZ),0)+IFERROR(_xlfn.XLOOKUP($D57,USA_Air!$C:$C,USA_Air!AZ:AZ),0)+IFERROR(_xlfn.XLOOKUP($D57,USA_Amazon_Air!$C:$C,USA_Amazon_Air!AZ:AZ),0)+IFERROR(_xlfn.XLOOKUP($D57,UK_Order!$C:$C,UK_Order!AZ:AZ),0)+IFERROR(_xlfn.XLOOKUP($D57,MENA_Order!$C:$C,MENA_Order!AZ:AZ),0)+IFERROR(_xlfn.XLOOKUP($D57,Amazon_USA_Sea!$C:$C,Amazon_USA_Sea!AS:AS),0)</f>
        <v>0</v>
      </c>
      <c r="AS57" s="95">
        <v>0</v>
      </c>
      <c r="AT57" s="96">
        <f t="shared" si="8"/>
        <v>6905</v>
      </c>
      <c r="AU57" s="97">
        <f t="shared" si="11"/>
        <v>6905</v>
      </c>
      <c r="AV57" s="98">
        <f t="shared" si="12"/>
        <v>-4776</v>
      </c>
      <c r="AW57" s="99">
        <f t="shared" si="13"/>
        <v>-4776</v>
      </c>
      <c r="AX57" s="100">
        <f t="shared" si="14"/>
        <v>0.59113089632736926</v>
      </c>
      <c r="AY57" s="114" t="s">
        <v>79</v>
      </c>
      <c r="AZ57">
        <f>_xlfn.XLOOKUP(D57,Raw_Data!A:A,Raw_Data!B:B)</f>
        <v>3835</v>
      </c>
      <c r="BA57" s="102">
        <f t="shared" si="15"/>
        <v>9.8493279684958477</v>
      </c>
      <c r="BB57" s="103">
        <f t="shared" si="16"/>
        <v>7</v>
      </c>
      <c r="BC57" s="104" t="str">
        <f t="shared" si="10"/>
        <v>P2 – High</v>
      </c>
    </row>
    <row r="58" spans="1:55" customFormat="1" ht="13">
      <c r="A58" s="105">
        <v>56</v>
      </c>
      <c r="B58" s="128" t="s">
        <v>127</v>
      </c>
      <c r="C58" s="128" t="s">
        <v>46</v>
      </c>
      <c r="D58" s="107" t="s">
        <v>169</v>
      </c>
      <c r="E58" s="108" t="s">
        <v>170</v>
      </c>
      <c r="F58" s="126">
        <v>2</v>
      </c>
      <c r="G58" s="110">
        <f>IFERROR(_xlfn.XLOOKUP(D58,Projection_!A:A,Projection_!K:K),"")</f>
        <v>11760</v>
      </c>
      <c r="H58" s="111">
        <f>IFERROR(_xlfn.XLOOKUP(D58,Projection_!A:A,Projection_!L:L),"")</f>
        <v>0</v>
      </c>
      <c r="I58" s="111">
        <f>IFERROR(_xlfn.XLOOKUP(D58,Projection_!A:A,Projection_!M:M),"")</f>
        <v>0</v>
      </c>
      <c r="J58" s="111">
        <f>IFERROR(_xlfn.XLOOKUP(D58,Projection_!A:A,Projection_!N:N),"")</f>
        <v>0</v>
      </c>
      <c r="K58" s="111">
        <f>IFERROR(_xlfn.XLOOKUP(D58,Projection_!A:A,Projection_!O:O),"")</f>
        <v>0</v>
      </c>
      <c r="L58" s="111">
        <f>IFERROR(_xlfn.XLOOKUP(D58,Projection_!A:A,Projection_!P:P),"")</f>
        <v>0</v>
      </c>
      <c r="M58" s="111">
        <f>IFERROR(_xlfn.XLOOKUP(D58,Projection_!A:A,Projection_!Q:Q),"")</f>
        <v>0</v>
      </c>
      <c r="N58" s="112">
        <f>IFERROR(_xlfn.XLOOKUP(D58,Projection_!A:A,Projection_!R:R),"")</f>
        <v>0</v>
      </c>
      <c r="O58" s="113">
        <f>IFERROR(_xlfn.XLOOKUP(D58,Projection_!A:A,Projection_!T:T),"")</f>
        <v>11760</v>
      </c>
      <c r="P58" s="91">
        <f>IFERROR(_xlfn.XLOOKUP($D58,Domestic!$C:$C,Domestic!O:O),0)+IFERROR(_xlfn.XLOOKUP($D58,ROW_Manjari!$C:$C,ROW_Manjari!O:O),0)+IFERROR(_xlfn.XLOOKUP($D58,USA_Sea!$C:$C,USA_Sea!O:O),0)+IFERROR(_xlfn.XLOOKUP($D58,USA_Air!$C:$C,USA_Air!O:O),0)+IFERROR(_xlfn.XLOOKUP($D58,USA_Amazon_Air!$C:$C,USA_Amazon_Air!O:O),0)+IFERROR(_xlfn.XLOOKUP($D58,UK_Order!$C:$C,UK_Order!O:O),0)+IFERROR(_xlfn.XLOOKUP($D58,MENA_Order!$C:$C,MENA_Order!O:O),0)+IFERROR(_xlfn.XLOOKUP($D58,Amazon_USA_Sea!$C:$C,Amazon_USA_Sea!H:H),0)</f>
        <v>0</v>
      </c>
      <c r="Q58" s="91">
        <f>IFERROR(_xlfn.XLOOKUP($D58,Domestic!$C:$C,Domestic!P:P),0)+IFERROR(_xlfn.XLOOKUP($D58,ROW_Manjari!$C:$C,ROW_Manjari!P:P),0)+IFERROR(_xlfn.XLOOKUP($D58,USA_Sea!$C:$C,USA_Sea!P:P),0)+IFERROR(_xlfn.XLOOKUP($D58,USA_Air!$C:$C,USA_Air!P:P),0)+IFERROR(_xlfn.XLOOKUP($D58,USA_Amazon_Air!$C:$C,USA_Amazon_Air!P:P),0)+IFERROR(_xlfn.XLOOKUP($D58,UK_Order!$C:$C,UK_Order!P:P),0)+IFERROR(_xlfn.XLOOKUP($D58,MENA_Order!$C:$C,MENA_Order!P:P),0)+IFERROR(_xlfn.XLOOKUP($D58,Amazon_USA_Sea!$C:$C,Amazon_USA_Sea!I:I),0)</f>
        <v>80</v>
      </c>
      <c r="R58" s="91">
        <f>IFERROR(_xlfn.XLOOKUP($D58,Domestic!$C:$C,Domestic!Q:Q),0)+IFERROR(_xlfn.XLOOKUP($D58,ROW_Manjari!$C:$C,ROW_Manjari!Q:Q),0)+IFERROR(_xlfn.XLOOKUP($D58,USA_Sea!$C:$C,USA_Sea!Q:Q),0)+IFERROR(_xlfn.XLOOKUP($D58,USA_Air!$C:$C,USA_Air!Q:Q),0)+IFERROR(_xlfn.XLOOKUP($D58,USA_Amazon_Air!$C:$C,USA_Amazon_Air!Q:Q),0)+IFERROR(_xlfn.XLOOKUP($D58,UK_Order!$C:$C,UK_Order!Q:Q),0)+IFERROR(_xlfn.XLOOKUP($D58,MENA_Order!$C:$C,MENA_Order!Q:Q),0)+IFERROR(_xlfn.XLOOKUP($D58,Amazon_USA_Sea!$C:$C,Amazon_USA_Sea!J:J),0)</f>
        <v>0</v>
      </c>
      <c r="S58" s="91">
        <f>IFERROR(_xlfn.XLOOKUP($D58,Domestic!$C:$C,Domestic!R:R),0)+IFERROR(_xlfn.XLOOKUP($D58,ROW_Manjari!$C:$C,ROW_Manjari!R:R),0)+IFERROR(_xlfn.XLOOKUP($D58,USA_Sea!$C:$C,USA_Sea!R:R),0)+IFERROR(_xlfn.XLOOKUP($D58,USA_Air!$C:$C,USA_Air!R:R),0)+IFERROR(_xlfn.XLOOKUP($D58,USA_Amazon_Air!$C:$C,USA_Amazon_Air!R:R),0)+IFERROR(_xlfn.XLOOKUP($D58,UK_Order!$C:$C,UK_Order!R:R),0)+IFERROR(_xlfn.XLOOKUP($D58,MENA_Order!$C:$C,MENA_Order!R:R),0)+IFERROR(_xlfn.XLOOKUP($D58,Amazon_USA_Sea!$C:$C,Amazon_USA_Sea!K:K),0)</f>
        <v>210</v>
      </c>
      <c r="T58" s="91">
        <f>IFERROR(_xlfn.XLOOKUP($D58,Domestic!$C:$C,Domestic!S:S),0)+IFERROR(_xlfn.XLOOKUP($D58,ROW_Manjari!$C:$C,ROW_Manjari!S:S),0)+IFERROR(_xlfn.XLOOKUP($D58,USA_Sea!$C:$C,USA_Sea!S:S),0)+IFERROR(_xlfn.XLOOKUP($D58,USA_Air!$C:$C,USA_Air!S:S),0)+IFERROR(_xlfn.XLOOKUP($D58,USA_Amazon_Air!$C:$C,USA_Amazon_Air!S:S),0)+IFERROR(_xlfn.XLOOKUP($D58,UK_Order!$C:$C,UK_Order!S:S),0)+IFERROR(_xlfn.XLOOKUP($D58,MENA_Order!$C:$C,MENA_Order!S:S),0)+IFERROR(_xlfn.XLOOKUP($D58,Amazon_USA_Sea!$C:$C,Amazon_USA_Sea!L:L),0)</f>
        <v>179</v>
      </c>
      <c r="U58" s="91">
        <f>IFERROR(_xlfn.XLOOKUP($D58,Domestic!$C:$C,Domestic!T:T),0)+IFERROR(_xlfn.XLOOKUP($D58,ROW_Manjari!$C:$C,ROW_Manjari!T:T),0)+IFERROR(_xlfn.XLOOKUP($D58,USA_Sea!$C:$C,USA_Sea!T:T),0)+IFERROR(_xlfn.XLOOKUP($D58,USA_Air!$C:$C,USA_Air!T:T),0)+IFERROR(_xlfn.XLOOKUP($D58,USA_Amazon_Air!$C:$C,USA_Amazon_Air!T:T),0)+IFERROR(_xlfn.XLOOKUP($D58,UK_Order!$C:$C,UK_Order!T:T),0)+IFERROR(_xlfn.XLOOKUP($D58,MENA_Order!$C:$C,MENA_Order!T:T),0)+IFERROR(_xlfn.XLOOKUP($D58,Amazon_USA_Sea!$C:$C,Amazon_USA_Sea!M:M),0)</f>
        <v>0</v>
      </c>
      <c r="V58" s="91">
        <f>IFERROR(_xlfn.XLOOKUP($D58,Domestic!$C:$C,Domestic!U:U),0)+IFERROR(_xlfn.XLOOKUP($D58,ROW_Manjari!$C:$C,ROW_Manjari!U:U),0)+IFERROR(_xlfn.XLOOKUP($D58,USA_Sea!$C:$C,USA_Sea!U:U),0)+IFERROR(_xlfn.XLOOKUP($D58,USA_Air!$C:$C,USA_Air!U:U),0)+IFERROR(_xlfn.XLOOKUP($D58,USA_Amazon_Air!$C:$C,USA_Amazon_Air!U:U),0)+IFERROR(_xlfn.XLOOKUP($D58,UK_Order!$C:$C,UK_Order!U:U),0)+IFERROR(_xlfn.XLOOKUP($D58,MENA_Order!$C:$C,MENA_Order!U:U),0)+IFERROR(_xlfn.XLOOKUP($D58,Amazon_USA_Sea!$C:$C,Amazon_USA_Sea!N:N),0)</f>
        <v>0</v>
      </c>
      <c r="W58" s="92">
        <f>IFERROR(_xlfn.XLOOKUP($D58,Domestic!$C:$C,Domestic!Y:Y),0)+IFERROR(_xlfn.XLOOKUP($D58,ROW_Manjari!$C:$C,ROW_Manjari!Y:Y),0)+IFERROR(_xlfn.XLOOKUP($D58,USA_Sea!$C:$C,USA_Sea!Y:Y),0)+IFERROR(_xlfn.XLOOKUP($D58,USA_Air!$C:$C,USA_Air!Y:Y),0)+IFERROR(_xlfn.XLOOKUP($D58,USA_Amazon_Air!$C:$C,USA_Amazon_Air!Y:Y),0)+IFERROR(_xlfn.XLOOKUP($D58,UK_Order!$C:$C,UK_Order!Y:Y),0)+IFERROR(_xlfn.XLOOKUP($D58,MENA_Order!$C:$C,MENA_Order!Y:Y),0)+IFERROR(_xlfn.XLOOKUP($D58,Amazon_USA_Sea!$C:$C,Amazon_USA_Sea!R:R),0)</f>
        <v>324</v>
      </c>
      <c r="X58" s="92">
        <f>IFERROR(_xlfn.XLOOKUP($D58,Domestic!$C:$C,Domestic!Z:Z),0)+IFERROR(_xlfn.XLOOKUP($D58,ROW_Manjari!$C:$C,ROW_Manjari!Z:Z),0)+IFERROR(_xlfn.XLOOKUP($D58,USA_Sea!$C:$C,USA_Sea!Z:Z),0)+IFERROR(_xlfn.XLOOKUP($D58,USA_Air!$C:$C,USA_Air!Z:Z),0)+IFERROR(_xlfn.XLOOKUP($D58,USA_Amazon_Air!$C:$C,USA_Amazon_Air!Z:Z),0)+IFERROR(_xlfn.XLOOKUP($D58,UK_Order!$C:$C,UK_Order!Z:Z),0)+IFERROR(_xlfn.XLOOKUP($D58,MENA_Order!$C:$C,MENA_Order!Z:Z),0)+IFERROR(_xlfn.XLOOKUP($D58,Amazon_USA_Sea!$C:$C,Amazon_USA_Sea!S:S),0)</f>
        <v>0</v>
      </c>
      <c r="Y58" s="92">
        <v>100</v>
      </c>
      <c r="Z58" s="92">
        <f>IFERROR(_xlfn.XLOOKUP($D58,Domestic!$C:$C,Domestic!AB:AB),0)+IFERROR(_xlfn.XLOOKUP($D58,ROW_Manjari!$C:$C,ROW_Manjari!AB:AB),0)+IFERROR(_xlfn.XLOOKUP($D58,USA_Sea!$C:$C,USA_Sea!AB:AB),0)+IFERROR(_xlfn.XLOOKUP($D58,USA_Air!$C:$C,USA_Air!AB:AB),0)+IFERROR(_xlfn.XLOOKUP($D58,USA_Amazon_Air!$C:$C,USA_Amazon_Air!AB:AB),0)+IFERROR(_xlfn.XLOOKUP($D58,UK_Order!$C:$C,UK_Order!AB:AB),0)+IFERROR(_xlfn.XLOOKUP($D58,MENA_Order!$C:$C,MENA_Order!AB:AB),0)+IFERROR(_xlfn.XLOOKUP($D58,Amazon_USA_Sea!$C:$C,Amazon_USA_Sea!U:U),0)</f>
        <v>1017</v>
      </c>
      <c r="AA58" s="92">
        <f>IFERROR(_xlfn.XLOOKUP($D58,Domestic!$C:$C,Domestic!AC:AC),0)+IFERROR(_xlfn.XLOOKUP($D58,ROW_Manjari!$C:$C,ROW_Manjari!AC:AC),0)+IFERROR(_xlfn.XLOOKUP($D58,USA_Sea!$C:$C,USA_Sea!AC:AC),0)+IFERROR(_xlfn.XLOOKUP($D58,USA_Air!$C:$C,USA_Air!AC:AC),0)+IFERROR(_xlfn.XLOOKUP($D58,USA_Amazon_Air!$C:$C,USA_Amazon_Air!AC:AC),0)+IFERROR(_xlfn.XLOOKUP($D58,UK_Order!$C:$C,UK_Order!AC:AC),0)+IFERROR(_xlfn.XLOOKUP($D58,MENA_Order!$C:$C,MENA_Order!AC:AC),0)+IFERROR(_xlfn.XLOOKUP($D58,Amazon_USA_Sea!$C:$C,Amazon_USA_Sea!V:V),0)</f>
        <v>0</v>
      </c>
      <c r="AB58" s="92">
        <f>IFERROR(_xlfn.XLOOKUP($D58,Domestic!$C:$C,Domestic!AD:AD),0)+IFERROR(_xlfn.XLOOKUP($D58,ROW_Manjari!$C:$C,ROW_Manjari!AD:AD),0)+IFERROR(_xlfn.XLOOKUP($D58,USA_Sea!$C:$C,USA_Sea!AD:AD),0)+IFERROR(_xlfn.XLOOKUP($D58,USA_Air!$C:$C,USA_Air!AD:AD),0)+IFERROR(_xlfn.XLOOKUP($D58,USA_Amazon_Air!$C:$C,USA_Amazon_Air!AD:AD),0)+IFERROR(_xlfn.XLOOKUP($D58,UK_Order!$C:$C,UK_Order!AD:AD),0)+IFERROR(_xlfn.XLOOKUP($D58,MENA_Order!$C:$C,MENA_Order!AD:AD),0)+IFERROR(_xlfn.XLOOKUP($D58,Amazon_USA_Sea!$C:$C,Amazon_USA_Sea!W:W),0)</f>
        <v>0</v>
      </c>
      <c r="AC58" s="92">
        <f>IFERROR(_xlfn.XLOOKUP($D58,Domestic!$C:$C,Domestic!AE:AE),0)+IFERROR(_xlfn.XLOOKUP($D58,ROW_Manjari!$C:$C,ROW_Manjari!AE:AE),0)+IFERROR(_xlfn.XLOOKUP($D58,USA_Sea!$C:$C,USA_Sea!AE:AE),0)+IFERROR(_xlfn.XLOOKUP($D58,USA_Air!$C:$C,USA_Air!AE:AE),0)+IFERROR(_xlfn.XLOOKUP($D58,USA_Amazon_Air!$C:$C,USA_Amazon_Air!AE:AE),0)+IFERROR(_xlfn.XLOOKUP($D58,UK_Order!$C:$C,UK_Order!AE:AE),0)+IFERROR(_xlfn.XLOOKUP($D58,MENA_Order!$C:$C,MENA_Order!AE:AE),0)+IFERROR(_xlfn.XLOOKUP($D58,Amazon_USA_Sea!$C:$C,Amazon_USA_Sea!X:X),0)</f>
        <v>518</v>
      </c>
      <c r="AD58" s="93">
        <f>IFERROR(_xlfn.XLOOKUP($D58,Domestic!$C:$C,Domestic!AI:AI),0)+IFERROR(_xlfn.XLOOKUP($D58,ROW_Manjari!$C:$C,ROW_Manjari!AI:AI),0)+IFERROR(_xlfn.XLOOKUP($D58,USA_Sea!$C:$C,USA_Sea!AI:AI),0)+IFERROR(_xlfn.XLOOKUP($D58,USA_Air!$C:$C,USA_Air!AI:AI),0)+IFERROR(_xlfn.XLOOKUP($D58,USA_Amazon_Air!$C:$C,USA_Amazon_Air!AI:AI),0)+IFERROR(_xlfn.XLOOKUP($D58,UK_Order!$C:$C,UK_Order!AI:AI),0)+IFERROR(_xlfn.XLOOKUP($D58,MENA_Order!$C:$C,MENA_Order!AI:AI),0)+IFERROR(_xlfn.XLOOKUP($D58,Amazon_USA_Sea!$C:$C,Amazon_USA_Sea!AB:AB),0)</f>
        <v>0</v>
      </c>
      <c r="AE58" s="93">
        <f>IFERROR(_xlfn.XLOOKUP($D58,Domestic!$C:$C,Domestic!AJ:AJ),0)+IFERROR(_xlfn.XLOOKUP($D58,ROW_Manjari!$C:$C,ROW_Manjari!AJ:AJ),0)+IFERROR(_xlfn.XLOOKUP($D58,USA_Sea!$C:$C,USA_Sea!AJ:AJ),0)+IFERROR(_xlfn.XLOOKUP($D58,USA_Air!$C:$C,USA_Air!AJ:AJ),0)+IFERROR(_xlfn.XLOOKUP($D58,USA_Amazon_Air!$C:$C,USA_Amazon_Air!AJ:AJ),0)+IFERROR(_xlfn.XLOOKUP($D58,UK_Order!$C:$C,UK_Order!AJ:AJ),0)+IFERROR(_xlfn.XLOOKUP($D58,MENA_Order!$C:$C,MENA_Order!AJ:AJ),0)+IFERROR(_xlfn.XLOOKUP($D58,Amazon_USA_Sea!$C:$C,Amazon_USA_Sea!AC:AC),0)</f>
        <v>0</v>
      </c>
      <c r="AF58" s="93">
        <f>IFERROR(_xlfn.XLOOKUP($D58,Domestic!$C:$C,Domestic!AK:AK),0)+IFERROR(_xlfn.XLOOKUP($D58,ROW_Manjari!$C:$C,ROW_Manjari!AK:AK),0)+IFERROR(_xlfn.XLOOKUP($D58,USA_Sea!$C:$C,USA_Sea!AK:AK),0)+IFERROR(_xlfn.XLOOKUP($D58,USA_Air!$C:$C,USA_Air!AK:AK),0)+IFERROR(_xlfn.XLOOKUP($D58,USA_Amazon_Air!$C:$C,USA_Amazon_Air!AK:AK),0)+IFERROR(_xlfn.XLOOKUP($D58,UK_Order!$C:$C,UK_Order!AK:AK),0)+IFERROR(_xlfn.XLOOKUP($D58,MENA_Order!$C:$C,MENA_Order!AK:AK),0)+IFERROR(_xlfn.XLOOKUP($D58,Amazon_USA_Sea!$C:$C,Amazon_USA_Sea!AD:AD),0)</f>
        <v>0</v>
      </c>
      <c r="AG58" s="93">
        <f>IFERROR(_xlfn.XLOOKUP($D58,Domestic!$C:$C,Domestic!AL:AL),0)+IFERROR(_xlfn.XLOOKUP($D58,ROW_Manjari!$C:$C,ROW_Manjari!AL:AL),0)+IFERROR(_xlfn.XLOOKUP($D58,USA_Sea!$C:$C,USA_Sea!AL:AL),0)+IFERROR(_xlfn.XLOOKUP($D58,USA_Air!$C:$C,USA_Air!AL:AL),0)+IFERROR(_xlfn.XLOOKUP($D58,USA_Amazon_Air!$C:$C,USA_Amazon_Air!AL:AL),0)+IFERROR(_xlfn.XLOOKUP($D58,UK_Order!$C:$C,UK_Order!AL:AL),0)+IFERROR(_xlfn.XLOOKUP($D58,MENA_Order!$C:$C,MENA_Order!AL:AL),0)+IFERROR(_xlfn.XLOOKUP($D58,Amazon_USA_Sea!$C:$C,Amazon_USA_Sea!AE:AE),0)</f>
        <v>930</v>
      </c>
      <c r="AH58" s="93">
        <f>IFERROR(_xlfn.XLOOKUP($D58,Domestic!$C:$C,Domestic!AM:AM),0)+IFERROR(_xlfn.XLOOKUP($D58,ROW_Manjari!$C:$C,ROW_Manjari!AM:AM),0)+IFERROR(_xlfn.XLOOKUP($D58,USA_Sea!$C:$C,USA_Sea!AM:AM),0)+IFERROR(_xlfn.XLOOKUP($D58,USA_Air!$C:$C,USA_Air!AM:AM),0)+IFERROR(_xlfn.XLOOKUP($D58,USA_Amazon_Air!$C:$C,USA_Amazon_Air!AM:AM),0)+IFERROR(_xlfn.XLOOKUP($D58,UK_Order!$C:$C,UK_Order!AM:AM),0)+IFERROR(_xlfn.XLOOKUP($D58,MENA_Order!$C:$C,MENA_Order!AM:AM),0)+IFERROR(_xlfn.XLOOKUP($D58,Amazon_USA_Sea!$C:$C,Amazon_USA_Sea!AF:AF),0)</f>
        <v>0</v>
      </c>
      <c r="AI58" s="93">
        <f>IFERROR(_xlfn.XLOOKUP($D58,Domestic!$C:$C,Domestic!AN:AN),0)+IFERROR(_xlfn.XLOOKUP($D58,ROW_Manjari!$C:$C,ROW_Manjari!AN:AN),0)+IFERROR(_xlfn.XLOOKUP($D58,USA_Sea!$C:$C,USA_Sea!AN:AN),0)+IFERROR(_xlfn.XLOOKUP($D58,USA_Air!$C:$C,USA_Air!AN:AN),0)+IFERROR(_xlfn.XLOOKUP($D58,USA_Amazon_Air!$C:$C,USA_Amazon_Air!AN:AN),0)+IFERROR(_xlfn.XLOOKUP($D58,UK_Order!$C:$C,UK_Order!AN:AN),0)+IFERROR(_xlfn.XLOOKUP($D58,MENA_Order!$C:$C,MENA_Order!AN:AN),0)+IFERROR(_xlfn.XLOOKUP($D58,Amazon_USA_Sea!$C:$C,Amazon_USA_Sea!AG:AG),0)</f>
        <v>0</v>
      </c>
      <c r="AJ58" s="93">
        <f>IFERROR(_xlfn.XLOOKUP($D58,Domestic!$C:$C,Domestic!AO:AO),0)+IFERROR(_xlfn.XLOOKUP($D58,ROW_Manjari!$C:$C,ROW_Manjari!AO:AO),0)+IFERROR(_xlfn.XLOOKUP($D58,USA_Sea!$C:$C,USA_Sea!AO:AO),0)+IFERROR(_xlfn.XLOOKUP($D58,USA_Air!$C:$C,USA_Air!AO:AO),0)+IFERROR(_xlfn.XLOOKUP($D58,USA_Amazon_Air!$C:$C,USA_Amazon_Air!AO:AO),0)+IFERROR(_xlfn.XLOOKUP($D58,UK_Order!$C:$C,UK_Order!AO:AO),0)+IFERROR(_xlfn.XLOOKUP($D58,MENA_Order!$C:$C,MENA_Order!AO:AO),0)+IFERROR(_xlfn.XLOOKUP($D58,Amazon_USA_Sea!$C:$C,Amazon_USA_Sea!AH:AH),0)</f>
        <v>0</v>
      </c>
      <c r="AK58" s="94">
        <f>IFERROR(_xlfn.XLOOKUP($D58,Domestic!$C:$C,Domestic!AS:AS),0)+IFERROR(_xlfn.XLOOKUP($D58,ROW_Manjari!$C:$C,ROW_Manjari!AS:AS),0)+IFERROR(_xlfn.XLOOKUP($D58,USA_Sea!$C:$C,USA_Sea!AS:AS),0)+IFERROR(_xlfn.XLOOKUP($D58,USA_Air!$C:$C,USA_Air!AS:AS),0)+IFERROR(_xlfn.XLOOKUP($D58,USA_Amazon_Air!$C:$C,USA_Amazon_Air!AS:AS),0)+IFERROR(_xlfn.XLOOKUP($D58,UK_Order!$C:$C,UK_Order!AS:AS),0)+IFERROR(_xlfn.XLOOKUP($D58,MENA_Order!$C:$C,MENA_Order!AS:AS),0)+IFERROR(_xlfn.XLOOKUP($D58,Amazon_USA_Sea!$C:$C,Amazon_USA_Sea!AL:AL),0)</f>
        <v>0</v>
      </c>
      <c r="AL58" s="94">
        <f>IFERROR(_xlfn.XLOOKUP($D58,Domestic!$C:$C,Domestic!AT:AT),0)+IFERROR(_xlfn.XLOOKUP($D58,ROW_Manjari!$C:$C,ROW_Manjari!AT:AT),0)+IFERROR(_xlfn.XLOOKUP($D58,USA_Sea!$C:$C,USA_Sea!AT:AT),0)+IFERROR(_xlfn.XLOOKUP($D58,USA_Air!$C:$C,USA_Air!AT:AT),0)+IFERROR(_xlfn.XLOOKUP($D58,USA_Amazon_Air!$C:$C,USA_Amazon_Air!AT:AT),0)+IFERROR(_xlfn.XLOOKUP($D58,UK_Order!$C:$C,UK_Order!AT:AT),0)+IFERROR(_xlfn.XLOOKUP($D58,MENA_Order!$C:$C,MENA_Order!AT:AT),0)+IFERROR(_xlfn.XLOOKUP($D58,Amazon_USA_Sea!$C:$C,Amazon_USA_Sea!AM:AM),0)</f>
        <v>0</v>
      </c>
      <c r="AM58" s="94">
        <f>IFERROR(_xlfn.XLOOKUP($D58,Domestic!$C:$C,Domestic!AU:AU),0)+IFERROR(_xlfn.XLOOKUP($D58,ROW_Manjari!$C:$C,ROW_Manjari!AU:AU),0)+IFERROR(_xlfn.XLOOKUP($D58,USA_Sea!$C:$C,USA_Sea!AU:AU),0)+IFERROR(_xlfn.XLOOKUP($D58,USA_Air!$C:$C,USA_Air!AU:AU),0)+IFERROR(_xlfn.XLOOKUP($D58,USA_Amazon_Air!$C:$C,USA_Amazon_Air!AU:AU),0)+IFERROR(_xlfn.XLOOKUP($D58,UK_Order!$C:$C,UK_Order!AU:AU),0)+IFERROR(_xlfn.XLOOKUP($D58,MENA_Order!$C:$C,MENA_Order!AU:AU),0)+IFERROR(_xlfn.XLOOKUP($D58,Amazon_USA_Sea!$C:$C,Amazon_USA_Sea!AN:AN),0)</f>
        <v>0</v>
      </c>
      <c r="AN58" s="94">
        <f>IFERROR(_xlfn.XLOOKUP($D58,Domestic!$C:$C,Domestic!AV:AV),0)+IFERROR(_xlfn.XLOOKUP($D58,ROW_Manjari!$C:$C,ROW_Manjari!AV:AV),0)+IFERROR(_xlfn.XLOOKUP($D58,USA_Sea!$C:$C,USA_Sea!AV:AV),0)+IFERROR(_xlfn.XLOOKUP($D58,USA_Air!$C:$C,USA_Air!AV:AV),0)+IFERROR(_xlfn.XLOOKUP($D58,USA_Amazon_Air!$C:$C,USA_Amazon_Air!AV:AV),0)+IFERROR(_xlfn.XLOOKUP($D58,UK_Order!$C:$C,UK_Order!AV:AV),0)+IFERROR(_xlfn.XLOOKUP($D58,MENA_Order!$C:$C,MENA_Order!AV:AV),0)+IFERROR(_xlfn.XLOOKUP($D58,Amazon_USA_Sea!$C:$C,Amazon_USA_Sea!AO:AO),0)</f>
        <v>0</v>
      </c>
      <c r="AO58" s="94">
        <f>IFERROR(_xlfn.XLOOKUP($D58,Domestic!$C:$C,Domestic!AW:AW),0)+IFERROR(_xlfn.XLOOKUP($D58,ROW_Manjari!$C:$C,ROW_Manjari!AW:AW),0)+IFERROR(_xlfn.XLOOKUP($D58,USA_Sea!$C:$C,USA_Sea!AW:AW),0)+IFERROR(_xlfn.XLOOKUP($D58,USA_Air!$C:$C,USA_Air!AW:AW),0)+IFERROR(_xlfn.XLOOKUP($D58,USA_Amazon_Air!$C:$C,USA_Amazon_Air!AW:AW),0)+IFERROR(_xlfn.XLOOKUP($D58,UK_Order!$C:$C,UK_Order!AW:AW),0)+IFERROR(_xlfn.XLOOKUP($D58,MENA_Order!$C:$C,MENA_Order!AW:AW),0)+IFERROR(_xlfn.XLOOKUP($D58,Amazon_USA_Sea!$C:$C,Amazon_USA_Sea!AP:AP),0)</f>
        <v>222</v>
      </c>
      <c r="AP58" s="94">
        <f>IFERROR(_xlfn.XLOOKUP($D58,Domestic!$C:$C,Domestic!AX:AX),0)+IFERROR(_xlfn.XLOOKUP($D58,ROW_Manjari!$C:$C,ROW_Manjari!AX:AX),0)+IFERROR(_xlfn.XLOOKUP($D58,USA_Sea!$C:$C,USA_Sea!AX:AX),0)+IFERROR(_xlfn.XLOOKUP($D58,USA_Air!$C:$C,USA_Air!AX:AX),0)+IFERROR(_xlfn.XLOOKUP($D58,USA_Amazon_Air!$C:$C,USA_Amazon_Air!AX:AX),0)+IFERROR(_xlfn.XLOOKUP($D58,UK_Order!$C:$C,UK_Order!AX:AX),0)+IFERROR(_xlfn.XLOOKUP($D58,MENA_Order!$C:$C,MENA_Order!AX:AX),0)+IFERROR(_xlfn.XLOOKUP($D58,Amazon_USA_Sea!$C:$C,Amazon_USA_Sea!AQ:AQ),0)</f>
        <v>0</v>
      </c>
      <c r="AQ58" s="94">
        <f>IFERROR(_xlfn.XLOOKUP($D58,Domestic!$C:$C,Domestic!AY:AY),0)+IFERROR(_xlfn.XLOOKUP($D58,ROW_Manjari!$C:$C,ROW_Manjari!AY:AY),0)+IFERROR(_xlfn.XLOOKUP($D58,USA_Sea!$C:$C,USA_Sea!AY:AY),0)+IFERROR(_xlfn.XLOOKUP($D58,USA_Air!$C:$C,USA_Air!AY:AY),0)+IFERROR(_xlfn.XLOOKUP($D58,USA_Amazon_Air!$C:$C,USA_Amazon_Air!AY:AY),0)+IFERROR(_xlfn.XLOOKUP($D58,UK_Order!$C:$C,UK_Order!AY:AY),0)+IFERROR(_xlfn.XLOOKUP($D58,MENA_Order!$C:$C,MENA_Order!AY:AY),0)+IFERROR(_xlfn.XLOOKUP($D58,Amazon_USA_Sea!$C:$C,Amazon_USA_Sea!AR:AR),0)</f>
        <v>0</v>
      </c>
      <c r="AR58" s="94">
        <f>IFERROR(_xlfn.XLOOKUP($D58,Domestic!$C:$C,Domestic!AZ:AZ),0)+IFERROR(_xlfn.XLOOKUP($D58,ROW_Manjari!$C:$C,ROW_Manjari!AZ:AZ),0)+IFERROR(_xlfn.XLOOKUP($D58,USA_Sea!$C:$C,USA_Sea!AZ:AZ),0)+IFERROR(_xlfn.XLOOKUP($D58,USA_Air!$C:$C,USA_Air!AZ:AZ),0)+IFERROR(_xlfn.XLOOKUP($D58,USA_Amazon_Air!$C:$C,USA_Amazon_Air!AZ:AZ),0)+IFERROR(_xlfn.XLOOKUP($D58,UK_Order!$C:$C,UK_Order!AZ:AZ),0)+IFERROR(_xlfn.XLOOKUP($D58,MENA_Order!$C:$C,MENA_Order!AZ:AZ),0)+IFERROR(_xlfn.XLOOKUP($D58,Amazon_USA_Sea!$C:$C,Amazon_USA_Sea!AS:AS),0)</f>
        <v>0</v>
      </c>
      <c r="AS58" s="95">
        <v>977</v>
      </c>
      <c r="AT58" s="96">
        <f t="shared" si="8"/>
        <v>4557</v>
      </c>
      <c r="AU58" s="97">
        <f t="shared" si="11"/>
        <v>9114</v>
      </c>
      <c r="AV58" s="98">
        <f t="shared" si="12"/>
        <v>-7203</v>
      </c>
      <c r="AW58" s="99">
        <f t="shared" si="13"/>
        <v>-14406</v>
      </c>
      <c r="AX58" s="100">
        <f t="shared" si="14"/>
        <v>0.38750000000000001</v>
      </c>
      <c r="AY58" s="114" t="s">
        <v>50</v>
      </c>
      <c r="AZ58">
        <f>_xlfn.XLOOKUP(D58,Raw_Data!A:A,Raw_Data!B:B)</f>
        <v>22</v>
      </c>
      <c r="BA58" s="102">
        <f t="shared" si="15"/>
        <v>5.6122448979591837E-2</v>
      </c>
      <c r="BB58" s="103">
        <f t="shared" si="16"/>
        <v>10</v>
      </c>
      <c r="BC58" s="104" t="str">
        <f t="shared" si="10"/>
        <v>P1 – Critical</v>
      </c>
    </row>
    <row r="59" spans="1:55" customFormat="1" ht="13">
      <c r="A59" s="105">
        <v>57</v>
      </c>
      <c r="B59" s="128" t="s">
        <v>127</v>
      </c>
      <c r="C59" s="128" t="s">
        <v>46</v>
      </c>
      <c r="D59" s="107" t="s">
        <v>171</v>
      </c>
      <c r="E59" s="108" t="s">
        <v>172</v>
      </c>
      <c r="F59" s="126">
        <v>0.5</v>
      </c>
      <c r="G59" s="110">
        <f>IFERROR(_xlfn.XLOOKUP(D59,Projection_!A:A,Projection_!K:K),"")</f>
        <v>0</v>
      </c>
      <c r="H59" s="111">
        <f>IFERROR(_xlfn.XLOOKUP(D59,Projection_!A:A,Projection_!L:L),"")</f>
        <v>0</v>
      </c>
      <c r="I59" s="111">
        <f>IFERROR(_xlfn.XLOOKUP(D59,Projection_!A:A,Projection_!M:M),"")</f>
        <v>0</v>
      </c>
      <c r="J59" s="111">
        <f>IFERROR(_xlfn.XLOOKUP(D59,Projection_!A:A,Projection_!N:N),"")</f>
        <v>0</v>
      </c>
      <c r="K59" s="111">
        <f>IFERROR(_xlfn.XLOOKUP(D59,Projection_!A:A,Projection_!O:O),"")</f>
        <v>0</v>
      </c>
      <c r="L59" s="111">
        <f>IFERROR(_xlfn.XLOOKUP(D59,Projection_!A:A,Projection_!P:P),"")</f>
        <v>0</v>
      </c>
      <c r="M59" s="111">
        <f>IFERROR(_xlfn.XLOOKUP(D59,Projection_!A:A,Projection_!Q:Q),"")</f>
        <v>0</v>
      </c>
      <c r="N59" s="112">
        <f>IFERROR(_xlfn.XLOOKUP(D59,Projection_!A:A,Projection_!R:R),"")</f>
        <v>0</v>
      </c>
      <c r="O59" s="113">
        <f>IFERROR(_xlfn.XLOOKUP(D59,Projection_!A:A,Projection_!T:T),"")</f>
        <v>0</v>
      </c>
      <c r="P59" s="91">
        <f>IFERROR(_xlfn.XLOOKUP($D59,Domestic!$C:$C,Domestic!O:O),0)+IFERROR(_xlfn.XLOOKUP($D59,ROW_Manjari!$C:$C,ROW_Manjari!O:O),0)+IFERROR(_xlfn.XLOOKUP($D59,USA_Sea!$C:$C,USA_Sea!O:O),0)+IFERROR(_xlfn.XLOOKUP($D59,USA_Air!$C:$C,USA_Air!O:O),0)+IFERROR(_xlfn.XLOOKUP($D59,USA_Amazon_Air!$C:$C,USA_Amazon_Air!O:O),0)+IFERROR(_xlfn.XLOOKUP($D59,UK_Order!$C:$C,UK_Order!O:O),0)+IFERROR(_xlfn.XLOOKUP($D59,MENA_Order!$C:$C,MENA_Order!O:O),0)+IFERROR(_xlfn.XLOOKUP($D59,Amazon_USA_Sea!$C:$C,Amazon_USA_Sea!H:H),0)</f>
        <v>0</v>
      </c>
      <c r="Q59" s="91">
        <f>IFERROR(_xlfn.XLOOKUP($D59,Domestic!$C:$C,Domestic!P:P),0)+IFERROR(_xlfn.XLOOKUP($D59,ROW_Manjari!$C:$C,ROW_Manjari!P:P),0)+IFERROR(_xlfn.XLOOKUP($D59,USA_Sea!$C:$C,USA_Sea!P:P),0)+IFERROR(_xlfn.XLOOKUP($D59,USA_Air!$C:$C,USA_Air!P:P),0)+IFERROR(_xlfn.XLOOKUP($D59,USA_Amazon_Air!$C:$C,USA_Amazon_Air!P:P),0)+IFERROR(_xlfn.XLOOKUP($D59,UK_Order!$C:$C,UK_Order!P:P),0)+IFERROR(_xlfn.XLOOKUP($D59,MENA_Order!$C:$C,MENA_Order!P:P),0)+IFERROR(_xlfn.XLOOKUP($D59,Amazon_USA_Sea!$C:$C,Amazon_USA_Sea!I:I),0)</f>
        <v>0</v>
      </c>
      <c r="R59" s="91">
        <f>IFERROR(_xlfn.XLOOKUP($D59,Domestic!$C:$C,Domestic!Q:Q),0)+IFERROR(_xlfn.XLOOKUP($D59,ROW_Manjari!$C:$C,ROW_Manjari!Q:Q),0)+IFERROR(_xlfn.XLOOKUP($D59,USA_Sea!$C:$C,USA_Sea!Q:Q),0)+IFERROR(_xlfn.XLOOKUP($D59,USA_Air!$C:$C,USA_Air!Q:Q),0)+IFERROR(_xlfn.XLOOKUP($D59,USA_Amazon_Air!$C:$C,USA_Amazon_Air!Q:Q),0)+IFERROR(_xlfn.XLOOKUP($D59,UK_Order!$C:$C,UK_Order!Q:Q),0)+IFERROR(_xlfn.XLOOKUP($D59,MENA_Order!$C:$C,MENA_Order!Q:Q),0)+IFERROR(_xlfn.XLOOKUP($D59,Amazon_USA_Sea!$C:$C,Amazon_USA_Sea!J:J),0)</f>
        <v>0</v>
      </c>
      <c r="S59" s="91">
        <f>IFERROR(_xlfn.XLOOKUP($D59,Domestic!$C:$C,Domestic!R:R),0)+IFERROR(_xlfn.XLOOKUP($D59,ROW_Manjari!$C:$C,ROW_Manjari!R:R),0)+IFERROR(_xlfn.XLOOKUP($D59,USA_Sea!$C:$C,USA_Sea!R:R),0)+IFERROR(_xlfn.XLOOKUP($D59,USA_Air!$C:$C,USA_Air!R:R),0)+IFERROR(_xlfn.XLOOKUP($D59,USA_Amazon_Air!$C:$C,USA_Amazon_Air!R:R),0)+IFERROR(_xlfn.XLOOKUP($D59,UK_Order!$C:$C,UK_Order!R:R),0)+IFERROR(_xlfn.XLOOKUP($D59,MENA_Order!$C:$C,MENA_Order!R:R),0)+IFERROR(_xlfn.XLOOKUP($D59,Amazon_USA_Sea!$C:$C,Amazon_USA_Sea!K:K),0)</f>
        <v>0</v>
      </c>
      <c r="T59" s="91">
        <f>IFERROR(_xlfn.XLOOKUP($D59,Domestic!$C:$C,Domestic!S:S),0)+IFERROR(_xlfn.XLOOKUP($D59,ROW_Manjari!$C:$C,ROW_Manjari!S:S),0)+IFERROR(_xlfn.XLOOKUP($D59,USA_Sea!$C:$C,USA_Sea!S:S),0)+IFERROR(_xlfn.XLOOKUP($D59,USA_Air!$C:$C,USA_Air!S:S),0)+IFERROR(_xlfn.XLOOKUP($D59,USA_Amazon_Air!$C:$C,USA_Amazon_Air!S:S),0)+IFERROR(_xlfn.XLOOKUP($D59,UK_Order!$C:$C,UK_Order!S:S),0)+IFERROR(_xlfn.XLOOKUP($D59,MENA_Order!$C:$C,MENA_Order!S:S),0)+IFERROR(_xlfn.XLOOKUP($D59,Amazon_USA_Sea!$C:$C,Amazon_USA_Sea!L:L),0)</f>
        <v>0</v>
      </c>
      <c r="U59" s="91">
        <f>IFERROR(_xlfn.XLOOKUP($D59,Domestic!$C:$C,Domestic!T:T),0)+IFERROR(_xlfn.XLOOKUP($D59,ROW_Manjari!$C:$C,ROW_Manjari!T:T),0)+IFERROR(_xlfn.XLOOKUP($D59,USA_Sea!$C:$C,USA_Sea!T:T),0)+IFERROR(_xlfn.XLOOKUP($D59,USA_Air!$C:$C,USA_Air!T:T),0)+IFERROR(_xlfn.XLOOKUP($D59,USA_Amazon_Air!$C:$C,USA_Amazon_Air!T:T),0)+IFERROR(_xlfn.XLOOKUP($D59,UK_Order!$C:$C,UK_Order!T:T),0)+IFERROR(_xlfn.XLOOKUP($D59,MENA_Order!$C:$C,MENA_Order!T:T),0)+IFERROR(_xlfn.XLOOKUP($D59,Amazon_USA_Sea!$C:$C,Amazon_USA_Sea!M:M),0)</f>
        <v>0</v>
      </c>
      <c r="V59" s="91">
        <f>IFERROR(_xlfn.XLOOKUP($D59,Domestic!$C:$C,Domestic!U:U),0)+IFERROR(_xlfn.XLOOKUP($D59,ROW_Manjari!$C:$C,ROW_Manjari!U:U),0)+IFERROR(_xlfn.XLOOKUP($D59,USA_Sea!$C:$C,USA_Sea!U:U),0)+IFERROR(_xlfn.XLOOKUP($D59,USA_Air!$C:$C,USA_Air!U:U),0)+IFERROR(_xlfn.XLOOKUP($D59,USA_Amazon_Air!$C:$C,USA_Amazon_Air!U:U),0)+IFERROR(_xlfn.XLOOKUP($D59,UK_Order!$C:$C,UK_Order!U:U),0)+IFERROR(_xlfn.XLOOKUP($D59,MENA_Order!$C:$C,MENA_Order!U:U),0)+IFERROR(_xlfn.XLOOKUP($D59,Amazon_USA_Sea!$C:$C,Amazon_USA_Sea!N:N),0)</f>
        <v>0</v>
      </c>
      <c r="W59" s="92">
        <f>IFERROR(_xlfn.XLOOKUP($D59,Domestic!$C:$C,Domestic!Y:Y),0)+IFERROR(_xlfn.XLOOKUP($D59,ROW_Manjari!$C:$C,ROW_Manjari!Y:Y),0)+IFERROR(_xlfn.XLOOKUP($D59,USA_Sea!$C:$C,USA_Sea!Y:Y),0)+IFERROR(_xlfn.XLOOKUP($D59,USA_Air!$C:$C,USA_Air!Y:Y),0)+IFERROR(_xlfn.XLOOKUP($D59,USA_Amazon_Air!$C:$C,USA_Amazon_Air!Y:Y),0)+IFERROR(_xlfn.XLOOKUP($D59,UK_Order!$C:$C,UK_Order!Y:Y),0)+IFERROR(_xlfn.XLOOKUP($D59,MENA_Order!$C:$C,MENA_Order!Y:Y),0)+IFERROR(_xlfn.XLOOKUP($D59,Amazon_USA_Sea!$C:$C,Amazon_USA_Sea!R:R),0)</f>
        <v>0</v>
      </c>
      <c r="X59" s="92">
        <f>IFERROR(_xlfn.XLOOKUP($D59,Domestic!$C:$C,Domestic!Z:Z),0)+IFERROR(_xlfn.XLOOKUP($D59,ROW_Manjari!$C:$C,ROW_Manjari!Z:Z),0)+IFERROR(_xlfn.XLOOKUP($D59,USA_Sea!$C:$C,USA_Sea!Z:Z),0)+IFERROR(_xlfn.XLOOKUP($D59,USA_Air!$C:$C,USA_Air!Z:Z),0)+IFERROR(_xlfn.XLOOKUP($D59,USA_Amazon_Air!$C:$C,USA_Amazon_Air!Z:Z),0)+IFERROR(_xlfn.XLOOKUP($D59,UK_Order!$C:$C,UK_Order!Z:Z),0)+IFERROR(_xlfn.XLOOKUP($D59,MENA_Order!$C:$C,MENA_Order!Z:Z),0)+IFERROR(_xlfn.XLOOKUP($D59,Amazon_USA_Sea!$C:$C,Amazon_USA_Sea!S:S),0)</f>
        <v>0</v>
      </c>
      <c r="Y59" s="92">
        <f>IFERROR(_xlfn.XLOOKUP($D59,Domestic!$C:$C,Domestic!AA:AA),0)+IFERROR(_xlfn.XLOOKUP($D59,ROW_Manjari!$C:$C,ROW_Manjari!AA:AA),0)+IFERROR(_xlfn.XLOOKUP($D59,USA_Sea!$C:$C,USA_Sea!AA:AA),0)+IFERROR(_xlfn.XLOOKUP($D59,USA_Air!$C:$C,USA_Air!AA:AA),0)+IFERROR(_xlfn.XLOOKUP($D59,USA_Amazon_Air!$C:$C,USA_Amazon_Air!AA:AA),0)+IFERROR(_xlfn.XLOOKUP($D59,UK_Order!$C:$C,UK_Order!AA:AA),0)+IFERROR(_xlfn.XLOOKUP($D59,MENA_Order!$C:$C,MENA_Order!AA:AA),0)+IFERROR(_xlfn.XLOOKUP($D59,Amazon_USA_Sea!$C:$C,Amazon_USA_Sea!T:T),0)</f>
        <v>0</v>
      </c>
      <c r="Z59" s="92">
        <f>IFERROR(_xlfn.XLOOKUP($D59,Domestic!$C:$C,Domestic!AB:AB),0)+IFERROR(_xlfn.XLOOKUP($D59,ROW_Manjari!$C:$C,ROW_Manjari!AB:AB),0)+IFERROR(_xlfn.XLOOKUP($D59,USA_Sea!$C:$C,USA_Sea!AB:AB),0)+IFERROR(_xlfn.XLOOKUP($D59,USA_Air!$C:$C,USA_Air!AB:AB),0)+IFERROR(_xlfn.XLOOKUP($D59,USA_Amazon_Air!$C:$C,USA_Amazon_Air!AB:AB),0)+IFERROR(_xlfn.XLOOKUP($D59,UK_Order!$C:$C,UK_Order!AB:AB),0)+IFERROR(_xlfn.XLOOKUP($D59,MENA_Order!$C:$C,MENA_Order!AB:AB),0)+IFERROR(_xlfn.XLOOKUP($D59,Amazon_USA_Sea!$C:$C,Amazon_USA_Sea!U:U),0)</f>
        <v>0</v>
      </c>
      <c r="AA59" s="92">
        <f>IFERROR(_xlfn.XLOOKUP($D59,Domestic!$C:$C,Domestic!AC:AC),0)+IFERROR(_xlfn.XLOOKUP($D59,ROW_Manjari!$C:$C,ROW_Manjari!AC:AC),0)+IFERROR(_xlfn.XLOOKUP($D59,USA_Sea!$C:$C,USA_Sea!AC:AC),0)+IFERROR(_xlfn.XLOOKUP($D59,USA_Air!$C:$C,USA_Air!AC:AC),0)+IFERROR(_xlfn.XLOOKUP($D59,USA_Amazon_Air!$C:$C,USA_Amazon_Air!AC:AC),0)+IFERROR(_xlfn.XLOOKUP($D59,UK_Order!$C:$C,UK_Order!AC:AC),0)+IFERROR(_xlfn.XLOOKUP($D59,MENA_Order!$C:$C,MENA_Order!AC:AC),0)+IFERROR(_xlfn.XLOOKUP($D59,Amazon_USA_Sea!$C:$C,Amazon_USA_Sea!V:V),0)</f>
        <v>0</v>
      </c>
      <c r="AB59" s="92">
        <f>IFERROR(_xlfn.XLOOKUP($D59,Domestic!$C:$C,Domestic!AD:AD),0)+IFERROR(_xlfn.XLOOKUP($D59,ROW_Manjari!$C:$C,ROW_Manjari!AD:AD),0)+IFERROR(_xlfn.XLOOKUP($D59,USA_Sea!$C:$C,USA_Sea!AD:AD),0)+IFERROR(_xlfn.XLOOKUP($D59,USA_Air!$C:$C,USA_Air!AD:AD),0)+IFERROR(_xlfn.XLOOKUP($D59,USA_Amazon_Air!$C:$C,USA_Amazon_Air!AD:AD),0)+IFERROR(_xlfn.XLOOKUP($D59,UK_Order!$C:$C,UK_Order!AD:AD),0)+IFERROR(_xlfn.XLOOKUP($D59,MENA_Order!$C:$C,MENA_Order!AD:AD),0)+IFERROR(_xlfn.XLOOKUP($D59,Amazon_USA_Sea!$C:$C,Amazon_USA_Sea!W:W),0)</f>
        <v>0</v>
      </c>
      <c r="AC59" s="92">
        <f>IFERROR(_xlfn.XLOOKUP($D59,Domestic!$C:$C,Domestic!AE:AE),0)+IFERROR(_xlfn.XLOOKUP($D59,ROW_Manjari!$C:$C,ROW_Manjari!AE:AE),0)+IFERROR(_xlfn.XLOOKUP($D59,USA_Sea!$C:$C,USA_Sea!AE:AE),0)+IFERROR(_xlfn.XLOOKUP($D59,USA_Air!$C:$C,USA_Air!AE:AE),0)+IFERROR(_xlfn.XLOOKUP($D59,USA_Amazon_Air!$C:$C,USA_Amazon_Air!AE:AE),0)+IFERROR(_xlfn.XLOOKUP($D59,UK_Order!$C:$C,UK_Order!AE:AE),0)+IFERROR(_xlfn.XLOOKUP($D59,MENA_Order!$C:$C,MENA_Order!AE:AE),0)+IFERROR(_xlfn.XLOOKUP($D59,Amazon_USA_Sea!$C:$C,Amazon_USA_Sea!X:X),0)</f>
        <v>0</v>
      </c>
      <c r="AD59" s="93">
        <f>IFERROR(_xlfn.XLOOKUP($D59,Domestic!$C:$C,Domestic!AI:AI),0)+IFERROR(_xlfn.XLOOKUP($D59,ROW_Manjari!$C:$C,ROW_Manjari!AI:AI),0)+IFERROR(_xlfn.XLOOKUP($D59,USA_Sea!$C:$C,USA_Sea!AI:AI),0)+IFERROR(_xlfn.XLOOKUP($D59,USA_Air!$C:$C,USA_Air!AI:AI),0)+IFERROR(_xlfn.XLOOKUP($D59,USA_Amazon_Air!$C:$C,USA_Amazon_Air!AI:AI),0)+IFERROR(_xlfn.XLOOKUP($D59,UK_Order!$C:$C,UK_Order!AI:AI),0)+IFERROR(_xlfn.XLOOKUP($D59,MENA_Order!$C:$C,MENA_Order!AI:AI),0)+IFERROR(_xlfn.XLOOKUP($D59,Amazon_USA_Sea!$C:$C,Amazon_USA_Sea!AB:AB),0)</f>
        <v>0</v>
      </c>
      <c r="AE59" s="93">
        <f>IFERROR(_xlfn.XLOOKUP($D59,Domestic!$C:$C,Domestic!AJ:AJ),0)+IFERROR(_xlfn.XLOOKUP($D59,ROW_Manjari!$C:$C,ROW_Manjari!AJ:AJ),0)+IFERROR(_xlfn.XLOOKUP($D59,USA_Sea!$C:$C,USA_Sea!AJ:AJ),0)+IFERROR(_xlfn.XLOOKUP($D59,USA_Air!$C:$C,USA_Air!AJ:AJ),0)+IFERROR(_xlfn.XLOOKUP($D59,USA_Amazon_Air!$C:$C,USA_Amazon_Air!AJ:AJ),0)+IFERROR(_xlfn.XLOOKUP($D59,UK_Order!$C:$C,UK_Order!AJ:AJ),0)+IFERROR(_xlfn.XLOOKUP($D59,MENA_Order!$C:$C,MENA_Order!AJ:AJ),0)+IFERROR(_xlfn.XLOOKUP($D59,Amazon_USA_Sea!$C:$C,Amazon_USA_Sea!AC:AC),0)</f>
        <v>0</v>
      </c>
      <c r="AF59" s="93">
        <f>IFERROR(_xlfn.XLOOKUP($D59,Domestic!$C:$C,Domestic!AK:AK),0)+IFERROR(_xlfn.XLOOKUP($D59,ROW_Manjari!$C:$C,ROW_Manjari!AK:AK),0)+IFERROR(_xlfn.XLOOKUP($D59,USA_Sea!$C:$C,USA_Sea!AK:AK),0)+IFERROR(_xlfn.XLOOKUP($D59,USA_Air!$C:$C,USA_Air!AK:AK),0)+IFERROR(_xlfn.XLOOKUP($D59,USA_Amazon_Air!$C:$C,USA_Amazon_Air!AK:AK),0)+IFERROR(_xlfn.XLOOKUP($D59,UK_Order!$C:$C,UK_Order!AK:AK),0)+IFERROR(_xlfn.XLOOKUP($D59,MENA_Order!$C:$C,MENA_Order!AK:AK),0)+IFERROR(_xlfn.XLOOKUP($D59,Amazon_USA_Sea!$C:$C,Amazon_USA_Sea!AD:AD),0)</f>
        <v>0</v>
      </c>
      <c r="AG59" s="93">
        <f>IFERROR(_xlfn.XLOOKUP($D59,Domestic!$C:$C,Domestic!AL:AL),0)+IFERROR(_xlfn.XLOOKUP($D59,ROW_Manjari!$C:$C,ROW_Manjari!AL:AL),0)+IFERROR(_xlfn.XLOOKUP($D59,USA_Sea!$C:$C,USA_Sea!AL:AL),0)+IFERROR(_xlfn.XLOOKUP($D59,USA_Air!$C:$C,USA_Air!AL:AL),0)+IFERROR(_xlfn.XLOOKUP($D59,USA_Amazon_Air!$C:$C,USA_Amazon_Air!AL:AL),0)+IFERROR(_xlfn.XLOOKUP($D59,UK_Order!$C:$C,UK_Order!AL:AL),0)+IFERROR(_xlfn.XLOOKUP($D59,MENA_Order!$C:$C,MENA_Order!AL:AL),0)+IFERROR(_xlfn.XLOOKUP($D59,Amazon_USA_Sea!$C:$C,Amazon_USA_Sea!AE:AE),0)</f>
        <v>0</v>
      </c>
      <c r="AH59" s="93">
        <f>IFERROR(_xlfn.XLOOKUP($D59,Domestic!$C:$C,Domestic!AM:AM),0)+IFERROR(_xlfn.XLOOKUP($D59,ROW_Manjari!$C:$C,ROW_Manjari!AM:AM),0)+IFERROR(_xlfn.XLOOKUP($D59,USA_Sea!$C:$C,USA_Sea!AM:AM),0)+IFERROR(_xlfn.XLOOKUP($D59,USA_Air!$C:$C,USA_Air!AM:AM),0)+IFERROR(_xlfn.XLOOKUP($D59,USA_Amazon_Air!$C:$C,USA_Amazon_Air!AM:AM),0)+IFERROR(_xlfn.XLOOKUP($D59,UK_Order!$C:$C,UK_Order!AM:AM),0)+IFERROR(_xlfn.XLOOKUP($D59,MENA_Order!$C:$C,MENA_Order!AM:AM),0)+IFERROR(_xlfn.XLOOKUP($D59,Amazon_USA_Sea!$C:$C,Amazon_USA_Sea!AF:AF),0)</f>
        <v>0</v>
      </c>
      <c r="AI59" s="93">
        <f>IFERROR(_xlfn.XLOOKUP($D59,Domestic!$C:$C,Domestic!AN:AN),0)+IFERROR(_xlfn.XLOOKUP($D59,ROW_Manjari!$C:$C,ROW_Manjari!AN:AN),0)+IFERROR(_xlfn.XLOOKUP($D59,USA_Sea!$C:$C,USA_Sea!AN:AN),0)+IFERROR(_xlfn.XLOOKUP($D59,USA_Air!$C:$C,USA_Air!AN:AN),0)+IFERROR(_xlfn.XLOOKUP($D59,USA_Amazon_Air!$C:$C,USA_Amazon_Air!AN:AN),0)+IFERROR(_xlfn.XLOOKUP($D59,UK_Order!$C:$C,UK_Order!AN:AN),0)+IFERROR(_xlfn.XLOOKUP($D59,MENA_Order!$C:$C,MENA_Order!AN:AN),0)+IFERROR(_xlfn.XLOOKUP($D59,Amazon_USA_Sea!$C:$C,Amazon_USA_Sea!AG:AG),0)</f>
        <v>0</v>
      </c>
      <c r="AJ59" s="93">
        <f>IFERROR(_xlfn.XLOOKUP($D59,Domestic!$C:$C,Domestic!AO:AO),0)+IFERROR(_xlfn.XLOOKUP($D59,ROW_Manjari!$C:$C,ROW_Manjari!AO:AO),0)+IFERROR(_xlfn.XLOOKUP($D59,USA_Sea!$C:$C,USA_Sea!AO:AO),0)+IFERROR(_xlfn.XLOOKUP($D59,USA_Air!$C:$C,USA_Air!AO:AO),0)+IFERROR(_xlfn.XLOOKUP($D59,USA_Amazon_Air!$C:$C,USA_Amazon_Air!AO:AO),0)+IFERROR(_xlfn.XLOOKUP($D59,UK_Order!$C:$C,UK_Order!AO:AO),0)+IFERROR(_xlfn.XLOOKUP($D59,MENA_Order!$C:$C,MENA_Order!AO:AO),0)+IFERROR(_xlfn.XLOOKUP($D59,Amazon_USA_Sea!$C:$C,Amazon_USA_Sea!AH:AH),0)</f>
        <v>0</v>
      </c>
      <c r="AK59" s="94">
        <f>IFERROR(_xlfn.XLOOKUP($D59,Domestic!$C:$C,Domestic!AS:AS),0)+IFERROR(_xlfn.XLOOKUP($D59,ROW_Manjari!$C:$C,ROW_Manjari!AS:AS),0)+IFERROR(_xlfn.XLOOKUP($D59,USA_Sea!$C:$C,USA_Sea!AS:AS),0)+IFERROR(_xlfn.XLOOKUP($D59,USA_Air!$C:$C,USA_Air!AS:AS),0)+IFERROR(_xlfn.XLOOKUP($D59,USA_Amazon_Air!$C:$C,USA_Amazon_Air!AS:AS),0)+IFERROR(_xlfn.XLOOKUP($D59,UK_Order!$C:$C,UK_Order!AS:AS),0)+IFERROR(_xlfn.XLOOKUP($D59,MENA_Order!$C:$C,MENA_Order!AS:AS),0)+IFERROR(_xlfn.XLOOKUP($D59,Amazon_USA_Sea!$C:$C,Amazon_USA_Sea!AL:AL),0)</f>
        <v>0</v>
      </c>
      <c r="AL59" s="94">
        <f>IFERROR(_xlfn.XLOOKUP($D59,Domestic!$C:$C,Domestic!AT:AT),0)+IFERROR(_xlfn.XLOOKUP($D59,ROW_Manjari!$C:$C,ROW_Manjari!AT:AT),0)+IFERROR(_xlfn.XLOOKUP($D59,USA_Sea!$C:$C,USA_Sea!AT:AT),0)+IFERROR(_xlfn.XLOOKUP($D59,USA_Air!$C:$C,USA_Air!AT:AT),0)+IFERROR(_xlfn.XLOOKUP($D59,USA_Amazon_Air!$C:$C,USA_Amazon_Air!AT:AT),0)+IFERROR(_xlfn.XLOOKUP($D59,UK_Order!$C:$C,UK_Order!AT:AT),0)+IFERROR(_xlfn.XLOOKUP($D59,MENA_Order!$C:$C,MENA_Order!AT:AT),0)+IFERROR(_xlfn.XLOOKUP($D59,Amazon_USA_Sea!$C:$C,Amazon_USA_Sea!AM:AM),0)</f>
        <v>0</v>
      </c>
      <c r="AM59" s="94">
        <f>IFERROR(_xlfn.XLOOKUP($D59,Domestic!$C:$C,Domestic!AU:AU),0)+IFERROR(_xlfn.XLOOKUP($D59,ROW_Manjari!$C:$C,ROW_Manjari!AU:AU),0)+IFERROR(_xlfn.XLOOKUP($D59,USA_Sea!$C:$C,USA_Sea!AU:AU),0)+IFERROR(_xlfn.XLOOKUP($D59,USA_Air!$C:$C,USA_Air!AU:AU),0)+IFERROR(_xlfn.XLOOKUP($D59,USA_Amazon_Air!$C:$C,USA_Amazon_Air!AU:AU),0)+IFERROR(_xlfn.XLOOKUP($D59,UK_Order!$C:$C,UK_Order!AU:AU),0)+IFERROR(_xlfn.XLOOKUP($D59,MENA_Order!$C:$C,MENA_Order!AU:AU),0)+IFERROR(_xlfn.XLOOKUP($D59,Amazon_USA_Sea!$C:$C,Amazon_USA_Sea!AN:AN),0)</f>
        <v>0</v>
      </c>
      <c r="AN59" s="94">
        <f>IFERROR(_xlfn.XLOOKUP($D59,Domestic!$C:$C,Domestic!AV:AV),0)+IFERROR(_xlfn.XLOOKUP($D59,ROW_Manjari!$C:$C,ROW_Manjari!AV:AV),0)+IFERROR(_xlfn.XLOOKUP($D59,USA_Sea!$C:$C,USA_Sea!AV:AV),0)+IFERROR(_xlfn.XLOOKUP($D59,USA_Air!$C:$C,USA_Air!AV:AV),0)+IFERROR(_xlfn.XLOOKUP($D59,USA_Amazon_Air!$C:$C,USA_Amazon_Air!AV:AV),0)+IFERROR(_xlfn.XLOOKUP($D59,UK_Order!$C:$C,UK_Order!AV:AV),0)+IFERROR(_xlfn.XLOOKUP($D59,MENA_Order!$C:$C,MENA_Order!AV:AV),0)+IFERROR(_xlfn.XLOOKUP($D59,Amazon_USA_Sea!$C:$C,Amazon_USA_Sea!AO:AO),0)</f>
        <v>0</v>
      </c>
      <c r="AO59" s="94">
        <f>IFERROR(_xlfn.XLOOKUP($D59,Domestic!$C:$C,Domestic!AW:AW),0)+IFERROR(_xlfn.XLOOKUP($D59,ROW_Manjari!$C:$C,ROW_Manjari!AW:AW),0)+IFERROR(_xlfn.XLOOKUP($D59,USA_Sea!$C:$C,USA_Sea!AW:AW),0)+IFERROR(_xlfn.XLOOKUP($D59,USA_Air!$C:$C,USA_Air!AW:AW),0)+IFERROR(_xlfn.XLOOKUP($D59,USA_Amazon_Air!$C:$C,USA_Amazon_Air!AW:AW),0)+IFERROR(_xlfn.XLOOKUP($D59,UK_Order!$C:$C,UK_Order!AW:AW),0)+IFERROR(_xlfn.XLOOKUP($D59,MENA_Order!$C:$C,MENA_Order!AW:AW),0)+IFERROR(_xlfn.XLOOKUP($D59,Amazon_USA_Sea!$C:$C,Amazon_USA_Sea!AP:AP),0)</f>
        <v>0</v>
      </c>
      <c r="AP59" s="94">
        <f>IFERROR(_xlfn.XLOOKUP($D59,Domestic!$C:$C,Domestic!AX:AX),0)+IFERROR(_xlfn.XLOOKUP($D59,ROW_Manjari!$C:$C,ROW_Manjari!AX:AX),0)+IFERROR(_xlfn.XLOOKUP($D59,USA_Sea!$C:$C,USA_Sea!AX:AX),0)+IFERROR(_xlfn.XLOOKUP($D59,USA_Air!$C:$C,USA_Air!AX:AX),0)+IFERROR(_xlfn.XLOOKUP($D59,USA_Amazon_Air!$C:$C,USA_Amazon_Air!AX:AX),0)+IFERROR(_xlfn.XLOOKUP($D59,UK_Order!$C:$C,UK_Order!AX:AX),0)+IFERROR(_xlfn.XLOOKUP($D59,MENA_Order!$C:$C,MENA_Order!AX:AX),0)+IFERROR(_xlfn.XLOOKUP($D59,Amazon_USA_Sea!$C:$C,Amazon_USA_Sea!AQ:AQ),0)</f>
        <v>0</v>
      </c>
      <c r="AQ59" s="94">
        <f>IFERROR(_xlfn.XLOOKUP($D59,Domestic!$C:$C,Domestic!AY:AY),0)+IFERROR(_xlfn.XLOOKUP($D59,ROW_Manjari!$C:$C,ROW_Manjari!AY:AY),0)+IFERROR(_xlfn.XLOOKUP($D59,USA_Sea!$C:$C,USA_Sea!AY:AY),0)+IFERROR(_xlfn.XLOOKUP($D59,USA_Air!$C:$C,USA_Air!AY:AY),0)+IFERROR(_xlfn.XLOOKUP($D59,USA_Amazon_Air!$C:$C,USA_Amazon_Air!AY:AY),0)+IFERROR(_xlfn.XLOOKUP($D59,UK_Order!$C:$C,UK_Order!AY:AY),0)+IFERROR(_xlfn.XLOOKUP($D59,MENA_Order!$C:$C,MENA_Order!AY:AY),0)+IFERROR(_xlfn.XLOOKUP($D59,Amazon_USA_Sea!$C:$C,Amazon_USA_Sea!AR:AR),0)</f>
        <v>0</v>
      </c>
      <c r="AR59" s="94">
        <f>IFERROR(_xlfn.XLOOKUP($D59,Domestic!$C:$C,Domestic!AZ:AZ),0)+IFERROR(_xlfn.XLOOKUP($D59,ROW_Manjari!$C:$C,ROW_Manjari!AZ:AZ),0)+IFERROR(_xlfn.XLOOKUP($D59,USA_Sea!$C:$C,USA_Sea!AZ:AZ),0)+IFERROR(_xlfn.XLOOKUP($D59,USA_Air!$C:$C,USA_Air!AZ:AZ),0)+IFERROR(_xlfn.XLOOKUP($D59,USA_Amazon_Air!$C:$C,USA_Amazon_Air!AZ:AZ),0)+IFERROR(_xlfn.XLOOKUP($D59,UK_Order!$C:$C,UK_Order!AZ:AZ),0)+IFERROR(_xlfn.XLOOKUP($D59,MENA_Order!$C:$C,MENA_Order!AZ:AZ),0)+IFERROR(_xlfn.XLOOKUP($D59,Amazon_USA_Sea!$C:$C,Amazon_USA_Sea!AS:AS),0)</f>
        <v>0</v>
      </c>
      <c r="AS59" s="95">
        <v>0</v>
      </c>
      <c r="AT59" s="96">
        <f t="shared" si="8"/>
        <v>0</v>
      </c>
      <c r="AU59" s="97">
        <f t="shared" si="11"/>
        <v>0</v>
      </c>
      <c r="AV59" s="98">
        <f t="shared" si="12"/>
        <v>0</v>
      </c>
      <c r="AW59" s="99">
        <f t="shared" si="13"/>
        <v>0</v>
      </c>
      <c r="AX59" s="100" t="str">
        <f t="shared" si="14"/>
        <v/>
      </c>
      <c r="AY59" s="114" t="s">
        <v>173</v>
      </c>
      <c r="AZ59">
        <f>_xlfn.XLOOKUP(D59,Raw_Data!A:A,Raw_Data!B:B)</f>
        <v>390</v>
      </c>
      <c r="BA59" s="102">
        <f t="shared" si="15"/>
        <v>0</v>
      </c>
      <c r="BB59" s="103">
        <f t="shared" si="16"/>
        <v>10</v>
      </c>
      <c r="BC59" s="104" t="str">
        <f t="shared" si="10"/>
        <v>P3 – Normal</v>
      </c>
    </row>
    <row r="60" spans="1:55" customFormat="1" ht="13">
      <c r="A60" s="105">
        <v>58</v>
      </c>
      <c r="B60" s="128" t="s">
        <v>127</v>
      </c>
      <c r="C60" s="128" t="s">
        <v>46</v>
      </c>
      <c r="D60" s="107" t="s">
        <v>174</v>
      </c>
      <c r="E60" s="108" t="s">
        <v>175</v>
      </c>
      <c r="F60" s="126">
        <v>0.5</v>
      </c>
      <c r="G60" s="110">
        <f>IFERROR(_xlfn.XLOOKUP(D60,Projection_!A:A,Projection_!K:K),"")</f>
        <v>1360</v>
      </c>
      <c r="H60" s="111">
        <f>IFERROR(_xlfn.XLOOKUP(D60,Projection_!A:A,Projection_!L:L),"")</f>
        <v>0</v>
      </c>
      <c r="I60" s="111">
        <f>IFERROR(_xlfn.XLOOKUP(D60,Projection_!A:A,Projection_!M:M),"")</f>
        <v>0</v>
      </c>
      <c r="J60" s="111">
        <f>IFERROR(_xlfn.XLOOKUP(D60,Projection_!A:A,Projection_!N:N),"")</f>
        <v>0</v>
      </c>
      <c r="K60" s="111">
        <f>IFERROR(_xlfn.XLOOKUP(D60,Projection_!A:A,Projection_!O:O),"")</f>
        <v>0</v>
      </c>
      <c r="L60" s="111">
        <f>IFERROR(_xlfn.XLOOKUP(D60,Projection_!A:A,Projection_!P:P),"")</f>
        <v>0</v>
      </c>
      <c r="M60" s="111">
        <f>IFERROR(_xlfn.XLOOKUP(D60,Projection_!A:A,Projection_!Q:Q),"")</f>
        <v>0</v>
      </c>
      <c r="N60" s="112">
        <f>IFERROR(_xlfn.XLOOKUP(D60,Projection_!A:A,Projection_!R:R),"")</f>
        <v>0</v>
      </c>
      <c r="O60" s="113">
        <f>IFERROR(_xlfn.XLOOKUP(D60,Projection_!A:A,Projection_!T:T),"")</f>
        <v>1360</v>
      </c>
      <c r="P60" s="91">
        <f>IFERROR(_xlfn.XLOOKUP($D60,Domestic!$C:$C,Domestic!O:O),0)+IFERROR(_xlfn.XLOOKUP($D60,ROW_Manjari!$C:$C,ROW_Manjari!O:O),0)+IFERROR(_xlfn.XLOOKUP($D60,USA_Sea!$C:$C,USA_Sea!O:O),0)+IFERROR(_xlfn.XLOOKUP($D60,USA_Air!$C:$C,USA_Air!O:O),0)+IFERROR(_xlfn.XLOOKUP($D60,USA_Amazon_Air!$C:$C,USA_Amazon_Air!O:O),0)+IFERROR(_xlfn.XLOOKUP($D60,UK_Order!$C:$C,UK_Order!O:O),0)+IFERROR(_xlfn.XLOOKUP($D60,MENA_Order!$C:$C,MENA_Order!O:O),0)+IFERROR(_xlfn.XLOOKUP($D60,Amazon_USA_Sea!$C:$C,Amazon_USA_Sea!H:H),0)</f>
        <v>0</v>
      </c>
      <c r="Q60" s="91">
        <f>IFERROR(_xlfn.XLOOKUP($D60,Domestic!$C:$C,Domestic!P:P),0)+IFERROR(_xlfn.XLOOKUP($D60,ROW_Manjari!$C:$C,ROW_Manjari!P:P),0)+IFERROR(_xlfn.XLOOKUP($D60,USA_Sea!$C:$C,USA_Sea!P:P),0)+IFERROR(_xlfn.XLOOKUP($D60,USA_Air!$C:$C,USA_Air!P:P),0)+IFERROR(_xlfn.XLOOKUP($D60,USA_Amazon_Air!$C:$C,USA_Amazon_Air!P:P),0)+IFERROR(_xlfn.XLOOKUP($D60,UK_Order!$C:$C,UK_Order!P:P),0)+IFERROR(_xlfn.XLOOKUP($D60,MENA_Order!$C:$C,MENA_Order!P:P),0)+IFERROR(_xlfn.XLOOKUP($D60,Amazon_USA_Sea!$C:$C,Amazon_USA_Sea!I:I),0)</f>
        <v>0</v>
      </c>
      <c r="R60" s="91">
        <f>IFERROR(_xlfn.XLOOKUP($D60,Domestic!$C:$C,Domestic!Q:Q),0)+IFERROR(_xlfn.XLOOKUP($D60,ROW_Manjari!$C:$C,ROW_Manjari!Q:Q),0)+IFERROR(_xlfn.XLOOKUP($D60,USA_Sea!$C:$C,USA_Sea!Q:Q),0)+IFERROR(_xlfn.XLOOKUP($D60,USA_Air!$C:$C,USA_Air!Q:Q),0)+IFERROR(_xlfn.XLOOKUP($D60,USA_Amazon_Air!$C:$C,USA_Amazon_Air!Q:Q),0)+IFERROR(_xlfn.XLOOKUP($D60,UK_Order!$C:$C,UK_Order!Q:Q),0)+IFERROR(_xlfn.XLOOKUP($D60,MENA_Order!$C:$C,MENA_Order!Q:Q),0)+IFERROR(_xlfn.XLOOKUP($D60,Amazon_USA_Sea!$C:$C,Amazon_USA_Sea!J:J),0)</f>
        <v>0</v>
      </c>
      <c r="S60" s="91">
        <f>IFERROR(_xlfn.XLOOKUP($D60,Domestic!$C:$C,Domestic!R:R),0)+IFERROR(_xlfn.XLOOKUP($D60,ROW_Manjari!$C:$C,ROW_Manjari!R:R),0)+IFERROR(_xlfn.XLOOKUP($D60,USA_Sea!$C:$C,USA_Sea!R:R),0)+IFERROR(_xlfn.XLOOKUP($D60,USA_Air!$C:$C,USA_Air!R:R),0)+IFERROR(_xlfn.XLOOKUP($D60,USA_Amazon_Air!$C:$C,USA_Amazon_Air!R:R),0)+IFERROR(_xlfn.XLOOKUP($D60,UK_Order!$C:$C,UK_Order!R:R),0)+IFERROR(_xlfn.XLOOKUP($D60,MENA_Order!$C:$C,MENA_Order!R:R),0)+IFERROR(_xlfn.XLOOKUP($D60,Amazon_USA_Sea!$C:$C,Amazon_USA_Sea!K:K),0)</f>
        <v>0</v>
      </c>
      <c r="T60" s="91">
        <f>IFERROR(_xlfn.XLOOKUP($D60,Domestic!$C:$C,Domestic!S:S),0)+IFERROR(_xlfn.XLOOKUP($D60,ROW_Manjari!$C:$C,ROW_Manjari!S:S),0)+IFERROR(_xlfn.XLOOKUP($D60,USA_Sea!$C:$C,USA_Sea!S:S),0)+IFERROR(_xlfn.XLOOKUP($D60,USA_Air!$C:$C,USA_Air!S:S),0)+IFERROR(_xlfn.XLOOKUP($D60,USA_Amazon_Air!$C:$C,USA_Amazon_Air!S:S),0)+IFERROR(_xlfn.XLOOKUP($D60,UK_Order!$C:$C,UK_Order!S:S),0)+IFERROR(_xlfn.XLOOKUP($D60,MENA_Order!$C:$C,MENA_Order!S:S),0)+IFERROR(_xlfn.XLOOKUP($D60,Amazon_USA_Sea!$C:$C,Amazon_USA_Sea!L:L),0)</f>
        <v>0</v>
      </c>
      <c r="U60" s="91">
        <f>IFERROR(_xlfn.XLOOKUP($D60,Domestic!$C:$C,Domestic!T:T),0)+IFERROR(_xlfn.XLOOKUP($D60,ROW_Manjari!$C:$C,ROW_Manjari!T:T),0)+IFERROR(_xlfn.XLOOKUP($D60,USA_Sea!$C:$C,USA_Sea!T:T),0)+IFERROR(_xlfn.XLOOKUP($D60,USA_Air!$C:$C,USA_Air!T:T),0)+IFERROR(_xlfn.XLOOKUP($D60,USA_Amazon_Air!$C:$C,USA_Amazon_Air!T:T),0)+IFERROR(_xlfn.XLOOKUP($D60,UK_Order!$C:$C,UK_Order!T:T),0)+IFERROR(_xlfn.XLOOKUP($D60,MENA_Order!$C:$C,MENA_Order!T:T),0)+IFERROR(_xlfn.XLOOKUP($D60,Amazon_USA_Sea!$C:$C,Amazon_USA_Sea!M:M),0)</f>
        <v>0</v>
      </c>
      <c r="V60" s="91">
        <f>IFERROR(_xlfn.XLOOKUP($D60,Domestic!$C:$C,Domestic!U:U),0)+IFERROR(_xlfn.XLOOKUP($D60,ROW_Manjari!$C:$C,ROW_Manjari!U:U),0)+IFERROR(_xlfn.XLOOKUP($D60,USA_Sea!$C:$C,USA_Sea!U:U),0)+IFERROR(_xlfn.XLOOKUP($D60,USA_Air!$C:$C,USA_Air!U:U),0)+IFERROR(_xlfn.XLOOKUP($D60,USA_Amazon_Air!$C:$C,USA_Amazon_Air!U:U),0)+IFERROR(_xlfn.XLOOKUP($D60,UK_Order!$C:$C,UK_Order!U:U),0)+IFERROR(_xlfn.XLOOKUP($D60,MENA_Order!$C:$C,MENA_Order!U:U),0)+IFERROR(_xlfn.XLOOKUP($D60,Amazon_USA_Sea!$C:$C,Amazon_USA_Sea!N:N),0)</f>
        <v>0</v>
      </c>
      <c r="W60" s="92">
        <f>IFERROR(_xlfn.XLOOKUP($D60,Domestic!$C:$C,Domestic!Y:Y),0)+IFERROR(_xlfn.XLOOKUP($D60,ROW_Manjari!$C:$C,ROW_Manjari!Y:Y),0)+IFERROR(_xlfn.XLOOKUP($D60,USA_Sea!$C:$C,USA_Sea!Y:Y),0)+IFERROR(_xlfn.XLOOKUP($D60,USA_Air!$C:$C,USA_Air!Y:Y),0)+IFERROR(_xlfn.XLOOKUP($D60,USA_Amazon_Air!$C:$C,USA_Amazon_Air!Y:Y),0)+IFERROR(_xlfn.XLOOKUP($D60,UK_Order!$C:$C,UK_Order!Y:Y),0)+IFERROR(_xlfn.XLOOKUP($D60,MENA_Order!$C:$C,MENA_Order!Y:Y),0)+IFERROR(_xlfn.XLOOKUP($D60,Amazon_USA_Sea!$C:$C,Amazon_USA_Sea!R:R),0)</f>
        <v>0</v>
      </c>
      <c r="X60" s="92">
        <f>IFERROR(_xlfn.XLOOKUP($D60,Domestic!$C:$C,Domestic!Z:Z),0)+IFERROR(_xlfn.XLOOKUP($D60,ROW_Manjari!$C:$C,ROW_Manjari!Z:Z),0)+IFERROR(_xlfn.XLOOKUP($D60,USA_Sea!$C:$C,USA_Sea!Z:Z),0)+IFERROR(_xlfn.XLOOKUP($D60,USA_Air!$C:$C,USA_Air!Z:Z),0)+IFERROR(_xlfn.XLOOKUP($D60,USA_Amazon_Air!$C:$C,USA_Amazon_Air!Z:Z),0)+IFERROR(_xlfn.XLOOKUP($D60,UK_Order!$C:$C,UK_Order!Z:Z),0)+IFERROR(_xlfn.XLOOKUP($D60,MENA_Order!$C:$C,MENA_Order!Z:Z),0)+IFERROR(_xlfn.XLOOKUP($D60,Amazon_USA_Sea!$C:$C,Amazon_USA_Sea!S:S),0)</f>
        <v>0</v>
      </c>
      <c r="Y60" s="92">
        <f>IFERROR(_xlfn.XLOOKUP($D60,Domestic!$C:$C,Domestic!AA:AA),0)+IFERROR(_xlfn.XLOOKUP($D60,ROW_Manjari!$C:$C,ROW_Manjari!AA:AA),0)+IFERROR(_xlfn.XLOOKUP($D60,USA_Sea!$C:$C,USA_Sea!AA:AA),0)+IFERROR(_xlfn.XLOOKUP($D60,USA_Air!$C:$C,USA_Air!AA:AA),0)+IFERROR(_xlfn.XLOOKUP($D60,USA_Amazon_Air!$C:$C,USA_Amazon_Air!AA:AA),0)+IFERROR(_xlfn.XLOOKUP($D60,UK_Order!$C:$C,UK_Order!AA:AA),0)+IFERROR(_xlfn.XLOOKUP($D60,MENA_Order!$C:$C,MENA_Order!AA:AA),0)+IFERROR(_xlfn.XLOOKUP($D60,Amazon_USA_Sea!$C:$C,Amazon_USA_Sea!T:T),0)</f>
        <v>0</v>
      </c>
      <c r="Z60" s="92">
        <f>IFERROR(_xlfn.XLOOKUP($D60,Domestic!$C:$C,Domestic!AB:AB),0)+IFERROR(_xlfn.XLOOKUP($D60,ROW_Manjari!$C:$C,ROW_Manjari!AB:AB),0)+IFERROR(_xlfn.XLOOKUP($D60,USA_Sea!$C:$C,USA_Sea!AB:AB),0)+IFERROR(_xlfn.XLOOKUP($D60,USA_Air!$C:$C,USA_Air!AB:AB),0)+IFERROR(_xlfn.XLOOKUP($D60,USA_Amazon_Air!$C:$C,USA_Amazon_Air!AB:AB),0)+IFERROR(_xlfn.XLOOKUP($D60,UK_Order!$C:$C,UK_Order!AB:AB),0)+IFERROR(_xlfn.XLOOKUP($D60,MENA_Order!$C:$C,MENA_Order!AB:AB),0)+IFERROR(_xlfn.XLOOKUP($D60,Amazon_USA_Sea!$C:$C,Amazon_USA_Sea!U:U),0)</f>
        <v>0</v>
      </c>
      <c r="AA60" s="92">
        <f>IFERROR(_xlfn.XLOOKUP($D60,Domestic!$C:$C,Domestic!AC:AC),0)+IFERROR(_xlfn.XLOOKUP($D60,ROW_Manjari!$C:$C,ROW_Manjari!AC:AC),0)+IFERROR(_xlfn.XLOOKUP($D60,USA_Sea!$C:$C,USA_Sea!AC:AC),0)+IFERROR(_xlfn.XLOOKUP($D60,USA_Air!$C:$C,USA_Air!AC:AC),0)+IFERROR(_xlfn.XLOOKUP($D60,USA_Amazon_Air!$C:$C,USA_Amazon_Air!AC:AC),0)+IFERROR(_xlfn.XLOOKUP($D60,UK_Order!$C:$C,UK_Order!AC:AC),0)+IFERROR(_xlfn.XLOOKUP($D60,MENA_Order!$C:$C,MENA_Order!AC:AC),0)+IFERROR(_xlfn.XLOOKUP($D60,Amazon_USA_Sea!$C:$C,Amazon_USA_Sea!V:V),0)</f>
        <v>0</v>
      </c>
      <c r="AB60" s="92">
        <f>IFERROR(_xlfn.XLOOKUP($D60,Domestic!$C:$C,Domestic!AD:AD),0)+IFERROR(_xlfn.XLOOKUP($D60,ROW_Manjari!$C:$C,ROW_Manjari!AD:AD),0)+IFERROR(_xlfn.XLOOKUP($D60,USA_Sea!$C:$C,USA_Sea!AD:AD),0)+IFERROR(_xlfn.XLOOKUP($D60,USA_Air!$C:$C,USA_Air!AD:AD),0)+IFERROR(_xlfn.XLOOKUP($D60,USA_Amazon_Air!$C:$C,USA_Amazon_Air!AD:AD),0)+IFERROR(_xlfn.XLOOKUP($D60,UK_Order!$C:$C,UK_Order!AD:AD),0)+IFERROR(_xlfn.XLOOKUP($D60,MENA_Order!$C:$C,MENA_Order!AD:AD),0)+IFERROR(_xlfn.XLOOKUP($D60,Amazon_USA_Sea!$C:$C,Amazon_USA_Sea!W:W),0)</f>
        <v>0</v>
      </c>
      <c r="AC60" s="92">
        <f>IFERROR(_xlfn.XLOOKUP($D60,Domestic!$C:$C,Domestic!AE:AE),0)+IFERROR(_xlfn.XLOOKUP($D60,ROW_Manjari!$C:$C,ROW_Manjari!AE:AE),0)+IFERROR(_xlfn.XLOOKUP($D60,USA_Sea!$C:$C,USA_Sea!AE:AE),0)+IFERROR(_xlfn.XLOOKUP($D60,USA_Air!$C:$C,USA_Air!AE:AE),0)+IFERROR(_xlfn.XLOOKUP($D60,USA_Amazon_Air!$C:$C,USA_Amazon_Air!AE:AE),0)+IFERROR(_xlfn.XLOOKUP($D60,UK_Order!$C:$C,UK_Order!AE:AE),0)+IFERROR(_xlfn.XLOOKUP($D60,MENA_Order!$C:$C,MENA_Order!AE:AE),0)+IFERROR(_xlfn.XLOOKUP($D60,Amazon_USA_Sea!$C:$C,Amazon_USA_Sea!X:X),0)</f>
        <v>0</v>
      </c>
      <c r="AD60" s="93">
        <f>IFERROR(_xlfn.XLOOKUP($D60,Domestic!$C:$C,Domestic!AI:AI),0)+IFERROR(_xlfn.XLOOKUP($D60,ROW_Manjari!$C:$C,ROW_Manjari!AI:AI),0)+IFERROR(_xlfn.XLOOKUP($D60,USA_Sea!$C:$C,USA_Sea!AI:AI),0)+IFERROR(_xlfn.XLOOKUP($D60,USA_Air!$C:$C,USA_Air!AI:AI),0)+IFERROR(_xlfn.XLOOKUP($D60,USA_Amazon_Air!$C:$C,USA_Amazon_Air!AI:AI),0)+IFERROR(_xlfn.XLOOKUP($D60,UK_Order!$C:$C,UK_Order!AI:AI),0)+IFERROR(_xlfn.XLOOKUP($D60,MENA_Order!$C:$C,MENA_Order!AI:AI),0)+IFERROR(_xlfn.XLOOKUP($D60,Amazon_USA_Sea!$C:$C,Amazon_USA_Sea!AB:AB),0)</f>
        <v>0</v>
      </c>
      <c r="AE60" s="93">
        <f>IFERROR(_xlfn.XLOOKUP($D60,Domestic!$C:$C,Domestic!AJ:AJ),0)+IFERROR(_xlfn.XLOOKUP($D60,ROW_Manjari!$C:$C,ROW_Manjari!AJ:AJ),0)+IFERROR(_xlfn.XLOOKUP($D60,USA_Sea!$C:$C,USA_Sea!AJ:AJ),0)+IFERROR(_xlfn.XLOOKUP($D60,USA_Air!$C:$C,USA_Air!AJ:AJ),0)+IFERROR(_xlfn.XLOOKUP($D60,USA_Amazon_Air!$C:$C,USA_Amazon_Air!AJ:AJ),0)+IFERROR(_xlfn.XLOOKUP($D60,UK_Order!$C:$C,UK_Order!AJ:AJ),0)+IFERROR(_xlfn.XLOOKUP($D60,MENA_Order!$C:$C,MENA_Order!AJ:AJ),0)+IFERROR(_xlfn.XLOOKUP($D60,Amazon_USA_Sea!$C:$C,Amazon_USA_Sea!AC:AC),0)</f>
        <v>0</v>
      </c>
      <c r="AF60" s="93">
        <f>IFERROR(_xlfn.XLOOKUP($D60,Domestic!$C:$C,Domestic!AK:AK),0)+IFERROR(_xlfn.XLOOKUP($D60,ROW_Manjari!$C:$C,ROW_Manjari!AK:AK),0)+IFERROR(_xlfn.XLOOKUP($D60,USA_Sea!$C:$C,USA_Sea!AK:AK),0)+IFERROR(_xlfn.XLOOKUP($D60,USA_Air!$C:$C,USA_Air!AK:AK),0)+IFERROR(_xlfn.XLOOKUP($D60,USA_Amazon_Air!$C:$C,USA_Amazon_Air!AK:AK),0)+IFERROR(_xlfn.XLOOKUP($D60,UK_Order!$C:$C,UK_Order!AK:AK),0)+IFERROR(_xlfn.XLOOKUP($D60,MENA_Order!$C:$C,MENA_Order!AK:AK),0)+IFERROR(_xlfn.XLOOKUP($D60,Amazon_USA_Sea!$C:$C,Amazon_USA_Sea!AD:AD),0)</f>
        <v>0</v>
      </c>
      <c r="AG60" s="93">
        <f>IFERROR(_xlfn.XLOOKUP($D60,Domestic!$C:$C,Domestic!AL:AL),0)+IFERROR(_xlfn.XLOOKUP($D60,ROW_Manjari!$C:$C,ROW_Manjari!AL:AL),0)+IFERROR(_xlfn.XLOOKUP($D60,USA_Sea!$C:$C,USA_Sea!AL:AL),0)+IFERROR(_xlfn.XLOOKUP($D60,USA_Air!$C:$C,USA_Air!AL:AL),0)+IFERROR(_xlfn.XLOOKUP($D60,USA_Amazon_Air!$C:$C,USA_Amazon_Air!AL:AL),0)+IFERROR(_xlfn.XLOOKUP($D60,UK_Order!$C:$C,UK_Order!AL:AL),0)+IFERROR(_xlfn.XLOOKUP($D60,MENA_Order!$C:$C,MENA_Order!AL:AL),0)+IFERROR(_xlfn.XLOOKUP($D60,Amazon_USA_Sea!$C:$C,Amazon_USA_Sea!AE:AE),0)</f>
        <v>0</v>
      </c>
      <c r="AH60" s="93">
        <f>IFERROR(_xlfn.XLOOKUP($D60,Domestic!$C:$C,Domestic!AM:AM),0)+IFERROR(_xlfn.XLOOKUP($D60,ROW_Manjari!$C:$C,ROW_Manjari!AM:AM),0)+IFERROR(_xlfn.XLOOKUP($D60,USA_Sea!$C:$C,USA_Sea!AM:AM),0)+IFERROR(_xlfn.XLOOKUP($D60,USA_Air!$C:$C,USA_Air!AM:AM),0)+IFERROR(_xlfn.XLOOKUP($D60,USA_Amazon_Air!$C:$C,USA_Amazon_Air!AM:AM),0)+IFERROR(_xlfn.XLOOKUP($D60,UK_Order!$C:$C,UK_Order!AM:AM),0)+IFERROR(_xlfn.XLOOKUP($D60,MENA_Order!$C:$C,MENA_Order!AM:AM),0)+IFERROR(_xlfn.XLOOKUP($D60,Amazon_USA_Sea!$C:$C,Amazon_USA_Sea!AF:AF),0)</f>
        <v>0</v>
      </c>
      <c r="AI60" s="93">
        <f>IFERROR(_xlfn.XLOOKUP($D60,Domestic!$C:$C,Domestic!AN:AN),0)+IFERROR(_xlfn.XLOOKUP($D60,ROW_Manjari!$C:$C,ROW_Manjari!AN:AN),0)+IFERROR(_xlfn.XLOOKUP($D60,USA_Sea!$C:$C,USA_Sea!AN:AN),0)+IFERROR(_xlfn.XLOOKUP($D60,USA_Air!$C:$C,USA_Air!AN:AN),0)+IFERROR(_xlfn.XLOOKUP($D60,USA_Amazon_Air!$C:$C,USA_Amazon_Air!AN:AN),0)+IFERROR(_xlfn.XLOOKUP($D60,UK_Order!$C:$C,UK_Order!AN:AN),0)+IFERROR(_xlfn.XLOOKUP($D60,MENA_Order!$C:$C,MENA_Order!AN:AN),0)+IFERROR(_xlfn.XLOOKUP($D60,Amazon_USA_Sea!$C:$C,Amazon_USA_Sea!AG:AG),0)</f>
        <v>100</v>
      </c>
      <c r="AJ60" s="93">
        <f>IFERROR(_xlfn.XLOOKUP($D60,Domestic!$C:$C,Domestic!AO:AO),0)+IFERROR(_xlfn.XLOOKUP($D60,ROW_Manjari!$C:$C,ROW_Manjari!AO:AO),0)+IFERROR(_xlfn.XLOOKUP($D60,USA_Sea!$C:$C,USA_Sea!AO:AO),0)+IFERROR(_xlfn.XLOOKUP($D60,USA_Air!$C:$C,USA_Air!AO:AO),0)+IFERROR(_xlfn.XLOOKUP($D60,USA_Amazon_Air!$C:$C,USA_Amazon_Air!AO:AO),0)+IFERROR(_xlfn.XLOOKUP($D60,UK_Order!$C:$C,UK_Order!AO:AO),0)+IFERROR(_xlfn.XLOOKUP($D60,MENA_Order!$C:$C,MENA_Order!AO:AO),0)+IFERROR(_xlfn.XLOOKUP($D60,Amazon_USA_Sea!$C:$C,Amazon_USA_Sea!AH:AH),0)</f>
        <v>917</v>
      </c>
      <c r="AK60" s="94">
        <f>IFERROR(_xlfn.XLOOKUP($D60,Domestic!$C:$C,Domestic!AS:AS),0)+IFERROR(_xlfn.XLOOKUP($D60,ROW_Manjari!$C:$C,ROW_Manjari!AS:AS),0)+IFERROR(_xlfn.XLOOKUP($D60,USA_Sea!$C:$C,USA_Sea!AS:AS),0)+IFERROR(_xlfn.XLOOKUP($D60,USA_Air!$C:$C,USA_Air!AS:AS),0)+IFERROR(_xlfn.XLOOKUP($D60,USA_Amazon_Air!$C:$C,USA_Amazon_Air!AS:AS),0)+IFERROR(_xlfn.XLOOKUP($D60,UK_Order!$C:$C,UK_Order!AS:AS),0)+IFERROR(_xlfn.XLOOKUP($D60,MENA_Order!$C:$C,MENA_Order!AS:AS),0)+IFERROR(_xlfn.XLOOKUP($D60,Amazon_USA_Sea!$C:$C,Amazon_USA_Sea!AL:AL),0)</f>
        <v>0</v>
      </c>
      <c r="AL60" s="94">
        <f>IFERROR(_xlfn.XLOOKUP($D60,Domestic!$C:$C,Domestic!AT:AT),0)+IFERROR(_xlfn.XLOOKUP($D60,ROW_Manjari!$C:$C,ROW_Manjari!AT:AT),0)+IFERROR(_xlfn.XLOOKUP($D60,USA_Sea!$C:$C,USA_Sea!AT:AT),0)+IFERROR(_xlfn.XLOOKUP($D60,USA_Air!$C:$C,USA_Air!AT:AT),0)+IFERROR(_xlfn.XLOOKUP($D60,USA_Amazon_Air!$C:$C,USA_Amazon_Air!AT:AT),0)+IFERROR(_xlfn.XLOOKUP($D60,UK_Order!$C:$C,UK_Order!AT:AT),0)+IFERROR(_xlfn.XLOOKUP($D60,MENA_Order!$C:$C,MENA_Order!AT:AT),0)+IFERROR(_xlfn.XLOOKUP($D60,Amazon_USA_Sea!$C:$C,Amazon_USA_Sea!AM:AM),0)</f>
        <v>0</v>
      </c>
      <c r="AM60" s="94">
        <f>IFERROR(_xlfn.XLOOKUP($D60,Domestic!$C:$C,Domestic!AU:AU),0)+IFERROR(_xlfn.XLOOKUP($D60,ROW_Manjari!$C:$C,ROW_Manjari!AU:AU),0)+IFERROR(_xlfn.XLOOKUP($D60,USA_Sea!$C:$C,USA_Sea!AU:AU),0)+IFERROR(_xlfn.XLOOKUP($D60,USA_Air!$C:$C,USA_Air!AU:AU),0)+IFERROR(_xlfn.XLOOKUP($D60,USA_Amazon_Air!$C:$C,USA_Amazon_Air!AU:AU),0)+IFERROR(_xlfn.XLOOKUP($D60,UK_Order!$C:$C,UK_Order!AU:AU),0)+IFERROR(_xlfn.XLOOKUP($D60,MENA_Order!$C:$C,MENA_Order!AU:AU),0)+IFERROR(_xlfn.XLOOKUP($D60,Amazon_USA_Sea!$C:$C,Amazon_USA_Sea!AN:AN),0)</f>
        <v>0</v>
      </c>
      <c r="AN60" s="94">
        <f>IFERROR(_xlfn.XLOOKUP($D60,Domestic!$C:$C,Domestic!AV:AV),0)+IFERROR(_xlfn.XLOOKUP($D60,ROW_Manjari!$C:$C,ROW_Manjari!AV:AV),0)+IFERROR(_xlfn.XLOOKUP($D60,USA_Sea!$C:$C,USA_Sea!AV:AV),0)+IFERROR(_xlfn.XLOOKUP($D60,USA_Air!$C:$C,USA_Air!AV:AV),0)+IFERROR(_xlfn.XLOOKUP($D60,USA_Amazon_Air!$C:$C,USA_Amazon_Air!AV:AV),0)+IFERROR(_xlfn.XLOOKUP($D60,UK_Order!$C:$C,UK_Order!AV:AV),0)+IFERROR(_xlfn.XLOOKUP($D60,MENA_Order!$C:$C,MENA_Order!AV:AV),0)+IFERROR(_xlfn.XLOOKUP($D60,Amazon_USA_Sea!$C:$C,Amazon_USA_Sea!AO:AO),0)</f>
        <v>0</v>
      </c>
      <c r="AO60" s="94">
        <f>IFERROR(_xlfn.XLOOKUP($D60,Domestic!$C:$C,Domestic!AW:AW),0)+IFERROR(_xlfn.XLOOKUP($D60,ROW_Manjari!$C:$C,ROW_Manjari!AW:AW),0)+IFERROR(_xlfn.XLOOKUP($D60,USA_Sea!$C:$C,USA_Sea!AW:AW),0)+IFERROR(_xlfn.XLOOKUP($D60,USA_Air!$C:$C,USA_Air!AW:AW),0)+IFERROR(_xlfn.XLOOKUP($D60,USA_Amazon_Air!$C:$C,USA_Amazon_Air!AW:AW),0)+IFERROR(_xlfn.XLOOKUP($D60,UK_Order!$C:$C,UK_Order!AW:AW),0)+IFERROR(_xlfn.XLOOKUP($D60,MENA_Order!$C:$C,MENA_Order!AW:AW),0)+IFERROR(_xlfn.XLOOKUP($D60,Amazon_USA_Sea!$C:$C,Amazon_USA_Sea!AP:AP),0)</f>
        <v>0</v>
      </c>
      <c r="AP60" s="94">
        <f>IFERROR(_xlfn.XLOOKUP($D60,Domestic!$C:$C,Domestic!AX:AX),0)+IFERROR(_xlfn.XLOOKUP($D60,ROW_Manjari!$C:$C,ROW_Manjari!AX:AX),0)+IFERROR(_xlfn.XLOOKUP($D60,USA_Sea!$C:$C,USA_Sea!AX:AX),0)+IFERROR(_xlfn.XLOOKUP($D60,USA_Air!$C:$C,USA_Air!AX:AX),0)+IFERROR(_xlfn.XLOOKUP($D60,USA_Amazon_Air!$C:$C,USA_Amazon_Air!AX:AX),0)+IFERROR(_xlfn.XLOOKUP($D60,UK_Order!$C:$C,UK_Order!AX:AX),0)+IFERROR(_xlfn.XLOOKUP($D60,MENA_Order!$C:$C,MENA_Order!AX:AX),0)+IFERROR(_xlfn.XLOOKUP($D60,Amazon_USA_Sea!$C:$C,Amazon_USA_Sea!AQ:AQ),0)</f>
        <v>0</v>
      </c>
      <c r="AQ60" s="94">
        <f>IFERROR(_xlfn.XLOOKUP($D60,Domestic!$C:$C,Domestic!AY:AY),0)+IFERROR(_xlfn.XLOOKUP($D60,ROW_Manjari!$C:$C,ROW_Manjari!AY:AY),0)+IFERROR(_xlfn.XLOOKUP($D60,USA_Sea!$C:$C,USA_Sea!AY:AY),0)+IFERROR(_xlfn.XLOOKUP($D60,USA_Air!$C:$C,USA_Air!AY:AY),0)+IFERROR(_xlfn.XLOOKUP($D60,USA_Amazon_Air!$C:$C,USA_Amazon_Air!AY:AY),0)+IFERROR(_xlfn.XLOOKUP($D60,UK_Order!$C:$C,UK_Order!AY:AY),0)+IFERROR(_xlfn.XLOOKUP($D60,MENA_Order!$C:$C,MENA_Order!AY:AY),0)+IFERROR(_xlfn.XLOOKUP($D60,Amazon_USA_Sea!$C:$C,Amazon_USA_Sea!AR:AR),0)</f>
        <v>0</v>
      </c>
      <c r="AR60" s="94">
        <f>IFERROR(_xlfn.XLOOKUP($D60,Domestic!$C:$C,Domestic!AZ:AZ),0)+IFERROR(_xlfn.XLOOKUP($D60,ROW_Manjari!$C:$C,ROW_Manjari!AZ:AZ),0)+IFERROR(_xlfn.XLOOKUP($D60,USA_Sea!$C:$C,USA_Sea!AZ:AZ),0)+IFERROR(_xlfn.XLOOKUP($D60,USA_Air!$C:$C,USA_Air!AZ:AZ),0)+IFERROR(_xlfn.XLOOKUP($D60,USA_Amazon_Air!$C:$C,USA_Amazon_Air!AZ:AZ),0)+IFERROR(_xlfn.XLOOKUP($D60,UK_Order!$C:$C,UK_Order!AZ:AZ),0)+IFERROR(_xlfn.XLOOKUP($D60,MENA_Order!$C:$C,MENA_Order!AZ:AZ),0)+IFERROR(_xlfn.XLOOKUP($D60,Amazon_USA_Sea!$C:$C,Amazon_USA_Sea!AS:AS),0)</f>
        <v>80</v>
      </c>
      <c r="AS60" s="95">
        <v>0</v>
      </c>
      <c r="AT60" s="96">
        <f t="shared" si="8"/>
        <v>1097</v>
      </c>
      <c r="AU60" s="97">
        <f t="shared" si="11"/>
        <v>548.5</v>
      </c>
      <c r="AV60" s="98">
        <f t="shared" si="12"/>
        <v>-263</v>
      </c>
      <c r="AW60" s="99">
        <f t="shared" si="13"/>
        <v>-131.5</v>
      </c>
      <c r="AX60" s="100">
        <f t="shared" si="14"/>
        <v>0.80661764705882355</v>
      </c>
      <c r="AY60" s="114" t="s">
        <v>50</v>
      </c>
      <c r="AZ60">
        <f>_xlfn.XLOOKUP(D60,Raw_Data!A:A,Raw_Data!B:B)</f>
        <v>277</v>
      </c>
      <c r="BA60" s="102">
        <f t="shared" si="15"/>
        <v>6.1102941176470589</v>
      </c>
      <c r="BB60" s="103">
        <f t="shared" si="16"/>
        <v>7</v>
      </c>
      <c r="BC60" s="104" t="str">
        <f t="shared" si="10"/>
        <v>P2 – High</v>
      </c>
    </row>
    <row r="61" spans="1:55" customFormat="1" ht="13">
      <c r="A61" s="105">
        <v>67</v>
      </c>
      <c r="B61" s="130" t="s">
        <v>95</v>
      </c>
      <c r="C61" s="130" t="s">
        <v>37</v>
      </c>
      <c r="D61" s="131" t="s">
        <v>176</v>
      </c>
      <c r="E61" s="132" t="s">
        <v>177</v>
      </c>
      <c r="F61" s="133">
        <v>0.1</v>
      </c>
      <c r="G61" s="134">
        <f>IFERROR(_xlfn.XLOOKUP(D61,Projection_!A:A,Projection_!K:K),"")</f>
        <v>0</v>
      </c>
      <c r="H61" s="135">
        <f>IFERROR(_xlfn.XLOOKUP(D61,Projection_!A:A,Projection_!L:L),"")</f>
        <v>0</v>
      </c>
      <c r="I61" s="135">
        <f>IFERROR(_xlfn.XLOOKUP(D61,Projection_!A:A,Projection_!M:M),"")</f>
        <v>0</v>
      </c>
      <c r="J61" s="135">
        <f>IFERROR(_xlfn.XLOOKUP(D61,Projection_!A:A,Projection_!N:N),"")</f>
        <v>0</v>
      </c>
      <c r="K61" s="135">
        <f>IFERROR(_xlfn.XLOOKUP(D61,Projection_!A:A,Projection_!O:O),"")</f>
        <v>0</v>
      </c>
      <c r="L61" s="135">
        <f>IFERROR(_xlfn.XLOOKUP(D61,Projection_!A:A,Projection_!P:P),"")</f>
        <v>0</v>
      </c>
      <c r="M61" s="135">
        <f>IFERROR(_xlfn.XLOOKUP(D61,Projection_!A:A,Projection_!Q:Q),"")</f>
        <v>0</v>
      </c>
      <c r="N61" s="136">
        <f>IFERROR(_xlfn.XLOOKUP(D61,Projection_!A:A,Projection_!R:R),"")</f>
        <v>0</v>
      </c>
      <c r="O61" s="137">
        <f>IFERROR(_xlfn.XLOOKUP(D61,Projection_!A:A,Projection_!T:T),"")</f>
        <v>0</v>
      </c>
      <c r="P61" s="91">
        <f>IFERROR(_xlfn.XLOOKUP($D61,Domestic!$C:$C,Domestic!O:O),0)+IFERROR(_xlfn.XLOOKUP($D61,ROW_Manjari!$C:$C,ROW_Manjari!O:O),0)+IFERROR(_xlfn.XLOOKUP($D61,USA_Sea!$C:$C,USA_Sea!O:O),0)+IFERROR(_xlfn.XLOOKUP($D61,USA_Air!$C:$C,USA_Air!O:O),0)+IFERROR(_xlfn.XLOOKUP($D61,USA_Amazon_Air!$C:$C,USA_Amazon_Air!O:O),0)+IFERROR(_xlfn.XLOOKUP($D61,UK_Order!$C:$C,UK_Order!O:O),0)+IFERROR(_xlfn.XLOOKUP($D61,MENA_Order!$C:$C,MENA_Order!O:O),0)+IFERROR(_xlfn.XLOOKUP($D61,Amazon_USA_Sea!$C:$C,Amazon_USA_Sea!H:H),0)</f>
        <v>0</v>
      </c>
      <c r="Q61" s="91">
        <f>IFERROR(_xlfn.XLOOKUP($D61,Domestic!$C:$C,Domestic!P:P),0)+IFERROR(_xlfn.XLOOKUP($D61,ROW_Manjari!$C:$C,ROW_Manjari!P:P),0)+IFERROR(_xlfn.XLOOKUP($D61,USA_Sea!$C:$C,USA_Sea!P:P),0)+IFERROR(_xlfn.XLOOKUP($D61,USA_Air!$C:$C,USA_Air!P:P),0)+IFERROR(_xlfn.XLOOKUP($D61,USA_Amazon_Air!$C:$C,USA_Amazon_Air!P:P),0)+IFERROR(_xlfn.XLOOKUP($D61,UK_Order!$C:$C,UK_Order!P:P),0)+IFERROR(_xlfn.XLOOKUP($D61,MENA_Order!$C:$C,MENA_Order!P:P),0)+IFERROR(_xlfn.XLOOKUP($D61,Amazon_USA_Sea!$C:$C,Amazon_USA_Sea!I:I),0)</f>
        <v>0</v>
      </c>
      <c r="R61" s="91">
        <f>IFERROR(_xlfn.XLOOKUP($D61,Domestic!$C:$C,Domestic!Q:Q),0)+IFERROR(_xlfn.XLOOKUP($D61,ROW_Manjari!$C:$C,ROW_Manjari!Q:Q),0)+IFERROR(_xlfn.XLOOKUP($D61,USA_Sea!$C:$C,USA_Sea!Q:Q),0)+IFERROR(_xlfn.XLOOKUP($D61,USA_Air!$C:$C,USA_Air!Q:Q),0)+IFERROR(_xlfn.XLOOKUP($D61,USA_Amazon_Air!$C:$C,USA_Amazon_Air!Q:Q),0)+IFERROR(_xlfn.XLOOKUP($D61,UK_Order!$C:$C,UK_Order!Q:Q),0)+IFERROR(_xlfn.XLOOKUP($D61,MENA_Order!$C:$C,MENA_Order!Q:Q),0)+IFERROR(_xlfn.XLOOKUP($D61,Amazon_USA_Sea!$C:$C,Amazon_USA_Sea!J:J),0)</f>
        <v>0</v>
      </c>
      <c r="S61" s="91">
        <f>IFERROR(_xlfn.XLOOKUP($D61,Domestic!$C:$C,Domestic!R:R),0)+IFERROR(_xlfn.XLOOKUP($D61,ROW_Manjari!$C:$C,ROW_Manjari!R:R),0)+IFERROR(_xlfn.XLOOKUP($D61,USA_Sea!$C:$C,USA_Sea!R:R),0)+IFERROR(_xlfn.XLOOKUP($D61,USA_Air!$C:$C,USA_Air!R:R),0)+IFERROR(_xlfn.XLOOKUP($D61,USA_Amazon_Air!$C:$C,USA_Amazon_Air!R:R),0)+IFERROR(_xlfn.XLOOKUP($D61,UK_Order!$C:$C,UK_Order!R:R),0)+IFERROR(_xlfn.XLOOKUP($D61,MENA_Order!$C:$C,MENA_Order!R:R),0)+IFERROR(_xlfn.XLOOKUP($D61,Amazon_USA_Sea!$C:$C,Amazon_USA_Sea!K:K),0)</f>
        <v>0</v>
      </c>
      <c r="T61" s="91">
        <f>IFERROR(_xlfn.XLOOKUP($D61,Domestic!$C:$C,Domestic!S:S),0)+IFERROR(_xlfn.XLOOKUP($D61,ROW_Manjari!$C:$C,ROW_Manjari!S:S),0)+IFERROR(_xlfn.XLOOKUP($D61,USA_Sea!$C:$C,USA_Sea!S:S),0)+IFERROR(_xlfn.XLOOKUP($D61,USA_Air!$C:$C,USA_Air!S:S),0)+IFERROR(_xlfn.XLOOKUP($D61,USA_Amazon_Air!$C:$C,USA_Amazon_Air!S:S),0)+IFERROR(_xlfn.XLOOKUP($D61,UK_Order!$C:$C,UK_Order!S:S),0)+IFERROR(_xlfn.XLOOKUP($D61,MENA_Order!$C:$C,MENA_Order!S:S),0)+IFERROR(_xlfn.XLOOKUP($D61,Amazon_USA_Sea!$C:$C,Amazon_USA_Sea!L:L),0)</f>
        <v>0</v>
      </c>
      <c r="U61" s="91">
        <f>IFERROR(_xlfn.XLOOKUP($D61,Domestic!$C:$C,Domestic!T:T),0)+IFERROR(_xlfn.XLOOKUP($D61,ROW_Manjari!$C:$C,ROW_Manjari!T:T),0)+IFERROR(_xlfn.XLOOKUP($D61,USA_Sea!$C:$C,USA_Sea!T:T),0)+IFERROR(_xlfn.XLOOKUP($D61,USA_Air!$C:$C,USA_Air!T:T),0)+IFERROR(_xlfn.XLOOKUP($D61,USA_Amazon_Air!$C:$C,USA_Amazon_Air!T:T),0)+IFERROR(_xlfn.XLOOKUP($D61,UK_Order!$C:$C,UK_Order!T:T),0)+IFERROR(_xlfn.XLOOKUP($D61,MENA_Order!$C:$C,MENA_Order!T:T),0)+IFERROR(_xlfn.XLOOKUP($D61,Amazon_USA_Sea!$C:$C,Amazon_USA_Sea!M:M),0)</f>
        <v>0</v>
      </c>
      <c r="V61" s="91">
        <f>IFERROR(_xlfn.XLOOKUP($D61,Domestic!$C:$C,Domestic!U:U),0)+IFERROR(_xlfn.XLOOKUP($D61,ROW_Manjari!$C:$C,ROW_Manjari!U:U),0)+IFERROR(_xlfn.XLOOKUP($D61,USA_Sea!$C:$C,USA_Sea!U:U),0)+IFERROR(_xlfn.XLOOKUP($D61,USA_Air!$C:$C,USA_Air!U:U),0)+IFERROR(_xlfn.XLOOKUP($D61,USA_Amazon_Air!$C:$C,USA_Amazon_Air!U:U),0)+IFERROR(_xlfn.XLOOKUP($D61,UK_Order!$C:$C,UK_Order!U:U),0)+IFERROR(_xlfn.XLOOKUP($D61,MENA_Order!$C:$C,MENA_Order!U:U),0)+IFERROR(_xlfn.XLOOKUP($D61,Amazon_USA_Sea!$C:$C,Amazon_USA_Sea!N:N),0)</f>
        <v>0</v>
      </c>
      <c r="W61" s="92">
        <f>IFERROR(_xlfn.XLOOKUP($D61,Domestic!$C:$C,Domestic!Y:Y),0)+IFERROR(_xlfn.XLOOKUP($D61,ROW_Manjari!$C:$C,ROW_Manjari!Y:Y),0)+IFERROR(_xlfn.XLOOKUP($D61,USA_Sea!$C:$C,USA_Sea!Y:Y),0)+IFERROR(_xlfn.XLOOKUP($D61,USA_Air!$C:$C,USA_Air!Y:Y),0)+IFERROR(_xlfn.XLOOKUP($D61,USA_Amazon_Air!$C:$C,USA_Amazon_Air!Y:Y),0)+IFERROR(_xlfn.XLOOKUP($D61,UK_Order!$C:$C,UK_Order!Y:Y),0)+IFERROR(_xlfn.XLOOKUP($D61,MENA_Order!$C:$C,MENA_Order!Y:Y),0)+IFERROR(_xlfn.XLOOKUP($D61,Amazon_USA_Sea!$C:$C,Amazon_USA_Sea!R:R),0)</f>
        <v>0</v>
      </c>
      <c r="X61" s="92">
        <f>IFERROR(_xlfn.XLOOKUP($D61,Domestic!$C:$C,Domestic!Z:Z),0)+IFERROR(_xlfn.XLOOKUP($D61,ROW_Manjari!$C:$C,ROW_Manjari!Z:Z),0)+IFERROR(_xlfn.XLOOKUP($D61,USA_Sea!$C:$C,USA_Sea!Z:Z),0)+IFERROR(_xlfn.XLOOKUP($D61,USA_Air!$C:$C,USA_Air!Z:Z),0)+IFERROR(_xlfn.XLOOKUP($D61,USA_Amazon_Air!$C:$C,USA_Amazon_Air!Z:Z),0)+IFERROR(_xlfn.XLOOKUP($D61,UK_Order!$C:$C,UK_Order!Z:Z),0)+IFERROR(_xlfn.XLOOKUP($D61,MENA_Order!$C:$C,MENA_Order!Z:Z),0)+IFERROR(_xlfn.XLOOKUP($D61,Amazon_USA_Sea!$C:$C,Amazon_USA_Sea!S:S),0)</f>
        <v>0</v>
      </c>
      <c r="Y61" s="92">
        <f>IFERROR(_xlfn.XLOOKUP($D61,Domestic!$C:$C,Domestic!AA:AA),0)+IFERROR(_xlfn.XLOOKUP($D61,ROW_Manjari!$C:$C,ROW_Manjari!AA:AA),0)+IFERROR(_xlfn.XLOOKUP($D61,USA_Sea!$C:$C,USA_Sea!AA:AA),0)+IFERROR(_xlfn.XLOOKUP($D61,USA_Air!$C:$C,USA_Air!AA:AA),0)+IFERROR(_xlfn.XLOOKUP($D61,USA_Amazon_Air!$C:$C,USA_Amazon_Air!AA:AA),0)+IFERROR(_xlfn.XLOOKUP($D61,UK_Order!$C:$C,UK_Order!AA:AA),0)+IFERROR(_xlfn.XLOOKUP($D61,MENA_Order!$C:$C,MENA_Order!AA:AA),0)+IFERROR(_xlfn.XLOOKUP($D61,Amazon_USA_Sea!$C:$C,Amazon_USA_Sea!T:T),0)</f>
        <v>0</v>
      </c>
      <c r="Z61" s="92">
        <f>IFERROR(_xlfn.XLOOKUP($D61,Domestic!$C:$C,Domestic!AB:AB),0)+IFERROR(_xlfn.XLOOKUP($D61,ROW_Manjari!$C:$C,ROW_Manjari!AB:AB),0)+IFERROR(_xlfn.XLOOKUP($D61,USA_Sea!$C:$C,USA_Sea!AB:AB),0)+IFERROR(_xlfn.XLOOKUP($D61,USA_Air!$C:$C,USA_Air!AB:AB),0)+IFERROR(_xlfn.XLOOKUP($D61,USA_Amazon_Air!$C:$C,USA_Amazon_Air!AB:AB),0)+IFERROR(_xlfn.XLOOKUP($D61,UK_Order!$C:$C,UK_Order!AB:AB),0)+IFERROR(_xlfn.XLOOKUP($D61,MENA_Order!$C:$C,MENA_Order!AB:AB),0)+IFERROR(_xlfn.XLOOKUP($D61,Amazon_USA_Sea!$C:$C,Amazon_USA_Sea!U:U),0)</f>
        <v>0</v>
      </c>
      <c r="AA61" s="92">
        <f>IFERROR(_xlfn.XLOOKUP($D61,Domestic!$C:$C,Domestic!AC:AC),0)+IFERROR(_xlfn.XLOOKUP($D61,ROW_Manjari!$C:$C,ROW_Manjari!AC:AC),0)+IFERROR(_xlfn.XLOOKUP($D61,USA_Sea!$C:$C,USA_Sea!AC:AC),0)+IFERROR(_xlfn.XLOOKUP($D61,USA_Air!$C:$C,USA_Air!AC:AC),0)+IFERROR(_xlfn.XLOOKUP($D61,USA_Amazon_Air!$C:$C,USA_Amazon_Air!AC:AC),0)+IFERROR(_xlfn.XLOOKUP($D61,UK_Order!$C:$C,UK_Order!AC:AC),0)+IFERROR(_xlfn.XLOOKUP($D61,MENA_Order!$C:$C,MENA_Order!AC:AC),0)+IFERROR(_xlfn.XLOOKUP($D61,Amazon_USA_Sea!$C:$C,Amazon_USA_Sea!V:V),0)</f>
        <v>0</v>
      </c>
      <c r="AB61" s="92">
        <f>IFERROR(_xlfn.XLOOKUP($D61,Domestic!$C:$C,Domestic!AD:AD),0)+IFERROR(_xlfn.XLOOKUP($D61,ROW_Manjari!$C:$C,ROW_Manjari!AD:AD),0)+IFERROR(_xlfn.XLOOKUP($D61,USA_Sea!$C:$C,USA_Sea!AD:AD),0)+IFERROR(_xlfn.XLOOKUP($D61,USA_Air!$C:$C,USA_Air!AD:AD),0)+IFERROR(_xlfn.XLOOKUP($D61,USA_Amazon_Air!$C:$C,USA_Amazon_Air!AD:AD),0)+IFERROR(_xlfn.XLOOKUP($D61,UK_Order!$C:$C,UK_Order!AD:AD),0)+IFERROR(_xlfn.XLOOKUP($D61,MENA_Order!$C:$C,MENA_Order!AD:AD),0)+IFERROR(_xlfn.XLOOKUP($D61,Amazon_USA_Sea!$C:$C,Amazon_USA_Sea!W:W),0)</f>
        <v>0</v>
      </c>
      <c r="AC61" s="92">
        <f>IFERROR(_xlfn.XLOOKUP($D61,Domestic!$C:$C,Domestic!AE:AE),0)+IFERROR(_xlfn.XLOOKUP($D61,ROW_Manjari!$C:$C,ROW_Manjari!AE:AE),0)+IFERROR(_xlfn.XLOOKUP($D61,USA_Sea!$C:$C,USA_Sea!AE:AE),0)+IFERROR(_xlfn.XLOOKUP($D61,USA_Air!$C:$C,USA_Air!AE:AE),0)+IFERROR(_xlfn.XLOOKUP($D61,USA_Amazon_Air!$C:$C,USA_Amazon_Air!AE:AE),0)+IFERROR(_xlfn.XLOOKUP($D61,UK_Order!$C:$C,UK_Order!AE:AE),0)+IFERROR(_xlfn.XLOOKUP($D61,MENA_Order!$C:$C,MENA_Order!AE:AE),0)+IFERROR(_xlfn.XLOOKUP($D61,Amazon_USA_Sea!$C:$C,Amazon_USA_Sea!X:X),0)</f>
        <v>0</v>
      </c>
      <c r="AD61" s="93">
        <f>IFERROR(_xlfn.XLOOKUP($D61,Domestic!$C:$C,Domestic!AI:AI),0)+IFERROR(_xlfn.XLOOKUP($D61,ROW_Manjari!$C:$C,ROW_Manjari!AI:AI),0)+IFERROR(_xlfn.XLOOKUP($D61,USA_Sea!$C:$C,USA_Sea!AI:AI),0)+IFERROR(_xlfn.XLOOKUP($D61,USA_Air!$C:$C,USA_Air!AI:AI),0)+IFERROR(_xlfn.XLOOKUP($D61,USA_Amazon_Air!$C:$C,USA_Amazon_Air!AI:AI),0)+IFERROR(_xlfn.XLOOKUP($D61,UK_Order!$C:$C,UK_Order!AI:AI),0)+IFERROR(_xlfn.XLOOKUP($D61,MENA_Order!$C:$C,MENA_Order!AI:AI),0)+IFERROR(_xlfn.XLOOKUP($D61,Amazon_USA_Sea!$C:$C,Amazon_USA_Sea!AB:AB),0)</f>
        <v>0</v>
      </c>
      <c r="AE61" s="93">
        <f>IFERROR(_xlfn.XLOOKUP($D61,Domestic!$C:$C,Domestic!AJ:AJ),0)+IFERROR(_xlfn.XLOOKUP($D61,ROW_Manjari!$C:$C,ROW_Manjari!AJ:AJ),0)+IFERROR(_xlfn.XLOOKUP($D61,USA_Sea!$C:$C,USA_Sea!AJ:AJ),0)+IFERROR(_xlfn.XLOOKUP($D61,USA_Air!$C:$C,USA_Air!AJ:AJ),0)+IFERROR(_xlfn.XLOOKUP($D61,USA_Amazon_Air!$C:$C,USA_Amazon_Air!AJ:AJ),0)+IFERROR(_xlfn.XLOOKUP($D61,UK_Order!$C:$C,UK_Order!AJ:AJ),0)+IFERROR(_xlfn.XLOOKUP($D61,MENA_Order!$C:$C,MENA_Order!AJ:AJ),0)+IFERROR(_xlfn.XLOOKUP($D61,Amazon_USA_Sea!$C:$C,Amazon_USA_Sea!AC:AC),0)</f>
        <v>0</v>
      </c>
      <c r="AF61" s="93">
        <f>IFERROR(_xlfn.XLOOKUP($D61,Domestic!$C:$C,Domestic!AK:AK),0)+IFERROR(_xlfn.XLOOKUP($D61,ROW_Manjari!$C:$C,ROW_Manjari!AK:AK),0)+IFERROR(_xlfn.XLOOKUP($D61,USA_Sea!$C:$C,USA_Sea!AK:AK),0)+IFERROR(_xlfn.XLOOKUP($D61,USA_Air!$C:$C,USA_Air!AK:AK),0)+IFERROR(_xlfn.XLOOKUP($D61,USA_Amazon_Air!$C:$C,USA_Amazon_Air!AK:AK),0)+IFERROR(_xlfn.XLOOKUP($D61,UK_Order!$C:$C,UK_Order!AK:AK),0)+IFERROR(_xlfn.XLOOKUP($D61,MENA_Order!$C:$C,MENA_Order!AK:AK),0)+IFERROR(_xlfn.XLOOKUP($D61,Amazon_USA_Sea!$C:$C,Amazon_USA_Sea!AD:AD),0)</f>
        <v>0</v>
      </c>
      <c r="AG61" s="93">
        <f>IFERROR(_xlfn.XLOOKUP($D61,Domestic!$C:$C,Domestic!AL:AL),0)+IFERROR(_xlfn.XLOOKUP($D61,ROW_Manjari!$C:$C,ROW_Manjari!AL:AL),0)+IFERROR(_xlfn.XLOOKUP($D61,USA_Sea!$C:$C,USA_Sea!AL:AL),0)+IFERROR(_xlfn.XLOOKUP($D61,USA_Air!$C:$C,USA_Air!AL:AL),0)+IFERROR(_xlfn.XLOOKUP($D61,USA_Amazon_Air!$C:$C,USA_Amazon_Air!AL:AL),0)+IFERROR(_xlfn.XLOOKUP($D61,UK_Order!$C:$C,UK_Order!AL:AL),0)+IFERROR(_xlfn.XLOOKUP($D61,MENA_Order!$C:$C,MENA_Order!AL:AL),0)+IFERROR(_xlfn.XLOOKUP($D61,Amazon_USA_Sea!$C:$C,Amazon_USA_Sea!AE:AE),0)</f>
        <v>0</v>
      </c>
      <c r="AH61" s="93">
        <f>IFERROR(_xlfn.XLOOKUP($D61,Domestic!$C:$C,Domestic!AM:AM),0)+IFERROR(_xlfn.XLOOKUP($D61,ROW_Manjari!$C:$C,ROW_Manjari!AM:AM),0)+IFERROR(_xlfn.XLOOKUP($D61,USA_Sea!$C:$C,USA_Sea!AM:AM),0)+IFERROR(_xlfn.XLOOKUP($D61,USA_Air!$C:$C,USA_Air!AM:AM),0)+IFERROR(_xlfn.XLOOKUP($D61,USA_Amazon_Air!$C:$C,USA_Amazon_Air!AM:AM),0)+IFERROR(_xlfn.XLOOKUP($D61,UK_Order!$C:$C,UK_Order!AM:AM),0)+IFERROR(_xlfn.XLOOKUP($D61,MENA_Order!$C:$C,MENA_Order!AM:AM),0)+IFERROR(_xlfn.XLOOKUP($D61,Amazon_USA_Sea!$C:$C,Amazon_USA_Sea!AF:AF),0)</f>
        <v>0</v>
      </c>
      <c r="AI61" s="93">
        <f>IFERROR(_xlfn.XLOOKUP($D61,Domestic!$C:$C,Domestic!AN:AN),0)+IFERROR(_xlfn.XLOOKUP($D61,ROW_Manjari!$C:$C,ROW_Manjari!AN:AN),0)+IFERROR(_xlfn.XLOOKUP($D61,USA_Sea!$C:$C,USA_Sea!AN:AN),0)+IFERROR(_xlfn.XLOOKUP($D61,USA_Air!$C:$C,USA_Air!AN:AN),0)+IFERROR(_xlfn.XLOOKUP($D61,USA_Amazon_Air!$C:$C,USA_Amazon_Air!AN:AN),0)+IFERROR(_xlfn.XLOOKUP($D61,UK_Order!$C:$C,UK_Order!AN:AN),0)+IFERROR(_xlfn.XLOOKUP($D61,MENA_Order!$C:$C,MENA_Order!AN:AN),0)+IFERROR(_xlfn.XLOOKUP($D61,Amazon_USA_Sea!$C:$C,Amazon_USA_Sea!AG:AG),0)</f>
        <v>0</v>
      </c>
      <c r="AJ61" s="93">
        <f>IFERROR(_xlfn.XLOOKUP($D61,Domestic!$C:$C,Domestic!AO:AO),0)+IFERROR(_xlfn.XLOOKUP($D61,ROW_Manjari!$C:$C,ROW_Manjari!AO:AO),0)+IFERROR(_xlfn.XLOOKUP($D61,USA_Sea!$C:$C,USA_Sea!AO:AO),0)+IFERROR(_xlfn.XLOOKUP($D61,USA_Air!$C:$C,USA_Air!AO:AO),0)+IFERROR(_xlfn.XLOOKUP($D61,USA_Amazon_Air!$C:$C,USA_Amazon_Air!AO:AO),0)+IFERROR(_xlfn.XLOOKUP($D61,UK_Order!$C:$C,UK_Order!AO:AO),0)+IFERROR(_xlfn.XLOOKUP($D61,MENA_Order!$C:$C,MENA_Order!AO:AO),0)+IFERROR(_xlfn.XLOOKUP($D61,Amazon_USA_Sea!$C:$C,Amazon_USA_Sea!AH:AH),0)</f>
        <v>450</v>
      </c>
      <c r="AK61" s="94">
        <f>IFERROR(_xlfn.XLOOKUP($D61,Domestic!$C:$C,Domestic!AS:AS),0)+IFERROR(_xlfn.XLOOKUP($D61,ROW_Manjari!$C:$C,ROW_Manjari!AS:AS),0)+IFERROR(_xlfn.XLOOKUP($D61,USA_Sea!$C:$C,USA_Sea!AS:AS),0)+IFERROR(_xlfn.XLOOKUP($D61,USA_Air!$C:$C,USA_Air!AS:AS),0)+IFERROR(_xlfn.XLOOKUP($D61,USA_Amazon_Air!$C:$C,USA_Amazon_Air!AS:AS),0)+IFERROR(_xlfn.XLOOKUP($D61,UK_Order!$C:$C,UK_Order!AS:AS),0)+IFERROR(_xlfn.XLOOKUP($D61,MENA_Order!$C:$C,MENA_Order!AS:AS),0)+IFERROR(_xlfn.XLOOKUP($D61,Amazon_USA_Sea!$C:$C,Amazon_USA_Sea!AL:AL),0)</f>
        <v>0</v>
      </c>
      <c r="AL61" s="94">
        <f>IFERROR(_xlfn.XLOOKUP($D61,Domestic!$C:$C,Domestic!AT:AT),0)+IFERROR(_xlfn.XLOOKUP($D61,ROW_Manjari!$C:$C,ROW_Manjari!AT:AT),0)+IFERROR(_xlfn.XLOOKUP($D61,USA_Sea!$C:$C,USA_Sea!AT:AT),0)+IFERROR(_xlfn.XLOOKUP($D61,USA_Air!$C:$C,USA_Air!AT:AT),0)+IFERROR(_xlfn.XLOOKUP($D61,USA_Amazon_Air!$C:$C,USA_Amazon_Air!AT:AT),0)+IFERROR(_xlfn.XLOOKUP($D61,UK_Order!$C:$C,UK_Order!AT:AT),0)+IFERROR(_xlfn.XLOOKUP($D61,MENA_Order!$C:$C,MENA_Order!AT:AT),0)+IFERROR(_xlfn.XLOOKUP($D61,Amazon_USA_Sea!$C:$C,Amazon_USA_Sea!AM:AM),0)</f>
        <v>0</v>
      </c>
      <c r="AM61" s="94">
        <f>IFERROR(_xlfn.XLOOKUP($D61,Domestic!$C:$C,Domestic!AU:AU),0)+IFERROR(_xlfn.XLOOKUP($D61,ROW_Manjari!$C:$C,ROW_Manjari!AU:AU),0)+IFERROR(_xlfn.XLOOKUP($D61,USA_Sea!$C:$C,USA_Sea!AU:AU),0)+IFERROR(_xlfn.XLOOKUP($D61,USA_Air!$C:$C,USA_Air!AU:AU),0)+IFERROR(_xlfn.XLOOKUP($D61,USA_Amazon_Air!$C:$C,USA_Amazon_Air!AU:AU),0)+IFERROR(_xlfn.XLOOKUP($D61,UK_Order!$C:$C,UK_Order!AU:AU),0)+IFERROR(_xlfn.XLOOKUP($D61,MENA_Order!$C:$C,MENA_Order!AU:AU),0)+IFERROR(_xlfn.XLOOKUP($D61,Amazon_USA_Sea!$C:$C,Amazon_USA_Sea!AN:AN),0)</f>
        <v>0</v>
      </c>
      <c r="AN61" s="94">
        <f>IFERROR(_xlfn.XLOOKUP($D61,Domestic!$C:$C,Domestic!AV:AV),0)+IFERROR(_xlfn.XLOOKUP($D61,ROW_Manjari!$C:$C,ROW_Manjari!AV:AV),0)+IFERROR(_xlfn.XLOOKUP($D61,USA_Sea!$C:$C,USA_Sea!AV:AV),0)+IFERROR(_xlfn.XLOOKUP($D61,USA_Air!$C:$C,USA_Air!AV:AV),0)+IFERROR(_xlfn.XLOOKUP($D61,USA_Amazon_Air!$C:$C,USA_Amazon_Air!AV:AV),0)+IFERROR(_xlfn.XLOOKUP($D61,UK_Order!$C:$C,UK_Order!AV:AV),0)+IFERROR(_xlfn.XLOOKUP($D61,MENA_Order!$C:$C,MENA_Order!AV:AV),0)+IFERROR(_xlfn.XLOOKUP($D61,Amazon_USA_Sea!$C:$C,Amazon_USA_Sea!AO:AO),0)</f>
        <v>441</v>
      </c>
      <c r="AO61" s="94">
        <f>IFERROR(_xlfn.XLOOKUP($D61,Domestic!$C:$C,Domestic!AW:AW),0)+IFERROR(_xlfn.XLOOKUP($D61,ROW_Manjari!$C:$C,ROW_Manjari!AW:AW),0)+IFERROR(_xlfn.XLOOKUP($D61,USA_Sea!$C:$C,USA_Sea!AW:AW),0)+IFERROR(_xlfn.XLOOKUP($D61,USA_Air!$C:$C,USA_Air!AW:AW),0)+IFERROR(_xlfn.XLOOKUP($D61,USA_Amazon_Air!$C:$C,USA_Amazon_Air!AW:AW),0)+IFERROR(_xlfn.XLOOKUP($D61,UK_Order!$C:$C,UK_Order!AW:AW),0)+IFERROR(_xlfn.XLOOKUP($D61,MENA_Order!$C:$C,MENA_Order!AW:AW),0)+IFERROR(_xlfn.XLOOKUP($D61,Amazon_USA_Sea!$C:$C,Amazon_USA_Sea!AP:AP),0)</f>
        <v>1030</v>
      </c>
      <c r="AP61" s="94">
        <f>IFERROR(_xlfn.XLOOKUP($D61,Domestic!$C:$C,Domestic!AX:AX),0)+IFERROR(_xlfn.XLOOKUP($D61,ROW_Manjari!$C:$C,ROW_Manjari!AX:AX),0)+IFERROR(_xlfn.XLOOKUP($D61,USA_Sea!$C:$C,USA_Sea!AX:AX),0)+IFERROR(_xlfn.XLOOKUP($D61,USA_Air!$C:$C,USA_Air!AX:AX),0)+IFERROR(_xlfn.XLOOKUP($D61,USA_Amazon_Air!$C:$C,USA_Amazon_Air!AX:AX),0)+IFERROR(_xlfn.XLOOKUP($D61,UK_Order!$C:$C,UK_Order!AX:AX),0)+IFERROR(_xlfn.XLOOKUP($D61,MENA_Order!$C:$C,MENA_Order!AX:AX),0)+IFERROR(_xlfn.XLOOKUP($D61,Amazon_USA_Sea!$C:$C,Amazon_USA_Sea!AQ:AQ),0)</f>
        <v>1400</v>
      </c>
      <c r="AQ61" s="94">
        <f>IFERROR(_xlfn.XLOOKUP($D61,Domestic!$C:$C,Domestic!AY:AY),0)+IFERROR(_xlfn.XLOOKUP($D61,ROW_Manjari!$C:$C,ROW_Manjari!AY:AY),0)+IFERROR(_xlfn.XLOOKUP($D61,USA_Sea!$C:$C,USA_Sea!AY:AY),0)+IFERROR(_xlfn.XLOOKUP($D61,USA_Air!$C:$C,USA_Air!AY:AY),0)+IFERROR(_xlfn.XLOOKUP($D61,USA_Amazon_Air!$C:$C,USA_Amazon_Air!AY:AY),0)+IFERROR(_xlfn.XLOOKUP($D61,UK_Order!$C:$C,UK_Order!AY:AY),0)+IFERROR(_xlfn.XLOOKUP($D61,MENA_Order!$C:$C,MENA_Order!AY:AY),0)+IFERROR(_xlfn.XLOOKUP($D61,Amazon_USA_Sea!$C:$C,Amazon_USA_Sea!AR:AR),0)</f>
        <v>0</v>
      </c>
      <c r="AR61" s="94">
        <f>IFERROR(_xlfn.XLOOKUP($D61,Domestic!$C:$C,Domestic!AZ:AZ),0)+IFERROR(_xlfn.XLOOKUP($D61,ROW_Manjari!$C:$C,ROW_Manjari!AZ:AZ),0)+IFERROR(_xlfn.XLOOKUP($D61,USA_Sea!$C:$C,USA_Sea!AZ:AZ),0)+IFERROR(_xlfn.XLOOKUP($D61,USA_Air!$C:$C,USA_Air!AZ:AZ),0)+IFERROR(_xlfn.XLOOKUP($D61,USA_Amazon_Air!$C:$C,USA_Amazon_Air!AZ:AZ),0)+IFERROR(_xlfn.XLOOKUP($D61,UK_Order!$C:$C,UK_Order!AZ:AZ),0)+IFERROR(_xlfn.XLOOKUP($D61,MENA_Order!$C:$C,MENA_Order!AZ:AZ),0)+IFERROR(_xlfn.XLOOKUP($D61,Amazon_USA_Sea!$C:$C,Amazon_USA_Sea!AS:AS),0)</f>
        <v>0</v>
      </c>
      <c r="AS61" s="95">
        <v>0</v>
      </c>
      <c r="AT61" s="96">
        <f t="shared" si="8"/>
        <v>3321</v>
      </c>
      <c r="AU61" s="97">
        <f t="shared" si="11"/>
        <v>332.1</v>
      </c>
      <c r="AV61" s="98">
        <f t="shared" si="12"/>
        <v>3321</v>
      </c>
      <c r="AW61" s="99">
        <f t="shared" si="13"/>
        <v>332.1</v>
      </c>
      <c r="AX61" s="100" t="str">
        <f t="shared" si="14"/>
        <v/>
      </c>
      <c r="AY61" s="138" t="s">
        <v>50</v>
      </c>
      <c r="AZ61">
        <f>_xlfn.XLOOKUP(D61,Raw_Data!A:A,Raw_Data!B:B)</f>
        <v>628</v>
      </c>
      <c r="BA61" s="102">
        <f t="shared" si="15"/>
        <v>0</v>
      </c>
      <c r="BB61" s="103"/>
      <c r="BC61" s="104"/>
    </row>
    <row r="62" spans="1:55" ht="13">
      <c r="A62" s="139">
        <v>68</v>
      </c>
      <c r="B62" s="130" t="s">
        <v>75</v>
      </c>
      <c r="C62" s="130" t="s">
        <v>46</v>
      </c>
      <c r="D62" s="131" t="s">
        <v>178</v>
      </c>
      <c r="E62" s="132" t="s">
        <v>179</v>
      </c>
      <c r="F62" s="133">
        <v>0.1</v>
      </c>
      <c r="G62" s="134">
        <f>IFERROR(_xlfn.XLOOKUP(D62,Projection_!A:A,Projection_!K:K),"")</f>
        <v>0</v>
      </c>
      <c r="H62" s="135">
        <f>IFERROR(_xlfn.XLOOKUP(D62,Projection_!A:A,Projection_!L:L),"")</f>
        <v>0</v>
      </c>
      <c r="I62" s="135">
        <f>IFERROR(_xlfn.XLOOKUP(D62,Projection_!A:A,Projection_!M:M),"")</f>
        <v>0</v>
      </c>
      <c r="J62" s="135">
        <f>IFERROR(_xlfn.XLOOKUP(D62,Projection_!A:A,Projection_!N:N),"")</f>
        <v>0</v>
      </c>
      <c r="K62" s="135">
        <f>IFERROR(_xlfn.XLOOKUP(D62,Projection_!A:A,Projection_!O:O),"")</f>
        <v>0</v>
      </c>
      <c r="L62" s="135">
        <f>IFERROR(_xlfn.XLOOKUP(D62,Projection_!A:A,Projection_!P:P),"")</f>
        <v>0</v>
      </c>
      <c r="M62" s="135">
        <f>IFERROR(_xlfn.XLOOKUP(D62,Projection_!A:A,Projection_!Q:Q),"")</f>
        <v>0</v>
      </c>
      <c r="N62" s="136">
        <f>IFERROR(_xlfn.XLOOKUP(D62,Projection_!A:A,Projection_!R:R),"")</f>
        <v>0</v>
      </c>
      <c r="O62" s="137">
        <f>IFERROR(_xlfn.XLOOKUP(D62,Projection_!A:A,Projection_!T:T),"")</f>
        <v>0</v>
      </c>
      <c r="P62" s="91">
        <f>IFERROR(_xlfn.XLOOKUP($D62,Domestic!$C:$C,Domestic!O:O),0)+IFERROR(_xlfn.XLOOKUP($D62,ROW_Manjari!$C:$C,ROW_Manjari!O:O),0)+IFERROR(_xlfn.XLOOKUP($D62,USA_Sea!$C:$C,USA_Sea!O:O),0)+IFERROR(_xlfn.XLOOKUP($D62,USA_Air!$C:$C,USA_Air!O:O),0)+IFERROR(_xlfn.XLOOKUP($D62,USA_Amazon_Air!$C:$C,USA_Amazon_Air!O:O),0)+IFERROR(_xlfn.XLOOKUP($D62,UK_Order!$C:$C,UK_Order!O:O),0)+IFERROR(_xlfn.XLOOKUP($D62,MENA_Order!$C:$C,MENA_Order!O:O),0)+IFERROR(_xlfn.XLOOKUP($D62,Amazon_USA_Sea!$C:$C,Amazon_USA_Sea!H:H),0)</f>
        <v>0</v>
      </c>
      <c r="Q62" s="91">
        <f>IFERROR(_xlfn.XLOOKUP($D62,Domestic!$C:$C,Domestic!P:P),0)+IFERROR(_xlfn.XLOOKUP($D62,ROW_Manjari!$C:$C,ROW_Manjari!P:P),0)+IFERROR(_xlfn.XLOOKUP($D62,USA_Sea!$C:$C,USA_Sea!P:P),0)+IFERROR(_xlfn.XLOOKUP($D62,USA_Air!$C:$C,USA_Air!P:P),0)+IFERROR(_xlfn.XLOOKUP($D62,USA_Amazon_Air!$C:$C,USA_Amazon_Air!P:P),0)+IFERROR(_xlfn.XLOOKUP($D62,UK_Order!$C:$C,UK_Order!P:P),0)+IFERROR(_xlfn.XLOOKUP($D62,MENA_Order!$C:$C,MENA_Order!P:P),0)+IFERROR(_xlfn.XLOOKUP($D62,Amazon_USA_Sea!$C:$C,Amazon_USA_Sea!I:I),0)</f>
        <v>0</v>
      </c>
      <c r="R62" s="91">
        <f>IFERROR(_xlfn.XLOOKUP($D62,Domestic!$C:$C,Domestic!Q:Q),0)+IFERROR(_xlfn.XLOOKUP($D62,ROW_Manjari!$C:$C,ROW_Manjari!Q:Q),0)+IFERROR(_xlfn.XLOOKUP($D62,USA_Sea!$C:$C,USA_Sea!Q:Q),0)+IFERROR(_xlfn.XLOOKUP($D62,USA_Air!$C:$C,USA_Air!Q:Q),0)+IFERROR(_xlfn.XLOOKUP($D62,USA_Amazon_Air!$C:$C,USA_Amazon_Air!Q:Q),0)+IFERROR(_xlfn.XLOOKUP($D62,UK_Order!$C:$C,UK_Order!Q:Q),0)+IFERROR(_xlfn.XLOOKUP($D62,MENA_Order!$C:$C,MENA_Order!Q:Q),0)+IFERROR(_xlfn.XLOOKUP($D62,Amazon_USA_Sea!$C:$C,Amazon_USA_Sea!J:J),0)</f>
        <v>0</v>
      </c>
      <c r="S62" s="91">
        <f>IFERROR(_xlfn.XLOOKUP($D62,Domestic!$C:$C,Domestic!R:R),0)+IFERROR(_xlfn.XLOOKUP($D62,ROW_Manjari!$C:$C,ROW_Manjari!R:R),0)+IFERROR(_xlfn.XLOOKUP($D62,USA_Sea!$C:$C,USA_Sea!R:R),0)+IFERROR(_xlfn.XLOOKUP($D62,USA_Air!$C:$C,USA_Air!R:R),0)+IFERROR(_xlfn.XLOOKUP($D62,USA_Amazon_Air!$C:$C,USA_Amazon_Air!R:R),0)+IFERROR(_xlfn.XLOOKUP($D62,UK_Order!$C:$C,UK_Order!R:R),0)+IFERROR(_xlfn.XLOOKUP($D62,MENA_Order!$C:$C,MENA_Order!R:R),0)+IFERROR(_xlfn.XLOOKUP($D62,Amazon_USA_Sea!$C:$C,Amazon_USA_Sea!K:K),0)</f>
        <v>0</v>
      </c>
      <c r="T62" s="91">
        <f>IFERROR(_xlfn.XLOOKUP($D62,Domestic!$C:$C,Domestic!S:S),0)+IFERROR(_xlfn.XLOOKUP($D62,ROW_Manjari!$C:$C,ROW_Manjari!S:S),0)+IFERROR(_xlfn.XLOOKUP($D62,USA_Sea!$C:$C,USA_Sea!S:S),0)+IFERROR(_xlfn.XLOOKUP($D62,USA_Air!$C:$C,USA_Air!S:S),0)+IFERROR(_xlfn.XLOOKUP($D62,USA_Amazon_Air!$C:$C,USA_Amazon_Air!S:S),0)+IFERROR(_xlfn.XLOOKUP($D62,UK_Order!$C:$C,UK_Order!S:S),0)+IFERROR(_xlfn.XLOOKUP($D62,MENA_Order!$C:$C,MENA_Order!S:S),0)+IFERROR(_xlfn.XLOOKUP($D62,Amazon_USA_Sea!$C:$C,Amazon_USA_Sea!L:L),0)</f>
        <v>0</v>
      </c>
      <c r="U62" s="91">
        <f>IFERROR(_xlfn.XLOOKUP($D62,Domestic!$C:$C,Domestic!T:T),0)+IFERROR(_xlfn.XLOOKUP($D62,ROW_Manjari!$C:$C,ROW_Manjari!T:T),0)+IFERROR(_xlfn.XLOOKUP($D62,USA_Sea!$C:$C,USA_Sea!T:T),0)+IFERROR(_xlfn.XLOOKUP($D62,USA_Air!$C:$C,USA_Air!T:T),0)+IFERROR(_xlfn.XLOOKUP($D62,USA_Amazon_Air!$C:$C,USA_Amazon_Air!T:T),0)+IFERROR(_xlfn.XLOOKUP($D62,UK_Order!$C:$C,UK_Order!T:T),0)+IFERROR(_xlfn.XLOOKUP($D62,MENA_Order!$C:$C,MENA_Order!T:T),0)+IFERROR(_xlfn.XLOOKUP($D62,Amazon_USA_Sea!$C:$C,Amazon_USA_Sea!M:M),0)</f>
        <v>0</v>
      </c>
      <c r="V62" s="91">
        <f>IFERROR(_xlfn.XLOOKUP($D62,Domestic!$C:$C,Domestic!U:U),0)+IFERROR(_xlfn.XLOOKUP($D62,ROW_Manjari!$C:$C,ROW_Manjari!U:U),0)+IFERROR(_xlfn.XLOOKUP($D62,USA_Sea!$C:$C,USA_Sea!U:U),0)+IFERROR(_xlfn.XLOOKUP($D62,USA_Air!$C:$C,USA_Air!U:U),0)+IFERROR(_xlfn.XLOOKUP($D62,USA_Amazon_Air!$C:$C,USA_Amazon_Air!U:U),0)+IFERROR(_xlfn.XLOOKUP($D62,UK_Order!$C:$C,UK_Order!U:U),0)+IFERROR(_xlfn.XLOOKUP($D62,MENA_Order!$C:$C,MENA_Order!U:U),0)+IFERROR(_xlfn.XLOOKUP($D62,Amazon_USA_Sea!$C:$C,Amazon_USA_Sea!N:N),0)</f>
        <v>0</v>
      </c>
      <c r="W62" s="92">
        <f>IFERROR(_xlfn.XLOOKUP($D62,Domestic!$C:$C,Domestic!Y:Y),0)+IFERROR(_xlfn.XLOOKUP($D62,ROW_Manjari!$C:$C,ROW_Manjari!Y:Y),0)+IFERROR(_xlfn.XLOOKUP($D62,USA_Sea!$C:$C,USA_Sea!Y:Y),0)+IFERROR(_xlfn.XLOOKUP($D62,USA_Air!$C:$C,USA_Air!Y:Y),0)+IFERROR(_xlfn.XLOOKUP($D62,USA_Amazon_Air!$C:$C,USA_Amazon_Air!Y:Y),0)+IFERROR(_xlfn.XLOOKUP($D62,UK_Order!$C:$C,UK_Order!Y:Y),0)+IFERROR(_xlfn.XLOOKUP($D62,MENA_Order!$C:$C,MENA_Order!Y:Y),0)+IFERROR(_xlfn.XLOOKUP($D62,Amazon_USA_Sea!$C:$C,Amazon_USA_Sea!R:R),0)</f>
        <v>0</v>
      </c>
      <c r="X62" s="92">
        <f>IFERROR(_xlfn.XLOOKUP($D62,Domestic!$C:$C,Domestic!Z:Z),0)+IFERROR(_xlfn.XLOOKUP($D62,ROW_Manjari!$C:$C,ROW_Manjari!Z:Z),0)+IFERROR(_xlfn.XLOOKUP($D62,USA_Sea!$C:$C,USA_Sea!Z:Z),0)+IFERROR(_xlfn.XLOOKUP($D62,USA_Air!$C:$C,USA_Air!Z:Z),0)+IFERROR(_xlfn.XLOOKUP($D62,USA_Amazon_Air!$C:$C,USA_Amazon_Air!Z:Z),0)+IFERROR(_xlfn.XLOOKUP($D62,UK_Order!$C:$C,UK_Order!Z:Z),0)+IFERROR(_xlfn.XLOOKUP($D62,MENA_Order!$C:$C,MENA_Order!Z:Z),0)+IFERROR(_xlfn.XLOOKUP($D62,Amazon_USA_Sea!$C:$C,Amazon_USA_Sea!S:S),0)</f>
        <v>0</v>
      </c>
      <c r="Y62" s="92">
        <f>IFERROR(_xlfn.XLOOKUP($D62,Domestic!$C:$C,Domestic!AA:AA),0)+IFERROR(_xlfn.XLOOKUP($D62,ROW_Manjari!$C:$C,ROW_Manjari!AA:AA),0)+IFERROR(_xlfn.XLOOKUP($D62,USA_Sea!$C:$C,USA_Sea!AA:AA),0)+IFERROR(_xlfn.XLOOKUP($D62,USA_Air!$C:$C,USA_Air!AA:AA),0)+IFERROR(_xlfn.XLOOKUP($D62,USA_Amazon_Air!$C:$C,USA_Amazon_Air!AA:AA),0)+IFERROR(_xlfn.XLOOKUP($D62,UK_Order!$C:$C,UK_Order!AA:AA),0)+IFERROR(_xlfn.XLOOKUP($D62,MENA_Order!$C:$C,MENA_Order!AA:AA),0)+IFERROR(_xlfn.XLOOKUP($D62,Amazon_USA_Sea!$C:$C,Amazon_USA_Sea!T:T),0)</f>
        <v>0</v>
      </c>
      <c r="Z62" s="92">
        <f>IFERROR(_xlfn.XLOOKUP($D62,Domestic!$C:$C,Domestic!AB:AB),0)+IFERROR(_xlfn.XLOOKUP($D62,ROW_Manjari!$C:$C,ROW_Manjari!AB:AB),0)+IFERROR(_xlfn.XLOOKUP($D62,USA_Sea!$C:$C,USA_Sea!AB:AB),0)+IFERROR(_xlfn.XLOOKUP($D62,USA_Air!$C:$C,USA_Air!AB:AB),0)+IFERROR(_xlfn.XLOOKUP($D62,USA_Amazon_Air!$C:$C,USA_Amazon_Air!AB:AB),0)+IFERROR(_xlfn.XLOOKUP($D62,UK_Order!$C:$C,UK_Order!AB:AB),0)+IFERROR(_xlfn.XLOOKUP($D62,MENA_Order!$C:$C,MENA_Order!AB:AB),0)+IFERROR(_xlfn.XLOOKUP($D62,Amazon_USA_Sea!$C:$C,Amazon_USA_Sea!U:U),0)</f>
        <v>0</v>
      </c>
      <c r="AA62" s="92">
        <f>IFERROR(_xlfn.XLOOKUP($D62,Domestic!$C:$C,Domestic!AC:AC),0)+IFERROR(_xlfn.XLOOKUP($D62,ROW_Manjari!$C:$C,ROW_Manjari!AC:AC),0)+IFERROR(_xlfn.XLOOKUP($D62,USA_Sea!$C:$C,USA_Sea!AC:AC),0)+IFERROR(_xlfn.XLOOKUP($D62,USA_Air!$C:$C,USA_Air!AC:AC),0)+IFERROR(_xlfn.XLOOKUP($D62,USA_Amazon_Air!$C:$C,USA_Amazon_Air!AC:AC),0)+IFERROR(_xlfn.XLOOKUP($D62,UK_Order!$C:$C,UK_Order!AC:AC),0)+IFERROR(_xlfn.XLOOKUP($D62,MENA_Order!$C:$C,MENA_Order!AC:AC),0)+IFERROR(_xlfn.XLOOKUP($D62,Amazon_USA_Sea!$C:$C,Amazon_USA_Sea!V:V),0)</f>
        <v>0</v>
      </c>
      <c r="AB62" s="92">
        <f>IFERROR(_xlfn.XLOOKUP($D62,Domestic!$C:$C,Domestic!AD:AD),0)+IFERROR(_xlfn.XLOOKUP($D62,ROW_Manjari!$C:$C,ROW_Manjari!AD:AD),0)+IFERROR(_xlfn.XLOOKUP($D62,USA_Sea!$C:$C,USA_Sea!AD:AD),0)+IFERROR(_xlfn.XLOOKUP($D62,USA_Air!$C:$C,USA_Air!AD:AD),0)+IFERROR(_xlfn.XLOOKUP($D62,USA_Amazon_Air!$C:$C,USA_Amazon_Air!AD:AD),0)+IFERROR(_xlfn.XLOOKUP($D62,UK_Order!$C:$C,UK_Order!AD:AD),0)+IFERROR(_xlfn.XLOOKUP($D62,MENA_Order!$C:$C,MENA_Order!AD:AD),0)+IFERROR(_xlfn.XLOOKUP($D62,Amazon_USA_Sea!$C:$C,Amazon_USA_Sea!W:W),0)</f>
        <v>0</v>
      </c>
      <c r="AC62" s="92">
        <f>IFERROR(_xlfn.XLOOKUP($D62,Domestic!$C:$C,Domestic!AE:AE),0)+IFERROR(_xlfn.XLOOKUP($D62,ROW_Manjari!$C:$C,ROW_Manjari!AE:AE),0)+IFERROR(_xlfn.XLOOKUP($D62,USA_Sea!$C:$C,USA_Sea!AE:AE),0)+IFERROR(_xlfn.XLOOKUP($D62,USA_Air!$C:$C,USA_Air!AE:AE),0)+IFERROR(_xlfn.XLOOKUP($D62,USA_Amazon_Air!$C:$C,USA_Amazon_Air!AE:AE),0)+IFERROR(_xlfn.XLOOKUP($D62,UK_Order!$C:$C,UK_Order!AE:AE),0)+IFERROR(_xlfn.XLOOKUP($D62,MENA_Order!$C:$C,MENA_Order!AE:AE),0)+IFERROR(_xlfn.XLOOKUP($D62,Amazon_USA_Sea!$C:$C,Amazon_USA_Sea!X:X),0)</f>
        <v>0</v>
      </c>
      <c r="AD62" s="93">
        <f>IFERROR(_xlfn.XLOOKUP($D62,Domestic!$C:$C,Domestic!AI:AI),0)+IFERROR(_xlfn.XLOOKUP($D62,ROW_Manjari!$C:$C,ROW_Manjari!AI:AI),0)+IFERROR(_xlfn.XLOOKUP($D62,USA_Sea!$C:$C,USA_Sea!AI:AI),0)+IFERROR(_xlfn.XLOOKUP($D62,USA_Air!$C:$C,USA_Air!AI:AI),0)+IFERROR(_xlfn.XLOOKUP($D62,USA_Amazon_Air!$C:$C,USA_Amazon_Air!AI:AI),0)+IFERROR(_xlfn.XLOOKUP($D62,UK_Order!$C:$C,UK_Order!AI:AI),0)+IFERROR(_xlfn.XLOOKUP($D62,MENA_Order!$C:$C,MENA_Order!AI:AI),0)+IFERROR(_xlfn.XLOOKUP($D62,Amazon_USA_Sea!$C:$C,Amazon_USA_Sea!AB:AB),0)</f>
        <v>0</v>
      </c>
      <c r="AE62" s="93">
        <f>IFERROR(_xlfn.XLOOKUP($D62,Domestic!$C:$C,Domestic!AJ:AJ),0)+IFERROR(_xlfn.XLOOKUP($D62,ROW_Manjari!$C:$C,ROW_Manjari!AJ:AJ),0)+IFERROR(_xlfn.XLOOKUP($D62,USA_Sea!$C:$C,USA_Sea!AJ:AJ),0)+IFERROR(_xlfn.XLOOKUP($D62,USA_Air!$C:$C,USA_Air!AJ:AJ),0)+IFERROR(_xlfn.XLOOKUP($D62,USA_Amazon_Air!$C:$C,USA_Amazon_Air!AJ:AJ),0)+IFERROR(_xlfn.XLOOKUP($D62,UK_Order!$C:$C,UK_Order!AJ:AJ),0)+IFERROR(_xlfn.XLOOKUP($D62,MENA_Order!$C:$C,MENA_Order!AJ:AJ),0)+IFERROR(_xlfn.XLOOKUP($D62,Amazon_USA_Sea!$C:$C,Amazon_USA_Sea!AC:AC),0)</f>
        <v>0</v>
      </c>
      <c r="AF62" s="93">
        <f>IFERROR(_xlfn.XLOOKUP($D62,Domestic!$C:$C,Domestic!AK:AK),0)+IFERROR(_xlfn.XLOOKUP($D62,ROW_Manjari!$C:$C,ROW_Manjari!AK:AK),0)+IFERROR(_xlfn.XLOOKUP($D62,USA_Sea!$C:$C,USA_Sea!AK:AK),0)+IFERROR(_xlfn.XLOOKUP($D62,USA_Air!$C:$C,USA_Air!AK:AK),0)+IFERROR(_xlfn.XLOOKUP($D62,USA_Amazon_Air!$C:$C,USA_Amazon_Air!AK:AK),0)+IFERROR(_xlfn.XLOOKUP($D62,UK_Order!$C:$C,UK_Order!AK:AK),0)+IFERROR(_xlfn.XLOOKUP($D62,MENA_Order!$C:$C,MENA_Order!AK:AK),0)+IFERROR(_xlfn.XLOOKUP($D62,Amazon_USA_Sea!$C:$C,Amazon_USA_Sea!AD:AD),0)</f>
        <v>0</v>
      </c>
      <c r="AG62" s="93">
        <f>IFERROR(_xlfn.XLOOKUP($D62,Domestic!$C:$C,Domestic!AL:AL),0)+IFERROR(_xlfn.XLOOKUP($D62,ROW_Manjari!$C:$C,ROW_Manjari!AL:AL),0)+IFERROR(_xlfn.XLOOKUP($D62,USA_Sea!$C:$C,USA_Sea!AL:AL),0)+IFERROR(_xlfn.XLOOKUP($D62,USA_Air!$C:$C,USA_Air!AL:AL),0)+IFERROR(_xlfn.XLOOKUP($D62,USA_Amazon_Air!$C:$C,USA_Amazon_Air!AL:AL),0)+IFERROR(_xlfn.XLOOKUP($D62,UK_Order!$C:$C,UK_Order!AL:AL),0)+IFERROR(_xlfn.XLOOKUP($D62,MENA_Order!$C:$C,MENA_Order!AL:AL),0)+IFERROR(_xlfn.XLOOKUP($D62,Amazon_USA_Sea!$C:$C,Amazon_USA_Sea!AE:AE),0)</f>
        <v>0</v>
      </c>
      <c r="AH62" s="93">
        <f>IFERROR(_xlfn.XLOOKUP($D62,Domestic!$C:$C,Domestic!AM:AM),0)+IFERROR(_xlfn.XLOOKUP($D62,ROW_Manjari!$C:$C,ROW_Manjari!AM:AM),0)+IFERROR(_xlfn.XLOOKUP($D62,USA_Sea!$C:$C,USA_Sea!AM:AM),0)+IFERROR(_xlfn.XLOOKUP($D62,USA_Air!$C:$C,USA_Air!AM:AM),0)+IFERROR(_xlfn.XLOOKUP($D62,USA_Amazon_Air!$C:$C,USA_Amazon_Air!AM:AM),0)+IFERROR(_xlfn.XLOOKUP($D62,UK_Order!$C:$C,UK_Order!AM:AM),0)+IFERROR(_xlfn.XLOOKUP($D62,MENA_Order!$C:$C,MENA_Order!AM:AM),0)+IFERROR(_xlfn.XLOOKUP($D62,Amazon_USA_Sea!$C:$C,Amazon_USA_Sea!AF:AF),0)</f>
        <v>102</v>
      </c>
      <c r="AI62" s="93">
        <f>IFERROR(_xlfn.XLOOKUP($D62,Domestic!$C:$C,Domestic!AN:AN),0)+IFERROR(_xlfn.XLOOKUP($D62,ROW_Manjari!$C:$C,ROW_Manjari!AN:AN),0)+IFERROR(_xlfn.XLOOKUP($D62,USA_Sea!$C:$C,USA_Sea!AN:AN),0)+IFERROR(_xlfn.XLOOKUP($D62,USA_Air!$C:$C,USA_Air!AN:AN),0)+IFERROR(_xlfn.XLOOKUP($D62,USA_Amazon_Air!$C:$C,USA_Amazon_Air!AN:AN),0)+IFERROR(_xlfn.XLOOKUP($D62,UK_Order!$C:$C,UK_Order!AN:AN),0)+IFERROR(_xlfn.XLOOKUP($D62,MENA_Order!$C:$C,MENA_Order!AN:AN),0)+IFERROR(_xlfn.XLOOKUP($D62,Amazon_USA_Sea!$C:$C,Amazon_USA_Sea!AG:AG),0)</f>
        <v>0</v>
      </c>
      <c r="AJ62" s="93">
        <f>IFERROR(_xlfn.XLOOKUP($D62,Domestic!$C:$C,Domestic!AO:AO),0)+IFERROR(_xlfn.XLOOKUP($D62,ROW_Manjari!$C:$C,ROW_Manjari!AO:AO),0)+IFERROR(_xlfn.XLOOKUP($D62,USA_Sea!$C:$C,USA_Sea!AO:AO),0)+IFERROR(_xlfn.XLOOKUP($D62,USA_Air!$C:$C,USA_Air!AO:AO),0)+IFERROR(_xlfn.XLOOKUP($D62,USA_Amazon_Air!$C:$C,USA_Amazon_Air!AO:AO),0)+IFERROR(_xlfn.XLOOKUP($D62,UK_Order!$C:$C,UK_Order!AO:AO),0)+IFERROR(_xlfn.XLOOKUP($D62,MENA_Order!$C:$C,MENA_Order!AO:AO),0)+IFERROR(_xlfn.XLOOKUP($D62,Amazon_USA_Sea!$C:$C,Amazon_USA_Sea!AH:AH),0)</f>
        <v>0</v>
      </c>
      <c r="AK62" s="94">
        <f>IFERROR(_xlfn.XLOOKUP($D62,Domestic!$C:$C,Domestic!AS:AS),0)+IFERROR(_xlfn.XLOOKUP($D62,ROW_Manjari!$C:$C,ROW_Manjari!AS:AS),0)+IFERROR(_xlfn.XLOOKUP($D62,USA_Sea!$C:$C,USA_Sea!AS:AS),0)+IFERROR(_xlfn.XLOOKUP($D62,USA_Air!$C:$C,USA_Air!AS:AS),0)+IFERROR(_xlfn.XLOOKUP($D62,USA_Amazon_Air!$C:$C,USA_Amazon_Air!AS:AS),0)+IFERROR(_xlfn.XLOOKUP($D62,UK_Order!$C:$C,UK_Order!AS:AS),0)+IFERROR(_xlfn.XLOOKUP($D62,MENA_Order!$C:$C,MENA_Order!AS:AS),0)+IFERROR(_xlfn.XLOOKUP($D62,Amazon_USA_Sea!$C:$C,Amazon_USA_Sea!AL:AL),0)</f>
        <v>0</v>
      </c>
      <c r="AL62" s="94">
        <f>IFERROR(_xlfn.XLOOKUP($D62,Domestic!$C:$C,Domestic!AT:AT),0)+IFERROR(_xlfn.XLOOKUP($D62,ROW_Manjari!$C:$C,ROW_Manjari!AT:AT),0)+IFERROR(_xlfn.XLOOKUP($D62,USA_Sea!$C:$C,USA_Sea!AT:AT),0)+IFERROR(_xlfn.XLOOKUP($D62,USA_Air!$C:$C,USA_Air!AT:AT),0)+IFERROR(_xlfn.XLOOKUP($D62,USA_Amazon_Air!$C:$C,USA_Amazon_Air!AT:AT),0)+IFERROR(_xlfn.XLOOKUP($D62,UK_Order!$C:$C,UK_Order!AT:AT),0)+IFERROR(_xlfn.XLOOKUP($D62,MENA_Order!$C:$C,MENA_Order!AT:AT),0)+IFERROR(_xlfn.XLOOKUP($D62,Amazon_USA_Sea!$C:$C,Amazon_USA_Sea!AM:AM),0)</f>
        <v>0</v>
      </c>
      <c r="AM62" s="94">
        <f>IFERROR(_xlfn.XLOOKUP($D62,Domestic!$C:$C,Domestic!AU:AU),0)+IFERROR(_xlfn.XLOOKUP($D62,ROW_Manjari!$C:$C,ROW_Manjari!AU:AU),0)+IFERROR(_xlfn.XLOOKUP($D62,USA_Sea!$C:$C,USA_Sea!AU:AU),0)+IFERROR(_xlfn.XLOOKUP($D62,USA_Air!$C:$C,USA_Air!AU:AU),0)+IFERROR(_xlfn.XLOOKUP($D62,USA_Amazon_Air!$C:$C,USA_Amazon_Air!AU:AU),0)+IFERROR(_xlfn.XLOOKUP($D62,UK_Order!$C:$C,UK_Order!AU:AU),0)+IFERROR(_xlfn.XLOOKUP($D62,MENA_Order!$C:$C,MENA_Order!AU:AU),0)+IFERROR(_xlfn.XLOOKUP($D62,Amazon_USA_Sea!$C:$C,Amazon_USA_Sea!AN:AN),0)</f>
        <v>0</v>
      </c>
      <c r="AN62" s="94">
        <f>IFERROR(_xlfn.XLOOKUP($D62,Domestic!$C:$C,Domestic!AV:AV),0)+IFERROR(_xlfn.XLOOKUP($D62,ROW_Manjari!$C:$C,ROW_Manjari!AV:AV),0)+IFERROR(_xlfn.XLOOKUP($D62,USA_Sea!$C:$C,USA_Sea!AV:AV),0)+IFERROR(_xlfn.XLOOKUP($D62,USA_Air!$C:$C,USA_Air!AV:AV),0)+IFERROR(_xlfn.XLOOKUP($D62,USA_Amazon_Air!$C:$C,USA_Amazon_Air!AV:AV),0)+IFERROR(_xlfn.XLOOKUP($D62,UK_Order!$C:$C,UK_Order!AV:AV),0)+IFERROR(_xlfn.XLOOKUP($D62,MENA_Order!$C:$C,MENA_Order!AV:AV),0)+IFERROR(_xlfn.XLOOKUP($D62,Amazon_USA_Sea!$C:$C,Amazon_USA_Sea!AO:AO),0)</f>
        <v>0</v>
      </c>
      <c r="AO62" s="94">
        <f>IFERROR(_xlfn.XLOOKUP($D62,Domestic!$C:$C,Domestic!AW:AW),0)+IFERROR(_xlfn.XLOOKUP($D62,ROW_Manjari!$C:$C,ROW_Manjari!AW:AW),0)+IFERROR(_xlfn.XLOOKUP($D62,USA_Sea!$C:$C,USA_Sea!AW:AW),0)+IFERROR(_xlfn.XLOOKUP($D62,USA_Air!$C:$C,USA_Air!AW:AW),0)+IFERROR(_xlfn.XLOOKUP($D62,USA_Amazon_Air!$C:$C,USA_Amazon_Air!AW:AW),0)+IFERROR(_xlfn.XLOOKUP($D62,UK_Order!$C:$C,UK_Order!AW:AW),0)+IFERROR(_xlfn.XLOOKUP($D62,MENA_Order!$C:$C,MENA_Order!AW:AW),0)+IFERROR(_xlfn.XLOOKUP($D62,Amazon_USA_Sea!$C:$C,Amazon_USA_Sea!AP:AP),0)</f>
        <v>0</v>
      </c>
      <c r="AP62" s="94">
        <f>IFERROR(_xlfn.XLOOKUP($D62,Domestic!$C:$C,Domestic!AX:AX),0)+IFERROR(_xlfn.XLOOKUP($D62,ROW_Manjari!$C:$C,ROW_Manjari!AX:AX),0)+IFERROR(_xlfn.XLOOKUP($D62,USA_Sea!$C:$C,USA_Sea!AX:AX),0)+IFERROR(_xlfn.XLOOKUP($D62,USA_Air!$C:$C,USA_Air!AX:AX),0)+IFERROR(_xlfn.XLOOKUP($D62,USA_Amazon_Air!$C:$C,USA_Amazon_Air!AX:AX),0)+IFERROR(_xlfn.XLOOKUP($D62,UK_Order!$C:$C,UK_Order!AX:AX),0)+IFERROR(_xlfn.XLOOKUP($D62,MENA_Order!$C:$C,MENA_Order!AX:AX),0)+IFERROR(_xlfn.XLOOKUP($D62,Amazon_USA_Sea!$C:$C,Amazon_USA_Sea!AQ:AQ),0)</f>
        <v>0</v>
      </c>
      <c r="AQ62" s="94">
        <f>IFERROR(_xlfn.XLOOKUP($D62,Domestic!$C:$C,Domestic!AY:AY),0)+IFERROR(_xlfn.XLOOKUP($D62,ROW_Manjari!$C:$C,ROW_Manjari!AY:AY),0)+IFERROR(_xlfn.XLOOKUP($D62,USA_Sea!$C:$C,USA_Sea!AY:AY),0)+IFERROR(_xlfn.XLOOKUP($D62,USA_Air!$C:$C,USA_Air!AY:AY),0)+IFERROR(_xlfn.XLOOKUP($D62,USA_Amazon_Air!$C:$C,USA_Amazon_Air!AY:AY),0)+IFERROR(_xlfn.XLOOKUP($D62,UK_Order!$C:$C,UK_Order!AY:AY),0)+IFERROR(_xlfn.XLOOKUP($D62,MENA_Order!$C:$C,MENA_Order!AY:AY),0)+IFERROR(_xlfn.XLOOKUP($D62,Amazon_USA_Sea!$C:$C,Amazon_USA_Sea!AR:AR),0)</f>
        <v>0</v>
      </c>
      <c r="AR62" s="94">
        <f>IFERROR(_xlfn.XLOOKUP($D62,Domestic!$C:$C,Domestic!AZ:AZ),0)+IFERROR(_xlfn.XLOOKUP($D62,ROW_Manjari!$C:$C,ROW_Manjari!AZ:AZ),0)+IFERROR(_xlfn.XLOOKUP($D62,USA_Sea!$C:$C,USA_Sea!AZ:AZ),0)+IFERROR(_xlfn.XLOOKUP($D62,USA_Air!$C:$C,USA_Air!AZ:AZ),0)+IFERROR(_xlfn.XLOOKUP($D62,USA_Amazon_Air!$C:$C,USA_Amazon_Air!AZ:AZ),0)+IFERROR(_xlfn.XLOOKUP($D62,UK_Order!$C:$C,UK_Order!AZ:AZ),0)+IFERROR(_xlfn.XLOOKUP($D62,MENA_Order!$C:$C,MENA_Order!AZ:AZ),0)+IFERROR(_xlfn.XLOOKUP($D62,Amazon_USA_Sea!$C:$C,Amazon_USA_Sea!AS:AS),0)</f>
        <v>0</v>
      </c>
      <c r="AS62" s="95">
        <v>0</v>
      </c>
      <c r="AT62" s="96">
        <f t="shared" si="8"/>
        <v>102</v>
      </c>
      <c r="AU62" s="97">
        <f t="shared" si="11"/>
        <v>10.200000000000001</v>
      </c>
      <c r="AV62" s="98">
        <f t="shared" si="12"/>
        <v>102</v>
      </c>
      <c r="AW62" s="99">
        <f t="shared" si="13"/>
        <v>10.200000000000001</v>
      </c>
      <c r="AX62" s="100" t="str">
        <f t="shared" si="14"/>
        <v/>
      </c>
      <c r="AY62" s="138"/>
      <c r="AZ62">
        <f>_xlfn.XLOOKUP(D62,Raw_Data!A:A,Raw_Data!B:B)</f>
        <v>404</v>
      </c>
      <c r="BA62" s="102">
        <f t="shared" si="15"/>
        <v>0</v>
      </c>
      <c r="BB62" s="103"/>
      <c r="BC62" s="104"/>
    </row>
    <row r="63" spans="1:55" ht="13">
      <c r="A63" s="140"/>
      <c r="B63" s="140"/>
      <c r="C63" s="140"/>
      <c r="D63" s="140"/>
      <c r="E63" s="141"/>
      <c r="F63" s="142"/>
      <c r="G63" s="143"/>
      <c r="H63" s="143"/>
      <c r="I63" s="140"/>
      <c r="J63" s="140"/>
      <c r="K63" s="140"/>
      <c r="L63" s="140"/>
      <c r="M63" s="140"/>
      <c r="N63" s="140"/>
      <c r="O63" s="140"/>
      <c r="P63" s="140"/>
      <c r="Q63" s="140"/>
      <c r="R63" s="140"/>
      <c r="S63" s="140"/>
      <c r="T63" s="140"/>
      <c r="U63" s="140"/>
      <c r="V63" s="140"/>
      <c r="W63" s="140"/>
      <c r="X63" s="140"/>
      <c r="Y63" s="140"/>
      <c r="Z63" s="140"/>
      <c r="AA63" s="140"/>
      <c r="AB63" s="140"/>
      <c r="AC63" s="140"/>
      <c r="AD63" s="140"/>
      <c r="AE63" s="140"/>
      <c r="AF63" s="140"/>
      <c r="AG63" s="140"/>
      <c r="AH63" s="140"/>
      <c r="AI63" s="140"/>
      <c r="AJ63" s="140"/>
      <c r="AK63" s="140">
        <f t="shared" ref="AK63:AS63" si="17">SUM(AK6:AK62)</f>
        <v>0</v>
      </c>
      <c r="AL63" s="140">
        <f t="shared" si="17"/>
        <v>3330</v>
      </c>
      <c r="AM63" s="140">
        <f t="shared" si="17"/>
        <v>6166</v>
      </c>
      <c r="AN63" s="140">
        <f t="shared" si="17"/>
        <v>9795</v>
      </c>
      <c r="AO63" s="140">
        <f t="shared" si="17"/>
        <v>13116</v>
      </c>
      <c r="AP63" s="140">
        <f t="shared" si="17"/>
        <v>13963</v>
      </c>
      <c r="AQ63" s="140">
        <f t="shared" si="17"/>
        <v>13731</v>
      </c>
      <c r="AR63" s="140">
        <f t="shared" si="17"/>
        <v>8670</v>
      </c>
      <c r="AS63" s="140">
        <f t="shared" si="17"/>
        <v>9245</v>
      </c>
      <c r="AV63" s="140"/>
      <c r="AW63" s="144"/>
      <c r="AX63" s="144"/>
      <c r="AY63" s="140"/>
    </row>
    <row r="64" spans="1:55" ht="13">
      <c r="A64" s="140"/>
      <c r="B64" s="140"/>
      <c r="C64" s="140"/>
      <c r="D64" s="140"/>
      <c r="E64" s="141"/>
      <c r="F64" s="142"/>
      <c r="G64" s="143"/>
      <c r="H64" s="143"/>
      <c r="I64" s="140"/>
      <c r="J64" s="140"/>
      <c r="K64" s="140"/>
      <c r="L64" s="140"/>
      <c r="M64" s="140"/>
      <c r="N64" s="140"/>
      <c r="O64" s="140"/>
      <c r="P64" s="140"/>
      <c r="Q64" s="140"/>
      <c r="R64" s="140"/>
      <c r="S64" s="140"/>
      <c r="T64" s="140"/>
      <c r="U64" s="140"/>
      <c r="V64" s="140"/>
      <c r="W64" s="140"/>
      <c r="X64" s="140"/>
      <c r="Y64" s="140"/>
      <c r="Z64" s="140"/>
      <c r="AA64" s="140"/>
      <c r="AB64" s="140"/>
      <c r="AC64" s="140"/>
      <c r="AD64" s="140"/>
      <c r="AE64" s="140"/>
      <c r="AF64" s="140"/>
      <c r="AG64" s="140"/>
      <c r="AH64" s="140"/>
      <c r="AI64" s="140"/>
      <c r="AJ64" s="140"/>
      <c r="AK64" s="140"/>
      <c r="AL64" s="140"/>
      <c r="AM64" s="140"/>
      <c r="AN64" s="140"/>
      <c r="AO64" s="140"/>
      <c r="AP64" s="140"/>
      <c r="AQ64" s="140"/>
      <c r="AR64" s="140"/>
      <c r="AS64" s="140"/>
      <c r="AV64" s="140"/>
      <c r="AW64" s="144"/>
      <c r="AX64" s="144"/>
      <c r="AY64" s="140"/>
    </row>
    <row r="65" spans="1:51" ht="13">
      <c r="A65" s="140"/>
      <c r="B65" s="140"/>
      <c r="C65" s="140"/>
      <c r="D65" s="140"/>
      <c r="E65" s="141"/>
      <c r="F65" s="142"/>
      <c r="G65" s="143"/>
      <c r="H65" s="143"/>
      <c r="I65" s="140"/>
      <c r="J65" s="140"/>
      <c r="K65" s="140"/>
      <c r="L65" s="140"/>
      <c r="M65" s="140"/>
      <c r="N65" s="140"/>
      <c r="O65" s="140"/>
      <c r="P65" s="140"/>
      <c r="Q65" s="140"/>
      <c r="R65" s="140"/>
      <c r="S65" s="140"/>
      <c r="T65" s="140"/>
      <c r="U65" s="140"/>
      <c r="V65" s="140"/>
      <c r="W65" s="140"/>
      <c r="X65" s="140"/>
      <c r="Y65" s="140"/>
      <c r="Z65" s="140"/>
      <c r="AA65" s="140"/>
      <c r="AB65" s="140"/>
      <c r="AC65" s="140"/>
      <c r="AD65" s="145"/>
      <c r="AE65" s="140"/>
      <c r="AF65" s="140"/>
      <c r="AG65" s="140"/>
      <c r="AH65" s="140"/>
      <c r="AI65" s="140"/>
      <c r="AJ65" s="140"/>
      <c r="AK65" s="140"/>
      <c r="AL65" s="140"/>
      <c r="AM65" s="140"/>
      <c r="AN65" s="140"/>
      <c r="AO65" s="140"/>
      <c r="AP65" s="140"/>
      <c r="AQ65" s="140"/>
      <c r="AR65" s="140"/>
      <c r="AS65" s="140"/>
      <c r="AV65" s="140"/>
      <c r="AW65" s="144"/>
      <c r="AX65" s="144"/>
      <c r="AY65" s="140"/>
    </row>
  </sheetData>
  <conditionalFormatting sqref="P3:AS62">
    <cfRule type="cellIs" dxfId="73" priority="4" stopIfTrue="1" operator="lessThanOrEqual">
      <formula>0</formula>
    </cfRule>
  </conditionalFormatting>
  <conditionalFormatting sqref="AX3:AX62">
    <cfRule type="cellIs" dxfId="72" priority="5" stopIfTrue="1" operator="greaterThanOrEqual">
      <formula>0.8</formula>
    </cfRule>
    <cfRule type="cellIs" dxfId="71" priority="6" stopIfTrue="1" operator="greaterThanOrEqual">
      <formula>0.5</formula>
    </cfRule>
    <cfRule type="cellIs" dxfId="70" priority="7" stopIfTrue="1" operator="greaterThanOrEqual">
      <formula>0.2</formula>
    </cfRule>
    <cfRule type="cellIs" dxfId="69" priority="8" stopIfTrue="1" operator="greaterThan">
      <formula>0</formula>
    </cfRule>
  </conditionalFormatting>
  <conditionalFormatting sqref="AY3:AY62">
    <cfRule type="expression" dxfId="68" priority="9" stopIfTrue="1">
      <formula>LEN(TRIM(AY3))=0</formula>
    </cfRule>
  </conditionalFormatting>
  <conditionalFormatting sqref="BC3:BC62">
    <cfRule type="expression" dxfId="67" priority="10" stopIfTrue="1">
      <formula>NOT(ISERROR(SEARCH("normal",BC3)))</formula>
    </cfRule>
    <cfRule type="expression" dxfId="66" priority="11" stopIfTrue="1">
      <formula>NOT(ISERROR(SEARCH("high",BC3)))</formula>
    </cfRule>
    <cfRule type="expression" dxfId="65" priority="12" stopIfTrue="1">
      <formula>NOT(ISERROR(SEARCH("critical",BC3)))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A4AA3-BC0A-4BF0-B102-301D79BAAE08}">
  <sheetPr filterMode="1">
    <pageSetUpPr fitToPage="1"/>
  </sheetPr>
  <dimension ref="A1:BP67"/>
  <sheetViews>
    <sheetView workbookViewId="0"/>
  </sheetViews>
  <sheetFormatPr defaultColWidth="12" defaultRowHeight="15.75" customHeight="1"/>
  <cols>
    <col min="1" max="2" width="12" customWidth="1"/>
    <col min="3" max="3" width="16.453125" customWidth="1"/>
    <col min="4" max="4" width="34.453125" customWidth="1"/>
    <col min="5" max="5" width="8" hidden="1" customWidth="1"/>
    <col min="6" max="6" width="16.08984375" customWidth="1"/>
    <col min="7" max="7" width="10.7265625" hidden="1" customWidth="1"/>
    <col min="8" max="10" width="7.1796875" hidden="1" customWidth="1"/>
    <col min="11" max="11" width="10.90625" hidden="1" customWidth="1"/>
    <col min="12" max="12" width="7.36328125" hidden="1" customWidth="1"/>
    <col min="13" max="13" width="9.54296875" hidden="1" customWidth="1"/>
    <col min="14" max="14" width="13.1796875" style="506" hidden="1" customWidth="1"/>
    <col min="15" max="15" width="9.54296875" customWidth="1"/>
    <col min="16" max="21" width="8.1796875" customWidth="1"/>
    <col min="22" max="22" width="11.1796875" customWidth="1"/>
    <col min="23" max="23" width="10.7265625" customWidth="1"/>
    <col min="24" max="24" width="11.81640625" customWidth="1"/>
    <col min="25" max="31" width="8.1796875" customWidth="1"/>
    <col min="32" max="32" width="13.36328125" customWidth="1"/>
    <col min="33" max="33" width="11.7265625" customWidth="1"/>
    <col min="34" max="34" width="11.81640625" customWidth="1"/>
    <col min="35" max="35" width="8.54296875" customWidth="1"/>
    <col min="36" max="41" width="8.1796875" customWidth="1"/>
    <col min="42" max="42" width="12.81640625" customWidth="1"/>
    <col min="43" max="43" width="12.6328125" customWidth="1"/>
    <col min="44" max="44" width="12.08984375" customWidth="1"/>
    <col min="45" max="45" width="8.54296875" customWidth="1"/>
    <col min="46" max="47" width="8.1796875" customWidth="1"/>
    <col min="48" max="48" width="7.36328125" customWidth="1"/>
    <col min="49" max="53" width="8.1796875" customWidth="1"/>
    <col min="54" max="54" width="11.81640625" customWidth="1"/>
    <col min="55" max="55" width="10.1796875" customWidth="1"/>
    <col min="56" max="56" width="11.81640625" customWidth="1"/>
    <col min="57" max="57" width="12" customWidth="1"/>
    <col min="58" max="58" width="15.54296875" customWidth="1"/>
    <col min="59" max="59" width="12" customWidth="1"/>
    <col min="60" max="60" width="15.26953125" customWidth="1"/>
    <col min="61" max="61" width="12" customWidth="1"/>
    <col min="62" max="62" width="27.36328125" customWidth="1"/>
    <col min="63" max="63" width="11.26953125" bestFit="1" customWidth="1"/>
    <col min="64" max="64" width="18.81640625" customWidth="1"/>
    <col min="65" max="65" width="19.36328125" customWidth="1"/>
    <col min="66" max="66" width="14.81640625" customWidth="1"/>
    <col min="67" max="67" width="12" customWidth="1"/>
  </cols>
  <sheetData>
    <row r="1" spans="1:68" ht="22.5" customHeight="1">
      <c r="A1" s="146"/>
      <c r="B1" s="147"/>
      <c r="C1" s="148"/>
      <c r="D1" s="149"/>
      <c r="E1" s="150"/>
      <c r="F1" s="148">
        <f>SUBTOTAL(9,F3:INDEX(F3:F59,ROW()-1))</f>
        <v>185621</v>
      </c>
      <c r="G1" s="148">
        <f>SUBTOTAL(9,G3:INDEX(G3:G59,ROW()-1))</f>
        <v>0</v>
      </c>
      <c r="H1" s="148">
        <f>SUBTOTAL(9,H3:INDEX(H3:H59,ROW()-1))</f>
        <v>0</v>
      </c>
      <c r="I1" s="148">
        <f>SUBTOTAL(9,I3:INDEX(I3:I59,ROW()-1))</f>
        <v>0</v>
      </c>
      <c r="J1" s="148">
        <f>SUBTOTAL(9,J3:INDEX(J3:J59,ROW()-1))</f>
        <v>0</v>
      </c>
      <c r="K1" s="148">
        <f>SUBTOTAL(9,K3:INDEX(K3:K59,ROW()-1))</f>
        <v>0</v>
      </c>
      <c r="L1" s="148">
        <f>SUBTOTAL(9,L3:INDEX(L3:L59,ROW()-1))</f>
        <v>0</v>
      </c>
      <c r="M1" s="148">
        <f>SUBTOTAL(9,M3:INDEX(M3:M59,ROW()-1))</f>
        <v>0</v>
      </c>
      <c r="N1" s="151">
        <f>SUBTOTAL(9,N3:INDEX(N3:N59,ROW()-1))</f>
        <v>185621</v>
      </c>
      <c r="O1" s="152"/>
      <c r="P1" s="153"/>
      <c r="Q1" s="148"/>
      <c r="R1" s="148"/>
      <c r="S1" s="148"/>
      <c r="T1" s="148"/>
      <c r="U1" s="148"/>
      <c r="V1" s="148"/>
      <c r="W1" s="148"/>
      <c r="X1" s="150"/>
      <c r="Y1" s="148"/>
      <c r="Z1" s="148"/>
      <c r="AA1" s="148"/>
      <c r="AB1" s="148"/>
      <c r="AC1" s="148"/>
      <c r="AD1" s="148"/>
      <c r="AE1" s="148"/>
      <c r="AF1" s="148"/>
      <c r="AG1" s="148"/>
      <c r="AH1" s="150"/>
      <c r="AI1" s="148"/>
      <c r="AJ1" s="148"/>
      <c r="AK1" s="148"/>
      <c r="AL1" s="148"/>
      <c r="AM1" s="148"/>
      <c r="AN1" s="148"/>
      <c r="AO1" s="148"/>
      <c r="AP1" s="148"/>
      <c r="AQ1" s="148"/>
      <c r="AR1" s="150"/>
      <c r="AS1" s="148"/>
      <c r="AT1" s="148"/>
      <c r="AU1" s="148"/>
      <c r="AV1" s="148"/>
      <c r="AW1" s="148"/>
      <c r="AX1" s="148"/>
      <c r="AY1" s="148"/>
      <c r="AZ1" s="148"/>
      <c r="BA1" s="148"/>
      <c r="BB1" s="148"/>
      <c r="BC1" s="148"/>
      <c r="BD1" s="150"/>
      <c r="BE1" s="146"/>
      <c r="BF1" s="154"/>
      <c r="BG1" s="147"/>
      <c r="BH1" s="150"/>
      <c r="BI1" s="155"/>
      <c r="BJ1" s="156"/>
      <c r="BK1" s="154"/>
      <c r="BL1" s="154"/>
      <c r="BM1" s="154"/>
      <c r="BN1" s="147"/>
    </row>
    <row r="2" spans="1:68" ht="48.75" customHeight="1">
      <c r="A2" s="157" t="s">
        <v>308</v>
      </c>
      <c r="B2" s="158" t="s">
        <v>2</v>
      </c>
      <c r="C2" s="159" t="s">
        <v>283</v>
      </c>
      <c r="D2" s="160" t="s">
        <v>309</v>
      </c>
      <c r="E2" s="161" t="s">
        <v>4</v>
      </c>
      <c r="F2" s="162" t="s">
        <v>182</v>
      </c>
      <c r="G2" s="163" t="s">
        <v>183</v>
      </c>
      <c r="H2" s="164" t="s">
        <v>184</v>
      </c>
      <c r="I2" s="164" t="s">
        <v>185</v>
      </c>
      <c r="J2" s="165" t="s">
        <v>186</v>
      </c>
      <c r="K2" s="166" t="s">
        <v>187</v>
      </c>
      <c r="L2" s="167" t="s">
        <v>188</v>
      </c>
      <c r="M2" s="168" t="s">
        <v>189</v>
      </c>
      <c r="N2" s="169" t="s">
        <v>320</v>
      </c>
      <c r="O2" s="68" t="s">
        <v>321</v>
      </c>
      <c r="P2" s="170">
        <v>25</v>
      </c>
      <c r="Q2" s="171">
        <v>26</v>
      </c>
      <c r="R2" s="171">
        <v>27</v>
      </c>
      <c r="S2" s="171">
        <v>28</v>
      </c>
      <c r="T2" s="171">
        <v>29</v>
      </c>
      <c r="U2" s="171">
        <v>30</v>
      </c>
      <c r="V2" s="172" t="s">
        <v>322</v>
      </c>
      <c r="W2" s="172" t="s">
        <v>323</v>
      </c>
      <c r="X2" s="173" t="s">
        <v>324</v>
      </c>
      <c r="Y2" s="174">
        <v>1</v>
      </c>
      <c r="Z2" s="175">
        <v>2</v>
      </c>
      <c r="AA2" s="175">
        <v>3</v>
      </c>
      <c r="AB2" s="175">
        <v>4</v>
      </c>
      <c r="AC2" s="175">
        <v>5</v>
      </c>
      <c r="AD2" s="175">
        <v>6</v>
      </c>
      <c r="AE2" s="175">
        <v>7</v>
      </c>
      <c r="AF2" s="176" t="s">
        <v>325</v>
      </c>
      <c r="AG2" s="176" t="s">
        <v>326</v>
      </c>
      <c r="AH2" s="177" t="s">
        <v>327</v>
      </c>
      <c r="AI2" s="178">
        <v>8</v>
      </c>
      <c r="AJ2" s="179">
        <v>9</v>
      </c>
      <c r="AK2" s="179">
        <v>10</v>
      </c>
      <c r="AL2" s="179">
        <v>11</v>
      </c>
      <c r="AM2" s="179">
        <v>12</v>
      </c>
      <c r="AN2" s="179">
        <v>13</v>
      </c>
      <c r="AO2" s="179">
        <v>14</v>
      </c>
      <c r="AP2" s="180" t="s">
        <v>328</v>
      </c>
      <c r="AQ2" s="180" t="s">
        <v>329</v>
      </c>
      <c r="AR2" s="181" t="s">
        <v>330</v>
      </c>
      <c r="AS2" s="182">
        <v>15</v>
      </c>
      <c r="AT2" s="183">
        <v>16</v>
      </c>
      <c r="AU2" s="183">
        <v>17</v>
      </c>
      <c r="AV2" s="183">
        <v>18</v>
      </c>
      <c r="AW2" s="183">
        <v>19</v>
      </c>
      <c r="AX2" s="183">
        <v>20</v>
      </c>
      <c r="AY2" s="183">
        <v>21</v>
      </c>
      <c r="AZ2" s="183">
        <v>22</v>
      </c>
      <c r="BA2" s="183" t="s">
        <v>331</v>
      </c>
      <c r="BB2" s="184" t="s">
        <v>332</v>
      </c>
      <c r="BC2" s="184" t="s">
        <v>333</v>
      </c>
      <c r="BD2" s="185" t="s">
        <v>334</v>
      </c>
      <c r="BE2" s="186" t="s">
        <v>335</v>
      </c>
      <c r="BF2" s="187" t="s">
        <v>312</v>
      </c>
      <c r="BG2" s="188" t="s">
        <v>336</v>
      </c>
      <c r="BH2" s="189" t="s">
        <v>337</v>
      </c>
      <c r="BI2" s="190" t="s">
        <v>315</v>
      </c>
      <c r="BJ2" s="191" t="s">
        <v>10</v>
      </c>
      <c r="BK2" s="192" t="s">
        <v>193</v>
      </c>
      <c r="BL2" s="192" t="s">
        <v>338</v>
      </c>
      <c r="BM2" s="192" t="s">
        <v>339</v>
      </c>
      <c r="BN2" s="193" t="s">
        <v>340</v>
      </c>
    </row>
    <row r="3" spans="1:68" ht="18" hidden="1">
      <c r="A3" s="82">
        <v>1</v>
      </c>
      <c r="B3" s="194" t="s">
        <v>36</v>
      </c>
      <c r="C3" s="195" t="s">
        <v>34</v>
      </c>
      <c r="D3" s="196" t="s">
        <v>35</v>
      </c>
      <c r="E3" s="197">
        <v>1</v>
      </c>
      <c r="F3" s="198">
        <f>Summary!G3</f>
        <v>0</v>
      </c>
      <c r="G3" s="198"/>
      <c r="H3" s="199"/>
      <c r="I3" s="199"/>
      <c r="J3" s="199"/>
      <c r="K3" s="199"/>
      <c r="L3" s="199"/>
      <c r="M3" s="199"/>
      <c r="N3" s="200">
        <f t="shared" ref="N3:N34" si="0">SUM(F3:M3)</f>
        <v>0</v>
      </c>
      <c r="O3" s="201">
        <v>0</v>
      </c>
      <c r="P3" s="202">
        <v>0</v>
      </c>
      <c r="Q3" s="203">
        <v>0</v>
      </c>
      <c r="R3" s="204">
        <v>0</v>
      </c>
      <c r="S3" s="204">
        <v>0</v>
      </c>
      <c r="T3" s="204">
        <v>0</v>
      </c>
      <c r="U3" s="204">
        <v>0</v>
      </c>
      <c r="V3" s="205">
        <f t="shared" ref="V3:V34" si="1">SUM(O3:U3)</f>
        <v>0</v>
      </c>
      <c r="W3" s="206">
        <f t="shared" ref="W3:W34" si="2">V3*E3</f>
        <v>0</v>
      </c>
      <c r="X3" s="207">
        <f t="shared" ref="X3:X34" si="3">N3*40%</f>
        <v>0</v>
      </c>
      <c r="Y3" s="208">
        <v>0</v>
      </c>
      <c r="Z3" s="209">
        <v>0</v>
      </c>
      <c r="AA3" s="209">
        <v>0</v>
      </c>
      <c r="AB3" s="209">
        <v>0</v>
      </c>
      <c r="AC3" s="209">
        <v>0</v>
      </c>
      <c r="AD3" s="209">
        <v>0</v>
      </c>
      <c r="AE3" s="209">
        <v>0</v>
      </c>
      <c r="AF3" s="210">
        <f t="shared" ref="AF3:AF34" si="4">SUM(Y3:AE3)</f>
        <v>0</v>
      </c>
      <c r="AG3" s="211">
        <f t="shared" ref="AG3:AG34" si="5">AF3*E3</f>
        <v>0</v>
      </c>
      <c r="AH3" s="212">
        <f t="shared" ref="AH3:AH34" si="6">N3*30%</f>
        <v>0</v>
      </c>
      <c r="AI3" s="213">
        <v>0</v>
      </c>
      <c r="AJ3" s="214">
        <v>0</v>
      </c>
      <c r="AK3" s="214">
        <v>0</v>
      </c>
      <c r="AL3" s="214">
        <v>0</v>
      </c>
      <c r="AM3" s="214">
        <v>0</v>
      </c>
      <c r="AN3" s="214">
        <v>0</v>
      </c>
      <c r="AO3" s="214">
        <v>0</v>
      </c>
      <c r="AP3" s="215">
        <f t="shared" ref="AP3:AP34" si="7">SUM(AI3:AO3)</f>
        <v>0</v>
      </c>
      <c r="AQ3" s="216">
        <f t="shared" ref="AQ3:AQ34" si="8">AP3*E3</f>
        <v>0</v>
      </c>
      <c r="AR3" s="217">
        <f t="shared" ref="AR3:AR34" si="9">N3*20%</f>
        <v>0</v>
      </c>
      <c r="AS3" s="218">
        <v>0</v>
      </c>
      <c r="AT3" s="219">
        <v>0</v>
      </c>
      <c r="AU3" s="219">
        <v>0</v>
      </c>
      <c r="AV3" s="219">
        <v>0</v>
      </c>
      <c r="AW3" s="219">
        <v>0</v>
      </c>
      <c r="AX3" s="219">
        <v>0</v>
      </c>
      <c r="AY3" s="219">
        <v>0</v>
      </c>
      <c r="AZ3" s="219">
        <v>0</v>
      </c>
      <c r="BA3" s="219">
        <v>0</v>
      </c>
      <c r="BB3" s="220">
        <f t="shared" ref="BB3:BB34" si="10">SUM(AS3:BA3)</f>
        <v>0</v>
      </c>
      <c r="BC3" s="221">
        <f t="shared" ref="BC3:BC34" si="11">BB3*E3</f>
        <v>0</v>
      </c>
      <c r="BD3" s="222">
        <f t="shared" ref="BD3:BD34" si="12">N3*20%</f>
        <v>0</v>
      </c>
      <c r="BE3" s="223">
        <f t="shared" ref="BE3:BE34" si="13">V3+AF3+AP3+BB3</f>
        <v>0</v>
      </c>
      <c r="BF3" s="224">
        <f t="shared" ref="BF3:BF34" si="14">BE3*E3</f>
        <v>0</v>
      </c>
      <c r="BG3" s="225">
        <f t="shared" ref="BG3:BG34" si="15">BE3-N3</f>
        <v>0</v>
      </c>
      <c r="BH3" s="226">
        <f t="shared" ref="BH3:BH34" si="16">BG3*E3</f>
        <v>0</v>
      </c>
      <c r="BI3" s="227" t="str">
        <f t="shared" ref="BI3:BI34" si="17">IFERROR(BE3/N3,"")</f>
        <v/>
      </c>
      <c r="BJ3" s="228"/>
      <c r="BK3" s="229"/>
      <c r="BL3" s="229" t="s">
        <v>341</v>
      </c>
      <c r="BM3" s="229">
        <v>15</v>
      </c>
      <c r="BN3" s="230"/>
    </row>
    <row r="4" spans="1:68" ht="20.25" hidden="1" customHeight="1">
      <c r="A4" s="105">
        <v>2</v>
      </c>
      <c r="B4" s="231" t="s">
        <v>36</v>
      </c>
      <c r="C4" s="195" t="s">
        <v>39</v>
      </c>
      <c r="D4" s="232" t="s">
        <v>40</v>
      </c>
      <c r="E4" s="197">
        <v>2</v>
      </c>
      <c r="F4" s="198">
        <f>Summary!G4</f>
        <v>0</v>
      </c>
      <c r="G4" s="198"/>
      <c r="H4" s="199"/>
      <c r="I4" s="199"/>
      <c r="J4" s="199"/>
      <c r="K4" s="199"/>
      <c r="L4" s="199"/>
      <c r="M4" s="199"/>
      <c r="N4" s="233">
        <f t="shared" si="0"/>
        <v>0</v>
      </c>
      <c r="O4" s="234">
        <v>0</v>
      </c>
      <c r="P4" s="235">
        <v>0</v>
      </c>
      <c r="Q4" s="203">
        <v>0</v>
      </c>
      <c r="R4" s="204">
        <v>0</v>
      </c>
      <c r="S4" s="204">
        <v>0</v>
      </c>
      <c r="T4" s="204">
        <v>0</v>
      </c>
      <c r="U4" s="204">
        <v>0</v>
      </c>
      <c r="V4" s="205">
        <f t="shared" si="1"/>
        <v>0</v>
      </c>
      <c r="W4" s="206">
        <f t="shared" si="2"/>
        <v>0</v>
      </c>
      <c r="X4" s="207">
        <f t="shared" si="3"/>
        <v>0</v>
      </c>
      <c r="Y4" s="236">
        <v>0</v>
      </c>
      <c r="Z4" s="209">
        <v>0</v>
      </c>
      <c r="AA4" s="209">
        <v>0</v>
      </c>
      <c r="AB4" s="209">
        <v>0</v>
      </c>
      <c r="AC4" s="209">
        <v>0</v>
      </c>
      <c r="AD4" s="209">
        <v>0</v>
      </c>
      <c r="AE4" s="209">
        <v>0</v>
      </c>
      <c r="AF4" s="210">
        <f t="shared" si="4"/>
        <v>0</v>
      </c>
      <c r="AG4" s="211">
        <f t="shared" si="5"/>
        <v>0</v>
      </c>
      <c r="AH4" s="212">
        <f t="shared" si="6"/>
        <v>0</v>
      </c>
      <c r="AI4" s="213">
        <v>0</v>
      </c>
      <c r="AJ4" s="214">
        <v>0</v>
      </c>
      <c r="AK4" s="214">
        <v>0</v>
      </c>
      <c r="AL4" s="214">
        <v>0</v>
      </c>
      <c r="AM4" s="214">
        <v>0</v>
      </c>
      <c r="AN4" s="214">
        <v>0</v>
      </c>
      <c r="AO4" s="214">
        <v>0</v>
      </c>
      <c r="AP4" s="215">
        <f t="shared" si="7"/>
        <v>0</v>
      </c>
      <c r="AQ4" s="216">
        <f t="shared" si="8"/>
        <v>0</v>
      </c>
      <c r="AR4" s="217">
        <f t="shared" si="9"/>
        <v>0</v>
      </c>
      <c r="AS4" s="218">
        <v>0</v>
      </c>
      <c r="AT4" s="219">
        <v>0</v>
      </c>
      <c r="AU4" s="219">
        <v>0</v>
      </c>
      <c r="AV4" s="219">
        <v>0</v>
      </c>
      <c r="AW4" s="219">
        <v>0</v>
      </c>
      <c r="AX4" s="219">
        <v>0</v>
      </c>
      <c r="AY4" s="219">
        <v>0</v>
      </c>
      <c r="AZ4" s="219">
        <v>0</v>
      </c>
      <c r="BA4" s="219">
        <v>0</v>
      </c>
      <c r="BB4" s="220">
        <f t="shared" si="10"/>
        <v>0</v>
      </c>
      <c r="BC4" s="221">
        <f t="shared" si="11"/>
        <v>0</v>
      </c>
      <c r="BD4" s="222">
        <f t="shared" si="12"/>
        <v>0</v>
      </c>
      <c r="BE4" s="237">
        <f t="shared" si="13"/>
        <v>0</v>
      </c>
      <c r="BF4" s="238">
        <f t="shared" si="14"/>
        <v>0</v>
      </c>
      <c r="BG4" s="239">
        <f t="shared" si="15"/>
        <v>0</v>
      </c>
      <c r="BH4" s="226">
        <f t="shared" si="16"/>
        <v>0</v>
      </c>
      <c r="BI4" s="240" t="str">
        <f t="shared" si="17"/>
        <v/>
      </c>
      <c r="BJ4" s="241"/>
      <c r="BK4" s="242"/>
      <c r="BL4" s="242" t="s">
        <v>342</v>
      </c>
      <c r="BM4" s="242"/>
      <c r="BN4" s="243"/>
    </row>
    <row r="5" spans="1:68" ht="20.25" hidden="1" customHeight="1">
      <c r="A5" s="244">
        <v>3</v>
      </c>
      <c r="B5" s="245" t="s">
        <v>36</v>
      </c>
      <c r="C5" s="195" t="s">
        <v>42</v>
      </c>
      <c r="D5" s="246" t="s">
        <v>43</v>
      </c>
      <c r="E5" s="197">
        <v>5</v>
      </c>
      <c r="F5" s="198">
        <f>Summary!G5</f>
        <v>0</v>
      </c>
      <c r="G5" s="198"/>
      <c r="H5" s="199"/>
      <c r="I5" s="199"/>
      <c r="J5" s="199"/>
      <c r="K5" s="199"/>
      <c r="L5" s="199"/>
      <c r="M5" s="199"/>
      <c r="N5" s="247">
        <f t="shared" si="0"/>
        <v>0</v>
      </c>
      <c r="O5" s="234">
        <v>0</v>
      </c>
      <c r="P5" s="235">
        <v>0</v>
      </c>
      <c r="Q5" s="203">
        <v>0</v>
      </c>
      <c r="R5" s="204">
        <v>0</v>
      </c>
      <c r="S5" s="204">
        <v>0</v>
      </c>
      <c r="T5" s="204">
        <v>0</v>
      </c>
      <c r="U5" s="204">
        <v>0</v>
      </c>
      <c r="V5" s="205">
        <f t="shared" si="1"/>
        <v>0</v>
      </c>
      <c r="W5" s="206">
        <f t="shared" si="2"/>
        <v>0</v>
      </c>
      <c r="X5" s="207">
        <f t="shared" si="3"/>
        <v>0</v>
      </c>
      <c r="Y5" s="236">
        <v>0</v>
      </c>
      <c r="Z5" s="209">
        <v>0</v>
      </c>
      <c r="AA5" s="209">
        <v>0</v>
      </c>
      <c r="AB5" s="209">
        <v>0</v>
      </c>
      <c r="AC5" s="209">
        <v>0</v>
      </c>
      <c r="AD5" s="209">
        <v>0</v>
      </c>
      <c r="AE5" s="209">
        <v>0</v>
      </c>
      <c r="AF5" s="210">
        <f t="shared" si="4"/>
        <v>0</v>
      </c>
      <c r="AG5" s="211">
        <f t="shared" si="5"/>
        <v>0</v>
      </c>
      <c r="AH5" s="212">
        <f t="shared" si="6"/>
        <v>0</v>
      </c>
      <c r="AI5" s="213">
        <v>0</v>
      </c>
      <c r="AJ5" s="214">
        <v>0</v>
      </c>
      <c r="AK5" s="214">
        <v>0</v>
      </c>
      <c r="AL5" s="214">
        <v>0</v>
      </c>
      <c r="AM5" s="214">
        <v>0</v>
      </c>
      <c r="AN5" s="214">
        <v>0</v>
      </c>
      <c r="AO5" s="214">
        <v>0</v>
      </c>
      <c r="AP5" s="215">
        <f t="shared" si="7"/>
        <v>0</v>
      </c>
      <c r="AQ5" s="216">
        <f t="shared" si="8"/>
        <v>0</v>
      </c>
      <c r="AR5" s="217">
        <f t="shared" si="9"/>
        <v>0</v>
      </c>
      <c r="AS5" s="218">
        <v>0</v>
      </c>
      <c r="AT5" s="219">
        <v>0</v>
      </c>
      <c r="AU5" s="219">
        <v>0</v>
      </c>
      <c r="AV5" s="219">
        <v>0</v>
      </c>
      <c r="AW5" s="219">
        <v>0</v>
      </c>
      <c r="AX5" s="219">
        <v>0</v>
      </c>
      <c r="AY5" s="219">
        <v>0</v>
      </c>
      <c r="AZ5" s="219"/>
      <c r="BA5" s="219">
        <v>0</v>
      </c>
      <c r="BB5" s="220">
        <f t="shared" si="10"/>
        <v>0</v>
      </c>
      <c r="BC5" s="221">
        <f t="shared" si="11"/>
        <v>0</v>
      </c>
      <c r="BD5" s="222">
        <f t="shared" si="12"/>
        <v>0</v>
      </c>
      <c r="BE5" s="248">
        <f t="shared" si="13"/>
        <v>0</v>
      </c>
      <c r="BF5" s="249">
        <f t="shared" si="14"/>
        <v>0</v>
      </c>
      <c r="BG5" s="250">
        <f t="shared" si="15"/>
        <v>0</v>
      </c>
      <c r="BH5" s="226">
        <f t="shared" si="16"/>
        <v>0</v>
      </c>
      <c r="BI5" s="251" t="str">
        <f t="shared" si="17"/>
        <v/>
      </c>
      <c r="BJ5" s="252"/>
      <c r="BK5" s="253"/>
      <c r="BL5" s="253" t="s">
        <v>342</v>
      </c>
      <c r="BM5" s="253"/>
      <c r="BN5" s="254"/>
    </row>
    <row r="6" spans="1:68" s="290" customFormat="1" ht="46.5" hidden="1" customHeight="1">
      <c r="A6" s="255">
        <v>4</v>
      </c>
      <c r="B6" s="256" t="s">
        <v>36</v>
      </c>
      <c r="C6" s="195" t="s">
        <v>44</v>
      </c>
      <c r="D6" s="257" t="s">
        <v>45</v>
      </c>
      <c r="E6" s="258">
        <v>1</v>
      </c>
      <c r="F6" s="259">
        <f>Summary!G6</f>
        <v>0</v>
      </c>
      <c r="G6" s="259"/>
      <c r="H6" s="260"/>
      <c r="I6" s="260"/>
      <c r="J6" s="260"/>
      <c r="K6" s="260"/>
      <c r="L6" s="260"/>
      <c r="M6" s="260"/>
      <c r="N6" s="261">
        <f t="shared" si="0"/>
        <v>0</v>
      </c>
      <c r="O6" s="262">
        <v>0</v>
      </c>
      <c r="P6" s="263">
        <v>0</v>
      </c>
      <c r="Q6" s="264">
        <v>0</v>
      </c>
      <c r="R6" s="263">
        <v>0</v>
      </c>
      <c r="S6" s="263">
        <v>0</v>
      </c>
      <c r="T6" s="263">
        <v>0</v>
      </c>
      <c r="U6" s="263">
        <v>0</v>
      </c>
      <c r="V6" s="265">
        <f t="shared" si="1"/>
        <v>0</v>
      </c>
      <c r="W6" s="266">
        <f t="shared" si="2"/>
        <v>0</v>
      </c>
      <c r="X6" s="267">
        <f t="shared" si="3"/>
        <v>0</v>
      </c>
      <c r="Y6" s="268">
        <v>0</v>
      </c>
      <c r="Z6" s="269">
        <v>0</v>
      </c>
      <c r="AA6" s="269">
        <v>0</v>
      </c>
      <c r="AB6" s="269">
        <v>0</v>
      </c>
      <c r="AC6" s="269">
        <v>0</v>
      </c>
      <c r="AD6" s="269">
        <v>0</v>
      </c>
      <c r="AE6" s="269">
        <v>0</v>
      </c>
      <c r="AF6" s="270">
        <f t="shared" si="4"/>
        <v>0</v>
      </c>
      <c r="AG6" s="271">
        <f t="shared" si="5"/>
        <v>0</v>
      </c>
      <c r="AH6" s="272">
        <f t="shared" si="6"/>
        <v>0</v>
      </c>
      <c r="AI6" s="273">
        <v>0</v>
      </c>
      <c r="AJ6" s="274">
        <v>0</v>
      </c>
      <c r="AK6" s="274">
        <v>0</v>
      </c>
      <c r="AL6" s="274">
        <v>0</v>
      </c>
      <c r="AM6" s="274">
        <v>0</v>
      </c>
      <c r="AN6" s="274">
        <v>0</v>
      </c>
      <c r="AO6" s="274">
        <v>0</v>
      </c>
      <c r="AP6" s="275">
        <f t="shared" si="7"/>
        <v>0</v>
      </c>
      <c r="AQ6" s="276">
        <f t="shared" si="8"/>
        <v>0</v>
      </c>
      <c r="AR6" s="277">
        <f t="shared" si="9"/>
        <v>0</v>
      </c>
      <c r="AS6" s="278">
        <v>0</v>
      </c>
      <c r="AT6" s="279">
        <v>0</v>
      </c>
      <c r="AU6" s="279">
        <v>0</v>
      </c>
      <c r="AV6" s="279">
        <v>0</v>
      </c>
      <c r="AW6" s="279">
        <v>0</v>
      </c>
      <c r="AX6" s="279">
        <v>0</v>
      </c>
      <c r="AY6" s="279">
        <v>0</v>
      </c>
      <c r="AZ6" s="279">
        <v>0</v>
      </c>
      <c r="BA6" s="279">
        <v>0</v>
      </c>
      <c r="BB6" s="280">
        <f t="shared" si="10"/>
        <v>0</v>
      </c>
      <c r="BC6" s="281">
        <f t="shared" si="11"/>
        <v>0</v>
      </c>
      <c r="BD6" s="282">
        <f t="shared" si="12"/>
        <v>0</v>
      </c>
      <c r="BE6" s="283">
        <f t="shared" si="13"/>
        <v>0</v>
      </c>
      <c r="BF6" s="284">
        <f t="shared" si="14"/>
        <v>0</v>
      </c>
      <c r="BG6" s="284">
        <f t="shared" si="15"/>
        <v>0</v>
      </c>
      <c r="BH6" s="285">
        <f t="shared" si="16"/>
        <v>0</v>
      </c>
      <c r="BI6" s="286" t="str">
        <f t="shared" si="17"/>
        <v/>
      </c>
      <c r="BJ6" s="287"/>
      <c r="BK6" s="288"/>
      <c r="BL6" s="288"/>
      <c r="BM6" s="288"/>
      <c r="BN6" s="289"/>
    </row>
    <row r="7" spans="1:68" ht="18" hidden="1">
      <c r="A7" s="291">
        <v>5</v>
      </c>
      <c r="B7" s="292" t="s">
        <v>36</v>
      </c>
      <c r="C7" s="195" t="s">
        <v>47</v>
      </c>
      <c r="D7" s="293" t="s">
        <v>48</v>
      </c>
      <c r="E7" s="197">
        <v>0.5</v>
      </c>
      <c r="F7" s="198">
        <f>Summary!G7</f>
        <v>11719</v>
      </c>
      <c r="G7" s="198"/>
      <c r="H7" s="199"/>
      <c r="I7" s="199"/>
      <c r="J7" s="199"/>
      <c r="K7" s="199"/>
      <c r="L7" s="199"/>
      <c r="M7" s="199"/>
      <c r="N7" s="294">
        <f t="shared" si="0"/>
        <v>11719</v>
      </c>
      <c r="O7" s="235">
        <f>560+1</f>
        <v>561</v>
      </c>
      <c r="P7" s="295">
        <f>1257+1</f>
        <v>1258</v>
      </c>
      <c r="Q7" s="203">
        <v>0</v>
      </c>
      <c r="R7" s="296">
        <f>140+1+70+1</f>
        <v>212</v>
      </c>
      <c r="S7" s="204">
        <v>0</v>
      </c>
      <c r="T7" s="204">
        <v>0</v>
      </c>
      <c r="U7" s="204">
        <v>0</v>
      </c>
      <c r="V7" s="205">
        <f t="shared" si="1"/>
        <v>2031</v>
      </c>
      <c r="W7" s="206">
        <f t="shared" si="2"/>
        <v>1015.5</v>
      </c>
      <c r="X7" s="207">
        <f t="shared" si="3"/>
        <v>4687.6000000000004</v>
      </c>
      <c r="Y7" s="208">
        <f>1846+1</f>
        <v>1847</v>
      </c>
      <c r="Z7" s="209">
        <v>0</v>
      </c>
      <c r="AA7" s="209">
        <v>0</v>
      </c>
      <c r="AB7" s="209">
        <v>0</v>
      </c>
      <c r="AC7" s="209">
        <v>0</v>
      </c>
      <c r="AD7" s="209">
        <v>0</v>
      </c>
      <c r="AE7" s="297">
        <v>0</v>
      </c>
      <c r="AF7" s="210">
        <f t="shared" si="4"/>
        <v>1847</v>
      </c>
      <c r="AG7" s="211">
        <f t="shared" si="5"/>
        <v>923.5</v>
      </c>
      <c r="AH7" s="212">
        <f t="shared" si="6"/>
        <v>3515.7</v>
      </c>
      <c r="AI7" s="213">
        <v>0</v>
      </c>
      <c r="AJ7" s="214">
        <v>0</v>
      </c>
      <c r="AK7" s="214">
        <v>0</v>
      </c>
      <c r="AL7" s="214">
        <v>0</v>
      </c>
      <c r="AM7" s="214">
        <v>0</v>
      </c>
      <c r="AN7" s="214">
        <v>0</v>
      </c>
      <c r="AO7" s="214">
        <v>0</v>
      </c>
      <c r="AP7" s="215">
        <f t="shared" si="7"/>
        <v>0</v>
      </c>
      <c r="AQ7" s="216">
        <f t="shared" si="8"/>
        <v>0</v>
      </c>
      <c r="AR7" s="217">
        <f t="shared" si="9"/>
        <v>2343.8000000000002</v>
      </c>
      <c r="AS7" s="218">
        <v>0</v>
      </c>
      <c r="AT7" s="219">
        <v>0</v>
      </c>
      <c r="AU7" s="219">
        <v>0</v>
      </c>
      <c r="AV7" s="219">
        <v>0</v>
      </c>
      <c r="AW7" s="219">
        <v>0</v>
      </c>
      <c r="AX7" s="219">
        <v>0</v>
      </c>
      <c r="AY7" s="219">
        <v>0</v>
      </c>
      <c r="AZ7" s="219">
        <f>1745+1</f>
        <v>1746</v>
      </c>
      <c r="BA7" s="219">
        <v>0</v>
      </c>
      <c r="BB7" s="220">
        <f t="shared" si="10"/>
        <v>1746</v>
      </c>
      <c r="BC7" s="221">
        <f t="shared" si="11"/>
        <v>873</v>
      </c>
      <c r="BD7" s="222">
        <f t="shared" si="12"/>
        <v>2343.8000000000002</v>
      </c>
      <c r="BE7" s="298">
        <f t="shared" si="13"/>
        <v>5624</v>
      </c>
      <c r="BF7" s="299">
        <f t="shared" si="14"/>
        <v>2812</v>
      </c>
      <c r="BG7" s="300">
        <f t="shared" si="15"/>
        <v>-6095</v>
      </c>
      <c r="BH7" s="226">
        <f t="shared" si="16"/>
        <v>-3047.5</v>
      </c>
      <c r="BI7" s="301">
        <f t="shared" si="17"/>
        <v>0.47990442870552097</v>
      </c>
      <c r="BJ7" s="302"/>
      <c r="BK7" s="303"/>
      <c r="BL7" s="303">
        <v>11</v>
      </c>
      <c r="BM7" s="303"/>
      <c r="BN7" s="304"/>
    </row>
    <row r="8" spans="1:68" ht="18" hidden="1">
      <c r="A8" s="105">
        <v>6</v>
      </c>
      <c r="B8" s="231" t="s">
        <v>36</v>
      </c>
      <c r="C8" s="195" t="s">
        <v>51</v>
      </c>
      <c r="D8" s="232" t="s">
        <v>52</v>
      </c>
      <c r="E8" s="197">
        <v>2</v>
      </c>
      <c r="F8" s="198">
        <f>Summary!G8</f>
        <v>3354</v>
      </c>
      <c r="G8" s="198"/>
      <c r="H8" s="199"/>
      <c r="I8" s="199"/>
      <c r="J8" s="199"/>
      <c r="K8" s="199"/>
      <c r="L8" s="199"/>
      <c r="M8" s="199"/>
      <c r="N8" s="233">
        <f t="shared" si="0"/>
        <v>3354</v>
      </c>
      <c r="O8" s="235"/>
      <c r="P8" s="305">
        <v>0</v>
      </c>
      <c r="Q8" s="204">
        <v>0</v>
      </c>
      <c r="R8" s="204">
        <v>0</v>
      </c>
      <c r="S8" s="204">
        <v>0</v>
      </c>
      <c r="T8" s="204">
        <v>0</v>
      </c>
      <c r="U8" s="204">
        <v>0</v>
      </c>
      <c r="V8" s="205">
        <f t="shared" si="1"/>
        <v>0</v>
      </c>
      <c r="W8" s="206">
        <f t="shared" si="2"/>
        <v>0</v>
      </c>
      <c r="X8" s="207">
        <f t="shared" si="3"/>
        <v>1341.6000000000001</v>
      </c>
      <c r="Y8" s="208">
        <v>0</v>
      </c>
      <c r="Z8" s="209">
        <v>0</v>
      </c>
      <c r="AA8" s="209">
        <v>0</v>
      </c>
      <c r="AB8" s="209">
        <v>0</v>
      </c>
      <c r="AC8" s="209">
        <f>388+420</f>
        <v>808</v>
      </c>
      <c r="AD8" s="209">
        <v>0</v>
      </c>
      <c r="AE8" s="297">
        <f>190+1+574+1</f>
        <v>766</v>
      </c>
      <c r="AF8" s="210">
        <f t="shared" si="4"/>
        <v>1574</v>
      </c>
      <c r="AG8" s="211">
        <f t="shared" si="5"/>
        <v>3148</v>
      </c>
      <c r="AH8" s="212">
        <f t="shared" si="6"/>
        <v>1006.1999999999999</v>
      </c>
      <c r="AI8" s="213">
        <v>0</v>
      </c>
      <c r="AJ8" s="214">
        <v>0</v>
      </c>
      <c r="AK8" s="214">
        <v>0</v>
      </c>
      <c r="AL8" s="214">
        <v>0</v>
      </c>
      <c r="AM8" s="214">
        <v>0</v>
      </c>
      <c r="AN8" s="214">
        <v>0</v>
      </c>
      <c r="AO8" s="214">
        <v>0</v>
      </c>
      <c r="AP8" s="215">
        <f t="shared" si="7"/>
        <v>0</v>
      </c>
      <c r="AQ8" s="216">
        <f t="shared" si="8"/>
        <v>0</v>
      </c>
      <c r="AR8" s="217">
        <f t="shared" si="9"/>
        <v>670.80000000000007</v>
      </c>
      <c r="AS8" s="218">
        <v>0</v>
      </c>
      <c r="AT8" s="219">
        <v>0</v>
      </c>
      <c r="AU8" s="219">
        <v>0</v>
      </c>
      <c r="AV8" s="219">
        <v>0</v>
      </c>
      <c r="AW8" s="219">
        <v>0</v>
      </c>
      <c r="AX8" s="219">
        <v>0</v>
      </c>
      <c r="AY8" s="219">
        <v>0</v>
      </c>
      <c r="AZ8" s="219">
        <v>0</v>
      </c>
      <c r="BA8" s="219">
        <v>0</v>
      </c>
      <c r="BB8" s="220">
        <f t="shared" si="10"/>
        <v>0</v>
      </c>
      <c r="BC8" s="221">
        <f t="shared" si="11"/>
        <v>0</v>
      </c>
      <c r="BD8" s="222">
        <f t="shared" si="12"/>
        <v>670.80000000000007</v>
      </c>
      <c r="BE8" s="237">
        <f t="shared" si="13"/>
        <v>1574</v>
      </c>
      <c r="BF8" s="238">
        <f t="shared" si="14"/>
        <v>3148</v>
      </c>
      <c r="BG8" s="239">
        <f t="shared" si="15"/>
        <v>-1780</v>
      </c>
      <c r="BH8" s="226">
        <f t="shared" si="16"/>
        <v>-3560</v>
      </c>
      <c r="BI8" s="240">
        <f t="shared" si="17"/>
        <v>0.46929039952295765</v>
      </c>
      <c r="BJ8" s="241"/>
      <c r="BK8" s="242"/>
      <c r="BL8" s="242" t="s">
        <v>342</v>
      </c>
      <c r="BM8" s="242"/>
      <c r="BN8" s="243"/>
    </row>
    <row r="9" spans="1:68" ht="26" hidden="1">
      <c r="A9" s="105">
        <v>7</v>
      </c>
      <c r="B9" s="231" t="s">
        <v>36</v>
      </c>
      <c r="C9" s="195" t="s">
        <v>53</v>
      </c>
      <c r="D9" s="232" t="s">
        <v>54</v>
      </c>
      <c r="E9" s="197">
        <v>1</v>
      </c>
      <c r="F9" s="198">
        <f>Summary!G9</f>
        <v>3363</v>
      </c>
      <c r="G9" s="198"/>
      <c r="H9" s="199"/>
      <c r="I9" s="199"/>
      <c r="J9" s="199"/>
      <c r="K9" s="199"/>
      <c r="L9" s="199"/>
      <c r="M9" s="199"/>
      <c r="N9" s="233">
        <f t="shared" si="0"/>
        <v>3363</v>
      </c>
      <c r="O9" s="235">
        <v>361</v>
      </c>
      <c r="P9" s="306">
        <v>0</v>
      </c>
      <c r="Q9" s="204">
        <v>0</v>
      </c>
      <c r="R9" s="204">
        <v>0</v>
      </c>
      <c r="S9" s="204">
        <v>0</v>
      </c>
      <c r="T9" s="204">
        <v>0</v>
      </c>
      <c r="U9" s="204">
        <v>0</v>
      </c>
      <c r="V9" s="205">
        <f t="shared" si="1"/>
        <v>361</v>
      </c>
      <c r="W9" s="206">
        <f t="shared" si="2"/>
        <v>361</v>
      </c>
      <c r="X9" s="207">
        <f t="shared" si="3"/>
        <v>1345.2</v>
      </c>
      <c r="Y9" s="208">
        <v>0</v>
      </c>
      <c r="Z9" s="209">
        <v>0</v>
      </c>
      <c r="AA9" s="209">
        <v>0</v>
      </c>
      <c r="AB9" s="209">
        <f>480+120</f>
        <v>600</v>
      </c>
      <c r="AC9" s="209">
        <v>0</v>
      </c>
      <c r="AD9" s="209">
        <v>0</v>
      </c>
      <c r="AE9" s="209">
        <f>615+75</f>
        <v>690</v>
      </c>
      <c r="AF9" s="210">
        <f t="shared" si="4"/>
        <v>1290</v>
      </c>
      <c r="AG9" s="211">
        <f t="shared" si="5"/>
        <v>1290</v>
      </c>
      <c r="AH9" s="212">
        <f t="shared" si="6"/>
        <v>1008.9</v>
      </c>
      <c r="AI9" s="213">
        <f>510+390</f>
        <v>900</v>
      </c>
      <c r="AJ9" s="297">
        <v>0</v>
      </c>
      <c r="AK9" s="297">
        <v>0</v>
      </c>
      <c r="AL9" s="214">
        <v>300</v>
      </c>
      <c r="AM9" s="214">
        <v>237</v>
      </c>
      <c r="AN9" s="214">
        <v>0</v>
      </c>
      <c r="AO9" s="214">
        <v>0</v>
      </c>
      <c r="AP9" s="215">
        <f t="shared" si="7"/>
        <v>1437</v>
      </c>
      <c r="AQ9" s="216">
        <f t="shared" si="8"/>
        <v>1437</v>
      </c>
      <c r="AR9" s="217">
        <f t="shared" si="9"/>
        <v>672.6</v>
      </c>
      <c r="AS9" s="236">
        <v>0</v>
      </c>
      <c r="AT9" s="219">
        <v>0</v>
      </c>
      <c r="AU9" s="219">
        <v>0</v>
      </c>
      <c r="AV9" s="219">
        <v>0</v>
      </c>
      <c r="AW9" s="219">
        <v>0</v>
      </c>
      <c r="AX9" s="219">
        <v>0</v>
      </c>
      <c r="AY9" s="219">
        <v>0</v>
      </c>
      <c r="AZ9" s="219">
        <v>0</v>
      </c>
      <c r="BA9" s="219">
        <v>0</v>
      </c>
      <c r="BB9" s="220">
        <f t="shared" si="10"/>
        <v>0</v>
      </c>
      <c r="BC9" s="221">
        <f t="shared" si="11"/>
        <v>0</v>
      </c>
      <c r="BD9" s="222">
        <f t="shared" si="12"/>
        <v>672.6</v>
      </c>
      <c r="BE9" s="237">
        <f t="shared" si="13"/>
        <v>3088</v>
      </c>
      <c r="BF9" s="238">
        <f t="shared" si="14"/>
        <v>3088</v>
      </c>
      <c r="BG9" s="239">
        <f t="shared" si="15"/>
        <v>-275</v>
      </c>
      <c r="BH9" s="226">
        <f t="shared" si="16"/>
        <v>-275</v>
      </c>
      <c r="BI9" s="240">
        <f t="shared" si="17"/>
        <v>0.91822777282188517</v>
      </c>
      <c r="BJ9" s="241"/>
      <c r="BK9" s="242"/>
      <c r="BL9" s="229" t="s">
        <v>341</v>
      </c>
      <c r="BM9" s="242"/>
      <c r="BN9" s="243"/>
    </row>
    <row r="10" spans="1:68" ht="18" hidden="1">
      <c r="A10" s="244">
        <v>8</v>
      </c>
      <c r="B10" s="245" t="s">
        <v>36</v>
      </c>
      <c r="C10" s="195" t="s">
        <v>55</v>
      </c>
      <c r="D10" s="246" t="s">
        <v>56</v>
      </c>
      <c r="E10" s="197">
        <v>1</v>
      </c>
      <c r="F10" s="198">
        <f>Summary!G10</f>
        <v>0</v>
      </c>
      <c r="G10" s="198"/>
      <c r="H10" s="199"/>
      <c r="I10" s="199"/>
      <c r="J10" s="199"/>
      <c r="K10" s="199"/>
      <c r="L10" s="199"/>
      <c r="M10" s="199"/>
      <c r="N10" s="247">
        <f t="shared" si="0"/>
        <v>0</v>
      </c>
      <c r="O10" s="235">
        <v>0</v>
      </c>
      <c r="P10" s="307">
        <v>0</v>
      </c>
      <c r="Q10" s="204">
        <v>0</v>
      </c>
      <c r="R10" s="204">
        <v>0</v>
      </c>
      <c r="S10" s="204">
        <v>0</v>
      </c>
      <c r="T10" s="204">
        <v>0</v>
      </c>
      <c r="U10" s="204">
        <v>0</v>
      </c>
      <c r="V10" s="205">
        <f t="shared" si="1"/>
        <v>0</v>
      </c>
      <c r="W10" s="206">
        <f t="shared" si="2"/>
        <v>0</v>
      </c>
      <c r="X10" s="207">
        <f t="shared" si="3"/>
        <v>0</v>
      </c>
      <c r="Y10" s="208">
        <v>0</v>
      </c>
      <c r="Z10" s="209">
        <v>0</v>
      </c>
      <c r="AA10" s="209">
        <v>0</v>
      </c>
      <c r="AB10" s="209">
        <v>0</v>
      </c>
      <c r="AC10" s="209">
        <v>0</v>
      </c>
      <c r="AD10" s="209">
        <v>0</v>
      </c>
      <c r="AE10" s="209">
        <v>0</v>
      </c>
      <c r="AF10" s="210">
        <f t="shared" si="4"/>
        <v>0</v>
      </c>
      <c r="AG10" s="211">
        <f t="shared" si="5"/>
        <v>0</v>
      </c>
      <c r="AH10" s="212">
        <f t="shared" si="6"/>
        <v>0</v>
      </c>
      <c r="AI10" s="213">
        <v>0</v>
      </c>
      <c r="AJ10" s="214">
        <v>0</v>
      </c>
      <c r="AK10" s="214">
        <v>0</v>
      </c>
      <c r="AL10" s="214">
        <v>0</v>
      </c>
      <c r="AM10" s="214">
        <v>0</v>
      </c>
      <c r="AN10" s="214">
        <v>0</v>
      </c>
      <c r="AO10" s="214">
        <v>0</v>
      </c>
      <c r="AP10" s="215">
        <f t="shared" si="7"/>
        <v>0</v>
      </c>
      <c r="AQ10" s="216">
        <f t="shared" si="8"/>
        <v>0</v>
      </c>
      <c r="AR10" s="217">
        <f t="shared" si="9"/>
        <v>0</v>
      </c>
      <c r="AS10" s="218">
        <v>0</v>
      </c>
      <c r="AT10" s="219">
        <v>0</v>
      </c>
      <c r="AU10" s="219">
        <v>0</v>
      </c>
      <c r="AV10" s="219">
        <v>0</v>
      </c>
      <c r="AW10" s="219">
        <v>0</v>
      </c>
      <c r="AX10" s="219">
        <v>0</v>
      </c>
      <c r="AY10" s="219">
        <v>0</v>
      </c>
      <c r="AZ10" s="219">
        <v>0</v>
      </c>
      <c r="BA10" s="219">
        <v>0</v>
      </c>
      <c r="BB10" s="220">
        <f t="shared" si="10"/>
        <v>0</v>
      </c>
      <c r="BC10" s="221">
        <f t="shared" si="11"/>
        <v>0</v>
      </c>
      <c r="BD10" s="222">
        <f t="shared" si="12"/>
        <v>0</v>
      </c>
      <c r="BE10" s="248">
        <f t="shared" si="13"/>
        <v>0</v>
      </c>
      <c r="BF10" s="249">
        <f t="shared" si="14"/>
        <v>0</v>
      </c>
      <c r="BG10" s="250">
        <f t="shared" si="15"/>
        <v>0</v>
      </c>
      <c r="BH10" s="226">
        <f t="shared" si="16"/>
        <v>0</v>
      </c>
      <c r="BI10" s="251" t="str">
        <f t="shared" si="17"/>
        <v/>
      </c>
      <c r="BJ10" s="252"/>
      <c r="BK10" s="253"/>
      <c r="BL10" s="229" t="s">
        <v>341</v>
      </c>
      <c r="BM10" s="253"/>
      <c r="BN10" s="254"/>
    </row>
    <row r="11" spans="1:68" ht="18" hidden="1">
      <c r="A11" s="255">
        <v>9</v>
      </c>
      <c r="B11" s="256" t="s">
        <v>36</v>
      </c>
      <c r="C11" s="308" t="s">
        <v>58</v>
      </c>
      <c r="D11" s="309" t="s">
        <v>59</v>
      </c>
      <c r="E11" s="310">
        <v>0.91</v>
      </c>
      <c r="F11" s="198">
        <f>Summary!G11</f>
        <v>0</v>
      </c>
      <c r="G11" s="198"/>
      <c r="H11" s="199"/>
      <c r="I11" s="199"/>
      <c r="J11" s="199"/>
      <c r="K11" s="199"/>
      <c r="L11" s="199"/>
      <c r="M11" s="199"/>
      <c r="N11" s="261">
        <f t="shared" si="0"/>
        <v>0</v>
      </c>
      <c r="O11" s="204">
        <v>0</v>
      </c>
      <c r="P11" s="203">
        <v>0</v>
      </c>
      <c r="Q11" s="204">
        <v>0</v>
      </c>
      <c r="R11" s="204">
        <v>0</v>
      </c>
      <c r="S11" s="204">
        <v>0</v>
      </c>
      <c r="T11" s="204">
        <v>0</v>
      </c>
      <c r="U11" s="204">
        <v>0</v>
      </c>
      <c r="V11" s="205">
        <f t="shared" si="1"/>
        <v>0</v>
      </c>
      <c r="W11" s="206">
        <f t="shared" si="2"/>
        <v>0</v>
      </c>
      <c r="X11" s="207">
        <f t="shared" si="3"/>
        <v>0</v>
      </c>
      <c r="Y11" s="208">
        <v>0</v>
      </c>
      <c r="Z11" s="209">
        <v>0</v>
      </c>
      <c r="AA11" s="209">
        <v>0</v>
      </c>
      <c r="AB11" s="209">
        <v>0</v>
      </c>
      <c r="AC11" s="209">
        <v>0</v>
      </c>
      <c r="AD11" s="209">
        <v>0</v>
      </c>
      <c r="AE11" s="209">
        <v>0</v>
      </c>
      <c r="AF11" s="210">
        <f t="shared" si="4"/>
        <v>0</v>
      </c>
      <c r="AG11" s="211">
        <f t="shared" si="5"/>
        <v>0</v>
      </c>
      <c r="AH11" s="212">
        <f t="shared" si="6"/>
        <v>0</v>
      </c>
      <c r="AI11" s="213">
        <v>0</v>
      </c>
      <c r="AJ11" s="214">
        <v>0</v>
      </c>
      <c r="AK11" s="214">
        <v>0</v>
      </c>
      <c r="AL11" s="214">
        <v>0</v>
      </c>
      <c r="AM11" s="214">
        <v>0</v>
      </c>
      <c r="AN11" s="214">
        <v>0</v>
      </c>
      <c r="AO11" s="214">
        <v>0</v>
      </c>
      <c r="AP11" s="215">
        <f t="shared" si="7"/>
        <v>0</v>
      </c>
      <c r="AQ11" s="216">
        <f t="shared" si="8"/>
        <v>0</v>
      </c>
      <c r="AR11" s="217">
        <f t="shared" si="9"/>
        <v>0</v>
      </c>
      <c r="AS11" s="218">
        <v>0</v>
      </c>
      <c r="AT11" s="219">
        <v>0</v>
      </c>
      <c r="AU11" s="219">
        <v>0</v>
      </c>
      <c r="AV11" s="219">
        <v>0</v>
      </c>
      <c r="AW11" s="219">
        <v>0</v>
      </c>
      <c r="AX11" s="219">
        <v>0</v>
      </c>
      <c r="AY11" s="219">
        <v>0</v>
      </c>
      <c r="AZ11" s="219">
        <v>0</v>
      </c>
      <c r="BA11" s="219">
        <v>0</v>
      </c>
      <c r="BB11" s="220">
        <f t="shared" si="10"/>
        <v>0</v>
      </c>
      <c r="BC11" s="221">
        <f t="shared" si="11"/>
        <v>0</v>
      </c>
      <c r="BD11" s="222">
        <f t="shared" si="12"/>
        <v>0</v>
      </c>
      <c r="BE11" s="311">
        <f t="shared" si="13"/>
        <v>0</v>
      </c>
      <c r="BF11" s="312">
        <f t="shared" si="14"/>
        <v>0</v>
      </c>
      <c r="BG11" s="312">
        <f t="shared" si="15"/>
        <v>0</v>
      </c>
      <c r="BH11" s="226">
        <f t="shared" si="16"/>
        <v>0</v>
      </c>
      <c r="BI11" s="313" t="str">
        <f t="shared" si="17"/>
        <v/>
      </c>
      <c r="BJ11" s="314"/>
      <c r="BK11" s="315"/>
      <c r="BL11" s="316"/>
      <c r="BM11" s="316"/>
      <c r="BN11" s="312"/>
    </row>
    <row r="12" spans="1:68" ht="18" hidden="1">
      <c r="A12" s="291">
        <v>10</v>
      </c>
      <c r="B12" s="292" t="s">
        <v>36</v>
      </c>
      <c r="C12" s="308" t="s">
        <v>60</v>
      </c>
      <c r="D12" s="317" t="s">
        <v>61</v>
      </c>
      <c r="E12" s="318">
        <v>1</v>
      </c>
      <c r="F12" s="198">
        <f>Summary!G12</f>
        <v>7602</v>
      </c>
      <c r="G12" s="198"/>
      <c r="H12" s="199"/>
      <c r="I12" s="199"/>
      <c r="J12" s="199"/>
      <c r="K12" s="199"/>
      <c r="L12" s="199"/>
      <c r="M12" s="199"/>
      <c r="N12" s="294">
        <f t="shared" si="0"/>
        <v>7602</v>
      </c>
      <c r="O12" s="235">
        <v>0</v>
      </c>
      <c r="P12" s="319">
        <v>0</v>
      </c>
      <c r="Q12" s="204">
        <v>0</v>
      </c>
      <c r="R12" s="204">
        <v>0</v>
      </c>
      <c r="S12" s="204">
        <v>0</v>
      </c>
      <c r="T12" s="204">
        <v>0</v>
      </c>
      <c r="U12" s="204">
        <v>0</v>
      </c>
      <c r="V12" s="205">
        <f t="shared" si="1"/>
        <v>0</v>
      </c>
      <c r="W12" s="206">
        <f t="shared" si="2"/>
        <v>0</v>
      </c>
      <c r="X12" s="207">
        <f t="shared" si="3"/>
        <v>3040.8</v>
      </c>
      <c r="Y12" s="236">
        <v>0</v>
      </c>
      <c r="Z12" s="297">
        <v>0</v>
      </c>
      <c r="AA12" s="297">
        <v>0</v>
      </c>
      <c r="AB12" s="209">
        <v>0</v>
      </c>
      <c r="AC12" s="209">
        <v>0</v>
      </c>
      <c r="AD12" s="209">
        <v>0</v>
      </c>
      <c r="AE12" s="209">
        <v>4</v>
      </c>
      <c r="AF12" s="210">
        <f t="shared" si="4"/>
        <v>4</v>
      </c>
      <c r="AG12" s="211">
        <f t="shared" si="5"/>
        <v>4</v>
      </c>
      <c r="AH12" s="212">
        <f t="shared" si="6"/>
        <v>2280.6</v>
      </c>
      <c r="AI12" s="213">
        <f>308+465</f>
        <v>773</v>
      </c>
      <c r="AJ12" s="214">
        <v>0</v>
      </c>
      <c r="AK12" s="214">
        <v>1385</v>
      </c>
      <c r="AL12" s="297">
        <v>0</v>
      </c>
      <c r="AM12" s="214">
        <v>0</v>
      </c>
      <c r="AN12" s="214">
        <v>0</v>
      </c>
      <c r="AO12" s="214">
        <f>900+1</f>
        <v>901</v>
      </c>
      <c r="AP12" s="215">
        <f t="shared" si="7"/>
        <v>3059</v>
      </c>
      <c r="AQ12" s="216">
        <f t="shared" si="8"/>
        <v>3059</v>
      </c>
      <c r="AR12" s="217">
        <f t="shared" si="9"/>
        <v>1520.4</v>
      </c>
      <c r="AS12" s="218">
        <v>0</v>
      </c>
      <c r="AT12" s="219">
        <v>0</v>
      </c>
      <c r="AU12" s="219">
        <v>1830</v>
      </c>
      <c r="AV12" s="219">
        <v>0</v>
      </c>
      <c r="AW12" s="219">
        <v>0</v>
      </c>
      <c r="AX12" s="219">
        <v>0</v>
      </c>
      <c r="AY12" s="219">
        <v>0</v>
      </c>
      <c r="AZ12" s="219">
        <f>820+790</f>
        <v>1610</v>
      </c>
      <c r="BA12" s="219">
        <v>0</v>
      </c>
      <c r="BB12" s="220">
        <f t="shared" si="10"/>
        <v>3440</v>
      </c>
      <c r="BC12" s="221">
        <f t="shared" si="11"/>
        <v>3440</v>
      </c>
      <c r="BD12" s="222">
        <f t="shared" si="12"/>
        <v>1520.4</v>
      </c>
      <c r="BE12" s="298">
        <f t="shared" si="13"/>
        <v>6503</v>
      </c>
      <c r="BF12" s="299">
        <f t="shared" si="14"/>
        <v>6503</v>
      </c>
      <c r="BG12" s="300">
        <f t="shared" si="15"/>
        <v>-1099</v>
      </c>
      <c r="BH12" s="226">
        <f t="shared" si="16"/>
        <v>-1099</v>
      </c>
      <c r="BI12" s="301">
        <f t="shared" si="17"/>
        <v>0.85543278084714547</v>
      </c>
      <c r="BJ12" s="320"/>
      <c r="BK12" s="321"/>
      <c r="BL12" s="321" t="s">
        <v>343</v>
      </c>
      <c r="BM12" s="321"/>
      <c r="BN12" s="322"/>
    </row>
    <row r="13" spans="1:68" ht="18" hidden="1">
      <c r="A13" s="105">
        <v>11</v>
      </c>
      <c r="B13" s="231" t="s">
        <v>36</v>
      </c>
      <c r="C13" s="308" t="s">
        <v>62</v>
      </c>
      <c r="D13" s="323" t="s">
        <v>63</v>
      </c>
      <c r="E13" s="318">
        <v>2</v>
      </c>
      <c r="F13" s="198">
        <f>Summary!G13</f>
        <v>24334</v>
      </c>
      <c r="G13" s="198"/>
      <c r="H13" s="199"/>
      <c r="I13" s="199"/>
      <c r="J13" s="199"/>
      <c r="K13" s="199"/>
      <c r="L13" s="199"/>
      <c r="M13" s="199"/>
      <c r="N13" s="233">
        <f t="shared" si="0"/>
        <v>24334</v>
      </c>
      <c r="O13" s="235">
        <f>620</f>
        <v>620</v>
      </c>
      <c r="P13" s="306">
        <v>0</v>
      </c>
      <c r="Q13" s="204">
        <v>0</v>
      </c>
      <c r="R13" s="204">
        <v>0</v>
      </c>
      <c r="S13" s="204">
        <v>440</v>
      </c>
      <c r="T13" s="204">
        <v>0</v>
      </c>
      <c r="U13" s="204">
        <v>0</v>
      </c>
      <c r="V13" s="205">
        <f t="shared" si="1"/>
        <v>1060</v>
      </c>
      <c r="W13" s="206">
        <f t="shared" si="2"/>
        <v>2120</v>
      </c>
      <c r="X13" s="207">
        <f t="shared" si="3"/>
        <v>9733.6</v>
      </c>
      <c r="Y13" s="208">
        <f>1210+1</f>
        <v>1211</v>
      </c>
      <c r="Z13" s="209">
        <v>0</v>
      </c>
      <c r="AA13" s="209">
        <f>1530+1</f>
        <v>1531</v>
      </c>
      <c r="AB13" s="209">
        <f>1310+210+2</f>
        <v>1522</v>
      </c>
      <c r="AC13" s="209">
        <f>880+1+1500+1</f>
        <v>2382</v>
      </c>
      <c r="AD13" s="209">
        <v>0</v>
      </c>
      <c r="AE13" s="297"/>
      <c r="AF13" s="210">
        <f t="shared" si="4"/>
        <v>6646</v>
      </c>
      <c r="AG13" s="211">
        <f t="shared" si="5"/>
        <v>13292</v>
      </c>
      <c r="AH13" s="212">
        <f t="shared" si="6"/>
        <v>7300.2</v>
      </c>
      <c r="AI13" s="213">
        <v>0</v>
      </c>
      <c r="AJ13" s="297">
        <v>0</v>
      </c>
      <c r="AK13" s="214">
        <v>0</v>
      </c>
      <c r="AL13" s="214">
        <v>340</v>
      </c>
      <c r="AM13" s="214">
        <v>0</v>
      </c>
      <c r="AN13" s="214">
        <v>0</v>
      </c>
      <c r="AO13" s="214">
        <f>1400+1</f>
        <v>1401</v>
      </c>
      <c r="AP13" s="215">
        <f t="shared" si="7"/>
        <v>1741</v>
      </c>
      <c r="AQ13" s="216">
        <f t="shared" si="8"/>
        <v>3482</v>
      </c>
      <c r="AR13" s="217">
        <f t="shared" si="9"/>
        <v>4866.8</v>
      </c>
      <c r="AS13" s="218">
        <v>0</v>
      </c>
      <c r="AT13" s="219">
        <v>0</v>
      </c>
      <c r="AU13" s="219">
        <v>0</v>
      </c>
      <c r="AV13" s="219">
        <v>0</v>
      </c>
      <c r="AW13" s="219">
        <v>0</v>
      </c>
      <c r="AX13" s="219">
        <v>0</v>
      </c>
      <c r="AY13" s="219">
        <v>0</v>
      </c>
      <c r="AZ13" s="219">
        <v>0</v>
      </c>
      <c r="BA13" s="219">
        <v>2730</v>
      </c>
      <c r="BB13" s="220">
        <f t="shared" si="10"/>
        <v>2730</v>
      </c>
      <c r="BC13" s="221">
        <f t="shared" si="11"/>
        <v>5460</v>
      </c>
      <c r="BD13" s="222">
        <f t="shared" si="12"/>
        <v>4866.8</v>
      </c>
      <c r="BE13" s="237">
        <f t="shared" si="13"/>
        <v>12177</v>
      </c>
      <c r="BF13" s="238">
        <f t="shared" si="14"/>
        <v>24354</v>
      </c>
      <c r="BG13" s="239">
        <f t="shared" si="15"/>
        <v>-12157</v>
      </c>
      <c r="BH13" s="226">
        <f t="shared" si="16"/>
        <v>-24314</v>
      </c>
      <c r="BI13" s="240">
        <f t="shared" si="17"/>
        <v>0.50041094764526994</v>
      </c>
      <c r="BJ13" s="324"/>
      <c r="BK13" s="325"/>
      <c r="BL13" s="325" t="s">
        <v>342</v>
      </c>
      <c r="BM13" s="325"/>
      <c r="BN13" s="326"/>
    </row>
    <row r="14" spans="1:68" ht="18" hidden="1">
      <c r="A14" s="105">
        <v>12</v>
      </c>
      <c r="B14" s="231" t="s">
        <v>36</v>
      </c>
      <c r="C14" s="308" t="s">
        <v>64</v>
      </c>
      <c r="D14" s="323" t="s">
        <v>65</v>
      </c>
      <c r="E14" s="318">
        <v>5</v>
      </c>
      <c r="F14" s="198">
        <f>Summary!G14</f>
        <v>8297</v>
      </c>
      <c r="G14" s="198"/>
      <c r="H14" s="199"/>
      <c r="I14" s="199"/>
      <c r="J14" s="199"/>
      <c r="K14" s="199"/>
      <c r="L14" s="199"/>
      <c r="M14" s="199"/>
      <c r="N14" s="233">
        <f t="shared" si="0"/>
        <v>8297</v>
      </c>
      <c r="O14" s="235">
        <v>0</v>
      </c>
      <c r="P14" s="327">
        <f>104+1</f>
        <v>105</v>
      </c>
      <c r="Q14" s="204">
        <v>0</v>
      </c>
      <c r="R14" s="296">
        <f>480+1</f>
        <v>481</v>
      </c>
      <c r="S14" s="204">
        <v>0</v>
      </c>
      <c r="T14" s="204">
        <v>565</v>
      </c>
      <c r="U14" s="204">
        <v>0</v>
      </c>
      <c r="V14" s="205">
        <f t="shared" si="1"/>
        <v>1151</v>
      </c>
      <c r="W14" s="206">
        <f t="shared" si="2"/>
        <v>5755</v>
      </c>
      <c r="X14" s="207">
        <f t="shared" si="3"/>
        <v>3318.8</v>
      </c>
      <c r="Y14" s="208">
        <v>0</v>
      </c>
      <c r="Z14" s="209">
        <v>0</v>
      </c>
      <c r="AA14" s="209">
        <v>0</v>
      </c>
      <c r="AB14" s="209">
        <v>0</v>
      </c>
      <c r="AC14" s="209">
        <v>0</v>
      </c>
      <c r="AD14" s="209">
        <v>0</v>
      </c>
      <c r="AE14" s="209">
        <f>148+1+292+1+379</f>
        <v>821</v>
      </c>
      <c r="AF14" s="210">
        <f t="shared" si="4"/>
        <v>821</v>
      </c>
      <c r="AG14" s="211">
        <f t="shared" si="5"/>
        <v>4105</v>
      </c>
      <c r="AH14" s="212">
        <f t="shared" si="6"/>
        <v>2489.1</v>
      </c>
      <c r="AI14" s="213">
        <f>220+1+188+1</f>
        <v>410</v>
      </c>
      <c r="AJ14" s="214">
        <v>0</v>
      </c>
      <c r="AK14" s="214">
        <v>0</v>
      </c>
      <c r="AL14" s="214">
        <v>0</v>
      </c>
      <c r="AM14" s="214">
        <f>600+768+101</f>
        <v>1469</v>
      </c>
      <c r="AN14" s="214">
        <v>0</v>
      </c>
      <c r="AO14" s="214">
        <v>0</v>
      </c>
      <c r="AP14" s="215">
        <f t="shared" si="7"/>
        <v>1879</v>
      </c>
      <c r="AQ14" s="216">
        <f t="shared" si="8"/>
        <v>9395</v>
      </c>
      <c r="AR14" s="217">
        <f t="shared" si="9"/>
        <v>1659.4</v>
      </c>
      <c r="AS14" s="218">
        <v>0</v>
      </c>
      <c r="AT14" s="219">
        <v>0</v>
      </c>
      <c r="AU14" s="219">
        <v>0</v>
      </c>
      <c r="AV14" s="219">
        <v>0</v>
      </c>
      <c r="AW14" s="219">
        <v>0</v>
      </c>
      <c r="AX14" s="219">
        <f>116+80+336</f>
        <v>532</v>
      </c>
      <c r="AY14" s="219">
        <f>204+632+468</f>
        <v>1304</v>
      </c>
      <c r="AZ14" s="219">
        <v>296</v>
      </c>
      <c r="BA14" s="219">
        <v>0</v>
      </c>
      <c r="BB14" s="220">
        <f t="shared" si="10"/>
        <v>2132</v>
      </c>
      <c r="BC14" s="221">
        <f t="shared" si="11"/>
        <v>10660</v>
      </c>
      <c r="BD14" s="222">
        <f t="shared" si="12"/>
        <v>1659.4</v>
      </c>
      <c r="BE14" s="237">
        <f t="shared" si="13"/>
        <v>5983</v>
      </c>
      <c r="BF14" s="238">
        <f t="shared" si="14"/>
        <v>29915</v>
      </c>
      <c r="BG14" s="239">
        <f t="shared" si="15"/>
        <v>-2314</v>
      </c>
      <c r="BH14" s="226">
        <f t="shared" si="16"/>
        <v>-11570</v>
      </c>
      <c r="BI14" s="240">
        <f t="shared" si="17"/>
        <v>0.721104013498855</v>
      </c>
      <c r="BK14" s="325"/>
      <c r="BL14" s="325" t="s">
        <v>342</v>
      </c>
      <c r="BM14" s="325"/>
      <c r="BN14" s="326"/>
    </row>
    <row r="15" spans="1:68" ht="18">
      <c r="A15" s="105">
        <v>13</v>
      </c>
      <c r="B15" s="328" t="s">
        <v>68</v>
      </c>
      <c r="C15" s="195" t="s">
        <v>66</v>
      </c>
      <c r="D15" s="232" t="s">
        <v>67</v>
      </c>
      <c r="E15" s="197">
        <v>1</v>
      </c>
      <c r="F15" s="198">
        <f>Summary!G15</f>
        <v>92318</v>
      </c>
      <c r="G15" s="198"/>
      <c r="H15" s="199"/>
      <c r="I15" s="199"/>
      <c r="J15" s="199"/>
      <c r="K15" s="199"/>
      <c r="L15" s="199"/>
      <c r="M15" s="199"/>
      <c r="N15" s="233">
        <f t="shared" si="0"/>
        <v>92318</v>
      </c>
      <c r="O15" s="329">
        <v>1281</v>
      </c>
      <c r="P15" s="330">
        <f>2520+2465</f>
        <v>4985</v>
      </c>
      <c r="Q15" s="331">
        <v>0</v>
      </c>
      <c r="R15" s="332">
        <f>750+3872</f>
        <v>4622</v>
      </c>
      <c r="S15" s="332">
        <f>2280+1155</f>
        <v>3435</v>
      </c>
      <c r="T15" s="332">
        <f>435+3105+2</f>
        <v>3542</v>
      </c>
      <c r="U15" s="332">
        <f>3060+1740+2</f>
        <v>4802</v>
      </c>
      <c r="V15" s="205">
        <f t="shared" si="1"/>
        <v>22667</v>
      </c>
      <c r="W15" s="206">
        <f t="shared" si="2"/>
        <v>22667</v>
      </c>
      <c r="X15" s="207">
        <f t="shared" si="3"/>
        <v>36927.200000000004</v>
      </c>
      <c r="Y15" s="333">
        <f>3600+2536</f>
        <v>6136</v>
      </c>
      <c r="Z15" s="334">
        <v>0</v>
      </c>
      <c r="AA15" s="334">
        <f>900+1995+1200</f>
        <v>4095</v>
      </c>
      <c r="AB15" s="334">
        <v>0</v>
      </c>
      <c r="AC15" s="334">
        <v>0</v>
      </c>
      <c r="AD15" s="335">
        <v>0</v>
      </c>
      <c r="AE15" s="334">
        <v>0</v>
      </c>
      <c r="AF15" s="210">
        <f t="shared" si="4"/>
        <v>10231</v>
      </c>
      <c r="AG15" s="211">
        <f t="shared" si="5"/>
        <v>10231</v>
      </c>
      <c r="AH15" s="212">
        <f t="shared" si="6"/>
        <v>27695.399999999998</v>
      </c>
      <c r="AI15" s="336">
        <v>972</v>
      </c>
      <c r="AJ15" s="337">
        <v>1050</v>
      </c>
      <c r="AK15" s="337">
        <v>1800</v>
      </c>
      <c r="AL15" s="337">
        <f>660+1095+1035</f>
        <v>2790</v>
      </c>
      <c r="AM15" s="337">
        <v>4530</v>
      </c>
      <c r="AN15" s="337">
        <v>675</v>
      </c>
      <c r="AO15" s="337">
        <f>1230+2260</f>
        <v>3490</v>
      </c>
      <c r="AP15" s="215">
        <f t="shared" si="7"/>
        <v>15307</v>
      </c>
      <c r="AQ15" s="216">
        <f t="shared" si="8"/>
        <v>15307</v>
      </c>
      <c r="AR15" s="217">
        <f t="shared" si="9"/>
        <v>18463.600000000002</v>
      </c>
      <c r="AS15" s="331">
        <v>0</v>
      </c>
      <c r="AT15" s="337">
        <f>2115+1065</f>
        <v>3180</v>
      </c>
      <c r="AU15" s="338">
        <f>700+1800+285</f>
        <v>2785</v>
      </c>
      <c r="AV15" s="338">
        <f>1500+2745</f>
        <v>4245</v>
      </c>
      <c r="AW15" s="338">
        <f>1990+1410</f>
        <v>3400</v>
      </c>
      <c r="AX15" s="338">
        <f>1995+675</f>
        <v>2670</v>
      </c>
      <c r="AY15" s="338">
        <v>2400</v>
      </c>
      <c r="AZ15" s="338">
        <v>205</v>
      </c>
      <c r="BA15" s="338">
        <v>0</v>
      </c>
      <c r="BB15" s="220">
        <f t="shared" si="10"/>
        <v>18885</v>
      </c>
      <c r="BC15" s="221">
        <f t="shared" si="11"/>
        <v>18885</v>
      </c>
      <c r="BD15" s="222">
        <f t="shared" si="12"/>
        <v>18463.600000000002</v>
      </c>
      <c r="BE15" s="237">
        <f t="shared" si="13"/>
        <v>67090</v>
      </c>
      <c r="BF15" s="238">
        <f t="shared" si="14"/>
        <v>67090</v>
      </c>
      <c r="BG15" s="239">
        <f t="shared" si="15"/>
        <v>-25228</v>
      </c>
      <c r="BH15" s="226">
        <f t="shared" si="16"/>
        <v>-25228</v>
      </c>
      <c r="BI15" s="240">
        <f t="shared" si="17"/>
        <v>0.7267271821313287</v>
      </c>
      <c r="BJ15" s="241"/>
      <c r="BK15" s="242"/>
      <c r="BL15" s="242" t="s">
        <v>343</v>
      </c>
      <c r="BM15" s="242"/>
      <c r="BN15" s="243"/>
      <c r="BO15" s="102">
        <f>N15</f>
        <v>92318</v>
      </c>
      <c r="BP15">
        <f>N15/1000</f>
        <v>92.317999999999998</v>
      </c>
    </row>
    <row r="16" spans="1:68" ht="25.5" customHeight="1">
      <c r="A16" s="105">
        <v>14</v>
      </c>
      <c r="B16" s="328" t="s">
        <v>68</v>
      </c>
      <c r="C16" s="339" t="s">
        <v>69</v>
      </c>
      <c r="D16" s="232" t="s">
        <v>70</v>
      </c>
      <c r="E16" s="197">
        <v>2</v>
      </c>
      <c r="F16" s="198">
        <f>Summary!G16</f>
        <v>8510</v>
      </c>
      <c r="G16" s="198"/>
      <c r="H16" s="199"/>
      <c r="I16" s="199"/>
      <c r="J16" s="199"/>
      <c r="K16" s="199"/>
      <c r="L16" s="199"/>
      <c r="M16" s="199"/>
      <c r="N16" s="233">
        <f t="shared" si="0"/>
        <v>8510</v>
      </c>
      <c r="O16" s="329">
        <v>0</v>
      </c>
      <c r="P16" s="330">
        <v>0</v>
      </c>
      <c r="Q16" s="340">
        <v>0</v>
      </c>
      <c r="R16" s="332">
        <v>0</v>
      </c>
      <c r="S16" s="332">
        <v>0</v>
      </c>
      <c r="T16" s="332">
        <v>1000</v>
      </c>
      <c r="U16" s="332">
        <v>0</v>
      </c>
      <c r="V16" s="205">
        <f t="shared" si="1"/>
        <v>1000</v>
      </c>
      <c r="W16" s="206">
        <f t="shared" si="2"/>
        <v>2000</v>
      </c>
      <c r="X16" s="207">
        <f t="shared" si="3"/>
        <v>3404</v>
      </c>
      <c r="Y16" s="341">
        <v>0</v>
      </c>
      <c r="Z16" s="334">
        <v>0</v>
      </c>
      <c r="AA16" s="334">
        <v>0</v>
      </c>
      <c r="AB16" s="337">
        <f>990+140</f>
        <v>1130</v>
      </c>
      <c r="AC16" s="334">
        <f>680+1008</f>
        <v>1688</v>
      </c>
      <c r="AD16" s="334">
        <v>0</v>
      </c>
      <c r="AE16" s="334">
        <f>1330+510</f>
        <v>1840</v>
      </c>
      <c r="AF16" s="210">
        <f t="shared" si="4"/>
        <v>4658</v>
      </c>
      <c r="AG16" s="211">
        <f t="shared" si="5"/>
        <v>9316</v>
      </c>
      <c r="AH16" s="212">
        <f t="shared" si="6"/>
        <v>2553</v>
      </c>
      <c r="AI16" s="331">
        <v>0</v>
      </c>
      <c r="AJ16" s="342">
        <v>0</v>
      </c>
      <c r="AK16" s="342">
        <v>0</v>
      </c>
      <c r="AL16" s="335">
        <v>0</v>
      </c>
      <c r="AM16" s="342">
        <v>1425</v>
      </c>
      <c r="AN16" s="342">
        <v>840</v>
      </c>
      <c r="AO16" s="342">
        <v>590</v>
      </c>
      <c r="AP16" s="215">
        <f t="shared" si="7"/>
        <v>2855</v>
      </c>
      <c r="AQ16" s="216">
        <f t="shared" si="8"/>
        <v>5710</v>
      </c>
      <c r="AR16" s="217">
        <f t="shared" si="9"/>
        <v>1702</v>
      </c>
      <c r="AS16" s="343">
        <v>0</v>
      </c>
      <c r="AT16" s="338">
        <v>0</v>
      </c>
      <c r="AU16" s="338">
        <v>0</v>
      </c>
      <c r="AV16" s="338">
        <v>0</v>
      </c>
      <c r="AW16" s="338">
        <v>0</v>
      </c>
      <c r="AX16" s="338">
        <v>0</v>
      </c>
      <c r="AY16" s="338">
        <v>0</v>
      </c>
      <c r="AZ16" s="338">
        <v>0</v>
      </c>
      <c r="BA16" s="338"/>
      <c r="BB16" s="220">
        <f t="shared" si="10"/>
        <v>0</v>
      </c>
      <c r="BC16" s="221">
        <f t="shared" si="11"/>
        <v>0</v>
      </c>
      <c r="BD16" s="222">
        <f t="shared" si="12"/>
        <v>1702</v>
      </c>
      <c r="BE16" s="237">
        <f t="shared" si="13"/>
        <v>8513</v>
      </c>
      <c r="BF16" s="238">
        <f t="shared" si="14"/>
        <v>17026</v>
      </c>
      <c r="BG16" s="239">
        <f t="shared" si="15"/>
        <v>3</v>
      </c>
      <c r="BH16" s="226">
        <f t="shared" si="16"/>
        <v>6</v>
      </c>
      <c r="BI16" s="240">
        <f t="shared" si="17"/>
        <v>1.000352526439483</v>
      </c>
      <c r="BJ16" s="241"/>
      <c r="BK16" s="242"/>
      <c r="BL16" s="242" t="s">
        <v>342</v>
      </c>
      <c r="BM16" s="242"/>
      <c r="BN16" s="243"/>
      <c r="BO16" s="102">
        <f>N16</f>
        <v>8510</v>
      </c>
      <c r="BP16">
        <f>N16*2/1000</f>
        <v>17.02</v>
      </c>
    </row>
    <row r="17" spans="1:68" ht="27" customHeight="1">
      <c r="A17" s="105">
        <v>15</v>
      </c>
      <c r="B17" s="328" t="s">
        <v>68</v>
      </c>
      <c r="C17" s="195" t="s">
        <v>71</v>
      </c>
      <c r="D17" s="232" t="s">
        <v>72</v>
      </c>
      <c r="E17" s="197">
        <v>5</v>
      </c>
      <c r="F17" s="198">
        <f>Summary!G17</f>
        <v>29252</v>
      </c>
      <c r="G17" s="198"/>
      <c r="H17" s="199"/>
      <c r="I17" s="199"/>
      <c r="J17" s="199"/>
      <c r="K17" s="199"/>
      <c r="L17" s="199"/>
      <c r="M17" s="199"/>
      <c r="N17" s="233">
        <f t="shared" si="0"/>
        <v>29252</v>
      </c>
      <c r="O17" s="329">
        <f>1076+383</f>
        <v>1459</v>
      </c>
      <c r="P17" s="330">
        <v>0</v>
      </c>
      <c r="Q17" s="340">
        <v>0</v>
      </c>
      <c r="R17" s="335">
        <v>0</v>
      </c>
      <c r="S17" s="335">
        <v>0</v>
      </c>
      <c r="T17" s="332">
        <v>0</v>
      </c>
      <c r="U17" s="335">
        <v>640</v>
      </c>
      <c r="V17" s="205">
        <f t="shared" si="1"/>
        <v>2099</v>
      </c>
      <c r="W17" s="206">
        <f t="shared" si="2"/>
        <v>10495</v>
      </c>
      <c r="X17" s="207">
        <f t="shared" si="3"/>
        <v>11700.800000000001</v>
      </c>
      <c r="Y17" s="341">
        <f>512+392</f>
        <v>904</v>
      </c>
      <c r="Z17" s="335">
        <v>0</v>
      </c>
      <c r="AA17" s="335">
        <v>0</v>
      </c>
      <c r="AB17" s="335">
        <f>336+128</f>
        <v>464</v>
      </c>
      <c r="AC17" s="334">
        <f>716</f>
        <v>716</v>
      </c>
      <c r="AD17" s="334">
        <f>496+564</f>
        <v>1060</v>
      </c>
      <c r="AE17" s="335">
        <f>80+463</f>
        <v>543</v>
      </c>
      <c r="AF17" s="210">
        <f t="shared" si="4"/>
        <v>3687</v>
      </c>
      <c r="AG17" s="211">
        <f t="shared" si="5"/>
        <v>18435</v>
      </c>
      <c r="AH17" s="212">
        <f t="shared" si="6"/>
        <v>8775.6</v>
      </c>
      <c r="AI17" s="336">
        <v>1060</v>
      </c>
      <c r="AJ17" s="342">
        <v>368</v>
      </c>
      <c r="AK17" s="342">
        <f>416+260</f>
        <v>676</v>
      </c>
      <c r="AL17" s="342">
        <v>164</v>
      </c>
      <c r="AM17" s="342">
        <v>0</v>
      </c>
      <c r="AN17" s="342">
        <v>0</v>
      </c>
      <c r="AO17" s="342">
        <v>100</v>
      </c>
      <c r="AP17" s="215">
        <f t="shared" si="7"/>
        <v>2368</v>
      </c>
      <c r="AQ17" s="216">
        <f t="shared" si="8"/>
        <v>11840</v>
      </c>
      <c r="AR17" s="217">
        <f t="shared" si="9"/>
        <v>5850.4000000000005</v>
      </c>
      <c r="AS17" s="343">
        <v>0</v>
      </c>
      <c r="AT17" s="338">
        <v>0</v>
      </c>
      <c r="AU17" s="337">
        <v>648</v>
      </c>
      <c r="AV17" s="338">
        <v>1064</v>
      </c>
      <c r="AW17" s="338">
        <v>976</v>
      </c>
      <c r="AX17" s="338">
        <v>840</v>
      </c>
      <c r="AY17" s="338">
        <v>968</v>
      </c>
      <c r="AZ17" s="338">
        <f>705+935</f>
        <v>1640</v>
      </c>
      <c r="BA17" s="338">
        <v>840</v>
      </c>
      <c r="BB17" s="220">
        <f t="shared" si="10"/>
        <v>6976</v>
      </c>
      <c r="BC17" s="221">
        <f t="shared" si="11"/>
        <v>34880</v>
      </c>
      <c r="BD17" s="222">
        <f t="shared" si="12"/>
        <v>5850.4000000000005</v>
      </c>
      <c r="BE17" s="237">
        <f t="shared" si="13"/>
        <v>15130</v>
      </c>
      <c r="BF17" s="238">
        <f t="shared" si="14"/>
        <v>75650</v>
      </c>
      <c r="BG17" s="239">
        <f t="shared" si="15"/>
        <v>-14122</v>
      </c>
      <c r="BH17" s="226">
        <f t="shared" si="16"/>
        <v>-70610</v>
      </c>
      <c r="BI17" s="240">
        <f t="shared" si="17"/>
        <v>0.51722959113906741</v>
      </c>
      <c r="BJ17" s="241"/>
      <c r="BK17" s="242"/>
      <c r="BL17" s="242" t="s">
        <v>342</v>
      </c>
      <c r="BM17" s="242"/>
      <c r="BN17" s="243"/>
      <c r="BO17" s="102">
        <f>N17</f>
        <v>29252</v>
      </c>
      <c r="BP17">
        <f>N17*5/1000</f>
        <v>146.26</v>
      </c>
    </row>
    <row r="18" spans="1:68" ht="26" hidden="1">
      <c r="A18" s="105">
        <v>16</v>
      </c>
      <c r="B18" s="344" t="s">
        <v>75</v>
      </c>
      <c r="C18" s="195" t="s">
        <v>73</v>
      </c>
      <c r="D18" s="232" t="s">
        <v>74</v>
      </c>
      <c r="E18" s="197">
        <v>1</v>
      </c>
      <c r="F18" s="198">
        <f>Summary!G18</f>
        <v>26822</v>
      </c>
      <c r="G18" s="198"/>
      <c r="H18" s="199"/>
      <c r="I18" s="199"/>
      <c r="J18" s="199"/>
      <c r="K18" s="199"/>
      <c r="L18" s="199"/>
      <c r="M18" s="199"/>
      <c r="N18" s="233">
        <f t="shared" si="0"/>
        <v>26822</v>
      </c>
      <c r="O18" s="234">
        <v>753</v>
      </c>
      <c r="P18" s="235">
        <v>1152</v>
      </c>
      <c r="Q18" s="203">
        <v>0</v>
      </c>
      <c r="R18" s="204"/>
      <c r="S18" s="204">
        <f>1927+2539</f>
        <v>4466</v>
      </c>
      <c r="T18" s="296">
        <v>427</v>
      </c>
      <c r="U18" s="204">
        <v>0</v>
      </c>
      <c r="V18" s="205">
        <f t="shared" si="1"/>
        <v>6798</v>
      </c>
      <c r="W18" s="206">
        <f t="shared" si="2"/>
        <v>6798</v>
      </c>
      <c r="X18" s="207">
        <f t="shared" si="3"/>
        <v>10728.800000000001</v>
      </c>
      <c r="Y18" s="208">
        <f>868+3037+1475</f>
        <v>5380</v>
      </c>
      <c r="Z18" s="209">
        <v>0</v>
      </c>
      <c r="AA18" s="209">
        <v>0</v>
      </c>
      <c r="AB18" s="209">
        <v>0</v>
      </c>
      <c r="AC18" s="209">
        <v>0</v>
      </c>
      <c r="AD18" s="209">
        <v>0</v>
      </c>
      <c r="AE18" s="209">
        <v>0</v>
      </c>
      <c r="AF18" s="210">
        <f t="shared" si="4"/>
        <v>5380</v>
      </c>
      <c r="AG18" s="211">
        <f t="shared" si="5"/>
        <v>5380</v>
      </c>
      <c r="AH18" s="212">
        <f t="shared" si="6"/>
        <v>8046.5999999999995</v>
      </c>
      <c r="AI18" s="213">
        <v>0</v>
      </c>
      <c r="AJ18" s="214">
        <v>0</v>
      </c>
      <c r="AK18" s="214">
        <v>0</v>
      </c>
      <c r="AL18" s="214">
        <v>0</v>
      </c>
      <c r="AM18" s="214">
        <v>0</v>
      </c>
      <c r="AN18" s="214">
        <v>0</v>
      </c>
      <c r="AO18" s="214">
        <v>905</v>
      </c>
      <c r="AP18" s="215">
        <f t="shared" si="7"/>
        <v>905</v>
      </c>
      <c r="AQ18" s="216">
        <f t="shared" si="8"/>
        <v>905</v>
      </c>
      <c r="AR18" s="217">
        <f t="shared" si="9"/>
        <v>5364.4000000000005</v>
      </c>
      <c r="AS18" s="218">
        <v>0</v>
      </c>
      <c r="AT18" s="219">
        <v>0</v>
      </c>
      <c r="AU18" s="219">
        <v>0</v>
      </c>
      <c r="AV18" s="219">
        <v>0</v>
      </c>
      <c r="AW18" s="219">
        <f>2160+456</f>
        <v>2616</v>
      </c>
      <c r="AX18" s="219">
        <f>840+2256</f>
        <v>3096</v>
      </c>
      <c r="AY18" s="219">
        <f>519+1862</f>
        <v>2381</v>
      </c>
      <c r="AZ18" s="219">
        <v>0</v>
      </c>
      <c r="BA18" s="219"/>
      <c r="BB18" s="220">
        <f t="shared" si="10"/>
        <v>8093</v>
      </c>
      <c r="BC18" s="221">
        <f t="shared" si="11"/>
        <v>8093</v>
      </c>
      <c r="BD18" s="222">
        <f t="shared" si="12"/>
        <v>5364.4000000000005</v>
      </c>
      <c r="BE18" s="237">
        <f t="shared" si="13"/>
        <v>21176</v>
      </c>
      <c r="BF18" s="238">
        <f t="shared" si="14"/>
        <v>21176</v>
      </c>
      <c r="BG18" s="239">
        <f t="shared" si="15"/>
        <v>-5646</v>
      </c>
      <c r="BH18" s="226">
        <f t="shared" si="16"/>
        <v>-5646</v>
      </c>
      <c r="BI18" s="240">
        <f t="shared" si="17"/>
        <v>0.78950115576765345</v>
      </c>
      <c r="BJ18" s="345" t="s">
        <v>344</v>
      </c>
      <c r="BK18" s="242"/>
      <c r="BL18" s="242" t="s">
        <v>345</v>
      </c>
      <c r="BM18" s="242"/>
      <c r="BN18" s="243"/>
    </row>
    <row r="19" spans="1:68" ht="18" hidden="1">
      <c r="A19" s="105">
        <v>17</v>
      </c>
      <c r="B19" s="344" t="s">
        <v>75</v>
      </c>
      <c r="C19" s="195" t="s">
        <v>77</v>
      </c>
      <c r="D19" s="232" t="s">
        <v>78</v>
      </c>
      <c r="E19" s="197">
        <v>2</v>
      </c>
      <c r="F19" s="198">
        <f>Summary!G19</f>
        <v>1010</v>
      </c>
      <c r="G19" s="198"/>
      <c r="H19" s="199"/>
      <c r="I19" s="199"/>
      <c r="J19" s="199"/>
      <c r="K19" s="199"/>
      <c r="L19" s="199"/>
      <c r="M19" s="199"/>
      <c r="N19" s="233">
        <f t="shared" si="0"/>
        <v>1010</v>
      </c>
      <c r="O19" s="235">
        <f>81+1</f>
        <v>82</v>
      </c>
      <c r="P19" s="346">
        <v>0</v>
      </c>
      <c r="Q19" s="204">
        <v>0</v>
      </c>
      <c r="R19" s="204">
        <v>0</v>
      </c>
      <c r="S19" s="204">
        <v>0</v>
      </c>
      <c r="T19" s="204">
        <v>0</v>
      </c>
      <c r="U19" s="204">
        <v>384</v>
      </c>
      <c r="V19" s="205">
        <f t="shared" si="1"/>
        <v>466</v>
      </c>
      <c r="W19" s="206">
        <f t="shared" si="2"/>
        <v>932</v>
      </c>
      <c r="X19" s="207">
        <f t="shared" si="3"/>
        <v>404</v>
      </c>
      <c r="Y19" s="208">
        <v>0</v>
      </c>
      <c r="Z19" s="209">
        <v>0</v>
      </c>
      <c r="AA19" s="209">
        <v>0</v>
      </c>
      <c r="AB19" s="209">
        <v>0</v>
      </c>
      <c r="AC19" s="209">
        <v>0</v>
      </c>
      <c r="AD19" s="209">
        <v>0</v>
      </c>
      <c r="AE19" s="209">
        <v>0</v>
      </c>
      <c r="AF19" s="210">
        <f t="shared" si="4"/>
        <v>0</v>
      </c>
      <c r="AG19" s="211">
        <f t="shared" si="5"/>
        <v>0</v>
      </c>
      <c r="AH19" s="212">
        <f t="shared" si="6"/>
        <v>303</v>
      </c>
      <c r="AI19" s="213">
        <v>0</v>
      </c>
      <c r="AJ19" s="214">
        <v>0</v>
      </c>
      <c r="AK19" s="214">
        <v>0</v>
      </c>
      <c r="AL19" s="214">
        <v>0</v>
      </c>
      <c r="AM19" s="214">
        <v>0</v>
      </c>
      <c r="AN19" s="214">
        <v>60</v>
      </c>
      <c r="AO19" s="214">
        <v>0</v>
      </c>
      <c r="AP19" s="215">
        <f t="shared" si="7"/>
        <v>60</v>
      </c>
      <c r="AQ19" s="216">
        <f t="shared" si="8"/>
        <v>120</v>
      </c>
      <c r="AR19" s="217">
        <f t="shared" si="9"/>
        <v>202</v>
      </c>
      <c r="AS19" s="218">
        <v>0</v>
      </c>
      <c r="AT19" s="219">
        <v>0</v>
      </c>
      <c r="AU19" s="219">
        <v>0</v>
      </c>
      <c r="AV19" s="219">
        <v>0</v>
      </c>
      <c r="AW19" s="219">
        <v>0</v>
      </c>
      <c r="AX19" s="219">
        <v>0</v>
      </c>
      <c r="AY19" s="219">
        <v>0</v>
      </c>
      <c r="AZ19" s="219">
        <v>204</v>
      </c>
      <c r="BA19" s="219">
        <v>280</v>
      </c>
      <c r="BB19" s="220">
        <f t="shared" si="10"/>
        <v>484</v>
      </c>
      <c r="BC19" s="221">
        <f t="shared" si="11"/>
        <v>968</v>
      </c>
      <c r="BD19" s="222">
        <f t="shared" si="12"/>
        <v>202</v>
      </c>
      <c r="BE19" s="237">
        <f t="shared" si="13"/>
        <v>1010</v>
      </c>
      <c r="BF19" s="238">
        <f t="shared" si="14"/>
        <v>2020</v>
      </c>
      <c r="BG19" s="239">
        <f t="shared" si="15"/>
        <v>0</v>
      </c>
      <c r="BH19" s="226">
        <f t="shared" si="16"/>
        <v>0</v>
      </c>
      <c r="BI19" s="240">
        <f t="shared" si="17"/>
        <v>1</v>
      </c>
      <c r="BJ19" s="345" t="s">
        <v>344</v>
      </c>
      <c r="BK19" s="242"/>
      <c r="BL19" s="242"/>
      <c r="BM19" s="242"/>
      <c r="BN19" s="243"/>
    </row>
    <row r="20" spans="1:68" ht="18" hidden="1">
      <c r="A20" s="105">
        <v>18</v>
      </c>
      <c r="B20" s="344" t="s">
        <v>75</v>
      </c>
      <c r="C20" s="195" t="s">
        <v>80</v>
      </c>
      <c r="D20" s="232" t="s">
        <v>81</v>
      </c>
      <c r="E20" s="197">
        <v>5</v>
      </c>
      <c r="F20" s="198">
        <f>Summary!G20</f>
        <v>4519</v>
      </c>
      <c r="G20" s="198"/>
      <c r="H20" s="199"/>
      <c r="I20" s="199"/>
      <c r="J20" s="199"/>
      <c r="K20" s="199"/>
      <c r="L20" s="199"/>
      <c r="M20" s="199"/>
      <c r="N20" s="233">
        <f t="shared" si="0"/>
        <v>4519</v>
      </c>
      <c r="O20" s="235">
        <f>608+884+1200</f>
        <v>2692</v>
      </c>
      <c r="P20" s="347">
        <f>611</f>
        <v>611</v>
      </c>
      <c r="Q20" s="203">
        <v>0</v>
      </c>
      <c r="R20" s="204">
        <v>0</v>
      </c>
      <c r="S20" s="204">
        <v>0</v>
      </c>
      <c r="T20" s="296">
        <v>359</v>
      </c>
      <c r="U20" s="204">
        <v>423</v>
      </c>
      <c r="V20" s="205">
        <f t="shared" si="1"/>
        <v>4085</v>
      </c>
      <c r="W20" s="206">
        <f t="shared" si="2"/>
        <v>20425</v>
      </c>
      <c r="X20" s="207">
        <f t="shared" si="3"/>
        <v>1807.6000000000001</v>
      </c>
      <c r="Y20" s="208">
        <v>0</v>
      </c>
      <c r="Z20" s="209">
        <v>0</v>
      </c>
      <c r="AA20" s="209">
        <v>0</v>
      </c>
      <c r="AB20" s="209">
        <v>0</v>
      </c>
      <c r="AC20" s="209">
        <v>0</v>
      </c>
      <c r="AD20" s="209">
        <v>0</v>
      </c>
      <c r="AE20" s="209">
        <v>0</v>
      </c>
      <c r="AF20" s="210">
        <f t="shared" si="4"/>
        <v>0</v>
      </c>
      <c r="AG20" s="211">
        <f t="shared" si="5"/>
        <v>0</v>
      </c>
      <c r="AH20" s="212">
        <f t="shared" si="6"/>
        <v>1355.7</v>
      </c>
      <c r="AI20" s="213">
        <v>0</v>
      </c>
      <c r="AJ20" s="214">
        <v>0</v>
      </c>
      <c r="AK20" s="214">
        <v>0</v>
      </c>
      <c r="AL20" s="214">
        <v>0</v>
      </c>
      <c r="AM20" s="214">
        <v>0</v>
      </c>
      <c r="AN20" s="214">
        <v>0</v>
      </c>
      <c r="AO20" s="214">
        <v>0</v>
      </c>
      <c r="AP20" s="215">
        <f t="shared" si="7"/>
        <v>0</v>
      </c>
      <c r="AQ20" s="216">
        <f t="shared" si="8"/>
        <v>0</v>
      </c>
      <c r="AR20" s="217">
        <f t="shared" si="9"/>
        <v>903.80000000000007</v>
      </c>
      <c r="AS20" s="218">
        <v>0</v>
      </c>
      <c r="AT20" s="219">
        <v>0</v>
      </c>
      <c r="AU20" s="219">
        <v>0</v>
      </c>
      <c r="AV20" s="219">
        <v>0</v>
      </c>
      <c r="AW20" s="219">
        <v>0</v>
      </c>
      <c r="AX20" s="219">
        <v>0</v>
      </c>
      <c r="AY20" s="219">
        <v>0</v>
      </c>
      <c r="AZ20" s="219">
        <v>0</v>
      </c>
      <c r="BA20" s="219">
        <v>29</v>
      </c>
      <c r="BB20" s="220">
        <f t="shared" si="10"/>
        <v>29</v>
      </c>
      <c r="BC20" s="221">
        <f t="shared" si="11"/>
        <v>145</v>
      </c>
      <c r="BD20" s="222">
        <f t="shared" si="12"/>
        <v>903.80000000000007</v>
      </c>
      <c r="BE20" s="237">
        <f t="shared" si="13"/>
        <v>4114</v>
      </c>
      <c r="BF20" s="238">
        <f t="shared" si="14"/>
        <v>20570</v>
      </c>
      <c r="BG20" s="239">
        <f t="shared" si="15"/>
        <v>-405</v>
      </c>
      <c r="BH20" s="226">
        <f t="shared" si="16"/>
        <v>-2025</v>
      </c>
      <c r="BI20" s="240">
        <f t="shared" si="17"/>
        <v>0.91037840230139411</v>
      </c>
      <c r="BJ20" s="345" t="s">
        <v>344</v>
      </c>
      <c r="BK20" s="242"/>
      <c r="BL20" s="242"/>
      <c r="BM20" s="242"/>
      <c r="BN20" s="243"/>
    </row>
    <row r="21" spans="1:68" ht="30.75" hidden="1" customHeight="1">
      <c r="A21" s="105">
        <v>19</v>
      </c>
      <c r="B21" s="344" t="s">
        <v>75</v>
      </c>
      <c r="C21" s="195" t="s">
        <v>82</v>
      </c>
      <c r="D21" s="232" t="s">
        <v>83</v>
      </c>
      <c r="E21" s="197">
        <v>1</v>
      </c>
      <c r="F21" s="198">
        <f>Summary!G21</f>
        <v>2809</v>
      </c>
      <c r="G21" s="198"/>
      <c r="H21" s="199"/>
      <c r="I21" s="199"/>
      <c r="J21" s="199"/>
      <c r="K21" s="199"/>
      <c r="L21" s="199"/>
      <c r="M21" s="199"/>
      <c r="N21" s="233">
        <f t="shared" si="0"/>
        <v>2809</v>
      </c>
      <c r="O21" s="235">
        <v>107</v>
      </c>
      <c r="P21" s="305">
        <v>0</v>
      </c>
      <c r="Q21" s="204">
        <v>0</v>
      </c>
      <c r="R21" s="204">
        <v>0</v>
      </c>
      <c r="S21" s="204">
        <v>0</v>
      </c>
      <c r="T21" s="204">
        <v>0</v>
      </c>
      <c r="U21" s="204">
        <v>0</v>
      </c>
      <c r="V21" s="205">
        <f t="shared" si="1"/>
        <v>107</v>
      </c>
      <c r="W21" s="206">
        <f t="shared" si="2"/>
        <v>107</v>
      </c>
      <c r="X21" s="207">
        <f t="shared" si="3"/>
        <v>1123.6000000000001</v>
      </c>
      <c r="Y21" s="208">
        <v>0</v>
      </c>
      <c r="Z21" s="209">
        <v>0</v>
      </c>
      <c r="AA21" s="209">
        <v>0</v>
      </c>
      <c r="AB21" s="209">
        <f>744+840</f>
        <v>1584</v>
      </c>
      <c r="AC21" s="209">
        <v>505</v>
      </c>
      <c r="AD21" s="209">
        <v>0</v>
      </c>
      <c r="AE21" s="209">
        <v>0</v>
      </c>
      <c r="AF21" s="210">
        <f t="shared" si="4"/>
        <v>2089</v>
      </c>
      <c r="AG21" s="211">
        <f t="shared" si="5"/>
        <v>2089</v>
      </c>
      <c r="AH21" s="212">
        <f t="shared" si="6"/>
        <v>842.69999999999993</v>
      </c>
      <c r="AI21" s="213">
        <v>0</v>
      </c>
      <c r="AJ21" s="214">
        <v>0</v>
      </c>
      <c r="AK21" s="214">
        <v>0</v>
      </c>
      <c r="AL21" s="214">
        <v>0</v>
      </c>
      <c r="AM21" s="214">
        <v>0</v>
      </c>
      <c r="AN21" s="214">
        <v>0</v>
      </c>
      <c r="AO21" s="214">
        <v>0</v>
      </c>
      <c r="AP21" s="215">
        <f t="shared" si="7"/>
        <v>0</v>
      </c>
      <c r="AQ21" s="216">
        <f t="shared" si="8"/>
        <v>0</v>
      </c>
      <c r="AR21" s="217">
        <f t="shared" si="9"/>
        <v>561.80000000000007</v>
      </c>
      <c r="AS21" s="218">
        <v>0</v>
      </c>
      <c r="AT21" s="219">
        <v>0</v>
      </c>
      <c r="AU21" s="219">
        <v>0</v>
      </c>
      <c r="AV21" s="219">
        <v>0</v>
      </c>
      <c r="AW21" s="219">
        <v>0</v>
      </c>
      <c r="AX21" s="219">
        <v>0</v>
      </c>
      <c r="AY21" s="219">
        <v>0</v>
      </c>
      <c r="AZ21" s="219">
        <v>0</v>
      </c>
      <c r="BA21" s="219">
        <v>0</v>
      </c>
      <c r="BB21" s="220">
        <f t="shared" si="10"/>
        <v>0</v>
      </c>
      <c r="BC21" s="221">
        <f t="shared" si="11"/>
        <v>0</v>
      </c>
      <c r="BD21" s="222">
        <f t="shared" si="12"/>
        <v>561.80000000000007</v>
      </c>
      <c r="BE21" s="237">
        <f t="shared" si="13"/>
        <v>2196</v>
      </c>
      <c r="BF21" s="238">
        <f t="shared" si="14"/>
        <v>2196</v>
      </c>
      <c r="BG21" s="239">
        <f t="shared" si="15"/>
        <v>-613</v>
      </c>
      <c r="BH21" s="226">
        <f t="shared" si="16"/>
        <v>-613</v>
      </c>
      <c r="BI21" s="240">
        <f t="shared" si="17"/>
        <v>0.78177287290850839</v>
      </c>
      <c r="BJ21" s="241"/>
      <c r="BK21" s="242"/>
      <c r="BL21" s="242" t="s">
        <v>345</v>
      </c>
      <c r="BM21" s="242"/>
      <c r="BN21" s="243"/>
    </row>
    <row r="22" spans="1:68" ht="26" hidden="1">
      <c r="A22" s="105">
        <v>20</v>
      </c>
      <c r="B22" s="344" t="s">
        <v>75</v>
      </c>
      <c r="C22" s="195" t="s">
        <v>84</v>
      </c>
      <c r="D22" s="232" t="s">
        <v>85</v>
      </c>
      <c r="E22" s="197">
        <v>0.4</v>
      </c>
      <c r="F22" s="198">
        <f>Summary!G22</f>
        <v>517</v>
      </c>
      <c r="G22" s="198"/>
      <c r="H22" s="199"/>
      <c r="I22" s="199"/>
      <c r="J22" s="199"/>
      <c r="K22" s="199"/>
      <c r="L22" s="199"/>
      <c r="M22" s="199"/>
      <c r="N22" s="233">
        <f t="shared" si="0"/>
        <v>517</v>
      </c>
      <c r="O22" s="235">
        <v>0</v>
      </c>
      <c r="P22" s="306">
        <v>0</v>
      </c>
      <c r="Q22" s="204">
        <v>0</v>
      </c>
      <c r="R22" s="204">
        <v>0</v>
      </c>
      <c r="S22" s="204">
        <v>0</v>
      </c>
      <c r="T22" s="296">
        <v>40</v>
      </c>
      <c r="U22" s="204">
        <v>0</v>
      </c>
      <c r="V22" s="205">
        <f t="shared" si="1"/>
        <v>40</v>
      </c>
      <c r="W22" s="206">
        <f t="shared" si="2"/>
        <v>16</v>
      </c>
      <c r="X22" s="207">
        <f t="shared" si="3"/>
        <v>206.8</v>
      </c>
      <c r="Y22" s="208">
        <v>200</v>
      </c>
      <c r="Z22" s="209">
        <v>0</v>
      </c>
      <c r="AA22" s="209">
        <v>0</v>
      </c>
      <c r="AB22" s="209">
        <v>0</v>
      </c>
      <c r="AC22" s="209">
        <v>0</v>
      </c>
      <c r="AD22" s="209">
        <v>0</v>
      </c>
      <c r="AE22" s="209">
        <v>0</v>
      </c>
      <c r="AF22" s="210">
        <f t="shared" si="4"/>
        <v>200</v>
      </c>
      <c r="AG22" s="211">
        <f t="shared" si="5"/>
        <v>80</v>
      </c>
      <c r="AH22" s="212">
        <f t="shared" si="6"/>
        <v>155.1</v>
      </c>
      <c r="AI22" s="213">
        <v>0</v>
      </c>
      <c r="AJ22" s="214">
        <v>210</v>
      </c>
      <c r="AK22" s="214">
        <v>0</v>
      </c>
      <c r="AL22" s="214">
        <v>0</v>
      </c>
      <c r="AM22" s="214">
        <v>0</v>
      </c>
      <c r="AN22" s="214">
        <v>0</v>
      </c>
      <c r="AO22" s="214">
        <v>0</v>
      </c>
      <c r="AP22" s="215">
        <f t="shared" si="7"/>
        <v>210</v>
      </c>
      <c r="AQ22" s="216">
        <f t="shared" si="8"/>
        <v>84</v>
      </c>
      <c r="AR22" s="217">
        <f t="shared" si="9"/>
        <v>103.4</v>
      </c>
      <c r="AS22" s="218">
        <v>0</v>
      </c>
      <c r="AT22" s="219">
        <v>0</v>
      </c>
      <c r="AU22" s="219">
        <v>0</v>
      </c>
      <c r="AV22" s="219">
        <v>0</v>
      </c>
      <c r="AW22" s="219">
        <v>0</v>
      </c>
      <c r="AX22" s="219">
        <v>0</v>
      </c>
      <c r="AY22" s="219">
        <v>0</v>
      </c>
      <c r="AZ22" s="219">
        <v>0</v>
      </c>
      <c r="BA22" s="219">
        <v>0</v>
      </c>
      <c r="BB22" s="220">
        <f t="shared" si="10"/>
        <v>0</v>
      </c>
      <c r="BC22" s="221">
        <f t="shared" si="11"/>
        <v>0</v>
      </c>
      <c r="BD22" s="222">
        <f t="shared" si="12"/>
        <v>103.4</v>
      </c>
      <c r="BE22" s="237">
        <f t="shared" si="13"/>
        <v>450</v>
      </c>
      <c r="BF22" s="238">
        <f t="shared" si="14"/>
        <v>180</v>
      </c>
      <c r="BG22" s="239">
        <f t="shared" si="15"/>
        <v>-67</v>
      </c>
      <c r="BH22" s="226">
        <f t="shared" si="16"/>
        <v>-26.8</v>
      </c>
      <c r="BI22" s="240">
        <f t="shared" si="17"/>
        <v>0.87040618955512572</v>
      </c>
      <c r="BJ22" s="241"/>
      <c r="BK22" s="242"/>
      <c r="BL22" s="242"/>
      <c r="BM22" s="242"/>
      <c r="BN22" s="243"/>
    </row>
    <row r="23" spans="1:68" ht="18" hidden="1">
      <c r="A23" s="105">
        <v>21</v>
      </c>
      <c r="B23" s="344" t="s">
        <v>75</v>
      </c>
      <c r="C23" s="195" t="s">
        <v>86</v>
      </c>
      <c r="D23" s="232" t="s">
        <v>87</v>
      </c>
      <c r="E23" s="197">
        <v>1</v>
      </c>
      <c r="F23" s="198">
        <f>Summary!G23</f>
        <v>13131</v>
      </c>
      <c r="G23" s="198"/>
      <c r="H23" s="199"/>
      <c r="I23" s="199"/>
      <c r="J23" s="199"/>
      <c r="K23" s="199"/>
      <c r="L23" s="199"/>
      <c r="M23" s="199"/>
      <c r="N23" s="233">
        <f t="shared" si="0"/>
        <v>13131</v>
      </c>
      <c r="O23" s="235">
        <v>0</v>
      </c>
      <c r="P23" s="306">
        <v>0</v>
      </c>
      <c r="Q23" s="204">
        <v>0</v>
      </c>
      <c r="R23" s="204">
        <v>0</v>
      </c>
      <c r="S23" s="204">
        <v>0</v>
      </c>
      <c r="T23" s="204">
        <v>0</v>
      </c>
      <c r="U23" s="204">
        <v>0</v>
      </c>
      <c r="V23" s="205">
        <f t="shared" si="1"/>
        <v>0</v>
      </c>
      <c r="W23" s="206">
        <f t="shared" si="2"/>
        <v>0</v>
      </c>
      <c r="X23" s="207">
        <f t="shared" si="3"/>
        <v>5252.4000000000005</v>
      </c>
      <c r="Y23" s="208">
        <v>3884</v>
      </c>
      <c r="Z23" s="209">
        <v>0</v>
      </c>
      <c r="AA23" s="209">
        <v>531</v>
      </c>
      <c r="AB23" s="297">
        <v>0</v>
      </c>
      <c r="AC23" s="209">
        <v>240</v>
      </c>
      <c r="AD23" s="297">
        <v>0</v>
      </c>
      <c r="AE23" s="297">
        <v>211</v>
      </c>
      <c r="AF23" s="210">
        <f t="shared" si="4"/>
        <v>4866</v>
      </c>
      <c r="AG23" s="211">
        <f t="shared" si="5"/>
        <v>4866</v>
      </c>
      <c r="AH23" s="212">
        <f t="shared" si="6"/>
        <v>3939.2999999999997</v>
      </c>
      <c r="AI23" s="213">
        <f>62+32+44</f>
        <v>138</v>
      </c>
      <c r="AJ23" s="214">
        <v>78</v>
      </c>
      <c r="AK23" s="214">
        <v>1119</v>
      </c>
      <c r="AL23" s="214">
        <v>0</v>
      </c>
      <c r="AM23" s="214">
        <v>1500</v>
      </c>
      <c r="AN23" s="214">
        <f>652+1101</f>
        <v>1753</v>
      </c>
      <c r="AO23" s="214">
        <v>0</v>
      </c>
      <c r="AP23" s="215">
        <f t="shared" si="7"/>
        <v>4588</v>
      </c>
      <c r="AQ23" s="216">
        <f t="shared" si="8"/>
        <v>4588</v>
      </c>
      <c r="AR23" s="217">
        <f t="shared" si="9"/>
        <v>2626.2000000000003</v>
      </c>
      <c r="AS23" s="218">
        <v>0</v>
      </c>
      <c r="AT23" s="219">
        <v>0</v>
      </c>
      <c r="AU23" s="219">
        <v>0</v>
      </c>
      <c r="AV23" s="219">
        <v>0</v>
      </c>
      <c r="AW23" s="219">
        <v>0</v>
      </c>
      <c r="AX23" s="219">
        <v>0</v>
      </c>
      <c r="AY23" s="219">
        <v>0</v>
      </c>
      <c r="AZ23" s="219">
        <v>0</v>
      </c>
      <c r="BA23" s="219">
        <v>0</v>
      </c>
      <c r="BB23" s="220">
        <f t="shared" si="10"/>
        <v>0</v>
      </c>
      <c r="BC23" s="221">
        <f t="shared" si="11"/>
        <v>0</v>
      </c>
      <c r="BD23" s="222">
        <f t="shared" si="12"/>
        <v>2626.2000000000003</v>
      </c>
      <c r="BE23" s="237">
        <f t="shared" si="13"/>
        <v>9454</v>
      </c>
      <c r="BF23" s="238">
        <f t="shared" si="14"/>
        <v>9454</v>
      </c>
      <c r="BG23" s="239">
        <f t="shared" si="15"/>
        <v>-3677</v>
      </c>
      <c r="BH23" s="226">
        <f t="shared" si="16"/>
        <v>-3677</v>
      </c>
      <c r="BI23" s="240">
        <f t="shared" si="17"/>
        <v>0.71997563018810451</v>
      </c>
      <c r="BJ23" s="241"/>
      <c r="BK23" s="242"/>
      <c r="BL23" s="242" t="s">
        <v>345</v>
      </c>
      <c r="BM23" s="242"/>
      <c r="BN23" s="243"/>
    </row>
    <row r="24" spans="1:68" ht="18" hidden="1">
      <c r="A24" s="105">
        <v>22</v>
      </c>
      <c r="B24" s="344" t="s">
        <v>75</v>
      </c>
      <c r="C24" s="339" t="s">
        <v>89</v>
      </c>
      <c r="D24" s="232" t="s">
        <v>90</v>
      </c>
      <c r="E24" s="197">
        <v>1</v>
      </c>
      <c r="F24" s="198">
        <f>Summary!G24</f>
        <v>2949</v>
      </c>
      <c r="G24" s="198"/>
      <c r="H24" s="199"/>
      <c r="I24" s="199"/>
      <c r="J24" s="199"/>
      <c r="K24" s="199"/>
      <c r="L24" s="199"/>
      <c r="M24" s="199"/>
      <c r="N24" s="233">
        <f t="shared" si="0"/>
        <v>2949</v>
      </c>
      <c r="O24" s="235">
        <v>0</v>
      </c>
      <c r="P24" s="306">
        <v>138</v>
      </c>
      <c r="Q24" s="204">
        <v>0</v>
      </c>
      <c r="R24" s="296">
        <v>1992</v>
      </c>
      <c r="S24" s="204">
        <v>96</v>
      </c>
      <c r="T24" s="204">
        <v>0</v>
      </c>
      <c r="U24" s="204">
        <v>0</v>
      </c>
      <c r="V24" s="205">
        <f t="shared" si="1"/>
        <v>2226</v>
      </c>
      <c r="W24" s="206">
        <f t="shared" si="2"/>
        <v>2226</v>
      </c>
      <c r="X24" s="207">
        <f t="shared" si="3"/>
        <v>1179.6000000000001</v>
      </c>
      <c r="Y24" s="208">
        <v>0</v>
      </c>
      <c r="Z24" s="209">
        <v>0</v>
      </c>
      <c r="AA24" s="209">
        <v>0</v>
      </c>
      <c r="AB24" s="209">
        <v>0</v>
      </c>
      <c r="AC24" s="209">
        <v>0</v>
      </c>
      <c r="AD24" s="209">
        <v>0</v>
      </c>
      <c r="AE24" s="209">
        <v>0</v>
      </c>
      <c r="AF24" s="210">
        <f t="shared" si="4"/>
        <v>0</v>
      </c>
      <c r="AG24" s="211">
        <f t="shared" si="5"/>
        <v>0</v>
      </c>
      <c r="AH24" s="212">
        <f t="shared" si="6"/>
        <v>884.69999999999993</v>
      </c>
      <c r="AI24" s="236">
        <v>0</v>
      </c>
      <c r="AJ24" s="297">
        <v>0</v>
      </c>
      <c r="AK24" s="297">
        <v>0</v>
      </c>
      <c r="AL24" s="297">
        <v>0</v>
      </c>
      <c r="AM24" s="214">
        <v>0</v>
      </c>
      <c r="AN24" s="214">
        <v>0</v>
      </c>
      <c r="AO24" s="214">
        <v>0</v>
      </c>
      <c r="AP24" s="215">
        <f t="shared" si="7"/>
        <v>0</v>
      </c>
      <c r="AQ24" s="216">
        <f t="shared" si="8"/>
        <v>0</v>
      </c>
      <c r="AR24" s="217">
        <f t="shared" si="9"/>
        <v>589.80000000000007</v>
      </c>
      <c r="AS24" s="218">
        <v>0</v>
      </c>
      <c r="AT24" s="219">
        <v>0</v>
      </c>
      <c r="AU24" s="219">
        <v>0</v>
      </c>
      <c r="AV24" s="219">
        <v>0</v>
      </c>
      <c r="AW24" s="219">
        <v>0</v>
      </c>
      <c r="AX24" s="219">
        <v>0</v>
      </c>
      <c r="AY24" s="219">
        <v>0</v>
      </c>
      <c r="AZ24" s="219">
        <v>637</v>
      </c>
      <c r="BA24" s="219">
        <v>0</v>
      </c>
      <c r="BB24" s="220">
        <f t="shared" si="10"/>
        <v>637</v>
      </c>
      <c r="BC24" s="221">
        <f t="shared" si="11"/>
        <v>637</v>
      </c>
      <c r="BD24" s="222">
        <f t="shared" si="12"/>
        <v>589.80000000000007</v>
      </c>
      <c r="BE24" s="237">
        <f t="shared" si="13"/>
        <v>2863</v>
      </c>
      <c r="BF24" s="238">
        <f t="shared" si="14"/>
        <v>2863</v>
      </c>
      <c r="BG24" s="239">
        <f t="shared" si="15"/>
        <v>-86</v>
      </c>
      <c r="BH24" s="226">
        <f t="shared" si="16"/>
        <v>-86</v>
      </c>
      <c r="BI24" s="240">
        <f t="shared" si="17"/>
        <v>0.97083757205832488</v>
      </c>
      <c r="BJ24" s="345" t="s">
        <v>344</v>
      </c>
      <c r="BK24" s="242"/>
      <c r="BL24" s="242" t="s">
        <v>345</v>
      </c>
      <c r="BM24" s="242"/>
      <c r="BN24" s="243"/>
    </row>
    <row r="25" spans="1:68" ht="18" hidden="1">
      <c r="A25" s="105">
        <v>23</v>
      </c>
      <c r="B25" s="344" t="s">
        <v>75</v>
      </c>
      <c r="C25" s="339" t="s">
        <v>91</v>
      </c>
      <c r="D25" s="232" t="s">
        <v>92</v>
      </c>
      <c r="E25" s="197">
        <v>5</v>
      </c>
      <c r="F25" s="198">
        <f>Summary!G25</f>
        <v>3749</v>
      </c>
      <c r="G25" s="198"/>
      <c r="H25" s="199"/>
      <c r="I25" s="199"/>
      <c r="J25" s="199"/>
      <c r="K25" s="199"/>
      <c r="L25" s="199"/>
      <c r="M25" s="199"/>
      <c r="N25" s="233">
        <f t="shared" si="0"/>
        <v>3749</v>
      </c>
      <c r="O25" s="235">
        <v>0</v>
      </c>
      <c r="P25" s="327">
        <v>0</v>
      </c>
      <c r="Q25" s="204">
        <v>0</v>
      </c>
      <c r="R25" s="296">
        <v>1000</v>
      </c>
      <c r="S25" s="204">
        <v>0</v>
      </c>
      <c r="T25" s="296">
        <v>1355</v>
      </c>
      <c r="U25" s="204">
        <f>443+646</f>
        <v>1089</v>
      </c>
      <c r="V25" s="205">
        <f t="shared" si="1"/>
        <v>3444</v>
      </c>
      <c r="W25" s="206">
        <f t="shared" si="2"/>
        <v>17220</v>
      </c>
      <c r="X25" s="207">
        <f t="shared" si="3"/>
        <v>1499.6000000000001</v>
      </c>
      <c r="Y25" s="208">
        <v>0</v>
      </c>
      <c r="Z25" s="209">
        <v>0</v>
      </c>
      <c r="AA25" s="209">
        <v>0</v>
      </c>
      <c r="AB25" s="209">
        <v>0</v>
      </c>
      <c r="AC25" s="209">
        <v>0</v>
      </c>
      <c r="AD25" s="209">
        <v>0</v>
      </c>
      <c r="AE25" s="209">
        <v>0</v>
      </c>
      <c r="AF25" s="210">
        <f t="shared" si="4"/>
        <v>0</v>
      </c>
      <c r="AG25" s="211">
        <f t="shared" si="5"/>
        <v>0</v>
      </c>
      <c r="AH25" s="212">
        <f t="shared" si="6"/>
        <v>1124.7</v>
      </c>
      <c r="AI25" s="213">
        <v>0</v>
      </c>
      <c r="AJ25" s="214">
        <v>0</v>
      </c>
      <c r="AK25" s="214">
        <v>0</v>
      </c>
      <c r="AL25" s="214">
        <v>0</v>
      </c>
      <c r="AM25" s="214">
        <v>0</v>
      </c>
      <c r="AN25" s="214">
        <v>0</v>
      </c>
      <c r="AO25" s="214">
        <v>0</v>
      </c>
      <c r="AP25" s="215">
        <f t="shared" si="7"/>
        <v>0</v>
      </c>
      <c r="AQ25" s="216">
        <f t="shared" si="8"/>
        <v>0</v>
      </c>
      <c r="AR25" s="217">
        <f t="shared" si="9"/>
        <v>749.80000000000007</v>
      </c>
      <c r="AS25" s="218">
        <v>0</v>
      </c>
      <c r="AT25" s="219">
        <v>0</v>
      </c>
      <c r="AU25" s="219">
        <v>0</v>
      </c>
      <c r="AV25" s="219">
        <v>0</v>
      </c>
      <c r="AW25" s="219">
        <v>0</v>
      </c>
      <c r="AX25" s="219">
        <v>0</v>
      </c>
      <c r="AY25" s="219">
        <v>0</v>
      </c>
      <c r="AZ25" s="219">
        <v>0</v>
      </c>
      <c r="BA25" s="219">
        <v>0</v>
      </c>
      <c r="BB25" s="220">
        <f t="shared" si="10"/>
        <v>0</v>
      </c>
      <c r="BC25" s="221">
        <f t="shared" si="11"/>
        <v>0</v>
      </c>
      <c r="BD25" s="222">
        <f t="shared" si="12"/>
        <v>749.80000000000007</v>
      </c>
      <c r="BE25" s="237">
        <f t="shared" si="13"/>
        <v>3444</v>
      </c>
      <c r="BF25" s="238">
        <f t="shared" si="14"/>
        <v>17220</v>
      </c>
      <c r="BG25" s="239">
        <f t="shared" si="15"/>
        <v>-305</v>
      </c>
      <c r="BH25" s="226">
        <f t="shared" si="16"/>
        <v>-1525</v>
      </c>
      <c r="BI25" s="240">
        <f t="shared" si="17"/>
        <v>0.91864497199253137</v>
      </c>
      <c r="BJ25" s="345" t="s">
        <v>344</v>
      </c>
      <c r="BK25" s="242"/>
      <c r="BL25" s="242"/>
      <c r="BM25" s="242"/>
      <c r="BN25" s="243"/>
    </row>
    <row r="26" spans="1:68" ht="18">
      <c r="A26" s="105">
        <v>24</v>
      </c>
      <c r="B26" s="348" t="s">
        <v>95</v>
      </c>
      <c r="C26" s="195" t="s">
        <v>93</v>
      </c>
      <c r="D26" s="232" t="s">
        <v>94</v>
      </c>
      <c r="E26" s="197">
        <v>0.35</v>
      </c>
      <c r="F26" s="198">
        <f>Summary!G26</f>
        <v>2871</v>
      </c>
      <c r="G26" s="198"/>
      <c r="H26" s="199"/>
      <c r="I26" s="199"/>
      <c r="J26" s="199"/>
      <c r="K26" s="199"/>
      <c r="L26" s="199"/>
      <c r="M26" s="199"/>
      <c r="N26" s="233">
        <f t="shared" si="0"/>
        <v>2871</v>
      </c>
      <c r="O26" s="330">
        <v>0</v>
      </c>
      <c r="P26" s="349">
        <v>0</v>
      </c>
      <c r="Q26" s="340">
        <v>0</v>
      </c>
      <c r="R26" s="332">
        <v>0</v>
      </c>
      <c r="S26" s="332">
        <v>0</v>
      </c>
      <c r="T26" s="332">
        <v>855</v>
      </c>
      <c r="U26" s="332">
        <f>360+810</f>
        <v>1170</v>
      </c>
      <c r="V26" s="205">
        <f t="shared" si="1"/>
        <v>2025</v>
      </c>
      <c r="W26" s="206">
        <f t="shared" si="2"/>
        <v>708.75</v>
      </c>
      <c r="X26" s="207">
        <f t="shared" si="3"/>
        <v>1148.4000000000001</v>
      </c>
      <c r="Y26" s="341">
        <v>846</v>
      </c>
      <c r="Z26" s="335">
        <v>0</v>
      </c>
      <c r="AA26" s="334">
        <v>0</v>
      </c>
      <c r="AB26" s="334">
        <v>0</v>
      </c>
      <c r="AC26" s="334">
        <v>0</v>
      </c>
      <c r="AD26" s="335">
        <v>0</v>
      </c>
      <c r="AE26" s="335">
        <v>0</v>
      </c>
      <c r="AF26" s="210">
        <f t="shared" si="4"/>
        <v>846</v>
      </c>
      <c r="AG26" s="211">
        <f t="shared" si="5"/>
        <v>296.09999999999997</v>
      </c>
      <c r="AH26" s="212">
        <f t="shared" si="6"/>
        <v>861.3</v>
      </c>
      <c r="AI26" s="336">
        <v>0</v>
      </c>
      <c r="AJ26" s="342">
        <v>0</v>
      </c>
      <c r="AK26" s="342">
        <v>0</v>
      </c>
      <c r="AL26" s="342">
        <v>0</v>
      </c>
      <c r="AM26" s="342">
        <v>0</v>
      </c>
      <c r="AN26" s="342">
        <v>0</v>
      </c>
      <c r="AO26" s="342">
        <v>0</v>
      </c>
      <c r="AP26" s="215">
        <f t="shared" si="7"/>
        <v>0</v>
      </c>
      <c r="AQ26" s="216">
        <f t="shared" si="8"/>
        <v>0</v>
      </c>
      <c r="AR26" s="217">
        <f t="shared" si="9"/>
        <v>574.20000000000005</v>
      </c>
      <c r="AS26" s="343">
        <v>0</v>
      </c>
      <c r="AT26" s="338">
        <v>0</v>
      </c>
      <c r="AU26" s="338">
        <v>0</v>
      </c>
      <c r="AV26" s="338">
        <v>0</v>
      </c>
      <c r="AW26" s="338">
        <v>0</v>
      </c>
      <c r="AX26" s="338">
        <v>0</v>
      </c>
      <c r="AY26" s="338">
        <v>0</v>
      </c>
      <c r="AZ26" s="338">
        <v>0</v>
      </c>
      <c r="BA26" s="338">
        <v>0</v>
      </c>
      <c r="BB26" s="220">
        <f t="shared" si="10"/>
        <v>0</v>
      </c>
      <c r="BC26" s="221">
        <f t="shared" si="11"/>
        <v>0</v>
      </c>
      <c r="BD26" s="222">
        <f t="shared" si="12"/>
        <v>574.20000000000005</v>
      </c>
      <c r="BE26" s="237">
        <f t="shared" si="13"/>
        <v>2871</v>
      </c>
      <c r="BF26" s="238">
        <f t="shared" si="14"/>
        <v>1004.8499999999999</v>
      </c>
      <c r="BG26" s="239">
        <f t="shared" si="15"/>
        <v>0</v>
      </c>
      <c r="BH26" s="226">
        <f t="shared" si="16"/>
        <v>0</v>
      </c>
      <c r="BI26" s="240">
        <f t="shared" si="17"/>
        <v>1</v>
      </c>
      <c r="BJ26" s="241"/>
      <c r="BK26" s="242"/>
      <c r="BL26" s="242">
        <v>11</v>
      </c>
      <c r="BM26" s="242"/>
      <c r="BN26" s="243"/>
    </row>
    <row r="27" spans="1:68" ht="18">
      <c r="A27" s="105">
        <v>25</v>
      </c>
      <c r="B27" s="348" t="s">
        <v>95</v>
      </c>
      <c r="C27" s="195" t="s">
        <v>97</v>
      </c>
      <c r="D27" s="232" t="s">
        <v>98</v>
      </c>
      <c r="E27" s="197">
        <v>0.5</v>
      </c>
      <c r="F27" s="198">
        <f>Summary!G27</f>
        <v>802</v>
      </c>
      <c r="G27" s="198"/>
      <c r="H27" s="199"/>
      <c r="I27" s="199"/>
      <c r="J27" s="199"/>
      <c r="K27" s="199"/>
      <c r="L27" s="199"/>
      <c r="M27" s="199"/>
      <c r="N27" s="233">
        <f t="shared" si="0"/>
        <v>802</v>
      </c>
      <c r="O27" s="330">
        <v>0</v>
      </c>
      <c r="P27" s="350">
        <v>0</v>
      </c>
      <c r="Q27" s="332">
        <v>0</v>
      </c>
      <c r="R27" s="332">
        <v>0</v>
      </c>
      <c r="S27" s="332">
        <v>0</v>
      </c>
      <c r="T27" s="332">
        <v>0</v>
      </c>
      <c r="U27" s="332">
        <v>0</v>
      </c>
      <c r="V27" s="205">
        <f t="shared" si="1"/>
        <v>0</v>
      </c>
      <c r="W27" s="206">
        <f t="shared" si="2"/>
        <v>0</v>
      </c>
      <c r="X27" s="207">
        <f t="shared" si="3"/>
        <v>320.8</v>
      </c>
      <c r="Y27" s="333">
        <v>802</v>
      </c>
      <c r="Z27" s="334">
        <v>0</v>
      </c>
      <c r="AA27" s="334">
        <v>0</v>
      </c>
      <c r="AB27" s="334">
        <v>0</v>
      </c>
      <c r="AC27" s="334">
        <v>0</v>
      </c>
      <c r="AD27" s="334">
        <v>0</v>
      </c>
      <c r="AE27" s="335">
        <v>0</v>
      </c>
      <c r="AF27" s="210">
        <f t="shared" si="4"/>
        <v>802</v>
      </c>
      <c r="AG27" s="211">
        <f t="shared" si="5"/>
        <v>401</v>
      </c>
      <c r="AH27" s="212">
        <f t="shared" si="6"/>
        <v>240.6</v>
      </c>
      <c r="AI27" s="336">
        <v>0</v>
      </c>
      <c r="AJ27" s="342">
        <v>0</v>
      </c>
      <c r="AK27" s="342">
        <v>0</v>
      </c>
      <c r="AL27" s="342">
        <v>0</v>
      </c>
      <c r="AM27" s="342">
        <v>0</v>
      </c>
      <c r="AN27" s="342">
        <v>0</v>
      </c>
      <c r="AO27" s="342">
        <v>0</v>
      </c>
      <c r="AP27" s="215">
        <f t="shared" si="7"/>
        <v>0</v>
      </c>
      <c r="AQ27" s="216">
        <f t="shared" si="8"/>
        <v>0</v>
      </c>
      <c r="AR27" s="217">
        <f t="shared" si="9"/>
        <v>160.4</v>
      </c>
      <c r="AS27" s="343">
        <v>0</v>
      </c>
      <c r="AT27" s="338">
        <v>0</v>
      </c>
      <c r="AU27" s="338">
        <v>0</v>
      </c>
      <c r="AV27" s="338">
        <v>0</v>
      </c>
      <c r="AW27" s="338">
        <v>0</v>
      </c>
      <c r="AX27" s="338">
        <v>0</v>
      </c>
      <c r="AY27" s="338">
        <v>0</v>
      </c>
      <c r="AZ27" s="338">
        <v>0</v>
      </c>
      <c r="BA27" s="338">
        <v>0</v>
      </c>
      <c r="BB27" s="220">
        <f t="shared" si="10"/>
        <v>0</v>
      </c>
      <c r="BC27" s="221">
        <f t="shared" si="11"/>
        <v>0</v>
      </c>
      <c r="BD27" s="222">
        <f t="shared" si="12"/>
        <v>160.4</v>
      </c>
      <c r="BE27" s="237">
        <f t="shared" si="13"/>
        <v>802</v>
      </c>
      <c r="BF27" s="238">
        <f t="shared" si="14"/>
        <v>401</v>
      </c>
      <c r="BG27" s="239">
        <f t="shared" si="15"/>
        <v>0</v>
      </c>
      <c r="BH27" s="226">
        <f t="shared" si="16"/>
        <v>0</v>
      </c>
      <c r="BI27" s="240">
        <f t="shared" si="17"/>
        <v>1</v>
      </c>
      <c r="BJ27" s="241" t="s">
        <v>346</v>
      </c>
      <c r="BK27" s="242" t="s">
        <v>347</v>
      </c>
      <c r="BL27" s="242">
        <v>11</v>
      </c>
      <c r="BM27" s="242"/>
      <c r="BN27" s="243"/>
    </row>
    <row r="28" spans="1:68" ht="21.75" customHeight="1">
      <c r="A28" s="244">
        <v>26</v>
      </c>
      <c r="B28" s="351" t="s">
        <v>95</v>
      </c>
      <c r="C28" s="195" t="s">
        <v>99</v>
      </c>
      <c r="D28" s="246" t="s">
        <v>100</v>
      </c>
      <c r="E28" s="197">
        <v>0.35</v>
      </c>
      <c r="F28" s="198">
        <f>Summary!G28</f>
        <v>2845</v>
      </c>
      <c r="G28" s="198"/>
      <c r="H28" s="199"/>
      <c r="I28" s="199"/>
      <c r="J28" s="199"/>
      <c r="K28" s="199"/>
      <c r="L28" s="199"/>
      <c r="M28" s="199"/>
      <c r="N28" s="247">
        <f t="shared" si="0"/>
        <v>2845</v>
      </c>
      <c r="O28" s="330">
        <v>0</v>
      </c>
      <c r="P28" s="352">
        <v>0</v>
      </c>
      <c r="Q28" s="332">
        <v>0</v>
      </c>
      <c r="R28" s="332">
        <v>0</v>
      </c>
      <c r="S28" s="332">
        <v>0</v>
      </c>
      <c r="T28" s="332">
        <v>0</v>
      </c>
      <c r="U28" s="332">
        <v>0</v>
      </c>
      <c r="V28" s="205">
        <f t="shared" si="1"/>
        <v>0</v>
      </c>
      <c r="W28" s="206">
        <f t="shared" si="2"/>
        <v>0</v>
      </c>
      <c r="X28" s="207">
        <f t="shared" si="3"/>
        <v>1138</v>
      </c>
      <c r="Y28" s="341">
        <v>0</v>
      </c>
      <c r="Z28" s="334">
        <v>0</v>
      </c>
      <c r="AA28" s="334">
        <v>945</v>
      </c>
      <c r="AB28" s="334">
        <v>1350</v>
      </c>
      <c r="AC28" s="334">
        <v>550</v>
      </c>
      <c r="AD28" s="335">
        <v>0</v>
      </c>
      <c r="AE28" s="335">
        <v>0</v>
      </c>
      <c r="AF28" s="210">
        <f t="shared" si="4"/>
        <v>2845</v>
      </c>
      <c r="AG28" s="211">
        <f t="shared" si="5"/>
        <v>995.74999999999989</v>
      </c>
      <c r="AH28" s="212">
        <f t="shared" si="6"/>
        <v>853.5</v>
      </c>
      <c r="AI28" s="336">
        <v>0</v>
      </c>
      <c r="AJ28" s="342">
        <v>0</v>
      </c>
      <c r="AK28" s="342">
        <v>0</v>
      </c>
      <c r="AL28" s="342">
        <v>0</v>
      </c>
      <c r="AM28" s="342">
        <v>0</v>
      </c>
      <c r="AN28" s="342">
        <v>0</v>
      </c>
      <c r="AO28" s="342">
        <v>0</v>
      </c>
      <c r="AP28" s="215">
        <f t="shared" si="7"/>
        <v>0</v>
      </c>
      <c r="AQ28" s="216">
        <f t="shared" si="8"/>
        <v>0</v>
      </c>
      <c r="AR28" s="217">
        <f t="shared" si="9"/>
        <v>569</v>
      </c>
      <c r="AS28" s="343">
        <v>0</v>
      </c>
      <c r="AT28" s="338">
        <v>0</v>
      </c>
      <c r="AU28" s="338">
        <v>0</v>
      </c>
      <c r="AV28" s="338">
        <v>0</v>
      </c>
      <c r="AW28" s="338">
        <v>0</v>
      </c>
      <c r="AX28" s="338">
        <v>0</v>
      </c>
      <c r="AY28" s="338">
        <v>0</v>
      </c>
      <c r="AZ28" s="338">
        <v>0</v>
      </c>
      <c r="BA28" s="338">
        <v>0</v>
      </c>
      <c r="BB28" s="220">
        <f t="shared" si="10"/>
        <v>0</v>
      </c>
      <c r="BC28" s="221">
        <f t="shared" si="11"/>
        <v>0</v>
      </c>
      <c r="BD28" s="222">
        <f t="shared" si="12"/>
        <v>569</v>
      </c>
      <c r="BE28" s="248">
        <f t="shared" si="13"/>
        <v>2845</v>
      </c>
      <c r="BF28" s="249">
        <f t="shared" si="14"/>
        <v>995.74999999999989</v>
      </c>
      <c r="BG28" s="250">
        <f t="shared" si="15"/>
        <v>0</v>
      </c>
      <c r="BH28" s="226">
        <f t="shared" si="16"/>
        <v>0</v>
      </c>
      <c r="BI28" s="251">
        <f t="shared" si="17"/>
        <v>1</v>
      </c>
      <c r="BJ28" s="252" t="s">
        <v>346</v>
      </c>
      <c r="BK28" s="253"/>
      <c r="BL28" s="253">
        <v>11</v>
      </c>
      <c r="BM28" s="253"/>
      <c r="BN28" s="254"/>
    </row>
    <row r="29" spans="1:68" ht="18" hidden="1">
      <c r="A29" s="255">
        <v>27</v>
      </c>
      <c r="B29" s="353" t="s">
        <v>36</v>
      </c>
      <c r="C29" s="199" t="s">
        <v>101</v>
      </c>
      <c r="D29" s="354" t="s">
        <v>102</v>
      </c>
      <c r="E29" s="197">
        <v>0.25</v>
      </c>
      <c r="F29" s="198">
        <f>Summary!G29</f>
        <v>0</v>
      </c>
      <c r="G29" s="198"/>
      <c r="H29" s="199"/>
      <c r="I29" s="199"/>
      <c r="J29" s="199"/>
      <c r="K29" s="199"/>
      <c r="L29" s="199"/>
      <c r="M29" s="199"/>
      <c r="N29" s="261">
        <f t="shared" si="0"/>
        <v>0</v>
      </c>
      <c r="O29" s="204">
        <v>0</v>
      </c>
      <c r="P29" s="203">
        <v>0</v>
      </c>
      <c r="Q29" s="204">
        <v>0</v>
      </c>
      <c r="R29" s="204">
        <v>0</v>
      </c>
      <c r="S29" s="204">
        <v>0</v>
      </c>
      <c r="T29" s="204">
        <v>0</v>
      </c>
      <c r="U29" s="204">
        <v>0</v>
      </c>
      <c r="V29" s="205">
        <f t="shared" si="1"/>
        <v>0</v>
      </c>
      <c r="W29" s="206">
        <f t="shared" si="2"/>
        <v>0</v>
      </c>
      <c r="X29" s="207">
        <f t="shared" si="3"/>
        <v>0</v>
      </c>
      <c r="Y29" s="208">
        <v>0</v>
      </c>
      <c r="Z29" s="209">
        <v>0</v>
      </c>
      <c r="AA29" s="209">
        <v>0</v>
      </c>
      <c r="AB29" s="209">
        <v>0</v>
      </c>
      <c r="AC29" s="209">
        <v>0</v>
      </c>
      <c r="AD29" s="209">
        <v>0</v>
      </c>
      <c r="AE29" s="209">
        <v>0</v>
      </c>
      <c r="AF29" s="210">
        <f t="shared" si="4"/>
        <v>0</v>
      </c>
      <c r="AG29" s="211">
        <f t="shared" si="5"/>
        <v>0</v>
      </c>
      <c r="AH29" s="212">
        <f t="shared" si="6"/>
        <v>0</v>
      </c>
      <c r="AI29" s="213">
        <v>0</v>
      </c>
      <c r="AJ29" s="214">
        <v>0</v>
      </c>
      <c r="AK29" s="214">
        <v>0</v>
      </c>
      <c r="AL29" s="214">
        <v>0</v>
      </c>
      <c r="AM29" s="214">
        <v>0</v>
      </c>
      <c r="AN29" s="214">
        <v>0</v>
      </c>
      <c r="AO29" s="214">
        <v>0</v>
      </c>
      <c r="AP29" s="215">
        <f t="shared" si="7"/>
        <v>0</v>
      </c>
      <c r="AQ29" s="216">
        <f t="shared" si="8"/>
        <v>0</v>
      </c>
      <c r="AR29" s="217">
        <f t="shared" si="9"/>
        <v>0</v>
      </c>
      <c r="AS29" s="218">
        <v>0</v>
      </c>
      <c r="AT29" s="219">
        <v>0</v>
      </c>
      <c r="AU29" s="219">
        <v>0</v>
      </c>
      <c r="AV29" s="219">
        <v>0</v>
      </c>
      <c r="AW29" s="219">
        <v>0</v>
      </c>
      <c r="AX29" s="219">
        <v>0</v>
      </c>
      <c r="AY29" s="219">
        <v>0</v>
      </c>
      <c r="AZ29" s="219">
        <v>0</v>
      </c>
      <c r="BA29" s="219">
        <v>0</v>
      </c>
      <c r="BB29" s="220">
        <f t="shared" si="10"/>
        <v>0</v>
      </c>
      <c r="BC29" s="221">
        <f t="shared" si="11"/>
        <v>0</v>
      </c>
      <c r="BD29" s="222">
        <f t="shared" si="12"/>
        <v>0</v>
      </c>
      <c r="BE29" s="311">
        <f t="shared" si="13"/>
        <v>0</v>
      </c>
      <c r="BF29" s="312">
        <f t="shared" si="14"/>
        <v>0</v>
      </c>
      <c r="BG29" s="312">
        <f t="shared" si="15"/>
        <v>0</v>
      </c>
      <c r="BH29" s="226">
        <f t="shared" si="16"/>
        <v>0</v>
      </c>
      <c r="BI29" s="313" t="str">
        <f t="shared" si="17"/>
        <v/>
      </c>
      <c r="BJ29" s="287"/>
      <c r="BK29" s="288"/>
      <c r="BL29" s="288"/>
      <c r="BM29" s="288"/>
      <c r="BN29" s="289"/>
    </row>
    <row r="30" spans="1:68" ht="18">
      <c r="A30" s="255">
        <v>28</v>
      </c>
      <c r="B30" s="355" t="s">
        <v>105</v>
      </c>
      <c r="C30" s="199" t="s">
        <v>103</v>
      </c>
      <c r="D30" s="354" t="s">
        <v>104</v>
      </c>
      <c r="E30" s="197">
        <v>0.05</v>
      </c>
      <c r="F30" s="198">
        <f>Summary!G30</f>
        <v>0</v>
      </c>
      <c r="G30" s="198"/>
      <c r="H30" s="199"/>
      <c r="I30" s="199"/>
      <c r="J30" s="199"/>
      <c r="K30" s="199"/>
      <c r="L30" s="199"/>
      <c r="M30" s="199"/>
      <c r="N30" s="261">
        <f t="shared" si="0"/>
        <v>0</v>
      </c>
      <c r="O30" s="332">
        <v>0</v>
      </c>
      <c r="P30" s="340">
        <v>0</v>
      </c>
      <c r="Q30" s="332">
        <v>0</v>
      </c>
      <c r="R30" s="332">
        <v>0</v>
      </c>
      <c r="S30" s="332">
        <v>0</v>
      </c>
      <c r="T30" s="332">
        <v>0</v>
      </c>
      <c r="U30" s="332">
        <v>0</v>
      </c>
      <c r="V30" s="205">
        <f t="shared" si="1"/>
        <v>0</v>
      </c>
      <c r="W30" s="206">
        <f t="shared" si="2"/>
        <v>0</v>
      </c>
      <c r="X30" s="207">
        <f t="shared" si="3"/>
        <v>0</v>
      </c>
      <c r="Y30" s="341">
        <v>0</v>
      </c>
      <c r="Z30" s="334">
        <v>0</v>
      </c>
      <c r="AA30" s="334">
        <v>0</v>
      </c>
      <c r="AB30" s="334">
        <v>0</v>
      </c>
      <c r="AC30" s="334">
        <v>0</v>
      </c>
      <c r="AD30" s="334">
        <v>0</v>
      </c>
      <c r="AE30" s="334">
        <v>0</v>
      </c>
      <c r="AF30" s="210">
        <f t="shared" si="4"/>
        <v>0</v>
      </c>
      <c r="AG30" s="211">
        <f t="shared" si="5"/>
        <v>0</v>
      </c>
      <c r="AH30" s="212">
        <f t="shared" si="6"/>
        <v>0</v>
      </c>
      <c r="AI30" s="336">
        <v>0</v>
      </c>
      <c r="AJ30" s="342">
        <v>0</v>
      </c>
      <c r="AK30" s="342">
        <v>0</v>
      </c>
      <c r="AL30" s="342">
        <v>0</v>
      </c>
      <c r="AM30" s="342">
        <v>0</v>
      </c>
      <c r="AN30" s="342">
        <v>0</v>
      </c>
      <c r="AO30" s="342">
        <v>0</v>
      </c>
      <c r="AP30" s="215">
        <f t="shared" si="7"/>
        <v>0</v>
      </c>
      <c r="AQ30" s="216">
        <f t="shared" si="8"/>
        <v>0</v>
      </c>
      <c r="AR30" s="217">
        <f t="shared" si="9"/>
        <v>0</v>
      </c>
      <c r="AS30" s="343">
        <v>0</v>
      </c>
      <c r="AT30" s="338">
        <v>0</v>
      </c>
      <c r="AU30" s="338">
        <v>0</v>
      </c>
      <c r="AV30" s="338">
        <v>0</v>
      </c>
      <c r="AW30" s="338">
        <v>0</v>
      </c>
      <c r="AX30" s="338">
        <v>0</v>
      </c>
      <c r="AY30" s="338">
        <v>0</v>
      </c>
      <c r="AZ30" s="338">
        <v>0</v>
      </c>
      <c r="BA30" s="338">
        <v>0</v>
      </c>
      <c r="BB30" s="220">
        <f t="shared" si="10"/>
        <v>0</v>
      </c>
      <c r="BC30" s="221">
        <f t="shared" si="11"/>
        <v>0</v>
      </c>
      <c r="BD30" s="222">
        <f t="shared" si="12"/>
        <v>0</v>
      </c>
      <c r="BE30" s="311">
        <f t="shared" si="13"/>
        <v>0</v>
      </c>
      <c r="BF30" s="312">
        <f t="shared" si="14"/>
        <v>0</v>
      </c>
      <c r="BG30" s="312">
        <f t="shared" si="15"/>
        <v>0</v>
      </c>
      <c r="BH30" s="226">
        <f t="shared" si="16"/>
        <v>0</v>
      </c>
      <c r="BI30" s="313" t="str">
        <f t="shared" si="17"/>
        <v/>
      </c>
      <c r="BJ30" s="287"/>
      <c r="BK30" s="288"/>
      <c r="BL30" s="288"/>
      <c r="BM30" s="288"/>
      <c r="BN30" s="289"/>
    </row>
    <row r="31" spans="1:68" ht="18">
      <c r="A31" s="291">
        <v>29</v>
      </c>
      <c r="B31" s="356" t="s">
        <v>105</v>
      </c>
      <c r="C31" s="195" t="s">
        <v>106</v>
      </c>
      <c r="D31" s="293" t="s">
        <v>107</v>
      </c>
      <c r="E31" s="197">
        <v>0.9</v>
      </c>
      <c r="F31" s="198">
        <f>Summary!G31</f>
        <v>10000</v>
      </c>
      <c r="G31" s="198"/>
      <c r="H31" s="199"/>
      <c r="I31" s="199"/>
      <c r="J31" s="199"/>
      <c r="K31" s="199"/>
      <c r="L31" s="199"/>
      <c r="M31" s="199"/>
      <c r="N31" s="294">
        <f t="shared" si="0"/>
        <v>10000</v>
      </c>
      <c r="O31" s="330">
        <v>0</v>
      </c>
      <c r="P31" s="357">
        <v>0</v>
      </c>
      <c r="Q31" s="332">
        <v>0</v>
      </c>
      <c r="R31" s="332">
        <v>0</v>
      </c>
      <c r="S31" s="335">
        <v>0</v>
      </c>
      <c r="T31" s="332">
        <v>0</v>
      </c>
      <c r="U31" s="332">
        <v>0</v>
      </c>
      <c r="V31" s="205">
        <f t="shared" si="1"/>
        <v>0</v>
      </c>
      <c r="W31" s="206">
        <f t="shared" si="2"/>
        <v>0</v>
      </c>
      <c r="X31" s="207">
        <f t="shared" si="3"/>
        <v>4000</v>
      </c>
      <c r="Y31" s="341">
        <v>1500</v>
      </c>
      <c r="Z31" s="334">
        <v>0</v>
      </c>
      <c r="AA31" s="334">
        <v>0</v>
      </c>
      <c r="AB31" s="334">
        <v>1860</v>
      </c>
      <c r="AC31" s="334">
        <f>108+940</f>
        <v>1048</v>
      </c>
      <c r="AD31" s="334">
        <v>0</v>
      </c>
      <c r="AE31" s="334">
        <v>1046</v>
      </c>
      <c r="AF31" s="210">
        <f t="shared" si="4"/>
        <v>5454</v>
      </c>
      <c r="AG31" s="211">
        <f t="shared" si="5"/>
        <v>4908.6000000000004</v>
      </c>
      <c r="AH31" s="212">
        <f t="shared" si="6"/>
        <v>3000</v>
      </c>
      <c r="AI31" s="336">
        <v>0</v>
      </c>
      <c r="AJ31" s="342">
        <v>80</v>
      </c>
      <c r="AK31" s="342">
        <v>246</v>
      </c>
      <c r="AL31" s="342">
        <v>1440</v>
      </c>
      <c r="AM31" s="342">
        <v>911</v>
      </c>
      <c r="AN31" s="342">
        <v>0</v>
      </c>
      <c r="AO31" s="342">
        <v>0</v>
      </c>
      <c r="AP31" s="215">
        <f t="shared" si="7"/>
        <v>2677</v>
      </c>
      <c r="AQ31" s="216">
        <f t="shared" si="8"/>
        <v>2409.3000000000002</v>
      </c>
      <c r="AR31" s="217">
        <f t="shared" si="9"/>
        <v>2000</v>
      </c>
      <c r="AS31" s="343">
        <v>0</v>
      </c>
      <c r="AT31" s="338">
        <v>0</v>
      </c>
      <c r="AU31" s="338">
        <v>0</v>
      </c>
      <c r="AV31" s="338">
        <v>0</v>
      </c>
      <c r="AW31" s="338">
        <v>0</v>
      </c>
      <c r="AX31" s="338">
        <v>0</v>
      </c>
      <c r="AY31" s="338">
        <v>1600</v>
      </c>
      <c r="AZ31" s="338">
        <v>830</v>
      </c>
      <c r="BA31" s="338">
        <v>1020</v>
      </c>
      <c r="BB31" s="220">
        <f t="shared" si="10"/>
        <v>3450</v>
      </c>
      <c r="BC31" s="221">
        <f t="shared" si="11"/>
        <v>3105</v>
      </c>
      <c r="BD31" s="222">
        <f t="shared" si="12"/>
        <v>2000</v>
      </c>
      <c r="BE31" s="298">
        <f t="shared" si="13"/>
        <v>11581</v>
      </c>
      <c r="BF31" s="299">
        <f t="shared" si="14"/>
        <v>10422.9</v>
      </c>
      <c r="BG31" s="300">
        <f t="shared" si="15"/>
        <v>1581</v>
      </c>
      <c r="BH31" s="226">
        <f t="shared" si="16"/>
        <v>1422.9</v>
      </c>
      <c r="BI31" s="301">
        <f t="shared" si="17"/>
        <v>1.1580999999999999</v>
      </c>
      <c r="BJ31" s="302"/>
      <c r="BK31" s="303"/>
      <c r="BL31" s="303" t="s">
        <v>343</v>
      </c>
      <c r="BM31" s="303"/>
      <c r="BN31" s="304"/>
    </row>
    <row r="32" spans="1:68" s="384" customFormat="1" ht="18">
      <c r="A32" s="105">
        <v>30</v>
      </c>
      <c r="B32" s="358" t="s">
        <v>105</v>
      </c>
      <c r="C32" s="195" t="s">
        <v>108</v>
      </c>
      <c r="D32" s="232" t="s">
        <v>109</v>
      </c>
      <c r="E32" s="197">
        <v>2</v>
      </c>
      <c r="F32" s="198">
        <f>Summary!G32</f>
        <v>1080</v>
      </c>
      <c r="G32" s="198"/>
      <c r="H32" s="199"/>
      <c r="I32" s="199"/>
      <c r="J32" s="199"/>
      <c r="K32" s="199"/>
      <c r="L32" s="199"/>
      <c r="M32" s="199"/>
      <c r="N32" s="233">
        <f t="shared" si="0"/>
        <v>1080</v>
      </c>
      <c r="O32" s="359">
        <v>0</v>
      </c>
      <c r="P32" s="360">
        <v>0</v>
      </c>
      <c r="Q32" s="361">
        <v>0</v>
      </c>
      <c r="R32" s="361">
        <v>1080</v>
      </c>
      <c r="S32" s="361">
        <v>0</v>
      </c>
      <c r="T32" s="361">
        <v>0</v>
      </c>
      <c r="U32" s="361">
        <v>0</v>
      </c>
      <c r="V32" s="362">
        <f t="shared" si="1"/>
        <v>1080</v>
      </c>
      <c r="W32" s="363">
        <f t="shared" si="2"/>
        <v>2160</v>
      </c>
      <c r="X32" s="364">
        <f t="shared" si="3"/>
        <v>432</v>
      </c>
      <c r="Y32" s="365">
        <v>0</v>
      </c>
      <c r="Z32" s="366">
        <v>0</v>
      </c>
      <c r="AA32" s="366">
        <v>0</v>
      </c>
      <c r="AB32" s="366">
        <v>0</v>
      </c>
      <c r="AC32" s="367">
        <v>0</v>
      </c>
      <c r="AD32" s="367">
        <v>0</v>
      </c>
      <c r="AE32" s="367">
        <v>0</v>
      </c>
      <c r="AF32" s="368">
        <f t="shared" si="4"/>
        <v>0</v>
      </c>
      <c r="AG32" s="369">
        <f t="shared" si="5"/>
        <v>0</v>
      </c>
      <c r="AH32" s="370">
        <f t="shared" si="6"/>
        <v>324</v>
      </c>
      <c r="AI32" s="371">
        <v>0</v>
      </c>
      <c r="AJ32" s="372">
        <v>0</v>
      </c>
      <c r="AK32" s="372">
        <v>0</v>
      </c>
      <c r="AL32" s="372">
        <v>0</v>
      </c>
      <c r="AM32" s="372">
        <v>0</v>
      </c>
      <c r="AN32" s="372">
        <v>0</v>
      </c>
      <c r="AO32" s="372">
        <v>0</v>
      </c>
      <c r="AP32" s="373">
        <f t="shared" si="7"/>
        <v>0</v>
      </c>
      <c r="AQ32" s="374">
        <f t="shared" si="8"/>
        <v>0</v>
      </c>
      <c r="AR32" s="375">
        <f t="shared" si="9"/>
        <v>216</v>
      </c>
      <c r="AS32" s="376">
        <v>0</v>
      </c>
      <c r="AT32" s="377">
        <v>0</v>
      </c>
      <c r="AU32" s="377">
        <v>0</v>
      </c>
      <c r="AV32" s="377">
        <v>0</v>
      </c>
      <c r="AW32" s="377">
        <v>0</v>
      </c>
      <c r="AX32" s="377">
        <v>0</v>
      </c>
      <c r="AY32" s="377">
        <v>0</v>
      </c>
      <c r="AZ32" s="377">
        <v>0</v>
      </c>
      <c r="BA32" s="377">
        <v>0</v>
      </c>
      <c r="BB32" s="220">
        <f t="shared" si="10"/>
        <v>0</v>
      </c>
      <c r="BC32" s="378">
        <f t="shared" si="11"/>
        <v>0</v>
      </c>
      <c r="BD32" s="379">
        <f t="shared" si="12"/>
        <v>216</v>
      </c>
      <c r="BE32" s="380">
        <f t="shared" si="13"/>
        <v>1080</v>
      </c>
      <c r="BF32" s="381">
        <f t="shared" si="14"/>
        <v>2160</v>
      </c>
      <c r="BG32" s="382">
        <f t="shared" si="15"/>
        <v>0</v>
      </c>
      <c r="BH32" s="285">
        <f t="shared" si="16"/>
        <v>0</v>
      </c>
      <c r="BI32" s="383">
        <f t="shared" si="17"/>
        <v>1</v>
      </c>
      <c r="BJ32" s="241" t="s">
        <v>346</v>
      </c>
      <c r="BK32" s="242"/>
      <c r="BL32" s="242" t="s">
        <v>342</v>
      </c>
      <c r="BM32" s="242"/>
      <c r="BN32" s="243"/>
    </row>
    <row r="33" spans="1:66" ht="18">
      <c r="A33" s="105">
        <v>31</v>
      </c>
      <c r="B33" s="358" t="s">
        <v>105</v>
      </c>
      <c r="C33" s="195" t="s">
        <v>110</v>
      </c>
      <c r="D33" s="232" t="s">
        <v>111</v>
      </c>
      <c r="E33" s="197">
        <v>0.5</v>
      </c>
      <c r="F33" s="198">
        <f>Summary!G33</f>
        <v>13000</v>
      </c>
      <c r="G33" s="198"/>
      <c r="H33" s="199"/>
      <c r="I33" s="199"/>
      <c r="J33" s="199"/>
      <c r="K33" s="199"/>
      <c r="L33" s="199"/>
      <c r="M33" s="199"/>
      <c r="N33" s="233">
        <f t="shared" si="0"/>
        <v>13000</v>
      </c>
      <c r="O33" s="385">
        <v>0</v>
      </c>
      <c r="P33" s="349">
        <f>759+787</f>
        <v>1546</v>
      </c>
      <c r="Q33" s="331">
        <v>0</v>
      </c>
      <c r="R33" s="332">
        <v>1435</v>
      </c>
      <c r="S33" s="332">
        <v>6020</v>
      </c>
      <c r="T33" s="332">
        <v>1581</v>
      </c>
      <c r="U33" s="335">
        <v>0</v>
      </c>
      <c r="V33" s="205">
        <f t="shared" si="1"/>
        <v>10582</v>
      </c>
      <c r="W33" s="206">
        <f t="shared" si="2"/>
        <v>5291</v>
      </c>
      <c r="X33" s="207">
        <f t="shared" si="3"/>
        <v>5200</v>
      </c>
      <c r="Y33" s="331">
        <v>0</v>
      </c>
      <c r="Z33" s="334">
        <v>0</v>
      </c>
      <c r="AA33" s="335">
        <v>0</v>
      </c>
      <c r="AB33" s="335">
        <v>0</v>
      </c>
      <c r="AC33" s="334">
        <v>0</v>
      </c>
      <c r="AD33" s="335">
        <v>0</v>
      </c>
      <c r="AE33" s="335">
        <v>0</v>
      </c>
      <c r="AF33" s="210">
        <f t="shared" si="4"/>
        <v>0</v>
      </c>
      <c r="AG33" s="211">
        <f t="shared" si="5"/>
        <v>0</v>
      </c>
      <c r="AH33" s="212">
        <f t="shared" si="6"/>
        <v>3900</v>
      </c>
      <c r="AI33" s="336">
        <v>0</v>
      </c>
      <c r="AJ33" s="335">
        <v>0</v>
      </c>
      <c r="AK33" s="342">
        <v>0</v>
      </c>
      <c r="AL33" s="342">
        <v>0</v>
      </c>
      <c r="AM33" s="342">
        <v>0</v>
      </c>
      <c r="AN33" s="342">
        <v>0</v>
      </c>
      <c r="AO33" s="342">
        <v>0</v>
      </c>
      <c r="AP33" s="215">
        <f t="shared" si="7"/>
        <v>0</v>
      </c>
      <c r="AQ33" s="216">
        <f t="shared" si="8"/>
        <v>0</v>
      </c>
      <c r="AR33" s="217">
        <f t="shared" si="9"/>
        <v>2600</v>
      </c>
      <c r="AS33" s="343">
        <v>0</v>
      </c>
      <c r="AT33" s="338">
        <v>0</v>
      </c>
      <c r="AU33" s="338">
        <v>0</v>
      </c>
      <c r="AV33" s="338">
        <f>637+1</f>
        <v>638</v>
      </c>
      <c r="AW33" s="338">
        <v>3010</v>
      </c>
      <c r="AX33" s="338">
        <v>2520</v>
      </c>
      <c r="AY33" s="338">
        <f>605+910</f>
        <v>1515</v>
      </c>
      <c r="AZ33" s="338">
        <v>0</v>
      </c>
      <c r="BA33" s="338">
        <v>0</v>
      </c>
      <c r="BB33" s="220">
        <f t="shared" si="10"/>
        <v>7683</v>
      </c>
      <c r="BC33" s="221">
        <f t="shared" si="11"/>
        <v>3841.5</v>
      </c>
      <c r="BD33" s="222">
        <f t="shared" si="12"/>
        <v>2600</v>
      </c>
      <c r="BE33" s="237">
        <f t="shared" si="13"/>
        <v>18265</v>
      </c>
      <c r="BF33" s="238">
        <f t="shared" si="14"/>
        <v>9132.5</v>
      </c>
      <c r="BG33" s="239">
        <f t="shared" si="15"/>
        <v>5265</v>
      </c>
      <c r="BH33" s="226">
        <f t="shared" si="16"/>
        <v>2632.5</v>
      </c>
      <c r="BI33" s="240">
        <f t="shared" si="17"/>
        <v>1.405</v>
      </c>
      <c r="BJ33" s="241" t="s">
        <v>346</v>
      </c>
      <c r="BK33" s="242"/>
      <c r="BL33" s="242">
        <v>15</v>
      </c>
      <c r="BM33" s="242"/>
      <c r="BN33" s="243"/>
    </row>
    <row r="34" spans="1:66" ht="18">
      <c r="A34" s="105">
        <v>32</v>
      </c>
      <c r="B34" s="358" t="s">
        <v>105</v>
      </c>
      <c r="C34" s="195" t="s">
        <v>112</v>
      </c>
      <c r="D34" s="232" t="s">
        <v>113</v>
      </c>
      <c r="E34" s="197">
        <v>0.1</v>
      </c>
      <c r="F34" s="198">
        <f>Summary!G34</f>
        <v>8832</v>
      </c>
      <c r="G34" s="198"/>
      <c r="H34" s="199"/>
      <c r="I34" s="199"/>
      <c r="J34" s="199"/>
      <c r="K34" s="199"/>
      <c r="L34" s="199"/>
      <c r="M34" s="199"/>
      <c r="N34" s="233">
        <f t="shared" si="0"/>
        <v>8832</v>
      </c>
      <c r="O34" s="386">
        <v>0</v>
      </c>
      <c r="P34" s="387">
        <v>0</v>
      </c>
      <c r="Q34" s="331">
        <v>0</v>
      </c>
      <c r="R34" s="332">
        <v>0</v>
      </c>
      <c r="S34" s="332">
        <v>0</v>
      </c>
      <c r="T34" s="332">
        <v>0</v>
      </c>
      <c r="U34" s="332">
        <v>0</v>
      </c>
      <c r="V34" s="205">
        <f t="shared" si="1"/>
        <v>0</v>
      </c>
      <c r="W34" s="206">
        <f t="shared" si="2"/>
        <v>0</v>
      </c>
      <c r="X34" s="207">
        <f t="shared" si="3"/>
        <v>3532.8</v>
      </c>
      <c r="Y34" s="341">
        <v>0</v>
      </c>
      <c r="Z34" s="334">
        <v>0</v>
      </c>
      <c r="AA34" s="334">
        <v>0</v>
      </c>
      <c r="AB34" s="334">
        <v>1020</v>
      </c>
      <c r="AC34" s="334">
        <v>880</v>
      </c>
      <c r="AD34" s="335">
        <v>0</v>
      </c>
      <c r="AE34" s="334">
        <v>0</v>
      </c>
      <c r="AF34" s="210">
        <f t="shared" si="4"/>
        <v>1900</v>
      </c>
      <c r="AG34" s="211">
        <f t="shared" si="5"/>
        <v>190</v>
      </c>
      <c r="AH34" s="212">
        <f t="shared" si="6"/>
        <v>2649.6</v>
      </c>
      <c r="AI34" s="336">
        <v>0</v>
      </c>
      <c r="AJ34" s="342">
        <v>0</v>
      </c>
      <c r="AK34" s="342">
        <v>0</v>
      </c>
      <c r="AL34" s="342">
        <v>0</v>
      </c>
      <c r="AM34" s="342">
        <v>520</v>
      </c>
      <c r="AN34" s="342">
        <v>0</v>
      </c>
      <c r="AO34" s="342">
        <v>0</v>
      </c>
      <c r="AP34" s="215">
        <f t="shared" si="7"/>
        <v>520</v>
      </c>
      <c r="AQ34" s="216">
        <f t="shared" si="8"/>
        <v>52</v>
      </c>
      <c r="AR34" s="217">
        <f t="shared" si="9"/>
        <v>1766.4</v>
      </c>
      <c r="AS34" s="343">
        <v>0</v>
      </c>
      <c r="AT34" s="338">
        <v>0</v>
      </c>
      <c r="AU34" s="338">
        <v>0</v>
      </c>
      <c r="AV34" s="338">
        <v>0</v>
      </c>
      <c r="AW34" s="338">
        <v>0</v>
      </c>
      <c r="AX34" s="338">
        <v>0</v>
      </c>
      <c r="AY34" s="338">
        <v>735</v>
      </c>
      <c r="AZ34" s="338">
        <v>0</v>
      </c>
      <c r="BA34" s="338">
        <v>0</v>
      </c>
      <c r="BB34" s="220">
        <f t="shared" si="10"/>
        <v>735</v>
      </c>
      <c r="BC34" s="221">
        <f t="shared" si="11"/>
        <v>73.5</v>
      </c>
      <c r="BD34" s="222">
        <f t="shared" si="12"/>
        <v>1766.4</v>
      </c>
      <c r="BE34" s="237">
        <f t="shared" si="13"/>
        <v>3155</v>
      </c>
      <c r="BF34" s="238">
        <f t="shared" si="14"/>
        <v>315.5</v>
      </c>
      <c r="BG34" s="239">
        <f t="shared" si="15"/>
        <v>-5677</v>
      </c>
      <c r="BH34" s="226">
        <f t="shared" si="16"/>
        <v>-567.70000000000005</v>
      </c>
      <c r="BI34" s="240">
        <f t="shared" si="17"/>
        <v>0.35722373188405798</v>
      </c>
      <c r="BJ34" s="241" t="s">
        <v>50</v>
      </c>
      <c r="BK34" s="242"/>
      <c r="BL34" s="242" t="s">
        <v>348</v>
      </c>
      <c r="BM34" s="242"/>
      <c r="BN34" s="243"/>
    </row>
    <row r="35" spans="1:66" ht="18">
      <c r="A35" s="105">
        <v>33</v>
      </c>
      <c r="B35" s="358" t="s">
        <v>105</v>
      </c>
      <c r="C35" s="195" t="s">
        <v>114</v>
      </c>
      <c r="D35" s="232" t="s">
        <v>115</v>
      </c>
      <c r="E35" s="197">
        <v>0.3</v>
      </c>
      <c r="F35" s="198">
        <f>Summary!G35</f>
        <v>564</v>
      </c>
      <c r="G35" s="198"/>
      <c r="H35" s="199"/>
      <c r="I35" s="199"/>
      <c r="J35" s="199"/>
      <c r="K35" s="199"/>
      <c r="L35" s="199"/>
      <c r="M35" s="199"/>
      <c r="N35" s="233">
        <f t="shared" ref="N35:N60" si="18">SUM(F35:M35)</f>
        <v>564</v>
      </c>
      <c r="O35" s="330">
        <v>0</v>
      </c>
      <c r="P35" s="350">
        <v>0</v>
      </c>
      <c r="Q35" s="332">
        <v>0</v>
      </c>
      <c r="R35" s="332">
        <v>0</v>
      </c>
      <c r="S35" s="332">
        <v>500</v>
      </c>
      <c r="T35" s="332">
        <v>0</v>
      </c>
      <c r="U35" s="332">
        <v>0</v>
      </c>
      <c r="V35" s="205">
        <f t="shared" ref="V35:V62" si="19">SUM(O35:U35)</f>
        <v>500</v>
      </c>
      <c r="W35" s="206">
        <f t="shared" ref="W35:W62" si="20">V35*E35</f>
        <v>150</v>
      </c>
      <c r="X35" s="207">
        <f t="shared" ref="X35:X62" si="21">N35*40%</f>
        <v>225.60000000000002</v>
      </c>
      <c r="Y35" s="341">
        <v>0</v>
      </c>
      <c r="Z35" s="335">
        <v>0</v>
      </c>
      <c r="AA35" s="334">
        <v>64</v>
      </c>
      <c r="AB35" s="334">
        <v>0</v>
      </c>
      <c r="AC35" s="334">
        <v>0</v>
      </c>
      <c r="AD35" s="334">
        <v>0</v>
      </c>
      <c r="AE35" s="334">
        <v>0</v>
      </c>
      <c r="AF35" s="210">
        <f t="shared" ref="AF35:AF62" si="22">SUM(Y35:AE35)</f>
        <v>64</v>
      </c>
      <c r="AG35" s="211">
        <f t="shared" ref="AG35:AG62" si="23">AF35*E35</f>
        <v>19.2</v>
      </c>
      <c r="AH35" s="212">
        <f t="shared" ref="AH35:AH62" si="24">N35*30%</f>
        <v>169.2</v>
      </c>
      <c r="AI35" s="336">
        <v>0</v>
      </c>
      <c r="AJ35" s="342">
        <v>0</v>
      </c>
      <c r="AK35" s="342">
        <v>0</v>
      </c>
      <c r="AL35" s="342">
        <v>0</v>
      </c>
      <c r="AM35" s="342">
        <v>0</v>
      </c>
      <c r="AN35" s="342">
        <v>0</v>
      </c>
      <c r="AO35" s="342">
        <v>0</v>
      </c>
      <c r="AP35" s="215">
        <f t="shared" ref="AP35:AP62" si="25">SUM(AI35:AO35)</f>
        <v>0</v>
      </c>
      <c r="AQ35" s="216">
        <f t="shared" ref="AQ35:AQ62" si="26">AP35*E35</f>
        <v>0</v>
      </c>
      <c r="AR35" s="217">
        <f t="shared" ref="AR35:AR62" si="27">N35*20%</f>
        <v>112.80000000000001</v>
      </c>
      <c r="AS35" s="343">
        <v>0</v>
      </c>
      <c r="AT35" s="338">
        <v>0</v>
      </c>
      <c r="AU35" s="338">
        <v>0</v>
      </c>
      <c r="AV35" s="338">
        <v>0</v>
      </c>
      <c r="AW35" s="338">
        <v>0</v>
      </c>
      <c r="AX35" s="338">
        <v>0</v>
      </c>
      <c r="AY35" s="338">
        <v>0</v>
      </c>
      <c r="AZ35" s="338">
        <v>0</v>
      </c>
      <c r="BA35" s="338">
        <v>0</v>
      </c>
      <c r="BB35" s="220">
        <f t="shared" ref="BB35:BB62" si="28">SUM(AS35:BA35)</f>
        <v>0</v>
      </c>
      <c r="BC35" s="221">
        <f t="shared" ref="BC35:BC62" si="29">BB35*E35</f>
        <v>0</v>
      </c>
      <c r="BD35" s="222">
        <f t="shared" ref="BD35:BD62" si="30">N35*20%</f>
        <v>112.80000000000001</v>
      </c>
      <c r="BE35" s="237">
        <f t="shared" ref="BE35:BE62" si="31">V35+AF35+AP35+BB35</f>
        <v>564</v>
      </c>
      <c r="BF35" s="238">
        <f t="shared" ref="BF35:BF62" si="32">BE35*E35</f>
        <v>169.2</v>
      </c>
      <c r="BG35" s="239">
        <f t="shared" ref="BG35:BG62" si="33">BE35-N35</f>
        <v>0</v>
      </c>
      <c r="BH35" s="226">
        <f t="shared" ref="BH35:BH62" si="34">BG35*E35</f>
        <v>0</v>
      </c>
      <c r="BI35" s="240">
        <f t="shared" ref="BI35:BI62" si="35">IFERROR(BE35/N35,"")</f>
        <v>1</v>
      </c>
      <c r="BJ35" s="241" t="s">
        <v>346</v>
      </c>
      <c r="BK35" s="242"/>
      <c r="BL35" s="242">
        <v>11</v>
      </c>
      <c r="BM35" s="242"/>
      <c r="BN35" s="243"/>
    </row>
    <row r="36" spans="1:66" ht="18">
      <c r="A36" s="105">
        <v>34</v>
      </c>
      <c r="B36" s="358" t="s">
        <v>105</v>
      </c>
      <c r="C36" s="195" t="s">
        <v>116</v>
      </c>
      <c r="D36" s="232" t="s">
        <v>117</v>
      </c>
      <c r="E36" s="197">
        <v>0.1</v>
      </c>
      <c r="F36" s="198">
        <f>Summary!G36</f>
        <v>3868</v>
      </c>
      <c r="G36" s="198"/>
      <c r="H36" s="199"/>
      <c r="I36" s="199"/>
      <c r="J36" s="199"/>
      <c r="K36" s="199"/>
      <c r="L36" s="199"/>
      <c r="M36" s="199"/>
      <c r="N36" s="233">
        <f t="shared" si="18"/>
        <v>3868</v>
      </c>
      <c r="O36" s="330">
        <v>0</v>
      </c>
      <c r="P36" s="388">
        <v>0</v>
      </c>
      <c r="Q36" s="332">
        <v>0</v>
      </c>
      <c r="R36" s="335">
        <v>0</v>
      </c>
      <c r="S36" s="335">
        <v>0</v>
      </c>
      <c r="T36" s="332">
        <v>1437</v>
      </c>
      <c r="U36" s="332">
        <v>1593</v>
      </c>
      <c r="V36" s="205">
        <f t="shared" si="19"/>
        <v>3030</v>
      </c>
      <c r="W36" s="206">
        <f t="shared" si="20"/>
        <v>303</v>
      </c>
      <c r="X36" s="207">
        <f t="shared" si="21"/>
        <v>1547.2</v>
      </c>
      <c r="Y36" s="341">
        <v>838</v>
      </c>
      <c r="Z36" s="334">
        <v>0</v>
      </c>
      <c r="AA36" s="334">
        <v>0</v>
      </c>
      <c r="AB36" s="334">
        <v>0</v>
      </c>
      <c r="AC36" s="334">
        <v>0</v>
      </c>
      <c r="AD36" s="334">
        <v>0</v>
      </c>
      <c r="AE36" s="334">
        <v>0</v>
      </c>
      <c r="AF36" s="210">
        <f t="shared" si="22"/>
        <v>838</v>
      </c>
      <c r="AG36" s="211">
        <f t="shared" si="23"/>
        <v>83.800000000000011</v>
      </c>
      <c r="AH36" s="212">
        <f t="shared" si="24"/>
        <v>1160.3999999999999</v>
      </c>
      <c r="AI36" s="336">
        <v>0</v>
      </c>
      <c r="AJ36" s="342">
        <v>0</v>
      </c>
      <c r="AK36" s="342">
        <v>0</v>
      </c>
      <c r="AL36" s="342">
        <v>0</v>
      </c>
      <c r="AM36" s="342">
        <v>0</v>
      </c>
      <c r="AN36" s="342">
        <v>0</v>
      </c>
      <c r="AO36" s="342">
        <v>0</v>
      </c>
      <c r="AP36" s="215">
        <f t="shared" si="25"/>
        <v>0</v>
      </c>
      <c r="AQ36" s="216">
        <f t="shared" si="26"/>
        <v>0</v>
      </c>
      <c r="AR36" s="217">
        <f t="shared" si="27"/>
        <v>773.6</v>
      </c>
      <c r="AS36" s="343">
        <v>0</v>
      </c>
      <c r="AT36" s="338">
        <v>0</v>
      </c>
      <c r="AU36" s="338">
        <v>0</v>
      </c>
      <c r="AV36" s="338">
        <v>0</v>
      </c>
      <c r="AW36" s="338">
        <v>0</v>
      </c>
      <c r="AX36" s="338">
        <v>0</v>
      </c>
      <c r="AY36" s="338">
        <v>0</v>
      </c>
      <c r="AZ36" s="338">
        <v>0</v>
      </c>
      <c r="BA36" s="338">
        <v>0</v>
      </c>
      <c r="BB36" s="220">
        <f t="shared" si="28"/>
        <v>0</v>
      </c>
      <c r="BC36" s="221">
        <f t="shared" si="29"/>
        <v>0</v>
      </c>
      <c r="BD36" s="222">
        <f t="shared" si="30"/>
        <v>773.6</v>
      </c>
      <c r="BE36" s="237">
        <f t="shared" si="31"/>
        <v>3868</v>
      </c>
      <c r="BF36" s="238">
        <f t="shared" si="32"/>
        <v>386.8</v>
      </c>
      <c r="BG36" s="239">
        <f t="shared" si="33"/>
        <v>0</v>
      </c>
      <c r="BH36" s="226">
        <f t="shared" si="34"/>
        <v>0</v>
      </c>
      <c r="BI36" s="240">
        <f t="shared" si="35"/>
        <v>1</v>
      </c>
      <c r="BJ36" s="241" t="s">
        <v>346</v>
      </c>
      <c r="BK36" s="242"/>
      <c r="BL36" s="242" t="s">
        <v>349</v>
      </c>
      <c r="BM36" s="242"/>
      <c r="BN36" s="243"/>
    </row>
    <row r="37" spans="1:66" ht="18">
      <c r="A37" s="105">
        <v>35</v>
      </c>
      <c r="B37" s="358" t="s">
        <v>105</v>
      </c>
      <c r="C37" s="195" t="s">
        <v>118</v>
      </c>
      <c r="D37" s="232" t="s">
        <v>119</v>
      </c>
      <c r="E37" s="197">
        <v>0.15</v>
      </c>
      <c r="F37" s="198">
        <f>Summary!G37</f>
        <v>0</v>
      </c>
      <c r="G37" s="198"/>
      <c r="H37" s="199"/>
      <c r="I37" s="199"/>
      <c r="J37" s="199"/>
      <c r="K37" s="199"/>
      <c r="L37" s="199"/>
      <c r="M37" s="199"/>
      <c r="N37" s="233">
        <f t="shared" si="18"/>
        <v>0</v>
      </c>
      <c r="O37" s="330">
        <v>0</v>
      </c>
      <c r="P37" s="388">
        <v>0</v>
      </c>
      <c r="Q37" s="332">
        <v>0</v>
      </c>
      <c r="R37" s="332">
        <v>0</v>
      </c>
      <c r="S37" s="332">
        <v>0</v>
      </c>
      <c r="T37" s="332">
        <v>0</v>
      </c>
      <c r="U37" s="332">
        <v>0</v>
      </c>
      <c r="V37" s="205">
        <f t="shared" si="19"/>
        <v>0</v>
      </c>
      <c r="W37" s="206">
        <f t="shared" si="20"/>
        <v>0</v>
      </c>
      <c r="X37" s="207">
        <f t="shared" si="21"/>
        <v>0</v>
      </c>
      <c r="Y37" s="341">
        <v>0</v>
      </c>
      <c r="Z37" s="335">
        <v>0</v>
      </c>
      <c r="AA37" s="334">
        <v>0</v>
      </c>
      <c r="AB37" s="334">
        <v>0</v>
      </c>
      <c r="AC37" s="389">
        <v>0</v>
      </c>
      <c r="AD37" s="334">
        <v>0</v>
      </c>
      <c r="AE37" s="334">
        <v>0</v>
      </c>
      <c r="AF37" s="210">
        <f t="shared" si="22"/>
        <v>0</v>
      </c>
      <c r="AG37" s="211">
        <f t="shared" si="23"/>
        <v>0</v>
      </c>
      <c r="AH37" s="212">
        <f t="shared" si="24"/>
        <v>0</v>
      </c>
      <c r="AI37" s="336">
        <v>0</v>
      </c>
      <c r="AJ37" s="342">
        <v>0</v>
      </c>
      <c r="AK37" s="342">
        <v>0</v>
      </c>
      <c r="AL37" s="342">
        <v>0</v>
      </c>
      <c r="AM37" s="342">
        <v>0</v>
      </c>
      <c r="AN37" s="342">
        <v>0</v>
      </c>
      <c r="AO37" s="342">
        <v>0</v>
      </c>
      <c r="AP37" s="215">
        <f t="shared" si="25"/>
        <v>0</v>
      </c>
      <c r="AQ37" s="216">
        <f t="shared" si="26"/>
        <v>0</v>
      </c>
      <c r="AR37" s="217">
        <f t="shared" si="27"/>
        <v>0</v>
      </c>
      <c r="AS37" s="343">
        <v>0</v>
      </c>
      <c r="AT37" s="338">
        <v>0</v>
      </c>
      <c r="AU37" s="338">
        <v>0</v>
      </c>
      <c r="AV37" s="338">
        <v>0</v>
      </c>
      <c r="AW37" s="338">
        <v>0</v>
      </c>
      <c r="AX37" s="338">
        <v>0</v>
      </c>
      <c r="AY37" s="338">
        <v>0</v>
      </c>
      <c r="AZ37" s="338">
        <v>0</v>
      </c>
      <c r="BA37" s="338">
        <v>0</v>
      </c>
      <c r="BB37" s="220">
        <f t="shared" si="28"/>
        <v>0</v>
      </c>
      <c r="BC37" s="221">
        <f t="shared" si="29"/>
        <v>0</v>
      </c>
      <c r="BD37" s="222">
        <f t="shared" si="30"/>
        <v>0</v>
      </c>
      <c r="BE37" s="237">
        <f t="shared" si="31"/>
        <v>0</v>
      </c>
      <c r="BF37" s="238">
        <f t="shared" si="32"/>
        <v>0</v>
      </c>
      <c r="BG37" s="239">
        <f t="shared" si="33"/>
        <v>0</v>
      </c>
      <c r="BH37" s="226">
        <f t="shared" si="34"/>
        <v>0</v>
      </c>
      <c r="BI37" s="240" t="str">
        <f t="shared" si="35"/>
        <v/>
      </c>
      <c r="BJ37" s="241" t="s">
        <v>142</v>
      </c>
      <c r="BK37" s="242"/>
      <c r="BL37" s="242" t="s">
        <v>349</v>
      </c>
      <c r="BM37" s="242"/>
      <c r="BN37" s="243"/>
    </row>
    <row r="38" spans="1:66" ht="18">
      <c r="A38" s="105">
        <v>36</v>
      </c>
      <c r="B38" s="358" t="s">
        <v>105</v>
      </c>
      <c r="C38" s="195" t="s">
        <v>121</v>
      </c>
      <c r="D38" s="232" t="s">
        <v>122</v>
      </c>
      <c r="E38" s="197">
        <v>0.15</v>
      </c>
      <c r="F38" s="198">
        <f>Summary!G38</f>
        <v>3562</v>
      </c>
      <c r="G38" s="198"/>
      <c r="H38" s="199"/>
      <c r="I38" s="199"/>
      <c r="J38" s="199"/>
      <c r="K38" s="199"/>
      <c r="L38" s="199"/>
      <c r="M38" s="199"/>
      <c r="N38" s="233">
        <f t="shared" si="18"/>
        <v>3562</v>
      </c>
      <c r="O38" s="386">
        <v>0</v>
      </c>
      <c r="P38" s="390">
        <v>0</v>
      </c>
      <c r="Q38" s="332">
        <v>0</v>
      </c>
      <c r="R38" s="332">
        <v>0</v>
      </c>
      <c r="S38" s="332">
        <v>0</v>
      </c>
      <c r="T38" s="332">
        <v>0</v>
      </c>
      <c r="U38" s="332">
        <v>0</v>
      </c>
      <c r="V38" s="205">
        <f t="shared" si="19"/>
        <v>0</v>
      </c>
      <c r="W38" s="206">
        <f t="shared" si="20"/>
        <v>0</v>
      </c>
      <c r="X38" s="207">
        <f t="shared" si="21"/>
        <v>1424.8000000000002</v>
      </c>
      <c r="Y38" s="391">
        <v>1100</v>
      </c>
      <c r="Z38" s="334">
        <v>0</v>
      </c>
      <c r="AA38" s="334">
        <v>0</v>
      </c>
      <c r="AB38" s="334">
        <v>0</v>
      </c>
      <c r="AC38" s="334">
        <v>0</v>
      </c>
      <c r="AD38" s="334">
        <v>0</v>
      </c>
      <c r="AE38" s="334">
        <v>1088</v>
      </c>
      <c r="AF38" s="210">
        <f t="shared" si="22"/>
        <v>2188</v>
      </c>
      <c r="AG38" s="211">
        <f t="shared" si="23"/>
        <v>328.2</v>
      </c>
      <c r="AH38" s="212">
        <f t="shared" si="24"/>
        <v>1068.5999999999999</v>
      </c>
      <c r="AI38" s="336">
        <v>0</v>
      </c>
      <c r="AJ38" s="342">
        <v>0</v>
      </c>
      <c r="AK38" s="342">
        <v>246</v>
      </c>
      <c r="AL38" s="342">
        <v>0</v>
      </c>
      <c r="AM38" s="342">
        <v>0</v>
      </c>
      <c r="AN38" s="342">
        <v>0</v>
      </c>
      <c r="AO38" s="342">
        <v>480</v>
      </c>
      <c r="AP38" s="215">
        <f t="shared" si="25"/>
        <v>726</v>
      </c>
      <c r="AQ38" s="216">
        <f t="shared" si="26"/>
        <v>108.89999999999999</v>
      </c>
      <c r="AR38" s="217">
        <f t="shared" si="27"/>
        <v>712.40000000000009</v>
      </c>
      <c r="AS38" s="343">
        <v>0</v>
      </c>
      <c r="AT38" s="338">
        <v>0</v>
      </c>
      <c r="AU38" s="338">
        <v>0</v>
      </c>
      <c r="AV38" s="338">
        <v>0</v>
      </c>
      <c r="AW38" s="338">
        <v>0</v>
      </c>
      <c r="AX38" s="338">
        <v>0</v>
      </c>
      <c r="AY38" s="338">
        <v>0</v>
      </c>
      <c r="AZ38" s="338">
        <v>0</v>
      </c>
      <c r="BA38" s="338">
        <v>0</v>
      </c>
      <c r="BB38" s="220">
        <f t="shared" si="28"/>
        <v>0</v>
      </c>
      <c r="BC38" s="221">
        <f t="shared" si="29"/>
        <v>0</v>
      </c>
      <c r="BD38" s="222">
        <f t="shared" si="30"/>
        <v>712.40000000000009</v>
      </c>
      <c r="BE38" s="237">
        <f t="shared" si="31"/>
        <v>2914</v>
      </c>
      <c r="BF38" s="238">
        <f t="shared" si="32"/>
        <v>437.09999999999997</v>
      </c>
      <c r="BG38" s="239">
        <f t="shared" si="33"/>
        <v>-648</v>
      </c>
      <c r="BH38" s="226">
        <f t="shared" si="34"/>
        <v>-97.2</v>
      </c>
      <c r="BI38" s="240">
        <f t="shared" si="35"/>
        <v>0.81807973048848959</v>
      </c>
      <c r="BJ38" s="241" t="s">
        <v>79</v>
      </c>
      <c r="BK38" s="242"/>
      <c r="BL38" s="242" t="s">
        <v>349</v>
      </c>
      <c r="BM38" s="242"/>
      <c r="BN38" s="243"/>
    </row>
    <row r="39" spans="1:66" ht="18">
      <c r="A39" s="105">
        <v>37</v>
      </c>
      <c r="B39" s="358" t="s">
        <v>105</v>
      </c>
      <c r="C39" s="195" t="s">
        <v>123</v>
      </c>
      <c r="D39" s="232" t="s">
        <v>124</v>
      </c>
      <c r="E39" s="197">
        <v>0.2</v>
      </c>
      <c r="F39" s="198">
        <f>Summary!G39</f>
        <v>1279</v>
      </c>
      <c r="G39" s="198"/>
      <c r="H39" s="199"/>
      <c r="I39" s="199"/>
      <c r="J39" s="199"/>
      <c r="K39" s="199"/>
      <c r="L39" s="199"/>
      <c r="M39" s="199"/>
      <c r="N39" s="233">
        <f t="shared" si="18"/>
        <v>1279</v>
      </c>
      <c r="O39" s="330">
        <f>450+35</f>
        <v>485</v>
      </c>
      <c r="P39" s="387">
        <v>0</v>
      </c>
      <c r="Q39" s="340">
        <v>0</v>
      </c>
      <c r="R39" s="332">
        <v>0</v>
      </c>
      <c r="S39" s="332">
        <v>0</v>
      </c>
      <c r="T39" s="332">
        <v>0</v>
      </c>
      <c r="U39" s="332">
        <v>0</v>
      </c>
      <c r="V39" s="205">
        <f t="shared" si="19"/>
        <v>485</v>
      </c>
      <c r="W39" s="206">
        <f t="shared" si="20"/>
        <v>97</v>
      </c>
      <c r="X39" s="207">
        <f t="shared" si="21"/>
        <v>511.6</v>
      </c>
      <c r="Y39" s="341">
        <v>0</v>
      </c>
      <c r="Z39" s="334">
        <v>0</v>
      </c>
      <c r="AA39" s="334">
        <v>0</v>
      </c>
      <c r="AB39" s="334">
        <v>0</v>
      </c>
      <c r="AC39" s="334">
        <v>0</v>
      </c>
      <c r="AD39" s="334">
        <v>0</v>
      </c>
      <c r="AE39" s="334">
        <v>0</v>
      </c>
      <c r="AF39" s="210">
        <f t="shared" si="22"/>
        <v>0</v>
      </c>
      <c r="AG39" s="211">
        <f t="shared" si="23"/>
        <v>0</v>
      </c>
      <c r="AH39" s="212">
        <f t="shared" si="24"/>
        <v>383.7</v>
      </c>
      <c r="AI39" s="336">
        <v>0</v>
      </c>
      <c r="AJ39" s="342">
        <v>0</v>
      </c>
      <c r="AK39" s="342">
        <v>0</v>
      </c>
      <c r="AL39" s="342">
        <v>0</v>
      </c>
      <c r="AM39" s="342">
        <f>180+1</f>
        <v>181</v>
      </c>
      <c r="AN39" s="342">
        <v>505</v>
      </c>
      <c r="AO39" s="342">
        <v>109</v>
      </c>
      <c r="AP39" s="215">
        <f t="shared" si="25"/>
        <v>795</v>
      </c>
      <c r="AQ39" s="216">
        <f t="shared" si="26"/>
        <v>159</v>
      </c>
      <c r="AR39" s="217">
        <f t="shared" si="27"/>
        <v>255.8</v>
      </c>
      <c r="AS39" s="343">
        <v>0</v>
      </c>
      <c r="AT39" s="338">
        <v>0</v>
      </c>
      <c r="AU39" s="338">
        <v>0</v>
      </c>
      <c r="AV39" s="338">
        <v>0</v>
      </c>
      <c r="AW39" s="338">
        <v>0</v>
      </c>
      <c r="AX39" s="338">
        <v>0</v>
      </c>
      <c r="AY39" s="338">
        <v>0</v>
      </c>
      <c r="AZ39" s="338">
        <v>0</v>
      </c>
      <c r="BA39" s="338">
        <v>0</v>
      </c>
      <c r="BB39" s="220">
        <f t="shared" si="28"/>
        <v>0</v>
      </c>
      <c r="BC39" s="221">
        <f t="shared" si="29"/>
        <v>0</v>
      </c>
      <c r="BD39" s="222">
        <f t="shared" si="30"/>
        <v>255.8</v>
      </c>
      <c r="BE39" s="237">
        <f t="shared" si="31"/>
        <v>1280</v>
      </c>
      <c r="BF39" s="238">
        <f t="shared" si="32"/>
        <v>256</v>
      </c>
      <c r="BG39" s="239">
        <f t="shared" si="33"/>
        <v>1</v>
      </c>
      <c r="BH39" s="226">
        <f t="shared" si="34"/>
        <v>0.2</v>
      </c>
      <c r="BI39" s="240">
        <f t="shared" si="35"/>
        <v>1.0007818608287724</v>
      </c>
      <c r="BJ39" s="241" t="s">
        <v>79</v>
      </c>
      <c r="BK39" s="242"/>
      <c r="BL39" s="242" t="s">
        <v>349</v>
      </c>
      <c r="BM39" s="242"/>
      <c r="BN39" s="243"/>
    </row>
    <row r="40" spans="1:66" ht="18">
      <c r="A40" s="105">
        <v>38</v>
      </c>
      <c r="B40" s="358" t="s">
        <v>105</v>
      </c>
      <c r="C40" s="195" t="s">
        <v>125</v>
      </c>
      <c r="D40" s="232" t="s">
        <v>126</v>
      </c>
      <c r="E40" s="197">
        <v>1E-3</v>
      </c>
      <c r="F40" s="198">
        <f>Summary!G40</f>
        <v>4056</v>
      </c>
      <c r="G40" s="198"/>
      <c r="H40" s="199"/>
      <c r="I40" s="199"/>
      <c r="J40" s="199"/>
      <c r="K40" s="199"/>
      <c r="L40" s="199"/>
      <c r="M40" s="199"/>
      <c r="N40" s="233">
        <f t="shared" si="18"/>
        <v>4056</v>
      </c>
      <c r="O40" s="330">
        <v>0</v>
      </c>
      <c r="P40" s="349">
        <v>0</v>
      </c>
      <c r="Q40" s="340">
        <v>0</v>
      </c>
      <c r="R40" s="332">
        <v>0</v>
      </c>
      <c r="S40" s="332">
        <v>300</v>
      </c>
      <c r="T40" s="337">
        <v>254</v>
      </c>
      <c r="U40" s="337">
        <v>354</v>
      </c>
      <c r="V40" s="205">
        <f t="shared" si="19"/>
        <v>908</v>
      </c>
      <c r="W40" s="206">
        <f t="shared" si="20"/>
        <v>0.90800000000000003</v>
      </c>
      <c r="X40" s="207">
        <f t="shared" si="21"/>
        <v>1622.4</v>
      </c>
      <c r="Y40" s="341">
        <v>342</v>
      </c>
      <c r="Z40" s="334">
        <v>0</v>
      </c>
      <c r="AA40" s="334">
        <v>0</v>
      </c>
      <c r="AB40" s="334">
        <v>663</v>
      </c>
      <c r="AC40" s="334">
        <v>177</v>
      </c>
      <c r="AD40" s="334">
        <v>0</v>
      </c>
      <c r="AE40" s="334">
        <v>257</v>
      </c>
      <c r="AF40" s="210">
        <f t="shared" si="22"/>
        <v>1439</v>
      </c>
      <c r="AG40" s="211">
        <f t="shared" si="23"/>
        <v>1.4390000000000001</v>
      </c>
      <c r="AH40" s="212">
        <f t="shared" si="24"/>
        <v>1216.8</v>
      </c>
      <c r="AI40" s="392">
        <v>900</v>
      </c>
      <c r="AJ40" s="342">
        <v>586</v>
      </c>
      <c r="AK40" s="342">
        <v>223</v>
      </c>
      <c r="AL40" s="342">
        <v>0</v>
      </c>
      <c r="AM40" s="342">
        <v>0</v>
      </c>
      <c r="AN40" s="342">
        <v>0</v>
      </c>
      <c r="AO40" s="342">
        <v>0</v>
      </c>
      <c r="AP40" s="215">
        <f t="shared" si="25"/>
        <v>1709</v>
      </c>
      <c r="AQ40" s="216">
        <f t="shared" si="26"/>
        <v>1.7090000000000001</v>
      </c>
      <c r="AR40" s="217">
        <f t="shared" si="27"/>
        <v>811.2</v>
      </c>
      <c r="AS40" s="343">
        <v>0</v>
      </c>
      <c r="AT40" s="338">
        <v>0</v>
      </c>
      <c r="AU40" s="338">
        <v>0</v>
      </c>
      <c r="AV40" s="338">
        <v>0</v>
      </c>
      <c r="AW40" s="338">
        <v>0</v>
      </c>
      <c r="AX40" s="338">
        <v>0</v>
      </c>
      <c r="AY40" s="338">
        <v>0</v>
      </c>
      <c r="AZ40" s="338">
        <v>0</v>
      </c>
      <c r="BA40" s="338">
        <v>0</v>
      </c>
      <c r="BB40" s="220">
        <f t="shared" si="28"/>
        <v>0</v>
      </c>
      <c r="BC40" s="221">
        <f t="shared" si="29"/>
        <v>0</v>
      </c>
      <c r="BD40" s="222">
        <f t="shared" si="30"/>
        <v>811.2</v>
      </c>
      <c r="BE40" s="237">
        <f t="shared" si="31"/>
        <v>4056</v>
      </c>
      <c r="BF40" s="238">
        <f t="shared" si="32"/>
        <v>4.056</v>
      </c>
      <c r="BG40" s="239">
        <f t="shared" si="33"/>
        <v>0</v>
      </c>
      <c r="BH40" s="226">
        <f t="shared" si="34"/>
        <v>0</v>
      </c>
      <c r="BI40" s="240">
        <f t="shared" si="35"/>
        <v>1</v>
      </c>
      <c r="BJ40" s="241"/>
      <c r="BK40" s="242"/>
      <c r="BL40" s="242" t="s">
        <v>343</v>
      </c>
      <c r="BM40" s="242"/>
      <c r="BN40" s="243"/>
    </row>
    <row r="41" spans="1:66" ht="18">
      <c r="A41" s="105">
        <v>39</v>
      </c>
      <c r="B41" s="358" t="s">
        <v>105</v>
      </c>
      <c r="C41" s="339" t="s">
        <v>128</v>
      </c>
      <c r="D41" s="232" t="s">
        <v>129</v>
      </c>
      <c r="E41" s="197">
        <v>0.5</v>
      </c>
      <c r="F41" s="198">
        <f>Summary!G41</f>
        <v>0</v>
      </c>
      <c r="G41" s="198"/>
      <c r="H41" s="199"/>
      <c r="I41" s="199"/>
      <c r="J41" s="199"/>
      <c r="K41" s="199"/>
      <c r="L41" s="199"/>
      <c r="M41" s="199"/>
      <c r="N41" s="233">
        <f t="shared" si="18"/>
        <v>0</v>
      </c>
      <c r="O41" s="330">
        <v>0</v>
      </c>
      <c r="P41" s="349">
        <v>389</v>
      </c>
      <c r="Q41" s="340">
        <v>0</v>
      </c>
      <c r="R41" s="332">
        <v>0</v>
      </c>
      <c r="S41" s="332">
        <v>0</v>
      </c>
      <c r="T41" s="337">
        <v>112</v>
      </c>
      <c r="U41" s="332">
        <v>528</v>
      </c>
      <c r="V41" s="205">
        <f t="shared" si="19"/>
        <v>1029</v>
      </c>
      <c r="W41" s="206">
        <f t="shared" si="20"/>
        <v>514.5</v>
      </c>
      <c r="X41" s="207">
        <f t="shared" si="21"/>
        <v>0</v>
      </c>
      <c r="Y41" s="341">
        <v>550</v>
      </c>
      <c r="Z41" s="334">
        <v>0</v>
      </c>
      <c r="AA41" s="337">
        <v>459</v>
      </c>
      <c r="AB41" s="334">
        <v>0</v>
      </c>
      <c r="AC41" s="334">
        <v>0</v>
      </c>
      <c r="AD41" s="334">
        <v>0</v>
      </c>
      <c r="AE41" s="334">
        <v>87</v>
      </c>
      <c r="AF41" s="210">
        <f t="shared" si="22"/>
        <v>1096</v>
      </c>
      <c r="AG41" s="211">
        <f t="shared" si="23"/>
        <v>548</v>
      </c>
      <c r="AH41" s="212">
        <f t="shared" si="24"/>
        <v>0</v>
      </c>
      <c r="AI41" s="336">
        <v>483</v>
      </c>
      <c r="AJ41" s="342">
        <v>0</v>
      </c>
      <c r="AK41" s="342">
        <v>0</v>
      </c>
      <c r="AL41" s="342">
        <f>215+166</f>
        <v>381</v>
      </c>
      <c r="AM41" s="342">
        <v>380</v>
      </c>
      <c r="AN41" s="342">
        <v>0</v>
      </c>
      <c r="AO41" s="342">
        <v>0</v>
      </c>
      <c r="AP41" s="215">
        <f t="shared" si="25"/>
        <v>1244</v>
      </c>
      <c r="AQ41" s="216">
        <f t="shared" si="26"/>
        <v>622</v>
      </c>
      <c r="AR41" s="217">
        <f t="shared" si="27"/>
        <v>0</v>
      </c>
      <c r="AS41" s="343">
        <v>0</v>
      </c>
      <c r="AT41" s="338">
        <v>0</v>
      </c>
      <c r="AU41" s="338">
        <v>0</v>
      </c>
      <c r="AV41" s="338">
        <v>0</v>
      </c>
      <c r="AW41" s="338">
        <v>0</v>
      </c>
      <c r="AX41" s="338">
        <v>0</v>
      </c>
      <c r="AY41" s="338">
        <v>0</v>
      </c>
      <c r="AZ41" s="338">
        <v>0</v>
      </c>
      <c r="BA41" s="338">
        <v>0</v>
      </c>
      <c r="BB41" s="220">
        <f t="shared" si="28"/>
        <v>0</v>
      </c>
      <c r="BC41" s="221">
        <f t="shared" si="29"/>
        <v>0</v>
      </c>
      <c r="BD41" s="222">
        <f t="shared" si="30"/>
        <v>0</v>
      </c>
      <c r="BE41" s="237">
        <f t="shared" si="31"/>
        <v>3369</v>
      </c>
      <c r="BF41" s="238">
        <f t="shared" si="32"/>
        <v>1684.5</v>
      </c>
      <c r="BG41" s="239">
        <f t="shared" si="33"/>
        <v>3369</v>
      </c>
      <c r="BH41" s="226">
        <f t="shared" si="34"/>
        <v>1684.5</v>
      </c>
      <c r="BI41" s="240" t="str">
        <f t="shared" si="35"/>
        <v/>
      </c>
      <c r="BJ41" s="241" t="s">
        <v>142</v>
      </c>
      <c r="BK41" s="242"/>
      <c r="BL41" s="242">
        <v>11</v>
      </c>
      <c r="BM41" s="242"/>
      <c r="BN41" s="243"/>
    </row>
    <row r="42" spans="1:66" ht="18">
      <c r="A42" s="244">
        <v>40</v>
      </c>
      <c r="B42" s="393" t="s">
        <v>105</v>
      </c>
      <c r="C42" s="339" t="s">
        <v>130</v>
      </c>
      <c r="D42" s="246" t="s">
        <v>131</v>
      </c>
      <c r="E42" s="394">
        <v>0.15</v>
      </c>
      <c r="F42" s="198">
        <f>Summary!G42</f>
        <v>2523</v>
      </c>
      <c r="G42" s="198"/>
      <c r="H42" s="199"/>
      <c r="I42" s="199"/>
      <c r="J42" s="199"/>
      <c r="K42" s="199"/>
      <c r="L42" s="199"/>
      <c r="M42" s="199"/>
      <c r="N42" s="247">
        <f t="shared" si="18"/>
        <v>2523</v>
      </c>
      <c r="O42" s="385">
        <v>220</v>
      </c>
      <c r="P42" s="387">
        <v>0</v>
      </c>
      <c r="Q42" s="340">
        <v>0</v>
      </c>
      <c r="R42" s="332">
        <v>0</v>
      </c>
      <c r="S42" s="332">
        <v>0</v>
      </c>
      <c r="T42" s="332">
        <v>0</v>
      </c>
      <c r="U42" s="332">
        <v>0</v>
      </c>
      <c r="V42" s="205">
        <f t="shared" si="19"/>
        <v>220</v>
      </c>
      <c r="W42" s="206">
        <f t="shared" si="20"/>
        <v>33</v>
      </c>
      <c r="X42" s="207">
        <f t="shared" si="21"/>
        <v>1009.2</v>
      </c>
      <c r="Y42" s="341">
        <v>0</v>
      </c>
      <c r="Z42" s="334">
        <v>0</v>
      </c>
      <c r="AA42" s="334">
        <v>0</v>
      </c>
      <c r="AB42" s="334">
        <v>0</v>
      </c>
      <c r="AC42" s="334">
        <v>0</v>
      </c>
      <c r="AD42" s="334">
        <v>0</v>
      </c>
      <c r="AE42" s="334">
        <v>0</v>
      </c>
      <c r="AF42" s="210">
        <f t="shared" si="22"/>
        <v>0</v>
      </c>
      <c r="AG42" s="211">
        <f t="shared" si="23"/>
        <v>0</v>
      </c>
      <c r="AH42" s="212">
        <f t="shared" si="24"/>
        <v>756.9</v>
      </c>
      <c r="AI42" s="336">
        <v>270</v>
      </c>
      <c r="AJ42" s="342">
        <v>270</v>
      </c>
      <c r="AK42" s="342">
        <v>103</v>
      </c>
      <c r="AL42" s="342">
        <v>240</v>
      </c>
      <c r="AM42" s="342">
        <v>0</v>
      </c>
      <c r="AN42" s="342">
        <v>159</v>
      </c>
      <c r="AO42" s="342">
        <v>390</v>
      </c>
      <c r="AP42" s="215">
        <f t="shared" si="25"/>
        <v>1432</v>
      </c>
      <c r="AQ42" s="216">
        <f t="shared" si="26"/>
        <v>214.79999999999998</v>
      </c>
      <c r="AR42" s="217">
        <f t="shared" si="27"/>
        <v>504.6</v>
      </c>
      <c r="AS42" s="343">
        <v>0</v>
      </c>
      <c r="AT42" s="338">
        <v>0</v>
      </c>
      <c r="AU42" s="338">
        <v>0</v>
      </c>
      <c r="AV42" s="338">
        <v>0</v>
      </c>
      <c r="AW42" s="338">
        <v>360</v>
      </c>
      <c r="AX42" s="338">
        <v>240</v>
      </c>
      <c r="AY42" s="338">
        <v>0</v>
      </c>
      <c r="AZ42" s="338">
        <v>271</v>
      </c>
      <c r="BA42" s="338">
        <v>0</v>
      </c>
      <c r="BB42" s="220">
        <f t="shared" si="28"/>
        <v>871</v>
      </c>
      <c r="BC42" s="221">
        <f t="shared" si="29"/>
        <v>130.65</v>
      </c>
      <c r="BD42" s="222">
        <f t="shared" si="30"/>
        <v>504.6</v>
      </c>
      <c r="BE42" s="248">
        <f t="shared" si="31"/>
        <v>2523</v>
      </c>
      <c r="BF42" s="249">
        <f t="shared" si="32"/>
        <v>378.45</v>
      </c>
      <c r="BG42" s="250">
        <f t="shared" si="33"/>
        <v>0</v>
      </c>
      <c r="BH42" s="226">
        <f t="shared" si="34"/>
        <v>0</v>
      </c>
      <c r="BI42" s="251">
        <f t="shared" si="35"/>
        <v>1</v>
      </c>
      <c r="BJ42" s="252"/>
      <c r="BK42" s="253"/>
      <c r="BL42" s="253">
        <v>11</v>
      </c>
      <c r="BM42" s="253"/>
      <c r="BN42" s="254"/>
    </row>
    <row r="43" spans="1:66" ht="18">
      <c r="A43" s="395">
        <v>41</v>
      </c>
      <c r="B43" s="396" t="s">
        <v>105</v>
      </c>
      <c r="C43" s="308" t="s">
        <v>132</v>
      </c>
      <c r="D43" s="309" t="s">
        <v>133</v>
      </c>
      <c r="E43" s="310">
        <v>0.113</v>
      </c>
      <c r="F43" s="198">
        <f>Summary!G43</f>
        <v>0</v>
      </c>
      <c r="G43" s="198"/>
      <c r="H43" s="199"/>
      <c r="I43" s="199"/>
      <c r="J43" s="199"/>
      <c r="K43" s="199"/>
      <c r="L43" s="199"/>
      <c r="M43" s="199"/>
      <c r="N43" s="261">
        <f t="shared" si="18"/>
        <v>0</v>
      </c>
      <c r="O43" s="332">
        <v>0</v>
      </c>
      <c r="P43" s="397">
        <v>0</v>
      </c>
      <c r="Q43" s="332">
        <v>0</v>
      </c>
      <c r="R43" s="332">
        <v>0</v>
      </c>
      <c r="S43" s="332">
        <v>0</v>
      </c>
      <c r="T43" s="332">
        <v>0</v>
      </c>
      <c r="U43" s="332">
        <v>0</v>
      </c>
      <c r="V43" s="205">
        <f t="shared" si="19"/>
        <v>0</v>
      </c>
      <c r="W43" s="206">
        <f t="shared" si="20"/>
        <v>0</v>
      </c>
      <c r="X43" s="207">
        <f t="shared" si="21"/>
        <v>0</v>
      </c>
      <c r="Y43" s="341">
        <v>0</v>
      </c>
      <c r="Z43" s="334">
        <v>0</v>
      </c>
      <c r="AA43" s="334">
        <v>0</v>
      </c>
      <c r="AB43" s="334">
        <v>0</v>
      </c>
      <c r="AC43" s="334">
        <v>0</v>
      </c>
      <c r="AD43" s="334">
        <v>0</v>
      </c>
      <c r="AE43" s="334">
        <v>0</v>
      </c>
      <c r="AF43" s="210">
        <f t="shared" si="22"/>
        <v>0</v>
      </c>
      <c r="AG43" s="211">
        <f t="shared" si="23"/>
        <v>0</v>
      </c>
      <c r="AH43" s="212">
        <f t="shared" si="24"/>
        <v>0</v>
      </c>
      <c r="AI43" s="336">
        <v>0</v>
      </c>
      <c r="AJ43" s="342">
        <v>0</v>
      </c>
      <c r="AK43" s="342">
        <v>0</v>
      </c>
      <c r="AL43" s="342">
        <v>0</v>
      </c>
      <c r="AM43" s="342">
        <v>0</v>
      </c>
      <c r="AN43" s="342">
        <v>0</v>
      </c>
      <c r="AO43" s="342">
        <v>0</v>
      </c>
      <c r="AP43" s="215">
        <f t="shared" si="25"/>
        <v>0</v>
      </c>
      <c r="AQ43" s="216">
        <f t="shared" si="26"/>
        <v>0</v>
      </c>
      <c r="AR43" s="217">
        <f t="shared" si="27"/>
        <v>0</v>
      </c>
      <c r="AS43" s="343">
        <v>0</v>
      </c>
      <c r="AT43" s="338">
        <v>0</v>
      </c>
      <c r="AU43" s="338">
        <v>0</v>
      </c>
      <c r="AV43" s="338">
        <v>0</v>
      </c>
      <c r="AW43" s="338">
        <v>0</v>
      </c>
      <c r="AX43" s="338">
        <v>0</v>
      </c>
      <c r="AY43" s="338">
        <v>0</v>
      </c>
      <c r="AZ43" s="338">
        <v>0</v>
      </c>
      <c r="BA43" s="338">
        <v>0</v>
      </c>
      <c r="BB43" s="220">
        <f t="shared" si="28"/>
        <v>0</v>
      </c>
      <c r="BC43" s="221">
        <f t="shared" si="29"/>
        <v>0</v>
      </c>
      <c r="BD43" s="222">
        <f t="shared" si="30"/>
        <v>0</v>
      </c>
      <c r="BE43" s="311">
        <f t="shared" si="31"/>
        <v>0</v>
      </c>
      <c r="BF43" s="312">
        <f t="shared" si="32"/>
        <v>0</v>
      </c>
      <c r="BG43" s="312">
        <f t="shared" si="33"/>
        <v>0</v>
      </c>
      <c r="BH43" s="226">
        <f t="shared" si="34"/>
        <v>0</v>
      </c>
      <c r="BI43" s="313" t="str">
        <f t="shared" si="35"/>
        <v/>
      </c>
      <c r="BJ43" s="287"/>
      <c r="BK43" s="315"/>
      <c r="BL43" s="316"/>
      <c r="BM43" s="316"/>
      <c r="BN43" s="398"/>
    </row>
    <row r="44" spans="1:66" ht="18">
      <c r="A44" s="255">
        <v>42</v>
      </c>
      <c r="B44" s="399" t="s">
        <v>105</v>
      </c>
      <c r="C44" s="400" t="s">
        <v>134</v>
      </c>
      <c r="D44" s="401" t="s">
        <v>135</v>
      </c>
      <c r="E44" s="310">
        <v>0.5</v>
      </c>
      <c r="F44" s="198">
        <f>Summary!G44</f>
        <v>0</v>
      </c>
      <c r="G44" s="198"/>
      <c r="H44" s="199"/>
      <c r="I44" s="199"/>
      <c r="J44" s="199"/>
      <c r="K44" s="199"/>
      <c r="L44" s="199"/>
      <c r="M44" s="199"/>
      <c r="N44" s="261">
        <f t="shared" si="18"/>
        <v>0</v>
      </c>
      <c r="O44" s="332">
        <v>0</v>
      </c>
      <c r="P44" s="402">
        <v>0</v>
      </c>
      <c r="Q44" s="332">
        <v>0</v>
      </c>
      <c r="R44" s="332">
        <v>0</v>
      </c>
      <c r="S44" s="332">
        <v>0</v>
      </c>
      <c r="T44" s="332">
        <v>0</v>
      </c>
      <c r="U44" s="332">
        <v>0</v>
      </c>
      <c r="V44" s="205">
        <f t="shared" si="19"/>
        <v>0</v>
      </c>
      <c r="W44" s="206">
        <f t="shared" si="20"/>
        <v>0</v>
      </c>
      <c r="X44" s="207">
        <f t="shared" si="21"/>
        <v>0</v>
      </c>
      <c r="Y44" s="341">
        <v>0</v>
      </c>
      <c r="Z44" s="334">
        <v>0</v>
      </c>
      <c r="AA44" s="334">
        <v>0</v>
      </c>
      <c r="AB44" s="334">
        <v>0</v>
      </c>
      <c r="AC44" s="334">
        <v>0</v>
      </c>
      <c r="AD44" s="334">
        <v>0</v>
      </c>
      <c r="AE44" s="334">
        <v>0</v>
      </c>
      <c r="AF44" s="210">
        <f t="shared" si="22"/>
        <v>0</v>
      </c>
      <c r="AG44" s="211">
        <f t="shared" si="23"/>
        <v>0</v>
      </c>
      <c r="AH44" s="212">
        <f t="shared" si="24"/>
        <v>0</v>
      </c>
      <c r="AI44" s="336">
        <v>0</v>
      </c>
      <c r="AJ44" s="342">
        <v>0</v>
      </c>
      <c r="AK44" s="342">
        <v>0</v>
      </c>
      <c r="AL44" s="342">
        <v>0</v>
      </c>
      <c r="AM44" s="342">
        <v>0</v>
      </c>
      <c r="AN44" s="342">
        <v>0</v>
      </c>
      <c r="AO44" s="342">
        <v>0</v>
      </c>
      <c r="AP44" s="215">
        <f t="shared" si="25"/>
        <v>0</v>
      </c>
      <c r="AQ44" s="216">
        <f t="shared" si="26"/>
        <v>0</v>
      </c>
      <c r="AR44" s="217">
        <f t="shared" si="27"/>
        <v>0</v>
      </c>
      <c r="AS44" s="343">
        <v>0</v>
      </c>
      <c r="AT44" s="338">
        <v>0</v>
      </c>
      <c r="AU44" s="338">
        <v>0</v>
      </c>
      <c r="AV44" s="338">
        <v>0</v>
      </c>
      <c r="AW44" s="338">
        <v>0</v>
      </c>
      <c r="AX44" s="338">
        <v>0</v>
      </c>
      <c r="AY44" s="338">
        <v>0</v>
      </c>
      <c r="AZ44" s="338">
        <v>0</v>
      </c>
      <c r="BA44" s="338">
        <v>0</v>
      </c>
      <c r="BB44" s="220">
        <f t="shared" si="28"/>
        <v>0</v>
      </c>
      <c r="BC44" s="221">
        <f t="shared" si="29"/>
        <v>0</v>
      </c>
      <c r="BD44" s="222">
        <f t="shared" si="30"/>
        <v>0</v>
      </c>
      <c r="BE44" s="311">
        <f t="shared" si="31"/>
        <v>0</v>
      </c>
      <c r="BF44" s="312">
        <f t="shared" si="32"/>
        <v>0</v>
      </c>
      <c r="BG44" s="312">
        <f t="shared" si="33"/>
        <v>0</v>
      </c>
      <c r="BH44" s="226">
        <f t="shared" si="34"/>
        <v>0</v>
      </c>
      <c r="BI44" s="313" t="str">
        <f t="shared" si="35"/>
        <v/>
      </c>
      <c r="BJ44" s="204"/>
      <c r="BK44" s="315"/>
      <c r="BL44" s="316"/>
      <c r="BM44" s="316"/>
      <c r="BN44" s="398"/>
    </row>
    <row r="45" spans="1:66" ht="18">
      <c r="A45" s="291">
        <v>43</v>
      </c>
      <c r="B45" s="356" t="s">
        <v>105</v>
      </c>
      <c r="C45" s="308" t="s">
        <v>136</v>
      </c>
      <c r="D45" s="317" t="s">
        <v>137</v>
      </c>
      <c r="E45" s="310">
        <v>0.5</v>
      </c>
      <c r="F45" s="198">
        <f>Summary!G45</f>
        <v>0</v>
      </c>
      <c r="G45" s="198"/>
      <c r="H45" s="199"/>
      <c r="I45" s="199"/>
      <c r="J45" s="199"/>
      <c r="K45" s="199"/>
      <c r="L45" s="199"/>
      <c r="M45" s="199"/>
      <c r="N45" s="294">
        <f t="shared" si="18"/>
        <v>0</v>
      </c>
      <c r="O45" s="330">
        <v>0</v>
      </c>
      <c r="P45" s="349">
        <v>0</v>
      </c>
      <c r="Q45" s="340">
        <v>0</v>
      </c>
      <c r="R45" s="332">
        <v>0</v>
      </c>
      <c r="S45" s="332">
        <v>0</v>
      </c>
      <c r="T45" s="332">
        <v>0</v>
      </c>
      <c r="U45" s="332">
        <v>0</v>
      </c>
      <c r="V45" s="205">
        <f t="shared" si="19"/>
        <v>0</v>
      </c>
      <c r="W45" s="206">
        <f t="shared" si="20"/>
        <v>0</v>
      </c>
      <c r="X45" s="207">
        <f t="shared" si="21"/>
        <v>0</v>
      </c>
      <c r="Y45" s="341">
        <v>0</v>
      </c>
      <c r="Z45" s="334">
        <v>0</v>
      </c>
      <c r="AA45" s="334">
        <v>0</v>
      </c>
      <c r="AB45" s="334">
        <v>0</v>
      </c>
      <c r="AC45" s="334">
        <v>0</v>
      </c>
      <c r="AD45" s="334">
        <v>0</v>
      </c>
      <c r="AE45" s="334">
        <v>0</v>
      </c>
      <c r="AF45" s="210">
        <f t="shared" si="22"/>
        <v>0</v>
      </c>
      <c r="AG45" s="211">
        <f t="shared" si="23"/>
        <v>0</v>
      </c>
      <c r="AH45" s="212">
        <f t="shared" si="24"/>
        <v>0</v>
      </c>
      <c r="AI45" s="336">
        <v>0</v>
      </c>
      <c r="AJ45" s="342">
        <v>0</v>
      </c>
      <c r="AK45" s="342">
        <v>0</v>
      </c>
      <c r="AL45" s="342">
        <v>0</v>
      </c>
      <c r="AM45" s="342">
        <v>0</v>
      </c>
      <c r="AN45" s="342">
        <v>0</v>
      </c>
      <c r="AO45" s="342">
        <v>0</v>
      </c>
      <c r="AP45" s="215">
        <f t="shared" si="25"/>
        <v>0</v>
      </c>
      <c r="AQ45" s="216">
        <f t="shared" si="26"/>
        <v>0</v>
      </c>
      <c r="AR45" s="217">
        <f t="shared" si="27"/>
        <v>0</v>
      </c>
      <c r="AS45" s="343">
        <v>0</v>
      </c>
      <c r="AT45" s="338">
        <v>0</v>
      </c>
      <c r="AU45" s="338">
        <v>0</v>
      </c>
      <c r="AV45" s="338">
        <v>285</v>
      </c>
      <c r="AW45" s="338">
        <v>0</v>
      </c>
      <c r="AX45" s="338">
        <v>0</v>
      </c>
      <c r="AY45" s="338">
        <v>0</v>
      </c>
      <c r="AZ45" s="338">
        <v>0</v>
      </c>
      <c r="BA45" s="338">
        <v>0</v>
      </c>
      <c r="BB45" s="220">
        <f t="shared" si="28"/>
        <v>285</v>
      </c>
      <c r="BC45" s="221">
        <f t="shared" si="29"/>
        <v>142.5</v>
      </c>
      <c r="BD45" s="222">
        <f t="shared" si="30"/>
        <v>0</v>
      </c>
      <c r="BE45" s="298">
        <f t="shared" si="31"/>
        <v>285</v>
      </c>
      <c r="BF45" s="299">
        <f t="shared" si="32"/>
        <v>142.5</v>
      </c>
      <c r="BG45" s="300">
        <f t="shared" si="33"/>
        <v>285</v>
      </c>
      <c r="BH45" s="226">
        <f t="shared" si="34"/>
        <v>142.5</v>
      </c>
      <c r="BI45" s="301" t="str">
        <f t="shared" si="35"/>
        <v/>
      </c>
      <c r="BJ45" s="403" t="s">
        <v>142</v>
      </c>
      <c r="BK45" s="321"/>
      <c r="BL45" s="404">
        <v>15</v>
      </c>
      <c r="BM45" s="404"/>
      <c r="BN45" s="322"/>
    </row>
    <row r="46" spans="1:66" ht="18">
      <c r="A46" s="105">
        <v>44</v>
      </c>
      <c r="B46" s="358" t="s">
        <v>105</v>
      </c>
      <c r="C46" s="308" t="s">
        <v>138</v>
      </c>
      <c r="D46" s="323" t="s">
        <v>139</v>
      </c>
      <c r="E46" s="310">
        <v>1</v>
      </c>
      <c r="F46" s="198">
        <f>Summary!G46</f>
        <v>259</v>
      </c>
      <c r="G46" s="198"/>
      <c r="H46" s="199"/>
      <c r="I46" s="199"/>
      <c r="J46" s="199"/>
      <c r="K46" s="199"/>
      <c r="L46" s="199"/>
      <c r="M46" s="199"/>
      <c r="N46" s="233">
        <f t="shared" si="18"/>
        <v>259</v>
      </c>
      <c r="O46" s="330">
        <v>0</v>
      </c>
      <c r="P46" s="405">
        <v>0</v>
      </c>
      <c r="Q46" s="340">
        <v>0</v>
      </c>
      <c r="R46" s="332">
        <v>259</v>
      </c>
      <c r="S46" s="332">
        <v>0</v>
      </c>
      <c r="T46" s="332">
        <v>0</v>
      </c>
      <c r="U46" s="335">
        <v>0</v>
      </c>
      <c r="V46" s="205">
        <f t="shared" si="19"/>
        <v>259</v>
      </c>
      <c r="W46" s="206">
        <f t="shared" si="20"/>
        <v>259</v>
      </c>
      <c r="X46" s="207">
        <f t="shared" si="21"/>
        <v>103.60000000000001</v>
      </c>
      <c r="Y46" s="341">
        <v>0</v>
      </c>
      <c r="Z46" s="335">
        <v>0</v>
      </c>
      <c r="AA46" s="334">
        <v>0</v>
      </c>
      <c r="AB46" s="334">
        <v>0</v>
      </c>
      <c r="AC46" s="334">
        <v>0</v>
      </c>
      <c r="AD46" s="334">
        <v>0</v>
      </c>
      <c r="AE46" s="334">
        <v>0</v>
      </c>
      <c r="AF46" s="210">
        <f t="shared" si="22"/>
        <v>0</v>
      </c>
      <c r="AG46" s="211">
        <f t="shared" si="23"/>
        <v>0</v>
      </c>
      <c r="AH46" s="212">
        <f t="shared" si="24"/>
        <v>77.7</v>
      </c>
      <c r="AI46" s="336">
        <v>0</v>
      </c>
      <c r="AJ46" s="342">
        <v>0</v>
      </c>
      <c r="AK46" s="342">
        <v>0</v>
      </c>
      <c r="AL46" s="342">
        <v>0</v>
      </c>
      <c r="AM46" s="342">
        <v>0</v>
      </c>
      <c r="AN46" s="342">
        <v>0</v>
      </c>
      <c r="AO46" s="342">
        <v>0</v>
      </c>
      <c r="AP46" s="215">
        <f t="shared" si="25"/>
        <v>0</v>
      </c>
      <c r="AQ46" s="216">
        <f t="shared" si="26"/>
        <v>0</v>
      </c>
      <c r="AR46" s="217">
        <f t="shared" si="27"/>
        <v>51.800000000000004</v>
      </c>
      <c r="AS46" s="343">
        <v>0</v>
      </c>
      <c r="AT46" s="338">
        <v>0</v>
      </c>
      <c r="AU46" s="338">
        <v>0</v>
      </c>
      <c r="AV46" s="338">
        <v>0</v>
      </c>
      <c r="AW46" s="338">
        <v>0</v>
      </c>
      <c r="AX46" s="338">
        <v>0</v>
      </c>
      <c r="AY46" s="338">
        <v>0</v>
      </c>
      <c r="AZ46" s="338">
        <v>0</v>
      </c>
      <c r="BA46" s="338">
        <v>0</v>
      </c>
      <c r="BB46" s="220">
        <f t="shared" si="28"/>
        <v>0</v>
      </c>
      <c r="BC46" s="221">
        <f t="shared" si="29"/>
        <v>0</v>
      </c>
      <c r="BD46" s="222">
        <f t="shared" si="30"/>
        <v>51.800000000000004</v>
      </c>
      <c r="BE46" s="237">
        <f t="shared" si="31"/>
        <v>259</v>
      </c>
      <c r="BF46" s="238">
        <f t="shared" si="32"/>
        <v>259</v>
      </c>
      <c r="BG46" s="239">
        <f t="shared" si="33"/>
        <v>0</v>
      </c>
      <c r="BH46" s="226">
        <f t="shared" si="34"/>
        <v>0</v>
      </c>
      <c r="BI46" s="240">
        <f t="shared" si="35"/>
        <v>1</v>
      </c>
      <c r="BJ46" s="241"/>
      <c r="BK46" s="325"/>
      <c r="BL46" s="406">
        <v>11</v>
      </c>
      <c r="BM46" s="406"/>
      <c r="BN46" s="326"/>
    </row>
    <row r="47" spans="1:66" ht="18" hidden="1">
      <c r="A47" s="244">
        <v>45</v>
      </c>
      <c r="B47" s="407" t="s">
        <v>350</v>
      </c>
      <c r="C47" s="195" t="s">
        <v>140</v>
      </c>
      <c r="D47" s="246" t="s">
        <v>141</v>
      </c>
      <c r="E47" s="197">
        <v>1</v>
      </c>
      <c r="F47" s="198">
        <f>Summary!G47</f>
        <v>14017</v>
      </c>
      <c r="G47" s="198"/>
      <c r="H47" s="199"/>
      <c r="I47" s="199"/>
      <c r="J47" s="199"/>
      <c r="K47" s="199"/>
      <c r="L47" s="199"/>
      <c r="M47" s="199"/>
      <c r="N47" s="247">
        <f t="shared" si="18"/>
        <v>14017</v>
      </c>
      <c r="O47" s="235">
        <v>1466</v>
      </c>
      <c r="P47" s="347">
        <v>507</v>
      </c>
      <c r="Q47" s="203">
        <v>0</v>
      </c>
      <c r="R47" s="204">
        <v>0</v>
      </c>
      <c r="S47" s="204">
        <v>0</v>
      </c>
      <c r="T47" s="204">
        <v>0</v>
      </c>
      <c r="U47" s="204">
        <v>917</v>
      </c>
      <c r="V47" s="205">
        <f t="shared" si="19"/>
        <v>2890</v>
      </c>
      <c r="W47" s="206">
        <f t="shared" si="20"/>
        <v>2890</v>
      </c>
      <c r="X47" s="207">
        <f t="shared" si="21"/>
        <v>5606.8</v>
      </c>
      <c r="Y47" s="208">
        <v>0</v>
      </c>
      <c r="Z47" s="209">
        <v>0</v>
      </c>
      <c r="AA47" s="209">
        <v>0</v>
      </c>
      <c r="AB47" s="209">
        <v>0</v>
      </c>
      <c r="AC47" s="209">
        <v>0</v>
      </c>
      <c r="AD47" s="209">
        <v>0</v>
      </c>
      <c r="AE47" s="297">
        <v>1520</v>
      </c>
      <c r="AF47" s="210">
        <f t="shared" si="22"/>
        <v>1520</v>
      </c>
      <c r="AG47" s="211">
        <f t="shared" si="23"/>
        <v>1520</v>
      </c>
      <c r="AH47" s="212">
        <f t="shared" si="24"/>
        <v>4205.0999999999995</v>
      </c>
      <c r="AI47" s="213">
        <v>924</v>
      </c>
      <c r="AJ47" s="297">
        <v>560</v>
      </c>
      <c r="AK47" s="297">
        <v>0</v>
      </c>
      <c r="AL47" s="297">
        <v>0</v>
      </c>
      <c r="AM47" s="214">
        <v>0</v>
      </c>
      <c r="AN47" s="214">
        <v>0</v>
      </c>
      <c r="AO47" s="214">
        <v>0</v>
      </c>
      <c r="AP47" s="215">
        <f t="shared" si="25"/>
        <v>1484</v>
      </c>
      <c r="AQ47" s="216">
        <f t="shared" si="26"/>
        <v>1484</v>
      </c>
      <c r="AR47" s="217">
        <f t="shared" si="27"/>
        <v>2803.4</v>
      </c>
      <c r="AS47" s="218">
        <v>0</v>
      </c>
      <c r="AT47" s="219">
        <v>0</v>
      </c>
      <c r="AU47" s="219">
        <v>0</v>
      </c>
      <c r="AV47" s="219">
        <v>0</v>
      </c>
      <c r="AW47" s="219">
        <v>0</v>
      </c>
      <c r="AX47" s="219">
        <v>615</v>
      </c>
      <c r="AY47" s="219">
        <v>2444</v>
      </c>
      <c r="AZ47" s="219">
        <v>0</v>
      </c>
      <c r="BA47" s="219">
        <v>0</v>
      </c>
      <c r="BB47" s="220">
        <f t="shared" si="28"/>
        <v>3059</v>
      </c>
      <c r="BC47" s="221">
        <f t="shared" si="29"/>
        <v>3059</v>
      </c>
      <c r="BD47" s="222">
        <f t="shared" si="30"/>
        <v>2803.4</v>
      </c>
      <c r="BE47" s="248">
        <f t="shared" si="31"/>
        <v>8953</v>
      </c>
      <c r="BF47" s="249">
        <f t="shared" si="32"/>
        <v>8953</v>
      </c>
      <c r="BG47" s="250">
        <f t="shared" si="33"/>
        <v>-5064</v>
      </c>
      <c r="BH47" s="226">
        <f t="shared" si="34"/>
        <v>-5064</v>
      </c>
      <c r="BI47" s="251">
        <f t="shared" si="35"/>
        <v>0.63872440607833347</v>
      </c>
      <c r="BJ47" s="252"/>
      <c r="BK47" s="253"/>
      <c r="BL47" s="253" t="s">
        <v>351</v>
      </c>
      <c r="BM47" s="253"/>
      <c r="BN47" s="254"/>
    </row>
    <row r="48" spans="1:66" ht="18" hidden="1">
      <c r="A48" s="255">
        <v>46</v>
      </c>
      <c r="B48" s="128" t="s">
        <v>75</v>
      </c>
      <c r="C48" s="107" t="s">
        <v>143</v>
      </c>
      <c r="D48" s="129" t="s">
        <v>144</v>
      </c>
      <c r="E48" s="197">
        <v>0.5</v>
      </c>
      <c r="F48" s="198">
        <f>Summary!G48</f>
        <v>0</v>
      </c>
      <c r="G48" s="198"/>
      <c r="H48" s="199"/>
      <c r="I48" s="199"/>
      <c r="J48" s="199"/>
      <c r="K48" s="199"/>
      <c r="L48" s="199"/>
      <c r="M48" s="199"/>
      <c r="N48" s="261">
        <f t="shared" si="18"/>
        <v>0</v>
      </c>
      <c r="O48" s="204">
        <v>0</v>
      </c>
      <c r="P48" s="408">
        <v>0</v>
      </c>
      <c r="Q48" s="204">
        <v>0</v>
      </c>
      <c r="R48" s="204">
        <v>0</v>
      </c>
      <c r="S48" s="204">
        <v>0</v>
      </c>
      <c r="T48" s="204">
        <v>0</v>
      </c>
      <c r="U48" s="204">
        <v>0</v>
      </c>
      <c r="V48" s="205">
        <f t="shared" si="19"/>
        <v>0</v>
      </c>
      <c r="W48" s="206">
        <f t="shared" si="20"/>
        <v>0</v>
      </c>
      <c r="X48" s="207">
        <f t="shared" si="21"/>
        <v>0</v>
      </c>
      <c r="Y48" s="208">
        <v>0</v>
      </c>
      <c r="Z48" s="209">
        <v>0</v>
      </c>
      <c r="AA48" s="209">
        <v>0</v>
      </c>
      <c r="AB48" s="209">
        <v>0</v>
      </c>
      <c r="AC48" s="209">
        <v>0</v>
      </c>
      <c r="AD48" s="209">
        <v>0</v>
      </c>
      <c r="AE48" s="209">
        <v>0</v>
      </c>
      <c r="AF48" s="210">
        <f t="shared" si="22"/>
        <v>0</v>
      </c>
      <c r="AG48" s="211">
        <f t="shared" si="23"/>
        <v>0</v>
      </c>
      <c r="AH48" s="212">
        <f t="shared" si="24"/>
        <v>0</v>
      </c>
      <c r="AI48" s="213">
        <v>0</v>
      </c>
      <c r="AJ48" s="214">
        <v>0</v>
      </c>
      <c r="AK48" s="214">
        <v>0</v>
      </c>
      <c r="AL48" s="214">
        <v>0</v>
      </c>
      <c r="AM48" s="214">
        <v>0</v>
      </c>
      <c r="AN48" s="214">
        <v>0</v>
      </c>
      <c r="AO48" s="214">
        <v>0</v>
      </c>
      <c r="AP48" s="215">
        <f t="shared" si="25"/>
        <v>0</v>
      </c>
      <c r="AQ48" s="216">
        <f t="shared" si="26"/>
        <v>0</v>
      </c>
      <c r="AR48" s="217">
        <f t="shared" si="27"/>
        <v>0</v>
      </c>
      <c r="AS48" s="218">
        <v>0</v>
      </c>
      <c r="AT48" s="219">
        <v>0</v>
      </c>
      <c r="AU48" s="219">
        <v>0</v>
      </c>
      <c r="AV48" s="219">
        <v>0</v>
      </c>
      <c r="AW48" s="219">
        <v>0</v>
      </c>
      <c r="AX48" s="219">
        <v>0</v>
      </c>
      <c r="AY48" s="219">
        <v>0</v>
      </c>
      <c r="AZ48" s="219">
        <v>0</v>
      </c>
      <c r="BA48" s="219">
        <v>0</v>
      </c>
      <c r="BB48" s="220">
        <f t="shared" si="28"/>
        <v>0</v>
      </c>
      <c r="BC48" s="221">
        <f t="shared" si="29"/>
        <v>0</v>
      </c>
      <c r="BD48" s="222">
        <f t="shared" si="30"/>
        <v>0</v>
      </c>
      <c r="BE48" s="311">
        <f t="shared" si="31"/>
        <v>0</v>
      </c>
      <c r="BF48" s="312">
        <f t="shared" si="32"/>
        <v>0</v>
      </c>
      <c r="BG48" s="312">
        <f t="shared" si="33"/>
        <v>0</v>
      </c>
      <c r="BH48" s="226">
        <f t="shared" si="34"/>
        <v>0</v>
      </c>
      <c r="BI48" s="313" t="str">
        <f t="shared" si="35"/>
        <v/>
      </c>
      <c r="BJ48" s="287"/>
      <c r="BK48" s="288"/>
      <c r="BL48" s="288"/>
      <c r="BM48" s="288"/>
      <c r="BN48" s="289"/>
    </row>
    <row r="49" spans="1:66" ht="18" hidden="1">
      <c r="A49" s="291">
        <v>47</v>
      </c>
      <c r="B49" s="409" t="s">
        <v>350</v>
      </c>
      <c r="C49" s="195" t="s">
        <v>145</v>
      </c>
      <c r="D49" s="293" t="s">
        <v>146</v>
      </c>
      <c r="E49" s="197">
        <v>0.5</v>
      </c>
      <c r="F49" s="198">
        <f>Summary!G49</f>
        <v>0</v>
      </c>
      <c r="G49" s="198"/>
      <c r="H49" s="199"/>
      <c r="I49" s="199"/>
      <c r="J49" s="199"/>
      <c r="K49" s="199"/>
      <c r="L49" s="199"/>
      <c r="M49" s="199"/>
      <c r="N49" s="294">
        <f t="shared" si="18"/>
        <v>0</v>
      </c>
      <c r="O49" s="235">
        <v>0</v>
      </c>
      <c r="P49" s="347">
        <v>0</v>
      </c>
      <c r="Q49" s="203">
        <v>0</v>
      </c>
      <c r="R49" s="204">
        <v>0</v>
      </c>
      <c r="S49" s="204">
        <v>0</v>
      </c>
      <c r="T49" s="204">
        <v>0</v>
      </c>
      <c r="U49" s="204">
        <v>0</v>
      </c>
      <c r="V49" s="205">
        <f t="shared" si="19"/>
        <v>0</v>
      </c>
      <c r="W49" s="206">
        <f t="shared" si="20"/>
        <v>0</v>
      </c>
      <c r="X49" s="207">
        <f t="shared" si="21"/>
        <v>0</v>
      </c>
      <c r="Y49" s="208">
        <v>0</v>
      </c>
      <c r="Z49" s="209">
        <v>0</v>
      </c>
      <c r="AA49" s="209">
        <v>0</v>
      </c>
      <c r="AB49" s="209">
        <v>0</v>
      </c>
      <c r="AC49" s="209">
        <f>224+184</f>
        <v>408</v>
      </c>
      <c r="AD49" s="209">
        <v>0</v>
      </c>
      <c r="AE49" s="209">
        <v>0</v>
      </c>
      <c r="AF49" s="210">
        <f t="shared" si="22"/>
        <v>408</v>
      </c>
      <c r="AG49" s="211">
        <f t="shared" si="23"/>
        <v>204</v>
      </c>
      <c r="AH49" s="212">
        <f t="shared" si="24"/>
        <v>0</v>
      </c>
      <c r="AI49" s="213">
        <v>0</v>
      </c>
      <c r="AJ49" s="214">
        <v>0</v>
      </c>
      <c r="AK49" s="214">
        <v>0</v>
      </c>
      <c r="AL49" s="214">
        <v>0</v>
      </c>
      <c r="AM49" s="214">
        <v>0</v>
      </c>
      <c r="AN49" s="214">
        <v>0</v>
      </c>
      <c r="AO49" s="214">
        <v>0</v>
      </c>
      <c r="AP49" s="215">
        <f t="shared" si="25"/>
        <v>0</v>
      </c>
      <c r="AQ49" s="216">
        <f t="shared" si="26"/>
        <v>0</v>
      </c>
      <c r="AR49" s="217">
        <f t="shared" si="27"/>
        <v>0</v>
      </c>
      <c r="AS49" s="218">
        <v>0</v>
      </c>
      <c r="AT49" s="219">
        <v>0</v>
      </c>
      <c r="AU49" s="219">
        <v>0</v>
      </c>
      <c r="AV49" s="219">
        <v>0</v>
      </c>
      <c r="AW49" s="219">
        <v>0</v>
      </c>
      <c r="AX49" s="219">
        <v>0</v>
      </c>
      <c r="AY49" s="219">
        <v>0</v>
      </c>
      <c r="AZ49" s="219">
        <v>0</v>
      </c>
      <c r="BA49" s="219">
        <v>0</v>
      </c>
      <c r="BB49" s="220">
        <f t="shared" si="28"/>
        <v>0</v>
      </c>
      <c r="BC49" s="221">
        <f t="shared" si="29"/>
        <v>0</v>
      </c>
      <c r="BD49" s="222">
        <f t="shared" si="30"/>
        <v>0</v>
      </c>
      <c r="BE49" s="298">
        <f t="shared" si="31"/>
        <v>408</v>
      </c>
      <c r="BF49" s="299">
        <f t="shared" si="32"/>
        <v>204</v>
      </c>
      <c r="BG49" s="300">
        <f t="shared" si="33"/>
        <v>408</v>
      </c>
      <c r="BH49" s="226">
        <f t="shared" si="34"/>
        <v>204</v>
      </c>
      <c r="BI49" s="301" t="str">
        <f t="shared" si="35"/>
        <v/>
      </c>
      <c r="BJ49" s="302"/>
      <c r="BK49" s="303"/>
      <c r="BL49" s="303">
        <v>11</v>
      </c>
      <c r="BM49" s="303"/>
      <c r="BN49" s="304"/>
    </row>
    <row r="50" spans="1:66" ht="18" hidden="1">
      <c r="A50" s="105">
        <v>48</v>
      </c>
      <c r="B50" s="410" t="s">
        <v>350</v>
      </c>
      <c r="C50" s="195" t="s">
        <v>148</v>
      </c>
      <c r="D50" s="232" t="s">
        <v>149</v>
      </c>
      <c r="E50" s="197">
        <v>1</v>
      </c>
      <c r="F50" s="198">
        <f>Summary!G50</f>
        <v>2941</v>
      </c>
      <c r="G50" s="198"/>
      <c r="H50" s="199"/>
      <c r="I50" s="199"/>
      <c r="J50" s="199"/>
      <c r="K50" s="199"/>
      <c r="L50" s="199"/>
      <c r="M50" s="199"/>
      <c r="N50" s="233">
        <f t="shared" si="18"/>
        <v>2941</v>
      </c>
      <c r="O50" s="235">
        <v>0</v>
      </c>
      <c r="P50" s="347">
        <v>0</v>
      </c>
      <c r="Q50" s="203">
        <v>0</v>
      </c>
      <c r="R50" s="204">
        <v>0</v>
      </c>
      <c r="S50" s="204">
        <v>247</v>
      </c>
      <c r="T50" s="204">
        <v>0</v>
      </c>
      <c r="U50" s="204">
        <v>0</v>
      </c>
      <c r="V50" s="205">
        <f t="shared" si="19"/>
        <v>247</v>
      </c>
      <c r="W50" s="206">
        <f t="shared" si="20"/>
        <v>247</v>
      </c>
      <c r="X50" s="207">
        <f t="shared" si="21"/>
        <v>1176.4000000000001</v>
      </c>
      <c r="Y50" s="208">
        <v>0</v>
      </c>
      <c r="Z50" s="209">
        <v>0</v>
      </c>
      <c r="AA50" s="209">
        <v>0</v>
      </c>
      <c r="AB50" s="297">
        <v>0</v>
      </c>
      <c r="AC50" s="209">
        <v>0</v>
      </c>
      <c r="AD50" s="297">
        <v>0</v>
      </c>
      <c r="AE50" s="297">
        <v>0</v>
      </c>
      <c r="AF50" s="210">
        <f t="shared" si="22"/>
        <v>0</v>
      </c>
      <c r="AG50" s="211">
        <f t="shared" si="23"/>
        <v>0</v>
      </c>
      <c r="AH50" s="212">
        <f t="shared" si="24"/>
        <v>882.3</v>
      </c>
      <c r="AI50" s="213">
        <v>160</v>
      </c>
      <c r="AJ50" s="214">
        <v>0</v>
      </c>
      <c r="AK50" s="214">
        <v>521</v>
      </c>
      <c r="AL50" s="214">
        <v>104</v>
      </c>
      <c r="AM50" s="214">
        <v>1340</v>
      </c>
      <c r="AN50" s="214">
        <v>0</v>
      </c>
      <c r="AO50" s="214">
        <v>0</v>
      </c>
      <c r="AP50" s="215">
        <f t="shared" si="25"/>
        <v>2125</v>
      </c>
      <c r="AQ50" s="216">
        <f t="shared" si="26"/>
        <v>2125</v>
      </c>
      <c r="AR50" s="217">
        <f t="shared" si="27"/>
        <v>588.20000000000005</v>
      </c>
      <c r="AS50" s="218">
        <v>0</v>
      </c>
      <c r="AT50" s="219">
        <v>0</v>
      </c>
      <c r="AU50" s="219">
        <v>0</v>
      </c>
      <c r="AV50" s="219">
        <v>0</v>
      </c>
      <c r="AW50" s="219">
        <v>0</v>
      </c>
      <c r="AX50" s="219">
        <v>0</v>
      </c>
      <c r="AY50" s="219">
        <v>0</v>
      </c>
      <c r="AZ50" s="219">
        <v>499</v>
      </c>
      <c r="BA50" s="219">
        <v>0</v>
      </c>
      <c r="BB50" s="220">
        <f t="shared" si="28"/>
        <v>499</v>
      </c>
      <c r="BC50" s="221">
        <f t="shared" si="29"/>
        <v>499</v>
      </c>
      <c r="BD50" s="222">
        <f t="shared" si="30"/>
        <v>588.20000000000005</v>
      </c>
      <c r="BE50" s="237">
        <f t="shared" si="31"/>
        <v>2871</v>
      </c>
      <c r="BF50" s="238">
        <f t="shared" si="32"/>
        <v>2871</v>
      </c>
      <c r="BG50" s="239">
        <f t="shared" si="33"/>
        <v>-70</v>
      </c>
      <c r="BH50" s="226">
        <f t="shared" si="34"/>
        <v>-70</v>
      </c>
      <c r="BI50" s="240">
        <f t="shared" si="35"/>
        <v>0.97619857191431481</v>
      </c>
      <c r="BJ50" s="241"/>
      <c r="BK50" s="242"/>
      <c r="BL50" s="242" t="s">
        <v>352</v>
      </c>
      <c r="BM50" s="242"/>
      <c r="BN50" s="243"/>
    </row>
    <row r="51" spans="1:66" ht="18" hidden="1">
      <c r="A51" s="105">
        <v>49</v>
      </c>
      <c r="B51" s="410" t="s">
        <v>350</v>
      </c>
      <c r="C51" s="195" t="s">
        <v>150</v>
      </c>
      <c r="D51" s="232" t="s">
        <v>151</v>
      </c>
      <c r="E51" s="197">
        <v>1</v>
      </c>
      <c r="F51" s="198">
        <f>Summary!G51</f>
        <v>3639</v>
      </c>
      <c r="G51" s="198"/>
      <c r="H51" s="199"/>
      <c r="I51" s="199"/>
      <c r="J51" s="199"/>
      <c r="K51" s="199"/>
      <c r="L51" s="199"/>
      <c r="M51" s="199"/>
      <c r="N51" s="233">
        <f t="shared" si="18"/>
        <v>3639</v>
      </c>
      <c r="O51" s="235">
        <v>0</v>
      </c>
      <c r="P51" s="347">
        <v>0</v>
      </c>
      <c r="Q51" s="203">
        <v>0</v>
      </c>
      <c r="R51" s="204">
        <v>0</v>
      </c>
      <c r="S51" s="204">
        <v>0</v>
      </c>
      <c r="T51" s="204">
        <v>0</v>
      </c>
      <c r="U51" s="204">
        <v>200</v>
      </c>
      <c r="V51" s="205">
        <f t="shared" si="19"/>
        <v>200</v>
      </c>
      <c r="W51" s="206">
        <f t="shared" si="20"/>
        <v>200</v>
      </c>
      <c r="X51" s="207">
        <f t="shared" si="21"/>
        <v>1455.6000000000001</v>
      </c>
      <c r="Y51" s="208">
        <f>669+893+1</f>
        <v>1563</v>
      </c>
      <c r="Z51" s="209">
        <v>0</v>
      </c>
      <c r="AA51" s="209">
        <v>0</v>
      </c>
      <c r="AB51" s="209">
        <v>200</v>
      </c>
      <c r="AC51" s="209">
        <v>410</v>
      </c>
      <c r="AD51" s="209">
        <v>0</v>
      </c>
      <c r="AE51" s="209">
        <v>0</v>
      </c>
      <c r="AF51" s="210">
        <f t="shared" si="22"/>
        <v>2173</v>
      </c>
      <c r="AG51" s="211">
        <f t="shared" si="23"/>
        <v>2173</v>
      </c>
      <c r="AH51" s="212">
        <f t="shared" si="24"/>
        <v>1091.7</v>
      </c>
      <c r="AI51" s="236">
        <v>0</v>
      </c>
      <c r="AJ51" s="214">
        <v>440</v>
      </c>
      <c r="AK51" s="214">
        <v>0</v>
      </c>
      <c r="AL51" s="214">
        <v>0</v>
      </c>
      <c r="AM51" s="214">
        <v>0</v>
      </c>
      <c r="AN51" s="214">
        <v>0</v>
      </c>
      <c r="AO51" s="214">
        <v>0</v>
      </c>
      <c r="AP51" s="215">
        <f t="shared" si="25"/>
        <v>440</v>
      </c>
      <c r="AQ51" s="216">
        <f t="shared" si="26"/>
        <v>440</v>
      </c>
      <c r="AR51" s="217">
        <f t="shared" si="27"/>
        <v>727.80000000000007</v>
      </c>
      <c r="AS51" s="218">
        <v>0</v>
      </c>
      <c r="AT51" s="219">
        <v>0</v>
      </c>
      <c r="AU51" s="219">
        <v>0</v>
      </c>
      <c r="AV51" s="219">
        <v>0</v>
      </c>
      <c r="AW51" s="219">
        <v>0</v>
      </c>
      <c r="AX51" s="219">
        <v>0</v>
      </c>
      <c r="AY51" s="219">
        <v>0</v>
      </c>
      <c r="AZ51" s="219">
        <v>652</v>
      </c>
      <c r="BA51" s="219">
        <v>234</v>
      </c>
      <c r="BB51" s="220">
        <f t="shared" si="28"/>
        <v>886</v>
      </c>
      <c r="BC51" s="221">
        <f t="shared" si="29"/>
        <v>886</v>
      </c>
      <c r="BD51" s="222">
        <f t="shared" si="30"/>
        <v>727.80000000000007</v>
      </c>
      <c r="BE51" s="237">
        <f t="shared" si="31"/>
        <v>3699</v>
      </c>
      <c r="BF51" s="238">
        <f t="shared" si="32"/>
        <v>3699</v>
      </c>
      <c r="BG51" s="239">
        <f t="shared" si="33"/>
        <v>60</v>
      </c>
      <c r="BH51" s="226">
        <f t="shared" si="34"/>
        <v>60</v>
      </c>
      <c r="BI51" s="240">
        <f t="shared" si="35"/>
        <v>1.0164880461665293</v>
      </c>
      <c r="BJ51" s="241"/>
      <c r="BK51" s="242"/>
      <c r="BL51" s="242" t="s">
        <v>352</v>
      </c>
      <c r="BM51" s="242"/>
      <c r="BN51" s="243"/>
    </row>
    <row r="52" spans="1:66" ht="18" hidden="1">
      <c r="A52" s="105">
        <v>50</v>
      </c>
      <c r="B52" s="410" t="s">
        <v>350</v>
      </c>
      <c r="C52" s="195" t="s">
        <v>152</v>
      </c>
      <c r="D52" s="232" t="s">
        <v>153</v>
      </c>
      <c r="E52" s="197">
        <v>1</v>
      </c>
      <c r="F52" s="198">
        <f>Summary!G52</f>
        <v>2795</v>
      </c>
      <c r="G52" s="198"/>
      <c r="H52" s="199"/>
      <c r="I52" s="199"/>
      <c r="J52" s="199"/>
      <c r="K52" s="199"/>
      <c r="L52" s="199"/>
      <c r="M52" s="199"/>
      <c r="N52" s="233">
        <f t="shared" si="18"/>
        <v>2795</v>
      </c>
      <c r="O52" s="235">
        <v>256</v>
      </c>
      <c r="P52" s="347">
        <v>0</v>
      </c>
      <c r="Q52" s="203">
        <v>0</v>
      </c>
      <c r="R52" s="204">
        <v>216</v>
      </c>
      <c r="S52" s="204">
        <v>0</v>
      </c>
      <c r="T52" s="296">
        <v>300</v>
      </c>
      <c r="U52" s="204">
        <v>0</v>
      </c>
      <c r="V52" s="205">
        <f t="shared" si="19"/>
        <v>772</v>
      </c>
      <c r="W52" s="206">
        <f t="shared" si="20"/>
        <v>772</v>
      </c>
      <c r="X52" s="207">
        <f t="shared" si="21"/>
        <v>1118</v>
      </c>
      <c r="Y52" s="208">
        <v>0</v>
      </c>
      <c r="Z52" s="209">
        <v>0</v>
      </c>
      <c r="AA52" s="209">
        <v>0</v>
      </c>
      <c r="AB52" s="209">
        <v>0</v>
      </c>
      <c r="AC52" s="209">
        <v>0</v>
      </c>
      <c r="AD52" s="209">
        <v>0</v>
      </c>
      <c r="AE52" s="297">
        <v>0</v>
      </c>
      <c r="AF52" s="210">
        <f t="shared" si="22"/>
        <v>0</v>
      </c>
      <c r="AG52" s="211">
        <f t="shared" si="23"/>
        <v>0</v>
      </c>
      <c r="AH52" s="212">
        <f t="shared" si="24"/>
        <v>838.5</v>
      </c>
      <c r="AI52" s="213">
        <v>0</v>
      </c>
      <c r="AJ52" s="214">
        <v>0</v>
      </c>
      <c r="AK52" s="214">
        <v>0</v>
      </c>
      <c r="AL52" s="214">
        <v>0</v>
      </c>
      <c r="AM52" s="214">
        <v>0</v>
      </c>
      <c r="AN52" s="214">
        <v>0</v>
      </c>
      <c r="AO52" s="214">
        <v>518</v>
      </c>
      <c r="AP52" s="215">
        <f t="shared" si="25"/>
        <v>518</v>
      </c>
      <c r="AQ52" s="216">
        <f t="shared" si="26"/>
        <v>518</v>
      </c>
      <c r="AR52" s="217">
        <f t="shared" si="27"/>
        <v>559</v>
      </c>
      <c r="AS52" s="218">
        <v>0</v>
      </c>
      <c r="AT52" s="219">
        <v>0</v>
      </c>
      <c r="AU52" s="219">
        <v>0</v>
      </c>
      <c r="AV52" s="219">
        <v>0</v>
      </c>
      <c r="AW52" s="219">
        <v>0</v>
      </c>
      <c r="AX52" s="219">
        <v>1238</v>
      </c>
      <c r="AY52" s="219">
        <v>0</v>
      </c>
      <c r="AZ52" s="219">
        <v>0</v>
      </c>
      <c r="BA52" s="219">
        <v>0</v>
      </c>
      <c r="BB52" s="220">
        <f t="shared" si="28"/>
        <v>1238</v>
      </c>
      <c r="BC52" s="221">
        <f t="shared" si="29"/>
        <v>1238</v>
      </c>
      <c r="BD52" s="222">
        <f t="shared" si="30"/>
        <v>559</v>
      </c>
      <c r="BE52" s="237">
        <f t="shared" si="31"/>
        <v>2528</v>
      </c>
      <c r="BF52" s="238">
        <f t="shared" si="32"/>
        <v>2528</v>
      </c>
      <c r="BG52" s="239">
        <f t="shared" si="33"/>
        <v>-267</v>
      </c>
      <c r="BH52" s="226">
        <f t="shared" si="34"/>
        <v>-267</v>
      </c>
      <c r="BI52" s="240">
        <f t="shared" si="35"/>
        <v>0.90447227191413238</v>
      </c>
      <c r="BJ52" s="241"/>
      <c r="BK52" s="242"/>
      <c r="BL52" s="242" t="s">
        <v>352</v>
      </c>
      <c r="BM52" s="242"/>
      <c r="BN52" s="243"/>
    </row>
    <row r="53" spans="1:66" ht="18" hidden="1">
      <c r="A53" s="105">
        <v>51</v>
      </c>
      <c r="B53" s="410" t="s">
        <v>350</v>
      </c>
      <c r="C53" s="195" t="s">
        <v>155</v>
      </c>
      <c r="D53" s="232" t="s">
        <v>156</v>
      </c>
      <c r="E53" s="197">
        <v>0.5</v>
      </c>
      <c r="F53" s="198">
        <f>Summary!G53</f>
        <v>3127</v>
      </c>
      <c r="G53" s="198"/>
      <c r="H53" s="199"/>
      <c r="I53" s="199"/>
      <c r="J53" s="199"/>
      <c r="K53" s="199"/>
      <c r="L53" s="199"/>
      <c r="M53" s="199"/>
      <c r="N53" s="233">
        <f t="shared" si="18"/>
        <v>3127</v>
      </c>
      <c r="O53" s="235">
        <v>0</v>
      </c>
      <c r="P53" s="347">
        <v>0</v>
      </c>
      <c r="Q53" s="203">
        <v>0</v>
      </c>
      <c r="R53" s="204">
        <v>0</v>
      </c>
      <c r="S53" s="204">
        <v>0</v>
      </c>
      <c r="T53" s="204">
        <v>0</v>
      </c>
      <c r="U53" s="204">
        <v>0</v>
      </c>
      <c r="V53" s="205">
        <f t="shared" si="19"/>
        <v>0</v>
      </c>
      <c r="W53" s="206">
        <f t="shared" si="20"/>
        <v>0</v>
      </c>
      <c r="X53" s="207">
        <f t="shared" si="21"/>
        <v>1250.8000000000002</v>
      </c>
      <c r="Y53" s="208">
        <v>0</v>
      </c>
      <c r="Z53" s="209">
        <v>0</v>
      </c>
      <c r="AA53" s="209">
        <f>320+81+1</f>
        <v>402</v>
      </c>
      <c r="AB53" s="209">
        <v>304</v>
      </c>
      <c r="AC53" s="209">
        <v>0</v>
      </c>
      <c r="AD53" s="209">
        <v>0</v>
      </c>
      <c r="AE53" s="209">
        <v>0</v>
      </c>
      <c r="AF53" s="210">
        <f t="shared" si="22"/>
        <v>706</v>
      </c>
      <c r="AG53" s="211">
        <f t="shared" si="23"/>
        <v>353</v>
      </c>
      <c r="AH53" s="212">
        <f t="shared" si="24"/>
        <v>938.09999999999991</v>
      </c>
      <c r="AI53" s="213">
        <v>0</v>
      </c>
      <c r="AJ53" s="214">
        <v>0</v>
      </c>
      <c r="AK53" s="214">
        <v>0</v>
      </c>
      <c r="AL53" s="214">
        <v>0</v>
      </c>
      <c r="AM53" s="214">
        <v>0</v>
      </c>
      <c r="AN53" s="214">
        <v>0</v>
      </c>
      <c r="AO53" s="214">
        <v>0</v>
      </c>
      <c r="AP53" s="215">
        <f t="shared" si="25"/>
        <v>0</v>
      </c>
      <c r="AQ53" s="216">
        <f t="shared" si="26"/>
        <v>0</v>
      </c>
      <c r="AR53" s="217">
        <f t="shared" si="27"/>
        <v>625.40000000000009</v>
      </c>
      <c r="AS53" s="218">
        <v>0</v>
      </c>
      <c r="AT53" s="219">
        <v>0</v>
      </c>
      <c r="AU53" s="219">
        <v>0</v>
      </c>
      <c r="AV53" s="219">
        <v>0</v>
      </c>
      <c r="AW53" s="219">
        <v>0</v>
      </c>
      <c r="AX53" s="219">
        <v>0</v>
      </c>
      <c r="AY53" s="219">
        <v>0</v>
      </c>
      <c r="AZ53" s="219">
        <v>0</v>
      </c>
      <c r="BA53" s="219">
        <v>0</v>
      </c>
      <c r="BB53" s="220">
        <f t="shared" si="28"/>
        <v>0</v>
      </c>
      <c r="BC53" s="221">
        <f t="shared" si="29"/>
        <v>0</v>
      </c>
      <c r="BD53" s="222">
        <f t="shared" si="30"/>
        <v>625.40000000000009</v>
      </c>
      <c r="BE53" s="237">
        <f t="shared" si="31"/>
        <v>706</v>
      </c>
      <c r="BF53" s="238">
        <f t="shared" si="32"/>
        <v>353</v>
      </c>
      <c r="BG53" s="239">
        <f t="shared" si="33"/>
        <v>-2421</v>
      </c>
      <c r="BH53" s="226">
        <f t="shared" si="34"/>
        <v>-1210.5</v>
      </c>
      <c r="BI53" s="240">
        <f t="shared" si="35"/>
        <v>0.22577550367764632</v>
      </c>
      <c r="BJ53" s="241"/>
      <c r="BK53" s="242"/>
      <c r="BL53" s="242">
        <v>11</v>
      </c>
      <c r="BM53" s="242"/>
      <c r="BN53" s="243"/>
    </row>
    <row r="54" spans="1:66" ht="18" hidden="1">
      <c r="A54" s="105">
        <v>52</v>
      </c>
      <c r="B54" s="410" t="s">
        <v>350</v>
      </c>
      <c r="C54" s="195" t="s">
        <v>158</v>
      </c>
      <c r="D54" s="232" t="s">
        <v>159</v>
      </c>
      <c r="E54" s="197">
        <v>0.5</v>
      </c>
      <c r="F54" s="198">
        <f>Summary!G54</f>
        <v>3264</v>
      </c>
      <c r="G54" s="198"/>
      <c r="H54" s="199"/>
      <c r="I54" s="199"/>
      <c r="J54" s="199"/>
      <c r="K54" s="199"/>
      <c r="L54" s="199"/>
      <c r="M54" s="199"/>
      <c r="N54" s="233">
        <f t="shared" si="18"/>
        <v>3264</v>
      </c>
      <c r="O54" s="235">
        <v>0</v>
      </c>
      <c r="P54" s="347">
        <v>0</v>
      </c>
      <c r="Q54" s="203">
        <v>0</v>
      </c>
      <c r="R54" s="204">
        <v>0</v>
      </c>
      <c r="S54" s="204">
        <v>0</v>
      </c>
      <c r="T54" s="204">
        <v>0</v>
      </c>
      <c r="U54" s="204">
        <v>0</v>
      </c>
      <c r="V54" s="205">
        <f t="shared" si="19"/>
        <v>0</v>
      </c>
      <c r="W54" s="206">
        <f t="shared" si="20"/>
        <v>0</v>
      </c>
      <c r="X54" s="207">
        <f t="shared" si="21"/>
        <v>1305.6000000000001</v>
      </c>
      <c r="Y54" s="208">
        <v>0</v>
      </c>
      <c r="Z54" s="209">
        <v>0</v>
      </c>
      <c r="AA54" s="209">
        <v>0</v>
      </c>
      <c r="AB54" s="209">
        <v>0</v>
      </c>
      <c r="AC54" s="209">
        <f>100+198</f>
        <v>298</v>
      </c>
      <c r="AD54" s="209">
        <v>0</v>
      </c>
      <c r="AE54" s="209">
        <v>0</v>
      </c>
      <c r="AF54" s="210">
        <f t="shared" si="22"/>
        <v>298</v>
      </c>
      <c r="AG54" s="211">
        <f t="shared" si="23"/>
        <v>149</v>
      </c>
      <c r="AH54" s="212">
        <f t="shared" si="24"/>
        <v>979.19999999999993</v>
      </c>
      <c r="AI54" s="236">
        <v>0</v>
      </c>
      <c r="AJ54" s="214">
        <v>0</v>
      </c>
      <c r="AK54" s="297">
        <v>0</v>
      </c>
      <c r="AL54" s="296">
        <v>299</v>
      </c>
      <c r="AM54" s="214">
        <v>0</v>
      </c>
      <c r="AN54" s="214">
        <v>364</v>
      </c>
      <c r="AO54" s="214">
        <v>0</v>
      </c>
      <c r="AP54" s="215">
        <f t="shared" si="25"/>
        <v>663</v>
      </c>
      <c r="AQ54" s="216">
        <f t="shared" si="26"/>
        <v>331.5</v>
      </c>
      <c r="AR54" s="217">
        <f t="shared" si="27"/>
        <v>652.80000000000007</v>
      </c>
      <c r="AS54" s="218">
        <v>0</v>
      </c>
      <c r="AT54" s="219">
        <v>0</v>
      </c>
      <c r="AU54" s="219">
        <v>0</v>
      </c>
      <c r="AV54" s="219">
        <v>0</v>
      </c>
      <c r="AW54" s="219">
        <v>0</v>
      </c>
      <c r="AX54" s="219">
        <v>0</v>
      </c>
      <c r="AY54" s="219">
        <v>0</v>
      </c>
      <c r="AZ54" s="219">
        <v>0</v>
      </c>
      <c r="BA54" s="219">
        <v>0</v>
      </c>
      <c r="BB54" s="220">
        <f t="shared" si="28"/>
        <v>0</v>
      </c>
      <c r="BC54" s="221">
        <f t="shared" si="29"/>
        <v>0</v>
      </c>
      <c r="BD54" s="222">
        <f t="shared" si="30"/>
        <v>652.80000000000007</v>
      </c>
      <c r="BE54" s="237">
        <f t="shared" si="31"/>
        <v>961</v>
      </c>
      <c r="BF54" s="238">
        <f t="shared" si="32"/>
        <v>480.5</v>
      </c>
      <c r="BG54" s="239">
        <f t="shared" si="33"/>
        <v>-2303</v>
      </c>
      <c r="BH54" s="226">
        <f t="shared" si="34"/>
        <v>-1151.5</v>
      </c>
      <c r="BI54" s="240">
        <f t="shared" si="35"/>
        <v>0.29442401960784315</v>
      </c>
      <c r="BJ54" s="241"/>
      <c r="BK54" s="242"/>
      <c r="BL54" s="242">
        <v>11</v>
      </c>
      <c r="BM54" s="242"/>
      <c r="BN54" s="243"/>
    </row>
    <row r="55" spans="1:66" ht="18" hidden="1">
      <c r="A55" s="105">
        <v>53</v>
      </c>
      <c r="B55" s="410" t="s">
        <v>350</v>
      </c>
      <c r="C55" s="195" t="s">
        <v>161</v>
      </c>
      <c r="D55" s="232" t="s">
        <v>162</v>
      </c>
      <c r="E55" s="197">
        <v>0.25</v>
      </c>
      <c r="F55" s="198">
        <f>Summary!G55</f>
        <v>607</v>
      </c>
      <c r="G55" s="198"/>
      <c r="H55" s="199"/>
      <c r="I55" s="199"/>
      <c r="J55" s="199"/>
      <c r="K55" s="199"/>
      <c r="L55" s="199"/>
      <c r="M55" s="199"/>
      <c r="N55" s="233">
        <f t="shared" si="18"/>
        <v>607</v>
      </c>
      <c r="O55" s="235">
        <v>0</v>
      </c>
      <c r="P55" s="347">
        <v>0</v>
      </c>
      <c r="Q55" s="203">
        <v>0</v>
      </c>
      <c r="R55" s="204">
        <v>0</v>
      </c>
      <c r="S55" s="204">
        <v>0</v>
      </c>
      <c r="T55" s="204">
        <v>0</v>
      </c>
      <c r="U55" s="204">
        <v>0</v>
      </c>
      <c r="V55" s="205">
        <f t="shared" si="19"/>
        <v>0</v>
      </c>
      <c r="W55" s="206">
        <f t="shared" si="20"/>
        <v>0</v>
      </c>
      <c r="X55" s="207">
        <f t="shared" si="21"/>
        <v>242.8</v>
      </c>
      <c r="Y55" s="208">
        <f>171+1</f>
        <v>172</v>
      </c>
      <c r="Z55" s="209">
        <v>0</v>
      </c>
      <c r="AA55" s="209">
        <v>0</v>
      </c>
      <c r="AB55" s="209">
        <v>0</v>
      </c>
      <c r="AC55" s="209">
        <v>0</v>
      </c>
      <c r="AD55" s="209">
        <v>0</v>
      </c>
      <c r="AE55" s="209">
        <v>0</v>
      </c>
      <c r="AF55" s="210">
        <f t="shared" si="22"/>
        <v>172</v>
      </c>
      <c r="AG55" s="211">
        <f t="shared" si="23"/>
        <v>43</v>
      </c>
      <c r="AH55" s="212">
        <f t="shared" si="24"/>
        <v>182.1</v>
      </c>
      <c r="AI55" s="213">
        <f>154+1</f>
        <v>155</v>
      </c>
      <c r="AJ55" s="214">
        <v>0</v>
      </c>
      <c r="AK55" s="214">
        <v>0</v>
      </c>
      <c r="AL55" s="214">
        <v>0</v>
      </c>
      <c r="AM55" s="214">
        <v>0</v>
      </c>
      <c r="AN55" s="214">
        <v>0</v>
      </c>
      <c r="AO55" s="214">
        <v>0</v>
      </c>
      <c r="AP55" s="215">
        <f t="shared" si="25"/>
        <v>155</v>
      </c>
      <c r="AQ55" s="216">
        <f t="shared" si="26"/>
        <v>38.75</v>
      </c>
      <c r="AR55" s="217">
        <f t="shared" si="27"/>
        <v>121.4</v>
      </c>
      <c r="AS55" s="218">
        <v>0</v>
      </c>
      <c r="AT55" s="219">
        <v>0</v>
      </c>
      <c r="AU55" s="219">
        <v>0</v>
      </c>
      <c r="AV55" s="219">
        <v>0</v>
      </c>
      <c r="AW55" s="219">
        <v>0</v>
      </c>
      <c r="AX55" s="219">
        <v>0</v>
      </c>
      <c r="AY55" s="219">
        <v>0</v>
      </c>
      <c r="AZ55" s="219">
        <v>0</v>
      </c>
      <c r="BA55" s="219">
        <v>0</v>
      </c>
      <c r="BB55" s="220">
        <f t="shared" si="28"/>
        <v>0</v>
      </c>
      <c r="BC55" s="221">
        <f t="shared" si="29"/>
        <v>0</v>
      </c>
      <c r="BD55" s="222">
        <f t="shared" si="30"/>
        <v>121.4</v>
      </c>
      <c r="BE55" s="237">
        <f t="shared" si="31"/>
        <v>327</v>
      </c>
      <c r="BF55" s="238">
        <f t="shared" si="32"/>
        <v>81.75</v>
      </c>
      <c r="BG55" s="239">
        <f t="shared" si="33"/>
        <v>-280</v>
      </c>
      <c r="BH55" s="226">
        <f t="shared" si="34"/>
        <v>-70</v>
      </c>
      <c r="BI55" s="240">
        <f t="shared" si="35"/>
        <v>0.53871499176276771</v>
      </c>
      <c r="BJ55" s="241"/>
      <c r="BK55" s="242"/>
      <c r="BL55" s="242">
        <v>11</v>
      </c>
      <c r="BM55" s="242"/>
      <c r="BN55" s="243"/>
    </row>
    <row r="56" spans="1:66" ht="18" hidden="1">
      <c r="A56" s="105">
        <v>54</v>
      </c>
      <c r="B56" s="410" t="s">
        <v>350</v>
      </c>
      <c r="C56" s="195" t="s">
        <v>164</v>
      </c>
      <c r="D56" s="232" t="s">
        <v>165</v>
      </c>
      <c r="E56" s="197">
        <v>5</v>
      </c>
      <c r="F56" s="198">
        <f>Summary!G56</f>
        <v>0</v>
      </c>
      <c r="G56" s="198"/>
      <c r="H56" s="199"/>
      <c r="I56" s="199"/>
      <c r="J56" s="199"/>
      <c r="K56" s="199"/>
      <c r="L56" s="199"/>
      <c r="M56" s="199"/>
      <c r="N56" s="233">
        <f t="shared" si="18"/>
        <v>0</v>
      </c>
      <c r="O56" s="235">
        <v>0</v>
      </c>
      <c r="P56" s="411">
        <v>73</v>
      </c>
      <c r="Q56" s="203">
        <v>0</v>
      </c>
      <c r="R56" s="204">
        <v>0</v>
      </c>
      <c r="S56" s="204">
        <v>0</v>
      </c>
      <c r="T56" s="204">
        <v>0</v>
      </c>
      <c r="U56" s="204">
        <v>49</v>
      </c>
      <c r="V56" s="205">
        <f t="shared" si="19"/>
        <v>122</v>
      </c>
      <c r="W56" s="206">
        <f t="shared" si="20"/>
        <v>610</v>
      </c>
      <c r="X56" s="207">
        <f t="shared" si="21"/>
        <v>0</v>
      </c>
      <c r="Y56" s="208">
        <v>0</v>
      </c>
      <c r="Z56" s="209">
        <v>0</v>
      </c>
      <c r="AA56" s="209">
        <v>0</v>
      </c>
      <c r="AB56" s="209">
        <v>0</v>
      </c>
      <c r="AC56" s="209">
        <v>0</v>
      </c>
      <c r="AD56" s="209">
        <v>0</v>
      </c>
      <c r="AE56" s="209">
        <v>0</v>
      </c>
      <c r="AF56" s="210">
        <f t="shared" si="22"/>
        <v>0</v>
      </c>
      <c r="AG56" s="211">
        <f t="shared" si="23"/>
        <v>0</v>
      </c>
      <c r="AH56" s="212">
        <f t="shared" si="24"/>
        <v>0</v>
      </c>
      <c r="AI56" s="236">
        <v>0</v>
      </c>
      <c r="AJ56" s="214">
        <v>0</v>
      </c>
      <c r="AK56" s="297">
        <v>0</v>
      </c>
      <c r="AL56" s="214">
        <v>0</v>
      </c>
      <c r="AM56" s="214">
        <v>0</v>
      </c>
      <c r="AN56" s="214">
        <v>0</v>
      </c>
      <c r="AO56" s="214">
        <v>0</v>
      </c>
      <c r="AP56" s="215">
        <f t="shared" si="25"/>
        <v>0</v>
      </c>
      <c r="AQ56" s="216">
        <f t="shared" si="26"/>
        <v>0</v>
      </c>
      <c r="AR56" s="217">
        <f t="shared" si="27"/>
        <v>0</v>
      </c>
      <c r="AS56" s="218">
        <v>0</v>
      </c>
      <c r="AT56" s="219">
        <v>0</v>
      </c>
      <c r="AU56" s="219">
        <v>0</v>
      </c>
      <c r="AV56" s="219">
        <v>0</v>
      </c>
      <c r="AW56" s="219">
        <v>0</v>
      </c>
      <c r="AX56" s="219">
        <v>0</v>
      </c>
      <c r="AY56" s="219">
        <v>0</v>
      </c>
      <c r="AZ56" s="219">
        <v>0</v>
      </c>
      <c r="BA56" s="219">
        <v>0</v>
      </c>
      <c r="BB56" s="220">
        <f t="shared" si="28"/>
        <v>0</v>
      </c>
      <c r="BC56" s="221">
        <f t="shared" si="29"/>
        <v>0</v>
      </c>
      <c r="BD56" s="222">
        <f t="shared" si="30"/>
        <v>0</v>
      </c>
      <c r="BE56" s="237">
        <f t="shared" si="31"/>
        <v>122</v>
      </c>
      <c r="BF56" s="238">
        <f t="shared" si="32"/>
        <v>610</v>
      </c>
      <c r="BG56" s="239">
        <f t="shared" si="33"/>
        <v>122</v>
      </c>
      <c r="BH56" s="226">
        <f t="shared" si="34"/>
        <v>610</v>
      </c>
      <c r="BI56" s="240" t="str">
        <f t="shared" si="35"/>
        <v/>
      </c>
      <c r="BJ56" s="241"/>
      <c r="BK56" s="242"/>
      <c r="BL56" s="242" t="s">
        <v>342</v>
      </c>
      <c r="BM56" s="242"/>
      <c r="BN56" s="243"/>
    </row>
    <row r="57" spans="1:66" ht="18" hidden="1">
      <c r="A57" s="105">
        <v>55</v>
      </c>
      <c r="B57" s="410" t="s">
        <v>350</v>
      </c>
      <c r="C57" s="195" t="s">
        <v>167</v>
      </c>
      <c r="D57" s="232" t="s">
        <v>168</v>
      </c>
      <c r="E57" s="394">
        <v>1</v>
      </c>
      <c r="F57" s="198">
        <f>Summary!G57</f>
        <v>11671</v>
      </c>
      <c r="G57" s="198"/>
      <c r="H57" s="199"/>
      <c r="I57" s="199"/>
      <c r="J57" s="199"/>
      <c r="K57" s="199"/>
      <c r="L57" s="199"/>
      <c r="M57" s="199"/>
      <c r="N57" s="233">
        <f t="shared" si="18"/>
        <v>11671</v>
      </c>
      <c r="O57" s="235">
        <v>0</v>
      </c>
      <c r="P57" s="347">
        <v>0</v>
      </c>
      <c r="Q57" s="236">
        <v>0</v>
      </c>
      <c r="R57" s="204">
        <v>0</v>
      </c>
      <c r="S57" s="204">
        <v>50</v>
      </c>
      <c r="T57" s="204">
        <v>0</v>
      </c>
      <c r="U57" s="204">
        <v>0</v>
      </c>
      <c r="V57" s="205">
        <f t="shared" si="19"/>
        <v>50</v>
      </c>
      <c r="W57" s="206">
        <f t="shared" si="20"/>
        <v>50</v>
      </c>
      <c r="X57" s="207">
        <f t="shared" si="21"/>
        <v>4668.4000000000005</v>
      </c>
      <c r="Y57" s="208">
        <v>0</v>
      </c>
      <c r="Z57" s="297">
        <v>0</v>
      </c>
      <c r="AA57" s="209">
        <v>1036</v>
      </c>
      <c r="AB57" s="209">
        <v>0</v>
      </c>
      <c r="AC57" s="209">
        <v>0</v>
      </c>
      <c r="AD57" s="297">
        <v>0</v>
      </c>
      <c r="AE57" s="209">
        <v>0</v>
      </c>
      <c r="AF57" s="210">
        <f t="shared" si="22"/>
        <v>1036</v>
      </c>
      <c r="AG57" s="211">
        <f t="shared" si="23"/>
        <v>1036</v>
      </c>
      <c r="AH57" s="212">
        <f t="shared" si="24"/>
        <v>3501.2999999999997</v>
      </c>
      <c r="AI57" s="213">
        <v>709</v>
      </c>
      <c r="AJ57" s="214">
        <v>424</v>
      </c>
      <c r="AK57" s="214">
        <v>1058</v>
      </c>
      <c r="AL57" s="214">
        <v>0</v>
      </c>
      <c r="AM57" s="214">
        <v>287</v>
      </c>
      <c r="AN57" s="214">
        <v>360</v>
      </c>
      <c r="AO57" s="214">
        <v>0</v>
      </c>
      <c r="AP57" s="215">
        <f t="shared" si="25"/>
        <v>2838</v>
      </c>
      <c r="AQ57" s="216">
        <f t="shared" si="26"/>
        <v>2838</v>
      </c>
      <c r="AR57" s="217">
        <f t="shared" si="27"/>
        <v>2334.2000000000003</v>
      </c>
      <c r="AS57" s="218">
        <v>0</v>
      </c>
      <c r="AT57" s="219">
        <v>0</v>
      </c>
      <c r="AU57" s="219">
        <v>0</v>
      </c>
      <c r="AV57" s="219">
        <f>1726+1</f>
        <v>1727</v>
      </c>
      <c r="AW57" s="219">
        <v>1254</v>
      </c>
      <c r="AX57" s="219">
        <v>0</v>
      </c>
      <c r="AY57" s="219">
        <v>0</v>
      </c>
      <c r="AZ57" s="219">
        <v>0</v>
      </c>
      <c r="BA57" s="219">
        <v>0</v>
      </c>
      <c r="BB57" s="220">
        <f t="shared" si="28"/>
        <v>2981</v>
      </c>
      <c r="BC57" s="221">
        <f t="shared" si="29"/>
        <v>2981</v>
      </c>
      <c r="BD57" s="222">
        <f t="shared" si="30"/>
        <v>2334.2000000000003</v>
      </c>
      <c r="BE57" s="237">
        <f t="shared" si="31"/>
        <v>6905</v>
      </c>
      <c r="BF57" s="238">
        <f t="shared" si="32"/>
        <v>6905</v>
      </c>
      <c r="BG57" s="239">
        <f t="shared" si="33"/>
        <v>-4766</v>
      </c>
      <c r="BH57" s="226">
        <f t="shared" si="34"/>
        <v>-4766</v>
      </c>
      <c r="BI57" s="240">
        <f t="shared" si="35"/>
        <v>0.59163739182589326</v>
      </c>
      <c r="BJ57" s="241"/>
      <c r="BK57" s="242"/>
      <c r="BL57" s="242" t="s">
        <v>352</v>
      </c>
      <c r="BM57" s="242"/>
      <c r="BN57" s="243"/>
    </row>
    <row r="58" spans="1:66" ht="18" hidden="1">
      <c r="A58" s="105">
        <v>56</v>
      </c>
      <c r="B58" s="410" t="s">
        <v>350</v>
      </c>
      <c r="C58" s="195" t="s">
        <v>169</v>
      </c>
      <c r="D58" s="232" t="s">
        <v>170</v>
      </c>
      <c r="E58" s="394">
        <v>2</v>
      </c>
      <c r="F58" s="198">
        <f>Summary!G58</f>
        <v>11760</v>
      </c>
      <c r="G58" s="198"/>
      <c r="H58" s="199"/>
      <c r="I58" s="199"/>
      <c r="J58" s="199"/>
      <c r="K58" s="199"/>
      <c r="L58" s="199"/>
      <c r="M58" s="199"/>
      <c r="N58" s="233">
        <f t="shared" si="18"/>
        <v>11760</v>
      </c>
      <c r="O58" s="235">
        <v>0</v>
      </c>
      <c r="P58" s="295">
        <v>80</v>
      </c>
      <c r="Q58" s="203">
        <v>0</v>
      </c>
      <c r="R58" s="204">
        <v>210</v>
      </c>
      <c r="S58" s="204">
        <v>179</v>
      </c>
      <c r="T58" s="204">
        <v>0</v>
      </c>
      <c r="U58" s="204">
        <v>0</v>
      </c>
      <c r="V58" s="205">
        <f t="shared" si="19"/>
        <v>469</v>
      </c>
      <c r="W58" s="206">
        <f t="shared" si="20"/>
        <v>938</v>
      </c>
      <c r="X58" s="207">
        <f t="shared" si="21"/>
        <v>4704</v>
      </c>
      <c r="Y58" s="236">
        <f>323+1</f>
        <v>324</v>
      </c>
      <c r="Z58" s="209">
        <v>0</v>
      </c>
      <c r="AA58" s="209">
        <v>100</v>
      </c>
      <c r="AB58" s="209">
        <v>1017</v>
      </c>
      <c r="AC58" s="209">
        <v>0</v>
      </c>
      <c r="AD58" s="209">
        <v>0</v>
      </c>
      <c r="AE58" s="209">
        <v>518</v>
      </c>
      <c r="AF58" s="210">
        <f t="shared" si="22"/>
        <v>1959</v>
      </c>
      <c r="AG58" s="211">
        <f t="shared" si="23"/>
        <v>3918</v>
      </c>
      <c r="AH58" s="212">
        <f t="shared" si="24"/>
        <v>3528</v>
      </c>
      <c r="AI58" s="213">
        <v>0</v>
      </c>
      <c r="AJ58" s="297">
        <v>0</v>
      </c>
      <c r="AK58" s="297">
        <v>0</v>
      </c>
      <c r="AL58" s="214">
        <v>930</v>
      </c>
      <c r="AM58" s="214">
        <v>0</v>
      </c>
      <c r="AN58" s="214">
        <v>0</v>
      </c>
      <c r="AO58" s="214">
        <v>0</v>
      </c>
      <c r="AP58" s="215">
        <f t="shared" si="25"/>
        <v>930</v>
      </c>
      <c r="AQ58" s="216">
        <f t="shared" si="26"/>
        <v>1860</v>
      </c>
      <c r="AR58" s="217">
        <f t="shared" si="27"/>
        <v>2352</v>
      </c>
      <c r="AS58" s="218">
        <v>0</v>
      </c>
      <c r="AT58" s="219">
        <v>0</v>
      </c>
      <c r="AU58" s="219">
        <v>0</v>
      </c>
      <c r="AV58" s="219">
        <v>0</v>
      </c>
      <c r="AW58" s="219">
        <v>222</v>
      </c>
      <c r="AX58" s="219">
        <v>0</v>
      </c>
      <c r="AY58" s="219">
        <v>0</v>
      </c>
      <c r="AZ58" s="219">
        <v>0</v>
      </c>
      <c r="BA58" s="219">
        <v>977</v>
      </c>
      <c r="BB58" s="220">
        <f t="shared" si="28"/>
        <v>1199</v>
      </c>
      <c r="BC58" s="221">
        <f t="shared" si="29"/>
        <v>2398</v>
      </c>
      <c r="BD58" s="222">
        <f t="shared" si="30"/>
        <v>2352</v>
      </c>
      <c r="BE58" s="237">
        <f t="shared" si="31"/>
        <v>4557</v>
      </c>
      <c r="BF58" s="238">
        <f t="shared" si="32"/>
        <v>9114</v>
      </c>
      <c r="BG58" s="239">
        <f t="shared" si="33"/>
        <v>-7203</v>
      </c>
      <c r="BH58" s="226">
        <f t="shared" si="34"/>
        <v>-14406</v>
      </c>
      <c r="BI58" s="240">
        <f t="shared" si="35"/>
        <v>0.38750000000000001</v>
      </c>
      <c r="BJ58" s="241"/>
      <c r="BK58" s="242"/>
      <c r="BL58" s="242" t="s">
        <v>342</v>
      </c>
      <c r="BM58" s="242"/>
      <c r="BN58" s="243"/>
    </row>
    <row r="59" spans="1:66" ht="30" hidden="1" customHeight="1">
      <c r="A59" s="105">
        <v>57</v>
      </c>
      <c r="B59" s="410" t="s">
        <v>350</v>
      </c>
      <c r="C59" s="195" t="s">
        <v>171</v>
      </c>
      <c r="D59" s="232" t="s">
        <v>172</v>
      </c>
      <c r="E59" s="394">
        <v>0.5</v>
      </c>
      <c r="F59" s="198">
        <f>Summary!G59</f>
        <v>0</v>
      </c>
      <c r="G59" s="198"/>
      <c r="H59" s="199"/>
      <c r="I59" s="199"/>
      <c r="J59" s="199"/>
      <c r="K59" s="199"/>
      <c r="L59" s="199"/>
      <c r="M59" s="199"/>
      <c r="N59" s="233">
        <f t="shared" si="18"/>
        <v>0</v>
      </c>
      <c r="O59" s="235">
        <v>0</v>
      </c>
      <c r="P59" s="347">
        <v>0</v>
      </c>
      <c r="Q59" s="203">
        <v>0</v>
      </c>
      <c r="R59" s="204">
        <v>0</v>
      </c>
      <c r="S59" s="204">
        <v>0</v>
      </c>
      <c r="T59" s="204">
        <v>0</v>
      </c>
      <c r="U59" s="204">
        <v>0</v>
      </c>
      <c r="V59" s="205">
        <f t="shared" si="19"/>
        <v>0</v>
      </c>
      <c r="W59" s="206">
        <f t="shared" si="20"/>
        <v>0</v>
      </c>
      <c r="X59" s="207">
        <f t="shared" si="21"/>
        <v>0</v>
      </c>
      <c r="Y59" s="208">
        <v>0</v>
      </c>
      <c r="Z59" s="209">
        <v>0</v>
      </c>
      <c r="AA59" s="209">
        <v>0</v>
      </c>
      <c r="AB59" s="209">
        <v>0</v>
      </c>
      <c r="AC59" s="209">
        <v>0</v>
      </c>
      <c r="AD59" s="209">
        <v>0</v>
      </c>
      <c r="AE59" s="209">
        <v>0</v>
      </c>
      <c r="AF59" s="210">
        <f t="shared" si="22"/>
        <v>0</v>
      </c>
      <c r="AG59" s="211">
        <f t="shared" si="23"/>
        <v>0</v>
      </c>
      <c r="AH59" s="212">
        <f t="shared" si="24"/>
        <v>0</v>
      </c>
      <c r="AI59" s="213">
        <v>0</v>
      </c>
      <c r="AJ59" s="214">
        <v>0</v>
      </c>
      <c r="AK59" s="214">
        <v>0</v>
      </c>
      <c r="AL59" s="297">
        <v>0</v>
      </c>
      <c r="AM59" s="214">
        <v>0</v>
      </c>
      <c r="AN59" s="214">
        <v>0</v>
      </c>
      <c r="AO59" s="214">
        <v>0</v>
      </c>
      <c r="AP59" s="215">
        <f t="shared" si="25"/>
        <v>0</v>
      </c>
      <c r="AQ59" s="216">
        <f t="shared" si="26"/>
        <v>0</v>
      </c>
      <c r="AR59" s="217">
        <f t="shared" si="27"/>
        <v>0</v>
      </c>
      <c r="AS59" s="218">
        <v>0</v>
      </c>
      <c r="AT59" s="219">
        <v>0</v>
      </c>
      <c r="AU59" s="219">
        <v>0</v>
      </c>
      <c r="AV59" s="219">
        <v>0</v>
      </c>
      <c r="AW59" s="219">
        <v>0</v>
      </c>
      <c r="AX59" s="219">
        <v>0</v>
      </c>
      <c r="AY59" s="219">
        <v>0</v>
      </c>
      <c r="AZ59" s="219">
        <v>0</v>
      </c>
      <c r="BA59" s="219">
        <v>0</v>
      </c>
      <c r="BB59" s="220">
        <f t="shared" si="28"/>
        <v>0</v>
      </c>
      <c r="BC59" s="221">
        <f t="shared" si="29"/>
        <v>0</v>
      </c>
      <c r="BD59" s="222">
        <f t="shared" si="30"/>
        <v>0</v>
      </c>
      <c r="BE59" s="237">
        <f t="shared" si="31"/>
        <v>0</v>
      </c>
      <c r="BF59" s="238">
        <f t="shared" si="32"/>
        <v>0</v>
      </c>
      <c r="BG59" s="239">
        <f t="shared" si="33"/>
        <v>0</v>
      </c>
      <c r="BH59" s="226">
        <f t="shared" si="34"/>
        <v>0</v>
      </c>
      <c r="BI59" s="240" t="str">
        <f t="shared" si="35"/>
        <v/>
      </c>
      <c r="BJ59" s="241"/>
      <c r="BK59" s="242"/>
      <c r="BL59" s="242">
        <v>11</v>
      </c>
      <c r="BM59" s="242"/>
      <c r="BN59" s="243"/>
    </row>
    <row r="60" spans="1:66" ht="21" hidden="1" customHeight="1">
      <c r="A60" s="105">
        <v>58</v>
      </c>
      <c r="B60" s="410" t="s">
        <v>350</v>
      </c>
      <c r="C60" s="195" t="s">
        <v>174</v>
      </c>
      <c r="D60" s="232" t="s">
        <v>175</v>
      </c>
      <c r="E60" s="394">
        <v>0.5</v>
      </c>
      <c r="F60" s="198">
        <f>Summary!G60</f>
        <v>1360</v>
      </c>
      <c r="G60" s="198"/>
      <c r="H60" s="198"/>
      <c r="I60" s="198"/>
      <c r="J60" s="198"/>
      <c r="K60" s="198"/>
      <c r="L60" s="198"/>
      <c r="M60" s="198"/>
      <c r="N60" s="233">
        <f t="shared" si="18"/>
        <v>1360</v>
      </c>
      <c r="O60" s="235">
        <v>0</v>
      </c>
      <c r="P60" s="347">
        <v>0</v>
      </c>
      <c r="Q60" s="412">
        <v>0</v>
      </c>
      <c r="R60" s="296">
        <v>0</v>
      </c>
      <c r="S60" s="297">
        <v>0</v>
      </c>
      <c r="T60" s="296">
        <v>0</v>
      </c>
      <c r="U60" s="296">
        <v>0</v>
      </c>
      <c r="V60" s="205">
        <f t="shared" si="19"/>
        <v>0</v>
      </c>
      <c r="W60" s="206">
        <f t="shared" si="20"/>
        <v>0</v>
      </c>
      <c r="X60" s="207">
        <f t="shared" si="21"/>
        <v>544</v>
      </c>
      <c r="Y60" s="208">
        <v>0</v>
      </c>
      <c r="Z60" s="209">
        <v>0</v>
      </c>
      <c r="AA60" s="209">
        <v>0</v>
      </c>
      <c r="AB60" s="209">
        <v>0</v>
      </c>
      <c r="AC60" s="209">
        <v>0</v>
      </c>
      <c r="AD60" s="209">
        <v>0</v>
      </c>
      <c r="AE60" s="209">
        <v>0</v>
      </c>
      <c r="AF60" s="210">
        <f t="shared" si="22"/>
        <v>0</v>
      </c>
      <c r="AG60" s="211">
        <f t="shared" si="23"/>
        <v>0</v>
      </c>
      <c r="AH60" s="212">
        <f t="shared" si="24"/>
        <v>408</v>
      </c>
      <c r="AI60" s="236">
        <v>0</v>
      </c>
      <c r="AJ60" s="214">
        <v>0</v>
      </c>
      <c r="AK60" s="214">
        <v>0</v>
      </c>
      <c r="AL60" s="214">
        <v>0</v>
      </c>
      <c r="AM60" s="214">
        <v>0</v>
      </c>
      <c r="AN60" s="214">
        <v>100</v>
      </c>
      <c r="AO60" s="214">
        <v>917</v>
      </c>
      <c r="AP60" s="215">
        <f t="shared" si="25"/>
        <v>1017</v>
      </c>
      <c r="AQ60" s="216">
        <f t="shared" si="26"/>
        <v>508.5</v>
      </c>
      <c r="AR60" s="217">
        <f t="shared" si="27"/>
        <v>272</v>
      </c>
      <c r="AS60" s="218">
        <v>0</v>
      </c>
      <c r="AT60" s="219">
        <v>0</v>
      </c>
      <c r="AU60" s="219">
        <v>0</v>
      </c>
      <c r="AV60" s="219">
        <v>0</v>
      </c>
      <c r="AW60" s="219">
        <v>0</v>
      </c>
      <c r="AX60" s="219">
        <v>0</v>
      </c>
      <c r="AY60" s="219">
        <v>0</v>
      </c>
      <c r="AZ60" s="219">
        <v>80</v>
      </c>
      <c r="BA60" s="219">
        <v>0</v>
      </c>
      <c r="BB60" s="220">
        <f t="shared" si="28"/>
        <v>80</v>
      </c>
      <c r="BC60" s="221">
        <f t="shared" si="29"/>
        <v>40</v>
      </c>
      <c r="BD60" s="222">
        <f t="shared" si="30"/>
        <v>272</v>
      </c>
      <c r="BE60" s="237">
        <f t="shared" si="31"/>
        <v>1097</v>
      </c>
      <c r="BF60" s="238">
        <f t="shared" si="32"/>
        <v>548.5</v>
      </c>
      <c r="BG60" s="239">
        <f t="shared" si="33"/>
        <v>-263</v>
      </c>
      <c r="BH60" s="413">
        <f t="shared" si="34"/>
        <v>-131.5</v>
      </c>
      <c r="BI60" s="240">
        <f t="shared" si="35"/>
        <v>0.80661764705882355</v>
      </c>
      <c r="BJ60" s="114"/>
      <c r="BK60" s="242"/>
      <c r="BL60" s="242">
        <v>11</v>
      </c>
      <c r="BM60" s="414"/>
      <c r="BN60" s="415"/>
    </row>
    <row r="61" spans="1:66" ht="18">
      <c r="A61" s="416">
        <v>67</v>
      </c>
      <c r="B61" s="417" t="s">
        <v>95</v>
      </c>
      <c r="C61" s="418" t="s">
        <v>176</v>
      </c>
      <c r="D61" s="419" t="s">
        <v>177</v>
      </c>
      <c r="E61" s="420">
        <v>0.1</v>
      </c>
      <c r="F61" s="198"/>
      <c r="G61" s="198"/>
      <c r="H61" s="198"/>
      <c r="I61" s="198"/>
      <c r="J61" s="198"/>
      <c r="K61" s="198"/>
      <c r="L61" s="198"/>
      <c r="M61" s="198"/>
      <c r="N61" s="421">
        <v>120</v>
      </c>
      <c r="O61" s="330">
        <v>0</v>
      </c>
      <c r="P61" s="349">
        <v>0</v>
      </c>
      <c r="Q61" s="422">
        <v>0</v>
      </c>
      <c r="R61" s="422">
        <v>0</v>
      </c>
      <c r="S61" s="423">
        <v>0</v>
      </c>
      <c r="T61" s="422">
        <v>0</v>
      </c>
      <c r="U61" s="422">
        <v>0</v>
      </c>
      <c r="V61" s="424">
        <f t="shared" si="19"/>
        <v>0</v>
      </c>
      <c r="W61" s="425">
        <f t="shared" si="20"/>
        <v>0</v>
      </c>
      <c r="X61" s="207">
        <f t="shared" si="21"/>
        <v>48</v>
      </c>
      <c r="Y61" s="426">
        <v>0</v>
      </c>
      <c r="Z61" s="426">
        <v>0</v>
      </c>
      <c r="AA61" s="426">
        <v>0</v>
      </c>
      <c r="AB61" s="426">
        <v>0</v>
      </c>
      <c r="AC61" s="426">
        <v>0</v>
      </c>
      <c r="AD61" s="426">
        <v>0</v>
      </c>
      <c r="AE61" s="426">
        <v>0</v>
      </c>
      <c r="AF61" s="427">
        <f t="shared" si="22"/>
        <v>0</v>
      </c>
      <c r="AG61" s="428">
        <f t="shared" si="23"/>
        <v>0</v>
      </c>
      <c r="AH61" s="212">
        <f t="shared" si="24"/>
        <v>36</v>
      </c>
      <c r="AI61" s="429">
        <v>0</v>
      </c>
      <c r="AJ61" s="429">
        <v>0</v>
      </c>
      <c r="AK61" s="429">
        <v>0</v>
      </c>
      <c r="AL61" s="429">
        <v>0</v>
      </c>
      <c r="AM61" s="429">
        <v>0</v>
      </c>
      <c r="AN61" s="429">
        <v>0</v>
      </c>
      <c r="AO61" s="429">
        <v>450</v>
      </c>
      <c r="AP61" s="430">
        <f t="shared" si="25"/>
        <v>450</v>
      </c>
      <c r="AQ61" s="431">
        <f t="shared" si="26"/>
        <v>45</v>
      </c>
      <c r="AR61" s="217">
        <f t="shared" si="27"/>
        <v>24</v>
      </c>
      <c r="AS61" s="432">
        <v>0</v>
      </c>
      <c r="AT61" s="432">
        <v>0</v>
      </c>
      <c r="AU61" s="432">
        <v>0</v>
      </c>
      <c r="AV61" s="432">
        <f>241+200</f>
        <v>441</v>
      </c>
      <c r="AW61" s="432">
        <f>130+900</f>
        <v>1030</v>
      </c>
      <c r="AX61" s="432">
        <f>600+800</f>
        <v>1400</v>
      </c>
      <c r="AY61" s="432">
        <v>0</v>
      </c>
      <c r="AZ61" s="432">
        <v>0</v>
      </c>
      <c r="BA61" s="432">
        <v>0</v>
      </c>
      <c r="BB61" s="433">
        <f t="shared" si="28"/>
        <v>2871</v>
      </c>
      <c r="BC61" s="434">
        <f t="shared" si="29"/>
        <v>287.10000000000002</v>
      </c>
      <c r="BD61" s="222">
        <f t="shared" si="30"/>
        <v>24</v>
      </c>
      <c r="BE61" s="435">
        <f t="shared" si="31"/>
        <v>3321</v>
      </c>
      <c r="BF61" s="436">
        <f t="shared" si="32"/>
        <v>332.1</v>
      </c>
      <c r="BG61" s="437">
        <f t="shared" si="33"/>
        <v>3201</v>
      </c>
      <c r="BH61" s="438">
        <f t="shared" si="34"/>
        <v>320.10000000000002</v>
      </c>
      <c r="BI61" s="439">
        <f t="shared" si="35"/>
        <v>27.675000000000001</v>
      </c>
      <c r="BJ61" s="138"/>
      <c r="BK61" s="440"/>
      <c r="BL61" s="440"/>
      <c r="BM61" s="441"/>
      <c r="BN61" s="442"/>
    </row>
    <row r="62" spans="1:66" ht="18" hidden="1">
      <c r="A62" s="416">
        <v>68</v>
      </c>
      <c r="B62" s="417" t="s">
        <v>75</v>
      </c>
      <c r="C62" s="418" t="s">
        <v>178</v>
      </c>
      <c r="D62" s="419" t="s">
        <v>179</v>
      </c>
      <c r="E62" s="420">
        <v>0.1</v>
      </c>
      <c r="F62" s="198"/>
      <c r="G62" s="198"/>
      <c r="H62" s="198"/>
      <c r="I62" s="198"/>
      <c r="J62" s="198"/>
      <c r="K62" s="198"/>
      <c r="L62" s="198"/>
      <c r="M62" s="198"/>
      <c r="N62" s="421">
        <f>SUM(F62:M62)</f>
        <v>0</v>
      </c>
      <c r="O62" s="235">
        <v>0</v>
      </c>
      <c r="P62" s="347">
        <v>0</v>
      </c>
      <c r="Q62" s="443">
        <v>0</v>
      </c>
      <c r="R62" s="443">
        <v>0</v>
      </c>
      <c r="S62" s="444">
        <v>0</v>
      </c>
      <c r="T62" s="443">
        <v>0</v>
      </c>
      <c r="U62" s="443">
        <v>0</v>
      </c>
      <c r="V62" s="424">
        <f t="shared" si="19"/>
        <v>0</v>
      </c>
      <c r="W62" s="425">
        <f t="shared" si="20"/>
        <v>0</v>
      </c>
      <c r="X62" s="207">
        <f t="shared" si="21"/>
        <v>0</v>
      </c>
      <c r="Y62" s="445">
        <v>0</v>
      </c>
      <c r="Z62" s="445">
        <v>0</v>
      </c>
      <c r="AA62" s="445">
        <v>0</v>
      </c>
      <c r="AB62" s="445">
        <v>0</v>
      </c>
      <c r="AC62" s="445">
        <v>0</v>
      </c>
      <c r="AD62" s="445">
        <v>0</v>
      </c>
      <c r="AE62" s="445">
        <v>0</v>
      </c>
      <c r="AF62" s="427">
        <f t="shared" si="22"/>
        <v>0</v>
      </c>
      <c r="AG62" s="428">
        <f t="shared" si="23"/>
        <v>0</v>
      </c>
      <c r="AH62" s="212">
        <f t="shared" si="24"/>
        <v>0</v>
      </c>
      <c r="AI62" s="446">
        <v>0</v>
      </c>
      <c r="AJ62" s="446">
        <v>0</v>
      </c>
      <c r="AK62" s="446">
        <v>0</v>
      </c>
      <c r="AL62" s="446">
        <v>0</v>
      </c>
      <c r="AM62" s="446">
        <v>0</v>
      </c>
      <c r="AN62" s="446">
        <v>0</v>
      </c>
      <c r="AO62" s="446">
        <v>0</v>
      </c>
      <c r="AP62" s="430">
        <f t="shared" si="25"/>
        <v>0</v>
      </c>
      <c r="AQ62" s="431">
        <f t="shared" si="26"/>
        <v>0</v>
      </c>
      <c r="AR62" s="217">
        <f t="shared" si="27"/>
        <v>0</v>
      </c>
      <c r="AS62" s="447">
        <v>0</v>
      </c>
      <c r="AT62" s="447">
        <v>0</v>
      </c>
      <c r="AU62" s="447">
        <v>0</v>
      </c>
      <c r="AV62" s="447">
        <v>0</v>
      </c>
      <c r="AW62" s="447">
        <v>0</v>
      </c>
      <c r="AX62" s="447">
        <v>0</v>
      </c>
      <c r="AY62" s="447">
        <v>0</v>
      </c>
      <c r="AZ62" s="447">
        <v>0</v>
      </c>
      <c r="BA62" s="447">
        <v>0</v>
      </c>
      <c r="BB62" s="433">
        <f t="shared" si="28"/>
        <v>0</v>
      </c>
      <c r="BC62" s="434">
        <f t="shared" si="29"/>
        <v>0</v>
      </c>
      <c r="BD62" s="222">
        <f t="shared" si="30"/>
        <v>0</v>
      </c>
      <c r="BE62" s="435">
        <f t="shared" si="31"/>
        <v>0</v>
      </c>
      <c r="BF62" s="436">
        <f t="shared" si="32"/>
        <v>0</v>
      </c>
      <c r="BG62" s="437">
        <f t="shared" si="33"/>
        <v>0</v>
      </c>
      <c r="BH62" s="438">
        <f t="shared" si="34"/>
        <v>0</v>
      </c>
      <c r="BI62" s="439" t="str">
        <f t="shared" si="35"/>
        <v/>
      </c>
      <c r="BJ62" s="138"/>
      <c r="BK62" s="440"/>
      <c r="BL62" s="440"/>
      <c r="BM62" s="441"/>
      <c r="BN62" s="442"/>
    </row>
    <row r="63" spans="1:66" ht="30" hidden="1" customHeight="1">
      <c r="A63" s="1759" t="s">
        <v>353</v>
      </c>
      <c r="B63" s="1759"/>
      <c r="C63" s="1759"/>
      <c r="D63" s="1759"/>
      <c r="E63" s="448"/>
      <c r="F63" s="449">
        <f>SUM(F3:INDEX(F:F,ROW()-1))</f>
        <v>354977</v>
      </c>
      <c r="G63" s="449">
        <f>SUM(G3:INDEX(G:G,ROW()-1))</f>
        <v>0</v>
      </c>
      <c r="H63" s="449">
        <f>SUM(H3:INDEX(H:H,ROW()-1))</f>
        <v>0</v>
      </c>
      <c r="I63" s="449"/>
      <c r="J63" s="449">
        <f>SUM(J3:INDEX(J:J,ROW()-1))</f>
        <v>0</v>
      </c>
      <c r="K63" s="449">
        <f>SUM(K3:INDEX(K:K,ROW()-1))</f>
        <v>0</v>
      </c>
      <c r="L63" s="449">
        <f>SUM(L3:INDEX(L:L,ROW()-1))</f>
        <v>0</v>
      </c>
      <c r="M63" s="449">
        <f>SUM(M3:INDEX(M:M,ROW()-1))</f>
        <v>0</v>
      </c>
      <c r="N63" s="450">
        <f>SUM(N3:INDEX(N:N,ROW()-1))</f>
        <v>355097</v>
      </c>
      <c r="O63" s="451">
        <f t="shared" ref="O63:U63" si="36">SUM(O3:O60)</f>
        <v>10343</v>
      </c>
      <c r="P63" s="452">
        <f t="shared" si="36"/>
        <v>10844</v>
      </c>
      <c r="Q63" s="453">
        <f t="shared" si="36"/>
        <v>0</v>
      </c>
      <c r="R63" s="453">
        <f t="shared" si="36"/>
        <v>11507</v>
      </c>
      <c r="S63" s="453">
        <f t="shared" si="36"/>
        <v>15733</v>
      </c>
      <c r="T63" s="453">
        <f t="shared" si="36"/>
        <v>11827</v>
      </c>
      <c r="U63" s="453">
        <f t="shared" si="36"/>
        <v>12149</v>
      </c>
      <c r="V63" s="454">
        <f>SUM(V3:INDEX(V:V,ROW()-1))</f>
        <v>72403</v>
      </c>
      <c r="W63" s="455">
        <f>SUM(W3:INDEX(W:W,ROW()-1))</f>
        <v>107361.658</v>
      </c>
      <c r="X63" s="456">
        <f>SUM(X3:INDEX(X:X,ROW()-1))</f>
        <v>142038.80000000002</v>
      </c>
      <c r="Y63" s="453">
        <v>0</v>
      </c>
      <c r="Z63" s="457">
        <v>0</v>
      </c>
      <c r="AA63" s="457">
        <v>0</v>
      </c>
      <c r="AB63" s="457">
        <v>0</v>
      </c>
      <c r="AC63" s="457">
        <v>0</v>
      </c>
      <c r="AD63" s="457">
        <v>0</v>
      </c>
      <c r="AE63" s="457">
        <v>0</v>
      </c>
      <c r="AF63" s="454">
        <f>SUM(AF3:INDEX(AF:AF,ROW()-1))</f>
        <v>69037</v>
      </c>
      <c r="AG63" s="455">
        <f>SUM(AG3:INDEX(AG:AG,ROW()-1))</f>
        <v>90327.589000000007</v>
      </c>
      <c r="AH63" s="456">
        <f>SUM(AH3:INDEX(AH:AH,ROW()-1))</f>
        <v>106529.1</v>
      </c>
      <c r="AI63" s="453">
        <v>0</v>
      </c>
      <c r="AJ63" s="457">
        <v>0</v>
      </c>
      <c r="AK63" s="457">
        <v>0</v>
      </c>
      <c r="AL63" s="457">
        <v>0</v>
      </c>
      <c r="AM63" s="457">
        <v>0</v>
      </c>
      <c r="AN63" s="457">
        <v>0</v>
      </c>
      <c r="AO63" s="457">
        <v>0</v>
      </c>
      <c r="AP63" s="454">
        <f>SUM(AP3:INDEX(AP:AP,ROW()-1))</f>
        <v>54132</v>
      </c>
      <c r="AQ63" s="455">
        <f>SUM(AQ3:INDEX(AQ:AQ,ROW()-1))</f>
        <v>69683.459000000003</v>
      </c>
      <c r="AR63" s="456">
        <f>SUM(AR3:INDEX(AR:AR,ROW()-1))</f>
        <v>71019.400000000009</v>
      </c>
      <c r="AS63" s="453">
        <v>0</v>
      </c>
      <c r="AT63" s="457">
        <v>0</v>
      </c>
      <c r="AU63" s="457">
        <v>0</v>
      </c>
      <c r="AV63" s="457">
        <v>0</v>
      </c>
      <c r="AW63" s="457">
        <v>0</v>
      </c>
      <c r="AX63" s="457">
        <v>0</v>
      </c>
      <c r="AY63" s="457">
        <v>0</v>
      </c>
      <c r="AZ63" s="457">
        <v>0</v>
      </c>
      <c r="BA63" s="457">
        <v>0</v>
      </c>
      <c r="BB63" s="454">
        <f>SUM(BB3:INDEX(BB:BB,ROW()-1))</f>
        <v>70989</v>
      </c>
      <c r="BC63" s="455">
        <f>SUM(BC3:INDEX(BC:BC,ROW()-1))</f>
        <v>102722.25</v>
      </c>
      <c r="BD63" s="456">
        <f>SUM(BD3:INDEX(BD:BD,ROW()-1))</f>
        <v>71019.400000000009</v>
      </c>
      <c r="BE63" s="458">
        <f>SUM(BE3:BE59)</f>
        <v>262143</v>
      </c>
      <c r="BF63" s="459">
        <f>SUM(BF3:BF59)</f>
        <v>369214.35599999997</v>
      </c>
      <c r="BG63" s="460">
        <f>SUM(BG3:BG59)</f>
        <v>-91474</v>
      </c>
      <c r="BH63" s="461">
        <f>SUM(BH3:BH59)</f>
        <v>-174209.6</v>
      </c>
      <c r="BI63" s="462"/>
      <c r="BJ63" s="463"/>
      <c r="BK63" s="464"/>
      <c r="BL63" s="464"/>
      <c r="BM63" s="464"/>
      <c r="BN63" s="460"/>
    </row>
    <row r="64" spans="1:66" ht="27" hidden="1" customHeight="1">
      <c r="A64" s="465"/>
      <c r="B64" s="466"/>
      <c r="C64" s="467"/>
      <c r="D64" s="468" t="s">
        <v>354</v>
      </c>
      <c r="E64" s="469"/>
      <c r="F64" s="470"/>
      <c r="G64" s="470"/>
      <c r="H64" s="470"/>
      <c r="I64" s="470"/>
      <c r="J64" s="470"/>
      <c r="K64" s="470"/>
      <c r="L64" s="470"/>
      <c r="M64" s="470"/>
      <c r="N64" s="471"/>
      <c r="O64" s="235"/>
      <c r="P64" s="347"/>
      <c r="Q64" s="472"/>
      <c r="R64" s="473"/>
      <c r="S64" s="473"/>
      <c r="T64" s="473"/>
      <c r="U64" s="473"/>
      <c r="V64" s="474">
        <f>SUM(O64:U64)</f>
        <v>0</v>
      </c>
      <c r="W64" s="475" t="s">
        <v>355</v>
      </c>
      <c r="X64" s="476">
        <f>V66*8</f>
        <v>0</v>
      </c>
      <c r="Y64" s="208"/>
      <c r="Z64" s="209"/>
      <c r="AA64" s="209"/>
      <c r="AB64" s="209"/>
      <c r="AC64" s="209"/>
      <c r="AD64" s="209"/>
      <c r="AE64" s="209"/>
      <c r="AF64" s="474">
        <f>SUM(Y64:AE64)</f>
        <v>0</v>
      </c>
      <c r="AG64" s="475" t="s">
        <v>355</v>
      </c>
      <c r="AH64" s="476">
        <f>AF66*8</f>
        <v>0</v>
      </c>
      <c r="AI64" s="213">
        <v>0</v>
      </c>
      <c r="AJ64" s="214"/>
      <c r="AK64" s="214"/>
      <c r="AL64" s="214"/>
      <c r="AM64" s="214"/>
      <c r="AN64" s="214"/>
      <c r="AO64" s="214"/>
      <c r="AP64" s="474">
        <f>SUM(AI64:AO64)</f>
        <v>0</v>
      </c>
      <c r="AQ64" s="475" t="s">
        <v>355</v>
      </c>
      <c r="AR64" s="477">
        <f>AP66*8</f>
        <v>0</v>
      </c>
      <c r="AS64" s="218"/>
      <c r="AT64" s="219"/>
      <c r="AU64" s="219"/>
      <c r="AV64" s="219"/>
      <c r="AW64" s="219"/>
      <c r="AX64" s="219"/>
      <c r="AY64" s="219"/>
      <c r="AZ64" s="219"/>
      <c r="BA64" s="219"/>
      <c r="BB64" s="474">
        <f>SUM(AS64:BA64)</f>
        <v>0</v>
      </c>
      <c r="BC64" s="478" t="s">
        <v>355</v>
      </c>
      <c r="BD64" s="477">
        <f>BB66*8</f>
        <v>0</v>
      </c>
      <c r="BE64" s="479">
        <f>V64+AF64+AP64+BB64</f>
        <v>0</v>
      </c>
      <c r="BF64" s="480" t="s">
        <v>355</v>
      </c>
      <c r="BG64" s="481">
        <f>BE66*8</f>
        <v>0</v>
      </c>
      <c r="BH64" s="1760">
        <f>BE63/N63*100</f>
        <v>73.822927256496101</v>
      </c>
      <c r="BI64" s="1760"/>
      <c r="BJ64" s="482"/>
      <c r="BK64" s="483"/>
      <c r="BL64" s="483"/>
      <c r="BM64" s="483"/>
      <c r="BN64" s="466"/>
    </row>
    <row r="65" spans="1:66" ht="27" hidden="1" customHeight="1">
      <c r="A65" s="484"/>
      <c r="B65" s="485"/>
      <c r="C65" s="467"/>
      <c r="D65" s="486" t="s">
        <v>356</v>
      </c>
      <c r="E65" s="469"/>
      <c r="F65" s="470"/>
      <c r="G65" s="470"/>
      <c r="H65" s="470"/>
      <c r="I65" s="470"/>
      <c r="J65" s="470"/>
      <c r="K65" s="470"/>
      <c r="L65" s="470"/>
      <c r="M65" s="470"/>
      <c r="N65" s="487"/>
      <c r="O65" s="235"/>
      <c r="P65" s="347"/>
      <c r="Q65" s="472"/>
      <c r="R65" s="473"/>
      <c r="S65" s="473"/>
      <c r="T65" s="473"/>
      <c r="U65" s="473"/>
      <c r="V65" s="474">
        <f>SUM(O65:U65)</f>
        <v>0</v>
      </c>
      <c r="W65" s="475" t="s">
        <v>357</v>
      </c>
      <c r="X65" s="476">
        <f>W63/1000</f>
        <v>107.36165799999999</v>
      </c>
      <c r="Y65" s="208"/>
      <c r="Z65" s="209"/>
      <c r="AA65" s="209"/>
      <c r="AB65" s="209"/>
      <c r="AC65" s="209">
        <v>0</v>
      </c>
      <c r="AD65" s="209">
        <v>0</v>
      </c>
      <c r="AE65" s="209"/>
      <c r="AF65" s="474">
        <f>SUM(Y65:AE65)</f>
        <v>0</v>
      </c>
      <c r="AG65" s="475" t="s">
        <v>357</v>
      </c>
      <c r="AH65" s="476">
        <f>AG63/1000</f>
        <v>90.327589000000003</v>
      </c>
      <c r="AI65" s="213">
        <v>0</v>
      </c>
      <c r="AJ65" s="214"/>
      <c r="AK65" s="214"/>
      <c r="AL65" s="214"/>
      <c r="AM65" s="214"/>
      <c r="AN65" s="214"/>
      <c r="AO65" s="214"/>
      <c r="AP65" s="474">
        <f>SUM(AI65:AO65)</f>
        <v>0</v>
      </c>
      <c r="AQ65" s="475" t="s">
        <v>357</v>
      </c>
      <c r="AR65" s="477">
        <f>AQ63/1000</f>
        <v>69.683458999999999</v>
      </c>
      <c r="AS65" s="218"/>
      <c r="AT65" s="219"/>
      <c r="AU65" s="219"/>
      <c r="AV65" s="219"/>
      <c r="AW65" s="219"/>
      <c r="AX65" s="219"/>
      <c r="AY65" s="219"/>
      <c r="AZ65" s="219"/>
      <c r="BA65" s="219"/>
      <c r="BB65" s="474">
        <f>SUM(AS65:BA65)</f>
        <v>0</v>
      </c>
      <c r="BC65" s="478" t="s">
        <v>357</v>
      </c>
      <c r="BD65" s="477">
        <f>BC63/1000</f>
        <v>102.72225</v>
      </c>
      <c r="BE65" s="488">
        <f>V65+AF65+AP65+BB65</f>
        <v>0</v>
      </c>
      <c r="BF65" s="489" t="s">
        <v>357</v>
      </c>
      <c r="BG65" s="490">
        <f>BF63/1000</f>
        <v>369.21435599999995</v>
      </c>
      <c r="BH65" s="1760"/>
      <c r="BI65" s="1760"/>
      <c r="BJ65" s="491"/>
      <c r="BK65" s="492"/>
      <c r="BL65" s="492"/>
      <c r="BM65" s="492"/>
      <c r="BN65" s="485"/>
    </row>
    <row r="66" spans="1:66" ht="20" hidden="1">
      <c r="A66" s="484"/>
      <c r="B66" s="485"/>
      <c r="C66" s="467"/>
      <c r="D66" s="486" t="s">
        <v>358</v>
      </c>
      <c r="E66" s="469"/>
      <c r="F66" s="470"/>
      <c r="G66" s="470"/>
      <c r="H66" s="470"/>
      <c r="I66" s="470"/>
      <c r="J66" s="470"/>
      <c r="K66" s="470"/>
      <c r="L66" s="470"/>
      <c r="M66" s="470"/>
      <c r="N66" s="487"/>
      <c r="O66" s="235">
        <v>0</v>
      </c>
      <c r="P66" s="347">
        <v>0</v>
      </c>
      <c r="Q66" s="472">
        <v>0</v>
      </c>
      <c r="R66" s="473">
        <v>0</v>
      </c>
      <c r="S66" s="473">
        <v>0</v>
      </c>
      <c r="T66" s="473">
        <v>0</v>
      </c>
      <c r="U66" s="473">
        <v>0</v>
      </c>
      <c r="V66" s="474">
        <f>SUM(O66:U66)</f>
        <v>0</v>
      </c>
      <c r="W66" s="1761" t="s">
        <v>359</v>
      </c>
      <c r="X66" s="1762">
        <f>X64/X65</f>
        <v>0</v>
      </c>
      <c r="Y66" s="208">
        <v>0</v>
      </c>
      <c r="Z66" s="209">
        <v>0</v>
      </c>
      <c r="AA66" s="209">
        <v>0</v>
      </c>
      <c r="AB66" s="209">
        <v>0</v>
      </c>
      <c r="AC66" s="209">
        <v>0</v>
      </c>
      <c r="AD66" s="209">
        <v>0</v>
      </c>
      <c r="AE66" s="209">
        <v>0</v>
      </c>
      <c r="AF66" s="474">
        <f>SUM(Y66:AE66)</f>
        <v>0</v>
      </c>
      <c r="AG66" s="1761" t="s">
        <v>359</v>
      </c>
      <c r="AH66" s="1762">
        <f>AH64/AH65</f>
        <v>0</v>
      </c>
      <c r="AI66" s="213">
        <v>0</v>
      </c>
      <c r="AJ66" s="214">
        <v>0</v>
      </c>
      <c r="AK66" s="214">
        <v>0</v>
      </c>
      <c r="AL66" s="214">
        <v>0</v>
      </c>
      <c r="AM66" s="214">
        <v>0</v>
      </c>
      <c r="AN66" s="214">
        <v>0</v>
      </c>
      <c r="AO66" s="214">
        <v>0</v>
      </c>
      <c r="AP66" s="474">
        <f>SUM(AI66:AO66)</f>
        <v>0</v>
      </c>
      <c r="AQ66" s="1761" t="s">
        <v>359</v>
      </c>
      <c r="AR66" s="1763">
        <f>AR64/AR65</f>
        <v>0</v>
      </c>
      <c r="AS66" s="218">
        <v>0</v>
      </c>
      <c r="AT66" s="219">
        <v>0</v>
      </c>
      <c r="AU66" s="219">
        <v>0</v>
      </c>
      <c r="AV66" s="219">
        <v>0</v>
      </c>
      <c r="AW66" s="219">
        <v>0</v>
      </c>
      <c r="AX66" s="219">
        <v>0</v>
      </c>
      <c r="AY66" s="219">
        <v>0</v>
      </c>
      <c r="AZ66" s="219">
        <v>0</v>
      </c>
      <c r="BA66" s="219">
        <v>0</v>
      </c>
      <c r="BB66" s="474">
        <f>SUM(AS66:BA66)</f>
        <v>0</v>
      </c>
      <c r="BC66" s="1764" t="s">
        <v>359</v>
      </c>
      <c r="BD66" s="1763">
        <f>BD64/BD65</f>
        <v>0</v>
      </c>
      <c r="BE66" s="488">
        <f>V66+AF66+AP66+BB66</f>
        <v>0</v>
      </c>
      <c r="BF66" s="1757" t="s">
        <v>359</v>
      </c>
      <c r="BG66" s="1758">
        <f>BG64/BG65</f>
        <v>0</v>
      </c>
      <c r="BH66" s="1760"/>
      <c r="BI66" s="1760"/>
      <c r="BJ66" s="491"/>
      <c r="BK66" s="492"/>
      <c r="BL66" s="492"/>
      <c r="BM66" s="492"/>
      <c r="BN66" s="485"/>
    </row>
    <row r="67" spans="1:66" ht="20" hidden="1">
      <c r="A67" s="493"/>
      <c r="B67" s="494"/>
      <c r="C67" s="467"/>
      <c r="D67" s="495" t="s">
        <v>360</v>
      </c>
      <c r="E67" s="496"/>
      <c r="F67" s="497"/>
      <c r="G67" s="497"/>
      <c r="H67" s="497"/>
      <c r="I67" s="497"/>
      <c r="J67" s="497"/>
      <c r="K67" s="497"/>
      <c r="L67" s="497"/>
      <c r="M67" s="497"/>
      <c r="N67" s="498"/>
      <c r="O67" s="499">
        <v>0</v>
      </c>
      <c r="P67" s="500">
        <v>0</v>
      </c>
      <c r="Q67" s="501">
        <v>0</v>
      </c>
      <c r="R67" s="501">
        <v>0</v>
      </c>
      <c r="S67" s="501">
        <v>0</v>
      </c>
      <c r="T67" s="501">
        <v>0</v>
      </c>
      <c r="U67" s="501">
        <v>0</v>
      </c>
      <c r="V67" s="502" t="e">
        <f>V63/V66</f>
        <v>#DIV/0!</v>
      </c>
      <c r="W67" s="1761"/>
      <c r="X67" s="1762"/>
      <c r="Y67" s="501">
        <v>0</v>
      </c>
      <c r="Z67" s="501">
        <v>0</v>
      </c>
      <c r="AA67" s="501">
        <v>0</v>
      </c>
      <c r="AB67" s="501">
        <v>0</v>
      </c>
      <c r="AC67" s="501">
        <v>0</v>
      </c>
      <c r="AD67" s="501">
        <v>0</v>
      </c>
      <c r="AE67" s="501">
        <v>0</v>
      </c>
      <c r="AF67" s="502" t="e">
        <f>AF63/AF66</f>
        <v>#DIV/0!</v>
      </c>
      <c r="AG67" s="1761"/>
      <c r="AH67" s="1762"/>
      <c r="AI67" s="501">
        <v>0</v>
      </c>
      <c r="AJ67" s="501">
        <v>0</v>
      </c>
      <c r="AK67" s="501">
        <v>0</v>
      </c>
      <c r="AL67" s="501">
        <v>0</v>
      </c>
      <c r="AM67" s="501">
        <v>0</v>
      </c>
      <c r="AN67" s="501">
        <v>0</v>
      </c>
      <c r="AO67" s="501">
        <v>0</v>
      </c>
      <c r="AP67" s="502" t="e">
        <f>AP63/AP66</f>
        <v>#DIV/0!</v>
      </c>
      <c r="AQ67" s="1761"/>
      <c r="AR67" s="1763"/>
      <c r="AS67" s="501">
        <v>0</v>
      </c>
      <c r="AT67" s="501">
        <v>0</v>
      </c>
      <c r="AU67" s="501">
        <v>0</v>
      </c>
      <c r="AV67" s="501">
        <v>0</v>
      </c>
      <c r="AW67" s="501">
        <v>0</v>
      </c>
      <c r="AX67" s="501">
        <v>0</v>
      </c>
      <c r="AY67" s="501">
        <v>0</v>
      </c>
      <c r="AZ67" s="501">
        <v>0</v>
      </c>
      <c r="BA67" s="501">
        <v>0</v>
      </c>
      <c r="BB67" s="502" t="e">
        <f>BB63/BB66</f>
        <v>#DIV/0!</v>
      </c>
      <c r="BC67" s="1764"/>
      <c r="BD67" s="1763"/>
      <c r="BE67" s="503">
        <f>BE66/BE63</f>
        <v>0</v>
      </c>
      <c r="BF67" s="1757"/>
      <c r="BG67" s="1758"/>
      <c r="BH67" s="1760"/>
      <c r="BI67" s="1760"/>
      <c r="BJ67" s="504"/>
      <c r="BK67" s="505"/>
      <c r="BL67" s="505"/>
      <c r="BM67" s="505"/>
      <c r="BN67" s="494"/>
    </row>
  </sheetData>
  <autoFilter ref="A2:BP67" xr:uid="{00FBD5AC-B1F9-4DE7-BB01-0785BCFD38B5}">
    <filterColumn colId="1">
      <filters>
        <filter val="Honey"/>
        <filter val="Jaggery"/>
        <filter val="MG"/>
      </filters>
    </filterColumn>
  </autoFilter>
  <mergeCells count="12">
    <mergeCell ref="BF66:BF67"/>
    <mergeCell ref="BG66:BG67"/>
    <mergeCell ref="A63:D63"/>
    <mergeCell ref="BH64:BI67"/>
    <mergeCell ref="W66:W67"/>
    <mergeCell ref="X66:X67"/>
    <mergeCell ref="AG66:AG67"/>
    <mergeCell ref="AH66:AH67"/>
    <mergeCell ref="AQ66:AQ67"/>
    <mergeCell ref="AR66:AR67"/>
    <mergeCell ref="BC66:BC67"/>
    <mergeCell ref="BD66:BD67"/>
  </mergeCells>
  <conditionalFormatting sqref="O3:U62 Y3:AE62 AI3:AO62 AS3:BA62">
    <cfRule type="cellIs" dxfId="64" priority="4" stopIfTrue="1" operator="lessThanOrEqual">
      <formula>0</formula>
    </cfRule>
  </conditionalFormatting>
  <conditionalFormatting sqref="BI3:BI62">
    <cfRule type="cellIs" dxfId="63" priority="5" stopIfTrue="1" operator="greaterThanOrEqual">
      <formula>0.8</formula>
    </cfRule>
    <cfRule type="cellIs" dxfId="62" priority="6" stopIfTrue="1" operator="greaterThanOrEqual">
      <formula>0.5</formula>
    </cfRule>
    <cfRule type="cellIs" dxfId="61" priority="7" stopIfTrue="1" operator="greaterThanOrEqual">
      <formula>0.2</formula>
    </cfRule>
    <cfRule type="cellIs" dxfId="60" priority="8" stopIfTrue="1" operator="greaterThan">
      <formula>0</formula>
    </cfRule>
  </conditionalFormatting>
  <conditionalFormatting sqref="BJ3:BJ13 BJ15:BJ67">
    <cfRule type="expression" dxfId="59" priority="13" stopIfTrue="1">
      <formula>LEN(TRIM(BJ3))=0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31D54-0F74-454F-8756-999F4D445F9B}">
  <sheetPr>
    <pageSetUpPr fitToPage="1"/>
  </sheetPr>
  <dimension ref="A1:BH31"/>
  <sheetViews>
    <sheetView workbookViewId="0"/>
  </sheetViews>
  <sheetFormatPr defaultColWidth="12" defaultRowHeight="15.75" customHeight="1"/>
  <cols>
    <col min="1" max="1" width="8.81640625" customWidth="1"/>
    <col min="2" max="2" width="12" customWidth="1"/>
    <col min="3" max="3" width="16.6328125" customWidth="1"/>
    <col min="4" max="4" width="44.54296875" customWidth="1"/>
    <col min="5" max="5" width="8" hidden="1" customWidth="1"/>
    <col min="6" max="6" width="12.08984375" hidden="1" customWidth="1"/>
    <col min="7" max="7" width="10.7265625" hidden="1" customWidth="1"/>
    <col min="8" max="10" width="7.1796875" hidden="1" customWidth="1"/>
    <col min="11" max="11" width="10.90625" hidden="1" customWidth="1"/>
    <col min="12" max="12" width="7.36328125" hidden="1" customWidth="1"/>
    <col min="13" max="13" width="12" customWidth="1"/>
    <col min="14" max="14" width="13.7265625" customWidth="1"/>
    <col min="15" max="15" width="12" customWidth="1"/>
    <col min="16" max="21" width="8.1796875" customWidth="1"/>
    <col min="22" max="22" width="11.1796875" customWidth="1"/>
    <col min="23" max="23" width="10.7265625" customWidth="1"/>
    <col min="24" max="24" width="11.81640625" customWidth="1"/>
    <col min="25" max="31" width="8.1796875" customWidth="1"/>
    <col min="32" max="32" width="13.36328125" customWidth="1"/>
    <col min="33" max="33" width="11.7265625" customWidth="1"/>
    <col min="34" max="34" width="11.81640625" customWidth="1"/>
    <col min="35" max="35" width="8.54296875" customWidth="1"/>
    <col min="36" max="41" width="8.1796875" customWidth="1"/>
    <col min="42" max="42" width="12.81640625" customWidth="1"/>
    <col min="43" max="43" width="12.6328125" customWidth="1"/>
    <col min="44" max="44" width="12.08984375" customWidth="1"/>
    <col min="45" max="45" width="8.54296875" customWidth="1"/>
    <col min="46" max="53" width="8.1796875" customWidth="1"/>
    <col min="54" max="54" width="9" customWidth="1"/>
    <col min="55" max="55" width="7.90625" customWidth="1"/>
    <col min="56" max="56" width="8.81640625" customWidth="1"/>
    <col min="57" max="57" width="14.26953125" customWidth="1"/>
    <col min="58" max="58" width="15.54296875" hidden="1" customWidth="1"/>
    <col min="59" max="59" width="12.08984375" customWidth="1"/>
    <col min="60" max="60" width="16.90625" hidden="1" customWidth="1"/>
    <col min="61" max="61" width="11.26953125" customWidth="1"/>
    <col min="62" max="62" width="27.08984375" customWidth="1"/>
    <col min="63" max="63" width="34.08984375" customWidth="1"/>
    <col min="64" max="64" width="18.81640625" customWidth="1"/>
    <col min="65" max="65" width="19.36328125" customWidth="1"/>
    <col min="66" max="66" width="14.81640625" customWidth="1"/>
    <col min="67" max="67" width="12" customWidth="1"/>
  </cols>
  <sheetData>
    <row r="1" spans="1:44" ht="15.75" customHeight="1">
      <c r="A1" s="146"/>
      <c r="B1" s="147"/>
      <c r="C1" s="147"/>
      <c r="D1" s="507" t="s">
        <v>361</v>
      </c>
      <c r="E1" s="507"/>
      <c r="F1" s="149">
        <v>10174</v>
      </c>
      <c r="G1" s="508">
        <v>10174</v>
      </c>
      <c r="H1" s="146"/>
      <c r="I1" s="154"/>
      <c r="J1" s="154"/>
      <c r="K1" s="154"/>
      <c r="L1" s="154"/>
      <c r="M1" s="154"/>
      <c r="N1" s="154"/>
      <c r="O1" s="156"/>
      <c r="P1" s="156"/>
      <c r="Q1" s="154"/>
      <c r="R1" s="154"/>
      <c r="S1" s="154"/>
      <c r="T1" s="154"/>
      <c r="U1" s="154"/>
      <c r="V1" s="154"/>
      <c r="W1" s="156"/>
      <c r="X1" s="154"/>
      <c r="Y1" s="154"/>
      <c r="Z1" s="154"/>
      <c r="AA1" s="154"/>
      <c r="AB1" s="154"/>
      <c r="AC1" s="154"/>
      <c r="AD1" s="156"/>
      <c r="AE1" s="154"/>
      <c r="AF1" s="154"/>
      <c r="AG1" s="154"/>
      <c r="AH1" s="154"/>
      <c r="AI1" s="154"/>
      <c r="AJ1" s="154"/>
      <c r="AK1" s="154"/>
      <c r="AL1" s="154"/>
      <c r="AM1" s="147"/>
      <c r="AN1" s="509"/>
      <c r="AO1" s="149"/>
      <c r="AP1" s="509"/>
      <c r="AQ1" s="155"/>
      <c r="AR1" s="510"/>
    </row>
    <row r="2" spans="1:44" ht="15.75" customHeight="1">
      <c r="A2" s="511" t="s">
        <v>308</v>
      </c>
      <c r="B2" s="512" t="s">
        <v>2</v>
      </c>
      <c r="C2" s="513" t="s">
        <v>283</v>
      </c>
      <c r="D2" s="514" t="s">
        <v>309</v>
      </c>
      <c r="E2" s="515" t="s">
        <v>4</v>
      </c>
      <c r="F2" s="516" t="s">
        <v>189</v>
      </c>
      <c r="G2" s="517" t="s">
        <v>362</v>
      </c>
      <c r="H2" s="518">
        <v>24</v>
      </c>
      <c r="I2" s="519">
        <v>25</v>
      </c>
      <c r="J2" s="519">
        <v>26</v>
      </c>
      <c r="K2" s="519">
        <v>27</v>
      </c>
      <c r="L2" s="519">
        <v>28</v>
      </c>
      <c r="M2" s="519">
        <v>29</v>
      </c>
      <c r="N2" s="519">
        <v>30</v>
      </c>
      <c r="O2" s="520">
        <v>31</v>
      </c>
      <c r="P2" s="521">
        <v>1</v>
      </c>
      <c r="Q2" s="522">
        <v>2</v>
      </c>
      <c r="R2" s="522">
        <v>3</v>
      </c>
      <c r="S2" s="522">
        <v>4</v>
      </c>
      <c r="T2" s="522">
        <v>5</v>
      </c>
      <c r="U2" s="522">
        <v>6</v>
      </c>
      <c r="V2" s="522">
        <v>7</v>
      </c>
      <c r="W2" s="523">
        <v>8</v>
      </c>
      <c r="X2" s="524">
        <v>9</v>
      </c>
      <c r="Y2" s="524">
        <v>10</v>
      </c>
      <c r="Z2" s="524">
        <v>11</v>
      </c>
      <c r="AA2" s="524">
        <v>12</v>
      </c>
      <c r="AB2" s="524">
        <v>13</v>
      </c>
      <c r="AC2" s="524">
        <v>14</v>
      </c>
      <c r="AD2" s="525">
        <v>15</v>
      </c>
      <c r="AE2" s="526">
        <v>16</v>
      </c>
      <c r="AF2" s="526">
        <v>17</v>
      </c>
      <c r="AG2" s="526">
        <v>18</v>
      </c>
      <c r="AH2" s="526">
        <v>19</v>
      </c>
      <c r="AI2" s="526">
        <v>20</v>
      </c>
      <c r="AJ2" s="526">
        <v>21</v>
      </c>
      <c r="AK2" s="526">
        <v>22</v>
      </c>
      <c r="AL2" s="526">
        <v>23</v>
      </c>
      <c r="AM2" s="527" t="s">
        <v>335</v>
      </c>
      <c r="AN2" s="528" t="s">
        <v>312</v>
      </c>
      <c r="AO2" s="529" t="s">
        <v>336</v>
      </c>
      <c r="AP2" s="530" t="s">
        <v>337</v>
      </c>
      <c r="AQ2" s="531" t="s">
        <v>315</v>
      </c>
      <c r="AR2" s="532" t="s">
        <v>10</v>
      </c>
    </row>
    <row r="3" spans="1:44" ht="15.75" customHeight="1">
      <c r="A3" s="533">
        <v>1</v>
      </c>
      <c r="B3" s="534" t="s">
        <v>36</v>
      </c>
      <c r="C3" s="535" t="s">
        <v>34</v>
      </c>
      <c r="D3" s="536" t="s">
        <v>35</v>
      </c>
      <c r="E3" s="537">
        <v>1</v>
      </c>
      <c r="F3" s="538">
        <v>130</v>
      </c>
      <c r="G3" s="539">
        <v>130</v>
      </c>
      <c r="H3" s="540">
        <v>0</v>
      </c>
      <c r="I3" s="540">
        <v>130</v>
      </c>
      <c r="J3" s="540">
        <v>0</v>
      </c>
      <c r="K3" s="540">
        <v>0</v>
      </c>
      <c r="L3" s="540">
        <v>0</v>
      </c>
      <c r="M3" s="540">
        <v>0</v>
      </c>
      <c r="N3" s="540">
        <v>0</v>
      </c>
      <c r="O3" s="540">
        <v>0</v>
      </c>
      <c r="P3" s="540">
        <v>0</v>
      </c>
      <c r="Q3" s="540">
        <v>0</v>
      </c>
      <c r="R3" s="540">
        <v>0</v>
      </c>
      <c r="S3" s="540">
        <v>0</v>
      </c>
      <c r="T3" s="540">
        <v>0</v>
      </c>
      <c r="U3" s="540">
        <v>0</v>
      </c>
      <c r="V3" s="540">
        <v>0</v>
      </c>
      <c r="W3" s="540">
        <v>0</v>
      </c>
      <c r="X3" s="540">
        <v>0</v>
      </c>
      <c r="Y3" s="540">
        <v>0</v>
      </c>
      <c r="Z3" s="540">
        <v>0</v>
      </c>
      <c r="AA3" s="540">
        <v>0</v>
      </c>
      <c r="AB3" s="540">
        <v>0</v>
      </c>
      <c r="AC3" s="540">
        <v>0</v>
      </c>
      <c r="AD3" s="540">
        <v>0</v>
      </c>
      <c r="AE3" s="540">
        <v>0</v>
      </c>
      <c r="AF3" s="540">
        <v>0</v>
      </c>
      <c r="AG3" s="540">
        <v>0</v>
      </c>
      <c r="AH3" s="540">
        <v>0</v>
      </c>
      <c r="AI3" s="540">
        <v>0</v>
      </c>
      <c r="AJ3" s="540">
        <v>0</v>
      </c>
      <c r="AK3" s="540">
        <v>0</v>
      </c>
      <c r="AL3" s="540">
        <v>0</v>
      </c>
      <c r="AM3" s="541">
        <v>130</v>
      </c>
      <c r="AN3" s="542">
        <v>130</v>
      </c>
      <c r="AO3" s="543">
        <v>0</v>
      </c>
      <c r="AP3" s="542">
        <v>0</v>
      </c>
      <c r="AQ3" s="544">
        <v>1</v>
      </c>
      <c r="AR3" s="545"/>
    </row>
    <row r="4" spans="1:44" ht="15.75" customHeight="1">
      <c r="A4" s="546">
        <v>2</v>
      </c>
      <c r="B4" s="547" t="s">
        <v>36</v>
      </c>
      <c r="C4" s="548" t="s">
        <v>42</v>
      </c>
      <c r="D4" s="549" t="s">
        <v>43</v>
      </c>
      <c r="E4" s="550">
        <v>5</v>
      </c>
      <c r="F4" s="538">
        <v>210</v>
      </c>
      <c r="G4" s="551">
        <v>210</v>
      </c>
      <c r="H4" s="552">
        <v>0</v>
      </c>
      <c r="I4" s="552"/>
      <c r="J4" s="552">
        <v>210</v>
      </c>
      <c r="K4" s="552">
        <v>0</v>
      </c>
      <c r="L4" s="552">
        <v>0</v>
      </c>
      <c r="M4" s="552">
        <v>0</v>
      </c>
      <c r="N4" s="552">
        <v>0</v>
      </c>
      <c r="O4" s="552">
        <v>0</v>
      </c>
      <c r="P4" s="552">
        <v>0</v>
      </c>
      <c r="Q4" s="552">
        <v>0</v>
      </c>
      <c r="R4" s="552">
        <v>0</v>
      </c>
      <c r="S4" s="552">
        <v>0</v>
      </c>
      <c r="T4" s="552">
        <v>0</v>
      </c>
      <c r="U4" s="552">
        <v>0</v>
      </c>
      <c r="V4" s="552">
        <v>0</v>
      </c>
      <c r="W4" s="552">
        <v>0</v>
      </c>
      <c r="X4" s="552">
        <v>0</v>
      </c>
      <c r="Y4" s="552">
        <v>0</v>
      </c>
      <c r="Z4" s="552">
        <v>0</v>
      </c>
      <c r="AA4" s="552">
        <v>0</v>
      </c>
      <c r="AB4" s="552">
        <v>0</v>
      </c>
      <c r="AC4" s="552">
        <v>0</v>
      </c>
      <c r="AD4" s="552">
        <v>0</v>
      </c>
      <c r="AE4" s="552">
        <v>0</v>
      </c>
      <c r="AF4" s="552">
        <v>0</v>
      </c>
      <c r="AG4" s="552">
        <v>0</v>
      </c>
      <c r="AH4" s="552">
        <v>0</v>
      </c>
      <c r="AI4" s="552">
        <v>0</v>
      </c>
      <c r="AJ4" s="552">
        <v>0</v>
      </c>
      <c r="AK4" s="552">
        <v>0</v>
      </c>
      <c r="AL4" s="552">
        <v>0</v>
      </c>
      <c r="AM4" s="541">
        <v>210</v>
      </c>
      <c r="AN4" s="553">
        <v>1050</v>
      </c>
      <c r="AO4" s="542">
        <v>0</v>
      </c>
      <c r="AP4" s="553">
        <v>0</v>
      </c>
      <c r="AQ4" s="554">
        <v>1</v>
      </c>
      <c r="AR4" s="555"/>
    </row>
    <row r="5" spans="1:44" ht="15.75" customHeight="1">
      <c r="A5" s="533">
        <v>7</v>
      </c>
      <c r="B5" s="547" t="s">
        <v>36</v>
      </c>
      <c r="C5" s="535" t="s">
        <v>39</v>
      </c>
      <c r="D5" s="549" t="s">
        <v>40</v>
      </c>
      <c r="E5" s="537">
        <v>2</v>
      </c>
      <c r="F5" s="538">
        <v>5110</v>
      </c>
      <c r="G5" s="539">
        <v>5110</v>
      </c>
      <c r="H5" s="540">
        <v>0</v>
      </c>
      <c r="I5" s="540">
        <v>1460</v>
      </c>
      <c r="J5" s="540">
        <v>0</v>
      </c>
      <c r="K5" s="540">
        <v>0</v>
      </c>
      <c r="L5" s="540">
        <v>0</v>
      </c>
      <c r="M5" s="540">
        <v>0</v>
      </c>
      <c r="N5" s="540">
        <v>0</v>
      </c>
      <c r="O5" s="540">
        <v>0</v>
      </c>
      <c r="P5" s="540">
        <v>1170</v>
      </c>
      <c r="Q5" s="540">
        <v>900</v>
      </c>
      <c r="R5" s="540">
        <v>0</v>
      </c>
      <c r="S5" s="540">
        <v>0</v>
      </c>
      <c r="T5" s="540">
        <v>0</v>
      </c>
      <c r="U5" s="540">
        <v>0</v>
      </c>
      <c r="V5" s="540">
        <v>300</v>
      </c>
      <c r="W5" s="540">
        <v>0</v>
      </c>
      <c r="X5" s="540">
        <v>0</v>
      </c>
      <c r="Y5" s="540">
        <v>0</v>
      </c>
      <c r="Z5" s="540">
        <v>0</v>
      </c>
      <c r="AA5" s="540">
        <v>0</v>
      </c>
      <c r="AB5" s="540">
        <v>0</v>
      </c>
      <c r="AC5" s="540">
        <v>0</v>
      </c>
      <c r="AD5" s="540">
        <v>0</v>
      </c>
      <c r="AE5" s="540">
        <v>0</v>
      </c>
      <c r="AF5" s="540">
        <v>0</v>
      </c>
      <c r="AG5" s="540">
        <v>1579</v>
      </c>
      <c r="AH5" s="540">
        <v>0</v>
      </c>
      <c r="AI5" s="540">
        <v>0</v>
      </c>
      <c r="AJ5" s="540">
        <v>0</v>
      </c>
      <c r="AK5" s="540">
        <v>0</v>
      </c>
      <c r="AL5" s="540">
        <v>0</v>
      </c>
      <c r="AM5" s="541">
        <v>5409</v>
      </c>
      <c r="AN5" s="542">
        <v>10818</v>
      </c>
      <c r="AO5" s="542">
        <v>299</v>
      </c>
      <c r="AP5" s="542">
        <v>598</v>
      </c>
      <c r="AQ5" s="556">
        <v>1.0585127201565558</v>
      </c>
      <c r="AR5" s="555" t="s">
        <v>363</v>
      </c>
    </row>
    <row r="6" spans="1:44" ht="15.75" customHeight="1">
      <c r="A6" s="546">
        <v>8</v>
      </c>
      <c r="B6" s="547" t="s">
        <v>36</v>
      </c>
      <c r="C6" s="548" t="s">
        <v>55</v>
      </c>
      <c r="D6" s="549" t="s">
        <v>56</v>
      </c>
      <c r="E6" s="550">
        <v>1</v>
      </c>
      <c r="F6" s="538">
        <v>130</v>
      </c>
      <c r="G6" s="557">
        <v>130</v>
      </c>
      <c r="H6" s="552">
        <v>0</v>
      </c>
      <c r="I6" s="552">
        <v>8</v>
      </c>
      <c r="J6" s="552">
        <v>130</v>
      </c>
      <c r="K6" s="552">
        <v>0</v>
      </c>
      <c r="L6" s="552">
        <v>0</v>
      </c>
      <c r="M6" s="552">
        <v>0</v>
      </c>
      <c r="N6" s="552">
        <v>0</v>
      </c>
      <c r="O6" s="552">
        <v>0</v>
      </c>
      <c r="P6" s="552">
        <v>0</v>
      </c>
      <c r="Q6" s="552">
        <v>0</v>
      </c>
      <c r="R6" s="552">
        <v>0</v>
      </c>
      <c r="S6" s="552">
        <v>0</v>
      </c>
      <c r="T6" s="552">
        <v>0</v>
      </c>
      <c r="U6" s="552">
        <v>0</v>
      </c>
      <c r="V6" s="552">
        <v>0</v>
      </c>
      <c r="W6" s="552">
        <v>0</v>
      </c>
      <c r="X6" s="552">
        <v>0</v>
      </c>
      <c r="Y6" s="552">
        <v>0</v>
      </c>
      <c r="Z6" s="552">
        <v>0</v>
      </c>
      <c r="AA6" s="552">
        <v>0</v>
      </c>
      <c r="AB6" s="552">
        <v>0</v>
      </c>
      <c r="AC6" s="552">
        <v>0</v>
      </c>
      <c r="AD6" s="552">
        <v>0</v>
      </c>
      <c r="AE6" s="552">
        <v>0</v>
      </c>
      <c r="AF6" s="552">
        <v>0</v>
      </c>
      <c r="AG6" s="552">
        <v>0</v>
      </c>
      <c r="AH6" s="552">
        <v>0</v>
      </c>
      <c r="AI6" s="552">
        <v>0</v>
      </c>
      <c r="AJ6" s="552">
        <v>0</v>
      </c>
      <c r="AK6" s="552">
        <v>0</v>
      </c>
      <c r="AL6" s="552">
        <v>0</v>
      </c>
      <c r="AM6" s="541">
        <v>138</v>
      </c>
      <c r="AN6" s="553">
        <v>138</v>
      </c>
      <c r="AO6" s="542">
        <v>8</v>
      </c>
      <c r="AP6" s="553">
        <v>8</v>
      </c>
      <c r="AQ6" s="554">
        <v>1.0615384615384615</v>
      </c>
      <c r="AR6" s="558"/>
    </row>
    <row r="7" spans="1:44" ht="15.75" customHeight="1">
      <c r="A7" s="533">
        <v>9</v>
      </c>
      <c r="B7" s="559" t="s">
        <v>36</v>
      </c>
      <c r="C7" s="560" t="s">
        <v>58</v>
      </c>
      <c r="D7" s="561" t="s">
        <v>59</v>
      </c>
      <c r="E7" s="562">
        <v>0.91</v>
      </c>
      <c r="F7" s="538">
        <v>0</v>
      </c>
      <c r="G7" s="557">
        <v>0</v>
      </c>
      <c r="H7" s="552">
        <v>0</v>
      </c>
      <c r="I7" s="552">
        <v>0</v>
      </c>
      <c r="J7" s="552">
        <v>0</v>
      </c>
      <c r="K7" s="552">
        <v>0</v>
      </c>
      <c r="L7" s="552">
        <v>0</v>
      </c>
      <c r="M7" s="552">
        <v>0</v>
      </c>
      <c r="N7" s="552">
        <v>0</v>
      </c>
      <c r="O7" s="552">
        <v>0</v>
      </c>
      <c r="P7" s="552">
        <v>0</v>
      </c>
      <c r="Q7" s="552">
        <v>0</v>
      </c>
      <c r="R7" s="552">
        <v>0</v>
      </c>
      <c r="S7" s="552">
        <v>0</v>
      </c>
      <c r="T7" s="552">
        <v>0</v>
      </c>
      <c r="U7" s="552">
        <v>0</v>
      </c>
      <c r="V7" s="552">
        <v>0</v>
      </c>
      <c r="W7" s="552">
        <v>0</v>
      </c>
      <c r="X7" s="552">
        <v>0</v>
      </c>
      <c r="Y7" s="552">
        <v>0</v>
      </c>
      <c r="Z7" s="552">
        <v>0</v>
      </c>
      <c r="AA7" s="552">
        <v>0</v>
      </c>
      <c r="AB7" s="552">
        <v>0</v>
      </c>
      <c r="AC7" s="552">
        <v>0</v>
      </c>
      <c r="AD7" s="552">
        <v>0</v>
      </c>
      <c r="AE7" s="552">
        <v>0</v>
      </c>
      <c r="AF7" s="552">
        <v>0</v>
      </c>
      <c r="AG7" s="552">
        <v>0</v>
      </c>
      <c r="AH7" s="552">
        <v>0</v>
      </c>
      <c r="AI7" s="552">
        <v>0</v>
      </c>
      <c r="AJ7" s="552">
        <v>0</v>
      </c>
      <c r="AK7" s="552">
        <v>0</v>
      </c>
      <c r="AL7" s="552">
        <v>0</v>
      </c>
      <c r="AM7" s="541">
        <v>0</v>
      </c>
      <c r="AN7" s="553">
        <v>0</v>
      </c>
      <c r="AO7" s="542">
        <v>0</v>
      </c>
      <c r="AP7" s="553">
        <v>0</v>
      </c>
      <c r="AQ7" s="563"/>
      <c r="AR7" s="564"/>
    </row>
    <row r="8" spans="1:44" ht="15.75" customHeight="1">
      <c r="A8" s="546">
        <v>10</v>
      </c>
      <c r="B8" s="559" t="s">
        <v>36</v>
      </c>
      <c r="C8" s="560" t="s">
        <v>60</v>
      </c>
      <c r="D8" s="565" t="s">
        <v>61</v>
      </c>
      <c r="E8" s="566">
        <v>1</v>
      </c>
      <c r="F8" s="538">
        <v>0</v>
      </c>
      <c r="G8" s="557">
        <v>0</v>
      </c>
      <c r="H8" s="552">
        <v>0</v>
      </c>
      <c r="I8" s="552">
        <v>0</v>
      </c>
      <c r="J8" s="552">
        <v>0</v>
      </c>
      <c r="K8" s="552">
        <v>0</v>
      </c>
      <c r="L8" s="552">
        <v>0</v>
      </c>
      <c r="M8" s="552">
        <v>0</v>
      </c>
      <c r="N8" s="552">
        <v>0</v>
      </c>
      <c r="O8" s="552">
        <v>0</v>
      </c>
      <c r="P8" s="552">
        <v>0</v>
      </c>
      <c r="Q8" s="552">
        <v>0</v>
      </c>
      <c r="R8" s="552">
        <v>0</v>
      </c>
      <c r="S8" s="552">
        <v>0</v>
      </c>
      <c r="T8" s="552">
        <v>0</v>
      </c>
      <c r="U8" s="552">
        <v>0</v>
      </c>
      <c r="V8" s="552">
        <v>3933</v>
      </c>
      <c r="W8" s="552">
        <v>0</v>
      </c>
      <c r="X8" s="552">
        <v>0</v>
      </c>
      <c r="Y8" s="552">
        <v>0</v>
      </c>
      <c r="Z8" s="552">
        <v>0</v>
      </c>
      <c r="AA8" s="552">
        <v>0</v>
      </c>
      <c r="AB8" s="552">
        <v>0</v>
      </c>
      <c r="AC8" s="552">
        <v>0</v>
      </c>
      <c r="AD8" s="552">
        <v>0</v>
      </c>
      <c r="AE8" s="552">
        <v>0</v>
      </c>
      <c r="AF8" s="552">
        <v>0</v>
      </c>
      <c r="AG8" s="552">
        <v>0</v>
      </c>
      <c r="AH8" s="552">
        <v>0</v>
      </c>
      <c r="AI8" s="552">
        <v>0</v>
      </c>
      <c r="AJ8" s="552">
        <v>0</v>
      </c>
      <c r="AK8" s="552">
        <v>0</v>
      </c>
      <c r="AL8" s="552">
        <v>0</v>
      </c>
      <c r="AM8" s="541">
        <v>3933</v>
      </c>
      <c r="AN8" s="553">
        <v>3933</v>
      </c>
      <c r="AO8" s="542">
        <v>3933</v>
      </c>
      <c r="AP8" s="553">
        <v>3933</v>
      </c>
      <c r="AQ8" s="563"/>
      <c r="AR8" s="567"/>
    </row>
    <row r="9" spans="1:44" ht="15.75" customHeight="1">
      <c r="A9" s="533">
        <v>11</v>
      </c>
      <c r="B9" s="559" t="s">
        <v>36</v>
      </c>
      <c r="C9" s="560" t="s">
        <v>62</v>
      </c>
      <c r="D9" s="561" t="s">
        <v>63</v>
      </c>
      <c r="E9" s="566">
        <v>2</v>
      </c>
      <c r="F9" s="538">
        <v>0</v>
      </c>
      <c r="G9" s="557">
        <v>0</v>
      </c>
      <c r="H9" s="552">
        <v>0</v>
      </c>
      <c r="I9" s="552">
        <v>0</v>
      </c>
      <c r="J9" s="552">
        <v>0</v>
      </c>
      <c r="K9" s="552">
        <v>0</v>
      </c>
      <c r="L9" s="552">
        <v>0</v>
      </c>
      <c r="M9" s="552">
        <v>0</v>
      </c>
      <c r="N9" s="552">
        <v>0</v>
      </c>
      <c r="O9" s="552">
        <v>0</v>
      </c>
      <c r="P9" s="552">
        <v>0</v>
      </c>
      <c r="Q9" s="552">
        <v>0</v>
      </c>
      <c r="R9" s="552">
        <v>0</v>
      </c>
      <c r="S9" s="552">
        <v>0</v>
      </c>
      <c r="T9" s="552">
        <v>0</v>
      </c>
      <c r="U9" s="552">
        <v>0</v>
      </c>
      <c r="V9" s="552">
        <v>0</v>
      </c>
      <c r="W9" s="552">
        <v>0</v>
      </c>
      <c r="X9" s="552">
        <v>0</v>
      </c>
      <c r="Y9" s="552">
        <v>0</v>
      </c>
      <c r="Z9" s="552">
        <v>0</v>
      </c>
      <c r="AA9" s="552">
        <v>0</v>
      </c>
      <c r="AB9" s="552">
        <v>0</v>
      </c>
      <c r="AC9" s="552">
        <v>0</v>
      </c>
      <c r="AD9" s="552">
        <v>0</v>
      </c>
      <c r="AE9" s="552">
        <v>0</v>
      </c>
      <c r="AF9" s="552">
        <v>0</v>
      </c>
      <c r="AG9" s="552">
        <v>0</v>
      </c>
      <c r="AH9" s="552">
        <v>0</v>
      </c>
      <c r="AI9" s="552">
        <v>0</v>
      </c>
      <c r="AJ9" s="552">
        <v>0</v>
      </c>
      <c r="AK9" s="552">
        <v>0</v>
      </c>
      <c r="AL9" s="552">
        <v>0</v>
      </c>
      <c r="AM9" s="541">
        <v>0</v>
      </c>
      <c r="AN9" s="553">
        <v>0</v>
      </c>
      <c r="AO9" s="542">
        <v>0</v>
      </c>
      <c r="AP9" s="553">
        <v>0</v>
      </c>
      <c r="AQ9" s="563"/>
      <c r="AR9" s="567"/>
    </row>
    <row r="10" spans="1:44" ht="15.75" customHeight="1">
      <c r="A10" s="546">
        <v>12</v>
      </c>
      <c r="B10" s="559" t="s">
        <v>36</v>
      </c>
      <c r="C10" s="560" t="s">
        <v>64</v>
      </c>
      <c r="D10" s="561" t="s">
        <v>65</v>
      </c>
      <c r="E10" s="566">
        <v>5</v>
      </c>
      <c r="F10" s="538">
        <v>0</v>
      </c>
      <c r="G10" s="557">
        <v>0</v>
      </c>
      <c r="H10" s="552">
        <v>0</v>
      </c>
      <c r="I10" s="552">
        <v>0</v>
      </c>
      <c r="J10" s="552">
        <v>0</v>
      </c>
      <c r="K10" s="552">
        <v>0</v>
      </c>
      <c r="L10" s="552">
        <v>0</v>
      </c>
      <c r="M10" s="552">
        <v>0</v>
      </c>
      <c r="N10" s="552">
        <v>0</v>
      </c>
      <c r="O10" s="552">
        <v>0</v>
      </c>
      <c r="P10" s="552">
        <v>0</v>
      </c>
      <c r="Q10" s="552">
        <v>0</v>
      </c>
      <c r="R10" s="552">
        <v>0</v>
      </c>
      <c r="S10" s="552">
        <v>0</v>
      </c>
      <c r="T10" s="552">
        <v>0</v>
      </c>
      <c r="U10" s="552">
        <v>0</v>
      </c>
      <c r="V10" s="552">
        <v>0</v>
      </c>
      <c r="W10" s="552">
        <v>0</v>
      </c>
      <c r="X10" s="552">
        <v>0</v>
      </c>
      <c r="Y10" s="552">
        <v>0</v>
      </c>
      <c r="Z10" s="552">
        <v>0</v>
      </c>
      <c r="AA10" s="552">
        <v>0</v>
      </c>
      <c r="AB10" s="552">
        <v>0</v>
      </c>
      <c r="AC10" s="552">
        <v>0</v>
      </c>
      <c r="AD10" s="552">
        <v>0</v>
      </c>
      <c r="AE10" s="552">
        <v>0</v>
      </c>
      <c r="AF10" s="552">
        <v>0</v>
      </c>
      <c r="AG10" s="552">
        <v>0</v>
      </c>
      <c r="AH10" s="552">
        <v>0</v>
      </c>
      <c r="AI10" s="552">
        <v>0</v>
      </c>
      <c r="AJ10" s="552">
        <v>0</v>
      </c>
      <c r="AK10" s="552">
        <v>0</v>
      </c>
      <c r="AL10" s="552">
        <v>0</v>
      </c>
      <c r="AM10" s="541">
        <v>0</v>
      </c>
      <c r="AN10" s="553">
        <v>0</v>
      </c>
      <c r="AO10" s="542">
        <v>0</v>
      </c>
      <c r="AP10" s="553">
        <v>0</v>
      </c>
      <c r="AQ10" s="563"/>
      <c r="AR10" s="568"/>
    </row>
    <row r="11" spans="1:44" ht="15.75" customHeight="1">
      <c r="A11" s="533">
        <v>13</v>
      </c>
      <c r="B11" s="569" t="s">
        <v>68</v>
      </c>
      <c r="C11" s="548" t="s">
        <v>66</v>
      </c>
      <c r="D11" s="536" t="s">
        <v>67</v>
      </c>
      <c r="E11" s="550">
        <v>1</v>
      </c>
      <c r="F11" s="538">
        <v>0</v>
      </c>
      <c r="G11" s="557">
        <v>0</v>
      </c>
      <c r="H11" s="552">
        <v>0</v>
      </c>
      <c r="I11" s="552">
        <v>0</v>
      </c>
      <c r="J11" s="552">
        <v>0</v>
      </c>
      <c r="K11" s="552">
        <v>0</v>
      </c>
      <c r="L11" s="552">
        <v>0</v>
      </c>
      <c r="M11" s="552">
        <v>0</v>
      </c>
      <c r="N11" s="552">
        <v>0</v>
      </c>
      <c r="O11" s="552">
        <v>0</v>
      </c>
      <c r="P11" s="552">
        <v>0</v>
      </c>
      <c r="Q11" s="552">
        <v>0</v>
      </c>
      <c r="R11" s="552">
        <v>0</v>
      </c>
      <c r="S11" s="552">
        <v>0</v>
      </c>
      <c r="T11" s="552">
        <v>0</v>
      </c>
      <c r="U11" s="552">
        <v>0</v>
      </c>
      <c r="V11" s="552">
        <v>0</v>
      </c>
      <c r="W11" s="552">
        <v>0</v>
      </c>
      <c r="X11" s="552">
        <v>0</v>
      </c>
      <c r="Y11" s="552">
        <v>0</v>
      </c>
      <c r="Z11" s="552">
        <v>0</v>
      </c>
      <c r="AA11" s="552">
        <v>0</v>
      </c>
      <c r="AB11" s="552">
        <v>0</v>
      </c>
      <c r="AC11" s="552">
        <v>0</v>
      </c>
      <c r="AD11" s="552">
        <v>0</v>
      </c>
      <c r="AE11" s="552">
        <v>0</v>
      </c>
      <c r="AF11" s="552">
        <v>0</v>
      </c>
      <c r="AG11" s="552">
        <v>0</v>
      </c>
      <c r="AH11" s="552">
        <v>0</v>
      </c>
      <c r="AI11" s="552">
        <v>0</v>
      </c>
      <c r="AJ11" s="552">
        <v>0</v>
      </c>
      <c r="AK11" s="552">
        <v>0</v>
      </c>
      <c r="AL11" s="552">
        <v>0</v>
      </c>
      <c r="AM11" s="541">
        <v>0</v>
      </c>
      <c r="AN11" s="553">
        <v>0</v>
      </c>
      <c r="AO11" s="542">
        <v>0</v>
      </c>
      <c r="AP11" s="553">
        <v>0</v>
      </c>
      <c r="AQ11" s="563"/>
      <c r="AR11" s="568"/>
    </row>
    <row r="12" spans="1:44" ht="15.75" customHeight="1">
      <c r="A12" s="546">
        <v>14</v>
      </c>
      <c r="B12" s="569" t="s">
        <v>68</v>
      </c>
      <c r="C12" s="570" t="s">
        <v>69</v>
      </c>
      <c r="D12" s="536" t="s">
        <v>70</v>
      </c>
      <c r="E12" s="550">
        <v>2</v>
      </c>
      <c r="F12" s="538">
        <v>0</v>
      </c>
      <c r="G12" s="557">
        <v>0</v>
      </c>
      <c r="H12" s="552">
        <v>0</v>
      </c>
      <c r="I12" s="552">
        <v>0</v>
      </c>
      <c r="J12" s="552">
        <v>0</v>
      </c>
      <c r="K12" s="552">
        <v>0</v>
      </c>
      <c r="L12" s="552">
        <v>0</v>
      </c>
      <c r="M12" s="552">
        <v>0</v>
      </c>
      <c r="N12" s="552">
        <v>0</v>
      </c>
      <c r="O12" s="552">
        <v>0</v>
      </c>
      <c r="P12" s="552">
        <v>0</v>
      </c>
      <c r="Q12" s="552">
        <v>0</v>
      </c>
      <c r="R12" s="552">
        <v>0</v>
      </c>
      <c r="S12" s="552">
        <v>0</v>
      </c>
      <c r="T12" s="552">
        <v>0</v>
      </c>
      <c r="U12" s="552">
        <v>0</v>
      </c>
      <c r="V12" s="552">
        <v>0</v>
      </c>
      <c r="W12" s="552">
        <v>0</v>
      </c>
      <c r="X12" s="552">
        <v>0</v>
      </c>
      <c r="Y12" s="552">
        <v>0</v>
      </c>
      <c r="Z12" s="552">
        <v>0</v>
      </c>
      <c r="AA12" s="552">
        <v>0</v>
      </c>
      <c r="AB12" s="552">
        <v>0</v>
      </c>
      <c r="AC12" s="552">
        <v>0</v>
      </c>
      <c r="AD12" s="552">
        <v>0</v>
      </c>
      <c r="AE12" s="552">
        <v>0</v>
      </c>
      <c r="AF12" s="552">
        <v>0</v>
      </c>
      <c r="AG12" s="552">
        <v>0</v>
      </c>
      <c r="AH12" s="552">
        <v>0</v>
      </c>
      <c r="AI12" s="552">
        <v>0</v>
      </c>
      <c r="AJ12" s="552">
        <v>0</v>
      </c>
      <c r="AK12" s="552">
        <v>0</v>
      </c>
      <c r="AL12" s="552">
        <v>0</v>
      </c>
      <c r="AM12" s="541">
        <v>0</v>
      </c>
      <c r="AN12" s="553">
        <v>0</v>
      </c>
      <c r="AO12" s="542">
        <v>0</v>
      </c>
      <c r="AP12" s="553">
        <v>0</v>
      </c>
      <c r="AQ12" s="563"/>
      <c r="AR12" s="568"/>
    </row>
    <row r="13" spans="1:44" ht="15.75" customHeight="1">
      <c r="A13" s="533">
        <v>15</v>
      </c>
      <c r="B13" s="569" t="s">
        <v>68</v>
      </c>
      <c r="C13" s="548" t="s">
        <v>71</v>
      </c>
      <c r="D13" s="536" t="s">
        <v>72</v>
      </c>
      <c r="E13" s="550">
        <v>5</v>
      </c>
      <c r="F13" s="538">
        <v>0</v>
      </c>
      <c r="G13" s="557">
        <v>0</v>
      </c>
      <c r="H13" s="552">
        <v>0</v>
      </c>
      <c r="I13" s="552">
        <v>0</v>
      </c>
      <c r="J13" s="552">
        <v>0</v>
      </c>
      <c r="K13" s="552">
        <v>0</v>
      </c>
      <c r="L13" s="552">
        <v>0</v>
      </c>
      <c r="M13" s="552">
        <v>0</v>
      </c>
      <c r="N13" s="552">
        <v>0</v>
      </c>
      <c r="O13" s="552">
        <v>0</v>
      </c>
      <c r="P13" s="552">
        <v>0</v>
      </c>
      <c r="Q13" s="552">
        <v>0</v>
      </c>
      <c r="R13" s="552">
        <v>0</v>
      </c>
      <c r="S13" s="552">
        <v>0</v>
      </c>
      <c r="T13" s="552">
        <v>0</v>
      </c>
      <c r="U13" s="552">
        <v>0</v>
      </c>
      <c r="V13" s="552">
        <v>0</v>
      </c>
      <c r="W13" s="552">
        <v>0</v>
      </c>
      <c r="X13" s="552">
        <v>0</v>
      </c>
      <c r="Y13" s="552">
        <v>0</v>
      </c>
      <c r="Z13" s="552">
        <v>0</v>
      </c>
      <c r="AA13" s="552">
        <v>0</v>
      </c>
      <c r="AB13" s="552">
        <v>0</v>
      </c>
      <c r="AC13" s="552">
        <v>0</v>
      </c>
      <c r="AD13" s="552">
        <v>0</v>
      </c>
      <c r="AE13" s="552">
        <v>0</v>
      </c>
      <c r="AF13" s="552">
        <v>0</v>
      </c>
      <c r="AG13" s="552">
        <v>0</v>
      </c>
      <c r="AH13" s="552">
        <v>0</v>
      </c>
      <c r="AI13" s="552">
        <v>0</v>
      </c>
      <c r="AJ13" s="552">
        <v>0</v>
      </c>
      <c r="AK13" s="552">
        <v>0</v>
      </c>
      <c r="AL13" s="552">
        <v>0</v>
      </c>
      <c r="AM13" s="541">
        <v>0</v>
      </c>
      <c r="AN13" s="553">
        <v>0</v>
      </c>
      <c r="AO13" s="542">
        <v>0</v>
      </c>
      <c r="AP13" s="553">
        <v>0</v>
      </c>
      <c r="AQ13" s="563"/>
      <c r="AR13" s="571"/>
    </row>
    <row r="14" spans="1:44" ht="15.75" customHeight="1">
      <c r="A14" s="546">
        <v>16</v>
      </c>
      <c r="B14" s="572" t="s">
        <v>75</v>
      </c>
      <c r="C14" s="548" t="s">
        <v>73</v>
      </c>
      <c r="D14" s="549" t="s">
        <v>74</v>
      </c>
      <c r="E14" s="550">
        <v>1</v>
      </c>
      <c r="F14" s="538">
        <v>394</v>
      </c>
      <c r="G14" s="557">
        <v>394</v>
      </c>
      <c r="H14" s="552">
        <v>0</v>
      </c>
      <c r="I14" s="552">
        <v>0</v>
      </c>
      <c r="J14" s="552">
        <v>0</v>
      </c>
      <c r="K14" s="552">
        <v>0</v>
      </c>
      <c r="L14" s="552">
        <v>0</v>
      </c>
      <c r="M14" s="552">
        <v>0</v>
      </c>
      <c r="N14" s="552">
        <v>0</v>
      </c>
      <c r="O14" s="552">
        <v>0</v>
      </c>
      <c r="P14" s="552">
        <v>0</v>
      </c>
      <c r="Q14" s="552">
        <v>0</v>
      </c>
      <c r="R14" s="552">
        <v>0</v>
      </c>
      <c r="S14" s="552">
        <v>0</v>
      </c>
      <c r="T14" s="552">
        <v>0</v>
      </c>
      <c r="U14" s="552">
        <v>0</v>
      </c>
      <c r="V14" s="552">
        <v>0</v>
      </c>
      <c r="W14" s="552">
        <v>0</v>
      </c>
      <c r="X14" s="552">
        <v>0</v>
      </c>
      <c r="Y14" s="552">
        <v>0</v>
      </c>
      <c r="Z14" s="552">
        <v>0</v>
      </c>
      <c r="AA14" s="552">
        <v>0</v>
      </c>
      <c r="AB14" s="552">
        <v>0</v>
      </c>
      <c r="AC14" s="552">
        <v>399</v>
      </c>
      <c r="AD14" s="552">
        <v>0</v>
      </c>
      <c r="AE14" s="552">
        <v>0</v>
      </c>
      <c r="AF14" s="552">
        <v>0</v>
      </c>
      <c r="AG14" s="552">
        <v>0</v>
      </c>
      <c r="AH14" s="552">
        <v>0</v>
      </c>
      <c r="AI14" s="573">
        <v>0</v>
      </c>
      <c r="AJ14" s="552">
        <v>0</v>
      </c>
      <c r="AK14" s="552">
        <v>0</v>
      </c>
      <c r="AL14" s="552">
        <v>0</v>
      </c>
      <c r="AM14" s="541">
        <v>399</v>
      </c>
      <c r="AN14" s="553">
        <v>399</v>
      </c>
      <c r="AO14" s="542">
        <v>5</v>
      </c>
      <c r="AP14" s="553">
        <v>5</v>
      </c>
      <c r="AQ14" s="554">
        <v>1.0126903553299493</v>
      </c>
      <c r="AR14" s="555"/>
    </row>
    <row r="15" spans="1:44" ht="15.75" customHeight="1">
      <c r="A15" s="533">
        <v>19</v>
      </c>
      <c r="B15" s="574" t="s">
        <v>75</v>
      </c>
      <c r="C15" s="548" t="s">
        <v>82</v>
      </c>
      <c r="D15" s="549" t="s">
        <v>83</v>
      </c>
      <c r="E15" s="550">
        <v>1</v>
      </c>
      <c r="F15" s="538">
        <v>130</v>
      </c>
      <c r="G15" s="557">
        <v>130</v>
      </c>
      <c r="H15" s="575">
        <v>0</v>
      </c>
      <c r="I15" s="575">
        <v>0</v>
      </c>
      <c r="J15" s="575">
        <v>0</v>
      </c>
      <c r="K15" s="575">
        <v>0</v>
      </c>
      <c r="L15" s="575">
        <v>0</v>
      </c>
      <c r="M15" s="575">
        <v>0</v>
      </c>
      <c r="N15" s="575">
        <v>0</v>
      </c>
      <c r="O15" s="575">
        <v>0</v>
      </c>
      <c r="P15" s="576">
        <v>0</v>
      </c>
      <c r="Q15" s="576">
        <v>0</v>
      </c>
      <c r="R15" s="576">
        <v>0</v>
      </c>
      <c r="S15" s="576">
        <v>0</v>
      </c>
      <c r="T15" s="576">
        <v>0</v>
      </c>
      <c r="U15" s="576">
        <v>0</v>
      </c>
      <c r="V15" s="576">
        <v>0</v>
      </c>
      <c r="W15" s="577">
        <v>0</v>
      </c>
      <c r="X15" s="577">
        <v>0</v>
      </c>
      <c r="Y15" s="577">
        <v>0</v>
      </c>
      <c r="Z15" s="577">
        <v>0</v>
      </c>
      <c r="AA15" s="577">
        <v>0</v>
      </c>
      <c r="AB15" s="577">
        <v>0</v>
      </c>
      <c r="AC15" s="577">
        <v>130</v>
      </c>
      <c r="AD15" s="573">
        <v>0</v>
      </c>
      <c r="AE15" s="573">
        <v>0</v>
      </c>
      <c r="AF15" s="573">
        <v>0</v>
      </c>
      <c r="AG15" s="573">
        <v>0</v>
      </c>
      <c r="AH15" s="573">
        <v>0</v>
      </c>
      <c r="AI15" s="573">
        <v>0</v>
      </c>
      <c r="AJ15" s="573">
        <v>0</v>
      </c>
      <c r="AK15" s="573">
        <v>0</v>
      </c>
      <c r="AL15" s="573">
        <v>0</v>
      </c>
      <c r="AM15" s="541">
        <v>130</v>
      </c>
      <c r="AN15" s="553">
        <v>130</v>
      </c>
      <c r="AO15" s="542">
        <v>0</v>
      </c>
      <c r="AP15" s="553">
        <v>0</v>
      </c>
      <c r="AQ15" s="578">
        <v>1</v>
      </c>
      <c r="AR15" s="555"/>
    </row>
    <row r="16" spans="1:44" ht="15.75" customHeight="1">
      <c r="A16" s="546">
        <v>20</v>
      </c>
      <c r="B16" s="579" t="s">
        <v>75</v>
      </c>
      <c r="C16" s="548" t="s">
        <v>84</v>
      </c>
      <c r="D16" s="549" t="s">
        <v>85</v>
      </c>
      <c r="E16" s="550">
        <v>0.4</v>
      </c>
      <c r="F16" s="538">
        <v>550</v>
      </c>
      <c r="G16" s="557">
        <v>550</v>
      </c>
      <c r="H16" s="552">
        <v>0</v>
      </c>
      <c r="I16" s="552">
        <v>0</v>
      </c>
      <c r="J16" s="552">
        <v>0</v>
      </c>
      <c r="K16" s="552">
        <v>0</v>
      </c>
      <c r="L16" s="552">
        <v>0</v>
      </c>
      <c r="M16" s="552">
        <v>0</v>
      </c>
      <c r="N16" s="552">
        <v>0</v>
      </c>
      <c r="O16" s="552">
        <v>0</v>
      </c>
      <c r="P16" s="552">
        <v>0</v>
      </c>
      <c r="Q16" s="552">
        <v>0</v>
      </c>
      <c r="R16" s="552">
        <v>0</v>
      </c>
      <c r="S16" s="552">
        <v>0</v>
      </c>
      <c r="T16" s="552">
        <v>0</v>
      </c>
      <c r="U16" s="552">
        <v>0</v>
      </c>
      <c r="V16" s="552">
        <v>332</v>
      </c>
      <c r="W16" s="552">
        <v>0</v>
      </c>
      <c r="X16" s="552">
        <v>0</v>
      </c>
      <c r="Y16" s="552">
        <v>0</v>
      </c>
      <c r="Z16" s="552">
        <v>0</v>
      </c>
      <c r="AA16" s="552">
        <v>0</v>
      </c>
      <c r="AB16" s="552">
        <v>0</v>
      </c>
      <c r="AC16" s="552">
        <v>0</v>
      </c>
      <c r="AD16" s="552">
        <v>0</v>
      </c>
      <c r="AE16" s="552">
        <v>0</v>
      </c>
      <c r="AF16" s="552">
        <v>0</v>
      </c>
      <c r="AG16" s="552">
        <v>207</v>
      </c>
      <c r="AH16" s="552">
        <v>19</v>
      </c>
      <c r="AI16" s="552">
        <v>329</v>
      </c>
      <c r="AJ16" s="552">
        <v>0</v>
      </c>
      <c r="AK16" s="552">
        <v>0</v>
      </c>
      <c r="AL16" s="552">
        <v>0</v>
      </c>
      <c r="AM16" s="541">
        <v>887</v>
      </c>
      <c r="AN16" s="553">
        <v>354.8</v>
      </c>
      <c r="AO16" s="542">
        <v>337</v>
      </c>
      <c r="AP16" s="553">
        <v>134.80000000000001</v>
      </c>
      <c r="AQ16" s="580">
        <v>1.6127272727272728</v>
      </c>
      <c r="AR16" s="581" t="s">
        <v>364</v>
      </c>
    </row>
    <row r="17" spans="1:44" ht="15.75" customHeight="1">
      <c r="A17" s="533">
        <v>21</v>
      </c>
      <c r="B17" s="572" t="s">
        <v>75</v>
      </c>
      <c r="C17" s="548" t="s">
        <v>86</v>
      </c>
      <c r="D17" s="549" t="s">
        <v>87</v>
      </c>
      <c r="E17" s="550">
        <v>1</v>
      </c>
      <c r="F17" s="538">
        <v>130</v>
      </c>
      <c r="G17" s="557">
        <v>130</v>
      </c>
      <c r="H17" s="552">
        <v>0</v>
      </c>
      <c r="I17" s="552">
        <v>0</v>
      </c>
      <c r="J17" s="552">
        <v>0</v>
      </c>
      <c r="K17" s="552">
        <v>0</v>
      </c>
      <c r="L17" s="552">
        <v>0</v>
      </c>
      <c r="M17" s="552">
        <v>0</v>
      </c>
      <c r="N17" s="552">
        <v>0</v>
      </c>
      <c r="O17" s="552">
        <v>0</v>
      </c>
      <c r="P17" s="552">
        <v>0</v>
      </c>
      <c r="Q17" s="552">
        <v>0</v>
      </c>
      <c r="R17" s="552">
        <v>0</v>
      </c>
      <c r="S17" s="552">
        <v>0</v>
      </c>
      <c r="T17" s="552">
        <v>0</v>
      </c>
      <c r="U17" s="552">
        <v>0</v>
      </c>
      <c r="V17" s="552">
        <v>0</v>
      </c>
      <c r="W17" s="552">
        <v>0</v>
      </c>
      <c r="X17" s="552">
        <v>0</v>
      </c>
      <c r="Y17" s="552">
        <v>0</v>
      </c>
      <c r="Z17" s="552">
        <v>0</v>
      </c>
      <c r="AA17" s="552">
        <v>0</v>
      </c>
      <c r="AB17" s="552">
        <v>4</v>
      </c>
      <c r="AC17" s="552">
        <v>135</v>
      </c>
      <c r="AD17" s="552">
        <v>0</v>
      </c>
      <c r="AE17" s="552">
        <v>0</v>
      </c>
      <c r="AF17" s="552">
        <v>0</v>
      </c>
      <c r="AG17" s="552">
        <v>0</v>
      </c>
      <c r="AH17" s="552">
        <v>0</v>
      </c>
      <c r="AI17" s="552">
        <v>0</v>
      </c>
      <c r="AJ17" s="552">
        <v>0</v>
      </c>
      <c r="AK17" s="552">
        <v>0</v>
      </c>
      <c r="AL17" s="552">
        <v>0</v>
      </c>
      <c r="AM17" s="541">
        <v>139</v>
      </c>
      <c r="AN17" s="553">
        <v>139</v>
      </c>
      <c r="AO17" s="542">
        <v>9</v>
      </c>
      <c r="AP17" s="553">
        <v>9</v>
      </c>
      <c r="AQ17" s="554">
        <v>1.0692307692307692</v>
      </c>
      <c r="AR17" s="558"/>
    </row>
    <row r="18" spans="1:44" ht="15.75" customHeight="1">
      <c r="A18" s="546">
        <v>22</v>
      </c>
      <c r="B18" s="572" t="s">
        <v>75</v>
      </c>
      <c r="C18" s="570" t="s">
        <v>89</v>
      </c>
      <c r="D18" s="549" t="s">
        <v>90</v>
      </c>
      <c r="E18" s="550">
        <v>1</v>
      </c>
      <c r="F18" s="538">
        <v>370</v>
      </c>
      <c r="G18" s="557">
        <v>370</v>
      </c>
      <c r="H18" s="552">
        <v>0</v>
      </c>
      <c r="I18" s="552">
        <v>0</v>
      </c>
      <c r="J18" s="552">
        <v>0</v>
      </c>
      <c r="K18" s="552">
        <v>0</v>
      </c>
      <c r="L18" s="552">
        <v>0</v>
      </c>
      <c r="M18" s="552">
        <v>0</v>
      </c>
      <c r="N18" s="552">
        <v>0</v>
      </c>
      <c r="O18" s="552">
        <v>0</v>
      </c>
      <c r="P18" s="552">
        <v>0</v>
      </c>
      <c r="Q18" s="552">
        <v>0</v>
      </c>
      <c r="R18" s="552">
        <v>0</v>
      </c>
      <c r="S18" s="552">
        <v>0</v>
      </c>
      <c r="T18" s="552">
        <v>0</v>
      </c>
      <c r="U18" s="552">
        <v>0</v>
      </c>
      <c r="V18" s="552">
        <v>0</v>
      </c>
      <c r="W18" s="552">
        <v>0</v>
      </c>
      <c r="X18" s="552">
        <v>0</v>
      </c>
      <c r="Y18" s="552">
        <v>0</v>
      </c>
      <c r="Z18" s="552">
        <v>0</v>
      </c>
      <c r="AA18" s="552">
        <v>0</v>
      </c>
      <c r="AB18" s="552">
        <v>0</v>
      </c>
      <c r="AC18" s="552">
        <v>202</v>
      </c>
      <c r="AD18" s="552">
        <v>0</v>
      </c>
      <c r="AE18" s="552">
        <v>0</v>
      </c>
      <c r="AF18" s="552">
        <v>0</v>
      </c>
      <c r="AG18" s="552">
        <v>168</v>
      </c>
      <c r="AH18" s="552">
        <v>0</v>
      </c>
      <c r="AI18" s="552">
        <v>0</v>
      </c>
      <c r="AJ18" s="552">
        <v>0</v>
      </c>
      <c r="AK18" s="552">
        <v>0</v>
      </c>
      <c r="AL18" s="552">
        <v>0</v>
      </c>
      <c r="AM18" s="541">
        <v>370</v>
      </c>
      <c r="AN18" s="553">
        <v>370</v>
      </c>
      <c r="AO18" s="542">
        <v>0</v>
      </c>
      <c r="AP18" s="553">
        <v>0</v>
      </c>
      <c r="AQ18" s="554">
        <v>1</v>
      </c>
      <c r="AR18" s="555"/>
    </row>
    <row r="19" spans="1:44" ht="15.75" customHeight="1">
      <c r="A19" s="533">
        <v>25</v>
      </c>
      <c r="B19" s="582" t="s">
        <v>95</v>
      </c>
      <c r="C19" s="548" t="s">
        <v>97</v>
      </c>
      <c r="D19" s="549" t="s">
        <v>98</v>
      </c>
      <c r="E19" s="550">
        <v>0.5</v>
      </c>
      <c r="F19" s="538">
        <v>886</v>
      </c>
      <c r="G19" s="557">
        <v>886</v>
      </c>
      <c r="H19" s="552">
        <v>0</v>
      </c>
      <c r="I19" s="552">
        <v>0</v>
      </c>
      <c r="J19" s="552">
        <v>0</v>
      </c>
      <c r="K19" s="552">
        <v>0</v>
      </c>
      <c r="L19" s="552">
        <v>0</v>
      </c>
      <c r="M19" s="552">
        <v>0</v>
      </c>
      <c r="N19" s="552">
        <v>0</v>
      </c>
      <c r="O19" s="552">
        <v>0</v>
      </c>
      <c r="P19" s="552">
        <v>0</v>
      </c>
      <c r="Q19" s="552">
        <v>408</v>
      </c>
      <c r="R19" s="552">
        <v>0</v>
      </c>
      <c r="S19" s="552">
        <v>0</v>
      </c>
      <c r="T19" s="552">
        <v>0</v>
      </c>
      <c r="U19" s="552">
        <v>0</v>
      </c>
      <c r="V19" s="583">
        <v>0</v>
      </c>
      <c r="W19" s="583">
        <v>0</v>
      </c>
      <c r="X19" s="552">
        <v>0</v>
      </c>
      <c r="Y19" s="552">
        <v>0</v>
      </c>
      <c r="Z19" s="552">
        <v>0</v>
      </c>
      <c r="AA19" s="552">
        <v>0</v>
      </c>
      <c r="AB19" s="552">
        <v>0</v>
      </c>
      <c r="AC19" s="552">
        <v>0</v>
      </c>
      <c r="AD19" s="552">
        <v>0</v>
      </c>
      <c r="AE19" s="552">
        <v>0</v>
      </c>
      <c r="AF19" s="552">
        <v>305</v>
      </c>
      <c r="AG19" s="552">
        <v>173</v>
      </c>
      <c r="AH19" s="552">
        <v>0</v>
      </c>
      <c r="AI19" s="552">
        <v>0</v>
      </c>
      <c r="AJ19" s="552">
        <v>0</v>
      </c>
      <c r="AK19" s="552">
        <v>0</v>
      </c>
      <c r="AL19" s="552">
        <v>0</v>
      </c>
      <c r="AM19" s="541">
        <v>886</v>
      </c>
      <c r="AN19" s="553">
        <v>443</v>
      </c>
      <c r="AO19" s="542">
        <v>0</v>
      </c>
      <c r="AP19" s="553">
        <v>0</v>
      </c>
      <c r="AQ19" s="554">
        <v>1</v>
      </c>
      <c r="AR19" s="555" t="s">
        <v>363</v>
      </c>
    </row>
    <row r="20" spans="1:44" ht="15.75" customHeight="1">
      <c r="A20" s="533">
        <v>27</v>
      </c>
      <c r="B20" s="584" t="s">
        <v>36</v>
      </c>
      <c r="C20" s="548" t="s">
        <v>101</v>
      </c>
      <c r="D20" s="549" t="s">
        <v>102</v>
      </c>
      <c r="E20" s="550">
        <v>0.25</v>
      </c>
      <c r="F20" s="538">
        <v>60</v>
      </c>
      <c r="G20" s="557">
        <v>60</v>
      </c>
      <c r="H20" s="575">
        <v>0</v>
      </c>
      <c r="I20" s="575">
        <v>60</v>
      </c>
      <c r="J20" s="575">
        <v>0</v>
      </c>
      <c r="K20" s="575">
        <v>0</v>
      </c>
      <c r="L20" s="575">
        <v>0</v>
      </c>
      <c r="M20" s="575">
        <v>0</v>
      </c>
      <c r="N20" s="575">
        <v>0</v>
      </c>
      <c r="O20" s="575">
        <v>0</v>
      </c>
      <c r="P20" s="576">
        <v>0</v>
      </c>
      <c r="Q20" s="576">
        <v>0</v>
      </c>
      <c r="R20" s="576">
        <v>0</v>
      </c>
      <c r="S20" s="576">
        <v>0</v>
      </c>
      <c r="T20" s="576">
        <v>0</v>
      </c>
      <c r="U20" s="576">
        <v>0</v>
      </c>
      <c r="V20" s="576">
        <v>0</v>
      </c>
      <c r="W20" s="577">
        <v>0</v>
      </c>
      <c r="X20" s="577">
        <v>0</v>
      </c>
      <c r="Y20" s="577">
        <v>0</v>
      </c>
      <c r="Z20" s="577">
        <v>0</v>
      </c>
      <c r="AA20" s="577">
        <v>0</v>
      </c>
      <c r="AB20" s="577">
        <v>0</v>
      </c>
      <c r="AC20" s="577">
        <v>0</v>
      </c>
      <c r="AD20" s="573">
        <v>0</v>
      </c>
      <c r="AE20" s="573">
        <v>0</v>
      </c>
      <c r="AF20" s="573">
        <v>0</v>
      </c>
      <c r="AG20" s="573">
        <v>0</v>
      </c>
      <c r="AH20" s="573">
        <v>0</v>
      </c>
      <c r="AI20" s="573">
        <v>0</v>
      </c>
      <c r="AJ20" s="573">
        <v>0</v>
      </c>
      <c r="AK20" s="573">
        <v>0</v>
      </c>
      <c r="AL20" s="573">
        <v>0</v>
      </c>
      <c r="AM20" s="541">
        <v>60</v>
      </c>
      <c r="AN20" s="553">
        <v>15</v>
      </c>
      <c r="AO20" s="542">
        <v>0</v>
      </c>
      <c r="AP20" s="553">
        <v>0</v>
      </c>
      <c r="AQ20" s="578">
        <v>1</v>
      </c>
      <c r="AR20" s="555"/>
    </row>
    <row r="21" spans="1:44" ht="15.75" customHeight="1">
      <c r="A21" s="533">
        <v>29</v>
      </c>
      <c r="B21" s="585" t="s">
        <v>105</v>
      </c>
      <c r="C21" s="548" t="s">
        <v>106</v>
      </c>
      <c r="D21" s="549" t="s">
        <v>107</v>
      </c>
      <c r="E21" s="550">
        <v>0.9</v>
      </c>
      <c r="F21" s="538">
        <v>250</v>
      </c>
      <c r="G21" s="557">
        <v>250</v>
      </c>
      <c r="H21" s="575">
        <v>0</v>
      </c>
      <c r="I21" s="575">
        <v>0</v>
      </c>
      <c r="J21" s="575">
        <v>0</v>
      </c>
      <c r="K21" s="575">
        <v>0</v>
      </c>
      <c r="L21" s="575">
        <v>0</v>
      </c>
      <c r="M21" s="575">
        <v>0</v>
      </c>
      <c r="N21" s="575">
        <v>0</v>
      </c>
      <c r="O21" s="575">
        <v>0</v>
      </c>
      <c r="P21" s="576">
        <v>0</v>
      </c>
      <c r="Q21" s="576">
        <v>0</v>
      </c>
      <c r="R21" s="576">
        <v>0</v>
      </c>
      <c r="S21" s="576">
        <v>0</v>
      </c>
      <c r="T21" s="576">
        <v>0</v>
      </c>
      <c r="U21" s="576">
        <v>0</v>
      </c>
      <c r="V21" s="576">
        <v>0</v>
      </c>
      <c r="W21" s="577">
        <v>0</v>
      </c>
      <c r="X21" s="577">
        <v>0</v>
      </c>
      <c r="Y21" s="577">
        <v>0</v>
      </c>
      <c r="Z21" s="577">
        <v>0</v>
      </c>
      <c r="AA21" s="577">
        <v>0</v>
      </c>
      <c r="AB21" s="577">
        <v>0</v>
      </c>
      <c r="AC21" s="577">
        <v>0</v>
      </c>
      <c r="AD21" s="573">
        <v>0</v>
      </c>
      <c r="AE21" s="573">
        <v>0</v>
      </c>
      <c r="AF21" s="573">
        <v>255</v>
      </c>
      <c r="AG21" s="573">
        <v>0</v>
      </c>
      <c r="AH21" s="573">
        <v>0</v>
      </c>
      <c r="AI21" s="573">
        <v>0</v>
      </c>
      <c r="AJ21" s="573">
        <v>0</v>
      </c>
      <c r="AK21" s="573">
        <v>0</v>
      </c>
      <c r="AL21" s="573">
        <v>0</v>
      </c>
      <c r="AM21" s="541">
        <v>255</v>
      </c>
      <c r="AN21" s="553">
        <v>229.5</v>
      </c>
      <c r="AO21" s="542">
        <v>5</v>
      </c>
      <c r="AP21" s="553">
        <v>4.5</v>
      </c>
      <c r="AQ21" s="578">
        <v>1.02</v>
      </c>
      <c r="AR21" s="555"/>
    </row>
    <row r="22" spans="1:44" ht="15.75" customHeight="1">
      <c r="A22" s="533">
        <v>31</v>
      </c>
      <c r="B22" s="586" t="s">
        <v>105</v>
      </c>
      <c r="C22" s="548" t="s">
        <v>110</v>
      </c>
      <c r="D22" s="549" t="s">
        <v>111</v>
      </c>
      <c r="E22" s="550">
        <v>0.5</v>
      </c>
      <c r="F22" s="538">
        <v>814</v>
      </c>
      <c r="G22" s="557">
        <v>814</v>
      </c>
      <c r="H22" s="552">
        <v>0</v>
      </c>
      <c r="I22" s="552">
        <v>0</v>
      </c>
      <c r="J22" s="552">
        <v>820</v>
      </c>
      <c r="K22" s="552">
        <v>0</v>
      </c>
      <c r="L22" s="552">
        <v>0</v>
      </c>
      <c r="M22" s="552">
        <v>0</v>
      </c>
      <c r="N22" s="552">
        <v>0</v>
      </c>
      <c r="O22" s="552">
        <v>0</v>
      </c>
      <c r="P22" s="552">
        <v>0</v>
      </c>
      <c r="Q22" s="552">
        <v>0</v>
      </c>
      <c r="R22" s="552">
        <v>0</v>
      </c>
      <c r="S22" s="552">
        <v>0</v>
      </c>
      <c r="T22" s="552">
        <v>0</v>
      </c>
      <c r="U22" s="552">
        <v>0</v>
      </c>
      <c r="V22" s="583">
        <v>0</v>
      </c>
      <c r="W22" s="552">
        <v>0</v>
      </c>
      <c r="X22" s="552">
        <v>0</v>
      </c>
      <c r="Y22" s="552">
        <v>0</v>
      </c>
      <c r="Z22" s="552">
        <v>0</v>
      </c>
      <c r="AA22" s="552">
        <v>0</v>
      </c>
      <c r="AB22" s="552">
        <v>0</v>
      </c>
      <c r="AC22" s="552">
        <v>0</v>
      </c>
      <c r="AD22" s="552">
        <v>0</v>
      </c>
      <c r="AE22" s="552">
        <v>0</v>
      </c>
      <c r="AF22" s="552">
        <v>0</v>
      </c>
      <c r="AG22" s="552">
        <v>0</v>
      </c>
      <c r="AH22" s="552">
        <v>0</v>
      </c>
      <c r="AI22" s="552">
        <v>0</v>
      </c>
      <c r="AJ22" s="552">
        <v>0</v>
      </c>
      <c r="AK22" s="552">
        <v>0</v>
      </c>
      <c r="AL22" s="552">
        <v>0</v>
      </c>
      <c r="AM22" s="541">
        <v>820</v>
      </c>
      <c r="AN22" s="553">
        <v>410</v>
      </c>
      <c r="AO22" s="542">
        <v>6</v>
      </c>
      <c r="AP22" s="553">
        <v>3</v>
      </c>
      <c r="AQ22" s="554">
        <v>1.0073710073710074</v>
      </c>
      <c r="AR22" s="555"/>
    </row>
    <row r="23" spans="1:44" ht="15.75" customHeight="1">
      <c r="A23" s="533">
        <v>33</v>
      </c>
      <c r="B23" s="587" t="s">
        <v>105</v>
      </c>
      <c r="C23" s="548" t="s">
        <v>114</v>
      </c>
      <c r="D23" s="549" t="s">
        <v>115</v>
      </c>
      <c r="E23" s="550">
        <v>0.3</v>
      </c>
      <c r="F23" s="538">
        <v>60</v>
      </c>
      <c r="G23" s="557">
        <v>60</v>
      </c>
      <c r="H23" s="552">
        <v>0</v>
      </c>
      <c r="I23" s="552">
        <v>0</v>
      </c>
      <c r="J23" s="552">
        <v>0</v>
      </c>
      <c r="K23" s="552">
        <v>0</v>
      </c>
      <c r="L23" s="552">
        <v>0</v>
      </c>
      <c r="M23" s="552">
        <v>0</v>
      </c>
      <c r="N23" s="552">
        <v>0</v>
      </c>
      <c r="O23" s="552">
        <v>0</v>
      </c>
      <c r="P23" s="552">
        <v>0</v>
      </c>
      <c r="Q23" s="552">
        <v>0</v>
      </c>
      <c r="R23" s="552">
        <v>0</v>
      </c>
      <c r="S23" s="552">
        <v>0</v>
      </c>
      <c r="T23" s="552">
        <v>0</v>
      </c>
      <c r="U23" s="552">
        <v>0</v>
      </c>
      <c r="V23" s="552">
        <v>0</v>
      </c>
      <c r="W23" s="552">
        <v>0</v>
      </c>
      <c r="X23" s="552">
        <v>0</v>
      </c>
      <c r="Y23" s="552">
        <v>0</v>
      </c>
      <c r="Z23" s="552">
        <v>0</v>
      </c>
      <c r="AA23" s="552">
        <v>0</v>
      </c>
      <c r="AB23" s="552">
        <v>0</v>
      </c>
      <c r="AC23" s="552">
        <v>0</v>
      </c>
      <c r="AD23" s="552">
        <v>0</v>
      </c>
      <c r="AE23" s="552">
        <v>0</v>
      </c>
      <c r="AF23" s="552">
        <v>65</v>
      </c>
      <c r="AG23" s="552">
        <v>0</v>
      </c>
      <c r="AH23" s="552">
        <v>0</v>
      </c>
      <c r="AI23" s="552">
        <v>0</v>
      </c>
      <c r="AJ23" s="552">
        <v>0</v>
      </c>
      <c r="AK23" s="552">
        <v>0</v>
      </c>
      <c r="AL23" s="552">
        <v>0</v>
      </c>
      <c r="AM23" s="541">
        <v>65</v>
      </c>
      <c r="AN23" s="553">
        <v>19.5</v>
      </c>
      <c r="AO23" s="542">
        <v>5</v>
      </c>
      <c r="AP23" s="553">
        <v>1.5</v>
      </c>
      <c r="AQ23" s="554">
        <v>1.0833333333333333</v>
      </c>
      <c r="AR23" s="555"/>
    </row>
    <row r="24" spans="1:44" ht="15.75" customHeight="1">
      <c r="A24" s="546">
        <v>34</v>
      </c>
      <c r="B24" s="588" t="s">
        <v>105</v>
      </c>
      <c r="C24" s="548" t="s">
        <v>116</v>
      </c>
      <c r="D24" s="536" t="s">
        <v>117</v>
      </c>
      <c r="E24" s="550">
        <v>0.1</v>
      </c>
      <c r="F24" s="538">
        <v>90</v>
      </c>
      <c r="G24" s="557">
        <v>90</v>
      </c>
      <c r="H24" s="575">
        <v>0</v>
      </c>
      <c r="I24" s="575">
        <v>0</v>
      </c>
      <c r="J24" s="575">
        <v>0</v>
      </c>
      <c r="K24" s="575">
        <v>0</v>
      </c>
      <c r="L24" s="575">
        <v>0</v>
      </c>
      <c r="M24" s="575">
        <v>0</v>
      </c>
      <c r="N24" s="575">
        <v>0</v>
      </c>
      <c r="O24" s="575">
        <v>0</v>
      </c>
      <c r="P24" s="576">
        <v>0</v>
      </c>
      <c r="Q24" s="576">
        <v>0</v>
      </c>
      <c r="R24" s="576">
        <v>0</v>
      </c>
      <c r="S24" s="576">
        <v>0</v>
      </c>
      <c r="T24" s="576">
        <v>0</v>
      </c>
      <c r="U24" s="576">
        <v>0</v>
      </c>
      <c r="V24" s="576">
        <v>0</v>
      </c>
      <c r="W24" s="577">
        <v>0</v>
      </c>
      <c r="X24" s="577">
        <v>0</v>
      </c>
      <c r="Y24" s="577">
        <v>0</v>
      </c>
      <c r="Z24" s="577">
        <v>0</v>
      </c>
      <c r="AA24" s="577">
        <v>0</v>
      </c>
      <c r="AB24" s="577">
        <v>0</v>
      </c>
      <c r="AC24" s="577">
        <v>0</v>
      </c>
      <c r="AD24" s="573">
        <v>0</v>
      </c>
      <c r="AE24" s="573">
        <v>0</v>
      </c>
      <c r="AF24" s="573">
        <v>95</v>
      </c>
      <c r="AG24" s="573">
        <v>0</v>
      </c>
      <c r="AH24" s="573">
        <v>0</v>
      </c>
      <c r="AI24" s="573">
        <v>0</v>
      </c>
      <c r="AJ24" s="573">
        <v>0</v>
      </c>
      <c r="AK24" s="573">
        <v>0</v>
      </c>
      <c r="AL24" s="573">
        <v>0</v>
      </c>
      <c r="AM24" s="541">
        <v>95</v>
      </c>
      <c r="AN24" s="553">
        <v>9.5</v>
      </c>
      <c r="AO24" s="542">
        <v>5</v>
      </c>
      <c r="AP24" s="553">
        <v>0.5</v>
      </c>
      <c r="AQ24" s="589">
        <v>1.0555555555555556</v>
      </c>
      <c r="AR24" s="590"/>
    </row>
    <row r="25" spans="1:44" ht="15.75" customHeight="1">
      <c r="A25" s="533">
        <v>35</v>
      </c>
      <c r="B25" s="585" t="s">
        <v>105</v>
      </c>
      <c r="C25" s="548" t="s">
        <v>118</v>
      </c>
      <c r="D25" s="549" t="s">
        <v>119</v>
      </c>
      <c r="E25" s="550">
        <v>0.15</v>
      </c>
      <c r="F25" s="538">
        <v>60</v>
      </c>
      <c r="G25" s="557">
        <v>60</v>
      </c>
      <c r="H25" s="575">
        <v>0</v>
      </c>
      <c r="I25" s="575">
        <v>0</v>
      </c>
      <c r="J25" s="575">
        <v>0</v>
      </c>
      <c r="K25" s="575">
        <v>0</v>
      </c>
      <c r="L25" s="575">
        <v>0</v>
      </c>
      <c r="M25" s="575">
        <v>0</v>
      </c>
      <c r="N25" s="575">
        <v>0</v>
      </c>
      <c r="O25" s="575">
        <v>0</v>
      </c>
      <c r="P25" s="576">
        <v>0</v>
      </c>
      <c r="Q25" s="576">
        <v>0</v>
      </c>
      <c r="R25" s="576">
        <v>0</v>
      </c>
      <c r="S25" s="576">
        <v>0</v>
      </c>
      <c r="T25" s="576">
        <v>0</v>
      </c>
      <c r="U25" s="576">
        <v>0</v>
      </c>
      <c r="V25" s="576">
        <v>0</v>
      </c>
      <c r="W25" s="577">
        <v>0</v>
      </c>
      <c r="X25" s="577">
        <v>0</v>
      </c>
      <c r="Y25" s="577">
        <v>0</v>
      </c>
      <c r="Z25" s="577">
        <v>0</v>
      </c>
      <c r="AA25" s="577">
        <v>0</v>
      </c>
      <c r="AB25" s="577">
        <v>0</v>
      </c>
      <c r="AC25" s="577">
        <v>0</v>
      </c>
      <c r="AD25" s="573">
        <v>0</v>
      </c>
      <c r="AE25" s="573">
        <v>0</v>
      </c>
      <c r="AF25" s="573">
        <v>65</v>
      </c>
      <c r="AG25" s="573">
        <v>0</v>
      </c>
      <c r="AH25" s="573">
        <v>0</v>
      </c>
      <c r="AI25" s="573">
        <v>0</v>
      </c>
      <c r="AJ25" s="573">
        <v>0</v>
      </c>
      <c r="AK25" s="573">
        <v>0</v>
      </c>
      <c r="AL25" s="573">
        <v>0</v>
      </c>
      <c r="AM25" s="541">
        <v>65</v>
      </c>
      <c r="AN25" s="553">
        <v>9.75</v>
      </c>
      <c r="AO25" s="542">
        <v>5</v>
      </c>
      <c r="AP25" s="553">
        <v>0.75</v>
      </c>
      <c r="AQ25" s="578">
        <v>1.0833333333333333</v>
      </c>
      <c r="AR25" s="555"/>
    </row>
    <row r="26" spans="1:44" ht="15.75" customHeight="1">
      <c r="A26" s="546">
        <v>36</v>
      </c>
      <c r="B26" s="591" t="s">
        <v>105</v>
      </c>
      <c r="C26" s="548" t="s">
        <v>121</v>
      </c>
      <c r="D26" s="549" t="s">
        <v>122</v>
      </c>
      <c r="E26" s="550">
        <v>0.15</v>
      </c>
      <c r="F26" s="538">
        <v>60</v>
      </c>
      <c r="G26" s="557">
        <v>60</v>
      </c>
      <c r="H26" s="552">
        <v>0</v>
      </c>
      <c r="I26" s="552">
        <v>0</v>
      </c>
      <c r="J26" s="552">
        <v>0</v>
      </c>
      <c r="K26" s="552">
        <v>8</v>
      </c>
      <c r="L26" s="552">
        <v>0</v>
      </c>
      <c r="M26" s="552">
        <v>0</v>
      </c>
      <c r="N26" s="552">
        <v>0</v>
      </c>
      <c r="O26" s="552">
        <v>0</v>
      </c>
      <c r="P26" s="552">
        <v>60</v>
      </c>
      <c r="Q26" s="552">
        <v>0</v>
      </c>
      <c r="R26" s="552">
        <v>0</v>
      </c>
      <c r="S26" s="552">
        <v>0</v>
      </c>
      <c r="T26" s="552">
        <v>0</v>
      </c>
      <c r="U26" s="552">
        <v>0</v>
      </c>
      <c r="V26" s="552">
        <v>0</v>
      </c>
      <c r="W26" s="552">
        <v>0</v>
      </c>
      <c r="X26" s="552">
        <v>0</v>
      </c>
      <c r="Y26" s="552">
        <v>0</v>
      </c>
      <c r="Z26" s="552">
        <v>0</v>
      </c>
      <c r="AA26" s="552">
        <v>0</v>
      </c>
      <c r="AB26" s="552">
        <v>0</v>
      </c>
      <c r="AC26" s="552">
        <v>0</v>
      </c>
      <c r="AD26" s="552">
        <v>0</v>
      </c>
      <c r="AE26" s="552">
        <v>0</v>
      </c>
      <c r="AF26" s="552"/>
      <c r="AG26" s="552">
        <v>0</v>
      </c>
      <c r="AH26" s="552">
        <v>0</v>
      </c>
      <c r="AI26" s="552">
        <v>0</v>
      </c>
      <c r="AJ26" s="552">
        <v>0</v>
      </c>
      <c r="AK26" s="552">
        <v>0</v>
      </c>
      <c r="AL26" s="552">
        <v>0</v>
      </c>
      <c r="AM26" s="541">
        <v>68</v>
      </c>
      <c r="AN26" s="553">
        <v>10.199999999999999</v>
      </c>
      <c r="AO26" s="542">
        <v>8</v>
      </c>
      <c r="AP26" s="553">
        <v>1.2</v>
      </c>
      <c r="AQ26" s="554">
        <v>1.1333333333333333</v>
      </c>
      <c r="AR26" s="558"/>
    </row>
    <row r="27" spans="1:44" ht="15.75" customHeight="1">
      <c r="A27" s="533">
        <v>37</v>
      </c>
      <c r="B27" s="592" t="s">
        <v>105</v>
      </c>
      <c r="C27" s="548" t="s">
        <v>123</v>
      </c>
      <c r="D27" s="536" t="s">
        <v>124</v>
      </c>
      <c r="E27" s="550">
        <v>0.2</v>
      </c>
      <c r="F27" s="538">
        <v>50</v>
      </c>
      <c r="G27" s="557">
        <v>50</v>
      </c>
      <c r="H27" s="552">
        <v>0</v>
      </c>
      <c r="I27" s="552">
        <v>0</v>
      </c>
      <c r="J27" s="552">
        <v>0</v>
      </c>
      <c r="K27" s="552">
        <v>58</v>
      </c>
      <c r="L27" s="552">
        <v>0</v>
      </c>
      <c r="M27" s="552">
        <v>0</v>
      </c>
      <c r="N27" s="552">
        <v>0</v>
      </c>
      <c r="O27" s="552">
        <v>0</v>
      </c>
      <c r="P27" s="552">
        <v>0</v>
      </c>
      <c r="Q27" s="552">
        <v>0</v>
      </c>
      <c r="R27" s="552">
        <v>0</v>
      </c>
      <c r="S27" s="552">
        <v>0</v>
      </c>
      <c r="T27" s="552">
        <v>0</v>
      </c>
      <c r="U27" s="552">
        <v>0</v>
      </c>
      <c r="V27" s="552">
        <v>0</v>
      </c>
      <c r="W27" s="552">
        <v>0</v>
      </c>
      <c r="X27" s="552">
        <v>0</v>
      </c>
      <c r="Y27" s="552">
        <v>0</v>
      </c>
      <c r="Z27" s="552">
        <v>0</v>
      </c>
      <c r="AA27" s="552">
        <v>0</v>
      </c>
      <c r="AB27" s="552">
        <v>0</v>
      </c>
      <c r="AC27" s="552">
        <v>0</v>
      </c>
      <c r="AD27" s="552">
        <v>0</v>
      </c>
      <c r="AE27" s="552">
        <v>0</v>
      </c>
      <c r="AF27" s="552">
        <v>0</v>
      </c>
      <c r="AG27" s="552">
        <v>0</v>
      </c>
      <c r="AH27" s="552">
        <v>0</v>
      </c>
      <c r="AI27" s="552">
        <v>0</v>
      </c>
      <c r="AJ27" s="552">
        <v>0</v>
      </c>
      <c r="AK27" s="552">
        <v>0</v>
      </c>
      <c r="AL27" s="552">
        <v>0</v>
      </c>
      <c r="AM27" s="541">
        <v>58</v>
      </c>
      <c r="AN27" s="553">
        <v>11.600000000000001</v>
      </c>
      <c r="AO27" s="542">
        <v>8</v>
      </c>
      <c r="AP27" s="553">
        <v>1.6</v>
      </c>
      <c r="AQ27" s="563">
        <v>1.1599999999999999</v>
      </c>
      <c r="AR27" s="593"/>
    </row>
    <row r="28" spans="1:44" ht="15.75" customHeight="1">
      <c r="A28" s="546">
        <v>38</v>
      </c>
      <c r="B28" s="594" t="s">
        <v>105</v>
      </c>
      <c r="C28" s="548" t="s">
        <v>125</v>
      </c>
      <c r="D28" s="549" t="s">
        <v>126</v>
      </c>
      <c r="E28" s="550">
        <v>1E-3</v>
      </c>
      <c r="F28" s="538">
        <v>370</v>
      </c>
      <c r="G28" s="557">
        <v>370</v>
      </c>
      <c r="H28" s="575">
        <v>0</v>
      </c>
      <c r="I28" s="575">
        <v>374</v>
      </c>
      <c r="J28" s="575">
        <v>0</v>
      </c>
      <c r="K28" s="575">
        <v>0</v>
      </c>
      <c r="L28" s="575">
        <v>0</v>
      </c>
      <c r="M28" s="575">
        <v>0</v>
      </c>
      <c r="N28" s="575">
        <v>0</v>
      </c>
      <c r="O28" s="575">
        <v>0</v>
      </c>
      <c r="P28" s="576">
        <v>0</v>
      </c>
      <c r="Q28" s="576">
        <v>0</v>
      </c>
      <c r="R28" s="576">
        <v>0</v>
      </c>
      <c r="S28" s="576">
        <v>0</v>
      </c>
      <c r="T28" s="576">
        <v>0</v>
      </c>
      <c r="U28" s="576">
        <v>0</v>
      </c>
      <c r="V28" s="576">
        <v>0</v>
      </c>
      <c r="W28" s="577">
        <v>0</v>
      </c>
      <c r="X28" s="577">
        <v>0</v>
      </c>
      <c r="Y28" s="577">
        <v>0</v>
      </c>
      <c r="Z28" s="577">
        <v>0</v>
      </c>
      <c r="AA28" s="577">
        <v>0</v>
      </c>
      <c r="AB28" s="577">
        <v>0</v>
      </c>
      <c r="AC28" s="577">
        <v>0</v>
      </c>
      <c r="AD28" s="573">
        <v>0</v>
      </c>
      <c r="AE28" s="573">
        <v>0</v>
      </c>
      <c r="AF28" s="573">
        <v>0</v>
      </c>
      <c r="AG28" s="573">
        <v>0</v>
      </c>
      <c r="AH28" s="573">
        <v>0</v>
      </c>
      <c r="AI28" s="573">
        <v>0</v>
      </c>
      <c r="AJ28" s="573">
        <v>0</v>
      </c>
      <c r="AK28" s="573">
        <v>0</v>
      </c>
      <c r="AL28" s="573">
        <v>0</v>
      </c>
      <c r="AM28" s="541">
        <v>374</v>
      </c>
      <c r="AN28" s="553">
        <v>0.374</v>
      </c>
      <c r="AO28" s="542">
        <v>4</v>
      </c>
      <c r="AP28" s="553">
        <v>4.0000000000000001E-3</v>
      </c>
      <c r="AQ28" s="578">
        <v>1.0108108108108107</v>
      </c>
      <c r="AR28" s="555"/>
    </row>
    <row r="29" spans="1:44" ht="15.75" customHeight="1">
      <c r="A29" s="533">
        <v>45</v>
      </c>
      <c r="B29" s="595" t="s">
        <v>350</v>
      </c>
      <c r="C29" s="548" t="s">
        <v>140</v>
      </c>
      <c r="D29" s="549" t="s">
        <v>141</v>
      </c>
      <c r="E29" s="550">
        <v>1</v>
      </c>
      <c r="F29" s="538">
        <v>130</v>
      </c>
      <c r="G29" s="557">
        <v>130</v>
      </c>
      <c r="H29" s="575">
        <v>0</v>
      </c>
      <c r="I29" s="575">
        <v>0</v>
      </c>
      <c r="J29" s="575">
        <v>0</v>
      </c>
      <c r="K29" s="575">
        <v>0</v>
      </c>
      <c r="L29" s="575">
        <v>0</v>
      </c>
      <c r="M29" s="575">
        <v>0</v>
      </c>
      <c r="N29" s="575">
        <v>0</v>
      </c>
      <c r="O29" s="575">
        <v>0</v>
      </c>
      <c r="P29" s="576">
        <v>0</v>
      </c>
      <c r="Q29" s="576">
        <v>0</v>
      </c>
      <c r="R29" s="576">
        <v>0</v>
      </c>
      <c r="S29" s="576">
        <v>0</v>
      </c>
      <c r="T29" s="576">
        <v>0</v>
      </c>
      <c r="U29" s="576">
        <v>0</v>
      </c>
      <c r="V29" s="576">
        <v>0</v>
      </c>
      <c r="W29" s="577">
        <v>0</v>
      </c>
      <c r="X29" s="577">
        <v>0</v>
      </c>
      <c r="Y29" s="577">
        <v>0</v>
      </c>
      <c r="Z29" s="577">
        <v>0</v>
      </c>
      <c r="AA29" s="577">
        <v>0</v>
      </c>
      <c r="AB29" s="577">
        <v>0</v>
      </c>
      <c r="AC29" s="577">
        <v>117</v>
      </c>
      <c r="AD29" s="573">
        <v>0</v>
      </c>
      <c r="AE29" s="573">
        <v>0</v>
      </c>
      <c r="AF29" s="573">
        <v>0</v>
      </c>
      <c r="AG29" s="573">
        <v>0</v>
      </c>
      <c r="AH29" s="573">
        <v>0</v>
      </c>
      <c r="AI29" s="573">
        <v>0</v>
      </c>
      <c r="AJ29" s="573">
        <v>0</v>
      </c>
      <c r="AK29" s="573">
        <v>0</v>
      </c>
      <c r="AL29" s="573">
        <v>0</v>
      </c>
      <c r="AM29" s="541">
        <v>117</v>
      </c>
      <c r="AN29" s="553">
        <v>117</v>
      </c>
      <c r="AO29" s="542">
        <v>-13</v>
      </c>
      <c r="AP29" s="553">
        <v>-13</v>
      </c>
      <c r="AQ29" s="578">
        <v>0.9</v>
      </c>
      <c r="AR29" s="558"/>
    </row>
    <row r="30" spans="1:44" ht="15.75" customHeight="1">
      <c r="A30" s="546">
        <v>48</v>
      </c>
      <c r="B30" s="596" t="s">
        <v>350</v>
      </c>
      <c r="C30" s="548" t="s">
        <v>148</v>
      </c>
      <c r="D30" s="549" t="s">
        <v>149</v>
      </c>
      <c r="E30" s="550">
        <v>1</v>
      </c>
      <c r="F30" s="538">
        <v>190</v>
      </c>
      <c r="G30" s="557">
        <v>190</v>
      </c>
      <c r="H30" s="552">
        <v>0</v>
      </c>
      <c r="I30" s="552">
        <v>0</v>
      </c>
      <c r="J30" s="552">
        <v>0</v>
      </c>
      <c r="K30" s="552">
        <v>0</v>
      </c>
      <c r="L30" s="552">
        <v>0</v>
      </c>
      <c r="M30" s="552">
        <v>0</v>
      </c>
      <c r="N30" s="552">
        <v>0</v>
      </c>
      <c r="O30" s="552">
        <v>0</v>
      </c>
      <c r="P30" s="552">
        <v>0</v>
      </c>
      <c r="Q30" s="552">
        <v>0</v>
      </c>
      <c r="R30" s="552">
        <v>0</v>
      </c>
      <c r="S30" s="552">
        <v>0</v>
      </c>
      <c r="T30" s="552">
        <v>0</v>
      </c>
      <c r="U30" s="552">
        <v>0</v>
      </c>
      <c r="V30" s="552">
        <v>0</v>
      </c>
      <c r="W30" s="552">
        <v>0</v>
      </c>
      <c r="X30" s="552">
        <v>0</v>
      </c>
      <c r="Y30" s="552">
        <v>0</v>
      </c>
      <c r="Z30" s="552">
        <v>0</v>
      </c>
      <c r="AA30" s="552">
        <v>0</v>
      </c>
      <c r="AB30" s="552">
        <v>0</v>
      </c>
      <c r="AC30" s="552">
        <v>176</v>
      </c>
      <c r="AD30" s="552">
        <v>0</v>
      </c>
      <c r="AE30" s="552">
        <v>0</v>
      </c>
      <c r="AF30" s="552">
        <v>0</v>
      </c>
      <c r="AG30" s="552">
        <v>0</v>
      </c>
      <c r="AH30" s="552">
        <v>0</v>
      </c>
      <c r="AI30" s="552">
        <v>20</v>
      </c>
      <c r="AJ30" s="552">
        <v>0</v>
      </c>
      <c r="AK30" s="552">
        <v>0</v>
      </c>
      <c r="AL30" s="552">
        <v>0</v>
      </c>
      <c r="AM30" s="541">
        <v>196</v>
      </c>
      <c r="AN30" s="553">
        <v>196</v>
      </c>
      <c r="AO30" s="542">
        <v>6</v>
      </c>
      <c r="AP30" s="553">
        <v>6</v>
      </c>
      <c r="AQ30" s="554">
        <v>1.0315789473684212</v>
      </c>
      <c r="AR30" s="555"/>
    </row>
    <row r="31" spans="1:44" ht="15.75" customHeight="1">
      <c r="A31" s="1759" t="s">
        <v>353</v>
      </c>
      <c r="B31" s="1759"/>
      <c r="C31" s="1759"/>
      <c r="D31" s="1759"/>
      <c r="E31" s="597"/>
      <c r="F31" s="598">
        <v>10174</v>
      </c>
      <c r="G31" s="599">
        <v>10174</v>
      </c>
      <c r="H31" s="600">
        <v>0</v>
      </c>
      <c r="I31" s="600">
        <v>2032</v>
      </c>
      <c r="J31" s="600">
        <v>1160</v>
      </c>
      <c r="K31" s="600">
        <v>66</v>
      </c>
      <c r="L31" s="600">
        <v>0</v>
      </c>
      <c r="M31" s="600">
        <v>0</v>
      </c>
      <c r="N31" s="600">
        <v>0</v>
      </c>
      <c r="O31" s="600">
        <v>0</v>
      </c>
      <c r="P31" s="600">
        <v>1230</v>
      </c>
      <c r="Q31" s="600">
        <v>1308</v>
      </c>
      <c r="R31" s="600">
        <v>0</v>
      </c>
      <c r="S31" s="600">
        <v>0</v>
      </c>
      <c r="T31" s="600">
        <v>0</v>
      </c>
      <c r="U31" s="600">
        <v>0</v>
      </c>
      <c r="V31" s="600">
        <v>4565</v>
      </c>
      <c r="W31" s="600">
        <v>0</v>
      </c>
      <c r="X31" s="600">
        <v>0</v>
      </c>
      <c r="Y31" s="600">
        <v>0</v>
      </c>
      <c r="Z31" s="600">
        <v>0</v>
      </c>
      <c r="AA31" s="600">
        <v>0</v>
      </c>
      <c r="AB31" s="600">
        <v>4</v>
      </c>
      <c r="AC31" s="600">
        <v>1159</v>
      </c>
      <c r="AD31" s="600">
        <v>0</v>
      </c>
      <c r="AE31" s="600">
        <v>0</v>
      </c>
      <c r="AF31" s="600">
        <v>785</v>
      </c>
      <c r="AG31" s="600">
        <v>2127</v>
      </c>
      <c r="AH31" s="600">
        <v>19</v>
      </c>
      <c r="AI31" s="600">
        <v>349</v>
      </c>
      <c r="AJ31" s="600">
        <v>0</v>
      </c>
      <c r="AK31" s="600">
        <v>0</v>
      </c>
      <c r="AL31" s="600">
        <v>0</v>
      </c>
      <c r="AM31" s="600">
        <v>14804</v>
      </c>
      <c r="AN31" s="600">
        <v>18933.223999999998</v>
      </c>
      <c r="AO31" s="600">
        <v>4630</v>
      </c>
      <c r="AP31" s="600">
        <v>4693.8540000000003</v>
      </c>
      <c r="AQ31" s="601">
        <v>1.455081580499312</v>
      </c>
      <c r="AR31" s="602"/>
    </row>
  </sheetData>
  <mergeCells count="1">
    <mergeCell ref="A31:D31"/>
  </mergeCells>
  <conditionalFormatting sqref="H3:AL30">
    <cfRule type="cellIs" dxfId="58" priority="4" stopIfTrue="1" operator="lessThanOrEqual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038B6-02E8-4C4F-9F85-5D34BE3559C7}">
  <sheetPr>
    <pageSetUpPr fitToPage="1"/>
  </sheetPr>
  <dimension ref="A1:BO74"/>
  <sheetViews>
    <sheetView workbookViewId="0"/>
  </sheetViews>
  <sheetFormatPr defaultColWidth="12" defaultRowHeight="15.75" customHeight="1"/>
  <cols>
    <col min="1" max="1" width="8.81640625" customWidth="1"/>
    <col min="2" max="2" width="12" customWidth="1"/>
    <col min="3" max="3" width="16.453125" hidden="1" customWidth="1"/>
    <col min="4" max="4" width="60.6328125" customWidth="1"/>
    <col min="5" max="5" width="8" hidden="1" customWidth="1"/>
    <col min="6" max="6" width="12.08984375" hidden="1" customWidth="1"/>
    <col min="7" max="7" width="12" customWidth="1"/>
    <col min="8" max="8" width="7.1796875" hidden="1" customWidth="1"/>
    <col min="9" max="9" width="7.1796875" customWidth="1"/>
    <col min="10" max="10" width="7.1796875" hidden="1" customWidth="1"/>
    <col min="11" max="11" width="10.90625" hidden="1" customWidth="1"/>
    <col min="12" max="12" width="7.36328125" hidden="1" customWidth="1"/>
    <col min="13" max="13" width="9.54296875" hidden="1" customWidth="1"/>
    <col min="14" max="14" width="13.7265625" hidden="1" customWidth="1"/>
    <col min="15" max="21" width="8.1796875" customWidth="1"/>
    <col min="22" max="22" width="11.1796875" customWidth="1"/>
    <col min="23" max="23" width="10.7265625" customWidth="1"/>
    <col min="24" max="24" width="11.81640625" customWidth="1"/>
    <col min="25" max="31" width="8.1796875" customWidth="1"/>
    <col min="32" max="32" width="13.36328125" customWidth="1"/>
    <col min="33" max="33" width="11.7265625" customWidth="1"/>
    <col min="34" max="34" width="11.81640625" customWidth="1"/>
    <col min="35" max="35" width="8.54296875" customWidth="1"/>
    <col min="36" max="41" width="8.1796875" customWidth="1"/>
    <col min="42" max="42" width="12.81640625" customWidth="1"/>
    <col min="43" max="43" width="12.6328125" customWidth="1"/>
    <col min="44" max="44" width="12.08984375" customWidth="1"/>
    <col min="45" max="45" width="8.54296875" customWidth="1"/>
    <col min="46" max="46" width="12" customWidth="1"/>
    <col min="47" max="53" width="8.1796875" customWidth="1"/>
    <col min="54" max="54" width="11.81640625" customWidth="1"/>
    <col min="55" max="55" width="10.1796875" customWidth="1"/>
    <col min="56" max="56" width="11.81640625" customWidth="1"/>
    <col min="57" max="57" width="14.81640625" customWidth="1"/>
    <col min="58" max="58" width="15.54296875" hidden="1" customWidth="1"/>
    <col min="59" max="59" width="15.81640625" customWidth="1"/>
    <col min="60" max="60" width="16.90625" hidden="1" customWidth="1"/>
    <col min="61" max="61" width="16.90625" customWidth="1"/>
    <col min="62" max="62" width="18.6328125" bestFit="1" customWidth="1"/>
    <col min="63" max="63" width="34.08984375" bestFit="1" customWidth="1"/>
    <col min="64" max="64" width="18.81640625" customWidth="1"/>
    <col min="65" max="65" width="19.36328125" customWidth="1"/>
    <col min="66" max="66" width="14.81640625" customWidth="1"/>
    <col min="67" max="67" width="12" customWidth="1"/>
  </cols>
  <sheetData>
    <row r="1" spans="1:67" ht="28.5" customHeight="1">
      <c r="A1" s="146"/>
      <c r="B1" s="147"/>
      <c r="C1" s="509"/>
      <c r="D1" s="149" t="s">
        <v>365</v>
      </c>
      <c r="E1" s="508"/>
      <c r="F1" s="509">
        <f>SUBTOTAL(9,F3:INDEX(F3:F59,ROW()-1))</f>
        <v>0</v>
      </c>
      <c r="G1" s="149">
        <f>SUBTOTAL(9,G3:INDEX(G3:G59,ROW()-1))</f>
        <v>349</v>
      </c>
      <c r="H1" s="509">
        <f>SUBTOTAL(9,H3:INDEX(H3:H59,ROW()-1))</f>
        <v>0</v>
      </c>
      <c r="I1" s="509">
        <f>SUBTOTAL(9,I3:INDEX(I3:I59,ROW()-1))</f>
        <v>0</v>
      </c>
      <c r="J1" s="509">
        <f>SUBTOTAL(9,J3:INDEX(J3:J59,ROW()-1))</f>
        <v>0</v>
      </c>
      <c r="K1" s="509">
        <f>SUBTOTAL(9,K3:INDEX(K3:K59,ROW()-1))</f>
        <v>0</v>
      </c>
      <c r="L1" s="509">
        <f>SUBTOTAL(9,L3:INDEX(L3:L59,ROW()-1))</f>
        <v>0</v>
      </c>
      <c r="M1" s="509">
        <f>SUBTOTAL(9,M3:INDEX(M3:M59,ROW()-1))</f>
        <v>0</v>
      </c>
      <c r="N1" s="508">
        <f>SUBTOTAL(9,N3:INDEX(N3:N59,ROW()-1))</f>
        <v>349</v>
      </c>
      <c r="O1" s="509"/>
      <c r="P1" s="509"/>
      <c r="Q1" s="509"/>
      <c r="R1" s="509"/>
      <c r="S1" s="509"/>
      <c r="T1" s="509"/>
      <c r="U1" s="509"/>
      <c r="V1" s="509"/>
      <c r="W1" s="509"/>
      <c r="X1" s="508"/>
      <c r="Y1" s="509"/>
      <c r="Z1" s="509"/>
      <c r="AA1" s="509"/>
      <c r="AB1" s="509"/>
      <c r="AC1" s="509"/>
      <c r="AD1" s="509"/>
      <c r="AE1" s="509"/>
      <c r="AF1" s="509"/>
      <c r="AG1" s="509"/>
      <c r="AH1" s="508"/>
      <c r="AI1" s="509"/>
      <c r="AJ1" s="509"/>
      <c r="AK1" s="509"/>
      <c r="AL1" s="509"/>
      <c r="AM1" s="509"/>
      <c r="AN1" s="509"/>
      <c r="AO1" s="509"/>
      <c r="AP1" s="509"/>
      <c r="AQ1" s="509"/>
      <c r="AR1" s="508"/>
      <c r="AS1" s="509"/>
      <c r="AT1" s="509"/>
      <c r="AU1" s="509"/>
      <c r="AV1" s="509"/>
      <c r="AW1" s="509"/>
      <c r="AX1" s="146"/>
      <c r="AY1" s="154"/>
      <c r="AZ1" s="154"/>
      <c r="BA1" s="147"/>
      <c r="BB1" s="509"/>
      <c r="BC1" s="509"/>
      <c r="BD1" s="509"/>
      <c r="BE1" s="603"/>
      <c r="BF1" s="56"/>
      <c r="BG1" s="604"/>
      <c r="BH1" s="509"/>
      <c r="BI1" s="605"/>
      <c r="BJ1" s="510"/>
      <c r="BK1" s="156"/>
      <c r="BL1" s="154"/>
      <c r="BM1" s="154"/>
      <c r="BN1" s="154"/>
      <c r="BO1" s="606"/>
    </row>
    <row r="2" spans="1:67" ht="33" customHeight="1">
      <c r="A2" s="607" t="s">
        <v>308</v>
      </c>
      <c r="B2" s="608" t="s">
        <v>2</v>
      </c>
      <c r="C2" s="513" t="s">
        <v>283</v>
      </c>
      <c r="D2" s="609" t="s">
        <v>309</v>
      </c>
      <c r="E2" s="515" t="s">
        <v>4</v>
      </c>
      <c r="F2" s="610" t="s">
        <v>182</v>
      </c>
      <c r="G2" s="611" t="s">
        <v>183</v>
      </c>
      <c r="H2" s="612" t="s">
        <v>184</v>
      </c>
      <c r="I2" s="612" t="s">
        <v>185</v>
      </c>
      <c r="J2" s="613" t="s">
        <v>186</v>
      </c>
      <c r="K2" s="614" t="s">
        <v>187</v>
      </c>
      <c r="L2" s="615" t="s">
        <v>188</v>
      </c>
      <c r="M2" s="616" t="s">
        <v>189</v>
      </c>
      <c r="N2" s="517" t="s">
        <v>362</v>
      </c>
      <c r="O2" s="617" t="s">
        <v>321</v>
      </c>
      <c r="P2" s="617">
        <v>25</v>
      </c>
      <c r="Q2" s="617">
        <v>26</v>
      </c>
      <c r="R2" s="617">
        <v>27</v>
      </c>
      <c r="S2" s="617">
        <v>28</v>
      </c>
      <c r="T2" s="617">
        <v>29</v>
      </c>
      <c r="U2" s="617">
        <v>30</v>
      </c>
      <c r="V2" s="618" t="s">
        <v>322</v>
      </c>
      <c r="W2" s="618" t="s">
        <v>323</v>
      </c>
      <c r="X2" s="619" t="s">
        <v>324</v>
      </c>
      <c r="Y2" s="620">
        <v>1</v>
      </c>
      <c r="Z2" s="620">
        <v>2</v>
      </c>
      <c r="AA2" s="620">
        <v>3</v>
      </c>
      <c r="AB2" s="620">
        <v>4</v>
      </c>
      <c r="AC2" s="620">
        <v>5</v>
      </c>
      <c r="AD2" s="620">
        <v>6</v>
      </c>
      <c r="AE2" s="620">
        <v>7</v>
      </c>
      <c r="AF2" s="621" t="s">
        <v>325</v>
      </c>
      <c r="AG2" s="621" t="s">
        <v>326</v>
      </c>
      <c r="AH2" s="622" t="s">
        <v>327</v>
      </c>
      <c r="AI2" s="623">
        <v>8</v>
      </c>
      <c r="AJ2" s="623">
        <v>9</v>
      </c>
      <c r="AK2" s="623">
        <v>10</v>
      </c>
      <c r="AL2" s="623">
        <v>11</v>
      </c>
      <c r="AM2" s="623">
        <v>12</v>
      </c>
      <c r="AN2" s="623">
        <v>13</v>
      </c>
      <c r="AO2" s="623">
        <v>14</v>
      </c>
      <c r="AP2" s="624" t="s">
        <v>328</v>
      </c>
      <c r="AQ2" s="624" t="s">
        <v>329</v>
      </c>
      <c r="AR2" s="625" t="s">
        <v>330</v>
      </c>
      <c r="AS2" s="626">
        <v>15</v>
      </c>
      <c r="AT2" s="626">
        <v>16</v>
      </c>
      <c r="AU2" s="626">
        <v>17</v>
      </c>
      <c r="AV2" s="626">
        <v>18</v>
      </c>
      <c r="AW2" s="627">
        <v>19</v>
      </c>
      <c r="AX2" s="628">
        <v>20</v>
      </c>
      <c r="AY2" s="629">
        <v>21</v>
      </c>
      <c r="AZ2" s="629">
        <v>22</v>
      </c>
      <c r="BA2" s="630">
        <v>23</v>
      </c>
      <c r="BB2" s="626" t="s">
        <v>332</v>
      </c>
      <c r="BC2" s="626" t="s">
        <v>333</v>
      </c>
      <c r="BD2" s="627" t="s">
        <v>334</v>
      </c>
      <c r="BE2" s="631" t="s">
        <v>335</v>
      </c>
      <c r="BF2" s="632" t="s">
        <v>312</v>
      </c>
      <c r="BG2" s="633" t="s">
        <v>336</v>
      </c>
      <c r="BH2" s="634" t="s">
        <v>337</v>
      </c>
      <c r="BI2" s="635" t="s">
        <v>315</v>
      </c>
      <c r="BJ2" s="636" t="s">
        <v>10</v>
      </c>
      <c r="BK2" s="191" t="s">
        <v>193</v>
      </c>
      <c r="BL2" s="192" t="s">
        <v>338</v>
      </c>
      <c r="BM2" s="192" t="s">
        <v>339</v>
      </c>
      <c r="BN2" s="192" t="s">
        <v>340</v>
      </c>
      <c r="BO2" s="193"/>
    </row>
    <row r="3" spans="1:67" ht="16">
      <c r="A3" s="637">
        <v>1</v>
      </c>
      <c r="B3" s="638" t="s">
        <v>36</v>
      </c>
      <c r="C3" s="639" t="s">
        <v>34</v>
      </c>
      <c r="D3" s="640" t="s">
        <v>35</v>
      </c>
      <c r="E3" s="641">
        <v>1</v>
      </c>
      <c r="F3" s="642"/>
      <c r="G3" s="643">
        <f>Summary!H3</f>
        <v>0</v>
      </c>
      <c r="H3" s="644"/>
      <c r="I3" s="644"/>
      <c r="J3" s="645"/>
      <c r="K3" s="645"/>
      <c r="L3" s="645"/>
      <c r="M3" s="645"/>
      <c r="N3" s="646">
        <f t="shared" ref="N3:N34" si="0">SUM(F3:M3)</f>
        <v>0</v>
      </c>
      <c r="O3" s="295"/>
      <c r="P3" s="295"/>
      <c r="Q3" s="295"/>
      <c r="R3" s="295"/>
      <c r="S3" s="295"/>
      <c r="T3" s="295"/>
      <c r="U3" s="295"/>
      <c r="V3" s="647">
        <f t="shared" ref="V3:V34" si="1">SUM(O3:U3)</f>
        <v>0</v>
      </c>
      <c r="W3" s="648">
        <f t="shared" ref="W3:W34" si="2">V3*E3</f>
        <v>0</v>
      </c>
      <c r="X3" s="649">
        <f t="shared" ref="X3:X34" si="3">N3*40%</f>
        <v>0</v>
      </c>
      <c r="Y3" s="650"/>
      <c r="Z3" s="650"/>
      <c r="AA3" s="650"/>
      <c r="AB3" s="650"/>
      <c r="AC3" s="650"/>
      <c r="AD3" s="650"/>
      <c r="AE3" s="650"/>
      <c r="AF3" s="651">
        <f t="shared" ref="AF3:AF34" si="4">SUM(Y3:AE3)</f>
        <v>0</v>
      </c>
      <c r="AG3" s="652">
        <f t="shared" ref="AG3:AG34" si="5">AF3*E3</f>
        <v>0</v>
      </c>
      <c r="AH3" s="653">
        <f t="shared" ref="AH3:AH34" si="6">N3*30%</f>
        <v>0</v>
      </c>
      <c r="AI3" s="654"/>
      <c r="AJ3" s="654"/>
      <c r="AK3" s="654"/>
      <c r="AL3" s="654"/>
      <c r="AM3" s="654"/>
      <c r="AN3" s="654"/>
      <c r="AO3" s="654"/>
      <c r="AP3" s="655">
        <f t="shared" ref="AP3:AP34" si="7">SUM(AI3:AO3)</f>
        <v>0</v>
      </c>
      <c r="AQ3" s="656">
        <f t="shared" ref="AQ3:AQ34" si="8">AP3*E3</f>
        <v>0</v>
      </c>
      <c r="AR3" s="657">
        <f t="shared" ref="AR3:AR34" si="9">N3*20%</f>
        <v>0</v>
      </c>
      <c r="AS3" s="658"/>
      <c r="AT3" s="659"/>
      <c r="AU3" s="659"/>
      <c r="AV3" s="659"/>
      <c r="AW3" s="660"/>
      <c r="AX3" s="661"/>
      <c r="AY3" s="662"/>
      <c r="AZ3" s="662"/>
      <c r="BA3" s="663"/>
      <c r="BB3" s="664">
        <f t="shared" ref="BB3:BB34" si="10">SUM(AS3:BA3)</f>
        <v>0</v>
      </c>
      <c r="BC3" s="665">
        <f t="shared" ref="BC3:BC34" si="11">BB3*E3</f>
        <v>0</v>
      </c>
      <c r="BD3" s="666">
        <f t="shared" ref="BD3:BD34" si="12">N3*20%</f>
        <v>0</v>
      </c>
      <c r="BE3" s="667">
        <f t="shared" ref="BE3:BE34" si="13">V3+AF3+AP3+BB3</f>
        <v>0</v>
      </c>
      <c r="BF3" s="668">
        <f t="shared" ref="BF3:BF34" si="14">BE3*E3</f>
        <v>0</v>
      </c>
      <c r="BG3" s="669">
        <f t="shared" ref="BG3:BG34" si="15">BE3-N3</f>
        <v>0</v>
      </c>
      <c r="BH3" s="670">
        <f t="shared" ref="BH3:BH34" si="16">BG3*E3</f>
        <v>0</v>
      </c>
      <c r="BI3" s="671" t="str">
        <f t="shared" ref="BI3:BI34" si="17">IFERROR(BE3/N3,"")</f>
        <v/>
      </c>
      <c r="BJ3" s="672"/>
      <c r="BK3" s="673"/>
      <c r="BL3" s="674"/>
      <c r="BM3" s="674"/>
      <c r="BN3" s="675"/>
      <c r="BO3" s="676"/>
    </row>
    <row r="4" spans="1:67" ht="20.25" customHeight="1">
      <c r="A4" s="677">
        <v>2</v>
      </c>
      <c r="B4" s="678" t="s">
        <v>36</v>
      </c>
      <c r="C4" s="131" t="s">
        <v>39</v>
      </c>
      <c r="D4" s="679" t="s">
        <v>40</v>
      </c>
      <c r="E4" s="680">
        <v>2</v>
      </c>
      <c r="F4" s="681"/>
      <c r="G4" s="682">
        <f>Summary!H4</f>
        <v>0</v>
      </c>
      <c r="H4" s="645"/>
      <c r="I4" s="645"/>
      <c r="J4" s="645"/>
      <c r="K4" s="645"/>
      <c r="L4" s="645"/>
      <c r="M4" s="645"/>
      <c r="N4" s="646">
        <f t="shared" si="0"/>
        <v>0</v>
      </c>
      <c r="O4" s="295"/>
      <c r="P4" s="295"/>
      <c r="Q4" s="295"/>
      <c r="R4" s="295"/>
      <c r="S4" s="295"/>
      <c r="T4" s="295"/>
      <c r="U4" s="295"/>
      <c r="V4" s="647">
        <f t="shared" si="1"/>
        <v>0</v>
      </c>
      <c r="W4" s="648">
        <f t="shared" si="2"/>
        <v>0</v>
      </c>
      <c r="X4" s="649">
        <f t="shared" si="3"/>
        <v>0</v>
      </c>
      <c r="Y4" s="650"/>
      <c r="Z4" s="650"/>
      <c r="AA4" s="650"/>
      <c r="AB4" s="650"/>
      <c r="AC4" s="650"/>
      <c r="AD4" s="650"/>
      <c r="AE4" s="650"/>
      <c r="AF4" s="651">
        <f t="shared" si="4"/>
        <v>0</v>
      </c>
      <c r="AG4" s="652">
        <f t="shared" si="5"/>
        <v>0</v>
      </c>
      <c r="AH4" s="653">
        <f t="shared" si="6"/>
        <v>0</v>
      </c>
      <c r="AI4" s="654"/>
      <c r="AJ4" s="654"/>
      <c r="AK4" s="654"/>
      <c r="AL4" s="654"/>
      <c r="AM4" s="654"/>
      <c r="AN4" s="654"/>
      <c r="AO4" s="654"/>
      <c r="AP4" s="655">
        <f t="shared" si="7"/>
        <v>0</v>
      </c>
      <c r="AQ4" s="656">
        <f t="shared" si="8"/>
        <v>0</v>
      </c>
      <c r="AR4" s="657">
        <f t="shared" si="9"/>
        <v>0</v>
      </c>
      <c r="AS4" s="659"/>
      <c r="AT4" s="659"/>
      <c r="AU4" s="659"/>
      <c r="AV4" s="659"/>
      <c r="AW4" s="659"/>
      <c r="AX4" s="659"/>
      <c r="AY4" s="659"/>
      <c r="AZ4" s="659"/>
      <c r="BA4" s="659"/>
      <c r="BB4" s="664">
        <f t="shared" si="10"/>
        <v>0</v>
      </c>
      <c r="BC4" s="665">
        <f t="shared" si="11"/>
        <v>0</v>
      </c>
      <c r="BD4" s="683">
        <f t="shared" si="12"/>
        <v>0</v>
      </c>
      <c r="BE4" s="659">
        <f t="shared" si="13"/>
        <v>0</v>
      </c>
      <c r="BF4" s="684">
        <f t="shared" si="14"/>
        <v>0</v>
      </c>
      <c r="BG4" s="684">
        <f t="shared" si="15"/>
        <v>0</v>
      </c>
      <c r="BH4" s="684">
        <f t="shared" si="16"/>
        <v>0</v>
      </c>
      <c r="BI4" s="685" t="str">
        <f t="shared" si="17"/>
        <v/>
      </c>
      <c r="BJ4" s="686"/>
      <c r="BK4" s="687"/>
      <c r="BL4" s="677"/>
      <c r="BM4" s="688"/>
      <c r="BN4" s="689"/>
      <c r="BO4" s="690"/>
    </row>
    <row r="5" spans="1:67" ht="20.25" customHeight="1">
      <c r="A5" s="691">
        <v>3</v>
      </c>
      <c r="B5" s="256" t="s">
        <v>36</v>
      </c>
      <c r="C5" s="195" t="s">
        <v>42</v>
      </c>
      <c r="D5" s="692" t="s">
        <v>43</v>
      </c>
      <c r="E5" s="197">
        <v>5</v>
      </c>
      <c r="F5" s="693"/>
      <c r="G5" s="693">
        <f>Summary!H5</f>
        <v>0</v>
      </c>
      <c r="H5" s="694"/>
      <c r="I5" s="694"/>
      <c r="J5" s="694"/>
      <c r="K5" s="694"/>
      <c r="L5" s="694"/>
      <c r="M5" s="694"/>
      <c r="N5" s="695">
        <f t="shared" si="0"/>
        <v>0</v>
      </c>
      <c r="O5" s="696"/>
      <c r="P5" s="696"/>
      <c r="Q5" s="696"/>
      <c r="R5" s="696"/>
      <c r="S5" s="696"/>
      <c r="T5" s="696"/>
      <c r="U5" s="696"/>
      <c r="V5" s="424">
        <f t="shared" si="1"/>
        <v>0</v>
      </c>
      <c r="W5" s="425">
        <f t="shared" si="2"/>
        <v>0</v>
      </c>
      <c r="X5" s="207">
        <f t="shared" si="3"/>
        <v>0</v>
      </c>
      <c r="Y5" s="445"/>
      <c r="Z5" s="445"/>
      <c r="AA5" s="445"/>
      <c r="AB5" s="445"/>
      <c r="AC5" s="445"/>
      <c r="AD5" s="445"/>
      <c r="AE5" s="445"/>
      <c r="AF5" s="427">
        <f t="shared" si="4"/>
        <v>0</v>
      </c>
      <c r="AG5" s="428">
        <f t="shared" si="5"/>
        <v>0</v>
      </c>
      <c r="AH5" s="212">
        <f t="shared" si="6"/>
        <v>0</v>
      </c>
      <c r="AI5" s="446"/>
      <c r="AJ5" s="446"/>
      <c r="AK5" s="446"/>
      <c r="AL5" s="446"/>
      <c r="AM5" s="446"/>
      <c r="AN5" s="446"/>
      <c r="AO5" s="446"/>
      <c r="AP5" s="430">
        <f t="shared" si="7"/>
        <v>0</v>
      </c>
      <c r="AQ5" s="431">
        <f t="shared" si="8"/>
        <v>0</v>
      </c>
      <c r="AR5" s="217">
        <f t="shared" si="9"/>
        <v>0</v>
      </c>
      <c r="AS5" s="443"/>
      <c r="AT5" s="443"/>
      <c r="AU5" s="443"/>
      <c r="AV5" s="443"/>
      <c r="AW5" s="443"/>
      <c r="AX5" s="443"/>
      <c r="AY5" s="443"/>
      <c r="AZ5" s="443"/>
      <c r="BA5" s="443"/>
      <c r="BB5" s="697">
        <f t="shared" si="10"/>
        <v>0</v>
      </c>
      <c r="BC5" s="698">
        <f t="shared" si="11"/>
        <v>0</v>
      </c>
      <c r="BD5" s="312">
        <f t="shared" si="12"/>
        <v>0</v>
      </c>
      <c r="BE5" s="443">
        <f t="shared" si="13"/>
        <v>0</v>
      </c>
      <c r="BF5" s="699">
        <f t="shared" si="14"/>
        <v>0</v>
      </c>
      <c r="BG5" s="699">
        <f t="shared" si="15"/>
        <v>0</v>
      </c>
      <c r="BH5" s="699">
        <f t="shared" si="16"/>
        <v>0</v>
      </c>
      <c r="BI5" s="700" t="str">
        <f t="shared" si="17"/>
        <v/>
      </c>
      <c r="BJ5" s="701"/>
      <c r="BK5" s="702"/>
      <c r="BL5" s="288"/>
      <c r="BM5" s="195"/>
      <c r="BN5" s="703"/>
    </row>
    <row r="6" spans="1:67" ht="33">
      <c r="A6" s="691">
        <v>4</v>
      </c>
      <c r="B6" s="256" t="s">
        <v>36</v>
      </c>
      <c r="C6" s="195" t="s">
        <v>44</v>
      </c>
      <c r="D6" s="692" t="s">
        <v>45</v>
      </c>
      <c r="E6" s="197">
        <v>1</v>
      </c>
      <c r="F6" s="693"/>
      <c r="G6" s="693">
        <f>Summary!H6</f>
        <v>0</v>
      </c>
      <c r="H6" s="694"/>
      <c r="I6" s="694"/>
      <c r="J6" s="694"/>
      <c r="K6" s="694"/>
      <c r="L6" s="694"/>
      <c r="M6" s="694"/>
      <c r="N6" s="695">
        <f t="shared" si="0"/>
        <v>0</v>
      </c>
      <c r="O6" s="696"/>
      <c r="P6" s="696"/>
      <c r="Q6" s="696"/>
      <c r="R6" s="696"/>
      <c r="S6" s="696"/>
      <c r="T6" s="696"/>
      <c r="U6" s="696"/>
      <c r="V6" s="424">
        <f t="shared" si="1"/>
        <v>0</v>
      </c>
      <c r="W6" s="425">
        <f t="shared" si="2"/>
        <v>0</v>
      </c>
      <c r="X6" s="207">
        <f t="shared" si="3"/>
        <v>0</v>
      </c>
      <c r="Y6" s="445"/>
      <c r="Z6" s="444"/>
      <c r="AA6" s="444"/>
      <c r="AB6" s="445"/>
      <c r="AC6" s="445"/>
      <c r="AD6" s="445"/>
      <c r="AE6" s="445"/>
      <c r="AF6" s="427">
        <f t="shared" si="4"/>
        <v>0</v>
      </c>
      <c r="AG6" s="428">
        <f t="shared" si="5"/>
        <v>0</v>
      </c>
      <c r="AH6" s="212">
        <f t="shared" si="6"/>
        <v>0</v>
      </c>
      <c r="AI6" s="446"/>
      <c r="AJ6" s="446"/>
      <c r="AK6" s="446"/>
      <c r="AL6" s="446"/>
      <c r="AM6" s="446"/>
      <c r="AN6" s="446"/>
      <c r="AO6" s="446"/>
      <c r="AP6" s="430">
        <f t="shared" si="7"/>
        <v>0</v>
      </c>
      <c r="AQ6" s="431">
        <f t="shared" si="8"/>
        <v>0</v>
      </c>
      <c r="AR6" s="217">
        <f t="shared" si="9"/>
        <v>0</v>
      </c>
      <c r="AS6" s="443"/>
      <c r="AT6" s="443"/>
      <c r="AU6" s="443"/>
      <c r="AV6" s="443"/>
      <c r="AW6" s="443"/>
      <c r="AX6" s="443"/>
      <c r="AY6" s="443"/>
      <c r="AZ6" s="443"/>
      <c r="BA6" s="443"/>
      <c r="BB6" s="697">
        <f t="shared" si="10"/>
        <v>0</v>
      </c>
      <c r="BC6" s="698">
        <f t="shared" si="11"/>
        <v>0</v>
      </c>
      <c r="BD6" s="312">
        <f t="shared" si="12"/>
        <v>0</v>
      </c>
      <c r="BE6" s="443">
        <f t="shared" si="13"/>
        <v>0</v>
      </c>
      <c r="BF6" s="699">
        <f t="shared" si="14"/>
        <v>0</v>
      </c>
      <c r="BG6" s="699">
        <f t="shared" si="15"/>
        <v>0</v>
      </c>
      <c r="BH6" s="699">
        <f t="shared" si="16"/>
        <v>0</v>
      </c>
      <c r="BI6" s="700" t="str">
        <f t="shared" si="17"/>
        <v/>
      </c>
      <c r="BJ6" s="701"/>
      <c r="BK6" s="702"/>
      <c r="BL6" s="288"/>
      <c r="BM6" s="195"/>
      <c r="BN6" s="703"/>
    </row>
    <row r="7" spans="1:67" ht="18">
      <c r="A7" s="288">
        <v>5</v>
      </c>
      <c r="B7" s="256" t="s">
        <v>36</v>
      </c>
      <c r="C7" s="195" t="s">
        <v>47</v>
      </c>
      <c r="D7" s="692" t="s">
        <v>48</v>
      </c>
      <c r="E7" s="197">
        <v>0.5</v>
      </c>
      <c r="F7" s="693"/>
      <c r="G7" s="693">
        <f>Summary!H7</f>
        <v>0</v>
      </c>
      <c r="H7" s="694"/>
      <c r="I7" s="694"/>
      <c r="J7" s="694"/>
      <c r="K7" s="694"/>
      <c r="L7" s="694"/>
      <c r="M7" s="694"/>
      <c r="N7" s="695">
        <f t="shared" si="0"/>
        <v>0</v>
      </c>
      <c r="O7" s="696"/>
      <c r="P7" s="696"/>
      <c r="Q7" s="696"/>
      <c r="R7" s="696"/>
      <c r="S7" s="696"/>
      <c r="T7" s="696"/>
      <c r="U7" s="696"/>
      <c r="V7" s="424">
        <f t="shared" si="1"/>
        <v>0</v>
      </c>
      <c r="W7" s="425">
        <f t="shared" si="2"/>
        <v>0</v>
      </c>
      <c r="X7" s="207">
        <f t="shared" si="3"/>
        <v>0</v>
      </c>
      <c r="Y7" s="445"/>
      <c r="Z7" s="445"/>
      <c r="AA7" s="445"/>
      <c r="AB7" s="445"/>
      <c r="AC7" s="445"/>
      <c r="AD7" s="445"/>
      <c r="AE7" s="445"/>
      <c r="AF7" s="427">
        <f t="shared" si="4"/>
        <v>0</v>
      </c>
      <c r="AG7" s="428">
        <f t="shared" si="5"/>
        <v>0</v>
      </c>
      <c r="AH7" s="212">
        <f t="shared" si="6"/>
        <v>0</v>
      </c>
      <c r="AI7" s="446"/>
      <c r="AJ7" s="446"/>
      <c r="AK7" s="446"/>
      <c r="AL7" s="446"/>
      <c r="AM7" s="446"/>
      <c r="AN7" s="446"/>
      <c r="AO7" s="446"/>
      <c r="AP7" s="430">
        <f t="shared" si="7"/>
        <v>0</v>
      </c>
      <c r="AQ7" s="431">
        <f t="shared" si="8"/>
        <v>0</v>
      </c>
      <c r="AR7" s="217">
        <f t="shared" si="9"/>
        <v>0</v>
      </c>
      <c r="AS7" s="443"/>
      <c r="AT7" s="443"/>
      <c r="AU7" s="443"/>
      <c r="AV7" s="443"/>
      <c r="AW7" s="443"/>
      <c r="AX7" s="443"/>
      <c r="AY7" s="443"/>
      <c r="AZ7" s="443"/>
      <c r="BA7" s="443"/>
      <c r="BB7" s="697">
        <f t="shared" si="10"/>
        <v>0</v>
      </c>
      <c r="BC7" s="698">
        <f t="shared" si="11"/>
        <v>0</v>
      </c>
      <c r="BD7" s="312">
        <f t="shared" si="12"/>
        <v>0</v>
      </c>
      <c r="BE7" s="443">
        <f t="shared" si="13"/>
        <v>0</v>
      </c>
      <c r="BF7" s="699">
        <f t="shared" si="14"/>
        <v>0</v>
      </c>
      <c r="BG7" s="699">
        <f t="shared" si="15"/>
        <v>0</v>
      </c>
      <c r="BH7" s="699">
        <f t="shared" si="16"/>
        <v>0</v>
      </c>
      <c r="BI7" s="700" t="str">
        <f t="shared" si="17"/>
        <v/>
      </c>
      <c r="BJ7" s="701"/>
      <c r="BK7" s="702"/>
      <c r="BL7" s="288"/>
      <c r="BM7" s="195"/>
      <c r="BN7" s="703"/>
    </row>
    <row r="8" spans="1:67" ht="18">
      <c r="A8" s="691">
        <v>6</v>
      </c>
      <c r="B8" s="704" t="s">
        <v>36</v>
      </c>
      <c r="C8" s="195" t="s">
        <v>51</v>
      </c>
      <c r="D8" s="705" t="s">
        <v>52</v>
      </c>
      <c r="E8" s="197">
        <v>2</v>
      </c>
      <c r="F8" s="693"/>
      <c r="G8" s="706">
        <f>Summary!H8</f>
        <v>0</v>
      </c>
      <c r="H8" s="694"/>
      <c r="I8" s="694"/>
      <c r="J8" s="694"/>
      <c r="K8" s="694"/>
      <c r="L8" s="694"/>
      <c r="M8" s="694"/>
      <c r="N8" s="695">
        <f t="shared" si="0"/>
        <v>0</v>
      </c>
      <c r="O8" s="696"/>
      <c r="P8" s="696"/>
      <c r="Q8" s="696"/>
      <c r="R8" s="696"/>
      <c r="S8" s="696"/>
      <c r="T8" s="696"/>
      <c r="U8" s="696"/>
      <c r="V8" s="424">
        <f t="shared" si="1"/>
        <v>0</v>
      </c>
      <c r="W8" s="425">
        <f t="shared" si="2"/>
        <v>0</v>
      </c>
      <c r="X8" s="207">
        <f t="shared" si="3"/>
        <v>0</v>
      </c>
      <c r="Y8" s="445"/>
      <c r="Z8" s="445"/>
      <c r="AA8" s="445"/>
      <c r="AB8" s="445"/>
      <c r="AC8" s="445"/>
      <c r="AD8" s="445"/>
      <c r="AE8" s="445"/>
      <c r="AF8" s="427">
        <f t="shared" si="4"/>
        <v>0</v>
      </c>
      <c r="AG8" s="428">
        <f t="shared" si="5"/>
        <v>0</v>
      </c>
      <c r="AH8" s="212">
        <f t="shared" si="6"/>
        <v>0</v>
      </c>
      <c r="AI8" s="446"/>
      <c r="AJ8" s="446"/>
      <c r="AK8" s="446"/>
      <c r="AL8" s="446"/>
      <c r="AM8" s="446"/>
      <c r="AN8" s="446"/>
      <c r="AO8" s="446"/>
      <c r="AP8" s="430">
        <f t="shared" si="7"/>
        <v>0</v>
      </c>
      <c r="AQ8" s="431">
        <f t="shared" si="8"/>
        <v>0</v>
      </c>
      <c r="AR8" s="217">
        <f t="shared" si="9"/>
        <v>0</v>
      </c>
      <c r="AS8" s="443"/>
      <c r="AT8" s="443"/>
      <c r="AU8" s="443"/>
      <c r="AV8" s="443"/>
      <c r="AW8" s="443"/>
      <c r="AX8" s="707"/>
      <c r="AY8" s="707"/>
      <c r="AZ8" s="707"/>
      <c r="BA8" s="707"/>
      <c r="BB8" s="697">
        <f t="shared" si="10"/>
        <v>0</v>
      </c>
      <c r="BC8" s="698">
        <f t="shared" si="11"/>
        <v>0</v>
      </c>
      <c r="BD8" s="312">
        <f t="shared" si="12"/>
        <v>0</v>
      </c>
      <c r="BE8" s="707">
        <f t="shared" si="13"/>
        <v>0</v>
      </c>
      <c r="BF8" s="708">
        <f t="shared" si="14"/>
        <v>0</v>
      </c>
      <c r="BG8" s="708">
        <f t="shared" si="15"/>
        <v>0</v>
      </c>
      <c r="BH8" s="699">
        <f t="shared" si="16"/>
        <v>0</v>
      </c>
      <c r="BI8" s="709" t="str">
        <f t="shared" si="17"/>
        <v/>
      </c>
      <c r="BJ8" s="710"/>
      <c r="BK8" s="711"/>
      <c r="BL8" s="712"/>
      <c r="BM8" s="713"/>
      <c r="BN8" s="714"/>
    </row>
    <row r="9" spans="1:67" ht="18">
      <c r="A9" s="715">
        <v>7</v>
      </c>
      <c r="B9" s="716" t="s">
        <v>36</v>
      </c>
      <c r="C9" s="717" t="s">
        <v>53</v>
      </c>
      <c r="D9" s="718" t="s">
        <v>54</v>
      </c>
      <c r="E9" s="197">
        <v>1</v>
      </c>
      <c r="F9" s="261"/>
      <c r="G9" s="719">
        <f>Summary!H9</f>
        <v>10</v>
      </c>
      <c r="H9" s="694"/>
      <c r="I9" s="694"/>
      <c r="J9" s="694"/>
      <c r="K9" s="694"/>
      <c r="L9" s="694"/>
      <c r="M9" s="694"/>
      <c r="N9" s="695">
        <f t="shared" si="0"/>
        <v>10</v>
      </c>
      <c r="O9" s="696"/>
      <c r="P9" s="696"/>
      <c r="Q9" s="696"/>
      <c r="R9" s="696"/>
      <c r="S9" s="696"/>
      <c r="T9" s="696"/>
      <c r="U9" s="696"/>
      <c r="V9" s="424">
        <f t="shared" si="1"/>
        <v>0</v>
      </c>
      <c r="W9" s="425">
        <f t="shared" si="2"/>
        <v>0</v>
      </c>
      <c r="X9" s="207">
        <f t="shared" si="3"/>
        <v>4</v>
      </c>
      <c r="Y9" s="445"/>
      <c r="Z9" s="445"/>
      <c r="AA9" s="445"/>
      <c r="AB9" s="445"/>
      <c r="AC9" s="445"/>
      <c r="AD9" s="445"/>
      <c r="AE9" s="445"/>
      <c r="AF9" s="427">
        <f t="shared" si="4"/>
        <v>0</v>
      </c>
      <c r="AG9" s="428">
        <f t="shared" si="5"/>
        <v>0</v>
      </c>
      <c r="AH9" s="212">
        <f t="shared" si="6"/>
        <v>3</v>
      </c>
      <c r="AI9" s="446">
        <v>10</v>
      </c>
      <c r="AJ9" s="446"/>
      <c r="AK9" s="446"/>
      <c r="AL9" s="446"/>
      <c r="AM9" s="446"/>
      <c r="AN9" s="446"/>
      <c r="AO9" s="446"/>
      <c r="AP9" s="430">
        <f t="shared" si="7"/>
        <v>10</v>
      </c>
      <c r="AQ9" s="431">
        <f t="shared" si="8"/>
        <v>10</v>
      </c>
      <c r="AR9" s="217">
        <f t="shared" si="9"/>
        <v>2</v>
      </c>
      <c r="AS9" s="443"/>
      <c r="AT9" s="443"/>
      <c r="AU9" s="443"/>
      <c r="AV9" s="443"/>
      <c r="AW9" s="720"/>
      <c r="AX9" s="721"/>
      <c r="AY9" s="722"/>
      <c r="AZ9" s="722"/>
      <c r="BA9" s="723"/>
      <c r="BB9" s="697">
        <f t="shared" si="10"/>
        <v>0</v>
      </c>
      <c r="BC9" s="698">
        <f t="shared" si="11"/>
        <v>0</v>
      </c>
      <c r="BD9" s="724">
        <f t="shared" si="12"/>
        <v>2</v>
      </c>
      <c r="BE9" s="725">
        <f t="shared" si="13"/>
        <v>10</v>
      </c>
      <c r="BF9" s="726">
        <f t="shared" si="14"/>
        <v>10</v>
      </c>
      <c r="BG9" s="727">
        <f t="shared" si="15"/>
        <v>0</v>
      </c>
      <c r="BH9" s="728">
        <f t="shared" si="16"/>
        <v>0</v>
      </c>
      <c r="BI9" s="729">
        <f t="shared" si="17"/>
        <v>1</v>
      </c>
      <c r="BJ9" s="730"/>
      <c r="BK9" s="731"/>
      <c r="BL9" s="303"/>
      <c r="BM9" s="303"/>
      <c r="BN9" s="732"/>
      <c r="BO9" s="733"/>
    </row>
    <row r="10" spans="1:67" ht="18">
      <c r="A10" s="637">
        <v>8</v>
      </c>
      <c r="B10" s="638" t="s">
        <v>36</v>
      </c>
      <c r="C10" s="734" t="s">
        <v>55</v>
      </c>
      <c r="D10" s="640" t="s">
        <v>56</v>
      </c>
      <c r="E10" s="550">
        <v>1</v>
      </c>
      <c r="F10" s="261"/>
      <c r="G10" s="643">
        <f>Summary!H10</f>
        <v>10</v>
      </c>
      <c r="H10" s="735"/>
      <c r="I10" s="735"/>
      <c r="J10" s="694"/>
      <c r="K10" s="694"/>
      <c r="L10" s="694"/>
      <c r="M10" s="694"/>
      <c r="N10" s="695">
        <f t="shared" si="0"/>
        <v>10</v>
      </c>
      <c r="O10" s="696"/>
      <c r="P10" s="696"/>
      <c r="Q10" s="696"/>
      <c r="R10" s="696"/>
      <c r="S10" s="696"/>
      <c r="T10" s="696"/>
      <c r="U10" s="696">
        <f>10+1</f>
        <v>11</v>
      </c>
      <c r="V10" s="424">
        <f t="shared" si="1"/>
        <v>11</v>
      </c>
      <c r="W10" s="425">
        <f t="shared" si="2"/>
        <v>11</v>
      </c>
      <c r="X10" s="207">
        <f t="shared" si="3"/>
        <v>4</v>
      </c>
      <c r="Y10" s="445"/>
      <c r="Z10" s="445"/>
      <c r="AA10" s="445"/>
      <c r="AB10" s="445"/>
      <c r="AC10" s="445"/>
      <c r="AD10" s="445"/>
      <c r="AE10" s="445"/>
      <c r="AF10" s="427">
        <f t="shared" si="4"/>
        <v>0</v>
      </c>
      <c r="AG10" s="428">
        <f t="shared" si="5"/>
        <v>0</v>
      </c>
      <c r="AH10" s="212">
        <f t="shared" si="6"/>
        <v>3</v>
      </c>
      <c r="AI10" s="446"/>
      <c r="AJ10" s="446"/>
      <c r="AK10" s="446"/>
      <c r="AL10" s="446"/>
      <c r="AM10" s="446"/>
      <c r="AN10" s="446"/>
      <c r="AO10" s="446"/>
      <c r="AP10" s="430">
        <f t="shared" si="7"/>
        <v>0</v>
      </c>
      <c r="AQ10" s="431">
        <f t="shared" si="8"/>
        <v>0</v>
      </c>
      <c r="AR10" s="217">
        <f t="shared" si="9"/>
        <v>2</v>
      </c>
      <c r="AS10" s="444"/>
      <c r="AT10" s="444"/>
      <c r="AU10" s="443"/>
      <c r="AV10" s="443"/>
      <c r="AW10" s="720"/>
      <c r="AX10" s="736"/>
      <c r="AY10" s="737"/>
      <c r="AZ10" s="737"/>
      <c r="BA10" s="738"/>
      <c r="BB10" s="697">
        <f t="shared" si="10"/>
        <v>0</v>
      </c>
      <c r="BC10" s="698">
        <f t="shared" si="11"/>
        <v>0</v>
      </c>
      <c r="BD10" s="724">
        <f t="shared" si="12"/>
        <v>2</v>
      </c>
      <c r="BE10" s="739">
        <f t="shared" si="13"/>
        <v>11</v>
      </c>
      <c r="BF10" s="668">
        <f t="shared" si="14"/>
        <v>11</v>
      </c>
      <c r="BG10" s="669">
        <f t="shared" si="15"/>
        <v>1</v>
      </c>
      <c r="BH10" s="740">
        <f t="shared" si="16"/>
        <v>1</v>
      </c>
      <c r="BI10" s="671">
        <f t="shared" si="17"/>
        <v>1.1000000000000001</v>
      </c>
      <c r="BJ10" s="741"/>
      <c r="BK10" s="742"/>
      <c r="BL10" s="242"/>
      <c r="BM10" s="242"/>
      <c r="BN10" s="743"/>
      <c r="BO10" s="744"/>
    </row>
    <row r="11" spans="1:67" ht="18">
      <c r="A11" s="745">
        <v>9</v>
      </c>
      <c r="B11" s="746" t="s">
        <v>36</v>
      </c>
      <c r="C11" s="747" t="s">
        <v>58</v>
      </c>
      <c r="D11" s="748" t="s">
        <v>59</v>
      </c>
      <c r="E11" s="562">
        <v>0.91</v>
      </c>
      <c r="F11" s="261"/>
      <c r="G11" s="749">
        <f>Summary!H11</f>
        <v>21</v>
      </c>
      <c r="H11" s="694"/>
      <c r="I11" s="694"/>
      <c r="J11" s="694"/>
      <c r="K11" s="694"/>
      <c r="L11" s="694"/>
      <c r="M11" s="694"/>
      <c r="N11" s="695">
        <f t="shared" si="0"/>
        <v>21</v>
      </c>
      <c r="O11" s="696"/>
      <c r="P11" s="696"/>
      <c r="Q11" s="696"/>
      <c r="R11" s="696"/>
      <c r="S11" s="696"/>
      <c r="T11" s="696"/>
      <c r="U11" s="696"/>
      <c r="V11" s="424">
        <f t="shared" si="1"/>
        <v>0</v>
      </c>
      <c r="W11" s="425">
        <f t="shared" si="2"/>
        <v>0</v>
      </c>
      <c r="X11" s="207">
        <f t="shared" si="3"/>
        <v>8.4</v>
      </c>
      <c r="Y11" s="445"/>
      <c r="Z11" s="445"/>
      <c r="AA11" s="445"/>
      <c r="AB11" s="445"/>
      <c r="AC11" s="445"/>
      <c r="AD11" s="445"/>
      <c r="AE11" s="445"/>
      <c r="AF11" s="427">
        <f t="shared" si="4"/>
        <v>0</v>
      </c>
      <c r="AG11" s="428">
        <f t="shared" si="5"/>
        <v>0</v>
      </c>
      <c r="AH11" s="212">
        <f t="shared" si="6"/>
        <v>6.3</v>
      </c>
      <c r="AI11" s="446"/>
      <c r="AJ11" s="446"/>
      <c r="AK11" s="446"/>
      <c r="AL11" s="446"/>
      <c r="AM11" s="446"/>
      <c r="AN11" s="446"/>
      <c r="AO11" s="446"/>
      <c r="AP11" s="430">
        <f t="shared" si="7"/>
        <v>0</v>
      </c>
      <c r="AQ11" s="431">
        <f t="shared" si="8"/>
        <v>0</v>
      </c>
      <c r="AR11" s="217">
        <f t="shared" si="9"/>
        <v>4.2</v>
      </c>
      <c r="AS11" s="444"/>
      <c r="AT11" s="443"/>
      <c r="AU11" s="443"/>
      <c r="AV11" s="443"/>
      <c r="AW11" s="720"/>
      <c r="AX11" s="750"/>
      <c r="AY11" s="751"/>
      <c r="AZ11" s="751"/>
      <c r="BA11" s="752"/>
      <c r="BB11" s="697">
        <f t="shared" si="10"/>
        <v>0</v>
      </c>
      <c r="BC11" s="698">
        <f t="shared" si="11"/>
        <v>0</v>
      </c>
      <c r="BD11" s="724">
        <f t="shared" si="12"/>
        <v>4.2</v>
      </c>
      <c r="BE11" s="753">
        <f t="shared" si="13"/>
        <v>0</v>
      </c>
      <c r="BF11" s="754">
        <f t="shared" si="14"/>
        <v>0</v>
      </c>
      <c r="BG11" s="755">
        <f t="shared" si="15"/>
        <v>-21</v>
      </c>
      <c r="BH11" s="756">
        <f t="shared" si="16"/>
        <v>-19.11</v>
      </c>
      <c r="BI11" s="757">
        <f t="shared" si="17"/>
        <v>0</v>
      </c>
      <c r="BJ11" s="758"/>
      <c r="BK11" s="759" t="s">
        <v>366</v>
      </c>
      <c r="BL11" s="760"/>
      <c r="BM11" s="760"/>
      <c r="BN11" s="761"/>
      <c r="BO11" s="762"/>
    </row>
    <row r="12" spans="1:67" ht="18">
      <c r="A12" s="691">
        <v>10</v>
      </c>
      <c r="B12" s="763" t="s">
        <v>36</v>
      </c>
      <c r="C12" s="308" t="s">
        <v>60</v>
      </c>
      <c r="D12" s="764" t="s">
        <v>61</v>
      </c>
      <c r="E12" s="566">
        <v>1</v>
      </c>
      <c r="F12" s="693"/>
      <c r="G12" s="765">
        <f>Summary!H12</f>
        <v>0</v>
      </c>
      <c r="H12" s="694"/>
      <c r="I12" s="694"/>
      <c r="J12" s="694"/>
      <c r="K12" s="694"/>
      <c r="L12" s="694"/>
      <c r="M12" s="694"/>
      <c r="N12" s="695">
        <f t="shared" si="0"/>
        <v>0</v>
      </c>
      <c r="O12" s="696"/>
      <c r="P12" s="696"/>
      <c r="Q12" s="696"/>
      <c r="R12" s="696"/>
      <c r="S12" s="696"/>
      <c r="T12" s="696"/>
      <c r="U12" s="696"/>
      <c r="V12" s="424">
        <f t="shared" si="1"/>
        <v>0</v>
      </c>
      <c r="W12" s="425">
        <f t="shared" si="2"/>
        <v>0</v>
      </c>
      <c r="X12" s="207">
        <f t="shared" si="3"/>
        <v>0</v>
      </c>
      <c r="Y12" s="445"/>
      <c r="Z12" s="445"/>
      <c r="AA12" s="445"/>
      <c r="AB12" s="445"/>
      <c r="AC12" s="445"/>
      <c r="AD12" s="445"/>
      <c r="AE12" s="445"/>
      <c r="AF12" s="427">
        <f t="shared" si="4"/>
        <v>0</v>
      </c>
      <c r="AG12" s="428">
        <f t="shared" si="5"/>
        <v>0</v>
      </c>
      <c r="AH12" s="212">
        <f t="shared" si="6"/>
        <v>0</v>
      </c>
      <c r="AI12" s="446"/>
      <c r="AJ12" s="446"/>
      <c r="AK12" s="446"/>
      <c r="AL12" s="446"/>
      <c r="AM12" s="446"/>
      <c r="AN12" s="446"/>
      <c r="AO12" s="446"/>
      <c r="AP12" s="430">
        <f t="shared" si="7"/>
        <v>0</v>
      </c>
      <c r="AQ12" s="431">
        <f t="shared" si="8"/>
        <v>0</v>
      </c>
      <c r="AR12" s="217">
        <f t="shared" si="9"/>
        <v>0</v>
      </c>
      <c r="AS12" s="443"/>
      <c r="AT12" s="443"/>
      <c r="AU12" s="443"/>
      <c r="AV12" s="443"/>
      <c r="AW12" s="443"/>
      <c r="AX12" s="443"/>
      <c r="AY12" s="443"/>
      <c r="AZ12" s="443"/>
      <c r="BA12" s="443"/>
      <c r="BB12" s="697">
        <f t="shared" si="10"/>
        <v>0</v>
      </c>
      <c r="BC12" s="698">
        <f t="shared" si="11"/>
        <v>0</v>
      </c>
      <c r="BD12" s="312">
        <f t="shared" si="12"/>
        <v>0</v>
      </c>
      <c r="BE12" s="443">
        <f t="shared" si="13"/>
        <v>0</v>
      </c>
      <c r="BF12" s="699">
        <f t="shared" si="14"/>
        <v>0</v>
      </c>
      <c r="BG12" s="699">
        <f t="shared" si="15"/>
        <v>0</v>
      </c>
      <c r="BH12" s="699">
        <f t="shared" si="16"/>
        <v>0</v>
      </c>
      <c r="BI12" s="700" t="str">
        <f t="shared" si="17"/>
        <v/>
      </c>
      <c r="BJ12" s="766"/>
      <c r="BK12" s="767"/>
      <c r="BL12" s="768"/>
      <c r="BM12" s="768"/>
      <c r="BN12" s="769"/>
    </row>
    <row r="13" spans="1:67" ht="18">
      <c r="A13" s="288">
        <v>11</v>
      </c>
      <c r="B13" s="256" t="s">
        <v>36</v>
      </c>
      <c r="C13" s="308" t="s">
        <v>62</v>
      </c>
      <c r="D13" s="309" t="s">
        <v>63</v>
      </c>
      <c r="E13" s="566">
        <v>2</v>
      </c>
      <c r="F13" s="693"/>
      <c r="G13" s="693">
        <f>Summary!H13</f>
        <v>0</v>
      </c>
      <c r="H13" s="694"/>
      <c r="I13" s="694"/>
      <c r="J13" s="694"/>
      <c r="K13" s="694"/>
      <c r="L13" s="694"/>
      <c r="M13" s="694"/>
      <c r="N13" s="695">
        <f t="shared" si="0"/>
        <v>0</v>
      </c>
      <c r="O13" s="696"/>
      <c r="P13" s="696"/>
      <c r="Q13" s="696"/>
      <c r="R13" s="696"/>
      <c r="S13" s="696"/>
      <c r="T13" s="696"/>
      <c r="U13" s="696"/>
      <c r="V13" s="424">
        <f t="shared" si="1"/>
        <v>0</v>
      </c>
      <c r="W13" s="425">
        <f t="shared" si="2"/>
        <v>0</v>
      </c>
      <c r="X13" s="207">
        <f t="shared" si="3"/>
        <v>0</v>
      </c>
      <c r="Y13" s="445"/>
      <c r="Z13" s="444"/>
      <c r="AA13" s="444"/>
      <c r="AB13" s="445"/>
      <c r="AC13" s="445"/>
      <c r="AD13" s="445"/>
      <c r="AE13" s="445"/>
      <c r="AF13" s="427">
        <f t="shared" si="4"/>
        <v>0</v>
      </c>
      <c r="AG13" s="428">
        <f t="shared" si="5"/>
        <v>0</v>
      </c>
      <c r="AH13" s="212">
        <f t="shared" si="6"/>
        <v>0</v>
      </c>
      <c r="AI13" s="446"/>
      <c r="AJ13" s="446"/>
      <c r="AK13" s="446"/>
      <c r="AL13" s="446"/>
      <c r="AM13" s="446"/>
      <c r="AN13" s="446"/>
      <c r="AO13" s="446"/>
      <c r="AP13" s="430">
        <f t="shared" si="7"/>
        <v>0</v>
      </c>
      <c r="AQ13" s="431">
        <f t="shared" si="8"/>
        <v>0</v>
      </c>
      <c r="AR13" s="217">
        <f t="shared" si="9"/>
        <v>0</v>
      </c>
      <c r="AS13" s="443"/>
      <c r="AT13" s="443"/>
      <c r="AU13" s="443"/>
      <c r="AV13" s="443"/>
      <c r="AW13" s="443"/>
      <c r="AX13" s="443"/>
      <c r="AY13" s="443"/>
      <c r="AZ13" s="443"/>
      <c r="BA13" s="443"/>
      <c r="BB13" s="697">
        <f t="shared" si="10"/>
        <v>0</v>
      </c>
      <c r="BC13" s="698">
        <f t="shared" si="11"/>
        <v>0</v>
      </c>
      <c r="BD13" s="312">
        <f t="shared" si="12"/>
        <v>0</v>
      </c>
      <c r="BE13" s="443">
        <f t="shared" si="13"/>
        <v>0</v>
      </c>
      <c r="BF13" s="699">
        <f t="shared" si="14"/>
        <v>0</v>
      </c>
      <c r="BG13" s="699">
        <f t="shared" si="15"/>
        <v>0</v>
      </c>
      <c r="BH13" s="699">
        <f t="shared" si="16"/>
        <v>0</v>
      </c>
      <c r="BI13" s="700" t="str">
        <f t="shared" si="17"/>
        <v/>
      </c>
      <c r="BJ13" s="770"/>
      <c r="BK13" s="767"/>
      <c r="BL13" s="771"/>
      <c r="BM13" s="771"/>
      <c r="BN13" s="772"/>
    </row>
    <row r="14" spans="1:67" ht="18">
      <c r="A14" s="773">
        <v>12</v>
      </c>
      <c r="B14" s="704" t="s">
        <v>36</v>
      </c>
      <c r="C14" s="308" t="s">
        <v>64</v>
      </c>
      <c r="D14" s="774" t="s">
        <v>65</v>
      </c>
      <c r="E14" s="566">
        <v>5</v>
      </c>
      <c r="F14" s="693"/>
      <c r="G14" s="706">
        <f>Summary!H14</f>
        <v>0</v>
      </c>
      <c r="H14" s="694"/>
      <c r="I14" s="694"/>
      <c r="J14" s="694"/>
      <c r="K14" s="694"/>
      <c r="L14" s="694"/>
      <c r="M14" s="694"/>
      <c r="N14" s="695">
        <f t="shared" si="0"/>
        <v>0</v>
      </c>
      <c r="O14" s="696"/>
      <c r="P14" s="696"/>
      <c r="Q14" s="696"/>
      <c r="R14" s="696"/>
      <c r="S14" s="696"/>
      <c r="T14" s="696"/>
      <c r="U14" s="696"/>
      <c r="V14" s="424">
        <f t="shared" si="1"/>
        <v>0</v>
      </c>
      <c r="W14" s="425">
        <f t="shared" si="2"/>
        <v>0</v>
      </c>
      <c r="X14" s="207">
        <f t="shared" si="3"/>
        <v>0</v>
      </c>
      <c r="Y14" s="445"/>
      <c r="Z14" s="445"/>
      <c r="AA14" s="445"/>
      <c r="AB14" s="445"/>
      <c r="AC14" s="445"/>
      <c r="AD14" s="445"/>
      <c r="AE14" s="445"/>
      <c r="AF14" s="427">
        <f t="shared" si="4"/>
        <v>0</v>
      </c>
      <c r="AG14" s="428">
        <f t="shared" si="5"/>
        <v>0</v>
      </c>
      <c r="AH14" s="212">
        <f t="shared" si="6"/>
        <v>0</v>
      </c>
      <c r="AI14" s="446"/>
      <c r="AJ14" s="446"/>
      <c r="AK14" s="446"/>
      <c r="AL14" s="446"/>
      <c r="AM14" s="446"/>
      <c r="AN14" s="446"/>
      <c r="AO14" s="446"/>
      <c r="AP14" s="430">
        <f t="shared" si="7"/>
        <v>0</v>
      </c>
      <c r="AQ14" s="431">
        <f t="shared" si="8"/>
        <v>0</v>
      </c>
      <c r="AR14" s="217">
        <f t="shared" si="9"/>
        <v>0</v>
      </c>
      <c r="AS14" s="443"/>
      <c r="AT14" s="443"/>
      <c r="AU14" s="443"/>
      <c r="AV14" s="443"/>
      <c r="AW14" s="443"/>
      <c r="AX14" s="707"/>
      <c r="AY14" s="707"/>
      <c r="AZ14" s="707"/>
      <c r="BA14" s="707"/>
      <c r="BB14" s="697">
        <f t="shared" si="10"/>
        <v>0</v>
      </c>
      <c r="BC14" s="698">
        <f t="shared" si="11"/>
        <v>0</v>
      </c>
      <c r="BD14" s="312">
        <f t="shared" si="12"/>
        <v>0</v>
      </c>
      <c r="BE14" s="707">
        <f t="shared" si="13"/>
        <v>0</v>
      </c>
      <c r="BF14" s="708">
        <f t="shared" si="14"/>
        <v>0</v>
      </c>
      <c r="BG14" s="708">
        <f t="shared" si="15"/>
        <v>0</v>
      </c>
      <c r="BH14" s="708">
        <f t="shared" si="16"/>
        <v>0</v>
      </c>
      <c r="BI14" s="709" t="str">
        <f t="shared" si="17"/>
        <v/>
      </c>
      <c r="BJ14" s="775"/>
      <c r="BK14" s="776"/>
      <c r="BL14" s="777"/>
      <c r="BM14" s="777"/>
      <c r="BN14" s="778"/>
    </row>
    <row r="15" spans="1:67" ht="18">
      <c r="A15" s="637">
        <v>13</v>
      </c>
      <c r="B15" s="779" t="s">
        <v>68</v>
      </c>
      <c r="C15" s="734" t="s">
        <v>66</v>
      </c>
      <c r="D15" s="640" t="s">
        <v>67</v>
      </c>
      <c r="E15" s="550">
        <v>1</v>
      </c>
      <c r="F15" s="261"/>
      <c r="G15" s="643">
        <f>Summary!H15</f>
        <v>0</v>
      </c>
      <c r="H15" s="735"/>
      <c r="I15" s="735"/>
      <c r="J15" s="694"/>
      <c r="K15" s="694"/>
      <c r="L15" s="694"/>
      <c r="M15" s="694"/>
      <c r="N15" s="695">
        <f t="shared" si="0"/>
        <v>0</v>
      </c>
      <c r="O15" s="696"/>
      <c r="P15" s="696"/>
      <c r="Q15" s="696"/>
      <c r="R15" s="696"/>
      <c r="S15" s="696"/>
      <c r="T15" s="696"/>
      <c r="U15" s="696"/>
      <c r="V15" s="424">
        <f t="shared" si="1"/>
        <v>0</v>
      </c>
      <c r="W15" s="425">
        <f t="shared" si="2"/>
        <v>0</v>
      </c>
      <c r="X15" s="207">
        <f t="shared" si="3"/>
        <v>0</v>
      </c>
      <c r="Y15" s="445"/>
      <c r="Z15" s="445"/>
      <c r="AA15" s="445"/>
      <c r="AB15" s="445"/>
      <c r="AC15" s="445"/>
      <c r="AD15" s="445"/>
      <c r="AE15" s="445"/>
      <c r="AF15" s="427">
        <f t="shared" si="4"/>
        <v>0</v>
      </c>
      <c r="AG15" s="428">
        <f t="shared" si="5"/>
        <v>0</v>
      </c>
      <c r="AH15" s="212">
        <f t="shared" si="6"/>
        <v>0</v>
      </c>
      <c r="AI15" s="446"/>
      <c r="AJ15" s="446"/>
      <c r="AK15" s="446"/>
      <c r="AL15" s="446"/>
      <c r="AM15" s="446"/>
      <c r="AN15" s="446"/>
      <c r="AO15" s="446"/>
      <c r="AP15" s="430">
        <f t="shared" si="7"/>
        <v>0</v>
      </c>
      <c r="AQ15" s="431">
        <f t="shared" si="8"/>
        <v>0</v>
      </c>
      <c r="AR15" s="217">
        <f t="shared" si="9"/>
        <v>0</v>
      </c>
      <c r="AS15" s="443"/>
      <c r="AT15" s="443"/>
      <c r="AU15" s="443"/>
      <c r="AV15" s="443"/>
      <c r="AW15" s="720"/>
      <c r="AX15" s="780"/>
      <c r="AY15" s="781"/>
      <c r="AZ15" s="781"/>
      <c r="BA15" s="782"/>
      <c r="BB15" s="697">
        <f t="shared" si="10"/>
        <v>0</v>
      </c>
      <c r="BC15" s="698">
        <f t="shared" si="11"/>
        <v>0</v>
      </c>
      <c r="BD15" s="724">
        <f t="shared" si="12"/>
        <v>0</v>
      </c>
      <c r="BE15" s="783">
        <f t="shared" si="13"/>
        <v>0</v>
      </c>
      <c r="BF15" s="668">
        <f t="shared" si="14"/>
        <v>0</v>
      </c>
      <c r="BG15" s="669">
        <f t="shared" si="15"/>
        <v>0</v>
      </c>
      <c r="BH15" s="740">
        <f t="shared" si="16"/>
        <v>0</v>
      </c>
      <c r="BI15" s="671" t="str">
        <f t="shared" si="17"/>
        <v/>
      </c>
      <c r="BJ15" s="784"/>
      <c r="BK15" s="785"/>
      <c r="BL15" s="786"/>
      <c r="BM15" s="787"/>
      <c r="BN15" s="788"/>
      <c r="BO15" s="789"/>
    </row>
    <row r="16" spans="1:67" ht="18">
      <c r="A16" s="773">
        <v>14</v>
      </c>
      <c r="B16" s="790" t="s">
        <v>68</v>
      </c>
      <c r="C16" s="339" t="s">
        <v>69</v>
      </c>
      <c r="D16" s="791" t="s">
        <v>70</v>
      </c>
      <c r="E16" s="197">
        <v>2</v>
      </c>
      <c r="F16" s="693"/>
      <c r="G16" s="792">
        <f>Summary!H16</f>
        <v>0</v>
      </c>
      <c r="H16" s="694"/>
      <c r="I16" s="694"/>
      <c r="J16" s="694"/>
      <c r="K16" s="694"/>
      <c r="L16" s="694"/>
      <c r="M16" s="694"/>
      <c r="N16" s="695">
        <f t="shared" si="0"/>
        <v>0</v>
      </c>
      <c r="O16" s="696"/>
      <c r="P16" s="696"/>
      <c r="Q16" s="696"/>
      <c r="R16" s="696"/>
      <c r="S16" s="696"/>
      <c r="T16" s="696"/>
      <c r="U16" s="696"/>
      <c r="V16" s="424">
        <f t="shared" si="1"/>
        <v>0</v>
      </c>
      <c r="W16" s="425">
        <f t="shared" si="2"/>
        <v>0</v>
      </c>
      <c r="X16" s="207">
        <f t="shared" si="3"/>
        <v>0</v>
      </c>
      <c r="Y16" s="445"/>
      <c r="Z16" s="445"/>
      <c r="AA16" s="445"/>
      <c r="AB16" s="445"/>
      <c r="AC16" s="445"/>
      <c r="AD16" s="445"/>
      <c r="AE16" s="445"/>
      <c r="AF16" s="427">
        <f t="shared" si="4"/>
        <v>0</v>
      </c>
      <c r="AG16" s="428">
        <f t="shared" si="5"/>
        <v>0</v>
      </c>
      <c r="AH16" s="212">
        <f t="shared" si="6"/>
        <v>0</v>
      </c>
      <c r="AI16" s="446"/>
      <c r="AJ16" s="446"/>
      <c r="AK16" s="446"/>
      <c r="AL16" s="446"/>
      <c r="AM16" s="446"/>
      <c r="AN16" s="446"/>
      <c r="AO16" s="446"/>
      <c r="AP16" s="430">
        <f t="shared" si="7"/>
        <v>0</v>
      </c>
      <c r="AQ16" s="431">
        <f t="shared" si="8"/>
        <v>0</v>
      </c>
      <c r="AR16" s="217">
        <f t="shared" si="9"/>
        <v>0</v>
      </c>
      <c r="AS16" s="443"/>
      <c r="AT16" s="443"/>
      <c r="AU16" s="443"/>
      <c r="AV16" s="443"/>
      <c r="AW16" s="443"/>
      <c r="AX16" s="443"/>
      <c r="AY16" s="443"/>
      <c r="AZ16" s="443"/>
      <c r="BA16" s="443"/>
      <c r="BB16" s="697">
        <f t="shared" si="10"/>
        <v>0</v>
      </c>
      <c r="BC16" s="698">
        <f t="shared" si="11"/>
        <v>0</v>
      </c>
      <c r="BD16" s="312">
        <f t="shared" si="12"/>
        <v>0</v>
      </c>
      <c r="BE16" s="707">
        <f t="shared" si="13"/>
        <v>0</v>
      </c>
      <c r="BF16" s="708">
        <f t="shared" si="14"/>
        <v>0</v>
      </c>
      <c r="BG16" s="708">
        <f t="shared" si="15"/>
        <v>0</v>
      </c>
      <c r="BH16" s="708">
        <f t="shared" si="16"/>
        <v>0</v>
      </c>
      <c r="BI16" s="709" t="str">
        <f t="shared" si="17"/>
        <v/>
      </c>
      <c r="BJ16" s="793"/>
      <c r="BK16" s="711"/>
      <c r="BL16" s="691"/>
      <c r="BM16" s="794"/>
      <c r="BN16" s="795"/>
    </row>
    <row r="17" spans="1:67" ht="18">
      <c r="A17" s="796">
        <v>15</v>
      </c>
      <c r="B17" s="797" t="s">
        <v>68</v>
      </c>
      <c r="C17" s="734" t="s">
        <v>71</v>
      </c>
      <c r="D17" s="640" t="s">
        <v>72</v>
      </c>
      <c r="E17" s="550">
        <v>5</v>
      </c>
      <c r="F17" s="261"/>
      <c r="G17" s="798">
        <f>Summary!H17</f>
        <v>10</v>
      </c>
      <c r="H17" s="735"/>
      <c r="I17" s="735"/>
      <c r="J17" s="694"/>
      <c r="K17" s="694"/>
      <c r="L17" s="694"/>
      <c r="M17" s="694"/>
      <c r="N17" s="695">
        <f t="shared" si="0"/>
        <v>10</v>
      </c>
      <c r="O17" s="696"/>
      <c r="P17" s="696"/>
      <c r="Q17" s="696"/>
      <c r="R17" s="696"/>
      <c r="S17" s="696"/>
      <c r="T17" s="696"/>
      <c r="U17" s="696"/>
      <c r="V17" s="424">
        <f t="shared" si="1"/>
        <v>0</v>
      </c>
      <c r="W17" s="425">
        <f t="shared" si="2"/>
        <v>0</v>
      </c>
      <c r="X17" s="207">
        <f t="shared" si="3"/>
        <v>4</v>
      </c>
      <c r="Y17" s="445"/>
      <c r="Z17" s="445"/>
      <c r="AA17" s="445"/>
      <c r="AB17" s="445"/>
      <c r="AC17" s="445"/>
      <c r="AD17" s="445"/>
      <c r="AE17" s="445"/>
      <c r="AF17" s="427">
        <f t="shared" si="4"/>
        <v>0</v>
      </c>
      <c r="AG17" s="428">
        <f t="shared" si="5"/>
        <v>0</v>
      </c>
      <c r="AH17" s="212">
        <f t="shared" si="6"/>
        <v>3</v>
      </c>
      <c r="AI17" s="446"/>
      <c r="AJ17" s="446"/>
      <c r="AK17" s="446"/>
      <c r="AL17" s="446"/>
      <c r="AM17" s="446"/>
      <c r="AN17" s="446"/>
      <c r="AO17" s="446"/>
      <c r="AP17" s="430">
        <f t="shared" si="7"/>
        <v>0</v>
      </c>
      <c r="AQ17" s="431">
        <f t="shared" si="8"/>
        <v>0</v>
      </c>
      <c r="AR17" s="217">
        <f t="shared" si="9"/>
        <v>2</v>
      </c>
      <c r="AS17" s="443"/>
      <c r="AT17" s="443"/>
      <c r="AU17" s="443">
        <v>10</v>
      </c>
      <c r="AV17" s="443"/>
      <c r="AW17" s="443"/>
      <c r="AX17" s="799"/>
      <c r="AY17" s="799"/>
      <c r="AZ17" s="799"/>
      <c r="BA17" s="799"/>
      <c r="BB17" s="697">
        <f t="shared" si="10"/>
        <v>10</v>
      </c>
      <c r="BC17" s="698">
        <f t="shared" si="11"/>
        <v>50</v>
      </c>
      <c r="BD17" s="724">
        <f t="shared" si="12"/>
        <v>2</v>
      </c>
      <c r="BE17" s="800">
        <f t="shared" si="13"/>
        <v>10</v>
      </c>
      <c r="BF17" s="801">
        <f t="shared" si="14"/>
        <v>50</v>
      </c>
      <c r="BG17" s="802">
        <f t="shared" si="15"/>
        <v>0</v>
      </c>
      <c r="BH17" s="740">
        <f t="shared" si="16"/>
        <v>0</v>
      </c>
      <c r="BI17" s="803">
        <f t="shared" si="17"/>
        <v>1</v>
      </c>
      <c r="BJ17" s="804"/>
      <c r="BK17" s="805"/>
      <c r="BL17" s="806"/>
      <c r="BM17" s="807"/>
      <c r="BN17" s="808"/>
      <c r="BO17" s="690"/>
    </row>
    <row r="18" spans="1:67" ht="18">
      <c r="A18" s="745">
        <v>16</v>
      </c>
      <c r="B18" s="809" t="s">
        <v>75</v>
      </c>
      <c r="C18" s="717" t="s">
        <v>73</v>
      </c>
      <c r="D18" s="810" t="s">
        <v>74</v>
      </c>
      <c r="E18" s="197">
        <v>1</v>
      </c>
      <c r="F18" s="261"/>
      <c r="G18" s="749">
        <f>Summary!H18</f>
        <v>10</v>
      </c>
      <c r="H18" s="694"/>
      <c r="I18" s="694"/>
      <c r="J18" s="694"/>
      <c r="K18" s="694"/>
      <c r="L18" s="694"/>
      <c r="M18" s="694"/>
      <c r="N18" s="695">
        <f t="shared" si="0"/>
        <v>10</v>
      </c>
      <c r="O18" s="696"/>
      <c r="P18" s="696"/>
      <c r="Q18" s="696"/>
      <c r="R18" s="696"/>
      <c r="S18" s="696"/>
      <c r="T18" s="696"/>
      <c r="U18" s="696"/>
      <c r="V18" s="424">
        <f t="shared" si="1"/>
        <v>0</v>
      </c>
      <c r="W18" s="425">
        <f t="shared" si="2"/>
        <v>0</v>
      </c>
      <c r="X18" s="207">
        <f t="shared" si="3"/>
        <v>4</v>
      </c>
      <c r="Y18" s="445"/>
      <c r="Z18" s="445"/>
      <c r="AA18" s="445"/>
      <c r="AB18" s="445"/>
      <c r="AC18" s="445"/>
      <c r="AD18" s="445"/>
      <c r="AE18" s="445"/>
      <c r="AF18" s="427">
        <f t="shared" si="4"/>
        <v>0</v>
      </c>
      <c r="AG18" s="428">
        <f t="shared" si="5"/>
        <v>0</v>
      </c>
      <c r="AH18" s="212">
        <f t="shared" si="6"/>
        <v>3</v>
      </c>
      <c r="AI18" s="446"/>
      <c r="AJ18" s="446"/>
      <c r="AK18" s="446"/>
      <c r="AL18" s="446"/>
      <c r="AM18" s="446"/>
      <c r="AN18" s="446"/>
      <c r="AO18" s="446"/>
      <c r="AP18" s="430">
        <f t="shared" si="7"/>
        <v>0</v>
      </c>
      <c r="AQ18" s="431">
        <f t="shared" si="8"/>
        <v>0</v>
      </c>
      <c r="AR18" s="217">
        <f t="shared" si="9"/>
        <v>2</v>
      </c>
      <c r="AS18" s="443"/>
      <c r="AT18" s="443"/>
      <c r="AU18" s="443"/>
      <c r="AV18" s="443"/>
      <c r="AW18" s="720"/>
      <c r="AX18" s="780"/>
      <c r="AY18" s="781"/>
      <c r="AZ18" s="781"/>
      <c r="BA18" s="782"/>
      <c r="BB18" s="697">
        <f t="shared" si="10"/>
        <v>0</v>
      </c>
      <c r="BC18" s="698">
        <f t="shared" si="11"/>
        <v>0</v>
      </c>
      <c r="BD18" s="724">
        <f t="shared" si="12"/>
        <v>2</v>
      </c>
      <c r="BE18" s="811">
        <f t="shared" si="13"/>
        <v>0</v>
      </c>
      <c r="BF18" s="754">
        <f t="shared" si="14"/>
        <v>0</v>
      </c>
      <c r="BG18" s="755">
        <f t="shared" si="15"/>
        <v>-10</v>
      </c>
      <c r="BH18" s="756">
        <f t="shared" si="16"/>
        <v>-10</v>
      </c>
      <c r="BI18" s="757">
        <f t="shared" si="17"/>
        <v>0</v>
      </c>
      <c r="BJ18" s="812"/>
      <c r="BK18" s="673"/>
      <c r="BL18" s="787"/>
      <c r="BM18" s="787"/>
      <c r="BN18" s="788"/>
      <c r="BO18" s="789"/>
    </row>
    <row r="19" spans="1:67" ht="18">
      <c r="A19" s="288">
        <v>17</v>
      </c>
      <c r="B19" s="813" t="s">
        <v>75</v>
      </c>
      <c r="C19" s="195" t="s">
        <v>77</v>
      </c>
      <c r="D19" s="814" t="s">
        <v>78</v>
      </c>
      <c r="E19" s="197">
        <v>2</v>
      </c>
      <c r="F19" s="693"/>
      <c r="G19" s="765">
        <f>Summary!H19</f>
        <v>0</v>
      </c>
      <c r="H19" s="694"/>
      <c r="I19" s="694"/>
      <c r="J19" s="694"/>
      <c r="K19" s="694"/>
      <c r="L19" s="694"/>
      <c r="M19" s="694"/>
      <c r="N19" s="695">
        <f t="shared" si="0"/>
        <v>0</v>
      </c>
      <c r="O19" s="696"/>
      <c r="P19" s="696"/>
      <c r="Q19" s="696"/>
      <c r="R19" s="696"/>
      <c r="S19" s="696"/>
      <c r="T19" s="696"/>
      <c r="U19" s="696"/>
      <c r="V19" s="424">
        <f t="shared" si="1"/>
        <v>0</v>
      </c>
      <c r="W19" s="425">
        <f t="shared" si="2"/>
        <v>0</v>
      </c>
      <c r="X19" s="207">
        <f t="shared" si="3"/>
        <v>0</v>
      </c>
      <c r="Y19" s="445"/>
      <c r="Z19" s="445"/>
      <c r="AA19" s="445"/>
      <c r="AB19" s="445"/>
      <c r="AC19" s="445"/>
      <c r="AD19" s="445"/>
      <c r="AE19" s="445"/>
      <c r="AF19" s="427">
        <f t="shared" si="4"/>
        <v>0</v>
      </c>
      <c r="AG19" s="428">
        <f t="shared" si="5"/>
        <v>0</v>
      </c>
      <c r="AH19" s="212">
        <f t="shared" si="6"/>
        <v>0</v>
      </c>
      <c r="AI19" s="446"/>
      <c r="AJ19" s="446"/>
      <c r="AK19" s="446"/>
      <c r="AL19" s="446"/>
      <c r="AM19" s="446"/>
      <c r="AN19" s="446"/>
      <c r="AO19" s="446"/>
      <c r="AP19" s="430">
        <f t="shared" si="7"/>
        <v>0</v>
      </c>
      <c r="AQ19" s="431">
        <f t="shared" si="8"/>
        <v>0</v>
      </c>
      <c r="AR19" s="217">
        <f t="shared" si="9"/>
        <v>0</v>
      </c>
      <c r="AS19" s="443"/>
      <c r="AT19" s="443"/>
      <c r="AU19" s="443"/>
      <c r="AV19" s="443"/>
      <c r="AW19" s="443"/>
      <c r="AX19" s="443"/>
      <c r="AY19" s="443"/>
      <c r="AZ19" s="443"/>
      <c r="BA19" s="443"/>
      <c r="BB19" s="697">
        <f t="shared" si="10"/>
        <v>0</v>
      </c>
      <c r="BC19" s="698">
        <f t="shared" si="11"/>
        <v>0</v>
      </c>
      <c r="BD19" s="312">
        <f t="shared" si="12"/>
        <v>0</v>
      </c>
      <c r="BE19" s="443">
        <f t="shared" si="13"/>
        <v>0</v>
      </c>
      <c r="BF19" s="699">
        <f t="shared" si="14"/>
        <v>0</v>
      </c>
      <c r="BG19" s="699">
        <f t="shared" si="15"/>
        <v>0</v>
      </c>
      <c r="BH19" s="699">
        <f t="shared" si="16"/>
        <v>0</v>
      </c>
      <c r="BI19" s="700" t="str">
        <f t="shared" si="17"/>
        <v/>
      </c>
      <c r="BJ19" s="793"/>
      <c r="BK19" s="702"/>
      <c r="BL19" s="691"/>
      <c r="BM19" s="794"/>
      <c r="BN19" s="795"/>
    </row>
    <row r="20" spans="1:67" ht="18">
      <c r="A20" s="773">
        <v>18</v>
      </c>
      <c r="B20" s="815" t="s">
        <v>75</v>
      </c>
      <c r="C20" s="195" t="s">
        <v>80</v>
      </c>
      <c r="D20" s="705" t="s">
        <v>81</v>
      </c>
      <c r="E20" s="197">
        <v>5</v>
      </c>
      <c r="F20" s="693"/>
      <c r="G20" s="706">
        <f>Summary!H20</f>
        <v>0</v>
      </c>
      <c r="H20" s="694"/>
      <c r="I20" s="694"/>
      <c r="J20" s="694"/>
      <c r="K20" s="694"/>
      <c r="L20" s="694"/>
      <c r="M20" s="694"/>
      <c r="N20" s="695">
        <f t="shared" si="0"/>
        <v>0</v>
      </c>
      <c r="O20" s="696"/>
      <c r="P20" s="696"/>
      <c r="Q20" s="696"/>
      <c r="R20" s="696"/>
      <c r="S20" s="696"/>
      <c r="T20" s="696"/>
      <c r="U20" s="696"/>
      <c r="V20" s="424">
        <f t="shared" si="1"/>
        <v>0</v>
      </c>
      <c r="W20" s="425">
        <f t="shared" si="2"/>
        <v>0</v>
      </c>
      <c r="X20" s="207">
        <f t="shared" si="3"/>
        <v>0</v>
      </c>
      <c r="Y20" s="445"/>
      <c r="Z20" s="445"/>
      <c r="AA20" s="445"/>
      <c r="AB20" s="445"/>
      <c r="AC20" s="445"/>
      <c r="AD20" s="445"/>
      <c r="AE20" s="445"/>
      <c r="AF20" s="427">
        <f t="shared" si="4"/>
        <v>0</v>
      </c>
      <c r="AG20" s="428">
        <f t="shared" si="5"/>
        <v>0</v>
      </c>
      <c r="AH20" s="212">
        <f t="shared" si="6"/>
        <v>0</v>
      </c>
      <c r="AI20" s="446"/>
      <c r="AJ20" s="446"/>
      <c r="AK20" s="446"/>
      <c r="AL20" s="446"/>
      <c r="AM20" s="446"/>
      <c r="AN20" s="446"/>
      <c r="AO20" s="446"/>
      <c r="AP20" s="430">
        <f t="shared" si="7"/>
        <v>0</v>
      </c>
      <c r="AQ20" s="431">
        <f t="shared" si="8"/>
        <v>0</v>
      </c>
      <c r="AR20" s="217">
        <f t="shared" si="9"/>
        <v>0</v>
      </c>
      <c r="AS20" s="443"/>
      <c r="AT20" s="443"/>
      <c r="AU20" s="443"/>
      <c r="AV20" s="443"/>
      <c r="AW20" s="443"/>
      <c r="AX20" s="443"/>
      <c r="AY20" s="443"/>
      <c r="AZ20" s="443"/>
      <c r="BA20" s="443"/>
      <c r="BB20" s="697">
        <f t="shared" si="10"/>
        <v>0</v>
      </c>
      <c r="BC20" s="698">
        <f t="shared" si="11"/>
        <v>0</v>
      </c>
      <c r="BD20" s="312">
        <f t="shared" si="12"/>
        <v>0</v>
      </c>
      <c r="BE20" s="707">
        <f t="shared" si="13"/>
        <v>0</v>
      </c>
      <c r="BF20" s="708">
        <f t="shared" si="14"/>
        <v>0</v>
      </c>
      <c r="BG20" s="708">
        <f t="shared" si="15"/>
        <v>0</v>
      </c>
      <c r="BH20" s="708">
        <f t="shared" si="16"/>
        <v>0</v>
      </c>
      <c r="BI20" s="709" t="str">
        <f t="shared" si="17"/>
        <v/>
      </c>
      <c r="BJ20" s="701"/>
      <c r="BK20" s="711"/>
      <c r="BL20" s="288"/>
      <c r="BM20" s="195"/>
      <c r="BN20" s="703"/>
    </row>
    <row r="21" spans="1:67" ht="18">
      <c r="A21" s="796">
        <v>19</v>
      </c>
      <c r="B21" s="816" t="s">
        <v>75</v>
      </c>
      <c r="C21" s="734" t="s">
        <v>82</v>
      </c>
      <c r="D21" s="640" t="s">
        <v>83</v>
      </c>
      <c r="E21" s="550">
        <v>1</v>
      </c>
      <c r="F21" s="261"/>
      <c r="G21" s="798">
        <f>Summary!H21</f>
        <v>0</v>
      </c>
      <c r="H21" s="735"/>
      <c r="I21" s="735"/>
      <c r="J21" s="694"/>
      <c r="K21" s="694"/>
      <c r="L21" s="694"/>
      <c r="M21" s="694"/>
      <c r="N21" s="695">
        <f t="shared" si="0"/>
        <v>0</v>
      </c>
      <c r="O21" s="696"/>
      <c r="P21" s="696"/>
      <c r="Q21" s="696"/>
      <c r="R21" s="696"/>
      <c r="S21" s="696"/>
      <c r="T21" s="696"/>
      <c r="U21" s="696"/>
      <c r="V21" s="424">
        <f t="shared" si="1"/>
        <v>0</v>
      </c>
      <c r="W21" s="425">
        <f t="shared" si="2"/>
        <v>0</v>
      </c>
      <c r="X21" s="207">
        <f t="shared" si="3"/>
        <v>0</v>
      </c>
      <c r="Y21" s="445"/>
      <c r="Z21" s="445"/>
      <c r="AA21" s="445"/>
      <c r="AB21" s="445"/>
      <c r="AC21" s="445"/>
      <c r="AD21" s="445"/>
      <c r="AE21" s="445"/>
      <c r="AF21" s="427">
        <f t="shared" si="4"/>
        <v>0</v>
      </c>
      <c r="AG21" s="428">
        <f t="shared" si="5"/>
        <v>0</v>
      </c>
      <c r="AH21" s="212">
        <f t="shared" si="6"/>
        <v>0</v>
      </c>
      <c r="AI21" s="446"/>
      <c r="AJ21" s="446"/>
      <c r="AK21" s="446"/>
      <c r="AL21" s="446"/>
      <c r="AM21" s="446"/>
      <c r="AN21" s="446"/>
      <c r="AO21" s="446"/>
      <c r="AP21" s="430">
        <f t="shared" si="7"/>
        <v>0</v>
      </c>
      <c r="AQ21" s="431">
        <f t="shared" si="8"/>
        <v>0</v>
      </c>
      <c r="AR21" s="217">
        <f t="shared" si="9"/>
        <v>0</v>
      </c>
      <c r="AS21" s="443"/>
      <c r="AT21" s="443"/>
      <c r="AU21" s="443"/>
      <c r="AV21" s="443"/>
      <c r="AW21" s="443"/>
      <c r="AX21" s="659"/>
      <c r="AY21" s="659"/>
      <c r="AZ21" s="659"/>
      <c r="BA21" s="659"/>
      <c r="BB21" s="697">
        <f t="shared" si="10"/>
        <v>0</v>
      </c>
      <c r="BC21" s="698">
        <f t="shared" si="11"/>
        <v>0</v>
      </c>
      <c r="BD21" s="724">
        <f t="shared" si="12"/>
        <v>0</v>
      </c>
      <c r="BE21" s="800">
        <f t="shared" si="13"/>
        <v>0</v>
      </c>
      <c r="BF21" s="801">
        <f t="shared" si="14"/>
        <v>0</v>
      </c>
      <c r="BG21" s="802">
        <f t="shared" si="15"/>
        <v>0</v>
      </c>
      <c r="BH21" s="740">
        <f t="shared" si="16"/>
        <v>0</v>
      </c>
      <c r="BI21" s="803" t="str">
        <f t="shared" si="17"/>
        <v/>
      </c>
      <c r="BJ21" s="817"/>
      <c r="BK21" s="805"/>
      <c r="BL21" s="818"/>
      <c r="BM21" s="131"/>
      <c r="BN21" s="819"/>
      <c r="BO21" s="690"/>
    </row>
    <row r="22" spans="1:67" ht="18">
      <c r="A22" s="796">
        <v>20</v>
      </c>
      <c r="B22" s="816" t="s">
        <v>75</v>
      </c>
      <c r="C22" s="734" t="s">
        <v>84</v>
      </c>
      <c r="D22" s="640" t="s">
        <v>85</v>
      </c>
      <c r="E22" s="550">
        <v>0.4</v>
      </c>
      <c r="F22" s="261"/>
      <c r="G22" s="798">
        <f>Summary!H22</f>
        <v>0</v>
      </c>
      <c r="H22" s="735"/>
      <c r="I22" s="735"/>
      <c r="J22" s="694"/>
      <c r="K22" s="694"/>
      <c r="L22" s="694"/>
      <c r="M22" s="694"/>
      <c r="N22" s="695">
        <f t="shared" si="0"/>
        <v>0</v>
      </c>
      <c r="O22" s="696"/>
      <c r="P22" s="696"/>
      <c r="Q22" s="696"/>
      <c r="R22" s="696"/>
      <c r="S22" s="696"/>
      <c r="T22" s="696"/>
      <c r="U22" s="696"/>
      <c r="V22" s="424">
        <f t="shared" si="1"/>
        <v>0</v>
      </c>
      <c r="W22" s="425">
        <f t="shared" si="2"/>
        <v>0</v>
      </c>
      <c r="X22" s="207">
        <f t="shared" si="3"/>
        <v>0</v>
      </c>
      <c r="Y22" s="445"/>
      <c r="Z22" s="445"/>
      <c r="AA22" s="445"/>
      <c r="AB22" s="445"/>
      <c r="AC22" s="445"/>
      <c r="AD22" s="445"/>
      <c r="AE22" s="445"/>
      <c r="AF22" s="427">
        <f t="shared" si="4"/>
        <v>0</v>
      </c>
      <c r="AG22" s="428">
        <f t="shared" si="5"/>
        <v>0</v>
      </c>
      <c r="AH22" s="212">
        <f t="shared" si="6"/>
        <v>0</v>
      </c>
      <c r="AI22" s="446"/>
      <c r="AJ22" s="446"/>
      <c r="AK22" s="446"/>
      <c r="AL22" s="446"/>
      <c r="AM22" s="446"/>
      <c r="AN22" s="446"/>
      <c r="AO22" s="446"/>
      <c r="AP22" s="430">
        <f t="shared" si="7"/>
        <v>0</v>
      </c>
      <c r="AQ22" s="431">
        <f t="shared" si="8"/>
        <v>0</v>
      </c>
      <c r="AR22" s="217">
        <f t="shared" si="9"/>
        <v>0</v>
      </c>
      <c r="AS22" s="443"/>
      <c r="AT22" s="443"/>
      <c r="AU22" s="443"/>
      <c r="AV22" s="443"/>
      <c r="AW22" s="443"/>
      <c r="AX22" s="659"/>
      <c r="AY22" s="659"/>
      <c r="AZ22" s="659"/>
      <c r="BA22" s="659"/>
      <c r="BB22" s="697">
        <f t="shared" si="10"/>
        <v>0</v>
      </c>
      <c r="BC22" s="698">
        <f t="shared" si="11"/>
        <v>0</v>
      </c>
      <c r="BD22" s="724">
        <f t="shared" si="12"/>
        <v>0</v>
      </c>
      <c r="BE22" s="800">
        <f t="shared" si="13"/>
        <v>0</v>
      </c>
      <c r="BF22" s="801">
        <f t="shared" si="14"/>
        <v>0</v>
      </c>
      <c r="BG22" s="802">
        <f t="shared" si="15"/>
        <v>0</v>
      </c>
      <c r="BH22" s="740">
        <f t="shared" si="16"/>
        <v>0</v>
      </c>
      <c r="BI22" s="803" t="str">
        <f t="shared" si="17"/>
        <v/>
      </c>
      <c r="BJ22" s="820"/>
      <c r="BK22" s="687"/>
      <c r="BL22" s="805"/>
      <c r="BM22" s="131"/>
      <c r="BN22" s="819"/>
      <c r="BO22" s="690"/>
    </row>
    <row r="23" spans="1:67" ht="18">
      <c r="A23" s="773">
        <v>21</v>
      </c>
      <c r="B23" s="821" t="s">
        <v>75</v>
      </c>
      <c r="C23" s="195" t="s">
        <v>86</v>
      </c>
      <c r="D23" s="791" t="s">
        <v>87</v>
      </c>
      <c r="E23" s="197">
        <v>1</v>
      </c>
      <c r="F23" s="693"/>
      <c r="G23" s="792">
        <f>Summary!H23</f>
        <v>0</v>
      </c>
      <c r="H23" s="694"/>
      <c r="I23" s="694"/>
      <c r="J23" s="694"/>
      <c r="K23" s="694"/>
      <c r="L23" s="694"/>
      <c r="M23" s="694"/>
      <c r="N23" s="695">
        <f t="shared" si="0"/>
        <v>0</v>
      </c>
      <c r="O23" s="696"/>
      <c r="P23" s="696"/>
      <c r="Q23" s="696"/>
      <c r="R23" s="696"/>
      <c r="S23" s="696"/>
      <c r="T23" s="696"/>
      <c r="U23" s="696"/>
      <c r="V23" s="424">
        <f t="shared" si="1"/>
        <v>0</v>
      </c>
      <c r="W23" s="425">
        <f t="shared" si="2"/>
        <v>0</v>
      </c>
      <c r="X23" s="207">
        <f t="shared" si="3"/>
        <v>0</v>
      </c>
      <c r="Y23" s="445"/>
      <c r="Z23" s="445"/>
      <c r="AA23" s="445"/>
      <c r="AB23" s="445"/>
      <c r="AC23" s="445"/>
      <c r="AD23" s="445"/>
      <c r="AE23" s="445"/>
      <c r="AF23" s="427">
        <f t="shared" si="4"/>
        <v>0</v>
      </c>
      <c r="AG23" s="428">
        <f t="shared" si="5"/>
        <v>0</v>
      </c>
      <c r="AH23" s="212">
        <f t="shared" si="6"/>
        <v>0</v>
      </c>
      <c r="AI23" s="446"/>
      <c r="AJ23" s="446"/>
      <c r="AK23" s="446"/>
      <c r="AL23" s="446"/>
      <c r="AM23" s="446"/>
      <c r="AN23" s="446"/>
      <c r="AO23" s="446"/>
      <c r="AP23" s="430">
        <f t="shared" si="7"/>
        <v>0</v>
      </c>
      <c r="AQ23" s="431">
        <f t="shared" si="8"/>
        <v>0</v>
      </c>
      <c r="AR23" s="217">
        <f t="shared" si="9"/>
        <v>0</v>
      </c>
      <c r="AS23" s="443"/>
      <c r="AT23" s="443"/>
      <c r="AU23" s="443"/>
      <c r="AV23" s="443"/>
      <c r="AW23" s="443"/>
      <c r="AX23" s="443"/>
      <c r="AY23" s="443"/>
      <c r="AZ23" s="443"/>
      <c r="BA23" s="443"/>
      <c r="BB23" s="697">
        <f t="shared" si="10"/>
        <v>0</v>
      </c>
      <c r="BC23" s="698">
        <f t="shared" si="11"/>
        <v>0</v>
      </c>
      <c r="BD23" s="312">
        <f t="shared" si="12"/>
        <v>0</v>
      </c>
      <c r="BE23" s="707">
        <f t="shared" si="13"/>
        <v>0</v>
      </c>
      <c r="BF23" s="708">
        <f t="shared" si="14"/>
        <v>0</v>
      </c>
      <c r="BG23" s="708">
        <f t="shared" si="15"/>
        <v>0</v>
      </c>
      <c r="BH23" s="708">
        <f t="shared" si="16"/>
        <v>0</v>
      </c>
      <c r="BI23" s="709" t="str">
        <f t="shared" si="17"/>
        <v/>
      </c>
      <c r="BJ23" s="701"/>
      <c r="BK23" s="822"/>
      <c r="BL23" s="288"/>
      <c r="BM23" s="195"/>
      <c r="BN23" s="703"/>
    </row>
    <row r="24" spans="1:67" ht="18">
      <c r="A24" s="796">
        <v>22</v>
      </c>
      <c r="B24" s="816" t="s">
        <v>75</v>
      </c>
      <c r="C24" s="823" t="s">
        <v>89</v>
      </c>
      <c r="D24" s="640" t="s">
        <v>90</v>
      </c>
      <c r="E24" s="550">
        <v>1</v>
      </c>
      <c r="F24" s="261"/>
      <c r="G24" s="798">
        <f>Summary!H24</f>
        <v>0</v>
      </c>
      <c r="H24" s="735"/>
      <c r="I24" s="735"/>
      <c r="J24" s="694"/>
      <c r="K24" s="694"/>
      <c r="L24" s="694"/>
      <c r="M24" s="694"/>
      <c r="N24" s="695">
        <f t="shared" si="0"/>
        <v>0</v>
      </c>
      <c r="O24" s="696"/>
      <c r="P24" s="696"/>
      <c r="Q24" s="696"/>
      <c r="R24" s="696"/>
      <c r="S24" s="696"/>
      <c r="T24" s="696"/>
      <c r="U24" s="696"/>
      <c r="V24" s="424">
        <f t="shared" si="1"/>
        <v>0</v>
      </c>
      <c r="W24" s="425">
        <f t="shared" si="2"/>
        <v>0</v>
      </c>
      <c r="X24" s="207">
        <f t="shared" si="3"/>
        <v>0</v>
      </c>
      <c r="Y24" s="445"/>
      <c r="Z24" s="445"/>
      <c r="AA24" s="445"/>
      <c r="AB24" s="445"/>
      <c r="AC24" s="445"/>
      <c r="AD24" s="445"/>
      <c r="AE24" s="445"/>
      <c r="AF24" s="427">
        <f t="shared" si="4"/>
        <v>0</v>
      </c>
      <c r="AG24" s="428">
        <f t="shared" si="5"/>
        <v>0</v>
      </c>
      <c r="AH24" s="212">
        <f t="shared" si="6"/>
        <v>0</v>
      </c>
      <c r="AI24" s="446"/>
      <c r="AJ24" s="446"/>
      <c r="AK24" s="446"/>
      <c r="AL24" s="446"/>
      <c r="AM24" s="446"/>
      <c r="AN24" s="446"/>
      <c r="AO24" s="446"/>
      <c r="AP24" s="430">
        <f t="shared" si="7"/>
        <v>0</v>
      </c>
      <c r="AQ24" s="431">
        <f t="shared" si="8"/>
        <v>0</v>
      </c>
      <c r="AR24" s="217">
        <f t="shared" si="9"/>
        <v>0</v>
      </c>
      <c r="AS24" s="443"/>
      <c r="AT24" s="443"/>
      <c r="AU24" s="443"/>
      <c r="AV24" s="443"/>
      <c r="AW24" s="443"/>
      <c r="AX24" s="659"/>
      <c r="AY24" s="659"/>
      <c r="AZ24" s="659"/>
      <c r="BA24" s="659"/>
      <c r="BB24" s="697">
        <f t="shared" si="10"/>
        <v>0</v>
      </c>
      <c r="BC24" s="698">
        <f t="shared" si="11"/>
        <v>0</v>
      </c>
      <c r="BD24" s="724">
        <f t="shared" si="12"/>
        <v>0</v>
      </c>
      <c r="BE24" s="800">
        <f t="shared" si="13"/>
        <v>0</v>
      </c>
      <c r="BF24" s="801">
        <f t="shared" si="14"/>
        <v>0</v>
      </c>
      <c r="BG24" s="802">
        <f t="shared" si="15"/>
        <v>0</v>
      </c>
      <c r="BH24" s="740">
        <f t="shared" si="16"/>
        <v>0</v>
      </c>
      <c r="BI24" s="803" t="str">
        <f t="shared" si="17"/>
        <v/>
      </c>
      <c r="BJ24" s="820"/>
      <c r="BK24" s="687"/>
      <c r="BL24" s="805"/>
      <c r="BM24" s="131"/>
      <c r="BN24" s="819"/>
      <c r="BO24" s="690"/>
    </row>
    <row r="25" spans="1:67" ht="18">
      <c r="A25" s="691">
        <v>23</v>
      </c>
      <c r="B25" s="813" t="s">
        <v>75</v>
      </c>
      <c r="C25" s="339" t="s">
        <v>91</v>
      </c>
      <c r="D25" s="814" t="s">
        <v>92</v>
      </c>
      <c r="E25" s="197">
        <v>5</v>
      </c>
      <c r="F25" s="693"/>
      <c r="G25" s="765">
        <f>Summary!H25</f>
        <v>0</v>
      </c>
      <c r="H25" s="694"/>
      <c r="I25" s="694"/>
      <c r="J25" s="694"/>
      <c r="K25" s="694"/>
      <c r="L25" s="694"/>
      <c r="M25" s="694"/>
      <c r="N25" s="695">
        <f t="shared" si="0"/>
        <v>0</v>
      </c>
      <c r="O25" s="696"/>
      <c r="P25" s="696"/>
      <c r="Q25" s="696"/>
      <c r="R25" s="696"/>
      <c r="S25" s="696"/>
      <c r="T25" s="696"/>
      <c r="U25" s="696"/>
      <c r="V25" s="424">
        <f t="shared" si="1"/>
        <v>0</v>
      </c>
      <c r="W25" s="425">
        <f t="shared" si="2"/>
        <v>0</v>
      </c>
      <c r="X25" s="207">
        <f t="shared" si="3"/>
        <v>0</v>
      </c>
      <c r="Y25" s="445"/>
      <c r="Z25" s="445"/>
      <c r="AA25" s="445"/>
      <c r="AB25" s="445"/>
      <c r="AC25" s="445"/>
      <c r="AD25" s="445"/>
      <c r="AE25" s="445"/>
      <c r="AF25" s="427">
        <f t="shared" si="4"/>
        <v>0</v>
      </c>
      <c r="AG25" s="428">
        <f t="shared" si="5"/>
        <v>0</v>
      </c>
      <c r="AH25" s="212">
        <f t="shared" si="6"/>
        <v>0</v>
      </c>
      <c r="AI25" s="446"/>
      <c r="AJ25" s="446"/>
      <c r="AK25" s="446"/>
      <c r="AL25" s="446"/>
      <c r="AM25" s="446"/>
      <c r="AN25" s="446"/>
      <c r="AO25" s="446"/>
      <c r="AP25" s="430">
        <f t="shared" si="7"/>
        <v>0</v>
      </c>
      <c r="AQ25" s="431">
        <f t="shared" si="8"/>
        <v>0</v>
      </c>
      <c r="AR25" s="217">
        <f t="shared" si="9"/>
        <v>0</v>
      </c>
      <c r="AS25" s="443"/>
      <c r="AT25" s="443"/>
      <c r="AU25" s="443"/>
      <c r="AV25" s="443"/>
      <c r="AW25" s="443"/>
      <c r="AX25" s="443"/>
      <c r="AY25" s="443"/>
      <c r="AZ25" s="443"/>
      <c r="BA25" s="443"/>
      <c r="BB25" s="697">
        <f t="shared" si="10"/>
        <v>0</v>
      </c>
      <c r="BC25" s="698">
        <f t="shared" si="11"/>
        <v>0</v>
      </c>
      <c r="BD25" s="312">
        <f t="shared" si="12"/>
        <v>0</v>
      </c>
      <c r="BE25" s="443">
        <f t="shared" si="13"/>
        <v>0</v>
      </c>
      <c r="BF25" s="699">
        <f t="shared" si="14"/>
        <v>0</v>
      </c>
      <c r="BG25" s="699">
        <f t="shared" si="15"/>
        <v>0</v>
      </c>
      <c r="BH25" s="699">
        <f t="shared" si="16"/>
        <v>0</v>
      </c>
      <c r="BI25" s="700" t="str">
        <f t="shared" si="17"/>
        <v/>
      </c>
      <c r="BJ25" s="701"/>
      <c r="BK25" s="702"/>
      <c r="BL25" s="288"/>
      <c r="BM25" s="195"/>
      <c r="BN25" s="703"/>
    </row>
    <row r="26" spans="1:67" ht="24" customHeight="1">
      <c r="A26" s="691">
        <v>24</v>
      </c>
      <c r="B26" s="824" t="s">
        <v>95</v>
      </c>
      <c r="C26" s="195" t="s">
        <v>93</v>
      </c>
      <c r="D26" s="692" t="s">
        <v>94</v>
      </c>
      <c r="E26" s="197">
        <v>0.35</v>
      </c>
      <c r="F26" s="693"/>
      <c r="G26" s="693">
        <f>Summary!H26</f>
        <v>0</v>
      </c>
      <c r="H26" s="694"/>
      <c r="I26" s="694"/>
      <c r="J26" s="694"/>
      <c r="K26" s="694"/>
      <c r="L26" s="694"/>
      <c r="M26" s="694"/>
      <c r="N26" s="695">
        <f t="shared" si="0"/>
        <v>0</v>
      </c>
      <c r="O26" s="696"/>
      <c r="P26" s="696"/>
      <c r="Q26" s="696"/>
      <c r="R26" s="696"/>
      <c r="S26" s="696"/>
      <c r="T26" s="696"/>
      <c r="U26" s="696"/>
      <c r="V26" s="424">
        <f t="shared" si="1"/>
        <v>0</v>
      </c>
      <c r="W26" s="425">
        <f t="shared" si="2"/>
        <v>0</v>
      </c>
      <c r="X26" s="207">
        <f t="shared" si="3"/>
        <v>0</v>
      </c>
      <c r="Y26" s="445"/>
      <c r="Z26" s="445"/>
      <c r="AA26" s="445"/>
      <c r="AB26" s="445"/>
      <c r="AC26" s="445"/>
      <c r="AD26" s="445"/>
      <c r="AE26" s="445"/>
      <c r="AF26" s="427">
        <f t="shared" si="4"/>
        <v>0</v>
      </c>
      <c r="AG26" s="428">
        <f t="shared" si="5"/>
        <v>0</v>
      </c>
      <c r="AH26" s="212">
        <f t="shared" si="6"/>
        <v>0</v>
      </c>
      <c r="AI26" s="446"/>
      <c r="AJ26" s="446"/>
      <c r="AK26" s="446"/>
      <c r="AL26" s="446"/>
      <c r="AM26" s="446"/>
      <c r="AN26" s="446"/>
      <c r="AO26" s="446"/>
      <c r="AP26" s="430">
        <f t="shared" si="7"/>
        <v>0</v>
      </c>
      <c r="AQ26" s="431">
        <f t="shared" si="8"/>
        <v>0</v>
      </c>
      <c r="AR26" s="217">
        <f t="shared" si="9"/>
        <v>0</v>
      </c>
      <c r="AS26" s="443"/>
      <c r="AT26" s="443"/>
      <c r="AU26" s="443"/>
      <c r="AV26" s="443"/>
      <c r="AW26" s="443"/>
      <c r="AX26" s="443"/>
      <c r="AY26" s="443"/>
      <c r="AZ26" s="443"/>
      <c r="BA26" s="443"/>
      <c r="BB26" s="697">
        <f t="shared" si="10"/>
        <v>0</v>
      </c>
      <c r="BC26" s="698">
        <f t="shared" si="11"/>
        <v>0</v>
      </c>
      <c r="BD26" s="312">
        <f t="shared" si="12"/>
        <v>0</v>
      </c>
      <c r="BE26" s="443">
        <f t="shared" si="13"/>
        <v>0</v>
      </c>
      <c r="BF26" s="699">
        <f t="shared" si="14"/>
        <v>0</v>
      </c>
      <c r="BG26" s="699">
        <f t="shared" si="15"/>
        <v>0</v>
      </c>
      <c r="BH26" s="699">
        <f t="shared" si="16"/>
        <v>0</v>
      </c>
      <c r="BI26" s="700" t="str">
        <f t="shared" si="17"/>
        <v/>
      </c>
      <c r="BJ26" s="701"/>
      <c r="BK26" s="702"/>
      <c r="BL26" s="288"/>
      <c r="BM26" s="195"/>
      <c r="BN26" s="703"/>
    </row>
    <row r="27" spans="1:67" ht="18">
      <c r="A27" s="691">
        <v>25</v>
      </c>
      <c r="B27" s="824" t="s">
        <v>95</v>
      </c>
      <c r="C27" s="195" t="s">
        <v>97</v>
      </c>
      <c r="D27" s="692" t="s">
        <v>98</v>
      </c>
      <c r="E27" s="197">
        <v>0.5</v>
      </c>
      <c r="F27" s="693"/>
      <c r="G27" s="693">
        <f>Summary!H27</f>
        <v>0</v>
      </c>
      <c r="H27" s="694"/>
      <c r="I27" s="694"/>
      <c r="J27" s="694"/>
      <c r="K27" s="694"/>
      <c r="L27" s="694"/>
      <c r="M27" s="694"/>
      <c r="N27" s="695">
        <f t="shared" si="0"/>
        <v>0</v>
      </c>
      <c r="O27" s="696"/>
      <c r="P27" s="696"/>
      <c r="Q27" s="696"/>
      <c r="R27" s="696"/>
      <c r="S27" s="696"/>
      <c r="T27" s="696"/>
      <c r="U27" s="696"/>
      <c r="V27" s="424">
        <f t="shared" si="1"/>
        <v>0</v>
      </c>
      <c r="W27" s="425">
        <f t="shared" si="2"/>
        <v>0</v>
      </c>
      <c r="X27" s="207">
        <f t="shared" si="3"/>
        <v>0</v>
      </c>
      <c r="Y27" s="445"/>
      <c r="Z27" s="445"/>
      <c r="AA27" s="445"/>
      <c r="AB27" s="445"/>
      <c r="AC27" s="445"/>
      <c r="AD27" s="445"/>
      <c r="AE27" s="445"/>
      <c r="AF27" s="427">
        <f t="shared" si="4"/>
        <v>0</v>
      </c>
      <c r="AG27" s="428">
        <f t="shared" si="5"/>
        <v>0</v>
      </c>
      <c r="AH27" s="212">
        <f t="shared" si="6"/>
        <v>0</v>
      </c>
      <c r="AI27" s="446"/>
      <c r="AJ27" s="446"/>
      <c r="AK27" s="446"/>
      <c r="AL27" s="446"/>
      <c r="AM27" s="446"/>
      <c r="AN27" s="446"/>
      <c r="AO27" s="446"/>
      <c r="AP27" s="430">
        <f t="shared" si="7"/>
        <v>0</v>
      </c>
      <c r="AQ27" s="431">
        <f t="shared" si="8"/>
        <v>0</v>
      </c>
      <c r="AR27" s="217">
        <f t="shared" si="9"/>
        <v>0</v>
      </c>
      <c r="AS27" s="443"/>
      <c r="AT27" s="443"/>
      <c r="AU27" s="443"/>
      <c r="AV27" s="443"/>
      <c r="AW27" s="443"/>
      <c r="AX27" s="443"/>
      <c r="AY27" s="443"/>
      <c r="AZ27" s="443"/>
      <c r="BA27" s="443"/>
      <c r="BB27" s="697">
        <f t="shared" si="10"/>
        <v>0</v>
      </c>
      <c r="BC27" s="698">
        <f t="shared" si="11"/>
        <v>0</v>
      </c>
      <c r="BD27" s="312">
        <f t="shared" si="12"/>
        <v>0</v>
      </c>
      <c r="BE27" s="443">
        <f t="shared" si="13"/>
        <v>0</v>
      </c>
      <c r="BF27" s="699">
        <f t="shared" si="14"/>
        <v>0</v>
      </c>
      <c r="BG27" s="699">
        <f t="shared" si="15"/>
        <v>0</v>
      </c>
      <c r="BH27" s="699">
        <f t="shared" si="16"/>
        <v>0</v>
      </c>
      <c r="BI27" s="700" t="str">
        <f t="shared" si="17"/>
        <v/>
      </c>
      <c r="BJ27" s="701"/>
      <c r="BK27" s="702"/>
      <c r="BL27" s="288"/>
      <c r="BM27" s="195"/>
      <c r="BN27" s="703"/>
    </row>
    <row r="28" spans="1:67" ht="21.75" customHeight="1">
      <c r="A28" s="288">
        <v>26</v>
      </c>
      <c r="B28" s="824" t="s">
        <v>95</v>
      </c>
      <c r="C28" s="195" t="s">
        <v>99</v>
      </c>
      <c r="D28" s="692" t="s">
        <v>100</v>
      </c>
      <c r="E28" s="197">
        <v>0.35</v>
      </c>
      <c r="F28" s="693"/>
      <c r="G28" s="693">
        <f>Summary!H28</f>
        <v>0</v>
      </c>
      <c r="H28" s="694"/>
      <c r="I28" s="694"/>
      <c r="J28" s="694"/>
      <c r="K28" s="694"/>
      <c r="L28" s="694"/>
      <c r="M28" s="694"/>
      <c r="N28" s="695">
        <f t="shared" si="0"/>
        <v>0</v>
      </c>
      <c r="O28" s="696"/>
      <c r="P28" s="696"/>
      <c r="Q28" s="696"/>
      <c r="R28" s="696"/>
      <c r="S28" s="696"/>
      <c r="T28" s="696"/>
      <c r="U28" s="696"/>
      <c r="V28" s="424">
        <f t="shared" si="1"/>
        <v>0</v>
      </c>
      <c r="W28" s="425">
        <f t="shared" si="2"/>
        <v>0</v>
      </c>
      <c r="X28" s="207">
        <f t="shared" si="3"/>
        <v>0</v>
      </c>
      <c r="Y28" s="445"/>
      <c r="Z28" s="445"/>
      <c r="AA28" s="445"/>
      <c r="AB28" s="445"/>
      <c r="AC28" s="445"/>
      <c r="AD28" s="445"/>
      <c r="AE28" s="445"/>
      <c r="AF28" s="427">
        <f t="shared" si="4"/>
        <v>0</v>
      </c>
      <c r="AG28" s="428">
        <f t="shared" si="5"/>
        <v>0</v>
      </c>
      <c r="AH28" s="212">
        <f t="shared" si="6"/>
        <v>0</v>
      </c>
      <c r="AI28" s="446"/>
      <c r="AJ28" s="446"/>
      <c r="AK28" s="446"/>
      <c r="AL28" s="446"/>
      <c r="AM28" s="446"/>
      <c r="AN28" s="446"/>
      <c r="AO28" s="446"/>
      <c r="AP28" s="430">
        <f t="shared" si="7"/>
        <v>0</v>
      </c>
      <c r="AQ28" s="431">
        <f t="shared" si="8"/>
        <v>0</v>
      </c>
      <c r="AR28" s="217">
        <f t="shared" si="9"/>
        <v>0</v>
      </c>
      <c r="AS28" s="443"/>
      <c r="AT28" s="443"/>
      <c r="AU28" s="443"/>
      <c r="AV28" s="443"/>
      <c r="AW28" s="443"/>
      <c r="AX28" s="443"/>
      <c r="AY28" s="443"/>
      <c r="AZ28" s="443"/>
      <c r="BA28" s="443"/>
      <c r="BB28" s="697">
        <f t="shared" si="10"/>
        <v>0</v>
      </c>
      <c r="BC28" s="698">
        <f t="shared" si="11"/>
        <v>0</v>
      </c>
      <c r="BD28" s="312">
        <f t="shared" si="12"/>
        <v>0</v>
      </c>
      <c r="BE28" s="443">
        <f t="shared" si="13"/>
        <v>0</v>
      </c>
      <c r="BF28" s="699">
        <f t="shared" si="14"/>
        <v>0</v>
      </c>
      <c r="BG28" s="699">
        <f t="shared" si="15"/>
        <v>0</v>
      </c>
      <c r="BH28" s="699">
        <f t="shared" si="16"/>
        <v>0</v>
      </c>
      <c r="BI28" s="700" t="str">
        <f t="shared" si="17"/>
        <v/>
      </c>
      <c r="BJ28" s="701"/>
      <c r="BK28" s="702"/>
      <c r="BL28" s="288"/>
      <c r="BM28" s="195"/>
      <c r="BN28" s="703"/>
    </row>
    <row r="29" spans="1:67" ht="18">
      <c r="A29" s="691">
        <v>27</v>
      </c>
      <c r="B29" s="353" t="s">
        <v>36</v>
      </c>
      <c r="C29" s="199" t="s">
        <v>101</v>
      </c>
      <c r="D29" s="354" t="s">
        <v>102</v>
      </c>
      <c r="E29" s="197">
        <v>0.25</v>
      </c>
      <c r="F29" s="693"/>
      <c r="G29" s="693">
        <f>Summary!H29</f>
        <v>0</v>
      </c>
      <c r="H29" s="694"/>
      <c r="I29" s="694"/>
      <c r="J29" s="694"/>
      <c r="K29" s="694"/>
      <c r="L29" s="694"/>
      <c r="M29" s="694"/>
      <c r="N29" s="695">
        <f t="shared" si="0"/>
        <v>0</v>
      </c>
      <c r="O29" s="696"/>
      <c r="P29" s="696"/>
      <c r="Q29" s="696"/>
      <c r="R29" s="696"/>
      <c r="S29" s="696"/>
      <c r="T29" s="696"/>
      <c r="U29" s="696"/>
      <c r="V29" s="424">
        <f t="shared" si="1"/>
        <v>0</v>
      </c>
      <c r="W29" s="425">
        <f t="shared" si="2"/>
        <v>0</v>
      </c>
      <c r="X29" s="207">
        <f t="shared" si="3"/>
        <v>0</v>
      </c>
      <c r="Y29" s="445"/>
      <c r="Z29" s="445"/>
      <c r="AA29" s="445"/>
      <c r="AB29" s="445"/>
      <c r="AC29" s="445"/>
      <c r="AD29" s="445"/>
      <c r="AE29" s="445"/>
      <c r="AF29" s="427">
        <f t="shared" si="4"/>
        <v>0</v>
      </c>
      <c r="AG29" s="428">
        <f t="shared" si="5"/>
        <v>0</v>
      </c>
      <c r="AH29" s="212">
        <f t="shared" si="6"/>
        <v>0</v>
      </c>
      <c r="AI29" s="446"/>
      <c r="AJ29" s="446"/>
      <c r="AK29" s="446"/>
      <c r="AL29" s="446"/>
      <c r="AM29" s="446"/>
      <c r="AN29" s="446"/>
      <c r="AO29" s="446"/>
      <c r="AP29" s="430">
        <f t="shared" si="7"/>
        <v>0</v>
      </c>
      <c r="AQ29" s="431">
        <f t="shared" si="8"/>
        <v>0</v>
      </c>
      <c r="AR29" s="217">
        <f t="shared" si="9"/>
        <v>0</v>
      </c>
      <c r="AS29" s="443"/>
      <c r="AT29" s="443"/>
      <c r="AU29" s="443"/>
      <c r="AV29" s="443"/>
      <c r="AW29" s="443"/>
      <c r="AX29" s="443"/>
      <c r="AY29" s="443"/>
      <c r="AZ29" s="443"/>
      <c r="BA29" s="443"/>
      <c r="BB29" s="697">
        <f t="shared" si="10"/>
        <v>0</v>
      </c>
      <c r="BC29" s="698">
        <f t="shared" si="11"/>
        <v>0</v>
      </c>
      <c r="BD29" s="312">
        <f t="shared" si="12"/>
        <v>0</v>
      </c>
      <c r="BE29" s="443">
        <f t="shared" si="13"/>
        <v>0</v>
      </c>
      <c r="BF29" s="699">
        <f t="shared" si="14"/>
        <v>0</v>
      </c>
      <c r="BG29" s="699">
        <f t="shared" si="15"/>
        <v>0</v>
      </c>
      <c r="BH29" s="699">
        <f t="shared" si="16"/>
        <v>0</v>
      </c>
      <c r="BI29" s="700" t="str">
        <f t="shared" si="17"/>
        <v/>
      </c>
      <c r="BJ29" s="701"/>
      <c r="BK29" s="702"/>
      <c r="BL29" s="288"/>
      <c r="BM29" s="195"/>
      <c r="BN29" s="703"/>
    </row>
    <row r="30" spans="1:67" ht="18">
      <c r="A30" s="773">
        <v>28</v>
      </c>
      <c r="B30" s="825" t="s">
        <v>105</v>
      </c>
      <c r="C30" s="199" t="s">
        <v>103</v>
      </c>
      <c r="D30" s="826" t="s">
        <v>104</v>
      </c>
      <c r="E30" s="197">
        <v>0.05</v>
      </c>
      <c r="F30" s="693"/>
      <c r="G30" s="706">
        <f>Summary!H30</f>
        <v>0</v>
      </c>
      <c r="H30" s="694"/>
      <c r="I30" s="694"/>
      <c r="J30" s="694"/>
      <c r="K30" s="694"/>
      <c r="L30" s="694"/>
      <c r="M30" s="694"/>
      <c r="N30" s="695">
        <f t="shared" si="0"/>
        <v>0</v>
      </c>
      <c r="O30" s="696"/>
      <c r="P30" s="696"/>
      <c r="Q30" s="696"/>
      <c r="R30" s="696"/>
      <c r="S30" s="696"/>
      <c r="T30" s="696"/>
      <c r="U30" s="696"/>
      <c r="V30" s="424">
        <f t="shared" si="1"/>
        <v>0</v>
      </c>
      <c r="W30" s="425">
        <f t="shared" si="2"/>
        <v>0</v>
      </c>
      <c r="X30" s="207">
        <f t="shared" si="3"/>
        <v>0</v>
      </c>
      <c r="Y30" s="445"/>
      <c r="Z30" s="445"/>
      <c r="AA30" s="445"/>
      <c r="AB30" s="445"/>
      <c r="AC30" s="445"/>
      <c r="AD30" s="445"/>
      <c r="AE30" s="445"/>
      <c r="AF30" s="427">
        <f t="shared" si="4"/>
        <v>0</v>
      </c>
      <c r="AG30" s="428">
        <f t="shared" si="5"/>
        <v>0</v>
      </c>
      <c r="AH30" s="212">
        <f t="shared" si="6"/>
        <v>0</v>
      </c>
      <c r="AI30" s="446"/>
      <c r="AJ30" s="446"/>
      <c r="AK30" s="446"/>
      <c r="AL30" s="446"/>
      <c r="AM30" s="446"/>
      <c r="AN30" s="446"/>
      <c r="AO30" s="446"/>
      <c r="AP30" s="430">
        <f t="shared" si="7"/>
        <v>0</v>
      </c>
      <c r="AQ30" s="431">
        <f t="shared" si="8"/>
        <v>0</v>
      </c>
      <c r="AR30" s="217">
        <f t="shared" si="9"/>
        <v>0</v>
      </c>
      <c r="AS30" s="443"/>
      <c r="AT30" s="443"/>
      <c r="AU30" s="443"/>
      <c r="AV30" s="443"/>
      <c r="AW30" s="443"/>
      <c r="AX30" s="707"/>
      <c r="AY30" s="707"/>
      <c r="AZ30" s="707"/>
      <c r="BA30" s="707"/>
      <c r="BB30" s="697">
        <f t="shared" si="10"/>
        <v>0</v>
      </c>
      <c r="BC30" s="698">
        <f t="shared" si="11"/>
        <v>0</v>
      </c>
      <c r="BD30" s="312">
        <f t="shared" si="12"/>
        <v>0</v>
      </c>
      <c r="BE30" s="707">
        <f t="shared" si="13"/>
        <v>0</v>
      </c>
      <c r="BF30" s="708">
        <f t="shared" si="14"/>
        <v>0</v>
      </c>
      <c r="BG30" s="708">
        <f t="shared" si="15"/>
        <v>0</v>
      </c>
      <c r="BH30" s="708">
        <f t="shared" si="16"/>
        <v>0</v>
      </c>
      <c r="BI30" s="709" t="str">
        <f t="shared" si="17"/>
        <v/>
      </c>
      <c r="BJ30" s="710"/>
      <c r="BK30" s="711"/>
      <c r="BL30" s="712"/>
      <c r="BM30" s="713"/>
      <c r="BN30" s="714"/>
    </row>
    <row r="31" spans="1:67" ht="18">
      <c r="A31" s="637">
        <v>29</v>
      </c>
      <c r="B31" s="827" t="s">
        <v>105</v>
      </c>
      <c r="C31" s="734" t="s">
        <v>106</v>
      </c>
      <c r="D31" s="640" t="s">
        <v>107</v>
      </c>
      <c r="E31" s="550">
        <v>0.9</v>
      </c>
      <c r="F31" s="261"/>
      <c r="G31" s="643">
        <f>Summary!H31</f>
        <v>55</v>
      </c>
      <c r="H31" s="735"/>
      <c r="I31" s="735"/>
      <c r="J31" s="694"/>
      <c r="K31" s="694"/>
      <c r="L31" s="694"/>
      <c r="M31" s="694"/>
      <c r="N31" s="695">
        <f t="shared" si="0"/>
        <v>55</v>
      </c>
      <c r="O31" s="696"/>
      <c r="P31" s="696"/>
      <c r="Q31" s="696"/>
      <c r="R31" s="696"/>
      <c r="S31" s="696"/>
      <c r="T31" s="696"/>
      <c r="U31" s="696"/>
      <c r="V31" s="424">
        <f t="shared" si="1"/>
        <v>0</v>
      </c>
      <c r="W31" s="425">
        <f t="shared" si="2"/>
        <v>0</v>
      </c>
      <c r="X31" s="207">
        <f t="shared" si="3"/>
        <v>22</v>
      </c>
      <c r="Y31" s="445"/>
      <c r="Z31" s="445"/>
      <c r="AA31" s="445"/>
      <c r="AB31" s="445"/>
      <c r="AC31" s="445">
        <v>55</v>
      </c>
      <c r="AD31" s="445"/>
      <c r="AE31" s="445"/>
      <c r="AF31" s="427">
        <f t="shared" si="4"/>
        <v>55</v>
      </c>
      <c r="AG31" s="428">
        <f t="shared" si="5"/>
        <v>49.5</v>
      </c>
      <c r="AH31" s="212">
        <f t="shared" si="6"/>
        <v>16.5</v>
      </c>
      <c r="AI31" s="446"/>
      <c r="AJ31" s="828"/>
      <c r="AK31" s="446"/>
      <c r="AL31" s="446"/>
      <c r="AM31" s="446"/>
      <c r="AN31" s="446"/>
      <c r="AO31" s="446"/>
      <c r="AP31" s="430">
        <f t="shared" si="7"/>
        <v>0</v>
      </c>
      <c r="AQ31" s="431">
        <f t="shared" si="8"/>
        <v>0</v>
      </c>
      <c r="AR31" s="217">
        <f t="shared" si="9"/>
        <v>11</v>
      </c>
      <c r="AS31" s="443"/>
      <c r="AT31" s="443"/>
      <c r="AU31" s="443"/>
      <c r="AV31" s="443"/>
      <c r="AW31" s="720"/>
      <c r="AX31" s="780"/>
      <c r="AY31" s="781"/>
      <c r="AZ31" s="781"/>
      <c r="BA31" s="782"/>
      <c r="BB31" s="697">
        <f t="shared" si="10"/>
        <v>0</v>
      </c>
      <c r="BC31" s="698">
        <f t="shared" si="11"/>
        <v>0</v>
      </c>
      <c r="BD31" s="724">
        <f t="shared" si="12"/>
        <v>11</v>
      </c>
      <c r="BE31" s="783">
        <f t="shared" si="13"/>
        <v>55</v>
      </c>
      <c r="BF31" s="668">
        <f t="shared" si="14"/>
        <v>49.5</v>
      </c>
      <c r="BG31" s="669">
        <f t="shared" si="15"/>
        <v>0</v>
      </c>
      <c r="BH31" s="740">
        <f t="shared" si="16"/>
        <v>0</v>
      </c>
      <c r="BI31" s="671">
        <f t="shared" si="17"/>
        <v>1</v>
      </c>
      <c r="BJ31" s="812"/>
      <c r="BK31" s="786"/>
      <c r="BL31" s="787"/>
      <c r="BM31" s="787"/>
      <c r="BN31" s="788"/>
      <c r="BO31" s="829"/>
    </row>
    <row r="32" spans="1:67" ht="18">
      <c r="A32" s="691">
        <v>30</v>
      </c>
      <c r="B32" s="830" t="s">
        <v>105</v>
      </c>
      <c r="C32" s="195" t="s">
        <v>108</v>
      </c>
      <c r="D32" s="814" t="s">
        <v>109</v>
      </c>
      <c r="E32" s="197">
        <v>2</v>
      </c>
      <c r="F32" s="693"/>
      <c r="G32" s="765">
        <f>Summary!H32</f>
        <v>0</v>
      </c>
      <c r="H32" s="694"/>
      <c r="I32" s="694"/>
      <c r="J32" s="694"/>
      <c r="K32" s="694"/>
      <c r="L32" s="694"/>
      <c r="M32" s="694"/>
      <c r="N32" s="695">
        <f t="shared" si="0"/>
        <v>0</v>
      </c>
      <c r="O32" s="696"/>
      <c r="P32" s="696"/>
      <c r="Q32" s="696"/>
      <c r="R32" s="696"/>
      <c r="S32" s="696"/>
      <c r="T32" s="696"/>
      <c r="U32" s="696"/>
      <c r="V32" s="424">
        <f t="shared" si="1"/>
        <v>0</v>
      </c>
      <c r="W32" s="425">
        <f t="shared" si="2"/>
        <v>0</v>
      </c>
      <c r="X32" s="207">
        <f t="shared" si="3"/>
        <v>0</v>
      </c>
      <c r="Y32" s="445"/>
      <c r="Z32" s="445"/>
      <c r="AA32" s="445"/>
      <c r="AB32" s="445"/>
      <c r="AC32" s="445"/>
      <c r="AD32" s="445"/>
      <c r="AE32" s="445"/>
      <c r="AF32" s="427">
        <f t="shared" si="4"/>
        <v>0</v>
      </c>
      <c r="AG32" s="428">
        <f t="shared" si="5"/>
        <v>0</v>
      </c>
      <c r="AH32" s="212">
        <f t="shared" si="6"/>
        <v>0</v>
      </c>
      <c r="AI32" s="446"/>
      <c r="AJ32" s="446"/>
      <c r="AK32" s="446"/>
      <c r="AL32" s="446"/>
      <c r="AM32" s="446"/>
      <c r="AN32" s="446"/>
      <c r="AO32" s="446"/>
      <c r="AP32" s="430">
        <f t="shared" si="7"/>
        <v>0</v>
      </c>
      <c r="AQ32" s="431">
        <f t="shared" si="8"/>
        <v>0</v>
      </c>
      <c r="AR32" s="217">
        <f t="shared" si="9"/>
        <v>0</v>
      </c>
      <c r="AS32" s="443"/>
      <c r="AT32" s="443"/>
      <c r="AU32" s="443"/>
      <c r="AV32" s="443"/>
      <c r="AW32" s="443"/>
      <c r="AX32" s="443"/>
      <c r="AY32" s="443"/>
      <c r="AZ32" s="443"/>
      <c r="BA32" s="443"/>
      <c r="BB32" s="697">
        <f t="shared" si="10"/>
        <v>0</v>
      </c>
      <c r="BC32" s="698">
        <f t="shared" si="11"/>
        <v>0</v>
      </c>
      <c r="BD32" s="312">
        <f t="shared" si="12"/>
        <v>0</v>
      </c>
      <c r="BE32" s="443">
        <f t="shared" si="13"/>
        <v>0</v>
      </c>
      <c r="BF32" s="699">
        <f t="shared" si="14"/>
        <v>0</v>
      </c>
      <c r="BG32" s="699">
        <f t="shared" si="15"/>
        <v>0</v>
      </c>
      <c r="BH32" s="699">
        <f t="shared" si="16"/>
        <v>0</v>
      </c>
      <c r="BI32" s="700" t="str">
        <f t="shared" si="17"/>
        <v/>
      </c>
      <c r="BJ32" s="793"/>
      <c r="BK32" s="702"/>
      <c r="BL32" s="691"/>
      <c r="BM32" s="794"/>
      <c r="BN32" s="795"/>
    </row>
    <row r="33" spans="1:67" ht="18">
      <c r="A33" s="691">
        <v>31</v>
      </c>
      <c r="B33" s="831" t="s">
        <v>105</v>
      </c>
      <c r="C33" s="195" t="s">
        <v>110</v>
      </c>
      <c r="D33" s="705" t="s">
        <v>111</v>
      </c>
      <c r="E33" s="197">
        <v>0.5</v>
      </c>
      <c r="F33" s="693"/>
      <c r="G33" s="706">
        <f>Summary!H33</f>
        <v>0</v>
      </c>
      <c r="H33" s="694"/>
      <c r="I33" s="694"/>
      <c r="J33" s="694"/>
      <c r="K33" s="694"/>
      <c r="L33" s="694"/>
      <c r="M33" s="694"/>
      <c r="N33" s="695">
        <f t="shared" si="0"/>
        <v>0</v>
      </c>
      <c r="O33" s="696"/>
      <c r="P33" s="696"/>
      <c r="Q33" s="696"/>
      <c r="R33" s="696"/>
      <c r="S33" s="696"/>
      <c r="T33" s="696"/>
      <c r="U33" s="696"/>
      <c r="V33" s="424">
        <f t="shared" si="1"/>
        <v>0</v>
      </c>
      <c r="W33" s="425">
        <f t="shared" si="2"/>
        <v>0</v>
      </c>
      <c r="X33" s="207">
        <f t="shared" si="3"/>
        <v>0</v>
      </c>
      <c r="Y33" s="445"/>
      <c r="Z33" s="445"/>
      <c r="AA33" s="445"/>
      <c r="AB33" s="445"/>
      <c r="AC33" s="445"/>
      <c r="AD33" s="445"/>
      <c r="AE33" s="445"/>
      <c r="AF33" s="427">
        <f t="shared" si="4"/>
        <v>0</v>
      </c>
      <c r="AG33" s="428">
        <f t="shared" si="5"/>
        <v>0</v>
      </c>
      <c r="AH33" s="212">
        <f t="shared" si="6"/>
        <v>0</v>
      </c>
      <c r="AI33" s="446"/>
      <c r="AJ33" s="446"/>
      <c r="AK33" s="446"/>
      <c r="AL33" s="446"/>
      <c r="AM33" s="446"/>
      <c r="AN33" s="446"/>
      <c r="AO33" s="446"/>
      <c r="AP33" s="430">
        <f t="shared" si="7"/>
        <v>0</v>
      </c>
      <c r="AQ33" s="431">
        <f t="shared" si="8"/>
        <v>0</v>
      </c>
      <c r="AR33" s="217">
        <f t="shared" si="9"/>
        <v>0</v>
      </c>
      <c r="AS33" s="443"/>
      <c r="AT33" s="443"/>
      <c r="AU33" s="443"/>
      <c r="AV33" s="443"/>
      <c r="AW33" s="443"/>
      <c r="AX33" s="707"/>
      <c r="AY33" s="707"/>
      <c r="AZ33" s="707"/>
      <c r="BA33" s="707"/>
      <c r="BB33" s="697">
        <f t="shared" si="10"/>
        <v>0</v>
      </c>
      <c r="BC33" s="698">
        <f t="shared" si="11"/>
        <v>0</v>
      </c>
      <c r="BD33" s="312">
        <f t="shared" si="12"/>
        <v>0</v>
      </c>
      <c r="BE33" s="707">
        <f t="shared" si="13"/>
        <v>0</v>
      </c>
      <c r="BF33" s="708">
        <f t="shared" si="14"/>
        <v>0</v>
      </c>
      <c r="BG33" s="708">
        <f t="shared" si="15"/>
        <v>0</v>
      </c>
      <c r="BH33" s="699">
        <f t="shared" si="16"/>
        <v>0</v>
      </c>
      <c r="BI33" s="709" t="str">
        <f t="shared" si="17"/>
        <v/>
      </c>
      <c r="BJ33" s="710"/>
      <c r="BK33" s="711"/>
      <c r="BL33" s="712"/>
      <c r="BM33" s="713"/>
      <c r="BN33" s="714"/>
    </row>
    <row r="34" spans="1:67" ht="18">
      <c r="A34" s="832">
        <v>32</v>
      </c>
      <c r="B34" s="833" t="s">
        <v>105</v>
      </c>
      <c r="C34" s="717" t="s">
        <v>112</v>
      </c>
      <c r="D34" s="834" t="s">
        <v>113</v>
      </c>
      <c r="E34" s="197">
        <v>0.1</v>
      </c>
      <c r="F34" s="261"/>
      <c r="G34" s="835">
        <f>Summary!H34</f>
        <v>0</v>
      </c>
      <c r="H34" s="694"/>
      <c r="I34" s="694"/>
      <c r="J34" s="694"/>
      <c r="K34" s="694"/>
      <c r="L34" s="694"/>
      <c r="M34" s="694"/>
      <c r="N34" s="695">
        <f t="shared" si="0"/>
        <v>0</v>
      </c>
      <c r="O34" s="696"/>
      <c r="P34" s="696"/>
      <c r="Q34" s="696"/>
      <c r="R34" s="696"/>
      <c r="S34" s="696"/>
      <c r="T34" s="696"/>
      <c r="U34" s="696"/>
      <c r="V34" s="424">
        <f t="shared" si="1"/>
        <v>0</v>
      </c>
      <c r="W34" s="425">
        <f t="shared" si="2"/>
        <v>0</v>
      </c>
      <c r="X34" s="207">
        <f t="shared" si="3"/>
        <v>0</v>
      </c>
      <c r="Y34" s="445"/>
      <c r="Z34" s="445"/>
      <c r="AA34" s="445"/>
      <c r="AB34" s="445"/>
      <c r="AC34" s="445"/>
      <c r="AD34" s="445"/>
      <c r="AE34" s="445"/>
      <c r="AF34" s="427">
        <f t="shared" si="4"/>
        <v>0</v>
      </c>
      <c r="AG34" s="428">
        <f t="shared" si="5"/>
        <v>0</v>
      </c>
      <c r="AH34" s="212">
        <f t="shared" si="6"/>
        <v>0</v>
      </c>
      <c r="AI34" s="446"/>
      <c r="AJ34" s="446"/>
      <c r="AK34" s="446"/>
      <c r="AL34" s="446"/>
      <c r="AM34" s="446"/>
      <c r="AN34" s="446"/>
      <c r="AO34" s="446"/>
      <c r="AP34" s="430">
        <f t="shared" si="7"/>
        <v>0</v>
      </c>
      <c r="AQ34" s="431">
        <f t="shared" si="8"/>
        <v>0</v>
      </c>
      <c r="AR34" s="217">
        <f t="shared" si="9"/>
        <v>0</v>
      </c>
      <c r="AS34" s="444"/>
      <c r="AT34" s="443"/>
      <c r="AU34" s="443"/>
      <c r="AV34" s="443"/>
      <c r="AW34" s="720"/>
      <c r="AX34" s="780"/>
      <c r="AY34" s="781"/>
      <c r="AZ34" s="781"/>
      <c r="BA34" s="782"/>
      <c r="BB34" s="697">
        <f t="shared" si="10"/>
        <v>0</v>
      </c>
      <c r="BC34" s="698">
        <f t="shared" si="11"/>
        <v>0</v>
      </c>
      <c r="BD34" s="724">
        <f t="shared" si="12"/>
        <v>0</v>
      </c>
      <c r="BE34" s="836">
        <f t="shared" si="13"/>
        <v>0</v>
      </c>
      <c r="BF34" s="837">
        <f t="shared" si="14"/>
        <v>0</v>
      </c>
      <c r="BG34" s="838">
        <f t="shared" si="15"/>
        <v>0</v>
      </c>
      <c r="BH34" s="756">
        <f t="shared" si="16"/>
        <v>0</v>
      </c>
      <c r="BI34" s="839" t="str">
        <f t="shared" si="17"/>
        <v/>
      </c>
      <c r="BJ34" s="812"/>
      <c r="BK34" s="786"/>
      <c r="BL34" s="787"/>
      <c r="BM34" s="787"/>
      <c r="BN34" s="788"/>
      <c r="BO34" s="789"/>
    </row>
    <row r="35" spans="1:67" ht="18">
      <c r="A35" s="691">
        <v>33</v>
      </c>
      <c r="B35" s="830" t="s">
        <v>105</v>
      </c>
      <c r="C35" s="195" t="s">
        <v>114</v>
      </c>
      <c r="D35" s="814" t="s">
        <v>115</v>
      </c>
      <c r="E35" s="197">
        <v>0.3</v>
      </c>
      <c r="F35" s="693"/>
      <c r="G35" s="765">
        <f>Summary!H35</f>
        <v>0</v>
      </c>
      <c r="H35" s="694"/>
      <c r="I35" s="694"/>
      <c r="J35" s="694"/>
      <c r="K35" s="694"/>
      <c r="L35" s="694"/>
      <c r="M35" s="694"/>
      <c r="N35" s="695">
        <f t="shared" ref="N35:N62" si="18">SUM(F35:M35)</f>
        <v>0</v>
      </c>
      <c r="O35" s="696"/>
      <c r="P35" s="696"/>
      <c r="Q35" s="696"/>
      <c r="R35" s="696"/>
      <c r="S35" s="696"/>
      <c r="T35" s="696"/>
      <c r="U35" s="696"/>
      <c r="V35" s="424">
        <f t="shared" ref="V35:V60" si="19">SUM(O35:U35)</f>
        <v>0</v>
      </c>
      <c r="W35" s="425">
        <f t="shared" ref="W35:W60" si="20">V35*E35</f>
        <v>0</v>
      </c>
      <c r="X35" s="207">
        <f t="shared" ref="X35:X60" si="21">N35*40%</f>
        <v>0</v>
      </c>
      <c r="Y35" s="445"/>
      <c r="Z35" s="445"/>
      <c r="AA35" s="445"/>
      <c r="AB35" s="445"/>
      <c r="AC35" s="445"/>
      <c r="AD35" s="445"/>
      <c r="AE35" s="445"/>
      <c r="AF35" s="427">
        <f t="shared" ref="AF35:AF60" si="22">SUM(Y35:AE35)</f>
        <v>0</v>
      </c>
      <c r="AG35" s="428">
        <f t="shared" ref="AG35:AG60" si="23">AF35*E35</f>
        <v>0</v>
      </c>
      <c r="AH35" s="212">
        <f t="shared" ref="AH35:AH60" si="24">N35*30%</f>
        <v>0</v>
      </c>
      <c r="AI35" s="446"/>
      <c r="AJ35" s="446"/>
      <c r="AK35" s="446"/>
      <c r="AL35" s="446"/>
      <c r="AM35" s="446"/>
      <c r="AN35" s="446"/>
      <c r="AO35" s="446"/>
      <c r="AP35" s="430">
        <f t="shared" ref="AP35:AP60" si="25">SUM(AI35:AO35)</f>
        <v>0</v>
      </c>
      <c r="AQ35" s="431">
        <f t="shared" ref="AQ35:AQ60" si="26">AP35*E35</f>
        <v>0</v>
      </c>
      <c r="AR35" s="217">
        <f t="shared" ref="AR35:AR60" si="27">N35*20%</f>
        <v>0</v>
      </c>
      <c r="AS35" s="443"/>
      <c r="AT35" s="443"/>
      <c r="AU35" s="443"/>
      <c r="AV35" s="443"/>
      <c r="AW35" s="443"/>
      <c r="AX35" s="443"/>
      <c r="AY35" s="443"/>
      <c r="AZ35" s="443"/>
      <c r="BA35" s="443"/>
      <c r="BB35" s="697">
        <f t="shared" ref="BB35:BB60" si="28">SUM(AS35:BA35)</f>
        <v>0</v>
      </c>
      <c r="BC35" s="698">
        <f t="shared" ref="BC35:BC60" si="29">BB35*E35</f>
        <v>0</v>
      </c>
      <c r="BD35" s="312">
        <f t="shared" ref="BD35:BD60" si="30">N35*20%</f>
        <v>0</v>
      </c>
      <c r="BE35" s="443">
        <f t="shared" ref="BE35:BE60" si="31">V35+AF35+AP35+BB35</f>
        <v>0</v>
      </c>
      <c r="BF35" s="699">
        <f t="shared" ref="BF35:BF60" si="32">BE35*E35</f>
        <v>0</v>
      </c>
      <c r="BG35" s="699">
        <f t="shared" ref="BG35:BG60" si="33">BE35-N35</f>
        <v>0</v>
      </c>
      <c r="BH35" s="699">
        <f t="shared" ref="BH35:BH60" si="34">BG35*E35</f>
        <v>0</v>
      </c>
      <c r="BI35" s="700" t="str">
        <f t="shared" ref="BI35:BI60" si="35">IFERROR(BE35/N35,"")</f>
        <v/>
      </c>
      <c r="BJ35" s="793"/>
      <c r="BK35" s="702"/>
      <c r="BL35" s="691"/>
      <c r="BM35" s="794"/>
      <c r="BN35" s="795"/>
    </row>
    <row r="36" spans="1:67" ht="18">
      <c r="A36" s="691">
        <v>34</v>
      </c>
      <c r="B36" s="831" t="s">
        <v>105</v>
      </c>
      <c r="C36" s="195" t="s">
        <v>116</v>
      </c>
      <c r="D36" s="705" t="s">
        <v>117</v>
      </c>
      <c r="E36" s="197">
        <v>0.1</v>
      </c>
      <c r="F36" s="693"/>
      <c r="G36" s="706">
        <f>Summary!H36</f>
        <v>0</v>
      </c>
      <c r="H36" s="694"/>
      <c r="I36" s="694"/>
      <c r="J36" s="694"/>
      <c r="K36" s="694"/>
      <c r="L36" s="694"/>
      <c r="M36" s="694"/>
      <c r="N36" s="695">
        <f t="shared" si="18"/>
        <v>0</v>
      </c>
      <c r="O36" s="696"/>
      <c r="P36" s="696"/>
      <c r="Q36" s="696"/>
      <c r="R36" s="696"/>
      <c r="S36" s="696"/>
      <c r="T36" s="696"/>
      <c r="U36" s="696"/>
      <c r="V36" s="424">
        <f t="shared" si="19"/>
        <v>0</v>
      </c>
      <c r="W36" s="425">
        <f t="shared" si="20"/>
        <v>0</v>
      </c>
      <c r="X36" s="207">
        <f t="shared" si="21"/>
        <v>0</v>
      </c>
      <c r="Y36" s="445"/>
      <c r="Z36" s="445"/>
      <c r="AA36" s="445"/>
      <c r="AB36" s="445"/>
      <c r="AC36" s="445"/>
      <c r="AD36" s="445"/>
      <c r="AE36" s="445"/>
      <c r="AF36" s="427">
        <f t="shared" si="22"/>
        <v>0</v>
      </c>
      <c r="AG36" s="428">
        <f t="shared" si="23"/>
        <v>0</v>
      </c>
      <c r="AH36" s="212">
        <f t="shared" si="24"/>
        <v>0</v>
      </c>
      <c r="AI36" s="446"/>
      <c r="AJ36" s="446"/>
      <c r="AK36" s="446"/>
      <c r="AL36" s="446"/>
      <c r="AM36" s="446"/>
      <c r="AN36" s="446"/>
      <c r="AO36" s="446"/>
      <c r="AP36" s="430">
        <f t="shared" si="25"/>
        <v>0</v>
      </c>
      <c r="AQ36" s="431">
        <f t="shared" si="26"/>
        <v>0</v>
      </c>
      <c r="AR36" s="217">
        <f t="shared" si="27"/>
        <v>0</v>
      </c>
      <c r="AS36" s="443"/>
      <c r="AT36" s="443"/>
      <c r="AU36" s="443"/>
      <c r="AV36" s="443"/>
      <c r="AW36" s="443"/>
      <c r="AX36" s="707"/>
      <c r="AY36" s="707"/>
      <c r="AZ36" s="707"/>
      <c r="BA36" s="707"/>
      <c r="BB36" s="697">
        <f t="shared" si="28"/>
        <v>0</v>
      </c>
      <c r="BC36" s="698">
        <f t="shared" si="29"/>
        <v>0</v>
      </c>
      <c r="BD36" s="312">
        <f t="shared" si="30"/>
        <v>0</v>
      </c>
      <c r="BE36" s="707">
        <f t="shared" si="31"/>
        <v>0</v>
      </c>
      <c r="BF36" s="708">
        <f t="shared" si="32"/>
        <v>0</v>
      </c>
      <c r="BG36" s="708">
        <f t="shared" si="33"/>
        <v>0</v>
      </c>
      <c r="BH36" s="699">
        <f t="shared" si="34"/>
        <v>0</v>
      </c>
      <c r="BI36" s="709" t="str">
        <f t="shared" si="35"/>
        <v/>
      </c>
      <c r="BJ36" s="710"/>
      <c r="BK36" s="711"/>
      <c r="BL36" s="712"/>
      <c r="BM36" s="713"/>
      <c r="BN36" s="714"/>
    </row>
    <row r="37" spans="1:67" ht="18">
      <c r="A37" s="715">
        <v>35</v>
      </c>
      <c r="B37" s="840" t="s">
        <v>105</v>
      </c>
      <c r="C37" s="717" t="s">
        <v>118</v>
      </c>
      <c r="D37" s="718" t="s">
        <v>119</v>
      </c>
      <c r="E37" s="197">
        <v>0.15</v>
      </c>
      <c r="F37" s="261"/>
      <c r="G37" s="719">
        <f>Summary!H37</f>
        <v>0</v>
      </c>
      <c r="H37" s="694"/>
      <c r="I37" s="694"/>
      <c r="J37" s="694"/>
      <c r="K37" s="694"/>
      <c r="L37" s="694"/>
      <c r="M37" s="694"/>
      <c r="N37" s="695">
        <f t="shared" si="18"/>
        <v>0</v>
      </c>
      <c r="O37" s="696"/>
      <c r="P37" s="696"/>
      <c r="Q37" s="696"/>
      <c r="R37" s="696"/>
      <c r="S37" s="696"/>
      <c r="T37" s="696"/>
      <c r="U37" s="696"/>
      <c r="V37" s="424">
        <f t="shared" si="19"/>
        <v>0</v>
      </c>
      <c r="W37" s="425">
        <f t="shared" si="20"/>
        <v>0</v>
      </c>
      <c r="X37" s="207">
        <f t="shared" si="21"/>
        <v>0</v>
      </c>
      <c r="Y37" s="445"/>
      <c r="Z37" s="445"/>
      <c r="AA37" s="445"/>
      <c r="AB37" s="445"/>
      <c r="AC37" s="445"/>
      <c r="AD37" s="445"/>
      <c r="AE37" s="445"/>
      <c r="AF37" s="427">
        <f t="shared" si="22"/>
        <v>0</v>
      </c>
      <c r="AG37" s="428">
        <f t="shared" si="23"/>
        <v>0</v>
      </c>
      <c r="AH37" s="212">
        <f t="shared" si="24"/>
        <v>0</v>
      </c>
      <c r="AI37" s="446"/>
      <c r="AJ37" s="446"/>
      <c r="AK37" s="446"/>
      <c r="AL37" s="446"/>
      <c r="AM37" s="446"/>
      <c r="AN37" s="446"/>
      <c r="AO37" s="446"/>
      <c r="AP37" s="430">
        <f t="shared" si="25"/>
        <v>0</v>
      </c>
      <c r="AQ37" s="431">
        <f t="shared" si="26"/>
        <v>0</v>
      </c>
      <c r="AR37" s="217">
        <f t="shared" si="27"/>
        <v>0</v>
      </c>
      <c r="AS37" s="443"/>
      <c r="AT37" s="443"/>
      <c r="AU37" s="443"/>
      <c r="AV37" s="443"/>
      <c r="AW37" s="720"/>
      <c r="AX37" s="780"/>
      <c r="AY37" s="781"/>
      <c r="AZ37" s="781"/>
      <c r="BA37" s="782"/>
      <c r="BB37" s="697">
        <f t="shared" si="28"/>
        <v>0</v>
      </c>
      <c r="BC37" s="698">
        <f t="shared" si="29"/>
        <v>0</v>
      </c>
      <c r="BD37" s="724">
        <f t="shared" si="30"/>
        <v>0</v>
      </c>
      <c r="BE37" s="836">
        <f t="shared" si="31"/>
        <v>0</v>
      </c>
      <c r="BF37" s="726">
        <f t="shared" si="32"/>
        <v>0</v>
      </c>
      <c r="BG37" s="727">
        <f t="shared" si="33"/>
        <v>0</v>
      </c>
      <c r="BH37" s="728">
        <f t="shared" si="34"/>
        <v>0</v>
      </c>
      <c r="BI37" s="729" t="str">
        <f t="shared" si="35"/>
        <v/>
      </c>
      <c r="BJ37" s="812"/>
      <c r="BK37" s="786"/>
      <c r="BL37" s="787"/>
      <c r="BM37" s="787"/>
      <c r="BN37" s="788"/>
      <c r="BO37" s="789"/>
    </row>
    <row r="38" spans="1:67" ht="18">
      <c r="A38" s="796">
        <v>36</v>
      </c>
      <c r="B38" s="841" t="s">
        <v>105</v>
      </c>
      <c r="C38" s="734" t="s">
        <v>121</v>
      </c>
      <c r="D38" s="640" t="s">
        <v>122</v>
      </c>
      <c r="E38" s="550">
        <v>0.15</v>
      </c>
      <c r="F38" s="261"/>
      <c r="G38" s="798">
        <f>Summary!H38</f>
        <v>0</v>
      </c>
      <c r="H38" s="735"/>
      <c r="I38" s="735"/>
      <c r="J38" s="694"/>
      <c r="K38" s="694"/>
      <c r="L38" s="694"/>
      <c r="M38" s="694"/>
      <c r="N38" s="695">
        <f t="shared" si="18"/>
        <v>0</v>
      </c>
      <c r="O38" s="696"/>
      <c r="P38" s="696"/>
      <c r="Q38" s="696"/>
      <c r="R38" s="696"/>
      <c r="S38" s="696"/>
      <c r="T38" s="696"/>
      <c r="U38" s="696"/>
      <c r="V38" s="424">
        <f t="shared" si="19"/>
        <v>0</v>
      </c>
      <c r="W38" s="425">
        <f t="shared" si="20"/>
        <v>0</v>
      </c>
      <c r="X38" s="207">
        <f t="shared" si="21"/>
        <v>0</v>
      </c>
      <c r="Y38" s="445"/>
      <c r="Z38" s="445"/>
      <c r="AA38" s="445"/>
      <c r="AB38" s="445"/>
      <c r="AC38" s="445"/>
      <c r="AD38" s="445"/>
      <c r="AE38" s="445"/>
      <c r="AF38" s="427">
        <f t="shared" si="22"/>
        <v>0</v>
      </c>
      <c r="AG38" s="428">
        <f t="shared" si="23"/>
        <v>0</v>
      </c>
      <c r="AH38" s="212">
        <f t="shared" si="24"/>
        <v>0</v>
      </c>
      <c r="AI38" s="446"/>
      <c r="AJ38" s="446"/>
      <c r="AK38" s="446"/>
      <c r="AL38" s="446"/>
      <c r="AM38" s="446"/>
      <c r="AN38" s="446"/>
      <c r="AO38" s="446"/>
      <c r="AP38" s="430">
        <f t="shared" si="25"/>
        <v>0</v>
      </c>
      <c r="AQ38" s="431">
        <f t="shared" si="26"/>
        <v>0</v>
      </c>
      <c r="AR38" s="217">
        <f t="shared" si="27"/>
        <v>0</v>
      </c>
      <c r="AS38" s="443"/>
      <c r="AT38" s="443"/>
      <c r="AU38" s="443"/>
      <c r="AV38" s="443"/>
      <c r="AW38" s="443"/>
      <c r="AX38" s="799"/>
      <c r="AY38" s="799"/>
      <c r="AZ38" s="799"/>
      <c r="BA38" s="799"/>
      <c r="BB38" s="697">
        <f t="shared" si="28"/>
        <v>0</v>
      </c>
      <c r="BC38" s="698">
        <f t="shared" si="29"/>
        <v>0</v>
      </c>
      <c r="BD38" s="312">
        <f t="shared" si="30"/>
        <v>0</v>
      </c>
      <c r="BE38" s="842">
        <f t="shared" si="31"/>
        <v>0</v>
      </c>
      <c r="BF38" s="670">
        <f t="shared" si="32"/>
        <v>0</v>
      </c>
      <c r="BG38" s="802">
        <f t="shared" si="33"/>
        <v>0</v>
      </c>
      <c r="BH38" s="740">
        <f t="shared" si="34"/>
        <v>0</v>
      </c>
      <c r="BI38" s="803" t="str">
        <f t="shared" si="35"/>
        <v/>
      </c>
      <c r="BJ38" s="843"/>
      <c r="BK38" s="844"/>
      <c r="BL38" s="845"/>
      <c r="BM38" s="846"/>
      <c r="BN38" s="847"/>
      <c r="BO38" s="690"/>
    </row>
    <row r="39" spans="1:67" ht="18">
      <c r="A39" s="637">
        <v>37</v>
      </c>
      <c r="B39" s="827" t="s">
        <v>105</v>
      </c>
      <c r="C39" s="734" t="s">
        <v>123</v>
      </c>
      <c r="D39" s="640" t="s">
        <v>124</v>
      </c>
      <c r="E39" s="550">
        <v>0.2</v>
      </c>
      <c r="F39" s="261"/>
      <c r="G39" s="643">
        <f>Summary!H39</f>
        <v>47</v>
      </c>
      <c r="H39" s="735"/>
      <c r="I39" s="735"/>
      <c r="J39" s="694"/>
      <c r="K39" s="694"/>
      <c r="L39" s="694"/>
      <c r="M39" s="694"/>
      <c r="N39" s="695">
        <f t="shared" si="18"/>
        <v>47</v>
      </c>
      <c r="O39" s="696"/>
      <c r="P39" s="696"/>
      <c r="Q39" s="696"/>
      <c r="R39" s="696"/>
      <c r="S39" s="696"/>
      <c r="T39" s="696"/>
      <c r="U39" s="696"/>
      <c r="V39" s="424">
        <f t="shared" si="19"/>
        <v>0</v>
      </c>
      <c r="W39" s="425">
        <f t="shared" si="20"/>
        <v>0</v>
      </c>
      <c r="X39" s="207">
        <f t="shared" si="21"/>
        <v>18.8</v>
      </c>
      <c r="Y39" s="445"/>
      <c r="Z39" s="445"/>
      <c r="AA39" s="445"/>
      <c r="AB39" s="445"/>
      <c r="AC39" s="445"/>
      <c r="AD39" s="445"/>
      <c r="AE39" s="445"/>
      <c r="AF39" s="427">
        <f t="shared" si="22"/>
        <v>0</v>
      </c>
      <c r="AG39" s="428">
        <f t="shared" si="23"/>
        <v>0</v>
      </c>
      <c r="AH39" s="212">
        <f t="shared" si="24"/>
        <v>14.1</v>
      </c>
      <c r="AI39" s="446"/>
      <c r="AJ39" s="446"/>
      <c r="AK39" s="446"/>
      <c r="AL39" s="446"/>
      <c r="AM39" s="446">
        <f>47+1</f>
        <v>48</v>
      </c>
      <c r="AN39" s="446"/>
      <c r="AO39" s="446"/>
      <c r="AP39" s="430">
        <f t="shared" si="25"/>
        <v>48</v>
      </c>
      <c r="AQ39" s="431">
        <f t="shared" si="26"/>
        <v>9.6000000000000014</v>
      </c>
      <c r="AR39" s="217">
        <f t="shared" si="27"/>
        <v>9.4</v>
      </c>
      <c r="AS39" s="443"/>
      <c r="AT39" s="443"/>
      <c r="AU39" s="443"/>
      <c r="AV39" s="443"/>
      <c r="AW39" s="720"/>
      <c r="AX39" s="721"/>
      <c r="AY39" s="722"/>
      <c r="AZ39" s="722"/>
      <c r="BA39" s="723"/>
      <c r="BB39" s="697">
        <f t="shared" si="28"/>
        <v>0</v>
      </c>
      <c r="BC39" s="698">
        <f t="shared" si="29"/>
        <v>0</v>
      </c>
      <c r="BD39" s="724">
        <f t="shared" si="30"/>
        <v>9.4</v>
      </c>
      <c r="BE39" s="848">
        <f t="shared" si="31"/>
        <v>48</v>
      </c>
      <c r="BF39" s="668">
        <f t="shared" si="32"/>
        <v>9.6000000000000014</v>
      </c>
      <c r="BG39" s="669">
        <f t="shared" si="33"/>
        <v>1</v>
      </c>
      <c r="BH39" s="740">
        <f t="shared" si="34"/>
        <v>0.2</v>
      </c>
      <c r="BI39" s="671">
        <f t="shared" si="35"/>
        <v>1.0212765957446808</v>
      </c>
      <c r="BJ39" s="730"/>
      <c r="BK39" s="731"/>
      <c r="BL39" s="303"/>
      <c r="BM39" s="303"/>
      <c r="BN39" s="732"/>
      <c r="BO39" s="849"/>
    </row>
    <row r="40" spans="1:67" ht="18">
      <c r="A40" s="637">
        <v>38</v>
      </c>
      <c r="B40" s="827" t="s">
        <v>105</v>
      </c>
      <c r="C40" s="734" t="s">
        <v>125</v>
      </c>
      <c r="D40" s="640" t="s">
        <v>126</v>
      </c>
      <c r="E40" s="550">
        <v>1E-3</v>
      </c>
      <c r="F40" s="261"/>
      <c r="G40" s="643">
        <f>Summary!H40</f>
        <v>41</v>
      </c>
      <c r="H40" s="735"/>
      <c r="I40" s="735"/>
      <c r="J40" s="694"/>
      <c r="K40" s="694"/>
      <c r="L40" s="694"/>
      <c r="M40" s="694"/>
      <c r="N40" s="695">
        <f t="shared" si="18"/>
        <v>41</v>
      </c>
      <c r="O40" s="696"/>
      <c r="P40" s="696"/>
      <c r="Q40" s="696"/>
      <c r="R40" s="696"/>
      <c r="S40" s="696"/>
      <c r="T40" s="696"/>
      <c r="U40" s="696"/>
      <c r="V40" s="424">
        <f t="shared" si="19"/>
        <v>0</v>
      </c>
      <c r="W40" s="425">
        <f t="shared" si="20"/>
        <v>0</v>
      </c>
      <c r="X40" s="207">
        <f t="shared" si="21"/>
        <v>16.400000000000002</v>
      </c>
      <c r="Y40" s="445"/>
      <c r="Z40" s="445"/>
      <c r="AA40" s="445"/>
      <c r="AB40" s="445"/>
      <c r="AC40" s="445"/>
      <c r="AD40" s="445"/>
      <c r="AE40" s="445"/>
      <c r="AF40" s="427">
        <f t="shared" si="22"/>
        <v>0</v>
      </c>
      <c r="AG40" s="428">
        <f t="shared" si="23"/>
        <v>0</v>
      </c>
      <c r="AH40" s="212">
        <f t="shared" si="24"/>
        <v>12.299999999999999</v>
      </c>
      <c r="AI40" s="446"/>
      <c r="AJ40" s="446"/>
      <c r="AK40" s="446"/>
      <c r="AL40" s="446"/>
      <c r="AM40" s="446"/>
      <c r="AN40" s="446"/>
      <c r="AO40" s="446"/>
      <c r="AP40" s="430">
        <f t="shared" si="25"/>
        <v>0</v>
      </c>
      <c r="AQ40" s="431">
        <f t="shared" si="26"/>
        <v>0</v>
      </c>
      <c r="AR40" s="217">
        <f t="shared" si="27"/>
        <v>8.2000000000000011</v>
      </c>
      <c r="AS40" s="444"/>
      <c r="AT40" s="443"/>
      <c r="AU40" s="443"/>
      <c r="AV40" s="443"/>
      <c r="AW40" s="720"/>
      <c r="AX40" s="750"/>
      <c r="AY40" s="751"/>
      <c r="AZ40" s="751"/>
      <c r="BA40" s="752"/>
      <c r="BB40" s="697">
        <f t="shared" si="28"/>
        <v>0</v>
      </c>
      <c r="BC40" s="698">
        <f t="shared" si="29"/>
        <v>0</v>
      </c>
      <c r="BD40" s="724">
        <f t="shared" si="30"/>
        <v>8.2000000000000011</v>
      </c>
      <c r="BE40" s="850">
        <f t="shared" si="31"/>
        <v>0</v>
      </c>
      <c r="BF40" s="668">
        <f t="shared" si="32"/>
        <v>0</v>
      </c>
      <c r="BG40" s="669">
        <f t="shared" si="33"/>
        <v>-41</v>
      </c>
      <c r="BH40" s="740">
        <f t="shared" si="34"/>
        <v>-4.1000000000000002E-2</v>
      </c>
      <c r="BI40" s="671">
        <f t="shared" si="35"/>
        <v>0</v>
      </c>
      <c r="BJ40" s="758"/>
      <c r="BK40" s="851"/>
      <c r="BL40" s="253"/>
      <c r="BM40" s="253"/>
      <c r="BN40" s="852"/>
      <c r="BO40" s="853"/>
    </row>
    <row r="41" spans="1:67" ht="18">
      <c r="A41" s="796">
        <v>39</v>
      </c>
      <c r="B41" s="841" t="s">
        <v>105</v>
      </c>
      <c r="C41" s="823" t="s">
        <v>128</v>
      </c>
      <c r="D41" s="640" t="s">
        <v>129</v>
      </c>
      <c r="E41" s="550">
        <v>0.5</v>
      </c>
      <c r="F41" s="261"/>
      <c r="G41" s="798">
        <f>Summary!H41</f>
        <v>0</v>
      </c>
      <c r="H41" s="735"/>
      <c r="I41" s="735"/>
      <c r="J41" s="694"/>
      <c r="K41" s="694"/>
      <c r="L41" s="694"/>
      <c r="M41" s="694"/>
      <c r="N41" s="695">
        <f t="shared" si="18"/>
        <v>0</v>
      </c>
      <c r="O41" s="696"/>
      <c r="P41" s="696"/>
      <c r="Q41" s="696"/>
      <c r="R41" s="696"/>
      <c r="S41" s="696"/>
      <c r="T41" s="696"/>
      <c r="U41" s="696"/>
      <c r="V41" s="424">
        <f t="shared" si="19"/>
        <v>0</v>
      </c>
      <c r="W41" s="425">
        <f t="shared" si="20"/>
        <v>0</v>
      </c>
      <c r="X41" s="207">
        <f t="shared" si="21"/>
        <v>0</v>
      </c>
      <c r="Y41" s="445"/>
      <c r="Z41" s="445"/>
      <c r="AA41" s="445"/>
      <c r="AB41" s="445"/>
      <c r="AC41" s="445"/>
      <c r="AD41" s="445"/>
      <c r="AE41" s="445"/>
      <c r="AF41" s="427">
        <f t="shared" si="22"/>
        <v>0</v>
      </c>
      <c r="AG41" s="428">
        <f t="shared" si="23"/>
        <v>0</v>
      </c>
      <c r="AH41" s="212">
        <f t="shared" si="24"/>
        <v>0</v>
      </c>
      <c r="AI41" s="446"/>
      <c r="AJ41" s="446"/>
      <c r="AK41" s="446"/>
      <c r="AL41" s="446"/>
      <c r="AM41" s="446"/>
      <c r="AN41" s="446"/>
      <c r="AO41" s="446"/>
      <c r="AP41" s="430">
        <f t="shared" si="25"/>
        <v>0</v>
      </c>
      <c r="AQ41" s="431">
        <f t="shared" si="26"/>
        <v>0</v>
      </c>
      <c r="AR41" s="217">
        <f t="shared" si="27"/>
        <v>0</v>
      </c>
      <c r="AS41" s="443"/>
      <c r="AT41" s="443"/>
      <c r="AU41" s="443"/>
      <c r="AV41" s="443"/>
      <c r="AW41" s="443"/>
      <c r="AX41" s="659"/>
      <c r="AY41" s="659"/>
      <c r="AZ41" s="659"/>
      <c r="BA41" s="659"/>
      <c r="BB41" s="697">
        <f t="shared" si="28"/>
        <v>0</v>
      </c>
      <c r="BC41" s="698">
        <f t="shared" si="29"/>
        <v>0</v>
      </c>
      <c r="BD41" s="312">
        <f t="shared" si="30"/>
        <v>0</v>
      </c>
      <c r="BE41" s="854">
        <f t="shared" si="31"/>
        <v>0</v>
      </c>
      <c r="BF41" s="670">
        <f t="shared" si="32"/>
        <v>0</v>
      </c>
      <c r="BG41" s="802">
        <f t="shared" si="33"/>
        <v>0</v>
      </c>
      <c r="BH41" s="740">
        <f t="shared" si="34"/>
        <v>0</v>
      </c>
      <c r="BI41" s="803" t="str">
        <f t="shared" si="35"/>
        <v/>
      </c>
      <c r="BJ41" s="855"/>
      <c r="BK41" s="687"/>
      <c r="BL41" s="677"/>
      <c r="BM41" s="688"/>
      <c r="BN41" s="689"/>
      <c r="BO41" s="690"/>
    </row>
    <row r="42" spans="1:67" ht="18">
      <c r="A42" s="691">
        <v>40</v>
      </c>
      <c r="B42" s="856" t="s">
        <v>105</v>
      </c>
      <c r="C42" s="339" t="s">
        <v>130</v>
      </c>
      <c r="D42" s="791" t="s">
        <v>131</v>
      </c>
      <c r="E42" s="394">
        <v>0.15</v>
      </c>
      <c r="F42" s="693"/>
      <c r="G42" s="792">
        <f>Summary!H42</f>
        <v>0</v>
      </c>
      <c r="H42" s="694"/>
      <c r="I42" s="694"/>
      <c r="J42" s="694"/>
      <c r="K42" s="694"/>
      <c r="L42" s="694"/>
      <c r="M42" s="694"/>
      <c r="N42" s="695">
        <f t="shared" si="18"/>
        <v>0</v>
      </c>
      <c r="O42" s="696"/>
      <c r="P42" s="696"/>
      <c r="Q42" s="696"/>
      <c r="R42" s="696"/>
      <c r="S42" s="696"/>
      <c r="T42" s="696"/>
      <c r="U42" s="696"/>
      <c r="V42" s="424">
        <f t="shared" si="19"/>
        <v>0</v>
      </c>
      <c r="W42" s="425">
        <f t="shared" si="20"/>
        <v>0</v>
      </c>
      <c r="X42" s="207">
        <f t="shared" si="21"/>
        <v>0</v>
      </c>
      <c r="Y42" s="445"/>
      <c r="Z42" s="445"/>
      <c r="AA42" s="445"/>
      <c r="AB42" s="445"/>
      <c r="AC42" s="445"/>
      <c r="AD42" s="445"/>
      <c r="AE42" s="445"/>
      <c r="AF42" s="427">
        <f t="shared" si="22"/>
        <v>0</v>
      </c>
      <c r="AG42" s="428">
        <f t="shared" si="23"/>
        <v>0</v>
      </c>
      <c r="AH42" s="212">
        <f t="shared" si="24"/>
        <v>0</v>
      </c>
      <c r="AI42" s="446"/>
      <c r="AJ42" s="446"/>
      <c r="AK42" s="446"/>
      <c r="AL42" s="446"/>
      <c r="AM42" s="446"/>
      <c r="AN42" s="446"/>
      <c r="AO42" s="446"/>
      <c r="AP42" s="430">
        <f t="shared" si="25"/>
        <v>0</v>
      </c>
      <c r="AQ42" s="431">
        <f t="shared" si="26"/>
        <v>0</v>
      </c>
      <c r="AR42" s="217">
        <f t="shared" si="27"/>
        <v>0</v>
      </c>
      <c r="AS42" s="443"/>
      <c r="AT42" s="443"/>
      <c r="AU42" s="443"/>
      <c r="AV42" s="443"/>
      <c r="AW42" s="443"/>
      <c r="AX42" s="707"/>
      <c r="AY42" s="707"/>
      <c r="AZ42" s="707"/>
      <c r="BA42" s="707"/>
      <c r="BB42" s="697">
        <f t="shared" si="28"/>
        <v>0</v>
      </c>
      <c r="BC42" s="698">
        <f t="shared" si="29"/>
        <v>0</v>
      </c>
      <c r="BD42" s="312">
        <f t="shared" si="30"/>
        <v>0</v>
      </c>
      <c r="BE42" s="707">
        <f t="shared" si="31"/>
        <v>0</v>
      </c>
      <c r="BF42" s="708">
        <f t="shared" si="32"/>
        <v>0</v>
      </c>
      <c r="BG42" s="708">
        <f t="shared" si="33"/>
        <v>0</v>
      </c>
      <c r="BH42" s="699">
        <f t="shared" si="34"/>
        <v>0</v>
      </c>
      <c r="BI42" s="709" t="str">
        <f t="shared" si="35"/>
        <v/>
      </c>
      <c r="BJ42" s="710"/>
      <c r="BK42" s="711"/>
      <c r="BL42" s="712"/>
      <c r="BM42" s="713"/>
      <c r="BN42" s="714"/>
    </row>
    <row r="43" spans="1:67" ht="18">
      <c r="A43" s="715">
        <v>41</v>
      </c>
      <c r="B43" s="840" t="s">
        <v>105</v>
      </c>
      <c r="C43" s="747" t="s">
        <v>132</v>
      </c>
      <c r="D43" s="857" t="s">
        <v>133</v>
      </c>
      <c r="E43" s="562">
        <v>0.113</v>
      </c>
      <c r="F43" s="261"/>
      <c r="G43" s="719">
        <f>Summary!H43</f>
        <v>0</v>
      </c>
      <c r="H43" s="694"/>
      <c r="I43" s="694"/>
      <c r="J43" s="694"/>
      <c r="K43" s="694"/>
      <c r="L43" s="694"/>
      <c r="M43" s="694"/>
      <c r="N43" s="695">
        <f t="shared" si="18"/>
        <v>0</v>
      </c>
      <c r="O43" s="696"/>
      <c r="P43" s="696"/>
      <c r="Q43" s="696"/>
      <c r="R43" s="696"/>
      <c r="S43" s="696"/>
      <c r="T43" s="696"/>
      <c r="U43" s="696"/>
      <c r="V43" s="424">
        <f t="shared" si="19"/>
        <v>0</v>
      </c>
      <c r="W43" s="425">
        <f t="shared" si="20"/>
        <v>0</v>
      </c>
      <c r="X43" s="207">
        <f t="shared" si="21"/>
        <v>0</v>
      </c>
      <c r="Y43" s="445"/>
      <c r="Z43" s="445"/>
      <c r="AA43" s="445"/>
      <c r="AB43" s="445"/>
      <c r="AC43" s="445"/>
      <c r="AD43" s="445"/>
      <c r="AE43" s="445"/>
      <c r="AF43" s="427">
        <f t="shared" si="22"/>
        <v>0</v>
      </c>
      <c r="AG43" s="428">
        <f t="shared" si="23"/>
        <v>0</v>
      </c>
      <c r="AH43" s="212">
        <f t="shared" si="24"/>
        <v>0</v>
      </c>
      <c r="AI43" s="446"/>
      <c r="AJ43" s="446"/>
      <c r="AK43" s="446"/>
      <c r="AL43" s="446"/>
      <c r="AM43" s="446"/>
      <c r="AN43" s="446"/>
      <c r="AO43" s="446"/>
      <c r="AP43" s="430">
        <f t="shared" si="25"/>
        <v>0</v>
      </c>
      <c r="AQ43" s="431">
        <f t="shared" si="26"/>
        <v>0</v>
      </c>
      <c r="AR43" s="217">
        <f t="shared" si="27"/>
        <v>0</v>
      </c>
      <c r="AS43" s="444"/>
      <c r="AT43" s="443"/>
      <c r="AU43" s="443"/>
      <c r="AV43" s="443"/>
      <c r="AW43" s="720"/>
      <c r="AX43" s="780"/>
      <c r="AY43" s="781"/>
      <c r="AZ43" s="781"/>
      <c r="BA43" s="782"/>
      <c r="BB43" s="697">
        <f t="shared" si="28"/>
        <v>0</v>
      </c>
      <c r="BC43" s="698">
        <f t="shared" si="29"/>
        <v>0</v>
      </c>
      <c r="BD43" s="724">
        <f t="shared" si="30"/>
        <v>0</v>
      </c>
      <c r="BE43" s="836">
        <f t="shared" si="31"/>
        <v>0</v>
      </c>
      <c r="BF43" s="726">
        <f t="shared" si="32"/>
        <v>0</v>
      </c>
      <c r="BG43" s="727">
        <f t="shared" si="33"/>
        <v>0</v>
      </c>
      <c r="BH43" s="728">
        <f t="shared" si="34"/>
        <v>0</v>
      </c>
      <c r="BI43" s="729" t="str">
        <f t="shared" si="35"/>
        <v/>
      </c>
      <c r="BJ43" s="858"/>
      <c r="BK43" s="859"/>
      <c r="BL43" s="860"/>
      <c r="BM43" s="860"/>
      <c r="BN43" s="861"/>
      <c r="BO43" s="789"/>
    </row>
    <row r="44" spans="1:67" ht="18">
      <c r="A44" s="796">
        <v>42</v>
      </c>
      <c r="B44" s="862" t="s">
        <v>105</v>
      </c>
      <c r="C44" s="863" t="s">
        <v>134</v>
      </c>
      <c r="D44" s="561" t="s">
        <v>135</v>
      </c>
      <c r="E44" s="562">
        <v>0.5</v>
      </c>
      <c r="F44" s="261"/>
      <c r="G44" s="798">
        <f>Summary!H44</f>
        <v>135</v>
      </c>
      <c r="H44" s="735"/>
      <c r="I44" s="735"/>
      <c r="J44" s="694"/>
      <c r="K44" s="694"/>
      <c r="L44" s="694"/>
      <c r="M44" s="694"/>
      <c r="N44" s="695">
        <f t="shared" si="18"/>
        <v>135</v>
      </c>
      <c r="O44" s="696"/>
      <c r="P44" s="696"/>
      <c r="Q44" s="696"/>
      <c r="R44" s="696"/>
      <c r="S44" s="696"/>
      <c r="T44" s="696"/>
      <c r="U44" s="696"/>
      <c r="V44" s="424">
        <f t="shared" si="19"/>
        <v>0</v>
      </c>
      <c r="W44" s="425">
        <f t="shared" si="20"/>
        <v>0</v>
      </c>
      <c r="X44" s="207">
        <f t="shared" si="21"/>
        <v>54</v>
      </c>
      <c r="Y44" s="445"/>
      <c r="Z44" s="445"/>
      <c r="AA44" s="445"/>
      <c r="AB44" s="445"/>
      <c r="AC44" s="445"/>
      <c r="AD44" s="445"/>
      <c r="AE44" s="445"/>
      <c r="AF44" s="427">
        <f t="shared" si="22"/>
        <v>0</v>
      </c>
      <c r="AG44" s="428">
        <f t="shared" si="23"/>
        <v>0</v>
      </c>
      <c r="AH44" s="212">
        <f t="shared" si="24"/>
        <v>40.5</v>
      </c>
      <c r="AI44" s="446"/>
      <c r="AJ44" s="446"/>
      <c r="AK44" s="446"/>
      <c r="AL44" s="446"/>
      <c r="AM44" s="446"/>
      <c r="AN44" s="446"/>
      <c r="AO44" s="446"/>
      <c r="AP44" s="430">
        <f t="shared" si="25"/>
        <v>0</v>
      </c>
      <c r="AQ44" s="431">
        <f t="shared" si="26"/>
        <v>0</v>
      </c>
      <c r="AR44" s="217">
        <f t="shared" si="27"/>
        <v>27</v>
      </c>
      <c r="AS44" s="443"/>
      <c r="AT44" s="443"/>
      <c r="AU44" s="443"/>
      <c r="AV44" s="443"/>
      <c r="AW44" s="443"/>
      <c r="AX44" s="443"/>
      <c r="AY44" s="443"/>
      <c r="AZ44" s="443"/>
      <c r="BA44" s="443"/>
      <c r="BB44" s="697">
        <f t="shared" si="28"/>
        <v>0</v>
      </c>
      <c r="BC44" s="698">
        <f t="shared" si="29"/>
        <v>0</v>
      </c>
      <c r="BD44" s="312">
        <f t="shared" si="30"/>
        <v>27</v>
      </c>
      <c r="BE44" s="854">
        <f t="shared" si="31"/>
        <v>0</v>
      </c>
      <c r="BF44" s="740">
        <f t="shared" si="32"/>
        <v>0</v>
      </c>
      <c r="BG44" s="802">
        <f t="shared" si="33"/>
        <v>-135</v>
      </c>
      <c r="BH44" s="740">
        <f t="shared" si="34"/>
        <v>-67.5</v>
      </c>
      <c r="BI44" s="803">
        <f t="shared" si="35"/>
        <v>0</v>
      </c>
      <c r="BJ44" s="864"/>
      <c r="BK44" s="767"/>
      <c r="BL44" s="865"/>
      <c r="BM44" s="866"/>
      <c r="BN44" s="867"/>
    </row>
    <row r="45" spans="1:67" ht="18">
      <c r="A45" s="691">
        <v>43</v>
      </c>
      <c r="B45" s="868" t="s">
        <v>105</v>
      </c>
      <c r="C45" s="869" t="s">
        <v>136</v>
      </c>
      <c r="D45" s="870" t="s">
        <v>137</v>
      </c>
      <c r="E45" s="562">
        <v>0.5</v>
      </c>
      <c r="F45" s="693"/>
      <c r="G45" s="765">
        <f>Summary!H45</f>
        <v>0</v>
      </c>
      <c r="H45" s="694"/>
      <c r="I45" s="694"/>
      <c r="J45" s="694"/>
      <c r="K45" s="694"/>
      <c r="L45" s="694"/>
      <c r="M45" s="694"/>
      <c r="N45" s="695">
        <f t="shared" si="18"/>
        <v>0</v>
      </c>
      <c r="O45" s="696"/>
      <c r="P45" s="696"/>
      <c r="Q45" s="696"/>
      <c r="R45" s="696"/>
      <c r="S45" s="696"/>
      <c r="T45" s="696"/>
      <c r="U45" s="696"/>
      <c r="V45" s="424">
        <f t="shared" si="19"/>
        <v>0</v>
      </c>
      <c r="W45" s="425">
        <f t="shared" si="20"/>
        <v>0</v>
      </c>
      <c r="X45" s="207">
        <f t="shared" si="21"/>
        <v>0</v>
      </c>
      <c r="Y45" s="445"/>
      <c r="Z45" s="445"/>
      <c r="AA45" s="445"/>
      <c r="AB45" s="445"/>
      <c r="AC45" s="445"/>
      <c r="AD45" s="445"/>
      <c r="AE45" s="445"/>
      <c r="AF45" s="427">
        <f t="shared" si="22"/>
        <v>0</v>
      </c>
      <c r="AG45" s="428">
        <f t="shared" si="23"/>
        <v>0</v>
      </c>
      <c r="AH45" s="212">
        <f t="shared" si="24"/>
        <v>0</v>
      </c>
      <c r="AI45" s="446"/>
      <c r="AJ45" s="446"/>
      <c r="AK45" s="446"/>
      <c r="AL45" s="446"/>
      <c r="AM45" s="446"/>
      <c r="AN45" s="446"/>
      <c r="AO45" s="446"/>
      <c r="AP45" s="430">
        <f t="shared" si="25"/>
        <v>0</v>
      </c>
      <c r="AQ45" s="431">
        <f t="shared" si="26"/>
        <v>0</v>
      </c>
      <c r="AR45" s="217">
        <f t="shared" si="27"/>
        <v>0</v>
      </c>
      <c r="AS45" s="443"/>
      <c r="AT45" s="443"/>
      <c r="AU45" s="443"/>
      <c r="AV45" s="443"/>
      <c r="AW45" s="443"/>
      <c r="AX45" s="443"/>
      <c r="AY45" s="443"/>
      <c r="AZ45" s="443"/>
      <c r="BA45" s="443"/>
      <c r="BB45" s="697">
        <f t="shared" si="28"/>
        <v>0</v>
      </c>
      <c r="BC45" s="698">
        <f t="shared" si="29"/>
        <v>0</v>
      </c>
      <c r="BD45" s="312">
        <f t="shared" si="30"/>
        <v>0</v>
      </c>
      <c r="BE45" s="443">
        <f t="shared" si="31"/>
        <v>0</v>
      </c>
      <c r="BF45" s="699">
        <f t="shared" si="32"/>
        <v>0</v>
      </c>
      <c r="BG45" s="699">
        <f t="shared" si="33"/>
        <v>0</v>
      </c>
      <c r="BH45" s="699">
        <f t="shared" si="34"/>
        <v>0</v>
      </c>
      <c r="BI45" s="700" t="str">
        <f t="shared" si="35"/>
        <v/>
      </c>
      <c r="BJ45" s="871"/>
      <c r="BK45" s="767"/>
      <c r="BL45" s="316"/>
      <c r="BM45" s="308"/>
      <c r="BN45" s="772"/>
    </row>
    <row r="46" spans="1:67" ht="18">
      <c r="A46" s="288">
        <v>44</v>
      </c>
      <c r="B46" s="872" t="s">
        <v>105</v>
      </c>
      <c r="C46" s="869" t="s">
        <v>138</v>
      </c>
      <c r="D46" s="309" t="s">
        <v>139</v>
      </c>
      <c r="E46" s="562">
        <v>1</v>
      </c>
      <c r="F46" s="693"/>
      <c r="G46" s="693">
        <f>Summary!H46</f>
        <v>0</v>
      </c>
      <c r="H46" s="694"/>
      <c r="I46" s="694"/>
      <c r="J46" s="694"/>
      <c r="K46" s="694"/>
      <c r="L46" s="694"/>
      <c r="M46" s="694"/>
      <c r="N46" s="695">
        <f t="shared" si="18"/>
        <v>0</v>
      </c>
      <c r="O46" s="696"/>
      <c r="P46" s="696"/>
      <c r="Q46" s="696"/>
      <c r="R46" s="696"/>
      <c r="S46" s="696"/>
      <c r="T46" s="696"/>
      <c r="U46" s="696"/>
      <c r="V46" s="424">
        <f t="shared" si="19"/>
        <v>0</v>
      </c>
      <c r="W46" s="425">
        <f t="shared" si="20"/>
        <v>0</v>
      </c>
      <c r="X46" s="207">
        <f t="shared" si="21"/>
        <v>0</v>
      </c>
      <c r="Y46" s="445"/>
      <c r="Z46" s="445"/>
      <c r="AA46" s="445"/>
      <c r="AB46" s="445"/>
      <c r="AC46" s="445"/>
      <c r="AD46" s="445"/>
      <c r="AE46" s="445"/>
      <c r="AF46" s="427">
        <f t="shared" si="22"/>
        <v>0</v>
      </c>
      <c r="AG46" s="428">
        <f t="shared" si="23"/>
        <v>0</v>
      </c>
      <c r="AH46" s="212">
        <f t="shared" si="24"/>
        <v>0</v>
      </c>
      <c r="AI46" s="446"/>
      <c r="AJ46" s="446"/>
      <c r="AK46" s="446"/>
      <c r="AL46" s="446"/>
      <c r="AM46" s="446"/>
      <c r="AN46" s="446"/>
      <c r="AO46" s="446"/>
      <c r="AP46" s="430">
        <f t="shared" si="25"/>
        <v>0</v>
      </c>
      <c r="AQ46" s="431">
        <f t="shared" si="26"/>
        <v>0</v>
      </c>
      <c r="AR46" s="217">
        <f t="shared" si="27"/>
        <v>0</v>
      </c>
      <c r="AS46" s="443"/>
      <c r="AT46" s="443"/>
      <c r="AU46" s="443"/>
      <c r="AV46" s="443"/>
      <c r="AW46" s="443"/>
      <c r="AX46" s="443"/>
      <c r="AY46" s="443"/>
      <c r="AZ46" s="443"/>
      <c r="BA46" s="443"/>
      <c r="BB46" s="697">
        <f t="shared" si="28"/>
        <v>0</v>
      </c>
      <c r="BC46" s="698">
        <f t="shared" si="29"/>
        <v>0</v>
      </c>
      <c r="BD46" s="312">
        <f t="shared" si="30"/>
        <v>0</v>
      </c>
      <c r="BE46" s="443">
        <f t="shared" si="31"/>
        <v>0</v>
      </c>
      <c r="BF46" s="699">
        <f t="shared" si="32"/>
        <v>0</v>
      </c>
      <c r="BG46" s="699">
        <f t="shared" si="33"/>
        <v>0</v>
      </c>
      <c r="BH46" s="699">
        <f t="shared" si="34"/>
        <v>0</v>
      </c>
      <c r="BI46" s="700" t="str">
        <f t="shared" si="35"/>
        <v/>
      </c>
      <c r="BJ46" s="871"/>
      <c r="BK46" s="767"/>
      <c r="BL46" s="316"/>
      <c r="BM46" s="308"/>
      <c r="BN46" s="772"/>
    </row>
    <row r="47" spans="1:67" ht="18">
      <c r="A47" s="691">
        <v>45</v>
      </c>
      <c r="B47" s="873" t="s">
        <v>350</v>
      </c>
      <c r="C47" s="195" t="s">
        <v>140</v>
      </c>
      <c r="D47" s="692" t="s">
        <v>141</v>
      </c>
      <c r="E47" s="197">
        <v>1</v>
      </c>
      <c r="F47" s="693"/>
      <c r="G47" s="693">
        <f>Summary!H47</f>
        <v>0</v>
      </c>
      <c r="H47" s="694"/>
      <c r="I47" s="694"/>
      <c r="J47" s="694"/>
      <c r="K47" s="694"/>
      <c r="L47" s="694"/>
      <c r="M47" s="694"/>
      <c r="N47" s="695">
        <f t="shared" si="18"/>
        <v>0</v>
      </c>
      <c r="O47" s="696"/>
      <c r="P47" s="696"/>
      <c r="Q47" s="696"/>
      <c r="R47" s="696"/>
      <c r="S47" s="696"/>
      <c r="T47" s="696"/>
      <c r="U47" s="696"/>
      <c r="V47" s="424">
        <f t="shared" si="19"/>
        <v>0</v>
      </c>
      <c r="W47" s="425">
        <f t="shared" si="20"/>
        <v>0</v>
      </c>
      <c r="X47" s="207">
        <f t="shared" si="21"/>
        <v>0</v>
      </c>
      <c r="Y47" s="445"/>
      <c r="Z47" s="445"/>
      <c r="AA47" s="445"/>
      <c r="AB47" s="445"/>
      <c r="AC47" s="445"/>
      <c r="AD47" s="445"/>
      <c r="AE47" s="445"/>
      <c r="AF47" s="427">
        <f t="shared" si="22"/>
        <v>0</v>
      </c>
      <c r="AG47" s="428">
        <f t="shared" si="23"/>
        <v>0</v>
      </c>
      <c r="AH47" s="212">
        <f t="shared" si="24"/>
        <v>0</v>
      </c>
      <c r="AI47" s="446"/>
      <c r="AJ47" s="446"/>
      <c r="AK47" s="446"/>
      <c r="AL47" s="446"/>
      <c r="AM47" s="446"/>
      <c r="AN47" s="446"/>
      <c r="AO47" s="446"/>
      <c r="AP47" s="430">
        <f t="shared" si="25"/>
        <v>0</v>
      </c>
      <c r="AQ47" s="431">
        <f t="shared" si="26"/>
        <v>0</v>
      </c>
      <c r="AR47" s="217">
        <f t="shared" si="27"/>
        <v>0</v>
      </c>
      <c r="AS47" s="443"/>
      <c r="AT47" s="443"/>
      <c r="AU47" s="443"/>
      <c r="AV47" s="443"/>
      <c r="AW47" s="443"/>
      <c r="AX47" s="443"/>
      <c r="AY47" s="443"/>
      <c r="AZ47" s="443"/>
      <c r="BA47" s="443"/>
      <c r="BB47" s="697">
        <f t="shared" si="28"/>
        <v>0</v>
      </c>
      <c r="BC47" s="698">
        <f t="shared" si="29"/>
        <v>0</v>
      </c>
      <c r="BD47" s="312">
        <f t="shared" si="30"/>
        <v>0</v>
      </c>
      <c r="BE47" s="443">
        <f t="shared" si="31"/>
        <v>0</v>
      </c>
      <c r="BF47" s="699">
        <f t="shared" si="32"/>
        <v>0</v>
      </c>
      <c r="BG47" s="699">
        <f t="shared" si="33"/>
        <v>0</v>
      </c>
      <c r="BH47" s="699">
        <f t="shared" si="34"/>
        <v>0</v>
      </c>
      <c r="BI47" s="700" t="str">
        <f t="shared" si="35"/>
        <v/>
      </c>
      <c r="BJ47" s="701"/>
      <c r="BK47" s="702"/>
      <c r="BL47" s="288"/>
      <c r="BM47" s="195"/>
      <c r="BN47" s="703"/>
    </row>
    <row r="48" spans="1:67" ht="18">
      <c r="A48" s="691">
        <v>46</v>
      </c>
      <c r="B48" s="128" t="s">
        <v>75</v>
      </c>
      <c r="C48" s="107" t="s">
        <v>143</v>
      </c>
      <c r="D48" s="129" t="s">
        <v>144</v>
      </c>
      <c r="E48" s="197">
        <v>0.5</v>
      </c>
      <c r="F48" s="693"/>
      <c r="G48" s="693">
        <f>Summary!H48</f>
        <v>0</v>
      </c>
      <c r="H48" s="694"/>
      <c r="I48" s="694"/>
      <c r="J48" s="694"/>
      <c r="K48" s="694"/>
      <c r="L48" s="694"/>
      <c r="M48" s="694"/>
      <c r="N48" s="695">
        <f t="shared" si="18"/>
        <v>0</v>
      </c>
      <c r="O48" s="696"/>
      <c r="P48" s="696"/>
      <c r="Q48" s="696"/>
      <c r="R48" s="696"/>
      <c r="S48" s="696"/>
      <c r="T48" s="696"/>
      <c r="U48" s="696"/>
      <c r="V48" s="424">
        <f t="shared" si="19"/>
        <v>0</v>
      </c>
      <c r="W48" s="425">
        <f t="shared" si="20"/>
        <v>0</v>
      </c>
      <c r="X48" s="207">
        <f t="shared" si="21"/>
        <v>0</v>
      </c>
      <c r="Y48" s="445"/>
      <c r="Z48" s="445"/>
      <c r="AA48" s="445"/>
      <c r="AB48" s="445"/>
      <c r="AC48" s="445"/>
      <c r="AD48" s="445"/>
      <c r="AE48" s="445"/>
      <c r="AF48" s="427">
        <f t="shared" si="22"/>
        <v>0</v>
      </c>
      <c r="AG48" s="428">
        <f t="shared" si="23"/>
        <v>0</v>
      </c>
      <c r="AH48" s="212">
        <f t="shared" si="24"/>
        <v>0</v>
      </c>
      <c r="AI48" s="446"/>
      <c r="AJ48" s="446"/>
      <c r="AK48" s="446"/>
      <c r="AL48" s="446"/>
      <c r="AM48" s="446"/>
      <c r="AN48" s="446"/>
      <c r="AO48" s="446"/>
      <c r="AP48" s="430">
        <f t="shared" si="25"/>
        <v>0</v>
      </c>
      <c r="AQ48" s="431">
        <f t="shared" si="26"/>
        <v>0</v>
      </c>
      <c r="AR48" s="217">
        <f t="shared" si="27"/>
        <v>0</v>
      </c>
      <c r="AS48" s="443"/>
      <c r="AT48" s="443"/>
      <c r="AU48" s="443"/>
      <c r="AV48" s="443"/>
      <c r="AW48" s="443"/>
      <c r="AX48" s="443"/>
      <c r="AY48" s="443"/>
      <c r="AZ48" s="443"/>
      <c r="BA48" s="443"/>
      <c r="BB48" s="697">
        <f t="shared" si="28"/>
        <v>0</v>
      </c>
      <c r="BC48" s="698">
        <f t="shared" si="29"/>
        <v>0</v>
      </c>
      <c r="BD48" s="312">
        <f t="shared" si="30"/>
        <v>0</v>
      </c>
      <c r="BE48" s="443">
        <f t="shared" si="31"/>
        <v>0</v>
      </c>
      <c r="BF48" s="699">
        <f t="shared" si="32"/>
        <v>0</v>
      </c>
      <c r="BG48" s="699">
        <f t="shared" si="33"/>
        <v>0</v>
      </c>
      <c r="BH48" s="699">
        <f t="shared" si="34"/>
        <v>0</v>
      </c>
      <c r="BI48" s="700" t="str">
        <f t="shared" si="35"/>
        <v/>
      </c>
      <c r="BJ48" s="701"/>
      <c r="BK48" s="822"/>
      <c r="BL48" s="288"/>
      <c r="BM48" s="195"/>
      <c r="BN48" s="703"/>
    </row>
    <row r="49" spans="1:67" ht="18">
      <c r="A49" s="288">
        <v>47</v>
      </c>
      <c r="B49" s="873" t="s">
        <v>350</v>
      </c>
      <c r="C49" s="195" t="s">
        <v>145</v>
      </c>
      <c r="D49" s="692" t="s">
        <v>146</v>
      </c>
      <c r="E49" s="197">
        <v>0.5</v>
      </c>
      <c r="F49" s="693"/>
      <c r="G49" s="693">
        <f>Summary!H49</f>
        <v>0</v>
      </c>
      <c r="H49" s="694"/>
      <c r="I49" s="694"/>
      <c r="J49" s="694"/>
      <c r="K49" s="694"/>
      <c r="L49" s="694"/>
      <c r="M49" s="694"/>
      <c r="N49" s="695">
        <f t="shared" si="18"/>
        <v>0</v>
      </c>
      <c r="O49" s="696"/>
      <c r="P49" s="696"/>
      <c r="Q49" s="696"/>
      <c r="R49" s="696"/>
      <c r="S49" s="696"/>
      <c r="T49" s="696"/>
      <c r="U49" s="696"/>
      <c r="V49" s="424">
        <f t="shared" si="19"/>
        <v>0</v>
      </c>
      <c r="W49" s="425">
        <f t="shared" si="20"/>
        <v>0</v>
      </c>
      <c r="X49" s="207">
        <f t="shared" si="21"/>
        <v>0</v>
      </c>
      <c r="Y49" s="445"/>
      <c r="Z49" s="445"/>
      <c r="AA49" s="445"/>
      <c r="AB49" s="445"/>
      <c r="AC49" s="445"/>
      <c r="AD49" s="445"/>
      <c r="AE49" s="445"/>
      <c r="AF49" s="427">
        <f t="shared" si="22"/>
        <v>0</v>
      </c>
      <c r="AG49" s="428">
        <f t="shared" si="23"/>
        <v>0</v>
      </c>
      <c r="AH49" s="212">
        <f t="shared" si="24"/>
        <v>0</v>
      </c>
      <c r="AI49" s="446"/>
      <c r="AJ49" s="446"/>
      <c r="AK49" s="446"/>
      <c r="AL49" s="446"/>
      <c r="AM49" s="446"/>
      <c r="AN49" s="446"/>
      <c r="AO49" s="446"/>
      <c r="AP49" s="430">
        <f t="shared" si="25"/>
        <v>0</v>
      </c>
      <c r="AQ49" s="431">
        <f t="shared" si="26"/>
        <v>0</v>
      </c>
      <c r="AR49" s="217">
        <f t="shared" si="27"/>
        <v>0</v>
      </c>
      <c r="AS49" s="443"/>
      <c r="AT49" s="443"/>
      <c r="AU49" s="443"/>
      <c r="AV49" s="443"/>
      <c r="AW49" s="443"/>
      <c r="AX49" s="443"/>
      <c r="AY49" s="443"/>
      <c r="AZ49" s="443"/>
      <c r="BA49" s="443"/>
      <c r="BB49" s="697">
        <f t="shared" si="28"/>
        <v>0</v>
      </c>
      <c r="BC49" s="698">
        <f t="shared" si="29"/>
        <v>0</v>
      </c>
      <c r="BD49" s="312">
        <f t="shared" si="30"/>
        <v>0</v>
      </c>
      <c r="BE49" s="443">
        <f t="shared" si="31"/>
        <v>0</v>
      </c>
      <c r="BF49" s="699">
        <f t="shared" si="32"/>
        <v>0</v>
      </c>
      <c r="BG49" s="699">
        <f t="shared" si="33"/>
        <v>0</v>
      </c>
      <c r="BH49" s="699">
        <f t="shared" si="34"/>
        <v>0</v>
      </c>
      <c r="BI49" s="700" t="str">
        <f t="shared" si="35"/>
        <v/>
      </c>
      <c r="BJ49" s="701"/>
      <c r="BK49" s="702"/>
      <c r="BL49" s="288"/>
      <c r="BM49" s="195"/>
      <c r="BN49" s="703"/>
    </row>
    <row r="50" spans="1:67" ht="18">
      <c r="A50" s="691">
        <v>48</v>
      </c>
      <c r="B50" s="873" t="s">
        <v>350</v>
      </c>
      <c r="C50" s="195" t="s">
        <v>148</v>
      </c>
      <c r="D50" s="692" t="s">
        <v>149</v>
      </c>
      <c r="E50" s="197">
        <v>1</v>
      </c>
      <c r="F50" s="693"/>
      <c r="G50" s="693">
        <f>Summary!H50</f>
        <v>0</v>
      </c>
      <c r="H50" s="694"/>
      <c r="I50" s="694"/>
      <c r="J50" s="694"/>
      <c r="K50" s="694"/>
      <c r="L50" s="694"/>
      <c r="M50" s="694"/>
      <c r="N50" s="695">
        <f t="shared" si="18"/>
        <v>0</v>
      </c>
      <c r="O50" s="696"/>
      <c r="P50" s="696"/>
      <c r="Q50" s="696"/>
      <c r="R50" s="696"/>
      <c r="S50" s="696"/>
      <c r="T50" s="696"/>
      <c r="U50" s="696"/>
      <c r="V50" s="424">
        <f t="shared" si="19"/>
        <v>0</v>
      </c>
      <c r="W50" s="425">
        <f t="shared" si="20"/>
        <v>0</v>
      </c>
      <c r="X50" s="207">
        <f t="shared" si="21"/>
        <v>0</v>
      </c>
      <c r="Y50" s="445"/>
      <c r="Z50" s="445"/>
      <c r="AA50" s="445"/>
      <c r="AB50" s="445"/>
      <c r="AC50" s="445"/>
      <c r="AD50" s="445"/>
      <c r="AE50" s="445"/>
      <c r="AF50" s="427">
        <f t="shared" si="22"/>
        <v>0</v>
      </c>
      <c r="AG50" s="428">
        <f t="shared" si="23"/>
        <v>0</v>
      </c>
      <c r="AH50" s="212">
        <f t="shared" si="24"/>
        <v>0</v>
      </c>
      <c r="AI50" s="446"/>
      <c r="AJ50" s="446"/>
      <c r="AK50" s="446"/>
      <c r="AL50" s="446"/>
      <c r="AM50" s="446"/>
      <c r="AN50" s="446"/>
      <c r="AO50" s="446"/>
      <c r="AP50" s="430">
        <f t="shared" si="25"/>
        <v>0</v>
      </c>
      <c r="AQ50" s="431">
        <f t="shared" si="26"/>
        <v>0</v>
      </c>
      <c r="AR50" s="217">
        <f t="shared" si="27"/>
        <v>0</v>
      </c>
      <c r="AS50" s="443"/>
      <c r="AT50" s="443"/>
      <c r="AU50" s="443"/>
      <c r="AV50" s="443"/>
      <c r="AW50" s="443"/>
      <c r="AX50" s="443"/>
      <c r="AY50" s="443"/>
      <c r="AZ50" s="443"/>
      <c r="BA50" s="443"/>
      <c r="BB50" s="697">
        <f t="shared" si="28"/>
        <v>0</v>
      </c>
      <c r="BC50" s="698">
        <f t="shared" si="29"/>
        <v>0</v>
      </c>
      <c r="BD50" s="312">
        <f t="shared" si="30"/>
        <v>0</v>
      </c>
      <c r="BE50" s="443">
        <f t="shared" si="31"/>
        <v>0</v>
      </c>
      <c r="BF50" s="699">
        <f t="shared" si="32"/>
        <v>0</v>
      </c>
      <c r="BG50" s="699">
        <f t="shared" si="33"/>
        <v>0</v>
      </c>
      <c r="BH50" s="699">
        <f t="shared" si="34"/>
        <v>0</v>
      </c>
      <c r="BI50" s="700" t="str">
        <f t="shared" si="35"/>
        <v/>
      </c>
      <c r="BJ50" s="701"/>
      <c r="BK50" s="702"/>
      <c r="BL50" s="288"/>
      <c r="BM50" s="195"/>
      <c r="BN50" s="703"/>
    </row>
    <row r="51" spans="1:67" ht="18">
      <c r="A51" s="691">
        <v>49</v>
      </c>
      <c r="B51" s="873" t="s">
        <v>350</v>
      </c>
      <c r="C51" s="195" t="s">
        <v>150</v>
      </c>
      <c r="D51" s="692" t="s">
        <v>151</v>
      </c>
      <c r="E51" s="197">
        <v>1</v>
      </c>
      <c r="F51" s="693"/>
      <c r="G51" s="693">
        <f>Summary!H51</f>
        <v>0</v>
      </c>
      <c r="H51" s="694"/>
      <c r="I51" s="694"/>
      <c r="J51" s="694"/>
      <c r="K51" s="694"/>
      <c r="L51" s="694"/>
      <c r="M51" s="694"/>
      <c r="N51" s="695">
        <f t="shared" si="18"/>
        <v>0</v>
      </c>
      <c r="O51" s="696"/>
      <c r="P51" s="696"/>
      <c r="Q51" s="696"/>
      <c r="R51" s="696"/>
      <c r="S51" s="696"/>
      <c r="T51" s="696"/>
      <c r="U51" s="696"/>
      <c r="V51" s="424">
        <f t="shared" si="19"/>
        <v>0</v>
      </c>
      <c r="W51" s="425">
        <f t="shared" si="20"/>
        <v>0</v>
      </c>
      <c r="X51" s="207">
        <f t="shared" si="21"/>
        <v>0</v>
      </c>
      <c r="Y51" s="445"/>
      <c r="Z51" s="445"/>
      <c r="AA51" s="445"/>
      <c r="AB51" s="445"/>
      <c r="AC51" s="445"/>
      <c r="AD51" s="445"/>
      <c r="AE51" s="445"/>
      <c r="AF51" s="427">
        <f t="shared" si="22"/>
        <v>0</v>
      </c>
      <c r="AG51" s="428">
        <f t="shared" si="23"/>
        <v>0</v>
      </c>
      <c r="AH51" s="212">
        <f t="shared" si="24"/>
        <v>0</v>
      </c>
      <c r="AI51" s="446"/>
      <c r="AJ51" s="446"/>
      <c r="AK51" s="446"/>
      <c r="AL51" s="446"/>
      <c r="AM51" s="446"/>
      <c r="AN51" s="446"/>
      <c r="AO51" s="446"/>
      <c r="AP51" s="430">
        <f t="shared" si="25"/>
        <v>0</v>
      </c>
      <c r="AQ51" s="431">
        <f t="shared" si="26"/>
        <v>0</v>
      </c>
      <c r="AR51" s="217">
        <f t="shared" si="27"/>
        <v>0</v>
      </c>
      <c r="AS51" s="443"/>
      <c r="AT51" s="443"/>
      <c r="AU51" s="443"/>
      <c r="AV51" s="443"/>
      <c r="AW51" s="443"/>
      <c r="AX51" s="443"/>
      <c r="AY51" s="443"/>
      <c r="AZ51" s="443"/>
      <c r="BA51" s="443"/>
      <c r="BB51" s="697">
        <f t="shared" si="28"/>
        <v>0</v>
      </c>
      <c r="BC51" s="698">
        <f t="shared" si="29"/>
        <v>0</v>
      </c>
      <c r="BD51" s="312">
        <f t="shared" si="30"/>
        <v>0</v>
      </c>
      <c r="BE51" s="443">
        <f t="shared" si="31"/>
        <v>0</v>
      </c>
      <c r="BF51" s="699">
        <f t="shared" si="32"/>
        <v>0</v>
      </c>
      <c r="BG51" s="699">
        <f t="shared" si="33"/>
        <v>0</v>
      </c>
      <c r="BH51" s="699">
        <f t="shared" si="34"/>
        <v>0</v>
      </c>
      <c r="BI51" s="700" t="str">
        <f t="shared" si="35"/>
        <v/>
      </c>
      <c r="BJ51" s="701"/>
      <c r="BK51" s="702"/>
      <c r="BL51" s="288"/>
      <c r="BM51" s="195"/>
      <c r="BN51" s="703"/>
    </row>
    <row r="52" spans="1:67" ht="18">
      <c r="A52" s="288">
        <v>50</v>
      </c>
      <c r="B52" s="873" t="s">
        <v>350</v>
      </c>
      <c r="C52" s="195" t="s">
        <v>152</v>
      </c>
      <c r="D52" s="692" t="s">
        <v>153</v>
      </c>
      <c r="E52" s="197">
        <v>1</v>
      </c>
      <c r="F52" s="693"/>
      <c r="G52" s="693">
        <f>Summary!H52</f>
        <v>0</v>
      </c>
      <c r="H52" s="694"/>
      <c r="I52" s="694"/>
      <c r="J52" s="694"/>
      <c r="K52" s="694"/>
      <c r="L52" s="694"/>
      <c r="M52" s="694"/>
      <c r="N52" s="695">
        <f t="shared" si="18"/>
        <v>0</v>
      </c>
      <c r="O52" s="696"/>
      <c r="P52" s="696"/>
      <c r="Q52" s="696"/>
      <c r="R52" s="696"/>
      <c r="S52" s="696"/>
      <c r="T52" s="696"/>
      <c r="U52" s="696"/>
      <c r="V52" s="424">
        <f t="shared" si="19"/>
        <v>0</v>
      </c>
      <c r="W52" s="425">
        <f t="shared" si="20"/>
        <v>0</v>
      </c>
      <c r="X52" s="207">
        <f t="shared" si="21"/>
        <v>0</v>
      </c>
      <c r="Y52" s="445"/>
      <c r="Z52" s="445"/>
      <c r="AA52" s="445"/>
      <c r="AB52" s="445"/>
      <c r="AC52" s="445"/>
      <c r="AD52" s="445"/>
      <c r="AE52" s="445"/>
      <c r="AF52" s="427">
        <f t="shared" si="22"/>
        <v>0</v>
      </c>
      <c r="AG52" s="428">
        <f t="shared" si="23"/>
        <v>0</v>
      </c>
      <c r="AH52" s="212">
        <f t="shared" si="24"/>
        <v>0</v>
      </c>
      <c r="AI52" s="446"/>
      <c r="AJ52" s="446"/>
      <c r="AK52" s="446"/>
      <c r="AL52" s="446"/>
      <c r="AM52" s="446"/>
      <c r="AN52" s="446"/>
      <c r="AO52" s="446"/>
      <c r="AP52" s="430">
        <f t="shared" si="25"/>
        <v>0</v>
      </c>
      <c r="AQ52" s="431">
        <f t="shared" si="26"/>
        <v>0</v>
      </c>
      <c r="AR52" s="217">
        <f t="shared" si="27"/>
        <v>0</v>
      </c>
      <c r="AS52" s="443"/>
      <c r="AT52" s="443"/>
      <c r="AU52" s="443"/>
      <c r="AV52" s="443"/>
      <c r="AW52" s="443"/>
      <c r="AX52" s="443"/>
      <c r="AY52" s="443"/>
      <c r="AZ52" s="443"/>
      <c r="BA52" s="443"/>
      <c r="BB52" s="697">
        <f t="shared" si="28"/>
        <v>0</v>
      </c>
      <c r="BC52" s="698">
        <f t="shared" si="29"/>
        <v>0</v>
      </c>
      <c r="BD52" s="312">
        <f t="shared" si="30"/>
        <v>0</v>
      </c>
      <c r="BE52" s="443">
        <f t="shared" si="31"/>
        <v>0</v>
      </c>
      <c r="BF52" s="699">
        <f t="shared" si="32"/>
        <v>0</v>
      </c>
      <c r="BG52" s="699">
        <f t="shared" si="33"/>
        <v>0</v>
      </c>
      <c r="BH52" s="699">
        <f t="shared" si="34"/>
        <v>0</v>
      </c>
      <c r="BI52" s="700" t="str">
        <f t="shared" si="35"/>
        <v/>
      </c>
      <c r="BJ52" s="701"/>
      <c r="BK52" s="702"/>
      <c r="BL52" s="288"/>
      <c r="BM52" s="195"/>
      <c r="BN52" s="703"/>
    </row>
    <row r="53" spans="1:67" ht="18">
      <c r="A53" s="691">
        <v>51</v>
      </c>
      <c r="B53" s="873" t="s">
        <v>350</v>
      </c>
      <c r="C53" s="195" t="s">
        <v>155</v>
      </c>
      <c r="D53" s="692" t="s">
        <v>156</v>
      </c>
      <c r="E53" s="197">
        <v>0.5</v>
      </c>
      <c r="F53" s="693"/>
      <c r="G53" s="693">
        <f>Summary!H53</f>
        <v>0</v>
      </c>
      <c r="H53" s="694"/>
      <c r="I53" s="694"/>
      <c r="J53" s="694"/>
      <c r="K53" s="694"/>
      <c r="L53" s="694"/>
      <c r="M53" s="694"/>
      <c r="N53" s="695">
        <f t="shared" si="18"/>
        <v>0</v>
      </c>
      <c r="O53" s="696"/>
      <c r="P53" s="696"/>
      <c r="Q53" s="696"/>
      <c r="R53" s="696"/>
      <c r="S53" s="696"/>
      <c r="T53" s="696"/>
      <c r="U53" s="696"/>
      <c r="V53" s="424">
        <f t="shared" si="19"/>
        <v>0</v>
      </c>
      <c r="W53" s="425">
        <f t="shared" si="20"/>
        <v>0</v>
      </c>
      <c r="X53" s="207">
        <f t="shared" si="21"/>
        <v>0</v>
      </c>
      <c r="Y53" s="445"/>
      <c r="Z53" s="445"/>
      <c r="AA53" s="445"/>
      <c r="AB53" s="445"/>
      <c r="AC53" s="445"/>
      <c r="AD53" s="445"/>
      <c r="AE53" s="445"/>
      <c r="AF53" s="427">
        <f t="shared" si="22"/>
        <v>0</v>
      </c>
      <c r="AG53" s="428">
        <f t="shared" si="23"/>
        <v>0</v>
      </c>
      <c r="AH53" s="212">
        <f t="shared" si="24"/>
        <v>0</v>
      </c>
      <c r="AI53" s="446"/>
      <c r="AJ53" s="446"/>
      <c r="AK53" s="446"/>
      <c r="AL53" s="446"/>
      <c r="AM53" s="446"/>
      <c r="AN53" s="446"/>
      <c r="AO53" s="446"/>
      <c r="AP53" s="430">
        <f t="shared" si="25"/>
        <v>0</v>
      </c>
      <c r="AQ53" s="431">
        <f t="shared" si="26"/>
        <v>0</v>
      </c>
      <c r="AR53" s="217">
        <f t="shared" si="27"/>
        <v>0</v>
      </c>
      <c r="AS53" s="443"/>
      <c r="AT53" s="443"/>
      <c r="AU53" s="443"/>
      <c r="AV53" s="443"/>
      <c r="AW53" s="443"/>
      <c r="AX53" s="443"/>
      <c r="AY53" s="443"/>
      <c r="AZ53" s="443"/>
      <c r="BA53" s="443"/>
      <c r="BB53" s="697">
        <f t="shared" si="28"/>
        <v>0</v>
      </c>
      <c r="BC53" s="698">
        <f t="shared" si="29"/>
        <v>0</v>
      </c>
      <c r="BD53" s="312">
        <f t="shared" si="30"/>
        <v>0</v>
      </c>
      <c r="BE53" s="443">
        <f t="shared" si="31"/>
        <v>0</v>
      </c>
      <c r="BF53" s="699">
        <f t="shared" si="32"/>
        <v>0</v>
      </c>
      <c r="BG53" s="699">
        <f t="shared" si="33"/>
        <v>0</v>
      </c>
      <c r="BH53" s="699">
        <f t="shared" si="34"/>
        <v>0</v>
      </c>
      <c r="BI53" s="700" t="str">
        <f t="shared" si="35"/>
        <v/>
      </c>
      <c r="BJ53" s="701"/>
      <c r="BK53" s="702"/>
      <c r="BL53" s="288"/>
      <c r="BM53" s="195"/>
      <c r="BN53" s="703"/>
    </row>
    <row r="54" spans="1:67" ht="18">
      <c r="A54" s="691">
        <v>52</v>
      </c>
      <c r="B54" s="873" t="s">
        <v>350</v>
      </c>
      <c r="C54" s="195" t="s">
        <v>158</v>
      </c>
      <c r="D54" s="692" t="s">
        <v>159</v>
      </c>
      <c r="E54" s="197">
        <v>0.5</v>
      </c>
      <c r="F54" s="693"/>
      <c r="G54" s="693">
        <f>Summary!H54</f>
        <v>0</v>
      </c>
      <c r="H54" s="694"/>
      <c r="I54" s="694"/>
      <c r="J54" s="694"/>
      <c r="K54" s="694"/>
      <c r="L54" s="694"/>
      <c r="M54" s="694"/>
      <c r="N54" s="695">
        <f t="shared" si="18"/>
        <v>0</v>
      </c>
      <c r="O54" s="696"/>
      <c r="P54" s="696"/>
      <c r="Q54" s="696"/>
      <c r="R54" s="696"/>
      <c r="S54" s="696"/>
      <c r="T54" s="696"/>
      <c r="U54" s="696"/>
      <c r="V54" s="424">
        <f t="shared" si="19"/>
        <v>0</v>
      </c>
      <c r="W54" s="425">
        <f t="shared" si="20"/>
        <v>0</v>
      </c>
      <c r="X54" s="207">
        <f t="shared" si="21"/>
        <v>0</v>
      </c>
      <c r="Y54" s="445"/>
      <c r="Z54" s="445"/>
      <c r="AA54" s="445"/>
      <c r="AB54" s="445"/>
      <c r="AC54" s="445"/>
      <c r="AD54" s="445"/>
      <c r="AE54" s="445"/>
      <c r="AF54" s="427">
        <f t="shared" si="22"/>
        <v>0</v>
      </c>
      <c r="AG54" s="428">
        <f t="shared" si="23"/>
        <v>0</v>
      </c>
      <c r="AH54" s="212">
        <f t="shared" si="24"/>
        <v>0</v>
      </c>
      <c r="AI54" s="446"/>
      <c r="AJ54" s="446"/>
      <c r="AK54" s="446"/>
      <c r="AL54" s="446"/>
      <c r="AM54" s="446"/>
      <c r="AN54" s="446"/>
      <c r="AO54" s="446"/>
      <c r="AP54" s="430">
        <f t="shared" si="25"/>
        <v>0</v>
      </c>
      <c r="AQ54" s="431">
        <f t="shared" si="26"/>
        <v>0</v>
      </c>
      <c r="AR54" s="217">
        <f t="shared" si="27"/>
        <v>0</v>
      </c>
      <c r="AS54" s="443"/>
      <c r="AT54" s="443"/>
      <c r="AU54" s="443"/>
      <c r="AV54" s="443"/>
      <c r="AW54" s="443"/>
      <c r="AX54" s="443"/>
      <c r="AY54" s="443"/>
      <c r="AZ54" s="443"/>
      <c r="BA54" s="443"/>
      <c r="BB54" s="697">
        <f t="shared" si="28"/>
        <v>0</v>
      </c>
      <c r="BC54" s="698">
        <f t="shared" si="29"/>
        <v>0</v>
      </c>
      <c r="BD54" s="312">
        <f t="shared" si="30"/>
        <v>0</v>
      </c>
      <c r="BE54" s="443">
        <f t="shared" si="31"/>
        <v>0</v>
      </c>
      <c r="BF54" s="699">
        <f t="shared" si="32"/>
        <v>0</v>
      </c>
      <c r="BG54" s="699">
        <f t="shared" si="33"/>
        <v>0</v>
      </c>
      <c r="BH54" s="699">
        <f t="shared" si="34"/>
        <v>0</v>
      </c>
      <c r="BI54" s="700" t="str">
        <f t="shared" si="35"/>
        <v/>
      </c>
      <c r="BJ54" s="701"/>
      <c r="BK54" s="702"/>
      <c r="BL54" s="288"/>
      <c r="BM54" s="195"/>
      <c r="BN54" s="703"/>
    </row>
    <row r="55" spans="1:67" ht="18">
      <c r="A55" s="288">
        <v>53</v>
      </c>
      <c r="B55" s="873" t="s">
        <v>350</v>
      </c>
      <c r="C55" s="195" t="s">
        <v>161</v>
      </c>
      <c r="D55" s="692" t="s">
        <v>162</v>
      </c>
      <c r="E55" s="197">
        <v>0.25</v>
      </c>
      <c r="F55" s="693"/>
      <c r="G55" s="693">
        <f>Summary!H55</f>
        <v>0</v>
      </c>
      <c r="H55" s="694"/>
      <c r="I55" s="694"/>
      <c r="J55" s="694"/>
      <c r="K55" s="694"/>
      <c r="L55" s="694"/>
      <c r="M55" s="694"/>
      <c r="N55" s="695">
        <f t="shared" si="18"/>
        <v>0</v>
      </c>
      <c r="O55" s="696"/>
      <c r="P55" s="696"/>
      <c r="Q55" s="696"/>
      <c r="R55" s="696"/>
      <c r="S55" s="696"/>
      <c r="T55" s="696"/>
      <c r="U55" s="696"/>
      <c r="V55" s="424">
        <f t="shared" si="19"/>
        <v>0</v>
      </c>
      <c r="W55" s="425">
        <f t="shared" si="20"/>
        <v>0</v>
      </c>
      <c r="X55" s="207">
        <f t="shared" si="21"/>
        <v>0</v>
      </c>
      <c r="Y55" s="445"/>
      <c r="Z55" s="445"/>
      <c r="AA55" s="445"/>
      <c r="AB55" s="445"/>
      <c r="AC55" s="445"/>
      <c r="AD55" s="445"/>
      <c r="AE55" s="445"/>
      <c r="AF55" s="427">
        <f t="shared" si="22"/>
        <v>0</v>
      </c>
      <c r="AG55" s="428">
        <f t="shared" si="23"/>
        <v>0</v>
      </c>
      <c r="AH55" s="212">
        <f t="shared" si="24"/>
        <v>0</v>
      </c>
      <c r="AI55" s="446"/>
      <c r="AJ55" s="446"/>
      <c r="AK55" s="446"/>
      <c r="AL55" s="446"/>
      <c r="AM55" s="446"/>
      <c r="AN55" s="446"/>
      <c r="AO55" s="446"/>
      <c r="AP55" s="430">
        <f t="shared" si="25"/>
        <v>0</v>
      </c>
      <c r="AQ55" s="431">
        <f t="shared" si="26"/>
        <v>0</v>
      </c>
      <c r="AR55" s="217">
        <f t="shared" si="27"/>
        <v>0</v>
      </c>
      <c r="AS55" s="443"/>
      <c r="AT55" s="443"/>
      <c r="AU55" s="443"/>
      <c r="AV55" s="443"/>
      <c r="AW55" s="443"/>
      <c r="AX55" s="443"/>
      <c r="AY55" s="443"/>
      <c r="AZ55" s="443"/>
      <c r="BA55" s="443"/>
      <c r="BB55" s="697">
        <f t="shared" si="28"/>
        <v>0</v>
      </c>
      <c r="BC55" s="698">
        <f t="shared" si="29"/>
        <v>0</v>
      </c>
      <c r="BD55" s="312">
        <f t="shared" si="30"/>
        <v>0</v>
      </c>
      <c r="BE55" s="443">
        <f t="shared" si="31"/>
        <v>0</v>
      </c>
      <c r="BF55" s="699">
        <f t="shared" si="32"/>
        <v>0</v>
      </c>
      <c r="BG55" s="699">
        <f t="shared" si="33"/>
        <v>0</v>
      </c>
      <c r="BH55" s="699">
        <f t="shared" si="34"/>
        <v>0</v>
      </c>
      <c r="BI55" s="700" t="str">
        <f t="shared" si="35"/>
        <v/>
      </c>
      <c r="BJ55" s="701"/>
      <c r="BK55" s="702"/>
      <c r="BL55" s="288"/>
      <c r="BM55" s="195"/>
      <c r="BN55" s="703"/>
    </row>
    <row r="56" spans="1:67" ht="18">
      <c r="A56" s="773">
        <v>54</v>
      </c>
      <c r="B56" s="874" t="s">
        <v>350</v>
      </c>
      <c r="C56" s="195" t="s">
        <v>164</v>
      </c>
      <c r="D56" s="705" t="s">
        <v>165</v>
      </c>
      <c r="E56" s="197">
        <v>5</v>
      </c>
      <c r="F56" s="693"/>
      <c r="G56" s="706">
        <f>Summary!H56</f>
        <v>0</v>
      </c>
      <c r="H56" s="694"/>
      <c r="I56" s="694"/>
      <c r="J56" s="694"/>
      <c r="K56" s="694"/>
      <c r="L56" s="694"/>
      <c r="M56" s="694"/>
      <c r="N56" s="695">
        <f t="shared" si="18"/>
        <v>0</v>
      </c>
      <c r="O56" s="696"/>
      <c r="P56" s="696"/>
      <c r="Q56" s="696"/>
      <c r="R56" s="696"/>
      <c r="S56" s="696"/>
      <c r="T56" s="696"/>
      <c r="U56" s="696"/>
      <c r="V56" s="424">
        <f t="shared" si="19"/>
        <v>0</v>
      </c>
      <c r="W56" s="425">
        <f t="shared" si="20"/>
        <v>0</v>
      </c>
      <c r="X56" s="207">
        <f t="shared" si="21"/>
        <v>0</v>
      </c>
      <c r="Y56" s="445"/>
      <c r="Z56" s="445"/>
      <c r="AA56" s="445"/>
      <c r="AB56" s="445"/>
      <c r="AC56" s="445"/>
      <c r="AD56" s="445"/>
      <c r="AE56" s="445"/>
      <c r="AF56" s="427">
        <f t="shared" si="22"/>
        <v>0</v>
      </c>
      <c r="AG56" s="428">
        <f t="shared" si="23"/>
        <v>0</v>
      </c>
      <c r="AH56" s="212">
        <f t="shared" si="24"/>
        <v>0</v>
      </c>
      <c r="AI56" s="446"/>
      <c r="AJ56" s="446"/>
      <c r="AK56" s="446"/>
      <c r="AL56" s="446"/>
      <c r="AM56" s="446"/>
      <c r="AN56" s="446"/>
      <c r="AO56" s="446"/>
      <c r="AP56" s="430">
        <f t="shared" si="25"/>
        <v>0</v>
      </c>
      <c r="AQ56" s="431">
        <f t="shared" si="26"/>
        <v>0</v>
      </c>
      <c r="AR56" s="217">
        <f t="shared" si="27"/>
        <v>0</v>
      </c>
      <c r="AS56" s="443"/>
      <c r="AT56" s="443"/>
      <c r="AU56" s="443"/>
      <c r="AV56" s="443"/>
      <c r="AW56" s="443"/>
      <c r="AX56" s="707"/>
      <c r="AY56" s="707"/>
      <c r="AZ56" s="707"/>
      <c r="BA56" s="707"/>
      <c r="BB56" s="697">
        <f t="shared" si="28"/>
        <v>0</v>
      </c>
      <c r="BC56" s="698">
        <f t="shared" si="29"/>
        <v>0</v>
      </c>
      <c r="BD56" s="312">
        <f t="shared" si="30"/>
        <v>0</v>
      </c>
      <c r="BE56" s="707">
        <f t="shared" si="31"/>
        <v>0</v>
      </c>
      <c r="BF56" s="708">
        <f t="shared" si="32"/>
        <v>0</v>
      </c>
      <c r="BG56" s="708">
        <f t="shared" si="33"/>
        <v>0</v>
      </c>
      <c r="BH56" s="708">
        <f t="shared" si="34"/>
        <v>0</v>
      </c>
      <c r="BI56" s="709" t="str">
        <f t="shared" si="35"/>
        <v/>
      </c>
      <c r="BJ56" s="710"/>
      <c r="BK56" s="875"/>
      <c r="BL56" s="712"/>
      <c r="BM56" s="713"/>
      <c r="BN56" s="714"/>
    </row>
    <row r="57" spans="1:67" ht="18">
      <c r="A57" s="637">
        <v>55</v>
      </c>
      <c r="B57" s="876" t="s">
        <v>350</v>
      </c>
      <c r="C57" s="734" t="s">
        <v>167</v>
      </c>
      <c r="D57" s="640" t="s">
        <v>168</v>
      </c>
      <c r="E57" s="420">
        <v>1</v>
      </c>
      <c r="F57" s="261"/>
      <c r="G57" s="643">
        <f>Summary!H57</f>
        <v>10</v>
      </c>
      <c r="H57" s="735"/>
      <c r="I57" s="735"/>
      <c r="J57" s="694"/>
      <c r="K57" s="694"/>
      <c r="L57" s="694"/>
      <c r="M57" s="694"/>
      <c r="N57" s="695">
        <f t="shared" si="18"/>
        <v>10</v>
      </c>
      <c r="O57" s="696"/>
      <c r="P57" s="696"/>
      <c r="Q57" s="696"/>
      <c r="R57" s="696"/>
      <c r="S57" s="696"/>
      <c r="T57" s="696"/>
      <c r="U57" s="696"/>
      <c r="V57" s="424">
        <f t="shared" si="19"/>
        <v>0</v>
      </c>
      <c r="W57" s="425">
        <f t="shared" si="20"/>
        <v>0</v>
      </c>
      <c r="X57" s="207">
        <f t="shared" si="21"/>
        <v>4</v>
      </c>
      <c r="Y57" s="445"/>
      <c r="Z57" s="445"/>
      <c r="AA57" s="445"/>
      <c r="AB57" s="445"/>
      <c r="AC57" s="445"/>
      <c r="AD57" s="445"/>
      <c r="AE57" s="445"/>
      <c r="AF57" s="427">
        <f t="shared" si="22"/>
        <v>0</v>
      </c>
      <c r="AG57" s="428">
        <f t="shared" si="23"/>
        <v>0</v>
      </c>
      <c r="AH57" s="212">
        <f t="shared" si="24"/>
        <v>3</v>
      </c>
      <c r="AI57" s="446"/>
      <c r="AJ57" s="446"/>
      <c r="AK57" s="446"/>
      <c r="AL57" s="446"/>
      <c r="AM57" s="446"/>
      <c r="AN57" s="446"/>
      <c r="AO57" s="446"/>
      <c r="AP57" s="430">
        <f t="shared" si="25"/>
        <v>0</v>
      </c>
      <c r="AQ57" s="431">
        <f t="shared" si="26"/>
        <v>0</v>
      </c>
      <c r="AR57" s="217">
        <f t="shared" si="27"/>
        <v>2</v>
      </c>
      <c r="AS57" s="443"/>
      <c r="AT57" s="443"/>
      <c r="AU57" s="443"/>
      <c r="AV57" s="443"/>
      <c r="AW57" s="720"/>
      <c r="AX57" s="780"/>
      <c r="AY57" s="781"/>
      <c r="AZ57" s="781"/>
      <c r="BA57" s="782"/>
      <c r="BB57" s="697">
        <f t="shared" si="28"/>
        <v>0</v>
      </c>
      <c r="BC57" s="698">
        <f t="shared" si="29"/>
        <v>0</v>
      </c>
      <c r="BD57" s="724">
        <f t="shared" si="30"/>
        <v>2</v>
      </c>
      <c r="BE57" s="783">
        <f t="shared" si="31"/>
        <v>0</v>
      </c>
      <c r="BF57" s="668">
        <f t="shared" si="32"/>
        <v>0</v>
      </c>
      <c r="BG57" s="669">
        <f t="shared" si="33"/>
        <v>-10</v>
      </c>
      <c r="BH57" s="740">
        <f t="shared" si="34"/>
        <v>-10</v>
      </c>
      <c r="BI57" s="671">
        <f t="shared" si="35"/>
        <v>0</v>
      </c>
      <c r="BJ57" s="812"/>
      <c r="BK57" s="786"/>
      <c r="BL57" s="787"/>
      <c r="BM57" s="787"/>
      <c r="BN57" s="788"/>
      <c r="BO57" s="829"/>
    </row>
    <row r="58" spans="1:67" ht="18">
      <c r="A58" s="691">
        <v>56</v>
      </c>
      <c r="B58" s="877" t="s">
        <v>350</v>
      </c>
      <c r="C58" s="195" t="s">
        <v>169</v>
      </c>
      <c r="D58" s="814" t="s">
        <v>170</v>
      </c>
      <c r="E58" s="420">
        <v>2</v>
      </c>
      <c r="F58" s="693"/>
      <c r="G58" s="765">
        <f>Summary!H58</f>
        <v>0</v>
      </c>
      <c r="H58" s="694"/>
      <c r="I58" s="694"/>
      <c r="J58" s="694"/>
      <c r="K58" s="694"/>
      <c r="L58" s="694"/>
      <c r="M58" s="694"/>
      <c r="N58" s="695">
        <f t="shared" si="18"/>
        <v>0</v>
      </c>
      <c r="O58" s="696"/>
      <c r="P58" s="696"/>
      <c r="Q58" s="696"/>
      <c r="R58" s="696"/>
      <c r="S58" s="696"/>
      <c r="T58" s="696"/>
      <c r="U58" s="696"/>
      <c r="V58" s="424">
        <f t="shared" si="19"/>
        <v>0</v>
      </c>
      <c r="W58" s="425">
        <f t="shared" si="20"/>
        <v>0</v>
      </c>
      <c r="X58" s="207">
        <f t="shared" si="21"/>
        <v>0</v>
      </c>
      <c r="Y58" s="445"/>
      <c r="Z58" s="445"/>
      <c r="AA58" s="445"/>
      <c r="AB58" s="445"/>
      <c r="AC58" s="445"/>
      <c r="AD58" s="445"/>
      <c r="AE58" s="445"/>
      <c r="AF58" s="427">
        <f t="shared" si="22"/>
        <v>0</v>
      </c>
      <c r="AG58" s="428">
        <f t="shared" si="23"/>
        <v>0</v>
      </c>
      <c r="AH58" s="212">
        <f t="shared" si="24"/>
        <v>0</v>
      </c>
      <c r="AI58" s="446"/>
      <c r="AJ58" s="446"/>
      <c r="AK58" s="446"/>
      <c r="AL58" s="446"/>
      <c r="AM58" s="446"/>
      <c r="AN58" s="446"/>
      <c r="AO58" s="446"/>
      <c r="AP58" s="430">
        <f t="shared" si="25"/>
        <v>0</v>
      </c>
      <c r="AQ58" s="431">
        <f t="shared" si="26"/>
        <v>0</v>
      </c>
      <c r="AR58" s="217">
        <f t="shared" si="27"/>
        <v>0</v>
      </c>
      <c r="AS58" s="443"/>
      <c r="AT58" s="443"/>
      <c r="AU58" s="443"/>
      <c r="AV58" s="443"/>
      <c r="AW58" s="443"/>
      <c r="AX58" s="443"/>
      <c r="AY58" s="443"/>
      <c r="AZ58" s="443"/>
      <c r="BA58" s="443"/>
      <c r="BB58" s="697">
        <f t="shared" si="28"/>
        <v>0</v>
      </c>
      <c r="BC58" s="698">
        <f t="shared" si="29"/>
        <v>0</v>
      </c>
      <c r="BD58" s="312">
        <f t="shared" si="30"/>
        <v>0</v>
      </c>
      <c r="BE58" s="443">
        <f t="shared" si="31"/>
        <v>0</v>
      </c>
      <c r="BF58" s="699">
        <f t="shared" si="32"/>
        <v>0</v>
      </c>
      <c r="BG58" s="699">
        <f t="shared" si="33"/>
        <v>0</v>
      </c>
      <c r="BH58" s="699">
        <f t="shared" si="34"/>
        <v>0</v>
      </c>
      <c r="BI58" s="700" t="str">
        <f t="shared" si="35"/>
        <v/>
      </c>
      <c r="BJ58" s="793"/>
      <c r="BK58" s="702"/>
      <c r="BL58" s="691"/>
      <c r="BM58" s="794"/>
      <c r="BN58" s="795"/>
    </row>
    <row r="59" spans="1:67" ht="18">
      <c r="A59" s="691">
        <v>57</v>
      </c>
      <c r="B59" s="877" t="s">
        <v>350</v>
      </c>
      <c r="C59" s="195" t="s">
        <v>171</v>
      </c>
      <c r="D59" s="692" t="s">
        <v>172</v>
      </c>
      <c r="E59" s="420">
        <v>0.5</v>
      </c>
      <c r="F59" s="693"/>
      <c r="G59" s="693">
        <f>Summary!H59</f>
        <v>0</v>
      </c>
      <c r="H59" s="694"/>
      <c r="I59" s="694"/>
      <c r="J59" s="694"/>
      <c r="K59" s="694"/>
      <c r="L59" s="694"/>
      <c r="M59" s="694"/>
      <c r="N59" s="695">
        <f t="shared" si="18"/>
        <v>0</v>
      </c>
      <c r="O59" s="696"/>
      <c r="P59" s="696"/>
      <c r="Q59" s="696"/>
      <c r="R59" s="696"/>
      <c r="S59" s="696"/>
      <c r="T59" s="696"/>
      <c r="U59" s="696"/>
      <c r="V59" s="424">
        <f t="shared" si="19"/>
        <v>0</v>
      </c>
      <c r="W59" s="425">
        <f t="shared" si="20"/>
        <v>0</v>
      </c>
      <c r="X59" s="207">
        <f t="shared" si="21"/>
        <v>0</v>
      </c>
      <c r="Y59" s="445"/>
      <c r="Z59" s="445"/>
      <c r="AA59" s="445"/>
      <c r="AB59" s="445"/>
      <c r="AC59" s="445"/>
      <c r="AD59" s="445"/>
      <c r="AE59" s="445"/>
      <c r="AF59" s="427">
        <f t="shared" si="22"/>
        <v>0</v>
      </c>
      <c r="AG59" s="428">
        <f t="shared" si="23"/>
        <v>0</v>
      </c>
      <c r="AH59" s="212">
        <f t="shared" si="24"/>
        <v>0</v>
      </c>
      <c r="AI59" s="446"/>
      <c r="AJ59" s="446"/>
      <c r="AK59" s="446"/>
      <c r="AL59" s="446"/>
      <c r="AM59" s="446"/>
      <c r="AN59" s="446"/>
      <c r="AO59" s="446"/>
      <c r="AP59" s="430">
        <f t="shared" si="25"/>
        <v>0</v>
      </c>
      <c r="AQ59" s="431">
        <f t="shared" si="26"/>
        <v>0</v>
      </c>
      <c r="AR59" s="217">
        <f t="shared" si="27"/>
        <v>0</v>
      </c>
      <c r="AS59" s="443"/>
      <c r="AT59" s="443"/>
      <c r="AU59" s="443"/>
      <c r="AV59" s="443"/>
      <c r="AW59" s="443"/>
      <c r="AX59" s="443"/>
      <c r="AY59" s="443"/>
      <c r="AZ59" s="443"/>
      <c r="BA59" s="443"/>
      <c r="BB59" s="697">
        <f t="shared" si="28"/>
        <v>0</v>
      </c>
      <c r="BC59" s="698">
        <f t="shared" si="29"/>
        <v>0</v>
      </c>
      <c r="BD59" s="312">
        <f t="shared" si="30"/>
        <v>0</v>
      </c>
      <c r="BE59" s="443">
        <f t="shared" si="31"/>
        <v>0</v>
      </c>
      <c r="BF59" s="699">
        <f t="shared" si="32"/>
        <v>0</v>
      </c>
      <c r="BG59" s="699">
        <f t="shared" si="33"/>
        <v>0</v>
      </c>
      <c r="BH59" s="699">
        <f t="shared" si="34"/>
        <v>0</v>
      </c>
      <c r="BI59" s="700" t="str">
        <f t="shared" si="35"/>
        <v/>
      </c>
      <c r="BJ59" s="701"/>
      <c r="BK59" s="702"/>
      <c r="BL59" s="288"/>
      <c r="BM59" s="195"/>
      <c r="BN59" s="703"/>
    </row>
    <row r="60" spans="1:67" ht="18">
      <c r="A60" s="288">
        <v>58</v>
      </c>
      <c r="B60" s="877" t="s">
        <v>350</v>
      </c>
      <c r="C60" s="195" t="s">
        <v>174</v>
      </c>
      <c r="D60" s="692" t="s">
        <v>175</v>
      </c>
      <c r="E60" s="420">
        <v>0.5</v>
      </c>
      <c r="F60" s="693"/>
      <c r="G60" s="693">
        <f>Summary!H60</f>
        <v>0</v>
      </c>
      <c r="H60" s="694"/>
      <c r="I60" s="694"/>
      <c r="J60" s="694"/>
      <c r="K60" s="694"/>
      <c r="L60" s="694"/>
      <c r="M60" s="694"/>
      <c r="N60" s="695">
        <f t="shared" si="18"/>
        <v>0</v>
      </c>
      <c r="O60" s="696"/>
      <c r="P60" s="696"/>
      <c r="Q60" s="696"/>
      <c r="R60" s="696"/>
      <c r="S60" s="696"/>
      <c r="T60" s="696"/>
      <c r="U60" s="696"/>
      <c r="V60" s="424">
        <f t="shared" si="19"/>
        <v>0</v>
      </c>
      <c r="W60" s="425">
        <f t="shared" si="20"/>
        <v>0</v>
      </c>
      <c r="X60" s="207">
        <f t="shared" si="21"/>
        <v>0</v>
      </c>
      <c r="Y60" s="445"/>
      <c r="Z60" s="445"/>
      <c r="AA60" s="445"/>
      <c r="AB60" s="445"/>
      <c r="AC60" s="445"/>
      <c r="AD60" s="445"/>
      <c r="AE60" s="445"/>
      <c r="AF60" s="427">
        <f t="shared" si="22"/>
        <v>0</v>
      </c>
      <c r="AG60" s="428">
        <f t="shared" si="23"/>
        <v>0</v>
      </c>
      <c r="AH60" s="212">
        <f t="shared" si="24"/>
        <v>0</v>
      </c>
      <c r="AI60" s="446"/>
      <c r="AJ60" s="446"/>
      <c r="AK60" s="446"/>
      <c r="AL60" s="446"/>
      <c r="AM60" s="446"/>
      <c r="AN60" s="446"/>
      <c r="AO60" s="446"/>
      <c r="AP60" s="430">
        <f t="shared" si="25"/>
        <v>0</v>
      </c>
      <c r="AQ60" s="431">
        <f t="shared" si="26"/>
        <v>0</v>
      </c>
      <c r="AR60" s="217">
        <f t="shared" si="27"/>
        <v>0</v>
      </c>
      <c r="AS60" s="443"/>
      <c r="AT60" s="443"/>
      <c r="AU60" s="443"/>
      <c r="AV60" s="443"/>
      <c r="AW60" s="443"/>
      <c r="AX60" s="443"/>
      <c r="AY60" s="443"/>
      <c r="AZ60" s="443"/>
      <c r="BA60" s="443"/>
      <c r="BB60" s="697">
        <f t="shared" si="28"/>
        <v>0</v>
      </c>
      <c r="BC60" s="698">
        <f t="shared" si="29"/>
        <v>0</v>
      </c>
      <c r="BD60" s="312">
        <f t="shared" si="30"/>
        <v>0</v>
      </c>
      <c r="BE60" s="443">
        <f t="shared" si="31"/>
        <v>0</v>
      </c>
      <c r="BF60" s="699">
        <f t="shared" si="32"/>
        <v>0</v>
      </c>
      <c r="BG60" s="699">
        <f t="shared" si="33"/>
        <v>0</v>
      </c>
      <c r="BH60" s="699">
        <f t="shared" si="34"/>
        <v>0</v>
      </c>
      <c r="BI60" s="700" t="str">
        <f t="shared" si="35"/>
        <v/>
      </c>
      <c r="BJ60" s="701"/>
      <c r="BK60" s="702"/>
      <c r="BL60" s="288"/>
      <c r="BM60" s="195"/>
      <c r="BN60" s="703"/>
    </row>
    <row r="61" spans="1:67" ht="18">
      <c r="A61" s="878">
        <v>67</v>
      </c>
      <c r="B61" s="879" t="s">
        <v>95</v>
      </c>
      <c r="C61" s="418" t="s">
        <v>176</v>
      </c>
      <c r="D61" s="880" t="s">
        <v>177</v>
      </c>
      <c r="E61" s="420">
        <v>0.1</v>
      </c>
      <c r="F61" s="693"/>
      <c r="G61" s="706">
        <f>Summary!H61</f>
        <v>0</v>
      </c>
      <c r="H61" s="694"/>
      <c r="I61" s="694"/>
      <c r="J61" s="694"/>
      <c r="K61" s="694"/>
      <c r="L61" s="694"/>
      <c r="M61" s="694"/>
      <c r="N61" s="695">
        <f t="shared" si="18"/>
        <v>0</v>
      </c>
      <c r="O61" s="696"/>
      <c r="P61" s="696"/>
      <c r="Q61" s="696"/>
      <c r="R61" s="696"/>
      <c r="S61" s="696"/>
      <c r="T61" s="696"/>
      <c r="U61" s="696"/>
      <c r="V61" s="424"/>
      <c r="W61" s="425"/>
      <c r="X61" s="881"/>
      <c r="Y61" s="445"/>
      <c r="Z61" s="445"/>
      <c r="AA61" s="445"/>
      <c r="AB61" s="445"/>
      <c r="AC61" s="445"/>
      <c r="AD61" s="445"/>
      <c r="AE61" s="445"/>
      <c r="AF61" s="427"/>
      <c r="AG61" s="428"/>
      <c r="AH61" s="882"/>
      <c r="AI61" s="446"/>
      <c r="AJ61" s="446"/>
      <c r="AK61" s="446"/>
      <c r="AL61" s="446"/>
      <c r="AM61" s="446"/>
      <c r="AN61" s="446"/>
      <c r="AO61" s="446"/>
      <c r="AP61" s="430"/>
      <c r="AQ61" s="431"/>
      <c r="AR61" s="883"/>
      <c r="AS61" s="443"/>
      <c r="AT61" s="443"/>
      <c r="AU61" s="443"/>
      <c r="AV61" s="443"/>
      <c r="AW61" s="443"/>
      <c r="AX61" s="884"/>
      <c r="AY61" s="884"/>
      <c r="AZ61" s="884"/>
      <c r="BA61" s="884"/>
      <c r="BB61" s="697"/>
      <c r="BC61" s="698"/>
      <c r="BD61" s="698"/>
      <c r="BE61" s="884"/>
      <c r="BF61" s="728"/>
      <c r="BG61" s="728"/>
      <c r="BH61" s="699"/>
      <c r="BI61" s="885"/>
      <c r="BJ61" s="886"/>
      <c r="BK61" s="887"/>
      <c r="BL61" s="887"/>
      <c r="BM61" s="888"/>
      <c r="BN61" s="889"/>
    </row>
    <row r="62" spans="1:67" ht="18">
      <c r="A62" s="878">
        <v>68</v>
      </c>
      <c r="B62" s="879" t="s">
        <v>75</v>
      </c>
      <c r="C62" s="418" t="s">
        <v>178</v>
      </c>
      <c r="D62" s="880" t="s">
        <v>179</v>
      </c>
      <c r="E62" s="420">
        <v>0.1</v>
      </c>
      <c r="F62" s="693"/>
      <c r="G62" s="706">
        <f>Summary!H62</f>
        <v>0</v>
      </c>
      <c r="H62" s="694"/>
      <c r="I62" s="694"/>
      <c r="J62" s="694"/>
      <c r="K62" s="694"/>
      <c r="L62" s="694"/>
      <c r="M62" s="694"/>
      <c r="N62" s="695">
        <f t="shared" si="18"/>
        <v>0</v>
      </c>
      <c r="O62" s="696"/>
      <c r="P62" s="696"/>
      <c r="Q62" s="696"/>
      <c r="R62" s="696"/>
      <c r="S62" s="696"/>
      <c r="T62" s="696"/>
      <c r="U62" s="696"/>
      <c r="V62" s="424"/>
      <c r="W62" s="425"/>
      <c r="X62" s="881"/>
      <c r="Y62" s="445"/>
      <c r="Z62" s="445"/>
      <c r="AA62" s="445"/>
      <c r="AB62" s="445"/>
      <c r="AC62" s="445"/>
      <c r="AD62" s="445"/>
      <c r="AE62" s="445"/>
      <c r="AF62" s="427"/>
      <c r="AG62" s="428"/>
      <c r="AH62" s="882"/>
      <c r="AI62" s="446"/>
      <c r="AJ62" s="446"/>
      <c r="AK62" s="446"/>
      <c r="AL62" s="446"/>
      <c r="AM62" s="446"/>
      <c r="AN62" s="446"/>
      <c r="AO62" s="446"/>
      <c r="AP62" s="430"/>
      <c r="AQ62" s="431"/>
      <c r="AR62" s="883"/>
      <c r="AS62" s="443"/>
      <c r="AT62" s="443"/>
      <c r="AU62" s="443"/>
      <c r="AV62" s="443"/>
      <c r="AW62" s="443"/>
      <c r="AX62" s="884"/>
      <c r="AY62" s="884"/>
      <c r="AZ62" s="884"/>
      <c r="BA62" s="884"/>
      <c r="BB62" s="697"/>
      <c r="BC62" s="698"/>
      <c r="BD62" s="698"/>
      <c r="BE62" s="884"/>
      <c r="BF62" s="728"/>
      <c r="BG62" s="728"/>
      <c r="BH62" s="699"/>
      <c r="BI62" s="885"/>
      <c r="BJ62" s="886"/>
      <c r="BK62" s="887"/>
      <c r="BL62" s="887"/>
      <c r="BM62" s="888"/>
      <c r="BN62" s="889"/>
    </row>
    <row r="63" spans="1:67" ht="30" customHeight="1">
      <c r="A63" s="1759" t="s">
        <v>353</v>
      </c>
      <c r="B63" s="1759"/>
      <c r="C63" s="1759"/>
      <c r="D63" s="1759"/>
      <c r="E63" s="448"/>
      <c r="F63" s="449">
        <f>SUM(F3:INDEX(F:F,ROW()-1))</f>
        <v>0</v>
      </c>
      <c r="G63" s="890">
        <f>SUM(G3:INDEX(G:G,ROW()-1))</f>
        <v>349</v>
      </c>
      <c r="H63" s="449">
        <f>SUM(H3:INDEX(H:H,ROW()-1))</f>
        <v>0</v>
      </c>
      <c r="I63" s="449"/>
      <c r="J63" s="449">
        <f>SUM(J3:INDEX(J:J,ROW()-1))</f>
        <v>0</v>
      </c>
      <c r="K63" s="449">
        <f>SUM(K3:INDEX(K:K,ROW()-1))</f>
        <v>0</v>
      </c>
      <c r="L63" s="449">
        <f>SUM(L3:INDEX(L:L,ROW()-1))</f>
        <v>0</v>
      </c>
      <c r="M63" s="449">
        <f>SUM(M3:INDEX(M:M,ROW()-1))</f>
        <v>0</v>
      </c>
      <c r="N63" s="599">
        <f>SUM(N3:INDEX(N:N,ROW()-1))</f>
        <v>349</v>
      </c>
      <c r="O63" s="453">
        <v>0</v>
      </c>
      <c r="P63" s="457">
        <v>0</v>
      </c>
      <c r="Q63" s="457">
        <v>0</v>
      </c>
      <c r="R63" s="457">
        <v>0</v>
      </c>
      <c r="S63" s="457">
        <v>0</v>
      </c>
      <c r="T63" s="457">
        <v>0</v>
      </c>
      <c r="U63" s="457">
        <v>0</v>
      </c>
      <c r="V63" s="454">
        <f>SUM(V3:INDEX(V:V,ROW()-1))</f>
        <v>11</v>
      </c>
      <c r="W63" s="455">
        <f>SUM(W3:INDEX(W:W,ROW()-1))</f>
        <v>11</v>
      </c>
      <c r="X63" s="456">
        <f>SUM(X3:INDEX(X:X,ROW()-1))</f>
        <v>139.60000000000002</v>
      </c>
      <c r="Y63" s="453">
        <v>0</v>
      </c>
      <c r="Z63" s="457">
        <v>0</v>
      </c>
      <c r="AA63" s="457">
        <v>0</v>
      </c>
      <c r="AB63" s="457">
        <v>0</v>
      </c>
      <c r="AC63" s="457">
        <v>0</v>
      </c>
      <c r="AD63" s="457">
        <v>0</v>
      </c>
      <c r="AE63" s="457">
        <v>0</v>
      </c>
      <c r="AF63" s="454">
        <f>SUM(AF3:INDEX(AF:AF,ROW()-1))</f>
        <v>55</v>
      </c>
      <c r="AG63" s="455">
        <f>SUM(AG3:INDEX(AG:AG,ROW()-1))</f>
        <v>49.5</v>
      </c>
      <c r="AH63" s="456">
        <f>SUM(AH3:INDEX(AH:AH,ROW()-1))</f>
        <v>104.69999999999999</v>
      </c>
      <c r="AI63" s="453">
        <v>0</v>
      </c>
      <c r="AJ63" s="457">
        <v>0</v>
      </c>
      <c r="AK63" s="457">
        <v>0</v>
      </c>
      <c r="AL63" s="457">
        <v>0</v>
      </c>
      <c r="AM63" s="457">
        <v>0</v>
      </c>
      <c r="AN63" s="457">
        <v>0</v>
      </c>
      <c r="AO63" s="457">
        <v>0</v>
      </c>
      <c r="AP63" s="454">
        <f>SUM(AP3:INDEX(AP:AP,ROW()-1))</f>
        <v>58</v>
      </c>
      <c r="AQ63" s="455">
        <f>SUM(AQ3:INDEX(AQ:AQ,ROW()-1))</f>
        <v>19.600000000000001</v>
      </c>
      <c r="AR63" s="456">
        <f>SUM(AR3:INDEX(AR:AR,ROW()-1))</f>
        <v>69.800000000000011</v>
      </c>
      <c r="AS63" s="453">
        <v>0</v>
      </c>
      <c r="AT63" s="457">
        <v>0</v>
      </c>
      <c r="AU63" s="457">
        <v>0</v>
      </c>
      <c r="AV63" s="457">
        <v>0</v>
      </c>
      <c r="AW63" s="457">
        <v>0</v>
      </c>
      <c r="AX63" s="891">
        <v>0</v>
      </c>
      <c r="AY63" s="459">
        <v>0</v>
      </c>
      <c r="AZ63" s="459">
        <v>0</v>
      </c>
      <c r="BA63" s="460">
        <v>0</v>
      </c>
      <c r="BB63" s="454">
        <f>SUM(BB3:INDEX(BB:BB,ROW()-1))</f>
        <v>10</v>
      </c>
      <c r="BC63" s="455">
        <f>SUM(BC3:INDEX(BC:BC,ROW()-1))</f>
        <v>50</v>
      </c>
      <c r="BD63" s="455">
        <f>SUM(BD3:INDEX(BD:BD,ROW()-1))</f>
        <v>69.800000000000011</v>
      </c>
      <c r="BE63" s="892">
        <f>SUM(BE3:BE59)</f>
        <v>134</v>
      </c>
      <c r="BF63" s="893">
        <f>SUM(BF3:BF59)</f>
        <v>130.1</v>
      </c>
      <c r="BG63" s="460">
        <f>SUM(BG3:BG59)</f>
        <v>-215</v>
      </c>
      <c r="BH63" s="894">
        <f>SUM(BH3:BH59)</f>
        <v>-105.45099999999999</v>
      </c>
      <c r="BI63" s="462"/>
      <c r="BJ63" s="895"/>
      <c r="BK63" s="896"/>
      <c r="BL63" s="464"/>
      <c r="BM63" s="464"/>
      <c r="BN63" s="459"/>
      <c r="BO63" s="897"/>
    </row>
    <row r="64" spans="1:67" ht="27" customHeight="1">
      <c r="A64" s="465"/>
      <c r="B64" s="466"/>
      <c r="C64" s="467"/>
      <c r="D64" s="898" t="s">
        <v>354</v>
      </c>
      <c r="E64" s="469"/>
      <c r="F64" s="470"/>
      <c r="G64" s="899"/>
      <c r="H64" s="470"/>
      <c r="I64" s="470"/>
      <c r="J64" s="470"/>
      <c r="K64" s="470"/>
      <c r="L64" s="470"/>
      <c r="M64" s="470"/>
      <c r="N64" s="469"/>
      <c r="O64" s="900"/>
      <c r="P64" s="901"/>
      <c r="Q64" s="901"/>
      <c r="R64" s="901"/>
      <c r="S64" s="901"/>
      <c r="T64" s="901"/>
      <c r="U64" s="901"/>
      <c r="V64" s="474">
        <f>SUM(O64:U64)</f>
        <v>0</v>
      </c>
      <c r="W64" s="475" t="s">
        <v>355</v>
      </c>
      <c r="X64" s="476">
        <f>V66*8</f>
        <v>0</v>
      </c>
      <c r="Y64" s="208"/>
      <c r="Z64" s="209"/>
      <c r="AA64" s="209"/>
      <c r="AB64" s="209"/>
      <c r="AC64" s="209"/>
      <c r="AD64" s="209"/>
      <c r="AE64" s="209"/>
      <c r="AF64" s="474">
        <f>SUM(Y64:AE64)</f>
        <v>0</v>
      </c>
      <c r="AG64" s="475" t="s">
        <v>355</v>
      </c>
      <c r="AH64" s="476">
        <f>AF66*8</f>
        <v>0</v>
      </c>
      <c r="AI64" s="213"/>
      <c r="AJ64" s="214"/>
      <c r="AK64" s="214"/>
      <c r="AL64" s="214"/>
      <c r="AM64" s="214"/>
      <c r="AN64" s="214"/>
      <c r="AO64" s="214"/>
      <c r="AP64" s="474">
        <f>SUM(AI64:AO64)</f>
        <v>0</v>
      </c>
      <c r="AQ64" s="475" t="s">
        <v>355</v>
      </c>
      <c r="AR64" s="477">
        <f>AP66*8</f>
        <v>0</v>
      </c>
      <c r="AS64" s="472"/>
      <c r="AT64" s="473"/>
      <c r="AU64" s="473"/>
      <c r="AV64" s="473"/>
      <c r="AW64" s="473"/>
      <c r="AX64" s="902"/>
      <c r="AY64" s="903"/>
      <c r="AZ64" s="903"/>
      <c r="BA64" s="904"/>
      <c r="BB64" s="474">
        <f>SUM(AS64:BA64)</f>
        <v>0</v>
      </c>
      <c r="BC64" s="478" t="s">
        <v>355</v>
      </c>
      <c r="BD64" s="905">
        <f>BB66*8</f>
        <v>0</v>
      </c>
      <c r="BE64" s="906">
        <f>V64+AF64+AP64+BB64</f>
        <v>0</v>
      </c>
      <c r="BF64" s="907" t="s">
        <v>355</v>
      </c>
      <c r="BG64" s="481">
        <f>BE66*8</f>
        <v>0</v>
      </c>
      <c r="BH64" s="1766">
        <f>BE63/N63*100</f>
        <v>38.395415472779369</v>
      </c>
      <c r="BI64" s="1766"/>
      <c r="BJ64" s="908"/>
      <c r="BK64" s="909"/>
      <c r="BL64" s="483"/>
      <c r="BM64" s="483"/>
      <c r="BN64" s="483"/>
      <c r="BO64" s="910"/>
    </row>
    <row r="65" spans="1:67" ht="27" customHeight="1">
      <c r="A65" s="484"/>
      <c r="B65" s="485"/>
      <c r="C65" s="467"/>
      <c r="D65" s="911" t="s">
        <v>356</v>
      </c>
      <c r="E65" s="469"/>
      <c r="F65" s="470"/>
      <c r="G65" s="912"/>
      <c r="H65" s="470"/>
      <c r="I65" s="470"/>
      <c r="J65" s="470"/>
      <c r="K65" s="470"/>
      <c r="L65" s="470"/>
      <c r="M65" s="470"/>
      <c r="N65" s="469"/>
      <c r="O65" s="900"/>
      <c r="P65" s="901"/>
      <c r="Q65" s="901"/>
      <c r="R65" s="901"/>
      <c r="S65" s="901"/>
      <c r="T65" s="901"/>
      <c r="U65" s="901"/>
      <c r="V65" s="474">
        <f>SUM(O65:U65)</f>
        <v>0</v>
      </c>
      <c r="W65" s="475" t="s">
        <v>357</v>
      </c>
      <c r="X65" s="476">
        <f>W63/1000</f>
        <v>1.0999999999999999E-2</v>
      </c>
      <c r="Y65" s="208"/>
      <c r="Z65" s="209"/>
      <c r="AA65" s="209"/>
      <c r="AB65" s="209"/>
      <c r="AC65" s="209"/>
      <c r="AD65" s="209"/>
      <c r="AE65" s="209"/>
      <c r="AF65" s="474">
        <f>SUM(Y65:AE65)</f>
        <v>0</v>
      </c>
      <c r="AG65" s="475" t="s">
        <v>357</v>
      </c>
      <c r="AH65" s="476">
        <f>AG63/1000</f>
        <v>4.9500000000000002E-2</v>
      </c>
      <c r="AI65" s="213"/>
      <c r="AJ65" s="214"/>
      <c r="AK65" s="214"/>
      <c r="AL65" s="214"/>
      <c r="AM65" s="214"/>
      <c r="AN65" s="214"/>
      <c r="AO65" s="214"/>
      <c r="AP65" s="474">
        <f>SUM(AI65:AO65)</f>
        <v>0</v>
      </c>
      <c r="AQ65" s="475" t="s">
        <v>357</v>
      </c>
      <c r="AR65" s="477">
        <f>AQ63/1000</f>
        <v>1.9600000000000003E-2</v>
      </c>
      <c r="AS65" s="472"/>
      <c r="AT65" s="473"/>
      <c r="AU65" s="473"/>
      <c r="AV65" s="473"/>
      <c r="AW65" s="473"/>
      <c r="AX65" s="736"/>
      <c r="AY65" s="737"/>
      <c r="AZ65" s="737"/>
      <c r="BA65" s="738"/>
      <c r="BB65" s="474">
        <f>SUM(AS65:BA65)</f>
        <v>0</v>
      </c>
      <c r="BC65" s="478" t="s">
        <v>357</v>
      </c>
      <c r="BD65" s="905">
        <f>BC63/1000</f>
        <v>0.05</v>
      </c>
      <c r="BE65" s="913">
        <f>V65+AF65+AP65+BB65</f>
        <v>0</v>
      </c>
      <c r="BF65" s="914" t="s">
        <v>357</v>
      </c>
      <c r="BG65" s="490">
        <f>BF63/1000</f>
        <v>0.13009999999999999</v>
      </c>
      <c r="BH65" s="1766"/>
      <c r="BI65" s="1766"/>
      <c r="BJ65" s="915"/>
      <c r="BK65" s="491"/>
      <c r="BL65" s="492"/>
      <c r="BM65" s="492"/>
      <c r="BN65" s="492"/>
      <c r="BO65" s="916"/>
    </row>
    <row r="66" spans="1:67" ht="20">
      <c r="A66" s="484"/>
      <c r="B66" s="485"/>
      <c r="C66" s="467"/>
      <c r="D66" s="911" t="s">
        <v>358</v>
      </c>
      <c r="E66" s="469"/>
      <c r="F66" s="470"/>
      <c r="G66" s="912"/>
      <c r="H66" s="470"/>
      <c r="I66" s="470"/>
      <c r="J66" s="470"/>
      <c r="K66" s="470"/>
      <c r="L66" s="470"/>
      <c r="M66" s="470"/>
      <c r="N66" s="469"/>
      <c r="O66" s="900">
        <v>0</v>
      </c>
      <c r="P66" s="901">
        <v>0</v>
      </c>
      <c r="Q66" s="901">
        <v>0</v>
      </c>
      <c r="R66" s="901">
        <v>0</v>
      </c>
      <c r="S66" s="901">
        <v>0</v>
      </c>
      <c r="T66" s="901">
        <v>0</v>
      </c>
      <c r="U66" s="901">
        <v>0</v>
      </c>
      <c r="V66" s="474">
        <f>SUM(O66:U66)</f>
        <v>0</v>
      </c>
      <c r="W66" s="1761" t="s">
        <v>359</v>
      </c>
      <c r="X66" s="1762">
        <f>X64/X65</f>
        <v>0</v>
      </c>
      <c r="Y66" s="208">
        <v>0</v>
      </c>
      <c r="Z66" s="209">
        <v>0</v>
      </c>
      <c r="AA66" s="209">
        <v>0</v>
      </c>
      <c r="AB66" s="209">
        <v>0</v>
      </c>
      <c r="AC66" s="209">
        <v>0</v>
      </c>
      <c r="AD66" s="209">
        <v>0</v>
      </c>
      <c r="AE66" s="209">
        <v>0</v>
      </c>
      <c r="AF66" s="474">
        <f>SUM(Y66:AE66)</f>
        <v>0</v>
      </c>
      <c r="AG66" s="1761" t="s">
        <v>359</v>
      </c>
      <c r="AH66" s="1762">
        <f>AH64/AH65</f>
        <v>0</v>
      </c>
      <c r="AI66" s="213">
        <v>0</v>
      </c>
      <c r="AJ66" s="214">
        <v>0</v>
      </c>
      <c r="AK66" s="214">
        <v>0</v>
      </c>
      <c r="AL66" s="214">
        <v>0</v>
      </c>
      <c r="AM66" s="214">
        <v>0</v>
      </c>
      <c r="AN66" s="214">
        <v>0</v>
      </c>
      <c r="AO66" s="214">
        <v>0</v>
      </c>
      <c r="AP66" s="474">
        <f>SUM(AI66:AO66)</f>
        <v>0</v>
      </c>
      <c r="AQ66" s="1761" t="s">
        <v>359</v>
      </c>
      <c r="AR66" s="1763">
        <f>AR64/AR65</f>
        <v>0</v>
      </c>
      <c r="AS66" s="472">
        <v>0</v>
      </c>
      <c r="AT66" s="473">
        <v>0</v>
      </c>
      <c r="AU66" s="473">
        <v>0</v>
      </c>
      <c r="AV66" s="473">
        <v>0</v>
      </c>
      <c r="AW66" s="473">
        <v>0</v>
      </c>
      <c r="AX66" s="736">
        <v>0</v>
      </c>
      <c r="AY66" s="737">
        <v>0</v>
      </c>
      <c r="AZ66" s="737">
        <v>0</v>
      </c>
      <c r="BA66" s="738">
        <v>0</v>
      </c>
      <c r="BB66" s="474">
        <f>SUM(AS66:BA66)</f>
        <v>0</v>
      </c>
      <c r="BC66" s="1764" t="s">
        <v>359</v>
      </c>
      <c r="BD66" s="1767">
        <f>BD64/BD65</f>
        <v>0</v>
      </c>
      <c r="BE66" s="913">
        <f>V66+AF66+AP66+BB66</f>
        <v>0</v>
      </c>
      <c r="BF66" s="1765" t="s">
        <v>359</v>
      </c>
      <c r="BG66" s="1758">
        <f>BG64/BG65</f>
        <v>0</v>
      </c>
      <c r="BH66" s="1766"/>
      <c r="BI66" s="1766"/>
      <c r="BJ66" s="915"/>
      <c r="BK66" s="491"/>
      <c r="BL66" s="492"/>
      <c r="BM66" s="492"/>
      <c r="BN66" s="492"/>
      <c r="BO66" s="916"/>
    </row>
    <row r="67" spans="1:67" ht="20">
      <c r="A67" s="493"/>
      <c r="B67" s="494"/>
      <c r="C67" s="467"/>
      <c r="D67" s="917" t="s">
        <v>360</v>
      </c>
      <c r="E67" s="496"/>
      <c r="F67" s="497"/>
      <c r="G67" s="918"/>
      <c r="H67" s="497"/>
      <c r="I67" s="497"/>
      <c r="J67" s="497"/>
      <c r="K67" s="497"/>
      <c r="L67" s="497"/>
      <c r="M67" s="497"/>
      <c r="N67" s="496"/>
      <c r="O67" s="501">
        <v>0</v>
      </c>
      <c r="P67" s="501">
        <v>0</v>
      </c>
      <c r="Q67" s="501">
        <v>0</v>
      </c>
      <c r="R67" s="501">
        <v>0</v>
      </c>
      <c r="S67" s="501">
        <v>0</v>
      </c>
      <c r="T67" s="501">
        <v>0</v>
      </c>
      <c r="U67" s="501">
        <v>0</v>
      </c>
      <c r="V67" s="502" t="e">
        <f>V63/V66</f>
        <v>#DIV/0!</v>
      </c>
      <c r="W67" s="1761"/>
      <c r="X67" s="1762"/>
      <c r="Y67" s="501">
        <v>0</v>
      </c>
      <c r="Z67" s="501">
        <v>0</v>
      </c>
      <c r="AA67" s="501">
        <v>0</v>
      </c>
      <c r="AB67" s="501">
        <v>0</v>
      </c>
      <c r="AC67" s="501">
        <v>0</v>
      </c>
      <c r="AD67" s="501">
        <v>0</v>
      </c>
      <c r="AE67" s="501">
        <v>0</v>
      </c>
      <c r="AF67" s="502" t="e">
        <f>AF63/AF66</f>
        <v>#DIV/0!</v>
      </c>
      <c r="AG67" s="1761"/>
      <c r="AH67" s="1762"/>
      <c r="AI67" s="501">
        <v>0</v>
      </c>
      <c r="AJ67" s="501">
        <v>0</v>
      </c>
      <c r="AK67" s="501">
        <v>0</v>
      </c>
      <c r="AL67" s="501">
        <v>0</v>
      </c>
      <c r="AM67" s="501">
        <v>0</v>
      </c>
      <c r="AN67" s="501">
        <v>0</v>
      </c>
      <c r="AO67" s="501">
        <v>0</v>
      </c>
      <c r="AP67" s="502" t="e">
        <f>AP63/AP66</f>
        <v>#DIV/0!</v>
      </c>
      <c r="AQ67" s="1761"/>
      <c r="AR67" s="1763"/>
      <c r="AS67" s="501">
        <v>0</v>
      </c>
      <c r="AT67" s="501">
        <v>0</v>
      </c>
      <c r="AU67" s="501">
        <v>0</v>
      </c>
      <c r="AV67" s="501">
        <v>0</v>
      </c>
      <c r="AW67" s="501">
        <v>0</v>
      </c>
      <c r="AX67" s="919">
        <v>0</v>
      </c>
      <c r="AY67" s="920">
        <v>0</v>
      </c>
      <c r="AZ67" s="920">
        <v>0</v>
      </c>
      <c r="BA67" s="921">
        <v>0</v>
      </c>
      <c r="BB67" s="502" t="e">
        <f>BB63/BB66</f>
        <v>#DIV/0!</v>
      </c>
      <c r="BC67" s="1764"/>
      <c r="BD67" s="1767"/>
      <c r="BE67" s="922">
        <f>BE66/BE63</f>
        <v>0</v>
      </c>
      <c r="BF67" s="1765"/>
      <c r="BG67" s="1758"/>
      <c r="BH67" s="1766"/>
      <c r="BI67" s="1766"/>
      <c r="BJ67" s="923"/>
      <c r="BK67" s="504"/>
      <c r="BL67" s="505"/>
      <c r="BM67" s="505"/>
      <c r="BN67" s="505"/>
      <c r="BO67" s="924"/>
    </row>
    <row r="68" spans="1:67" ht="15.75" customHeight="1">
      <c r="A68" s="690"/>
      <c r="B68" s="690"/>
      <c r="D68" s="690"/>
      <c r="G68" s="690"/>
      <c r="AX68" s="690"/>
      <c r="AY68" s="690"/>
      <c r="AZ68" s="690"/>
      <c r="BA68" s="690"/>
      <c r="BE68" s="690"/>
      <c r="BF68" s="690"/>
      <c r="BG68" s="690"/>
      <c r="BI68" s="690"/>
      <c r="BJ68" s="690"/>
      <c r="BK68" s="690"/>
      <c r="BL68" s="690"/>
      <c r="BM68" s="690"/>
      <c r="BN68" s="690"/>
      <c r="BO68" s="690"/>
    </row>
    <row r="69" spans="1:67" ht="15.75" customHeight="1">
      <c r="A69" s="690"/>
      <c r="B69" s="690"/>
      <c r="D69" s="690"/>
      <c r="G69" s="690"/>
      <c r="AX69" s="690"/>
      <c r="AY69" s="690"/>
      <c r="AZ69" s="690"/>
      <c r="BA69" s="690"/>
      <c r="BE69" s="690"/>
      <c r="BF69" s="690"/>
      <c r="BG69" s="690"/>
      <c r="BI69" s="690"/>
      <c r="BJ69" s="690"/>
      <c r="BK69" s="690"/>
      <c r="BL69" s="690"/>
      <c r="BM69" s="690"/>
      <c r="BN69" s="690"/>
      <c r="BO69" s="690"/>
    </row>
    <row r="70" spans="1:67" ht="15.75" customHeight="1">
      <c r="A70" s="690"/>
      <c r="B70" s="690"/>
      <c r="D70" s="690"/>
      <c r="G70" s="690"/>
      <c r="AX70" s="690"/>
      <c r="AY70" s="690"/>
      <c r="AZ70" s="690"/>
      <c r="BA70" s="690"/>
      <c r="BE70" s="690"/>
      <c r="BF70" s="690"/>
      <c r="BG70" s="690"/>
      <c r="BI70" s="690"/>
      <c r="BJ70" s="690"/>
      <c r="BK70" s="690"/>
      <c r="BL70" s="690"/>
      <c r="BM70" s="690"/>
      <c r="BN70" s="690"/>
      <c r="BO70" s="690"/>
    </row>
    <row r="71" spans="1:67" ht="15.75" customHeight="1">
      <c r="A71" s="690"/>
      <c r="B71" s="690"/>
      <c r="D71" s="690"/>
      <c r="G71" s="690"/>
      <c r="AX71" s="690"/>
      <c r="AY71" s="690"/>
      <c r="AZ71" s="690"/>
      <c r="BA71" s="690"/>
      <c r="BE71" s="690"/>
      <c r="BF71" s="690"/>
      <c r="BG71" s="690"/>
      <c r="BI71" s="690"/>
      <c r="BJ71" s="690"/>
      <c r="BK71" s="690"/>
      <c r="BL71" s="690"/>
      <c r="BM71" s="690"/>
      <c r="BN71" s="690"/>
      <c r="BO71" s="690"/>
    </row>
    <row r="72" spans="1:67" ht="15.75" customHeight="1">
      <c r="A72" s="690"/>
      <c r="B72" s="690"/>
      <c r="D72" s="690"/>
      <c r="G72" s="690"/>
      <c r="AX72" s="690"/>
      <c r="AY72" s="690"/>
      <c r="AZ72" s="690"/>
      <c r="BA72" s="690"/>
      <c r="BE72" s="690"/>
      <c r="BF72" s="690"/>
      <c r="BG72" s="690"/>
      <c r="BI72" s="690"/>
      <c r="BJ72" s="690"/>
      <c r="BK72" s="690"/>
      <c r="BL72" s="690"/>
      <c r="BM72" s="690"/>
      <c r="BN72" s="690"/>
      <c r="BO72" s="690"/>
    </row>
    <row r="73" spans="1:67" ht="15.75" customHeight="1">
      <c r="A73" s="690"/>
      <c r="B73" s="690"/>
      <c r="D73" s="925"/>
      <c r="G73" s="690"/>
      <c r="AX73" s="690"/>
      <c r="AY73" s="690"/>
      <c r="AZ73" s="690"/>
      <c r="BA73" s="690"/>
      <c r="BE73" s="690"/>
      <c r="BF73" s="690"/>
      <c r="BG73" s="690"/>
      <c r="BI73" s="690"/>
      <c r="BJ73" s="690"/>
      <c r="BK73" s="690"/>
      <c r="BL73" s="690"/>
      <c r="BM73" s="690"/>
      <c r="BN73" s="690"/>
      <c r="BO73" s="690"/>
    </row>
    <row r="74" spans="1:67" ht="15.75" customHeight="1">
      <c r="A74" s="690"/>
      <c r="B74" s="690"/>
      <c r="D74" s="925"/>
      <c r="G74" s="690"/>
      <c r="AX74" s="690"/>
      <c r="AY74" s="690"/>
      <c r="AZ74" s="690"/>
      <c r="BA74" s="690"/>
      <c r="BE74" s="690"/>
      <c r="BF74" s="690"/>
      <c r="BG74" s="690"/>
      <c r="BI74" s="690"/>
      <c r="BJ74" s="690"/>
      <c r="BK74" s="690"/>
      <c r="BL74" s="690"/>
      <c r="BM74" s="690"/>
      <c r="BN74" s="690"/>
      <c r="BO74" s="690"/>
    </row>
  </sheetData>
  <mergeCells count="12">
    <mergeCell ref="BF66:BF67"/>
    <mergeCell ref="BG66:BG67"/>
    <mergeCell ref="A63:D63"/>
    <mergeCell ref="BH64:BI67"/>
    <mergeCell ref="W66:W67"/>
    <mergeCell ref="X66:X67"/>
    <mergeCell ref="AG66:AG67"/>
    <mergeCell ref="AH66:AH67"/>
    <mergeCell ref="AQ66:AQ67"/>
    <mergeCell ref="AR66:AR67"/>
    <mergeCell ref="BC66:BC67"/>
    <mergeCell ref="BD66:BD67"/>
  </mergeCells>
  <conditionalFormatting sqref="O3:U62 Y3:AE62 AI3:AO62 AS3:BA62">
    <cfRule type="cellIs" dxfId="57" priority="4" stopIfTrue="1" operator="lessThanOrEqual">
      <formula>0</formula>
    </cfRule>
  </conditionalFormatting>
  <conditionalFormatting sqref="BJ3:BJ62">
    <cfRule type="cellIs" dxfId="56" priority="5" stopIfTrue="1" operator="greaterThanOrEqual">
      <formula>0.8</formula>
    </cfRule>
    <cfRule type="cellIs" dxfId="55" priority="6" stopIfTrue="1" operator="greaterThanOrEqual">
      <formula>0.5</formula>
    </cfRule>
    <cfRule type="cellIs" dxfId="54" priority="7" stopIfTrue="1" operator="greaterThanOrEqual">
      <formula>0.2</formula>
    </cfRule>
    <cfRule type="cellIs" dxfId="53" priority="8" stopIfTrue="1" operator="greaterThan">
      <formula>0</formula>
    </cfRule>
  </conditionalFormatting>
  <conditionalFormatting sqref="BK15">
    <cfRule type="expression" dxfId="52" priority="14" stopIfTrue="1">
      <formula>LEN(TRIM(BK15))=0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5522B-11BA-4FCC-9B0C-C4786D44632C}">
  <sheetPr>
    <pageSetUpPr fitToPage="1"/>
  </sheetPr>
  <dimension ref="A1:BO67"/>
  <sheetViews>
    <sheetView workbookViewId="0"/>
  </sheetViews>
  <sheetFormatPr defaultColWidth="12" defaultRowHeight="15.75" customHeight="1"/>
  <cols>
    <col min="1" max="1" width="6.08984375" customWidth="1"/>
    <col min="2" max="2" width="10.08984375" bestFit="1" customWidth="1"/>
    <col min="3" max="3" width="14.453125" bestFit="1" customWidth="1"/>
    <col min="4" max="4" width="44.7265625" customWidth="1"/>
    <col min="5" max="5" width="12" hidden="1" customWidth="1"/>
    <col min="6" max="6" width="12.08984375" hidden="1" customWidth="1"/>
    <col min="7" max="7" width="10.7265625" hidden="1" customWidth="1"/>
    <col min="8" max="8" width="9.54296875" customWidth="1"/>
    <col min="9" max="9" width="9.54296875" hidden="1" customWidth="1"/>
    <col min="10" max="10" width="7.1796875" hidden="1" customWidth="1"/>
    <col min="11" max="11" width="10.90625" hidden="1" customWidth="1"/>
    <col min="12" max="12" width="7.36328125" hidden="1" customWidth="1"/>
    <col min="13" max="13" width="9.54296875" hidden="1" customWidth="1"/>
    <col min="14" max="14" width="13.7265625" customWidth="1"/>
    <col min="15" max="21" width="8.1796875" customWidth="1"/>
    <col min="22" max="22" width="11.1796875" customWidth="1"/>
    <col min="23" max="23" width="10.90625" customWidth="1"/>
    <col min="24" max="24" width="11.81640625" customWidth="1"/>
    <col min="25" max="31" width="8.1796875" customWidth="1"/>
    <col min="32" max="32" width="13.36328125" customWidth="1"/>
    <col min="33" max="34" width="11.81640625" customWidth="1"/>
    <col min="35" max="35" width="8.54296875" customWidth="1"/>
    <col min="36" max="36" width="8.1796875" customWidth="1"/>
    <col min="37" max="37" width="12" customWidth="1"/>
    <col min="38" max="41" width="8.1796875" customWidth="1"/>
    <col min="42" max="43" width="12.81640625" customWidth="1"/>
    <col min="44" max="44" width="12" customWidth="1"/>
    <col min="45" max="45" width="8.54296875" customWidth="1"/>
    <col min="46" max="50" width="8.1796875" customWidth="1"/>
    <col min="51" max="51" width="12" customWidth="1"/>
    <col min="52" max="53" width="8.1796875" customWidth="1"/>
    <col min="54" max="54" width="11.81640625" customWidth="1"/>
    <col min="55" max="55" width="10.08984375" customWidth="1"/>
    <col min="56" max="56" width="11.81640625" customWidth="1"/>
    <col min="57" max="57" width="12" customWidth="1"/>
    <col min="58" max="58" width="15.54296875" customWidth="1"/>
    <col min="59" max="59" width="12" customWidth="1"/>
    <col min="60" max="60" width="16.90625" hidden="1" customWidth="1"/>
    <col min="61" max="61" width="18.36328125" customWidth="1"/>
    <col min="62" max="62" width="27.08984375" customWidth="1"/>
    <col min="63" max="63" width="34.08984375" customWidth="1"/>
    <col min="64" max="64" width="18.81640625" customWidth="1"/>
    <col min="65" max="65" width="19.36328125" customWidth="1"/>
    <col min="66" max="66" width="14.81640625" customWidth="1"/>
    <col min="67" max="67" width="12" customWidth="1"/>
  </cols>
  <sheetData>
    <row r="1" spans="1:67" ht="20.5" customHeight="1">
      <c r="A1" s="146"/>
      <c r="B1" s="154"/>
      <c r="C1" s="154"/>
      <c r="D1" s="147" t="s">
        <v>367</v>
      </c>
      <c r="E1" s="508"/>
      <c r="F1" s="509">
        <f>SUBTOTAL(9,F3:INDEX(F3:F59,ROW()-1))</f>
        <v>0</v>
      </c>
      <c r="G1" s="509">
        <f>SUBTOTAL(9,G3:INDEX(G3:G59,ROW()-1))</f>
        <v>0</v>
      </c>
      <c r="H1" s="149">
        <f>SUBTOTAL(9,H3:INDEX(H3:H59,ROW()-1))</f>
        <v>5500</v>
      </c>
      <c r="I1" s="149">
        <f>SUBTOTAL(9,I3:INDEX(I3:I59,ROW()-1))</f>
        <v>0</v>
      </c>
      <c r="J1" s="509">
        <f>SUBTOTAL(9,J3:INDEX(J3:J59,ROW()-1))</f>
        <v>0</v>
      </c>
      <c r="K1" s="509">
        <f>SUBTOTAL(9,K3:INDEX(K3:K59,ROW()-1))</f>
        <v>0</v>
      </c>
      <c r="L1" s="509">
        <f>SUBTOTAL(9,L3:INDEX(L3:L59,ROW()-1))</f>
        <v>0</v>
      </c>
      <c r="M1" s="509">
        <f>SUBTOTAL(9,M3:INDEX(M3:M59,ROW()-1))</f>
        <v>0</v>
      </c>
      <c r="N1" s="508">
        <f>SUBTOTAL(9,N3:INDEX(N3:N59,ROW()-1))</f>
        <v>5500</v>
      </c>
      <c r="O1" s="509"/>
      <c r="P1" s="509"/>
      <c r="Q1" s="509"/>
      <c r="R1" s="509"/>
      <c r="S1" s="509"/>
      <c r="T1" s="509"/>
      <c r="U1" s="509"/>
      <c r="V1" s="509"/>
      <c r="W1" s="509"/>
      <c r="X1" s="508"/>
      <c r="Y1" s="509"/>
      <c r="Z1" s="509"/>
      <c r="AA1" s="509"/>
      <c r="AB1" s="509"/>
      <c r="AC1" s="509"/>
      <c r="AD1" s="509"/>
      <c r="AE1" s="509"/>
      <c r="AF1" s="509"/>
      <c r="AG1" s="509"/>
      <c r="AH1" s="508"/>
      <c r="AI1" s="509"/>
      <c r="AJ1" s="509"/>
      <c r="AK1" s="509"/>
      <c r="AL1" s="509"/>
      <c r="AM1" s="509"/>
      <c r="AN1" s="509"/>
      <c r="AO1" s="509"/>
      <c r="AP1" s="509"/>
      <c r="AQ1" s="509"/>
      <c r="AR1" s="508"/>
      <c r="AS1" s="146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47"/>
      <c r="BF1" s="509"/>
      <c r="BG1" s="149"/>
      <c r="BH1" s="509"/>
      <c r="BI1" s="155"/>
      <c r="BJ1" s="510"/>
      <c r="BK1" s="156"/>
      <c r="BL1" s="154"/>
      <c r="BM1" s="154"/>
      <c r="BN1" s="154"/>
      <c r="BO1" s="606"/>
    </row>
    <row r="2" spans="1:67" ht="48.75" customHeight="1">
      <c r="A2" s="157" t="s">
        <v>308</v>
      </c>
      <c r="B2" s="926" t="s">
        <v>2</v>
      </c>
      <c r="C2" s="926" t="s">
        <v>283</v>
      </c>
      <c r="D2" s="158" t="s">
        <v>309</v>
      </c>
      <c r="E2" s="515" t="s">
        <v>4</v>
      </c>
      <c r="F2" s="927" t="s">
        <v>182</v>
      </c>
      <c r="G2" s="928" t="s">
        <v>183</v>
      </c>
      <c r="H2" s="929" t="s">
        <v>184</v>
      </c>
      <c r="I2" s="929" t="s">
        <v>185</v>
      </c>
      <c r="J2" s="613" t="s">
        <v>186</v>
      </c>
      <c r="K2" s="614" t="s">
        <v>187</v>
      </c>
      <c r="L2" s="615" t="s">
        <v>188</v>
      </c>
      <c r="M2" s="616" t="s">
        <v>189</v>
      </c>
      <c r="N2" s="517" t="s">
        <v>362</v>
      </c>
      <c r="O2" s="617" t="s">
        <v>368</v>
      </c>
      <c r="P2" s="617">
        <v>25</v>
      </c>
      <c r="Q2" s="617">
        <v>26</v>
      </c>
      <c r="R2" s="617">
        <v>27</v>
      </c>
      <c r="S2" s="617">
        <v>28</v>
      </c>
      <c r="T2" s="617">
        <v>29</v>
      </c>
      <c r="U2" s="617">
        <v>30</v>
      </c>
      <c r="V2" s="618" t="s">
        <v>322</v>
      </c>
      <c r="W2" s="618" t="s">
        <v>323</v>
      </c>
      <c r="X2" s="619" t="s">
        <v>324</v>
      </c>
      <c r="Y2" s="620">
        <v>1</v>
      </c>
      <c r="Z2" s="620">
        <v>2</v>
      </c>
      <c r="AA2" s="620">
        <v>3</v>
      </c>
      <c r="AB2" s="620">
        <v>4</v>
      </c>
      <c r="AC2" s="620">
        <v>5</v>
      </c>
      <c r="AD2" s="620">
        <v>6</v>
      </c>
      <c r="AE2" s="620">
        <v>7</v>
      </c>
      <c r="AF2" s="621" t="s">
        <v>325</v>
      </c>
      <c r="AG2" s="621" t="s">
        <v>326</v>
      </c>
      <c r="AH2" s="622" t="s">
        <v>327</v>
      </c>
      <c r="AI2" s="623">
        <v>8</v>
      </c>
      <c r="AJ2" s="623">
        <v>9</v>
      </c>
      <c r="AK2" s="623">
        <v>10</v>
      </c>
      <c r="AL2" s="623">
        <v>11</v>
      </c>
      <c r="AM2" s="623">
        <v>12</v>
      </c>
      <c r="AN2" s="623">
        <v>13</v>
      </c>
      <c r="AO2" s="623">
        <v>14</v>
      </c>
      <c r="AP2" s="624" t="s">
        <v>328</v>
      </c>
      <c r="AQ2" s="624" t="s">
        <v>329</v>
      </c>
      <c r="AR2" s="625" t="s">
        <v>330</v>
      </c>
      <c r="AS2" s="628">
        <v>15</v>
      </c>
      <c r="AT2" s="629">
        <v>16</v>
      </c>
      <c r="AU2" s="629">
        <v>17</v>
      </c>
      <c r="AV2" s="629">
        <v>18</v>
      </c>
      <c r="AW2" s="629">
        <v>19</v>
      </c>
      <c r="AX2" s="629">
        <v>20</v>
      </c>
      <c r="AY2" s="629">
        <v>21</v>
      </c>
      <c r="AZ2" s="629">
        <v>22</v>
      </c>
      <c r="BA2" s="629" t="s">
        <v>369</v>
      </c>
      <c r="BB2" s="629" t="s">
        <v>332</v>
      </c>
      <c r="BC2" s="930" t="s">
        <v>333</v>
      </c>
      <c r="BD2" s="930" t="s">
        <v>334</v>
      </c>
      <c r="BE2" s="931" t="s">
        <v>335</v>
      </c>
      <c r="BF2" s="932" t="s">
        <v>312</v>
      </c>
      <c r="BG2" s="933" t="s">
        <v>336</v>
      </c>
      <c r="BH2" s="934" t="s">
        <v>337</v>
      </c>
      <c r="BI2" s="935" t="s">
        <v>315</v>
      </c>
      <c r="BJ2" s="636" t="s">
        <v>10</v>
      </c>
      <c r="BK2" s="191" t="s">
        <v>193</v>
      </c>
      <c r="BL2" s="192" t="s">
        <v>338</v>
      </c>
      <c r="BM2" s="192" t="s">
        <v>339</v>
      </c>
      <c r="BN2" s="192" t="s">
        <v>340</v>
      </c>
      <c r="BO2" s="193"/>
    </row>
    <row r="3" spans="1:67" ht="13">
      <c r="A3" s="677">
        <v>1</v>
      </c>
      <c r="B3" s="678" t="s">
        <v>36</v>
      </c>
      <c r="C3" s="688" t="s">
        <v>34</v>
      </c>
      <c r="D3" s="679" t="s">
        <v>35</v>
      </c>
      <c r="E3" s="680">
        <v>1</v>
      </c>
      <c r="F3" s="681"/>
      <c r="G3" s="681"/>
      <c r="H3" s="682">
        <f>Summary!I3</f>
        <v>0</v>
      </c>
      <c r="I3" s="682"/>
      <c r="J3" s="645"/>
      <c r="K3" s="645"/>
      <c r="L3" s="645"/>
      <c r="M3" s="645"/>
      <c r="N3" s="646">
        <f t="shared" ref="N3:N34" si="0">SUM(F3:M3)</f>
        <v>0</v>
      </c>
      <c r="O3" s="295">
        <v>0</v>
      </c>
      <c r="P3" s="295">
        <v>0</v>
      </c>
      <c r="Q3" s="295">
        <v>0</v>
      </c>
      <c r="R3" s="295">
        <v>0</v>
      </c>
      <c r="S3" s="295">
        <v>0</v>
      </c>
      <c r="T3" s="295">
        <v>0</v>
      </c>
      <c r="U3" s="295">
        <v>0</v>
      </c>
      <c r="V3" s="647">
        <f t="shared" ref="V3:V34" si="1">SUM(O3:U3)</f>
        <v>0</v>
      </c>
      <c r="W3" s="648">
        <f t="shared" ref="W3:W34" si="2">V3*E3</f>
        <v>0</v>
      </c>
      <c r="X3" s="649">
        <f t="shared" ref="X3:X34" si="3">N3*40%</f>
        <v>0</v>
      </c>
      <c r="Y3" s="650">
        <v>0</v>
      </c>
      <c r="Z3" s="650">
        <v>0</v>
      </c>
      <c r="AA3" s="650">
        <v>0</v>
      </c>
      <c r="AB3" s="650">
        <v>0</v>
      </c>
      <c r="AC3" s="650">
        <v>0</v>
      </c>
      <c r="AD3" s="650">
        <v>0</v>
      </c>
      <c r="AE3" s="650">
        <v>0</v>
      </c>
      <c r="AF3" s="651">
        <f t="shared" ref="AF3:AF34" si="4">SUM(Y3:AE3)</f>
        <v>0</v>
      </c>
      <c r="AG3" s="652">
        <f t="shared" ref="AG3:AG34" si="5">AF3*E3</f>
        <v>0</v>
      </c>
      <c r="AH3" s="653">
        <f t="shared" ref="AH3:AH34" si="6">N3*30%</f>
        <v>0</v>
      </c>
      <c r="AI3" s="654">
        <v>0</v>
      </c>
      <c r="AJ3" s="654">
        <v>0</v>
      </c>
      <c r="AK3" s="654">
        <v>0</v>
      </c>
      <c r="AL3" s="654">
        <v>0</v>
      </c>
      <c r="AM3" s="654">
        <v>0</v>
      </c>
      <c r="AN3" s="654">
        <v>0</v>
      </c>
      <c r="AO3" s="654">
        <v>0</v>
      </c>
      <c r="AP3" s="655">
        <f t="shared" ref="AP3:AP34" si="7">SUM(AI3:AO3)</f>
        <v>0</v>
      </c>
      <c r="AQ3" s="656">
        <f t="shared" ref="AQ3:AQ34" si="8">AP3*E3</f>
        <v>0</v>
      </c>
      <c r="AR3" s="657">
        <f t="shared" ref="AR3:AR34" si="9">N3*20%</f>
        <v>0</v>
      </c>
      <c r="AS3" s="659">
        <v>0</v>
      </c>
      <c r="AT3" s="659">
        <v>0</v>
      </c>
      <c r="AU3" s="659">
        <v>0</v>
      </c>
      <c r="AV3" s="659">
        <v>0</v>
      </c>
      <c r="AW3" s="659">
        <v>0</v>
      </c>
      <c r="AX3" s="659">
        <v>0</v>
      </c>
      <c r="AY3" s="659">
        <v>0</v>
      </c>
      <c r="AZ3" s="659">
        <v>0</v>
      </c>
      <c r="BA3" s="659">
        <v>0</v>
      </c>
      <c r="BB3" s="664">
        <f t="shared" ref="BB3:BB34" si="10">SUM(AS3:BA3)</f>
        <v>0</v>
      </c>
      <c r="BC3" s="665">
        <f t="shared" ref="BC3:BC34" si="11">BB3*E3</f>
        <v>0</v>
      </c>
      <c r="BD3" s="936">
        <f t="shared" ref="BD3:BD34" si="12">N3*20%</f>
        <v>0</v>
      </c>
      <c r="BE3" s="659">
        <f t="shared" ref="BE3:BE34" si="13">V3+AF3+AP3+BB3</f>
        <v>0</v>
      </c>
      <c r="BF3" s="684">
        <f t="shared" ref="BF3:BF34" si="14">BE3*E3</f>
        <v>0</v>
      </c>
      <c r="BG3" s="684">
        <f t="shared" ref="BG3:BG34" si="15">BE3-N3</f>
        <v>0</v>
      </c>
      <c r="BH3" s="684">
        <f t="shared" ref="BH3:BH34" si="16">BG3*E3</f>
        <v>0</v>
      </c>
      <c r="BI3" s="685" t="str">
        <f t="shared" ref="BI3:BI34" si="17">IFERROR(BE3/N3,"")</f>
        <v/>
      </c>
      <c r="BJ3" s="686"/>
      <c r="BK3" s="687"/>
      <c r="BL3" s="677"/>
      <c r="BM3" s="688"/>
      <c r="BN3" s="689"/>
      <c r="BO3" s="690"/>
    </row>
    <row r="4" spans="1:67" ht="20.25" customHeight="1">
      <c r="A4" s="805">
        <v>2</v>
      </c>
      <c r="B4" s="937" t="s">
        <v>36</v>
      </c>
      <c r="C4" s="131" t="s">
        <v>39</v>
      </c>
      <c r="D4" s="925" t="s">
        <v>40</v>
      </c>
      <c r="E4" s="680">
        <v>2</v>
      </c>
      <c r="F4" s="681"/>
      <c r="G4" s="681"/>
      <c r="H4" s="681">
        <f>Summary!I4</f>
        <v>0</v>
      </c>
      <c r="I4" s="681"/>
      <c r="J4" s="645"/>
      <c r="K4" s="645"/>
      <c r="L4" s="645"/>
      <c r="M4" s="645"/>
      <c r="N4" s="646">
        <f t="shared" si="0"/>
        <v>0</v>
      </c>
      <c r="O4" s="295">
        <v>0</v>
      </c>
      <c r="P4" s="295">
        <v>0</v>
      </c>
      <c r="Q4" s="295">
        <v>0</v>
      </c>
      <c r="R4" s="295">
        <v>0</v>
      </c>
      <c r="S4" s="295">
        <v>0</v>
      </c>
      <c r="T4" s="295">
        <v>0</v>
      </c>
      <c r="U4" s="295">
        <v>0</v>
      </c>
      <c r="V4" s="647">
        <f t="shared" si="1"/>
        <v>0</v>
      </c>
      <c r="W4" s="648">
        <f t="shared" si="2"/>
        <v>0</v>
      </c>
      <c r="X4" s="649">
        <f t="shared" si="3"/>
        <v>0</v>
      </c>
      <c r="Y4" s="650">
        <v>0</v>
      </c>
      <c r="Z4" s="650">
        <v>0</v>
      </c>
      <c r="AA4" s="650">
        <v>0</v>
      </c>
      <c r="AB4" s="650">
        <v>0</v>
      </c>
      <c r="AC4" s="650">
        <v>0</v>
      </c>
      <c r="AD4" s="650">
        <v>0</v>
      </c>
      <c r="AE4" s="650">
        <v>0</v>
      </c>
      <c r="AF4" s="651">
        <f t="shared" si="4"/>
        <v>0</v>
      </c>
      <c r="AG4" s="652">
        <f t="shared" si="5"/>
        <v>0</v>
      </c>
      <c r="AH4" s="653">
        <f t="shared" si="6"/>
        <v>0</v>
      </c>
      <c r="AI4" s="654">
        <v>0</v>
      </c>
      <c r="AJ4" s="654">
        <v>0</v>
      </c>
      <c r="AK4" s="654">
        <v>0</v>
      </c>
      <c r="AL4" s="654">
        <v>0</v>
      </c>
      <c r="AM4" s="654">
        <v>0</v>
      </c>
      <c r="AN4" s="654">
        <v>0</v>
      </c>
      <c r="AO4" s="654">
        <v>0</v>
      </c>
      <c r="AP4" s="655">
        <f t="shared" si="7"/>
        <v>0</v>
      </c>
      <c r="AQ4" s="656">
        <f t="shared" si="8"/>
        <v>0</v>
      </c>
      <c r="AR4" s="657">
        <f t="shared" si="9"/>
        <v>0</v>
      </c>
      <c r="AS4" s="659">
        <v>0</v>
      </c>
      <c r="AT4" s="659">
        <v>0</v>
      </c>
      <c r="AU4" s="659">
        <v>0</v>
      </c>
      <c r="AV4" s="659">
        <v>0</v>
      </c>
      <c r="AW4" s="659">
        <v>0</v>
      </c>
      <c r="AX4" s="659">
        <v>0</v>
      </c>
      <c r="AY4" s="659">
        <v>0</v>
      </c>
      <c r="AZ4" s="659">
        <v>0</v>
      </c>
      <c r="BA4" s="659">
        <v>0</v>
      </c>
      <c r="BB4" s="664">
        <f t="shared" si="10"/>
        <v>0</v>
      </c>
      <c r="BC4" s="665">
        <f t="shared" si="11"/>
        <v>0</v>
      </c>
      <c r="BD4" s="683">
        <f t="shared" si="12"/>
        <v>0</v>
      </c>
      <c r="BE4" s="659">
        <f t="shared" si="13"/>
        <v>0</v>
      </c>
      <c r="BF4" s="684">
        <f t="shared" si="14"/>
        <v>0</v>
      </c>
      <c r="BG4" s="684">
        <f t="shared" si="15"/>
        <v>0</v>
      </c>
      <c r="BH4" s="684">
        <f t="shared" si="16"/>
        <v>0</v>
      </c>
      <c r="BI4" s="685" t="str">
        <f t="shared" si="17"/>
        <v/>
      </c>
      <c r="BJ4" s="938"/>
      <c r="BK4" s="687"/>
      <c r="BL4" s="805"/>
      <c r="BM4" s="131"/>
      <c r="BN4" s="819"/>
      <c r="BO4" s="690"/>
    </row>
    <row r="5" spans="1:67" ht="20.25" customHeight="1">
      <c r="A5" s="691">
        <v>3</v>
      </c>
      <c r="B5" s="704" t="s">
        <v>36</v>
      </c>
      <c r="C5" s="713" t="s">
        <v>42</v>
      </c>
      <c r="D5" s="705" t="s">
        <v>43</v>
      </c>
      <c r="E5" s="197">
        <v>5</v>
      </c>
      <c r="F5" s="693"/>
      <c r="G5" s="693"/>
      <c r="H5" s="706">
        <f>Summary!I5</f>
        <v>0</v>
      </c>
      <c r="I5" s="706"/>
      <c r="J5" s="694"/>
      <c r="K5" s="694"/>
      <c r="L5" s="694"/>
      <c r="M5" s="694"/>
      <c r="N5" s="695">
        <f t="shared" si="0"/>
        <v>0</v>
      </c>
      <c r="O5" s="696">
        <v>0</v>
      </c>
      <c r="P5" s="696">
        <v>0</v>
      </c>
      <c r="Q5" s="696">
        <v>0</v>
      </c>
      <c r="R5" s="696">
        <v>0</v>
      </c>
      <c r="S5" s="696">
        <v>0</v>
      </c>
      <c r="T5" s="696">
        <v>0</v>
      </c>
      <c r="U5" s="696">
        <v>0</v>
      </c>
      <c r="V5" s="424">
        <f t="shared" si="1"/>
        <v>0</v>
      </c>
      <c r="W5" s="425">
        <f t="shared" si="2"/>
        <v>0</v>
      </c>
      <c r="X5" s="207">
        <f t="shared" si="3"/>
        <v>0</v>
      </c>
      <c r="Y5" s="445">
        <v>0</v>
      </c>
      <c r="Z5" s="445">
        <v>0</v>
      </c>
      <c r="AA5" s="445">
        <v>0</v>
      </c>
      <c r="AB5" s="445">
        <v>0</v>
      </c>
      <c r="AC5" s="445">
        <v>0</v>
      </c>
      <c r="AD5" s="445">
        <v>0</v>
      </c>
      <c r="AE5" s="445">
        <v>0</v>
      </c>
      <c r="AF5" s="427">
        <f t="shared" si="4"/>
        <v>0</v>
      </c>
      <c r="AG5" s="428">
        <f t="shared" si="5"/>
        <v>0</v>
      </c>
      <c r="AH5" s="212">
        <f t="shared" si="6"/>
        <v>0</v>
      </c>
      <c r="AI5" s="446">
        <v>0</v>
      </c>
      <c r="AJ5" s="446">
        <v>0</v>
      </c>
      <c r="AK5" s="446">
        <v>0</v>
      </c>
      <c r="AL5" s="446">
        <v>0</v>
      </c>
      <c r="AM5" s="446">
        <v>0</v>
      </c>
      <c r="AN5" s="446">
        <v>0</v>
      </c>
      <c r="AO5" s="446">
        <v>0</v>
      </c>
      <c r="AP5" s="430">
        <f t="shared" si="7"/>
        <v>0</v>
      </c>
      <c r="AQ5" s="431">
        <f t="shared" si="8"/>
        <v>0</v>
      </c>
      <c r="AR5" s="217">
        <f t="shared" si="9"/>
        <v>0</v>
      </c>
      <c r="AS5" s="707">
        <v>0</v>
      </c>
      <c r="AT5" s="707">
        <v>0</v>
      </c>
      <c r="AU5" s="707">
        <v>0</v>
      </c>
      <c r="AV5" s="707">
        <v>0</v>
      </c>
      <c r="AW5" s="707">
        <v>0</v>
      </c>
      <c r="AX5" s="707">
        <v>0</v>
      </c>
      <c r="AY5" s="707">
        <v>0</v>
      </c>
      <c r="AZ5" s="707">
        <v>0</v>
      </c>
      <c r="BA5" s="707">
        <v>0</v>
      </c>
      <c r="BB5" s="939">
        <f t="shared" si="10"/>
        <v>0</v>
      </c>
      <c r="BC5" s="940">
        <f t="shared" si="11"/>
        <v>0</v>
      </c>
      <c r="BD5" s="941">
        <f t="shared" si="12"/>
        <v>0</v>
      </c>
      <c r="BE5" s="707">
        <f t="shared" si="13"/>
        <v>0</v>
      </c>
      <c r="BF5" s="699">
        <f t="shared" si="14"/>
        <v>0</v>
      </c>
      <c r="BG5" s="708">
        <f t="shared" si="15"/>
        <v>0</v>
      </c>
      <c r="BH5" s="699">
        <f t="shared" si="16"/>
        <v>0</v>
      </c>
      <c r="BI5" s="709" t="str">
        <f t="shared" si="17"/>
        <v/>
      </c>
      <c r="BJ5" s="710"/>
      <c r="BK5" s="711"/>
      <c r="BL5" s="712"/>
      <c r="BM5" s="713"/>
      <c r="BN5" s="714"/>
    </row>
    <row r="6" spans="1:67" ht="26">
      <c r="A6" s="832">
        <v>4</v>
      </c>
      <c r="B6" s="942" t="s">
        <v>36</v>
      </c>
      <c r="C6" s="943" t="s">
        <v>44</v>
      </c>
      <c r="D6" s="944" t="s">
        <v>45</v>
      </c>
      <c r="E6" s="197">
        <v>1</v>
      </c>
      <c r="F6" s="693"/>
      <c r="G6" s="261"/>
      <c r="H6" s="835">
        <f>Summary!I6</f>
        <v>0</v>
      </c>
      <c r="I6" s="835"/>
      <c r="J6" s="694"/>
      <c r="K6" s="694"/>
      <c r="L6" s="694"/>
      <c r="M6" s="694"/>
      <c r="N6" s="695">
        <f t="shared" si="0"/>
        <v>0</v>
      </c>
      <c r="O6" s="696">
        <v>0</v>
      </c>
      <c r="P6" s="696">
        <v>0</v>
      </c>
      <c r="Q6" s="696">
        <v>0</v>
      </c>
      <c r="R6" s="696">
        <v>0</v>
      </c>
      <c r="S6" s="696">
        <v>0</v>
      </c>
      <c r="T6" s="696">
        <v>0</v>
      </c>
      <c r="U6" s="696">
        <v>0</v>
      </c>
      <c r="V6" s="424">
        <f t="shared" si="1"/>
        <v>0</v>
      </c>
      <c r="W6" s="425">
        <f t="shared" si="2"/>
        <v>0</v>
      </c>
      <c r="X6" s="207">
        <f t="shared" si="3"/>
        <v>0</v>
      </c>
      <c r="Y6" s="445">
        <v>0</v>
      </c>
      <c r="Z6" s="445">
        <v>0</v>
      </c>
      <c r="AA6" s="445">
        <v>0</v>
      </c>
      <c r="AB6" s="445">
        <v>0</v>
      </c>
      <c r="AC6" s="445">
        <v>0</v>
      </c>
      <c r="AD6" s="445">
        <v>0</v>
      </c>
      <c r="AE6" s="445">
        <v>0</v>
      </c>
      <c r="AF6" s="427">
        <f t="shared" si="4"/>
        <v>0</v>
      </c>
      <c r="AG6" s="428">
        <f t="shared" si="5"/>
        <v>0</v>
      </c>
      <c r="AH6" s="212">
        <f t="shared" si="6"/>
        <v>0</v>
      </c>
      <c r="AI6" s="446">
        <v>0</v>
      </c>
      <c r="AJ6" s="446">
        <v>0</v>
      </c>
      <c r="AK6" s="446">
        <v>0</v>
      </c>
      <c r="AL6" s="446">
        <v>0</v>
      </c>
      <c r="AM6" s="446">
        <v>0</v>
      </c>
      <c r="AN6" s="446">
        <v>0</v>
      </c>
      <c r="AO6" s="446">
        <v>0</v>
      </c>
      <c r="AP6" s="430">
        <f t="shared" si="7"/>
        <v>0</v>
      </c>
      <c r="AQ6" s="431">
        <f t="shared" si="8"/>
        <v>0</v>
      </c>
      <c r="AR6" s="217">
        <f t="shared" si="9"/>
        <v>0</v>
      </c>
      <c r="AS6" s="945">
        <v>0</v>
      </c>
      <c r="AT6" s="781">
        <v>0</v>
      </c>
      <c r="AU6" s="781">
        <v>0</v>
      </c>
      <c r="AV6" s="781">
        <v>0</v>
      </c>
      <c r="AW6" s="781">
        <v>0</v>
      </c>
      <c r="AX6" s="781">
        <v>0</v>
      </c>
      <c r="AY6" s="781">
        <v>0</v>
      </c>
      <c r="AZ6" s="781">
        <v>0</v>
      </c>
      <c r="BA6" s="781">
        <v>0</v>
      </c>
      <c r="BB6" s="946">
        <f t="shared" si="10"/>
        <v>0</v>
      </c>
      <c r="BC6" s="947">
        <f t="shared" si="11"/>
        <v>0</v>
      </c>
      <c r="BD6" s="947">
        <f t="shared" si="12"/>
        <v>0</v>
      </c>
      <c r="BE6" s="948">
        <f t="shared" si="13"/>
        <v>0</v>
      </c>
      <c r="BF6" s="756">
        <f t="shared" si="14"/>
        <v>0</v>
      </c>
      <c r="BG6" s="949">
        <f t="shared" si="15"/>
        <v>0</v>
      </c>
      <c r="BH6" s="756">
        <f t="shared" si="16"/>
        <v>0</v>
      </c>
      <c r="BI6" s="839" t="str">
        <f t="shared" si="17"/>
        <v/>
      </c>
      <c r="BJ6" s="812"/>
      <c r="BK6" s="786"/>
      <c r="BL6" s="787"/>
      <c r="BM6" s="787"/>
      <c r="BN6" s="788"/>
      <c r="BO6" s="829"/>
    </row>
    <row r="7" spans="1:67" ht="18">
      <c r="A7" s="288">
        <v>5</v>
      </c>
      <c r="B7" s="763" t="s">
        <v>36</v>
      </c>
      <c r="C7" s="794" t="s">
        <v>47</v>
      </c>
      <c r="D7" s="814" t="s">
        <v>48</v>
      </c>
      <c r="E7" s="197">
        <v>0.5</v>
      </c>
      <c r="F7" s="693"/>
      <c r="G7" s="693"/>
      <c r="H7" s="765">
        <f>Summary!I7</f>
        <v>0</v>
      </c>
      <c r="I7" s="765"/>
      <c r="J7" s="694"/>
      <c r="K7" s="694"/>
      <c r="L7" s="694"/>
      <c r="M7" s="694"/>
      <c r="N7" s="695">
        <f t="shared" si="0"/>
        <v>0</v>
      </c>
      <c r="O7" s="696">
        <v>0</v>
      </c>
      <c r="P7" s="696">
        <v>0</v>
      </c>
      <c r="Q7" s="696">
        <v>0</v>
      </c>
      <c r="R7" s="696">
        <v>0</v>
      </c>
      <c r="S7" s="696">
        <v>0</v>
      </c>
      <c r="T7" s="696">
        <v>0</v>
      </c>
      <c r="U7" s="696">
        <v>0</v>
      </c>
      <c r="V7" s="424">
        <f t="shared" si="1"/>
        <v>0</v>
      </c>
      <c r="W7" s="425">
        <f t="shared" si="2"/>
        <v>0</v>
      </c>
      <c r="X7" s="207">
        <f t="shared" si="3"/>
        <v>0</v>
      </c>
      <c r="Y7" s="445">
        <v>0</v>
      </c>
      <c r="Z7" s="445">
        <v>0</v>
      </c>
      <c r="AA7" s="445">
        <v>0</v>
      </c>
      <c r="AB7" s="445">
        <v>0</v>
      </c>
      <c r="AC7" s="445">
        <v>0</v>
      </c>
      <c r="AD7" s="445">
        <v>0</v>
      </c>
      <c r="AE7" s="445">
        <v>0</v>
      </c>
      <c r="AF7" s="427">
        <f t="shared" si="4"/>
        <v>0</v>
      </c>
      <c r="AG7" s="428">
        <f t="shared" si="5"/>
        <v>0</v>
      </c>
      <c r="AH7" s="212">
        <f t="shared" si="6"/>
        <v>0</v>
      </c>
      <c r="AI7" s="446">
        <v>0</v>
      </c>
      <c r="AJ7" s="446">
        <v>0</v>
      </c>
      <c r="AK7" s="446">
        <v>0</v>
      </c>
      <c r="AL7" s="446">
        <v>0</v>
      </c>
      <c r="AM7" s="446">
        <v>0</v>
      </c>
      <c r="AN7" s="446">
        <v>0</v>
      </c>
      <c r="AO7" s="446">
        <v>0</v>
      </c>
      <c r="AP7" s="430">
        <f t="shared" si="7"/>
        <v>0</v>
      </c>
      <c r="AQ7" s="431">
        <f t="shared" si="8"/>
        <v>0</v>
      </c>
      <c r="AR7" s="217">
        <f t="shared" si="9"/>
        <v>0</v>
      </c>
      <c r="AS7" s="443">
        <v>0</v>
      </c>
      <c r="AT7" s="443">
        <v>0</v>
      </c>
      <c r="AU7" s="443">
        <v>0</v>
      </c>
      <c r="AV7" s="443">
        <v>0</v>
      </c>
      <c r="AW7" s="443">
        <v>0</v>
      </c>
      <c r="AX7" s="443">
        <v>0</v>
      </c>
      <c r="AY7" s="443">
        <v>0</v>
      </c>
      <c r="AZ7" s="443">
        <v>0</v>
      </c>
      <c r="BA7" s="443">
        <v>0</v>
      </c>
      <c r="BB7" s="697">
        <f t="shared" si="10"/>
        <v>0</v>
      </c>
      <c r="BC7" s="698">
        <f t="shared" si="11"/>
        <v>0</v>
      </c>
      <c r="BD7" s="950">
        <f t="shared" si="12"/>
        <v>0</v>
      </c>
      <c r="BE7" s="443">
        <f t="shared" si="13"/>
        <v>0</v>
      </c>
      <c r="BF7" s="699">
        <f t="shared" si="14"/>
        <v>0</v>
      </c>
      <c r="BG7" s="699">
        <f t="shared" si="15"/>
        <v>0</v>
      </c>
      <c r="BH7" s="699">
        <f t="shared" si="16"/>
        <v>0</v>
      </c>
      <c r="BI7" s="700" t="str">
        <f t="shared" si="17"/>
        <v/>
      </c>
      <c r="BJ7" s="793"/>
      <c r="BK7" s="702"/>
      <c r="BL7" s="691"/>
      <c r="BM7" s="794"/>
      <c r="BN7" s="795"/>
    </row>
    <row r="8" spans="1:67" ht="18">
      <c r="A8" s="691">
        <v>6</v>
      </c>
      <c r="B8" s="256" t="s">
        <v>36</v>
      </c>
      <c r="C8" s="195" t="s">
        <v>51</v>
      </c>
      <c r="D8" s="692" t="s">
        <v>52</v>
      </c>
      <c r="E8" s="197">
        <v>2</v>
      </c>
      <c r="F8" s="693"/>
      <c r="G8" s="693"/>
      <c r="H8" s="693">
        <f>Summary!I8</f>
        <v>0</v>
      </c>
      <c r="I8" s="693"/>
      <c r="J8" s="694"/>
      <c r="K8" s="694"/>
      <c r="L8" s="694"/>
      <c r="M8" s="694"/>
      <c r="N8" s="695">
        <f t="shared" si="0"/>
        <v>0</v>
      </c>
      <c r="O8" s="696">
        <v>0</v>
      </c>
      <c r="P8" s="696">
        <v>0</v>
      </c>
      <c r="Q8" s="696">
        <v>0</v>
      </c>
      <c r="R8" s="696">
        <v>0</v>
      </c>
      <c r="S8" s="696">
        <v>0</v>
      </c>
      <c r="T8" s="696">
        <v>0</v>
      </c>
      <c r="U8" s="696">
        <v>0</v>
      </c>
      <c r="V8" s="424">
        <f t="shared" si="1"/>
        <v>0</v>
      </c>
      <c r="W8" s="425">
        <f t="shared" si="2"/>
        <v>0</v>
      </c>
      <c r="X8" s="207">
        <f t="shared" si="3"/>
        <v>0</v>
      </c>
      <c r="Y8" s="445">
        <v>0</v>
      </c>
      <c r="Z8" s="445">
        <v>0</v>
      </c>
      <c r="AA8" s="445">
        <v>0</v>
      </c>
      <c r="AB8" s="445">
        <v>0</v>
      </c>
      <c r="AC8" s="445">
        <v>0</v>
      </c>
      <c r="AD8" s="445">
        <v>0</v>
      </c>
      <c r="AE8" s="445">
        <v>0</v>
      </c>
      <c r="AF8" s="427">
        <f t="shared" si="4"/>
        <v>0</v>
      </c>
      <c r="AG8" s="428">
        <f t="shared" si="5"/>
        <v>0</v>
      </c>
      <c r="AH8" s="212">
        <f t="shared" si="6"/>
        <v>0</v>
      </c>
      <c r="AI8" s="446">
        <v>0</v>
      </c>
      <c r="AJ8" s="446">
        <v>0</v>
      </c>
      <c r="AK8" s="446">
        <v>0</v>
      </c>
      <c r="AL8" s="446">
        <v>0</v>
      </c>
      <c r="AM8" s="446">
        <v>0</v>
      </c>
      <c r="AN8" s="446">
        <v>0</v>
      </c>
      <c r="AO8" s="446">
        <v>0</v>
      </c>
      <c r="AP8" s="430">
        <f t="shared" si="7"/>
        <v>0</v>
      </c>
      <c r="AQ8" s="431">
        <f t="shared" si="8"/>
        <v>0</v>
      </c>
      <c r="AR8" s="217">
        <f t="shared" si="9"/>
        <v>0</v>
      </c>
      <c r="AS8" s="443">
        <v>0</v>
      </c>
      <c r="AT8" s="443">
        <v>0</v>
      </c>
      <c r="AU8" s="443">
        <v>0</v>
      </c>
      <c r="AV8" s="443">
        <v>0</v>
      </c>
      <c r="AW8" s="443">
        <v>0</v>
      </c>
      <c r="AX8" s="443">
        <v>0</v>
      </c>
      <c r="AY8" s="443">
        <v>0</v>
      </c>
      <c r="AZ8" s="443">
        <v>0</v>
      </c>
      <c r="BA8" s="443">
        <v>0</v>
      </c>
      <c r="BB8" s="697">
        <f t="shared" si="10"/>
        <v>0</v>
      </c>
      <c r="BC8" s="698">
        <f t="shared" si="11"/>
        <v>0</v>
      </c>
      <c r="BD8" s="312">
        <f t="shared" si="12"/>
        <v>0</v>
      </c>
      <c r="BE8" s="443">
        <f t="shared" si="13"/>
        <v>0</v>
      </c>
      <c r="BF8" s="699">
        <f t="shared" si="14"/>
        <v>0</v>
      </c>
      <c r="BG8" s="699">
        <f t="shared" si="15"/>
        <v>0</v>
      </c>
      <c r="BH8" s="699">
        <f t="shared" si="16"/>
        <v>0</v>
      </c>
      <c r="BI8" s="700" t="str">
        <f t="shared" si="17"/>
        <v/>
      </c>
      <c r="BJ8" s="701"/>
      <c r="BK8" s="702"/>
      <c r="BL8" s="288"/>
      <c r="BM8" s="195"/>
      <c r="BN8" s="703"/>
    </row>
    <row r="9" spans="1:67" ht="33">
      <c r="A9" s="691">
        <v>7</v>
      </c>
      <c r="B9" s="256" t="s">
        <v>36</v>
      </c>
      <c r="C9" s="195" t="s">
        <v>53</v>
      </c>
      <c r="D9" s="692" t="s">
        <v>54</v>
      </c>
      <c r="E9" s="197">
        <v>1</v>
      </c>
      <c r="F9" s="693"/>
      <c r="G9" s="693"/>
      <c r="H9" s="693">
        <f>Summary!I9</f>
        <v>0</v>
      </c>
      <c r="I9" s="693"/>
      <c r="J9" s="694"/>
      <c r="K9" s="694"/>
      <c r="L9" s="694"/>
      <c r="M9" s="694"/>
      <c r="N9" s="695">
        <f t="shared" si="0"/>
        <v>0</v>
      </c>
      <c r="O9" s="696">
        <v>0</v>
      </c>
      <c r="P9" s="696">
        <v>0</v>
      </c>
      <c r="Q9" s="696">
        <v>0</v>
      </c>
      <c r="R9" s="696">
        <v>0</v>
      </c>
      <c r="S9" s="696">
        <v>0</v>
      </c>
      <c r="T9" s="696">
        <v>0</v>
      </c>
      <c r="U9" s="696">
        <v>0</v>
      </c>
      <c r="V9" s="424">
        <f t="shared" si="1"/>
        <v>0</v>
      </c>
      <c r="W9" s="425">
        <f t="shared" si="2"/>
        <v>0</v>
      </c>
      <c r="X9" s="207">
        <f t="shared" si="3"/>
        <v>0</v>
      </c>
      <c r="Y9" s="445">
        <v>0</v>
      </c>
      <c r="Z9" s="445">
        <v>0</v>
      </c>
      <c r="AA9" s="445">
        <v>0</v>
      </c>
      <c r="AB9" s="445">
        <v>0</v>
      </c>
      <c r="AC9" s="445">
        <v>0</v>
      </c>
      <c r="AD9" s="445">
        <v>0</v>
      </c>
      <c r="AE9" s="445">
        <v>0</v>
      </c>
      <c r="AF9" s="427">
        <f t="shared" si="4"/>
        <v>0</v>
      </c>
      <c r="AG9" s="428">
        <f t="shared" si="5"/>
        <v>0</v>
      </c>
      <c r="AH9" s="212">
        <f t="shared" si="6"/>
        <v>0</v>
      </c>
      <c r="AI9" s="446">
        <v>0</v>
      </c>
      <c r="AJ9" s="446">
        <v>0</v>
      </c>
      <c r="AK9" s="446">
        <v>0</v>
      </c>
      <c r="AL9" s="446">
        <v>0</v>
      </c>
      <c r="AM9" s="446">
        <v>0</v>
      </c>
      <c r="AN9" s="446">
        <v>0</v>
      </c>
      <c r="AO9" s="446">
        <v>0</v>
      </c>
      <c r="AP9" s="430">
        <f t="shared" si="7"/>
        <v>0</v>
      </c>
      <c r="AQ9" s="431">
        <f t="shared" si="8"/>
        <v>0</v>
      </c>
      <c r="AR9" s="217">
        <f t="shared" si="9"/>
        <v>0</v>
      </c>
      <c r="AS9" s="443">
        <v>0</v>
      </c>
      <c r="AT9" s="443">
        <v>0</v>
      </c>
      <c r="AU9" s="443">
        <v>0</v>
      </c>
      <c r="AV9" s="443">
        <v>0</v>
      </c>
      <c r="AW9" s="443">
        <v>0</v>
      </c>
      <c r="AX9" s="443">
        <v>0</v>
      </c>
      <c r="AY9" s="443">
        <v>0</v>
      </c>
      <c r="AZ9" s="443">
        <v>0</v>
      </c>
      <c r="BA9" s="443">
        <v>0</v>
      </c>
      <c r="BB9" s="697">
        <f t="shared" si="10"/>
        <v>0</v>
      </c>
      <c r="BC9" s="698">
        <f t="shared" si="11"/>
        <v>0</v>
      </c>
      <c r="BD9" s="312">
        <f t="shared" si="12"/>
        <v>0</v>
      </c>
      <c r="BE9" s="443">
        <f t="shared" si="13"/>
        <v>0</v>
      </c>
      <c r="BF9" s="699">
        <f t="shared" si="14"/>
        <v>0</v>
      </c>
      <c r="BG9" s="699">
        <f t="shared" si="15"/>
        <v>0</v>
      </c>
      <c r="BH9" s="699">
        <f t="shared" si="16"/>
        <v>0</v>
      </c>
      <c r="BI9" s="700" t="str">
        <f t="shared" si="17"/>
        <v/>
      </c>
      <c r="BJ9" s="701"/>
      <c r="BK9" s="702"/>
      <c r="BL9" s="288"/>
      <c r="BM9" s="195"/>
      <c r="BN9" s="703"/>
    </row>
    <row r="10" spans="1:67" ht="18">
      <c r="A10" s="288">
        <v>8</v>
      </c>
      <c r="B10" s="256" t="s">
        <v>36</v>
      </c>
      <c r="C10" s="195" t="s">
        <v>55</v>
      </c>
      <c r="D10" s="692" t="s">
        <v>56</v>
      </c>
      <c r="E10" s="197">
        <v>1</v>
      </c>
      <c r="F10" s="693"/>
      <c r="G10" s="693"/>
      <c r="H10" s="693">
        <f>Summary!I10</f>
        <v>0</v>
      </c>
      <c r="I10" s="693"/>
      <c r="J10" s="694"/>
      <c r="K10" s="694"/>
      <c r="L10" s="694"/>
      <c r="M10" s="694"/>
      <c r="N10" s="695">
        <f t="shared" si="0"/>
        <v>0</v>
      </c>
      <c r="O10" s="696">
        <v>0</v>
      </c>
      <c r="P10" s="696">
        <v>0</v>
      </c>
      <c r="Q10" s="696">
        <v>0</v>
      </c>
      <c r="R10" s="696">
        <v>0</v>
      </c>
      <c r="S10" s="696">
        <v>0</v>
      </c>
      <c r="T10" s="696">
        <v>0</v>
      </c>
      <c r="U10" s="696">
        <v>0</v>
      </c>
      <c r="V10" s="424">
        <f t="shared" si="1"/>
        <v>0</v>
      </c>
      <c r="W10" s="425">
        <f t="shared" si="2"/>
        <v>0</v>
      </c>
      <c r="X10" s="207">
        <f t="shared" si="3"/>
        <v>0</v>
      </c>
      <c r="Y10" s="445">
        <v>0</v>
      </c>
      <c r="Z10" s="445">
        <v>0</v>
      </c>
      <c r="AA10" s="445">
        <v>0</v>
      </c>
      <c r="AB10" s="445">
        <v>0</v>
      </c>
      <c r="AC10" s="445">
        <v>0</v>
      </c>
      <c r="AD10" s="445">
        <v>0</v>
      </c>
      <c r="AE10" s="445">
        <v>0</v>
      </c>
      <c r="AF10" s="427">
        <f t="shared" si="4"/>
        <v>0</v>
      </c>
      <c r="AG10" s="428">
        <f t="shared" si="5"/>
        <v>0</v>
      </c>
      <c r="AH10" s="212">
        <f t="shared" si="6"/>
        <v>0</v>
      </c>
      <c r="AI10" s="446">
        <v>0</v>
      </c>
      <c r="AJ10" s="446">
        <v>0</v>
      </c>
      <c r="AK10" s="446">
        <v>0</v>
      </c>
      <c r="AL10" s="446">
        <v>0</v>
      </c>
      <c r="AM10" s="446">
        <v>0</v>
      </c>
      <c r="AN10" s="446">
        <v>0</v>
      </c>
      <c r="AO10" s="446">
        <v>0</v>
      </c>
      <c r="AP10" s="430">
        <f t="shared" si="7"/>
        <v>0</v>
      </c>
      <c r="AQ10" s="431">
        <f t="shared" si="8"/>
        <v>0</v>
      </c>
      <c r="AR10" s="217">
        <f t="shared" si="9"/>
        <v>0</v>
      </c>
      <c r="AS10" s="443">
        <v>0</v>
      </c>
      <c r="AT10" s="443">
        <v>0</v>
      </c>
      <c r="AU10" s="443">
        <v>0</v>
      </c>
      <c r="AV10" s="443">
        <v>0</v>
      </c>
      <c r="AW10" s="443">
        <v>0</v>
      </c>
      <c r="AX10" s="443">
        <v>0</v>
      </c>
      <c r="AY10" s="443">
        <v>0</v>
      </c>
      <c r="AZ10" s="443">
        <v>0</v>
      </c>
      <c r="BA10" s="443">
        <v>0</v>
      </c>
      <c r="BB10" s="697">
        <f t="shared" si="10"/>
        <v>0</v>
      </c>
      <c r="BC10" s="698">
        <f t="shared" si="11"/>
        <v>0</v>
      </c>
      <c r="BD10" s="312">
        <f t="shared" si="12"/>
        <v>0</v>
      </c>
      <c r="BE10" s="443">
        <f t="shared" si="13"/>
        <v>0</v>
      </c>
      <c r="BF10" s="699">
        <f t="shared" si="14"/>
        <v>0</v>
      </c>
      <c r="BG10" s="699">
        <f t="shared" si="15"/>
        <v>0</v>
      </c>
      <c r="BH10" s="699">
        <f t="shared" si="16"/>
        <v>0</v>
      </c>
      <c r="BI10" s="700" t="str">
        <f t="shared" si="17"/>
        <v/>
      </c>
      <c r="BJ10" s="701"/>
      <c r="BK10" s="702"/>
      <c r="BL10" s="288"/>
      <c r="BM10" s="195"/>
      <c r="BN10" s="703"/>
    </row>
    <row r="11" spans="1:67" ht="18">
      <c r="A11" s="691">
        <v>9</v>
      </c>
      <c r="B11" s="256" t="s">
        <v>36</v>
      </c>
      <c r="C11" s="308" t="s">
        <v>58</v>
      </c>
      <c r="D11" s="309" t="s">
        <v>59</v>
      </c>
      <c r="E11" s="562">
        <v>0.91</v>
      </c>
      <c r="F11" s="693"/>
      <c r="G11" s="693"/>
      <c r="H11" s="693">
        <f>Summary!I11</f>
        <v>0</v>
      </c>
      <c r="I11" s="693"/>
      <c r="J11" s="694"/>
      <c r="K11" s="694"/>
      <c r="L11" s="694"/>
      <c r="M11" s="694"/>
      <c r="N11" s="695">
        <f t="shared" si="0"/>
        <v>0</v>
      </c>
      <c r="O11" s="696">
        <v>0</v>
      </c>
      <c r="P11" s="696">
        <v>0</v>
      </c>
      <c r="Q11" s="696">
        <v>0</v>
      </c>
      <c r="R11" s="696">
        <v>0</v>
      </c>
      <c r="S11" s="696">
        <v>0</v>
      </c>
      <c r="T11" s="696">
        <v>0</v>
      </c>
      <c r="U11" s="696">
        <v>0</v>
      </c>
      <c r="V11" s="424">
        <f t="shared" si="1"/>
        <v>0</v>
      </c>
      <c r="W11" s="425">
        <f t="shared" si="2"/>
        <v>0</v>
      </c>
      <c r="X11" s="207">
        <f t="shared" si="3"/>
        <v>0</v>
      </c>
      <c r="Y11" s="445">
        <v>0</v>
      </c>
      <c r="Z11" s="445">
        <v>0</v>
      </c>
      <c r="AA11" s="445">
        <v>0</v>
      </c>
      <c r="AB11" s="445">
        <v>0</v>
      </c>
      <c r="AC11" s="445">
        <v>0</v>
      </c>
      <c r="AD11" s="445">
        <v>0</v>
      </c>
      <c r="AE11" s="445">
        <v>0</v>
      </c>
      <c r="AF11" s="427">
        <f t="shared" si="4"/>
        <v>0</v>
      </c>
      <c r="AG11" s="428">
        <f t="shared" si="5"/>
        <v>0</v>
      </c>
      <c r="AH11" s="212">
        <f t="shared" si="6"/>
        <v>0</v>
      </c>
      <c r="AI11" s="446">
        <v>0</v>
      </c>
      <c r="AJ11" s="446">
        <v>0</v>
      </c>
      <c r="AK11" s="446">
        <v>0</v>
      </c>
      <c r="AL11" s="446">
        <v>0</v>
      </c>
      <c r="AM11" s="446">
        <v>0</v>
      </c>
      <c r="AN11" s="446">
        <v>0</v>
      </c>
      <c r="AO11" s="446">
        <v>0</v>
      </c>
      <c r="AP11" s="430">
        <f t="shared" si="7"/>
        <v>0</v>
      </c>
      <c r="AQ11" s="431">
        <f t="shared" si="8"/>
        <v>0</v>
      </c>
      <c r="AR11" s="217">
        <f t="shared" si="9"/>
        <v>0</v>
      </c>
      <c r="AS11" s="443">
        <v>0</v>
      </c>
      <c r="AT11" s="443">
        <v>0</v>
      </c>
      <c r="AU11" s="443">
        <v>0</v>
      </c>
      <c r="AV11" s="443">
        <v>0</v>
      </c>
      <c r="AW11" s="443">
        <v>0</v>
      </c>
      <c r="AX11" s="443">
        <v>0</v>
      </c>
      <c r="AY11" s="443">
        <v>0</v>
      </c>
      <c r="AZ11" s="443">
        <v>0</v>
      </c>
      <c r="BA11" s="443">
        <v>0</v>
      </c>
      <c r="BB11" s="697">
        <f t="shared" si="10"/>
        <v>0</v>
      </c>
      <c r="BC11" s="698">
        <f t="shared" si="11"/>
        <v>0</v>
      </c>
      <c r="BD11" s="312">
        <f t="shared" si="12"/>
        <v>0</v>
      </c>
      <c r="BE11" s="443">
        <f t="shared" si="13"/>
        <v>0</v>
      </c>
      <c r="BF11" s="699">
        <f t="shared" si="14"/>
        <v>0</v>
      </c>
      <c r="BG11" s="699">
        <f t="shared" si="15"/>
        <v>0</v>
      </c>
      <c r="BH11" s="699">
        <f t="shared" si="16"/>
        <v>0</v>
      </c>
      <c r="BI11" s="700" t="str">
        <f t="shared" si="17"/>
        <v/>
      </c>
      <c r="BJ11" s="770"/>
      <c r="BK11" s="767"/>
      <c r="BL11" s="316"/>
      <c r="BM11" s="308"/>
      <c r="BN11" s="772"/>
    </row>
    <row r="12" spans="1:67" ht="18">
      <c r="A12" s="691">
        <v>10</v>
      </c>
      <c r="B12" s="256" t="s">
        <v>36</v>
      </c>
      <c r="C12" s="308" t="s">
        <v>60</v>
      </c>
      <c r="D12" s="951" t="s">
        <v>61</v>
      </c>
      <c r="E12" s="566">
        <v>1</v>
      </c>
      <c r="F12" s="693"/>
      <c r="G12" s="693"/>
      <c r="H12" s="693">
        <f>Summary!I12</f>
        <v>4500</v>
      </c>
      <c r="I12" s="693"/>
      <c r="J12" s="694"/>
      <c r="K12" s="694"/>
      <c r="L12" s="694"/>
      <c r="M12" s="694"/>
      <c r="N12" s="695">
        <f t="shared" si="0"/>
        <v>4500</v>
      </c>
      <c r="O12" s="696">
        <v>0</v>
      </c>
      <c r="P12" s="696">
        <v>0</v>
      </c>
      <c r="Q12" s="696">
        <v>0</v>
      </c>
      <c r="R12" s="696">
        <v>0</v>
      </c>
      <c r="S12" s="696">
        <v>0</v>
      </c>
      <c r="T12" s="696">
        <v>0</v>
      </c>
      <c r="U12" s="696">
        <v>0</v>
      </c>
      <c r="V12" s="424">
        <f t="shared" si="1"/>
        <v>0</v>
      </c>
      <c r="W12" s="425">
        <f t="shared" si="2"/>
        <v>0</v>
      </c>
      <c r="X12" s="207">
        <f t="shared" si="3"/>
        <v>1800</v>
      </c>
      <c r="Y12" s="445">
        <v>0</v>
      </c>
      <c r="Z12" s="445">
        <v>0</v>
      </c>
      <c r="AA12" s="445">
        <v>0</v>
      </c>
      <c r="AB12" s="445">
        <v>0</v>
      </c>
      <c r="AC12" s="445">
        <v>0</v>
      </c>
      <c r="AD12" s="445">
        <v>0</v>
      </c>
      <c r="AE12" s="445">
        <v>0</v>
      </c>
      <c r="AF12" s="427">
        <f t="shared" si="4"/>
        <v>0</v>
      </c>
      <c r="AG12" s="428">
        <f t="shared" si="5"/>
        <v>0</v>
      </c>
      <c r="AH12" s="212">
        <f t="shared" si="6"/>
        <v>1350</v>
      </c>
      <c r="AI12" s="446">
        <f>1228+1</f>
        <v>1229</v>
      </c>
      <c r="AJ12" s="446">
        <v>2004</v>
      </c>
      <c r="AK12" s="446">
        <v>0</v>
      </c>
      <c r="AL12" s="446">
        <v>1305</v>
      </c>
      <c r="AM12" s="446">
        <v>0</v>
      </c>
      <c r="AN12" s="446"/>
      <c r="AO12" s="446">
        <v>143</v>
      </c>
      <c r="AP12" s="430">
        <f t="shared" si="7"/>
        <v>4681</v>
      </c>
      <c r="AQ12" s="431">
        <f t="shared" si="8"/>
        <v>4681</v>
      </c>
      <c r="AR12" s="217">
        <f t="shared" si="9"/>
        <v>900</v>
      </c>
      <c r="AS12" s="443">
        <v>0</v>
      </c>
      <c r="AT12" s="443">
        <v>0</v>
      </c>
      <c r="AU12" s="443">
        <v>0</v>
      </c>
      <c r="AV12" s="443">
        <v>0</v>
      </c>
      <c r="AW12" s="443">
        <v>0</v>
      </c>
      <c r="AX12" s="443">
        <v>0</v>
      </c>
      <c r="AY12" s="443">
        <v>0</v>
      </c>
      <c r="AZ12" s="443">
        <v>0</v>
      </c>
      <c r="BA12" s="443">
        <v>0</v>
      </c>
      <c r="BB12" s="697">
        <f t="shared" si="10"/>
        <v>0</v>
      </c>
      <c r="BC12" s="698">
        <f t="shared" si="11"/>
        <v>0</v>
      </c>
      <c r="BD12" s="312">
        <f t="shared" si="12"/>
        <v>900</v>
      </c>
      <c r="BE12" s="443">
        <f t="shared" si="13"/>
        <v>4681</v>
      </c>
      <c r="BF12" s="699">
        <f t="shared" si="14"/>
        <v>4681</v>
      </c>
      <c r="BG12" s="699">
        <f t="shared" si="15"/>
        <v>181</v>
      </c>
      <c r="BH12" s="699">
        <f t="shared" si="16"/>
        <v>181</v>
      </c>
      <c r="BI12" s="700">
        <f t="shared" si="17"/>
        <v>1.0402222222222222</v>
      </c>
      <c r="BJ12" s="952"/>
      <c r="BK12" s="767"/>
      <c r="BL12" s="771"/>
      <c r="BM12" s="771"/>
      <c r="BN12" s="772"/>
    </row>
    <row r="13" spans="1:67" ht="18">
      <c r="A13" s="288">
        <v>11</v>
      </c>
      <c r="B13" s="256" t="s">
        <v>36</v>
      </c>
      <c r="C13" s="308" t="s">
        <v>62</v>
      </c>
      <c r="D13" s="309" t="s">
        <v>63</v>
      </c>
      <c r="E13" s="566">
        <v>2</v>
      </c>
      <c r="F13" s="693"/>
      <c r="G13" s="693"/>
      <c r="H13" s="693">
        <f>Summary!I13</f>
        <v>0</v>
      </c>
      <c r="I13" s="693"/>
      <c r="J13" s="694"/>
      <c r="K13" s="694"/>
      <c r="L13" s="694"/>
      <c r="M13" s="694"/>
      <c r="N13" s="695">
        <f t="shared" si="0"/>
        <v>0</v>
      </c>
      <c r="O13" s="696">
        <v>0</v>
      </c>
      <c r="P13" s="696">
        <v>0</v>
      </c>
      <c r="Q13" s="696">
        <v>0</v>
      </c>
      <c r="R13" s="696">
        <v>0</v>
      </c>
      <c r="S13" s="696">
        <v>0</v>
      </c>
      <c r="T13" s="696">
        <v>0</v>
      </c>
      <c r="U13" s="696">
        <v>0</v>
      </c>
      <c r="V13" s="424">
        <f t="shared" si="1"/>
        <v>0</v>
      </c>
      <c r="W13" s="425">
        <f t="shared" si="2"/>
        <v>0</v>
      </c>
      <c r="X13" s="207">
        <f t="shared" si="3"/>
        <v>0</v>
      </c>
      <c r="Y13" s="445">
        <v>0</v>
      </c>
      <c r="Z13" s="445">
        <v>0</v>
      </c>
      <c r="AA13" s="445">
        <v>0</v>
      </c>
      <c r="AB13" s="445">
        <v>0</v>
      </c>
      <c r="AC13" s="445">
        <v>0</v>
      </c>
      <c r="AD13" s="445">
        <v>0</v>
      </c>
      <c r="AE13" s="445">
        <v>0</v>
      </c>
      <c r="AF13" s="427">
        <f t="shared" si="4"/>
        <v>0</v>
      </c>
      <c r="AG13" s="428">
        <f t="shared" si="5"/>
        <v>0</v>
      </c>
      <c r="AH13" s="212">
        <f t="shared" si="6"/>
        <v>0</v>
      </c>
      <c r="AI13" s="446">
        <v>0</v>
      </c>
      <c r="AJ13" s="446">
        <v>0</v>
      </c>
      <c r="AK13" s="446">
        <v>0</v>
      </c>
      <c r="AL13" s="446">
        <v>0</v>
      </c>
      <c r="AM13" s="446">
        <v>0</v>
      </c>
      <c r="AN13" s="446">
        <v>0</v>
      </c>
      <c r="AO13" s="446">
        <v>0</v>
      </c>
      <c r="AP13" s="430">
        <f t="shared" si="7"/>
        <v>0</v>
      </c>
      <c r="AQ13" s="431">
        <f t="shared" si="8"/>
        <v>0</v>
      </c>
      <c r="AR13" s="217">
        <f t="shared" si="9"/>
        <v>0</v>
      </c>
      <c r="AS13" s="443">
        <v>0</v>
      </c>
      <c r="AT13" s="443">
        <v>0</v>
      </c>
      <c r="AU13" s="443">
        <v>0</v>
      </c>
      <c r="AV13" s="443">
        <v>0</v>
      </c>
      <c r="AW13" s="443">
        <v>0</v>
      </c>
      <c r="AX13" s="443">
        <v>0</v>
      </c>
      <c r="AY13" s="443">
        <v>0</v>
      </c>
      <c r="AZ13" s="443">
        <v>0</v>
      </c>
      <c r="BA13" s="443">
        <v>0</v>
      </c>
      <c r="BB13" s="697">
        <f t="shared" si="10"/>
        <v>0</v>
      </c>
      <c r="BC13" s="698">
        <f t="shared" si="11"/>
        <v>0</v>
      </c>
      <c r="BD13" s="312">
        <f t="shared" si="12"/>
        <v>0</v>
      </c>
      <c r="BE13" s="443">
        <f t="shared" si="13"/>
        <v>0</v>
      </c>
      <c r="BF13" s="699">
        <f t="shared" si="14"/>
        <v>0</v>
      </c>
      <c r="BG13" s="699">
        <f t="shared" si="15"/>
        <v>0</v>
      </c>
      <c r="BH13" s="699">
        <f t="shared" si="16"/>
        <v>0</v>
      </c>
      <c r="BI13" s="700" t="str">
        <f t="shared" si="17"/>
        <v/>
      </c>
      <c r="BJ13" s="770"/>
      <c r="BK13" s="767"/>
      <c r="BL13" s="771"/>
      <c r="BM13" s="771"/>
      <c r="BN13" s="772"/>
    </row>
    <row r="14" spans="1:67" ht="18">
      <c r="A14" s="773">
        <v>12</v>
      </c>
      <c r="B14" s="704" t="s">
        <v>36</v>
      </c>
      <c r="C14" s="953" t="s">
        <v>64</v>
      </c>
      <c r="D14" s="774" t="s">
        <v>65</v>
      </c>
      <c r="E14" s="566">
        <v>5</v>
      </c>
      <c r="F14" s="693"/>
      <c r="G14" s="693"/>
      <c r="H14" s="706">
        <f>Summary!I14</f>
        <v>0</v>
      </c>
      <c r="I14" s="706"/>
      <c r="J14" s="694"/>
      <c r="K14" s="694"/>
      <c r="L14" s="694"/>
      <c r="M14" s="694"/>
      <c r="N14" s="695">
        <f t="shared" si="0"/>
        <v>0</v>
      </c>
      <c r="O14" s="696">
        <v>0</v>
      </c>
      <c r="P14" s="696">
        <v>0</v>
      </c>
      <c r="Q14" s="696">
        <v>0</v>
      </c>
      <c r="R14" s="696">
        <v>0</v>
      </c>
      <c r="S14" s="696">
        <v>0</v>
      </c>
      <c r="T14" s="696">
        <v>0</v>
      </c>
      <c r="U14" s="696">
        <v>0</v>
      </c>
      <c r="V14" s="424">
        <f t="shared" si="1"/>
        <v>0</v>
      </c>
      <c r="W14" s="425">
        <f t="shared" si="2"/>
        <v>0</v>
      </c>
      <c r="X14" s="207">
        <f t="shared" si="3"/>
        <v>0</v>
      </c>
      <c r="Y14" s="445">
        <v>0</v>
      </c>
      <c r="Z14" s="445">
        <v>0</v>
      </c>
      <c r="AA14" s="445">
        <v>0</v>
      </c>
      <c r="AB14" s="445">
        <v>0</v>
      </c>
      <c r="AC14" s="445">
        <v>0</v>
      </c>
      <c r="AD14" s="445">
        <v>0</v>
      </c>
      <c r="AE14" s="445">
        <v>0</v>
      </c>
      <c r="AF14" s="427">
        <f t="shared" si="4"/>
        <v>0</v>
      </c>
      <c r="AG14" s="428">
        <f t="shared" si="5"/>
        <v>0</v>
      </c>
      <c r="AH14" s="212">
        <f t="shared" si="6"/>
        <v>0</v>
      </c>
      <c r="AI14" s="446">
        <v>0</v>
      </c>
      <c r="AJ14" s="446">
        <v>0</v>
      </c>
      <c r="AK14" s="446">
        <v>0</v>
      </c>
      <c r="AL14" s="446">
        <v>0</v>
      </c>
      <c r="AM14" s="446">
        <v>0</v>
      </c>
      <c r="AN14" s="446">
        <v>0</v>
      </c>
      <c r="AO14" s="446">
        <v>0</v>
      </c>
      <c r="AP14" s="430">
        <f t="shared" si="7"/>
        <v>0</v>
      </c>
      <c r="AQ14" s="431">
        <f t="shared" si="8"/>
        <v>0</v>
      </c>
      <c r="AR14" s="217">
        <f t="shared" si="9"/>
        <v>0</v>
      </c>
      <c r="AS14" s="443">
        <v>0</v>
      </c>
      <c r="AT14" s="443">
        <v>0</v>
      </c>
      <c r="AU14" s="443">
        <v>0</v>
      </c>
      <c r="AV14" s="443">
        <v>0</v>
      </c>
      <c r="AW14" s="443">
        <v>0</v>
      </c>
      <c r="AX14" s="443">
        <v>0</v>
      </c>
      <c r="AY14" s="443">
        <v>0</v>
      </c>
      <c r="AZ14" s="443">
        <v>0</v>
      </c>
      <c r="BA14" s="443">
        <v>0</v>
      </c>
      <c r="BB14" s="697">
        <f t="shared" si="10"/>
        <v>0</v>
      </c>
      <c r="BC14" s="698">
        <f t="shared" si="11"/>
        <v>0</v>
      </c>
      <c r="BD14" s="312">
        <f t="shared" si="12"/>
        <v>0</v>
      </c>
      <c r="BE14" s="707">
        <f t="shared" si="13"/>
        <v>0</v>
      </c>
      <c r="BF14" s="699">
        <f t="shared" si="14"/>
        <v>0</v>
      </c>
      <c r="BG14" s="708">
        <f t="shared" si="15"/>
        <v>0</v>
      </c>
      <c r="BH14" s="699">
        <f t="shared" si="16"/>
        <v>0</v>
      </c>
      <c r="BI14" s="709" t="str">
        <f t="shared" si="17"/>
        <v/>
      </c>
      <c r="BJ14" s="871"/>
      <c r="BK14" s="767"/>
      <c r="BL14" s="771"/>
      <c r="BM14" s="771"/>
      <c r="BN14" s="772"/>
    </row>
    <row r="15" spans="1:67" ht="18">
      <c r="A15" s="796">
        <v>13</v>
      </c>
      <c r="B15" s="569" t="s">
        <v>68</v>
      </c>
      <c r="C15" s="954" t="s">
        <v>66</v>
      </c>
      <c r="D15" s="640" t="s">
        <v>67</v>
      </c>
      <c r="E15" s="550">
        <v>1</v>
      </c>
      <c r="F15" s="693"/>
      <c r="G15" s="261"/>
      <c r="H15" s="955">
        <f>Summary!I15</f>
        <v>1000</v>
      </c>
      <c r="I15" s="955"/>
      <c r="J15" s="735"/>
      <c r="K15" s="694"/>
      <c r="L15" s="694"/>
      <c r="M15" s="694"/>
      <c r="N15" s="695">
        <f t="shared" si="0"/>
        <v>1000</v>
      </c>
      <c r="O15" s="696">
        <v>0</v>
      </c>
      <c r="P15" s="696">
        <v>0</v>
      </c>
      <c r="Q15" s="696">
        <v>0</v>
      </c>
      <c r="R15" s="696">
        <v>0</v>
      </c>
      <c r="S15" s="696">
        <v>0</v>
      </c>
      <c r="T15" s="696">
        <v>0</v>
      </c>
      <c r="U15" s="696">
        <v>0</v>
      </c>
      <c r="V15" s="424">
        <f t="shared" si="1"/>
        <v>0</v>
      </c>
      <c r="W15" s="425">
        <f t="shared" si="2"/>
        <v>0</v>
      </c>
      <c r="X15" s="207">
        <f t="shared" si="3"/>
        <v>400</v>
      </c>
      <c r="Y15" s="445">
        <v>0</v>
      </c>
      <c r="Z15" s="445">
        <v>0</v>
      </c>
      <c r="AA15" s="445">
        <v>0</v>
      </c>
      <c r="AB15" s="443">
        <v>0</v>
      </c>
      <c r="AC15" s="445">
        <v>0</v>
      </c>
      <c r="AD15" s="443">
        <v>0</v>
      </c>
      <c r="AE15" s="445">
        <v>0</v>
      </c>
      <c r="AF15" s="427">
        <f t="shared" si="4"/>
        <v>0</v>
      </c>
      <c r="AG15" s="428">
        <f t="shared" si="5"/>
        <v>0</v>
      </c>
      <c r="AH15" s="212">
        <f t="shared" si="6"/>
        <v>300</v>
      </c>
      <c r="AI15" s="446">
        <v>1000</v>
      </c>
      <c r="AJ15" s="446"/>
      <c r="AK15" s="446"/>
      <c r="AL15" s="446">
        <v>0</v>
      </c>
      <c r="AM15" s="446">
        <v>0</v>
      </c>
      <c r="AN15" s="446">
        <v>0</v>
      </c>
      <c r="AO15" s="446">
        <v>0</v>
      </c>
      <c r="AP15" s="430">
        <f t="shared" si="7"/>
        <v>1000</v>
      </c>
      <c r="AQ15" s="431">
        <f t="shared" si="8"/>
        <v>1000</v>
      </c>
      <c r="AR15" s="217">
        <f t="shared" si="9"/>
        <v>200</v>
      </c>
      <c r="AS15" s="443">
        <v>0</v>
      </c>
      <c r="AT15" s="443">
        <v>0</v>
      </c>
      <c r="AU15" s="443">
        <v>0</v>
      </c>
      <c r="AV15" s="443">
        <v>0</v>
      </c>
      <c r="AW15" s="443">
        <v>0</v>
      </c>
      <c r="AX15" s="443">
        <v>0</v>
      </c>
      <c r="AY15" s="443">
        <v>0</v>
      </c>
      <c r="AZ15" s="443">
        <v>0</v>
      </c>
      <c r="BA15" s="443">
        <v>0</v>
      </c>
      <c r="BB15" s="697">
        <f t="shared" si="10"/>
        <v>0</v>
      </c>
      <c r="BC15" s="698">
        <f t="shared" si="11"/>
        <v>0</v>
      </c>
      <c r="BD15" s="724">
        <f t="shared" si="12"/>
        <v>200</v>
      </c>
      <c r="BE15" s="956">
        <f t="shared" si="13"/>
        <v>1000</v>
      </c>
      <c r="BF15" s="756">
        <f t="shared" si="14"/>
        <v>1000</v>
      </c>
      <c r="BG15" s="957">
        <f t="shared" si="15"/>
        <v>0</v>
      </c>
      <c r="BH15" s="756">
        <f t="shared" si="16"/>
        <v>0</v>
      </c>
      <c r="BI15" s="958">
        <f t="shared" si="17"/>
        <v>1</v>
      </c>
      <c r="BJ15" s="959"/>
      <c r="BK15" s="702"/>
      <c r="BL15" s="288"/>
      <c r="BM15" s="195"/>
      <c r="BN15" s="703"/>
    </row>
    <row r="16" spans="1:67" ht="18">
      <c r="A16" s="691">
        <v>14</v>
      </c>
      <c r="B16" s="960" t="s">
        <v>68</v>
      </c>
      <c r="C16" s="961" t="s">
        <v>69</v>
      </c>
      <c r="D16" s="814" t="s">
        <v>70</v>
      </c>
      <c r="E16" s="197">
        <v>2</v>
      </c>
      <c r="F16" s="693"/>
      <c r="G16" s="693"/>
      <c r="H16" s="765">
        <f>Summary!I16</f>
        <v>0</v>
      </c>
      <c r="I16" s="765"/>
      <c r="J16" s="694"/>
      <c r="K16" s="694"/>
      <c r="L16" s="694"/>
      <c r="M16" s="694"/>
      <c r="N16" s="695">
        <f t="shared" si="0"/>
        <v>0</v>
      </c>
      <c r="O16" s="696">
        <v>0</v>
      </c>
      <c r="P16" s="696">
        <v>0</v>
      </c>
      <c r="Q16" s="696">
        <v>0</v>
      </c>
      <c r="R16" s="696">
        <v>0</v>
      </c>
      <c r="S16" s="696">
        <v>0</v>
      </c>
      <c r="T16" s="696">
        <v>0</v>
      </c>
      <c r="U16" s="696">
        <v>0</v>
      </c>
      <c r="V16" s="424">
        <f t="shared" si="1"/>
        <v>0</v>
      </c>
      <c r="W16" s="425">
        <f t="shared" si="2"/>
        <v>0</v>
      </c>
      <c r="X16" s="207">
        <f t="shared" si="3"/>
        <v>0</v>
      </c>
      <c r="Y16" s="445">
        <v>0</v>
      </c>
      <c r="Z16" s="445">
        <v>0</v>
      </c>
      <c r="AA16" s="445">
        <v>0</v>
      </c>
      <c r="AB16" s="445">
        <v>0</v>
      </c>
      <c r="AC16" s="445">
        <v>0</v>
      </c>
      <c r="AD16" s="445">
        <v>0</v>
      </c>
      <c r="AE16" s="445">
        <v>0</v>
      </c>
      <c r="AF16" s="427">
        <f t="shared" si="4"/>
        <v>0</v>
      </c>
      <c r="AG16" s="428">
        <f t="shared" si="5"/>
        <v>0</v>
      </c>
      <c r="AH16" s="212">
        <f t="shared" si="6"/>
        <v>0</v>
      </c>
      <c r="AI16" s="446">
        <v>0</v>
      </c>
      <c r="AJ16" s="446">
        <v>0</v>
      </c>
      <c r="AK16" s="446">
        <v>0</v>
      </c>
      <c r="AL16" s="446">
        <v>0</v>
      </c>
      <c r="AM16" s="446">
        <v>0</v>
      </c>
      <c r="AN16" s="446">
        <v>0</v>
      </c>
      <c r="AO16" s="446">
        <v>0</v>
      </c>
      <c r="AP16" s="430">
        <f t="shared" si="7"/>
        <v>0</v>
      </c>
      <c r="AQ16" s="431">
        <f t="shared" si="8"/>
        <v>0</v>
      </c>
      <c r="AR16" s="217">
        <f t="shared" si="9"/>
        <v>0</v>
      </c>
      <c r="AS16" s="443">
        <v>0</v>
      </c>
      <c r="AT16" s="443">
        <v>0</v>
      </c>
      <c r="AU16" s="443">
        <v>0</v>
      </c>
      <c r="AV16" s="443">
        <v>0</v>
      </c>
      <c r="AW16" s="443">
        <v>0</v>
      </c>
      <c r="AX16" s="443">
        <v>0</v>
      </c>
      <c r="AY16" s="443">
        <v>0</v>
      </c>
      <c r="AZ16" s="443">
        <v>0</v>
      </c>
      <c r="BA16" s="443">
        <v>0</v>
      </c>
      <c r="BB16" s="697">
        <f t="shared" si="10"/>
        <v>0</v>
      </c>
      <c r="BC16" s="698">
        <f t="shared" si="11"/>
        <v>0</v>
      </c>
      <c r="BD16" s="312">
        <f t="shared" si="12"/>
        <v>0</v>
      </c>
      <c r="BE16" s="443">
        <f t="shared" si="13"/>
        <v>0</v>
      </c>
      <c r="BF16" s="699">
        <f t="shared" si="14"/>
        <v>0</v>
      </c>
      <c r="BG16" s="699">
        <f t="shared" si="15"/>
        <v>0</v>
      </c>
      <c r="BH16" s="699">
        <f t="shared" si="16"/>
        <v>0</v>
      </c>
      <c r="BI16" s="700" t="str">
        <f t="shared" si="17"/>
        <v/>
      </c>
      <c r="BJ16" s="701"/>
      <c r="BK16" s="702"/>
      <c r="BL16" s="288"/>
      <c r="BM16" s="195"/>
      <c r="BN16" s="703"/>
    </row>
    <row r="17" spans="1:67" ht="18">
      <c r="A17" s="773">
        <v>15</v>
      </c>
      <c r="B17" s="962" t="s">
        <v>68</v>
      </c>
      <c r="C17" s="713" t="s">
        <v>71</v>
      </c>
      <c r="D17" s="705" t="s">
        <v>72</v>
      </c>
      <c r="E17" s="197">
        <v>5</v>
      </c>
      <c r="F17" s="693"/>
      <c r="G17" s="693"/>
      <c r="H17" s="706">
        <f>Summary!I17</f>
        <v>0</v>
      </c>
      <c r="I17" s="706"/>
      <c r="J17" s="694"/>
      <c r="K17" s="694"/>
      <c r="L17" s="694"/>
      <c r="M17" s="694"/>
      <c r="N17" s="695">
        <f t="shared" si="0"/>
        <v>0</v>
      </c>
      <c r="O17" s="696">
        <v>0</v>
      </c>
      <c r="P17" s="696">
        <v>0</v>
      </c>
      <c r="Q17" s="696">
        <v>0</v>
      </c>
      <c r="R17" s="696">
        <v>0</v>
      </c>
      <c r="S17" s="696">
        <v>0</v>
      </c>
      <c r="T17" s="696">
        <v>0</v>
      </c>
      <c r="U17" s="696">
        <v>0</v>
      </c>
      <c r="V17" s="424">
        <f t="shared" si="1"/>
        <v>0</v>
      </c>
      <c r="W17" s="425">
        <f t="shared" si="2"/>
        <v>0</v>
      </c>
      <c r="X17" s="207">
        <f t="shared" si="3"/>
        <v>0</v>
      </c>
      <c r="Y17" s="445">
        <v>0</v>
      </c>
      <c r="Z17" s="445">
        <v>0</v>
      </c>
      <c r="AA17" s="445">
        <v>0</v>
      </c>
      <c r="AB17" s="445">
        <v>0</v>
      </c>
      <c r="AC17" s="445">
        <v>0</v>
      </c>
      <c r="AD17" s="445">
        <v>0</v>
      </c>
      <c r="AE17" s="445">
        <v>0</v>
      </c>
      <c r="AF17" s="427">
        <f t="shared" si="4"/>
        <v>0</v>
      </c>
      <c r="AG17" s="428">
        <f t="shared" si="5"/>
        <v>0</v>
      </c>
      <c r="AH17" s="212">
        <f t="shared" si="6"/>
        <v>0</v>
      </c>
      <c r="AI17" s="446">
        <v>0</v>
      </c>
      <c r="AJ17" s="446">
        <v>0</v>
      </c>
      <c r="AK17" s="446">
        <v>0</v>
      </c>
      <c r="AL17" s="446">
        <v>0</v>
      </c>
      <c r="AM17" s="446">
        <v>0</v>
      </c>
      <c r="AN17" s="446">
        <v>0</v>
      </c>
      <c r="AO17" s="446">
        <v>0</v>
      </c>
      <c r="AP17" s="430">
        <f t="shared" si="7"/>
        <v>0</v>
      </c>
      <c r="AQ17" s="431">
        <f t="shared" si="8"/>
        <v>0</v>
      </c>
      <c r="AR17" s="217">
        <f t="shared" si="9"/>
        <v>0</v>
      </c>
      <c r="AS17" s="707">
        <v>0</v>
      </c>
      <c r="AT17" s="707">
        <v>0</v>
      </c>
      <c r="AU17" s="707">
        <v>0</v>
      </c>
      <c r="AV17" s="707">
        <v>0</v>
      </c>
      <c r="AW17" s="707">
        <v>0</v>
      </c>
      <c r="AX17" s="707">
        <v>0</v>
      </c>
      <c r="AY17" s="707">
        <v>0</v>
      </c>
      <c r="AZ17" s="707">
        <v>0</v>
      </c>
      <c r="BA17" s="707">
        <v>0</v>
      </c>
      <c r="BB17" s="939">
        <f t="shared" si="10"/>
        <v>0</v>
      </c>
      <c r="BC17" s="940">
        <f t="shared" si="11"/>
        <v>0</v>
      </c>
      <c r="BD17" s="941">
        <f t="shared" si="12"/>
        <v>0</v>
      </c>
      <c r="BE17" s="707">
        <f t="shared" si="13"/>
        <v>0</v>
      </c>
      <c r="BF17" s="699">
        <f t="shared" si="14"/>
        <v>0</v>
      </c>
      <c r="BG17" s="708">
        <f t="shared" si="15"/>
        <v>0</v>
      </c>
      <c r="BH17" s="699">
        <f t="shared" si="16"/>
        <v>0</v>
      </c>
      <c r="BI17" s="709" t="str">
        <f t="shared" si="17"/>
        <v/>
      </c>
      <c r="BJ17" s="710"/>
      <c r="BK17" s="711"/>
      <c r="BL17" s="712"/>
      <c r="BM17" s="713"/>
      <c r="BN17" s="714"/>
    </row>
    <row r="18" spans="1:67" ht="18">
      <c r="A18" s="637">
        <v>16</v>
      </c>
      <c r="B18" s="963" t="s">
        <v>75</v>
      </c>
      <c r="C18" s="954" t="s">
        <v>73</v>
      </c>
      <c r="D18" s="640" t="s">
        <v>74</v>
      </c>
      <c r="E18" s="550">
        <v>1</v>
      </c>
      <c r="F18" s="693"/>
      <c r="G18" s="261"/>
      <c r="H18" s="964">
        <f>Summary!I18</f>
        <v>0</v>
      </c>
      <c r="I18" s="964"/>
      <c r="J18" s="735"/>
      <c r="K18" s="694"/>
      <c r="L18" s="694"/>
      <c r="M18" s="694"/>
      <c r="N18" s="695">
        <f t="shared" si="0"/>
        <v>0</v>
      </c>
      <c r="O18" s="696">
        <v>0</v>
      </c>
      <c r="P18" s="696">
        <v>0</v>
      </c>
      <c r="Q18" s="696">
        <v>0</v>
      </c>
      <c r="R18" s="696">
        <v>0</v>
      </c>
      <c r="S18" s="696">
        <v>0</v>
      </c>
      <c r="T18" s="696">
        <v>0</v>
      </c>
      <c r="U18" s="696">
        <v>0</v>
      </c>
      <c r="V18" s="424">
        <f t="shared" si="1"/>
        <v>0</v>
      </c>
      <c r="W18" s="425">
        <f t="shared" si="2"/>
        <v>0</v>
      </c>
      <c r="X18" s="207">
        <f t="shared" si="3"/>
        <v>0</v>
      </c>
      <c r="Y18" s="445">
        <v>0</v>
      </c>
      <c r="Z18" s="445">
        <v>0</v>
      </c>
      <c r="AA18" s="445">
        <v>0</v>
      </c>
      <c r="AB18" s="445">
        <v>0</v>
      </c>
      <c r="AC18" s="445">
        <v>0</v>
      </c>
      <c r="AD18" s="445">
        <v>0</v>
      </c>
      <c r="AE18" s="445">
        <v>0</v>
      </c>
      <c r="AF18" s="427">
        <f t="shared" si="4"/>
        <v>0</v>
      </c>
      <c r="AG18" s="428">
        <f t="shared" si="5"/>
        <v>0</v>
      </c>
      <c r="AH18" s="212">
        <f t="shared" si="6"/>
        <v>0</v>
      </c>
      <c r="AI18" s="446">
        <v>0</v>
      </c>
      <c r="AJ18" s="446">
        <v>0</v>
      </c>
      <c r="AK18" s="446">
        <v>0</v>
      </c>
      <c r="AL18" s="446">
        <v>0</v>
      </c>
      <c r="AM18" s="446">
        <v>0</v>
      </c>
      <c r="AN18" s="446">
        <v>0</v>
      </c>
      <c r="AO18" s="446">
        <v>0</v>
      </c>
      <c r="AP18" s="430">
        <f t="shared" si="7"/>
        <v>0</v>
      </c>
      <c r="AQ18" s="431">
        <f t="shared" si="8"/>
        <v>0</v>
      </c>
      <c r="AR18" s="217">
        <f t="shared" si="9"/>
        <v>0</v>
      </c>
      <c r="AS18" s="945">
        <v>0</v>
      </c>
      <c r="AT18" s="781">
        <v>0</v>
      </c>
      <c r="AU18" s="781">
        <v>0</v>
      </c>
      <c r="AV18" s="781">
        <v>0</v>
      </c>
      <c r="AW18" s="781">
        <v>0</v>
      </c>
      <c r="AX18" s="781">
        <v>0</v>
      </c>
      <c r="AY18" s="781">
        <v>0</v>
      </c>
      <c r="AZ18" s="781">
        <v>0</v>
      </c>
      <c r="BA18" s="781">
        <v>0</v>
      </c>
      <c r="BB18" s="946">
        <f t="shared" si="10"/>
        <v>0</v>
      </c>
      <c r="BC18" s="947">
        <f t="shared" si="11"/>
        <v>0</v>
      </c>
      <c r="BD18" s="965">
        <f t="shared" si="12"/>
        <v>0</v>
      </c>
      <c r="BE18" s="966">
        <f t="shared" si="13"/>
        <v>0</v>
      </c>
      <c r="BF18" s="756">
        <f t="shared" si="14"/>
        <v>0</v>
      </c>
      <c r="BG18" s="967">
        <f t="shared" si="15"/>
        <v>0</v>
      </c>
      <c r="BH18" s="756">
        <f t="shared" si="16"/>
        <v>0</v>
      </c>
      <c r="BI18" s="968" t="str">
        <f t="shared" si="17"/>
        <v/>
      </c>
      <c r="BJ18" s="812" t="s">
        <v>370</v>
      </c>
      <c r="BK18" s="786"/>
      <c r="BL18" s="787"/>
      <c r="BM18" s="787"/>
      <c r="BN18" s="788"/>
      <c r="BO18" s="829"/>
    </row>
    <row r="19" spans="1:67" ht="33">
      <c r="A19" s="691">
        <v>17</v>
      </c>
      <c r="B19" s="813" t="s">
        <v>75</v>
      </c>
      <c r="C19" s="794" t="s">
        <v>77</v>
      </c>
      <c r="D19" s="814" t="s">
        <v>78</v>
      </c>
      <c r="E19" s="197">
        <v>2</v>
      </c>
      <c r="F19" s="693"/>
      <c r="G19" s="693"/>
      <c r="H19" s="765">
        <f>Summary!I19</f>
        <v>0</v>
      </c>
      <c r="I19" s="765"/>
      <c r="J19" s="694"/>
      <c r="K19" s="694"/>
      <c r="L19" s="694"/>
      <c r="M19" s="694"/>
      <c r="N19" s="695">
        <f t="shared" si="0"/>
        <v>0</v>
      </c>
      <c r="O19" s="696">
        <v>0</v>
      </c>
      <c r="P19" s="696">
        <v>0</v>
      </c>
      <c r="Q19" s="696">
        <v>0</v>
      </c>
      <c r="R19" s="696">
        <v>0</v>
      </c>
      <c r="S19" s="696">
        <v>0</v>
      </c>
      <c r="T19" s="696">
        <v>0</v>
      </c>
      <c r="U19" s="696">
        <v>0</v>
      </c>
      <c r="V19" s="424">
        <f t="shared" si="1"/>
        <v>0</v>
      </c>
      <c r="W19" s="425">
        <f t="shared" si="2"/>
        <v>0</v>
      </c>
      <c r="X19" s="207">
        <f t="shared" si="3"/>
        <v>0</v>
      </c>
      <c r="Y19" s="445">
        <v>0</v>
      </c>
      <c r="Z19" s="445">
        <v>0</v>
      </c>
      <c r="AA19" s="445">
        <v>0</v>
      </c>
      <c r="AB19" s="445">
        <v>0</v>
      </c>
      <c r="AC19" s="445">
        <v>0</v>
      </c>
      <c r="AD19" s="445">
        <v>0</v>
      </c>
      <c r="AE19" s="445">
        <v>0</v>
      </c>
      <c r="AF19" s="427">
        <f t="shared" si="4"/>
        <v>0</v>
      </c>
      <c r="AG19" s="428">
        <f t="shared" si="5"/>
        <v>0</v>
      </c>
      <c r="AH19" s="212">
        <f t="shared" si="6"/>
        <v>0</v>
      </c>
      <c r="AI19" s="446">
        <v>0</v>
      </c>
      <c r="AJ19" s="446">
        <v>0</v>
      </c>
      <c r="AK19" s="446">
        <v>0</v>
      </c>
      <c r="AL19" s="446">
        <v>0</v>
      </c>
      <c r="AM19" s="446">
        <v>0</v>
      </c>
      <c r="AN19" s="446">
        <v>0</v>
      </c>
      <c r="AO19" s="446">
        <v>0</v>
      </c>
      <c r="AP19" s="430">
        <f t="shared" si="7"/>
        <v>0</v>
      </c>
      <c r="AQ19" s="431">
        <f t="shared" si="8"/>
        <v>0</v>
      </c>
      <c r="AR19" s="217">
        <f t="shared" si="9"/>
        <v>0</v>
      </c>
      <c r="AS19" s="443">
        <v>0</v>
      </c>
      <c r="AT19" s="443">
        <v>0</v>
      </c>
      <c r="AU19" s="443">
        <v>0</v>
      </c>
      <c r="AV19" s="443">
        <v>0</v>
      </c>
      <c r="AW19" s="443">
        <v>0</v>
      </c>
      <c r="AX19" s="443">
        <v>0</v>
      </c>
      <c r="AY19" s="443">
        <v>0</v>
      </c>
      <c r="AZ19" s="443">
        <v>0</v>
      </c>
      <c r="BA19" s="443">
        <v>0</v>
      </c>
      <c r="BB19" s="697">
        <f t="shared" si="10"/>
        <v>0</v>
      </c>
      <c r="BC19" s="698">
        <f t="shared" si="11"/>
        <v>0</v>
      </c>
      <c r="BD19" s="950">
        <f t="shared" si="12"/>
        <v>0</v>
      </c>
      <c r="BE19" s="443">
        <f t="shared" si="13"/>
        <v>0</v>
      </c>
      <c r="BF19" s="699">
        <f t="shared" si="14"/>
        <v>0</v>
      </c>
      <c r="BG19" s="699">
        <f t="shared" si="15"/>
        <v>0</v>
      </c>
      <c r="BH19" s="699">
        <f t="shared" si="16"/>
        <v>0</v>
      </c>
      <c r="BI19" s="700" t="str">
        <f t="shared" si="17"/>
        <v/>
      </c>
      <c r="BJ19" s="793"/>
      <c r="BK19" s="702"/>
      <c r="BL19" s="691"/>
      <c r="BM19" s="794"/>
      <c r="BN19" s="795"/>
    </row>
    <row r="20" spans="1:67" ht="33">
      <c r="A20" s="691">
        <v>18</v>
      </c>
      <c r="B20" s="969" t="s">
        <v>75</v>
      </c>
      <c r="C20" s="195" t="s">
        <v>80</v>
      </c>
      <c r="D20" s="692" t="s">
        <v>81</v>
      </c>
      <c r="E20" s="197">
        <v>5</v>
      </c>
      <c r="F20" s="693"/>
      <c r="G20" s="693"/>
      <c r="H20" s="693">
        <f>Summary!I20</f>
        <v>0</v>
      </c>
      <c r="I20" s="693"/>
      <c r="J20" s="694"/>
      <c r="K20" s="694"/>
      <c r="L20" s="694"/>
      <c r="M20" s="694"/>
      <c r="N20" s="695">
        <f t="shared" si="0"/>
        <v>0</v>
      </c>
      <c r="O20" s="696">
        <v>0</v>
      </c>
      <c r="P20" s="696">
        <v>0</v>
      </c>
      <c r="Q20" s="696">
        <v>0</v>
      </c>
      <c r="R20" s="696">
        <v>0</v>
      </c>
      <c r="S20" s="696">
        <v>0</v>
      </c>
      <c r="T20" s="696">
        <v>0</v>
      </c>
      <c r="U20" s="696">
        <v>0</v>
      </c>
      <c r="V20" s="424">
        <f t="shared" si="1"/>
        <v>0</v>
      </c>
      <c r="W20" s="425">
        <f t="shared" si="2"/>
        <v>0</v>
      </c>
      <c r="X20" s="207">
        <f t="shared" si="3"/>
        <v>0</v>
      </c>
      <c r="Y20" s="445">
        <v>0</v>
      </c>
      <c r="Z20" s="445">
        <v>0</v>
      </c>
      <c r="AA20" s="445">
        <v>0</v>
      </c>
      <c r="AB20" s="445">
        <v>0</v>
      </c>
      <c r="AC20" s="445">
        <v>0</v>
      </c>
      <c r="AD20" s="445">
        <v>0</v>
      </c>
      <c r="AE20" s="445">
        <v>0</v>
      </c>
      <c r="AF20" s="427">
        <f t="shared" si="4"/>
        <v>0</v>
      </c>
      <c r="AG20" s="428">
        <f t="shared" si="5"/>
        <v>0</v>
      </c>
      <c r="AH20" s="212">
        <f t="shared" si="6"/>
        <v>0</v>
      </c>
      <c r="AI20" s="446">
        <v>0</v>
      </c>
      <c r="AJ20" s="446">
        <v>0</v>
      </c>
      <c r="AK20" s="446">
        <v>0</v>
      </c>
      <c r="AL20" s="446">
        <v>0</v>
      </c>
      <c r="AM20" s="446">
        <v>0</v>
      </c>
      <c r="AN20" s="446">
        <v>0</v>
      </c>
      <c r="AO20" s="446">
        <v>0</v>
      </c>
      <c r="AP20" s="430">
        <f t="shared" si="7"/>
        <v>0</v>
      </c>
      <c r="AQ20" s="431">
        <f t="shared" si="8"/>
        <v>0</v>
      </c>
      <c r="AR20" s="217">
        <f t="shared" si="9"/>
        <v>0</v>
      </c>
      <c r="AS20" s="443">
        <v>0</v>
      </c>
      <c r="AT20" s="443">
        <v>0</v>
      </c>
      <c r="AU20" s="443">
        <v>0</v>
      </c>
      <c r="AV20" s="443">
        <v>0</v>
      </c>
      <c r="AW20" s="443">
        <v>0</v>
      </c>
      <c r="AX20" s="443">
        <v>0</v>
      </c>
      <c r="AY20" s="443">
        <v>0</v>
      </c>
      <c r="AZ20" s="443">
        <v>0</v>
      </c>
      <c r="BA20" s="443">
        <v>0</v>
      </c>
      <c r="BB20" s="697">
        <f t="shared" si="10"/>
        <v>0</v>
      </c>
      <c r="BC20" s="698">
        <f t="shared" si="11"/>
        <v>0</v>
      </c>
      <c r="BD20" s="312">
        <f t="shared" si="12"/>
        <v>0</v>
      </c>
      <c r="BE20" s="443">
        <f t="shared" si="13"/>
        <v>0</v>
      </c>
      <c r="BF20" s="699">
        <f t="shared" si="14"/>
        <v>0</v>
      </c>
      <c r="BG20" s="699">
        <f t="shared" si="15"/>
        <v>0</v>
      </c>
      <c r="BH20" s="699">
        <f t="shared" si="16"/>
        <v>0</v>
      </c>
      <c r="BI20" s="700" t="str">
        <f t="shared" si="17"/>
        <v/>
      </c>
      <c r="BJ20" s="701"/>
      <c r="BK20" s="702"/>
      <c r="BL20" s="288"/>
      <c r="BM20" s="195"/>
      <c r="BN20" s="703"/>
    </row>
    <row r="21" spans="1:67" ht="33">
      <c r="A21" s="691">
        <v>19</v>
      </c>
      <c r="B21" s="969" t="s">
        <v>75</v>
      </c>
      <c r="C21" s="195" t="s">
        <v>82</v>
      </c>
      <c r="D21" s="692" t="s">
        <v>83</v>
      </c>
      <c r="E21" s="197">
        <v>1</v>
      </c>
      <c r="F21" s="693"/>
      <c r="G21" s="693"/>
      <c r="H21" s="693">
        <f>Summary!I21</f>
        <v>0</v>
      </c>
      <c r="I21" s="693"/>
      <c r="J21" s="694"/>
      <c r="K21" s="694"/>
      <c r="L21" s="694"/>
      <c r="M21" s="694"/>
      <c r="N21" s="695">
        <f t="shared" si="0"/>
        <v>0</v>
      </c>
      <c r="O21" s="696">
        <v>0</v>
      </c>
      <c r="P21" s="696">
        <v>0</v>
      </c>
      <c r="Q21" s="696">
        <v>0</v>
      </c>
      <c r="R21" s="696">
        <v>0</v>
      </c>
      <c r="S21" s="696">
        <v>0</v>
      </c>
      <c r="T21" s="696">
        <v>0</v>
      </c>
      <c r="U21" s="696">
        <v>0</v>
      </c>
      <c r="V21" s="424">
        <f t="shared" si="1"/>
        <v>0</v>
      </c>
      <c r="W21" s="425">
        <f t="shared" si="2"/>
        <v>0</v>
      </c>
      <c r="X21" s="207">
        <f t="shared" si="3"/>
        <v>0</v>
      </c>
      <c r="Y21" s="445">
        <v>0</v>
      </c>
      <c r="Z21" s="445">
        <v>0</v>
      </c>
      <c r="AA21" s="445">
        <v>0</v>
      </c>
      <c r="AB21" s="445">
        <v>0</v>
      </c>
      <c r="AC21" s="445">
        <v>0</v>
      </c>
      <c r="AD21" s="445">
        <v>0</v>
      </c>
      <c r="AE21" s="445">
        <v>0</v>
      </c>
      <c r="AF21" s="427">
        <f t="shared" si="4"/>
        <v>0</v>
      </c>
      <c r="AG21" s="428">
        <f t="shared" si="5"/>
        <v>0</v>
      </c>
      <c r="AH21" s="212">
        <f t="shared" si="6"/>
        <v>0</v>
      </c>
      <c r="AI21" s="446">
        <v>0</v>
      </c>
      <c r="AJ21" s="446">
        <v>0</v>
      </c>
      <c r="AK21" s="446">
        <v>0</v>
      </c>
      <c r="AL21" s="446">
        <v>0</v>
      </c>
      <c r="AM21" s="446">
        <v>0</v>
      </c>
      <c r="AN21" s="446">
        <v>0</v>
      </c>
      <c r="AO21" s="446">
        <v>0</v>
      </c>
      <c r="AP21" s="430">
        <f t="shared" si="7"/>
        <v>0</v>
      </c>
      <c r="AQ21" s="431">
        <f t="shared" si="8"/>
        <v>0</v>
      </c>
      <c r="AR21" s="217">
        <f t="shared" si="9"/>
        <v>0</v>
      </c>
      <c r="AS21" s="443">
        <v>0</v>
      </c>
      <c r="AT21" s="443">
        <v>0</v>
      </c>
      <c r="AU21" s="443">
        <v>0</v>
      </c>
      <c r="AV21" s="443">
        <v>0</v>
      </c>
      <c r="AW21" s="443">
        <v>0</v>
      </c>
      <c r="AX21" s="443">
        <v>0</v>
      </c>
      <c r="AY21" s="443">
        <v>0</v>
      </c>
      <c r="AZ21" s="443">
        <v>0</v>
      </c>
      <c r="BA21" s="443">
        <v>0</v>
      </c>
      <c r="BB21" s="697">
        <f t="shared" si="10"/>
        <v>0</v>
      </c>
      <c r="BC21" s="698">
        <f t="shared" si="11"/>
        <v>0</v>
      </c>
      <c r="BD21" s="312">
        <f t="shared" si="12"/>
        <v>0</v>
      </c>
      <c r="BE21" s="443">
        <f t="shared" si="13"/>
        <v>0</v>
      </c>
      <c r="BF21" s="699">
        <f t="shared" si="14"/>
        <v>0</v>
      </c>
      <c r="BG21" s="699">
        <f t="shared" si="15"/>
        <v>0</v>
      </c>
      <c r="BH21" s="699">
        <f t="shared" si="16"/>
        <v>0</v>
      </c>
      <c r="BI21" s="700" t="str">
        <f t="shared" si="17"/>
        <v/>
      </c>
      <c r="BJ21" s="701"/>
      <c r="BK21" s="702"/>
      <c r="BL21" s="288"/>
      <c r="BM21" s="195"/>
      <c r="BN21" s="703"/>
    </row>
    <row r="22" spans="1:67" ht="33">
      <c r="A22" s="288">
        <v>20</v>
      </c>
      <c r="B22" s="969" t="s">
        <v>75</v>
      </c>
      <c r="C22" s="195" t="s">
        <v>84</v>
      </c>
      <c r="D22" s="692" t="s">
        <v>85</v>
      </c>
      <c r="E22" s="197">
        <v>0.4</v>
      </c>
      <c r="F22" s="693"/>
      <c r="G22" s="693"/>
      <c r="H22" s="693">
        <f>Summary!I22</f>
        <v>0</v>
      </c>
      <c r="I22" s="693"/>
      <c r="J22" s="694"/>
      <c r="K22" s="694"/>
      <c r="L22" s="694"/>
      <c r="M22" s="694"/>
      <c r="N22" s="695">
        <f t="shared" si="0"/>
        <v>0</v>
      </c>
      <c r="O22" s="696">
        <v>0</v>
      </c>
      <c r="P22" s="696">
        <v>0</v>
      </c>
      <c r="Q22" s="696">
        <v>0</v>
      </c>
      <c r="R22" s="696">
        <v>0</v>
      </c>
      <c r="S22" s="696">
        <v>0</v>
      </c>
      <c r="T22" s="696">
        <v>0</v>
      </c>
      <c r="U22" s="696">
        <v>0</v>
      </c>
      <c r="V22" s="424">
        <f t="shared" si="1"/>
        <v>0</v>
      </c>
      <c r="W22" s="425">
        <f t="shared" si="2"/>
        <v>0</v>
      </c>
      <c r="X22" s="207">
        <f t="shared" si="3"/>
        <v>0</v>
      </c>
      <c r="Y22" s="445">
        <v>0</v>
      </c>
      <c r="Z22" s="445">
        <v>0</v>
      </c>
      <c r="AA22" s="445">
        <v>0</v>
      </c>
      <c r="AB22" s="445">
        <v>0</v>
      </c>
      <c r="AC22" s="445">
        <v>0</v>
      </c>
      <c r="AD22" s="445">
        <v>0</v>
      </c>
      <c r="AE22" s="445">
        <v>0</v>
      </c>
      <c r="AF22" s="427">
        <f t="shared" si="4"/>
        <v>0</v>
      </c>
      <c r="AG22" s="428">
        <f t="shared" si="5"/>
        <v>0</v>
      </c>
      <c r="AH22" s="212">
        <f t="shared" si="6"/>
        <v>0</v>
      </c>
      <c r="AI22" s="446">
        <v>0</v>
      </c>
      <c r="AJ22" s="446">
        <v>0</v>
      </c>
      <c r="AK22" s="446">
        <v>0</v>
      </c>
      <c r="AL22" s="446">
        <v>0</v>
      </c>
      <c r="AM22" s="446">
        <v>0</v>
      </c>
      <c r="AN22" s="446">
        <v>0</v>
      </c>
      <c r="AO22" s="446">
        <v>0</v>
      </c>
      <c r="AP22" s="430">
        <f t="shared" si="7"/>
        <v>0</v>
      </c>
      <c r="AQ22" s="431">
        <f t="shared" si="8"/>
        <v>0</v>
      </c>
      <c r="AR22" s="217">
        <f t="shared" si="9"/>
        <v>0</v>
      </c>
      <c r="AS22" s="443">
        <v>0</v>
      </c>
      <c r="AT22" s="443">
        <v>0</v>
      </c>
      <c r="AU22" s="443">
        <v>0</v>
      </c>
      <c r="AV22" s="443">
        <v>0</v>
      </c>
      <c r="AW22" s="443">
        <v>0</v>
      </c>
      <c r="AX22" s="443">
        <v>0</v>
      </c>
      <c r="AY22" s="443">
        <v>0</v>
      </c>
      <c r="AZ22" s="443">
        <v>0</v>
      </c>
      <c r="BA22" s="443">
        <v>0</v>
      </c>
      <c r="BB22" s="697">
        <f t="shared" si="10"/>
        <v>0</v>
      </c>
      <c r="BC22" s="698">
        <f t="shared" si="11"/>
        <v>0</v>
      </c>
      <c r="BD22" s="312">
        <f t="shared" si="12"/>
        <v>0</v>
      </c>
      <c r="BE22" s="443">
        <f t="shared" si="13"/>
        <v>0</v>
      </c>
      <c r="BF22" s="699">
        <f t="shared" si="14"/>
        <v>0</v>
      </c>
      <c r="BG22" s="699">
        <f t="shared" si="15"/>
        <v>0</v>
      </c>
      <c r="BH22" s="699">
        <f t="shared" si="16"/>
        <v>0</v>
      </c>
      <c r="BI22" s="700" t="str">
        <f t="shared" si="17"/>
        <v/>
      </c>
      <c r="BJ22" s="701"/>
      <c r="BK22" s="702"/>
      <c r="BL22" s="288"/>
      <c r="BM22" s="195"/>
      <c r="BN22" s="703"/>
    </row>
    <row r="23" spans="1:67" ht="18">
      <c r="A23" s="691">
        <v>21</v>
      </c>
      <c r="B23" s="969" t="s">
        <v>75</v>
      </c>
      <c r="C23" s="195" t="s">
        <v>86</v>
      </c>
      <c r="D23" s="692" t="s">
        <v>87</v>
      </c>
      <c r="E23" s="197">
        <v>1</v>
      </c>
      <c r="F23" s="693"/>
      <c r="G23" s="693"/>
      <c r="H23" s="693">
        <f>Summary!I23</f>
        <v>0</v>
      </c>
      <c r="I23" s="693"/>
      <c r="J23" s="694"/>
      <c r="K23" s="694"/>
      <c r="L23" s="694"/>
      <c r="M23" s="694"/>
      <c r="N23" s="695">
        <f t="shared" si="0"/>
        <v>0</v>
      </c>
      <c r="O23" s="696">
        <v>0</v>
      </c>
      <c r="P23" s="696">
        <v>0</v>
      </c>
      <c r="Q23" s="696">
        <v>0</v>
      </c>
      <c r="R23" s="696">
        <v>0</v>
      </c>
      <c r="S23" s="696">
        <v>0</v>
      </c>
      <c r="T23" s="696">
        <v>0</v>
      </c>
      <c r="U23" s="696">
        <v>0</v>
      </c>
      <c r="V23" s="424">
        <f t="shared" si="1"/>
        <v>0</v>
      </c>
      <c r="W23" s="425">
        <f t="shared" si="2"/>
        <v>0</v>
      </c>
      <c r="X23" s="207">
        <f t="shared" si="3"/>
        <v>0</v>
      </c>
      <c r="Y23" s="445">
        <v>0</v>
      </c>
      <c r="Z23" s="445">
        <v>0</v>
      </c>
      <c r="AA23" s="445">
        <v>0</v>
      </c>
      <c r="AB23" s="445">
        <v>0</v>
      </c>
      <c r="AC23" s="445">
        <v>0</v>
      </c>
      <c r="AD23" s="445">
        <v>0</v>
      </c>
      <c r="AE23" s="445">
        <v>0</v>
      </c>
      <c r="AF23" s="427">
        <f t="shared" si="4"/>
        <v>0</v>
      </c>
      <c r="AG23" s="428">
        <f t="shared" si="5"/>
        <v>0</v>
      </c>
      <c r="AH23" s="212">
        <f t="shared" si="6"/>
        <v>0</v>
      </c>
      <c r="AI23" s="446">
        <v>0</v>
      </c>
      <c r="AJ23" s="446">
        <v>0</v>
      </c>
      <c r="AK23" s="446">
        <v>0</v>
      </c>
      <c r="AL23" s="446">
        <v>0</v>
      </c>
      <c r="AM23" s="446">
        <v>0</v>
      </c>
      <c r="AN23" s="446">
        <v>0</v>
      </c>
      <c r="AO23" s="446">
        <v>0</v>
      </c>
      <c r="AP23" s="430">
        <f t="shared" si="7"/>
        <v>0</v>
      </c>
      <c r="AQ23" s="431">
        <f t="shared" si="8"/>
        <v>0</v>
      </c>
      <c r="AR23" s="217">
        <f t="shared" si="9"/>
        <v>0</v>
      </c>
      <c r="AS23" s="443">
        <v>0</v>
      </c>
      <c r="AT23" s="443">
        <v>0</v>
      </c>
      <c r="AU23" s="443">
        <v>0</v>
      </c>
      <c r="AV23" s="443">
        <v>0</v>
      </c>
      <c r="AW23" s="443">
        <v>0</v>
      </c>
      <c r="AX23" s="443">
        <v>0</v>
      </c>
      <c r="AY23" s="443">
        <v>0</v>
      </c>
      <c r="AZ23" s="443">
        <v>0</v>
      </c>
      <c r="BA23" s="443">
        <v>0</v>
      </c>
      <c r="BB23" s="697">
        <f t="shared" si="10"/>
        <v>0</v>
      </c>
      <c r="BC23" s="698">
        <f t="shared" si="11"/>
        <v>0</v>
      </c>
      <c r="BD23" s="312">
        <f t="shared" si="12"/>
        <v>0</v>
      </c>
      <c r="BE23" s="443">
        <f t="shared" si="13"/>
        <v>0</v>
      </c>
      <c r="BF23" s="699">
        <f t="shared" si="14"/>
        <v>0</v>
      </c>
      <c r="BG23" s="699">
        <f t="shared" si="15"/>
        <v>0</v>
      </c>
      <c r="BH23" s="699">
        <f t="shared" si="16"/>
        <v>0</v>
      </c>
      <c r="BI23" s="700" t="str">
        <f t="shared" si="17"/>
        <v/>
      </c>
      <c r="BJ23" s="701"/>
      <c r="BK23" s="822"/>
      <c r="BL23" s="288"/>
      <c r="BM23" s="195"/>
      <c r="BN23" s="703"/>
    </row>
    <row r="24" spans="1:67" ht="18">
      <c r="A24" s="691">
        <v>22</v>
      </c>
      <c r="B24" s="969" t="s">
        <v>75</v>
      </c>
      <c r="C24" s="339" t="s">
        <v>89</v>
      </c>
      <c r="D24" s="692" t="s">
        <v>90</v>
      </c>
      <c r="E24" s="197">
        <v>1</v>
      </c>
      <c r="F24" s="693"/>
      <c r="G24" s="693"/>
      <c r="H24" s="693">
        <f>Summary!I24</f>
        <v>0</v>
      </c>
      <c r="I24" s="693"/>
      <c r="J24" s="694"/>
      <c r="K24" s="694"/>
      <c r="L24" s="694"/>
      <c r="M24" s="694"/>
      <c r="N24" s="695">
        <f t="shared" si="0"/>
        <v>0</v>
      </c>
      <c r="O24" s="696">
        <v>0</v>
      </c>
      <c r="P24" s="696">
        <v>0</v>
      </c>
      <c r="Q24" s="696">
        <v>0</v>
      </c>
      <c r="R24" s="696">
        <v>0</v>
      </c>
      <c r="S24" s="696">
        <v>0</v>
      </c>
      <c r="T24" s="696">
        <v>0</v>
      </c>
      <c r="U24" s="696">
        <v>0</v>
      </c>
      <c r="V24" s="424">
        <f t="shared" si="1"/>
        <v>0</v>
      </c>
      <c r="W24" s="425">
        <f t="shared" si="2"/>
        <v>0</v>
      </c>
      <c r="X24" s="207">
        <f t="shared" si="3"/>
        <v>0</v>
      </c>
      <c r="Y24" s="445">
        <v>0</v>
      </c>
      <c r="Z24" s="445">
        <v>0</v>
      </c>
      <c r="AA24" s="445">
        <v>0</v>
      </c>
      <c r="AB24" s="445">
        <v>0</v>
      </c>
      <c r="AC24" s="445">
        <v>0</v>
      </c>
      <c r="AD24" s="445">
        <v>0</v>
      </c>
      <c r="AE24" s="445">
        <v>0</v>
      </c>
      <c r="AF24" s="427">
        <f t="shared" si="4"/>
        <v>0</v>
      </c>
      <c r="AG24" s="428">
        <f t="shared" si="5"/>
        <v>0</v>
      </c>
      <c r="AH24" s="212">
        <f t="shared" si="6"/>
        <v>0</v>
      </c>
      <c r="AI24" s="446">
        <v>0</v>
      </c>
      <c r="AJ24" s="446">
        <v>0</v>
      </c>
      <c r="AK24" s="446">
        <v>0</v>
      </c>
      <c r="AL24" s="446">
        <v>0</v>
      </c>
      <c r="AM24" s="446">
        <v>0</v>
      </c>
      <c r="AN24" s="446">
        <v>0</v>
      </c>
      <c r="AO24" s="446">
        <v>0</v>
      </c>
      <c r="AP24" s="430">
        <f t="shared" si="7"/>
        <v>0</v>
      </c>
      <c r="AQ24" s="431">
        <f t="shared" si="8"/>
        <v>0</v>
      </c>
      <c r="AR24" s="217">
        <f t="shared" si="9"/>
        <v>0</v>
      </c>
      <c r="AS24" s="443">
        <v>0</v>
      </c>
      <c r="AT24" s="443">
        <v>0</v>
      </c>
      <c r="AU24" s="443">
        <v>0</v>
      </c>
      <c r="AV24" s="443">
        <v>0</v>
      </c>
      <c r="AW24" s="443">
        <v>0</v>
      </c>
      <c r="AX24" s="443">
        <v>0</v>
      </c>
      <c r="AY24" s="443">
        <v>0</v>
      </c>
      <c r="AZ24" s="443">
        <v>0</v>
      </c>
      <c r="BA24" s="443">
        <v>0</v>
      </c>
      <c r="BB24" s="697">
        <f t="shared" si="10"/>
        <v>0</v>
      </c>
      <c r="BC24" s="698">
        <f t="shared" si="11"/>
        <v>0</v>
      </c>
      <c r="BD24" s="312">
        <f t="shared" si="12"/>
        <v>0</v>
      </c>
      <c r="BE24" s="443">
        <f t="shared" si="13"/>
        <v>0</v>
      </c>
      <c r="BF24" s="699">
        <f t="shared" si="14"/>
        <v>0</v>
      </c>
      <c r="BG24" s="699">
        <f t="shared" si="15"/>
        <v>0</v>
      </c>
      <c r="BH24" s="699">
        <f t="shared" si="16"/>
        <v>0</v>
      </c>
      <c r="BI24" s="700" t="str">
        <f t="shared" si="17"/>
        <v/>
      </c>
      <c r="BJ24" s="701"/>
      <c r="BK24" s="702"/>
      <c r="BL24" s="288"/>
      <c r="BM24" s="195"/>
      <c r="BN24" s="703"/>
    </row>
    <row r="25" spans="1:67" ht="18">
      <c r="A25" s="288">
        <v>23</v>
      </c>
      <c r="B25" s="969" t="s">
        <v>75</v>
      </c>
      <c r="C25" s="339" t="s">
        <v>91</v>
      </c>
      <c r="D25" s="692" t="s">
        <v>92</v>
      </c>
      <c r="E25" s="197">
        <v>5</v>
      </c>
      <c r="F25" s="693"/>
      <c r="G25" s="693"/>
      <c r="H25" s="693">
        <f>Summary!I25</f>
        <v>0</v>
      </c>
      <c r="I25" s="693"/>
      <c r="J25" s="694"/>
      <c r="K25" s="694"/>
      <c r="L25" s="694"/>
      <c r="M25" s="694"/>
      <c r="N25" s="695">
        <f t="shared" si="0"/>
        <v>0</v>
      </c>
      <c r="O25" s="696">
        <v>0</v>
      </c>
      <c r="P25" s="696">
        <v>0</v>
      </c>
      <c r="Q25" s="696">
        <v>0</v>
      </c>
      <c r="R25" s="696">
        <v>0</v>
      </c>
      <c r="S25" s="696">
        <v>0</v>
      </c>
      <c r="T25" s="696">
        <v>0</v>
      </c>
      <c r="U25" s="696">
        <v>0</v>
      </c>
      <c r="V25" s="424">
        <f t="shared" si="1"/>
        <v>0</v>
      </c>
      <c r="W25" s="425">
        <f t="shared" si="2"/>
        <v>0</v>
      </c>
      <c r="X25" s="207">
        <f t="shared" si="3"/>
        <v>0</v>
      </c>
      <c r="Y25" s="445">
        <v>0</v>
      </c>
      <c r="Z25" s="445">
        <v>0</v>
      </c>
      <c r="AA25" s="445">
        <v>0</v>
      </c>
      <c r="AB25" s="445">
        <v>0</v>
      </c>
      <c r="AC25" s="445">
        <v>0</v>
      </c>
      <c r="AD25" s="445">
        <v>0</v>
      </c>
      <c r="AE25" s="445">
        <v>0</v>
      </c>
      <c r="AF25" s="427">
        <f t="shared" si="4"/>
        <v>0</v>
      </c>
      <c r="AG25" s="428">
        <f t="shared" si="5"/>
        <v>0</v>
      </c>
      <c r="AH25" s="212">
        <f t="shared" si="6"/>
        <v>0</v>
      </c>
      <c r="AI25" s="446">
        <v>0</v>
      </c>
      <c r="AJ25" s="446">
        <v>0</v>
      </c>
      <c r="AK25" s="446">
        <v>0</v>
      </c>
      <c r="AL25" s="446">
        <v>0</v>
      </c>
      <c r="AM25" s="446">
        <v>0</v>
      </c>
      <c r="AN25" s="446">
        <v>0</v>
      </c>
      <c r="AO25" s="446">
        <v>0</v>
      </c>
      <c r="AP25" s="430">
        <f t="shared" si="7"/>
        <v>0</v>
      </c>
      <c r="AQ25" s="431">
        <f t="shared" si="8"/>
        <v>0</v>
      </c>
      <c r="AR25" s="217">
        <f t="shared" si="9"/>
        <v>0</v>
      </c>
      <c r="AS25" s="443">
        <v>0</v>
      </c>
      <c r="AT25" s="443">
        <v>0</v>
      </c>
      <c r="AU25" s="443">
        <v>0</v>
      </c>
      <c r="AV25" s="443">
        <v>0</v>
      </c>
      <c r="AW25" s="443">
        <v>0</v>
      </c>
      <c r="AX25" s="443">
        <v>0</v>
      </c>
      <c r="AY25" s="443">
        <v>0</v>
      </c>
      <c r="AZ25" s="443">
        <v>0</v>
      </c>
      <c r="BA25" s="443">
        <v>0</v>
      </c>
      <c r="BB25" s="697">
        <f t="shared" si="10"/>
        <v>0</v>
      </c>
      <c r="BC25" s="698">
        <f t="shared" si="11"/>
        <v>0</v>
      </c>
      <c r="BD25" s="312">
        <f t="shared" si="12"/>
        <v>0</v>
      </c>
      <c r="BE25" s="443">
        <f t="shared" si="13"/>
        <v>0</v>
      </c>
      <c r="BF25" s="699">
        <f t="shared" si="14"/>
        <v>0</v>
      </c>
      <c r="BG25" s="699">
        <f t="shared" si="15"/>
        <v>0</v>
      </c>
      <c r="BH25" s="699">
        <f t="shared" si="16"/>
        <v>0</v>
      </c>
      <c r="BI25" s="700" t="str">
        <f t="shared" si="17"/>
        <v/>
      </c>
      <c r="BJ25" s="701"/>
      <c r="BK25" s="702"/>
      <c r="BL25" s="288"/>
      <c r="BM25" s="195"/>
      <c r="BN25" s="703"/>
    </row>
    <row r="26" spans="1:67" ht="24" customHeight="1">
      <c r="A26" s="691">
        <v>24</v>
      </c>
      <c r="B26" s="824" t="s">
        <v>95</v>
      </c>
      <c r="C26" s="195" t="s">
        <v>93</v>
      </c>
      <c r="D26" s="692" t="s">
        <v>94</v>
      </c>
      <c r="E26" s="197">
        <v>0.35</v>
      </c>
      <c r="F26" s="693"/>
      <c r="G26" s="693"/>
      <c r="H26" s="693">
        <f>Summary!I26</f>
        <v>0</v>
      </c>
      <c r="I26" s="693"/>
      <c r="J26" s="694"/>
      <c r="K26" s="694"/>
      <c r="L26" s="694"/>
      <c r="M26" s="694"/>
      <c r="N26" s="695">
        <f t="shared" si="0"/>
        <v>0</v>
      </c>
      <c r="O26" s="696">
        <v>0</v>
      </c>
      <c r="P26" s="696">
        <v>0</v>
      </c>
      <c r="Q26" s="696">
        <v>0</v>
      </c>
      <c r="R26" s="696">
        <v>0</v>
      </c>
      <c r="S26" s="696">
        <v>0</v>
      </c>
      <c r="T26" s="696">
        <v>0</v>
      </c>
      <c r="U26" s="696">
        <v>0</v>
      </c>
      <c r="V26" s="424">
        <f t="shared" si="1"/>
        <v>0</v>
      </c>
      <c r="W26" s="425">
        <f t="shared" si="2"/>
        <v>0</v>
      </c>
      <c r="X26" s="207">
        <f t="shared" si="3"/>
        <v>0</v>
      </c>
      <c r="Y26" s="445">
        <v>0</v>
      </c>
      <c r="Z26" s="445">
        <v>0</v>
      </c>
      <c r="AA26" s="445">
        <v>0</v>
      </c>
      <c r="AB26" s="445">
        <v>0</v>
      </c>
      <c r="AC26" s="445">
        <v>0</v>
      </c>
      <c r="AD26" s="445">
        <v>0</v>
      </c>
      <c r="AE26" s="445">
        <v>0</v>
      </c>
      <c r="AF26" s="427">
        <f t="shared" si="4"/>
        <v>0</v>
      </c>
      <c r="AG26" s="428">
        <f t="shared" si="5"/>
        <v>0</v>
      </c>
      <c r="AH26" s="212">
        <f t="shared" si="6"/>
        <v>0</v>
      </c>
      <c r="AI26" s="446">
        <v>0</v>
      </c>
      <c r="AJ26" s="446">
        <v>0</v>
      </c>
      <c r="AK26" s="446">
        <v>0</v>
      </c>
      <c r="AL26" s="446">
        <v>0</v>
      </c>
      <c r="AM26" s="446">
        <v>0</v>
      </c>
      <c r="AN26" s="446">
        <v>0</v>
      </c>
      <c r="AO26" s="446">
        <v>0</v>
      </c>
      <c r="AP26" s="430">
        <f t="shared" si="7"/>
        <v>0</v>
      </c>
      <c r="AQ26" s="431">
        <f t="shared" si="8"/>
        <v>0</v>
      </c>
      <c r="AR26" s="217">
        <f t="shared" si="9"/>
        <v>0</v>
      </c>
      <c r="AS26" s="443">
        <v>0</v>
      </c>
      <c r="AT26" s="443">
        <v>0</v>
      </c>
      <c r="AU26" s="443">
        <v>0</v>
      </c>
      <c r="AV26" s="443">
        <v>0</v>
      </c>
      <c r="AW26" s="443">
        <v>0</v>
      </c>
      <c r="AX26" s="443">
        <v>0</v>
      </c>
      <c r="AY26" s="443">
        <v>0</v>
      </c>
      <c r="AZ26" s="443">
        <v>0</v>
      </c>
      <c r="BA26" s="443">
        <v>0</v>
      </c>
      <c r="BB26" s="697">
        <f t="shared" si="10"/>
        <v>0</v>
      </c>
      <c r="BC26" s="698">
        <f t="shared" si="11"/>
        <v>0</v>
      </c>
      <c r="BD26" s="312">
        <f t="shared" si="12"/>
        <v>0</v>
      </c>
      <c r="BE26" s="443">
        <f t="shared" si="13"/>
        <v>0</v>
      </c>
      <c r="BF26" s="699">
        <f t="shared" si="14"/>
        <v>0</v>
      </c>
      <c r="BG26" s="699">
        <f t="shared" si="15"/>
        <v>0</v>
      </c>
      <c r="BH26" s="699">
        <f t="shared" si="16"/>
        <v>0</v>
      </c>
      <c r="BI26" s="700" t="str">
        <f t="shared" si="17"/>
        <v/>
      </c>
      <c r="BJ26" s="701"/>
      <c r="BK26" s="702"/>
      <c r="BL26" s="288"/>
      <c r="BM26" s="195"/>
      <c r="BN26" s="703"/>
    </row>
    <row r="27" spans="1:67" ht="18">
      <c r="A27" s="691">
        <v>25</v>
      </c>
      <c r="B27" s="824" t="s">
        <v>95</v>
      </c>
      <c r="C27" s="195" t="s">
        <v>97</v>
      </c>
      <c r="D27" s="692" t="s">
        <v>98</v>
      </c>
      <c r="E27" s="197">
        <v>0.5</v>
      </c>
      <c r="F27" s="693"/>
      <c r="G27" s="693"/>
      <c r="H27" s="693">
        <f>Summary!I27</f>
        <v>0</v>
      </c>
      <c r="I27" s="693"/>
      <c r="J27" s="694"/>
      <c r="K27" s="694"/>
      <c r="L27" s="694"/>
      <c r="M27" s="694"/>
      <c r="N27" s="695">
        <f t="shared" si="0"/>
        <v>0</v>
      </c>
      <c r="O27" s="696">
        <v>0</v>
      </c>
      <c r="P27" s="696">
        <v>0</v>
      </c>
      <c r="Q27" s="696">
        <v>0</v>
      </c>
      <c r="R27" s="696">
        <v>0</v>
      </c>
      <c r="S27" s="696">
        <v>0</v>
      </c>
      <c r="T27" s="696">
        <v>0</v>
      </c>
      <c r="U27" s="696">
        <v>0</v>
      </c>
      <c r="V27" s="424">
        <f t="shared" si="1"/>
        <v>0</v>
      </c>
      <c r="W27" s="425">
        <f t="shared" si="2"/>
        <v>0</v>
      </c>
      <c r="X27" s="207">
        <f t="shared" si="3"/>
        <v>0</v>
      </c>
      <c r="Y27" s="445">
        <v>0</v>
      </c>
      <c r="Z27" s="445">
        <v>0</v>
      </c>
      <c r="AA27" s="445">
        <v>0</v>
      </c>
      <c r="AB27" s="445">
        <v>0</v>
      </c>
      <c r="AC27" s="445">
        <v>0</v>
      </c>
      <c r="AD27" s="445">
        <v>0</v>
      </c>
      <c r="AE27" s="445">
        <v>0</v>
      </c>
      <c r="AF27" s="427">
        <f t="shared" si="4"/>
        <v>0</v>
      </c>
      <c r="AG27" s="428">
        <f t="shared" si="5"/>
        <v>0</v>
      </c>
      <c r="AH27" s="212">
        <f t="shared" si="6"/>
        <v>0</v>
      </c>
      <c r="AI27" s="446">
        <v>0</v>
      </c>
      <c r="AJ27" s="446">
        <v>0</v>
      </c>
      <c r="AK27" s="446">
        <v>0</v>
      </c>
      <c r="AL27" s="446">
        <v>0</v>
      </c>
      <c r="AM27" s="446">
        <v>0</v>
      </c>
      <c r="AN27" s="446">
        <v>0</v>
      </c>
      <c r="AO27" s="446">
        <v>0</v>
      </c>
      <c r="AP27" s="430">
        <f t="shared" si="7"/>
        <v>0</v>
      </c>
      <c r="AQ27" s="431">
        <f t="shared" si="8"/>
        <v>0</v>
      </c>
      <c r="AR27" s="217">
        <f t="shared" si="9"/>
        <v>0</v>
      </c>
      <c r="AS27" s="443">
        <v>0</v>
      </c>
      <c r="AT27" s="443">
        <v>0</v>
      </c>
      <c r="AU27" s="443">
        <v>0</v>
      </c>
      <c r="AV27" s="443">
        <v>0</v>
      </c>
      <c r="AW27" s="443">
        <v>0</v>
      </c>
      <c r="AX27" s="443">
        <v>0</v>
      </c>
      <c r="AY27" s="443">
        <v>0</v>
      </c>
      <c r="AZ27" s="443">
        <v>0</v>
      </c>
      <c r="BA27" s="443">
        <v>0</v>
      </c>
      <c r="BB27" s="697">
        <f t="shared" si="10"/>
        <v>0</v>
      </c>
      <c r="BC27" s="698">
        <f t="shared" si="11"/>
        <v>0</v>
      </c>
      <c r="BD27" s="312">
        <f t="shared" si="12"/>
        <v>0</v>
      </c>
      <c r="BE27" s="443">
        <f t="shared" si="13"/>
        <v>0</v>
      </c>
      <c r="BF27" s="699">
        <f t="shared" si="14"/>
        <v>0</v>
      </c>
      <c r="BG27" s="699">
        <f t="shared" si="15"/>
        <v>0</v>
      </c>
      <c r="BH27" s="699">
        <f t="shared" si="16"/>
        <v>0</v>
      </c>
      <c r="BI27" s="700" t="str">
        <f t="shared" si="17"/>
        <v/>
      </c>
      <c r="BJ27" s="701"/>
      <c r="BK27" s="702"/>
      <c r="BL27" s="288"/>
      <c r="BM27" s="195"/>
      <c r="BN27" s="703"/>
    </row>
    <row r="28" spans="1:67" ht="21.75" customHeight="1">
      <c r="A28" s="288">
        <v>26</v>
      </c>
      <c r="B28" s="824" t="s">
        <v>95</v>
      </c>
      <c r="C28" s="195" t="s">
        <v>99</v>
      </c>
      <c r="D28" s="692" t="s">
        <v>100</v>
      </c>
      <c r="E28" s="197">
        <v>0.35</v>
      </c>
      <c r="F28" s="693"/>
      <c r="G28" s="693"/>
      <c r="H28" s="693">
        <f>Summary!I28</f>
        <v>0</v>
      </c>
      <c r="I28" s="693"/>
      <c r="J28" s="694"/>
      <c r="K28" s="694"/>
      <c r="L28" s="694"/>
      <c r="M28" s="694"/>
      <c r="N28" s="695">
        <f t="shared" si="0"/>
        <v>0</v>
      </c>
      <c r="O28" s="696">
        <v>0</v>
      </c>
      <c r="P28" s="696">
        <v>0</v>
      </c>
      <c r="Q28" s="696">
        <v>0</v>
      </c>
      <c r="R28" s="696">
        <v>0</v>
      </c>
      <c r="S28" s="696">
        <v>0</v>
      </c>
      <c r="T28" s="696">
        <v>0</v>
      </c>
      <c r="U28" s="696">
        <v>0</v>
      </c>
      <c r="V28" s="424">
        <f t="shared" si="1"/>
        <v>0</v>
      </c>
      <c r="W28" s="425">
        <f t="shared" si="2"/>
        <v>0</v>
      </c>
      <c r="X28" s="207">
        <f t="shared" si="3"/>
        <v>0</v>
      </c>
      <c r="Y28" s="445">
        <v>0</v>
      </c>
      <c r="Z28" s="445">
        <v>0</v>
      </c>
      <c r="AA28" s="445">
        <v>0</v>
      </c>
      <c r="AB28" s="445">
        <v>0</v>
      </c>
      <c r="AC28" s="445">
        <v>0</v>
      </c>
      <c r="AD28" s="445">
        <v>0</v>
      </c>
      <c r="AE28" s="445">
        <v>0</v>
      </c>
      <c r="AF28" s="427">
        <f t="shared" si="4"/>
        <v>0</v>
      </c>
      <c r="AG28" s="428">
        <f t="shared" si="5"/>
        <v>0</v>
      </c>
      <c r="AH28" s="212">
        <f t="shared" si="6"/>
        <v>0</v>
      </c>
      <c r="AI28" s="446">
        <v>0</v>
      </c>
      <c r="AJ28" s="446">
        <v>0</v>
      </c>
      <c r="AK28" s="446">
        <v>0</v>
      </c>
      <c r="AL28" s="446">
        <v>0</v>
      </c>
      <c r="AM28" s="446">
        <v>0</v>
      </c>
      <c r="AN28" s="446">
        <v>0</v>
      </c>
      <c r="AO28" s="446">
        <v>0</v>
      </c>
      <c r="AP28" s="430">
        <f t="shared" si="7"/>
        <v>0</v>
      </c>
      <c r="AQ28" s="431">
        <f t="shared" si="8"/>
        <v>0</v>
      </c>
      <c r="AR28" s="217">
        <f t="shared" si="9"/>
        <v>0</v>
      </c>
      <c r="AS28" s="443">
        <v>0</v>
      </c>
      <c r="AT28" s="443">
        <v>0</v>
      </c>
      <c r="AU28" s="443">
        <v>0</v>
      </c>
      <c r="AV28" s="443">
        <v>0</v>
      </c>
      <c r="AW28" s="443">
        <v>0</v>
      </c>
      <c r="AX28" s="443">
        <v>0</v>
      </c>
      <c r="AY28" s="443">
        <v>0</v>
      </c>
      <c r="AZ28" s="443">
        <v>0</v>
      </c>
      <c r="BA28" s="443">
        <v>0</v>
      </c>
      <c r="BB28" s="697">
        <f t="shared" si="10"/>
        <v>0</v>
      </c>
      <c r="BC28" s="698">
        <f t="shared" si="11"/>
        <v>0</v>
      </c>
      <c r="BD28" s="312">
        <f t="shared" si="12"/>
        <v>0</v>
      </c>
      <c r="BE28" s="443">
        <f t="shared" si="13"/>
        <v>0</v>
      </c>
      <c r="BF28" s="699">
        <f t="shared" si="14"/>
        <v>0</v>
      </c>
      <c r="BG28" s="699">
        <f t="shared" si="15"/>
        <v>0</v>
      </c>
      <c r="BH28" s="699">
        <f t="shared" si="16"/>
        <v>0</v>
      </c>
      <c r="BI28" s="700" t="str">
        <f t="shared" si="17"/>
        <v/>
      </c>
      <c r="BJ28" s="701"/>
      <c r="BK28" s="702"/>
      <c r="BL28" s="288"/>
      <c r="BM28" s="195"/>
      <c r="BN28" s="703"/>
    </row>
    <row r="29" spans="1:67" ht="18">
      <c r="A29" s="691">
        <v>27</v>
      </c>
      <c r="B29" s="353" t="s">
        <v>36</v>
      </c>
      <c r="C29" s="199" t="s">
        <v>101</v>
      </c>
      <c r="D29" s="354" t="s">
        <v>102</v>
      </c>
      <c r="E29" s="197">
        <v>0.25</v>
      </c>
      <c r="F29" s="693"/>
      <c r="G29" s="693"/>
      <c r="H29" s="693">
        <f>Summary!I29</f>
        <v>0</v>
      </c>
      <c r="I29" s="693"/>
      <c r="J29" s="694"/>
      <c r="K29" s="694"/>
      <c r="L29" s="694"/>
      <c r="M29" s="694"/>
      <c r="N29" s="695">
        <f t="shared" si="0"/>
        <v>0</v>
      </c>
      <c r="O29" s="696">
        <v>0</v>
      </c>
      <c r="P29" s="696">
        <v>0</v>
      </c>
      <c r="Q29" s="696">
        <v>0</v>
      </c>
      <c r="R29" s="696">
        <v>0</v>
      </c>
      <c r="S29" s="696">
        <v>0</v>
      </c>
      <c r="T29" s="696">
        <v>0</v>
      </c>
      <c r="U29" s="696">
        <v>0</v>
      </c>
      <c r="V29" s="424">
        <f t="shared" si="1"/>
        <v>0</v>
      </c>
      <c r="W29" s="425">
        <f t="shared" si="2"/>
        <v>0</v>
      </c>
      <c r="X29" s="207">
        <f t="shared" si="3"/>
        <v>0</v>
      </c>
      <c r="Y29" s="445">
        <v>0</v>
      </c>
      <c r="Z29" s="445">
        <v>0</v>
      </c>
      <c r="AA29" s="445">
        <v>0</v>
      </c>
      <c r="AB29" s="445">
        <v>0</v>
      </c>
      <c r="AC29" s="445">
        <v>0</v>
      </c>
      <c r="AD29" s="445">
        <v>0</v>
      </c>
      <c r="AE29" s="445">
        <v>0</v>
      </c>
      <c r="AF29" s="427">
        <f t="shared" si="4"/>
        <v>0</v>
      </c>
      <c r="AG29" s="428">
        <f t="shared" si="5"/>
        <v>0</v>
      </c>
      <c r="AH29" s="212">
        <f t="shared" si="6"/>
        <v>0</v>
      </c>
      <c r="AI29" s="446">
        <v>0</v>
      </c>
      <c r="AJ29" s="446">
        <v>0</v>
      </c>
      <c r="AK29" s="446">
        <v>0</v>
      </c>
      <c r="AL29" s="446">
        <v>0</v>
      </c>
      <c r="AM29" s="446">
        <v>0</v>
      </c>
      <c r="AN29" s="446">
        <v>0</v>
      </c>
      <c r="AO29" s="446">
        <v>0</v>
      </c>
      <c r="AP29" s="430">
        <f t="shared" si="7"/>
        <v>0</v>
      </c>
      <c r="AQ29" s="431">
        <f t="shared" si="8"/>
        <v>0</v>
      </c>
      <c r="AR29" s="217">
        <f t="shared" si="9"/>
        <v>0</v>
      </c>
      <c r="AS29" s="443">
        <v>0</v>
      </c>
      <c r="AT29" s="443">
        <v>0</v>
      </c>
      <c r="AU29" s="443">
        <v>0</v>
      </c>
      <c r="AV29" s="443">
        <v>0</v>
      </c>
      <c r="AW29" s="443">
        <v>0</v>
      </c>
      <c r="AX29" s="443">
        <v>0</v>
      </c>
      <c r="AY29" s="443">
        <v>0</v>
      </c>
      <c r="AZ29" s="443">
        <v>0</v>
      </c>
      <c r="BA29" s="443">
        <v>0</v>
      </c>
      <c r="BB29" s="697">
        <f t="shared" si="10"/>
        <v>0</v>
      </c>
      <c r="BC29" s="698">
        <f t="shared" si="11"/>
        <v>0</v>
      </c>
      <c r="BD29" s="312">
        <f t="shared" si="12"/>
        <v>0</v>
      </c>
      <c r="BE29" s="443">
        <f t="shared" si="13"/>
        <v>0</v>
      </c>
      <c r="BF29" s="699">
        <f t="shared" si="14"/>
        <v>0</v>
      </c>
      <c r="BG29" s="699">
        <f t="shared" si="15"/>
        <v>0</v>
      </c>
      <c r="BH29" s="699">
        <f t="shared" si="16"/>
        <v>0</v>
      </c>
      <c r="BI29" s="700" t="str">
        <f t="shared" si="17"/>
        <v/>
      </c>
      <c r="BJ29" s="701"/>
      <c r="BK29" s="702"/>
      <c r="BL29" s="288"/>
      <c r="BM29" s="195"/>
      <c r="BN29" s="703"/>
    </row>
    <row r="30" spans="1:67" ht="18">
      <c r="A30" s="773">
        <v>28</v>
      </c>
      <c r="B30" s="825" t="s">
        <v>105</v>
      </c>
      <c r="C30" s="970" t="s">
        <v>103</v>
      </c>
      <c r="D30" s="826" t="s">
        <v>104</v>
      </c>
      <c r="E30" s="197">
        <v>0.05</v>
      </c>
      <c r="F30" s="693"/>
      <c r="G30" s="693"/>
      <c r="H30" s="706">
        <f>Summary!I30</f>
        <v>0</v>
      </c>
      <c r="I30" s="706"/>
      <c r="J30" s="694"/>
      <c r="K30" s="694"/>
      <c r="L30" s="694"/>
      <c r="M30" s="694"/>
      <c r="N30" s="695">
        <f t="shared" si="0"/>
        <v>0</v>
      </c>
      <c r="O30" s="696">
        <v>0</v>
      </c>
      <c r="P30" s="696">
        <v>0</v>
      </c>
      <c r="Q30" s="696">
        <v>0</v>
      </c>
      <c r="R30" s="696">
        <v>0</v>
      </c>
      <c r="S30" s="696">
        <v>0</v>
      </c>
      <c r="T30" s="696">
        <v>0</v>
      </c>
      <c r="U30" s="696">
        <v>0</v>
      </c>
      <c r="V30" s="424">
        <f t="shared" si="1"/>
        <v>0</v>
      </c>
      <c r="W30" s="425">
        <f t="shared" si="2"/>
        <v>0</v>
      </c>
      <c r="X30" s="207">
        <f t="shared" si="3"/>
        <v>0</v>
      </c>
      <c r="Y30" s="445">
        <v>0</v>
      </c>
      <c r="Z30" s="445">
        <v>0</v>
      </c>
      <c r="AA30" s="445">
        <v>0</v>
      </c>
      <c r="AB30" s="445">
        <v>0</v>
      </c>
      <c r="AC30" s="445">
        <v>0</v>
      </c>
      <c r="AD30" s="445">
        <v>0</v>
      </c>
      <c r="AE30" s="445">
        <v>0</v>
      </c>
      <c r="AF30" s="427">
        <f t="shared" si="4"/>
        <v>0</v>
      </c>
      <c r="AG30" s="428">
        <f t="shared" si="5"/>
        <v>0</v>
      </c>
      <c r="AH30" s="212">
        <f t="shared" si="6"/>
        <v>0</v>
      </c>
      <c r="AI30" s="446">
        <v>0</v>
      </c>
      <c r="AJ30" s="446">
        <v>0</v>
      </c>
      <c r="AK30" s="446">
        <v>0</v>
      </c>
      <c r="AL30" s="446">
        <v>0</v>
      </c>
      <c r="AM30" s="446">
        <v>0</v>
      </c>
      <c r="AN30" s="446">
        <v>0</v>
      </c>
      <c r="AO30" s="446">
        <v>0</v>
      </c>
      <c r="AP30" s="430">
        <f t="shared" si="7"/>
        <v>0</v>
      </c>
      <c r="AQ30" s="431">
        <f t="shared" si="8"/>
        <v>0</v>
      </c>
      <c r="AR30" s="217">
        <f t="shared" si="9"/>
        <v>0</v>
      </c>
      <c r="AS30" s="707">
        <v>0</v>
      </c>
      <c r="AT30" s="707">
        <v>0</v>
      </c>
      <c r="AU30" s="707">
        <v>0</v>
      </c>
      <c r="AV30" s="707">
        <v>0</v>
      </c>
      <c r="AW30" s="707">
        <v>0</v>
      </c>
      <c r="AX30" s="707">
        <v>0</v>
      </c>
      <c r="AY30" s="707">
        <v>0</v>
      </c>
      <c r="AZ30" s="707">
        <v>0</v>
      </c>
      <c r="BA30" s="707">
        <v>0</v>
      </c>
      <c r="BB30" s="939">
        <f t="shared" si="10"/>
        <v>0</v>
      </c>
      <c r="BC30" s="940">
        <f t="shared" si="11"/>
        <v>0</v>
      </c>
      <c r="BD30" s="941">
        <f t="shared" si="12"/>
        <v>0</v>
      </c>
      <c r="BE30" s="707">
        <f t="shared" si="13"/>
        <v>0</v>
      </c>
      <c r="BF30" s="699">
        <f t="shared" si="14"/>
        <v>0</v>
      </c>
      <c r="BG30" s="708">
        <f t="shared" si="15"/>
        <v>0</v>
      </c>
      <c r="BH30" s="699">
        <f t="shared" si="16"/>
        <v>0</v>
      </c>
      <c r="BI30" s="709" t="str">
        <f t="shared" si="17"/>
        <v/>
      </c>
      <c r="BJ30" s="710"/>
      <c r="BK30" s="711"/>
      <c r="BL30" s="712"/>
      <c r="BM30" s="713"/>
      <c r="BN30" s="714"/>
    </row>
    <row r="31" spans="1:67" ht="18">
      <c r="A31" s="637">
        <v>29</v>
      </c>
      <c r="B31" s="971" t="s">
        <v>105</v>
      </c>
      <c r="C31" s="954" t="s">
        <v>106</v>
      </c>
      <c r="D31" s="640" t="s">
        <v>107</v>
      </c>
      <c r="E31" s="550">
        <v>0.9</v>
      </c>
      <c r="F31" s="693"/>
      <c r="G31" s="261"/>
      <c r="H31" s="964">
        <f>Summary!I31</f>
        <v>0</v>
      </c>
      <c r="I31" s="964"/>
      <c r="J31" s="735"/>
      <c r="K31" s="694"/>
      <c r="L31" s="694"/>
      <c r="M31" s="694"/>
      <c r="N31" s="695">
        <f t="shared" si="0"/>
        <v>0</v>
      </c>
      <c r="O31" s="696">
        <v>0</v>
      </c>
      <c r="P31" s="696">
        <v>0</v>
      </c>
      <c r="Q31" s="696">
        <v>0</v>
      </c>
      <c r="R31" s="696">
        <v>0</v>
      </c>
      <c r="S31" s="696">
        <v>0</v>
      </c>
      <c r="T31" s="696">
        <v>0</v>
      </c>
      <c r="U31" s="696">
        <v>0</v>
      </c>
      <c r="V31" s="424">
        <f t="shared" si="1"/>
        <v>0</v>
      </c>
      <c r="W31" s="425">
        <f t="shared" si="2"/>
        <v>0</v>
      </c>
      <c r="X31" s="207">
        <f t="shared" si="3"/>
        <v>0</v>
      </c>
      <c r="Y31" s="445">
        <v>0</v>
      </c>
      <c r="Z31" s="445">
        <v>0</v>
      </c>
      <c r="AA31" s="445">
        <v>0</v>
      </c>
      <c r="AB31" s="445">
        <v>0</v>
      </c>
      <c r="AC31" s="445">
        <v>0</v>
      </c>
      <c r="AD31" s="445">
        <v>0</v>
      </c>
      <c r="AE31" s="445">
        <v>0</v>
      </c>
      <c r="AF31" s="427">
        <f t="shared" si="4"/>
        <v>0</v>
      </c>
      <c r="AG31" s="428">
        <f t="shared" si="5"/>
        <v>0</v>
      </c>
      <c r="AH31" s="212">
        <f t="shared" si="6"/>
        <v>0</v>
      </c>
      <c r="AI31" s="828">
        <v>0</v>
      </c>
      <c r="AJ31" s="828">
        <v>0</v>
      </c>
      <c r="AK31" s="828">
        <v>0</v>
      </c>
      <c r="AL31" s="446">
        <v>0</v>
      </c>
      <c r="AM31" s="446">
        <v>0</v>
      </c>
      <c r="AN31" s="446">
        <v>0</v>
      </c>
      <c r="AO31" s="446">
        <v>0</v>
      </c>
      <c r="AP31" s="430">
        <f t="shared" si="7"/>
        <v>0</v>
      </c>
      <c r="AQ31" s="431">
        <f t="shared" si="8"/>
        <v>0</v>
      </c>
      <c r="AR31" s="217">
        <f t="shared" si="9"/>
        <v>0</v>
      </c>
      <c r="AS31" s="945">
        <v>0</v>
      </c>
      <c r="AT31" s="781">
        <v>0</v>
      </c>
      <c r="AU31" s="781">
        <v>0</v>
      </c>
      <c r="AV31" s="781">
        <v>0</v>
      </c>
      <c r="AW31" s="781">
        <v>0</v>
      </c>
      <c r="AX31" s="781">
        <v>0</v>
      </c>
      <c r="AY31" s="781">
        <v>0</v>
      </c>
      <c r="AZ31" s="781">
        <v>0</v>
      </c>
      <c r="BA31" s="781">
        <v>10</v>
      </c>
      <c r="BB31" s="946">
        <f t="shared" si="10"/>
        <v>10</v>
      </c>
      <c r="BC31" s="947">
        <f t="shared" si="11"/>
        <v>9</v>
      </c>
      <c r="BD31" s="965">
        <f t="shared" si="12"/>
        <v>0</v>
      </c>
      <c r="BE31" s="966">
        <f t="shared" si="13"/>
        <v>10</v>
      </c>
      <c r="BF31" s="756">
        <f t="shared" si="14"/>
        <v>9</v>
      </c>
      <c r="BG31" s="967">
        <f t="shared" si="15"/>
        <v>10</v>
      </c>
      <c r="BH31" s="756">
        <f t="shared" si="16"/>
        <v>9</v>
      </c>
      <c r="BI31" s="968" t="str">
        <f t="shared" si="17"/>
        <v/>
      </c>
      <c r="BJ31" s="812"/>
      <c r="BK31" s="786"/>
      <c r="BL31" s="787"/>
      <c r="BM31" s="787"/>
      <c r="BN31" s="788"/>
      <c r="BO31" s="829"/>
    </row>
    <row r="32" spans="1:67" ht="18">
      <c r="A32" s="691">
        <v>30</v>
      </c>
      <c r="B32" s="830" t="s">
        <v>105</v>
      </c>
      <c r="C32" s="794" t="s">
        <v>108</v>
      </c>
      <c r="D32" s="814" t="s">
        <v>109</v>
      </c>
      <c r="E32" s="197">
        <v>2</v>
      </c>
      <c r="F32" s="693"/>
      <c r="G32" s="693"/>
      <c r="H32" s="765">
        <f>Summary!I32</f>
        <v>0</v>
      </c>
      <c r="I32" s="765"/>
      <c r="J32" s="694"/>
      <c r="K32" s="694"/>
      <c r="L32" s="694"/>
      <c r="M32" s="694"/>
      <c r="N32" s="695">
        <f t="shared" si="0"/>
        <v>0</v>
      </c>
      <c r="O32" s="696">
        <v>0</v>
      </c>
      <c r="P32" s="696">
        <v>0</v>
      </c>
      <c r="Q32" s="696">
        <v>0</v>
      </c>
      <c r="R32" s="696">
        <v>0</v>
      </c>
      <c r="S32" s="696">
        <v>0</v>
      </c>
      <c r="T32" s="696">
        <v>0</v>
      </c>
      <c r="U32" s="696">
        <v>0</v>
      </c>
      <c r="V32" s="424">
        <f t="shared" si="1"/>
        <v>0</v>
      </c>
      <c r="W32" s="425">
        <f t="shared" si="2"/>
        <v>0</v>
      </c>
      <c r="X32" s="207">
        <f t="shared" si="3"/>
        <v>0</v>
      </c>
      <c r="Y32" s="445">
        <v>0</v>
      </c>
      <c r="Z32" s="445">
        <v>0</v>
      </c>
      <c r="AA32" s="445">
        <v>0</v>
      </c>
      <c r="AB32" s="445">
        <v>0</v>
      </c>
      <c r="AC32" s="445">
        <v>0</v>
      </c>
      <c r="AD32" s="445">
        <v>0</v>
      </c>
      <c r="AE32" s="445">
        <v>0</v>
      </c>
      <c r="AF32" s="427">
        <f t="shared" si="4"/>
        <v>0</v>
      </c>
      <c r="AG32" s="428">
        <f t="shared" si="5"/>
        <v>0</v>
      </c>
      <c r="AH32" s="212">
        <f t="shared" si="6"/>
        <v>0</v>
      </c>
      <c r="AI32" s="446">
        <v>0</v>
      </c>
      <c r="AJ32" s="446">
        <v>0</v>
      </c>
      <c r="AK32" s="446">
        <v>0</v>
      </c>
      <c r="AL32" s="446">
        <v>0</v>
      </c>
      <c r="AM32" s="446">
        <v>0</v>
      </c>
      <c r="AN32" s="446">
        <v>0</v>
      </c>
      <c r="AO32" s="446">
        <v>0</v>
      </c>
      <c r="AP32" s="430">
        <f t="shared" si="7"/>
        <v>0</v>
      </c>
      <c r="AQ32" s="431">
        <f t="shared" si="8"/>
        <v>0</v>
      </c>
      <c r="AR32" s="217">
        <f t="shared" si="9"/>
        <v>0</v>
      </c>
      <c r="AS32" s="443">
        <v>0</v>
      </c>
      <c r="AT32" s="443">
        <v>0</v>
      </c>
      <c r="AU32" s="443">
        <v>0</v>
      </c>
      <c r="AV32" s="443">
        <v>0</v>
      </c>
      <c r="AW32" s="443">
        <v>0</v>
      </c>
      <c r="AX32" s="443">
        <v>0</v>
      </c>
      <c r="AY32" s="443">
        <v>0</v>
      </c>
      <c r="AZ32" s="443">
        <v>0</v>
      </c>
      <c r="BA32" s="443">
        <v>0</v>
      </c>
      <c r="BB32" s="697">
        <f t="shared" si="10"/>
        <v>0</v>
      </c>
      <c r="BC32" s="698">
        <f t="shared" si="11"/>
        <v>0</v>
      </c>
      <c r="BD32" s="950">
        <f t="shared" si="12"/>
        <v>0</v>
      </c>
      <c r="BE32" s="443">
        <f t="shared" si="13"/>
        <v>0</v>
      </c>
      <c r="BF32" s="699">
        <f t="shared" si="14"/>
        <v>0</v>
      </c>
      <c r="BG32" s="699">
        <f t="shared" si="15"/>
        <v>0</v>
      </c>
      <c r="BH32" s="699">
        <f t="shared" si="16"/>
        <v>0</v>
      </c>
      <c r="BI32" s="700" t="str">
        <f t="shared" si="17"/>
        <v/>
      </c>
      <c r="BJ32" s="793"/>
      <c r="BK32" s="702"/>
      <c r="BL32" s="691"/>
      <c r="BM32" s="794"/>
      <c r="BN32" s="795"/>
    </row>
    <row r="33" spans="1:67" ht="18">
      <c r="A33" s="773">
        <v>31</v>
      </c>
      <c r="B33" s="831" t="s">
        <v>105</v>
      </c>
      <c r="C33" s="713" t="s">
        <v>110</v>
      </c>
      <c r="D33" s="705" t="s">
        <v>111</v>
      </c>
      <c r="E33" s="197">
        <v>0.5</v>
      </c>
      <c r="F33" s="693"/>
      <c r="G33" s="693"/>
      <c r="H33" s="706">
        <f>Summary!I33</f>
        <v>0</v>
      </c>
      <c r="I33" s="706"/>
      <c r="J33" s="694"/>
      <c r="K33" s="694"/>
      <c r="L33" s="694"/>
      <c r="M33" s="694"/>
      <c r="N33" s="695">
        <f t="shared" si="0"/>
        <v>0</v>
      </c>
      <c r="O33" s="696">
        <v>0</v>
      </c>
      <c r="P33" s="696">
        <v>0</v>
      </c>
      <c r="Q33" s="696">
        <v>0</v>
      </c>
      <c r="R33" s="696">
        <v>0</v>
      </c>
      <c r="S33" s="696">
        <v>0</v>
      </c>
      <c r="T33" s="696">
        <v>0</v>
      </c>
      <c r="U33" s="696">
        <v>0</v>
      </c>
      <c r="V33" s="424">
        <f t="shared" si="1"/>
        <v>0</v>
      </c>
      <c r="W33" s="425">
        <f t="shared" si="2"/>
        <v>0</v>
      </c>
      <c r="X33" s="207">
        <f t="shared" si="3"/>
        <v>0</v>
      </c>
      <c r="Y33" s="445">
        <v>0</v>
      </c>
      <c r="Z33" s="445">
        <v>0</v>
      </c>
      <c r="AA33" s="445">
        <v>0</v>
      </c>
      <c r="AB33" s="445">
        <v>0</v>
      </c>
      <c r="AC33" s="445">
        <v>0</v>
      </c>
      <c r="AD33" s="445">
        <v>0</v>
      </c>
      <c r="AE33" s="445">
        <v>0</v>
      </c>
      <c r="AF33" s="427">
        <f t="shared" si="4"/>
        <v>0</v>
      </c>
      <c r="AG33" s="428">
        <f t="shared" si="5"/>
        <v>0</v>
      </c>
      <c r="AH33" s="212">
        <f t="shared" si="6"/>
        <v>0</v>
      </c>
      <c r="AI33" s="446">
        <v>0</v>
      </c>
      <c r="AJ33" s="446">
        <v>0</v>
      </c>
      <c r="AK33" s="446">
        <v>0</v>
      </c>
      <c r="AL33" s="446">
        <v>0</v>
      </c>
      <c r="AM33" s="446">
        <v>0</v>
      </c>
      <c r="AN33" s="446">
        <v>0</v>
      </c>
      <c r="AO33" s="446">
        <v>0</v>
      </c>
      <c r="AP33" s="430">
        <f t="shared" si="7"/>
        <v>0</v>
      </c>
      <c r="AQ33" s="431">
        <f t="shared" si="8"/>
        <v>0</v>
      </c>
      <c r="AR33" s="217">
        <f t="shared" si="9"/>
        <v>0</v>
      </c>
      <c r="AS33" s="707">
        <v>0</v>
      </c>
      <c r="AT33" s="707">
        <v>0</v>
      </c>
      <c r="AU33" s="707">
        <v>0</v>
      </c>
      <c r="AV33" s="707">
        <v>0</v>
      </c>
      <c r="AW33" s="707">
        <v>0</v>
      </c>
      <c r="AX33" s="707">
        <v>0</v>
      </c>
      <c r="AY33" s="707">
        <v>0</v>
      </c>
      <c r="AZ33" s="707">
        <v>0</v>
      </c>
      <c r="BA33" s="707">
        <v>0</v>
      </c>
      <c r="BB33" s="939">
        <f t="shared" si="10"/>
        <v>0</v>
      </c>
      <c r="BC33" s="940">
        <f t="shared" si="11"/>
        <v>0</v>
      </c>
      <c r="BD33" s="941">
        <f t="shared" si="12"/>
        <v>0</v>
      </c>
      <c r="BE33" s="707">
        <f t="shared" si="13"/>
        <v>0</v>
      </c>
      <c r="BF33" s="699">
        <f t="shared" si="14"/>
        <v>0</v>
      </c>
      <c r="BG33" s="708">
        <f t="shared" si="15"/>
        <v>0</v>
      </c>
      <c r="BH33" s="699">
        <f t="shared" si="16"/>
        <v>0</v>
      </c>
      <c r="BI33" s="709" t="str">
        <f t="shared" si="17"/>
        <v/>
      </c>
      <c r="BJ33" s="710"/>
      <c r="BK33" s="711"/>
      <c r="BL33" s="712"/>
      <c r="BM33" s="713"/>
      <c r="BN33" s="714"/>
    </row>
    <row r="34" spans="1:67" ht="18">
      <c r="A34" s="637">
        <v>32</v>
      </c>
      <c r="B34" s="971" t="s">
        <v>105</v>
      </c>
      <c r="C34" s="954" t="s">
        <v>112</v>
      </c>
      <c r="D34" s="640" t="s">
        <v>113</v>
      </c>
      <c r="E34" s="550">
        <v>0.1</v>
      </c>
      <c r="F34" s="693"/>
      <c r="G34" s="261"/>
      <c r="H34" s="964">
        <f>Summary!I34</f>
        <v>0</v>
      </c>
      <c r="I34" s="964"/>
      <c r="J34" s="735"/>
      <c r="K34" s="694"/>
      <c r="L34" s="694"/>
      <c r="M34" s="694"/>
      <c r="N34" s="695">
        <f t="shared" si="0"/>
        <v>0</v>
      </c>
      <c r="O34" s="696">
        <v>0</v>
      </c>
      <c r="P34" s="696">
        <v>0</v>
      </c>
      <c r="Q34" s="696">
        <v>0</v>
      </c>
      <c r="R34" s="696">
        <v>0</v>
      </c>
      <c r="S34" s="696">
        <v>0</v>
      </c>
      <c r="T34" s="696">
        <v>0</v>
      </c>
      <c r="U34" s="696">
        <v>0</v>
      </c>
      <c r="V34" s="424">
        <f t="shared" si="1"/>
        <v>0</v>
      </c>
      <c r="W34" s="425">
        <f t="shared" si="2"/>
        <v>0</v>
      </c>
      <c r="X34" s="207">
        <f t="shared" si="3"/>
        <v>0</v>
      </c>
      <c r="Y34" s="445">
        <v>0</v>
      </c>
      <c r="Z34" s="445">
        <v>0</v>
      </c>
      <c r="AA34" s="445">
        <v>0</v>
      </c>
      <c r="AB34" s="445">
        <v>0</v>
      </c>
      <c r="AC34" s="445">
        <v>0</v>
      </c>
      <c r="AD34" s="445">
        <v>0</v>
      </c>
      <c r="AE34" s="445">
        <v>0</v>
      </c>
      <c r="AF34" s="427">
        <f t="shared" si="4"/>
        <v>0</v>
      </c>
      <c r="AG34" s="428">
        <f t="shared" si="5"/>
        <v>0</v>
      </c>
      <c r="AH34" s="212">
        <f t="shared" si="6"/>
        <v>0</v>
      </c>
      <c r="AI34" s="446">
        <v>0</v>
      </c>
      <c r="AJ34" s="446">
        <v>0</v>
      </c>
      <c r="AK34" s="446">
        <v>0</v>
      </c>
      <c r="AL34" s="446">
        <v>0</v>
      </c>
      <c r="AM34" s="446">
        <v>0</v>
      </c>
      <c r="AN34" s="446">
        <v>115</v>
      </c>
      <c r="AO34" s="446">
        <v>122</v>
      </c>
      <c r="AP34" s="430">
        <f t="shared" si="7"/>
        <v>237</v>
      </c>
      <c r="AQ34" s="431">
        <f t="shared" si="8"/>
        <v>23.700000000000003</v>
      </c>
      <c r="AR34" s="217">
        <f t="shared" si="9"/>
        <v>0</v>
      </c>
      <c r="AS34" s="945">
        <v>0</v>
      </c>
      <c r="AT34" s="781">
        <v>0</v>
      </c>
      <c r="AU34" s="781">
        <v>0</v>
      </c>
      <c r="AV34" s="781">
        <v>0</v>
      </c>
      <c r="AW34" s="781">
        <v>0</v>
      </c>
      <c r="AX34" s="781">
        <v>0</v>
      </c>
      <c r="AY34" s="781">
        <v>0</v>
      </c>
      <c r="AZ34" s="781">
        <v>0</v>
      </c>
      <c r="BA34" s="781">
        <v>50</v>
      </c>
      <c r="BB34" s="946">
        <f t="shared" si="10"/>
        <v>50</v>
      </c>
      <c r="BC34" s="947">
        <f t="shared" si="11"/>
        <v>5</v>
      </c>
      <c r="BD34" s="965">
        <f t="shared" si="12"/>
        <v>0</v>
      </c>
      <c r="BE34" s="966">
        <f t="shared" si="13"/>
        <v>287</v>
      </c>
      <c r="BF34" s="756">
        <f t="shared" si="14"/>
        <v>28.700000000000003</v>
      </c>
      <c r="BG34" s="967">
        <f t="shared" si="15"/>
        <v>287</v>
      </c>
      <c r="BH34" s="756">
        <f t="shared" si="16"/>
        <v>28.700000000000003</v>
      </c>
      <c r="BI34" s="968" t="str">
        <f t="shared" si="17"/>
        <v/>
      </c>
      <c r="BJ34" s="812"/>
      <c r="BK34" s="786"/>
      <c r="BL34" s="787"/>
      <c r="BM34" s="787"/>
      <c r="BN34" s="788"/>
      <c r="BO34" s="829"/>
    </row>
    <row r="35" spans="1:67" ht="18">
      <c r="A35" s="691">
        <v>33</v>
      </c>
      <c r="B35" s="830" t="s">
        <v>105</v>
      </c>
      <c r="C35" s="794" t="s">
        <v>114</v>
      </c>
      <c r="D35" s="814" t="s">
        <v>115</v>
      </c>
      <c r="E35" s="197">
        <v>0.3</v>
      </c>
      <c r="F35" s="693"/>
      <c r="G35" s="693"/>
      <c r="H35" s="765">
        <f>Summary!I35</f>
        <v>0</v>
      </c>
      <c r="I35" s="765"/>
      <c r="J35" s="694"/>
      <c r="K35" s="694"/>
      <c r="L35" s="694"/>
      <c r="M35" s="694"/>
      <c r="N35" s="695">
        <f t="shared" ref="N35:N62" si="18">SUM(F35:M35)</f>
        <v>0</v>
      </c>
      <c r="O35" s="696">
        <v>0</v>
      </c>
      <c r="P35" s="696">
        <v>0</v>
      </c>
      <c r="Q35" s="696">
        <v>0</v>
      </c>
      <c r="R35" s="696">
        <v>0</v>
      </c>
      <c r="S35" s="696">
        <v>0</v>
      </c>
      <c r="T35" s="696">
        <v>0</v>
      </c>
      <c r="U35" s="696">
        <v>0</v>
      </c>
      <c r="V35" s="424">
        <f t="shared" ref="V35:V62" si="19">SUM(O35:U35)</f>
        <v>0</v>
      </c>
      <c r="W35" s="425">
        <f t="shared" ref="W35:W62" si="20">V35*E35</f>
        <v>0</v>
      </c>
      <c r="X35" s="207">
        <f t="shared" ref="X35:X60" si="21">N35*40%</f>
        <v>0</v>
      </c>
      <c r="Y35" s="445">
        <v>0</v>
      </c>
      <c r="Z35" s="445">
        <v>0</v>
      </c>
      <c r="AA35" s="445">
        <v>0</v>
      </c>
      <c r="AB35" s="445">
        <v>0</v>
      </c>
      <c r="AC35" s="445">
        <v>0</v>
      </c>
      <c r="AD35" s="445">
        <v>0</v>
      </c>
      <c r="AE35" s="445">
        <v>0</v>
      </c>
      <c r="AF35" s="427">
        <f t="shared" ref="AF35:AF62" si="22">SUM(Y35:AE35)</f>
        <v>0</v>
      </c>
      <c r="AG35" s="428">
        <f t="shared" ref="AG35:AG62" si="23">AF35*E35</f>
        <v>0</v>
      </c>
      <c r="AH35" s="212">
        <f t="shared" ref="AH35:AH60" si="24">N35*30%</f>
        <v>0</v>
      </c>
      <c r="AI35" s="446">
        <v>0</v>
      </c>
      <c r="AJ35" s="446">
        <v>0</v>
      </c>
      <c r="AK35" s="446">
        <v>0</v>
      </c>
      <c r="AL35" s="446">
        <v>0</v>
      </c>
      <c r="AM35" s="446">
        <v>0</v>
      </c>
      <c r="AN35" s="446">
        <v>0</v>
      </c>
      <c r="AO35" s="446">
        <v>0</v>
      </c>
      <c r="AP35" s="430">
        <f t="shared" ref="AP35:AP62" si="25">SUM(AI35:AO35)</f>
        <v>0</v>
      </c>
      <c r="AQ35" s="431">
        <f t="shared" ref="AQ35:AQ62" si="26">AP35*E35</f>
        <v>0</v>
      </c>
      <c r="AR35" s="217">
        <f t="shared" ref="AR35:AR60" si="27">N35*20%</f>
        <v>0</v>
      </c>
      <c r="AS35" s="443">
        <v>0</v>
      </c>
      <c r="AT35" s="443">
        <v>0</v>
      </c>
      <c r="AU35" s="443">
        <v>0</v>
      </c>
      <c r="AV35" s="443">
        <v>0</v>
      </c>
      <c r="AW35" s="443">
        <v>0</v>
      </c>
      <c r="AX35" s="443">
        <v>0</v>
      </c>
      <c r="AY35" s="443">
        <v>0</v>
      </c>
      <c r="AZ35" s="443">
        <v>0</v>
      </c>
      <c r="BA35" s="443">
        <v>0</v>
      </c>
      <c r="BB35" s="697">
        <f t="shared" ref="BB35:BB62" si="28">SUM(AS35:BA35)</f>
        <v>0</v>
      </c>
      <c r="BC35" s="698">
        <f t="shared" ref="BC35:BC62" si="29">BB35*E35</f>
        <v>0</v>
      </c>
      <c r="BD35" s="950">
        <f t="shared" ref="BD35:BD60" si="30">N35*20%</f>
        <v>0</v>
      </c>
      <c r="BE35" s="443">
        <f t="shared" ref="BE35:BE62" si="31">V35+AF35+AP35+BB35</f>
        <v>0</v>
      </c>
      <c r="BF35" s="699">
        <f t="shared" ref="BF35:BF62" si="32">BE35*E35</f>
        <v>0</v>
      </c>
      <c r="BG35" s="699">
        <f t="shared" ref="BG35:BG62" si="33">BE35-N35</f>
        <v>0</v>
      </c>
      <c r="BH35" s="699">
        <f t="shared" ref="BH35:BH62" si="34">BG35*E35</f>
        <v>0</v>
      </c>
      <c r="BI35" s="700" t="str">
        <f t="shared" ref="BI35:BI62" si="35">IFERROR(BE35/N35,"")</f>
        <v/>
      </c>
      <c r="BJ35" s="793"/>
      <c r="BK35" s="702"/>
      <c r="BL35" s="691"/>
      <c r="BM35" s="794"/>
      <c r="BN35" s="795"/>
    </row>
    <row r="36" spans="1:67" ht="18">
      <c r="A36" s="773">
        <v>34</v>
      </c>
      <c r="B36" s="831" t="s">
        <v>105</v>
      </c>
      <c r="C36" s="713" t="s">
        <v>116</v>
      </c>
      <c r="D36" s="705" t="s">
        <v>117</v>
      </c>
      <c r="E36" s="197">
        <v>0.1</v>
      </c>
      <c r="F36" s="693"/>
      <c r="G36" s="693"/>
      <c r="H36" s="706">
        <f>Summary!I36</f>
        <v>0</v>
      </c>
      <c r="I36" s="706"/>
      <c r="J36" s="694"/>
      <c r="K36" s="694"/>
      <c r="L36" s="694"/>
      <c r="M36" s="694"/>
      <c r="N36" s="695">
        <f t="shared" si="18"/>
        <v>0</v>
      </c>
      <c r="O36" s="696">
        <v>0</v>
      </c>
      <c r="P36" s="696">
        <v>0</v>
      </c>
      <c r="Q36" s="696">
        <v>0</v>
      </c>
      <c r="R36" s="696">
        <v>0</v>
      </c>
      <c r="S36" s="696">
        <v>0</v>
      </c>
      <c r="T36" s="696">
        <v>0</v>
      </c>
      <c r="U36" s="696">
        <v>0</v>
      </c>
      <c r="V36" s="424">
        <f t="shared" si="19"/>
        <v>0</v>
      </c>
      <c r="W36" s="425">
        <f t="shared" si="20"/>
        <v>0</v>
      </c>
      <c r="X36" s="207">
        <f t="shared" si="21"/>
        <v>0</v>
      </c>
      <c r="Y36" s="445">
        <v>0</v>
      </c>
      <c r="Z36" s="445">
        <v>0</v>
      </c>
      <c r="AA36" s="445">
        <v>0</v>
      </c>
      <c r="AB36" s="445">
        <v>0</v>
      </c>
      <c r="AC36" s="445">
        <v>0</v>
      </c>
      <c r="AD36" s="445">
        <v>0</v>
      </c>
      <c r="AE36" s="445">
        <v>0</v>
      </c>
      <c r="AF36" s="427">
        <f t="shared" si="22"/>
        <v>0</v>
      </c>
      <c r="AG36" s="428">
        <f t="shared" si="23"/>
        <v>0</v>
      </c>
      <c r="AH36" s="212">
        <f t="shared" si="24"/>
        <v>0</v>
      </c>
      <c r="AI36" s="446">
        <v>0</v>
      </c>
      <c r="AJ36" s="446">
        <v>0</v>
      </c>
      <c r="AK36" s="446">
        <v>0</v>
      </c>
      <c r="AL36" s="446">
        <v>0</v>
      </c>
      <c r="AM36" s="446">
        <v>0</v>
      </c>
      <c r="AN36" s="446">
        <v>0</v>
      </c>
      <c r="AO36" s="446">
        <v>0</v>
      </c>
      <c r="AP36" s="430">
        <f t="shared" si="25"/>
        <v>0</v>
      </c>
      <c r="AQ36" s="431">
        <f t="shared" si="26"/>
        <v>0</v>
      </c>
      <c r="AR36" s="217">
        <f t="shared" si="27"/>
        <v>0</v>
      </c>
      <c r="AS36" s="707">
        <v>0</v>
      </c>
      <c r="AT36" s="707">
        <v>0</v>
      </c>
      <c r="AU36" s="707">
        <v>0</v>
      </c>
      <c r="AV36" s="707">
        <v>0</v>
      </c>
      <c r="AW36" s="707">
        <v>0</v>
      </c>
      <c r="AX36" s="707">
        <v>0</v>
      </c>
      <c r="AY36" s="707">
        <v>0</v>
      </c>
      <c r="AZ36" s="707">
        <v>0</v>
      </c>
      <c r="BA36" s="707">
        <v>0</v>
      </c>
      <c r="BB36" s="939">
        <f t="shared" si="28"/>
        <v>0</v>
      </c>
      <c r="BC36" s="940">
        <f t="shared" si="29"/>
        <v>0</v>
      </c>
      <c r="BD36" s="941">
        <f t="shared" si="30"/>
        <v>0</v>
      </c>
      <c r="BE36" s="707">
        <f t="shared" si="31"/>
        <v>0</v>
      </c>
      <c r="BF36" s="699">
        <f t="shared" si="32"/>
        <v>0</v>
      </c>
      <c r="BG36" s="708">
        <f t="shared" si="33"/>
        <v>0</v>
      </c>
      <c r="BH36" s="699">
        <f t="shared" si="34"/>
        <v>0</v>
      </c>
      <c r="BI36" s="709" t="str">
        <f t="shared" si="35"/>
        <v/>
      </c>
      <c r="BJ36" s="710"/>
      <c r="BK36" s="711"/>
      <c r="BL36" s="712"/>
      <c r="BM36" s="713"/>
      <c r="BN36" s="714"/>
    </row>
    <row r="37" spans="1:67" ht="18">
      <c r="A37" s="637">
        <v>35</v>
      </c>
      <c r="B37" s="971" t="s">
        <v>105</v>
      </c>
      <c r="C37" s="954" t="s">
        <v>118</v>
      </c>
      <c r="D37" s="640" t="s">
        <v>119</v>
      </c>
      <c r="E37" s="550">
        <v>0.15</v>
      </c>
      <c r="F37" s="693"/>
      <c r="G37" s="261"/>
      <c r="H37" s="964">
        <f>Summary!I37</f>
        <v>0</v>
      </c>
      <c r="I37" s="964"/>
      <c r="J37" s="735"/>
      <c r="K37" s="694"/>
      <c r="L37" s="694"/>
      <c r="M37" s="694"/>
      <c r="N37" s="695">
        <f t="shared" si="18"/>
        <v>0</v>
      </c>
      <c r="O37" s="696">
        <v>0</v>
      </c>
      <c r="P37" s="696">
        <v>0</v>
      </c>
      <c r="Q37" s="696">
        <v>0</v>
      </c>
      <c r="R37" s="696">
        <v>0</v>
      </c>
      <c r="S37" s="696">
        <v>0</v>
      </c>
      <c r="T37" s="696">
        <v>0</v>
      </c>
      <c r="U37" s="696">
        <v>0</v>
      </c>
      <c r="V37" s="424">
        <f t="shared" si="19"/>
        <v>0</v>
      </c>
      <c r="W37" s="425">
        <f t="shared" si="20"/>
        <v>0</v>
      </c>
      <c r="X37" s="207">
        <f t="shared" si="21"/>
        <v>0</v>
      </c>
      <c r="Y37" s="445">
        <v>0</v>
      </c>
      <c r="Z37" s="445">
        <v>0</v>
      </c>
      <c r="AA37" s="445">
        <v>0</v>
      </c>
      <c r="AB37" s="445">
        <v>0</v>
      </c>
      <c r="AC37" s="445">
        <v>0</v>
      </c>
      <c r="AD37" s="445">
        <v>0</v>
      </c>
      <c r="AE37" s="445">
        <v>0</v>
      </c>
      <c r="AF37" s="427">
        <f t="shared" si="22"/>
        <v>0</v>
      </c>
      <c r="AG37" s="428">
        <f t="shared" si="23"/>
        <v>0</v>
      </c>
      <c r="AH37" s="212">
        <f t="shared" si="24"/>
        <v>0</v>
      </c>
      <c r="AI37" s="446">
        <v>0</v>
      </c>
      <c r="AJ37" s="446">
        <v>0</v>
      </c>
      <c r="AK37" s="446">
        <v>0</v>
      </c>
      <c r="AL37" s="446">
        <v>0</v>
      </c>
      <c r="AM37" s="446">
        <v>0</v>
      </c>
      <c r="AN37" s="446">
        <v>0</v>
      </c>
      <c r="AO37" s="446">
        <v>0</v>
      </c>
      <c r="AP37" s="430">
        <f t="shared" si="25"/>
        <v>0</v>
      </c>
      <c r="AQ37" s="431">
        <f t="shared" si="26"/>
        <v>0</v>
      </c>
      <c r="AR37" s="217">
        <f t="shared" si="27"/>
        <v>0</v>
      </c>
      <c r="AS37" s="945">
        <v>0</v>
      </c>
      <c r="AT37" s="781">
        <v>0</v>
      </c>
      <c r="AU37" s="781">
        <v>0</v>
      </c>
      <c r="AV37" s="781">
        <v>0</v>
      </c>
      <c r="AW37" s="781">
        <v>0</v>
      </c>
      <c r="AX37" s="781">
        <v>0</v>
      </c>
      <c r="AY37" s="781">
        <v>0</v>
      </c>
      <c r="AZ37" s="781">
        <v>0</v>
      </c>
      <c r="BA37" s="781">
        <v>0</v>
      </c>
      <c r="BB37" s="946">
        <f t="shared" si="28"/>
        <v>0</v>
      </c>
      <c r="BC37" s="947">
        <f t="shared" si="29"/>
        <v>0</v>
      </c>
      <c r="BD37" s="965">
        <f t="shared" si="30"/>
        <v>0</v>
      </c>
      <c r="BE37" s="966">
        <f t="shared" si="31"/>
        <v>0</v>
      </c>
      <c r="BF37" s="756">
        <f t="shared" si="32"/>
        <v>0</v>
      </c>
      <c r="BG37" s="967">
        <f t="shared" si="33"/>
        <v>0</v>
      </c>
      <c r="BH37" s="756">
        <f t="shared" si="34"/>
        <v>0</v>
      </c>
      <c r="BI37" s="968" t="str">
        <f t="shared" si="35"/>
        <v/>
      </c>
      <c r="BJ37" s="812"/>
      <c r="BK37" s="786"/>
      <c r="BL37" s="787"/>
      <c r="BM37" s="787"/>
      <c r="BN37" s="788"/>
      <c r="BO37" s="829"/>
    </row>
    <row r="38" spans="1:67" ht="18">
      <c r="A38" s="773">
        <v>36</v>
      </c>
      <c r="B38" s="856" t="s">
        <v>105</v>
      </c>
      <c r="C38" s="972" t="s">
        <v>121</v>
      </c>
      <c r="D38" s="791" t="s">
        <v>122</v>
      </c>
      <c r="E38" s="197">
        <v>0.15</v>
      </c>
      <c r="F38" s="693"/>
      <c r="G38" s="693"/>
      <c r="H38" s="792">
        <f>Summary!I38</f>
        <v>0</v>
      </c>
      <c r="I38" s="792"/>
      <c r="J38" s="694"/>
      <c r="K38" s="694"/>
      <c r="L38" s="694"/>
      <c r="M38" s="694"/>
      <c r="N38" s="695">
        <f t="shared" si="18"/>
        <v>0</v>
      </c>
      <c r="O38" s="696">
        <v>0</v>
      </c>
      <c r="P38" s="696">
        <v>0</v>
      </c>
      <c r="Q38" s="696">
        <v>0</v>
      </c>
      <c r="R38" s="696">
        <v>0</v>
      </c>
      <c r="S38" s="696">
        <v>0</v>
      </c>
      <c r="T38" s="696">
        <v>0</v>
      </c>
      <c r="U38" s="696">
        <v>0</v>
      </c>
      <c r="V38" s="424">
        <f t="shared" si="19"/>
        <v>0</v>
      </c>
      <c r="W38" s="425">
        <f t="shared" si="20"/>
        <v>0</v>
      </c>
      <c r="X38" s="207">
        <f t="shared" si="21"/>
        <v>0</v>
      </c>
      <c r="Y38" s="445">
        <v>0</v>
      </c>
      <c r="Z38" s="445">
        <v>0</v>
      </c>
      <c r="AA38" s="445">
        <v>0</v>
      </c>
      <c r="AB38" s="445">
        <v>0</v>
      </c>
      <c r="AC38" s="445">
        <v>0</v>
      </c>
      <c r="AD38" s="445">
        <v>0</v>
      </c>
      <c r="AE38" s="445">
        <v>0</v>
      </c>
      <c r="AF38" s="427">
        <f t="shared" si="22"/>
        <v>0</v>
      </c>
      <c r="AG38" s="428">
        <f t="shared" si="23"/>
        <v>0</v>
      </c>
      <c r="AH38" s="212">
        <f t="shared" si="24"/>
        <v>0</v>
      </c>
      <c r="AI38" s="446">
        <v>0</v>
      </c>
      <c r="AJ38" s="446">
        <v>0</v>
      </c>
      <c r="AK38" s="446">
        <v>0</v>
      </c>
      <c r="AL38" s="446">
        <v>0</v>
      </c>
      <c r="AM38" s="446">
        <v>0</v>
      </c>
      <c r="AN38" s="446">
        <v>0</v>
      </c>
      <c r="AO38" s="446">
        <v>480</v>
      </c>
      <c r="AP38" s="430">
        <f t="shared" si="25"/>
        <v>480</v>
      </c>
      <c r="AQ38" s="431">
        <f t="shared" si="26"/>
        <v>72</v>
      </c>
      <c r="AR38" s="217">
        <f t="shared" si="27"/>
        <v>0</v>
      </c>
      <c r="AS38" s="707">
        <v>0</v>
      </c>
      <c r="AT38" s="707">
        <v>0</v>
      </c>
      <c r="AU38" s="707">
        <v>0</v>
      </c>
      <c r="AV38" s="707">
        <v>0</v>
      </c>
      <c r="AW38" s="707">
        <v>0</v>
      </c>
      <c r="AX38" s="707">
        <v>0</v>
      </c>
      <c r="AY38" s="707">
        <v>0</v>
      </c>
      <c r="AZ38" s="707">
        <v>0</v>
      </c>
      <c r="BA38" s="707">
        <v>0</v>
      </c>
      <c r="BB38" s="939">
        <f t="shared" si="28"/>
        <v>0</v>
      </c>
      <c r="BC38" s="940">
        <f t="shared" si="29"/>
        <v>0</v>
      </c>
      <c r="BD38" s="973">
        <f t="shared" si="30"/>
        <v>0</v>
      </c>
      <c r="BE38" s="707">
        <f t="shared" si="31"/>
        <v>480</v>
      </c>
      <c r="BF38" s="699">
        <f t="shared" si="32"/>
        <v>72</v>
      </c>
      <c r="BG38" s="708">
        <f t="shared" si="33"/>
        <v>480</v>
      </c>
      <c r="BH38" s="699">
        <f t="shared" si="34"/>
        <v>72</v>
      </c>
      <c r="BI38" s="709" t="str">
        <f t="shared" si="35"/>
        <v/>
      </c>
      <c r="BJ38" s="974"/>
      <c r="BK38" s="711"/>
      <c r="BL38" s="773"/>
      <c r="BM38" s="972"/>
      <c r="BN38" s="975"/>
    </row>
    <row r="39" spans="1:67" ht="18">
      <c r="A39" s="637">
        <v>37</v>
      </c>
      <c r="B39" s="971" t="s">
        <v>105</v>
      </c>
      <c r="C39" s="954" t="s">
        <v>123</v>
      </c>
      <c r="D39" s="640" t="s">
        <v>124</v>
      </c>
      <c r="E39" s="550">
        <v>0.2</v>
      </c>
      <c r="F39" s="693"/>
      <c r="G39" s="261"/>
      <c r="H39" s="964">
        <f>Summary!I39</f>
        <v>0</v>
      </c>
      <c r="I39" s="964"/>
      <c r="J39" s="735"/>
      <c r="K39" s="694"/>
      <c r="L39" s="694"/>
      <c r="M39" s="694"/>
      <c r="N39" s="695">
        <f t="shared" si="18"/>
        <v>0</v>
      </c>
      <c r="O39" s="696">
        <v>0</v>
      </c>
      <c r="P39" s="696">
        <v>0</v>
      </c>
      <c r="Q39" s="696">
        <v>0</v>
      </c>
      <c r="R39" s="696">
        <v>0</v>
      </c>
      <c r="S39" s="696">
        <v>0</v>
      </c>
      <c r="T39" s="696">
        <v>0</v>
      </c>
      <c r="U39" s="696">
        <v>0</v>
      </c>
      <c r="V39" s="424">
        <f t="shared" si="19"/>
        <v>0</v>
      </c>
      <c r="W39" s="425">
        <f t="shared" si="20"/>
        <v>0</v>
      </c>
      <c r="X39" s="207">
        <f t="shared" si="21"/>
        <v>0</v>
      </c>
      <c r="Y39" s="445">
        <v>0</v>
      </c>
      <c r="Z39" s="445">
        <v>0</v>
      </c>
      <c r="AA39" s="445">
        <v>0</v>
      </c>
      <c r="AB39" s="445">
        <v>0</v>
      </c>
      <c r="AC39" s="445">
        <v>0</v>
      </c>
      <c r="AD39" s="445">
        <v>0</v>
      </c>
      <c r="AE39" s="445">
        <v>0</v>
      </c>
      <c r="AF39" s="427">
        <f t="shared" si="22"/>
        <v>0</v>
      </c>
      <c r="AG39" s="428">
        <f t="shared" si="23"/>
        <v>0</v>
      </c>
      <c r="AH39" s="212">
        <f t="shared" si="24"/>
        <v>0</v>
      </c>
      <c r="AI39" s="446">
        <v>0</v>
      </c>
      <c r="AJ39" s="446">
        <v>0</v>
      </c>
      <c r="AK39" s="446">
        <v>0</v>
      </c>
      <c r="AL39" s="446">
        <v>0</v>
      </c>
      <c r="AM39" s="446">
        <v>0</v>
      </c>
      <c r="AN39" s="446">
        <v>0</v>
      </c>
      <c r="AO39" s="446">
        <v>0</v>
      </c>
      <c r="AP39" s="430">
        <f t="shared" si="25"/>
        <v>0</v>
      </c>
      <c r="AQ39" s="431">
        <f t="shared" si="26"/>
        <v>0</v>
      </c>
      <c r="AR39" s="217">
        <f t="shared" si="27"/>
        <v>0</v>
      </c>
      <c r="AS39" s="976">
        <v>0</v>
      </c>
      <c r="AT39" s="722">
        <v>0</v>
      </c>
      <c r="AU39" s="722">
        <v>0</v>
      </c>
      <c r="AV39" s="722">
        <v>0</v>
      </c>
      <c r="AW39" s="722">
        <v>0</v>
      </c>
      <c r="AX39" s="722">
        <v>0</v>
      </c>
      <c r="AY39" s="722">
        <v>0</v>
      </c>
      <c r="AZ39" s="722">
        <v>0</v>
      </c>
      <c r="BA39" s="722">
        <v>0</v>
      </c>
      <c r="BB39" s="977">
        <f t="shared" si="28"/>
        <v>0</v>
      </c>
      <c r="BC39" s="978">
        <f t="shared" si="29"/>
        <v>0</v>
      </c>
      <c r="BD39" s="979">
        <f t="shared" si="30"/>
        <v>0</v>
      </c>
      <c r="BE39" s="966">
        <f t="shared" si="31"/>
        <v>0</v>
      </c>
      <c r="BF39" s="756">
        <f t="shared" si="32"/>
        <v>0</v>
      </c>
      <c r="BG39" s="967">
        <f t="shared" si="33"/>
        <v>0</v>
      </c>
      <c r="BH39" s="756">
        <f t="shared" si="34"/>
        <v>0</v>
      </c>
      <c r="BI39" s="968" t="str">
        <f t="shared" si="35"/>
        <v/>
      </c>
      <c r="BJ39" s="730"/>
      <c r="BK39" s="731"/>
      <c r="BL39" s="303"/>
      <c r="BM39" s="303"/>
      <c r="BN39" s="732"/>
      <c r="BO39" s="849"/>
    </row>
    <row r="40" spans="1:67" ht="18">
      <c r="A40" s="637">
        <v>38</v>
      </c>
      <c r="B40" s="971" t="s">
        <v>105</v>
      </c>
      <c r="C40" s="954" t="s">
        <v>125</v>
      </c>
      <c r="D40" s="640" t="s">
        <v>126</v>
      </c>
      <c r="E40" s="550">
        <v>1E-3</v>
      </c>
      <c r="F40" s="693"/>
      <c r="G40" s="261"/>
      <c r="H40" s="964">
        <f>Summary!I40</f>
        <v>0</v>
      </c>
      <c r="I40" s="964"/>
      <c r="J40" s="735"/>
      <c r="K40" s="694"/>
      <c r="L40" s="694"/>
      <c r="M40" s="694"/>
      <c r="N40" s="695">
        <f t="shared" si="18"/>
        <v>0</v>
      </c>
      <c r="O40" s="696">
        <v>0</v>
      </c>
      <c r="P40" s="696">
        <v>0</v>
      </c>
      <c r="Q40" s="696">
        <v>0</v>
      </c>
      <c r="R40" s="696">
        <v>0</v>
      </c>
      <c r="S40" s="696">
        <v>0</v>
      </c>
      <c r="T40" s="696">
        <v>0</v>
      </c>
      <c r="U40" s="696">
        <v>0</v>
      </c>
      <c r="V40" s="424">
        <f t="shared" si="19"/>
        <v>0</v>
      </c>
      <c r="W40" s="425">
        <f t="shared" si="20"/>
        <v>0</v>
      </c>
      <c r="X40" s="207">
        <f t="shared" si="21"/>
        <v>0</v>
      </c>
      <c r="Y40" s="445">
        <v>0</v>
      </c>
      <c r="Z40" s="445">
        <v>0</v>
      </c>
      <c r="AA40" s="445">
        <v>0</v>
      </c>
      <c r="AB40" s="445">
        <v>0</v>
      </c>
      <c r="AC40" s="445">
        <v>0</v>
      </c>
      <c r="AD40" s="445">
        <v>0</v>
      </c>
      <c r="AE40" s="445">
        <v>0</v>
      </c>
      <c r="AF40" s="427">
        <f t="shared" si="22"/>
        <v>0</v>
      </c>
      <c r="AG40" s="428">
        <f t="shared" si="23"/>
        <v>0</v>
      </c>
      <c r="AH40" s="212">
        <f t="shared" si="24"/>
        <v>0</v>
      </c>
      <c r="AI40" s="446">
        <v>0</v>
      </c>
      <c r="AJ40" s="446">
        <v>0</v>
      </c>
      <c r="AK40" s="446">
        <v>0</v>
      </c>
      <c r="AL40" s="446">
        <v>0</v>
      </c>
      <c r="AM40" s="446">
        <v>0</v>
      </c>
      <c r="AN40" s="446">
        <v>0</v>
      </c>
      <c r="AO40" s="446">
        <v>0</v>
      </c>
      <c r="AP40" s="430">
        <f t="shared" si="25"/>
        <v>0</v>
      </c>
      <c r="AQ40" s="431">
        <f t="shared" si="26"/>
        <v>0</v>
      </c>
      <c r="AR40" s="217">
        <f t="shared" si="27"/>
        <v>0</v>
      </c>
      <c r="AS40" s="980">
        <v>0</v>
      </c>
      <c r="AT40" s="751">
        <v>0</v>
      </c>
      <c r="AU40" s="751">
        <v>0</v>
      </c>
      <c r="AV40" s="751">
        <v>0</v>
      </c>
      <c r="AW40" s="751">
        <v>0</v>
      </c>
      <c r="AX40" s="751">
        <v>0</v>
      </c>
      <c r="AY40" s="751">
        <v>0</v>
      </c>
      <c r="AZ40" s="751">
        <v>0</v>
      </c>
      <c r="BA40" s="751">
        <v>10</v>
      </c>
      <c r="BB40" s="981">
        <f t="shared" si="28"/>
        <v>10</v>
      </c>
      <c r="BC40" s="982">
        <f t="shared" si="29"/>
        <v>0.01</v>
      </c>
      <c r="BD40" s="983">
        <f t="shared" si="30"/>
        <v>0</v>
      </c>
      <c r="BE40" s="966">
        <f t="shared" si="31"/>
        <v>10</v>
      </c>
      <c r="BF40" s="756">
        <f t="shared" si="32"/>
        <v>0.01</v>
      </c>
      <c r="BG40" s="967">
        <f t="shared" si="33"/>
        <v>10</v>
      </c>
      <c r="BH40" s="756">
        <f t="shared" si="34"/>
        <v>0.01</v>
      </c>
      <c r="BI40" s="968" t="str">
        <f t="shared" si="35"/>
        <v/>
      </c>
      <c r="BJ40" s="758"/>
      <c r="BK40" s="851"/>
      <c r="BL40" s="253"/>
      <c r="BM40" s="253"/>
      <c r="BN40" s="852"/>
      <c r="BO40" s="853"/>
    </row>
    <row r="41" spans="1:67" ht="18">
      <c r="A41" s="691">
        <v>39</v>
      </c>
      <c r="B41" s="830" t="s">
        <v>105</v>
      </c>
      <c r="C41" s="961" t="s">
        <v>128</v>
      </c>
      <c r="D41" s="814" t="s">
        <v>129</v>
      </c>
      <c r="E41" s="197">
        <v>0.5</v>
      </c>
      <c r="F41" s="693"/>
      <c r="G41" s="693"/>
      <c r="H41" s="765">
        <f>Summary!I41</f>
        <v>0</v>
      </c>
      <c r="I41" s="765"/>
      <c r="J41" s="694"/>
      <c r="K41" s="694"/>
      <c r="L41" s="694"/>
      <c r="M41" s="694"/>
      <c r="N41" s="695">
        <f t="shared" si="18"/>
        <v>0</v>
      </c>
      <c r="O41" s="696">
        <v>0</v>
      </c>
      <c r="P41" s="696">
        <v>0</v>
      </c>
      <c r="Q41" s="696">
        <v>0</v>
      </c>
      <c r="R41" s="696">
        <v>0</v>
      </c>
      <c r="S41" s="696">
        <v>0</v>
      </c>
      <c r="T41" s="696">
        <v>0</v>
      </c>
      <c r="U41" s="696">
        <v>0</v>
      </c>
      <c r="V41" s="424">
        <f t="shared" si="19"/>
        <v>0</v>
      </c>
      <c r="W41" s="425">
        <f t="shared" si="20"/>
        <v>0</v>
      </c>
      <c r="X41" s="207">
        <f t="shared" si="21"/>
        <v>0</v>
      </c>
      <c r="Y41" s="445">
        <v>0</v>
      </c>
      <c r="Z41" s="445">
        <v>0</v>
      </c>
      <c r="AA41" s="445">
        <v>0</v>
      </c>
      <c r="AB41" s="445">
        <v>0</v>
      </c>
      <c r="AC41" s="445">
        <v>0</v>
      </c>
      <c r="AD41" s="445">
        <v>0</v>
      </c>
      <c r="AE41" s="445">
        <v>0</v>
      </c>
      <c r="AF41" s="427">
        <f t="shared" si="22"/>
        <v>0</v>
      </c>
      <c r="AG41" s="428">
        <f t="shared" si="23"/>
        <v>0</v>
      </c>
      <c r="AH41" s="212">
        <f t="shared" si="24"/>
        <v>0</v>
      </c>
      <c r="AI41" s="446">
        <v>0</v>
      </c>
      <c r="AJ41" s="446">
        <v>0</v>
      </c>
      <c r="AK41" s="446">
        <v>0</v>
      </c>
      <c r="AL41" s="446">
        <v>0</v>
      </c>
      <c r="AM41" s="446">
        <v>0</v>
      </c>
      <c r="AN41" s="446">
        <v>0</v>
      </c>
      <c r="AO41" s="446">
        <v>0</v>
      </c>
      <c r="AP41" s="430">
        <f t="shared" si="25"/>
        <v>0</v>
      </c>
      <c r="AQ41" s="431">
        <f t="shared" si="26"/>
        <v>0</v>
      </c>
      <c r="AR41" s="217">
        <f t="shared" si="27"/>
        <v>0</v>
      </c>
      <c r="AS41" s="443">
        <v>0</v>
      </c>
      <c r="AT41" s="443">
        <v>0</v>
      </c>
      <c r="AU41" s="443">
        <v>0</v>
      </c>
      <c r="AV41" s="443">
        <v>0</v>
      </c>
      <c r="AW41" s="443">
        <v>0</v>
      </c>
      <c r="AX41" s="443">
        <v>0</v>
      </c>
      <c r="AY41" s="443">
        <v>0</v>
      </c>
      <c r="AZ41" s="443">
        <v>0</v>
      </c>
      <c r="BA41" s="443">
        <v>0</v>
      </c>
      <c r="BB41" s="697">
        <f t="shared" si="28"/>
        <v>0</v>
      </c>
      <c r="BC41" s="698">
        <f t="shared" si="29"/>
        <v>0</v>
      </c>
      <c r="BD41" s="950">
        <f t="shared" si="30"/>
        <v>0</v>
      </c>
      <c r="BE41" s="443">
        <f t="shared" si="31"/>
        <v>0</v>
      </c>
      <c r="BF41" s="699">
        <f t="shared" si="32"/>
        <v>0</v>
      </c>
      <c r="BG41" s="699">
        <f t="shared" si="33"/>
        <v>0</v>
      </c>
      <c r="BH41" s="699">
        <f t="shared" si="34"/>
        <v>0</v>
      </c>
      <c r="BI41" s="700" t="str">
        <f t="shared" si="35"/>
        <v/>
      </c>
      <c r="BJ41" s="793"/>
      <c r="BK41" s="702"/>
      <c r="BL41" s="691"/>
      <c r="BM41" s="794"/>
      <c r="BN41" s="795"/>
    </row>
    <row r="42" spans="1:67" ht="18">
      <c r="A42" s="773">
        <v>40</v>
      </c>
      <c r="B42" s="831" t="s">
        <v>105</v>
      </c>
      <c r="C42" s="984" t="s">
        <v>130</v>
      </c>
      <c r="D42" s="705" t="s">
        <v>131</v>
      </c>
      <c r="E42" s="394">
        <v>0.15</v>
      </c>
      <c r="F42" s="693"/>
      <c r="G42" s="693"/>
      <c r="H42" s="706">
        <f>Summary!I42</f>
        <v>0</v>
      </c>
      <c r="I42" s="706"/>
      <c r="J42" s="694"/>
      <c r="K42" s="694"/>
      <c r="L42" s="694"/>
      <c r="M42" s="694"/>
      <c r="N42" s="695">
        <f t="shared" si="18"/>
        <v>0</v>
      </c>
      <c r="O42" s="696">
        <v>0</v>
      </c>
      <c r="P42" s="696">
        <v>0</v>
      </c>
      <c r="Q42" s="696">
        <v>0</v>
      </c>
      <c r="R42" s="696">
        <v>0</v>
      </c>
      <c r="S42" s="696">
        <v>0</v>
      </c>
      <c r="T42" s="696">
        <v>0</v>
      </c>
      <c r="U42" s="696">
        <v>0</v>
      </c>
      <c r="V42" s="424">
        <f t="shared" si="19"/>
        <v>0</v>
      </c>
      <c r="W42" s="425">
        <f t="shared" si="20"/>
        <v>0</v>
      </c>
      <c r="X42" s="207">
        <f t="shared" si="21"/>
        <v>0</v>
      </c>
      <c r="Y42" s="445">
        <v>0</v>
      </c>
      <c r="Z42" s="445">
        <v>0</v>
      </c>
      <c r="AA42" s="445">
        <v>0</v>
      </c>
      <c r="AB42" s="445">
        <v>0</v>
      </c>
      <c r="AC42" s="445">
        <v>0</v>
      </c>
      <c r="AD42" s="445">
        <v>0</v>
      </c>
      <c r="AE42" s="445">
        <v>0</v>
      </c>
      <c r="AF42" s="427">
        <f t="shared" si="22"/>
        <v>0</v>
      </c>
      <c r="AG42" s="428">
        <f t="shared" si="23"/>
        <v>0</v>
      </c>
      <c r="AH42" s="212">
        <f t="shared" si="24"/>
        <v>0</v>
      </c>
      <c r="AI42" s="446">
        <v>0</v>
      </c>
      <c r="AJ42" s="446">
        <v>0</v>
      </c>
      <c r="AK42" s="446">
        <v>0</v>
      </c>
      <c r="AL42" s="446">
        <v>0</v>
      </c>
      <c r="AM42" s="446">
        <v>0</v>
      </c>
      <c r="AN42" s="446">
        <v>0</v>
      </c>
      <c r="AO42" s="446">
        <v>0</v>
      </c>
      <c r="AP42" s="430">
        <f t="shared" si="25"/>
        <v>0</v>
      </c>
      <c r="AQ42" s="431">
        <f t="shared" si="26"/>
        <v>0</v>
      </c>
      <c r="AR42" s="217">
        <f t="shared" si="27"/>
        <v>0</v>
      </c>
      <c r="AS42" s="707">
        <v>0</v>
      </c>
      <c r="AT42" s="707">
        <v>0</v>
      </c>
      <c r="AU42" s="707">
        <v>0</v>
      </c>
      <c r="AV42" s="707">
        <v>0</v>
      </c>
      <c r="AW42" s="707">
        <v>0</v>
      </c>
      <c r="AX42" s="707">
        <v>0</v>
      </c>
      <c r="AY42" s="707">
        <v>0</v>
      </c>
      <c r="AZ42" s="707">
        <v>0</v>
      </c>
      <c r="BA42" s="707">
        <v>0</v>
      </c>
      <c r="BB42" s="939">
        <f t="shared" si="28"/>
        <v>0</v>
      </c>
      <c r="BC42" s="940">
        <f t="shared" si="29"/>
        <v>0</v>
      </c>
      <c r="BD42" s="941">
        <f t="shared" si="30"/>
        <v>0</v>
      </c>
      <c r="BE42" s="707">
        <f t="shared" si="31"/>
        <v>0</v>
      </c>
      <c r="BF42" s="699">
        <f t="shared" si="32"/>
        <v>0</v>
      </c>
      <c r="BG42" s="708">
        <f t="shared" si="33"/>
        <v>0</v>
      </c>
      <c r="BH42" s="699">
        <f t="shared" si="34"/>
        <v>0</v>
      </c>
      <c r="BI42" s="709" t="str">
        <f t="shared" si="35"/>
        <v/>
      </c>
      <c r="BJ42" s="710"/>
      <c r="BK42" s="711"/>
      <c r="BL42" s="712"/>
      <c r="BM42" s="713"/>
      <c r="BN42" s="714"/>
    </row>
    <row r="43" spans="1:67" ht="18">
      <c r="A43" s="637">
        <v>41</v>
      </c>
      <c r="B43" s="971" t="s">
        <v>105</v>
      </c>
      <c r="C43" s="985" t="s">
        <v>132</v>
      </c>
      <c r="D43" s="986" t="s">
        <v>133</v>
      </c>
      <c r="E43" s="562">
        <v>0.113</v>
      </c>
      <c r="F43" s="693"/>
      <c r="G43" s="261"/>
      <c r="H43" s="964">
        <f>Summary!I43</f>
        <v>0</v>
      </c>
      <c r="I43" s="964"/>
      <c r="J43" s="735"/>
      <c r="K43" s="694"/>
      <c r="L43" s="694"/>
      <c r="M43" s="694"/>
      <c r="N43" s="695">
        <f t="shared" si="18"/>
        <v>0</v>
      </c>
      <c r="O43" s="696">
        <v>0</v>
      </c>
      <c r="P43" s="696">
        <v>0</v>
      </c>
      <c r="Q43" s="696">
        <v>0</v>
      </c>
      <c r="R43" s="696">
        <v>0</v>
      </c>
      <c r="S43" s="696">
        <v>0</v>
      </c>
      <c r="T43" s="696">
        <v>0</v>
      </c>
      <c r="U43" s="696">
        <v>0</v>
      </c>
      <c r="V43" s="424">
        <f t="shared" si="19"/>
        <v>0</v>
      </c>
      <c r="W43" s="425">
        <f t="shared" si="20"/>
        <v>0</v>
      </c>
      <c r="X43" s="207">
        <f t="shared" si="21"/>
        <v>0</v>
      </c>
      <c r="Y43" s="445">
        <v>0</v>
      </c>
      <c r="Z43" s="445">
        <v>0</v>
      </c>
      <c r="AA43" s="445">
        <v>0</v>
      </c>
      <c r="AB43" s="445">
        <v>0</v>
      </c>
      <c r="AC43" s="445">
        <v>0</v>
      </c>
      <c r="AD43" s="445">
        <v>0</v>
      </c>
      <c r="AE43" s="445">
        <v>0</v>
      </c>
      <c r="AF43" s="427">
        <f t="shared" si="22"/>
        <v>0</v>
      </c>
      <c r="AG43" s="428">
        <f t="shared" si="23"/>
        <v>0</v>
      </c>
      <c r="AH43" s="212">
        <f t="shared" si="24"/>
        <v>0</v>
      </c>
      <c r="AI43" s="444">
        <v>0</v>
      </c>
      <c r="AJ43" s="828">
        <v>0</v>
      </c>
      <c r="AK43" s="446">
        <v>0</v>
      </c>
      <c r="AL43" s="828">
        <v>0</v>
      </c>
      <c r="AM43" s="446">
        <v>0</v>
      </c>
      <c r="AN43" s="446">
        <v>0</v>
      </c>
      <c r="AO43" s="446">
        <v>0</v>
      </c>
      <c r="AP43" s="430">
        <f t="shared" si="25"/>
        <v>0</v>
      </c>
      <c r="AQ43" s="431">
        <f t="shared" si="26"/>
        <v>0</v>
      </c>
      <c r="AR43" s="217">
        <f t="shared" si="27"/>
        <v>0</v>
      </c>
      <c r="AS43" s="945">
        <v>0</v>
      </c>
      <c r="AT43" s="781">
        <v>0</v>
      </c>
      <c r="AU43" s="781">
        <v>0</v>
      </c>
      <c r="AV43" s="781">
        <v>0</v>
      </c>
      <c r="AW43" s="781">
        <v>0</v>
      </c>
      <c r="AX43" s="781">
        <v>0</v>
      </c>
      <c r="AY43" s="781">
        <v>0</v>
      </c>
      <c r="AZ43" s="781">
        <v>0</v>
      </c>
      <c r="BA43" s="781">
        <v>1100</v>
      </c>
      <c r="BB43" s="946">
        <f t="shared" si="28"/>
        <v>1100</v>
      </c>
      <c r="BC43" s="947">
        <f t="shared" si="29"/>
        <v>124.3</v>
      </c>
      <c r="BD43" s="965">
        <f t="shared" si="30"/>
        <v>0</v>
      </c>
      <c r="BE43" s="966">
        <f t="shared" si="31"/>
        <v>1100</v>
      </c>
      <c r="BF43" s="756">
        <f t="shared" si="32"/>
        <v>124.3</v>
      </c>
      <c r="BG43" s="967">
        <f t="shared" si="33"/>
        <v>1100</v>
      </c>
      <c r="BH43" s="756">
        <f t="shared" si="34"/>
        <v>124.3</v>
      </c>
      <c r="BI43" s="968" t="str">
        <f t="shared" si="35"/>
        <v/>
      </c>
      <c r="BJ43" s="812"/>
      <c r="BK43" s="859"/>
      <c r="BL43" s="860"/>
      <c r="BM43" s="860"/>
      <c r="BN43" s="861"/>
      <c r="BO43" s="829"/>
    </row>
    <row r="44" spans="1:67" ht="18">
      <c r="A44" s="691">
        <v>42</v>
      </c>
      <c r="B44" s="987" t="s">
        <v>105</v>
      </c>
      <c r="C44" s="988" t="s">
        <v>134</v>
      </c>
      <c r="D44" s="989" t="s">
        <v>135</v>
      </c>
      <c r="E44" s="562">
        <v>0.5</v>
      </c>
      <c r="F44" s="693"/>
      <c r="G44" s="693"/>
      <c r="H44" s="765">
        <f>Summary!I44</f>
        <v>0</v>
      </c>
      <c r="I44" s="765"/>
      <c r="J44" s="694"/>
      <c r="K44" s="694"/>
      <c r="L44" s="694"/>
      <c r="M44" s="694"/>
      <c r="N44" s="695">
        <f t="shared" si="18"/>
        <v>0</v>
      </c>
      <c r="O44" s="696">
        <v>0</v>
      </c>
      <c r="P44" s="696">
        <v>0</v>
      </c>
      <c r="Q44" s="696">
        <v>0</v>
      </c>
      <c r="R44" s="696">
        <v>0</v>
      </c>
      <c r="S44" s="696">
        <v>0</v>
      </c>
      <c r="T44" s="696">
        <v>0</v>
      </c>
      <c r="U44" s="696">
        <v>0</v>
      </c>
      <c r="V44" s="424">
        <f t="shared" si="19"/>
        <v>0</v>
      </c>
      <c r="W44" s="425">
        <f t="shared" si="20"/>
        <v>0</v>
      </c>
      <c r="X44" s="207">
        <f t="shared" si="21"/>
        <v>0</v>
      </c>
      <c r="Y44" s="445">
        <v>0</v>
      </c>
      <c r="Z44" s="445">
        <v>0</v>
      </c>
      <c r="AA44" s="445">
        <v>0</v>
      </c>
      <c r="AB44" s="445">
        <v>0</v>
      </c>
      <c r="AC44" s="445">
        <v>0</v>
      </c>
      <c r="AD44" s="445">
        <v>0</v>
      </c>
      <c r="AE44" s="445">
        <v>0</v>
      </c>
      <c r="AF44" s="427">
        <f t="shared" si="22"/>
        <v>0</v>
      </c>
      <c r="AG44" s="428">
        <f t="shared" si="23"/>
        <v>0</v>
      </c>
      <c r="AH44" s="212">
        <f t="shared" si="24"/>
        <v>0</v>
      </c>
      <c r="AI44" s="446">
        <v>0</v>
      </c>
      <c r="AJ44" s="446">
        <v>0</v>
      </c>
      <c r="AK44" s="446">
        <v>0</v>
      </c>
      <c r="AL44" s="446">
        <v>0</v>
      </c>
      <c r="AM44" s="446">
        <v>0</v>
      </c>
      <c r="AN44" s="446">
        <v>0</v>
      </c>
      <c r="AO44" s="446">
        <v>0</v>
      </c>
      <c r="AP44" s="430">
        <f t="shared" si="25"/>
        <v>0</v>
      </c>
      <c r="AQ44" s="431">
        <f t="shared" si="26"/>
        <v>0</v>
      </c>
      <c r="AR44" s="217">
        <f t="shared" si="27"/>
        <v>0</v>
      </c>
      <c r="AS44" s="443">
        <v>0</v>
      </c>
      <c r="AT44" s="443">
        <v>0</v>
      </c>
      <c r="AU44" s="443">
        <v>0</v>
      </c>
      <c r="AV44" s="443">
        <v>0</v>
      </c>
      <c r="AW44" s="443">
        <v>0</v>
      </c>
      <c r="AX44" s="443">
        <v>0</v>
      </c>
      <c r="AY44" s="443">
        <v>0</v>
      </c>
      <c r="AZ44" s="443">
        <v>0</v>
      </c>
      <c r="BA44" s="443">
        <v>0</v>
      </c>
      <c r="BB44" s="697">
        <f t="shared" si="28"/>
        <v>0</v>
      </c>
      <c r="BC44" s="698">
        <f t="shared" si="29"/>
        <v>0</v>
      </c>
      <c r="BD44" s="950">
        <f t="shared" si="30"/>
        <v>0</v>
      </c>
      <c r="BE44" s="443">
        <f t="shared" si="31"/>
        <v>0</v>
      </c>
      <c r="BF44" s="699">
        <f t="shared" si="32"/>
        <v>0</v>
      </c>
      <c r="BG44" s="699">
        <f t="shared" si="33"/>
        <v>0</v>
      </c>
      <c r="BH44" s="699">
        <f t="shared" si="34"/>
        <v>0</v>
      </c>
      <c r="BI44" s="700" t="str">
        <f t="shared" si="35"/>
        <v/>
      </c>
      <c r="BJ44" s="990"/>
      <c r="BK44" s="767"/>
      <c r="BL44" s="865"/>
      <c r="BM44" s="866"/>
      <c r="BN44" s="867"/>
    </row>
    <row r="45" spans="1:67" ht="18">
      <c r="A45" s="691">
        <v>43</v>
      </c>
      <c r="B45" s="872" t="s">
        <v>105</v>
      </c>
      <c r="C45" s="869" t="s">
        <v>136</v>
      </c>
      <c r="D45" s="309" t="s">
        <v>137</v>
      </c>
      <c r="E45" s="562">
        <v>0.5</v>
      </c>
      <c r="F45" s="693"/>
      <c r="G45" s="693"/>
      <c r="H45" s="693">
        <f>Summary!I45</f>
        <v>0</v>
      </c>
      <c r="I45" s="693"/>
      <c r="J45" s="694"/>
      <c r="K45" s="694"/>
      <c r="L45" s="694"/>
      <c r="M45" s="694"/>
      <c r="N45" s="695">
        <f t="shared" si="18"/>
        <v>0</v>
      </c>
      <c r="O45" s="696">
        <v>0</v>
      </c>
      <c r="P45" s="696">
        <v>0</v>
      </c>
      <c r="Q45" s="696">
        <v>0</v>
      </c>
      <c r="R45" s="696">
        <v>0</v>
      </c>
      <c r="S45" s="696">
        <v>0</v>
      </c>
      <c r="T45" s="696">
        <v>0</v>
      </c>
      <c r="U45" s="696">
        <v>0</v>
      </c>
      <c r="V45" s="424">
        <f t="shared" si="19"/>
        <v>0</v>
      </c>
      <c r="W45" s="425">
        <f t="shared" si="20"/>
        <v>0</v>
      </c>
      <c r="X45" s="207">
        <f t="shared" si="21"/>
        <v>0</v>
      </c>
      <c r="Y45" s="445">
        <v>0</v>
      </c>
      <c r="Z45" s="445">
        <v>0</v>
      </c>
      <c r="AA45" s="445">
        <v>0</v>
      </c>
      <c r="AB45" s="445">
        <v>0</v>
      </c>
      <c r="AC45" s="445">
        <v>0</v>
      </c>
      <c r="AD45" s="445">
        <v>0</v>
      </c>
      <c r="AE45" s="445">
        <v>0</v>
      </c>
      <c r="AF45" s="427">
        <f t="shared" si="22"/>
        <v>0</v>
      </c>
      <c r="AG45" s="428">
        <f t="shared" si="23"/>
        <v>0</v>
      </c>
      <c r="AH45" s="212">
        <f t="shared" si="24"/>
        <v>0</v>
      </c>
      <c r="AI45" s="446">
        <v>0</v>
      </c>
      <c r="AJ45" s="446">
        <v>0</v>
      </c>
      <c r="AK45" s="446">
        <v>0</v>
      </c>
      <c r="AL45" s="446">
        <v>0</v>
      </c>
      <c r="AM45" s="446">
        <v>0</v>
      </c>
      <c r="AN45" s="446">
        <v>0</v>
      </c>
      <c r="AO45" s="446">
        <v>0</v>
      </c>
      <c r="AP45" s="430">
        <f t="shared" si="25"/>
        <v>0</v>
      </c>
      <c r="AQ45" s="431">
        <f t="shared" si="26"/>
        <v>0</v>
      </c>
      <c r="AR45" s="217">
        <f t="shared" si="27"/>
        <v>0</v>
      </c>
      <c r="AS45" s="443">
        <v>0</v>
      </c>
      <c r="AT45" s="443">
        <v>0</v>
      </c>
      <c r="AU45" s="443">
        <v>0</v>
      </c>
      <c r="AV45" s="443">
        <v>0</v>
      </c>
      <c r="AW45" s="443">
        <v>0</v>
      </c>
      <c r="AX45" s="443">
        <v>0</v>
      </c>
      <c r="AY45" s="443">
        <v>0</v>
      </c>
      <c r="AZ45" s="443">
        <v>0</v>
      </c>
      <c r="BA45" s="443">
        <v>0</v>
      </c>
      <c r="BB45" s="697">
        <f t="shared" si="28"/>
        <v>0</v>
      </c>
      <c r="BC45" s="698">
        <f t="shared" si="29"/>
        <v>0</v>
      </c>
      <c r="BD45" s="312">
        <f t="shared" si="30"/>
        <v>0</v>
      </c>
      <c r="BE45" s="443">
        <f t="shared" si="31"/>
        <v>0</v>
      </c>
      <c r="BF45" s="699">
        <f t="shared" si="32"/>
        <v>0</v>
      </c>
      <c r="BG45" s="699">
        <f t="shared" si="33"/>
        <v>0</v>
      </c>
      <c r="BH45" s="699">
        <f t="shared" si="34"/>
        <v>0</v>
      </c>
      <c r="BI45" s="700" t="str">
        <f t="shared" si="35"/>
        <v/>
      </c>
      <c r="BJ45" s="871"/>
      <c r="BK45" s="767"/>
      <c r="BL45" s="316"/>
      <c r="BM45" s="308"/>
      <c r="BN45" s="772"/>
    </row>
    <row r="46" spans="1:67" ht="18">
      <c r="A46" s="288">
        <v>44</v>
      </c>
      <c r="B46" s="872" t="s">
        <v>105</v>
      </c>
      <c r="C46" s="869" t="s">
        <v>138</v>
      </c>
      <c r="D46" s="309" t="s">
        <v>139</v>
      </c>
      <c r="E46" s="562">
        <v>1</v>
      </c>
      <c r="F46" s="693"/>
      <c r="G46" s="693"/>
      <c r="H46" s="693">
        <f>Summary!I46</f>
        <v>0</v>
      </c>
      <c r="I46" s="693"/>
      <c r="J46" s="694"/>
      <c r="K46" s="694"/>
      <c r="L46" s="694"/>
      <c r="M46" s="694"/>
      <c r="N46" s="695">
        <f t="shared" si="18"/>
        <v>0</v>
      </c>
      <c r="O46" s="696">
        <v>0</v>
      </c>
      <c r="P46" s="696">
        <v>0</v>
      </c>
      <c r="Q46" s="696">
        <v>0</v>
      </c>
      <c r="R46" s="696">
        <v>0</v>
      </c>
      <c r="S46" s="696">
        <v>0</v>
      </c>
      <c r="T46" s="696">
        <v>0</v>
      </c>
      <c r="U46" s="696">
        <v>0</v>
      </c>
      <c r="V46" s="424">
        <f t="shared" si="19"/>
        <v>0</v>
      </c>
      <c r="W46" s="425">
        <f t="shared" si="20"/>
        <v>0</v>
      </c>
      <c r="X46" s="207">
        <f t="shared" si="21"/>
        <v>0</v>
      </c>
      <c r="Y46" s="445">
        <v>0</v>
      </c>
      <c r="Z46" s="445">
        <v>0</v>
      </c>
      <c r="AA46" s="445">
        <v>0</v>
      </c>
      <c r="AB46" s="445">
        <v>0</v>
      </c>
      <c r="AC46" s="445">
        <v>0</v>
      </c>
      <c r="AD46" s="445">
        <v>0</v>
      </c>
      <c r="AE46" s="445">
        <v>0</v>
      </c>
      <c r="AF46" s="427">
        <f t="shared" si="22"/>
        <v>0</v>
      </c>
      <c r="AG46" s="428">
        <f t="shared" si="23"/>
        <v>0</v>
      </c>
      <c r="AH46" s="212">
        <f t="shared" si="24"/>
        <v>0</v>
      </c>
      <c r="AI46" s="446">
        <v>0</v>
      </c>
      <c r="AJ46" s="446">
        <v>0</v>
      </c>
      <c r="AK46" s="446">
        <v>0</v>
      </c>
      <c r="AL46" s="446">
        <v>0</v>
      </c>
      <c r="AM46" s="446">
        <v>0</v>
      </c>
      <c r="AN46" s="446">
        <v>0</v>
      </c>
      <c r="AO46" s="446">
        <v>0</v>
      </c>
      <c r="AP46" s="430">
        <f t="shared" si="25"/>
        <v>0</v>
      </c>
      <c r="AQ46" s="431">
        <f t="shared" si="26"/>
        <v>0</v>
      </c>
      <c r="AR46" s="217">
        <f t="shared" si="27"/>
        <v>0</v>
      </c>
      <c r="AS46" s="443">
        <v>0</v>
      </c>
      <c r="AT46" s="443">
        <v>0</v>
      </c>
      <c r="AU46" s="443">
        <v>0</v>
      </c>
      <c r="AV46" s="443">
        <v>0</v>
      </c>
      <c r="AW46" s="443">
        <v>0</v>
      </c>
      <c r="AX46" s="443">
        <v>0</v>
      </c>
      <c r="AY46" s="443">
        <v>0</v>
      </c>
      <c r="AZ46" s="443">
        <v>0</v>
      </c>
      <c r="BA46" s="443">
        <v>0</v>
      </c>
      <c r="BB46" s="697">
        <f t="shared" si="28"/>
        <v>0</v>
      </c>
      <c r="BC46" s="698">
        <f t="shared" si="29"/>
        <v>0</v>
      </c>
      <c r="BD46" s="312">
        <f t="shared" si="30"/>
        <v>0</v>
      </c>
      <c r="BE46" s="443">
        <f t="shared" si="31"/>
        <v>0</v>
      </c>
      <c r="BF46" s="699">
        <f t="shared" si="32"/>
        <v>0</v>
      </c>
      <c r="BG46" s="699">
        <f t="shared" si="33"/>
        <v>0</v>
      </c>
      <c r="BH46" s="699">
        <f t="shared" si="34"/>
        <v>0</v>
      </c>
      <c r="BI46" s="700" t="str">
        <f t="shared" si="35"/>
        <v/>
      </c>
      <c r="BJ46" s="871"/>
      <c r="BK46" s="767"/>
      <c r="BL46" s="316"/>
      <c r="BM46" s="308"/>
      <c r="BN46" s="772"/>
    </row>
    <row r="47" spans="1:67" ht="18">
      <c r="A47" s="773">
        <v>45</v>
      </c>
      <c r="B47" s="991" t="s">
        <v>350</v>
      </c>
      <c r="C47" s="713" t="s">
        <v>140</v>
      </c>
      <c r="D47" s="705" t="s">
        <v>141</v>
      </c>
      <c r="E47" s="197">
        <v>1</v>
      </c>
      <c r="F47" s="693"/>
      <c r="G47" s="693"/>
      <c r="H47" s="706">
        <f>Summary!I47</f>
        <v>0</v>
      </c>
      <c r="I47" s="706"/>
      <c r="J47" s="694"/>
      <c r="K47" s="694"/>
      <c r="L47" s="694"/>
      <c r="M47" s="694"/>
      <c r="N47" s="695">
        <f t="shared" si="18"/>
        <v>0</v>
      </c>
      <c r="O47" s="696">
        <v>0</v>
      </c>
      <c r="P47" s="696">
        <v>0</v>
      </c>
      <c r="Q47" s="696">
        <v>0</v>
      </c>
      <c r="R47" s="696">
        <v>0</v>
      </c>
      <c r="S47" s="696">
        <v>0</v>
      </c>
      <c r="T47" s="696">
        <v>0</v>
      </c>
      <c r="U47" s="696">
        <v>0</v>
      </c>
      <c r="V47" s="424">
        <f t="shared" si="19"/>
        <v>0</v>
      </c>
      <c r="W47" s="425">
        <f t="shared" si="20"/>
        <v>0</v>
      </c>
      <c r="X47" s="207">
        <f t="shared" si="21"/>
        <v>0</v>
      </c>
      <c r="Y47" s="445">
        <v>0</v>
      </c>
      <c r="Z47" s="445">
        <v>0</v>
      </c>
      <c r="AA47" s="445">
        <v>0</v>
      </c>
      <c r="AB47" s="445">
        <v>0</v>
      </c>
      <c r="AC47" s="445">
        <v>0</v>
      </c>
      <c r="AD47" s="445">
        <v>0</v>
      </c>
      <c r="AE47" s="445">
        <v>0</v>
      </c>
      <c r="AF47" s="427">
        <f t="shared" si="22"/>
        <v>0</v>
      </c>
      <c r="AG47" s="428">
        <f t="shared" si="23"/>
        <v>0</v>
      </c>
      <c r="AH47" s="212">
        <f t="shared" si="24"/>
        <v>0</v>
      </c>
      <c r="AI47" s="446">
        <v>0</v>
      </c>
      <c r="AJ47" s="446">
        <v>0</v>
      </c>
      <c r="AK47" s="446">
        <v>0</v>
      </c>
      <c r="AL47" s="446">
        <v>0</v>
      </c>
      <c r="AM47" s="446">
        <v>0</v>
      </c>
      <c r="AN47" s="446">
        <v>0</v>
      </c>
      <c r="AO47" s="446">
        <v>0</v>
      </c>
      <c r="AP47" s="430">
        <f t="shared" si="25"/>
        <v>0</v>
      </c>
      <c r="AQ47" s="431">
        <f t="shared" si="26"/>
        <v>0</v>
      </c>
      <c r="AR47" s="217">
        <f t="shared" si="27"/>
        <v>0</v>
      </c>
      <c r="AS47" s="443">
        <v>0</v>
      </c>
      <c r="AT47" s="443">
        <v>0</v>
      </c>
      <c r="AU47" s="443">
        <v>0</v>
      </c>
      <c r="AV47" s="443">
        <v>0</v>
      </c>
      <c r="AW47" s="443">
        <v>0</v>
      </c>
      <c r="AX47" s="443">
        <v>0</v>
      </c>
      <c r="AY47" s="443">
        <v>0</v>
      </c>
      <c r="AZ47" s="443">
        <v>0</v>
      </c>
      <c r="BA47" s="443">
        <v>0</v>
      </c>
      <c r="BB47" s="697">
        <f t="shared" si="28"/>
        <v>0</v>
      </c>
      <c r="BC47" s="698">
        <f t="shared" si="29"/>
        <v>0</v>
      </c>
      <c r="BD47" s="312">
        <f t="shared" si="30"/>
        <v>0</v>
      </c>
      <c r="BE47" s="707">
        <f t="shared" si="31"/>
        <v>0</v>
      </c>
      <c r="BF47" s="699">
        <f t="shared" si="32"/>
        <v>0</v>
      </c>
      <c r="BG47" s="708">
        <f t="shared" si="33"/>
        <v>0</v>
      </c>
      <c r="BH47" s="699">
        <f t="shared" si="34"/>
        <v>0</v>
      </c>
      <c r="BI47" s="709" t="str">
        <f t="shared" si="35"/>
        <v/>
      </c>
      <c r="BJ47" s="701"/>
      <c r="BK47" s="702"/>
      <c r="BL47" s="288"/>
      <c r="BM47" s="195"/>
      <c r="BN47" s="703"/>
    </row>
    <row r="48" spans="1:67" ht="18">
      <c r="A48" s="796">
        <v>46</v>
      </c>
      <c r="B48" s="992" t="s">
        <v>75</v>
      </c>
      <c r="C48" s="954" t="s">
        <v>143</v>
      </c>
      <c r="D48" s="640" t="s">
        <v>144</v>
      </c>
      <c r="E48" s="550">
        <v>0.5</v>
      </c>
      <c r="F48" s="693"/>
      <c r="G48" s="261"/>
      <c r="H48" s="955">
        <f>Summary!I48</f>
        <v>0</v>
      </c>
      <c r="I48" s="955"/>
      <c r="J48" s="735"/>
      <c r="K48" s="694"/>
      <c r="L48" s="694"/>
      <c r="M48" s="694"/>
      <c r="N48" s="695">
        <f t="shared" si="18"/>
        <v>0</v>
      </c>
      <c r="O48" s="696">
        <v>0</v>
      </c>
      <c r="P48" s="696">
        <v>0</v>
      </c>
      <c r="Q48" s="696">
        <v>0</v>
      </c>
      <c r="R48" s="696">
        <v>0</v>
      </c>
      <c r="S48" s="696">
        <v>0</v>
      </c>
      <c r="T48" s="696">
        <v>0</v>
      </c>
      <c r="U48" s="696">
        <v>0</v>
      </c>
      <c r="V48" s="424">
        <f t="shared" si="19"/>
        <v>0</v>
      </c>
      <c r="W48" s="425">
        <f t="shared" si="20"/>
        <v>0</v>
      </c>
      <c r="X48" s="207">
        <f t="shared" si="21"/>
        <v>0</v>
      </c>
      <c r="Y48" s="445">
        <f>100+4+260</f>
        <v>364</v>
      </c>
      <c r="Z48" s="445">
        <v>0</v>
      </c>
      <c r="AA48" s="445">
        <v>0</v>
      </c>
      <c r="AB48" s="445">
        <v>0</v>
      </c>
      <c r="AC48" s="445">
        <v>0</v>
      </c>
      <c r="AD48" s="445">
        <v>0</v>
      </c>
      <c r="AE48" s="445">
        <v>0</v>
      </c>
      <c r="AF48" s="427">
        <f t="shared" si="22"/>
        <v>364</v>
      </c>
      <c r="AG48" s="428">
        <f t="shared" si="23"/>
        <v>182</v>
      </c>
      <c r="AH48" s="212">
        <f t="shared" si="24"/>
        <v>0</v>
      </c>
      <c r="AI48" s="446">
        <v>0</v>
      </c>
      <c r="AJ48" s="446">
        <v>0</v>
      </c>
      <c r="AK48" s="446">
        <v>0</v>
      </c>
      <c r="AL48" s="446">
        <v>0</v>
      </c>
      <c r="AM48" s="446">
        <v>0</v>
      </c>
      <c r="AN48" s="446">
        <v>0</v>
      </c>
      <c r="AO48" s="446">
        <v>0</v>
      </c>
      <c r="AP48" s="430">
        <f t="shared" si="25"/>
        <v>0</v>
      </c>
      <c r="AQ48" s="431">
        <f t="shared" si="26"/>
        <v>0</v>
      </c>
      <c r="AR48" s="217">
        <f t="shared" si="27"/>
        <v>0</v>
      </c>
      <c r="AS48" s="443">
        <v>0</v>
      </c>
      <c r="AT48" s="443">
        <v>0</v>
      </c>
      <c r="AU48" s="443">
        <v>0</v>
      </c>
      <c r="AV48" s="443">
        <v>0</v>
      </c>
      <c r="AW48" s="443">
        <v>0</v>
      </c>
      <c r="AX48" s="443">
        <v>0</v>
      </c>
      <c r="AY48" s="443">
        <v>0</v>
      </c>
      <c r="AZ48" s="443">
        <v>0</v>
      </c>
      <c r="BA48" s="443">
        <v>15</v>
      </c>
      <c r="BB48" s="697">
        <f t="shared" si="28"/>
        <v>15</v>
      </c>
      <c r="BC48" s="698">
        <f t="shared" si="29"/>
        <v>7.5</v>
      </c>
      <c r="BD48" s="724">
        <f t="shared" si="30"/>
        <v>0</v>
      </c>
      <c r="BE48" s="956">
        <f t="shared" si="31"/>
        <v>379</v>
      </c>
      <c r="BF48" s="756">
        <f t="shared" si="32"/>
        <v>189.5</v>
      </c>
      <c r="BG48" s="957">
        <f t="shared" si="33"/>
        <v>379</v>
      </c>
      <c r="BH48" s="756">
        <f t="shared" si="34"/>
        <v>189.5</v>
      </c>
      <c r="BI48" s="958" t="str">
        <f t="shared" si="35"/>
        <v/>
      </c>
      <c r="BJ48" s="959"/>
      <c r="BK48" s="822"/>
      <c r="BL48" s="288"/>
      <c r="BM48" s="195"/>
      <c r="BN48" s="703"/>
    </row>
    <row r="49" spans="1:67" ht="18">
      <c r="A49" s="691">
        <v>47</v>
      </c>
      <c r="B49" s="993" t="s">
        <v>350</v>
      </c>
      <c r="C49" s="794" t="s">
        <v>145</v>
      </c>
      <c r="D49" s="814" t="s">
        <v>146</v>
      </c>
      <c r="E49" s="197">
        <v>0.5</v>
      </c>
      <c r="F49" s="693"/>
      <c r="G49" s="693"/>
      <c r="H49" s="765">
        <f>Summary!I49</f>
        <v>0</v>
      </c>
      <c r="I49" s="765"/>
      <c r="J49" s="694"/>
      <c r="K49" s="694"/>
      <c r="L49" s="694"/>
      <c r="M49" s="694"/>
      <c r="N49" s="695">
        <f t="shared" si="18"/>
        <v>0</v>
      </c>
      <c r="O49" s="696">
        <v>0</v>
      </c>
      <c r="P49" s="696">
        <v>0</v>
      </c>
      <c r="Q49" s="696">
        <v>0</v>
      </c>
      <c r="R49" s="696">
        <v>0</v>
      </c>
      <c r="S49" s="696">
        <v>0</v>
      </c>
      <c r="T49" s="696">
        <v>0</v>
      </c>
      <c r="U49" s="696">
        <v>0</v>
      </c>
      <c r="V49" s="424">
        <f t="shared" si="19"/>
        <v>0</v>
      </c>
      <c r="W49" s="425">
        <f t="shared" si="20"/>
        <v>0</v>
      </c>
      <c r="X49" s="207">
        <f t="shared" si="21"/>
        <v>0</v>
      </c>
      <c r="Y49" s="445">
        <v>0</v>
      </c>
      <c r="Z49" s="445">
        <v>0</v>
      </c>
      <c r="AA49" s="445">
        <v>0</v>
      </c>
      <c r="AB49" s="445">
        <v>0</v>
      </c>
      <c r="AC49" s="445">
        <v>0</v>
      </c>
      <c r="AD49" s="445">
        <v>0</v>
      </c>
      <c r="AE49" s="445">
        <v>0</v>
      </c>
      <c r="AF49" s="427">
        <f t="shared" si="22"/>
        <v>0</v>
      </c>
      <c r="AG49" s="428">
        <f t="shared" si="23"/>
        <v>0</v>
      </c>
      <c r="AH49" s="212">
        <f t="shared" si="24"/>
        <v>0</v>
      </c>
      <c r="AI49" s="446">
        <v>0</v>
      </c>
      <c r="AJ49" s="446">
        <v>0</v>
      </c>
      <c r="AK49" s="446">
        <v>0</v>
      </c>
      <c r="AL49" s="446">
        <v>0</v>
      </c>
      <c r="AM49" s="446">
        <v>0</v>
      </c>
      <c r="AN49" s="446">
        <v>0</v>
      </c>
      <c r="AO49" s="446">
        <v>0</v>
      </c>
      <c r="AP49" s="430">
        <f t="shared" si="25"/>
        <v>0</v>
      </c>
      <c r="AQ49" s="431">
        <f t="shared" si="26"/>
        <v>0</v>
      </c>
      <c r="AR49" s="217">
        <f t="shared" si="27"/>
        <v>0</v>
      </c>
      <c r="AS49" s="443">
        <v>0</v>
      </c>
      <c r="AT49" s="443">
        <v>0</v>
      </c>
      <c r="AU49" s="443">
        <v>0</v>
      </c>
      <c r="AV49" s="443">
        <v>0</v>
      </c>
      <c r="AW49" s="443">
        <v>0</v>
      </c>
      <c r="AX49" s="443">
        <v>0</v>
      </c>
      <c r="AY49" s="443">
        <v>0</v>
      </c>
      <c r="AZ49" s="443">
        <v>0</v>
      </c>
      <c r="BA49" s="443">
        <v>0</v>
      </c>
      <c r="BB49" s="697">
        <f t="shared" si="28"/>
        <v>0</v>
      </c>
      <c r="BC49" s="698">
        <f t="shared" si="29"/>
        <v>0</v>
      </c>
      <c r="BD49" s="312">
        <f t="shared" si="30"/>
        <v>0</v>
      </c>
      <c r="BE49" s="443">
        <f t="shared" si="31"/>
        <v>0</v>
      </c>
      <c r="BF49" s="699">
        <f t="shared" si="32"/>
        <v>0</v>
      </c>
      <c r="BG49" s="699">
        <f t="shared" si="33"/>
        <v>0</v>
      </c>
      <c r="BH49" s="699">
        <f t="shared" si="34"/>
        <v>0</v>
      </c>
      <c r="BI49" s="700" t="str">
        <f t="shared" si="35"/>
        <v/>
      </c>
      <c r="BJ49" s="701"/>
      <c r="BK49" s="702"/>
      <c r="BL49" s="288"/>
      <c r="BM49" s="195"/>
      <c r="BN49" s="703"/>
    </row>
    <row r="50" spans="1:67" ht="18">
      <c r="A50" s="691">
        <v>48</v>
      </c>
      <c r="B50" s="994" t="s">
        <v>350</v>
      </c>
      <c r="C50" s="195" t="s">
        <v>148</v>
      </c>
      <c r="D50" s="692" t="s">
        <v>149</v>
      </c>
      <c r="E50" s="197">
        <v>1</v>
      </c>
      <c r="F50" s="693"/>
      <c r="G50" s="693"/>
      <c r="H50" s="693">
        <f>Summary!I50</f>
        <v>0</v>
      </c>
      <c r="I50" s="693"/>
      <c r="J50" s="694"/>
      <c r="K50" s="694"/>
      <c r="L50" s="694"/>
      <c r="M50" s="694"/>
      <c r="N50" s="695">
        <f t="shared" si="18"/>
        <v>0</v>
      </c>
      <c r="O50" s="696">
        <v>0</v>
      </c>
      <c r="P50" s="696">
        <v>0</v>
      </c>
      <c r="Q50" s="696">
        <v>0</v>
      </c>
      <c r="R50" s="696">
        <v>0</v>
      </c>
      <c r="S50" s="696">
        <v>0</v>
      </c>
      <c r="T50" s="696">
        <v>0</v>
      </c>
      <c r="U50" s="696">
        <v>0</v>
      </c>
      <c r="V50" s="424">
        <f t="shared" si="19"/>
        <v>0</v>
      </c>
      <c r="W50" s="425">
        <f t="shared" si="20"/>
        <v>0</v>
      </c>
      <c r="X50" s="207">
        <f t="shared" si="21"/>
        <v>0</v>
      </c>
      <c r="Y50" s="445">
        <v>0</v>
      </c>
      <c r="Z50" s="445">
        <v>0</v>
      </c>
      <c r="AA50" s="445">
        <v>0</v>
      </c>
      <c r="AB50" s="445">
        <v>0</v>
      </c>
      <c r="AC50" s="445">
        <v>0</v>
      </c>
      <c r="AD50" s="445">
        <v>0</v>
      </c>
      <c r="AE50" s="445">
        <v>0</v>
      </c>
      <c r="AF50" s="427">
        <f t="shared" si="22"/>
        <v>0</v>
      </c>
      <c r="AG50" s="428">
        <f t="shared" si="23"/>
        <v>0</v>
      </c>
      <c r="AH50" s="212">
        <f t="shared" si="24"/>
        <v>0</v>
      </c>
      <c r="AI50" s="446">
        <v>0</v>
      </c>
      <c r="AJ50" s="446">
        <v>0</v>
      </c>
      <c r="AK50" s="446">
        <v>0</v>
      </c>
      <c r="AL50" s="446">
        <v>0</v>
      </c>
      <c r="AM50" s="446">
        <v>0</v>
      </c>
      <c r="AN50" s="446">
        <v>0</v>
      </c>
      <c r="AO50" s="446">
        <v>0</v>
      </c>
      <c r="AP50" s="430">
        <f t="shared" si="25"/>
        <v>0</v>
      </c>
      <c r="AQ50" s="431">
        <f t="shared" si="26"/>
        <v>0</v>
      </c>
      <c r="AR50" s="217">
        <f t="shared" si="27"/>
        <v>0</v>
      </c>
      <c r="AS50" s="443">
        <v>0</v>
      </c>
      <c r="AT50" s="443">
        <v>0</v>
      </c>
      <c r="AU50" s="443">
        <v>0</v>
      </c>
      <c r="AV50" s="443">
        <v>0</v>
      </c>
      <c r="AW50" s="443">
        <v>0</v>
      </c>
      <c r="AX50" s="443">
        <v>0</v>
      </c>
      <c r="AY50" s="443">
        <v>0</v>
      </c>
      <c r="AZ50" s="443">
        <v>0</v>
      </c>
      <c r="BA50" s="443">
        <v>0</v>
      </c>
      <c r="BB50" s="697">
        <f t="shared" si="28"/>
        <v>0</v>
      </c>
      <c r="BC50" s="698">
        <f t="shared" si="29"/>
        <v>0</v>
      </c>
      <c r="BD50" s="312">
        <f t="shared" si="30"/>
        <v>0</v>
      </c>
      <c r="BE50" s="443">
        <f t="shared" si="31"/>
        <v>0</v>
      </c>
      <c r="BF50" s="699">
        <f t="shared" si="32"/>
        <v>0</v>
      </c>
      <c r="BG50" s="699">
        <f t="shared" si="33"/>
        <v>0</v>
      </c>
      <c r="BH50" s="699">
        <f t="shared" si="34"/>
        <v>0</v>
      </c>
      <c r="BI50" s="700" t="str">
        <f t="shared" si="35"/>
        <v/>
      </c>
      <c r="BJ50" s="701"/>
      <c r="BK50" s="702"/>
      <c r="BL50" s="288"/>
      <c r="BM50" s="195"/>
      <c r="BN50" s="703"/>
    </row>
    <row r="51" spans="1:67" ht="18">
      <c r="A51" s="691">
        <v>49</v>
      </c>
      <c r="B51" s="994" t="s">
        <v>350</v>
      </c>
      <c r="C51" s="195" t="s">
        <v>150</v>
      </c>
      <c r="D51" s="692" t="s">
        <v>151</v>
      </c>
      <c r="E51" s="197">
        <v>1</v>
      </c>
      <c r="F51" s="693"/>
      <c r="G51" s="693"/>
      <c r="H51" s="693">
        <f>Summary!I51</f>
        <v>0</v>
      </c>
      <c r="I51" s="693"/>
      <c r="J51" s="694"/>
      <c r="K51" s="694"/>
      <c r="L51" s="694"/>
      <c r="M51" s="694"/>
      <c r="N51" s="695">
        <f t="shared" si="18"/>
        <v>0</v>
      </c>
      <c r="O51" s="696">
        <v>0</v>
      </c>
      <c r="P51" s="696">
        <v>0</v>
      </c>
      <c r="Q51" s="696">
        <v>0</v>
      </c>
      <c r="R51" s="696">
        <v>0</v>
      </c>
      <c r="S51" s="696">
        <v>0</v>
      </c>
      <c r="T51" s="696">
        <v>0</v>
      </c>
      <c r="U51" s="696">
        <v>0</v>
      </c>
      <c r="V51" s="424">
        <f t="shared" si="19"/>
        <v>0</v>
      </c>
      <c r="W51" s="425">
        <f t="shared" si="20"/>
        <v>0</v>
      </c>
      <c r="X51" s="207">
        <f t="shared" si="21"/>
        <v>0</v>
      </c>
      <c r="Y51" s="445">
        <v>0</v>
      </c>
      <c r="Z51" s="445">
        <v>0</v>
      </c>
      <c r="AA51" s="445">
        <v>0</v>
      </c>
      <c r="AB51" s="445">
        <v>0</v>
      </c>
      <c r="AC51" s="445">
        <v>0</v>
      </c>
      <c r="AD51" s="445">
        <v>0</v>
      </c>
      <c r="AE51" s="445">
        <v>0</v>
      </c>
      <c r="AF51" s="427">
        <f t="shared" si="22"/>
        <v>0</v>
      </c>
      <c r="AG51" s="428">
        <f t="shared" si="23"/>
        <v>0</v>
      </c>
      <c r="AH51" s="212">
        <f t="shared" si="24"/>
        <v>0</v>
      </c>
      <c r="AI51" s="446">
        <v>0</v>
      </c>
      <c r="AJ51" s="446">
        <v>0</v>
      </c>
      <c r="AK51" s="446">
        <v>0</v>
      </c>
      <c r="AL51" s="446">
        <v>0</v>
      </c>
      <c r="AM51" s="446">
        <v>0</v>
      </c>
      <c r="AN51" s="446">
        <v>0</v>
      </c>
      <c r="AO51" s="446">
        <v>0</v>
      </c>
      <c r="AP51" s="430">
        <f t="shared" si="25"/>
        <v>0</v>
      </c>
      <c r="AQ51" s="431">
        <f t="shared" si="26"/>
        <v>0</v>
      </c>
      <c r="AR51" s="217">
        <f t="shared" si="27"/>
        <v>0</v>
      </c>
      <c r="AS51" s="443">
        <v>0</v>
      </c>
      <c r="AT51" s="443">
        <v>0</v>
      </c>
      <c r="AU51" s="443">
        <v>0</v>
      </c>
      <c r="AV51" s="443">
        <v>0</v>
      </c>
      <c r="AW51" s="443">
        <v>0</v>
      </c>
      <c r="AX51" s="443">
        <v>0</v>
      </c>
      <c r="AY51" s="443">
        <v>0</v>
      </c>
      <c r="AZ51" s="443">
        <v>0</v>
      </c>
      <c r="BA51" s="443">
        <v>0</v>
      </c>
      <c r="BB51" s="697">
        <f t="shared" si="28"/>
        <v>0</v>
      </c>
      <c r="BC51" s="698">
        <f t="shared" si="29"/>
        <v>0</v>
      </c>
      <c r="BD51" s="312">
        <f t="shared" si="30"/>
        <v>0</v>
      </c>
      <c r="BE51" s="443">
        <f t="shared" si="31"/>
        <v>0</v>
      </c>
      <c r="BF51" s="699">
        <f t="shared" si="32"/>
        <v>0</v>
      </c>
      <c r="BG51" s="699">
        <f t="shared" si="33"/>
        <v>0</v>
      </c>
      <c r="BH51" s="699">
        <f t="shared" si="34"/>
        <v>0</v>
      </c>
      <c r="BI51" s="700" t="str">
        <f t="shared" si="35"/>
        <v/>
      </c>
      <c r="BJ51" s="701"/>
      <c r="BK51" s="702"/>
      <c r="BL51" s="288"/>
      <c r="BM51" s="195"/>
      <c r="BN51" s="703"/>
    </row>
    <row r="52" spans="1:67" ht="33">
      <c r="A52" s="288">
        <v>50</v>
      </c>
      <c r="B52" s="994" t="s">
        <v>350</v>
      </c>
      <c r="C52" s="195" t="s">
        <v>152</v>
      </c>
      <c r="D52" s="692" t="s">
        <v>153</v>
      </c>
      <c r="E52" s="197">
        <v>1</v>
      </c>
      <c r="F52" s="693"/>
      <c r="G52" s="693"/>
      <c r="H52" s="693">
        <f>Summary!I52</f>
        <v>0</v>
      </c>
      <c r="I52" s="693"/>
      <c r="J52" s="694"/>
      <c r="K52" s="694"/>
      <c r="L52" s="694"/>
      <c r="M52" s="694"/>
      <c r="N52" s="695">
        <f t="shared" si="18"/>
        <v>0</v>
      </c>
      <c r="O52" s="696">
        <v>0</v>
      </c>
      <c r="P52" s="696">
        <v>0</v>
      </c>
      <c r="Q52" s="696">
        <v>0</v>
      </c>
      <c r="R52" s="696">
        <v>0</v>
      </c>
      <c r="S52" s="696">
        <v>0</v>
      </c>
      <c r="T52" s="696">
        <v>0</v>
      </c>
      <c r="U52" s="696">
        <v>0</v>
      </c>
      <c r="V52" s="424">
        <f t="shared" si="19"/>
        <v>0</v>
      </c>
      <c r="W52" s="425">
        <f t="shared" si="20"/>
        <v>0</v>
      </c>
      <c r="X52" s="207">
        <f t="shared" si="21"/>
        <v>0</v>
      </c>
      <c r="Y52" s="445">
        <v>0</v>
      </c>
      <c r="Z52" s="445">
        <v>0</v>
      </c>
      <c r="AA52" s="445">
        <v>0</v>
      </c>
      <c r="AB52" s="445">
        <v>0</v>
      </c>
      <c r="AC52" s="445">
        <v>0</v>
      </c>
      <c r="AD52" s="445">
        <v>0</v>
      </c>
      <c r="AE52" s="445">
        <v>0</v>
      </c>
      <c r="AF52" s="427">
        <f t="shared" si="22"/>
        <v>0</v>
      </c>
      <c r="AG52" s="428">
        <f t="shared" si="23"/>
        <v>0</v>
      </c>
      <c r="AH52" s="212">
        <f t="shared" si="24"/>
        <v>0</v>
      </c>
      <c r="AI52" s="446">
        <v>0</v>
      </c>
      <c r="AJ52" s="446">
        <v>0</v>
      </c>
      <c r="AK52" s="446">
        <v>0</v>
      </c>
      <c r="AL52" s="446">
        <v>0</v>
      </c>
      <c r="AM52" s="446">
        <v>0</v>
      </c>
      <c r="AN52" s="446">
        <v>0</v>
      </c>
      <c r="AO52" s="446">
        <v>0</v>
      </c>
      <c r="AP52" s="430">
        <f t="shared" si="25"/>
        <v>0</v>
      </c>
      <c r="AQ52" s="431">
        <f t="shared" si="26"/>
        <v>0</v>
      </c>
      <c r="AR52" s="217">
        <f t="shared" si="27"/>
        <v>0</v>
      </c>
      <c r="AS52" s="443">
        <v>0</v>
      </c>
      <c r="AT52" s="443">
        <v>0</v>
      </c>
      <c r="AU52" s="443">
        <v>0</v>
      </c>
      <c r="AV52" s="443">
        <v>0</v>
      </c>
      <c r="AW52" s="443">
        <v>0</v>
      </c>
      <c r="AX52" s="443">
        <v>0</v>
      </c>
      <c r="AY52" s="443">
        <v>0</v>
      </c>
      <c r="AZ52" s="443">
        <v>0</v>
      </c>
      <c r="BA52" s="443">
        <v>0</v>
      </c>
      <c r="BB52" s="697">
        <f t="shared" si="28"/>
        <v>0</v>
      </c>
      <c r="BC52" s="698">
        <f t="shared" si="29"/>
        <v>0</v>
      </c>
      <c r="BD52" s="312">
        <f t="shared" si="30"/>
        <v>0</v>
      </c>
      <c r="BE52" s="443">
        <f t="shared" si="31"/>
        <v>0</v>
      </c>
      <c r="BF52" s="699">
        <f t="shared" si="32"/>
        <v>0</v>
      </c>
      <c r="BG52" s="699">
        <f t="shared" si="33"/>
        <v>0</v>
      </c>
      <c r="BH52" s="699">
        <f t="shared" si="34"/>
        <v>0</v>
      </c>
      <c r="BI52" s="700" t="str">
        <f t="shared" si="35"/>
        <v/>
      </c>
      <c r="BJ52" s="701"/>
      <c r="BK52" s="702"/>
      <c r="BL52" s="288"/>
      <c r="BM52" s="195"/>
      <c r="BN52" s="703"/>
    </row>
    <row r="53" spans="1:67" ht="18">
      <c r="A53" s="691">
        <v>51</v>
      </c>
      <c r="B53" s="994" t="s">
        <v>350</v>
      </c>
      <c r="C53" s="195" t="s">
        <v>155</v>
      </c>
      <c r="D53" s="692" t="s">
        <v>156</v>
      </c>
      <c r="E53" s="197">
        <v>0.5</v>
      </c>
      <c r="F53" s="693"/>
      <c r="G53" s="693"/>
      <c r="H53" s="693">
        <f>Summary!I53</f>
        <v>0</v>
      </c>
      <c r="I53" s="693"/>
      <c r="J53" s="694"/>
      <c r="K53" s="694"/>
      <c r="L53" s="694"/>
      <c r="M53" s="694"/>
      <c r="N53" s="695">
        <f t="shared" si="18"/>
        <v>0</v>
      </c>
      <c r="O53" s="696">
        <v>0</v>
      </c>
      <c r="P53" s="696">
        <v>0</v>
      </c>
      <c r="Q53" s="696">
        <v>0</v>
      </c>
      <c r="R53" s="696">
        <v>0</v>
      </c>
      <c r="S53" s="696">
        <v>0</v>
      </c>
      <c r="T53" s="696">
        <v>0</v>
      </c>
      <c r="U53" s="696">
        <v>0</v>
      </c>
      <c r="V53" s="424">
        <f t="shared" si="19"/>
        <v>0</v>
      </c>
      <c r="W53" s="425">
        <f t="shared" si="20"/>
        <v>0</v>
      </c>
      <c r="X53" s="207">
        <f t="shared" si="21"/>
        <v>0</v>
      </c>
      <c r="Y53" s="445">
        <v>0</v>
      </c>
      <c r="Z53" s="445">
        <v>0</v>
      </c>
      <c r="AA53" s="445">
        <v>0</v>
      </c>
      <c r="AB53" s="445">
        <v>0</v>
      </c>
      <c r="AC53" s="445">
        <v>0</v>
      </c>
      <c r="AD53" s="445">
        <v>0</v>
      </c>
      <c r="AE53" s="445">
        <v>0</v>
      </c>
      <c r="AF53" s="427">
        <f t="shared" si="22"/>
        <v>0</v>
      </c>
      <c r="AG53" s="428">
        <f t="shared" si="23"/>
        <v>0</v>
      </c>
      <c r="AH53" s="212">
        <f t="shared" si="24"/>
        <v>0</v>
      </c>
      <c r="AI53" s="446">
        <v>0</v>
      </c>
      <c r="AJ53" s="446">
        <v>0</v>
      </c>
      <c r="AK53" s="446">
        <v>0</v>
      </c>
      <c r="AL53" s="446">
        <v>0</v>
      </c>
      <c r="AM53" s="446">
        <v>0</v>
      </c>
      <c r="AN53" s="446">
        <v>0</v>
      </c>
      <c r="AO53" s="446">
        <v>0</v>
      </c>
      <c r="AP53" s="430">
        <f t="shared" si="25"/>
        <v>0</v>
      </c>
      <c r="AQ53" s="431">
        <f t="shared" si="26"/>
        <v>0</v>
      </c>
      <c r="AR53" s="217">
        <f t="shared" si="27"/>
        <v>0</v>
      </c>
      <c r="AS53" s="443">
        <v>0</v>
      </c>
      <c r="AT53" s="443">
        <v>0</v>
      </c>
      <c r="AU53" s="443">
        <v>0</v>
      </c>
      <c r="AV53" s="443">
        <v>0</v>
      </c>
      <c r="AW53" s="443">
        <v>0</v>
      </c>
      <c r="AX53" s="443">
        <v>0</v>
      </c>
      <c r="AY53" s="443">
        <v>0</v>
      </c>
      <c r="AZ53" s="443">
        <v>0</v>
      </c>
      <c r="BA53" s="443">
        <v>0</v>
      </c>
      <c r="BB53" s="697">
        <f t="shared" si="28"/>
        <v>0</v>
      </c>
      <c r="BC53" s="698">
        <f t="shared" si="29"/>
        <v>0</v>
      </c>
      <c r="BD53" s="312">
        <f t="shared" si="30"/>
        <v>0</v>
      </c>
      <c r="BE53" s="443">
        <f t="shared" si="31"/>
        <v>0</v>
      </c>
      <c r="BF53" s="699">
        <f t="shared" si="32"/>
        <v>0</v>
      </c>
      <c r="BG53" s="699">
        <f t="shared" si="33"/>
        <v>0</v>
      </c>
      <c r="BH53" s="699">
        <f t="shared" si="34"/>
        <v>0</v>
      </c>
      <c r="BI53" s="700" t="str">
        <f t="shared" si="35"/>
        <v/>
      </c>
      <c r="BJ53" s="701"/>
      <c r="BK53" s="702"/>
      <c r="BL53" s="288"/>
      <c r="BM53" s="195"/>
      <c r="BN53" s="703"/>
    </row>
    <row r="54" spans="1:67" ht="18">
      <c r="A54" s="691">
        <v>52</v>
      </c>
      <c r="B54" s="994" t="s">
        <v>350</v>
      </c>
      <c r="C54" s="195" t="s">
        <v>158</v>
      </c>
      <c r="D54" s="692" t="s">
        <v>159</v>
      </c>
      <c r="E54" s="197">
        <v>0.5</v>
      </c>
      <c r="F54" s="693"/>
      <c r="G54" s="693"/>
      <c r="H54" s="693">
        <f>Summary!I54</f>
        <v>0</v>
      </c>
      <c r="I54" s="693"/>
      <c r="J54" s="694"/>
      <c r="K54" s="694"/>
      <c r="L54" s="694"/>
      <c r="M54" s="694"/>
      <c r="N54" s="695">
        <f t="shared" si="18"/>
        <v>0</v>
      </c>
      <c r="O54" s="696">
        <v>0</v>
      </c>
      <c r="P54" s="696">
        <v>0</v>
      </c>
      <c r="Q54" s="696">
        <v>0</v>
      </c>
      <c r="R54" s="696">
        <v>0</v>
      </c>
      <c r="S54" s="696">
        <v>0</v>
      </c>
      <c r="T54" s="696">
        <v>0</v>
      </c>
      <c r="U54" s="696">
        <v>0</v>
      </c>
      <c r="V54" s="424">
        <f t="shared" si="19"/>
        <v>0</v>
      </c>
      <c r="W54" s="425">
        <f t="shared" si="20"/>
        <v>0</v>
      </c>
      <c r="X54" s="207">
        <f t="shared" si="21"/>
        <v>0</v>
      </c>
      <c r="Y54" s="445">
        <v>0</v>
      </c>
      <c r="Z54" s="445">
        <v>0</v>
      </c>
      <c r="AA54" s="445">
        <v>0</v>
      </c>
      <c r="AB54" s="445">
        <v>0</v>
      </c>
      <c r="AC54" s="445">
        <v>0</v>
      </c>
      <c r="AD54" s="445">
        <v>0</v>
      </c>
      <c r="AE54" s="445">
        <v>0</v>
      </c>
      <c r="AF54" s="427">
        <f t="shared" si="22"/>
        <v>0</v>
      </c>
      <c r="AG54" s="428">
        <f t="shared" si="23"/>
        <v>0</v>
      </c>
      <c r="AH54" s="212">
        <f t="shared" si="24"/>
        <v>0</v>
      </c>
      <c r="AI54" s="446">
        <v>0</v>
      </c>
      <c r="AJ54" s="446">
        <v>0</v>
      </c>
      <c r="AK54" s="446">
        <v>0</v>
      </c>
      <c r="AL54" s="446">
        <v>0</v>
      </c>
      <c r="AM54" s="446">
        <v>0</v>
      </c>
      <c r="AN54" s="446">
        <v>0</v>
      </c>
      <c r="AO54" s="446">
        <v>0</v>
      </c>
      <c r="AP54" s="430">
        <f t="shared" si="25"/>
        <v>0</v>
      </c>
      <c r="AQ54" s="431">
        <f t="shared" si="26"/>
        <v>0</v>
      </c>
      <c r="AR54" s="217">
        <f t="shared" si="27"/>
        <v>0</v>
      </c>
      <c r="AS54" s="443">
        <v>0</v>
      </c>
      <c r="AT54" s="443">
        <v>0</v>
      </c>
      <c r="AU54" s="443">
        <v>0</v>
      </c>
      <c r="AV54" s="443">
        <v>0</v>
      </c>
      <c r="AW54" s="443">
        <v>0</v>
      </c>
      <c r="AX54" s="443">
        <v>0</v>
      </c>
      <c r="AY54" s="443">
        <v>0</v>
      </c>
      <c r="AZ54" s="443">
        <v>0</v>
      </c>
      <c r="BA54" s="443">
        <v>0</v>
      </c>
      <c r="BB54" s="697">
        <f t="shared" si="28"/>
        <v>0</v>
      </c>
      <c r="BC54" s="698">
        <f t="shared" si="29"/>
        <v>0</v>
      </c>
      <c r="BD54" s="312">
        <f t="shared" si="30"/>
        <v>0</v>
      </c>
      <c r="BE54" s="443">
        <f t="shared" si="31"/>
        <v>0</v>
      </c>
      <c r="BF54" s="699">
        <f t="shared" si="32"/>
        <v>0</v>
      </c>
      <c r="BG54" s="699">
        <f t="shared" si="33"/>
        <v>0</v>
      </c>
      <c r="BH54" s="699">
        <f t="shared" si="34"/>
        <v>0</v>
      </c>
      <c r="BI54" s="700" t="str">
        <f t="shared" si="35"/>
        <v/>
      </c>
      <c r="BJ54" s="701"/>
      <c r="BK54" s="702"/>
      <c r="BL54" s="288"/>
      <c r="BM54" s="195"/>
      <c r="BN54" s="703"/>
    </row>
    <row r="55" spans="1:67" ht="18">
      <c r="A55" s="288">
        <v>53</v>
      </c>
      <c r="B55" s="994" t="s">
        <v>350</v>
      </c>
      <c r="C55" s="195" t="s">
        <v>161</v>
      </c>
      <c r="D55" s="692" t="s">
        <v>162</v>
      </c>
      <c r="E55" s="197">
        <v>0.25</v>
      </c>
      <c r="F55" s="693"/>
      <c r="G55" s="693"/>
      <c r="H55" s="693">
        <f>Summary!I55</f>
        <v>0</v>
      </c>
      <c r="I55" s="693"/>
      <c r="J55" s="694"/>
      <c r="K55" s="694"/>
      <c r="L55" s="694"/>
      <c r="M55" s="694"/>
      <c r="N55" s="695">
        <f t="shared" si="18"/>
        <v>0</v>
      </c>
      <c r="O55" s="696">
        <v>0</v>
      </c>
      <c r="P55" s="696">
        <v>0</v>
      </c>
      <c r="Q55" s="696">
        <v>0</v>
      </c>
      <c r="R55" s="696">
        <v>0</v>
      </c>
      <c r="S55" s="696">
        <v>0</v>
      </c>
      <c r="T55" s="696">
        <v>0</v>
      </c>
      <c r="U55" s="696">
        <v>0</v>
      </c>
      <c r="V55" s="424">
        <f t="shared" si="19"/>
        <v>0</v>
      </c>
      <c r="W55" s="425">
        <f t="shared" si="20"/>
        <v>0</v>
      </c>
      <c r="X55" s="207">
        <f t="shared" si="21"/>
        <v>0</v>
      </c>
      <c r="Y55" s="445">
        <v>0</v>
      </c>
      <c r="Z55" s="445">
        <v>0</v>
      </c>
      <c r="AA55" s="445">
        <v>0</v>
      </c>
      <c r="AB55" s="445">
        <v>0</v>
      </c>
      <c r="AC55" s="445">
        <v>0</v>
      </c>
      <c r="AD55" s="445">
        <v>0</v>
      </c>
      <c r="AE55" s="445">
        <v>0</v>
      </c>
      <c r="AF55" s="427">
        <f t="shared" si="22"/>
        <v>0</v>
      </c>
      <c r="AG55" s="428">
        <f t="shared" si="23"/>
        <v>0</v>
      </c>
      <c r="AH55" s="212">
        <f t="shared" si="24"/>
        <v>0</v>
      </c>
      <c r="AI55" s="446">
        <v>0</v>
      </c>
      <c r="AJ55" s="446">
        <v>0</v>
      </c>
      <c r="AK55" s="446">
        <v>0</v>
      </c>
      <c r="AL55" s="446">
        <v>0</v>
      </c>
      <c r="AM55" s="446">
        <v>0</v>
      </c>
      <c r="AN55" s="446">
        <v>0</v>
      </c>
      <c r="AO55" s="446">
        <v>0</v>
      </c>
      <c r="AP55" s="430">
        <f t="shared" si="25"/>
        <v>0</v>
      </c>
      <c r="AQ55" s="431">
        <f t="shared" si="26"/>
        <v>0</v>
      </c>
      <c r="AR55" s="217">
        <f t="shared" si="27"/>
        <v>0</v>
      </c>
      <c r="AS55" s="443">
        <v>0</v>
      </c>
      <c r="AT55" s="443">
        <v>0</v>
      </c>
      <c r="AU55" s="443">
        <v>0</v>
      </c>
      <c r="AV55" s="443">
        <v>0</v>
      </c>
      <c r="AW55" s="443">
        <v>0</v>
      </c>
      <c r="AX55" s="443">
        <v>0</v>
      </c>
      <c r="AY55" s="443">
        <v>0</v>
      </c>
      <c r="AZ55" s="443">
        <v>0</v>
      </c>
      <c r="BA55" s="443">
        <v>0</v>
      </c>
      <c r="BB55" s="697">
        <f t="shared" si="28"/>
        <v>0</v>
      </c>
      <c r="BC55" s="698">
        <f t="shared" si="29"/>
        <v>0</v>
      </c>
      <c r="BD55" s="312">
        <f t="shared" si="30"/>
        <v>0</v>
      </c>
      <c r="BE55" s="443">
        <f t="shared" si="31"/>
        <v>0</v>
      </c>
      <c r="BF55" s="699">
        <f t="shared" si="32"/>
        <v>0</v>
      </c>
      <c r="BG55" s="699">
        <f t="shared" si="33"/>
        <v>0</v>
      </c>
      <c r="BH55" s="699">
        <f t="shared" si="34"/>
        <v>0</v>
      </c>
      <c r="BI55" s="700" t="str">
        <f t="shared" si="35"/>
        <v/>
      </c>
      <c r="BJ55" s="701"/>
      <c r="BK55" s="702"/>
      <c r="BL55" s="288"/>
      <c r="BM55" s="195"/>
      <c r="BN55" s="703"/>
    </row>
    <row r="56" spans="1:67" ht="18">
      <c r="A56" s="691">
        <v>54</v>
      </c>
      <c r="B56" s="994" t="s">
        <v>350</v>
      </c>
      <c r="C56" s="195" t="s">
        <v>164</v>
      </c>
      <c r="D56" s="692" t="s">
        <v>165</v>
      </c>
      <c r="E56" s="197">
        <v>5</v>
      </c>
      <c r="F56" s="693"/>
      <c r="G56" s="693"/>
      <c r="H56" s="693">
        <f>Summary!I56</f>
        <v>0</v>
      </c>
      <c r="I56" s="693"/>
      <c r="J56" s="694"/>
      <c r="K56" s="694"/>
      <c r="L56" s="694"/>
      <c r="M56" s="694"/>
      <c r="N56" s="695">
        <f t="shared" si="18"/>
        <v>0</v>
      </c>
      <c r="O56" s="696">
        <v>0</v>
      </c>
      <c r="P56" s="696">
        <v>0</v>
      </c>
      <c r="Q56" s="696">
        <v>0</v>
      </c>
      <c r="R56" s="696">
        <v>0</v>
      </c>
      <c r="S56" s="696">
        <v>0</v>
      </c>
      <c r="T56" s="696">
        <v>0</v>
      </c>
      <c r="U56" s="696">
        <v>0</v>
      </c>
      <c r="V56" s="424">
        <f t="shared" si="19"/>
        <v>0</v>
      </c>
      <c r="W56" s="425">
        <f t="shared" si="20"/>
        <v>0</v>
      </c>
      <c r="X56" s="207">
        <f t="shared" si="21"/>
        <v>0</v>
      </c>
      <c r="Y56" s="445">
        <v>0</v>
      </c>
      <c r="Z56" s="445">
        <v>0</v>
      </c>
      <c r="AA56" s="445">
        <v>0</v>
      </c>
      <c r="AB56" s="445">
        <v>0</v>
      </c>
      <c r="AC56" s="445">
        <v>0</v>
      </c>
      <c r="AD56" s="445">
        <v>0</v>
      </c>
      <c r="AE56" s="445">
        <v>0</v>
      </c>
      <c r="AF56" s="427">
        <f t="shared" si="22"/>
        <v>0</v>
      </c>
      <c r="AG56" s="428">
        <f t="shared" si="23"/>
        <v>0</v>
      </c>
      <c r="AH56" s="212">
        <f t="shared" si="24"/>
        <v>0</v>
      </c>
      <c r="AI56" s="446">
        <v>0</v>
      </c>
      <c r="AJ56" s="446">
        <v>0</v>
      </c>
      <c r="AK56" s="446">
        <v>0</v>
      </c>
      <c r="AL56" s="446">
        <v>0</v>
      </c>
      <c r="AM56" s="446">
        <v>0</v>
      </c>
      <c r="AN56" s="446">
        <v>0</v>
      </c>
      <c r="AO56" s="446">
        <v>0</v>
      </c>
      <c r="AP56" s="430">
        <f t="shared" si="25"/>
        <v>0</v>
      </c>
      <c r="AQ56" s="431">
        <f t="shared" si="26"/>
        <v>0</v>
      </c>
      <c r="AR56" s="217">
        <f t="shared" si="27"/>
        <v>0</v>
      </c>
      <c r="AS56" s="443">
        <v>0</v>
      </c>
      <c r="AT56" s="443">
        <v>0</v>
      </c>
      <c r="AU56" s="443">
        <v>0</v>
      </c>
      <c r="AV56" s="443">
        <v>0</v>
      </c>
      <c r="AW56" s="443">
        <v>0</v>
      </c>
      <c r="AX56" s="443">
        <v>0</v>
      </c>
      <c r="AY56" s="443">
        <v>0</v>
      </c>
      <c r="AZ56" s="443">
        <v>0</v>
      </c>
      <c r="BA56" s="443">
        <v>0</v>
      </c>
      <c r="BB56" s="697">
        <f t="shared" si="28"/>
        <v>0</v>
      </c>
      <c r="BC56" s="698">
        <f t="shared" si="29"/>
        <v>0</v>
      </c>
      <c r="BD56" s="312">
        <f t="shared" si="30"/>
        <v>0</v>
      </c>
      <c r="BE56" s="443">
        <f t="shared" si="31"/>
        <v>0</v>
      </c>
      <c r="BF56" s="699">
        <f t="shared" si="32"/>
        <v>0</v>
      </c>
      <c r="BG56" s="699">
        <f t="shared" si="33"/>
        <v>0</v>
      </c>
      <c r="BH56" s="699">
        <f t="shared" si="34"/>
        <v>0</v>
      </c>
      <c r="BI56" s="700" t="str">
        <f t="shared" si="35"/>
        <v/>
      </c>
      <c r="BJ56" s="701"/>
      <c r="BK56" s="822"/>
      <c r="BL56" s="288"/>
      <c r="BM56" s="195"/>
      <c r="BN56" s="703"/>
    </row>
    <row r="57" spans="1:67" ht="18">
      <c r="A57" s="691">
        <v>55</v>
      </c>
      <c r="B57" s="995" t="s">
        <v>350</v>
      </c>
      <c r="C57" s="195" t="s">
        <v>167</v>
      </c>
      <c r="D57" s="692" t="s">
        <v>168</v>
      </c>
      <c r="E57" s="420">
        <v>1</v>
      </c>
      <c r="F57" s="693"/>
      <c r="G57" s="693"/>
      <c r="H57" s="693">
        <f>Summary!I57</f>
        <v>0</v>
      </c>
      <c r="I57" s="693"/>
      <c r="J57" s="694"/>
      <c r="K57" s="694"/>
      <c r="L57" s="694"/>
      <c r="M57" s="694"/>
      <c r="N57" s="695">
        <f t="shared" si="18"/>
        <v>0</v>
      </c>
      <c r="O57" s="696">
        <v>0</v>
      </c>
      <c r="P57" s="696">
        <v>0</v>
      </c>
      <c r="Q57" s="696">
        <v>0</v>
      </c>
      <c r="R57" s="696">
        <v>0</v>
      </c>
      <c r="S57" s="696">
        <v>0</v>
      </c>
      <c r="T57" s="696">
        <v>0</v>
      </c>
      <c r="U57" s="696">
        <v>0</v>
      </c>
      <c r="V57" s="424">
        <f t="shared" si="19"/>
        <v>0</v>
      </c>
      <c r="W57" s="425">
        <f t="shared" si="20"/>
        <v>0</v>
      </c>
      <c r="X57" s="207">
        <f t="shared" si="21"/>
        <v>0</v>
      </c>
      <c r="Y57" s="445">
        <v>0</v>
      </c>
      <c r="Z57" s="445">
        <v>0</v>
      </c>
      <c r="AA57" s="445">
        <v>0</v>
      </c>
      <c r="AB57" s="445">
        <v>0</v>
      </c>
      <c r="AC57" s="445">
        <v>0</v>
      </c>
      <c r="AD57" s="445">
        <v>0</v>
      </c>
      <c r="AE57" s="445">
        <v>0</v>
      </c>
      <c r="AF57" s="427">
        <f t="shared" si="22"/>
        <v>0</v>
      </c>
      <c r="AG57" s="428">
        <f t="shared" si="23"/>
        <v>0</v>
      </c>
      <c r="AH57" s="212">
        <f t="shared" si="24"/>
        <v>0</v>
      </c>
      <c r="AI57" s="446">
        <v>0</v>
      </c>
      <c r="AJ57" s="446">
        <v>0</v>
      </c>
      <c r="AK57" s="446">
        <v>0</v>
      </c>
      <c r="AL57" s="446">
        <v>0</v>
      </c>
      <c r="AM57" s="446">
        <v>0</v>
      </c>
      <c r="AN57" s="446">
        <v>0</v>
      </c>
      <c r="AO57" s="446">
        <v>0</v>
      </c>
      <c r="AP57" s="430">
        <f t="shared" si="25"/>
        <v>0</v>
      </c>
      <c r="AQ57" s="431">
        <f t="shared" si="26"/>
        <v>0</v>
      </c>
      <c r="AR57" s="217">
        <f t="shared" si="27"/>
        <v>0</v>
      </c>
      <c r="AS57" s="443">
        <v>0</v>
      </c>
      <c r="AT57" s="443">
        <v>0</v>
      </c>
      <c r="AU57" s="443">
        <v>0</v>
      </c>
      <c r="AV57" s="443">
        <v>0</v>
      </c>
      <c r="AW57" s="443">
        <v>0</v>
      </c>
      <c r="AX57" s="443">
        <v>0</v>
      </c>
      <c r="AY57" s="443">
        <v>0</v>
      </c>
      <c r="AZ57" s="443">
        <v>0</v>
      </c>
      <c r="BA57" s="443">
        <v>0</v>
      </c>
      <c r="BB57" s="697">
        <f t="shared" si="28"/>
        <v>0</v>
      </c>
      <c r="BC57" s="698">
        <f t="shared" si="29"/>
        <v>0</v>
      </c>
      <c r="BD57" s="312">
        <f t="shared" si="30"/>
        <v>0</v>
      </c>
      <c r="BE57" s="443">
        <f t="shared" si="31"/>
        <v>0</v>
      </c>
      <c r="BF57" s="699">
        <f t="shared" si="32"/>
        <v>0</v>
      </c>
      <c r="BG57" s="699">
        <f t="shared" si="33"/>
        <v>0</v>
      </c>
      <c r="BH57" s="699">
        <f t="shared" si="34"/>
        <v>0</v>
      </c>
      <c r="BI57" s="700" t="str">
        <f t="shared" si="35"/>
        <v/>
      </c>
      <c r="BJ57" s="701"/>
      <c r="BK57" s="702"/>
      <c r="BL57" s="288"/>
      <c r="BM57" s="195"/>
      <c r="BN57" s="703"/>
    </row>
    <row r="58" spans="1:67" ht="18">
      <c r="A58" s="288">
        <v>56</v>
      </c>
      <c r="B58" s="995" t="s">
        <v>350</v>
      </c>
      <c r="C58" s="195" t="s">
        <v>169</v>
      </c>
      <c r="D58" s="692" t="s">
        <v>170</v>
      </c>
      <c r="E58" s="420">
        <v>2</v>
      </c>
      <c r="F58" s="693"/>
      <c r="G58" s="693"/>
      <c r="H58" s="693">
        <f>Summary!I58</f>
        <v>0</v>
      </c>
      <c r="I58" s="693"/>
      <c r="J58" s="694"/>
      <c r="K58" s="694"/>
      <c r="L58" s="694"/>
      <c r="M58" s="694"/>
      <c r="N58" s="695">
        <f t="shared" si="18"/>
        <v>0</v>
      </c>
      <c r="O58" s="696">
        <v>0</v>
      </c>
      <c r="P58" s="696">
        <v>0</v>
      </c>
      <c r="Q58" s="696">
        <v>0</v>
      </c>
      <c r="R58" s="696">
        <v>0</v>
      </c>
      <c r="S58" s="696">
        <v>0</v>
      </c>
      <c r="T58" s="696">
        <v>0</v>
      </c>
      <c r="U58" s="696">
        <v>0</v>
      </c>
      <c r="V58" s="424">
        <f t="shared" si="19"/>
        <v>0</v>
      </c>
      <c r="W58" s="425">
        <f t="shared" si="20"/>
        <v>0</v>
      </c>
      <c r="X58" s="207">
        <f t="shared" si="21"/>
        <v>0</v>
      </c>
      <c r="Y58" s="445">
        <v>0</v>
      </c>
      <c r="Z58" s="445">
        <v>0</v>
      </c>
      <c r="AA58" s="445">
        <v>0</v>
      </c>
      <c r="AB58" s="445">
        <v>0</v>
      </c>
      <c r="AC58" s="445">
        <v>0</v>
      </c>
      <c r="AD58" s="445">
        <v>0</v>
      </c>
      <c r="AE58" s="445">
        <v>0</v>
      </c>
      <c r="AF58" s="427">
        <f t="shared" si="22"/>
        <v>0</v>
      </c>
      <c r="AG58" s="428">
        <f t="shared" si="23"/>
        <v>0</v>
      </c>
      <c r="AH58" s="212">
        <f t="shared" si="24"/>
        <v>0</v>
      </c>
      <c r="AI58" s="446">
        <v>0</v>
      </c>
      <c r="AJ58" s="446">
        <v>0</v>
      </c>
      <c r="AK58" s="446">
        <v>0</v>
      </c>
      <c r="AL58" s="446">
        <v>0</v>
      </c>
      <c r="AM58" s="446">
        <v>0</v>
      </c>
      <c r="AN58" s="446">
        <v>0</v>
      </c>
      <c r="AO58" s="446">
        <v>0</v>
      </c>
      <c r="AP58" s="430">
        <f t="shared" si="25"/>
        <v>0</v>
      </c>
      <c r="AQ58" s="431">
        <f t="shared" si="26"/>
        <v>0</v>
      </c>
      <c r="AR58" s="217">
        <f t="shared" si="27"/>
        <v>0</v>
      </c>
      <c r="AS58" s="443">
        <v>0</v>
      </c>
      <c r="AT58" s="443">
        <v>0</v>
      </c>
      <c r="AU58" s="443">
        <v>0</v>
      </c>
      <c r="AV58" s="443">
        <v>0</v>
      </c>
      <c r="AW58" s="443">
        <v>0</v>
      </c>
      <c r="AX58" s="443">
        <v>0</v>
      </c>
      <c r="AY58" s="443">
        <v>0</v>
      </c>
      <c r="AZ58" s="443">
        <v>0</v>
      </c>
      <c r="BA58" s="443">
        <v>0</v>
      </c>
      <c r="BB58" s="697">
        <f t="shared" si="28"/>
        <v>0</v>
      </c>
      <c r="BC58" s="698">
        <f t="shared" si="29"/>
        <v>0</v>
      </c>
      <c r="BD58" s="312">
        <f t="shared" si="30"/>
        <v>0</v>
      </c>
      <c r="BE58" s="443">
        <f t="shared" si="31"/>
        <v>0</v>
      </c>
      <c r="BF58" s="699">
        <f t="shared" si="32"/>
        <v>0</v>
      </c>
      <c r="BG58" s="699">
        <f t="shared" si="33"/>
        <v>0</v>
      </c>
      <c r="BH58" s="699">
        <f t="shared" si="34"/>
        <v>0</v>
      </c>
      <c r="BI58" s="700" t="str">
        <f t="shared" si="35"/>
        <v/>
      </c>
      <c r="BJ58" s="701"/>
      <c r="BK58" s="702"/>
      <c r="BL58" s="288"/>
      <c r="BM58" s="195"/>
      <c r="BN58" s="703"/>
    </row>
    <row r="59" spans="1:67" ht="33">
      <c r="A59" s="691">
        <v>57</v>
      </c>
      <c r="B59" s="995" t="s">
        <v>350</v>
      </c>
      <c r="C59" s="195" t="s">
        <v>171</v>
      </c>
      <c r="D59" s="692" t="s">
        <v>172</v>
      </c>
      <c r="E59" s="420">
        <v>0.5</v>
      </c>
      <c r="F59" s="693"/>
      <c r="G59" s="693"/>
      <c r="H59" s="693">
        <f>Summary!I59</f>
        <v>0</v>
      </c>
      <c r="I59" s="693"/>
      <c r="J59" s="694"/>
      <c r="K59" s="694"/>
      <c r="L59" s="694"/>
      <c r="M59" s="694"/>
      <c r="N59" s="695">
        <f t="shared" si="18"/>
        <v>0</v>
      </c>
      <c r="O59" s="696">
        <v>0</v>
      </c>
      <c r="P59" s="696">
        <v>0</v>
      </c>
      <c r="Q59" s="696">
        <v>0</v>
      </c>
      <c r="R59" s="696">
        <v>0</v>
      </c>
      <c r="S59" s="696">
        <v>0</v>
      </c>
      <c r="T59" s="696">
        <v>0</v>
      </c>
      <c r="U59" s="696">
        <v>0</v>
      </c>
      <c r="V59" s="424">
        <f t="shared" si="19"/>
        <v>0</v>
      </c>
      <c r="W59" s="425">
        <f t="shared" si="20"/>
        <v>0</v>
      </c>
      <c r="X59" s="207">
        <f t="shared" si="21"/>
        <v>0</v>
      </c>
      <c r="Y59" s="445">
        <v>0</v>
      </c>
      <c r="Z59" s="445">
        <v>0</v>
      </c>
      <c r="AA59" s="445">
        <v>0</v>
      </c>
      <c r="AB59" s="445">
        <v>0</v>
      </c>
      <c r="AC59" s="445">
        <v>0</v>
      </c>
      <c r="AD59" s="445">
        <v>0</v>
      </c>
      <c r="AE59" s="445">
        <v>0</v>
      </c>
      <c r="AF59" s="427">
        <f t="shared" si="22"/>
        <v>0</v>
      </c>
      <c r="AG59" s="428">
        <f t="shared" si="23"/>
        <v>0</v>
      </c>
      <c r="AH59" s="212">
        <f t="shared" si="24"/>
        <v>0</v>
      </c>
      <c r="AI59" s="446">
        <v>0</v>
      </c>
      <c r="AJ59" s="446">
        <v>0</v>
      </c>
      <c r="AK59" s="446">
        <v>0</v>
      </c>
      <c r="AL59" s="446">
        <v>0</v>
      </c>
      <c r="AM59" s="446">
        <v>0</v>
      </c>
      <c r="AN59" s="446">
        <v>0</v>
      </c>
      <c r="AO59" s="446">
        <v>0</v>
      </c>
      <c r="AP59" s="430">
        <f t="shared" si="25"/>
        <v>0</v>
      </c>
      <c r="AQ59" s="431">
        <f t="shared" si="26"/>
        <v>0</v>
      </c>
      <c r="AR59" s="217">
        <f t="shared" si="27"/>
        <v>0</v>
      </c>
      <c r="AS59" s="443">
        <v>0</v>
      </c>
      <c r="AT59" s="443">
        <v>0</v>
      </c>
      <c r="AU59" s="443">
        <v>0</v>
      </c>
      <c r="AV59" s="443">
        <v>0</v>
      </c>
      <c r="AW59" s="443">
        <v>0</v>
      </c>
      <c r="AX59" s="443">
        <v>0</v>
      </c>
      <c r="AY59" s="443">
        <v>0</v>
      </c>
      <c r="AZ59" s="443">
        <v>0</v>
      </c>
      <c r="BA59" s="443">
        <v>0</v>
      </c>
      <c r="BB59" s="697">
        <f t="shared" si="28"/>
        <v>0</v>
      </c>
      <c r="BC59" s="698">
        <f t="shared" si="29"/>
        <v>0</v>
      </c>
      <c r="BD59" s="312">
        <f t="shared" si="30"/>
        <v>0</v>
      </c>
      <c r="BE59" s="443">
        <f t="shared" si="31"/>
        <v>0</v>
      </c>
      <c r="BF59" s="699">
        <f t="shared" si="32"/>
        <v>0</v>
      </c>
      <c r="BG59" s="699">
        <f t="shared" si="33"/>
        <v>0</v>
      </c>
      <c r="BH59" s="699">
        <f t="shared" si="34"/>
        <v>0</v>
      </c>
      <c r="BI59" s="700" t="str">
        <f t="shared" si="35"/>
        <v/>
      </c>
      <c r="BJ59" s="701"/>
      <c r="BK59" s="702"/>
      <c r="BL59" s="288"/>
      <c r="BM59" s="195"/>
      <c r="BN59" s="703"/>
    </row>
    <row r="60" spans="1:67" ht="18">
      <c r="A60" s="288">
        <v>58</v>
      </c>
      <c r="B60" s="995" t="s">
        <v>350</v>
      </c>
      <c r="C60" s="195" t="s">
        <v>174</v>
      </c>
      <c r="D60" s="692" t="s">
        <v>175</v>
      </c>
      <c r="E60" s="420">
        <v>0.5</v>
      </c>
      <c r="F60" s="693"/>
      <c r="G60" s="693"/>
      <c r="H60" s="693">
        <f>Summary!I60</f>
        <v>0</v>
      </c>
      <c r="I60" s="693"/>
      <c r="J60" s="694"/>
      <c r="K60" s="694"/>
      <c r="L60" s="694"/>
      <c r="M60" s="694"/>
      <c r="N60" s="695">
        <f t="shared" si="18"/>
        <v>0</v>
      </c>
      <c r="O60" s="696">
        <v>0</v>
      </c>
      <c r="P60" s="696">
        <v>0</v>
      </c>
      <c r="Q60" s="696">
        <v>0</v>
      </c>
      <c r="R60" s="696">
        <v>0</v>
      </c>
      <c r="S60" s="696">
        <v>0</v>
      </c>
      <c r="T60" s="696">
        <v>0</v>
      </c>
      <c r="U60" s="696">
        <v>0</v>
      </c>
      <c r="V60" s="424">
        <f t="shared" si="19"/>
        <v>0</v>
      </c>
      <c r="W60" s="425">
        <f t="shared" si="20"/>
        <v>0</v>
      </c>
      <c r="X60" s="207">
        <f t="shared" si="21"/>
        <v>0</v>
      </c>
      <c r="Y60" s="445">
        <v>0</v>
      </c>
      <c r="Z60" s="445">
        <v>0</v>
      </c>
      <c r="AA60" s="445">
        <v>0</v>
      </c>
      <c r="AB60" s="445">
        <v>0</v>
      </c>
      <c r="AC60" s="445">
        <v>0</v>
      </c>
      <c r="AD60" s="445">
        <v>0</v>
      </c>
      <c r="AE60" s="445">
        <v>0</v>
      </c>
      <c r="AF60" s="427">
        <f t="shared" si="22"/>
        <v>0</v>
      </c>
      <c r="AG60" s="428">
        <f t="shared" si="23"/>
        <v>0</v>
      </c>
      <c r="AH60" s="212">
        <f t="shared" si="24"/>
        <v>0</v>
      </c>
      <c r="AI60" s="446">
        <v>0</v>
      </c>
      <c r="AJ60" s="446">
        <v>0</v>
      </c>
      <c r="AK60" s="446">
        <v>0</v>
      </c>
      <c r="AL60" s="446">
        <v>0</v>
      </c>
      <c r="AM60" s="446">
        <v>0</v>
      </c>
      <c r="AN60" s="446">
        <v>0</v>
      </c>
      <c r="AO60" s="446">
        <v>0</v>
      </c>
      <c r="AP60" s="430">
        <f t="shared" si="25"/>
        <v>0</v>
      </c>
      <c r="AQ60" s="431">
        <f t="shared" si="26"/>
        <v>0</v>
      </c>
      <c r="AR60" s="217">
        <f t="shared" si="27"/>
        <v>0</v>
      </c>
      <c r="AS60" s="443">
        <v>0</v>
      </c>
      <c r="AT60" s="443">
        <v>0</v>
      </c>
      <c r="AU60" s="443">
        <v>0</v>
      </c>
      <c r="AV60" s="443">
        <v>0</v>
      </c>
      <c r="AW60" s="443">
        <v>0</v>
      </c>
      <c r="AX60" s="443">
        <v>0</v>
      </c>
      <c r="AY60" s="443">
        <v>0</v>
      </c>
      <c r="AZ60" s="443">
        <v>0</v>
      </c>
      <c r="BA60" s="443">
        <v>0</v>
      </c>
      <c r="BB60" s="697">
        <f t="shared" si="28"/>
        <v>0</v>
      </c>
      <c r="BC60" s="698">
        <f t="shared" si="29"/>
        <v>0</v>
      </c>
      <c r="BD60" s="312">
        <f t="shared" si="30"/>
        <v>0</v>
      </c>
      <c r="BE60" s="443">
        <f t="shared" si="31"/>
        <v>0</v>
      </c>
      <c r="BF60" s="699">
        <f t="shared" si="32"/>
        <v>0</v>
      </c>
      <c r="BG60" s="699">
        <f t="shared" si="33"/>
        <v>0</v>
      </c>
      <c r="BH60" s="699">
        <f t="shared" si="34"/>
        <v>0</v>
      </c>
      <c r="BI60" s="700" t="str">
        <f t="shared" si="35"/>
        <v/>
      </c>
      <c r="BJ60" s="701"/>
      <c r="BK60" s="702"/>
      <c r="BL60" s="288"/>
      <c r="BM60" s="195"/>
      <c r="BN60" s="703"/>
    </row>
    <row r="61" spans="1:67" ht="18">
      <c r="A61" s="996">
        <v>67</v>
      </c>
      <c r="B61" s="879" t="s">
        <v>95</v>
      </c>
      <c r="C61" s="878" t="s">
        <v>176</v>
      </c>
      <c r="D61" s="997" t="s">
        <v>177</v>
      </c>
      <c r="E61" s="998">
        <v>0.1</v>
      </c>
      <c r="F61" s="792"/>
      <c r="G61" s="792"/>
      <c r="H61" s="693">
        <f>Summary!I61</f>
        <v>0</v>
      </c>
      <c r="I61" s="693"/>
      <c r="J61" s="999"/>
      <c r="K61" s="999"/>
      <c r="L61" s="999"/>
      <c r="M61" s="999"/>
      <c r="N61" s="695">
        <f t="shared" si="18"/>
        <v>0</v>
      </c>
      <c r="O61" s="1000">
        <v>0</v>
      </c>
      <c r="P61" s="1000">
        <v>0</v>
      </c>
      <c r="Q61" s="1000">
        <v>0</v>
      </c>
      <c r="R61" s="1000">
        <v>0</v>
      </c>
      <c r="S61" s="1000">
        <v>0</v>
      </c>
      <c r="T61" s="1000">
        <v>0</v>
      </c>
      <c r="U61" s="1000">
        <v>0</v>
      </c>
      <c r="V61" s="1001">
        <f t="shared" si="19"/>
        <v>0</v>
      </c>
      <c r="W61" s="1002">
        <f t="shared" si="20"/>
        <v>0</v>
      </c>
      <c r="X61" s="1003"/>
      <c r="Y61" s="1004">
        <v>0</v>
      </c>
      <c r="Z61" s="1004">
        <v>0</v>
      </c>
      <c r="AA61" s="1004">
        <v>0</v>
      </c>
      <c r="AB61" s="1004">
        <v>0</v>
      </c>
      <c r="AC61" s="1004">
        <v>0</v>
      </c>
      <c r="AD61" s="1004">
        <v>0</v>
      </c>
      <c r="AE61" s="1004">
        <v>0</v>
      </c>
      <c r="AF61" s="1005">
        <f t="shared" si="22"/>
        <v>0</v>
      </c>
      <c r="AG61" s="1006">
        <f t="shared" si="23"/>
        <v>0</v>
      </c>
      <c r="AH61" s="1007"/>
      <c r="AI61" s="1008">
        <v>0</v>
      </c>
      <c r="AJ61" s="1008">
        <v>0</v>
      </c>
      <c r="AK61" s="1008">
        <v>0</v>
      </c>
      <c r="AL61" s="1008">
        <v>0</v>
      </c>
      <c r="AM61" s="1008">
        <v>0</v>
      </c>
      <c r="AN61" s="1008">
        <v>0</v>
      </c>
      <c r="AO61" s="1008">
        <v>0</v>
      </c>
      <c r="AP61" s="1009">
        <f t="shared" si="25"/>
        <v>0</v>
      </c>
      <c r="AQ61" s="1010">
        <f t="shared" si="26"/>
        <v>0</v>
      </c>
      <c r="AR61" s="1011"/>
      <c r="AS61" s="707">
        <v>0</v>
      </c>
      <c r="AT61" s="707">
        <v>0</v>
      </c>
      <c r="AU61" s="707">
        <v>0</v>
      </c>
      <c r="AV61" s="707">
        <v>0</v>
      </c>
      <c r="AW61" s="707">
        <v>0</v>
      </c>
      <c r="AX61" s="707">
        <v>0</v>
      </c>
      <c r="AY61" s="707">
        <v>0</v>
      </c>
      <c r="AZ61" s="707">
        <v>0</v>
      </c>
      <c r="BA61" s="707">
        <v>0</v>
      </c>
      <c r="BB61" s="939">
        <f t="shared" si="28"/>
        <v>0</v>
      </c>
      <c r="BC61" s="940">
        <f t="shared" si="29"/>
        <v>0</v>
      </c>
      <c r="BD61" s="940"/>
      <c r="BE61" s="707">
        <f t="shared" si="31"/>
        <v>0</v>
      </c>
      <c r="BF61" s="708">
        <f t="shared" si="32"/>
        <v>0</v>
      </c>
      <c r="BG61" s="708">
        <f t="shared" si="33"/>
        <v>0</v>
      </c>
      <c r="BH61" s="708">
        <f t="shared" si="34"/>
        <v>0</v>
      </c>
      <c r="BI61" s="709" t="str">
        <f t="shared" si="35"/>
        <v/>
      </c>
      <c r="BJ61" s="974"/>
      <c r="BK61" s="711"/>
      <c r="BL61" s="773"/>
      <c r="BM61" s="972"/>
      <c r="BN61" s="975"/>
    </row>
    <row r="62" spans="1:67" ht="18">
      <c r="A62" s="996">
        <v>68</v>
      </c>
      <c r="B62" s="879" t="s">
        <v>75</v>
      </c>
      <c r="C62" s="878" t="s">
        <v>178</v>
      </c>
      <c r="D62" s="997" t="s">
        <v>179</v>
      </c>
      <c r="E62" s="998">
        <v>0.1</v>
      </c>
      <c r="F62" s="792"/>
      <c r="G62" s="792"/>
      <c r="H62" s="693">
        <f>Summary!I62</f>
        <v>0</v>
      </c>
      <c r="I62" s="693"/>
      <c r="J62" s="999"/>
      <c r="K62" s="999"/>
      <c r="L62" s="999"/>
      <c r="M62" s="999"/>
      <c r="N62" s="695">
        <f t="shared" si="18"/>
        <v>0</v>
      </c>
      <c r="O62" s="1000">
        <v>0</v>
      </c>
      <c r="P62" s="1000">
        <v>0</v>
      </c>
      <c r="Q62" s="1000">
        <v>0</v>
      </c>
      <c r="R62" s="1000">
        <v>0</v>
      </c>
      <c r="S62" s="1000">
        <v>0</v>
      </c>
      <c r="T62" s="1000">
        <v>0</v>
      </c>
      <c r="U62" s="1000">
        <v>0</v>
      </c>
      <c r="V62" s="1001">
        <f t="shared" si="19"/>
        <v>0</v>
      </c>
      <c r="W62" s="1002">
        <f t="shared" si="20"/>
        <v>0</v>
      </c>
      <c r="X62" s="1003"/>
      <c r="Y62" s="1004">
        <v>0</v>
      </c>
      <c r="Z62" s="1004">
        <v>0</v>
      </c>
      <c r="AA62" s="1004">
        <v>0</v>
      </c>
      <c r="AB62" s="1004">
        <v>0</v>
      </c>
      <c r="AC62" s="1004">
        <v>0</v>
      </c>
      <c r="AD62" s="1004">
        <v>0</v>
      </c>
      <c r="AE62" s="1004">
        <v>0</v>
      </c>
      <c r="AF62" s="1005">
        <f t="shared" si="22"/>
        <v>0</v>
      </c>
      <c r="AG62" s="1006">
        <f t="shared" si="23"/>
        <v>0</v>
      </c>
      <c r="AH62" s="1007"/>
      <c r="AI62" s="1008">
        <v>0</v>
      </c>
      <c r="AJ62" s="1008">
        <v>0</v>
      </c>
      <c r="AK62" s="1008">
        <v>0</v>
      </c>
      <c r="AL62" s="1008">
        <v>0</v>
      </c>
      <c r="AM62" s="1008">
        <v>0</v>
      </c>
      <c r="AN62" s="1008">
        <v>0</v>
      </c>
      <c r="AO62" s="1008">
        <v>0</v>
      </c>
      <c r="AP62" s="1009">
        <f t="shared" si="25"/>
        <v>0</v>
      </c>
      <c r="AQ62" s="1010">
        <f t="shared" si="26"/>
        <v>0</v>
      </c>
      <c r="AR62" s="1011"/>
      <c r="AS62" s="707">
        <v>0</v>
      </c>
      <c r="AT62" s="707">
        <v>0</v>
      </c>
      <c r="AU62" s="707">
        <v>0</v>
      </c>
      <c r="AV62" s="707">
        <v>0</v>
      </c>
      <c r="AW62" s="707">
        <v>0</v>
      </c>
      <c r="AX62" s="707">
        <v>0</v>
      </c>
      <c r="AY62" s="707">
        <v>0</v>
      </c>
      <c r="AZ62" s="707">
        <v>0</v>
      </c>
      <c r="BA62" s="707">
        <v>0</v>
      </c>
      <c r="BB62" s="939">
        <f t="shared" si="28"/>
        <v>0</v>
      </c>
      <c r="BC62" s="940">
        <f t="shared" si="29"/>
        <v>0</v>
      </c>
      <c r="BD62" s="940"/>
      <c r="BE62" s="707">
        <f t="shared" si="31"/>
        <v>0</v>
      </c>
      <c r="BF62" s="708">
        <f t="shared" si="32"/>
        <v>0</v>
      </c>
      <c r="BG62" s="708">
        <f t="shared" si="33"/>
        <v>0</v>
      </c>
      <c r="BH62" s="708">
        <f t="shared" si="34"/>
        <v>0</v>
      </c>
      <c r="BI62" s="709" t="str">
        <f t="shared" si="35"/>
        <v/>
      </c>
      <c r="BJ62" s="974"/>
      <c r="BK62" s="711"/>
      <c r="BL62" s="773"/>
      <c r="BM62" s="972"/>
      <c r="BN62" s="975"/>
    </row>
    <row r="63" spans="1:67" ht="30" customHeight="1">
      <c r="A63" s="1771" t="s">
        <v>353</v>
      </c>
      <c r="B63" s="1771"/>
      <c r="C63" s="1771"/>
      <c r="D63" s="1771"/>
      <c r="E63" s="1013"/>
      <c r="F63" s="1014">
        <f>SUM(F3:INDEX(F:F,ROW()-1))</f>
        <v>0</v>
      </c>
      <c r="G63" s="1014">
        <f>SUM(G3:INDEX(G:G,ROW()-1))</f>
        <v>0</v>
      </c>
      <c r="H63" s="1014">
        <f>SUM(H3:INDEX(H:H,ROW()-1))</f>
        <v>5500</v>
      </c>
      <c r="I63" s="1014"/>
      <c r="J63" s="1014">
        <f>SUM(J3:INDEX(J:J,ROW()-1))</f>
        <v>0</v>
      </c>
      <c r="K63" s="1014">
        <f>SUM(K3:INDEX(K:K,ROW()-1))</f>
        <v>0</v>
      </c>
      <c r="L63" s="1014">
        <f>SUM(L3:INDEX(L:L,ROW()-1))</f>
        <v>0</v>
      </c>
      <c r="M63" s="1014">
        <f>SUM(M3:INDEX(M:M,ROW()-1))</f>
        <v>0</v>
      </c>
      <c r="N63" s="1013">
        <f>SUM(N3:INDEX(N:N,ROW()-1))</f>
        <v>5500</v>
      </c>
      <c r="O63" s="1015">
        <v>0</v>
      </c>
      <c r="P63" s="1014">
        <v>0</v>
      </c>
      <c r="Q63" s="1014">
        <v>0</v>
      </c>
      <c r="R63" s="1014">
        <v>0</v>
      </c>
      <c r="S63" s="1014">
        <v>0</v>
      </c>
      <c r="T63" s="1014">
        <v>0</v>
      </c>
      <c r="U63" s="1014">
        <v>0</v>
      </c>
      <c r="V63" s="1016">
        <f>SUM(V3:INDEX(V:V,ROW()-1))</f>
        <v>0</v>
      </c>
      <c r="W63" s="1015">
        <f>SUM(W3:INDEX(W:W,ROW()-1))</f>
        <v>0</v>
      </c>
      <c r="X63" s="1017">
        <f>SUM(X3:INDEX(X:X,ROW()-1))</f>
        <v>2200</v>
      </c>
      <c r="Y63" s="1015">
        <v>0</v>
      </c>
      <c r="Z63" s="1014">
        <v>0</v>
      </c>
      <c r="AA63" s="1014">
        <v>0</v>
      </c>
      <c r="AB63" s="1014">
        <v>0</v>
      </c>
      <c r="AC63" s="1014">
        <v>0</v>
      </c>
      <c r="AD63" s="1014">
        <v>0</v>
      </c>
      <c r="AE63" s="1014">
        <v>0</v>
      </c>
      <c r="AF63" s="1016">
        <f>SUM(AF3:INDEX(AF:AF,ROW()-1))</f>
        <v>364</v>
      </c>
      <c r="AG63" s="1015">
        <f>SUM(AG3:INDEX(AG:AG,ROW()-1))</f>
        <v>182</v>
      </c>
      <c r="AH63" s="1017">
        <f>SUM(AH3:INDEX(AH:AH,ROW()-1))</f>
        <v>1650</v>
      </c>
      <c r="AI63" s="1015">
        <v>0</v>
      </c>
      <c r="AJ63" s="1014">
        <v>0</v>
      </c>
      <c r="AK63" s="1014">
        <v>0</v>
      </c>
      <c r="AL63" s="1014">
        <v>0</v>
      </c>
      <c r="AM63" s="1014">
        <v>0</v>
      </c>
      <c r="AN63" s="1014">
        <v>0</v>
      </c>
      <c r="AO63" s="1014">
        <v>0</v>
      </c>
      <c r="AP63" s="1016">
        <f>SUM(AP3:INDEX(AP:AP,ROW()-1))</f>
        <v>6398</v>
      </c>
      <c r="AQ63" s="1015">
        <f>SUM(AQ3:INDEX(AQ:AQ,ROW()-1))</f>
        <v>5776.7</v>
      </c>
      <c r="AR63" s="1017">
        <f>SUM(AR3:INDEX(AR:AR,ROW()-1))</f>
        <v>1100</v>
      </c>
      <c r="AS63" s="1015">
        <v>0</v>
      </c>
      <c r="AT63" s="1014">
        <v>0</v>
      </c>
      <c r="AU63" s="1014">
        <v>0</v>
      </c>
      <c r="AV63" s="1014">
        <v>0</v>
      </c>
      <c r="AW63" s="1014">
        <v>0</v>
      </c>
      <c r="AX63" s="1014">
        <v>0</v>
      </c>
      <c r="AY63" s="1014">
        <v>0</v>
      </c>
      <c r="AZ63" s="1014">
        <v>0</v>
      </c>
      <c r="BA63" s="1014">
        <v>0</v>
      </c>
      <c r="BB63" s="1016">
        <f>SUM(BB3:INDEX(BB:BB,ROW()-1))</f>
        <v>1185</v>
      </c>
      <c r="BC63" s="1015">
        <f>SUM(BC3:INDEX(BC:BC,ROW()-1))</f>
        <v>145.81</v>
      </c>
      <c r="BD63" s="1015">
        <f>SUM(BD3:INDEX(BD:BD,ROW()-1))</f>
        <v>1100</v>
      </c>
      <c r="BE63" s="1016">
        <f>SUM(BE3:BE59)</f>
        <v>7947</v>
      </c>
      <c r="BF63" s="1015">
        <f>SUM(BF3:BF59)</f>
        <v>6104.51</v>
      </c>
      <c r="BG63" s="1015">
        <f>SUM(BG3:BG59)</f>
        <v>2447</v>
      </c>
      <c r="BH63" s="1015">
        <f>SUM(BH3:BH59)</f>
        <v>604.51</v>
      </c>
      <c r="BI63" s="1018"/>
      <c r="BJ63" s="1019"/>
      <c r="BK63" s="1016"/>
      <c r="BL63" s="1012"/>
      <c r="BM63" s="1012"/>
      <c r="BN63" s="1014"/>
      <c r="BO63" s="1020"/>
    </row>
    <row r="64" spans="1:67" ht="27" customHeight="1">
      <c r="A64" s="465"/>
      <c r="B64" s="483"/>
      <c r="C64" s="483"/>
      <c r="D64" s="1021" t="s">
        <v>354</v>
      </c>
      <c r="E64" s="1022"/>
      <c r="F64" s="1023"/>
      <c r="G64" s="1023"/>
      <c r="H64" s="899"/>
      <c r="I64" s="899"/>
      <c r="J64" s="1023"/>
      <c r="K64" s="1023"/>
      <c r="L64" s="1023"/>
      <c r="M64" s="1023"/>
      <c r="N64" s="1022"/>
      <c r="O64" s="696"/>
      <c r="P64" s="1024"/>
      <c r="Q64" s="1024"/>
      <c r="R64" s="1024"/>
      <c r="S64" s="1024"/>
      <c r="T64" s="1024"/>
      <c r="U64" s="1024"/>
      <c r="V64" s="1025">
        <f>SUM(O64:U64)</f>
        <v>0</v>
      </c>
      <c r="W64" s="1026" t="s">
        <v>355</v>
      </c>
      <c r="X64" s="1027">
        <f>V66*8</f>
        <v>0</v>
      </c>
      <c r="Y64" s="445"/>
      <c r="Z64" s="1028"/>
      <c r="AA64" s="1028"/>
      <c r="AB64" s="1028"/>
      <c r="AC64" s="1028"/>
      <c r="AD64" s="1028"/>
      <c r="AE64" s="1028"/>
      <c r="AF64" s="1025">
        <f>SUM(Y64:AE64)</f>
        <v>0</v>
      </c>
      <c r="AG64" s="1026" t="s">
        <v>355</v>
      </c>
      <c r="AH64" s="1027">
        <f>AF66*8</f>
        <v>0</v>
      </c>
      <c r="AI64" s="446"/>
      <c r="AJ64" s="1029"/>
      <c r="AK64" s="1029"/>
      <c r="AL64" s="1029"/>
      <c r="AM64" s="1029"/>
      <c r="AN64" s="1029"/>
      <c r="AO64" s="1029"/>
      <c r="AP64" s="1025">
        <f>SUM(AI64:AO64)</f>
        <v>0</v>
      </c>
      <c r="AQ64" s="1026" t="s">
        <v>355</v>
      </c>
      <c r="AR64" s="1030">
        <f>AP66*8</f>
        <v>0</v>
      </c>
      <c r="AS64" s="1031"/>
      <c r="AT64" s="903"/>
      <c r="AU64" s="903"/>
      <c r="AV64" s="903"/>
      <c r="AW64" s="903"/>
      <c r="AX64" s="903"/>
      <c r="AY64" s="903"/>
      <c r="AZ64" s="903"/>
      <c r="BA64" s="903"/>
      <c r="BB64" s="903">
        <f>SUM(AS64:BA64)</f>
        <v>0</v>
      </c>
      <c r="BC64" s="480" t="s">
        <v>355</v>
      </c>
      <c r="BD64" s="1032">
        <f>BB66*8</f>
        <v>0</v>
      </c>
      <c r="BE64" s="1033">
        <f>V64+AF64+AP64+BB64</f>
        <v>0</v>
      </c>
      <c r="BF64" s="1034" t="s">
        <v>355</v>
      </c>
      <c r="BG64" s="1035">
        <f>BE66*8</f>
        <v>0</v>
      </c>
      <c r="BH64" s="1036">
        <f>BE63/N63*100</f>
        <v>144.4909090909091</v>
      </c>
      <c r="BI64" s="1037"/>
      <c r="BJ64" s="908"/>
      <c r="BK64" s="909"/>
      <c r="BL64" s="483"/>
      <c r="BM64" s="483"/>
      <c r="BN64" s="483"/>
      <c r="BO64" s="466"/>
    </row>
    <row r="65" spans="1:67" ht="27" customHeight="1">
      <c r="A65" s="484"/>
      <c r="B65" s="492"/>
      <c r="C65" s="492"/>
      <c r="D65" s="1038" t="s">
        <v>356</v>
      </c>
      <c r="E65" s="469"/>
      <c r="F65" s="470"/>
      <c r="G65" s="470"/>
      <c r="H65" s="912"/>
      <c r="I65" s="912"/>
      <c r="J65" s="470"/>
      <c r="K65" s="470"/>
      <c r="L65" s="470"/>
      <c r="M65" s="470"/>
      <c r="N65" s="469"/>
      <c r="O65" s="900"/>
      <c r="P65" s="901"/>
      <c r="Q65" s="901"/>
      <c r="R65" s="901"/>
      <c r="S65" s="901"/>
      <c r="T65" s="901"/>
      <c r="U65" s="901"/>
      <c r="V65" s="474">
        <f>SUM(O65:U65)</f>
        <v>0</v>
      </c>
      <c r="W65" s="475" t="s">
        <v>357</v>
      </c>
      <c r="X65" s="476">
        <f>W63/1000</f>
        <v>0</v>
      </c>
      <c r="Y65" s="208"/>
      <c r="Z65" s="209"/>
      <c r="AA65" s="209"/>
      <c r="AB65" s="209"/>
      <c r="AC65" s="209"/>
      <c r="AD65" s="209"/>
      <c r="AE65" s="209"/>
      <c r="AF65" s="474">
        <f>SUM(Y65:AE65)</f>
        <v>0</v>
      </c>
      <c r="AG65" s="475" t="s">
        <v>357</v>
      </c>
      <c r="AH65" s="476">
        <f>AG63/1000</f>
        <v>0.182</v>
      </c>
      <c r="AI65" s="213"/>
      <c r="AJ65" s="214"/>
      <c r="AK65" s="214"/>
      <c r="AL65" s="214"/>
      <c r="AM65" s="214"/>
      <c r="AN65" s="214"/>
      <c r="AO65" s="214"/>
      <c r="AP65" s="474">
        <f>SUM(AI65:AO65)</f>
        <v>0</v>
      </c>
      <c r="AQ65" s="475" t="s">
        <v>357</v>
      </c>
      <c r="AR65" s="477">
        <f>AQ63/1000</f>
        <v>5.7766999999999999</v>
      </c>
      <c r="AS65" s="1039"/>
      <c r="AT65" s="737"/>
      <c r="AU65" s="737"/>
      <c r="AV65" s="737"/>
      <c r="AW65" s="737"/>
      <c r="AX65" s="737"/>
      <c r="AY65" s="737"/>
      <c r="AZ65" s="737"/>
      <c r="BA65" s="737"/>
      <c r="BB65" s="737">
        <f>SUM(AS65:BA65)</f>
        <v>0</v>
      </c>
      <c r="BC65" s="489" t="s">
        <v>357</v>
      </c>
      <c r="BD65" s="1040">
        <f>BC63/1000</f>
        <v>0.14581</v>
      </c>
      <c r="BE65" s="1041">
        <f>V65+AF65+AP65+BB65</f>
        <v>0</v>
      </c>
      <c r="BF65" s="1042" t="s">
        <v>357</v>
      </c>
      <c r="BG65" s="1043">
        <f>BF63/1000</f>
        <v>6.1045100000000003</v>
      </c>
      <c r="BI65" s="1044"/>
      <c r="BJ65" s="915"/>
      <c r="BK65" s="491"/>
      <c r="BL65" s="492"/>
      <c r="BM65" s="492"/>
      <c r="BN65" s="492"/>
      <c r="BO65" s="485"/>
    </row>
    <row r="66" spans="1:67" ht="20.149999999999999" customHeight="1">
      <c r="A66" s="484"/>
      <c r="B66" s="492"/>
      <c r="C66" s="492"/>
      <c r="D66" s="1038" t="s">
        <v>358</v>
      </c>
      <c r="E66" s="469"/>
      <c r="F66" s="470"/>
      <c r="G66" s="470"/>
      <c r="H66" s="912"/>
      <c r="I66" s="912"/>
      <c r="J66" s="470"/>
      <c r="K66" s="470"/>
      <c r="L66" s="470"/>
      <c r="M66" s="470"/>
      <c r="N66" s="469"/>
      <c r="O66" s="900">
        <v>0</v>
      </c>
      <c r="P66" s="901">
        <v>0</v>
      </c>
      <c r="Q66" s="901">
        <v>0</v>
      </c>
      <c r="R66" s="901">
        <v>0</v>
      </c>
      <c r="S66" s="901">
        <v>0</v>
      </c>
      <c r="T66" s="901">
        <v>0</v>
      </c>
      <c r="U66" s="901">
        <v>0</v>
      </c>
      <c r="V66" s="474">
        <f>SUM(O66:U66)</f>
        <v>0</v>
      </c>
      <c r="W66" s="1761" t="s">
        <v>359</v>
      </c>
      <c r="X66" s="1762" t="e">
        <f>X64/X65</f>
        <v>#DIV/0!</v>
      </c>
      <c r="Y66" s="208">
        <v>0</v>
      </c>
      <c r="Z66" s="209">
        <v>0</v>
      </c>
      <c r="AA66" s="209">
        <v>0</v>
      </c>
      <c r="AB66" s="209">
        <v>0</v>
      </c>
      <c r="AC66" s="209">
        <v>0</v>
      </c>
      <c r="AD66" s="209">
        <v>0</v>
      </c>
      <c r="AE66" s="209">
        <v>0</v>
      </c>
      <c r="AF66" s="474">
        <f>SUM(Y66:AE66)</f>
        <v>0</v>
      </c>
      <c r="AG66" s="1761" t="s">
        <v>359</v>
      </c>
      <c r="AH66" s="1762">
        <f>AH64/AH65</f>
        <v>0</v>
      </c>
      <c r="AI66" s="213">
        <v>0</v>
      </c>
      <c r="AJ66" s="214">
        <v>0</v>
      </c>
      <c r="AK66" s="214">
        <v>0</v>
      </c>
      <c r="AL66" s="214">
        <v>0</v>
      </c>
      <c r="AM66" s="214">
        <v>0</v>
      </c>
      <c r="AN66" s="214">
        <v>0</v>
      </c>
      <c r="AO66" s="214">
        <v>0</v>
      </c>
      <c r="AP66" s="474">
        <f>SUM(AI66:AO66)</f>
        <v>0</v>
      </c>
      <c r="AQ66" s="1761" t="s">
        <v>359</v>
      </c>
      <c r="AR66" s="1763">
        <f>AR64/AR65</f>
        <v>0</v>
      </c>
      <c r="AS66" s="1039">
        <v>0</v>
      </c>
      <c r="AT66" s="737">
        <v>0</v>
      </c>
      <c r="AU66" s="737">
        <v>0</v>
      </c>
      <c r="AV66" s="737">
        <v>0</v>
      </c>
      <c r="AW66" s="737">
        <v>0</v>
      </c>
      <c r="AX66" s="737">
        <v>0</v>
      </c>
      <c r="AY66" s="737">
        <v>0</v>
      </c>
      <c r="AZ66" s="737">
        <v>0</v>
      </c>
      <c r="BA66" s="737">
        <v>0</v>
      </c>
      <c r="BB66" s="737">
        <f>SUM(AS66:BA66)</f>
        <v>0</v>
      </c>
      <c r="BC66" s="1757" t="s">
        <v>359</v>
      </c>
      <c r="BD66" s="1768">
        <f>BD64/BD65</f>
        <v>0</v>
      </c>
      <c r="BE66" s="1041">
        <f>V66+AF66+AP66+BB66</f>
        <v>0</v>
      </c>
      <c r="BF66" s="1769" t="s">
        <v>359</v>
      </c>
      <c r="BG66" s="1770">
        <f>BG64/BG65</f>
        <v>0</v>
      </c>
      <c r="BI66" s="1044"/>
      <c r="BJ66" s="915"/>
      <c r="BK66" s="491"/>
      <c r="BL66" s="492"/>
      <c r="BM66" s="492"/>
      <c r="BN66" s="492"/>
      <c r="BO66" s="485"/>
    </row>
    <row r="67" spans="1:67" ht="20.149999999999999" customHeight="1">
      <c r="A67" s="493"/>
      <c r="B67" s="505"/>
      <c r="C67" s="505"/>
      <c r="D67" s="1045" t="s">
        <v>360</v>
      </c>
      <c r="E67" s="496"/>
      <c r="F67" s="497"/>
      <c r="G67" s="497"/>
      <c r="H67" s="918"/>
      <c r="I67" s="918"/>
      <c r="J67" s="497"/>
      <c r="K67" s="497"/>
      <c r="L67" s="497"/>
      <c r="M67" s="497"/>
      <c r="N67" s="496"/>
      <c r="O67" s="501">
        <v>0</v>
      </c>
      <c r="P67" s="501">
        <v>0</v>
      </c>
      <c r="Q67" s="501">
        <v>0</v>
      </c>
      <c r="R67" s="501">
        <v>0</v>
      </c>
      <c r="S67" s="501">
        <v>0</v>
      </c>
      <c r="T67" s="501">
        <v>0</v>
      </c>
      <c r="U67" s="501">
        <v>0</v>
      </c>
      <c r="V67" s="502" t="e">
        <f>V63/V66</f>
        <v>#DIV/0!</v>
      </c>
      <c r="W67" s="1761"/>
      <c r="X67" s="1762"/>
      <c r="Y67" s="501">
        <v>0</v>
      </c>
      <c r="Z67" s="501">
        <v>0</v>
      </c>
      <c r="AA67" s="501">
        <v>0</v>
      </c>
      <c r="AB67" s="501">
        <v>0</v>
      </c>
      <c r="AC67" s="501">
        <v>0</v>
      </c>
      <c r="AD67" s="501">
        <v>0</v>
      </c>
      <c r="AE67" s="501">
        <v>0</v>
      </c>
      <c r="AF67" s="502" t="e">
        <f>AF63/AF66</f>
        <v>#DIV/0!</v>
      </c>
      <c r="AG67" s="1761"/>
      <c r="AH67" s="1762"/>
      <c r="AI67" s="501">
        <v>0</v>
      </c>
      <c r="AJ67" s="501">
        <v>0</v>
      </c>
      <c r="AK67" s="501">
        <v>0</v>
      </c>
      <c r="AL67" s="501">
        <v>0</v>
      </c>
      <c r="AM67" s="501">
        <v>0</v>
      </c>
      <c r="AN67" s="501">
        <v>0</v>
      </c>
      <c r="AO67" s="501">
        <v>0</v>
      </c>
      <c r="AP67" s="502" t="e">
        <f>AP63/AP66</f>
        <v>#DIV/0!</v>
      </c>
      <c r="AQ67" s="1761"/>
      <c r="AR67" s="1763"/>
      <c r="AS67" s="503">
        <v>0</v>
      </c>
      <c r="AT67" s="920">
        <v>0</v>
      </c>
      <c r="AU67" s="920">
        <v>0</v>
      </c>
      <c r="AV67" s="920">
        <v>0</v>
      </c>
      <c r="AW67" s="920">
        <v>0</v>
      </c>
      <c r="AX67" s="920">
        <v>0</v>
      </c>
      <c r="AY67" s="920">
        <v>0</v>
      </c>
      <c r="AZ67" s="920">
        <v>0</v>
      </c>
      <c r="BA67" s="920">
        <v>0</v>
      </c>
      <c r="BB67" s="920" t="e">
        <f>BB63/BB66</f>
        <v>#DIV/0!</v>
      </c>
      <c r="BC67" s="1757"/>
      <c r="BD67" s="1768"/>
      <c r="BE67" s="1046">
        <f>BE66/BE63</f>
        <v>0</v>
      </c>
      <c r="BF67" s="1769"/>
      <c r="BG67" s="1770"/>
      <c r="BI67" s="1047"/>
      <c r="BJ67" s="923"/>
      <c r="BK67" s="504"/>
      <c r="BL67" s="505"/>
      <c r="BM67" s="505"/>
      <c r="BN67" s="505"/>
      <c r="BO67" s="494"/>
    </row>
  </sheetData>
  <autoFilter ref="A2:BO67" xr:uid="{DAD219D2-26F4-4455-845D-185E1B2348E9}"/>
  <mergeCells count="11">
    <mergeCell ref="AQ66:AQ67"/>
    <mergeCell ref="A63:D63"/>
    <mergeCell ref="W66:W67"/>
    <mergeCell ref="X66:X67"/>
    <mergeCell ref="AG66:AG67"/>
    <mergeCell ref="AH66:AH67"/>
    <mergeCell ref="AR66:AR67"/>
    <mergeCell ref="BC66:BC67"/>
    <mergeCell ref="BD66:BD67"/>
    <mergeCell ref="BF66:BF67"/>
    <mergeCell ref="BG66:BG67"/>
  </mergeCells>
  <conditionalFormatting sqref="O3:U62 Y3:AE62 AI3:AO62 AS3:BA62">
    <cfRule type="cellIs" dxfId="51" priority="4" stopIfTrue="1" operator="lessThanOrEqual">
      <formula>0</formula>
    </cfRule>
  </conditionalFormatting>
  <conditionalFormatting sqref="BJ3:BJ62">
    <cfRule type="cellIs" dxfId="50" priority="5" stopIfTrue="1" operator="greaterThanOrEqual">
      <formula>0.8</formula>
    </cfRule>
    <cfRule type="cellIs" dxfId="49" priority="6" stopIfTrue="1" operator="greaterThanOrEqual">
      <formula>0.5</formula>
    </cfRule>
    <cfRule type="cellIs" dxfId="48" priority="7" stopIfTrue="1" operator="greaterThanOrEqual">
      <formula>0.2</formula>
    </cfRule>
    <cfRule type="cellIs" dxfId="47" priority="8" stopIfTrue="1" operator="greaterThan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779A30-3505-4579-AB0E-C1FF4D4712F6}">
  <sheetPr filterMode="1">
    <pageSetUpPr fitToPage="1"/>
  </sheetPr>
  <dimension ref="A1:BH75"/>
  <sheetViews>
    <sheetView workbookViewId="0"/>
  </sheetViews>
  <sheetFormatPr defaultColWidth="12" defaultRowHeight="15.75" customHeight="1"/>
  <cols>
    <col min="1" max="1" width="6.08984375" customWidth="1"/>
    <col min="2" max="2" width="10.08984375" bestFit="1" customWidth="1"/>
    <col min="3" max="3" width="14.453125" bestFit="1" customWidth="1"/>
    <col min="4" max="4" width="51.90625" bestFit="1" customWidth="1"/>
    <col min="5" max="5" width="12.26953125" hidden="1" customWidth="1"/>
    <col min="6" max="6" width="12.90625" hidden="1" customWidth="1"/>
    <col min="7" max="7" width="13.7265625" customWidth="1"/>
    <col min="8" max="14" width="8.1796875" customWidth="1"/>
    <col min="15" max="15" width="11.1796875" customWidth="1"/>
    <col min="16" max="16" width="10.90625" customWidth="1"/>
    <col min="17" max="17" width="11.81640625" customWidth="1"/>
    <col min="18" max="24" width="8.1796875" customWidth="1"/>
    <col min="25" max="25" width="13.36328125" customWidth="1"/>
    <col min="26" max="27" width="11.81640625" customWidth="1"/>
    <col min="28" max="28" width="8.54296875" customWidth="1"/>
    <col min="29" max="30" width="8.1796875" customWidth="1"/>
    <col min="31" max="34" width="8.1796875" hidden="1" customWidth="1"/>
    <col min="35" max="36" width="12.81640625" hidden="1" customWidth="1"/>
    <col min="37" max="37" width="12" hidden="1" customWidth="1"/>
    <col min="38" max="38" width="8.54296875" hidden="1" customWidth="1"/>
    <col min="39" max="43" width="8.1796875" hidden="1" customWidth="1"/>
    <col min="44" max="44" width="12" customWidth="1"/>
    <col min="45" max="46" width="8.1796875" customWidth="1"/>
    <col min="47" max="47" width="11.81640625" customWidth="1"/>
    <col min="48" max="48" width="10.08984375" customWidth="1"/>
    <col min="49" max="49" width="11.81640625" customWidth="1"/>
    <col min="50" max="50" width="12" customWidth="1"/>
    <col min="51" max="51" width="15.54296875" hidden="1" customWidth="1"/>
    <col min="52" max="52" width="15.81640625" customWidth="1"/>
    <col min="53" max="53" width="16.90625" hidden="1" customWidth="1"/>
    <col min="54" max="54" width="18.36328125" customWidth="1"/>
    <col min="55" max="55" width="27.08984375" customWidth="1"/>
    <col min="56" max="56" width="34.08984375" customWidth="1"/>
    <col min="57" max="57" width="18.81640625" customWidth="1"/>
    <col min="58" max="58" width="19.36328125" customWidth="1"/>
    <col min="59" max="59" width="14.81640625" customWidth="1"/>
    <col min="60" max="60" width="12" customWidth="1"/>
  </cols>
  <sheetData>
    <row r="1" spans="1:60" ht="20.5" customHeight="1">
      <c r="A1" s="146"/>
      <c r="B1" s="154"/>
      <c r="C1" s="154"/>
      <c r="D1" s="147" t="s">
        <v>367</v>
      </c>
      <c r="E1" s="508"/>
      <c r="F1" s="149">
        <f>SUBTOTAL(9,F3:INDEX(F3:F59,ROW()-1))</f>
        <v>0</v>
      </c>
      <c r="G1" s="508">
        <f>SUBTOTAL(9,G3:INDEX(G3:G59,ROW()-1))</f>
        <v>0</v>
      </c>
      <c r="H1" s="509"/>
      <c r="I1" s="509"/>
      <c r="J1" s="509"/>
      <c r="K1" s="509"/>
      <c r="L1" s="509"/>
      <c r="M1" s="509"/>
      <c r="N1" s="509"/>
      <c r="O1" s="509"/>
      <c r="P1" s="509"/>
      <c r="Q1" s="508"/>
      <c r="R1" s="509"/>
      <c r="S1" s="509"/>
      <c r="T1" s="509"/>
      <c r="U1" s="509"/>
      <c r="V1" s="509"/>
      <c r="W1" s="509"/>
      <c r="X1" s="509"/>
      <c r="Y1" s="509"/>
      <c r="Z1" s="509"/>
      <c r="AA1" s="508"/>
      <c r="AB1" s="509"/>
      <c r="AC1" s="509"/>
      <c r="AD1" s="509"/>
      <c r="AE1" s="509"/>
      <c r="AF1" s="509"/>
      <c r="AG1" s="509"/>
      <c r="AH1" s="509"/>
      <c r="AI1" s="509"/>
      <c r="AJ1" s="509"/>
      <c r="AK1" s="508"/>
      <c r="AL1" s="146"/>
      <c r="AM1" s="154"/>
      <c r="AN1" s="154"/>
      <c r="AO1" s="154"/>
      <c r="AP1" s="154"/>
      <c r="AQ1" s="154"/>
      <c r="AR1" s="154"/>
      <c r="AS1" s="154"/>
      <c r="AT1" s="154"/>
      <c r="AU1" s="154"/>
      <c r="AV1" s="154"/>
      <c r="AW1" s="154"/>
      <c r="AX1" s="147"/>
      <c r="AY1" s="509"/>
      <c r="AZ1" s="149"/>
      <c r="BA1" s="509"/>
      <c r="BB1" s="155"/>
      <c r="BC1" s="510"/>
      <c r="BD1" s="156"/>
      <c r="BE1" s="154"/>
      <c r="BF1" s="154"/>
      <c r="BG1" s="154"/>
      <c r="BH1" s="606"/>
    </row>
    <row r="2" spans="1:60" ht="60">
      <c r="A2" s="157" t="s">
        <v>308</v>
      </c>
      <c r="B2" s="926" t="s">
        <v>2</v>
      </c>
      <c r="C2" s="926" t="s">
        <v>283</v>
      </c>
      <c r="D2" s="158" t="s">
        <v>309</v>
      </c>
      <c r="E2" s="515" t="s">
        <v>4</v>
      </c>
      <c r="F2" s="929" t="s">
        <v>185</v>
      </c>
      <c r="G2" s="517" t="s">
        <v>362</v>
      </c>
      <c r="H2" s="617" t="s">
        <v>321</v>
      </c>
      <c r="I2" s="617">
        <v>25</v>
      </c>
      <c r="J2" s="617">
        <v>26</v>
      </c>
      <c r="K2" s="617">
        <v>27</v>
      </c>
      <c r="L2" s="617">
        <v>28</v>
      </c>
      <c r="M2" s="617">
        <v>29</v>
      </c>
      <c r="N2" s="617">
        <v>30</v>
      </c>
      <c r="O2" s="618" t="s">
        <v>322</v>
      </c>
      <c r="P2" s="618" t="s">
        <v>323</v>
      </c>
      <c r="Q2" s="619" t="s">
        <v>324</v>
      </c>
      <c r="R2" s="620">
        <v>1</v>
      </c>
      <c r="S2" s="620">
        <v>2</v>
      </c>
      <c r="T2" s="620">
        <v>3</v>
      </c>
      <c r="U2" s="620">
        <v>4</v>
      </c>
      <c r="V2" s="620">
        <v>5</v>
      </c>
      <c r="W2" s="620">
        <v>6</v>
      </c>
      <c r="X2" s="620">
        <v>7</v>
      </c>
      <c r="Y2" s="621" t="s">
        <v>325</v>
      </c>
      <c r="Z2" s="621" t="s">
        <v>326</v>
      </c>
      <c r="AA2" s="622" t="s">
        <v>327</v>
      </c>
      <c r="AB2" s="623">
        <v>8</v>
      </c>
      <c r="AC2" s="623">
        <v>9</v>
      </c>
      <c r="AD2" s="623">
        <v>10</v>
      </c>
      <c r="AE2" s="623">
        <v>11</v>
      </c>
      <c r="AF2" s="623">
        <v>12</v>
      </c>
      <c r="AG2" s="623">
        <v>13</v>
      </c>
      <c r="AH2" s="623">
        <v>14</v>
      </c>
      <c r="AI2" s="624" t="s">
        <v>328</v>
      </c>
      <c r="AJ2" s="624" t="s">
        <v>329</v>
      </c>
      <c r="AK2" s="625" t="s">
        <v>330</v>
      </c>
      <c r="AL2" s="628">
        <v>15</v>
      </c>
      <c r="AM2" s="629">
        <v>16</v>
      </c>
      <c r="AN2" s="629">
        <v>17</v>
      </c>
      <c r="AO2" s="629">
        <v>18</v>
      </c>
      <c r="AP2" s="629">
        <v>19</v>
      </c>
      <c r="AQ2" s="629">
        <v>20</v>
      </c>
      <c r="AR2" s="629">
        <v>21</v>
      </c>
      <c r="AS2" s="629">
        <v>22</v>
      </c>
      <c r="AT2" s="629" t="s">
        <v>369</v>
      </c>
      <c r="AU2" s="629" t="s">
        <v>332</v>
      </c>
      <c r="AV2" s="930" t="s">
        <v>333</v>
      </c>
      <c r="AW2" s="930" t="s">
        <v>334</v>
      </c>
      <c r="AX2" s="931" t="s">
        <v>335</v>
      </c>
      <c r="AY2" s="932" t="s">
        <v>312</v>
      </c>
      <c r="AZ2" s="933" t="s">
        <v>336</v>
      </c>
      <c r="BA2" s="934" t="s">
        <v>337</v>
      </c>
      <c r="BB2" s="935" t="s">
        <v>315</v>
      </c>
      <c r="BC2" s="636" t="s">
        <v>10</v>
      </c>
      <c r="BD2" s="191" t="s">
        <v>193</v>
      </c>
      <c r="BE2" s="192" t="s">
        <v>338</v>
      </c>
      <c r="BF2" s="192" t="s">
        <v>339</v>
      </c>
      <c r="BG2" s="192" t="s">
        <v>340</v>
      </c>
      <c r="BH2" s="193"/>
    </row>
    <row r="3" spans="1:60" ht="13">
      <c r="A3" s="677">
        <v>1</v>
      </c>
      <c r="B3" s="678" t="s">
        <v>36</v>
      </c>
      <c r="C3" s="688" t="s">
        <v>34</v>
      </c>
      <c r="D3" s="679" t="s">
        <v>371</v>
      </c>
      <c r="E3" s="680">
        <v>1</v>
      </c>
      <c r="F3" s="682">
        <f>IFERROR(_xlfn.XLOOKUP($C3,Summary!$D:$D,Summary!$J:$J),"")</f>
        <v>0</v>
      </c>
      <c r="G3" s="646">
        <f t="shared" ref="G3:G34" si="0">SUM(F3:F3)</f>
        <v>0</v>
      </c>
      <c r="H3" s="295"/>
      <c r="I3" s="295"/>
      <c r="J3" s="295"/>
      <c r="K3" s="295"/>
      <c r="L3" s="295"/>
      <c r="M3" s="295"/>
      <c r="N3" s="295"/>
      <c r="O3" s="647">
        <f t="shared" ref="O3:O34" si="1">SUM(H3:N3)</f>
        <v>0</v>
      </c>
      <c r="P3" s="648">
        <f t="shared" ref="P3:P34" si="2">O3*E3</f>
        <v>0</v>
      </c>
      <c r="Q3" s="649">
        <f t="shared" ref="Q3:Q34" si="3">G3*40%</f>
        <v>0</v>
      </c>
      <c r="R3" s="650"/>
      <c r="S3" s="650"/>
      <c r="T3" s="650"/>
      <c r="U3" s="650"/>
      <c r="V3" s="650"/>
      <c r="W3" s="650"/>
      <c r="X3" s="650"/>
      <c r="Y3" s="651">
        <f t="shared" ref="Y3:Y34" si="4">SUM(R3:X3)</f>
        <v>0</v>
      </c>
      <c r="Z3" s="652">
        <f t="shared" ref="Z3:Z34" si="5">Y3*E3</f>
        <v>0</v>
      </c>
      <c r="AA3" s="653">
        <f t="shared" ref="AA3:AA34" si="6">G3*30%</f>
        <v>0</v>
      </c>
      <c r="AB3" s="654"/>
      <c r="AC3" s="654"/>
      <c r="AD3" s="654"/>
      <c r="AE3" s="654"/>
      <c r="AF3" s="654"/>
      <c r="AG3" s="654"/>
      <c r="AH3" s="654"/>
      <c r="AI3" s="655">
        <f t="shared" ref="AI3:AI34" si="7">SUM(AB3:AH3)</f>
        <v>0</v>
      </c>
      <c r="AJ3" s="656">
        <f t="shared" ref="AJ3:AJ34" si="8">AI3*E3</f>
        <v>0</v>
      </c>
      <c r="AK3" s="657">
        <f t="shared" ref="AK3:AK34" si="9">G3*20%</f>
        <v>0</v>
      </c>
      <c r="AL3" s="659"/>
      <c r="AM3" s="659"/>
      <c r="AN3" s="659"/>
      <c r="AO3" s="659"/>
      <c r="AP3" s="659"/>
      <c r="AQ3" s="659"/>
      <c r="AR3" s="659"/>
      <c r="AS3" s="659"/>
      <c r="AT3" s="659"/>
      <c r="AU3" s="664">
        <f t="shared" ref="AU3:AU34" si="10">SUM(AL3:AT3)</f>
        <v>0</v>
      </c>
      <c r="AV3" s="665">
        <f t="shared" ref="AV3:AV34" si="11">AU3*E3</f>
        <v>0</v>
      </c>
      <c r="AW3" s="936">
        <f t="shared" ref="AW3:AW34" si="12">G3*20%</f>
        <v>0</v>
      </c>
      <c r="AX3" s="659">
        <f t="shared" ref="AX3:AX34" si="13">O3+Y3+AI3+AU3</f>
        <v>0</v>
      </c>
      <c r="AY3" s="684">
        <f t="shared" ref="AY3:AY34" si="14">AX3*E3</f>
        <v>0</v>
      </c>
      <c r="AZ3" s="684">
        <f t="shared" ref="AZ3:AZ34" si="15">AX3-G3</f>
        <v>0</v>
      </c>
      <c r="BA3" s="684">
        <f t="shared" ref="BA3:BA34" si="16">AZ3*E3</f>
        <v>0</v>
      </c>
      <c r="BB3" s="685" t="str">
        <f t="shared" ref="BB3:BB34" si="17">IFERROR(AX3/G3,"")</f>
        <v/>
      </c>
      <c r="BC3" s="686"/>
      <c r="BD3" s="687"/>
      <c r="BE3" s="677"/>
      <c r="BF3" s="688"/>
      <c r="BG3" s="689"/>
      <c r="BH3" s="690"/>
    </row>
    <row r="4" spans="1:60" ht="20.25" hidden="1" customHeight="1">
      <c r="A4" s="805">
        <v>2</v>
      </c>
      <c r="B4" s="937" t="s">
        <v>36</v>
      </c>
      <c r="C4" s="131" t="s">
        <v>39</v>
      </c>
      <c r="D4" s="925" t="s">
        <v>40</v>
      </c>
      <c r="E4" s="680">
        <v>2</v>
      </c>
      <c r="F4" s="681">
        <f>IFERROR(_xlfn.XLOOKUP($C4,Summary!$D:$D,Summary!$J:$J),"")</f>
        <v>0</v>
      </c>
      <c r="G4" s="646">
        <f t="shared" si="0"/>
        <v>0</v>
      </c>
      <c r="H4" s="295"/>
      <c r="I4" s="295"/>
      <c r="J4" s="295"/>
      <c r="K4" s="295"/>
      <c r="L4" s="295"/>
      <c r="M4" s="295"/>
      <c r="N4" s="295"/>
      <c r="O4" s="647">
        <f t="shared" si="1"/>
        <v>0</v>
      </c>
      <c r="P4" s="648">
        <f t="shared" si="2"/>
        <v>0</v>
      </c>
      <c r="Q4" s="649">
        <f t="shared" si="3"/>
        <v>0</v>
      </c>
      <c r="R4" s="650"/>
      <c r="S4" s="650"/>
      <c r="T4" s="650"/>
      <c r="U4" s="650"/>
      <c r="V4" s="650"/>
      <c r="W4" s="650"/>
      <c r="X4" s="650"/>
      <c r="Y4" s="651">
        <f t="shared" si="4"/>
        <v>0</v>
      </c>
      <c r="Z4" s="652">
        <f t="shared" si="5"/>
        <v>0</v>
      </c>
      <c r="AA4" s="653">
        <f t="shared" si="6"/>
        <v>0</v>
      </c>
      <c r="AB4" s="654"/>
      <c r="AC4" s="654"/>
      <c r="AD4" s="654"/>
      <c r="AE4" s="654"/>
      <c r="AF4" s="654"/>
      <c r="AG4" s="654"/>
      <c r="AH4" s="654"/>
      <c r="AI4" s="655">
        <f t="shared" si="7"/>
        <v>0</v>
      </c>
      <c r="AJ4" s="656">
        <f t="shared" si="8"/>
        <v>0</v>
      </c>
      <c r="AK4" s="657">
        <f t="shared" si="9"/>
        <v>0</v>
      </c>
      <c r="AL4" s="659"/>
      <c r="AM4" s="659"/>
      <c r="AN4" s="659"/>
      <c r="AO4" s="659"/>
      <c r="AP4" s="659"/>
      <c r="AQ4" s="659"/>
      <c r="AR4" s="659"/>
      <c r="AS4" s="659"/>
      <c r="AT4" s="659"/>
      <c r="AU4" s="664">
        <f t="shared" si="10"/>
        <v>0</v>
      </c>
      <c r="AV4" s="665">
        <f t="shared" si="11"/>
        <v>0</v>
      </c>
      <c r="AW4" s="683">
        <f t="shared" si="12"/>
        <v>0</v>
      </c>
      <c r="AX4" s="659">
        <f t="shared" si="13"/>
        <v>0</v>
      </c>
      <c r="AY4" s="684">
        <f t="shared" si="14"/>
        <v>0</v>
      </c>
      <c r="AZ4" s="684">
        <f t="shared" si="15"/>
        <v>0</v>
      </c>
      <c r="BA4" s="684">
        <f t="shared" si="16"/>
        <v>0</v>
      </c>
      <c r="BB4" s="685" t="str">
        <f t="shared" si="17"/>
        <v/>
      </c>
      <c r="BC4" s="938"/>
      <c r="BD4" s="687"/>
      <c r="BE4" s="805"/>
      <c r="BF4" s="131"/>
      <c r="BG4" s="819"/>
      <c r="BH4" s="690"/>
    </row>
    <row r="5" spans="1:60" ht="20.25" hidden="1" customHeight="1">
      <c r="A5" s="691">
        <v>3</v>
      </c>
      <c r="B5" s="704" t="s">
        <v>36</v>
      </c>
      <c r="C5" s="713" t="s">
        <v>42</v>
      </c>
      <c r="D5" s="705" t="s">
        <v>43</v>
      </c>
      <c r="E5" s="197">
        <v>5</v>
      </c>
      <c r="F5" s="706">
        <f>IFERROR(_xlfn.XLOOKUP($C5,Summary!$D:$D,Summary!$J:$J),"")</f>
        <v>0</v>
      </c>
      <c r="G5" s="695">
        <f t="shared" si="0"/>
        <v>0</v>
      </c>
      <c r="H5" s="696"/>
      <c r="I5" s="696"/>
      <c r="J5" s="696"/>
      <c r="K5" s="696"/>
      <c r="L5" s="696"/>
      <c r="M5" s="696"/>
      <c r="N5" s="696"/>
      <c r="O5" s="424">
        <f t="shared" si="1"/>
        <v>0</v>
      </c>
      <c r="P5" s="425">
        <f t="shared" si="2"/>
        <v>0</v>
      </c>
      <c r="Q5" s="207">
        <f t="shared" si="3"/>
        <v>0</v>
      </c>
      <c r="R5" s="445"/>
      <c r="S5" s="445"/>
      <c r="T5" s="445"/>
      <c r="U5" s="445"/>
      <c r="V5" s="445"/>
      <c r="W5" s="445"/>
      <c r="X5" s="445"/>
      <c r="Y5" s="427">
        <f t="shared" si="4"/>
        <v>0</v>
      </c>
      <c r="Z5" s="428">
        <f t="shared" si="5"/>
        <v>0</v>
      </c>
      <c r="AA5" s="212">
        <f t="shared" si="6"/>
        <v>0</v>
      </c>
      <c r="AB5" s="446"/>
      <c r="AC5" s="446"/>
      <c r="AD5" s="446"/>
      <c r="AE5" s="446"/>
      <c r="AF5" s="446"/>
      <c r="AG5" s="446"/>
      <c r="AH5" s="446"/>
      <c r="AI5" s="430">
        <f t="shared" si="7"/>
        <v>0</v>
      </c>
      <c r="AJ5" s="431">
        <f t="shared" si="8"/>
        <v>0</v>
      </c>
      <c r="AK5" s="217">
        <f t="shared" si="9"/>
        <v>0</v>
      </c>
      <c r="AL5" s="707"/>
      <c r="AM5" s="707"/>
      <c r="AN5" s="707"/>
      <c r="AO5" s="707"/>
      <c r="AP5" s="707"/>
      <c r="AQ5" s="707"/>
      <c r="AR5" s="707"/>
      <c r="AS5" s="707"/>
      <c r="AT5" s="707"/>
      <c r="AU5" s="939">
        <f t="shared" si="10"/>
        <v>0</v>
      </c>
      <c r="AV5" s="940">
        <f t="shared" si="11"/>
        <v>0</v>
      </c>
      <c r="AW5" s="941">
        <f t="shared" si="12"/>
        <v>0</v>
      </c>
      <c r="AX5" s="707">
        <f t="shared" si="13"/>
        <v>0</v>
      </c>
      <c r="AY5" s="699">
        <f t="shared" si="14"/>
        <v>0</v>
      </c>
      <c r="AZ5" s="708">
        <f t="shared" si="15"/>
        <v>0</v>
      </c>
      <c r="BA5" s="699">
        <f t="shared" si="16"/>
        <v>0</v>
      </c>
      <c r="BB5" s="709" t="str">
        <f t="shared" si="17"/>
        <v/>
      </c>
      <c r="BC5" s="710"/>
      <c r="BD5" s="711"/>
      <c r="BE5" s="712"/>
      <c r="BF5" s="713"/>
      <c r="BG5" s="714"/>
    </row>
    <row r="6" spans="1:60" ht="26" hidden="1">
      <c r="A6" s="832">
        <v>4</v>
      </c>
      <c r="B6" s="942" t="s">
        <v>36</v>
      </c>
      <c r="C6" s="943" t="s">
        <v>44</v>
      </c>
      <c r="D6" s="944" t="s">
        <v>45</v>
      </c>
      <c r="E6" s="197">
        <v>1</v>
      </c>
      <c r="F6" s="835">
        <f>IFERROR(_xlfn.XLOOKUP($C6,Summary!$D:$D,Summary!$J:$J),"")</f>
        <v>0</v>
      </c>
      <c r="G6" s="695">
        <f t="shared" si="0"/>
        <v>0</v>
      </c>
      <c r="H6" s="696"/>
      <c r="I6" s="696"/>
      <c r="J6" s="696"/>
      <c r="K6" s="696"/>
      <c r="L6" s="696"/>
      <c r="M6" s="696"/>
      <c r="N6" s="696"/>
      <c r="O6" s="424">
        <f t="shared" si="1"/>
        <v>0</v>
      </c>
      <c r="P6" s="425">
        <f t="shared" si="2"/>
        <v>0</v>
      </c>
      <c r="Q6" s="207">
        <f t="shared" si="3"/>
        <v>0</v>
      </c>
      <c r="R6" s="445"/>
      <c r="S6" s="445"/>
      <c r="T6" s="445"/>
      <c r="U6" s="445"/>
      <c r="V6" s="445"/>
      <c r="W6" s="445"/>
      <c r="X6" s="445"/>
      <c r="Y6" s="427">
        <f t="shared" si="4"/>
        <v>0</v>
      </c>
      <c r="Z6" s="428">
        <f t="shared" si="5"/>
        <v>0</v>
      </c>
      <c r="AA6" s="212">
        <f t="shared" si="6"/>
        <v>0</v>
      </c>
      <c r="AB6" s="446"/>
      <c r="AC6" s="446"/>
      <c r="AD6" s="446"/>
      <c r="AE6" s="446"/>
      <c r="AF6" s="446"/>
      <c r="AG6" s="446"/>
      <c r="AH6" s="446"/>
      <c r="AI6" s="430">
        <f t="shared" si="7"/>
        <v>0</v>
      </c>
      <c r="AJ6" s="431">
        <f t="shared" si="8"/>
        <v>0</v>
      </c>
      <c r="AK6" s="217">
        <f t="shared" si="9"/>
        <v>0</v>
      </c>
      <c r="AL6" s="945"/>
      <c r="AM6" s="781"/>
      <c r="AN6" s="781"/>
      <c r="AO6" s="781"/>
      <c r="AP6" s="781"/>
      <c r="AQ6" s="781"/>
      <c r="AR6" s="781"/>
      <c r="AS6" s="781"/>
      <c r="AT6" s="781"/>
      <c r="AU6" s="946">
        <f t="shared" si="10"/>
        <v>0</v>
      </c>
      <c r="AV6" s="947">
        <f t="shared" si="11"/>
        <v>0</v>
      </c>
      <c r="AW6" s="947">
        <f t="shared" si="12"/>
        <v>0</v>
      </c>
      <c r="AX6" s="948">
        <f t="shared" si="13"/>
        <v>0</v>
      </c>
      <c r="AY6" s="756">
        <f t="shared" si="14"/>
        <v>0</v>
      </c>
      <c r="AZ6" s="949">
        <f t="shared" si="15"/>
        <v>0</v>
      </c>
      <c r="BA6" s="756">
        <f t="shared" si="16"/>
        <v>0</v>
      </c>
      <c r="BB6" s="839" t="str">
        <f t="shared" si="17"/>
        <v/>
      </c>
      <c r="BC6" s="812"/>
      <c r="BD6" s="786"/>
      <c r="BE6" s="787"/>
      <c r="BF6" s="787"/>
      <c r="BG6" s="788"/>
      <c r="BH6" s="829"/>
    </row>
    <row r="7" spans="1:60" ht="18" hidden="1">
      <c r="A7" s="288">
        <v>5</v>
      </c>
      <c r="B7" s="763" t="s">
        <v>36</v>
      </c>
      <c r="C7" s="794" t="s">
        <v>47</v>
      </c>
      <c r="D7" s="814" t="s">
        <v>48</v>
      </c>
      <c r="E7" s="197">
        <v>0.5</v>
      </c>
      <c r="F7" s="765">
        <f>IFERROR(_xlfn.XLOOKUP($C7,Summary!$D:$D,Summary!$J:$J),"")</f>
        <v>0</v>
      </c>
      <c r="G7" s="695">
        <f t="shared" si="0"/>
        <v>0</v>
      </c>
      <c r="H7" s="696"/>
      <c r="I7" s="696"/>
      <c r="J7" s="696"/>
      <c r="K7" s="696"/>
      <c r="L7" s="696"/>
      <c r="M7" s="696"/>
      <c r="N7" s="696"/>
      <c r="O7" s="424">
        <f t="shared" si="1"/>
        <v>0</v>
      </c>
      <c r="P7" s="425">
        <f t="shared" si="2"/>
        <v>0</v>
      </c>
      <c r="Q7" s="207">
        <f t="shared" si="3"/>
        <v>0</v>
      </c>
      <c r="R7" s="445"/>
      <c r="S7" s="445"/>
      <c r="T7" s="445"/>
      <c r="U7" s="445"/>
      <c r="V7" s="445"/>
      <c r="W7" s="445"/>
      <c r="X7" s="445"/>
      <c r="Y7" s="427">
        <f t="shared" si="4"/>
        <v>0</v>
      </c>
      <c r="Z7" s="428">
        <f t="shared" si="5"/>
        <v>0</v>
      </c>
      <c r="AA7" s="212">
        <f t="shared" si="6"/>
        <v>0</v>
      </c>
      <c r="AB7" s="446"/>
      <c r="AC7" s="446"/>
      <c r="AD7" s="446"/>
      <c r="AE7" s="446"/>
      <c r="AF7" s="446"/>
      <c r="AG7" s="446"/>
      <c r="AH7" s="446"/>
      <c r="AI7" s="430">
        <f t="shared" si="7"/>
        <v>0</v>
      </c>
      <c r="AJ7" s="431">
        <f t="shared" si="8"/>
        <v>0</v>
      </c>
      <c r="AK7" s="217">
        <f t="shared" si="9"/>
        <v>0</v>
      </c>
      <c r="AL7" s="443"/>
      <c r="AM7" s="443"/>
      <c r="AN7" s="443"/>
      <c r="AO7" s="443"/>
      <c r="AP7" s="443"/>
      <c r="AQ7" s="443"/>
      <c r="AR7" s="443"/>
      <c r="AS7" s="443"/>
      <c r="AT7" s="443"/>
      <c r="AU7" s="697">
        <f t="shared" si="10"/>
        <v>0</v>
      </c>
      <c r="AV7" s="698">
        <f t="shared" si="11"/>
        <v>0</v>
      </c>
      <c r="AW7" s="950">
        <f t="shared" si="12"/>
        <v>0</v>
      </c>
      <c r="AX7" s="443">
        <f t="shared" si="13"/>
        <v>0</v>
      </c>
      <c r="AY7" s="699">
        <f t="shared" si="14"/>
        <v>0</v>
      </c>
      <c r="AZ7" s="699">
        <f t="shared" si="15"/>
        <v>0</v>
      </c>
      <c r="BA7" s="699">
        <f t="shared" si="16"/>
        <v>0</v>
      </c>
      <c r="BB7" s="700" t="str">
        <f t="shared" si="17"/>
        <v/>
      </c>
      <c r="BC7" s="793"/>
      <c r="BD7" s="702"/>
      <c r="BE7" s="691"/>
      <c r="BF7" s="794"/>
      <c r="BG7" s="795"/>
    </row>
    <row r="8" spans="1:60" ht="18" hidden="1">
      <c r="A8" s="691">
        <v>6</v>
      </c>
      <c r="B8" s="256" t="s">
        <v>36</v>
      </c>
      <c r="C8" s="195" t="s">
        <v>51</v>
      </c>
      <c r="D8" s="692" t="s">
        <v>52</v>
      </c>
      <c r="E8" s="197">
        <v>2</v>
      </c>
      <c r="F8" s="693">
        <f>IFERROR(_xlfn.XLOOKUP($C8,Summary!$D:$D,Summary!$J:$J),"")</f>
        <v>0</v>
      </c>
      <c r="G8" s="695">
        <f t="shared" si="0"/>
        <v>0</v>
      </c>
      <c r="H8" s="696"/>
      <c r="I8" s="696"/>
      <c r="J8" s="696"/>
      <c r="K8" s="696"/>
      <c r="L8" s="696"/>
      <c r="M8" s="696"/>
      <c r="N8" s="696"/>
      <c r="O8" s="424">
        <f t="shared" si="1"/>
        <v>0</v>
      </c>
      <c r="P8" s="425">
        <f t="shared" si="2"/>
        <v>0</v>
      </c>
      <c r="Q8" s="207">
        <f t="shared" si="3"/>
        <v>0</v>
      </c>
      <c r="R8" s="445"/>
      <c r="S8" s="445"/>
      <c r="T8" s="445"/>
      <c r="U8" s="445"/>
      <c r="V8" s="445"/>
      <c r="W8" s="445"/>
      <c r="X8" s="445"/>
      <c r="Y8" s="427">
        <f t="shared" si="4"/>
        <v>0</v>
      </c>
      <c r="Z8" s="428">
        <f t="shared" si="5"/>
        <v>0</v>
      </c>
      <c r="AA8" s="212">
        <f t="shared" si="6"/>
        <v>0</v>
      </c>
      <c r="AB8" s="446"/>
      <c r="AC8" s="446"/>
      <c r="AD8" s="446"/>
      <c r="AE8" s="446"/>
      <c r="AF8" s="446"/>
      <c r="AG8" s="446"/>
      <c r="AH8" s="446"/>
      <c r="AI8" s="430">
        <f t="shared" si="7"/>
        <v>0</v>
      </c>
      <c r="AJ8" s="431">
        <f t="shared" si="8"/>
        <v>0</v>
      </c>
      <c r="AK8" s="217">
        <f t="shared" si="9"/>
        <v>0</v>
      </c>
      <c r="AL8" s="443"/>
      <c r="AM8" s="443"/>
      <c r="AN8" s="443"/>
      <c r="AO8" s="443"/>
      <c r="AP8" s="443"/>
      <c r="AQ8" s="443"/>
      <c r="AR8" s="443"/>
      <c r="AS8" s="443"/>
      <c r="AT8" s="443"/>
      <c r="AU8" s="697">
        <f t="shared" si="10"/>
        <v>0</v>
      </c>
      <c r="AV8" s="698">
        <f t="shared" si="11"/>
        <v>0</v>
      </c>
      <c r="AW8" s="312">
        <f t="shared" si="12"/>
        <v>0</v>
      </c>
      <c r="AX8" s="443">
        <f t="shared" si="13"/>
        <v>0</v>
      </c>
      <c r="AY8" s="699">
        <f t="shared" si="14"/>
        <v>0</v>
      </c>
      <c r="AZ8" s="699">
        <f t="shared" si="15"/>
        <v>0</v>
      </c>
      <c r="BA8" s="699">
        <f t="shared" si="16"/>
        <v>0</v>
      </c>
      <c r="BB8" s="700" t="str">
        <f t="shared" si="17"/>
        <v/>
      </c>
      <c r="BC8" s="701"/>
      <c r="BD8" s="702"/>
      <c r="BE8" s="288"/>
      <c r="BF8" s="195"/>
      <c r="BG8" s="703"/>
    </row>
    <row r="9" spans="1:60" ht="18" hidden="1">
      <c r="A9" s="691">
        <v>7</v>
      </c>
      <c r="B9" s="256" t="s">
        <v>36</v>
      </c>
      <c r="C9" s="195" t="s">
        <v>53</v>
      </c>
      <c r="D9" s="692" t="s">
        <v>54</v>
      </c>
      <c r="E9" s="197">
        <v>1</v>
      </c>
      <c r="F9" s="693">
        <f>IFERROR(_xlfn.XLOOKUP($C9,Summary!$D:$D,Summary!$J:$J),"")</f>
        <v>0</v>
      </c>
      <c r="G9" s="695">
        <f t="shared" si="0"/>
        <v>0</v>
      </c>
      <c r="H9" s="696"/>
      <c r="I9" s="696"/>
      <c r="J9" s="696"/>
      <c r="K9" s="696"/>
      <c r="L9" s="696"/>
      <c r="M9" s="696"/>
      <c r="N9" s="696"/>
      <c r="O9" s="424">
        <f t="shared" si="1"/>
        <v>0</v>
      </c>
      <c r="P9" s="425">
        <f t="shared" si="2"/>
        <v>0</v>
      </c>
      <c r="Q9" s="207">
        <f t="shared" si="3"/>
        <v>0</v>
      </c>
      <c r="R9" s="445"/>
      <c r="S9" s="445"/>
      <c r="T9" s="445"/>
      <c r="U9" s="445"/>
      <c r="V9" s="445"/>
      <c r="W9" s="445"/>
      <c r="X9" s="445"/>
      <c r="Y9" s="427">
        <f t="shared" si="4"/>
        <v>0</v>
      </c>
      <c r="Z9" s="428">
        <f t="shared" si="5"/>
        <v>0</v>
      </c>
      <c r="AA9" s="212">
        <f t="shared" si="6"/>
        <v>0</v>
      </c>
      <c r="AB9" s="446">
        <v>69</v>
      </c>
      <c r="AC9" s="446"/>
      <c r="AD9" s="446"/>
      <c r="AE9" s="446"/>
      <c r="AF9" s="446"/>
      <c r="AG9" s="446"/>
      <c r="AH9" s="446"/>
      <c r="AI9" s="430">
        <f t="shared" si="7"/>
        <v>69</v>
      </c>
      <c r="AJ9" s="431">
        <f t="shared" si="8"/>
        <v>69</v>
      </c>
      <c r="AK9" s="217">
        <f t="shared" si="9"/>
        <v>0</v>
      </c>
      <c r="AL9" s="443"/>
      <c r="AM9" s="443"/>
      <c r="AN9" s="443"/>
      <c r="AO9" s="443"/>
      <c r="AP9" s="443"/>
      <c r="AQ9" s="443"/>
      <c r="AR9" s="443"/>
      <c r="AS9" s="443"/>
      <c r="AT9" s="443"/>
      <c r="AU9" s="697">
        <f t="shared" si="10"/>
        <v>0</v>
      </c>
      <c r="AV9" s="698">
        <f t="shared" si="11"/>
        <v>0</v>
      </c>
      <c r="AW9" s="312">
        <f t="shared" si="12"/>
        <v>0</v>
      </c>
      <c r="AX9" s="443">
        <f t="shared" si="13"/>
        <v>69</v>
      </c>
      <c r="AY9" s="699">
        <f t="shared" si="14"/>
        <v>69</v>
      </c>
      <c r="AZ9" s="699">
        <f t="shared" si="15"/>
        <v>69</v>
      </c>
      <c r="BA9" s="699">
        <f t="shared" si="16"/>
        <v>69</v>
      </c>
      <c r="BB9" s="700" t="str">
        <f t="shared" si="17"/>
        <v/>
      </c>
      <c r="BC9" s="701"/>
      <c r="BD9" s="702"/>
      <c r="BE9" s="288"/>
      <c r="BF9" s="195"/>
      <c r="BG9" s="703"/>
    </row>
    <row r="10" spans="1:60" ht="18" hidden="1">
      <c r="A10" s="288">
        <v>8</v>
      </c>
      <c r="B10" s="256" t="s">
        <v>36</v>
      </c>
      <c r="C10" s="195" t="s">
        <v>55</v>
      </c>
      <c r="D10" s="692" t="s">
        <v>56</v>
      </c>
      <c r="E10" s="197">
        <v>1</v>
      </c>
      <c r="F10" s="693">
        <f>IFERROR(_xlfn.XLOOKUP($C10,Summary!$D:$D,Summary!$J:$J),"")</f>
        <v>0</v>
      </c>
      <c r="G10" s="695">
        <f t="shared" si="0"/>
        <v>0</v>
      </c>
      <c r="H10" s="696"/>
      <c r="I10" s="696"/>
      <c r="J10" s="696"/>
      <c r="K10" s="696"/>
      <c r="L10" s="696"/>
      <c r="M10" s="696"/>
      <c r="N10" s="696"/>
      <c r="O10" s="424">
        <f t="shared" si="1"/>
        <v>0</v>
      </c>
      <c r="P10" s="425">
        <f t="shared" si="2"/>
        <v>0</v>
      </c>
      <c r="Q10" s="207">
        <f t="shared" si="3"/>
        <v>0</v>
      </c>
      <c r="R10" s="445"/>
      <c r="S10" s="445"/>
      <c r="T10" s="445"/>
      <c r="U10" s="445"/>
      <c r="V10" s="445"/>
      <c r="W10" s="445"/>
      <c r="X10" s="445"/>
      <c r="Y10" s="427">
        <f t="shared" si="4"/>
        <v>0</v>
      </c>
      <c r="Z10" s="428">
        <f t="shared" si="5"/>
        <v>0</v>
      </c>
      <c r="AA10" s="212">
        <f t="shared" si="6"/>
        <v>0</v>
      </c>
      <c r="AB10" s="446"/>
      <c r="AC10" s="446"/>
      <c r="AD10" s="446"/>
      <c r="AE10" s="446"/>
      <c r="AF10" s="446"/>
      <c r="AG10" s="446"/>
      <c r="AH10" s="446"/>
      <c r="AI10" s="430">
        <f t="shared" si="7"/>
        <v>0</v>
      </c>
      <c r="AJ10" s="431">
        <f t="shared" si="8"/>
        <v>0</v>
      </c>
      <c r="AK10" s="217">
        <f t="shared" si="9"/>
        <v>0</v>
      </c>
      <c r="AL10" s="443"/>
      <c r="AM10" s="443"/>
      <c r="AN10" s="443"/>
      <c r="AO10" s="443"/>
      <c r="AP10" s="443"/>
      <c r="AQ10" s="443"/>
      <c r="AR10" s="443"/>
      <c r="AS10" s="443"/>
      <c r="AT10" s="443"/>
      <c r="AU10" s="697">
        <f t="shared" si="10"/>
        <v>0</v>
      </c>
      <c r="AV10" s="698">
        <f t="shared" si="11"/>
        <v>0</v>
      </c>
      <c r="AW10" s="312">
        <f t="shared" si="12"/>
        <v>0</v>
      </c>
      <c r="AX10" s="443">
        <f t="shared" si="13"/>
        <v>0</v>
      </c>
      <c r="AY10" s="699">
        <f t="shared" si="14"/>
        <v>0</v>
      </c>
      <c r="AZ10" s="699">
        <f t="shared" si="15"/>
        <v>0</v>
      </c>
      <c r="BA10" s="699">
        <f t="shared" si="16"/>
        <v>0</v>
      </c>
      <c r="BB10" s="700" t="str">
        <f t="shared" si="17"/>
        <v/>
      </c>
      <c r="BC10" s="701"/>
      <c r="BD10" s="702"/>
      <c r="BE10" s="288"/>
      <c r="BF10" s="195"/>
      <c r="BG10" s="703"/>
    </row>
    <row r="11" spans="1:60" ht="18" hidden="1">
      <c r="A11" s="691">
        <v>9</v>
      </c>
      <c r="B11" s="256" t="s">
        <v>36</v>
      </c>
      <c r="C11" s="308" t="s">
        <v>58</v>
      </c>
      <c r="D11" s="309" t="s">
        <v>59</v>
      </c>
      <c r="E11" s="562">
        <v>0.91</v>
      </c>
      <c r="F11" s="693">
        <f>IFERROR(_xlfn.XLOOKUP($C11,Summary!$D:$D,Summary!$J:$J),"")</f>
        <v>0</v>
      </c>
      <c r="G11" s="695">
        <f t="shared" si="0"/>
        <v>0</v>
      </c>
      <c r="H11" s="696"/>
      <c r="I11" s="696"/>
      <c r="J11" s="696"/>
      <c r="K11" s="696"/>
      <c r="L11" s="696"/>
      <c r="M11" s="696"/>
      <c r="N11" s="696"/>
      <c r="O11" s="424">
        <f t="shared" si="1"/>
        <v>0</v>
      </c>
      <c r="P11" s="425">
        <f t="shared" si="2"/>
        <v>0</v>
      </c>
      <c r="Q11" s="207">
        <f t="shared" si="3"/>
        <v>0</v>
      </c>
      <c r="R11" s="445"/>
      <c r="S11" s="445"/>
      <c r="T11" s="445"/>
      <c r="U11" s="445"/>
      <c r="V11" s="445"/>
      <c r="W11" s="445"/>
      <c r="X11" s="445"/>
      <c r="Y11" s="427">
        <f t="shared" si="4"/>
        <v>0</v>
      </c>
      <c r="Z11" s="428">
        <f t="shared" si="5"/>
        <v>0</v>
      </c>
      <c r="AA11" s="212">
        <f t="shared" si="6"/>
        <v>0</v>
      </c>
      <c r="AB11" s="446"/>
      <c r="AC11" s="446"/>
      <c r="AD11" s="446"/>
      <c r="AE11" s="446"/>
      <c r="AF11" s="446"/>
      <c r="AG11" s="446"/>
      <c r="AH11" s="446"/>
      <c r="AI11" s="430">
        <f t="shared" si="7"/>
        <v>0</v>
      </c>
      <c r="AJ11" s="431">
        <f t="shared" si="8"/>
        <v>0</v>
      </c>
      <c r="AK11" s="217">
        <f t="shared" si="9"/>
        <v>0</v>
      </c>
      <c r="AL11" s="443"/>
      <c r="AM11" s="443"/>
      <c r="AN11" s="443"/>
      <c r="AO11" s="443"/>
      <c r="AP11" s="443"/>
      <c r="AQ11" s="443"/>
      <c r="AR11" s="443"/>
      <c r="AS11" s="443"/>
      <c r="AT11" s="443"/>
      <c r="AU11" s="697">
        <f t="shared" si="10"/>
        <v>0</v>
      </c>
      <c r="AV11" s="698">
        <f t="shared" si="11"/>
        <v>0</v>
      </c>
      <c r="AW11" s="312">
        <f t="shared" si="12"/>
        <v>0</v>
      </c>
      <c r="AX11" s="443">
        <f t="shared" si="13"/>
        <v>0</v>
      </c>
      <c r="AY11" s="699">
        <f t="shared" si="14"/>
        <v>0</v>
      </c>
      <c r="AZ11" s="699">
        <f t="shared" si="15"/>
        <v>0</v>
      </c>
      <c r="BA11" s="699">
        <f t="shared" si="16"/>
        <v>0</v>
      </c>
      <c r="BB11" s="700" t="str">
        <f t="shared" si="17"/>
        <v/>
      </c>
      <c r="BC11" s="770"/>
      <c r="BD11" s="767"/>
      <c r="BE11" s="316"/>
      <c r="BF11" s="308"/>
      <c r="BG11" s="772"/>
    </row>
    <row r="12" spans="1:60" ht="18">
      <c r="A12" s="691">
        <v>10</v>
      </c>
      <c r="B12" s="256" t="s">
        <v>36</v>
      </c>
      <c r="C12" s="308" t="s">
        <v>60</v>
      </c>
      <c r="D12" s="951" t="s">
        <v>61</v>
      </c>
      <c r="E12" s="566">
        <v>1</v>
      </c>
      <c r="F12" s="693">
        <f>IFERROR(_xlfn.XLOOKUP($C12,Summary!$D:$D,Summary!$J:$J),"")</f>
        <v>0</v>
      </c>
      <c r="G12" s="695">
        <f t="shared" si="0"/>
        <v>0</v>
      </c>
      <c r="H12" s="696"/>
      <c r="I12" s="696"/>
      <c r="J12" s="696"/>
      <c r="K12" s="696"/>
      <c r="L12" s="696"/>
      <c r="M12" s="696"/>
      <c r="N12" s="696"/>
      <c r="O12" s="424">
        <f t="shared" si="1"/>
        <v>0</v>
      </c>
      <c r="P12" s="425">
        <f t="shared" si="2"/>
        <v>0</v>
      </c>
      <c r="Q12" s="207">
        <f t="shared" si="3"/>
        <v>0</v>
      </c>
      <c r="R12" s="445"/>
      <c r="S12" s="445"/>
      <c r="T12" s="445"/>
      <c r="U12" s="445"/>
      <c r="V12" s="445"/>
      <c r="W12" s="445"/>
      <c r="X12" s="445"/>
      <c r="Y12" s="427">
        <f t="shared" si="4"/>
        <v>0</v>
      </c>
      <c r="Z12" s="428">
        <f t="shared" si="5"/>
        <v>0</v>
      </c>
      <c r="AA12" s="212">
        <f t="shared" si="6"/>
        <v>0</v>
      </c>
      <c r="AB12" s="446"/>
      <c r="AC12" s="446"/>
      <c r="AD12" s="446"/>
      <c r="AE12" s="446"/>
      <c r="AF12" s="446"/>
      <c r="AG12" s="446"/>
      <c r="AH12" s="446"/>
      <c r="AI12" s="430">
        <f t="shared" si="7"/>
        <v>0</v>
      </c>
      <c r="AJ12" s="431">
        <f t="shared" si="8"/>
        <v>0</v>
      </c>
      <c r="AK12" s="217">
        <f t="shared" si="9"/>
        <v>0</v>
      </c>
      <c r="AL12" s="443"/>
      <c r="AM12" s="443"/>
      <c r="AN12" s="443"/>
      <c r="AO12" s="443"/>
      <c r="AP12" s="443"/>
      <c r="AQ12" s="443"/>
      <c r="AR12" s="443"/>
      <c r="AS12" s="443"/>
      <c r="AT12" s="443"/>
      <c r="AU12" s="697">
        <f t="shared" si="10"/>
        <v>0</v>
      </c>
      <c r="AV12" s="698">
        <f t="shared" si="11"/>
        <v>0</v>
      </c>
      <c r="AW12" s="312">
        <f t="shared" si="12"/>
        <v>0</v>
      </c>
      <c r="AX12" s="443">
        <f t="shared" si="13"/>
        <v>0</v>
      </c>
      <c r="AY12" s="699">
        <f t="shared" si="14"/>
        <v>0</v>
      </c>
      <c r="AZ12" s="699">
        <f t="shared" si="15"/>
        <v>0</v>
      </c>
      <c r="BA12" s="699">
        <f t="shared" si="16"/>
        <v>0</v>
      </c>
      <c r="BB12" s="700" t="str">
        <f t="shared" si="17"/>
        <v/>
      </c>
      <c r="BC12" s="952" t="s">
        <v>372</v>
      </c>
      <c r="BD12" s="767"/>
      <c r="BE12" s="771"/>
      <c r="BF12" s="771"/>
      <c r="BG12" s="772"/>
    </row>
    <row r="13" spans="1:60" ht="18" hidden="1">
      <c r="A13" s="288">
        <v>11</v>
      </c>
      <c r="B13" s="256" t="s">
        <v>36</v>
      </c>
      <c r="C13" s="308" t="s">
        <v>62</v>
      </c>
      <c r="D13" s="309" t="s">
        <v>63</v>
      </c>
      <c r="E13" s="566">
        <v>2</v>
      </c>
      <c r="F13" s="693">
        <f>IFERROR(_xlfn.XLOOKUP($C13,Summary!$D:$D,Summary!$J:$J),"")</f>
        <v>0</v>
      </c>
      <c r="G13" s="695">
        <f t="shared" si="0"/>
        <v>0</v>
      </c>
      <c r="H13" s="696"/>
      <c r="I13" s="696"/>
      <c r="J13" s="696"/>
      <c r="K13" s="696"/>
      <c r="L13" s="696"/>
      <c r="M13" s="696"/>
      <c r="N13" s="696"/>
      <c r="O13" s="424">
        <f t="shared" si="1"/>
        <v>0</v>
      </c>
      <c r="P13" s="425">
        <f t="shared" si="2"/>
        <v>0</v>
      </c>
      <c r="Q13" s="207">
        <f t="shared" si="3"/>
        <v>0</v>
      </c>
      <c r="R13" s="445"/>
      <c r="S13" s="445"/>
      <c r="T13" s="445"/>
      <c r="U13" s="445"/>
      <c r="V13" s="445"/>
      <c r="W13" s="445"/>
      <c r="X13" s="445"/>
      <c r="Y13" s="427">
        <f t="shared" si="4"/>
        <v>0</v>
      </c>
      <c r="Z13" s="428">
        <f t="shared" si="5"/>
        <v>0</v>
      </c>
      <c r="AA13" s="212">
        <f t="shared" si="6"/>
        <v>0</v>
      </c>
      <c r="AB13" s="446"/>
      <c r="AC13" s="446"/>
      <c r="AD13" s="446"/>
      <c r="AE13" s="446"/>
      <c r="AF13" s="446"/>
      <c r="AG13" s="446"/>
      <c r="AH13" s="446"/>
      <c r="AI13" s="430">
        <f t="shared" si="7"/>
        <v>0</v>
      </c>
      <c r="AJ13" s="431">
        <f t="shared" si="8"/>
        <v>0</v>
      </c>
      <c r="AK13" s="217">
        <f t="shared" si="9"/>
        <v>0</v>
      </c>
      <c r="AL13" s="443"/>
      <c r="AM13" s="443"/>
      <c r="AN13" s="443"/>
      <c r="AO13" s="443"/>
      <c r="AP13" s="443"/>
      <c r="AQ13" s="443"/>
      <c r="AR13" s="443"/>
      <c r="AS13" s="443"/>
      <c r="AT13" s="443"/>
      <c r="AU13" s="697">
        <f t="shared" si="10"/>
        <v>0</v>
      </c>
      <c r="AV13" s="698">
        <f t="shared" si="11"/>
        <v>0</v>
      </c>
      <c r="AW13" s="312">
        <f t="shared" si="12"/>
        <v>0</v>
      </c>
      <c r="AX13" s="443">
        <f t="shared" si="13"/>
        <v>0</v>
      </c>
      <c r="AY13" s="699">
        <f t="shared" si="14"/>
        <v>0</v>
      </c>
      <c r="AZ13" s="699">
        <f t="shared" si="15"/>
        <v>0</v>
      </c>
      <c r="BA13" s="699">
        <f t="shared" si="16"/>
        <v>0</v>
      </c>
      <c r="BB13" s="700" t="str">
        <f t="shared" si="17"/>
        <v/>
      </c>
      <c r="BC13" s="770"/>
      <c r="BD13" s="767"/>
      <c r="BE13" s="771"/>
      <c r="BF13" s="771"/>
      <c r="BG13" s="772"/>
    </row>
    <row r="14" spans="1:60" ht="18" hidden="1">
      <c r="A14" s="773">
        <v>12</v>
      </c>
      <c r="B14" s="704" t="s">
        <v>36</v>
      </c>
      <c r="C14" s="953" t="s">
        <v>64</v>
      </c>
      <c r="D14" s="774" t="s">
        <v>65</v>
      </c>
      <c r="E14" s="566">
        <v>5</v>
      </c>
      <c r="F14" s="706">
        <f>IFERROR(_xlfn.XLOOKUP($C14,Summary!$D:$D,Summary!$J:$J),"")</f>
        <v>0</v>
      </c>
      <c r="G14" s="695">
        <f t="shared" si="0"/>
        <v>0</v>
      </c>
      <c r="H14" s="696"/>
      <c r="I14" s="696"/>
      <c r="J14" s="696"/>
      <c r="K14" s="696"/>
      <c r="L14" s="696"/>
      <c r="M14" s="696"/>
      <c r="N14" s="696"/>
      <c r="O14" s="424">
        <f t="shared" si="1"/>
        <v>0</v>
      </c>
      <c r="P14" s="425">
        <f t="shared" si="2"/>
        <v>0</v>
      </c>
      <c r="Q14" s="207">
        <f t="shared" si="3"/>
        <v>0</v>
      </c>
      <c r="R14" s="445"/>
      <c r="S14" s="445"/>
      <c r="T14" s="445"/>
      <c r="U14" s="445"/>
      <c r="V14" s="445"/>
      <c r="W14" s="445"/>
      <c r="X14" s="445"/>
      <c r="Y14" s="427">
        <f t="shared" si="4"/>
        <v>0</v>
      </c>
      <c r="Z14" s="428">
        <f t="shared" si="5"/>
        <v>0</v>
      </c>
      <c r="AA14" s="212">
        <f t="shared" si="6"/>
        <v>0</v>
      </c>
      <c r="AB14" s="446"/>
      <c r="AC14" s="446"/>
      <c r="AD14" s="446"/>
      <c r="AE14" s="446"/>
      <c r="AF14" s="446"/>
      <c r="AG14" s="446"/>
      <c r="AH14" s="446"/>
      <c r="AI14" s="430">
        <f t="shared" si="7"/>
        <v>0</v>
      </c>
      <c r="AJ14" s="431">
        <f t="shared" si="8"/>
        <v>0</v>
      </c>
      <c r="AK14" s="217">
        <f t="shared" si="9"/>
        <v>0</v>
      </c>
      <c r="AL14" s="443"/>
      <c r="AM14" s="443"/>
      <c r="AN14" s="443"/>
      <c r="AO14" s="443"/>
      <c r="AP14" s="443"/>
      <c r="AQ14" s="443"/>
      <c r="AR14" s="443"/>
      <c r="AS14" s="443"/>
      <c r="AT14" s="443"/>
      <c r="AU14" s="697">
        <f t="shared" si="10"/>
        <v>0</v>
      </c>
      <c r="AV14" s="698">
        <f t="shared" si="11"/>
        <v>0</v>
      </c>
      <c r="AW14" s="312">
        <f t="shared" si="12"/>
        <v>0</v>
      </c>
      <c r="AX14" s="707">
        <f t="shared" si="13"/>
        <v>0</v>
      </c>
      <c r="AY14" s="699">
        <f t="shared" si="14"/>
        <v>0</v>
      </c>
      <c r="AZ14" s="708">
        <f t="shared" si="15"/>
        <v>0</v>
      </c>
      <c r="BA14" s="699">
        <f t="shared" si="16"/>
        <v>0</v>
      </c>
      <c r="BB14" s="709" t="str">
        <f t="shared" si="17"/>
        <v/>
      </c>
      <c r="BC14" s="871"/>
      <c r="BD14" s="767"/>
      <c r="BE14" s="771"/>
      <c r="BF14" s="771"/>
      <c r="BG14" s="772"/>
    </row>
    <row r="15" spans="1:60" ht="18">
      <c r="A15" s="796">
        <v>13</v>
      </c>
      <c r="B15" s="569" t="s">
        <v>68</v>
      </c>
      <c r="C15" s="954" t="s">
        <v>66</v>
      </c>
      <c r="D15" s="640" t="s">
        <v>67</v>
      </c>
      <c r="E15" s="550">
        <v>1</v>
      </c>
      <c r="F15" s="955">
        <f>IFERROR(_xlfn.XLOOKUP($C15,Summary!$D:$D,Summary!$J:$J),"")</f>
        <v>0</v>
      </c>
      <c r="G15" s="695">
        <f t="shared" si="0"/>
        <v>0</v>
      </c>
      <c r="H15" s="696"/>
      <c r="I15" s="696"/>
      <c r="J15" s="696"/>
      <c r="K15" s="696"/>
      <c r="L15" s="696"/>
      <c r="M15" s="696"/>
      <c r="N15" s="696"/>
      <c r="O15" s="424">
        <f t="shared" si="1"/>
        <v>0</v>
      </c>
      <c r="P15" s="425">
        <f t="shared" si="2"/>
        <v>0</v>
      </c>
      <c r="Q15" s="207">
        <f t="shared" si="3"/>
        <v>0</v>
      </c>
      <c r="R15" s="445"/>
      <c r="S15" s="445"/>
      <c r="T15" s="445"/>
      <c r="U15" s="443"/>
      <c r="V15" s="445"/>
      <c r="W15" s="443"/>
      <c r="X15" s="445"/>
      <c r="Y15" s="427">
        <f t="shared" si="4"/>
        <v>0</v>
      </c>
      <c r="Z15" s="428">
        <f t="shared" si="5"/>
        <v>0</v>
      </c>
      <c r="AA15" s="212">
        <f t="shared" si="6"/>
        <v>0</v>
      </c>
      <c r="AB15" s="446"/>
      <c r="AC15" s="446"/>
      <c r="AD15" s="446"/>
      <c r="AE15" s="446"/>
      <c r="AF15" s="446"/>
      <c r="AG15" s="446"/>
      <c r="AH15" s="446"/>
      <c r="AI15" s="430">
        <f t="shared" si="7"/>
        <v>0</v>
      </c>
      <c r="AJ15" s="431">
        <f t="shared" si="8"/>
        <v>0</v>
      </c>
      <c r="AK15" s="217">
        <f t="shared" si="9"/>
        <v>0</v>
      </c>
      <c r="AL15" s="443"/>
      <c r="AM15" s="443"/>
      <c r="AN15" s="443"/>
      <c r="AO15" s="443"/>
      <c r="AP15" s="443"/>
      <c r="AQ15" s="443"/>
      <c r="AR15" s="443"/>
      <c r="AS15" s="443"/>
      <c r="AT15" s="443"/>
      <c r="AU15" s="697">
        <f t="shared" si="10"/>
        <v>0</v>
      </c>
      <c r="AV15" s="698">
        <f t="shared" si="11"/>
        <v>0</v>
      </c>
      <c r="AW15" s="724">
        <f t="shared" si="12"/>
        <v>0</v>
      </c>
      <c r="AX15" s="956">
        <f t="shared" si="13"/>
        <v>0</v>
      </c>
      <c r="AY15" s="756">
        <f t="shared" si="14"/>
        <v>0</v>
      </c>
      <c r="AZ15" s="957">
        <f t="shared" si="15"/>
        <v>0</v>
      </c>
      <c r="BA15" s="756">
        <f t="shared" si="16"/>
        <v>0</v>
      </c>
      <c r="BB15" s="958" t="str">
        <f t="shared" si="17"/>
        <v/>
      </c>
      <c r="BC15" s="959"/>
      <c r="BD15" s="702"/>
      <c r="BE15" s="288"/>
      <c r="BF15" s="195"/>
      <c r="BG15" s="703"/>
    </row>
    <row r="16" spans="1:60" ht="18" hidden="1">
      <c r="A16" s="691">
        <v>14</v>
      </c>
      <c r="B16" s="960" t="s">
        <v>68</v>
      </c>
      <c r="C16" s="961" t="s">
        <v>69</v>
      </c>
      <c r="D16" s="814" t="s">
        <v>70</v>
      </c>
      <c r="E16" s="197">
        <v>2</v>
      </c>
      <c r="F16" s="765">
        <f>IFERROR(_xlfn.XLOOKUP($C16,Summary!$D:$D,Summary!$J:$J),"")</f>
        <v>0</v>
      </c>
      <c r="G16" s="695">
        <f t="shared" si="0"/>
        <v>0</v>
      </c>
      <c r="H16" s="696"/>
      <c r="I16" s="696"/>
      <c r="J16" s="696"/>
      <c r="K16" s="696"/>
      <c r="L16" s="696"/>
      <c r="M16" s="696"/>
      <c r="N16" s="696"/>
      <c r="O16" s="424">
        <f t="shared" si="1"/>
        <v>0</v>
      </c>
      <c r="P16" s="425">
        <f t="shared" si="2"/>
        <v>0</v>
      </c>
      <c r="Q16" s="207">
        <f t="shared" si="3"/>
        <v>0</v>
      </c>
      <c r="R16" s="445"/>
      <c r="S16" s="445"/>
      <c r="T16" s="445"/>
      <c r="U16" s="445"/>
      <c r="V16" s="445"/>
      <c r="W16" s="445"/>
      <c r="X16" s="445"/>
      <c r="Y16" s="427">
        <f t="shared" si="4"/>
        <v>0</v>
      </c>
      <c r="Z16" s="428">
        <f t="shared" si="5"/>
        <v>0</v>
      </c>
      <c r="AA16" s="212">
        <f t="shared" si="6"/>
        <v>0</v>
      </c>
      <c r="AB16" s="446"/>
      <c r="AC16" s="446"/>
      <c r="AD16" s="446"/>
      <c r="AE16" s="446"/>
      <c r="AF16" s="446"/>
      <c r="AG16" s="446"/>
      <c r="AH16" s="446"/>
      <c r="AI16" s="430">
        <f t="shared" si="7"/>
        <v>0</v>
      </c>
      <c r="AJ16" s="431">
        <f t="shared" si="8"/>
        <v>0</v>
      </c>
      <c r="AK16" s="217">
        <f t="shared" si="9"/>
        <v>0</v>
      </c>
      <c r="AL16" s="443"/>
      <c r="AM16" s="443"/>
      <c r="AN16" s="443"/>
      <c r="AO16" s="443"/>
      <c r="AP16" s="443"/>
      <c r="AQ16" s="443"/>
      <c r="AR16" s="443"/>
      <c r="AS16" s="443"/>
      <c r="AT16" s="443"/>
      <c r="AU16" s="697">
        <f t="shared" si="10"/>
        <v>0</v>
      </c>
      <c r="AV16" s="698">
        <f t="shared" si="11"/>
        <v>0</v>
      </c>
      <c r="AW16" s="312">
        <f t="shared" si="12"/>
        <v>0</v>
      </c>
      <c r="AX16" s="443">
        <f t="shared" si="13"/>
        <v>0</v>
      </c>
      <c r="AY16" s="699">
        <f t="shared" si="14"/>
        <v>0</v>
      </c>
      <c r="AZ16" s="699">
        <f t="shared" si="15"/>
        <v>0</v>
      </c>
      <c r="BA16" s="699">
        <f t="shared" si="16"/>
        <v>0</v>
      </c>
      <c r="BB16" s="700" t="str">
        <f t="shared" si="17"/>
        <v/>
      </c>
      <c r="BC16" s="701"/>
      <c r="BD16" s="702"/>
      <c r="BE16" s="288"/>
      <c r="BF16" s="195"/>
      <c r="BG16" s="703"/>
    </row>
    <row r="17" spans="1:60" ht="18" hidden="1">
      <c r="A17" s="773">
        <v>15</v>
      </c>
      <c r="B17" s="962" t="s">
        <v>68</v>
      </c>
      <c r="C17" s="713" t="s">
        <v>71</v>
      </c>
      <c r="D17" s="705" t="s">
        <v>72</v>
      </c>
      <c r="E17" s="197">
        <v>5</v>
      </c>
      <c r="F17" s="706">
        <f>IFERROR(_xlfn.XLOOKUP($C17,Summary!$D:$D,Summary!$J:$J),"")</f>
        <v>0</v>
      </c>
      <c r="G17" s="695">
        <f t="shared" si="0"/>
        <v>0</v>
      </c>
      <c r="H17" s="696"/>
      <c r="I17" s="696"/>
      <c r="J17" s="696"/>
      <c r="K17" s="696"/>
      <c r="L17" s="696"/>
      <c r="M17" s="696"/>
      <c r="N17" s="696"/>
      <c r="O17" s="424">
        <f t="shared" si="1"/>
        <v>0</v>
      </c>
      <c r="P17" s="425">
        <f t="shared" si="2"/>
        <v>0</v>
      </c>
      <c r="Q17" s="207">
        <f t="shared" si="3"/>
        <v>0</v>
      </c>
      <c r="R17" s="445"/>
      <c r="S17" s="445"/>
      <c r="T17" s="445"/>
      <c r="U17" s="445"/>
      <c r="V17" s="445"/>
      <c r="W17" s="445"/>
      <c r="X17" s="445"/>
      <c r="Y17" s="427">
        <f t="shared" si="4"/>
        <v>0</v>
      </c>
      <c r="Z17" s="428">
        <f t="shared" si="5"/>
        <v>0</v>
      </c>
      <c r="AA17" s="212">
        <f t="shared" si="6"/>
        <v>0</v>
      </c>
      <c r="AB17" s="446"/>
      <c r="AC17" s="446"/>
      <c r="AD17" s="446"/>
      <c r="AE17" s="446"/>
      <c r="AF17" s="446"/>
      <c r="AG17" s="446"/>
      <c r="AH17" s="446"/>
      <c r="AI17" s="430">
        <f t="shared" si="7"/>
        <v>0</v>
      </c>
      <c r="AJ17" s="431">
        <f t="shared" si="8"/>
        <v>0</v>
      </c>
      <c r="AK17" s="217">
        <f t="shared" si="9"/>
        <v>0</v>
      </c>
      <c r="AL17" s="707"/>
      <c r="AM17" s="707"/>
      <c r="AN17" s="707"/>
      <c r="AO17" s="707"/>
      <c r="AP17" s="707"/>
      <c r="AQ17" s="707"/>
      <c r="AR17" s="707"/>
      <c r="AS17" s="707"/>
      <c r="AT17" s="707"/>
      <c r="AU17" s="939">
        <f t="shared" si="10"/>
        <v>0</v>
      </c>
      <c r="AV17" s="940">
        <f t="shared" si="11"/>
        <v>0</v>
      </c>
      <c r="AW17" s="941">
        <f t="shared" si="12"/>
        <v>0</v>
      </c>
      <c r="AX17" s="707">
        <f t="shared" si="13"/>
        <v>0</v>
      </c>
      <c r="AY17" s="699">
        <f t="shared" si="14"/>
        <v>0</v>
      </c>
      <c r="AZ17" s="708">
        <f t="shared" si="15"/>
        <v>0</v>
      </c>
      <c r="BA17" s="699">
        <f t="shared" si="16"/>
        <v>0</v>
      </c>
      <c r="BB17" s="709" t="str">
        <f t="shared" si="17"/>
        <v/>
      </c>
      <c r="BC17" s="710"/>
      <c r="BD17" s="711"/>
      <c r="BE17" s="712"/>
      <c r="BF17" s="713"/>
      <c r="BG17" s="714"/>
    </row>
    <row r="18" spans="1:60" ht="18" hidden="1">
      <c r="A18" s="637">
        <v>16</v>
      </c>
      <c r="B18" s="963" t="s">
        <v>75</v>
      </c>
      <c r="C18" s="954" t="s">
        <v>73</v>
      </c>
      <c r="D18" s="640" t="s">
        <v>74</v>
      </c>
      <c r="E18" s="550">
        <v>1</v>
      </c>
      <c r="F18" s="964">
        <f>IFERROR(_xlfn.XLOOKUP($C18,Summary!$D:$D,Summary!$J:$J),"")</f>
        <v>0</v>
      </c>
      <c r="G18" s="695">
        <f t="shared" si="0"/>
        <v>0</v>
      </c>
      <c r="H18" s="696"/>
      <c r="I18" s="696"/>
      <c r="J18" s="696"/>
      <c r="K18" s="696"/>
      <c r="L18" s="696"/>
      <c r="M18" s="696"/>
      <c r="N18" s="696"/>
      <c r="O18" s="424">
        <f t="shared" si="1"/>
        <v>0</v>
      </c>
      <c r="P18" s="425">
        <f t="shared" si="2"/>
        <v>0</v>
      </c>
      <c r="Q18" s="207">
        <f t="shared" si="3"/>
        <v>0</v>
      </c>
      <c r="R18" s="445"/>
      <c r="S18" s="445"/>
      <c r="T18" s="445"/>
      <c r="U18" s="445"/>
      <c r="V18" s="445"/>
      <c r="W18" s="445"/>
      <c r="X18" s="445"/>
      <c r="Y18" s="427">
        <f t="shared" si="4"/>
        <v>0</v>
      </c>
      <c r="Z18" s="428">
        <f t="shared" si="5"/>
        <v>0</v>
      </c>
      <c r="AA18" s="212">
        <f t="shared" si="6"/>
        <v>0</v>
      </c>
      <c r="AB18" s="446"/>
      <c r="AC18" s="446"/>
      <c r="AD18" s="446"/>
      <c r="AE18" s="446"/>
      <c r="AF18" s="446"/>
      <c r="AG18" s="446"/>
      <c r="AH18" s="446"/>
      <c r="AI18" s="430">
        <f t="shared" si="7"/>
        <v>0</v>
      </c>
      <c r="AJ18" s="431">
        <f t="shared" si="8"/>
        <v>0</v>
      </c>
      <c r="AK18" s="217">
        <f t="shared" si="9"/>
        <v>0</v>
      </c>
      <c r="AL18" s="945"/>
      <c r="AM18" s="781"/>
      <c r="AN18" s="781"/>
      <c r="AO18" s="781"/>
      <c r="AP18" s="781"/>
      <c r="AQ18" s="781"/>
      <c r="AR18" s="781"/>
      <c r="AS18" s="781"/>
      <c r="AT18" s="781"/>
      <c r="AU18" s="946">
        <f t="shared" si="10"/>
        <v>0</v>
      </c>
      <c r="AV18" s="947">
        <f t="shared" si="11"/>
        <v>0</v>
      </c>
      <c r="AW18" s="965">
        <f t="shared" si="12"/>
        <v>0</v>
      </c>
      <c r="AX18" s="966">
        <f t="shared" si="13"/>
        <v>0</v>
      </c>
      <c r="AY18" s="756">
        <f t="shared" si="14"/>
        <v>0</v>
      </c>
      <c r="AZ18" s="967">
        <f t="shared" si="15"/>
        <v>0</v>
      </c>
      <c r="BA18" s="756">
        <f t="shared" si="16"/>
        <v>0</v>
      </c>
      <c r="BB18" s="968" t="str">
        <f t="shared" si="17"/>
        <v/>
      </c>
      <c r="BC18" s="812"/>
      <c r="BD18" s="786"/>
      <c r="BE18" s="787"/>
      <c r="BF18" s="787"/>
      <c r="BG18" s="788"/>
      <c r="BH18" s="829"/>
    </row>
    <row r="19" spans="1:60" ht="18" hidden="1">
      <c r="A19" s="691">
        <v>17</v>
      </c>
      <c r="B19" s="813" t="s">
        <v>75</v>
      </c>
      <c r="C19" s="794" t="s">
        <v>77</v>
      </c>
      <c r="D19" s="814" t="s">
        <v>78</v>
      </c>
      <c r="E19" s="197">
        <v>2</v>
      </c>
      <c r="F19" s="765">
        <f>IFERROR(_xlfn.XLOOKUP($C19,Summary!$D:$D,Summary!$J:$J),"")</f>
        <v>0</v>
      </c>
      <c r="G19" s="695">
        <f t="shared" si="0"/>
        <v>0</v>
      </c>
      <c r="H19" s="696"/>
      <c r="I19" s="696"/>
      <c r="J19" s="696"/>
      <c r="K19" s="696"/>
      <c r="L19" s="696"/>
      <c r="M19" s="696"/>
      <c r="N19" s="696"/>
      <c r="O19" s="424">
        <f t="shared" si="1"/>
        <v>0</v>
      </c>
      <c r="P19" s="425">
        <f t="shared" si="2"/>
        <v>0</v>
      </c>
      <c r="Q19" s="207">
        <f t="shared" si="3"/>
        <v>0</v>
      </c>
      <c r="R19" s="445"/>
      <c r="S19" s="445"/>
      <c r="T19" s="445"/>
      <c r="U19" s="445"/>
      <c r="V19" s="445"/>
      <c r="W19" s="445"/>
      <c r="X19" s="445"/>
      <c r="Y19" s="427">
        <f t="shared" si="4"/>
        <v>0</v>
      </c>
      <c r="Z19" s="428">
        <f t="shared" si="5"/>
        <v>0</v>
      </c>
      <c r="AA19" s="212">
        <f t="shared" si="6"/>
        <v>0</v>
      </c>
      <c r="AB19" s="446"/>
      <c r="AC19" s="446"/>
      <c r="AD19" s="446"/>
      <c r="AE19" s="446"/>
      <c r="AF19" s="446"/>
      <c r="AG19" s="446"/>
      <c r="AH19" s="446"/>
      <c r="AI19" s="430">
        <f t="shared" si="7"/>
        <v>0</v>
      </c>
      <c r="AJ19" s="431">
        <f t="shared" si="8"/>
        <v>0</v>
      </c>
      <c r="AK19" s="217">
        <f t="shared" si="9"/>
        <v>0</v>
      </c>
      <c r="AL19" s="443"/>
      <c r="AM19" s="443"/>
      <c r="AN19" s="443"/>
      <c r="AO19" s="443"/>
      <c r="AP19" s="443"/>
      <c r="AQ19" s="443"/>
      <c r="AR19" s="443"/>
      <c r="AS19" s="443"/>
      <c r="AT19" s="443"/>
      <c r="AU19" s="697">
        <f t="shared" si="10"/>
        <v>0</v>
      </c>
      <c r="AV19" s="698">
        <f t="shared" si="11"/>
        <v>0</v>
      </c>
      <c r="AW19" s="950">
        <f t="shared" si="12"/>
        <v>0</v>
      </c>
      <c r="AX19" s="443">
        <f t="shared" si="13"/>
        <v>0</v>
      </c>
      <c r="AY19" s="699">
        <f t="shared" si="14"/>
        <v>0</v>
      </c>
      <c r="AZ19" s="699">
        <f t="shared" si="15"/>
        <v>0</v>
      </c>
      <c r="BA19" s="699">
        <f t="shared" si="16"/>
        <v>0</v>
      </c>
      <c r="BB19" s="700" t="str">
        <f t="shared" si="17"/>
        <v/>
      </c>
      <c r="BC19" s="793"/>
      <c r="BD19" s="702"/>
      <c r="BE19" s="691"/>
      <c r="BF19" s="794"/>
      <c r="BG19" s="795"/>
    </row>
    <row r="20" spans="1:60" ht="18" hidden="1">
      <c r="A20" s="691">
        <v>18</v>
      </c>
      <c r="B20" s="969" t="s">
        <v>75</v>
      </c>
      <c r="C20" s="195" t="s">
        <v>80</v>
      </c>
      <c r="D20" s="692" t="s">
        <v>81</v>
      </c>
      <c r="E20" s="197">
        <v>5</v>
      </c>
      <c r="F20" s="693">
        <f>IFERROR(_xlfn.XLOOKUP($C20,Summary!$D:$D,Summary!$J:$J),"")</f>
        <v>0</v>
      </c>
      <c r="G20" s="695">
        <f t="shared" si="0"/>
        <v>0</v>
      </c>
      <c r="H20" s="696"/>
      <c r="I20" s="696"/>
      <c r="J20" s="696"/>
      <c r="K20" s="696"/>
      <c r="L20" s="696"/>
      <c r="M20" s="696"/>
      <c r="N20" s="696"/>
      <c r="O20" s="424">
        <f t="shared" si="1"/>
        <v>0</v>
      </c>
      <c r="P20" s="425">
        <f t="shared" si="2"/>
        <v>0</v>
      </c>
      <c r="Q20" s="207">
        <f t="shared" si="3"/>
        <v>0</v>
      </c>
      <c r="R20" s="445"/>
      <c r="S20" s="445"/>
      <c r="T20" s="445"/>
      <c r="U20" s="445"/>
      <c r="V20" s="445"/>
      <c r="W20" s="445"/>
      <c r="X20" s="445"/>
      <c r="Y20" s="427">
        <f t="shared" si="4"/>
        <v>0</v>
      </c>
      <c r="Z20" s="428">
        <f t="shared" si="5"/>
        <v>0</v>
      </c>
      <c r="AA20" s="212">
        <f t="shared" si="6"/>
        <v>0</v>
      </c>
      <c r="AB20" s="446"/>
      <c r="AC20" s="446"/>
      <c r="AD20" s="446"/>
      <c r="AE20" s="446"/>
      <c r="AF20" s="446"/>
      <c r="AG20" s="446"/>
      <c r="AH20" s="446"/>
      <c r="AI20" s="430">
        <f t="shared" si="7"/>
        <v>0</v>
      </c>
      <c r="AJ20" s="431">
        <f t="shared" si="8"/>
        <v>0</v>
      </c>
      <c r="AK20" s="217">
        <f t="shared" si="9"/>
        <v>0</v>
      </c>
      <c r="AL20" s="443"/>
      <c r="AM20" s="443"/>
      <c r="AN20" s="443"/>
      <c r="AO20" s="443"/>
      <c r="AP20" s="443"/>
      <c r="AQ20" s="443"/>
      <c r="AR20" s="443"/>
      <c r="AS20" s="443"/>
      <c r="AT20" s="443"/>
      <c r="AU20" s="697">
        <f t="shared" si="10"/>
        <v>0</v>
      </c>
      <c r="AV20" s="698">
        <f t="shared" si="11"/>
        <v>0</v>
      </c>
      <c r="AW20" s="312">
        <f t="shared" si="12"/>
        <v>0</v>
      </c>
      <c r="AX20" s="443">
        <f t="shared" si="13"/>
        <v>0</v>
      </c>
      <c r="AY20" s="699">
        <f t="shared" si="14"/>
        <v>0</v>
      </c>
      <c r="AZ20" s="699">
        <f t="shared" si="15"/>
        <v>0</v>
      </c>
      <c r="BA20" s="699">
        <f t="shared" si="16"/>
        <v>0</v>
      </c>
      <c r="BB20" s="700" t="str">
        <f t="shared" si="17"/>
        <v/>
      </c>
      <c r="BC20" s="701"/>
      <c r="BD20" s="702"/>
      <c r="BE20" s="288"/>
      <c r="BF20" s="195"/>
      <c r="BG20" s="703"/>
    </row>
    <row r="21" spans="1:60" ht="33" hidden="1">
      <c r="A21" s="691">
        <v>19</v>
      </c>
      <c r="B21" s="969" t="s">
        <v>75</v>
      </c>
      <c r="C21" s="195" t="s">
        <v>82</v>
      </c>
      <c r="D21" s="692" t="s">
        <v>83</v>
      </c>
      <c r="E21" s="197">
        <v>1</v>
      </c>
      <c r="F21" s="693">
        <f>IFERROR(_xlfn.XLOOKUP($C21,Summary!$D:$D,Summary!$J:$J),"")</f>
        <v>0</v>
      </c>
      <c r="G21" s="695">
        <f t="shared" si="0"/>
        <v>0</v>
      </c>
      <c r="H21" s="696"/>
      <c r="I21" s="696"/>
      <c r="J21" s="696"/>
      <c r="K21" s="696"/>
      <c r="L21" s="696"/>
      <c r="M21" s="696"/>
      <c r="N21" s="696"/>
      <c r="O21" s="424">
        <f t="shared" si="1"/>
        <v>0</v>
      </c>
      <c r="P21" s="425">
        <f t="shared" si="2"/>
        <v>0</v>
      </c>
      <c r="Q21" s="207">
        <f t="shared" si="3"/>
        <v>0</v>
      </c>
      <c r="R21" s="445"/>
      <c r="S21" s="445"/>
      <c r="T21" s="445"/>
      <c r="U21" s="445"/>
      <c r="V21" s="445"/>
      <c r="W21" s="445"/>
      <c r="X21" s="445"/>
      <c r="Y21" s="427">
        <f t="shared" si="4"/>
        <v>0</v>
      </c>
      <c r="Z21" s="428">
        <f t="shared" si="5"/>
        <v>0</v>
      </c>
      <c r="AA21" s="212">
        <f t="shared" si="6"/>
        <v>0</v>
      </c>
      <c r="AB21" s="446"/>
      <c r="AC21" s="446"/>
      <c r="AD21" s="446"/>
      <c r="AE21" s="446"/>
      <c r="AF21" s="446"/>
      <c r="AG21" s="446"/>
      <c r="AH21" s="446"/>
      <c r="AI21" s="430">
        <f t="shared" si="7"/>
        <v>0</v>
      </c>
      <c r="AJ21" s="431">
        <f t="shared" si="8"/>
        <v>0</v>
      </c>
      <c r="AK21" s="217">
        <f t="shared" si="9"/>
        <v>0</v>
      </c>
      <c r="AL21" s="443"/>
      <c r="AM21" s="443"/>
      <c r="AN21" s="443"/>
      <c r="AO21" s="443"/>
      <c r="AP21" s="443"/>
      <c r="AQ21" s="443"/>
      <c r="AR21" s="443"/>
      <c r="AS21" s="443"/>
      <c r="AT21" s="443"/>
      <c r="AU21" s="697">
        <f t="shared" si="10"/>
        <v>0</v>
      </c>
      <c r="AV21" s="698">
        <f t="shared" si="11"/>
        <v>0</v>
      </c>
      <c r="AW21" s="312">
        <f t="shared" si="12"/>
        <v>0</v>
      </c>
      <c r="AX21" s="443">
        <f t="shared" si="13"/>
        <v>0</v>
      </c>
      <c r="AY21" s="699">
        <f t="shared" si="14"/>
        <v>0</v>
      </c>
      <c r="AZ21" s="699">
        <f t="shared" si="15"/>
        <v>0</v>
      </c>
      <c r="BA21" s="699">
        <f t="shared" si="16"/>
        <v>0</v>
      </c>
      <c r="BB21" s="700" t="str">
        <f t="shared" si="17"/>
        <v/>
      </c>
      <c r="BC21" s="701"/>
      <c r="BD21" s="702"/>
      <c r="BE21" s="288"/>
      <c r="BF21" s="195"/>
      <c r="BG21" s="703"/>
    </row>
    <row r="22" spans="1:60" ht="33" hidden="1">
      <c r="A22" s="288">
        <v>20</v>
      </c>
      <c r="B22" s="969" t="s">
        <v>75</v>
      </c>
      <c r="C22" s="195" t="s">
        <v>84</v>
      </c>
      <c r="D22" s="692" t="s">
        <v>85</v>
      </c>
      <c r="E22" s="197">
        <v>0.4</v>
      </c>
      <c r="F22" s="693">
        <f>IFERROR(_xlfn.XLOOKUP($C22,Summary!$D:$D,Summary!$J:$J),"")</f>
        <v>0</v>
      </c>
      <c r="G22" s="695">
        <f t="shared" si="0"/>
        <v>0</v>
      </c>
      <c r="H22" s="696"/>
      <c r="I22" s="696"/>
      <c r="J22" s="696"/>
      <c r="K22" s="696"/>
      <c r="L22" s="696"/>
      <c r="M22" s="696"/>
      <c r="N22" s="696"/>
      <c r="O22" s="424">
        <f t="shared" si="1"/>
        <v>0</v>
      </c>
      <c r="P22" s="425">
        <f t="shared" si="2"/>
        <v>0</v>
      </c>
      <c r="Q22" s="207">
        <f t="shared" si="3"/>
        <v>0</v>
      </c>
      <c r="R22" s="445"/>
      <c r="S22" s="445"/>
      <c r="T22" s="445"/>
      <c r="U22" s="445"/>
      <c r="V22" s="445"/>
      <c r="W22" s="445"/>
      <c r="X22" s="445"/>
      <c r="Y22" s="427">
        <f t="shared" si="4"/>
        <v>0</v>
      </c>
      <c r="Z22" s="428">
        <f t="shared" si="5"/>
        <v>0</v>
      </c>
      <c r="AA22" s="212">
        <f t="shared" si="6"/>
        <v>0</v>
      </c>
      <c r="AB22" s="446"/>
      <c r="AC22" s="446"/>
      <c r="AD22" s="446"/>
      <c r="AE22" s="446"/>
      <c r="AF22" s="446"/>
      <c r="AG22" s="446"/>
      <c r="AH22" s="446"/>
      <c r="AI22" s="430">
        <f t="shared" si="7"/>
        <v>0</v>
      </c>
      <c r="AJ22" s="431">
        <f t="shared" si="8"/>
        <v>0</v>
      </c>
      <c r="AK22" s="217">
        <f t="shared" si="9"/>
        <v>0</v>
      </c>
      <c r="AL22" s="443"/>
      <c r="AM22" s="443"/>
      <c r="AN22" s="443"/>
      <c r="AO22" s="443"/>
      <c r="AP22" s="443"/>
      <c r="AQ22" s="443"/>
      <c r="AR22" s="443"/>
      <c r="AS22" s="443"/>
      <c r="AT22" s="443"/>
      <c r="AU22" s="697">
        <f t="shared" si="10"/>
        <v>0</v>
      </c>
      <c r="AV22" s="698">
        <f t="shared" si="11"/>
        <v>0</v>
      </c>
      <c r="AW22" s="312">
        <f t="shared" si="12"/>
        <v>0</v>
      </c>
      <c r="AX22" s="443">
        <f t="shared" si="13"/>
        <v>0</v>
      </c>
      <c r="AY22" s="699">
        <f t="shared" si="14"/>
        <v>0</v>
      </c>
      <c r="AZ22" s="699">
        <f t="shared" si="15"/>
        <v>0</v>
      </c>
      <c r="BA22" s="699">
        <f t="shared" si="16"/>
        <v>0</v>
      </c>
      <c r="BB22" s="700" t="str">
        <f t="shared" si="17"/>
        <v/>
      </c>
      <c r="BC22" s="701"/>
      <c r="BD22" s="702"/>
      <c r="BE22" s="288"/>
      <c r="BF22" s="195"/>
      <c r="BG22" s="703"/>
    </row>
    <row r="23" spans="1:60" ht="18" hidden="1">
      <c r="A23" s="691">
        <v>21</v>
      </c>
      <c r="B23" s="969" t="s">
        <v>75</v>
      </c>
      <c r="C23" s="195" t="s">
        <v>86</v>
      </c>
      <c r="D23" s="692" t="s">
        <v>87</v>
      </c>
      <c r="E23" s="197">
        <v>1</v>
      </c>
      <c r="F23" s="693">
        <f>IFERROR(_xlfn.XLOOKUP($C23,Summary!$D:$D,Summary!$J:$J),"")</f>
        <v>0</v>
      </c>
      <c r="G23" s="695">
        <f t="shared" si="0"/>
        <v>0</v>
      </c>
      <c r="H23" s="696"/>
      <c r="I23" s="696"/>
      <c r="J23" s="696"/>
      <c r="K23" s="696"/>
      <c r="L23" s="696"/>
      <c r="M23" s="696"/>
      <c r="N23" s="696"/>
      <c r="O23" s="424">
        <f t="shared" si="1"/>
        <v>0</v>
      </c>
      <c r="P23" s="425">
        <f t="shared" si="2"/>
        <v>0</v>
      </c>
      <c r="Q23" s="207">
        <f t="shared" si="3"/>
        <v>0</v>
      </c>
      <c r="R23" s="445"/>
      <c r="S23" s="445"/>
      <c r="T23" s="445"/>
      <c r="U23" s="445"/>
      <c r="V23" s="445"/>
      <c r="W23" s="445"/>
      <c r="X23" s="445"/>
      <c r="Y23" s="427">
        <f t="shared" si="4"/>
        <v>0</v>
      </c>
      <c r="Z23" s="428">
        <f t="shared" si="5"/>
        <v>0</v>
      </c>
      <c r="AA23" s="212">
        <f t="shared" si="6"/>
        <v>0</v>
      </c>
      <c r="AB23" s="446"/>
      <c r="AC23" s="446"/>
      <c r="AD23" s="446"/>
      <c r="AE23" s="446"/>
      <c r="AF23" s="446"/>
      <c r="AG23" s="446"/>
      <c r="AH23" s="446"/>
      <c r="AI23" s="430">
        <f t="shared" si="7"/>
        <v>0</v>
      </c>
      <c r="AJ23" s="431">
        <f t="shared" si="8"/>
        <v>0</v>
      </c>
      <c r="AK23" s="217">
        <f t="shared" si="9"/>
        <v>0</v>
      </c>
      <c r="AL23" s="443"/>
      <c r="AM23" s="443"/>
      <c r="AN23" s="443"/>
      <c r="AO23" s="443"/>
      <c r="AP23" s="443"/>
      <c r="AQ23" s="443"/>
      <c r="AR23" s="443"/>
      <c r="AS23" s="443"/>
      <c r="AT23" s="443"/>
      <c r="AU23" s="697">
        <f t="shared" si="10"/>
        <v>0</v>
      </c>
      <c r="AV23" s="698">
        <f t="shared" si="11"/>
        <v>0</v>
      </c>
      <c r="AW23" s="312">
        <f t="shared" si="12"/>
        <v>0</v>
      </c>
      <c r="AX23" s="443">
        <f t="shared" si="13"/>
        <v>0</v>
      </c>
      <c r="AY23" s="699">
        <f t="shared" si="14"/>
        <v>0</v>
      </c>
      <c r="AZ23" s="699">
        <f t="shared" si="15"/>
        <v>0</v>
      </c>
      <c r="BA23" s="699">
        <f t="shared" si="16"/>
        <v>0</v>
      </c>
      <c r="BB23" s="700" t="str">
        <f t="shared" si="17"/>
        <v/>
      </c>
      <c r="BC23" s="701"/>
      <c r="BD23" s="822"/>
      <c r="BE23" s="288"/>
      <c r="BF23" s="195"/>
      <c r="BG23" s="703"/>
    </row>
    <row r="24" spans="1:60" ht="18" hidden="1">
      <c r="A24" s="691">
        <v>22</v>
      </c>
      <c r="B24" s="969" t="s">
        <v>75</v>
      </c>
      <c r="C24" s="339" t="s">
        <v>89</v>
      </c>
      <c r="D24" s="692" t="s">
        <v>90</v>
      </c>
      <c r="E24" s="197">
        <v>1</v>
      </c>
      <c r="F24" s="693">
        <f>IFERROR(_xlfn.XLOOKUP($C24,Summary!$D:$D,Summary!$J:$J),"")</f>
        <v>0</v>
      </c>
      <c r="G24" s="695">
        <f t="shared" si="0"/>
        <v>0</v>
      </c>
      <c r="H24" s="696"/>
      <c r="I24" s="696"/>
      <c r="J24" s="696"/>
      <c r="K24" s="696"/>
      <c r="L24" s="696"/>
      <c r="M24" s="696"/>
      <c r="N24" s="696"/>
      <c r="O24" s="424">
        <f t="shared" si="1"/>
        <v>0</v>
      </c>
      <c r="P24" s="425">
        <f t="shared" si="2"/>
        <v>0</v>
      </c>
      <c r="Q24" s="207">
        <f t="shared" si="3"/>
        <v>0</v>
      </c>
      <c r="R24" s="445"/>
      <c r="S24" s="445"/>
      <c r="T24" s="445"/>
      <c r="U24" s="445"/>
      <c r="V24" s="445"/>
      <c r="W24" s="445"/>
      <c r="X24" s="445"/>
      <c r="Y24" s="427">
        <f t="shared" si="4"/>
        <v>0</v>
      </c>
      <c r="Z24" s="428">
        <f t="shared" si="5"/>
        <v>0</v>
      </c>
      <c r="AA24" s="212">
        <f t="shared" si="6"/>
        <v>0</v>
      </c>
      <c r="AB24" s="446"/>
      <c r="AC24" s="446"/>
      <c r="AD24" s="446"/>
      <c r="AE24" s="446"/>
      <c r="AF24" s="446"/>
      <c r="AG24" s="446"/>
      <c r="AH24" s="446"/>
      <c r="AI24" s="430">
        <f t="shared" si="7"/>
        <v>0</v>
      </c>
      <c r="AJ24" s="431">
        <f t="shared" si="8"/>
        <v>0</v>
      </c>
      <c r="AK24" s="217">
        <f t="shared" si="9"/>
        <v>0</v>
      </c>
      <c r="AL24" s="443"/>
      <c r="AM24" s="443"/>
      <c r="AN24" s="443"/>
      <c r="AO24" s="443"/>
      <c r="AP24" s="443"/>
      <c r="AQ24" s="443"/>
      <c r="AR24" s="443"/>
      <c r="AS24" s="443"/>
      <c r="AT24" s="443"/>
      <c r="AU24" s="697">
        <f t="shared" si="10"/>
        <v>0</v>
      </c>
      <c r="AV24" s="698">
        <f t="shared" si="11"/>
        <v>0</v>
      </c>
      <c r="AW24" s="312">
        <f t="shared" si="12"/>
        <v>0</v>
      </c>
      <c r="AX24" s="443">
        <f t="shared" si="13"/>
        <v>0</v>
      </c>
      <c r="AY24" s="699">
        <f t="shared" si="14"/>
        <v>0</v>
      </c>
      <c r="AZ24" s="699">
        <f t="shared" si="15"/>
        <v>0</v>
      </c>
      <c r="BA24" s="699">
        <f t="shared" si="16"/>
        <v>0</v>
      </c>
      <c r="BB24" s="700" t="str">
        <f t="shared" si="17"/>
        <v/>
      </c>
      <c r="BC24" s="701"/>
      <c r="BD24" s="702"/>
      <c r="BE24" s="288"/>
      <c r="BF24" s="195"/>
      <c r="BG24" s="703"/>
    </row>
    <row r="25" spans="1:60" ht="18" hidden="1">
      <c r="A25" s="288">
        <v>23</v>
      </c>
      <c r="B25" s="969" t="s">
        <v>75</v>
      </c>
      <c r="C25" s="339" t="s">
        <v>91</v>
      </c>
      <c r="D25" s="692" t="s">
        <v>92</v>
      </c>
      <c r="E25" s="197">
        <v>5</v>
      </c>
      <c r="F25" s="693">
        <f>IFERROR(_xlfn.XLOOKUP($C25,Summary!$D:$D,Summary!$J:$J),"")</f>
        <v>0</v>
      </c>
      <c r="G25" s="695">
        <f t="shared" si="0"/>
        <v>0</v>
      </c>
      <c r="H25" s="696"/>
      <c r="I25" s="696"/>
      <c r="J25" s="696"/>
      <c r="K25" s="696"/>
      <c r="L25" s="696"/>
      <c r="M25" s="696"/>
      <c r="N25" s="696"/>
      <c r="O25" s="424">
        <f t="shared" si="1"/>
        <v>0</v>
      </c>
      <c r="P25" s="425">
        <f t="shared" si="2"/>
        <v>0</v>
      </c>
      <c r="Q25" s="207">
        <f t="shared" si="3"/>
        <v>0</v>
      </c>
      <c r="R25" s="445"/>
      <c r="S25" s="445"/>
      <c r="T25" s="445"/>
      <c r="U25" s="445"/>
      <c r="V25" s="445"/>
      <c r="W25" s="445"/>
      <c r="X25" s="445"/>
      <c r="Y25" s="427">
        <f t="shared" si="4"/>
        <v>0</v>
      </c>
      <c r="Z25" s="428">
        <f t="shared" si="5"/>
        <v>0</v>
      </c>
      <c r="AA25" s="212">
        <f t="shared" si="6"/>
        <v>0</v>
      </c>
      <c r="AB25" s="446"/>
      <c r="AC25" s="446"/>
      <c r="AD25" s="446"/>
      <c r="AE25" s="446"/>
      <c r="AF25" s="446"/>
      <c r="AG25" s="446"/>
      <c r="AH25" s="446"/>
      <c r="AI25" s="430">
        <f t="shared" si="7"/>
        <v>0</v>
      </c>
      <c r="AJ25" s="431">
        <f t="shared" si="8"/>
        <v>0</v>
      </c>
      <c r="AK25" s="217">
        <f t="shared" si="9"/>
        <v>0</v>
      </c>
      <c r="AL25" s="443"/>
      <c r="AM25" s="443"/>
      <c r="AN25" s="443"/>
      <c r="AO25" s="443"/>
      <c r="AP25" s="443"/>
      <c r="AQ25" s="443"/>
      <c r="AR25" s="443"/>
      <c r="AS25" s="443"/>
      <c r="AT25" s="443"/>
      <c r="AU25" s="697">
        <f t="shared" si="10"/>
        <v>0</v>
      </c>
      <c r="AV25" s="698">
        <f t="shared" si="11"/>
        <v>0</v>
      </c>
      <c r="AW25" s="312">
        <f t="shared" si="12"/>
        <v>0</v>
      </c>
      <c r="AX25" s="443">
        <f t="shared" si="13"/>
        <v>0</v>
      </c>
      <c r="AY25" s="699">
        <f t="shared" si="14"/>
        <v>0</v>
      </c>
      <c r="AZ25" s="699">
        <f t="shared" si="15"/>
        <v>0</v>
      </c>
      <c r="BA25" s="699">
        <f t="shared" si="16"/>
        <v>0</v>
      </c>
      <c r="BB25" s="700" t="str">
        <f t="shared" si="17"/>
        <v/>
      </c>
      <c r="BC25" s="701"/>
      <c r="BD25" s="702"/>
      <c r="BE25" s="288"/>
      <c r="BF25" s="195"/>
      <c r="BG25" s="703"/>
    </row>
    <row r="26" spans="1:60" ht="24" hidden="1" customHeight="1">
      <c r="A26" s="691">
        <v>24</v>
      </c>
      <c r="B26" s="824" t="s">
        <v>95</v>
      </c>
      <c r="C26" s="195" t="s">
        <v>93</v>
      </c>
      <c r="D26" s="692" t="s">
        <v>94</v>
      </c>
      <c r="E26" s="197">
        <v>0.35</v>
      </c>
      <c r="F26" s="693">
        <f>IFERROR(_xlfn.XLOOKUP($C26,Summary!$D:$D,Summary!$J:$J),"")</f>
        <v>0</v>
      </c>
      <c r="G26" s="695">
        <f t="shared" si="0"/>
        <v>0</v>
      </c>
      <c r="H26" s="696"/>
      <c r="I26" s="696"/>
      <c r="J26" s="696"/>
      <c r="K26" s="696"/>
      <c r="L26" s="696"/>
      <c r="M26" s="696"/>
      <c r="N26" s="696"/>
      <c r="O26" s="424">
        <f t="shared" si="1"/>
        <v>0</v>
      </c>
      <c r="P26" s="425">
        <f t="shared" si="2"/>
        <v>0</v>
      </c>
      <c r="Q26" s="207">
        <f t="shared" si="3"/>
        <v>0</v>
      </c>
      <c r="R26" s="445"/>
      <c r="S26" s="445"/>
      <c r="T26" s="445"/>
      <c r="U26" s="445"/>
      <c r="V26" s="445"/>
      <c r="W26" s="445"/>
      <c r="X26" s="445"/>
      <c r="Y26" s="427">
        <f t="shared" si="4"/>
        <v>0</v>
      </c>
      <c r="Z26" s="428">
        <f t="shared" si="5"/>
        <v>0</v>
      </c>
      <c r="AA26" s="212">
        <f t="shared" si="6"/>
        <v>0</v>
      </c>
      <c r="AB26" s="446"/>
      <c r="AC26" s="446"/>
      <c r="AD26" s="446"/>
      <c r="AE26" s="446"/>
      <c r="AF26" s="446"/>
      <c r="AG26" s="446"/>
      <c r="AH26" s="446"/>
      <c r="AI26" s="430">
        <f t="shared" si="7"/>
        <v>0</v>
      </c>
      <c r="AJ26" s="431">
        <f t="shared" si="8"/>
        <v>0</v>
      </c>
      <c r="AK26" s="217">
        <f t="shared" si="9"/>
        <v>0</v>
      </c>
      <c r="AL26" s="443"/>
      <c r="AM26" s="443"/>
      <c r="AN26" s="443"/>
      <c r="AO26" s="443"/>
      <c r="AP26" s="443"/>
      <c r="AQ26" s="443"/>
      <c r="AR26" s="443"/>
      <c r="AS26" s="443"/>
      <c r="AT26" s="443"/>
      <c r="AU26" s="697">
        <f t="shared" si="10"/>
        <v>0</v>
      </c>
      <c r="AV26" s="698">
        <f t="shared" si="11"/>
        <v>0</v>
      </c>
      <c r="AW26" s="312">
        <f t="shared" si="12"/>
        <v>0</v>
      </c>
      <c r="AX26" s="443">
        <f t="shared" si="13"/>
        <v>0</v>
      </c>
      <c r="AY26" s="699">
        <f t="shared" si="14"/>
        <v>0</v>
      </c>
      <c r="AZ26" s="699">
        <f t="shared" si="15"/>
        <v>0</v>
      </c>
      <c r="BA26" s="699">
        <f t="shared" si="16"/>
        <v>0</v>
      </c>
      <c r="BB26" s="700" t="str">
        <f t="shared" si="17"/>
        <v/>
      </c>
      <c r="BC26" s="701"/>
      <c r="BD26" s="702"/>
      <c r="BE26" s="288"/>
      <c r="BF26" s="195"/>
      <c r="BG26" s="703"/>
    </row>
    <row r="27" spans="1:60" ht="18" hidden="1">
      <c r="A27" s="691">
        <v>25</v>
      </c>
      <c r="B27" s="824" t="s">
        <v>95</v>
      </c>
      <c r="C27" s="195" t="s">
        <v>97</v>
      </c>
      <c r="D27" s="692" t="s">
        <v>98</v>
      </c>
      <c r="E27" s="197">
        <v>0.5</v>
      </c>
      <c r="F27" s="693">
        <f>IFERROR(_xlfn.XLOOKUP($C27,Summary!$D:$D,Summary!$J:$J),"")</f>
        <v>0</v>
      </c>
      <c r="G27" s="695">
        <f t="shared" si="0"/>
        <v>0</v>
      </c>
      <c r="H27" s="696"/>
      <c r="I27" s="696"/>
      <c r="J27" s="696"/>
      <c r="K27" s="696"/>
      <c r="L27" s="696"/>
      <c r="M27" s="696"/>
      <c r="N27" s="696"/>
      <c r="O27" s="424">
        <f t="shared" si="1"/>
        <v>0</v>
      </c>
      <c r="P27" s="425">
        <f t="shared" si="2"/>
        <v>0</v>
      </c>
      <c r="Q27" s="207">
        <f t="shared" si="3"/>
        <v>0</v>
      </c>
      <c r="R27" s="445"/>
      <c r="S27" s="445"/>
      <c r="T27" s="445"/>
      <c r="U27" s="445"/>
      <c r="V27" s="445"/>
      <c r="W27" s="445"/>
      <c r="X27" s="445"/>
      <c r="Y27" s="427">
        <f t="shared" si="4"/>
        <v>0</v>
      </c>
      <c r="Z27" s="428">
        <f t="shared" si="5"/>
        <v>0</v>
      </c>
      <c r="AA27" s="212">
        <f t="shared" si="6"/>
        <v>0</v>
      </c>
      <c r="AB27" s="446"/>
      <c r="AC27" s="446"/>
      <c r="AD27" s="446"/>
      <c r="AE27" s="446"/>
      <c r="AF27" s="446"/>
      <c r="AG27" s="446"/>
      <c r="AH27" s="446"/>
      <c r="AI27" s="430">
        <f t="shared" si="7"/>
        <v>0</v>
      </c>
      <c r="AJ27" s="431">
        <f t="shared" si="8"/>
        <v>0</v>
      </c>
      <c r="AK27" s="217">
        <f t="shared" si="9"/>
        <v>0</v>
      </c>
      <c r="AL27" s="443"/>
      <c r="AM27" s="443"/>
      <c r="AN27" s="443"/>
      <c r="AO27" s="443"/>
      <c r="AP27" s="443"/>
      <c r="AQ27" s="443"/>
      <c r="AR27" s="443"/>
      <c r="AS27" s="443"/>
      <c r="AT27" s="443"/>
      <c r="AU27" s="697">
        <f t="shared" si="10"/>
        <v>0</v>
      </c>
      <c r="AV27" s="698">
        <f t="shared" si="11"/>
        <v>0</v>
      </c>
      <c r="AW27" s="312">
        <f t="shared" si="12"/>
        <v>0</v>
      </c>
      <c r="AX27" s="443">
        <f t="shared" si="13"/>
        <v>0</v>
      </c>
      <c r="AY27" s="699">
        <f t="shared" si="14"/>
        <v>0</v>
      </c>
      <c r="AZ27" s="699">
        <f t="shared" si="15"/>
        <v>0</v>
      </c>
      <c r="BA27" s="699">
        <f t="shared" si="16"/>
        <v>0</v>
      </c>
      <c r="BB27" s="700" t="str">
        <f t="shared" si="17"/>
        <v/>
      </c>
      <c r="BC27" s="701"/>
      <c r="BD27" s="702"/>
      <c r="BE27" s="288"/>
      <c r="BF27" s="195"/>
      <c r="BG27" s="703"/>
    </row>
    <row r="28" spans="1:60" ht="21.75" hidden="1" customHeight="1">
      <c r="A28" s="288">
        <v>26</v>
      </c>
      <c r="B28" s="824" t="s">
        <v>95</v>
      </c>
      <c r="C28" s="195" t="s">
        <v>99</v>
      </c>
      <c r="D28" s="692" t="s">
        <v>100</v>
      </c>
      <c r="E28" s="197">
        <v>0.35</v>
      </c>
      <c r="F28" s="693">
        <f>IFERROR(_xlfn.XLOOKUP($C28,Summary!$D:$D,Summary!$J:$J),"")</f>
        <v>0</v>
      </c>
      <c r="G28" s="695">
        <f t="shared" si="0"/>
        <v>0</v>
      </c>
      <c r="H28" s="696"/>
      <c r="I28" s="696"/>
      <c r="J28" s="696"/>
      <c r="K28" s="696"/>
      <c r="L28" s="696"/>
      <c r="M28" s="696"/>
      <c r="N28" s="696"/>
      <c r="O28" s="424">
        <f t="shared" si="1"/>
        <v>0</v>
      </c>
      <c r="P28" s="425">
        <f t="shared" si="2"/>
        <v>0</v>
      </c>
      <c r="Q28" s="207">
        <f t="shared" si="3"/>
        <v>0</v>
      </c>
      <c r="R28" s="445"/>
      <c r="S28" s="445"/>
      <c r="T28" s="445"/>
      <c r="U28" s="445"/>
      <c r="V28" s="445"/>
      <c r="W28" s="445"/>
      <c r="X28" s="445"/>
      <c r="Y28" s="427">
        <f t="shared" si="4"/>
        <v>0</v>
      </c>
      <c r="Z28" s="428">
        <f t="shared" si="5"/>
        <v>0</v>
      </c>
      <c r="AA28" s="212">
        <f t="shared" si="6"/>
        <v>0</v>
      </c>
      <c r="AB28" s="446"/>
      <c r="AC28" s="446"/>
      <c r="AD28" s="446"/>
      <c r="AE28" s="446"/>
      <c r="AF28" s="446"/>
      <c r="AG28" s="446"/>
      <c r="AH28" s="446"/>
      <c r="AI28" s="430">
        <f t="shared" si="7"/>
        <v>0</v>
      </c>
      <c r="AJ28" s="431">
        <f t="shared" si="8"/>
        <v>0</v>
      </c>
      <c r="AK28" s="217">
        <f t="shared" si="9"/>
        <v>0</v>
      </c>
      <c r="AL28" s="443"/>
      <c r="AM28" s="443"/>
      <c r="AN28" s="443"/>
      <c r="AO28" s="443"/>
      <c r="AP28" s="443"/>
      <c r="AQ28" s="443"/>
      <c r="AR28" s="443"/>
      <c r="AS28" s="443"/>
      <c r="AT28" s="443"/>
      <c r="AU28" s="697">
        <f t="shared" si="10"/>
        <v>0</v>
      </c>
      <c r="AV28" s="698">
        <f t="shared" si="11"/>
        <v>0</v>
      </c>
      <c r="AW28" s="312">
        <f t="shared" si="12"/>
        <v>0</v>
      </c>
      <c r="AX28" s="443">
        <f t="shared" si="13"/>
        <v>0</v>
      </c>
      <c r="AY28" s="699">
        <f t="shared" si="14"/>
        <v>0</v>
      </c>
      <c r="AZ28" s="699">
        <f t="shared" si="15"/>
        <v>0</v>
      </c>
      <c r="BA28" s="699">
        <f t="shared" si="16"/>
        <v>0</v>
      </c>
      <c r="BB28" s="700" t="str">
        <f t="shared" si="17"/>
        <v/>
      </c>
      <c r="BC28" s="701"/>
      <c r="BD28" s="702"/>
      <c r="BE28" s="288"/>
      <c r="BF28" s="195"/>
      <c r="BG28" s="703"/>
    </row>
    <row r="29" spans="1:60" ht="18" hidden="1">
      <c r="A29" s="691">
        <v>27</v>
      </c>
      <c r="B29" s="353" t="s">
        <v>36</v>
      </c>
      <c r="C29" s="199" t="s">
        <v>101</v>
      </c>
      <c r="D29" s="354" t="s">
        <v>102</v>
      </c>
      <c r="E29" s="197">
        <v>0.25</v>
      </c>
      <c r="F29" s="693">
        <f>IFERROR(_xlfn.XLOOKUP($C29,Summary!$D:$D,Summary!$J:$J),"")</f>
        <v>0</v>
      </c>
      <c r="G29" s="695">
        <f t="shared" si="0"/>
        <v>0</v>
      </c>
      <c r="H29" s="696"/>
      <c r="I29" s="696"/>
      <c r="J29" s="696"/>
      <c r="K29" s="696"/>
      <c r="L29" s="696"/>
      <c r="M29" s="696"/>
      <c r="N29" s="696"/>
      <c r="O29" s="424">
        <f t="shared" si="1"/>
        <v>0</v>
      </c>
      <c r="P29" s="425">
        <f t="shared" si="2"/>
        <v>0</v>
      </c>
      <c r="Q29" s="207">
        <f t="shared" si="3"/>
        <v>0</v>
      </c>
      <c r="R29" s="445"/>
      <c r="S29" s="445"/>
      <c r="T29" s="445"/>
      <c r="U29" s="445"/>
      <c r="V29" s="445"/>
      <c r="W29" s="445"/>
      <c r="X29" s="445"/>
      <c r="Y29" s="427">
        <f t="shared" si="4"/>
        <v>0</v>
      </c>
      <c r="Z29" s="428">
        <f t="shared" si="5"/>
        <v>0</v>
      </c>
      <c r="AA29" s="212">
        <f t="shared" si="6"/>
        <v>0</v>
      </c>
      <c r="AB29" s="446"/>
      <c r="AC29" s="446"/>
      <c r="AD29" s="446"/>
      <c r="AE29" s="446"/>
      <c r="AF29" s="446"/>
      <c r="AG29" s="446"/>
      <c r="AH29" s="446"/>
      <c r="AI29" s="430">
        <f t="shared" si="7"/>
        <v>0</v>
      </c>
      <c r="AJ29" s="431">
        <f t="shared" si="8"/>
        <v>0</v>
      </c>
      <c r="AK29" s="217">
        <f t="shared" si="9"/>
        <v>0</v>
      </c>
      <c r="AL29" s="443"/>
      <c r="AM29" s="443"/>
      <c r="AN29" s="443"/>
      <c r="AO29" s="443"/>
      <c r="AP29" s="443"/>
      <c r="AQ29" s="443"/>
      <c r="AR29" s="443"/>
      <c r="AS29" s="443"/>
      <c r="AT29" s="443"/>
      <c r="AU29" s="697">
        <f t="shared" si="10"/>
        <v>0</v>
      </c>
      <c r="AV29" s="698">
        <f t="shared" si="11"/>
        <v>0</v>
      </c>
      <c r="AW29" s="312">
        <f t="shared" si="12"/>
        <v>0</v>
      </c>
      <c r="AX29" s="443">
        <f t="shared" si="13"/>
        <v>0</v>
      </c>
      <c r="AY29" s="699">
        <f t="shared" si="14"/>
        <v>0</v>
      </c>
      <c r="AZ29" s="699">
        <f t="shared" si="15"/>
        <v>0</v>
      </c>
      <c r="BA29" s="699">
        <f t="shared" si="16"/>
        <v>0</v>
      </c>
      <c r="BB29" s="700" t="str">
        <f t="shared" si="17"/>
        <v/>
      </c>
      <c r="BC29" s="701"/>
      <c r="BD29" s="702"/>
      <c r="BE29" s="288"/>
      <c r="BF29" s="195"/>
      <c r="BG29" s="703"/>
    </row>
    <row r="30" spans="1:60" ht="18" hidden="1">
      <c r="A30" s="773">
        <v>28</v>
      </c>
      <c r="B30" s="825" t="s">
        <v>105</v>
      </c>
      <c r="C30" s="970" t="s">
        <v>103</v>
      </c>
      <c r="D30" s="826" t="s">
        <v>104</v>
      </c>
      <c r="E30" s="197">
        <v>0.05</v>
      </c>
      <c r="F30" s="706">
        <f>IFERROR(_xlfn.XLOOKUP($C30,Summary!$D:$D,Summary!$J:$J),"")</f>
        <v>0</v>
      </c>
      <c r="G30" s="695">
        <f t="shared" si="0"/>
        <v>0</v>
      </c>
      <c r="H30" s="696"/>
      <c r="I30" s="696"/>
      <c r="J30" s="696"/>
      <c r="K30" s="696"/>
      <c r="L30" s="696"/>
      <c r="M30" s="696"/>
      <c r="N30" s="696"/>
      <c r="O30" s="424">
        <f t="shared" si="1"/>
        <v>0</v>
      </c>
      <c r="P30" s="425">
        <f t="shared" si="2"/>
        <v>0</v>
      </c>
      <c r="Q30" s="207">
        <f t="shared" si="3"/>
        <v>0</v>
      </c>
      <c r="R30" s="445"/>
      <c r="S30" s="445"/>
      <c r="T30" s="445"/>
      <c r="U30" s="445"/>
      <c r="V30" s="445"/>
      <c r="W30" s="445"/>
      <c r="X30" s="445"/>
      <c r="Y30" s="427">
        <f t="shared" si="4"/>
        <v>0</v>
      </c>
      <c r="Z30" s="428">
        <f t="shared" si="5"/>
        <v>0</v>
      </c>
      <c r="AA30" s="212">
        <f t="shared" si="6"/>
        <v>0</v>
      </c>
      <c r="AB30" s="446"/>
      <c r="AC30" s="446"/>
      <c r="AD30" s="446"/>
      <c r="AE30" s="446"/>
      <c r="AF30" s="446"/>
      <c r="AG30" s="446"/>
      <c r="AH30" s="446"/>
      <c r="AI30" s="430">
        <f t="shared" si="7"/>
        <v>0</v>
      </c>
      <c r="AJ30" s="431">
        <f t="shared" si="8"/>
        <v>0</v>
      </c>
      <c r="AK30" s="217">
        <f t="shared" si="9"/>
        <v>0</v>
      </c>
      <c r="AL30" s="707"/>
      <c r="AM30" s="707"/>
      <c r="AN30" s="707"/>
      <c r="AO30" s="707"/>
      <c r="AP30" s="707"/>
      <c r="AQ30" s="707"/>
      <c r="AR30" s="707"/>
      <c r="AS30" s="707"/>
      <c r="AT30" s="707"/>
      <c r="AU30" s="939">
        <f t="shared" si="10"/>
        <v>0</v>
      </c>
      <c r="AV30" s="940">
        <f t="shared" si="11"/>
        <v>0</v>
      </c>
      <c r="AW30" s="941">
        <f t="shared" si="12"/>
        <v>0</v>
      </c>
      <c r="AX30" s="707">
        <f t="shared" si="13"/>
        <v>0</v>
      </c>
      <c r="AY30" s="699">
        <f t="shared" si="14"/>
        <v>0</v>
      </c>
      <c r="AZ30" s="708">
        <f t="shared" si="15"/>
        <v>0</v>
      </c>
      <c r="BA30" s="699">
        <f t="shared" si="16"/>
        <v>0</v>
      </c>
      <c r="BB30" s="709" t="str">
        <f t="shared" si="17"/>
        <v/>
      </c>
      <c r="BC30" s="710"/>
      <c r="BD30" s="711"/>
      <c r="BE30" s="712"/>
      <c r="BF30" s="713"/>
      <c r="BG30" s="714"/>
    </row>
    <row r="31" spans="1:60" ht="18" hidden="1">
      <c r="A31" s="637">
        <v>29</v>
      </c>
      <c r="B31" s="971" t="s">
        <v>105</v>
      </c>
      <c r="C31" s="954" t="s">
        <v>106</v>
      </c>
      <c r="D31" s="640" t="s">
        <v>107</v>
      </c>
      <c r="E31" s="550">
        <v>0.9</v>
      </c>
      <c r="F31" s="964">
        <f>IFERROR(_xlfn.XLOOKUP($C31,Summary!$D:$D,Summary!$J:$J),"")</f>
        <v>0</v>
      </c>
      <c r="G31" s="695">
        <f t="shared" si="0"/>
        <v>0</v>
      </c>
      <c r="H31" s="696"/>
      <c r="I31" s="696"/>
      <c r="J31" s="696"/>
      <c r="K31" s="696"/>
      <c r="L31" s="696"/>
      <c r="M31" s="696"/>
      <c r="N31" s="696"/>
      <c r="O31" s="424">
        <f t="shared" si="1"/>
        <v>0</v>
      </c>
      <c r="P31" s="425">
        <f t="shared" si="2"/>
        <v>0</v>
      </c>
      <c r="Q31" s="207">
        <f t="shared" si="3"/>
        <v>0</v>
      </c>
      <c r="R31" s="445"/>
      <c r="S31" s="445"/>
      <c r="T31" s="445"/>
      <c r="U31" s="445"/>
      <c r="V31" s="445"/>
      <c r="W31" s="445"/>
      <c r="X31" s="445"/>
      <c r="Y31" s="427">
        <f t="shared" si="4"/>
        <v>0</v>
      </c>
      <c r="Z31" s="428">
        <f t="shared" si="5"/>
        <v>0</v>
      </c>
      <c r="AA31" s="212">
        <f t="shared" si="6"/>
        <v>0</v>
      </c>
      <c r="AB31" s="828"/>
      <c r="AC31" s="828"/>
      <c r="AD31" s="828"/>
      <c r="AE31" s="446"/>
      <c r="AF31" s="446"/>
      <c r="AG31" s="446"/>
      <c r="AH31" s="446"/>
      <c r="AI31" s="430">
        <f t="shared" si="7"/>
        <v>0</v>
      </c>
      <c r="AJ31" s="431">
        <f t="shared" si="8"/>
        <v>0</v>
      </c>
      <c r="AK31" s="217">
        <f t="shared" si="9"/>
        <v>0</v>
      </c>
      <c r="AL31" s="945"/>
      <c r="AM31" s="781"/>
      <c r="AN31" s="781"/>
      <c r="AO31" s="781"/>
      <c r="AP31" s="781"/>
      <c r="AQ31" s="781"/>
      <c r="AR31" s="781"/>
      <c r="AS31" s="781"/>
      <c r="AT31" s="781"/>
      <c r="AU31" s="946">
        <f t="shared" si="10"/>
        <v>0</v>
      </c>
      <c r="AV31" s="947">
        <f t="shared" si="11"/>
        <v>0</v>
      </c>
      <c r="AW31" s="965">
        <f t="shared" si="12"/>
        <v>0</v>
      </c>
      <c r="AX31" s="966">
        <f t="shared" si="13"/>
        <v>0</v>
      </c>
      <c r="AY31" s="756">
        <f t="shared" si="14"/>
        <v>0</v>
      </c>
      <c r="AZ31" s="967">
        <f t="shared" si="15"/>
        <v>0</v>
      </c>
      <c r="BA31" s="756">
        <f t="shared" si="16"/>
        <v>0</v>
      </c>
      <c r="BB31" s="968" t="str">
        <f t="shared" si="17"/>
        <v/>
      </c>
      <c r="BC31" s="812"/>
      <c r="BD31" s="786"/>
      <c r="BE31" s="787"/>
      <c r="BF31" s="787"/>
      <c r="BG31" s="788"/>
      <c r="BH31" s="829"/>
    </row>
    <row r="32" spans="1:60" ht="18" hidden="1">
      <c r="A32" s="691">
        <v>30</v>
      </c>
      <c r="B32" s="830" t="s">
        <v>105</v>
      </c>
      <c r="C32" s="794" t="s">
        <v>108</v>
      </c>
      <c r="D32" s="814" t="s">
        <v>109</v>
      </c>
      <c r="E32" s="197">
        <v>2</v>
      </c>
      <c r="F32" s="765">
        <f>IFERROR(_xlfn.XLOOKUP($C32,Summary!$D:$D,Summary!$J:$J),"")</f>
        <v>0</v>
      </c>
      <c r="G32" s="695">
        <f t="shared" si="0"/>
        <v>0</v>
      </c>
      <c r="H32" s="696"/>
      <c r="I32" s="696"/>
      <c r="J32" s="696"/>
      <c r="K32" s="696"/>
      <c r="L32" s="696"/>
      <c r="M32" s="696"/>
      <c r="N32" s="696"/>
      <c r="O32" s="424">
        <f t="shared" si="1"/>
        <v>0</v>
      </c>
      <c r="P32" s="425">
        <f t="shared" si="2"/>
        <v>0</v>
      </c>
      <c r="Q32" s="207">
        <f t="shared" si="3"/>
        <v>0</v>
      </c>
      <c r="R32" s="445"/>
      <c r="S32" s="445"/>
      <c r="T32" s="445"/>
      <c r="U32" s="445"/>
      <c r="V32" s="445"/>
      <c r="W32" s="445"/>
      <c r="X32" s="445"/>
      <c r="Y32" s="427">
        <f t="shared" si="4"/>
        <v>0</v>
      </c>
      <c r="Z32" s="428">
        <f t="shared" si="5"/>
        <v>0</v>
      </c>
      <c r="AA32" s="212">
        <f t="shared" si="6"/>
        <v>0</v>
      </c>
      <c r="AB32" s="446"/>
      <c r="AC32" s="446"/>
      <c r="AD32" s="446"/>
      <c r="AE32" s="446"/>
      <c r="AF32" s="446"/>
      <c r="AG32" s="446"/>
      <c r="AH32" s="446"/>
      <c r="AI32" s="430">
        <f t="shared" si="7"/>
        <v>0</v>
      </c>
      <c r="AJ32" s="431">
        <f t="shared" si="8"/>
        <v>0</v>
      </c>
      <c r="AK32" s="217">
        <f t="shared" si="9"/>
        <v>0</v>
      </c>
      <c r="AL32" s="443"/>
      <c r="AM32" s="443"/>
      <c r="AN32" s="443"/>
      <c r="AO32" s="443"/>
      <c r="AP32" s="443"/>
      <c r="AQ32" s="443"/>
      <c r="AR32" s="443"/>
      <c r="AS32" s="443"/>
      <c r="AT32" s="443"/>
      <c r="AU32" s="697">
        <f t="shared" si="10"/>
        <v>0</v>
      </c>
      <c r="AV32" s="698">
        <f t="shared" si="11"/>
        <v>0</v>
      </c>
      <c r="AW32" s="950">
        <f t="shared" si="12"/>
        <v>0</v>
      </c>
      <c r="AX32" s="443">
        <f t="shared" si="13"/>
        <v>0</v>
      </c>
      <c r="AY32" s="699">
        <f t="shared" si="14"/>
        <v>0</v>
      </c>
      <c r="AZ32" s="699">
        <f t="shared" si="15"/>
        <v>0</v>
      </c>
      <c r="BA32" s="699">
        <f t="shared" si="16"/>
        <v>0</v>
      </c>
      <c r="BB32" s="700" t="str">
        <f t="shared" si="17"/>
        <v/>
      </c>
      <c r="BC32" s="793"/>
      <c r="BD32" s="702"/>
      <c r="BE32" s="691"/>
      <c r="BF32" s="794"/>
      <c r="BG32" s="795"/>
    </row>
    <row r="33" spans="1:60" ht="18" hidden="1">
      <c r="A33" s="773">
        <v>31</v>
      </c>
      <c r="B33" s="831" t="s">
        <v>105</v>
      </c>
      <c r="C33" s="713" t="s">
        <v>110</v>
      </c>
      <c r="D33" s="705" t="s">
        <v>111</v>
      </c>
      <c r="E33" s="197">
        <v>0.5</v>
      </c>
      <c r="F33" s="706">
        <f>IFERROR(_xlfn.XLOOKUP($C33,Summary!$D:$D,Summary!$J:$J),"")</f>
        <v>0</v>
      </c>
      <c r="G33" s="695">
        <f t="shared" si="0"/>
        <v>0</v>
      </c>
      <c r="H33" s="696"/>
      <c r="I33" s="696"/>
      <c r="J33" s="696"/>
      <c r="K33" s="696"/>
      <c r="L33" s="696"/>
      <c r="M33" s="696"/>
      <c r="N33" s="696"/>
      <c r="O33" s="424">
        <f t="shared" si="1"/>
        <v>0</v>
      </c>
      <c r="P33" s="425">
        <f t="shared" si="2"/>
        <v>0</v>
      </c>
      <c r="Q33" s="207">
        <f t="shared" si="3"/>
        <v>0</v>
      </c>
      <c r="R33" s="445"/>
      <c r="S33" s="445"/>
      <c r="T33" s="445"/>
      <c r="U33" s="445"/>
      <c r="V33" s="445"/>
      <c r="W33" s="445"/>
      <c r="X33" s="445"/>
      <c r="Y33" s="427">
        <f t="shared" si="4"/>
        <v>0</v>
      </c>
      <c r="Z33" s="428">
        <f t="shared" si="5"/>
        <v>0</v>
      </c>
      <c r="AA33" s="212">
        <f t="shared" si="6"/>
        <v>0</v>
      </c>
      <c r="AB33" s="446"/>
      <c r="AC33" s="446"/>
      <c r="AD33" s="446"/>
      <c r="AE33" s="446"/>
      <c r="AF33" s="446"/>
      <c r="AG33" s="446"/>
      <c r="AH33" s="446"/>
      <c r="AI33" s="430">
        <f t="shared" si="7"/>
        <v>0</v>
      </c>
      <c r="AJ33" s="431">
        <f t="shared" si="8"/>
        <v>0</v>
      </c>
      <c r="AK33" s="217">
        <f t="shared" si="9"/>
        <v>0</v>
      </c>
      <c r="AL33" s="707"/>
      <c r="AM33" s="707"/>
      <c r="AN33" s="707"/>
      <c r="AO33" s="707"/>
      <c r="AP33" s="707"/>
      <c r="AQ33" s="707"/>
      <c r="AR33" s="707"/>
      <c r="AS33" s="707"/>
      <c r="AT33" s="707"/>
      <c r="AU33" s="939">
        <f t="shared" si="10"/>
        <v>0</v>
      </c>
      <c r="AV33" s="940">
        <f t="shared" si="11"/>
        <v>0</v>
      </c>
      <c r="AW33" s="941">
        <f t="shared" si="12"/>
        <v>0</v>
      </c>
      <c r="AX33" s="707">
        <f t="shared" si="13"/>
        <v>0</v>
      </c>
      <c r="AY33" s="699">
        <f t="shared" si="14"/>
        <v>0</v>
      </c>
      <c r="AZ33" s="708">
        <f t="shared" si="15"/>
        <v>0</v>
      </c>
      <c r="BA33" s="699">
        <f t="shared" si="16"/>
        <v>0</v>
      </c>
      <c r="BB33" s="709" t="str">
        <f t="shared" si="17"/>
        <v/>
      </c>
      <c r="BC33" s="710"/>
      <c r="BD33" s="711"/>
      <c r="BE33" s="712"/>
      <c r="BF33" s="713"/>
      <c r="BG33" s="714"/>
    </row>
    <row r="34" spans="1:60" ht="18" hidden="1">
      <c r="A34" s="637">
        <v>32</v>
      </c>
      <c r="B34" s="971" t="s">
        <v>105</v>
      </c>
      <c r="C34" s="954" t="s">
        <v>112</v>
      </c>
      <c r="D34" s="640" t="s">
        <v>113</v>
      </c>
      <c r="E34" s="550">
        <v>0.1</v>
      </c>
      <c r="F34" s="964">
        <f>IFERROR(_xlfn.XLOOKUP($C34,Summary!$D:$D,Summary!$J:$J),"")</f>
        <v>0</v>
      </c>
      <c r="G34" s="695">
        <f t="shared" si="0"/>
        <v>0</v>
      </c>
      <c r="H34" s="696"/>
      <c r="I34" s="696"/>
      <c r="J34" s="696"/>
      <c r="K34" s="696"/>
      <c r="L34" s="696"/>
      <c r="M34" s="696"/>
      <c r="N34" s="696"/>
      <c r="O34" s="424">
        <f t="shared" si="1"/>
        <v>0</v>
      </c>
      <c r="P34" s="425">
        <f t="shared" si="2"/>
        <v>0</v>
      </c>
      <c r="Q34" s="207">
        <f t="shared" si="3"/>
        <v>0</v>
      </c>
      <c r="R34" s="445"/>
      <c r="S34" s="445"/>
      <c r="T34" s="445"/>
      <c r="U34" s="445"/>
      <c r="V34" s="445"/>
      <c r="W34" s="445"/>
      <c r="X34" s="445"/>
      <c r="Y34" s="427">
        <f t="shared" si="4"/>
        <v>0</v>
      </c>
      <c r="Z34" s="428">
        <f t="shared" si="5"/>
        <v>0</v>
      </c>
      <c r="AA34" s="212">
        <f t="shared" si="6"/>
        <v>0</v>
      </c>
      <c r="AB34" s="446"/>
      <c r="AC34" s="446"/>
      <c r="AD34" s="446"/>
      <c r="AE34" s="446"/>
      <c r="AF34" s="446"/>
      <c r="AG34" s="446"/>
      <c r="AH34" s="446"/>
      <c r="AI34" s="430">
        <f t="shared" si="7"/>
        <v>0</v>
      </c>
      <c r="AJ34" s="431">
        <f t="shared" si="8"/>
        <v>0</v>
      </c>
      <c r="AK34" s="217">
        <f t="shared" si="9"/>
        <v>0</v>
      </c>
      <c r="AL34" s="945"/>
      <c r="AM34" s="781"/>
      <c r="AN34" s="781"/>
      <c r="AO34" s="781"/>
      <c r="AP34" s="781"/>
      <c r="AQ34" s="781"/>
      <c r="AR34" s="781"/>
      <c r="AS34" s="781"/>
      <c r="AT34" s="781"/>
      <c r="AU34" s="946">
        <f t="shared" si="10"/>
        <v>0</v>
      </c>
      <c r="AV34" s="947">
        <f t="shared" si="11"/>
        <v>0</v>
      </c>
      <c r="AW34" s="965">
        <f t="shared" si="12"/>
        <v>0</v>
      </c>
      <c r="AX34" s="966">
        <f t="shared" si="13"/>
        <v>0</v>
      </c>
      <c r="AY34" s="756">
        <f t="shared" si="14"/>
        <v>0</v>
      </c>
      <c r="AZ34" s="967">
        <f t="shared" si="15"/>
        <v>0</v>
      </c>
      <c r="BA34" s="756">
        <f t="shared" si="16"/>
        <v>0</v>
      </c>
      <c r="BB34" s="968" t="str">
        <f t="shared" si="17"/>
        <v/>
      </c>
      <c r="BC34" s="812"/>
      <c r="BD34" s="786"/>
      <c r="BE34" s="787"/>
      <c r="BF34" s="787"/>
      <c r="BG34" s="788"/>
      <c r="BH34" s="829"/>
    </row>
    <row r="35" spans="1:60" ht="18" hidden="1">
      <c r="A35" s="691">
        <v>33</v>
      </c>
      <c r="B35" s="830" t="s">
        <v>105</v>
      </c>
      <c r="C35" s="794" t="s">
        <v>114</v>
      </c>
      <c r="D35" s="814" t="s">
        <v>115</v>
      </c>
      <c r="E35" s="197">
        <v>0.3</v>
      </c>
      <c r="F35" s="765">
        <f>IFERROR(_xlfn.XLOOKUP($C35,Summary!$D:$D,Summary!$J:$J),"")</f>
        <v>0</v>
      </c>
      <c r="G35" s="695">
        <f t="shared" ref="G35:G66" si="18">SUM(F35:F35)</f>
        <v>0</v>
      </c>
      <c r="H35" s="696"/>
      <c r="I35" s="696"/>
      <c r="J35" s="696"/>
      <c r="K35" s="696"/>
      <c r="L35" s="696"/>
      <c r="M35" s="696"/>
      <c r="N35" s="696"/>
      <c r="O35" s="424">
        <f t="shared" ref="O35:O66" si="19">SUM(H35:N35)</f>
        <v>0</v>
      </c>
      <c r="P35" s="425">
        <f t="shared" ref="P35:P66" si="20">O35*E35</f>
        <v>0</v>
      </c>
      <c r="Q35" s="207">
        <f t="shared" ref="Q35:Q68" si="21">G35*40%</f>
        <v>0</v>
      </c>
      <c r="R35" s="445"/>
      <c r="S35" s="445"/>
      <c r="T35" s="445"/>
      <c r="U35" s="445"/>
      <c r="V35" s="445"/>
      <c r="W35" s="445"/>
      <c r="X35" s="445"/>
      <c r="Y35" s="427">
        <f t="shared" ref="Y35:Y66" si="22">SUM(R35:X35)</f>
        <v>0</v>
      </c>
      <c r="Z35" s="428">
        <f t="shared" ref="Z35:Z66" si="23">Y35*E35</f>
        <v>0</v>
      </c>
      <c r="AA35" s="212">
        <f t="shared" ref="AA35:AA68" si="24">G35*30%</f>
        <v>0</v>
      </c>
      <c r="AB35" s="446"/>
      <c r="AC35" s="446"/>
      <c r="AD35" s="446"/>
      <c r="AE35" s="446"/>
      <c r="AF35" s="446"/>
      <c r="AG35" s="446"/>
      <c r="AH35" s="446"/>
      <c r="AI35" s="430">
        <f t="shared" ref="AI35:AI66" si="25">SUM(AB35:AH35)</f>
        <v>0</v>
      </c>
      <c r="AJ35" s="431">
        <f t="shared" ref="AJ35:AJ66" si="26">AI35*E35</f>
        <v>0</v>
      </c>
      <c r="AK35" s="217">
        <f t="shared" ref="AK35:AK68" si="27">G35*20%</f>
        <v>0</v>
      </c>
      <c r="AL35" s="443"/>
      <c r="AM35" s="443"/>
      <c r="AN35" s="443"/>
      <c r="AO35" s="443"/>
      <c r="AP35" s="443"/>
      <c r="AQ35" s="443"/>
      <c r="AR35" s="443"/>
      <c r="AS35" s="443"/>
      <c r="AT35" s="443"/>
      <c r="AU35" s="697">
        <f t="shared" ref="AU35:AU66" si="28">SUM(AL35:AT35)</f>
        <v>0</v>
      </c>
      <c r="AV35" s="698">
        <f t="shared" ref="AV35:AV66" si="29">AU35*E35</f>
        <v>0</v>
      </c>
      <c r="AW35" s="950">
        <f t="shared" ref="AW35:AW68" si="30">G35*20%</f>
        <v>0</v>
      </c>
      <c r="AX35" s="443">
        <f t="shared" ref="AX35:AX68" si="31">O35+Y35+AI35+AU35</f>
        <v>0</v>
      </c>
      <c r="AY35" s="699">
        <f t="shared" ref="AY35:AY66" si="32">AX35*E35</f>
        <v>0</v>
      </c>
      <c r="AZ35" s="699">
        <f t="shared" ref="AZ35:AZ68" si="33">AX35-G35</f>
        <v>0</v>
      </c>
      <c r="BA35" s="699">
        <f t="shared" ref="BA35:BA66" si="34">AZ35*E35</f>
        <v>0</v>
      </c>
      <c r="BB35" s="700" t="str">
        <f t="shared" ref="BB35:BB68" si="35">IFERROR(AX35/G35,"")</f>
        <v/>
      </c>
      <c r="BC35" s="793"/>
      <c r="BD35" s="702"/>
      <c r="BE35" s="691"/>
      <c r="BF35" s="794"/>
      <c r="BG35" s="795"/>
    </row>
    <row r="36" spans="1:60" ht="18" hidden="1">
      <c r="A36" s="773">
        <v>34</v>
      </c>
      <c r="B36" s="831" t="s">
        <v>105</v>
      </c>
      <c r="C36" s="713" t="s">
        <v>116</v>
      </c>
      <c r="D36" s="705" t="s">
        <v>117</v>
      </c>
      <c r="E36" s="197">
        <v>0.1</v>
      </c>
      <c r="F36" s="706">
        <f>IFERROR(_xlfn.XLOOKUP($C36,Summary!$D:$D,Summary!$J:$J),"")</f>
        <v>0</v>
      </c>
      <c r="G36" s="695">
        <f t="shared" si="18"/>
        <v>0</v>
      </c>
      <c r="H36" s="696"/>
      <c r="I36" s="696"/>
      <c r="J36" s="696"/>
      <c r="K36" s="696"/>
      <c r="L36" s="696"/>
      <c r="M36" s="696"/>
      <c r="N36" s="696"/>
      <c r="O36" s="424">
        <f t="shared" si="19"/>
        <v>0</v>
      </c>
      <c r="P36" s="425">
        <f t="shared" si="20"/>
        <v>0</v>
      </c>
      <c r="Q36" s="207">
        <f t="shared" si="21"/>
        <v>0</v>
      </c>
      <c r="R36" s="445"/>
      <c r="S36" s="445"/>
      <c r="T36" s="445"/>
      <c r="U36" s="445"/>
      <c r="V36" s="445"/>
      <c r="W36" s="445"/>
      <c r="X36" s="445"/>
      <c r="Y36" s="427">
        <f t="shared" si="22"/>
        <v>0</v>
      </c>
      <c r="Z36" s="428">
        <f t="shared" si="23"/>
        <v>0</v>
      </c>
      <c r="AA36" s="212">
        <f t="shared" si="24"/>
        <v>0</v>
      </c>
      <c r="AB36" s="446"/>
      <c r="AC36" s="446"/>
      <c r="AD36" s="446"/>
      <c r="AE36" s="446"/>
      <c r="AF36" s="446"/>
      <c r="AG36" s="446"/>
      <c r="AH36" s="446"/>
      <c r="AI36" s="430">
        <f t="shared" si="25"/>
        <v>0</v>
      </c>
      <c r="AJ36" s="431">
        <f t="shared" si="26"/>
        <v>0</v>
      </c>
      <c r="AK36" s="217">
        <f t="shared" si="27"/>
        <v>0</v>
      </c>
      <c r="AL36" s="707"/>
      <c r="AM36" s="707"/>
      <c r="AN36" s="707"/>
      <c r="AO36" s="707"/>
      <c r="AP36" s="707"/>
      <c r="AQ36" s="707"/>
      <c r="AR36" s="707"/>
      <c r="AS36" s="707"/>
      <c r="AT36" s="707"/>
      <c r="AU36" s="939">
        <f t="shared" si="28"/>
        <v>0</v>
      </c>
      <c r="AV36" s="940">
        <f t="shared" si="29"/>
        <v>0</v>
      </c>
      <c r="AW36" s="941">
        <f t="shared" si="30"/>
        <v>0</v>
      </c>
      <c r="AX36" s="707">
        <f t="shared" si="31"/>
        <v>0</v>
      </c>
      <c r="AY36" s="699">
        <f t="shared" si="32"/>
        <v>0</v>
      </c>
      <c r="AZ36" s="708">
        <f t="shared" si="33"/>
        <v>0</v>
      </c>
      <c r="BA36" s="699">
        <f t="shared" si="34"/>
        <v>0</v>
      </c>
      <c r="BB36" s="709" t="str">
        <f t="shared" si="35"/>
        <v/>
      </c>
      <c r="BC36" s="710"/>
      <c r="BD36" s="711"/>
      <c r="BE36" s="712"/>
      <c r="BF36" s="713"/>
      <c r="BG36" s="714"/>
    </row>
    <row r="37" spans="1:60" ht="18" hidden="1">
      <c r="A37" s="637">
        <v>35</v>
      </c>
      <c r="B37" s="971" t="s">
        <v>105</v>
      </c>
      <c r="C37" s="954" t="s">
        <v>118</v>
      </c>
      <c r="D37" s="640" t="s">
        <v>119</v>
      </c>
      <c r="E37" s="550">
        <v>0.15</v>
      </c>
      <c r="F37" s="964">
        <f>IFERROR(_xlfn.XLOOKUP($C37,Summary!$D:$D,Summary!$J:$J),"")</f>
        <v>0</v>
      </c>
      <c r="G37" s="695">
        <f t="shared" si="18"/>
        <v>0</v>
      </c>
      <c r="H37" s="696"/>
      <c r="I37" s="696"/>
      <c r="J37" s="696"/>
      <c r="K37" s="696"/>
      <c r="L37" s="696"/>
      <c r="M37" s="696"/>
      <c r="N37" s="696"/>
      <c r="O37" s="424">
        <f t="shared" si="19"/>
        <v>0</v>
      </c>
      <c r="P37" s="425">
        <f t="shared" si="20"/>
        <v>0</v>
      </c>
      <c r="Q37" s="207">
        <f t="shared" si="21"/>
        <v>0</v>
      </c>
      <c r="R37" s="445"/>
      <c r="S37" s="445"/>
      <c r="T37" s="445"/>
      <c r="U37" s="445"/>
      <c r="V37" s="445"/>
      <c r="W37" s="445"/>
      <c r="X37" s="445"/>
      <c r="Y37" s="427">
        <f t="shared" si="22"/>
        <v>0</v>
      </c>
      <c r="Z37" s="428">
        <f t="shared" si="23"/>
        <v>0</v>
      </c>
      <c r="AA37" s="212">
        <f t="shared" si="24"/>
        <v>0</v>
      </c>
      <c r="AB37" s="446"/>
      <c r="AC37" s="446"/>
      <c r="AD37" s="446"/>
      <c r="AE37" s="446"/>
      <c r="AF37" s="446"/>
      <c r="AG37" s="446"/>
      <c r="AH37" s="446"/>
      <c r="AI37" s="430">
        <f t="shared" si="25"/>
        <v>0</v>
      </c>
      <c r="AJ37" s="431">
        <f t="shared" si="26"/>
        <v>0</v>
      </c>
      <c r="AK37" s="217">
        <f t="shared" si="27"/>
        <v>0</v>
      </c>
      <c r="AL37" s="945"/>
      <c r="AM37" s="781"/>
      <c r="AN37" s="781"/>
      <c r="AO37" s="781"/>
      <c r="AP37" s="781"/>
      <c r="AQ37" s="781"/>
      <c r="AR37" s="781"/>
      <c r="AS37" s="781"/>
      <c r="AT37" s="781"/>
      <c r="AU37" s="946">
        <f t="shared" si="28"/>
        <v>0</v>
      </c>
      <c r="AV37" s="947">
        <f t="shared" si="29"/>
        <v>0</v>
      </c>
      <c r="AW37" s="965">
        <f t="shared" si="30"/>
        <v>0</v>
      </c>
      <c r="AX37" s="966">
        <f t="shared" si="31"/>
        <v>0</v>
      </c>
      <c r="AY37" s="756">
        <f t="shared" si="32"/>
        <v>0</v>
      </c>
      <c r="AZ37" s="967">
        <f t="shared" si="33"/>
        <v>0</v>
      </c>
      <c r="BA37" s="756">
        <f t="shared" si="34"/>
        <v>0</v>
      </c>
      <c r="BB37" s="968" t="str">
        <f t="shared" si="35"/>
        <v/>
      </c>
      <c r="BC37" s="812"/>
      <c r="BD37" s="786"/>
      <c r="BE37" s="787"/>
      <c r="BF37" s="787"/>
      <c r="BG37" s="788"/>
      <c r="BH37" s="829"/>
    </row>
    <row r="38" spans="1:60" ht="18" hidden="1">
      <c r="A38" s="773">
        <v>36</v>
      </c>
      <c r="B38" s="856" t="s">
        <v>105</v>
      </c>
      <c r="C38" s="972" t="s">
        <v>121</v>
      </c>
      <c r="D38" s="791" t="s">
        <v>122</v>
      </c>
      <c r="E38" s="197">
        <v>0.15</v>
      </c>
      <c r="F38" s="792">
        <f>IFERROR(_xlfn.XLOOKUP($C38,Summary!$D:$D,Summary!$J:$J),"")</f>
        <v>0</v>
      </c>
      <c r="G38" s="695">
        <f t="shared" si="18"/>
        <v>0</v>
      </c>
      <c r="H38" s="696"/>
      <c r="I38" s="696"/>
      <c r="J38" s="696"/>
      <c r="K38" s="696"/>
      <c r="L38" s="696"/>
      <c r="M38" s="696"/>
      <c r="N38" s="696"/>
      <c r="O38" s="424">
        <f t="shared" si="19"/>
        <v>0</v>
      </c>
      <c r="P38" s="425">
        <f t="shared" si="20"/>
        <v>0</v>
      </c>
      <c r="Q38" s="207">
        <f t="shared" si="21"/>
        <v>0</v>
      </c>
      <c r="R38" s="445"/>
      <c r="S38" s="445"/>
      <c r="T38" s="445"/>
      <c r="U38" s="445"/>
      <c r="V38" s="445"/>
      <c r="W38" s="445"/>
      <c r="X38" s="445"/>
      <c r="Y38" s="427">
        <f t="shared" si="22"/>
        <v>0</v>
      </c>
      <c r="Z38" s="428">
        <f t="shared" si="23"/>
        <v>0</v>
      </c>
      <c r="AA38" s="212">
        <f t="shared" si="24"/>
        <v>0</v>
      </c>
      <c r="AB38" s="446"/>
      <c r="AC38" s="446"/>
      <c r="AD38" s="446"/>
      <c r="AE38" s="446"/>
      <c r="AF38" s="446"/>
      <c r="AG38" s="446"/>
      <c r="AH38" s="446"/>
      <c r="AI38" s="430">
        <f t="shared" si="25"/>
        <v>0</v>
      </c>
      <c r="AJ38" s="431">
        <f t="shared" si="26"/>
        <v>0</v>
      </c>
      <c r="AK38" s="217">
        <f t="shared" si="27"/>
        <v>0</v>
      </c>
      <c r="AL38" s="707"/>
      <c r="AM38" s="707"/>
      <c r="AN38" s="707"/>
      <c r="AO38" s="707"/>
      <c r="AP38" s="707"/>
      <c r="AQ38" s="707"/>
      <c r="AR38" s="707"/>
      <c r="AS38" s="707"/>
      <c r="AT38" s="707"/>
      <c r="AU38" s="939">
        <f t="shared" si="28"/>
        <v>0</v>
      </c>
      <c r="AV38" s="940">
        <f t="shared" si="29"/>
        <v>0</v>
      </c>
      <c r="AW38" s="973">
        <f t="shared" si="30"/>
        <v>0</v>
      </c>
      <c r="AX38" s="707">
        <f t="shared" si="31"/>
        <v>0</v>
      </c>
      <c r="AY38" s="699">
        <f t="shared" si="32"/>
        <v>0</v>
      </c>
      <c r="AZ38" s="708">
        <f t="shared" si="33"/>
        <v>0</v>
      </c>
      <c r="BA38" s="699">
        <f t="shared" si="34"/>
        <v>0</v>
      </c>
      <c r="BB38" s="709" t="str">
        <f t="shared" si="35"/>
        <v/>
      </c>
      <c r="BC38" s="974"/>
      <c r="BD38" s="711"/>
      <c r="BE38" s="773"/>
      <c r="BF38" s="972"/>
      <c r="BG38" s="975"/>
    </row>
    <row r="39" spans="1:60" ht="18" hidden="1">
      <c r="A39" s="637">
        <v>37</v>
      </c>
      <c r="B39" s="971" t="s">
        <v>105</v>
      </c>
      <c r="C39" s="954" t="s">
        <v>123</v>
      </c>
      <c r="D39" s="640" t="s">
        <v>124</v>
      </c>
      <c r="E39" s="550">
        <v>0.2</v>
      </c>
      <c r="F39" s="964">
        <f>IFERROR(_xlfn.XLOOKUP($C39,Summary!$D:$D,Summary!$J:$J),"")</f>
        <v>0</v>
      </c>
      <c r="G39" s="695">
        <f t="shared" si="18"/>
        <v>0</v>
      </c>
      <c r="H39" s="696"/>
      <c r="I39" s="696"/>
      <c r="J39" s="696"/>
      <c r="K39" s="696"/>
      <c r="L39" s="696"/>
      <c r="M39" s="696"/>
      <c r="N39" s="696"/>
      <c r="O39" s="424">
        <f t="shared" si="19"/>
        <v>0</v>
      </c>
      <c r="P39" s="425">
        <f t="shared" si="20"/>
        <v>0</v>
      </c>
      <c r="Q39" s="207">
        <f t="shared" si="21"/>
        <v>0</v>
      </c>
      <c r="R39" s="445"/>
      <c r="S39" s="445"/>
      <c r="T39" s="445"/>
      <c r="U39" s="445"/>
      <c r="V39" s="445"/>
      <c r="W39" s="445"/>
      <c r="X39" s="445"/>
      <c r="Y39" s="427">
        <f t="shared" si="22"/>
        <v>0</v>
      </c>
      <c r="Z39" s="428">
        <f t="shared" si="23"/>
        <v>0</v>
      </c>
      <c r="AA39" s="212">
        <f t="shared" si="24"/>
        <v>0</v>
      </c>
      <c r="AB39" s="446"/>
      <c r="AC39" s="446"/>
      <c r="AD39" s="446"/>
      <c r="AE39" s="446"/>
      <c r="AF39" s="446"/>
      <c r="AG39" s="446"/>
      <c r="AH39" s="446"/>
      <c r="AI39" s="430">
        <f t="shared" si="25"/>
        <v>0</v>
      </c>
      <c r="AJ39" s="431">
        <f t="shared" si="26"/>
        <v>0</v>
      </c>
      <c r="AK39" s="217">
        <f t="shared" si="27"/>
        <v>0</v>
      </c>
      <c r="AL39" s="976"/>
      <c r="AM39" s="722"/>
      <c r="AN39" s="722"/>
      <c r="AO39" s="722"/>
      <c r="AP39" s="722"/>
      <c r="AQ39" s="722"/>
      <c r="AR39" s="722"/>
      <c r="AS39" s="722"/>
      <c r="AT39" s="722"/>
      <c r="AU39" s="977">
        <f t="shared" si="28"/>
        <v>0</v>
      </c>
      <c r="AV39" s="978">
        <f t="shared" si="29"/>
        <v>0</v>
      </c>
      <c r="AW39" s="979">
        <f t="shared" si="30"/>
        <v>0</v>
      </c>
      <c r="AX39" s="966">
        <f t="shared" si="31"/>
        <v>0</v>
      </c>
      <c r="AY39" s="756">
        <f t="shared" si="32"/>
        <v>0</v>
      </c>
      <c r="AZ39" s="967">
        <f t="shared" si="33"/>
        <v>0</v>
      </c>
      <c r="BA39" s="756">
        <f t="shared" si="34"/>
        <v>0</v>
      </c>
      <c r="BB39" s="968" t="str">
        <f t="shared" si="35"/>
        <v/>
      </c>
      <c r="BC39" s="730"/>
      <c r="BD39" s="731"/>
      <c r="BE39" s="303"/>
      <c r="BF39" s="303"/>
      <c r="BG39" s="732"/>
      <c r="BH39" s="849"/>
    </row>
    <row r="40" spans="1:60" ht="18" hidden="1">
      <c r="A40" s="637">
        <v>38</v>
      </c>
      <c r="B40" s="971" t="s">
        <v>105</v>
      </c>
      <c r="C40" s="954" t="s">
        <v>125</v>
      </c>
      <c r="D40" s="640" t="s">
        <v>126</v>
      </c>
      <c r="E40" s="550">
        <v>1E-3</v>
      </c>
      <c r="F40" s="964">
        <f>IFERROR(_xlfn.XLOOKUP($C40,Summary!$D:$D,Summary!$J:$J),"")</f>
        <v>0</v>
      </c>
      <c r="G40" s="695">
        <f t="shared" si="18"/>
        <v>0</v>
      </c>
      <c r="H40" s="696"/>
      <c r="I40" s="696"/>
      <c r="J40" s="696"/>
      <c r="K40" s="696"/>
      <c r="L40" s="696"/>
      <c r="M40" s="696"/>
      <c r="N40" s="696"/>
      <c r="O40" s="424">
        <f t="shared" si="19"/>
        <v>0</v>
      </c>
      <c r="P40" s="425">
        <f t="shared" si="20"/>
        <v>0</v>
      </c>
      <c r="Q40" s="207">
        <f t="shared" si="21"/>
        <v>0</v>
      </c>
      <c r="R40" s="445"/>
      <c r="S40" s="445"/>
      <c r="T40" s="445"/>
      <c r="U40" s="445"/>
      <c r="V40" s="445"/>
      <c r="W40" s="445"/>
      <c r="X40" s="445"/>
      <c r="Y40" s="427">
        <f t="shared" si="22"/>
        <v>0</v>
      </c>
      <c r="Z40" s="428">
        <f t="shared" si="23"/>
        <v>0</v>
      </c>
      <c r="AA40" s="212">
        <f t="shared" si="24"/>
        <v>0</v>
      </c>
      <c r="AB40" s="446"/>
      <c r="AC40" s="446"/>
      <c r="AD40" s="446"/>
      <c r="AE40" s="446"/>
      <c r="AF40" s="446"/>
      <c r="AG40" s="446"/>
      <c r="AH40" s="446"/>
      <c r="AI40" s="430">
        <f t="shared" si="25"/>
        <v>0</v>
      </c>
      <c r="AJ40" s="431">
        <f t="shared" si="26"/>
        <v>0</v>
      </c>
      <c r="AK40" s="217">
        <f t="shared" si="27"/>
        <v>0</v>
      </c>
      <c r="AL40" s="980"/>
      <c r="AM40" s="751"/>
      <c r="AN40" s="751"/>
      <c r="AO40" s="751"/>
      <c r="AP40" s="751"/>
      <c r="AQ40" s="751"/>
      <c r="AR40" s="751"/>
      <c r="AS40" s="751"/>
      <c r="AT40" s="751"/>
      <c r="AU40" s="981">
        <f t="shared" si="28"/>
        <v>0</v>
      </c>
      <c r="AV40" s="982">
        <f t="shared" si="29"/>
        <v>0</v>
      </c>
      <c r="AW40" s="983">
        <f t="shared" si="30"/>
        <v>0</v>
      </c>
      <c r="AX40" s="966">
        <f t="shared" si="31"/>
        <v>0</v>
      </c>
      <c r="AY40" s="756">
        <f t="shared" si="32"/>
        <v>0</v>
      </c>
      <c r="AZ40" s="967">
        <f t="shared" si="33"/>
        <v>0</v>
      </c>
      <c r="BA40" s="756">
        <f t="shared" si="34"/>
        <v>0</v>
      </c>
      <c r="BB40" s="968" t="str">
        <f t="shared" si="35"/>
        <v/>
      </c>
      <c r="BC40" s="758"/>
      <c r="BD40" s="851"/>
      <c r="BE40" s="253"/>
      <c r="BF40" s="253"/>
      <c r="BG40" s="852"/>
      <c r="BH40" s="853"/>
    </row>
    <row r="41" spans="1:60" ht="18" hidden="1">
      <c r="A41" s="691">
        <v>39</v>
      </c>
      <c r="B41" s="830" t="s">
        <v>105</v>
      </c>
      <c r="C41" s="961" t="s">
        <v>128</v>
      </c>
      <c r="D41" s="814" t="s">
        <v>129</v>
      </c>
      <c r="E41" s="197">
        <v>0.5</v>
      </c>
      <c r="F41" s="765">
        <f>IFERROR(_xlfn.XLOOKUP($C41,Summary!$D:$D,Summary!$J:$J),"")</f>
        <v>0</v>
      </c>
      <c r="G41" s="695">
        <f t="shared" si="18"/>
        <v>0</v>
      </c>
      <c r="H41" s="696"/>
      <c r="I41" s="696"/>
      <c r="J41" s="696"/>
      <c r="K41" s="696"/>
      <c r="L41" s="696"/>
      <c r="M41" s="696"/>
      <c r="N41" s="696"/>
      <c r="O41" s="424">
        <f t="shared" si="19"/>
        <v>0</v>
      </c>
      <c r="P41" s="425">
        <f t="shared" si="20"/>
        <v>0</v>
      </c>
      <c r="Q41" s="207">
        <f t="shared" si="21"/>
        <v>0</v>
      </c>
      <c r="R41" s="445"/>
      <c r="S41" s="445"/>
      <c r="T41" s="445"/>
      <c r="U41" s="445"/>
      <c r="V41" s="445"/>
      <c r="W41" s="445"/>
      <c r="X41" s="445"/>
      <c r="Y41" s="427">
        <f t="shared" si="22"/>
        <v>0</v>
      </c>
      <c r="Z41" s="428">
        <f t="shared" si="23"/>
        <v>0</v>
      </c>
      <c r="AA41" s="212">
        <f t="shared" si="24"/>
        <v>0</v>
      </c>
      <c r="AB41" s="446"/>
      <c r="AC41" s="446"/>
      <c r="AD41" s="446"/>
      <c r="AE41" s="446"/>
      <c r="AF41" s="446"/>
      <c r="AG41" s="446"/>
      <c r="AH41" s="446"/>
      <c r="AI41" s="430">
        <f t="shared" si="25"/>
        <v>0</v>
      </c>
      <c r="AJ41" s="431">
        <f t="shared" si="26"/>
        <v>0</v>
      </c>
      <c r="AK41" s="217">
        <f t="shared" si="27"/>
        <v>0</v>
      </c>
      <c r="AL41" s="443"/>
      <c r="AM41" s="443"/>
      <c r="AN41" s="443"/>
      <c r="AO41" s="443"/>
      <c r="AP41" s="443"/>
      <c r="AQ41" s="443"/>
      <c r="AR41" s="443"/>
      <c r="AS41" s="443"/>
      <c r="AT41" s="443"/>
      <c r="AU41" s="697">
        <f t="shared" si="28"/>
        <v>0</v>
      </c>
      <c r="AV41" s="698">
        <f t="shared" si="29"/>
        <v>0</v>
      </c>
      <c r="AW41" s="950">
        <f t="shared" si="30"/>
        <v>0</v>
      </c>
      <c r="AX41" s="443">
        <f t="shared" si="31"/>
        <v>0</v>
      </c>
      <c r="AY41" s="699">
        <f t="shared" si="32"/>
        <v>0</v>
      </c>
      <c r="AZ41" s="699">
        <f t="shared" si="33"/>
        <v>0</v>
      </c>
      <c r="BA41" s="699">
        <f t="shared" si="34"/>
        <v>0</v>
      </c>
      <c r="BB41" s="700" t="str">
        <f t="shared" si="35"/>
        <v/>
      </c>
      <c r="BC41" s="793"/>
      <c r="BD41" s="702"/>
      <c r="BE41" s="691"/>
      <c r="BF41" s="794"/>
      <c r="BG41" s="795"/>
    </row>
    <row r="42" spans="1:60" ht="18" hidden="1">
      <c r="A42" s="773">
        <v>40</v>
      </c>
      <c r="B42" s="831" t="s">
        <v>105</v>
      </c>
      <c r="C42" s="984" t="s">
        <v>130</v>
      </c>
      <c r="D42" s="705" t="s">
        <v>131</v>
      </c>
      <c r="E42" s="394">
        <v>0.15</v>
      </c>
      <c r="F42" s="706">
        <f>IFERROR(_xlfn.XLOOKUP($C42,Summary!$D:$D,Summary!$J:$J),"")</f>
        <v>0</v>
      </c>
      <c r="G42" s="695">
        <f t="shared" si="18"/>
        <v>0</v>
      </c>
      <c r="H42" s="696"/>
      <c r="I42" s="696"/>
      <c r="J42" s="696"/>
      <c r="K42" s="696"/>
      <c r="L42" s="696"/>
      <c r="M42" s="696"/>
      <c r="N42" s="696"/>
      <c r="O42" s="424">
        <f t="shared" si="19"/>
        <v>0</v>
      </c>
      <c r="P42" s="425">
        <f t="shared" si="20"/>
        <v>0</v>
      </c>
      <c r="Q42" s="207">
        <f t="shared" si="21"/>
        <v>0</v>
      </c>
      <c r="R42" s="445"/>
      <c r="S42" s="445"/>
      <c r="T42" s="445"/>
      <c r="U42" s="445"/>
      <c r="V42" s="445"/>
      <c r="W42" s="445"/>
      <c r="X42" s="445"/>
      <c r="Y42" s="427">
        <f t="shared" si="22"/>
        <v>0</v>
      </c>
      <c r="Z42" s="428">
        <f t="shared" si="23"/>
        <v>0</v>
      </c>
      <c r="AA42" s="212">
        <f t="shared" si="24"/>
        <v>0</v>
      </c>
      <c r="AB42" s="446"/>
      <c r="AC42" s="446"/>
      <c r="AD42" s="446"/>
      <c r="AE42" s="446"/>
      <c r="AF42" s="446"/>
      <c r="AG42" s="446"/>
      <c r="AH42" s="446"/>
      <c r="AI42" s="430">
        <f t="shared" si="25"/>
        <v>0</v>
      </c>
      <c r="AJ42" s="431">
        <f t="shared" si="26"/>
        <v>0</v>
      </c>
      <c r="AK42" s="217">
        <f t="shared" si="27"/>
        <v>0</v>
      </c>
      <c r="AL42" s="707"/>
      <c r="AM42" s="707"/>
      <c r="AN42" s="707"/>
      <c r="AO42" s="707"/>
      <c r="AP42" s="707"/>
      <c r="AQ42" s="707"/>
      <c r="AR42" s="707"/>
      <c r="AS42" s="707"/>
      <c r="AT42" s="707"/>
      <c r="AU42" s="939">
        <f t="shared" si="28"/>
        <v>0</v>
      </c>
      <c r="AV42" s="940">
        <f t="shared" si="29"/>
        <v>0</v>
      </c>
      <c r="AW42" s="941">
        <f t="shared" si="30"/>
        <v>0</v>
      </c>
      <c r="AX42" s="707">
        <f t="shared" si="31"/>
        <v>0</v>
      </c>
      <c r="AY42" s="699">
        <f t="shared" si="32"/>
        <v>0</v>
      </c>
      <c r="AZ42" s="708">
        <f t="shared" si="33"/>
        <v>0</v>
      </c>
      <c r="BA42" s="699">
        <f t="shared" si="34"/>
        <v>0</v>
      </c>
      <c r="BB42" s="709" t="str">
        <f t="shared" si="35"/>
        <v/>
      </c>
      <c r="BC42" s="710"/>
      <c r="BD42" s="711"/>
      <c r="BE42" s="712"/>
      <c r="BF42" s="713"/>
      <c r="BG42" s="714"/>
    </row>
    <row r="43" spans="1:60" ht="18">
      <c r="A43" s="637">
        <v>41</v>
      </c>
      <c r="B43" s="971" t="s">
        <v>105</v>
      </c>
      <c r="C43" s="985" t="s">
        <v>132</v>
      </c>
      <c r="D43" s="986" t="s">
        <v>133</v>
      </c>
      <c r="E43" s="562">
        <v>0.113</v>
      </c>
      <c r="F43" s="964">
        <f>IFERROR(_xlfn.XLOOKUP($C43,Summary!$D:$D,Summary!$J:$J),"")</f>
        <v>0</v>
      </c>
      <c r="G43" s="695">
        <f t="shared" si="18"/>
        <v>0</v>
      </c>
      <c r="H43" s="696"/>
      <c r="I43" s="696"/>
      <c r="J43" s="696"/>
      <c r="K43" s="696"/>
      <c r="L43" s="696"/>
      <c r="M43" s="696"/>
      <c r="N43" s="696"/>
      <c r="O43" s="424">
        <f t="shared" si="19"/>
        <v>0</v>
      </c>
      <c r="P43" s="425">
        <f t="shared" si="20"/>
        <v>0</v>
      </c>
      <c r="Q43" s="207">
        <f t="shared" si="21"/>
        <v>0</v>
      </c>
      <c r="R43" s="445"/>
      <c r="S43" s="445"/>
      <c r="T43" s="445"/>
      <c r="U43" s="445"/>
      <c r="V43" s="445"/>
      <c r="W43" s="445"/>
      <c r="X43" s="445"/>
      <c r="Y43" s="427">
        <f t="shared" si="22"/>
        <v>0</v>
      </c>
      <c r="Z43" s="428">
        <f t="shared" si="23"/>
        <v>0</v>
      </c>
      <c r="AA43" s="212">
        <f t="shared" si="24"/>
        <v>0</v>
      </c>
      <c r="AB43" s="444"/>
      <c r="AC43" s="828"/>
      <c r="AD43" s="446"/>
      <c r="AE43" s="828"/>
      <c r="AF43" s="446"/>
      <c r="AG43" s="446"/>
      <c r="AH43" s="446"/>
      <c r="AI43" s="430">
        <f t="shared" si="25"/>
        <v>0</v>
      </c>
      <c r="AJ43" s="431">
        <f t="shared" si="26"/>
        <v>0</v>
      </c>
      <c r="AK43" s="217">
        <f t="shared" si="27"/>
        <v>0</v>
      </c>
      <c r="AL43" s="945"/>
      <c r="AM43" s="781"/>
      <c r="AN43" s="781"/>
      <c r="AO43" s="781"/>
      <c r="AP43" s="781"/>
      <c r="AQ43" s="781"/>
      <c r="AR43" s="781"/>
      <c r="AS43" s="781"/>
      <c r="AT43" s="781"/>
      <c r="AU43" s="946">
        <f t="shared" si="28"/>
        <v>0</v>
      </c>
      <c r="AV43" s="947">
        <f t="shared" si="29"/>
        <v>0</v>
      </c>
      <c r="AW43" s="965">
        <f t="shared" si="30"/>
        <v>0</v>
      </c>
      <c r="AX43" s="966">
        <f t="shared" si="31"/>
        <v>0</v>
      </c>
      <c r="AY43" s="756">
        <f t="shared" si="32"/>
        <v>0</v>
      </c>
      <c r="AZ43" s="967">
        <f t="shared" si="33"/>
        <v>0</v>
      </c>
      <c r="BA43" s="756">
        <f t="shared" si="34"/>
        <v>0</v>
      </c>
      <c r="BB43" s="968" t="str">
        <f t="shared" si="35"/>
        <v/>
      </c>
      <c r="BC43" s="812"/>
      <c r="BD43" s="859"/>
      <c r="BE43" s="860"/>
      <c r="BF43" s="860"/>
      <c r="BG43" s="861"/>
      <c r="BH43" s="829"/>
    </row>
    <row r="44" spans="1:60" ht="18" hidden="1">
      <c r="A44" s="691">
        <v>42</v>
      </c>
      <c r="B44" s="987" t="s">
        <v>105</v>
      </c>
      <c r="C44" s="988" t="s">
        <v>134</v>
      </c>
      <c r="D44" s="989" t="s">
        <v>135</v>
      </c>
      <c r="E44" s="562">
        <v>0.5</v>
      </c>
      <c r="F44" s="765">
        <f>IFERROR(_xlfn.XLOOKUP($C44,Summary!$D:$D,Summary!$J:$J),"")</f>
        <v>0</v>
      </c>
      <c r="G44" s="695">
        <f t="shared" si="18"/>
        <v>0</v>
      </c>
      <c r="H44" s="696"/>
      <c r="I44" s="696"/>
      <c r="J44" s="696"/>
      <c r="K44" s="696"/>
      <c r="L44" s="696"/>
      <c r="M44" s="696"/>
      <c r="N44" s="696"/>
      <c r="O44" s="424">
        <f t="shared" si="19"/>
        <v>0</v>
      </c>
      <c r="P44" s="425">
        <f t="shared" si="20"/>
        <v>0</v>
      </c>
      <c r="Q44" s="207">
        <f t="shared" si="21"/>
        <v>0</v>
      </c>
      <c r="R44" s="445"/>
      <c r="S44" s="445"/>
      <c r="T44" s="445"/>
      <c r="U44" s="445"/>
      <c r="V44" s="445"/>
      <c r="W44" s="445"/>
      <c r="X44" s="445"/>
      <c r="Y44" s="427">
        <f t="shared" si="22"/>
        <v>0</v>
      </c>
      <c r="Z44" s="428">
        <f t="shared" si="23"/>
        <v>0</v>
      </c>
      <c r="AA44" s="212">
        <f t="shared" si="24"/>
        <v>0</v>
      </c>
      <c r="AB44" s="446"/>
      <c r="AC44" s="446"/>
      <c r="AD44" s="446"/>
      <c r="AE44" s="446"/>
      <c r="AF44" s="446"/>
      <c r="AG44" s="446"/>
      <c r="AH44" s="446"/>
      <c r="AI44" s="430">
        <f t="shared" si="25"/>
        <v>0</v>
      </c>
      <c r="AJ44" s="431">
        <f t="shared" si="26"/>
        <v>0</v>
      </c>
      <c r="AK44" s="217">
        <f t="shared" si="27"/>
        <v>0</v>
      </c>
      <c r="AL44" s="443"/>
      <c r="AM44" s="443"/>
      <c r="AN44" s="443"/>
      <c r="AO44" s="443"/>
      <c r="AP44" s="443"/>
      <c r="AQ44" s="443"/>
      <c r="AR44" s="443"/>
      <c r="AS44" s="443"/>
      <c r="AT44" s="443"/>
      <c r="AU44" s="697">
        <f t="shared" si="28"/>
        <v>0</v>
      </c>
      <c r="AV44" s="698">
        <f t="shared" si="29"/>
        <v>0</v>
      </c>
      <c r="AW44" s="950">
        <f t="shared" si="30"/>
        <v>0</v>
      </c>
      <c r="AX44" s="443">
        <f t="shared" si="31"/>
        <v>0</v>
      </c>
      <c r="AY44" s="699">
        <f t="shared" si="32"/>
        <v>0</v>
      </c>
      <c r="AZ44" s="699">
        <f t="shared" si="33"/>
        <v>0</v>
      </c>
      <c r="BA44" s="699">
        <f t="shared" si="34"/>
        <v>0</v>
      </c>
      <c r="BB44" s="700" t="str">
        <f t="shared" si="35"/>
        <v/>
      </c>
      <c r="BC44" s="990"/>
      <c r="BD44" s="767"/>
      <c r="BE44" s="865"/>
      <c r="BF44" s="866"/>
      <c r="BG44" s="867"/>
    </row>
    <row r="45" spans="1:60" ht="18" hidden="1">
      <c r="A45" s="691">
        <v>43</v>
      </c>
      <c r="B45" s="872" t="s">
        <v>105</v>
      </c>
      <c r="C45" s="869" t="s">
        <v>136</v>
      </c>
      <c r="D45" s="309" t="s">
        <v>137</v>
      </c>
      <c r="E45" s="562">
        <v>0.5</v>
      </c>
      <c r="F45" s="693">
        <f>IFERROR(_xlfn.XLOOKUP($C45,Summary!$D:$D,Summary!$J:$J),"")</f>
        <v>0</v>
      </c>
      <c r="G45" s="695">
        <f t="shared" si="18"/>
        <v>0</v>
      </c>
      <c r="H45" s="696"/>
      <c r="I45" s="696"/>
      <c r="J45" s="696"/>
      <c r="K45" s="696"/>
      <c r="L45" s="696"/>
      <c r="M45" s="696"/>
      <c r="N45" s="696"/>
      <c r="O45" s="424">
        <f t="shared" si="19"/>
        <v>0</v>
      </c>
      <c r="P45" s="425">
        <f t="shared" si="20"/>
        <v>0</v>
      </c>
      <c r="Q45" s="207">
        <f t="shared" si="21"/>
        <v>0</v>
      </c>
      <c r="R45" s="445"/>
      <c r="S45" s="445"/>
      <c r="T45" s="445"/>
      <c r="U45" s="445"/>
      <c r="V45" s="445"/>
      <c r="W45" s="445"/>
      <c r="X45" s="445"/>
      <c r="Y45" s="427">
        <f t="shared" si="22"/>
        <v>0</v>
      </c>
      <c r="Z45" s="428">
        <f t="shared" si="23"/>
        <v>0</v>
      </c>
      <c r="AA45" s="212">
        <f t="shared" si="24"/>
        <v>0</v>
      </c>
      <c r="AB45" s="446"/>
      <c r="AC45" s="446"/>
      <c r="AD45" s="446"/>
      <c r="AE45" s="446"/>
      <c r="AF45" s="446"/>
      <c r="AG45" s="446"/>
      <c r="AH45" s="446"/>
      <c r="AI45" s="430">
        <f t="shared" si="25"/>
        <v>0</v>
      </c>
      <c r="AJ45" s="431">
        <f t="shared" si="26"/>
        <v>0</v>
      </c>
      <c r="AK45" s="217">
        <f t="shared" si="27"/>
        <v>0</v>
      </c>
      <c r="AL45" s="443"/>
      <c r="AM45" s="443"/>
      <c r="AN45" s="443"/>
      <c r="AO45" s="443"/>
      <c r="AP45" s="443"/>
      <c r="AQ45" s="443"/>
      <c r="AR45" s="443"/>
      <c r="AS45" s="443"/>
      <c r="AT45" s="443"/>
      <c r="AU45" s="697">
        <f t="shared" si="28"/>
        <v>0</v>
      </c>
      <c r="AV45" s="698">
        <f t="shared" si="29"/>
        <v>0</v>
      </c>
      <c r="AW45" s="312">
        <f t="shared" si="30"/>
        <v>0</v>
      </c>
      <c r="AX45" s="443">
        <f t="shared" si="31"/>
        <v>0</v>
      </c>
      <c r="AY45" s="699">
        <f t="shared" si="32"/>
        <v>0</v>
      </c>
      <c r="AZ45" s="699">
        <f t="shared" si="33"/>
        <v>0</v>
      </c>
      <c r="BA45" s="699">
        <f t="shared" si="34"/>
        <v>0</v>
      </c>
      <c r="BB45" s="700" t="str">
        <f t="shared" si="35"/>
        <v/>
      </c>
      <c r="BC45" s="871"/>
      <c r="BD45" s="767"/>
      <c r="BE45" s="316"/>
      <c r="BF45" s="308"/>
      <c r="BG45" s="772"/>
    </row>
    <row r="46" spans="1:60" ht="18" hidden="1">
      <c r="A46" s="288">
        <v>44</v>
      </c>
      <c r="B46" s="872" t="s">
        <v>105</v>
      </c>
      <c r="C46" s="869" t="s">
        <v>138</v>
      </c>
      <c r="D46" s="309" t="s">
        <v>139</v>
      </c>
      <c r="E46" s="562">
        <v>1</v>
      </c>
      <c r="F46" s="693">
        <f>IFERROR(_xlfn.XLOOKUP($C46,Summary!$D:$D,Summary!$J:$J),"")</f>
        <v>0</v>
      </c>
      <c r="G46" s="695">
        <f t="shared" si="18"/>
        <v>0</v>
      </c>
      <c r="H46" s="696"/>
      <c r="I46" s="696"/>
      <c r="J46" s="696"/>
      <c r="K46" s="696"/>
      <c r="L46" s="696"/>
      <c r="M46" s="696"/>
      <c r="N46" s="696"/>
      <c r="O46" s="424">
        <f t="shared" si="19"/>
        <v>0</v>
      </c>
      <c r="P46" s="425">
        <f t="shared" si="20"/>
        <v>0</v>
      </c>
      <c r="Q46" s="207">
        <f t="shared" si="21"/>
        <v>0</v>
      </c>
      <c r="R46" s="445"/>
      <c r="S46" s="445"/>
      <c r="T46" s="445"/>
      <c r="U46" s="445"/>
      <c r="V46" s="445"/>
      <c r="W46" s="445"/>
      <c r="X46" s="445"/>
      <c r="Y46" s="427">
        <f t="shared" si="22"/>
        <v>0</v>
      </c>
      <c r="Z46" s="428">
        <f t="shared" si="23"/>
        <v>0</v>
      </c>
      <c r="AA46" s="212">
        <f t="shared" si="24"/>
        <v>0</v>
      </c>
      <c r="AB46" s="446"/>
      <c r="AC46" s="446"/>
      <c r="AD46" s="446"/>
      <c r="AE46" s="446"/>
      <c r="AF46" s="446"/>
      <c r="AG46" s="446"/>
      <c r="AH46" s="446"/>
      <c r="AI46" s="430">
        <f t="shared" si="25"/>
        <v>0</v>
      </c>
      <c r="AJ46" s="431">
        <f t="shared" si="26"/>
        <v>0</v>
      </c>
      <c r="AK46" s="217">
        <f t="shared" si="27"/>
        <v>0</v>
      </c>
      <c r="AL46" s="443"/>
      <c r="AM46" s="443"/>
      <c r="AN46" s="443"/>
      <c r="AO46" s="443"/>
      <c r="AP46" s="443"/>
      <c r="AQ46" s="443"/>
      <c r="AR46" s="443"/>
      <c r="AS46" s="443"/>
      <c r="AT46" s="443"/>
      <c r="AU46" s="697">
        <f t="shared" si="28"/>
        <v>0</v>
      </c>
      <c r="AV46" s="698">
        <f t="shared" si="29"/>
        <v>0</v>
      </c>
      <c r="AW46" s="312">
        <f t="shared" si="30"/>
        <v>0</v>
      </c>
      <c r="AX46" s="443">
        <f t="shared" si="31"/>
        <v>0</v>
      </c>
      <c r="AY46" s="699">
        <f t="shared" si="32"/>
        <v>0</v>
      </c>
      <c r="AZ46" s="699">
        <f t="shared" si="33"/>
        <v>0</v>
      </c>
      <c r="BA46" s="699">
        <f t="shared" si="34"/>
        <v>0</v>
      </c>
      <c r="BB46" s="700" t="str">
        <f t="shared" si="35"/>
        <v/>
      </c>
      <c r="BC46" s="871"/>
      <c r="BD46" s="767"/>
      <c r="BE46" s="316"/>
      <c r="BF46" s="308"/>
      <c r="BG46" s="772"/>
    </row>
    <row r="47" spans="1:60" ht="18" hidden="1">
      <c r="A47" s="773">
        <v>45</v>
      </c>
      <c r="B47" s="991" t="s">
        <v>350</v>
      </c>
      <c r="C47" s="713" t="s">
        <v>140</v>
      </c>
      <c r="D47" s="705" t="s">
        <v>141</v>
      </c>
      <c r="E47" s="197">
        <v>1</v>
      </c>
      <c r="F47" s="706">
        <f>IFERROR(_xlfn.XLOOKUP($C47,Summary!$D:$D,Summary!$J:$J),"")</f>
        <v>0</v>
      </c>
      <c r="G47" s="695">
        <f t="shared" si="18"/>
        <v>0</v>
      </c>
      <c r="H47" s="696"/>
      <c r="I47" s="696"/>
      <c r="J47" s="696"/>
      <c r="K47" s="696"/>
      <c r="L47" s="696"/>
      <c r="M47" s="696"/>
      <c r="N47" s="696"/>
      <c r="O47" s="424">
        <f t="shared" si="19"/>
        <v>0</v>
      </c>
      <c r="P47" s="425">
        <f t="shared" si="20"/>
        <v>0</v>
      </c>
      <c r="Q47" s="207">
        <f t="shared" si="21"/>
        <v>0</v>
      </c>
      <c r="R47" s="445"/>
      <c r="S47" s="445"/>
      <c r="T47" s="445"/>
      <c r="U47" s="445"/>
      <c r="V47" s="445"/>
      <c r="W47" s="445"/>
      <c r="X47" s="445"/>
      <c r="Y47" s="427">
        <f t="shared" si="22"/>
        <v>0</v>
      </c>
      <c r="Z47" s="428">
        <f t="shared" si="23"/>
        <v>0</v>
      </c>
      <c r="AA47" s="212">
        <f t="shared" si="24"/>
        <v>0</v>
      </c>
      <c r="AB47" s="446"/>
      <c r="AC47" s="446"/>
      <c r="AD47" s="446"/>
      <c r="AE47" s="446"/>
      <c r="AF47" s="446"/>
      <c r="AG47" s="446"/>
      <c r="AH47" s="446"/>
      <c r="AI47" s="430">
        <f t="shared" si="25"/>
        <v>0</v>
      </c>
      <c r="AJ47" s="431">
        <f t="shared" si="26"/>
        <v>0</v>
      </c>
      <c r="AK47" s="217">
        <f t="shared" si="27"/>
        <v>0</v>
      </c>
      <c r="AL47" s="443"/>
      <c r="AM47" s="443"/>
      <c r="AN47" s="443"/>
      <c r="AO47" s="443"/>
      <c r="AP47" s="443"/>
      <c r="AQ47" s="443"/>
      <c r="AR47" s="443"/>
      <c r="AS47" s="443"/>
      <c r="AT47" s="443"/>
      <c r="AU47" s="697">
        <f t="shared" si="28"/>
        <v>0</v>
      </c>
      <c r="AV47" s="698">
        <f t="shared" si="29"/>
        <v>0</v>
      </c>
      <c r="AW47" s="312">
        <f t="shared" si="30"/>
        <v>0</v>
      </c>
      <c r="AX47" s="707">
        <f t="shared" si="31"/>
        <v>0</v>
      </c>
      <c r="AY47" s="699">
        <f t="shared" si="32"/>
        <v>0</v>
      </c>
      <c r="AZ47" s="708">
        <f t="shared" si="33"/>
        <v>0</v>
      </c>
      <c r="BA47" s="699">
        <f t="shared" si="34"/>
        <v>0</v>
      </c>
      <c r="BB47" s="709" t="str">
        <f t="shared" si="35"/>
        <v/>
      </c>
      <c r="BC47" s="701"/>
      <c r="BD47" s="702"/>
      <c r="BE47" s="288"/>
      <c r="BF47" s="195"/>
      <c r="BG47" s="703"/>
    </row>
    <row r="48" spans="1:60" ht="18" hidden="1">
      <c r="A48" s="796">
        <v>46</v>
      </c>
      <c r="B48" s="992" t="s">
        <v>75</v>
      </c>
      <c r="C48" s="954" t="s">
        <v>143</v>
      </c>
      <c r="D48" s="640" t="s">
        <v>144</v>
      </c>
      <c r="E48" s="550">
        <v>0.5</v>
      </c>
      <c r="F48" s="955">
        <f>IFERROR(_xlfn.XLOOKUP($C48,Summary!$D:$D,Summary!$J:$J),"")</f>
        <v>0</v>
      </c>
      <c r="G48" s="695">
        <f t="shared" si="18"/>
        <v>0</v>
      </c>
      <c r="H48" s="696"/>
      <c r="I48" s="696"/>
      <c r="J48" s="696"/>
      <c r="K48" s="696"/>
      <c r="L48" s="696"/>
      <c r="M48" s="696"/>
      <c r="N48" s="696"/>
      <c r="O48" s="424">
        <f t="shared" si="19"/>
        <v>0</v>
      </c>
      <c r="P48" s="425">
        <f t="shared" si="20"/>
        <v>0</v>
      </c>
      <c r="Q48" s="207">
        <f t="shared" si="21"/>
        <v>0</v>
      </c>
      <c r="R48" s="445"/>
      <c r="S48" s="445"/>
      <c r="T48" s="445"/>
      <c r="U48" s="445"/>
      <c r="V48" s="445"/>
      <c r="W48" s="445"/>
      <c r="X48" s="445"/>
      <c r="Y48" s="427">
        <f t="shared" si="22"/>
        <v>0</v>
      </c>
      <c r="Z48" s="428">
        <f t="shared" si="23"/>
        <v>0</v>
      </c>
      <c r="AA48" s="212">
        <f t="shared" si="24"/>
        <v>0</v>
      </c>
      <c r="AB48" s="446"/>
      <c r="AC48" s="446"/>
      <c r="AD48" s="446"/>
      <c r="AE48" s="446"/>
      <c r="AF48" s="446"/>
      <c r="AG48" s="446"/>
      <c r="AH48" s="446"/>
      <c r="AI48" s="430">
        <f t="shared" si="25"/>
        <v>0</v>
      </c>
      <c r="AJ48" s="431">
        <f t="shared" si="26"/>
        <v>0</v>
      </c>
      <c r="AK48" s="217">
        <f t="shared" si="27"/>
        <v>0</v>
      </c>
      <c r="AL48" s="443"/>
      <c r="AM48" s="443"/>
      <c r="AN48" s="443"/>
      <c r="AO48" s="443"/>
      <c r="AP48" s="443"/>
      <c r="AQ48" s="443"/>
      <c r="AR48" s="443"/>
      <c r="AS48" s="443"/>
      <c r="AT48" s="443"/>
      <c r="AU48" s="697">
        <f t="shared" si="28"/>
        <v>0</v>
      </c>
      <c r="AV48" s="698">
        <f t="shared" si="29"/>
        <v>0</v>
      </c>
      <c r="AW48" s="724">
        <f t="shared" si="30"/>
        <v>0</v>
      </c>
      <c r="AX48" s="956">
        <f t="shared" si="31"/>
        <v>0</v>
      </c>
      <c r="AY48" s="756">
        <f t="shared" si="32"/>
        <v>0</v>
      </c>
      <c r="AZ48" s="957">
        <f t="shared" si="33"/>
        <v>0</v>
      </c>
      <c r="BA48" s="756">
        <f t="shared" si="34"/>
        <v>0</v>
      </c>
      <c r="BB48" s="958" t="str">
        <f t="shared" si="35"/>
        <v/>
      </c>
      <c r="BC48" s="959"/>
      <c r="BD48" s="822"/>
      <c r="BE48" s="288"/>
      <c r="BF48" s="195"/>
      <c r="BG48" s="703"/>
    </row>
    <row r="49" spans="1:59" ht="18" hidden="1">
      <c r="A49" s="691">
        <v>47</v>
      </c>
      <c r="B49" s="993" t="s">
        <v>350</v>
      </c>
      <c r="C49" s="794" t="s">
        <v>145</v>
      </c>
      <c r="D49" s="814" t="s">
        <v>146</v>
      </c>
      <c r="E49" s="197">
        <v>0.5</v>
      </c>
      <c r="F49" s="765">
        <f>IFERROR(_xlfn.XLOOKUP($C49,Summary!$D:$D,Summary!$J:$J),"")</f>
        <v>0</v>
      </c>
      <c r="G49" s="695">
        <f t="shared" si="18"/>
        <v>0</v>
      </c>
      <c r="H49" s="696"/>
      <c r="I49" s="696"/>
      <c r="J49" s="696"/>
      <c r="K49" s="696"/>
      <c r="L49" s="696"/>
      <c r="M49" s="696"/>
      <c r="N49" s="696"/>
      <c r="O49" s="424">
        <f t="shared" si="19"/>
        <v>0</v>
      </c>
      <c r="P49" s="425">
        <f t="shared" si="20"/>
        <v>0</v>
      </c>
      <c r="Q49" s="207">
        <f t="shared" si="21"/>
        <v>0</v>
      </c>
      <c r="R49" s="445"/>
      <c r="S49" s="445"/>
      <c r="T49" s="445"/>
      <c r="U49" s="445"/>
      <c r="V49" s="445"/>
      <c r="W49" s="445"/>
      <c r="X49" s="445"/>
      <c r="Y49" s="427">
        <f t="shared" si="22"/>
        <v>0</v>
      </c>
      <c r="Z49" s="428">
        <f t="shared" si="23"/>
        <v>0</v>
      </c>
      <c r="AA49" s="212">
        <f t="shared" si="24"/>
        <v>0</v>
      </c>
      <c r="AB49" s="446"/>
      <c r="AC49" s="446"/>
      <c r="AD49" s="446"/>
      <c r="AE49" s="446"/>
      <c r="AF49" s="446"/>
      <c r="AG49" s="446"/>
      <c r="AH49" s="446"/>
      <c r="AI49" s="430">
        <f t="shared" si="25"/>
        <v>0</v>
      </c>
      <c r="AJ49" s="431">
        <f t="shared" si="26"/>
        <v>0</v>
      </c>
      <c r="AK49" s="217">
        <f t="shared" si="27"/>
        <v>0</v>
      </c>
      <c r="AL49" s="443"/>
      <c r="AM49" s="443"/>
      <c r="AN49" s="443"/>
      <c r="AO49" s="443"/>
      <c r="AP49" s="443"/>
      <c r="AQ49" s="443"/>
      <c r="AR49" s="443"/>
      <c r="AS49" s="443"/>
      <c r="AT49" s="443"/>
      <c r="AU49" s="697">
        <f t="shared" si="28"/>
        <v>0</v>
      </c>
      <c r="AV49" s="698">
        <f t="shared" si="29"/>
        <v>0</v>
      </c>
      <c r="AW49" s="312">
        <f t="shared" si="30"/>
        <v>0</v>
      </c>
      <c r="AX49" s="443">
        <f t="shared" si="31"/>
        <v>0</v>
      </c>
      <c r="AY49" s="699">
        <f t="shared" si="32"/>
        <v>0</v>
      </c>
      <c r="AZ49" s="699">
        <f t="shared" si="33"/>
        <v>0</v>
      </c>
      <c r="BA49" s="699">
        <f t="shared" si="34"/>
        <v>0</v>
      </c>
      <c r="BB49" s="700" t="str">
        <f t="shared" si="35"/>
        <v/>
      </c>
      <c r="BC49" s="701"/>
      <c r="BD49" s="702"/>
      <c r="BE49" s="288"/>
      <c r="BF49" s="195"/>
      <c r="BG49" s="703"/>
    </row>
    <row r="50" spans="1:59" ht="18" hidden="1">
      <c r="A50" s="691">
        <v>48</v>
      </c>
      <c r="B50" s="994" t="s">
        <v>350</v>
      </c>
      <c r="C50" s="195" t="s">
        <v>148</v>
      </c>
      <c r="D50" s="692" t="s">
        <v>149</v>
      </c>
      <c r="E50" s="197">
        <v>1</v>
      </c>
      <c r="F50" s="693">
        <f>IFERROR(_xlfn.XLOOKUP($C50,Summary!$D:$D,Summary!$J:$J),"")</f>
        <v>0</v>
      </c>
      <c r="G50" s="695">
        <f t="shared" si="18"/>
        <v>0</v>
      </c>
      <c r="H50" s="696"/>
      <c r="I50" s="696"/>
      <c r="J50" s="696"/>
      <c r="K50" s="696"/>
      <c r="L50" s="696"/>
      <c r="M50" s="696"/>
      <c r="N50" s="696"/>
      <c r="O50" s="424">
        <f t="shared" si="19"/>
        <v>0</v>
      </c>
      <c r="P50" s="425">
        <f t="shared" si="20"/>
        <v>0</v>
      </c>
      <c r="Q50" s="207">
        <f t="shared" si="21"/>
        <v>0</v>
      </c>
      <c r="R50" s="445"/>
      <c r="S50" s="445"/>
      <c r="T50" s="445"/>
      <c r="U50" s="445"/>
      <c r="V50" s="445"/>
      <c r="W50" s="445"/>
      <c r="X50" s="445"/>
      <c r="Y50" s="427">
        <f t="shared" si="22"/>
        <v>0</v>
      </c>
      <c r="Z50" s="428">
        <f t="shared" si="23"/>
        <v>0</v>
      </c>
      <c r="AA50" s="212">
        <f t="shared" si="24"/>
        <v>0</v>
      </c>
      <c r="AB50" s="446"/>
      <c r="AC50" s="446"/>
      <c r="AD50" s="446"/>
      <c r="AE50" s="446"/>
      <c r="AF50" s="446"/>
      <c r="AG50" s="446"/>
      <c r="AH50" s="446"/>
      <c r="AI50" s="430">
        <f t="shared" si="25"/>
        <v>0</v>
      </c>
      <c r="AJ50" s="431">
        <f t="shared" si="26"/>
        <v>0</v>
      </c>
      <c r="AK50" s="217">
        <f t="shared" si="27"/>
        <v>0</v>
      </c>
      <c r="AL50" s="443"/>
      <c r="AM50" s="443"/>
      <c r="AN50" s="443"/>
      <c r="AO50" s="443"/>
      <c r="AP50" s="443"/>
      <c r="AQ50" s="443"/>
      <c r="AR50" s="443"/>
      <c r="AS50" s="443"/>
      <c r="AT50" s="443"/>
      <c r="AU50" s="697">
        <f t="shared" si="28"/>
        <v>0</v>
      </c>
      <c r="AV50" s="698">
        <f t="shared" si="29"/>
        <v>0</v>
      </c>
      <c r="AW50" s="312">
        <f t="shared" si="30"/>
        <v>0</v>
      </c>
      <c r="AX50" s="443">
        <f t="shared" si="31"/>
        <v>0</v>
      </c>
      <c r="AY50" s="699">
        <f t="shared" si="32"/>
        <v>0</v>
      </c>
      <c r="AZ50" s="699">
        <f t="shared" si="33"/>
        <v>0</v>
      </c>
      <c r="BA50" s="699">
        <f t="shared" si="34"/>
        <v>0</v>
      </c>
      <c r="BB50" s="700" t="str">
        <f t="shared" si="35"/>
        <v/>
      </c>
      <c r="BC50" s="701"/>
      <c r="BD50" s="702"/>
      <c r="BE50" s="288"/>
      <c r="BF50" s="195"/>
      <c r="BG50" s="703"/>
    </row>
    <row r="51" spans="1:59" ht="18" hidden="1">
      <c r="A51" s="691">
        <v>49</v>
      </c>
      <c r="B51" s="994" t="s">
        <v>350</v>
      </c>
      <c r="C51" s="195" t="s">
        <v>150</v>
      </c>
      <c r="D51" s="692" t="s">
        <v>151</v>
      </c>
      <c r="E51" s="197">
        <v>1</v>
      </c>
      <c r="F51" s="693">
        <f>IFERROR(_xlfn.XLOOKUP($C51,Summary!$D:$D,Summary!$J:$J),"")</f>
        <v>0</v>
      </c>
      <c r="G51" s="695">
        <f t="shared" si="18"/>
        <v>0</v>
      </c>
      <c r="H51" s="696"/>
      <c r="I51" s="696"/>
      <c r="J51" s="696"/>
      <c r="K51" s="696"/>
      <c r="L51" s="696"/>
      <c r="M51" s="696"/>
      <c r="N51" s="696"/>
      <c r="O51" s="424">
        <f t="shared" si="19"/>
        <v>0</v>
      </c>
      <c r="P51" s="425">
        <f t="shared" si="20"/>
        <v>0</v>
      </c>
      <c r="Q51" s="207">
        <f t="shared" si="21"/>
        <v>0</v>
      </c>
      <c r="R51" s="445"/>
      <c r="S51" s="445"/>
      <c r="T51" s="445"/>
      <c r="U51" s="445"/>
      <c r="V51" s="445"/>
      <c r="W51" s="445"/>
      <c r="X51" s="445"/>
      <c r="Y51" s="427">
        <f t="shared" si="22"/>
        <v>0</v>
      </c>
      <c r="Z51" s="428">
        <f t="shared" si="23"/>
        <v>0</v>
      </c>
      <c r="AA51" s="212">
        <f t="shared" si="24"/>
        <v>0</v>
      </c>
      <c r="AB51" s="446"/>
      <c r="AC51" s="446"/>
      <c r="AD51" s="446"/>
      <c r="AE51" s="446"/>
      <c r="AF51" s="446"/>
      <c r="AG51" s="446"/>
      <c r="AH51" s="446"/>
      <c r="AI51" s="430">
        <f t="shared" si="25"/>
        <v>0</v>
      </c>
      <c r="AJ51" s="431">
        <f t="shared" si="26"/>
        <v>0</v>
      </c>
      <c r="AK51" s="217">
        <f t="shared" si="27"/>
        <v>0</v>
      </c>
      <c r="AL51" s="443"/>
      <c r="AM51" s="443"/>
      <c r="AN51" s="443"/>
      <c r="AO51" s="443"/>
      <c r="AP51" s="443"/>
      <c r="AQ51" s="443"/>
      <c r="AR51" s="443"/>
      <c r="AS51" s="443"/>
      <c r="AT51" s="443"/>
      <c r="AU51" s="697">
        <f t="shared" si="28"/>
        <v>0</v>
      </c>
      <c r="AV51" s="698">
        <f t="shared" si="29"/>
        <v>0</v>
      </c>
      <c r="AW51" s="312">
        <f t="shared" si="30"/>
        <v>0</v>
      </c>
      <c r="AX51" s="443">
        <f t="shared" si="31"/>
        <v>0</v>
      </c>
      <c r="AY51" s="699">
        <f t="shared" si="32"/>
        <v>0</v>
      </c>
      <c r="AZ51" s="699">
        <f t="shared" si="33"/>
        <v>0</v>
      </c>
      <c r="BA51" s="699">
        <f t="shared" si="34"/>
        <v>0</v>
      </c>
      <c r="BB51" s="700" t="str">
        <f t="shared" si="35"/>
        <v/>
      </c>
      <c r="BC51" s="701"/>
      <c r="BD51" s="702"/>
      <c r="BE51" s="288"/>
      <c r="BF51" s="195"/>
      <c r="BG51" s="703"/>
    </row>
    <row r="52" spans="1:59" ht="18" hidden="1">
      <c r="A52" s="288">
        <v>50</v>
      </c>
      <c r="B52" s="994" t="s">
        <v>350</v>
      </c>
      <c r="C52" s="195" t="s">
        <v>152</v>
      </c>
      <c r="D52" s="692" t="s">
        <v>153</v>
      </c>
      <c r="E52" s="197">
        <v>1</v>
      </c>
      <c r="F52" s="693">
        <f>IFERROR(_xlfn.XLOOKUP($C52,Summary!$D:$D,Summary!$J:$J),"")</f>
        <v>0</v>
      </c>
      <c r="G52" s="695">
        <f t="shared" si="18"/>
        <v>0</v>
      </c>
      <c r="H52" s="696"/>
      <c r="I52" s="696"/>
      <c r="J52" s="696"/>
      <c r="K52" s="696"/>
      <c r="L52" s="696"/>
      <c r="M52" s="696"/>
      <c r="N52" s="696"/>
      <c r="O52" s="424">
        <f t="shared" si="19"/>
        <v>0</v>
      </c>
      <c r="P52" s="425">
        <f t="shared" si="20"/>
        <v>0</v>
      </c>
      <c r="Q52" s="207">
        <f t="shared" si="21"/>
        <v>0</v>
      </c>
      <c r="R52" s="445"/>
      <c r="S52" s="445"/>
      <c r="T52" s="445"/>
      <c r="U52" s="445"/>
      <c r="V52" s="445"/>
      <c r="W52" s="445"/>
      <c r="X52" s="445"/>
      <c r="Y52" s="427">
        <f t="shared" si="22"/>
        <v>0</v>
      </c>
      <c r="Z52" s="428">
        <f t="shared" si="23"/>
        <v>0</v>
      </c>
      <c r="AA52" s="212">
        <f t="shared" si="24"/>
        <v>0</v>
      </c>
      <c r="AB52" s="446"/>
      <c r="AC52" s="446"/>
      <c r="AD52" s="446"/>
      <c r="AE52" s="446"/>
      <c r="AF52" s="446"/>
      <c r="AG52" s="446"/>
      <c r="AH52" s="446"/>
      <c r="AI52" s="430">
        <f t="shared" si="25"/>
        <v>0</v>
      </c>
      <c r="AJ52" s="431">
        <f t="shared" si="26"/>
        <v>0</v>
      </c>
      <c r="AK52" s="217">
        <f t="shared" si="27"/>
        <v>0</v>
      </c>
      <c r="AL52" s="443"/>
      <c r="AM52" s="443"/>
      <c r="AN52" s="443"/>
      <c r="AO52" s="443"/>
      <c r="AP52" s="443"/>
      <c r="AQ52" s="443"/>
      <c r="AR52" s="443"/>
      <c r="AS52" s="443"/>
      <c r="AT52" s="443"/>
      <c r="AU52" s="697">
        <f t="shared" si="28"/>
        <v>0</v>
      </c>
      <c r="AV52" s="698">
        <f t="shared" si="29"/>
        <v>0</v>
      </c>
      <c r="AW52" s="312">
        <f t="shared" si="30"/>
        <v>0</v>
      </c>
      <c r="AX52" s="443">
        <f t="shared" si="31"/>
        <v>0</v>
      </c>
      <c r="AY52" s="699">
        <f t="shared" si="32"/>
        <v>0</v>
      </c>
      <c r="AZ52" s="699">
        <f t="shared" si="33"/>
        <v>0</v>
      </c>
      <c r="BA52" s="699">
        <f t="shared" si="34"/>
        <v>0</v>
      </c>
      <c r="BB52" s="700" t="str">
        <f t="shared" si="35"/>
        <v/>
      </c>
      <c r="BC52" s="701"/>
      <c r="BD52" s="702"/>
      <c r="BE52" s="288"/>
      <c r="BF52" s="195"/>
      <c r="BG52" s="703"/>
    </row>
    <row r="53" spans="1:59" ht="18" hidden="1">
      <c r="A53" s="691">
        <v>51</v>
      </c>
      <c r="B53" s="994" t="s">
        <v>350</v>
      </c>
      <c r="C53" s="195" t="s">
        <v>155</v>
      </c>
      <c r="D53" s="692" t="s">
        <v>156</v>
      </c>
      <c r="E53" s="197">
        <v>0.5</v>
      </c>
      <c r="F53" s="693">
        <f>IFERROR(_xlfn.XLOOKUP($C53,Summary!$D:$D,Summary!$J:$J),"")</f>
        <v>0</v>
      </c>
      <c r="G53" s="695">
        <f t="shared" si="18"/>
        <v>0</v>
      </c>
      <c r="H53" s="696"/>
      <c r="I53" s="696"/>
      <c r="J53" s="696"/>
      <c r="K53" s="696"/>
      <c r="L53" s="696"/>
      <c r="M53" s="696"/>
      <c r="N53" s="696"/>
      <c r="O53" s="424">
        <f t="shared" si="19"/>
        <v>0</v>
      </c>
      <c r="P53" s="425">
        <f t="shared" si="20"/>
        <v>0</v>
      </c>
      <c r="Q53" s="207">
        <f t="shared" si="21"/>
        <v>0</v>
      </c>
      <c r="R53" s="445"/>
      <c r="S53" s="445"/>
      <c r="T53" s="445"/>
      <c r="U53" s="445"/>
      <c r="V53" s="445"/>
      <c r="W53" s="445"/>
      <c r="X53" s="445"/>
      <c r="Y53" s="427">
        <f t="shared" si="22"/>
        <v>0</v>
      </c>
      <c r="Z53" s="428">
        <f t="shared" si="23"/>
        <v>0</v>
      </c>
      <c r="AA53" s="212">
        <f t="shared" si="24"/>
        <v>0</v>
      </c>
      <c r="AB53" s="446"/>
      <c r="AC53" s="446"/>
      <c r="AD53" s="446"/>
      <c r="AE53" s="446"/>
      <c r="AF53" s="446"/>
      <c r="AG53" s="446"/>
      <c r="AH53" s="446"/>
      <c r="AI53" s="430">
        <f t="shared" si="25"/>
        <v>0</v>
      </c>
      <c r="AJ53" s="431">
        <f t="shared" si="26"/>
        <v>0</v>
      </c>
      <c r="AK53" s="217">
        <f t="shared" si="27"/>
        <v>0</v>
      </c>
      <c r="AL53" s="443"/>
      <c r="AM53" s="443"/>
      <c r="AN53" s="443"/>
      <c r="AO53" s="443"/>
      <c r="AP53" s="443"/>
      <c r="AQ53" s="443"/>
      <c r="AR53" s="443"/>
      <c r="AS53" s="443"/>
      <c r="AT53" s="443"/>
      <c r="AU53" s="697">
        <f t="shared" si="28"/>
        <v>0</v>
      </c>
      <c r="AV53" s="698">
        <f t="shared" si="29"/>
        <v>0</v>
      </c>
      <c r="AW53" s="312">
        <f t="shared" si="30"/>
        <v>0</v>
      </c>
      <c r="AX53" s="443">
        <f t="shared" si="31"/>
        <v>0</v>
      </c>
      <c r="AY53" s="699">
        <f t="shared" si="32"/>
        <v>0</v>
      </c>
      <c r="AZ53" s="699">
        <f t="shared" si="33"/>
        <v>0</v>
      </c>
      <c r="BA53" s="699">
        <f t="shared" si="34"/>
        <v>0</v>
      </c>
      <c r="BB53" s="700" t="str">
        <f t="shared" si="35"/>
        <v/>
      </c>
      <c r="BC53" s="701"/>
      <c r="BD53" s="702"/>
      <c r="BE53" s="288"/>
      <c r="BF53" s="195"/>
      <c r="BG53" s="703"/>
    </row>
    <row r="54" spans="1:59" ht="18" hidden="1">
      <c r="A54" s="691">
        <v>52</v>
      </c>
      <c r="B54" s="994" t="s">
        <v>350</v>
      </c>
      <c r="C54" s="195" t="s">
        <v>158</v>
      </c>
      <c r="D54" s="692" t="s">
        <v>159</v>
      </c>
      <c r="E54" s="197">
        <v>0.5</v>
      </c>
      <c r="F54" s="693">
        <f>IFERROR(_xlfn.XLOOKUP($C54,Summary!$D:$D,Summary!$J:$J),"")</f>
        <v>0</v>
      </c>
      <c r="G54" s="695">
        <f t="shared" si="18"/>
        <v>0</v>
      </c>
      <c r="H54" s="696"/>
      <c r="I54" s="696"/>
      <c r="J54" s="696"/>
      <c r="K54" s="696"/>
      <c r="L54" s="696"/>
      <c r="M54" s="696"/>
      <c r="N54" s="696"/>
      <c r="O54" s="424">
        <f t="shared" si="19"/>
        <v>0</v>
      </c>
      <c r="P54" s="425">
        <f t="shared" si="20"/>
        <v>0</v>
      </c>
      <c r="Q54" s="207">
        <f t="shared" si="21"/>
        <v>0</v>
      </c>
      <c r="R54" s="445"/>
      <c r="S54" s="445"/>
      <c r="T54" s="445"/>
      <c r="U54" s="445"/>
      <c r="V54" s="445"/>
      <c r="W54" s="445"/>
      <c r="X54" s="445"/>
      <c r="Y54" s="427">
        <f t="shared" si="22"/>
        <v>0</v>
      </c>
      <c r="Z54" s="428">
        <f t="shared" si="23"/>
        <v>0</v>
      </c>
      <c r="AA54" s="212">
        <f t="shared" si="24"/>
        <v>0</v>
      </c>
      <c r="AB54" s="446"/>
      <c r="AC54" s="446"/>
      <c r="AD54" s="446"/>
      <c r="AE54" s="446"/>
      <c r="AF54" s="446"/>
      <c r="AG54" s="446"/>
      <c r="AH54" s="446"/>
      <c r="AI54" s="430">
        <f t="shared" si="25"/>
        <v>0</v>
      </c>
      <c r="AJ54" s="431">
        <f t="shared" si="26"/>
        <v>0</v>
      </c>
      <c r="AK54" s="217">
        <f t="shared" si="27"/>
        <v>0</v>
      </c>
      <c r="AL54" s="443"/>
      <c r="AM54" s="443"/>
      <c r="AN54" s="443"/>
      <c r="AO54" s="443"/>
      <c r="AP54" s="443"/>
      <c r="AQ54" s="443"/>
      <c r="AR54" s="443"/>
      <c r="AS54" s="443"/>
      <c r="AT54" s="443"/>
      <c r="AU54" s="697">
        <f t="shared" si="28"/>
        <v>0</v>
      </c>
      <c r="AV54" s="698">
        <f t="shared" si="29"/>
        <v>0</v>
      </c>
      <c r="AW54" s="312">
        <f t="shared" si="30"/>
        <v>0</v>
      </c>
      <c r="AX54" s="443">
        <f t="shared" si="31"/>
        <v>0</v>
      </c>
      <c r="AY54" s="699">
        <f t="shared" si="32"/>
        <v>0</v>
      </c>
      <c r="AZ54" s="699">
        <f t="shared" si="33"/>
        <v>0</v>
      </c>
      <c r="BA54" s="699">
        <f t="shared" si="34"/>
        <v>0</v>
      </c>
      <c r="BB54" s="700" t="str">
        <f t="shared" si="35"/>
        <v/>
      </c>
      <c r="BC54" s="701"/>
      <c r="BD54" s="702"/>
      <c r="BE54" s="288"/>
      <c r="BF54" s="195"/>
      <c r="BG54" s="703"/>
    </row>
    <row r="55" spans="1:59" ht="18" hidden="1">
      <c r="A55" s="288">
        <v>53</v>
      </c>
      <c r="B55" s="994" t="s">
        <v>350</v>
      </c>
      <c r="C55" s="195" t="s">
        <v>161</v>
      </c>
      <c r="D55" s="692" t="s">
        <v>162</v>
      </c>
      <c r="E55" s="197">
        <v>0.25</v>
      </c>
      <c r="F55" s="693">
        <f>IFERROR(_xlfn.XLOOKUP($C55,Summary!$D:$D,Summary!$J:$J),"")</f>
        <v>0</v>
      </c>
      <c r="G55" s="695">
        <f t="shared" si="18"/>
        <v>0</v>
      </c>
      <c r="H55" s="696"/>
      <c r="I55" s="696"/>
      <c r="J55" s="696"/>
      <c r="K55" s="696"/>
      <c r="L55" s="696"/>
      <c r="M55" s="696"/>
      <c r="N55" s="696"/>
      <c r="O55" s="424">
        <f t="shared" si="19"/>
        <v>0</v>
      </c>
      <c r="P55" s="425">
        <f t="shared" si="20"/>
        <v>0</v>
      </c>
      <c r="Q55" s="207">
        <f t="shared" si="21"/>
        <v>0</v>
      </c>
      <c r="R55" s="445"/>
      <c r="S55" s="445"/>
      <c r="T55" s="445"/>
      <c r="U55" s="445"/>
      <c r="V55" s="445"/>
      <c r="W55" s="445"/>
      <c r="X55" s="445"/>
      <c r="Y55" s="427">
        <f t="shared" si="22"/>
        <v>0</v>
      </c>
      <c r="Z55" s="428">
        <f t="shared" si="23"/>
        <v>0</v>
      </c>
      <c r="AA55" s="212">
        <f t="shared" si="24"/>
        <v>0</v>
      </c>
      <c r="AB55" s="446"/>
      <c r="AC55" s="446"/>
      <c r="AD55" s="446"/>
      <c r="AE55" s="446"/>
      <c r="AF55" s="446"/>
      <c r="AG55" s="446"/>
      <c r="AH55" s="446"/>
      <c r="AI55" s="430">
        <f t="shared" si="25"/>
        <v>0</v>
      </c>
      <c r="AJ55" s="431">
        <f t="shared" si="26"/>
        <v>0</v>
      </c>
      <c r="AK55" s="217">
        <f t="shared" si="27"/>
        <v>0</v>
      </c>
      <c r="AL55" s="443"/>
      <c r="AM55" s="443"/>
      <c r="AN55" s="443"/>
      <c r="AO55" s="443"/>
      <c r="AP55" s="443"/>
      <c r="AQ55" s="443"/>
      <c r="AR55" s="443"/>
      <c r="AS55" s="443"/>
      <c r="AT55" s="443"/>
      <c r="AU55" s="697">
        <f t="shared" si="28"/>
        <v>0</v>
      </c>
      <c r="AV55" s="698">
        <f t="shared" si="29"/>
        <v>0</v>
      </c>
      <c r="AW55" s="312">
        <f t="shared" si="30"/>
        <v>0</v>
      </c>
      <c r="AX55" s="443">
        <f t="shared" si="31"/>
        <v>0</v>
      </c>
      <c r="AY55" s="699">
        <f t="shared" si="32"/>
        <v>0</v>
      </c>
      <c r="AZ55" s="699">
        <f t="shared" si="33"/>
        <v>0</v>
      </c>
      <c r="BA55" s="699">
        <f t="shared" si="34"/>
        <v>0</v>
      </c>
      <c r="BB55" s="700" t="str">
        <f t="shared" si="35"/>
        <v/>
      </c>
      <c r="BC55" s="701"/>
      <c r="BD55" s="702"/>
      <c r="BE55" s="288"/>
      <c r="BF55" s="195"/>
      <c r="BG55" s="703"/>
    </row>
    <row r="56" spans="1:59" ht="18" hidden="1">
      <c r="A56" s="691">
        <v>54</v>
      </c>
      <c r="B56" s="994" t="s">
        <v>350</v>
      </c>
      <c r="C56" s="195" t="s">
        <v>164</v>
      </c>
      <c r="D56" s="692" t="s">
        <v>165</v>
      </c>
      <c r="E56" s="197">
        <v>5</v>
      </c>
      <c r="F56" s="693">
        <f>IFERROR(_xlfn.XLOOKUP($C56,Summary!$D:$D,Summary!$J:$J),"")</f>
        <v>0</v>
      </c>
      <c r="G56" s="695">
        <f t="shared" si="18"/>
        <v>0</v>
      </c>
      <c r="H56" s="696"/>
      <c r="I56" s="696"/>
      <c r="J56" s="696"/>
      <c r="K56" s="696"/>
      <c r="L56" s="696"/>
      <c r="M56" s="696"/>
      <c r="N56" s="696"/>
      <c r="O56" s="424">
        <f t="shared" si="19"/>
        <v>0</v>
      </c>
      <c r="P56" s="425">
        <f t="shared" si="20"/>
        <v>0</v>
      </c>
      <c r="Q56" s="207">
        <f t="shared" si="21"/>
        <v>0</v>
      </c>
      <c r="R56" s="445"/>
      <c r="S56" s="445"/>
      <c r="T56" s="445"/>
      <c r="U56" s="445"/>
      <c r="V56" s="445"/>
      <c r="W56" s="445"/>
      <c r="X56" s="445"/>
      <c r="Y56" s="427">
        <f t="shared" si="22"/>
        <v>0</v>
      </c>
      <c r="Z56" s="428">
        <f t="shared" si="23"/>
        <v>0</v>
      </c>
      <c r="AA56" s="212">
        <f t="shared" si="24"/>
        <v>0</v>
      </c>
      <c r="AB56" s="446"/>
      <c r="AC56" s="446"/>
      <c r="AD56" s="446"/>
      <c r="AE56" s="446"/>
      <c r="AF56" s="446"/>
      <c r="AG56" s="446"/>
      <c r="AH56" s="446"/>
      <c r="AI56" s="430">
        <f t="shared" si="25"/>
        <v>0</v>
      </c>
      <c r="AJ56" s="431">
        <f t="shared" si="26"/>
        <v>0</v>
      </c>
      <c r="AK56" s="217">
        <f t="shared" si="27"/>
        <v>0</v>
      </c>
      <c r="AL56" s="443"/>
      <c r="AM56" s="443"/>
      <c r="AN56" s="443"/>
      <c r="AO56" s="443"/>
      <c r="AP56" s="443"/>
      <c r="AQ56" s="443"/>
      <c r="AR56" s="443"/>
      <c r="AS56" s="443"/>
      <c r="AT56" s="443"/>
      <c r="AU56" s="697">
        <f t="shared" si="28"/>
        <v>0</v>
      </c>
      <c r="AV56" s="698">
        <f t="shared" si="29"/>
        <v>0</v>
      </c>
      <c r="AW56" s="312">
        <f t="shared" si="30"/>
        <v>0</v>
      </c>
      <c r="AX56" s="443">
        <f t="shared" si="31"/>
        <v>0</v>
      </c>
      <c r="AY56" s="699">
        <f t="shared" si="32"/>
        <v>0</v>
      </c>
      <c r="AZ56" s="699">
        <f t="shared" si="33"/>
        <v>0</v>
      </c>
      <c r="BA56" s="699">
        <f t="shared" si="34"/>
        <v>0</v>
      </c>
      <c r="BB56" s="700" t="str">
        <f t="shared" si="35"/>
        <v/>
      </c>
      <c r="BC56" s="701"/>
      <c r="BD56" s="822"/>
      <c r="BE56" s="288"/>
      <c r="BF56" s="195"/>
      <c r="BG56" s="703"/>
    </row>
    <row r="57" spans="1:59" ht="18" hidden="1">
      <c r="A57" s="691">
        <v>55</v>
      </c>
      <c r="B57" s="995" t="s">
        <v>350</v>
      </c>
      <c r="C57" s="195" t="s">
        <v>167</v>
      </c>
      <c r="D57" s="692" t="s">
        <v>168</v>
      </c>
      <c r="E57" s="420">
        <v>1</v>
      </c>
      <c r="F57" s="693">
        <f>IFERROR(_xlfn.XLOOKUP($C57,Summary!$D:$D,Summary!$J:$J),"")</f>
        <v>0</v>
      </c>
      <c r="G57" s="695">
        <f t="shared" si="18"/>
        <v>0</v>
      </c>
      <c r="H57" s="696"/>
      <c r="I57" s="696"/>
      <c r="J57" s="696"/>
      <c r="K57" s="696"/>
      <c r="L57" s="696"/>
      <c r="M57" s="696"/>
      <c r="N57" s="696"/>
      <c r="O57" s="424">
        <f t="shared" si="19"/>
        <v>0</v>
      </c>
      <c r="P57" s="425">
        <f t="shared" si="20"/>
        <v>0</v>
      </c>
      <c r="Q57" s="207">
        <f t="shared" si="21"/>
        <v>0</v>
      </c>
      <c r="R57" s="445"/>
      <c r="S57" s="445"/>
      <c r="T57" s="445"/>
      <c r="U57" s="445"/>
      <c r="V57" s="445"/>
      <c r="W57" s="445"/>
      <c r="X57" s="445"/>
      <c r="Y57" s="427">
        <f t="shared" si="22"/>
        <v>0</v>
      </c>
      <c r="Z57" s="428">
        <f t="shared" si="23"/>
        <v>0</v>
      </c>
      <c r="AA57" s="212">
        <f t="shared" si="24"/>
        <v>0</v>
      </c>
      <c r="AB57" s="446"/>
      <c r="AC57" s="446"/>
      <c r="AD57" s="446"/>
      <c r="AE57" s="446"/>
      <c r="AF57" s="446"/>
      <c r="AG57" s="446"/>
      <c r="AH57" s="446"/>
      <c r="AI57" s="430">
        <f t="shared" si="25"/>
        <v>0</v>
      </c>
      <c r="AJ57" s="431">
        <f t="shared" si="26"/>
        <v>0</v>
      </c>
      <c r="AK57" s="217">
        <f t="shared" si="27"/>
        <v>0</v>
      </c>
      <c r="AL57" s="443"/>
      <c r="AM57" s="443"/>
      <c r="AN57" s="443"/>
      <c r="AO57" s="443"/>
      <c r="AP57" s="443"/>
      <c r="AQ57" s="443"/>
      <c r="AR57" s="443"/>
      <c r="AS57" s="443"/>
      <c r="AT57" s="443"/>
      <c r="AU57" s="697">
        <f t="shared" si="28"/>
        <v>0</v>
      </c>
      <c r="AV57" s="698">
        <f t="shared" si="29"/>
        <v>0</v>
      </c>
      <c r="AW57" s="312">
        <f t="shared" si="30"/>
        <v>0</v>
      </c>
      <c r="AX57" s="443">
        <f t="shared" si="31"/>
        <v>0</v>
      </c>
      <c r="AY57" s="699">
        <f t="shared" si="32"/>
        <v>0</v>
      </c>
      <c r="AZ57" s="699">
        <f t="shared" si="33"/>
        <v>0</v>
      </c>
      <c r="BA57" s="699">
        <f t="shared" si="34"/>
        <v>0</v>
      </c>
      <c r="BB57" s="700" t="str">
        <f t="shared" si="35"/>
        <v/>
      </c>
      <c r="BC57" s="701"/>
      <c r="BD57" s="702"/>
      <c r="BE57" s="288"/>
      <c r="BF57" s="195"/>
      <c r="BG57" s="703"/>
    </row>
    <row r="58" spans="1:59" ht="18" hidden="1">
      <c r="A58" s="288">
        <v>56</v>
      </c>
      <c r="B58" s="995" t="s">
        <v>350</v>
      </c>
      <c r="C58" s="195" t="s">
        <v>169</v>
      </c>
      <c r="D58" s="692" t="s">
        <v>170</v>
      </c>
      <c r="E58" s="420">
        <v>2</v>
      </c>
      <c r="F58" s="693">
        <f>IFERROR(_xlfn.XLOOKUP($C58,Summary!$D:$D,Summary!$J:$J),"")</f>
        <v>0</v>
      </c>
      <c r="G58" s="695">
        <f t="shared" si="18"/>
        <v>0</v>
      </c>
      <c r="H58" s="696"/>
      <c r="I58" s="696"/>
      <c r="J58" s="696"/>
      <c r="K58" s="696"/>
      <c r="L58" s="696"/>
      <c r="M58" s="696"/>
      <c r="N58" s="696"/>
      <c r="O58" s="424">
        <f t="shared" si="19"/>
        <v>0</v>
      </c>
      <c r="P58" s="425">
        <f t="shared" si="20"/>
        <v>0</v>
      </c>
      <c r="Q58" s="207">
        <f t="shared" si="21"/>
        <v>0</v>
      </c>
      <c r="R58" s="445"/>
      <c r="S58" s="445"/>
      <c r="T58" s="445"/>
      <c r="U58" s="445"/>
      <c r="V58" s="445"/>
      <c r="W58" s="445"/>
      <c r="X58" s="445"/>
      <c r="Y58" s="427">
        <f t="shared" si="22"/>
        <v>0</v>
      </c>
      <c r="Z58" s="428">
        <f t="shared" si="23"/>
        <v>0</v>
      </c>
      <c r="AA58" s="212">
        <f t="shared" si="24"/>
        <v>0</v>
      </c>
      <c r="AB58" s="446"/>
      <c r="AC58" s="446"/>
      <c r="AD58" s="446"/>
      <c r="AE58" s="446"/>
      <c r="AF58" s="446"/>
      <c r="AG58" s="446"/>
      <c r="AH58" s="446"/>
      <c r="AI58" s="430">
        <f t="shared" si="25"/>
        <v>0</v>
      </c>
      <c r="AJ58" s="431">
        <f t="shared" si="26"/>
        <v>0</v>
      </c>
      <c r="AK58" s="217">
        <f t="shared" si="27"/>
        <v>0</v>
      </c>
      <c r="AL58" s="443"/>
      <c r="AM58" s="443"/>
      <c r="AN58" s="443"/>
      <c r="AO58" s="443"/>
      <c r="AP58" s="443"/>
      <c r="AQ58" s="443"/>
      <c r="AR58" s="443"/>
      <c r="AS58" s="443"/>
      <c r="AT58" s="443"/>
      <c r="AU58" s="697">
        <f t="shared" si="28"/>
        <v>0</v>
      </c>
      <c r="AV58" s="698">
        <f t="shared" si="29"/>
        <v>0</v>
      </c>
      <c r="AW58" s="312">
        <f t="shared" si="30"/>
        <v>0</v>
      </c>
      <c r="AX58" s="443">
        <f t="shared" si="31"/>
        <v>0</v>
      </c>
      <c r="AY58" s="699">
        <f t="shared" si="32"/>
        <v>0</v>
      </c>
      <c r="AZ58" s="699">
        <f t="shared" si="33"/>
        <v>0</v>
      </c>
      <c r="BA58" s="699">
        <f t="shared" si="34"/>
        <v>0</v>
      </c>
      <c r="BB58" s="700" t="str">
        <f t="shared" si="35"/>
        <v/>
      </c>
      <c r="BC58" s="701"/>
      <c r="BD58" s="702"/>
      <c r="BE58" s="288"/>
      <c r="BF58" s="195"/>
      <c r="BG58" s="703"/>
    </row>
    <row r="59" spans="1:59" ht="33" hidden="1">
      <c r="A59" s="691">
        <v>57</v>
      </c>
      <c r="B59" s="995" t="s">
        <v>350</v>
      </c>
      <c r="C59" s="195" t="s">
        <v>171</v>
      </c>
      <c r="D59" s="692" t="s">
        <v>172</v>
      </c>
      <c r="E59" s="420">
        <v>0.5</v>
      </c>
      <c r="F59" s="693">
        <f>IFERROR(_xlfn.XLOOKUP($C59,Summary!$D:$D,Summary!$J:$J),"")</f>
        <v>0</v>
      </c>
      <c r="G59" s="695">
        <f t="shared" si="18"/>
        <v>0</v>
      </c>
      <c r="H59" s="696"/>
      <c r="I59" s="696"/>
      <c r="J59" s="696"/>
      <c r="K59" s="696"/>
      <c r="L59" s="696"/>
      <c r="M59" s="696"/>
      <c r="N59" s="696"/>
      <c r="O59" s="424">
        <f t="shared" si="19"/>
        <v>0</v>
      </c>
      <c r="P59" s="425">
        <f t="shared" si="20"/>
        <v>0</v>
      </c>
      <c r="Q59" s="207">
        <f t="shared" si="21"/>
        <v>0</v>
      </c>
      <c r="R59" s="445"/>
      <c r="S59" s="445"/>
      <c r="T59" s="445"/>
      <c r="U59" s="445"/>
      <c r="V59" s="445"/>
      <c r="W59" s="445"/>
      <c r="X59" s="445"/>
      <c r="Y59" s="427">
        <f t="shared" si="22"/>
        <v>0</v>
      </c>
      <c r="Z59" s="428">
        <f t="shared" si="23"/>
        <v>0</v>
      </c>
      <c r="AA59" s="212">
        <f t="shared" si="24"/>
        <v>0</v>
      </c>
      <c r="AB59" s="446"/>
      <c r="AC59" s="446"/>
      <c r="AD59" s="446"/>
      <c r="AE59" s="446"/>
      <c r="AF59" s="446"/>
      <c r="AG59" s="446"/>
      <c r="AH59" s="446"/>
      <c r="AI59" s="430">
        <f t="shared" si="25"/>
        <v>0</v>
      </c>
      <c r="AJ59" s="431">
        <f t="shared" si="26"/>
        <v>0</v>
      </c>
      <c r="AK59" s="217">
        <f t="shared" si="27"/>
        <v>0</v>
      </c>
      <c r="AL59" s="443"/>
      <c r="AM59" s="443"/>
      <c r="AN59" s="443"/>
      <c r="AO59" s="443"/>
      <c r="AP59" s="443"/>
      <c r="AQ59" s="443"/>
      <c r="AR59" s="443"/>
      <c r="AS59" s="443"/>
      <c r="AT59" s="443"/>
      <c r="AU59" s="697">
        <f t="shared" si="28"/>
        <v>0</v>
      </c>
      <c r="AV59" s="698">
        <f t="shared" si="29"/>
        <v>0</v>
      </c>
      <c r="AW59" s="312">
        <f t="shared" si="30"/>
        <v>0</v>
      </c>
      <c r="AX59" s="443">
        <f t="shared" si="31"/>
        <v>0</v>
      </c>
      <c r="AY59" s="699">
        <f t="shared" si="32"/>
        <v>0</v>
      </c>
      <c r="AZ59" s="699">
        <f t="shared" si="33"/>
        <v>0</v>
      </c>
      <c r="BA59" s="699">
        <f t="shared" si="34"/>
        <v>0</v>
      </c>
      <c r="BB59" s="700" t="str">
        <f t="shared" si="35"/>
        <v/>
      </c>
      <c r="BC59" s="701"/>
      <c r="BD59" s="702"/>
      <c r="BE59" s="288"/>
      <c r="BF59" s="195"/>
      <c r="BG59" s="703"/>
    </row>
    <row r="60" spans="1:59" ht="18" hidden="1">
      <c r="A60" s="288">
        <v>58</v>
      </c>
      <c r="B60" s="995" t="s">
        <v>350</v>
      </c>
      <c r="C60" s="195" t="s">
        <v>174</v>
      </c>
      <c r="D60" s="692" t="s">
        <v>175</v>
      </c>
      <c r="E60" s="420">
        <v>0.5</v>
      </c>
      <c r="F60" s="693">
        <f>IFERROR(_xlfn.XLOOKUP($C60,Summary!$D:$D,Summary!$J:$J),"")</f>
        <v>0</v>
      </c>
      <c r="G60" s="695">
        <f t="shared" si="18"/>
        <v>0</v>
      </c>
      <c r="H60" s="696"/>
      <c r="I60" s="696"/>
      <c r="J60" s="696"/>
      <c r="K60" s="696"/>
      <c r="L60" s="696"/>
      <c r="M60" s="696"/>
      <c r="N60" s="696"/>
      <c r="O60" s="424">
        <f t="shared" si="19"/>
        <v>0</v>
      </c>
      <c r="P60" s="425">
        <f t="shared" si="20"/>
        <v>0</v>
      </c>
      <c r="Q60" s="207">
        <f t="shared" si="21"/>
        <v>0</v>
      </c>
      <c r="R60" s="445"/>
      <c r="S60" s="445"/>
      <c r="T60" s="445"/>
      <c r="U60" s="445"/>
      <c r="V60" s="445"/>
      <c r="W60" s="445"/>
      <c r="X60" s="445"/>
      <c r="Y60" s="427">
        <f t="shared" si="22"/>
        <v>0</v>
      </c>
      <c r="Z60" s="428">
        <f t="shared" si="23"/>
        <v>0</v>
      </c>
      <c r="AA60" s="212">
        <f t="shared" si="24"/>
        <v>0</v>
      </c>
      <c r="AB60" s="446"/>
      <c r="AC60" s="446"/>
      <c r="AD60" s="446"/>
      <c r="AE60" s="446"/>
      <c r="AF60" s="446"/>
      <c r="AG60" s="446"/>
      <c r="AH60" s="446"/>
      <c r="AI60" s="430">
        <f t="shared" si="25"/>
        <v>0</v>
      </c>
      <c r="AJ60" s="431">
        <f t="shared" si="26"/>
        <v>0</v>
      </c>
      <c r="AK60" s="217">
        <f t="shared" si="27"/>
        <v>0</v>
      </c>
      <c r="AL60" s="443"/>
      <c r="AM60" s="443"/>
      <c r="AN60" s="443"/>
      <c r="AO60" s="443"/>
      <c r="AP60" s="443"/>
      <c r="AQ60" s="443"/>
      <c r="AR60" s="443"/>
      <c r="AS60" s="443"/>
      <c r="AT60" s="443"/>
      <c r="AU60" s="697">
        <f t="shared" si="28"/>
        <v>0</v>
      </c>
      <c r="AV60" s="698">
        <f t="shared" si="29"/>
        <v>0</v>
      </c>
      <c r="AW60" s="312">
        <f t="shared" si="30"/>
        <v>0</v>
      </c>
      <c r="AX60" s="443">
        <f t="shared" si="31"/>
        <v>0</v>
      </c>
      <c r="AY60" s="699">
        <f t="shared" si="32"/>
        <v>0</v>
      </c>
      <c r="AZ60" s="699">
        <f t="shared" si="33"/>
        <v>0</v>
      </c>
      <c r="BA60" s="699">
        <f t="shared" si="34"/>
        <v>0</v>
      </c>
      <c r="BB60" s="700" t="str">
        <f t="shared" si="35"/>
        <v/>
      </c>
      <c r="BC60" s="701"/>
      <c r="BD60" s="702"/>
      <c r="BE60" s="288"/>
      <c r="BF60" s="195"/>
      <c r="BG60" s="703"/>
    </row>
    <row r="61" spans="1:59" ht="18" hidden="1">
      <c r="A61" s="199">
        <v>59</v>
      </c>
      <c r="B61" s="1048" t="s">
        <v>105</v>
      </c>
      <c r="C61" s="970" t="s">
        <v>373</v>
      </c>
      <c r="D61" s="826" t="s">
        <v>374</v>
      </c>
      <c r="E61" s="420">
        <v>0.05</v>
      </c>
      <c r="F61" s="693" t="str">
        <f>IFERROR(_xlfn.XLOOKUP($C61,Summary!$D:$D,Summary!$J:$J),"")</f>
        <v/>
      </c>
      <c r="G61" s="695">
        <f t="shared" si="18"/>
        <v>0</v>
      </c>
      <c r="H61" s="696"/>
      <c r="I61" s="696"/>
      <c r="J61" s="696"/>
      <c r="K61" s="696"/>
      <c r="L61" s="696"/>
      <c r="M61" s="696"/>
      <c r="N61" s="696"/>
      <c r="O61" s="424">
        <f t="shared" si="19"/>
        <v>0</v>
      </c>
      <c r="P61" s="425">
        <f t="shared" si="20"/>
        <v>0</v>
      </c>
      <c r="Q61" s="207">
        <f t="shared" si="21"/>
        <v>0</v>
      </c>
      <c r="R61" s="445"/>
      <c r="S61" s="445"/>
      <c r="T61" s="445"/>
      <c r="U61" s="445"/>
      <c r="V61" s="445"/>
      <c r="W61" s="445"/>
      <c r="X61" s="445"/>
      <c r="Y61" s="427">
        <f t="shared" si="22"/>
        <v>0</v>
      </c>
      <c r="Z61" s="428">
        <f t="shared" si="23"/>
        <v>0</v>
      </c>
      <c r="AA61" s="212">
        <f t="shared" si="24"/>
        <v>0</v>
      </c>
      <c r="AB61" s="446"/>
      <c r="AC61" s="446"/>
      <c r="AD61" s="446"/>
      <c r="AE61" s="446"/>
      <c r="AF61" s="446"/>
      <c r="AG61" s="446"/>
      <c r="AH61" s="446"/>
      <c r="AI61" s="430">
        <f t="shared" si="25"/>
        <v>0</v>
      </c>
      <c r="AJ61" s="431">
        <f t="shared" si="26"/>
        <v>0</v>
      </c>
      <c r="AK61" s="217">
        <f t="shared" si="27"/>
        <v>0</v>
      </c>
      <c r="AL61" s="443"/>
      <c r="AM61" s="443"/>
      <c r="AN61" s="443"/>
      <c r="AO61" s="443"/>
      <c r="AP61" s="443"/>
      <c r="AQ61" s="443"/>
      <c r="AR61" s="443"/>
      <c r="AS61" s="443"/>
      <c r="AT61" s="443"/>
      <c r="AU61" s="697">
        <f t="shared" si="28"/>
        <v>0</v>
      </c>
      <c r="AV61" s="698">
        <f t="shared" si="29"/>
        <v>0</v>
      </c>
      <c r="AW61" s="312">
        <f t="shared" si="30"/>
        <v>0</v>
      </c>
      <c r="AX61" s="443">
        <f t="shared" si="31"/>
        <v>0</v>
      </c>
      <c r="AY61" s="699">
        <f t="shared" si="32"/>
        <v>0</v>
      </c>
      <c r="AZ61" s="699">
        <f t="shared" si="33"/>
        <v>0</v>
      </c>
      <c r="BA61" s="699">
        <f t="shared" si="34"/>
        <v>0</v>
      </c>
      <c r="BB61" s="700" t="str">
        <f t="shared" si="35"/>
        <v/>
      </c>
      <c r="BC61" s="701"/>
      <c r="BD61" s="702"/>
      <c r="BE61" s="288"/>
      <c r="BF61" s="195"/>
      <c r="BG61" s="703"/>
    </row>
    <row r="62" spans="1:59" ht="18" hidden="1">
      <c r="A62" s="1049">
        <v>60</v>
      </c>
      <c r="B62" s="1050" t="s">
        <v>105</v>
      </c>
      <c r="C62" s="970" t="s">
        <v>375</v>
      </c>
      <c r="D62" s="826" t="s">
        <v>376</v>
      </c>
      <c r="E62" s="420">
        <v>0.1</v>
      </c>
      <c r="F62" s="693" t="str">
        <f>IFERROR(_xlfn.XLOOKUP($C62,Summary!$D:$D,Summary!$J:$J),"")</f>
        <v/>
      </c>
      <c r="G62" s="695">
        <f t="shared" si="18"/>
        <v>0</v>
      </c>
      <c r="H62" s="696"/>
      <c r="I62" s="696"/>
      <c r="J62" s="696"/>
      <c r="K62" s="696"/>
      <c r="L62" s="696"/>
      <c r="M62" s="696"/>
      <c r="N62" s="696"/>
      <c r="O62" s="424">
        <f t="shared" si="19"/>
        <v>0</v>
      </c>
      <c r="P62" s="425">
        <f t="shared" si="20"/>
        <v>0</v>
      </c>
      <c r="Q62" s="207">
        <f t="shared" si="21"/>
        <v>0</v>
      </c>
      <c r="R62" s="445"/>
      <c r="S62" s="445"/>
      <c r="T62" s="445"/>
      <c r="U62" s="445"/>
      <c r="V62" s="445"/>
      <c r="W62" s="445"/>
      <c r="X62" s="445"/>
      <c r="Y62" s="427">
        <f t="shared" si="22"/>
        <v>0</v>
      </c>
      <c r="Z62" s="428">
        <f t="shared" si="23"/>
        <v>0</v>
      </c>
      <c r="AA62" s="212">
        <f t="shared" si="24"/>
        <v>0</v>
      </c>
      <c r="AB62" s="446"/>
      <c r="AC62" s="446"/>
      <c r="AD62" s="446"/>
      <c r="AE62" s="446"/>
      <c r="AF62" s="446"/>
      <c r="AG62" s="446"/>
      <c r="AH62" s="446"/>
      <c r="AI62" s="430">
        <f t="shared" si="25"/>
        <v>0</v>
      </c>
      <c r="AJ62" s="431">
        <f t="shared" si="26"/>
        <v>0</v>
      </c>
      <c r="AK62" s="217">
        <f t="shared" si="27"/>
        <v>0</v>
      </c>
      <c r="AL62" s="443"/>
      <c r="AM62" s="443"/>
      <c r="AN62" s="443"/>
      <c r="AO62" s="443"/>
      <c r="AP62" s="443"/>
      <c r="AQ62" s="443"/>
      <c r="AR62" s="443"/>
      <c r="AS62" s="443"/>
      <c r="AT62" s="443"/>
      <c r="AU62" s="697">
        <f t="shared" si="28"/>
        <v>0</v>
      </c>
      <c r="AV62" s="698">
        <f t="shared" si="29"/>
        <v>0</v>
      </c>
      <c r="AW62" s="312">
        <f t="shared" si="30"/>
        <v>0</v>
      </c>
      <c r="AX62" s="443">
        <f t="shared" si="31"/>
        <v>0</v>
      </c>
      <c r="AY62" s="699">
        <f t="shared" si="32"/>
        <v>0</v>
      </c>
      <c r="AZ62" s="699">
        <f t="shared" si="33"/>
        <v>0</v>
      </c>
      <c r="BA62" s="699">
        <f t="shared" si="34"/>
        <v>0</v>
      </c>
      <c r="BB62" s="700" t="str">
        <f t="shared" si="35"/>
        <v/>
      </c>
      <c r="BC62" s="701"/>
      <c r="BD62" s="702"/>
      <c r="BE62" s="288"/>
      <c r="BF62" s="195"/>
      <c r="BG62" s="703"/>
    </row>
    <row r="63" spans="1:59" ht="18" hidden="1">
      <c r="A63" s="1051">
        <v>61</v>
      </c>
      <c r="B63" s="1050" t="s">
        <v>105</v>
      </c>
      <c r="C63" s="970" t="s">
        <v>377</v>
      </c>
      <c r="D63" s="826" t="s">
        <v>378</v>
      </c>
      <c r="E63" s="420">
        <v>0.2</v>
      </c>
      <c r="F63" s="693" t="str">
        <f>IFERROR(_xlfn.XLOOKUP($C63,Summary!$D:$D,Summary!$J:$J),"")</f>
        <v/>
      </c>
      <c r="G63" s="695">
        <f t="shared" si="18"/>
        <v>0</v>
      </c>
      <c r="H63" s="696"/>
      <c r="I63" s="696"/>
      <c r="J63" s="696"/>
      <c r="K63" s="696"/>
      <c r="L63" s="696"/>
      <c r="M63" s="696"/>
      <c r="N63" s="696"/>
      <c r="O63" s="424">
        <f t="shared" si="19"/>
        <v>0</v>
      </c>
      <c r="P63" s="425">
        <f t="shared" si="20"/>
        <v>0</v>
      </c>
      <c r="Q63" s="207">
        <f t="shared" si="21"/>
        <v>0</v>
      </c>
      <c r="R63" s="445"/>
      <c r="S63" s="445"/>
      <c r="T63" s="445"/>
      <c r="U63" s="445"/>
      <c r="V63" s="445"/>
      <c r="W63" s="445"/>
      <c r="X63" s="445"/>
      <c r="Y63" s="427">
        <f t="shared" si="22"/>
        <v>0</v>
      </c>
      <c r="Z63" s="428">
        <f t="shared" si="23"/>
        <v>0</v>
      </c>
      <c r="AA63" s="212">
        <f t="shared" si="24"/>
        <v>0</v>
      </c>
      <c r="AB63" s="446"/>
      <c r="AC63" s="446"/>
      <c r="AD63" s="446"/>
      <c r="AE63" s="446"/>
      <c r="AF63" s="446"/>
      <c r="AG63" s="446"/>
      <c r="AH63" s="446"/>
      <c r="AI63" s="430">
        <f t="shared" si="25"/>
        <v>0</v>
      </c>
      <c r="AJ63" s="431">
        <f t="shared" si="26"/>
        <v>0</v>
      </c>
      <c r="AK63" s="217">
        <f t="shared" si="27"/>
        <v>0</v>
      </c>
      <c r="AL63" s="443"/>
      <c r="AM63" s="443"/>
      <c r="AN63" s="443"/>
      <c r="AO63" s="443"/>
      <c r="AP63" s="443"/>
      <c r="AQ63" s="443"/>
      <c r="AR63" s="443"/>
      <c r="AS63" s="443"/>
      <c r="AT63" s="443"/>
      <c r="AU63" s="697">
        <f t="shared" si="28"/>
        <v>0</v>
      </c>
      <c r="AV63" s="698">
        <f t="shared" si="29"/>
        <v>0</v>
      </c>
      <c r="AW63" s="312">
        <f t="shared" si="30"/>
        <v>0</v>
      </c>
      <c r="AX63" s="443">
        <f t="shared" si="31"/>
        <v>0</v>
      </c>
      <c r="AY63" s="699">
        <f t="shared" si="32"/>
        <v>0</v>
      </c>
      <c r="AZ63" s="699">
        <f t="shared" si="33"/>
        <v>0</v>
      </c>
      <c r="BA63" s="699">
        <f t="shared" si="34"/>
        <v>0</v>
      </c>
      <c r="BB63" s="700" t="str">
        <f t="shared" si="35"/>
        <v/>
      </c>
      <c r="BC63" s="701"/>
      <c r="BD63" s="702"/>
      <c r="BE63" s="288"/>
      <c r="BF63" s="195"/>
      <c r="BG63" s="703"/>
    </row>
    <row r="64" spans="1:59" ht="18" hidden="1">
      <c r="A64" s="970">
        <v>62</v>
      </c>
      <c r="B64" s="1050" t="s">
        <v>105</v>
      </c>
      <c r="C64" s="970" t="s">
        <v>379</v>
      </c>
      <c r="D64" s="826" t="s">
        <v>380</v>
      </c>
      <c r="E64" s="420">
        <v>0.2</v>
      </c>
      <c r="F64" s="693" t="str">
        <f>IFERROR(_xlfn.XLOOKUP($C64,Summary!$D:$D,Summary!$J:$J),"")</f>
        <v/>
      </c>
      <c r="G64" s="695">
        <f t="shared" si="18"/>
        <v>0</v>
      </c>
      <c r="H64" s="696"/>
      <c r="I64" s="696"/>
      <c r="J64" s="696"/>
      <c r="K64" s="696"/>
      <c r="L64" s="696"/>
      <c r="M64" s="696"/>
      <c r="N64" s="696"/>
      <c r="O64" s="424">
        <f t="shared" si="19"/>
        <v>0</v>
      </c>
      <c r="P64" s="425">
        <f t="shared" si="20"/>
        <v>0</v>
      </c>
      <c r="Q64" s="207">
        <f t="shared" si="21"/>
        <v>0</v>
      </c>
      <c r="R64" s="445"/>
      <c r="S64" s="445"/>
      <c r="T64" s="445"/>
      <c r="U64" s="445"/>
      <c r="V64" s="445"/>
      <c r="W64" s="445"/>
      <c r="X64" s="445"/>
      <c r="Y64" s="427">
        <f t="shared" si="22"/>
        <v>0</v>
      </c>
      <c r="Z64" s="428">
        <f t="shared" si="23"/>
        <v>0</v>
      </c>
      <c r="AA64" s="212">
        <f t="shared" si="24"/>
        <v>0</v>
      </c>
      <c r="AB64" s="446"/>
      <c r="AC64" s="446"/>
      <c r="AD64" s="446"/>
      <c r="AE64" s="446"/>
      <c r="AF64" s="446"/>
      <c r="AG64" s="446"/>
      <c r="AH64" s="446"/>
      <c r="AI64" s="430">
        <f t="shared" si="25"/>
        <v>0</v>
      </c>
      <c r="AJ64" s="431">
        <f t="shared" si="26"/>
        <v>0</v>
      </c>
      <c r="AK64" s="217">
        <f t="shared" si="27"/>
        <v>0</v>
      </c>
      <c r="AL64" s="443"/>
      <c r="AM64" s="443"/>
      <c r="AN64" s="443"/>
      <c r="AO64" s="443"/>
      <c r="AP64" s="443"/>
      <c r="AQ64" s="443"/>
      <c r="AR64" s="443"/>
      <c r="AS64" s="443"/>
      <c r="AT64" s="443"/>
      <c r="AU64" s="697">
        <f t="shared" si="28"/>
        <v>0</v>
      </c>
      <c r="AV64" s="698">
        <f t="shared" si="29"/>
        <v>0</v>
      </c>
      <c r="AW64" s="312">
        <f t="shared" si="30"/>
        <v>0</v>
      </c>
      <c r="AX64" s="443">
        <f t="shared" si="31"/>
        <v>0</v>
      </c>
      <c r="AY64" s="699">
        <f t="shared" si="32"/>
        <v>0</v>
      </c>
      <c r="AZ64" s="699">
        <f t="shared" si="33"/>
        <v>0</v>
      </c>
      <c r="BA64" s="699">
        <f t="shared" si="34"/>
        <v>0</v>
      </c>
      <c r="BB64" s="700" t="str">
        <f t="shared" si="35"/>
        <v/>
      </c>
      <c r="BC64" s="701"/>
      <c r="BD64" s="702"/>
      <c r="BE64" s="288"/>
      <c r="BF64" s="195"/>
      <c r="BG64" s="703"/>
    </row>
    <row r="65" spans="1:60" ht="18" hidden="1">
      <c r="A65" s="1051">
        <v>63</v>
      </c>
      <c r="B65" s="1050" t="s">
        <v>105</v>
      </c>
      <c r="C65" s="970" t="s">
        <v>381</v>
      </c>
      <c r="D65" s="826" t="s">
        <v>382</v>
      </c>
      <c r="E65" s="420">
        <v>0.2</v>
      </c>
      <c r="F65" s="693" t="str">
        <f>IFERROR(_xlfn.XLOOKUP($C65,Summary!$D:$D,Summary!$J:$J),"")</f>
        <v/>
      </c>
      <c r="G65" s="695">
        <f t="shared" si="18"/>
        <v>0</v>
      </c>
      <c r="H65" s="696"/>
      <c r="I65" s="696"/>
      <c r="J65" s="696"/>
      <c r="K65" s="696"/>
      <c r="L65" s="696"/>
      <c r="M65" s="696"/>
      <c r="N65" s="696"/>
      <c r="O65" s="424">
        <f t="shared" si="19"/>
        <v>0</v>
      </c>
      <c r="P65" s="425">
        <f t="shared" si="20"/>
        <v>0</v>
      </c>
      <c r="Q65" s="207">
        <f t="shared" si="21"/>
        <v>0</v>
      </c>
      <c r="R65" s="445"/>
      <c r="S65" s="445"/>
      <c r="T65" s="445"/>
      <c r="U65" s="445"/>
      <c r="V65" s="445"/>
      <c r="W65" s="445"/>
      <c r="X65" s="445"/>
      <c r="Y65" s="427">
        <f t="shared" si="22"/>
        <v>0</v>
      </c>
      <c r="Z65" s="428">
        <f t="shared" si="23"/>
        <v>0</v>
      </c>
      <c r="AA65" s="212">
        <f t="shared" si="24"/>
        <v>0</v>
      </c>
      <c r="AB65" s="446"/>
      <c r="AC65" s="446"/>
      <c r="AD65" s="446"/>
      <c r="AE65" s="446"/>
      <c r="AF65" s="446"/>
      <c r="AG65" s="446"/>
      <c r="AH65" s="446"/>
      <c r="AI65" s="430">
        <f t="shared" si="25"/>
        <v>0</v>
      </c>
      <c r="AJ65" s="431">
        <f t="shared" si="26"/>
        <v>0</v>
      </c>
      <c r="AK65" s="217">
        <f t="shared" si="27"/>
        <v>0</v>
      </c>
      <c r="AL65" s="443"/>
      <c r="AM65" s="443"/>
      <c r="AN65" s="443"/>
      <c r="AO65" s="443"/>
      <c r="AP65" s="443"/>
      <c r="AQ65" s="443"/>
      <c r="AR65" s="443"/>
      <c r="AS65" s="443"/>
      <c r="AT65" s="443"/>
      <c r="AU65" s="697">
        <f t="shared" si="28"/>
        <v>0</v>
      </c>
      <c r="AV65" s="698">
        <f t="shared" si="29"/>
        <v>0</v>
      </c>
      <c r="AW65" s="312">
        <f t="shared" si="30"/>
        <v>0</v>
      </c>
      <c r="AX65" s="443">
        <f t="shared" si="31"/>
        <v>0</v>
      </c>
      <c r="AY65" s="699">
        <f t="shared" si="32"/>
        <v>0</v>
      </c>
      <c r="AZ65" s="699">
        <f t="shared" si="33"/>
        <v>0</v>
      </c>
      <c r="BA65" s="699">
        <f t="shared" si="34"/>
        <v>0</v>
      </c>
      <c r="BB65" s="700" t="str">
        <f t="shared" si="35"/>
        <v/>
      </c>
      <c r="BC65" s="701"/>
      <c r="BD65" s="702"/>
      <c r="BE65" s="288"/>
      <c r="BF65" s="195"/>
      <c r="BG65" s="703"/>
    </row>
    <row r="66" spans="1:60" ht="18" hidden="1">
      <c r="A66" s="970">
        <v>64</v>
      </c>
      <c r="B66" s="1052" t="s">
        <v>105</v>
      </c>
      <c r="C66" s="970" t="s">
        <v>383</v>
      </c>
      <c r="D66" s="826" t="s">
        <v>384</v>
      </c>
      <c r="E66" s="420">
        <v>0.2</v>
      </c>
      <c r="F66" s="693" t="str">
        <f>IFERROR(_xlfn.XLOOKUP($C66,Summary!$D:$D,Summary!$J:$J),"")</f>
        <v/>
      </c>
      <c r="G66" s="695">
        <f t="shared" si="18"/>
        <v>0</v>
      </c>
      <c r="H66" s="696"/>
      <c r="I66" s="696"/>
      <c r="J66" s="696"/>
      <c r="K66" s="696"/>
      <c r="L66" s="696"/>
      <c r="M66" s="696"/>
      <c r="N66" s="696"/>
      <c r="O66" s="424">
        <f t="shared" si="19"/>
        <v>0</v>
      </c>
      <c r="P66" s="425">
        <f t="shared" si="20"/>
        <v>0</v>
      </c>
      <c r="Q66" s="207">
        <f t="shared" si="21"/>
        <v>0</v>
      </c>
      <c r="R66" s="445"/>
      <c r="S66" s="445"/>
      <c r="T66" s="445"/>
      <c r="U66" s="445"/>
      <c r="V66" s="445"/>
      <c r="W66" s="445"/>
      <c r="X66" s="445"/>
      <c r="Y66" s="427">
        <f t="shared" si="22"/>
        <v>0</v>
      </c>
      <c r="Z66" s="428">
        <f t="shared" si="23"/>
        <v>0</v>
      </c>
      <c r="AA66" s="212">
        <f t="shared" si="24"/>
        <v>0</v>
      </c>
      <c r="AB66" s="446"/>
      <c r="AC66" s="446"/>
      <c r="AD66" s="446"/>
      <c r="AE66" s="446"/>
      <c r="AF66" s="446"/>
      <c r="AG66" s="446"/>
      <c r="AH66" s="446"/>
      <c r="AI66" s="430">
        <f t="shared" si="25"/>
        <v>0</v>
      </c>
      <c r="AJ66" s="431">
        <f t="shared" si="26"/>
        <v>0</v>
      </c>
      <c r="AK66" s="217">
        <f t="shared" si="27"/>
        <v>0</v>
      </c>
      <c r="AL66" s="443"/>
      <c r="AM66" s="443"/>
      <c r="AN66" s="443"/>
      <c r="AO66" s="443"/>
      <c r="AP66" s="443"/>
      <c r="AQ66" s="443"/>
      <c r="AR66" s="443"/>
      <c r="AS66" s="443"/>
      <c r="AT66" s="443"/>
      <c r="AU66" s="697">
        <f t="shared" si="28"/>
        <v>0</v>
      </c>
      <c r="AV66" s="698">
        <f t="shared" si="29"/>
        <v>0</v>
      </c>
      <c r="AW66" s="312">
        <f t="shared" si="30"/>
        <v>0</v>
      </c>
      <c r="AX66" s="443">
        <f t="shared" si="31"/>
        <v>0</v>
      </c>
      <c r="AY66" s="699">
        <f t="shared" si="32"/>
        <v>0</v>
      </c>
      <c r="AZ66" s="699">
        <f t="shared" si="33"/>
        <v>0</v>
      </c>
      <c r="BA66" s="699">
        <f t="shared" si="34"/>
        <v>0</v>
      </c>
      <c r="BB66" s="700" t="str">
        <f t="shared" si="35"/>
        <v/>
      </c>
      <c r="BC66" s="701"/>
      <c r="BD66" s="702"/>
      <c r="BE66" s="288"/>
      <c r="BF66" s="195"/>
      <c r="BG66" s="703"/>
    </row>
    <row r="67" spans="1:60" ht="18" hidden="1">
      <c r="A67" s="199">
        <v>65</v>
      </c>
      <c r="B67" s="1050" t="s">
        <v>105</v>
      </c>
      <c r="C67" s="199" t="s">
        <v>385</v>
      </c>
      <c r="D67" s="354" t="s">
        <v>386</v>
      </c>
      <c r="E67" s="420">
        <v>0.2</v>
      </c>
      <c r="F67" s="693" t="str">
        <f>IFERROR(_xlfn.XLOOKUP($C67,Summary!$D:$D,Summary!$J:$J),"")</f>
        <v/>
      </c>
      <c r="G67" s="695">
        <f t="shared" ref="G67:G70" si="36">SUM(F67:F67)</f>
        <v>0</v>
      </c>
      <c r="H67" s="696"/>
      <c r="I67" s="696"/>
      <c r="J67" s="696"/>
      <c r="K67" s="696"/>
      <c r="L67" s="696"/>
      <c r="M67" s="696"/>
      <c r="N67" s="696"/>
      <c r="O67" s="424">
        <f t="shared" ref="O67:O68" si="37">SUM(H67:N67)</f>
        <v>0</v>
      </c>
      <c r="P67" s="425">
        <f t="shared" ref="P67:P68" si="38">O67*E67</f>
        <v>0</v>
      </c>
      <c r="Q67" s="207">
        <f t="shared" si="21"/>
        <v>0</v>
      </c>
      <c r="R67" s="445"/>
      <c r="S67" s="445"/>
      <c r="T67" s="445"/>
      <c r="U67" s="445"/>
      <c r="V67" s="445"/>
      <c r="W67" s="445"/>
      <c r="X67" s="445"/>
      <c r="Y67" s="427">
        <f t="shared" ref="Y67:Y68" si="39">SUM(R67:X67)</f>
        <v>0</v>
      </c>
      <c r="Z67" s="428">
        <f t="shared" ref="Z67:Z68" si="40">Y67*E67</f>
        <v>0</v>
      </c>
      <c r="AA67" s="212">
        <f t="shared" si="24"/>
        <v>0</v>
      </c>
      <c r="AB67" s="446"/>
      <c r="AC67" s="446"/>
      <c r="AD67" s="446"/>
      <c r="AE67" s="446"/>
      <c r="AF67" s="446"/>
      <c r="AG67" s="446"/>
      <c r="AH67" s="446"/>
      <c r="AI67" s="430">
        <f t="shared" ref="AI67:AI68" si="41">SUM(AB67:AH67)</f>
        <v>0</v>
      </c>
      <c r="AJ67" s="431">
        <f t="shared" ref="AJ67:AJ68" si="42">AI67*E67</f>
        <v>0</v>
      </c>
      <c r="AK67" s="217">
        <f t="shared" si="27"/>
        <v>0</v>
      </c>
      <c r="AL67" s="443"/>
      <c r="AM67" s="443"/>
      <c r="AN67" s="443"/>
      <c r="AO67" s="443"/>
      <c r="AP67" s="443"/>
      <c r="AQ67" s="443"/>
      <c r="AR67" s="443"/>
      <c r="AS67" s="443"/>
      <c r="AT67" s="443"/>
      <c r="AU67" s="697">
        <f t="shared" ref="AU67:AU68" si="43">SUM(AL67:AT67)</f>
        <v>0</v>
      </c>
      <c r="AV67" s="698">
        <f t="shared" ref="AV67:AV68" si="44">AU67*E67</f>
        <v>0</v>
      </c>
      <c r="AW67" s="312">
        <f t="shared" si="30"/>
        <v>0</v>
      </c>
      <c r="AX67" s="443">
        <f t="shared" si="31"/>
        <v>0</v>
      </c>
      <c r="AY67" s="699">
        <f t="shared" ref="AY67:AY68" si="45">AX67*E67</f>
        <v>0</v>
      </c>
      <c r="AZ67" s="699">
        <f t="shared" si="33"/>
        <v>0</v>
      </c>
      <c r="BA67" s="699">
        <f t="shared" ref="BA67:BA68" si="46">AZ67*E67</f>
        <v>0</v>
      </c>
      <c r="BB67" s="700" t="str">
        <f t="shared" si="35"/>
        <v/>
      </c>
      <c r="BC67" s="701"/>
      <c r="BD67" s="702"/>
      <c r="BE67" s="288"/>
      <c r="BF67" s="195"/>
      <c r="BG67" s="703"/>
    </row>
    <row r="68" spans="1:60" ht="18" hidden="1">
      <c r="A68" s="970">
        <v>66</v>
      </c>
      <c r="B68" s="1052" t="s">
        <v>105</v>
      </c>
      <c r="C68" s="970" t="s">
        <v>387</v>
      </c>
      <c r="D68" s="826" t="s">
        <v>388</v>
      </c>
      <c r="E68" s="998">
        <v>0.1</v>
      </c>
      <c r="F68" s="693" t="str">
        <f>IFERROR(_xlfn.XLOOKUP($C68,Summary!$D:$D,Summary!$J:$J),"")</f>
        <v/>
      </c>
      <c r="G68" s="695">
        <f t="shared" si="36"/>
        <v>0</v>
      </c>
      <c r="H68" s="1000"/>
      <c r="I68" s="1000"/>
      <c r="J68" s="1000"/>
      <c r="K68" s="1000"/>
      <c r="L68" s="1000"/>
      <c r="M68" s="1000"/>
      <c r="N68" s="1000"/>
      <c r="O68" s="1001">
        <f t="shared" si="37"/>
        <v>0</v>
      </c>
      <c r="P68" s="1002">
        <f t="shared" si="38"/>
        <v>0</v>
      </c>
      <c r="Q68" s="1053">
        <f t="shared" si="21"/>
        <v>0</v>
      </c>
      <c r="R68" s="1004"/>
      <c r="S68" s="1004"/>
      <c r="T68" s="1004"/>
      <c r="U68" s="1004"/>
      <c r="V68" s="1004"/>
      <c r="W68" s="1004"/>
      <c r="X68" s="1004"/>
      <c r="Y68" s="1005">
        <f t="shared" si="39"/>
        <v>0</v>
      </c>
      <c r="Z68" s="1006">
        <f t="shared" si="40"/>
        <v>0</v>
      </c>
      <c r="AA68" s="1054">
        <f t="shared" si="24"/>
        <v>0</v>
      </c>
      <c r="AB68" s="1008"/>
      <c r="AC68" s="1008"/>
      <c r="AD68" s="1008"/>
      <c r="AE68" s="1008"/>
      <c r="AF68" s="1008"/>
      <c r="AG68" s="1008"/>
      <c r="AH68" s="1008"/>
      <c r="AI68" s="1009">
        <f t="shared" si="41"/>
        <v>0</v>
      </c>
      <c r="AJ68" s="1010">
        <f t="shared" si="42"/>
        <v>0</v>
      </c>
      <c r="AK68" s="1055">
        <f t="shared" si="27"/>
        <v>0</v>
      </c>
      <c r="AL68" s="707"/>
      <c r="AM68" s="707"/>
      <c r="AN68" s="707"/>
      <c r="AO68" s="707"/>
      <c r="AP68" s="707"/>
      <c r="AQ68" s="707"/>
      <c r="AR68" s="707"/>
      <c r="AS68" s="707"/>
      <c r="AT68" s="707"/>
      <c r="AU68" s="939">
        <f t="shared" si="43"/>
        <v>0</v>
      </c>
      <c r="AV68" s="940">
        <f t="shared" si="44"/>
        <v>0</v>
      </c>
      <c r="AW68" s="941">
        <f t="shared" si="30"/>
        <v>0</v>
      </c>
      <c r="AX68" s="707">
        <f t="shared" si="31"/>
        <v>0</v>
      </c>
      <c r="AY68" s="708">
        <f t="shared" si="45"/>
        <v>0</v>
      </c>
      <c r="AZ68" s="708">
        <f t="shared" si="33"/>
        <v>0</v>
      </c>
      <c r="BA68" s="708">
        <f t="shared" si="46"/>
        <v>0</v>
      </c>
      <c r="BB68" s="709" t="str">
        <f t="shared" si="35"/>
        <v/>
      </c>
      <c r="BC68" s="710"/>
      <c r="BD68" s="711"/>
      <c r="BE68" s="712"/>
      <c r="BF68" s="713"/>
      <c r="BG68" s="714"/>
    </row>
    <row r="69" spans="1:60" ht="18" hidden="1">
      <c r="A69" s="996">
        <v>67</v>
      </c>
      <c r="B69" s="879" t="s">
        <v>95</v>
      </c>
      <c r="C69" s="878" t="s">
        <v>176</v>
      </c>
      <c r="D69" s="997" t="s">
        <v>177</v>
      </c>
      <c r="E69" s="998">
        <v>0.1</v>
      </c>
      <c r="F69" s="693">
        <f>IFERROR(_xlfn.XLOOKUP($C69,Summary!$D:$D,Summary!$J:$J),"")</f>
        <v>0</v>
      </c>
      <c r="G69" s="695">
        <f t="shared" si="36"/>
        <v>0</v>
      </c>
      <c r="H69" s="1000"/>
      <c r="I69" s="1000"/>
      <c r="J69" s="1000"/>
      <c r="K69" s="1000"/>
      <c r="L69" s="1000"/>
      <c r="M69" s="1000"/>
      <c r="N69" s="1000"/>
      <c r="O69" s="1001"/>
      <c r="P69" s="1002"/>
      <c r="Q69" s="1003"/>
      <c r="R69" s="1004"/>
      <c r="S69" s="1004"/>
      <c r="T69" s="1004"/>
      <c r="U69" s="1004"/>
      <c r="V69" s="1004"/>
      <c r="W69" s="1004"/>
      <c r="X69" s="1004"/>
      <c r="Y69" s="1005"/>
      <c r="Z69" s="1006"/>
      <c r="AA69" s="1007"/>
      <c r="AB69" s="1008"/>
      <c r="AC69" s="1008"/>
      <c r="AD69" s="1008"/>
      <c r="AE69" s="1008"/>
      <c r="AF69" s="1008"/>
      <c r="AG69" s="1008"/>
      <c r="AH69" s="1008"/>
      <c r="AI69" s="1009"/>
      <c r="AJ69" s="1010"/>
      <c r="AK69" s="1011"/>
      <c r="AL69" s="707"/>
      <c r="AM69" s="707"/>
      <c r="AN69" s="707"/>
      <c r="AO69" s="707"/>
      <c r="AP69" s="707"/>
      <c r="AQ69" s="707"/>
      <c r="AR69" s="707"/>
      <c r="AS69" s="707"/>
      <c r="AT69" s="707"/>
      <c r="AU69" s="939"/>
      <c r="AV69" s="940"/>
      <c r="AW69" s="940"/>
      <c r="AX69" s="707"/>
      <c r="AY69" s="708"/>
      <c r="AZ69" s="708"/>
      <c r="BA69" s="708"/>
      <c r="BB69" s="709"/>
      <c r="BC69" s="974"/>
      <c r="BD69" s="711"/>
      <c r="BE69" s="773"/>
      <c r="BF69" s="972"/>
      <c r="BG69" s="975"/>
    </row>
    <row r="70" spans="1:60" ht="18" hidden="1">
      <c r="A70" s="996">
        <v>68</v>
      </c>
      <c r="B70" s="879" t="s">
        <v>75</v>
      </c>
      <c r="C70" s="878" t="s">
        <v>178</v>
      </c>
      <c r="D70" s="997" t="s">
        <v>179</v>
      </c>
      <c r="E70" s="998">
        <v>0.1</v>
      </c>
      <c r="F70" s="693">
        <f>IFERROR(_xlfn.XLOOKUP($C70,Summary!$D:$D,Summary!$J:$J),"")</f>
        <v>0</v>
      </c>
      <c r="G70" s="695">
        <f t="shared" si="36"/>
        <v>0</v>
      </c>
      <c r="H70" s="1000"/>
      <c r="I70" s="1000"/>
      <c r="J70" s="1000"/>
      <c r="K70" s="1000"/>
      <c r="L70" s="1000"/>
      <c r="M70" s="1000"/>
      <c r="N70" s="1000"/>
      <c r="O70" s="1001"/>
      <c r="P70" s="1002"/>
      <c r="Q70" s="1003"/>
      <c r="R70" s="1004"/>
      <c r="S70" s="1004"/>
      <c r="T70" s="1004"/>
      <c r="U70" s="1004"/>
      <c r="V70" s="1004"/>
      <c r="W70" s="1004"/>
      <c r="X70" s="1004"/>
      <c r="Y70" s="1005"/>
      <c r="Z70" s="1006"/>
      <c r="AA70" s="1007"/>
      <c r="AB70" s="1008"/>
      <c r="AC70" s="1008"/>
      <c r="AD70" s="1008"/>
      <c r="AE70" s="1008"/>
      <c r="AF70" s="1008"/>
      <c r="AG70" s="1008"/>
      <c r="AH70" s="1008"/>
      <c r="AI70" s="1009"/>
      <c r="AJ70" s="1010"/>
      <c r="AK70" s="1011"/>
      <c r="AL70" s="707"/>
      <c r="AM70" s="707"/>
      <c r="AN70" s="707"/>
      <c r="AO70" s="707"/>
      <c r="AP70" s="707"/>
      <c r="AQ70" s="707"/>
      <c r="AR70" s="707"/>
      <c r="AS70" s="707"/>
      <c r="AT70" s="707"/>
      <c r="AU70" s="939"/>
      <c r="AV70" s="940"/>
      <c r="AW70" s="940"/>
      <c r="AX70" s="707"/>
      <c r="AY70" s="708"/>
      <c r="AZ70" s="708"/>
      <c r="BA70" s="708"/>
      <c r="BB70" s="709"/>
      <c r="BC70" s="974"/>
      <c r="BD70" s="711"/>
      <c r="BE70" s="773"/>
      <c r="BF70" s="972"/>
      <c r="BG70" s="975"/>
    </row>
    <row r="71" spans="1:60" ht="30" hidden="1" customHeight="1">
      <c r="A71" s="1771" t="s">
        <v>353</v>
      </c>
      <c r="B71" s="1771"/>
      <c r="C71" s="1771"/>
      <c r="D71" s="1771"/>
      <c r="E71" s="1013"/>
      <c r="F71" s="1014"/>
      <c r="G71" s="1013">
        <f>SUM(G3:INDEX(G:G,ROW()-1))</f>
        <v>0</v>
      </c>
      <c r="H71" s="1015">
        <v>0</v>
      </c>
      <c r="I71" s="1014">
        <v>0</v>
      </c>
      <c r="J71" s="1014">
        <v>0</v>
      </c>
      <c r="K71" s="1014">
        <v>0</v>
      </c>
      <c r="L71" s="1014">
        <v>0</v>
      </c>
      <c r="M71" s="1014">
        <v>0</v>
      </c>
      <c r="N71" s="1014">
        <v>0</v>
      </c>
      <c r="O71" s="1016">
        <f>SUM(O3:INDEX(O:O,ROW()-1))</f>
        <v>0</v>
      </c>
      <c r="P71" s="1015">
        <f>SUM(P3:INDEX(P:P,ROW()-1))</f>
        <v>0</v>
      </c>
      <c r="Q71" s="1017">
        <f>SUM(Q3:INDEX(Q:Q,ROW()-1))</f>
        <v>0</v>
      </c>
      <c r="R71" s="1015">
        <v>0</v>
      </c>
      <c r="S71" s="1014">
        <v>0</v>
      </c>
      <c r="T71" s="1014">
        <v>0</v>
      </c>
      <c r="U71" s="1014">
        <v>0</v>
      </c>
      <c r="V71" s="1014">
        <v>0</v>
      </c>
      <c r="W71" s="1014">
        <v>0</v>
      </c>
      <c r="X71" s="1014">
        <v>0</v>
      </c>
      <c r="Y71" s="1016">
        <f>SUM(Y3:INDEX(Y:Y,ROW()-1))</f>
        <v>0</v>
      </c>
      <c r="Z71" s="1015">
        <f>SUM(Z3:INDEX(Z:Z,ROW()-1))</f>
        <v>0</v>
      </c>
      <c r="AA71" s="1017">
        <f>SUM(AA3:INDEX(AA:AA,ROW()-1))</f>
        <v>0</v>
      </c>
      <c r="AB71" s="1015">
        <v>0</v>
      </c>
      <c r="AC71" s="1014">
        <v>0</v>
      </c>
      <c r="AD71" s="1014">
        <v>0</v>
      </c>
      <c r="AE71" s="1014">
        <v>0</v>
      </c>
      <c r="AF71" s="1014">
        <v>0</v>
      </c>
      <c r="AG71" s="1014">
        <v>0</v>
      </c>
      <c r="AH71" s="1014">
        <v>0</v>
      </c>
      <c r="AI71" s="1016">
        <f>SUM(AI3:INDEX(AI:AI,ROW()-1))</f>
        <v>69</v>
      </c>
      <c r="AJ71" s="1015">
        <f>SUM(AJ3:INDEX(AJ:AJ,ROW()-1))</f>
        <v>69</v>
      </c>
      <c r="AK71" s="1017">
        <f>SUM(AK3:INDEX(AK:AK,ROW()-1))</f>
        <v>0</v>
      </c>
      <c r="AL71" s="1015">
        <v>0</v>
      </c>
      <c r="AM71" s="1014">
        <v>0</v>
      </c>
      <c r="AN71" s="1014">
        <v>0</v>
      </c>
      <c r="AO71" s="1014">
        <v>0</v>
      </c>
      <c r="AP71" s="1014">
        <v>0</v>
      </c>
      <c r="AQ71" s="1014">
        <v>0</v>
      </c>
      <c r="AR71" s="1014">
        <v>0</v>
      </c>
      <c r="AS71" s="1014">
        <v>0</v>
      </c>
      <c r="AT71" s="1014">
        <v>0</v>
      </c>
      <c r="AU71" s="1016">
        <f>SUM(AU3:INDEX(AU:AU,ROW()-1))</f>
        <v>0</v>
      </c>
      <c r="AV71" s="1015">
        <f>SUM(AV3:INDEX(AV:AV,ROW()-1))</f>
        <v>0</v>
      </c>
      <c r="AW71" s="1015">
        <f>SUM(AW3:INDEX(AW:AW,ROW()-1))</f>
        <v>0</v>
      </c>
      <c r="AX71" s="1016">
        <f>SUM(AX3:AX59)</f>
        <v>69</v>
      </c>
      <c r="AY71" s="1015">
        <f>SUM(AY3:AY59)</f>
        <v>69</v>
      </c>
      <c r="AZ71" s="1015">
        <f>SUM(AZ3:AZ59)</f>
        <v>69</v>
      </c>
      <c r="BA71" s="1015">
        <f>SUM(BA3:BA59)</f>
        <v>69</v>
      </c>
      <c r="BB71" s="1018"/>
      <c r="BC71" s="1019"/>
      <c r="BD71" s="1016"/>
      <c r="BE71" s="1012"/>
      <c r="BF71" s="1012"/>
      <c r="BG71" s="1014"/>
      <c r="BH71" s="1020"/>
    </row>
    <row r="72" spans="1:60" ht="27" hidden="1" customHeight="1">
      <c r="A72" s="465"/>
      <c r="B72" s="483"/>
      <c r="C72" s="483"/>
      <c r="D72" s="1021" t="s">
        <v>354</v>
      </c>
      <c r="E72" s="1022"/>
      <c r="F72" s="899"/>
      <c r="G72" s="1022"/>
      <c r="H72" s="696"/>
      <c r="I72" s="1024"/>
      <c r="J72" s="1024"/>
      <c r="K72" s="1024"/>
      <c r="L72" s="1024"/>
      <c r="M72" s="1024"/>
      <c r="N72" s="1024"/>
      <c r="O72" s="1025">
        <f>SUM(H72:N72)</f>
        <v>0</v>
      </c>
      <c r="P72" s="1026" t="s">
        <v>355</v>
      </c>
      <c r="Q72" s="1027">
        <f>O74*8</f>
        <v>0</v>
      </c>
      <c r="R72" s="445"/>
      <c r="S72" s="1028"/>
      <c r="T72" s="1028"/>
      <c r="U72" s="1028"/>
      <c r="V72" s="1028"/>
      <c r="W72" s="1028"/>
      <c r="X72" s="1028"/>
      <c r="Y72" s="1025">
        <f>SUM(R72:X72)</f>
        <v>0</v>
      </c>
      <c r="Z72" s="1026" t="s">
        <v>355</v>
      </c>
      <c r="AA72" s="1027">
        <f>Y74*8</f>
        <v>0</v>
      </c>
      <c r="AB72" s="446"/>
      <c r="AC72" s="1029"/>
      <c r="AD72" s="1029"/>
      <c r="AE72" s="1029"/>
      <c r="AF72" s="1029"/>
      <c r="AG72" s="1029"/>
      <c r="AH72" s="1029"/>
      <c r="AI72" s="1025">
        <f>SUM(AB72:AH72)</f>
        <v>0</v>
      </c>
      <c r="AJ72" s="1026" t="s">
        <v>355</v>
      </c>
      <c r="AK72" s="1030">
        <f>AI74*8</f>
        <v>0</v>
      </c>
      <c r="AL72" s="1031"/>
      <c r="AM72" s="903"/>
      <c r="AN72" s="903"/>
      <c r="AO72" s="903"/>
      <c r="AP72" s="903"/>
      <c r="AQ72" s="903"/>
      <c r="AR72" s="903"/>
      <c r="AS72" s="903"/>
      <c r="AT72" s="903"/>
      <c r="AU72" s="903">
        <f>SUM(AL72:AT72)</f>
        <v>0</v>
      </c>
      <c r="AV72" s="480" t="s">
        <v>355</v>
      </c>
      <c r="AW72" s="1032">
        <f>AU74*8</f>
        <v>0</v>
      </c>
      <c r="AX72" s="1033">
        <f>O72+Y72+AI72+AU72</f>
        <v>0</v>
      </c>
      <c r="AY72" s="1034" t="s">
        <v>355</v>
      </c>
      <c r="AZ72" s="1035">
        <f>AX74*8</f>
        <v>0</v>
      </c>
      <c r="BA72" s="1772" t="e">
        <f>AX71/G71*100</f>
        <v>#DIV/0!</v>
      </c>
      <c r="BB72" s="1772"/>
      <c r="BC72" s="908"/>
      <c r="BD72" s="909"/>
      <c r="BE72" s="483"/>
      <c r="BF72" s="483"/>
      <c r="BG72" s="483"/>
      <c r="BH72" s="466"/>
    </row>
    <row r="73" spans="1:60" ht="27" hidden="1" customHeight="1">
      <c r="A73" s="484"/>
      <c r="B73" s="492"/>
      <c r="C73" s="492"/>
      <c r="D73" s="1038" t="s">
        <v>356</v>
      </c>
      <c r="E73" s="469"/>
      <c r="F73" s="912"/>
      <c r="G73" s="469"/>
      <c r="H73" s="900"/>
      <c r="I73" s="901"/>
      <c r="J73" s="901"/>
      <c r="K73" s="901"/>
      <c r="L73" s="901"/>
      <c r="M73" s="901"/>
      <c r="N73" s="901"/>
      <c r="O73" s="474">
        <f>SUM(H73:N73)</f>
        <v>0</v>
      </c>
      <c r="P73" s="475" t="s">
        <v>357</v>
      </c>
      <c r="Q73" s="476">
        <f>P71/1000</f>
        <v>0</v>
      </c>
      <c r="R73" s="208"/>
      <c r="S73" s="209"/>
      <c r="T73" s="209"/>
      <c r="U73" s="209"/>
      <c r="V73" s="209"/>
      <c r="W73" s="209"/>
      <c r="X73" s="209"/>
      <c r="Y73" s="474">
        <f>SUM(R73:X73)</f>
        <v>0</v>
      </c>
      <c r="Z73" s="475" t="s">
        <v>357</v>
      </c>
      <c r="AA73" s="476">
        <f>Z71/1000</f>
        <v>0</v>
      </c>
      <c r="AB73" s="213"/>
      <c r="AC73" s="214"/>
      <c r="AD73" s="214"/>
      <c r="AE73" s="214"/>
      <c r="AF73" s="214"/>
      <c r="AG73" s="214"/>
      <c r="AH73" s="214"/>
      <c r="AI73" s="474">
        <f>SUM(AB73:AH73)</f>
        <v>0</v>
      </c>
      <c r="AJ73" s="475" t="s">
        <v>357</v>
      </c>
      <c r="AK73" s="477">
        <f>AJ71/1000</f>
        <v>6.9000000000000006E-2</v>
      </c>
      <c r="AL73" s="1039"/>
      <c r="AM73" s="737"/>
      <c r="AN73" s="737"/>
      <c r="AO73" s="737"/>
      <c r="AP73" s="737"/>
      <c r="AQ73" s="737"/>
      <c r="AR73" s="737"/>
      <c r="AS73" s="737"/>
      <c r="AT73" s="737"/>
      <c r="AU73" s="737">
        <f>SUM(AL73:AT73)</f>
        <v>0</v>
      </c>
      <c r="AV73" s="489" t="s">
        <v>357</v>
      </c>
      <c r="AW73" s="1040">
        <f>AV71/1000</f>
        <v>0</v>
      </c>
      <c r="AX73" s="1041">
        <f>O73+Y73+AI73+AU73</f>
        <v>0</v>
      </c>
      <c r="AY73" s="1042" t="s">
        <v>357</v>
      </c>
      <c r="AZ73" s="1043">
        <f>AY71/1000</f>
        <v>6.9000000000000006E-2</v>
      </c>
      <c r="BA73" s="1772"/>
      <c r="BB73" s="1772"/>
      <c r="BC73" s="915"/>
      <c r="BD73" s="491"/>
      <c r="BE73" s="492"/>
      <c r="BF73" s="492"/>
      <c r="BG73" s="492"/>
      <c r="BH73" s="485"/>
    </row>
    <row r="74" spans="1:60" ht="20" hidden="1">
      <c r="A74" s="484"/>
      <c r="B74" s="492"/>
      <c r="C74" s="492"/>
      <c r="D74" s="1038" t="s">
        <v>358</v>
      </c>
      <c r="E74" s="469"/>
      <c r="F74" s="912"/>
      <c r="G74" s="469"/>
      <c r="H74" s="900">
        <v>0</v>
      </c>
      <c r="I74" s="901">
        <v>0</v>
      </c>
      <c r="J74" s="901">
        <v>0</v>
      </c>
      <c r="K74" s="901">
        <v>0</v>
      </c>
      <c r="L74" s="901">
        <v>0</v>
      </c>
      <c r="M74" s="901">
        <v>0</v>
      </c>
      <c r="N74" s="901">
        <v>0</v>
      </c>
      <c r="O74" s="474">
        <f>SUM(H74:N74)</f>
        <v>0</v>
      </c>
      <c r="P74" s="1761" t="s">
        <v>359</v>
      </c>
      <c r="Q74" s="1762" t="e">
        <f>Q72/Q73</f>
        <v>#DIV/0!</v>
      </c>
      <c r="R74" s="208">
        <v>0</v>
      </c>
      <c r="S74" s="209">
        <v>0</v>
      </c>
      <c r="T74" s="209">
        <v>0</v>
      </c>
      <c r="U74" s="209">
        <v>0</v>
      </c>
      <c r="V74" s="209">
        <v>0</v>
      </c>
      <c r="W74" s="209">
        <v>0</v>
      </c>
      <c r="X74" s="209">
        <v>0</v>
      </c>
      <c r="Y74" s="474">
        <f>SUM(R74:X74)</f>
        <v>0</v>
      </c>
      <c r="Z74" s="1761" t="s">
        <v>359</v>
      </c>
      <c r="AA74" s="1762" t="e">
        <f>AA72/AA73</f>
        <v>#DIV/0!</v>
      </c>
      <c r="AB74" s="213">
        <v>0</v>
      </c>
      <c r="AC74" s="214">
        <v>0</v>
      </c>
      <c r="AD74" s="214">
        <v>0</v>
      </c>
      <c r="AE74" s="214">
        <v>0</v>
      </c>
      <c r="AF74" s="214">
        <v>0</v>
      </c>
      <c r="AG74" s="214">
        <v>0</v>
      </c>
      <c r="AH74" s="214">
        <v>0</v>
      </c>
      <c r="AI74" s="474">
        <f>SUM(AB74:AH74)</f>
        <v>0</v>
      </c>
      <c r="AJ74" s="1761" t="s">
        <v>359</v>
      </c>
      <c r="AK74" s="1763">
        <f>AK72/AK73</f>
        <v>0</v>
      </c>
      <c r="AL74" s="1039">
        <v>0</v>
      </c>
      <c r="AM74" s="737">
        <v>0</v>
      </c>
      <c r="AN74" s="737">
        <v>0</v>
      </c>
      <c r="AO74" s="737">
        <v>0</v>
      </c>
      <c r="AP74" s="737">
        <v>0</v>
      </c>
      <c r="AQ74" s="737">
        <v>0</v>
      </c>
      <c r="AR74" s="737">
        <v>0</v>
      </c>
      <c r="AS74" s="737">
        <v>0</v>
      </c>
      <c r="AT74" s="737">
        <v>0</v>
      </c>
      <c r="AU74" s="737">
        <f>SUM(AL74:AT74)</f>
        <v>0</v>
      </c>
      <c r="AV74" s="1757" t="s">
        <v>359</v>
      </c>
      <c r="AW74" s="1768" t="e">
        <f>AW72/AW73</f>
        <v>#DIV/0!</v>
      </c>
      <c r="AX74" s="1041">
        <f>O74+Y74+AI74+AU74</f>
        <v>0</v>
      </c>
      <c r="AY74" s="1769" t="s">
        <v>359</v>
      </c>
      <c r="AZ74" s="1770">
        <f>AZ72/AZ73</f>
        <v>0</v>
      </c>
      <c r="BA74" s="1772"/>
      <c r="BB74" s="1772"/>
      <c r="BC74" s="915"/>
      <c r="BD74" s="491"/>
      <c r="BE74" s="492"/>
      <c r="BF74" s="492"/>
      <c r="BG74" s="492"/>
      <c r="BH74" s="485"/>
    </row>
    <row r="75" spans="1:60" ht="20" hidden="1">
      <c r="A75" s="493"/>
      <c r="B75" s="505"/>
      <c r="C75" s="505"/>
      <c r="D75" s="1045" t="s">
        <v>360</v>
      </c>
      <c r="E75" s="496"/>
      <c r="F75" s="918"/>
      <c r="G75" s="496"/>
      <c r="H75" s="501">
        <v>0</v>
      </c>
      <c r="I75" s="501">
        <v>0</v>
      </c>
      <c r="J75" s="501">
        <v>0</v>
      </c>
      <c r="K75" s="501">
        <v>0</v>
      </c>
      <c r="L75" s="501">
        <v>0</v>
      </c>
      <c r="M75" s="501">
        <v>0</v>
      </c>
      <c r="N75" s="501">
        <v>0</v>
      </c>
      <c r="O75" s="502" t="e">
        <f>O71/O74</f>
        <v>#DIV/0!</v>
      </c>
      <c r="P75" s="1761"/>
      <c r="Q75" s="1762"/>
      <c r="R75" s="501">
        <v>0</v>
      </c>
      <c r="S75" s="501">
        <v>0</v>
      </c>
      <c r="T75" s="501">
        <v>0</v>
      </c>
      <c r="U75" s="501">
        <v>0</v>
      </c>
      <c r="V75" s="501">
        <v>0</v>
      </c>
      <c r="W75" s="501">
        <v>0</v>
      </c>
      <c r="X75" s="501">
        <v>0</v>
      </c>
      <c r="Y75" s="502" t="e">
        <f>Y71/Y74</f>
        <v>#DIV/0!</v>
      </c>
      <c r="Z75" s="1761"/>
      <c r="AA75" s="1762"/>
      <c r="AB75" s="501">
        <v>0</v>
      </c>
      <c r="AC75" s="501">
        <v>0</v>
      </c>
      <c r="AD75" s="501">
        <v>0</v>
      </c>
      <c r="AE75" s="501">
        <v>0</v>
      </c>
      <c r="AF75" s="501">
        <v>0</v>
      </c>
      <c r="AG75" s="501">
        <v>0</v>
      </c>
      <c r="AH75" s="501">
        <v>0</v>
      </c>
      <c r="AI75" s="502" t="e">
        <f>AI71/AI74</f>
        <v>#DIV/0!</v>
      </c>
      <c r="AJ75" s="1761"/>
      <c r="AK75" s="1763"/>
      <c r="AL75" s="503">
        <v>0</v>
      </c>
      <c r="AM75" s="920">
        <v>0</v>
      </c>
      <c r="AN75" s="920">
        <v>0</v>
      </c>
      <c r="AO75" s="920">
        <v>0</v>
      </c>
      <c r="AP75" s="920">
        <v>0</v>
      </c>
      <c r="AQ75" s="920">
        <v>0</v>
      </c>
      <c r="AR75" s="920">
        <v>0</v>
      </c>
      <c r="AS75" s="920">
        <v>0</v>
      </c>
      <c r="AT75" s="920">
        <v>0</v>
      </c>
      <c r="AU75" s="920" t="e">
        <f>AU71/AU74</f>
        <v>#DIV/0!</v>
      </c>
      <c r="AV75" s="1757"/>
      <c r="AW75" s="1768"/>
      <c r="AX75" s="1046">
        <f>AX74/AX71</f>
        <v>0</v>
      </c>
      <c r="AY75" s="1769"/>
      <c r="AZ75" s="1770"/>
      <c r="BA75" s="1772"/>
      <c r="BB75" s="1772"/>
      <c r="BC75" s="923"/>
      <c r="BD75" s="504"/>
      <c r="BE75" s="505"/>
      <c r="BF75" s="505"/>
      <c r="BG75" s="505"/>
      <c r="BH75" s="494"/>
    </row>
  </sheetData>
  <autoFilter ref="A2:BG75" xr:uid="{E50FF182-0E0B-4692-AF2B-F8FD1378FDB9}">
    <filterColumn colId="5">
      <filters>
        <filter val="1405"/>
        <filter val="3010"/>
        <filter val="700"/>
        <filter val="850"/>
      </filters>
    </filterColumn>
  </autoFilter>
  <mergeCells count="12">
    <mergeCell ref="AY74:AY75"/>
    <mergeCell ref="AZ74:AZ75"/>
    <mergeCell ref="A71:D71"/>
    <mergeCell ref="BA72:BB75"/>
    <mergeCell ref="P74:P75"/>
    <mergeCell ref="Q74:Q75"/>
    <mergeCell ref="Z74:Z75"/>
    <mergeCell ref="AA74:AA75"/>
    <mergeCell ref="AJ74:AJ75"/>
    <mergeCell ref="AK74:AK75"/>
    <mergeCell ref="AV74:AV75"/>
    <mergeCell ref="AW74:AW75"/>
  </mergeCells>
  <conditionalFormatting sqref="H3:N70 R3:X70 AB3:AH70 AL3:AT70">
    <cfRule type="cellIs" dxfId="46" priority="4" stopIfTrue="1" operator="lessThanOrEqual">
      <formula>0</formula>
    </cfRule>
  </conditionalFormatting>
  <conditionalFormatting sqref="BC3:BC70">
    <cfRule type="cellIs" dxfId="45" priority="5" stopIfTrue="1" operator="greaterThanOrEqual">
      <formula>0.8</formula>
    </cfRule>
    <cfRule type="cellIs" dxfId="44" priority="6" stopIfTrue="1" operator="greaterThanOrEqual">
      <formula>0.5</formula>
    </cfRule>
    <cfRule type="cellIs" dxfId="43" priority="7" stopIfTrue="1" operator="greaterThanOrEqual">
      <formula>0.2</formula>
    </cfRule>
    <cfRule type="cellIs" dxfId="42" priority="8" stopIfTrue="1" operator="greaterThan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036A5-199B-434F-AD7B-58443C5AF8B1}">
  <sheetPr filterMode="1">
    <pageSetUpPr fitToPage="1"/>
  </sheetPr>
  <dimension ref="A1:BO67"/>
  <sheetViews>
    <sheetView workbookViewId="0"/>
  </sheetViews>
  <sheetFormatPr defaultColWidth="12" defaultRowHeight="15.75" customHeight="1"/>
  <cols>
    <col min="1" max="1" width="8.81640625" customWidth="1"/>
    <col min="2" max="2" width="12" customWidth="1"/>
    <col min="3" max="3" width="16.453125" hidden="1" customWidth="1"/>
    <col min="4" max="4" width="39.36328125" bestFit="1" customWidth="1"/>
    <col min="5" max="5" width="10.1796875" hidden="1" customWidth="1"/>
    <col min="6" max="6" width="20" hidden="1" customWidth="1"/>
    <col min="7" max="7" width="18.26953125" hidden="1" customWidth="1"/>
    <col min="8" max="8" width="12.81640625" hidden="1" customWidth="1"/>
    <col min="9" max="9" width="20.54296875" hidden="1" customWidth="1"/>
    <col min="10" max="10" width="12.81640625" hidden="1" customWidth="1"/>
    <col min="11" max="11" width="16.90625" hidden="1" customWidth="1"/>
    <col min="12" max="12" width="10.1796875" customWidth="1"/>
    <col min="13" max="13" width="14.7265625" customWidth="1"/>
    <col min="14" max="14" width="13.7265625" hidden="1" customWidth="1"/>
    <col min="15" max="21" width="8.1796875" customWidth="1"/>
    <col min="22" max="22" width="11.1796875" customWidth="1"/>
    <col min="23" max="23" width="10.7265625" customWidth="1"/>
    <col min="24" max="24" width="11.81640625" customWidth="1"/>
    <col min="25" max="31" width="8.1796875" customWidth="1"/>
    <col min="32" max="32" width="13.36328125" customWidth="1"/>
    <col min="33" max="33" width="11.7265625" customWidth="1"/>
    <col min="34" max="34" width="11.81640625" customWidth="1"/>
    <col min="35" max="35" width="8.54296875" customWidth="1"/>
    <col min="36" max="41" width="8.1796875" customWidth="1"/>
    <col min="42" max="42" width="12.81640625" customWidth="1"/>
    <col min="43" max="43" width="12.6328125" customWidth="1"/>
    <col min="44" max="44" width="12.08984375" customWidth="1"/>
    <col min="45" max="45" width="8.54296875" customWidth="1"/>
    <col min="46" max="53" width="8.1796875" customWidth="1"/>
    <col min="54" max="54" width="11.81640625" customWidth="1"/>
    <col min="55" max="55" width="10.1796875" customWidth="1"/>
    <col min="56" max="56" width="11.81640625" customWidth="1"/>
    <col min="57" max="57" width="14.81640625" customWidth="1"/>
    <col min="58" max="58" width="12" customWidth="1"/>
    <col min="59" max="59" width="15.81640625" customWidth="1"/>
    <col min="60" max="60" width="16.90625" hidden="1" customWidth="1"/>
    <col min="61" max="61" width="16.90625" customWidth="1"/>
    <col min="62" max="62" width="27.08984375" customWidth="1"/>
    <col min="63" max="63" width="34.08984375" customWidth="1"/>
    <col min="64" max="64" width="18.81640625" customWidth="1"/>
    <col min="65" max="65" width="19.36328125" customWidth="1"/>
    <col min="66" max="66" width="14.81640625" customWidth="1"/>
    <col min="67" max="67" width="12" customWidth="1"/>
  </cols>
  <sheetData>
    <row r="1" spans="1:67" ht="30.75" customHeight="1">
      <c r="A1" s="1774" t="s">
        <v>389</v>
      </c>
      <c r="B1" s="1774"/>
      <c r="C1" s="1774"/>
      <c r="D1" s="1774"/>
      <c r="E1" s="1774"/>
      <c r="F1" s="1774"/>
      <c r="G1" s="1774"/>
      <c r="H1" s="1774"/>
      <c r="I1" s="1774"/>
      <c r="J1" s="1774"/>
      <c r="K1" s="1774"/>
      <c r="L1" s="1774"/>
      <c r="M1" s="1774"/>
      <c r="N1" s="509">
        <f t="array" ref="N1">SUBTOTAL(9,N3:INDEX(N3:N59,ROW()-1))</f>
        <v>6084</v>
      </c>
      <c r="O1" s="152"/>
      <c r="P1" s="152"/>
      <c r="Q1" s="152"/>
      <c r="R1" s="152"/>
      <c r="S1" s="152"/>
      <c r="T1" s="152"/>
      <c r="U1" s="152"/>
      <c r="V1" s="152"/>
      <c r="W1" s="152"/>
      <c r="X1" s="152"/>
      <c r="Y1" s="152"/>
      <c r="Z1" s="152"/>
      <c r="AA1" s="152"/>
      <c r="AB1" s="152"/>
      <c r="AC1" s="152"/>
      <c r="AD1" s="152"/>
      <c r="AE1" s="152"/>
      <c r="AF1" s="152"/>
      <c r="AG1" s="152"/>
      <c r="AH1" s="152"/>
      <c r="AI1" s="152"/>
      <c r="AJ1" s="152"/>
      <c r="AK1" s="152"/>
      <c r="AL1" s="152"/>
      <c r="AM1" s="152"/>
      <c r="AN1" s="152"/>
      <c r="AO1" s="152"/>
      <c r="AP1" s="152"/>
      <c r="AQ1" s="152"/>
      <c r="AR1" s="152"/>
      <c r="AS1" s="152"/>
      <c r="AT1" s="152"/>
      <c r="AU1" s="152"/>
      <c r="AV1" s="152"/>
      <c r="AW1" s="152"/>
      <c r="AX1" s="152"/>
      <c r="AY1" s="152"/>
      <c r="AZ1" s="152"/>
      <c r="BA1" s="152"/>
      <c r="BB1" s="152"/>
      <c r="BC1" s="152"/>
      <c r="BD1" s="152"/>
      <c r="BE1" s="152"/>
      <c r="BF1" s="509"/>
      <c r="BG1" s="152"/>
      <c r="BH1" s="509"/>
      <c r="BI1" s="1056"/>
      <c r="BJ1" s="152"/>
      <c r="BK1" s="152"/>
      <c r="BL1" s="152"/>
      <c r="BM1" s="152"/>
      <c r="BN1" s="152"/>
      <c r="BO1" s="1057"/>
    </row>
    <row r="2" spans="1:67" ht="24" customHeight="1">
      <c r="A2" s="1058" t="s">
        <v>308</v>
      </c>
      <c r="B2" s="1058" t="s">
        <v>2</v>
      </c>
      <c r="C2" s="1059" t="s">
        <v>283</v>
      </c>
      <c r="D2" s="1058" t="s">
        <v>309</v>
      </c>
      <c r="E2" s="1060" t="s">
        <v>4</v>
      </c>
      <c r="F2" s="927" t="s">
        <v>182</v>
      </c>
      <c r="G2" s="1061" t="s">
        <v>183</v>
      </c>
      <c r="H2" s="612" t="s">
        <v>184</v>
      </c>
      <c r="I2" s="612" t="s">
        <v>185</v>
      </c>
      <c r="J2" s="613" t="s">
        <v>186</v>
      </c>
      <c r="K2" s="1062" t="s">
        <v>187</v>
      </c>
      <c r="L2" s="1063" t="s">
        <v>390</v>
      </c>
      <c r="M2" s="1063" t="s">
        <v>391</v>
      </c>
      <c r="N2" s="1064" t="s">
        <v>362</v>
      </c>
      <c r="O2" s="68" t="s">
        <v>392</v>
      </c>
      <c r="P2" s="68">
        <v>25</v>
      </c>
      <c r="Q2" s="68">
        <v>26</v>
      </c>
      <c r="R2" s="68">
        <v>27</v>
      </c>
      <c r="S2" s="68">
        <v>28</v>
      </c>
      <c r="T2" s="68">
        <v>29</v>
      </c>
      <c r="U2" s="68">
        <v>30</v>
      </c>
      <c r="V2" s="1065" t="s">
        <v>322</v>
      </c>
      <c r="W2" s="1065" t="s">
        <v>323</v>
      </c>
      <c r="X2" s="1065" t="s">
        <v>324</v>
      </c>
      <c r="Y2" s="69">
        <v>1</v>
      </c>
      <c r="Z2" s="69">
        <v>2</v>
      </c>
      <c r="AA2" s="69">
        <v>3</v>
      </c>
      <c r="AB2" s="69">
        <v>4</v>
      </c>
      <c r="AC2" s="69">
        <v>5</v>
      </c>
      <c r="AD2" s="69">
        <v>6</v>
      </c>
      <c r="AE2" s="69">
        <v>7</v>
      </c>
      <c r="AF2" s="1066" t="s">
        <v>325</v>
      </c>
      <c r="AG2" s="1066" t="s">
        <v>326</v>
      </c>
      <c r="AH2" s="1066" t="s">
        <v>327</v>
      </c>
      <c r="AI2" s="70">
        <v>8</v>
      </c>
      <c r="AJ2" s="70">
        <v>9</v>
      </c>
      <c r="AK2" s="70">
        <v>10</v>
      </c>
      <c r="AL2" s="70">
        <v>11</v>
      </c>
      <c r="AM2" s="70">
        <v>12</v>
      </c>
      <c r="AN2" s="70">
        <v>13</v>
      </c>
      <c r="AO2" s="70">
        <v>14</v>
      </c>
      <c r="AP2" s="1067" t="s">
        <v>328</v>
      </c>
      <c r="AQ2" s="1067" t="s">
        <v>329</v>
      </c>
      <c r="AR2" s="1067" t="s">
        <v>330</v>
      </c>
      <c r="AS2" s="71">
        <v>15</v>
      </c>
      <c r="AT2" s="71">
        <v>16</v>
      </c>
      <c r="AU2" s="71">
        <v>17</v>
      </c>
      <c r="AV2" s="71">
        <v>18</v>
      </c>
      <c r="AW2" s="71">
        <v>19</v>
      </c>
      <c r="AX2" s="71">
        <v>20</v>
      </c>
      <c r="AY2" s="71">
        <v>21</v>
      </c>
      <c r="AZ2" s="71">
        <v>22</v>
      </c>
      <c r="BA2" s="71" t="s">
        <v>369</v>
      </c>
      <c r="BB2" s="71" t="s">
        <v>332</v>
      </c>
      <c r="BC2" s="1068" t="s">
        <v>333</v>
      </c>
      <c r="BD2" s="1068" t="s">
        <v>334</v>
      </c>
      <c r="BE2" s="1068" t="s">
        <v>335</v>
      </c>
      <c r="BF2" s="932" t="s">
        <v>312</v>
      </c>
      <c r="BG2" s="73" t="s">
        <v>336</v>
      </c>
      <c r="BH2" s="934" t="s">
        <v>337</v>
      </c>
      <c r="BI2" s="1069" t="s">
        <v>315</v>
      </c>
      <c r="BJ2" s="1070" t="s">
        <v>10</v>
      </c>
      <c r="BK2" s="1071" t="s">
        <v>193</v>
      </c>
      <c r="BL2" s="1071" t="s">
        <v>338</v>
      </c>
      <c r="BM2" s="1071" t="s">
        <v>339</v>
      </c>
      <c r="BN2" s="1071" t="s">
        <v>340</v>
      </c>
      <c r="BO2" s="1072"/>
    </row>
    <row r="3" spans="1:67" ht="13" hidden="1">
      <c r="A3" s="677">
        <v>1</v>
      </c>
      <c r="B3" s="1073" t="s">
        <v>36</v>
      </c>
      <c r="C3" s="131" t="s">
        <v>34</v>
      </c>
      <c r="D3" s="679" t="s">
        <v>35</v>
      </c>
      <c r="E3" s="680">
        <v>1</v>
      </c>
      <c r="F3" s="681"/>
      <c r="G3" s="681"/>
      <c r="H3" s="645"/>
      <c r="I3" s="645"/>
      <c r="J3" s="645"/>
      <c r="K3" s="645"/>
      <c r="L3" s="682">
        <f>Summary!M3</f>
        <v>0</v>
      </c>
      <c r="M3" s="1074"/>
      <c r="N3" s="646">
        <f t="shared" ref="N3:N34" si="0">SUM(F3:M3)</f>
        <v>0</v>
      </c>
      <c r="O3" s="659">
        <v>0</v>
      </c>
      <c r="P3" s="659">
        <v>0</v>
      </c>
      <c r="Q3" s="659">
        <v>0</v>
      </c>
      <c r="R3" s="659">
        <v>0</v>
      </c>
      <c r="S3" s="659">
        <v>0</v>
      </c>
      <c r="T3" s="659">
        <v>0</v>
      </c>
      <c r="U3" s="659">
        <v>0</v>
      </c>
      <c r="V3" s="664">
        <f t="shared" ref="V3:V34" si="1">SUM(O3:U3)</f>
        <v>0</v>
      </c>
      <c r="W3" s="665">
        <f t="shared" ref="W3:W34" si="2">V3*E3</f>
        <v>0</v>
      </c>
      <c r="X3" s="936">
        <f t="shared" ref="X3:X34" si="3">N3*40%</f>
        <v>0</v>
      </c>
      <c r="Y3" s="659">
        <v>0</v>
      </c>
      <c r="Z3" s="659">
        <v>0</v>
      </c>
      <c r="AA3" s="659">
        <v>0</v>
      </c>
      <c r="AB3" s="659">
        <v>0</v>
      </c>
      <c r="AC3" s="659">
        <v>0</v>
      </c>
      <c r="AD3" s="659">
        <v>0</v>
      </c>
      <c r="AE3" s="659">
        <v>0</v>
      </c>
      <c r="AF3" s="664">
        <f t="shared" ref="AF3:AF34" si="4">SUM(Y3:AE3)</f>
        <v>0</v>
      </c>
      <c r="AG3" s="665">
        <f t="shared" ref="AG3:AG34" si="5">AF3*E3</f>
        <v>0</v>
      </c>
      <c r="AH3" s="936">
        <f t="shared" ref="AH3:AH34" si="6">N3*30%</f>
        <v>0</v>
      </c>
      <c r="AI3" s="659">
        <v>0</v>
      </c>
      <c r="AJ3" s="659">
        <v>0</v>
      </c>
      <c r="AK3" s="659">
        <v>0</v>
      </c>
      <c r="AL3" s="659">
        <v>0</v>
      </c>
      <c r="AM3" s="659">
        <v>0</v>
      </c>
      <c r="AN3" s="659">
        <v>0</v>
      </c>
      <c r="AO3" s="659">
        <v>0</v>
      </c>
      <c r="AP3" s="664">
        <f t="shared" ref="AP3:AP34" si="7">SUM(AI3:AO3)</f>
        <v>0</v>
      </c>
      <c r="AQ3" s="665">
        <f t="shared" ref="AQ3:AQ34" si="8">AP3*E3</f>
        <v>0</v>
      </c>
      <c r="AR3" s="936">
        <f t="shared" ref="AR3:AR34" si="9">N3*20%</f>
        <v>0</v>
      </c>
      <c r="AS3" s="659">
        <v>0</v>
      </c>
      <c r="AT3" s="659">
        <v>0</v>
      </c>
      <c r="AU3" s="659">
        <v>0</v>
      </c>
      <c r="AV3" s="659">
        <v>0</v>
      </c>
      <c r="AW3" s="659">
        <v>0</v>
      </c>
      <c r="AX3" s="659">
        <v>0</v>
      </c>
      <c r="AY3" s="659">
        <v>0</v>
      </c>
      <c r="AZ3" s="659">
        <v>0</v>
      </c>
      <c r="BA3" s="659">
        <v>0</v>
      </c>
      <c r="BB3" s="664">
        <f t="shared" ref="BB3:BB34" si="10">SUM(AS3:BA3)</f>
        <v>0</v>
      </c>
      <c r="BC3" s="665">
        <f t="shared" ref="BC3:BC34" si="11">BB3*E3</f>
        <v>0</v>
      </c>
      <c r="BD3" s="936">
        <f t="shared" ref="BD3:BD34" si="12">N3*20%</f>
        <v>0</v>
      </c>
      <c r="BE3" s="659">
        <f t="shared" ref="BE3:BE34" si="13">V3+AF3+AP3+BB3</f>
        <v>0</v>
      </c>
      <c r="BF3" s="684">
        <f t="shared" ref="BF3:BF34" si="14">BE3*E3</f>
        <v>0</v>
      </c>
      <c r="BG3" s="684">
        <f t="shared" ref="BG3:BG34" si="15">BE3-N3</f>
        <v>0</v>
      </c>
      <c r="BH3" s="684">
        <f t="shared" ref="BH3:BH34" si="16">BG3*E3</f>
        <v>0</v>
      </c>
      <c r="BI3" s="685" t="str">
        <f t="shared" ref="BI3:BI34" si="17">IFERROR(BE3/N3,"")</f>
        <v/>
      </c>
      <c r="BJ3" s="686"/>
      <c r="BK3" s="687"/>
      <c r="BL3" s="677"/>
      <c r="BM3" s="688"/>
      <c r="BN3" s="689"/>
      <c r="BO3" s="690"/>
    </row>
    <row r="4" spans="1:67" ht="20.25" hidden="1" customHeight="1">
      <c r="A4" s="805">
        <v>2</v>
      </c>
      <c r="B4" s="1075" t="s">
        <v>36</v>
      </c>
      <c r="C4" s="131" t="s">
        <v>39</v>
      </c>
      <c r="D4" s="925" t="s">
        <v>40</v>
      </c>
      <c r="E4" s="680">
        <v>2</v>
      </c>
      <c r="F4" s="681"/>
      <c r="G4" s="681"/>
      <c r="H4" s="645"/>
      <c r="I4" s="645"/>
      <c r="J4" s="645"/>
      <c r="K4" s="645"/>
      <c r="L4" s="681">
        <f>Summary!M4</f>
        <v>0</v>
      </c>
      <c r="M4" s="645"/>
      <c r="N4" s="646">
        <f t="shared" si="0"/>
        <v>0</v>
      </c>
      <c r="O4" s="659">
        <v>0</v>
      </c>
      <c r="P4" s="659">
        <v>0</v>
      </c>
      <c r="Q4" s="659">
        <v>0</v>
      </c>
      <c r="R4" s="659">
        <v>0</v>
      </c>
      <c r="S4" s="659">
        <v>0</v>
      </c>
      <c r="T4" s="659">
        <v>0</v>
      </c>
      <c r="U4" s="659">
        <v>0</v>
      </c>
      <c r="V4" s="664">
        <f t="shared" si="1"/>
        <v>0</v>
      </c>
      <c r="W4" s="665">
        <f t="shared" si="2"/>
        <v>0</v>
      </c>
      <c r="X4" s="683">
        <f t="shared" si="3"/>
        <v>0</v>
      </c>
      <c r="Y4" s="659">
        <v>0</v>
      </c>
      <c r="Z4" s="659">
        <v>0</v>
      </c>
      <c r="AA4" s="659">
        <v>0</v>
      </c>
      <c r="AB4" s="659">
        <v>0</v>
      </c>
      <c r="AC4" s="659">
        <v>0</v>
      </c>
      <c r="AD4" s="659">
        <v>0</v>
      </c>
      <c r="AE4" s="659">
        <v>0</v>
      </c>
      <c r="AF4" s="664">
        <f t="shared" si="4"/>
        <v>0</v>
      </c>
      <c r="AG4" s="665">
        <f t="shared" si="5"/>
        <v>0</v>
      </c>
      <c r="AH4" s="683">
        <f t="shared" si="6"/>
        <v>0</v>
      </c>
      <c r="AI4" s="659">
        <v>0</v>
      </c>
      <c r="AJ4" s="659">
        <v>0</v>
      </c>
      <c r="AK4" s="659">
        <v>0</v>
      </c>
      <c r="AL4" s="659">
        <v>0</v>
      </c>
      <c r="AM4" s="659">
        <v>0</v>
      </c>
      <c r="AN4" s="659">
        <v>0</v>
      </c>
      <c r="AO4" s="659">
        <v>0</v>
      </c>
      <c r="AP4" s="664">
        <f t="shared" si="7"/>
        <v>0</v>
      </c>
      <c r="AQ4" s="665">
        <f t="shared" si="8"/>
        <v>0</v>
      </c>
      <c r="AR4" s="683">
        <f t="shared" si="9"/>
        <v>0</v>
      </c>
      <c r="AS4" s="659">
        <v>0</v>
      </c>
      <c r="AT4" s="659">
        <v>0</v>
      </c>
      <c r="AU4" s="659">
        <v>0</v>
      </c>
      <c r="AV4" s="659">
        <v>0</v>
      </c>
      <c r="AW4" s="659">
        <v>0</v>
      </c>
      <c r="AX4" s="659">
        <v>0</v>
      </c>
      <c r="AY4" s="659">
        <v>0</v>
      </c>
      <c r="AZ4" s="659">
        <v>0</v>
      </c>
      <c r="BA4" s="659">
        <v>0</v>
      </c>
      <c r="BB4" s="664">
        <f t="shared" si="10"/>
        <v>0</v>
      </c>
      <c r="BC4" s="665">
        <f t="shared" si="11"/>
        <v>0</v>
      </c>
      <c r="BD4" s="683">
        <f t="shared" si="12"/>
        <v>0</v>
      </c>
      <c r="BE4" s="659">
        <f t="shared" si="13"/>
        <v>0</v>
      </c>
      <c r="BF4" s="684">
        <f t="shared" si="14"/>
        <v>0</v>
      </c>
      <c r="BG4" s="684">
        <f t="shared" si="15"/>
        <v>0</v>
      </c>
      <c r="BH4" s="684">
        <f t="shared" si="16"/>
        <v>0</v>
      </c>
      <c r="BI4" s="685" t="str">
        <f t="shared" si="17"/>
        <v/>
      </c>
      <c r="BJ4" s="938"/>
      <c r="BK4" s="687"/>
      <c r="BL4" s="805"/>
      <c r="BM4" s="131"/>
      <c r="BN4" s="819"/>
      <c r="BO4" s="690"/>
    </row>
    <row r="5" spans="1:67" ht="20.25" hidden="1" customHeight="1">
      <c r="A5" s="691">
        <v>3</v>
      </c>
      <c r="B5" s="1076" t="s">
        <v>36</v>
      </c>
      <c r="C5" s="195" t="s">
        <v>42</v>
      </c>
      <c r="D5" s="692" t="s">
        <v>43</v>
      </c>
      <c r="E5" s="197">
        <v>5</v>
      </c>
      <c r="F5" s="693"/>
      <c r="G5" s="693"/>
      <c r="H5" s="694"/>
      <c r="I5" s="694"/>
      <c r="J5" s="694"/>
      <c r="K5" s="694"/>
      <c r="L5" s="693">
        <f>Summary!M5</f>
        <v>0</v>
      </c>
      <c r="M5" s="694"/>
      <c r="N5" s="695">
        <f t="shared" si="0"/>
        <v>0</v>
      </c>
      <c r="O5" s="443">
        <v>0</v>
      </c>
      <c r="P5" s="443">
        <v>0</v>
      </c>
      <c r="Q5" s="443">
        <v>0</v>
      </c>
      <c r="R5" s="443">
        <v>0</v>
      </c>
      <c r="S5" s="443">
        <v>0</v>
      </c>
      <c r="T5" s="443">
        <v>0</v>
      </c>
      <c r="U5" s="443">
        <v>0</v>
      </c>
      <c r="V5" s="697">
        <f t="shared" si="1"/>
        <v>0</v>
      </c>
      <c r="W5" s="698">
        <f t="shared" si="2"/>
        <v>0</v>
      </c>
      <c r="X5" s="312">
        <f t="shared" si="3"/>
        <v>0</v>
      </c>
      <c r="Y5" s="443">
        <v>0</v>
      </c>
      <c r="Z5" s="443">
        <v>0</v>
      </c>
      <c r="AA5" s="443">
        <v>0</v>
      </c>
      <c r="AB5" s="443">
        <v>0</v>
      </c>
      <c r="AC5" s="443">
        <v>0</v>
      </c>
      <c r="AD5" s="443">
        <v>0</v>
      </c>
      <c r="AE5" s="443">
        <v>0</v>
      </c>
      <c r="AF5" s="697">
        <f t="shared" si="4"/>
        <v>0</v>
      </c>
      <c r="AG5" s="698">
        <f t="shared" si="5"/>
        <v>0</v>
      </c>
      <c r="AH5" s="312">
        <f t="shared" si="6"/>
        <v>0</v>
      </c>
      <c r="AI5" s="443">
        <v>0</v>
      </c>
      <c r="AJ5" s="443">
        <v>0</v>
      </c>
      <c r="AK5" s="443">
        <v>0</v>
      </c>
      <c r="AL5" s="443">
        <v>0</v>
      </c>
      <c r="AM5" s="443">
        <v>0</v>
      </c>
      <c r="AN5" s="443">
        <v>0</v>
      </c>
      <c r="AO5" s="443">
        <v>0</v>
      </c>
      <c r="AP5" s="697">
        <f t="shared" si="7"/>
        <v>0</v>
      </c>
      <c r="AQ5" s="698">
        <f t="shared" si="8"/>
        <v>0</v>
      </c>
      <c r="AR5" s="312">
        <f t="shared" si="9"/>
        <v>0</v>
      </c>
      <c r="AS5" s="443">
        <v>0</v>
      </c>
      <c r="AT5" s="443">
        <v>0</v>
      </c>
      <c r="AU5" s="443">
        <v>0</v>
      </c>
      <c r="AV5" s="443">
        <v>0</v>
      </c>
      <c r="AW5" s="443">
        <v>0</v>
      </c>
      <c r="AX5" s="443">
        <v>0</v>
      </c>
      <c r="AY5" s="443">
        <v>0</v>
      </c>
      <c r="AZ5" s="443">
        <v>0</v>
      </c>
      <c r="BA5" s="443">
        <v>0</v>
      </c>
      <c r="BB5" s="697">
        <f t="shared" si="10"/>
        <v>0</v>
      </c>
      <c r="BC5" s="698">
        <f t="shared" si="11"/>
        <v>0</v>
      </c>
      <c r="BD5" s="312">
        <f t="shared" si="12"/>
        <v>0</v>
      </c>
      <c r="BE5" s="443">
        <f t="shared" si="13"/>
        <v>0</v>
      </c>
      <c r="BF5" s="699">
        <f t="shared" si="14"/>
        <v>0</v>
      </c>
      <c r="BG5" s="699">
        <f t="shared" si="15"/>
        <v>0</v>
      </c>
      <c r="BH5" s="699">
        <f t="shared" si="16"/>
        <v>0</v>
      </c>
      <c r="BI5" s="700" t="str">
        <f t="shared" si="17"/>
        <v/>
      </c>
      <c r="BJ5" s="701"/>
      <c r="BK5" s="702"/>
      <c r="BL5" s="288"/>
      <c r="BM5" s="195"/>
      <c r="BN5" s="703"/>
    </row>
    <row r="6" spans="1:67" ht="43.5" hidden="1" customHeight="1">
      <c r="A6" s="691">
        <v>4</v>
      </c>
      <c r="B6" s="1076" t="s">
        <v>36</v>
      </c>
      <c r="C6" s="195" t="s">
        <v>44</v>
      </c>
      <c r="D6" s="692" t="s">
        <v>45</v>
      </c>
      <c r="E6" s="197">
        <v>1</v>
      </c>
      <c r="F6" s="693"/>
      <c r="G6" s="693"/>
      <c r="H6" s="694"/>
      <c r="I6" s="694"/>
      <c r="J6" s="694"/>
      <c r="K6" s="694"/>
      <c r="L6" s="693">
        <f>Summary!M6</f>
        <v>0</v>
      </c>
      <c r="M6" s="694"/>
      <c r="N6" s="695">
        <f t="shared" si="0"/>
        <v>0</v>
      </c>
      <c r="O6" s="443">
        <v>0</v>
      </c>
      <c r="P6" s="443">
        <v>0</v>
      </c>
      <c r="Q6" s="443">
        <v>0</v>
      </c>
      <c r="R6" s="443">
        <v>0</v>
      </c>
      <c r="S6" s="443">
        <v>0</v>
      </c>
      <c r="T6" s="443">
        <v>0</v>
      </c>
      <c r="U6" s="443">
        <v>0</v>
      </c>
      <c r="V6" s="697">
        <f t="shared" si="1"/>
        <v>0</v>
      </c>
      <c r="W6" s="698">
        <f t="shared" si="2"/>
        <v>0</v>
      </c>
      <c r="X6" s="312">
        <f t="shared" si="3"/>
        <v>0</v>
      </c>
      <c r="Y6" s="443">
        <v>0</v>
      </c>
      <c r="Z6" s="444">
        <v>0</v>
      </c>
      <c r="AA6" s="444">
        <v>0</v>
      </c>
      <c r="AB6" s="443">
        <v>0</v>
      </c>
      <c r="AC6" s="443">
        <v>0</v>
      </c>
      <c r="AD6" s="443">
        <v>0</v>
      </c>
      <c r="AE6" s="443">
        <v>0</v>
      </c>
      <c r="AF6" s="697">
        <f t="shared" si="4"/>
        <v>0</v>
      </c>
      <c r="AG6" s="698">
        <f t="shared" si="5"/>
        <v>0</v>
      </c>
      <c r="AH6" s="312">
        <f t="shared" si="6"/>
        <v>0</v>
      </c>
      <c r="AI6" s="443">
        <v>0</v>
      </c>
      <c r="AJ6" s="443">
        <v>0</v>
      </c>
      <c r="AK6" s="443">
        <v>0</v>
      </c>
      <c r="AL6" s="443">
        <v>0</v>
      </c>
      <c r="AM6" s="443">
        <v>0</v>
      </c>
      <c r="AN6" s="443">
        <v>0</v>
      </c>
      <c r="AO6" s="443">
        <v>0</v>
      </c>
      <c r="AP6" s="697">
        <f t="shared" si="7"/>
        <v>0</v>
      </c>
      <c r="AQ6" s="698">
        <f t="shared" si="8"/>
        <v>0</v>
      </c>
      <c r="AR6" s="312">
        <f t="shared" si="9"/>
        <v>0</v>
      </c>
      <c r="AS6" s="443">
        <v>0</v>
      </c>
      <c r="AT6" s="443">
        <v>0</v>
      </c>
      <c r="AU6" s="443">
        <v>0</v>
      </c>
      <c r="AV6" s="443">
        <v>0</v>
      </c>
      <c r="AW6" s="443">
        <v>0</v>
      </c>
      <c r="AX6" s="443">
        <v>0</v>
      </c>
      <c r="AY6" s="443">
        <v>0</v>
      </c>
      <c r="AZ6" s="443">
        <v>0</v>
      </c>
      <c r="BA6" s="443">
        <v>0</v>
      </c>
      <c r="BB6" s="697">
        <f t="shared" si="10"/>
        <v>0</v>
      </c>
      <c r="BC6" s="698">
        <f t="shared" si="11"/>
        <v>0</v>
      </c>
      <c r="BD6" s="312">
        <f t="shared" si="12"/>
        <v>0</v>
      </c>
      <c r="BE6" s="443">
        <f t="shared" si="13"/>
        <v>0</v>
      </c>
      <c r="BF6" s="699">
        <f t="shared" si="14"/>
        <v>0</v>
      </c>
      <c r="BG6" s="699">
        <f t="shared" si="15"/>
        <v>0</v>
      </c>
      <c r="BH6" s="699">
        <f t="shared" si="16"/>
        <v>0</v>
      </c>
      <c r="BI6" s="700" t="str">
        <f t="shared" si="17"/>
        <v/>
      </c>
      <c r="BJ6" s="701"/>
      <c r="BK6" s="702"/>
      <c r="BL6" s="288"/>
      <c r="BM6" s="195"/>
      <c r="BN6" s="703"/>
    </row>
    <row r="7" spans="1:67" ht="18" hidden="1">
      <c r="A7" s="288">
        <v>5</v>
      </c>
      <c r="B7" s="1076" t="s">
        <v>36</v>
      </c>
      <c r="C7" s="195" t="s">
        <v>47</v>
      </c>
      <c r="D7" s="692" t="s">
        <v>48</v>
      </c>
      <c r="E7" s="197">
        <v>0.5</v>
      </c>
      <c r="F7" s="693"/>
      <c r="G7" s="693"/>
      <c r="H7" s="694"/>
      <c r="I7" s="694"/>
      <c r="J7" s="694"/>
      <c r="K7" s="694"/>
      <c r="L7" s="693">
        <f>Summary!M7</f>
        <v>0</v>
      </c>
      <c r="M7" s="694"/>
      <c r="N7" s="695">
        <f t="shared" si="0"/>
        <v>0</v>
      </c>
      <c r="O7" s="443">
        <v>0</v>
      </c>
      <c r="P7" s="443">
        <v>0</v>
      </c>
      <c r="Q7" s="443">
        <v>0</v>
      </c>
      <c r="R7" s="443">
        <v>0</v>
      </c>
      <c r="S7" s="443">
        <v>0</v>
      </c>
      <c r="T7" s="443">
        <v>0</v>
      </c>
      <c r="U7" s="443">
        <v>0</v>
      </c>
      <c r="V7" s="697">
        <f t="shared" si="1"/>
        <v>0</v>
      </c>
      <c r="W7" s="698">
        <f t="shared" si="2"/>
        <v>0</v>
      </c>
      <c r="X7" s="312">
        <f t="shared" si="3"/>
        <v>0</v>
      </c>
      <c r="Y7" s="443">
        <v>0</v>
      </c>
      <c r="Z7" s="443">
        <v>0</v>
      </c>
      <c r="AA7" s="443">
        <v>0</v>
      </c>
      <c r="AB7" s="443">
        <v>0</v>
      </c>
      <c r="AC7" s="443">
        <v>0</v>
      </c>
      <c r="AD7" s="443">
        <v>0</v>
      </c>
      <c r="AE7" s="443">
        <v>0</v>
      </c>
      <c r="AF7" s="697">
        <f t="shared" si="4"/>
        <v>0</v>
      </c>
      <c r="AG7" s="698">
        <f t="shared" si="5"/>
        <v>0</v>
      </c>
      <c r="AH7" s="312">
        <f t="shared" si="6"/>
        <v>0</v>
      </c>
      <c r="AI7" s="443">
        <v>0</v>
      </c>
      <c r="AJ7" s="443">
        <v>0</v>
      </c>
      <c r="AK7" s="443">
        <v>0</v>
      </c>
      <c r="AL7" s="443">
        <v>0</v>
      </c>
      <c r="AM7" s="443">
        <v>0</v>
      </c>
      <c r="AN7" s="443">
        <v>0</v>
      </c>
      <c r="AO7" s="443">
        <v>0</v>
      </c>
      <c r="AP7" s="697">
        <f t="shared" si="7"/>
        <v>0</v>
      </c>
      <c r="AQ7" s="698">
        <f t="shared" si="8"/>
        <v>0</v>
      </c>
      <c r="AR7" s="312">
        <f t="shared" si="9"/>
        <v>0</v>
      </c>
      <c r="AS7" s="443">
        <v>0</v>
      </c>
      <c r="AT7" s="443">
        <v>0</v>
      </c>
      <c r="AU7" s="443">
        <v>0</v>
      </c>
      <c r="AV7" s="443">
        <v>0</v>
      </c>
      <c r="AW7" s="443">
        <v>0</v>
      </c>
      <c r="AX7" s="443">
        <v>0</v>
      </c>
      <c r="AY7" s="443">
        <v>0</v>
      </c>
      <c r="AZ7" s="443">
        <v>0</v>
      </c>
      <c r="BA7" s="443">
        <v>0</v>
      </c>
      <c r="BB7" s="697">
        <f t="shared" si="10"/>
        <v>0</v>
      </c>
      <c r="BC7" s="698">
        <f t="shared" si="11"/>
        <v>0</v>
      </c>
      <c r="BD7" s="312">
        <f t="shared" si="12"/>
        <v>0</v>
      </c>
      <c r="BE7" s="443">
        <f t="shared" si="13"/>
        <v>0</v>
      </c>
      <c r="BF7" s="699">
        <f t="shared" si="14"/>
        <v>0</v>
      </c>
      <c r="BG7" s="699">
        <f t="shared" si="15"/>
        <v>0</v>
      </c>
      <c r="BH7" s="699">
        <f t="shared" si="16"/>
        <v>0</v>
      </c>
      <c r="BI7" s="700" t="str">
        <f t="shared" si="17"/>
        <v/>
      </c>
      <c r="BJ7" s="701"/>
      <c r="BK7" s="702"/>
      <c r="BL7" s="288"/>
      <c r="BM7" s="195"/>
      <c r="BN7" s="703"/>
    </row>
    <row r="8" spans="1:67" ht="18" hidden="1">
      <c r="A8" s="691">
        <v>6</v>
      </c>
      <c r="B8" s="1076" t="s">
        <v>36</v>
      </c>
      <c r="C8" s="195" t="s">
        <v>51</v>
      </c>
      <c r="D8" s="692" t="s">
        <v>52</v>
      </c>
      <c r="E8" s="197">
        <v>2</v>
      </c>
      <c r="F8" s="693"/>
      <c r="G8" s="693"/>
      <c r="H8" s="694"/>
      <c r="I8" s="694"/>
      <c r="J8" s="694"/>
      <c r="K8" s="694"/>
      <c r="L8" s="693">
        <f>Summary!M8</f>
        <v>0</v>
      </c>
      <c r="M8" s="694"/>
      <c r="N8" s="695">
        <f t="shared" si="0"/>
        <v>0</v>
      </c>
      <c r="O8" s="443">
        <v>0</v>
      </c>
      <c r="P8" s="443">
        <v>0</v>
      </c>
      <c r="Q8" s="443">
        <v>0</v>
      </c>
      <c r="R8" s="443">
        <v>0</v>
      </c>
      <c r="S8" s="443">
        <v>0</v>
      </c>
      <c r="T8" s="443">
        <v>0</v>
      </c>
      <c r="U8" s="443">
        <v>0</v>
      </c>
      <c r="V8" s="697">
        <f t="shared" si="1"/>
        <v>0</v>
      </c>
      <c r="W8" s="698">
        <f t="shared" si="2"/>
        <v>0</v>
      </c>
      <c r="X8" s="312">
        <f t="shared" si="3"/>
        <v>0</v>
      </c>
      <c r="Y8" s="443">
        <v>0</v>
      </c>
      <c r="Z8" s="443">
        <v>0</v>
      </c>
      <c r="AA8" s="443">
        <v>0</v>
      </c>
      <c r="AB8" s="443">
        <v>0</v>
      </c>
      <c r="AC8" s="443">
        <v>0</v>
      </c>
      <c r="AD8" s="443">
        <v>0</v>
      </c>
      <c r="AE8" s="443">
        <v>0</v>
      </c>
      <c r="AF8" s="697">
        <f t="shared" si="4"/>
        <v>0</v>
      </c>
      <c r="AG8" s="698">
        <f t="shared" si="5"/>
        <v>0</v>
      </c>
      <c r="AH8" s="312">
        <f t="shared" si="6"/>
        <v>0</v>
      </c>
      <c r="AI8" s="443">
        <v>0</v>
      </c>
      <c r="AJ8" s="443">
        <v>0</v>
      </c>
      <c r="AK8" s="443">
        <v>0</v>
      </c>
      <c r="AL8" s="443">
        <v>0</v>
      </c>
      <c r="AM8" s="443">
        <v>0</v>
      </c>
      <c r="AN8" s="443">
        <v>0</v>
      </c>
      <c r="AO8" s="443">
        <v>0</v>
      </c>
      <c r="AP8" s="697">
        <f t="shared" si="7"/>
        <v>0</v>
      </c>
      <c r="AQ8" s="698">
        <f t="shared" si="8"/>
        <v>0</v>
      </c>
      <c r="AR8" s="312">
        <f t="shared" si="9"/>
        <v>0</v>
      </c>
      <c r="AS8" s="443">
        <v>0</v>
      </c>
      <c r="AT8" s="443">
        <v>0</v>
      </c>
      <c r="AU8" s="443">
        <v>0</v>
      </c>
      <c r="AV8" s="443">
        <v>0</v>
      </c>
      <c r="AW8" s="443">
        <v>0</v>
      </c>
      <c r="AX8" s="443">
        <v>0</v>
      </c>
      <c r="AY8" s="443">
        <v>0</v>
      </c>
      <c r="AZ8" s="443">
        <v>0</v>
      </c>
      <c r="BA8" s="443">
        <v>0</v>
      </c>
      <c r="BB8" s="697">
        <f t="shared" si="10"/>
        <v>0</v>
      </c>
      <c r="BC8" s="698">
        <f t="shared" si="11"/>
        <v>0</v>
      </c>
      <c r="BD8" s="312">
        <f t="shared" si="12"/>
        <v>0</v>
      </c>
      <c r="BE8" s="443">
        <f t="shared" si="13"/>
        <v>0</v>
      </c>
      <c r="BF8" s="699">
        <f t="shared" si="14"/>
        <v>0</v>
      </c>
      <c r="BG8" s="699">
        <f t="shared" si="15"/>
        <v>0</v>
      </c>
      <c r="BH8" s="699">
        <f t="shared" si="16"/>
        <v>0</v>
      </c>
      <c r="BI8" s="700" t="str">
        <f t="shared" si="17"/>
        <v/>
      </c>
      <c r="BJ8" s="701"/>
      <c r="BK8" s="702"/>
      <c r="BL8" s="288"/>
      <c r="BM8" s="195"/>
      <c r="BN8" s="703"/>
    </row>
    <row r="9" spans="1:67" ht="33" hidden="1">
      <c r="A9" s="691">
        <v>7</v>
      </c>
      <c r="B9" s="1076" t="s">
        <v>36</v>
      </c>
      <c r="C9" s="195" t="s">
        <v>53</v>
      </c>
      <c r="D9" s="692" t="s">
        <v>54</v>
      </c>
      <c r="E9" s="197">
        <v>1</v>
      </c>
      <c r="F9" s="693"/>
      <c r="G9" s="693"/>
      <c r="H9" s="694"/>
      <c r="I9" s="694"/>
      <c r="J9" s="694"/>
      <c r="K9" s="694"/>
      <c r="L9" s="693">
        <f>Summary!M9</f>
        <v>0</v>
      </c>
      <c r="M9" s="694"/>
      <c r="N9" s="695">
        <f t="shared" si="0"/>
        <v>0</v>
      </c>
      <c r="O9" s="443">
        <v>0</v>
      </c>
      <c r="P9" s="443">
        <v>0</v>
      </c>
      <c r="Q9" s="443">
        <v>0</v>
      </c>
      <c r="R9" s="443">
        <v>0</v>
      </c>
      <c r="S9" s="443">
        <v>0</v>
      </c>
      <c r="T9" s="443">
        <v>0</v>
      </c>
      <c r="U9" s="443">
        <v>0</v>
      </c>
      <c r="V9" s="697">
        <f t="shared" si="1"/>
        <v>0</v>
      </c>
      <c r="W9" s="698">
        <f t="shared" si="2"/>
        <v>0</v>
      </c>
      <c r="X9" s="312">
        <f t="shared" si="3"/>
        <v>0</v>
      </c>
      <c r="Y9" s="443">
        <v>0</v>
      </c>
      <c r="Z9" s="443">
        <v>0</v>
      </c>
      <c r="AA9" s="443">
        <v>0</v>
      </c>
      <c r="AB9" s="443">
        <v>0</v>
      </c>
      <c r="AC9" s="443">
        <v>0</v>
      </c>
      <c r="AD9" s="443">
        <v>0</v>
      </c>
      <c r="AE9" s="443">
        <v>0</v>
      </c>
      <c r="AF9" s="697">
        <f t="shared" si="4"/>
        <v>0</v>
      </c>
      <c r="AG9" s="698">
        <f t="shared" si="5"/>
        <v>0</v>
      </c>
      <c r="AH9" s="312">
        <f t="shared" si="6"/>
        <v>0</v>
      </c>
      <c r="AI9" s="443">
        <v>0</v>
      </c>
      <c r="AJ9" s="443">
        <v>0</v>
      </c>
      <c r="AK9" s="443">
        <v>0</v>
      </c>
      <c r="AL9" s="443">
        <v>0</v>
      </c>
      <c r="AM9" s="443">
        <v>0</v>
      </c>
      <c r="AN9" s="443">
        <v>0</v>
      </c>
      <c r="AO9" s="443">
        <v>0</v>
      </c>
      <c r="AP9" s="697">
        <f t="shared" si="7"/>
        <v>0</v>
      </c>
      <c r="AQ9" s="698">
        <f t="shared" si="8"/>
        <v>0</v>
      </c>
      <c r="AR9" s="312">
        <f t="shared" si="9"/>
        <v>0</v>
      </c>
      <c r="AS9" s="443">
        <v>0</v>
      </c>
      <c r="AT9" s="443">
        <v>0</v>
      </c>
      <c r="AU9" s="443">
        <v>0</v>
      </c>
      <c r="AV9" s="443">
        <v>0</v>
      </c>
      <c r="AW9" s="443">
        <v>0</v>
      </c>
      <c r="AX9" s="443">
        <v>0</v>
      </c>
      <c r="AY9" s="443">
        <v>0</v>
      </c>
      <c r="AZ9" s="443">
        <v>0</v>
      </c>
      <c r="BA9" s="443">
        <v>0</v>
      </c>
      <c r="BB9" s="697">
        <f t="shared" si="10"/>
        <v>0</v>
      </c>
      <c r="BC9" s="698">
        <f t="shared" si="11"/>
        <v>0</v>
      </c>
      <c r="BD9" s="312">
        <f t="shared" si="12"/>
        <v>0</v>
      </c>
      <c r="BE9" s="443">
        <f t="shared" si="13"/>
        <v>0</v>
      </c>
      <c r="BF9" s="699">
        <f t="shared" si="14"/>
        <v>0</v>
      </c>
      <c r="BG9" s="699">
        <f t="shared" si="15"/>
        <v>0</v>
      </c>
      <c r="BH9" s="699">
        <f t="shared" si="16"/>
        <v>0</v>
      </c>
      <c r="BI9" s="700" t="str">
        <f t="shared" si="17"/>
        <v/>
      </c>
      <c r="BJ9" s="701"/>
      <c r="BK9" s="702"/>
      <c r="BL9" s="288"/>
      <c r="BM9" s="195"/>
      <c r="BN9" s="703"/>
    </row>
    <row r="10" spans="1:67" ht="18" hidden="1">
      <c r="A10" s="288">
        <v>8</v>
      </c>
      <c r="B10" s="1076" t="s">
        <v>36</v>
      </c>
      <c r="C10" s="195" t="s">
        <v>55</v>
      </c>
      <c r="D10" s="692" t="s">
        <v>56</v>
      </c>
      <c r="E10" s="197">
        <v>1</v>
      </c>
      <c r="F10" s="693"/>
      <c r="G10" s="693"/>
      <c r="H10" s="694"/>
      <c r="I10" s="694"/>
      <c r="J10" s="694"/>
      <c r="K10" s="694"/>
      <c r="L10" s="693">
        <f>Summary!M10</f>
        <v>0</v>
      </c>
      <c r="M10" s="694"/>
      <c r="N10" s="695">
        <f t="shared" si="0"/>
        <v>0</v>
      </c>
      <c r="O10" s="443">
        <v>0</v>
      </c>
      <c r="P10" s="443">
        <v>0</v>
      </c>
      <c r="Q10" s="443">
        <v>0</v>
      </c>
      <c r="R10" s="443">
        <v>0</v>
      </c>
      <c r="S10" s="443">
        <v>0</v>
      </c>
      <c r="T10" s="443">
        <v>0</v>
      </c>
      <c r="U10" s="443">
        <v>0</v>
      </c>
      <c r="V10" s="697">
        <f t="shared" si="1"/>
        <v>0</v>
      </c>
      <c r="W10" s="698">
        <f t="shared" si="2"/>
        <v>0</v>
      </c>
      <c r="X10" s="312">
        <f t="shared" si="3"/>
        <v>0</v>
      </c>
      <c r="Y10" s="443">
        <v>0</v>
      </c>
      <c r="Z10" s="443">
        <v>0</v>
      </c>
      <c r="AA10" s="443">
        <v>0</v>
      </c>
      <c r="AB10" s="443">
        <v>0</v>
      </c>
      <c r="AC10" s="443">
        <v>0</v>
      </c>
      <c r="AD10" s="443">
        <v>0</v>
      </c>
      <c r="AE10" s="443">
        <v>0</v>
      </c>
      <c r="AF10" s="697">
        <f t="shared" si="4"/>
        <v>0</v>
      </c>
      <c r="AG10" s="698">
        <f t="shared" si="5"/>
        <v>0</v>
      </c>
      <c r="AH10" s="312">
        <f t="shared" si="6"/>
        <v>0</v>
      </c>
      <c r="AI10" s="443">
        <v>0</v>
      </c>
      <c r="AJ10" s="443">
        <v>0</v>
      </c>
      <c r="AK10" s="443">
        <v>0</v>
      </c>
      <c r="AL10" s="443">
        <v>0</v>
      </c>
      <c r="AM10" s="443">
        <v>0</v>
      </c>
      <c r="AN10" s="443">
        <v>0</v>
      </c>
      <c r="AO10" s="443">
        <v>0</v>
      </c>
      <c r="AP10" s="697">
        <f t="shared" si="7"/>
        <v>0</v>
      </c>
      <c r="AQ10" s="698">
        <f t="shared" si="8"/>
        <v>0</v>
      </c>
      <c r="AR10" s="312">
        <f t="shared" si="9"/>
        <v>0</v>
      </c>
      <c r="AS10" s="443">
        <v>0</v>
      </c>
      <c r="AT10" s="443">
        <v>0</v>
      </c>
      <c r="AU10" s="443">
        <v>0</v>
      </c>
      <c r="AV10" s="443">
        <v>0</v>
      </c>
      <c r="AW10" s="443">
        <v>0</v>
      </c>
      <c r="AX10" s="443">
        <v>0</v>
      </c>
      <c r="AY10" s="443">
        <v>0</v>
      </c>
      <c r="AZ10" s="443">
        <v>0</v>
      </c>
      <c r="BA10" s="443">
        <v>0</v>
      </c>
      <c r="BB10" s="697">
        <f t="shared" si="10"/>
        <v>0</v>
      </c>
      <c r="BC10" s="698">
        <f t="shared" si="11"/>
        <v>0</v>
      </c>
      <c r="BD10" s="312">
        <f t="shared" si="12"/>
        <v>0</v>
      </c>
      <c r="BE10" s="443">
        <f t="shared" si="13"/>
        <v>0</v>
      </c>
      <c r="BF10" s="699">
        <f t="shared" si="14"/>
        <v>0</v>
      </c>
      <c r="BG10" s="699">
        <f t="shared" si="15"/>
        <v>0</v>
      </c>
      <c r="BH10" s="699">
        <f t="shared" si="16"/>
        <v>0</v>
      </c>
      <c r="BI10" s="700" t="str">
        <f t="shared" si="17"/>
        <v/>
      </c>
      <c r="BJ10" s="701"/>
      <c r="BK10" s="702"/>
      <c r="BL10" s="288"/>
      <c r="BM10" s="195"/>
      <c r="BN10" s="703"/>
    </row>
    <row r="11" spans="1:67" ht="18" hidden="1">
      <c r="A11" s="691">
        <v>9</v>
      </c>
      <c r="B11" s="1076" t="s">
        <v>36</v>
      </c>
      <c r="C11" s="308" t="s">
        <v>58</v>
      </c>
      <c r="D11" s="309" t="s">
        <v>59</v>
      </c>
      <c r="E11" s="562">
        <v>0.91</v>
      </c>
      <c r="F11" s="1077"/>
      <c r="G11" s="1077"/>
      <c r="H11" s="1078"/>
      <c r="I11" s="1078"/>
      <c r="J11" s="1078"/>
      <c r="K11" s="1078"/>
      <c r="L11" s="693">
        <f>Summary!M11</f>
        <v>0</v>
      </c>
      <c r="M11" s="694"/>
      <c r="N11" s="695">
        <f t="shared" si="0"/>
        <v>0</v>
      </c>
      <c r="O11" s="443">
        <v>0</v>
      </c>
      <c r="P11" s="443">
        <v>0</v>
      </c>
      <c r="Q11" s="443">
        <v>0</v>
      </c>
      <c r="R11" s="443">
        <v>0</v>
      </c>
      <c r="S11" s="443">
        <v>0</v>
      </c>
      <c r="T11" s="443">
        <v>0</v>
      </c>
      <c r="U11" s="443">
        <v>0</v>
      </c>
      <c r="V11" s="697">
        <f t="shared" si="1"/>
        <v>0</v>
      </c>
      <c r="W11" s="698">
        <f t="shared" si="2"/>
        <v>0</v>
      </c>
      <c r="X11" s="312">
        <f t="shared" si="3"/>
        <v>0</v>
      </c>
      <c r="Y11" s="443">
        <v>0</v>
      </c>
      <c r="Z11" s="443">
        <v>0</v>
      </c>
      <c r="AA11" s="443">
        <v>0</v>
      </c>
      <c r="AB11" s="443">
        <v>0</v>
      </c>
      <c r="AC11" s="443">
        <v>0</v>
      </c>
      <c r="AD11" s="443">
        <v>0</v>
      </c>
      <c r="AE11" s="443">
        <v>0</v>
      </c>
      <c r="AF11" s="697">
        <f t="shared" si="4"/>
        <v>0</v>
      </c>
      <c r="AG11" s="698">
        <f t="shared" si="5"/>
        <v>0</v>
      </c>
      <c r="AH11" s="312">
        <f t="shared" si="6"/>
        <v>0</v>
      </c>
      <c r="AI11" s="443">
        <v>0</v>
      </c>
      <c r="AJ11" s="443">
        <v>0</v>
      </c>
      <c r="AK11" s="443">
        <v>0</v>
      </c>
      <c r="AL11" s="443">
        <v>0</v>
      </c>
      <c r="AM11" s="443">
        <v>0</v>
      </c>
      <c r="AN11" s="443">
        <v>0</v>
      </c>
      <c r="AO11" s="443">
        <v>0</v>
      </c>
      <c r="AP11" s="697">
        <f t="shared" si="7"/>
        <v>0</v>
      </c>
      <c r="AQ11" s="698">
        <f t="shared" si="8"/>
        <v>0</v>
      </c>
      <c r="AR11" s="312">
        <f t="shared" si="9"/>
        <v>0</v>
      </c>
      <c r="AS11" s="443">
        <v>0</v>
      </c>
      <c r="AT11" s="443">
        <v>0</v>
      </c>
      <c r="AU11" s="443">
        <v>0</v>
      </c>
      <c r="AV11" s="443">
        <v>0</v>
      </c>
      <c r="AW11" s="443">
        <v>0</v>
      </c>
      <c r="AX11" s="443">
        <v>0</v>
      </c>
      <c r="AY11" s="443">
        <v>0</v>
      </c>
      <c r="AZ11" s="443">
        <v>0</v>
      </c>
      <c r="BA11" s="443">
        <v>0</v>
      </c>
      <c r="BB11" s="697">
        <f t="shared" si="10"/>
        <v>0</v>
      </c>
      <c r="BC11" s="698">
        <f t="shared" si="11"/>
        <v>0</v>
      </c>
      <c r="BD11" s="312">
        <f t="shared" si="12"/>
        <v>0</v>
      </c>
      <c r="BE11" s="443">
        <f t="shared" si="13"/>
        <v>0</v>
      </c>
      <c r="BF11" s="699">
        <f t="shared" si="14"/>
        <v>0</v>
      </c>
      <c r="BG11" s="699">
        <f t="shared" si="15"/>
        <v>0</v>
      </c>
      <c r="BH11" s="699">
        <f t="shared" si="16"/>
        <v>0</v>
      </c>
      <c r="BI11" s="700" t="str">
        <f t="shared" si="17"/>
        <v/>
      </c>
      <c r="BJ11" s="770"/>
      <c r="BK11" s="767"/>
      <c r="BL11" s="316"/>
      <c r="BM11" s="308"/>
      <c r="BN11" s="772"/>
    </row>
    <row r="12" spans="1:67" ht="18" hidden="1">
      <c r="A12" s="691">
        <v>10</v>
      </c>
      <c r="B12" s="1076" t="s">
        <v>36</v>
      </c>
      <c r="C12" s="308" t="s">
        <v>60</v>
      </c>
      <c r="D12" s="951" t="s">
        <v>61</v>
      </c>
      <c r="E12" s="566">
        <v>1</v>
      </c>
      <c r="F12" s="772"/>
      <c r="G12" s="772"/>
      <c r="H12" s="1078"/>
      <c r="I12" s="1078"/>
      <c r="J12" s="1078"/>
      <c r="K12" s="1078"/>
      <c r="L12" s="693">
        <f>Summary!M12</f>
        <v>0</v>
      </c>
      <c r="M12" s="694"/>
      <c r="N12" s="695">
        <f t="shared" si="0"/>
        <v>0</v>
      </c>
      <c r="O12" s="443">
        <v>0</v>
      </c>
      <c r="P12" s="443">
        <v>0</v>
      </c>
      <c r="Q12" s="443">
        <v>0</v>
      </c>
      <c r="R12" s="443">
        <v>0</v>
      </c>
      <c r="S12" s="443">
        <v>0</v>
      </c>
      <c r="T12" s="443">
        <v>0</v>
      </c>
      <c r="U12" s="443">
        <v>0</v>
      </c>
      <c r="V12" s="697">
        <f t="shared" si="1"/>
        <v>0</v>
      </c>
      <c r="W12" s="698">
        <f t="shared" si="2"/>
        <v>0</v>
      </c>
      <c r="X12" s="312">
        <f t="shared" si="3"/>
        <v>0</v>
      </c>
      <c r="Y12" s="443">
        <v>0</v>
      </c>
      <c r="Z12" s="443">
        <v>0</v>
      </c>
      <c r="AA12" s="443">
        <v>0</v>
      </c>
      <c r="AB12" s="443">
        <v>0</v>
      </c>
      <c r="AC12" s="443">
        <v>0</v>
      </c>
      <c r="AD12" s="443">
        <v>0</v>
      </c>
      <c r="AE12" s="443">
        <v>0</v>
      </c>
      <c r="AF12" s="697">
        <f t="shared" si="4"/>
        <v>0</v>
      </c>
      <c r="AG12" s="698">
        <f t="shared" si="5"/>
        <v>0</v>
      </c>
      <c r="AH12" s="312">
        <f t="shared" si="6"/>
        <v>0</v>
      </c>
      <c r="AI12" s="443">
        <v>0</v>
      </c>
      <c r="AJ12" s="443">
        <v>0</v>
      </c>
      <c r="AK12" s="443">
        <v>0</v>
      </c>
      <c r="AL12" s="443">
        <v>0</v>
      </c>
      <c r="AM12" s="443">
        <v>0</v>
      </c>
      <c r="AN12" s="443">
        <v>0</v>
      </c>
      <c r="AO12" s="443">
        <v>0</v>
      </c>
      <c r="AP12" s="697">
        <f t="shared" si="7"/>
        <v>0</v>
      </c>
      <c r="AQ12" s="698">
        <f t="shared" si="8"/>
        <v>0</v>
      </c>
      <c r="AR12" s="312">
        <f t="shared" si="9"/>
        <v>0</v>
      </c>
      <c r="AS12" s="443">
        <v>0</v>
      </c>
      <c r="AT12" s="443">
        <v>0</v>
      </c>
      <c r="AU12" s="443">
        <v>0</v>
      </c>
      <c r="AV12" s="443">
        <v>0</v>
      </c>
      <c r="AW12" s="443">
        <v>0</v>
      </c>
      <c r="AX12" s="443">
        <v>0</v>
      </c>
      <c r="AY12" s="443">
        <v>0</v>
      </c>
      <c r="AZ12" s="443">
        <v>0</v>
      </c>
      <c r="BA12" s="443">
        <v>0</v>
      </c>
      <c r="BB12" s="697">
        <f t="shared" si="10"/>
        <v>0</v>
      </c>
      <c r="BC12" s="698">
        <f t="shared" si="11"/>
        <v>0</v>
      </c>
      <c r="BD12" s="312">
        <f t="shared" si="12"/>
        <v>0</v>
      </c>
      <c r="BE12" s="443">
        <f t="shared" si="13"/>
        <v>0</v>
      </c>
      <c r="BF12" s="699">
        <f t="shared" si="14"/>
        <v>0</v>
      </c>
      <c r="BG12" s="699">
        <f t="shared" si="15"/>
        <v>0</v>
      </c>
      <c r="BH12" s="699">
        <f t="shared" si="16"/>
        <v>0</v>
      </c>
      <c r="BI12" s="700" t="str">
        <f t="shared" si="17"/>
        <v/>
      </c>
      <c r="BJ12" s="770"/>
      <c r="BK12" s="767"/>
      <c r="BL12" s="771"/>
      <c r="BM12" s="771"/>
      <c r="BN12" s="772"/>
    </row>
    <row r="13" spans="1:67" ht="18" hidden="1">
      <c r="A13" s="288">
        <v>11</v>
      </c>
      <c r="B13" s="1076" t="s">
        <v>36</v>
      </c>
      <c r="C13" s="308" t="s">
        <v>62</v>
      </c>
      <c r="D13" s="309" t="s">
        <v>63</v>
      </c>
      <c r="E13" s="566">
        <v>2</v>
      </c>
      <c r="F13" s="772"/>
      <c r="G13" s="772"/>
      <c r="H13" s="1078"/>
      <c r="I13" s="1078"/>
      <c r="J13" s="1078"/>
      <c r="K13" s="1078"/>
      <c r="L13" s="693">
        <f>Summary!M13</f>
        <v>0</v>
      </c>
      <c r="M13" s="694"/>
      <c r="N13" s="695">
        <f t="shared" si="0"/>
        <v>0</v>
      </c>
      <c r="O13" s="443">
        <v>0</v>
      </c>
      <c r="P13" s="443">
        <v>0</v>
      </c>
      <c r="Q13" s="443">
        <v>0</v>
      </c>
      <c r="R13" s="443">
        <v>0</v>
      </c>
      <c r="S13" s="443">
        <v>0</v>
      </c>
      <c r="T13" s="443">
        <v>0</v>
      </c>
      <c r="U13" s="443">
        <v>0</v>
      </c>
      <c r="V13" s="697">
        <f t="shared" si="1"/>
        <v>0</v>
      </c>
      <c r="W13" s="698">
        <f t="shared" si="2"/>
        <v>0</v>
      </c>
      <c r="X13" s="312">
        <f t="shared" si="3"/>
        <v>0</v>
      </c>
      <c r="Y13" s="443">
        <v>0</v>
      </c>
      <c r="Z13" s="443">
        <v>0</v>
      </c>
      <c r="AA13" s="443">
        <v>0</v>
      </c>
      <c r="AB13" s="443">
        <v>0</v>
      </c>
      <c r="AC13" s="443">
        <v>0</v>
      </c>
      <c r="AD13" s="443">
        <v>0</v>
      </c>
      <c r="AE13" s="443">
        <v>0</v>
      </c>
      <c r="AF13" s="697">
        <f t="shared" si="4"/>
        <v>0</v>
      </c>
      <c r="AG13" s="698">
        <f t="shared" si="5"/>
        <v>0</v>
      </c>
      <c r="AH13" s="312">
        <f t="shared" si="6"/>
        <v>0</v>
      </c>
      <c r="AI13" s="443">
        <v>0</v>
      </c>
      <c r="AJ13" s="443">
        <v>0</v>
      </c>
      <c r="AK13" s="443">
        <v>0</v>
      </c>
      <c r="AL13" s="443">
        <v>0</v>
      </c>
      <c r="AM13" s="443">
        <v>0</v>
      </c>
      <c r="AN13" s="443">
        <v>0</v>
      </c>
      <c r="AO13" s="443">
        <v>0</v>
      </c>
      <c r="AP13" s="697">
        <f t="shared" si="7"/>
        <v>0</v>
      </c>
      <c r="AQ13" s="698">
        <f t="shared" si="8"/>
        <v>0</v>
      </c>
      <c r="AR13" s="312">
        <f t="shared" si="9"/>
        <v>0</v>
      </c>
      <c r="AS13" s="443">
        <v>0</v>
      </c>
      <c r="AT13" s="443">
        <v>0</v>
      </c>
      <c r="AU13" s="443">
        <v>0</v>
      </c>
      <c r="AV13" s="443">
        <v>0</v>
      </c>
      <c r="AW13" s="443">
        <v>0</v>
      </c>
      <c r="AX13" s="443">
        <v>0</v>
      </c>
      <c r="AY13" s="443">
        <v>0</v>
      </c>
      <c r="AZ13" s="443">
        <v>0</v>
      </c>
      <c r="BA13" s="443">
        <v>0</v>
      </c>
      <c r="BB13" s="697">
        <f t="shared" si="10"/>
        <v>0</v>
      </c>
      <c r="BC13" s="698">
        <f t="shared" si="11"/>
        <v>0</v>
      </c>
      <c r="BD13" s="312">
        <f t="shared" si="12"/>
        <v>0</v>
      </c>
      <c r="BE13" s="443">
        <f t="shared" si="13"/>
        <v>0</v>
      </c>
      <c r="BF13" s="699">
        <f t="shared" si="14"/>
        <v>0</v>
      </c>
      <c r="BG13" s="699">
        <f t="shared" si="15"/>
        <v>0</v>
      </c>
      <c r="BH13" s="699">
        <f t="shared" si="16"/>
        <v>0</v>
      </c>
      <c r="BI13" s="700" t="str">
        <f t="shared" si="17"/>
        <v/>
      </c>
      <c r="BJ13" s="770"/>
      <c r="BK13" s="767"/>
      <c r="BL13" s="771"/>
      <c r="BM13" s="771"/>
      <c r="BN13" s="772"/>
    </row>
    <row r="14" spans="1:67" ht="18" hidden="1">
      <c r="A14" s="691">
        <v>12</v>
      </c>
      <c r="B14" s="1076" t="s">
        <v>36</v>
      </c>
      <c r="C14" s="308" t="s">
        <v>64</v>
      </c>
      <c r="D14" s="309" t="s">
        <v>65</v>
      </c>
      <c r="E14" s="566">
        <v>5</v>
      </c>
      <c r="F14" s="772"/>
      <c r="G14" s="772"/>
      <c r="H14" s="1078"/>
      <c r="I14" s="1078"/>
      <c r="J14" s="1078"/>
      <c r="K14" s="1078"/>
      <c r="L14" s="693">
        <f>Summary!M14</f>
        <v>0</v>
      </c>
      <c r="M14" s="694"/>
      <c r="N14" s="695">
        <f t="shared" si="0"/>
        <v>0</v>
      </c>
      <c r="O14" s="443">
        <v>0</v>
      </c>
      <c r="P14" s="443">
        <v>0</v>
      </c>
      <c r="Q14" s="443">
        <v>0</v>
      </c>
      <c r="R14" s="443">
        <v>0</v>
      </c>
      <c r="S14" s="443">
        <v>0</v>
      </c>
      <c r="T14" s="443">
        <v>0</v>
      </c>
      <c r="U14" s="443">
        <v>0</v>
      </c>
      <c r="V14" s="697">
        <f t="shared" si="1"/>
        <v>0</v>
      </c>
      <c r="W14" s="698">
        <f t="shared" si="2"/>
        <v>0</v>
      </c>
      <c r="X14" s="312">
        <f t="shared" si="3"/>
        <v>0</v>
      </c>
      <c r="Y14" s="443">
        <v>0</v>
      </c>
      <c r="Z14" s="443">
        <v>0</v>
      </c>
      <c r="AA14" s="443">
        <v>0</v>
      </c>
      <c r="AB14" s="443">
        <v>0</v>
      </c>
      <c r="AC14" s="443">
        <v>0</v>
      </c>
      <c r="AD14" s="443">
        <v>0</v>
      </c>
      <c r="AE14" s="443">
        <v>0</v>
      </c>
      <c r="AF14" s="697">
        <f t="shared" si="4"/>
        <v>0</v>
      </c>
      <c r="AG14" s="698">
        <f t="shared" si="5"/>
        <v>0</v>
      </c>
      <c r="AH14" s="312">
        <f t="shared" si="6"/>
        <v>0</v>
      </c>
      <c r="AI14" s="443">
        <v>0</v>
      </c>
      <c r="AJ14" s="443">
        <v>0</v>
      </c>
      <c r="AK14" s="443">
        <v>0</v>
      </c>
      <c r="AL14" s="443">
        <v>0</v>
      </c>
      <c r="AM14" s="443">
        <v>0</v>
      </c>
      <c r="AN14" s="443">
        <v>0</v>
      </c>
      <c r="AO14" s="443">
        <v>0</v>
      </c>
      <c r="AP14" s="697">
        <f t="shared" si="7"/>
        <v>0</v>
      </c>
      <c r="AQ14" s="698">
        <f t="shared" si="8"/>
        <v>0</v>
      </c>
      <c r="AR14" s="312">
        <f t="shared" si="9"/>
        <v>0</v>
      </c>
      <c r="AS14" s="443">
        <v>0</v>
      </c>
      <c r="AT14" s="443">
        <v>0</v>
      </c>
      <c r="AU14" s="443">
        <v>0</v>
      </c>
      <c r="AV14" s="443">
        <v>0</v>
      </c>
      <c r="AW14" s="443">
        <v>0</v>
      </c>
      <c r="AX14" s="443">
        <v>0</v>
      </c>
      <c r="AY14" s="443">
        <v>0</v>
      </c>
      <c r="AZ14" s="443">
        <v>0</v>
      </c>
      <c r="BA14" s="443">
        <v>0</v>
      </c>
      <c r="BB14" s="697">
        <f t="shared" si="10"/>
        <v>0</v>
      </c>
      <c r="BC14" s="698">
        <f t="shared" si="11"/>
        <v>0</v>
      </c>
      <c r="BD14" s="312">
        <f t="shared" si="12"/>
        <v>0</v>
      </c>
      <c r="BE14" s="443">
        <f t="shared" si="13"/>
        <v>0</v>
      </c>
      <c r="BF14" s="699">
        <f t="shared" si="14"/>
        <v>0</v>
      </c>
      <c r="BG14" s="699">
        <f t="shared" si="15"/>
        <v>0</v>
      </c>
      <c r="BH14" s="699">
        <f t="shared" si="16"/>
        <v>0</v>
      </c>
      <c r="BI14" s="700" t="str">
        <f t="shared" si="17"/>
        <v/>
      </c>
      <c r="BJ14" s="871"/>
      <c r="BK14" s="767"/>
      <c r="BL14" s="771"/>
      <c r="BM14" s="771"/>
      <c r="BN14" s="772"/>
    </row>
    <row r="15" spans="1:67" ht="18" hidden="1">
      <c r="A15" s="691">
        <v>13</v>
      </c>
      <c r="B15" s="1079" t="s">
        <v>68</v>
      </c>
      <c r="C15" s="195" t="s">
        <v>66</v>
      </c>
      <c r="D15" s="692" t="s">
        <v>67</v>
      </c>
      <c r="E15" s="197">
        <v>1</v>
      </c>
      <c r="F15" s="693"/>
      <c r="G15" s="693"/>
      <c r="H15" s="694"/>
      <c r="I15" s="694"/>
      <c r="J15" s="694"/>
      <c r="K15" s="694"/>
      <c r="L15" s="693">
        <f>Summary!M15</f>
        <v>0</v>
      </c>
      <c r="M15" s="694"/>
      <c r="N15" s="695">
        <f t="shared" si="0"/>
        <v>0</v>
      </c>
      <c r="O15" s="443">
        <v>0</v>
      </c>
      <c r="P15" s="443">
        <v>0</v>
      </c>
      <c r="Q15" s="443">
        <v>0</v>
      </c>
      <c r="R15" s="443">
        <v>0</v>
      </c>
      <c r="S15" s="443">
        <v>0</v>
      </c>
      <c r="T15" s="443">
        <v>0</v>
      </c>
      <c r="U15" s="443">
        <v>0</v>
      </c>
      <c r="V15" s="697">
        <f t="shared" si="1"/>
        <v>0</v>
      </c>
      <c r="W15" s="698">
        <f t="shared" si="2"/>
        <v>0</v>
      </c>
      <c r="X15" s="312">
        <f t="shared" si="3"/>
        <v>0</v>
      </c>
      <c r="Y15" s="443">
        <v>0</v>
      </c>
      <c r="Z15" s="443">
        <v>0</v>
      </c>
      <c r="AA15" s="443">
        <v>0</v>
      </c>
      <c r="AB15" s="443">
        <v>0</v>
      </c>
      <c r="AC15" s="443">
        <v>0</v>
      </c>
      <c r="AD15" s="443">
        <v>0</v>
      </c>
      <c r="AE15" s="443">
        <v>0</v>
      </c>
      <c r="AF15" s="697">
        <f t="shared" si="4"/>
        <v>0</v>
      </c>
      <c r="AG15" s="698">
        <f t="shared" si="5"/>
        <v>0</v>
      </c>
      <c r="AH15" s="312">
        <f t="shared" si="6"/>
        <v>0</v>
      </c>
      <c r="AI15" s="443">
        <v>0</v>
      </c>
      <c r="AJ15" s="443">
        <v>0</v>
      </c>
      <c r="AK15" s="443">
        <v>0</v>
      </c>
      <c r="AL15" s="443">
        <v>0</v>
      </c>
      <c r="AM15" s="443">
        <v>0</v>
      </c>
      <c r="AN15" s="443">
        <v>0</v>
      </c>
      <c r="AO15" s="443">
        <v>0</v>
      </c>
      <c r="AP15" s="697">
        <f t="shared" si="7"/>
        <v>0</v>
      </c>
      <c r="AQ15" s="698">
        <f t="shared" si="8"/>
        <v>0</v>
      </c>
      <c r="AR15" s="312">
        <f t="shared" si="9"/>
        <v>0</v>
      </c>
      <c r="AS15" s="443">
        <v>0</v>
      </c>
      <c r="AT15" s="443">
        <v>0</v>
      </c>
      <c r="AU15" s="443">
        <v>0</v>
      </c>
      <c r="AV15" s="443">
        <v>0</v>
      </c>
      <c r="AW15" s="443">
        <v>0</v>
      </c>
      <c r="AX15" s="443">
        <v>0</v>
      </c>
      <c r="AY15" s="443">
        <v>0</v>
      </c>
      <c r="AZ15" s="443">
        <v>0</v>
      </c>
      <c r="BA15" s="443">
        <v>0</v>
      </c>
      <c r="BB15" s="697">
        <f t="shared" si="10"/>
        <v>0</v>
      </c>
      <c r="BC15" s="698">
        <f t="shared" si="11"/>
        <v>0</v>
      </c>
      <c r="BD15" s="312">
        <f t="shared" si="12"/>
        <v>0</v>
      </c>
      <c r="BE15" s="443">
        <f t="shared" si="13"/>
        <v>0</v>
      </c>
      <c r="BF15" s="699">
        <f t="shared" si="14"/>
        <v>0</v>
      </c>
      <c r="BG15" s="699">
        <f t="shared" si="15"/>
        <v>0</v>
      </c>
      <c r="BH15" s="699">
        <f t="shared" si="16"/>
        <v>0</v>
      </c>
      <c r="BI15" s="700" t="str">
        <f t="shared" si="17"/>
        <v/>
      </c>
      <c r="BJ15" s="701"/>
      <c r="BK15" s="702"/>
      <c r="BL15" s="288"/>
      <c r="BM15" s="195"/>
      <c r="BN15" s="703"/>
    </row>
    <row r="16" spans="1:67" ht="18" hidden="1">
      <c r="A16" s="288">
        <v>14</v>
      </c>
      <c r="B16" s="1079" t="s">
        <v>68</v>
      </c>
      <c r="C16" s="339" t="s">
        <v>69</v>
      </c>
      <c r="D16" s="692" t="s">
        <v>70</v>
      </c>
      <c r="E16" s="197">
        <v>2</v>
      </c>
      <c r="F16" s="693"/>
      <c r="G16" s="693"/>
      <c r="H16" s="694"/>
      <c r="I16" s="694"/>
      <c r="J16" s="694"/>
      <c r="K16" s="694"/>
      <c r="L16" s="693">
        <f>Summary!M16</f>
        <v>0</v>
      </c>
      <c r="M16" s="694"/>
      <c r="N16" s="695">
        <f t="shared" si="0"/>
        <v>0</v>
      </c>
      <c r="O16" s="443">
        <v>0</v>
      </c>
      <c r="P16" s="443">
        <v>0</v>
      </c>
      <c r="Q16" s="443">
        <v>0</v>
      </c>
      <c r="R16" s="443">
        <v>0</v>
      </c>
      <c r="S16" s="443">
        <v>0</v>
      </c>
      <c r="T16" s="443">
        <v>0</v>
      </c>
      <c r="U16" s="443">
        <v>0</v>
      </c>
      <c r="V16" s="697">
        <f t="shared" si="1"/>
        <v>0</v>
      </c>
      <c r="W16" s="698">
        <f t="shared" si="2"/>
        <v>0</v>
      </c>
      <c r="X16" s="312">
        <f t="shared" si="3"/>
        <v>0</v>
      </c>
      <c r="Y16" s="443">
        <v>0</v>
      </c>
      <c r="Z16" s="443">
        <v>0</v>
      </c>
      <c r="AA16" s="443">
        <v>0</v>
      </c>
      <c r="AB16" s="443">
        <v>0</v>
      </c>
      <c r="AC16" s="443">
        <v>0</v>
      </c>
      <c r="AD16" s="443">
        <v>0</v>
      </c>
      <c r="AE16" s="443">
        <v>0</v>
      </c>
      <c r="AF16" s="697">
        <f t="shared" si="4"/>
        <v>0</v>
      </c>
      <c r="AG16" s="698">
        <f t="shared" si="5"/>
        <v>0</v>
      </c>
      <c r="AH16" s="312">
        <f t="shared" si="6"/>
        <v>0</v>
      </c>
      <c r="AI16" s="443">
        <v>0</v>
      </c>
      <c r="AJ16" s="443">
        <v>0</v>
      </c>
      <c r="AK16" s="443">
        <v>0</v>
      </c>
      <c r="AL16" s="443">
        <v>0</v>
      </c>
      <c r="AM16" s="443">
        <v>0</v>
      </c>
      <c r="AN16" s="443">
        <v>0</v>
      </c>
      <c r="AO16" s="443">
        <v>0</v>
      </c>
      <c r="AP16" s="697">
        <f t="shared" si="7"/>
        <v>0</v>
      </c>
      <c r="AQ16" s="698">
        <f t="shared" si="8"/>
        <v>0</v>
      </c>
      <c r="AR16" s="312">
        <f t="shared" si="9"/>
        <v>0</v>
      </c>
      <c r="AS16" s="443">
        <v>0</v>
      </c>
      <c r="AT16" s="443">
        <v>0</v>
      </c>
      <c r="AU16" s="443">
        <v>0</v>
      </c>
      <c r="AV16" s="443">
        <v>0</v>
      </c>
      <c r="AW16" s="443">
        <v>0</v>
      </c>
      <c r="AX16" s="443">
        <v>0</v>
      </c>
      <c r="AY16" s="443">
        <v>0</v>
      </c>
      <c r="AZ16" s="443">
        <v>0</v>
      </c>
      <c r="BA16" s="443">
        <v>0</v>
      </c>
      <c r="BB16" s="697">
        <f t="shared" si="10"/>
        <v>0</v>
      </c>
      <c r="BC16" s="698">
        <f t="shared" si="11"/>
        <v>0</v>
      </c>
      <c r="BD16" s="312">
        <f t="shared" si="12"/>
        <v>0</v>
      </c>
      <c r="BE16" s="443">
        <f t="shared" si="13"/>
        <v>0</v>
      </c>
      <c r="BF16" s="699">
        <f t="shared" si="14"/>
        <v>0</v>
      </c>
      <c r="BG16" s="699">
        <f t="shared" si="15"/>
        <v>0</v>
      </c>
      <c r="BH16" s="699">
        <f t="shared" si="16"/>
        <v>0</v>
      </c>
      <c r="BI16" s="700" t="str">
        <f t="shared" si="17"/>
        <v/>
      </c>
      <c r="BJ16" s="701"/>
      <c r="BK16" s="702"/>
      <c r="BL16" s="288"/>
      <c r="BM16" s="195"/>
      <c r="BN16" s="703"/>
    </row>
    <row r="17" spans="1:67" ht="18" hidden="1">
      <c r="A17" s="773">
        <v>15</v>
      </c>
      <c r="B17" s="962" t="s">
        <v>68</v>
      </c>
      <c r="C17" s="195" t="s">
        <v>71</v>
      </c>
      <c r="D17" s="705" t="s">
        <v>72</v>
      </c>
      <c r="E17" s="197">
        <v>5</v>
      </c>
      <c r="F17" s="693"/>
      <c r="G17" s="693"/>
      <c r="H17" s="694"/>
      <c r="I17" s="694"/>
      <c r="J17" s="694"/>
      <c r="K17" s="694"/>
      <c r="L17" s="706">
        <f>Summary!M17</f>
        <v>0</v>
      </c>
      <c r="M17" s="1080"/>
      <c r="N17" s="695">
        <f t="shared" si="0"/>
        <v>0</v>
      </c>
      <c r="O17" s="707">
        <v>0</v>
      </c>
      <c r="P17" s="707">
        <v>0</v>
      </c>
      <c r="Q17" s="707">
        <v>0</v>
      </c>
      <c r="R17" s="707">
        <v>0</v>
      </c>
      <c r="S17" s="707">
        <v>0</v>
      </c>
      <c r="T17" s="707">
        <v>0</v>
      </c>
      <c r="U17" s="707">
        <v>0</v>
      </c>
      <c r="V17" s="939">
        <f t="shared" si="1"/>
        <v>0</v>
      </c>
      <c r="W17" s="940">
        <f t="shared" si="2"/>
        <v>0</v>
      </c>
      <c r="X17" s="941">
        <f t="shared" si="3"/>
        <v>0</v>
      </c>
      <c r="Y17" s="707">
        <v>0</v>
      </c>
      <c r="Z17" s="707">
        <v>0</v>
      </c>
      <c r="AA17" s="707">
        <v>0</v>
      </c>
      <c r="AB17" s="707">
        <v>0</v>
      </c>
      <c r="AC17" s="707">
        <v>0</v>
      </c>
      <c r="AD17" s="707">
        <v>0</v>
      </c>
      <c r="AE17" s="707">
        <v>0</v>
      </c>
      <c r="AF17" s="939">
        <f t="shared" si="4"/>
        <v>0</v>
      </c>
      <c r="AG17" s="940">
        <f t="shared" si="5"/>
        <v>0</v>
      </c>
      <c r="AH17" s="941">
        <f t="shared" si="6"/>
        <v>0</v>
      </c>
      <c r="AI17" s="707">
        <v>0</v>
      </c>
      <c r="AJ17" s="707">
        <v>0</v>
      </c>
      <c r="AK17" s="707">
        <v>0</v>
      </c>
      <c r="AL17" s="707">
        <v>0</v>
      </c>
      <c r="AM17" s="707">
        <v>0</v>
      </c>
      <c r="AN17" s="707">
        <v>0</v>
      </c>
      <c r="AO17" s="707">
        <v>0</v>
      </c>
      <c r="AP17" s="939">
        <f t="shared" si="7"/>
        <v>0</v>
      </c>
      <c r="AQ17" s="940">
        <f t="shared" si="8"/>
        <v>0</v>
      </c>
      <c r="AR17" s="941">
        <f t="shared" si="9"/>
        <v>0</v>
      </c>
      <c r="AS17" s="707">
        <v>0</v>
      </c>
      <c r="AT17" s="707">
        <v>0</v>
      </c>
      <c r="AU17" s="707">
        <v>0</v>
      </c>
      <c r="AV17" s="707">
        <v>0</v>
      </c>
      <c r="AW17" s="707">
        <v>0</v>
      </c>
      <c r="AX17" s="707">
        <v>0</v>
      </c>
      <c r="AY17" s="707">
        <v>0</v>
      </c>
      <c r="AZ17" s="707">
        <v>0</v>
      </c>
      <c r="BA17" s="707">
        <v>0</v>
      </c>
      <c r="BB17" s="939">
        <f t="shared" si="10"/>
        <v>0</v>
      </c>
      <c r="BC17" s="940">
        <f t="shared" si="11"/>
        <v>0</v>
      </c>
      <c r="BD17" s="941">
        <f t="shared" si="12"/>
        <v>0</v>
      </c>
      <c r="BE17" s="707">
        <f t="shared" si="13"/>
        <v>0</v>
      </c>
      <c r="BF17" s="699">
        <f t="shared" si="14"/>
        <v>0</v>
      </c>
      <c r="BG17" s="708">
        <f t="shared" si="15"/>
        <v>0</v>
      </c>
      <c r="BH17" s="699">
        <f t="shared" si="16"/>
        <v>0</v>
      </c>
      <c r="BI17" s="709" t="str">
        <f t="shared" si="17"/>
        <v/>
      </c>
      <c r="BJ17" s="710"/>
      <c r="BK17" s="711"/>
      <c r="BL17" s="712"/>
      <c r="BM17" s="713"/>
      <c r="BN17" s="714"/>
    </row>
    <row r="18" spans="1:67" ht="18">
      <c r="A18" s="1081">
        <v>16</v>
      </c>
      <c r="B18" s="1082" t="s">
        <v>75</v>
      </c>
      <c r="C18" s="734" t="s">
        <v>73</v>
      </c>
      <c r="D18" s="925" t="s">
        <v>74</v>
      </c>
      <c r="E18" s="550">
        <v>1</v>
      </c>
      <c r="F18" s="693"/>
      <c r="G18" s="693"/>
      <c r="H18" s="694"/>
      <c r="I18" s="694"/>
      <c r="J18" s="694"/>
      <c r="K18" s="570"/>
      <c r="L18" s="819">
        <f>Summary!M18</f>
        <v>830</v>
      </c>
      <c r="M18" s="805"/>
      <c r="N18" s="557">
        <f t="shared" si="0"/>
        <v>830</v>
      </c>
      <c r="O18" s="235">
        <v>0</v>
      </c>
      <c r="P18" s="235">
        <v>0</v>
      </c>
      <c r="Q18" s="235">
        <v>0</v>
      </c>
      <c r="R18" s="235">
        <v>0</v>
      </c>
      <c r="S18" s="235">
        <v>0</v>
      </c>
      <c r="T18" s="235">
        <v>0</v>
      </c>
      <c r="U18" s="235">
        <v>0</v>
      </c>
      <c r="V18" s="1083">
        <f t="shared" si="1"/>
        <v>0</v>
      </c>
      <c r="W18" s="1084">
        <f t="shared" si="2"/>
        <v>0</v>
      </c>
      <c r="X18" s="1084">
        <f t="shared" si="3"/>
        <v>332</v>
      </c>
      <c r="Y18" s="1085">
        <v>0</v>
      </c>
      <c r="Z18" s="1085">
        <v>0</v>
      </c>
      <c r="AA18" s="1085">
        <v>0</v>
      </c>
      <c r="AB18" s="1085">
        <v>0</v>
      </c>
      <c r="AC18" s="1085">
        <v>0</v>
      </c>
      <c r="AD18" s="1085">
        <v>0</v>
      </c>
      <c r="AE18" s="1085">
        <v>0</v>
      </c>
      <c r="AF18" s="1086">
        <f t="shared" si="4"/>
        <v>0</v>
      </c>
      <c r="AG18" s="1087">
        <f t="shared" si="5"/>
        <v>0</v>
      </c>
      <c r="AH18" s="1087">
        <f t="shared" si="6"/>
        <v>249</v>
      </c>
      <c r="AI18" s="1088">
        <v>0</v>
      </c>
      <c r="AJ18" s="1088">
        <v>0</v>
      </c>
      <c r="AK18" s="1088">
        <v>0</v>
      </c>
      <c r="AL18" s="1088">
        <v>0</v>
      </c>
      <c r="AM18" s="1088">
        <v>0</v>
      </c>
      <c r="AN18" s="1088">
        <v>0</v>
      </c>
      <c r="AO18" s="1088">
        <v>0</v>
      </c>
      <c r="AP18" s="1089">
        <f t="shared" si="7"/>
        <v>0</v>
      </c>
      <c r="AQ18" s="1090">
        <f t="shared" si="8"/>
        <v>0</v>
      </c>
      <c r="AR18" s="1090">
        <f t="shared" si="9"/>
        <v>166</v>
      </c>
      <c r="AS18" s="1091">
        <v>0</v>
      </c>
      <c r="AT18" s="1091">
        <v>0</v>
      </c>
      <c r="AU18" s="1091">
        <v>0</v>
      </c>
      <c r="AV18" s="1091">
        <v>768</v>
      </c>
      <c r="AW18" s="1091">
        <v>0</v>
      </c>
      <c r="AX18" s="1091">
        <v>0</v>
      </c>
      <c r="AY18" s="1091">
        <v>0</v>
      </c>
      <c r="AZ18" s="1091">
        <v>0</v>
      </c>
      <c r="BA18" s="1091">
        <v>0</v>
      </c>
      <c r="BB18" s="1092">
        <f t="shared" si="10"/>
        <v>768</v>
      </c>
      <c r="BC18" s="1093">
        <f t="shared" si="11"/>
        <v>768</v>
      </c>
      <c r="BD18" s="1093">
        <f t="shared" si="12"/>
        <v>166</v>
      </c>
      <c r="BE18" s="1094">
        <f t="shared" si="13"/>
        <v>768</v>
      </c>
      <c r="BF18" s="756">
        <f t="shared" si="14"/>
        <v>768</v>
      </c>
      <c r="BG18" s="97">
        <f t="shared" si="15"/>
        <v>-62</v>
      </c>
      <c r="BH18" s="756">
        <f t="shared" si="16"/>
        <v>-62</v>
      </c>
      <c r="BI18" s="1095">
        <f t="shared" si="17"/>
        <v>0.92530120481927713</v>
      </c>
      <c r="BJ18" s="1096" t="s">
        <v>393</v>
      </c>
      <c r="BK18" s="1097"/>
      <c r="BL18" s="1097"/>
      <c r="BM18" s="1097"/>
      <c r="BN18" s="1098"/>
      <c r="BO18" s="1099"/>
    </row>
    <row r="19" spans="1:67" ht="18">
      <c r="A19" s="1081">
        <v>17</v>
      </c>
      <c r="B19" s="1082" t="s">
        <v>75</v>
      </c>
      <c r="C19" s="734" t="s">
        <v>77</v>
      </c>
      <c r="D19" s="925" t="s">
        <v>78</v>
      </c>
      <c r="E19" s="550">
        <v>2</v>
      </c>
      <c r="F19" s="693"/>
      <c r="G19" s="693"/>
      <c r="H19" s="694"/>
      <c r="I19" s="694"/>
      <c r="J19" s="694"/>
      <c r="K19" s="570"/>
      <c r="L19" s="819">
        <f>Summary!M19</f>
        <v>360</v>
      </c>
      <c r="M19" s="805" t="s">
        <v>394</v>
      </c>
      <c r="N19" s="557">
        <f t="shared" si="0"/>
        <v>360</v>
      </c>
      <c r="O19" s="235">
        <v>0</v>
      </c>
      <c r="P19" s="235">
        <v>0</v>
      </c>
      <c r="Q19" s="235">
        <v>0</v>
      </c>
      <c r="R19" s="235">
        <v>0</v>
      </c>
      <c r="S19" s="235">
        <v>0</v>
      </c>
      <c r="T19" s="235">
        <v>0</v>
      </c>
      <c r="U19" s="235">
        <v>0</v>
      </c>
      <c r="V19" s="1083">
        <f t="shared" si="1"/>
        <v>0</v>
      </c>
      <c r="W19" s="1084">
        <f t="shared" si="2"/>
        <v>0</v>
      </c>
      <c r="X19" s="1084">
        <f t="shared" si="3"/>
        <v>144</v>
      </c>
      <c r="Y19" s="1085">
        <v>0</v>
      </c>
      <c r="Z19" s="1085">
        <v>0</v>
      </c>
      <c r="AA19" s="1085">
        <v>0</v>
      </c>
      <c r="AB19" s="1085">
        <v>0</v>
      </c>
      <c r="AC19" s="1085">
        <v>0</v>
      </c>
      <c r="AD19" s="1085">
        <v>0</v>
      </c>
      <c r="AE19" s="1085">
        <v>0</v>
      </c>
      <c r="AF19" s="1086">
        <f t="shared" si="4"/>
        <v>0</v>
      </c>
      <c r="AG19" s="1087">
        <f t="shared" si="5"/>
        <v>0</v>
      </c>
      <c r="AH19" s="1087">
        <f t="shared" si="6"/>
        <v>108</v>
      </c>
      <c r="AI19" s="1088">
        <v>0</v>
      </c>
      <c r="AJ19" s="1088">
        <v>0</v>
      </c>
      <c r="AK19" s="1088">
        <v>0</v>
      </c>
      <c r="AL19" s="1088">
        <v>0</v>
      </c>
      <c r="AM19" s="1088">
        <v>0</v>
      </c>
      <c r="AN19" s="1088">
        <v>0</v>
      </c>
      <c r="AO19" s="1088">
        <v>0</v>
      </c>
      <c r="AP19" s="1089">
        <f t="shared" si="7"/>
        <v>0</v>
      </c>
      <c r="AQ19" s="1090">
        <f t="shared" si="8"/>
        <v>0</v>
      </c>
      <c r="AR19" s="1090">
        <f t="shared" si="9"/>
        <v>72</v>
      </c>
      <c r="AS19" s="1091">
        <v>0</v>
      </c>
      <c r="AT19" s="1091">
        <v>0</v>
      </c>
      <c r="AU19" s="1091">
        <v>0</v>
      </c>
      <c r="AV19" s="1091">
        <v>0</v>
      </c>
      <c r="AW19" s="1091">
        <v>0</v>
      </c>
      <c r="AX19" s="1091">
        <v>360</v>
      </c>
      <c r="AY19" s="1091">
        <v>0</v>
      </c>
      <c r="AZ19" s="1091">
        <v>0</v>
      </c>
      <c r="BA19" s="1091">
        <v>0</v>
      </c>
      <c r="BB19" s="1092">
        <f t="shared" si="10"/>
        <v>360</v>
      </c>
      <c r="BC19" s="1093">
        <f t="shared" si="11"/>
        <v>720</v>
      </c>
      <c r="BD19" s="1093">
        <f t="shared" si="12"/>
        <v>72</v>
      </c>
      <c r="BE19" s="1094">
        <f t="shared" si="13"/>
        <v>360</v>
      </c>
      <c r="BF19" s="756">
        <f t="shared" si="14"/>
        <v>720</v>
      </c>
      <c r="BG19" s="97">
        <f t="shared" si="15"/>
        <v>0</v>
      </c>
      <c r="BH19" s="756">
        <f t="shared" si="16"/>
        <v>0</v>
      </c>
      <c r="BI19" s="1095">
        <f t="shared" si="17"/>
        <v>1</v>
      </c>
      <c r="BJ19" s="1096"/>
      <c r="BK19" s="1097"/>
      <c r="BL19" s="1097"/>
      <c r="BM19" s="1097"/>
      <c r="BN19" s="1098"/>
      <c r="BO19" s="1100"/>
    </row>
    <row r="20" spans="1:67" ht="18">
      <c r="A20" s="1081">
        <v>18</v>
      </c>
      <c r="B20" s="1082" t="s">
        <v>75</v>
      </c>
      <c r="C20" s="734" t="s">
        <v>80</v>
      </c>
      <c r="D20" s="925" t="s">
        <v>81</v>
      </c>
      <c r="E20" s="550">
        <v>5</v>
      </c>
      <c r="F20" s="693"/>
      <c r="G20" s="693"/>
      <c r="H20" s="694"/>
      <c r="I20" s="694"/>
      <c r="J20" s="694"/>
      <c r="K20" s="570"/>
      <c r="L20" s="819">
        <f>Summary!M20</f>
        <v>405</v>
      </c>
      <c r="M20" s="805"/>
      <c r="N20" s="557">
        <f t="shared" si="0"/>
        <v>405</v>
      </c>
      <c r="O20" s="235">
        <v>0</v>
      </c>
      <c r="P20" s="235">
        <v>0</v>
      </c>
      <c r="Q20" s="235">
        <v>0</v>
      </c>
      <c r="R20" s="235">
        <v>0</v>
      </c>
      <c r="S20" s="235">
        <v>0</v>
      </c>
      <c r="T20" s="235">
        <v>0</v>
      </c>
      <c r="U20" s="235">
        <v>0</v>
      </c>
      <c r="V20" s="1083">
        <f t="shared" si="1"/>
        <v>0</v>
      </c>
      <c r="W20" s="1084">
        <f t="shared" si="2"/>
        <v>0</v>
      </c>
      <c r="X20" s="1084">
        <f t="shared" si="3"/>
        <v>162</v>
      </c>
      <c r="Y20" s="1085">
        <v>0</v>
      </c>
      <c r="Z20" s="1085">
        <v>0</v>
      </c>
      <c r="AA20" s="1085">
        <v>0</v>
      </c>
      <c r="AB20" s="1085">
        <v>0</v>
      </c>
      <c r="AC20" s="1085">
        <v>0</v>
      </c>
      <c r="AD20" s="1085">
        <v>0</v>
      </c>
      <c r="AE20" s="1085">
        <v>0</v>
      </c>
      <c r="AF20" s="1086">
        <f t="shared" si="4"/>
        <v>0</v>
      </c>
      <c r="AG20" s="1087">
        <f t="shared" si="5"/>
        <v>0</v>
      </c>
      <c r="AH20" s="1087">
        <f t="shared" si="6"/>
        <v>121.5</v>
      </c>
      <c r="AI20" s="1088">
        <v>0</v>
      </c>
      <c r="AJ20" s="1088">
        <v>0</v>
      </c>
      <c r="AK20" s="1088">
        <v>0</v>
      </c>
      <c r="AL20" s="1088">
        <v>0</v>
      </c>
      <c r="AM20" s="1088">
        <v>0</v>
      </c>
      <c r="AN20" s="1088">
        <v>0</v>
      </c>
      <c r="AO20" s="1088">
        <v>0</v>
      </c>
      <c r="AP20" s="1089">
        <f t="shared" si="7"/>
        <v>0</v>
      </c>
      <c r="AQ20" s="1090">
        <f t="shared" si="8"/>
        <v>0</v>
      </c>
      <c r="AR20" s="1090">
        <f t="shared" si="9"/>
        <v>81</v>
      </c>
      <c r="AS20" s="1091">
        <v>0</v>
      </c>
      <c r="AT20" s="1091">
        <v>69</v>
      </c>
      <c r="AU20" s="1091">
        <v>0</v>
      </c>
      <c r="AV20" s="1091">
        <v>88</v>
      </c>
      <c r="AW20" s="1091">
        <v>248</v>
      </c>
      <c r="AX20" s="1091"/>
      <c r="AY20" s="1091">
        <v>0</v>
      </c>
      <c r="AZ20" s="1091">
        <v>0</v>
      </c>
      <c r="BA20" s="1091">
        <v>0</v>
      </c>
      <c r="BB20" s="1092">
        <f t="shared" si="10"/>
        <v>405</v>
      </c>
      <c r="BC20" s="1093">
        <f t="shared" si="11"/>
        <v>2025</v>
      </c>
      <c r="BD20" s="1093">
        <f t="shared" si="12"/>
        <v>81</v>
      </c>
      <c r="BE20" s="1094">
        <f t="shared" si="13"/>
        <v>405</v>
      </c>
      <c r="BF20" s="756">
        <f t="shared" si="14"/>
        <v>2025</v>
      </c>
      <c r="BG20" s="97">
        <f t="shared" si="15"/>
        <v>0</v>
      </c>
      <c r="BH20" s="756">
        <f t="shared" si="16"/>
        <v>0</v>
      </c>
      <c r="BI20" s="1095">
        <f t="shared" si="17"/>
        <v>1</v>
      </c>
      <c r="BJ20" s="1096"/>
      <c r="BK20" s="1097"/>
      <c r="BL20" s="1097"/>
      <c r="BM20" s="1097"/>
      <c r="BN20" s="1098"/>
      <c r="BO20" s="1101"/>
    </row>
    <row r="21" spans="1:67" ht="33" hidden="1">
      <c r="A21" s="691">
        <v>19</v>
      </c>
      <c r="B21" s="813" t="s">
        <v>75</v>
      </c>
      <c r="C21" s="195" t="s">
        <v>82</v>
      </c>
      <c r="D21" s="814" t="s">
        <v>83</v>
      </c>
      <c r="E21" s="197">
        <v>1</v>
      </c>
      <c r="F21" s="693"/>
      <c r="G21" s="693"/>
      <c r="H21" s="694"/>
      <c r="I21" s="694"/>
      <c r="J21" s="694"/>
      <c r="K21" s="694"/>
      <c r="L21" s="765">
        <f>Summary!M21</f>
        <v>0</v>
      </c>
      <c r="M21" s="1102"/>
      <c r="N21" s="695">
        <f t="shared" si="0"/>
        <v>0</v>
      </c>
      <c r="O21" s="443">
        <v>0</v>
      </c>
      <c r="P21" s="443">
        <v>0</v>
      </c>
      <c r="Q21" s="443">
        <v>0</v>
      </c>
      <c r="R21" s="443">
        <v>0</v>
      </c>
      <c r="S21" s="443">
        <v>0</v>
      </c>
      <c r="T21" s="443">
        <v>0</v>
      </c>
      <c r="U21" s="443">
        <v>0</v>
      </c>
      <c r="V21" s="697">
        <f t="shared" si="1"/>
        <v>0</v>
      </c>
      <c r="W21" s="698">
        <f t="shared" si="2"/>
        <v>0</v>
      </c>
      <c r="X21" s="950">
        <f t="shared" si="3"/>
        <v>0</v>
      </c>
      <c r="Y21" s="443">
        <v>0</v>
      </c>
      <c r="Z21" s="443">
        <v>0</v>
      </c>
      <c r="AA21" s="443">
        <v>0</v>
      </c>
      <c r="AB21" s="443">
        <v>0</v>
      </c>
      <c r="AC21" s="443">
        <v>0</v>
      </c>
      <c r="AD21" s="443">
        <v>0</v>
      </c>
      <c r="AE21" s="443">
        <v>0</v>
      </c>
      <c r="AF21" s="697">
        <f t="shared" si="4"/>
        <v>0</v>
      </c>
      <c r="AG21" s="698">
        <f t="shared" si="5"/>
        <v>0</v>
      </c>
      <c r="AH21" s="950">
        <f t="shared" si="6"/>
        <v>0</v>
      </c>
      <c r="AI21" s="443">
        <v>0</v>
      </c>
      <c r="AJ21" s="443">
        <v>0</v>
      </c>
      <c r="AK21" s="443">
        <v>0</v>
      </c>
      <c r="AL21" s="443">
        <v>0</v>
      </c>
      <c r="AM21" s="443">
        <v>0</v>
      </c>
      <c r="AN21" s="443">
        <v>0</v>
      </c>
      <c r="AO21" s="443">
        <v>0</v>
      </c>
      <c r="AP21" s="697">
        <f t="shared" si="7"/>
        <v>0</v>
      </c>
      <c r="AQ21" s="698">
        <f t="shared" si="8"/>
        <v>0</v>
      </c>
      <c r="AR21" s="950">
        <f t="shared" si="9"/>
        <v>0</v>
      </c>
      <c r="AS21" s="443">
        <v>0</v>
      </c>
      <c r="AT21" s="443">
        <v>0</v>
      </c>
      <c r="AU21" s="443">
        <v>0</v>
      </c>
      <c r="AV21" s="443">
        <v>0</v>
      </c>
      <c r="AW21" s="443">
        <v>0</v>
      </c>
      <c r="AX21" s="443">
        <v>0</v>
      </c>
      <c r="AY21" s="443">
        <v>0</v>
      </c>
      <c r="AZ21" s="443">
        <v>0</v>
      </c>
      <c r="BA21" s="443">
        <v>0</v>
      </c>
      <c r="BB21" s="697">
        <f t="shared" si="10"/>
        <v>0</v>
      </c>
      <c r="BC21" s="698">
        <f t="shared" si="11"/>
        <v>0</v>
      </c>
      <c r="BD21" s="950">
        <f t="shared" si="12"/>
        <v>0</v>
      </c>
      <c r="BE21" s="443">
        <f t="shared" si="13"/>
        <v>0</v>
      </c>
      <c r="BF21" s="699">
        <f t="shared" si="14"/>
        <v>0</v>
      </c>
      <c r="BG21" s="699">
        <f t="shared" si="15"/>
        <v>0</v>
      </c>
      <c r="BH21" s="699">
        <f t="shared" si="16"/>
        <v>0</v>
      </c>
      <c r="BI21" s="700" t="str">
        <f t="shared" si="17"/>
        <v/>
      </c>
      <c r="BJ21" s="793"/>
      <c r="BK21" s="702"/>
      <c r="BL21" s="691"/>
      <c r="BM21" s="794"/>
      <c r="BN21" s="795"/>
    </row>
    <row r="22" spans="1:67" ht="33" hidden="1">
      <c r="A22" s="288">
        <v>20</v>
      </c>
      <c r="B22" s="969" t="s">
        <v>75</v>
      </c>
      <c r="C22" s="195" t="s">
        <v>84</v>
      </c>
      <c r="D22" s="692" t="s">
        <v>85</v>
      </c>
      <c r="E22" s="197">
        <v>0.4</v>
      </c>
      <c r="F22" s="693"/>
      <c r="G22" s="693"/>
      <c r="H22" s="694"/>
      <c r="I22" s="694"/>
      <c r="J22" s="694"/>
      <c r="K22" s="694"/>
      <c r="L22" s="693">
        <f>Summary!M22</f>
        <v>0</v>
      </c>
      <c r="M22" s="694"/>
      <c r="N22" s="695">
        <f t="shared" si="0"/>
        <v>0</v>
      </c>
      <c r="O22" s="443">
        <v>0</v>
      </c>
      <c r="P22" s="443">
        <v>0</v>
      </c>
      <c r="Q22" s="443">
        <v>0</v>
      </c>
      <c r="R22" s="443">
        <v>0</v>
      </c>
      <c r="S22" s="443">
        <v>0</v>
      </c>
      <c r="T22" s="443">
        <v>0</v>
      </c>
      <c r="U22" s="443">
        <v>0</v>
      </c>
      <c r="V22" s="697">
        <f t="shared" si="1"/>
        <v>0</v>
      </c>
      <c r="W22" s="698">
        <f t="shared" si="2"/>
        <v>0</v>
      </c>
      <c r="X22" s="312">
        <f t="shared" si="3"/>
        <v>0</v>
      </c>
      <c r="Y22" s="443">
        <v>0</v>
      </c>
      <c r="Z22" s="443">
        <v>0</v>
      </c>
      <c r="AA22" s="443">
        <v>0</v>
      </c>
      <c r="AB22" s="443">
        <v>0</v>
      </c>
      <c r="AC22" s="443">
        <v>0</v>
      </c>
      <c r="AD22" s="443">
        <v>0</v>
      </c>
      <c r="AE22" s="443">
        <v>0</v>
      </c>
      <c r="AF22" s="697">
        <f t="shared" si="4"/>
        <v>0</v>
      </c>
      <c r="AG22" s="698">
        <f t="shared" si="5"/>
        <v>0</v>
      </c>
      <c r="AH22" s="312">
        <f t="shared" si="6"/>
        <v>0</v>
      </c>
      <c r="AI22" s="443">
        <v>0</v>
      </c>
      <c r="AJ22" s="443">
        <v>0</v>
      </c>
      <c r="AK22" s="443">
        <v>0</v>
      </c>
      <c r="AL22" s="443">
        <v>0</v>
      </c>
      <c r="AM22" s="443">
        <v>0</v>
      </c>
      <c r="AN22" s="443">
        <v>0</v>
      </c>
      <c r="AO22" s="443">
        <v>0</v>
      </c>
      <c r="AP22" s="697">
        <f t="shared" si="7"/>
        <v>0</v>
      </c>
      <c r="AQ22" s="698">
        <f t="shared" si="8"/>
        <v>0</v>
      </c>
      <c r="AR22" s="312">
        <f t="shared" si="9"/>
        <v>0</v>
      </c>
      <c r="AS22" s="443">
        <v>0</v>
      </c>
      <c r="AT22" s="443">
        <v>0</v>
      </c>
      <c r="AU22" s="443">
        <v>0</v>
      </c>
      <c r="AV22" s="443">
        <v>0</v>
      </c>
      <c r="AW22" s="443">
        <v>0</v>
      </c>
      <c r="AX22" s="443">
        <v>0</v>
      </c>
      <c r="AY22" s="443">
        <v>0</v>
      </c>
      <c r="AZ22" s="443">
        <v>0</v>
      </c>
      <c r="BA22" s="443">
        <v>0</v>
      </c>
      <c r="BB22" s="697">
        <f t="shared" si="10"/>
        <v>0</v>
      </c>
      <c r="BC22" s="698">
        <f t="shared" si="11"/>
        <v>0</v>
      </c>
      <c r="BD22" s="312">
        <f t="shared" si="12"/>
        <v>0</v>
      </c>
      <c r="BE22" s="443">
        <f t="shared" si="13"/>
        <v>0</v>
      </c>
      <c r="BF22" s="699">
        <f t="shared" si="14"/>
        <v>0</v>
      </c>
      <c r="BG22" s="699">
        <f t="shared" si="15"/>
        <v>0</v>
      </c>
      <c r="BH22" s="699">
        <f t="shared" si="16"/>
        <v>0</v>
      </c>
      <c r="BI22" s="700" t="str">
        <f t="shared" si="17"/>
        <v/>
      </c>
      <c r="BJ22" s="701"/>
      <c r="BK22" s="702"/>
      <c r="BL22" s="288"/>
      <c r="BM22" s="195"/>
      <c r="BN22" s="703"/>
    </row>
    <row r="23" spans="1:67" ht="18" hidden="1">
      <c r="A23" s="773">
        <v>21</v>
      </c>
      <c r="B23" s="815" t="s">
        <v>75</v>
      </c>
      <c r="C23" s="195" t="s">
        <v>86</v>
      </c>
      <c r="D23" s="705" t="s">
        <v>87</v>
      </c>
      <c r="E23" s="197">
        <v>1</v>
      </c>
      <c r="F23" s="693"/>
      <c r="G23" s="693"/>
      <c r="H23" s="694"/>
      <c r="I23" s="694"/>
      <c r="J23" s="694"/>
      <c r="K23" s="694"/>
      <c r="L23" s="706">
        <f>Summary!M23</f>
        <v>0</v>
      </c>
      <c r="M23" s="1080"/>
      <c r="N23" s="695">
        <f t="shared" si="0"/>
        <v>0</v>
      </c>
      <c r="O23" s="707">
        <v>0</v>
      </c>
      <c r="P23" s="707">
        <v>0</v>
      </c>
      <c r="Q23" s="707">
        <v>0</v>
      </c>
      <c r="R23" s="707">
        <v>0</v>
      </c>
      <c r="S23" s="707">
        <v>0</v>
      </c>
      <c r="T23" s="707">
        <v>0</v>
      </c>
      <c r="U23" s="707">
        <v>0</v>
      </c>
      <c r="V23" s="939">
        <f t="shared" si="1"/>
        <v>0</v>
      </c>
      <c r="W23" s="940">
        <f t="shared" si="2"/>
        <v>0</v>
      </c>
      <c r="X23" s="941">
        <f t="shared" si="3"/>
        <v>0</v>
      </c>
      <c r="Y23" s="707">
        <v>0</v>
      </c>
      <c r="Z23" s="707">
        <v>0</v>
      </c>
      <c r="AA23" s="707">
        <v>0</v>
      </c>
      <c r="AB23" s="707">
        <v>0</v>
      </c>
      <c r="AC23" s="707">
        <v>0</v>
      </c>
      <c r="AD23" s="707">
        <v>0</v>
      </c>
      <c r="AE23" s="707">
        <v>0</v>
      </c>
      <c r="AF23" s="939">
        <f t="shared" si="4"/>
        <v>0</v>
      </c>
      <c r="AG23" s="940">
        <f t="shared" si="5"/>
        <v>0</v>
      </c>
      <c r="AH23" s="941">
        <f t="shared" si="6"/>
        <v>0</v>
      </c>
      <c r="AI23" s="707">
        <v>0</v>
      </c>
      <c r="AJ23" s="707">
        <v>0</v>
      </c>
      <c r="AK23" s="707">
        <v>0</v>
      </c>
      <c r="AL23" s="707">
        <v>0</v>
      </c>
      <c r="AM23" s="707">
        <v>0</v>
      </c>
      <c r="AN23" s="707">
        <v>0</v>
      </c>
      <c r="AO23" s="707">
        <v>0</v>
      </c>
      <c r="AP23" s="939">
        <f t="shared" si="7"/>
        <v>0</v>
      </c>
      <c r="AQ23" s="940">
        <f t="shared" si="8"/>
        <v>0</v>
      </c>
      <c r="AR23" s="941">
        <f t="shared" si="9"/>
        <v>0</v>
      </c>
      <c r="AS23" s="707">
        <v>0</v>
      </c>
      <c r="AT23" s="707">
        <v>0</v>
      </c>
      <c r="AU23" s="707">
        <v>0</v>
      </c>
      <c r="AV23" s="707">
        <v>0</v>
      </c>
      <c r="AW23" s="707">
        <v>0</v>
      </c>
      <c r="AX23" s="707">
        <v>0</v>
      </c>
      <c r="AY23" s="707">
        <v>0</v>
      </c>
      <c r="AZ23" s="707">
        <v>0</v>
      </c>
      <c r="BA23" s="707">
        <v>0</v>
      </c>
      <c r="BB23" s="939">
        <f t="shared" si="10"/>
        <v>0</v>
      </c>
      <c r="BC23" s="940">
        <f t="shared" si="11"/>
        <v>0</v>
      </c>
      <c r="BD23" s="941">
        <f t="shared" si="12"/>
        <v>0</v>
      </c>
      <c r="BE23" s="707">
        <f t="shared" si="13"/>
        <v>0</v>
      </c>
      <c r="BF23" s="699">
        <f t="shared" si="14"/>
        <v>0</v>
      </c>
      <c r="BG23" s="708">
        <f t="shared" si="15"/>
        <v>0</v>
      </c>
      <c r="BH23" s="699">
        <f t="shared" si="16"/>
        <v>0</v>
      </c>
      <c r="BI23" s="709" t="str">
        <f t="shared" si="17"/>
        <v/>
      </c>
      <c r="BJ23" s="710"/>
      <c r="BK23" s="875"/>
      <c r="BL23" s="712"/>
      <c r="BM23" s="713"/>
      <c r="BN23" s="714"/>
    </row>
    <row r="24" spans="1:67" ht="18">
      <c r="A24" s="1081">
        <v>22</v>
      </c>
      <c r="B24" s="1082" t="s">
        <v>75</v>
      </c>
      <c r="C24" s="823" t="s">
        <v>89</v>
      </c>
      <c r="D24" s="925" t="s">
        <v>90</v>
      </c>
      <c r="E24" s="550">
        <v>1</v>
      </c>
      <c r="F24" s="693"/>
      <c r="G24" s="693"/>
      <c r="H24" s="694"/>
      <c r="I24" s="694"/>
      <c r="J24" s="694"/>
      <c r="K24" s="570"/>
      <c r="L24" s="819">
        <f>Summary!M24</f>
        <v>856</v>
      </c>
      <c r="M24" s="1103" t="s">
        <v>395</v>
      </c>
      <c r="N24" s="557">
        <f t="shared" si="0"/>
        <v>856</v>
      </c>
      <c r="O24" s="235">
        <v>0</v>
      </c>
      <c r="P24" s="235">
        <v>0</v>
      </c>
      <c r="Q24" s="235">
        <v>0</v>
      </c>
      <c r="R24" s="235">
        <v>0</v>
      </c>
      <c r="S24" s="235">
        <v>0</v>
      </c>
      <c r="T24" s="235">
        <v>0</v>
      </c>
      <c r="U24" s="235">
        <v>0</v>
      </c>
      <c r="V24" s="1083">
        <f t="shared" si="1"/>
        <v>0</v>
      </c>
      <c r="W24" s="1084">
        <f t="shared" si="2"/>
        <v>0</v>
      </c>
      <c r="X24" s="1084">
        <f t="shared" si="3"/>
        <v>342.40000000000003</v>
      </c>
      <c r="Y24" s="202">
        <v>0</v>
      </c>
      <c r="Z24" s="1085">
        <v>0</v>
      </c>
      <c r="AA24" s="202">
        <v>0</v>
      </c>
      <c r="AB24" s="1085">
        <v>0</v>
      </c>
      <c r="AC24" s="1085">
        <v>0</v>
      </c>
      <c r="AD24" s="1085">
        <v>0</v>
      </c>
      <c r="AE24" s="1085">
        <v>0</v>
      </c>
      <c r="AF24" s="1086">
        <f t="shared" si="4"/>
        <v>0</v>
      </c>
      <c r="AG24" s="1087">
        <f t="shared" si="5"/>
        <v>0</v>
      </c>
      <c r="AH24" s="1087">
        <f t="shared" si="6"/>
        <v>256.8</v>
      </c>
      <c r="AI24" s="1088">
        <v>0</v>
      </c>
      <c r="AJ24" s="1088">
        <v>0</v>
      </c>
      <c r="AK24" s="1088">
        <v>0</v>
      </c>
      <c r="AL24" s="1088">
        <v>0</v>
      </c>
      <c r="AM24" s="1088">
        <v>0</v>
      </c>
      <c r="AN24" s="1088">
        <v>0</v>
      </c>
      <c r="AO24" s="1088">
        <v>0</v>
      </c>
      <c r="AP24" s="1089">
        <f t="shared" si="7"/>
        <v>0</v>
      </c>
      <c r="AQ24" s="1090">
        <f t="shared" si="8"/>
        <v>0</v>
      </c>
      <c r="AR24" s="1090">
        <f t="shared" si="9"/>
        <v>171.20000000000002</v>
      </c>
      <c r="AS24" s="1091">
        <v>0</v>
      </c>
      <c r="AT24" s="1091">
        <v>0</v>
      </c>
      <c r="AU24" s="1091">
        <v>0</v>
      </c>
      <c r="AV24" s="1091">
        <v>0</v>
      </c>
      <c r="AW24" s="1091">
        <v>0</v>
      </c>
      <c r="AX24" s="1091">
        <v>0</v>
      </c>
      <c r="AY24" s="1091">
        <v>0</v>
      </c>
      <c r="AZ24" s="1091">
        <v>0</v>
      </c>
      <c r="BA24" s="1091">
        <v>0</v>
      </c>
      <c r="BB24" s="1092">
        <f t="shared" si="10"/>
        <v>0</v>
      </c>
      <c r="BC24" s="1093">
        <f t="shared" si="11"/>
        <v>0</v>
      </c>
      <c r="BD24" s="1093">
        <f t="shared" si="12"/>
        <v>171.20000000000002</v>
      </c>
      <c r="BE24" s="1094">
        <f t="shared" si="13"/>
        <v>0</v>
      </c>
      <c r="BF24" s="756">
        <f t="shared" si="14"/>
        <v>0</v>
      </c>
      <c r="BG24" s="97">
        <f t="shared" si="15"/>
        <v>-856</v>
      </c>
      <c r="BH24" s="756">
        <f t="shared" si="16"/>
        <v>-856</v>
      </c>
      <c r="BI24" s="1095">
        <f t="shared" si="17"/>
        <v>0</v>
      </c>
      <c r="BJ24" s="1096" t="s">
        <v>393</v>
      </c>
      <c r="BK24" s="1097"/>
      <c r="BL24" s="1097"/>
      <c r="BM24" s="1097"/>
      <c r="BN24" s="1098"/>
      <c r="BO24" s="1099"/>
    </row>
    <row r="25" spans="1:67" ht="18">
      <c r="A25" s="1081">
        <v>23</v>
      </c>
      <c r="B25" s="1082" t="s">
        <v>75</v>
      </c>
      <c r="C25" s="823" t="s">
        <v>91</v>
      </c>
      <c r="D25" s="925" t="s">
        <v>92</v>
      </c>
      <c r="E25" s="550">
        <v>5</v>
      </c>
      <c r="F25" s="693"/>
      <c r="G25" s="693"/>
      <c r="H25" s="694"/>
      <c r="I25" s="694"/>
      <c r="J25" s="694"/>
      <c r="K25" s="570"/>
      <c r="L25" s="819">
        <f>Summary!M25</f>
        <v>305</v>
      </c>
      <c r="M25" s="805" t="s">
        <v>394</v>
      </c>
      <c r="N25" s="557">
        <f t="shared" si="0"/>
        <v>305</v>
      </c>
      <c r="O25" s="235">
        <v>0</v>
      </c>
      <c r="P25" s="235">
        <v>0</v>
      </c>
      <c r="Q25" s="235">
        <v>0</v>
      </c>
      <c r="R25" s="235">
        <v>0</v>
      </c>
      <c r="S25" s="235">
        <v>0</v>
      </c>
      <c r="T25" s="235">
        <v>0</v>
      </c>
      <c r="U25" s="235">
        <v>0</v>
      </c>
      <c r="V25" s="1083">
        <f t="shared" si="1"/>
        <v>0</v>
      </c>
      <c r="W25" s="1084">
        <f t="shared" si="2"/>
        <v>0</v>
      </c>
      <c r="X25" s="1084">
        <f t="shared" si="3"/>
        <v>122</v>
      </c>
      <c r="Y25" s="1085">
        <v>0</v>
      </c>
      <c r="Z25" s="1085">
        <v>0</v>
      </c>
      <c r="AA25" s="1085">
        <v>0</v>
      </c>
      <c r="AB25" s="1085">
        <v>0</v>
      </c>
      <c r="AC25" s="1085">
        <v>0</v>
      </c>
      <c r="AD25" s="1085">
        <v>0</v>
      </c>
      <c r="AE25" s="1085">
        <v>0</v>
      </c>
      <c r="AF25" s="1086">
        <f t="shared" si="4"/>
        <v>0</v>
      </c>
      <c r="AG25" s="1087">
        <f t="shared" si="5"/>
        <v>0</v>
      </c>
      <c r="AH25" s="1087">
        <f t="shared" si="6"/>
        <v>91.5</v>
      </c>
      <c r="AI25" s="1088">
        <v>0</v>
      </c>
      <c r="AJ25" s="1088">
        <v>0</v>
      </c>
      <c r="AK25" s="1088">
        <v>0</v>
      </c>
      <c r="AL25" s="1088">
        <v>0</v>
      </c>
      <c r="AM25" s="1088">
        <v>0</v>
      </c>
      <c r="AN25" s="1088">
        <v>0</v>
      </c>
      <c r="AO25" s="1088">
        <v>0</v>
      </c>
      <c r="AP25" s="1089">
        <f t="shared" si="7"/>
        <v>0</v>
      </c>
      <c r="AQ25" s="1090">
        <f t="shared" si="8"/>
        <v>0</v>
      </c>
      <c r="AR25" s="1090">
        <f t="shared" si="9"/>
        <v>61</v>
      </c>
      <c r="AS25" s="1091">
        <v>0</v>
      </c>
      <c r="AT25" s="1091">
        <v>81</v>
      </c>
      <c r="AU25" s="1091">
        <v>0</v>
      </c>
      <c r="AV25" s="1091">
        <v>123</v>
      </c>
      <c r="AW25" s="1091">
        <v>0</v>
      </c>
      <c r="AX25" s="1091">
        <v>101</v>
      </c>
      <c r="AY25" s="1091">
        <v>0</v>
      </c>
      <c r="AZ25" s="1091">
        <v>0</v>
      </c>
      <c r="BA25" s="1091">
        <v>0</v>
      </c>
      <c r="BB25" s="1092">
        <f t="shared" si="10"/>
        <v>305</v>
      </c>
      <c r="BC25" s="1093">
        <f t="shared" si="11"/>
        <v>1525</v>
      </c>
      <c r="BD25" s="1093">
        <f t="shared" si="12"/>
        <v>61</v>
      </c>
      <c r="BE25" s="1094">
        <f t="shared" si="13"/>
        <v>305</v>
      </c>
      <c r="BF25" s="756">
        <f t="shared" si="14"/>
        <v>1525</v>
      </c>
      <c r="BG25" s="97">
        <f t="shared" si="15"/>
        <v>0</v>
      </c>
      <c r="BH25" s="756">
        <f t="shared" si="16"/>
        <v>0</v>
      </c>
      <c r="BI25" s="1095">
        <f t="shared" si="17"/>
        <v>1</v>
      </c>
      <c r="BJ25" s="1096"/>
      <c r="BK25" s="1097"/>
      <c r="BL25" s="1097"/>
      <c r="BM25" s="1097"/>
      <c r="BN25" s="1098"/>
      <c r="BO25" s="1101"/>
    </row>
    <row r="26" spans="1:67" ht="24" hidden="1" customHeight="1">
      <c r="A26" s="691">
        <v>24</v>
      </c>
      <c r="B26" s="1104" t="s">
        <v>95</v>
      </c>
      <c r="C26" s="195" t="s">
        <v>93</v>
      </c>
      <c r="D26" s="814" t="s">
        <v>94</v>
      </c>
      <c r="E26" s="197">
        <v>0.35</v>
      </c>
      <c r="F26" s="693"/>
      <c r="G26" s="693"/>
      <c r="H26" s="694"/>
      <c r="I26" s="694"/>
      <c r="J26" s="694"/>
      <c r="K26" s="694"/>
      <c r="L26" s="765">
        <f>Summary!M26</f>
        <v>0</v>
      </c>
      <c r="M26" s="1105"/>
      <c r="N26" s="695">
        <f t="shared" si="0"/>
        <v>0</v>
      </c>
      <c r="O26" s="443">
        <v>0</v>
      </c>
      <c r="P26" s="443">
        <v>0</v>
      </c>
      <c r="Q26" s="443">
        <v>0</v>
      </c>
      <c r="R26" s="443">
        <v>0</v>
      </c>
      <c r="S26" s="443">
        <v>0</v>
      </c>
      <c r="T26" s="443">
        <v>0</v>
      </c>
      <c r="U26" s="443">
        <v>0</v>
      </c>
      <c r="V26" s="697">
        <f t="shared" si="1"/>
        <v>0</v>
      </c>
      <c r="W26" s="698">
        <f t="shared" si="2"/>
        <v>0</v>
      </c>
      <c r="X26" s="950">
        <f t="shared" si="3"/>
        <v>0</v>
      </c>
      <c r="Y26" s="443">
        <v>0</v>
      </c>
      <c r="Z26" s="443">
        <v>0</v>
      </c>
      <c r="AA26" s="443">
        <v>0</v>
      </c>
      <c r="AB26" s="443">
        <v>0</v>
      </c>
      <c r="AC26" s="443">
        <v>0</v>
      </c>
      <c r="AD26" s="443">
        <v>0</v>
      </c>
      <c r="AE26" s="443">
        <v>0</v>
      </c>
      <c r="AF26" s="697">
        <f t="shared" si="4"/>
        <v>0</v>
      </c>
      <c r="AG26" s="698">
        <f t="shared" si="5"/>
        <v>0</v>
      </c>
      <c r="AH26" s="950">
        <f t="shared" si="6"/>
        <v>0</v>
      </c>
      <c r="AI26" s="443">
        <v>0</v>
      </c>
      <c r="AJ26" s="443">
        <v>0</v>
      </c>
      <c r="AK26" s="443">
        <v>0</v>
      </c>
      <c r="AL26" s="443">
        <v>0</v>
      </c>
      <c r="AM26" s="443">
        <v>0</v>
      </c>
      <c r="AN26" s="443">
        <v>0</v>
      </c>
      <c r="AO26" s="443">
        <v>0</v>
      </c>
      <c r="AP26" s="697">
        <f t="shared" si="7"/>
        <v>0</v>
      </c>
      <c r="AQ26" s="698">
        <f t="shared" si="8"/>
        <v>0</v>
      </c>
      <c r="AR26" s="950">
        <f t="shared" si="9"/>
        <v>0</v>
      </c>
      <c r="AS26" s="443">
        <v>0</v>
      </c>
      <c r="AT26" s="443">
        <v>0</v>
      </c>
      <c r="AU26" s="443">
        <v>0</v>
      </c>
      <c r="AV26" s="443">
        <v>0</v>
      </c>
      <c r="AW26" s="443">
        <v>0</v>
      </c>
      <c r="AX26" s="443">
        <v>0</v>
      </c>
      <c r="AY26" s="443">
        <v>0</v>
      </c>
      <c r="AZ26" s="443">
        <v>0</v>
      </c>
      <c r="BA26" s="443">
        <v>0</v>
      </c>
      <c r="BB26" s="697">
        <f t="shared" si="10"/>
        <v>0</v>
      </c>
      <c r="BC26" s="698">
        <f t="shared" si="11"/>
        <v>0</v>
      </c>
      <c r="BD26" s="950">
        <f t="shared" si="12"/>
        <v>0</v>
      </c>
      <c r="BE26" s="443">
        <f t="shared" si="13"/>
        <v>0</v>
      </c>
      <c r="BF26" s="699">
        <f t="shared" si="14"/>
        <v>0</v>
      </c>
      <c r="BG26" s="699">
        <f t="shared" si="15"/>
        <v>0</v>
      </c>
      <c r="BH26" s="699">
        <f t="shared" si="16"/>
        <v>0</v>
      </c>
      <c r="BI26" s="700" t="str">
        <f t="shared" si="17"/>
        <v/>
      </c>
      <c r="BJ26" s="793"/>
      <c r="BK26" s="702"/>
      <c r="BL26" s="691"/>
      <c r="BM26" s="794"/>
      <c r="BN26" s="795"/>
    </row>
    <row r="27" spans="1:67" ht="18" hidden="1">
      <c r="A27" s="691">
        <v>25</v>
      </c>
      <c r="B27" s="824" t="s">
        <v>95</v>
      </c>
      <c r="C27" s="195" t="s">
        <v>97</v>
      </c>
      <c r="D27" s="692" t="s">
        <v>98</v>
      </c>
      <c r="E27" s="197">
        <v>0.5</v>
      </c>
      <c r="F27" s="693"/>
      <c r="G27" s="693"/>
      <c r="H27" s="694"/>
      <c r="I27" s="694"/>
      <c r="J27" s="694"/>
      <c r="K27" s="694"/>
      <c r="L27" s="693">
        <f>Summary!M27</f>
        <v>0</v>
      </c>
      <c r="M27" s="694"/>
      <c r="N27" s="695">
        <f t="shared" si="0"/>
        <v>0</v>
      </c>
      <c r="O27" s="443">
        <v>0</v>
      </c>
      <c r="P27" s="443">
        <v>0</v>
      </c>
      <c r="Q27" s="443">
        <v>0</v>
      </c>
      <c r="R27" s="443">
        <v>0</v>
      </c>
      <c r="S27" s="443">
        <v>0</v>
      </c>
      <c r="T27" s="443">
        <v>0</v>
      </c>
      <c r="U27" s="443">
        <v>0</v>
      </c>
      <c r="V27" s="697">
        <f t="shared" si="1"/>
        <v>0</v>
      </c>
      <c r="W27" s="698">
        <f t="shared" si="2"/>
        <v>0</v>
      </c>
      <c r="X27" s="312">
        <f t="shared" si="3"/>
        <v>0</v>
      </c>
      <c r="Y27" s="443">
        <v>0</v>
      </c>
      <c r="Z27" s="443">
        <v>0</v>
      </c>
      <c r="AA27" s="443">
        <v>0</v>
      </c>
      <c r="AB27" s="443">
        <v>0</v>
      </c>
      <c r="AC27" s="443">
        <v>0</v>
      </c>
      <c r="AD27" s="443">
        <v>0</v>
      </c>
      <c r="AE27" s="443">
        <v>0</v>
      </c>
      <c r="AF27" s="697">
        <f t="shared" si="4"/>
        <v>0</v>
      </c>
      <c r="AG27" s="698">
        <f t="shared" si="5"/>
        <v>0</v>
      </c>
      <c r="AH27" s="312">
        <f t="shared" si="6"/>
        <v>0</v>
      </c>
      <c r="AI27" s="443">
        <v>0</v>
      </c>
      <c r="AJ27" s="443">
        <v>0</v>
      </c>
      <c r="AK27" s="443">
        <v>0</v>
      </c>
      <c r="AL27" s="443">
        <v>0</v>
      </c>
      <c r="AM27" s="443">
        <v>0</v>
      </c>
      <c r="AN27" s="443">
        <v>0</v>
      </c>
      <c r="AO27" s="443">
        <v>0</v>
      </c>
      <c r="AP27" s="697">
        <f t="shared" si="7"/>
        <v>0</v>
      </c>
      <c r="AQ27" s="698">
        <f t="shared" si="8"/>
        <v>0</v>
      </c>
      <c r="AR27" s="312">
        <f t="shared" si="9"/>
        <v>0</v>
      </c>
      <c r="AS27" s="443">
        <v>0</v>
      </c>
      <c r="AT27" s="443">
        <v>0</v>
      </c>
      <c r="AU27" s="443">
        <v>0</v>
      </c>
      <c r="AV27" s="443">
        <v>0</v>
      </c>
      <c r="AW27" s="443">
        <v>0</v>
      </c>
      <c r="AX27" s="443">
        <v>0</v>
      </c>
      <c r="AY27" s="443">
        <v>0</v>
      </c>
      <c r="AZ27" s="443">
        <v>0</v>
      </c>
      <c r="BA27" s="443">
        <v>0</v>
      </c>
      <c r="BB27" s="697">
        <f t="shared" si="10"/>
        <v>0</v>
      </c>
      <c r="BC27" s="698">
        <f t="shared" si="11"/>
        <v>0</v>
      </c>
      <c r="BD27" s="312">
        <f t="shared" si="12"/>
        <v>0</v>
      </c>
      <c r="BE27" s="443">
        <f t="shared" si="13"/>
        <v>0</v>
      </c>
      <c r="BF27" s="699">
        <f t="shared" si="14"/>
        <v>0</v>
      </c>
      <c r="BG27" s="699">
        <f t="shared" si="15"/>
        <v>0</v>
      </c>
      <c r="BH27" s="699">
        <f t="shared" si="16"/>
        <v>0</v>
      </c>
      <c r="BI27" s="700" t="str">
        <f t="shared" si="17"/>
        <v/>
      </c>
      <c r="BJ27" s="701"/>
      <c r="BK27" s="702"/>
      <c r="BL27" s="288"/>
      <c r="BM27" s="195"/>
      <c r="BN27" s="703"/>
    </row>
    <row r="28" spans="1:67" ht="21.75" hidden="1" customHeight="1">
      <c r="A28" s="288">
        <v>26</v>
      </c>
      <c r="B28" s="824" t="s">
        <v>95</v>
      </c>
      <c r="C28" s="195" t="s">
        <v>99</v>
      </c>
      <c r="D28" s="692" t="s">
        <v>100</v>
      </c>
      <c r="E28" s="197">
        <v>0.35</v>
      </c>
      <c r="F28" s="693"/>
      <c r="G28" s="693"/>
      <c r="H28" s="694"/>
      <c r="I28" s="694"/>
      <c r="J28" s="694"/>
      <c r="K28" s="694"/>
      <c r="L28" s="693">
        <f>Summary!M28</f>
        <v>0</v>
      </c>
      <c r="M28" s="694"/>
      <c r="N28" s="695">
        <f t="shared" si="0"/>
        <v>0</v>
      </c>
      <c r="O28" s="443">
        <v>0</v>
      </c>
      <c r="P28" s="443">
        <v>0</v>
      </c>
      <c r="Q28" s="443">
        <v>0</v>
      </c>
      <c r="R28" s="443">
        <v>0</v>
      </c>
      <c r="S28" s="443">
        <v>0</v>
      </c>
      <c r="T28" s="443">
        <v>0</v>
      </c>
      <c r="U28" s="443">
        <v>0</v>
      </c>
      <c r="V28" s="697">
        <f t="shared" si="1"/>
        <v>0</v>
      </c>
      <c r="W28" s="698">
        <f t="shared" si="2"/>
        <v>0</v>
      </c>
      <c r="X28" s="312">
        <f t="shared" si="3"/>
        <v>0</v>
      </c>
      <c r="Y28" s="443">
        <v>0</v>
      </c>
      <c r="Z28" s="443">
        <v>0</v>
      </c>
      <c r="AA28" s="443">
        <v>0</v>
      </c>
      <c r="AB28" s="443">
        <v>0</v>
      </c>
      <c r="AC28" s="443">
        <v>0</v>
      </c>
      <c r="AD28" s="443">
        <v>0</v>
      </c>
      <c r="AE28" s="443">
        <v>0</v>
      </c>
      <c r="AF28" s="697">
        <f t="shared" si="4"/>
        <v>0</v>
      </c>
      <c r="AG28" s="698">
        <f t="shared" si="5"/>
        <v>0</v>
      </c>
      <c r="AH28" s="312">
        <f t="shared" si="6"/>
        <v>0</v>
      </c>
      <c r="AI28" s="443">
        <v>0</v>
      </c>
      <c r="AJ28" s="443">
        <v>0</v>
      </c>
      <c r="AK28" s="443">
        <v>0</v>
      </c>
      <c r="AL28" s="443">
        <v>0</v>
      </c>
      <c r="AM28" s="443">
        <v>0</v>
      </c>
      <c r="AN28" s="443">
        <v>0</v>
      </c>
      <c r="AO28" s="443">
        <v>0</v>
      </c>
      <c r="AP28" s="697">
        <f t="shared" si="7"/>
        <v>0</v>
      </c>
      <c r="AQ28" s="698">
        <f t="shared" si="8"/>
        <v>0</v>
      </c>
      <c r="AR28" s="312">
        <f t="shared" si="9"/>
        <v>0</v>
      </c>
      <c r="AS28" s="443">
        <v>0</v>
      </c>
      <c r="AT28" s="443">
        <v>0</v>
      </c>
      <c r="AU28" s="443">
        <v>0</v>
      </c>
      <c r="AV28" s="443">
        <v>0</v>
      </c>
      <c r="AW28" s="443">
        <v>0</v>
      </c>
      <c r="AX28" s="443">
        <v>0</v>
      </c>
      <c r="AY28" s="443">
        <v>0</v>
      </c>
      <c r="AZ28" s="443">
        <v>0</v>
      </c>
      <c r="BA28" s="443">
        <v>0</v>
      </c>
      <c r="BB28" s="697">
        <f t="shared" si="10"/>
        <v>0</v>
      </c>
      <c r="BC28" s="698">
        <f t="shared" si="11"/>
        <v>0</v>
      </c>
      <c r="BD28" s="312">
        <f t="shared" si="12"/>
        <v>0</v>
      </c>
      <c r="BE28" s="443">
        <f t="shared" si="13"/>
        <v>0</v>
      </c>
      <c r="BF28" s="699">
        <f t="shared" si="14"/>
        <v>0</v>
      </c>
      <c r="BG28" s="699">
        <f t="shared" si="15"/>
        <v>0</v>
      </c>
      <c r="BH28" s="699">
        <f t="shared" si="16"/>
        <v>0</v>
      </c>
      <c r="BI28" s="700" t="str">
        <f t="shared" si="17"/>
        <v/>
      </c>
      <c r="BJ28" s="701"/>
      <c r="BK28" s="702"/>
      <c r="BL28" s="288"/>
      <c r="BM28" s="195"/>
      <c r="BN28" s="703"/>
    </row>
    <row r="29" spans="1:67" ht="18" hidden="1">
      <c r="A29" s="691">
        <v>27</v>
      </c>
      <c r="B29" s="353" t="s">
        <v>36</v>
      </c>
      <c r="C29" s="199" t="s">
        <v>101</v>
      </c>
      <c r="D29" s="354" t="s">
        <v>102</v>
      </c>
      <c r="E29" s="197">
        <v>0.25</v>
      </c>
      <c r="F29" s="693"/>
      <c r="G29" s="693"/>
      <c r="H29" s="694"/>
      <c r="I29" s="694"/>
      <c r="J29" s="694"/>
      <c r="K29" s="694"/>
      <c r="L29" s="693">
        <f>Summary!M29</f>
        <v>0</v>
      </c>
      <c r="M29" s="694"/>
      <c r="N29" s="695">
        <f t="shared" si="0"/>
        <v>0</v>
      </c>
      <c r="O29" s="443">
        <v>0</v>
      </c>
      <c r="P29" s="443">
        <v>0</v>
      </c>
      <c r="Q29" s="443">
        <v>0</v>
      </c>
      <c r="R29" s="443">
        <v>0</v>
      </c>
      <c r="S29" s="443">
        <v>0</v>
      </c>
      <c r="T29" s="443">
        <v>0</v>
      </c>
      <c r="U29" s="443">
        <v>0</v>
      </c>
      <c r="V29" s="697">
        <f t="shared" si="1"/>
        <v>0</v>
      </c>
      <c r="W29" s="698">
        <f t="shared" si="2"/>
        <v>0</v>
      </c>
      <c r="X29" s="312">
        <f t="shared" si="3"/>
        <v>0</v>
      </c>
      <c r="Y29" s="443">
        <v>0</v>
      </c>
      <c r="Z29" s="443">
        <v>0</v>
      </c>
      <c r="AA29" s="443">
        <v>0</v>
      </c>
      <c r="AB29" s="443">
        <v>0</v>
      </c>
      <c r="AC29" s="443">
        <v>0</v>
      </c>
      <c r="AD29" s="443">
        <v>0</v>
      </c>
      <c r="AE29" s="443">
        <v>0</v>
      </c>
      <c r="AF29" s="697">
        <f t="shared" si="4"/>
        <v>0</v>
      </c>
      <c r="AG29" s="698">
        <f t="shared" si="5"/>
        <v>0</v>
      </c>
      <c r="AH29" s="312">
        <f t="shared" si="6"/>
        <v>0</v>
      </c>
      <c r="AI29" s="443">
        <v>0</v>
      </c>
      <c r="AJ29" s="443">
        <v>0</v>
      </c>
      <c r="AK29" s="443">
        <v>0</v>
      </c>
      <c r="AL29" s="443">
        <v>0</v>
      </c>
      <c r="AM29" s="443">
        <v>0</v>
      </c>
      <c r="AN29" s="443">
        <v>0</v>
      </c>
      <c r="AO29" s="443">
        <v>0</v>
      </c>
      <c r="AP29" s="697">
        <f t="shared" si="7"/>
        <v>0</v>
      </c>
      <c r="AQ29" s="698">
        <f t="shared" si="8"/>
        <v>0</v>
      </c>
      <c r="AR29" s="312">
        <f t="shared" si="9"/>
        <v>0</v>
      </c>
      <c r="AS29" s="443">
        <v>0</v>
      </c>
      <c r="AT29" s="443">
        <v>0</v>
      </c>
      <c r="AU29" s="443">
        <v>0</v>
      </c>
      <c r="AV29" s="443">
        <v>0</v>
      </c>
      <c r="AW29" s="443">
        <v>0</v>
      </c>
      <c r="AX29" s="443">
        <v>0</v>
      </c>
      <c r="AY29" s="443">
        <v>0</v>
      </c>
      <c r="AZ29" s="443">
        <v>0</v>
      </c>
      <c r="BA29" s="443">
        <v>0</v>
      </c>
      <c r="BB29" s="697">
        <f t="shared" si="10"/>
        <v>0</v>
      </c>
      <c r="BC29" s="698">
        <f t="shared" si="11"/>
        <v>0</v>
      </c>
      <c r="BD29" s="312">
        <f t="shared" si="12"/>
        <v>0</v>
      </c>
      <c r="BE29" s="443">
        <f t="shared" si="13"/>
        <v>0</v>
      </c>
      <c r="BF29" s="699">
        <f t="shared" si="14"/>
        <v>0</v>
      </c>
      <c r="BG29" s="699">
        <f t="shared" si="15"/>
        <v>0</v>
      </c>
      <c r="BH29" s="699">
        <f t="shared" si="16"/>
        <v>0</v>
      </c>
      <c r="BI29" s="700" t="str">
        <f t="shared" si="17"/>
        <v/>
      </c>
      <c r="BJ29" s="701"/>
      <c r="BK29" s="702"/>
      <c r="BL29" s="288"/>
      <c r="BM29" s="195"/>
      <c r="BN29" s="703"/>
    </row>
    <row r="30" spans="1:67" ht="18" hidden="1">
      <c r="A30" s="773">
        <v>28</v>
      </c>
      <c r="B30" s="825" t="s">
        <v>105</v>
      </c>
      <c r="C30" s="199" t="s">
        <v>103</v>
      </c>
      <c r="D30" s="826" t="s">
        <v>104</v>
      </c>
      <c r="E30" s="197">
        <v>0.05</v>
      </c>
      <c r="F30" s="693"/>
      <c r="G30" s="693"/>
      <c r="H30" s="694"/>
      <c r="I30" s="694"/>
      <c r="J30" s="694"/>
      <c r="K30" s="694"/>
      <c r="L30" s="706">
        <f>Summary!M30</f>
        <v>0</v>
      </c>
      <c r="M30" s="1080"/>
      <c r="N30" s="695">
        <f t="shared" si="0"/>
        <v>0</v>
      </c>
      <c r="O30" s="707">
        <v>0</v>
      </c>
      <c r="P30" s="707">
        <v>0</v>
      </c>
      <c r="Q30" s="707">
        <v>0</v>
      </c>
      <c r="R30" s="707">
        <v>0</v>
      </c>
      <c r="S30" s="707">
        <v>0</v>
      </c>
      <c r="T30" s="707">
        <v>0</v>
      </c>
      <c r="U30" s="707">
        <v>0</v>
      </c>
      <c r="V30" s="939">
        <f t="shared" si="1"/>
        <v>0</v>
      </c>
      <c r="W30" s="940">
        <f t="shared" si="2"/>
        <v>0</v>
      </c>
      <c r="X30" s="941">
        <f t="shared" si="3"/>
        <v>0</v>
      </c>
      <c r="Y30" s="707">
        <v>0</v>
      </c>
      <c r="Z30" s="707">
        <v>0</v>
      </c>
      <c r="AA30" s="707">
        <v>0</v>
      </c>
      <c r="AB30" s="707">
        <v>0</v>
      </c>
      <c r="AC30" s="707">
        <v>0</v>
      </c>
      <c r="AD30" s="707">
        <v>0</v>
      </c>
      <c r="AE30" s="707">
        <v>0</v>
      </c>
      <c r="AF30" s="939">
        <f t="shared" si="4"/>
        <v>0</v>
      </c>
      <c r="AG30" s="940">
        <f t="shared" si="5"/>
        <v>0</v>
      </c>
      <c r="AH30" s="941">
        <f t="shared" si="6"/>
        <v>0</v>
      </c>
      <c r="AI30" s="707">
        <v>0</v>
      </c>
      <c r="AJ30" s="707">
        <v>0</v>
      </c>
      <c r="AK30" s="707">
        <v>0</v>
      </c>
      <c r="AL30" s="707">
        <v>0</v>
      </c>
      <c r="AM30" s="707">
        <v>0</v>
      </c>
      <c r="AN30" s="707">
        <v>0</v>
      </c>
      <c r="AO30" s="707">
        <v>0</v>
      </c>
      <c r="AP30" s="939">
        <f t="shared" si="7"/>
        <v>0</v>
      </c>
      <c r="AQ30" s="940">
        <f t="shared" si="8"/>
        <v>0</v>
      </c>
      <c r="AR30" s="941">
        <f t="shared" si="9"/>
        <v>0</v>
      </c>
      <c r="AS30" s="707">
        <v>0</v>
      </c>
      <c r="AT30" s="707">
        <v>0</v>
      </c>
      <c r="AU30" s="707">
        <v>0</v>
      </c>
      <c r="AV30" s="707">
        <v>0</v>
      </c>
      <c r="AW30" s="707">
        <v>0</v>
      </c>
      <c r="AX30" s="707">
        <v>0</v>
      </c>
      <c r="AY30" s="707">
        <v>0</v>
      </c>
      <c r="AZ30" s="707">
        <v>0</v>
      </c>
      <c r="BA30" s="707">
        <v>0</v>
      </c>
      <c r="BB30" s="939">
        <f t="shared" si="10"/>
        <v>0</v>
      </c>
      <c r="BC30" s="940">
        <f t="shared" si="11"/>
        <v>0</v>
      </c>
      <c r="BD30" s="941">
        <f t="shared" si="12"/>
        <v>0</v>
      </c>
      <c r="BE30" s="707">
        <f t="shared" si="13"/>
        <v>0</v>
      </c>
      <c r="BF30" s="699">
        <f t="shared" si="14"/>
        <v>0</v>
      </c>
      <c r="BG30" s="708">
        <f t="shared" si="15"/>
        <v>0</v>
      </c>
      <c r="BH30" s="699">
        <f t="shared" si="16"/>
        <v>0</v>
      </c>
      <c r="BI30" s="709" t="str">
        <f t="shared" si="17"/>
        <v/>
      </c>
      <c r="BJ30" s="710"/>
      <c r="BK30" s="711"/>
      <c r="BL30" s="712"/>
      <c r="BM30" s="713"/>
      <c r="BN30" s="714"/>
    </row>
    <row r="31" spans="1:67" ht="18">
      <c r="A31" s="288">
        <v>29</v>
      </c>
      <c r="B31" s="396" t="s">
        <v>105</v>
      </c>
      <c r="C31" s="734" t="s">
        <v>106</v>
      </c>
      <c r="D31" s="692" t="s">
        <v>107</v>
      </c>
      <c r="E31" s="550">
        <v>0.9</v>
      </c>
      <c r="F31" s="693"/>
      <c r="G31" s="693"/>
      <c r="H31" s="694"/>
      <c r="I31" s="694"/>
      <c r="J31" s="694"/>
      <c r="K31" s="570"/>
      <c r="L31" s="693">
        <f>Summary!M31</f>
        <v>255</v>
      </c>
      <c r="M31" s="694"/>
      <c r="N31" s="557">
        <f t="shared" si="0"/>
        <v>255</v>
      </c>
      <c r="O31" s="296">
        <v>0</v>
      </c>
      <c r="P31" s="296">
        <v>0</v>
      </c>
      <c r="Q31" s="296">
        <v>0</v>
      </c>
      <c r="R31" s="296">
        <v>0</v>
      </c>
      <c r="S31" s="296">
        <v>0</v>
      </c>
      <c r="T31" s="296">
        <v>0</v>
      </c>
      <c r="U31" s="296">
        <v>0</v>
      </c>
      <c r="V31" s="315">
        <f t="shared" si="1"/>
        <v>0</v>
      </c>
      <c r="W31" s="312">
        <f t="shared" si="2"/>
        <v>0</v>
      </c>
      <c r="X31" s="312">
        <f t="shared" si="3"/>
        <v>102</v>
      </c>
      <c r="Y31" s="296">
        <v>0</v>
      </c>
      <c r="Z31" s="296">
        <v>0</v>
      </c>
      <c r="AA31" s="296">
        <v>0</v>
      </c>
      <c r="AB31" s="296">
        <v>0</v>
      </c>
      <c r="AC31" s="296">
        <v>0</v>
      </c>
      <c r="AD31" s="296">
        <v>0</v>
      </c>
      <c r="AE31" s="296">
        <v>0</v>
      </c>
      <c r="AF31" s="315">
        <f t="shared" si="4"/>
        <v>0</v>
      </c>
      <c r="AG31" s="312">
        <f t="shared" si="5"/>
        <v>0</v>
      </c>
      <c r="AH31" s="312">
        <f t="shared" si="6"/>
        <v>76.5</v>
      </c>
      <c r="AI31" s="296">
        <v>0</v>
      </c>
      <c r="AJ31" s="296">
        <v>0</v>
      </c>
      <c r="AK31" s="1088">
        <v>0</v>
      </c>
      <c r="AL31" s="296">
        <v>0</v>
      </c>
      <c r="AM31" s="296">
        <v>0</v>
      </c>
      <c r="AN31" s="296">
        <v>0</v>
      </c>
      <c r="AO31" s="296">
        <v>0</v>
      </c>
      <c r="AP31" s="315">
        <f t="shared" si="7"/>
        <v>0</v>
      </c>
      <c r="AQ31" s="312">
        <f t="shared" si="8"/>
        <v>0</v>
      </c>
      <c r="AR31" s="312">
        <f t="shared" si="9"/>
        <v>51</v>
      </c>
      <c r="AS31" s="296">
        <v>0</v>
      </c>
      <c r="AT31" s="296">
        <v>0</v>
      </c>
      <c r="AU31" s="296">
        <v>256</v>
      </c>
      <c r="AV31" s="296">
        <v>0</v>
      </c>
      <c r="AW31" s="296">
        <v>0</v>
      </c>
      <c r="AX31" s="296">
        <v>0</v>
      </c>
      <c r="AY31" s="296">
        <v>0</v>
      </c>
      <c r="AZ31" s="296">
        <v>0</v>
      </c>
      <c r="BA31" s="296">
        <v>0</v>
      </c>
      <c r="BB31" s="315">
        <f t="shared" si="10"/>
        <v>256</v>
      </c>
      <c r="BC31" s="312">
        <f t="shared" si="11"/>
        <v>230.4</v>
      </c>
      <c r="BD31" s="312">
        <f t="shared" si="12"/>
        <v>51</v>
      </c>
      <c r="BE31" s="296">
        <f t="shared" si="13"/>
        <v>256</v>
      </c>
      <c r="BF31" s="756">
        <f t="shared" si="14"/>
        <v>230.4</v>
      </c>
      <c r="BG31" s="1106">
        <f t="shared" si="15"/>
        <v>1</v>
      </c>
      <c r="BH31" s="756">
        <f t="shared" si="16"/>
        <v>0.9</v>
      </c>
      <c r="BI31" s="1107">
        <f t="shared" si="17"/>
        <v>1.003921568627451</v>
      </c>
      <c r="BJ31" s="701" t="s">
        <v>396</v>
      </c>
      <c r="BK31" s="288"/>
      <c r="BL31" s="288"/>
      <c r="BM31" s="195"/>
      <c r="BN31" s="703"/>
      <c r="BO31" s="1108"/>
    </row>
    <row r="32" spans="1:67" ht="18">
      <c r="A32" s="1081">
        <v>30</v>
      </c>
      <c r="B32" s="1109" t="s">
        <v>105</v>
      </c>
      <c r="C32" s="734" t="s">
        <v>108</v>
      </c>
      <c r="D32" s="925" t="s">
        <v>109</v>
      </c>
      <c r="E32" s="550">
        <v>2</v>
      </c>
      <c r="F32" s="693"/>
      <c r="G32" s="693"/>
      <c r="H32" s="694"/>
      <c r="I32" s="694"/>
      <c r="J32" s="694"/>
      <c r="K32" s="570"/>
      <c r="L32" s="819">
        <f>Summary!M32</f>
        <v>605</v>
      </c>
      <c r="M32" s="805" t="s">
        <v>394</v>
      </c>
      <c r="N32" s="557">
        <f t="shared" si="0"/>
        <v>605</v>
      </c>
      <c r="O32" s="235">
        <v>0</v>
      </c>
      <c r="P32" s="235">
        <v>0</v>
      </c>
      <c r="Q32" s="235">
        <v>0</v>
      </c>
      <c r="R32" s="235">
        <v>0</v>
      </c>
      <c r="S32" s="235">
        <v>0</v>
      </c>
      <c r="T32" s="235">
        <v>0</v>
      </c>
      <c r="U32" s="235">
        <v>0</v>
      </c>
      <c r="V32" s="1083">
        <f t="shared" si="1"/>
        <v>0</v>
      </c>
      <c r="W32" s="1084">
        <f t="shared" si="2"/>
        <v>0</v>
      </c>
      <c r="X32" s="1084">
        <f t="shared" si="3"/>
        <v>242</v>
      </c>
      <c r="Y32" s="1085">
        <v>0</v>
      </c>
      <c r="Z32" s="1085">
        <v>0</v>
      </c>
      <c r="AA32" s="1085">
        <v>0</v>
      </c>
      <c r="AB32" s="1085">
        <v>0</v>
      </c>
      <c r="AC32" s="1085">
        <v>0</v>
      </c>
      <c r="AD32" s="1085">
        <v>0</v>
      </c>
      <c r="AE32" s="1085">
        <v>0</v>
      </c>
      <c r="AF32" s="1086">
        <f t="shared" si="4"/>
        <v>0</v>
      </c>
      <c r="AG32" s="1087">
        <f t="shared" si="5"/>
        <v>0</v>
      </c>
      <c r="AH32" s="1087">
        <f t="shared" si="6"/>
        <v>181.5</v>
      </c>
      <c r="AI32" s="1088">
        <v>0</v>
      </c>
      <c r="AJ32" s="1088">
        <v>0</v>
      </c>
      <c r="AK32" s="1088">
        <v>0</v>
      </c>
      <c r="AL32" s="1088">
        <v>0</v>
      </c>
      <c r="AM32" s="1088">
        <v>0</v>
      </c>
      <c r="AN32" s="1088">
        <v>0</v>
      </c>
      <c r="AO32" s="1088">
        <v>0</v>
      </c>
      <c r="AP32" s="1089">
        <f t="shared" si="7"/>
        <v>0</v>
      </c>
      <c r="AQ32" s="1090">
        <f t="shared" si="8"/>
        <v>0</v>
      </c>
      <c r="AR32" s="1090">
        <f t="shared" si="9"/>
        <v>121</v>
      </c>
      <c r="AS32" s="1091">
        <v>0</v>
      </c>
      <c r="AT32" s="1091">
        <v>0</v>
      </c>
      <c r="AU32" s="1091">
        <v>0</v>
      </c>
      <c r="AV32" s="1091">
        <v>0</v>
      </c>
      <c r="AW32" s="1091">
        <v>0</v>
      </c>
      <c r="AX32" s="1091">
        <v>0</v>
      </c>
      <c r="AY32" s="1091">
        <v>384</v>
      </c>
      <c r="AZ32" s="1091">
        <v>0</v>
      </c>
      <c r="BA32" s="1091">
        <v>0</v>
      </c>
      <c r="BB32" s="1092">
        <f t="shared" si="10"/>
        <v>384</v>
      </c>
      <c r="BC32" s="1093">
        <f t="shared" si="11"/>
        <v>768</v>
      </c>
      <c r="BD32" s="1093">
        <f t="shared" si="12"/>
        <v>121</v>
      </c>
      <c r="BE32" s="1094">
        <f t="shared" si="13"/>
        <v>384</v>
      </c>
      <c r="BF32" s="756">
        <f t="shared" si="14"/>
        <v>768</v>
      </c>
      <c r="BG32" s="97">
        <f t="shared" si="15"/>
        <v>-221</v>
      </c>
      <c r="BH32" s="756">
        <f t="shared" si="16"/>
        <v>-442</v>
      </c>
      <c r="BI32" s="1095">
        <f t="shared" si="17"/>
        <v>0.63471074380165293</v>
      </c>
      <c r="BJ32" s="1096"/>
      <c r="BK32" s="1097"/>
      <c r="BL32" s="1097"/>
      <c r="BM32" s="1097"/>
      <c r="BN32" s="1098"/>
      <c r="BO32" s="1110"/>
    </row>
    <row r="33" spans="1:67" ht="18">
      <c r="A33" s="1081">
        <v>31</v>
      </c>
      <c r="B33" s="1109" t="s">
        <v>105</v>
      </c>
      <c r="C33" s="734" t="s">
        <v>110</v>
      </c>
      <c r="D33" s="925" t="s">
        <v>111</v>
      </c>
      <c r="E33" s="550">
        <v>0.5</v>
      </c>
      <c r="F33" s="693"/>
      <c r="G33" s="693"/>
      <c r="H33" s="694"/>
      <c r="I33" s="694"/>
      <c r="J33" s="694"/>
      <c r="K33" s="570"/>
      <c r="L33" s="819">
        <f>Summary!M33</f>
        <v>1291</v>
      </c>
      <c r="M33" s="1103" t="s">
        <v>395</v>
      </c>
      <c r="N33" s="557">
        <f t="shared" si="0"/>
        <v>1291</v>
      </c>
      <c r="O33" s="235">
        <v>0</v>
      </c>
      <c r="P33" s="235">
        <v>0</v>
      </c>
      <c r="Q33" s="235">
        <v>0</v>
      </c>
      <c r="R33" s="235">
        <v>0</v>
      </c>
      <c r="S33" s="235">
        <v>0</v>
      </c>
      <c r="T33" s="235">
        <v>0</v>
      </c>
      <c r="U33" s="235">
        <v>0</v>
      </c>
      <c r="V33" s="1083">
        <f t="shared" si="1"/>
        <v>0</v>
      </c>
      <c r="W33" s="1084">
        <f t="shared" si="2"/>
        <v>0</v>
      </c>
      <c r="X33" s="1084">
        <f t="shared" si="3"/>
        <v>516.4</v>
      </c>
      <c r="Y33" s="1085">
        <v>0</v>
      </c>
      <c r="Z33" s="1085">
        <v>0</v>
      </c>
      <c r="AA33" s="1085">
        <v>0</v>
      </c>
      <c r="AB33" s="202">
        <v>0</v>
      </c>
      <c r="AC33" s="1085">
        <v>0</v>
      </c>
      <c r="AD33" s="1085">
        <v>0</v>
      </c>
      <c r="AE33" s="202">
        <v>0</v>
      </c>
      <c r="AF33" s="1086">
        <f t="shared" si="4"/>
        <v>0</v>
      </c>
      <c r="AG33" s="1087">
        <f t="shared" si="5"/>
        <v>0</v>
      </c>
      <c r="AH33" s="1087">
        <f t="shared" si="6"/>
        <v>387.3</v>
      </c>
      <c r="AI33" s="1088">
        <v>0</v>
      </c>
      <c r="AJ33" s="1088">
        <v>0</v>
      </c>
      <c r="AK33" s="1088">
        <v>0</v>
      </c>
      <c r="AL33" s="1088">
        <v>0</v>
      </c>
      <c r="AM33" s="1088">
        <v>0</v>
      </c>
      <c r="AN33" s="1088">
        <v>0</v>
      </c>
      <c r="AO33" s="1088">
        <v>0</v>
      </c>
      <c r="AP33" s="1089">
        <f t="shared" si="7"/>
        <v>0</v>
      </c>
      <c r="AQ33" s="1090">
        <f t="shared" si="8"/>
        <v>0</v>
      </c>
      <c r="AR33" s="1090">
        <f t="shared" si="9"/>
        <v>258.2</v>
      </c>
      <c r="AS33" s="1091">
        <v>0</v>
      </c>
      <c r="AT33" s="1091">
        <v>0</v>
      </c>
      <c r="AU33" s="1091">
        <v>0</v>
      </c>
      <c r="AV33" s="1091">
        <v>0</v>
      </c>
      <c r="AW33" s="1091">
        <v>0</v>
      </c>
      <c r="AX33" s="1091">
        <v>225</v>
      </c>
      <c r="AY33" s="1091">
        <v>0</v>
      </c>
      <c r="AZ33" s="1091">
        <v>0</v>
      </c>
      <c r="BA33" s="1091">
        <v>0</v>
      </c>
      <c r="BB33" s="1092">
        <f t="shared" si="10"/>
        <v>225</v>
      </c>
      <c r="BC33" s="1093">
        <f t="shared" si="11"/>
        <v>112.5</v>
      </c>
      <c r="BD33" s="1093">
        <f t="shared" si="12"/>
        <v>258.2</v>
      </c>
      <c r="BE33" s="1094">
        <f t="shared" si="13"/>
        <v>225</v>
      </c>
      <c r="BF33" s="756">
        <f t="shared" si="14"/>
        <v>112.5</v>
      </c>
      <c r="BG33" s="97">
        <f t="shared" si="15"/>
        <v>-1066</v>
      </c>
      <c r="BH33" s="756">
        <f t="shared" si="16"/>
        <v>-533</v>
      </c>
      <c r="BI33" s="1095">
        <f t="shared" si="17"/>
        <v>0.17428350116189001</v>
      </c>
      <c r="BJ33" s="1096"/>
      <c r="BK33" s="1097"/>
      <c r="BL33" s="1097"/>
      <c r="BM33" s="1097"/>
      <c r="BN33" s="1098"/>
      <c r="BO33" s="1110"/>
    </row>
    <row r="34" spans="1:67" ht="18">
      <c r="A34" s="288">
        <v>32</v>
      </c>
      <c r="B34" s="396" t="s">
        <v>105</v>
      </c>
      <c r="C34" s="734" t="s">
        <v>112</v>
      </c>
      <c r="D34" s="692" t="s">
        <v>113</v>
      </c>
      <c r="E34" s="550">
        <v>0.1</v>
      </c>
      <c r="F34" s="693"/>
      <c r="G34" s="693"/>
      <c r="H34" s="694"/>
      <c r="I34" s="694"/>
      <c r="J34" s="694"/>
      <c r="K34" s="570"/>
      <c r="L34" s="693">
        <f>Summary!M34</f>
        <v>416</v>
      </c>
      <c r="M34" s="694"/>
      <c r="N34" s="557">
        <f t="shared" si="0"/>
        <v>416</v>
      </c>
      <c r="O34" s="296">
        <v>0</v>
      </c>
      <c r="P34" s="296">
        <v>0</v>
      </c>
      <c r="Q34" s="296">
        <v>0</v>
      </c>
      <c r="R34" s="296">
        <v>0</v>
      </c>
      <c r="S34" s="296">
        <v>0</v>
      </c>
      <c r="T34" s="296">
        <v>0</v>
      </c>
      <c r="U34" s="296">
        <v>0</v>
      </c>
      <c r="V34" s="315">
        <f t="shared" si="1"/>
        <v>0</v>
      </c>
      <c r="W34" s="312">
        <f t="shared" si="2"/>
        <v>0</v>
      </c>
      <c r="X34" s="312">
        <f t="shared" si="3"/>
        <v>166.4</v>
      </c>
      <c r="Y34" s="296">
        <v>0</v>
      </c>
      <c r="Z34" s="296">
        <v>0</v>
      </c>
      <c r="AA34" s="296">
        <v>0</v>
      </c>
      <c r="AB34" s="296">
        <v>0</v>
      </c>
      <c r="AC34" s="296">
        <v>0</v>
      </c>
      <c r="AD34" s="296">
        <v>0</v>
      </c>
      <c r="AE34" s="296">
        <v>0</v>
      </c>
      <c r="AF34" s="315">
        <f t="shared" si="4"/>
        <v>0</v>
      </c>
      <c r="AG34" s="312">
        <f t="shared" si="5"/>
        <v>0</v>
      </c>
      <c r="AH34" s="312">
        <f t="shared" si="6"/>
        <v>124.8</v>
      </c>
      <c r="AI34" s="296">
        <v>0</v>
      </c>
      <c r="AJ34" s="296">
        <v>0</v>
      </c>
      <c r="AK34" s="296">
        <v>0</v>
      </c>
      <c r="AL34" s="296">
        <v>0</v>
      </c>
      <c r="AM34" s="1088">
        <v>0</v>
      </c>
      <c r="AN34" s="296">
        <v>0</v>
      </c>
      <c r="AO34" s="296">
        <v>0</v>
      </c>
      <c r="AP34" s="315">
        <f t="shared" si="7"/>
        <v>0</v>
      </c>
      <c r="AQ34" s="312">
        <f t="shared" si="8"/>
        <v>0</v>
      </c>
      <c r="AR34" s="312">
        <f t="shared" si="9"/>
        <v>83.2</v>
      </c>
      <c r="AS34" s="296">
        <v>0</v>
      </c>
      <c r="AT34" s="296">
        <v>0</v>
      </c>
      <c r="AU34" s="296">
        <v>0</v>
      </c>
      <c r="AV34" s="296">
        <v>416</v>
      </c>
      <c r="AW34" s="296"/>
      <c r="AX34" s="296">
        <v>0</v>
      </c>
      <c r="AY34" s="296">
        <v>0</v>
      </c>
      <c r="AZ34" s="296">
        <v>0</v>
      </c>
      <c r="BA34" s="296">
        <v>0</v>
      </c>
      <c r="BB34" s="315">
        <f t="shared" si="10"/>
        <v>416</v>
      </c>
      <c r="BC34" s="312">
        <f t="shared" si="11"/>
        <v>41.6</v>
      </c>
      <c r="BD34" s="312">
        <f t="shared" si="12"/>
        <v>83.2</v>
      </c>
      <c r="BE34" s="296">
        <f t="shared" si="13"/>
        <v>416</v>
      </c>
      <c r="BF34" s="756">
        <f t="shared" si="14"/>
        <v>41.6</v>
      </c>
      <c r="BG34" s="1106">
        <f t="shared" si="15"/>
        <v>0</v>
      </c>
      <c r="BH34" s="756">
        <f t="shared" si="16"/>
        <v>0</v>
      </c>
      <c r="BI34" s="1107">
        <f t="shared" si="17"/>
        <v>1</v>
      </c>
      <c r="BJ34" s="701" t="s">
        <v>397</v>
      </c>
      <c r="BK34" s="1111"/>
      <c r="BL34" s="288"/>
      <c r="BM34" s="195"/>
      <c r="BN34" s="703"/>
      <c r="BO34" s="1112"/>
    </row>
    <row r="35" spans="1:67" ht="18">
      <c r="A35" s="1081">
        <v>33</v>
      </c>
      <c r="B35" s="1109" t="s">
        <v>105</v>
      </c>
      <c r="C35" s="734" t="s">
        <v>114</v>
      </c>
      <c r="D35" s="925" t="s">
        <v>115</v>
      </c>
      <c r="E35" s="550">
        <v>0.3</v>
      </c>
      <c r="F35" s="693"/>
      <c r="G35" s="693"/>
      <c r="H35" s="694"/>
      <c r="I35" s="694"/>
      <c r="J35" s="694"/>
      <c r="K35" s="570"/>
      <c r="L35" s="819">
        <f>Summary!M35</f>
        <v>636</v>
      </c>
      <c r="M35" s="805"/>
      <c r="N35" s="557">
        <f t="shared" ref="N35:N60" si="18">SUM(F35:M35)</f>
        <v>636</v>
      </c>
      <c r="O35" s="235">
        <v>0</v>
      </c>
      <c r="P35" s="235">
        <v>0</v>
      </c>
      <c r="Q35" s="235">
        <v>0</v>
      </c>
      <c r="R35" s="235">
        <v>0</v>
      </c>
      <c r="S35" s="235">
        <v>0</v>
      </c>
      <c r="T35" s="235">
        <v>0</v>
      </c>
      <c r="U35" s="235">
        <v>0</v>
      </c>
      <c r="V35" s="1083">
        <f t="shared" ref="V35:V62" si="19">SUM(O35:U35)</f>
        <v>0</v>
      </c>
      <c r="W35" s="1084">
        <f t="shared" ref="W35:W62" si="20">V35*E35</f>
        <v>0</v>
      </c>
      <c r="X35" s="1084">
        <f t="shared" ref="X35:X60" si="21">N35*40%</f>
        <v>254.4</v>
      </c>
      <c r="Y35" s="1085">
        <v>0</v>
      </c>
      <c r="Z35" s="1085">
        <v>0</v>
      </c>
      <c r="AA35" s="1085">
        <v>0</v>
      </c>
      <c r="AB35" s="1085">
        <v>0</v>
      </c>
      <c r="AC35" s="1085">
        <v>0</v>
      </c>
      <c r="AD35" s="1085">
        <v>0</v>
      </c>
      <c r="AE35" s="1085">
        <v>0</v>
      </c>
      <c r="AF35" s="1086">
        <f t="shared" ref="AF35:AF62" si="22">SUM(Y35:AE35)</f>
        <v>0</v>
      </c>
      <c r="AG35" s="1087">
        <f t="shared" ref="AG35:AG62" si="23">AF35*E35</f>
        <v>0</v>
      </c>
      <c r="AH35" s="1087">
        <f t="shared" ref="AH35:AH60" si="24">N35*30%</f>
        <v>190.79999999999998</v>
      </c>
      <c r="AI35" s="1088">
        <v>0</v>
      </c>
      <c r="AJ35" s="1088">
        <v>0</v>
      </c>
      <c r="AK35" s="1088">
        <v>0</v>
      </c>
      <c r="AL35" s="1088">
        <v>0</v>
      </c>
      <c r="AM35" s="1088">
        <v>0</v>
      </c>
      <c r="AN35" s="1088">
        <v>0</v>
      </c>
      <c r="AO35" s="1088">
        <v>0</v>
      </c>
      <c r="AP35" s="1089">
        <f t="shared" ref="AP35:AP62" si="25">SUM(AI35:AO35)</f>
        <v>0</v>
      </c>
      <c r="AQ35" s="1090">
        <f t="shared" ref="AQ35:AQ62" si="26">AP35*E35</f>
        <v>0</v>
      </c>
      <c r="AR35" s="1090">
        <f t="shared" ref="AR35:AR60" si="27">N35*20%</f>
        <v>127.2</v>
      </c>
      <c r="AS35" s="1091">
        <v>0</v>
      </c>
      <c r="AT35" s="1091">
        <v>0</v>
      </c>
      <c r="AU35" s="1091">
        <v>637</v>
      </c>
      <c r="AV35" s="1091">
        <v>0</v>
      </c>
      <c r="AW35" s="1091">
        <v>0</v>
      </c>
      <c r="AX35" s="1091">
        <v>0</v>
      </c>
      <c r="AY35" s="1091">
        <v>0</v>
      </c>
      <c r="AZ35" s="1091">
        <v>0</v>
      </c>
      <c r="BA35" s="1091">
        <v>0</v>
      </c>
      <c r="BB35" s="1092">
        <f t="shared" ref="BB35:BB62" si="28">SUM(AS35:BA35)</f>
        <v>637</v>
      </c>
      <c r="BC35" s="1093">
        <f t="shared" ref="BC35:BC62" si="29">BB35*E35</f>
        <v>191.1</v>
      </c>
      <c r="BD35" s="1093">
        <f t="shared" ref="BD35:BD60" si="30">N35*20%</f>
        <v>127.2</v>
      </c>
      <c r="BE35" s="1094">
        <f t="shared" ref="BE35:BE62" si="31">V35+AF35+AP35+BB35</f>
        <v>637</v>
      </c>
      <c r="BF35" s="756">
        <f t="shared" ref="BF35:BF62" si="32">BE35*E35</f>
        <v>191.1</v>
      </c>
      <c r="BG35" s="97">
        <f t="shared" ref="BG35:BG60" si="33">BE35-N35</f>
        <v>1</v>
      </c>
      <c r="BH35" s="756">
        <f t="shared" ref="BH35:BH60" si="34">BG35*E35</f>
        <v>0.3</v>
      </c>
      <c r="BI35" s="1095">
        <f t="shared" ref="BI35:BI60" si="35">IFERROR(BE35/N35,"")</f>
        <v>1.0015723270440251</v>
      </c>
      <c r="BJ35" s="1096"/>
      <c r="BK35" s="1097"/>
      <c r="BL35" s="1097"/>
      <c r="BM35" s="1097"/>
      <c r="BN35" s="1098"/>
      <c r="BO35" s="1110"/>
    </row>
    <row r="36" spans="1:67" ht="18" hidden="1">
      <c r="A36" s="691">
        <v>34</v>
      </c>
      <c r="B36" s="830" t="s">
        <v>105</v>
      </c>
      <c r="C36" s="195" t="s">
        <v>116</v>
      </c>
      <c r="D36" s="814" t="s">
        <v>117</v>
      </c>
      <c r="E36" s="197">
        <v>0.1</v>
      </c>
      <c r="F36" s="693"/>
      <c r="G36" s="693"/>
      <c r="H36" s="694"/>
      <c r="I36" s="694"/>
      <c r="J36" s="694"/>
      <c r="K36" s="694"/>
      <c r="L36" s="765">
        <f>Summary!M36</f>
        <v>0</v>
      </c>
      <c r="M36" s="1105"/>
      <c r="N36" s="695">
        <f t="shared" si="18"/>
        <v>0</v>
      </c>
      <c r="O36" s="443">
        <v>0</v>
      </c>
      <c r="P36" s="443">
        <v>0</v>
      </c>
      <c r="Q36" s="443">
        <v>0</v>
      </c>
      <c r="R36" s="443">
        <v>0</v>
      </c>
      <c r="S36" s="443">
        <v>0</v>
      </c>
      <c r="T36" s="443">
        <v>0</v>
      </c>
      <c r="U36" s="443">
        <v>0</v>
      </c>
      <c r="V36" s="697">
        <f t="shared" si="19"/>
        <v>0</v>
      </c>
      <c r="W36" s="698">
        <f t="shared" si="20"/>
        <v>0</v>
      </c>
      <c r="X36" s="950">
        <f t="shared" si="21"/>
        <v>0</v>
      </c>
      <c r="Y36" s="443">
        <v>0</v>
      </c>
      <c r="Z36" s="443">
        <v>0</v>
      </c>
      <c r="AA36" s="443">
        <v>0</v>
      </c>
      <c r="AB36" s="443">
        <v>0</v>
      </c>
      <c r="AC36" s="443">
        <v>0</v>
      </c>
      <c r="AD36" s="443">
        <v>0</v>
      </c>
      <c r="AE36" s="443">
        <v>0</v>
      </c>
      <c r="AF36" s="697">
        <f t="shared" si="22"/>
        <v>0</v>
      </c>
      <c r="AG36" s="698">
        <f t="shared" si="23"/>
        <v>0</v>
      </c>
      <c r="AH36" s="950">
        <f t="shared" si="24"/>
        <v>0</v>
      </c>
      <c r="AI36" s="443">
        <v>0</v>
      </c>
      <c r="AJ36" s="443">
        <v>0</v>
      </c>
      <c r="AK36" s="443">
        <v>0</v>
      </c>
      <c r="AL36" s="443">
        <v>0</v>
      </c>
      <c r="AM36" s="443">
        <v>0</v>
      </c>
      <c r="AN36" s="443">
        <v>0</v>
      </c>
      <c r="AO36" s="443">
        <v>0</v>
      </c>
      <c r="AP36" s="697">
        <f t="shared" si="25"/>
        <v>0</v>
      </c>
      <c r="AQ36" s="698">
        <f t="shared" si="26"/>
        <v>0</v>
      </c>
      <c r="AR36" s="950">
        <f t="shared" si="27"/>
        <v>0</v>
      </c>
      <c r="AS36" s="443">
        <v>0</v>
      </c>
      <c r="AT36" s="443">
        <v>0</v>
      </c>
      <c r="AU36" s="443">
        <v>0</v>
      </c>
      <c r="AV36" s="443">
        <v>0</v>
      </c>
      <c r="AW36" s="443">
        <v>0</v>
      </c>
      <c r="AX36" s="443">
        <v>0</v>
      </c>
      <c r="AY36" s="443">
        <v>0</v>
      </c>
      <c r="AZ36" s="443">
        <v>0</v>
      </c>
      <c r="BA36" s="443">
        <v>0</v>
      </c>
      <c r="BB36" s="697">
        <f t="shared" si="28"/>
        <v>0</v>
      </c>
      <c r="BC36" s="698">
        <f t="shared" si="29"/>
        <v>0</v>
      </c>
      <c r="BD36" s="950">
        <f t="shared" si="30"/>
        <v>0</v>
      </c>
      <c r="BE36" s="443">
        <f t="shared" si="31"/>
        <v>0</v>
      </c>
      <c r="BF36" s="699">
        <f t="shared" si="32"/>
        <v>0</v>
      </c>
      <c r="BG36" s="699">
        <f t="shared" si="33"/>
        <v>0</v>
      </c>
      <c r="BH36" s="699">
        <f t="shared" si="34"/>
        <v>0</v>
      </c>
      <c r="BI36" s="700" t="str">
        <f t="shared" si="35"/>
        <v/>
      </c>
      <c r="BJ36" s="793"/>
      <c r="BK36" s="702"/>
      <c r="BL36" s="691"/>
      <c r="BM36" s="794"/>
      <c r="BN36" s="795"/>
    </row>
    <row r="37" spans="1:67" ht="18" hidden="1">
      <c r="A37" s="288">
        <v>35</v>
      </c>
      <c r="B37" s="396" t="s">
        <v>105</v>
      </c>
      <c r="C37" s="195" t="s">
        <v>118</v>
      </c>
      <c r="D37" s="692" t="s">
        <v>119</v>
      </c>
      <c r="E37" s="197">
        <v>0.15</v>
      </c>
      <c r="F37" s="693"/>
      <c r="G37" s="693"/>
      <c r="H37" s="694"/>
      <c r="I37" s="694"/>
      <c r="J37" s="694"/>
      <c r="K37" s="694"/>
      <c r="L37" s="693">
        <f>Summary!M37</f>
        <v>0</v>
      </c>
      <c r="M37" s="694"/>
      <c r="N37" s="695">
        <f t="shared" si="18"/>
        <v>0</v>
      </c>
      <c r="O37" s="443">
        <v>0</v>
      </c>
      <c r="P37" s="443">
        <v>0</v>
      </c>
      <c r="Q37" s="443">
        <v>0</v>
      </c>
      <c r="R37" s="443">
        <v>0</v>
      </c>
      <c r="S37" s="443">
        <v>0</v>
      </c>
      <c r="T37" s="443">
        <v>0</v>
      </c>
      <c r="U37" s="443">
        <v>0</v>
      </c>
      <c r="V37" s="697">
        <f t="shared" si="19"/>
        <v>0</v>
      </c>
      <c r="W37" s="698">
        <f t="shared" si="20"/>
        <v>0</v>
      </c>
      <c r="X37" s="312">
        <f t="shared" si="21"/>
        <v>0</v>
      </c>
      <c r="Y37" s="443">
        <v>0</v>
      </c>
      <c r="Z37" s="443">
        <v>0</v>
      </c>
      <c r="AA37" s="443">
        <v>0</v>
      </c>
      <c r="AB37" s="443">
        <v>0</v>
      </c>
      <c r="AC37" s="443">
        <v>0</v>
      </c>
      <c r="AD37" s="443">
        <v>0</v>
      </c>
      <c r="AE37" s="443">
        <v>0</v>
      </c>
      <c r="AF37" s="697">
        <f t="shared" si="22"/>
        <v>0</v>
      </c>
      <c r="AG37" s="698">
        <f t="shared" si="23"/>
        <v>0</v>
      </c>
      <c r="AH37" s="312">
        <f t="shared" si="24"/>
        <v>0</v>
      </c>
      <c r="AI37" s="443">
        <v>0</v>
      </c>
      <c r="AJ37" s="443">
        <v>0</v>
      </c>
      <c r="AK37" s="443">
        <v>0</v>
      </c>
      <c r="AL37" s="443">
        <v>0</v>
      </c>
      <c r="AM37" s="443">
        <v>0</v>
      </c>
      <c r="AN37" s="443">
        <v>0</v>
      </c>
      <c r="AO37" s="443">
        <v>0</v>
      </c>
      <c r="AP37" s="697">
        <f t="shared" si="25"/>
        <v>0</v>
      </c>
      <c r="AQ37" s="698">
        <f t="shared" si="26"/>
        <v>0</v>
      </c>
      <c r="AR37" s="312">
        <f t="shared" si="27"/>
        <v>0</v>
      </c>
      <c r="AS37" s="443">
        <v>0</v>
      </c>
      <c r="AT37" s="443">
        <v>0</v>
      </c>
      <c r="AU37" s="443">
        <v>0</v>
      </c>
      <c r="AV37" s="443">
        <v>0</v>
      </c>
      <c r="AW37" s="443">
        <v>0</v>
      </c>
      <c r="AX37" s="443">
        <v>0</v>
      </c>
      <c r="AY37" s="443">
        <v>0</v>
      </c>
      <c r="AZ37" s="443">
        <v>0</v>
      </c>
      <c r="BA37" s="443">
        <v>0</v>
      </c>
      <c r="BB37" s="697">
        <f t="shared" si="28"/>
        <v>0</v>
      </c>
      <c r="BC37" s="698">
        <f t="shared" si="29"/>
        <v>0</v>
      </c>
      <c r="BD37" s="312">
        <f t="shared" si="30"/>
        <v>0</v>
      </c>
      <c r="BE37" s="443">
        <f t="shared" si="31"/>
        <v>0</v>
      </c>
      <c r="BF37" s="699">
        <f t="shared" si="32"/>
        <v>0</v>
      </c>
      <c r="BG37" s="699">
        <f t="shared" si="33"/>
        <v>0</v>
      </c>
      <c r="BH37" s="699">
        <f t="shared" si="34"/>
        <v>0</v>
      </c>
      <c r="BI37" s="700" t="str">
        <f t="shared" si="35"/>
        <v/>
      </c>
      <c r="BJ37" s="701"/>
      <c r="BK37" s="702"/>
      <c r="BL37" s="288"/>
      <c r="BM37" s="195"/>
      <c r="BN37" s="703"/>
    </row>
    <row r="38" spans="1:67" ht="18" hidden="1">
      <c r="A38" s="691">
        <v>36</v>
      </c>
      <c r="B38" s="396" t="s">
        <v>105</v>
      </c>
      <c r="C38" s="195" t="s">
        <v>121</v>
      </c>
      <c r="D38" s="692" t="s">
        <v>122</v>
      </c>
      <c r="E38" s="197">
        <v>0.15</v>
      </c>
      <c r="F38" s="693"/>
      <c r="G38" s="693"/>
      <c r="H38" s="694"/>
      <c r="I38" s="694"/>
      <c r="J38" s="694"/>
      <c r="K38" s="694"/>
      <c r="L38" s="693">
        <f>Summary!M38</f>
        <v>0</v>
      </c>
      <c r="M38" s="694"/>
      <c r="N38" s="695">
        <f t="shared" si="18"/>
        <v>0</v>
      </c>
      <c r="O38" s="443">
        <v>0</v>
      </c>
      <c r="P38" s="443">
        <v>0</v>
      </c>
      <c r="Q38" s="443">
        <v>0</v>
      </c>
      <c r="R38" s="443">
        <v>0</v>
      </c>
      <c r="S38" s="443">
        <v>0</v>
      </c>
      <c r="T38" s="443">
        <v>0</v>
      </c>
      <c r="U38" s="443">
        <v>0</v>
      </c>
      <c r="V38" s="697">
        <f t="shared" si="19"/>
        <v>0</v>
      </c>
      <c r="W38" s="698">
        <f t="shared" si="20"/>
        <v>0</v>
      </c>
      <c r="X38" s="312">
        <f t="shared" si="21"/>
        <v>0</v>
      </c>
      <c r="Y38" s="443">
        <v>0</v>
      </c>
      <c r="Z38" s="443">
        <v>0</v>
      </c>
      <c r="AA38" s="443">
        <v>0</v>
      </c>
      <c r="AB38" s="443">
        <v>0</v>
      </c>
      <c r="AC38" s="443">
        <v>0</v>
      </c>
      <c r="AD38" s="443">
        <v>0</v>
      </c>
      <c r="AE38" s="443">
        <v>0</v>
      </c>
      <c r="AF38" s="697">
        <f t="shared" si="22"/>
        <v>0</v>
      </c>
      <c r="AG38" s="698">
        <f t="shared" si="23"/>
        <v>0</v>
      </c>
      <c r="AH38" s="312">
        <f t="shared" si="24"/>
        <v>0</v>
      </c>
      <c r="AI38" s="443">
        <v>0</v>
      </c>
      <c r="AJ38" s="443">
        <v>0</v>
      </c>
      <c r="AK38" s="443">
        <v>0</v>
      </c>
      <c r="AL38" s="443">
        <v>0</v>
      </c>
      <c r="AM38" s="443">
        <v>0</v>
      </c>
      <c r="AN38" s="443">
        <v>0</v>
      </c>
      <c r="AO38" s="443">
        <v>0</v>
      </c>
      <c r="AP38" s="697">
        <f t="shared" si="25"/>
        <v>0</v>
      </c>
      <c r="AQ38" s="698">
        <f t="shared" si="26"/>
        <v>0</v>
      </c>
      <c r="AR38" s="312">
        <f t="shared" si="27"/>
        <v>0</v>
      </c>
      <c r="AS38" s="443">
        <v>0</v>
      </c>
      <c r="AT38" s="443">
        <v>0</v>
      </c>
      <c r="AU38" s="443">
        <v>0</v>
      </c>
      <c r="AV38" s="443">
        <v>0</v>
      </c>
      <c r="AW38" s="443">
        <v>0</v>
      </c>
      <c r="AX38" s="443">
        <v>0</v>
      </c>
      <c r="AY38" s="443">
        <v>0</v>
      </c>
      <c r="AZ38" s="443">
        <v>0</v>
      </c>
      <c r="BA38" s="443">
        <v>0</v>
      </c>
      <c r="BB38" s="697">
        <f t="shared" si="28"/>
        <v>0</v>
      </c>
      <c r="BC38" s="698">
        <f t="shared" si="29"/>
        <v>0</v>
      </c>
      <c r="BD38" s="312">
        <f t="shared" si="30"/>
        <v>0</v>
      </c>
      <c r="BE38" s="443">
        <f t="shared" si="31"/>
        <v>0</v>
      </c>
      <c r="BF38" s="699">
        <f t="shared" si="32"/>
        <v>0</v>
      </c>
      <c r="BG38" s="699">
        <f t="shared" si="33"/>
        <v>0</v>
      </c>
      <c r="BH38" s="699">
        <f t="shared" si="34"/>
        <v>0</v>
      </c>
      <c r="BI38" s="700" t="str">
        <f t="shared" si="35"/>
        <v/>
      </c>
      <c r="BJ38" s="701"/>
      <c r="BK38" s="702"/>
      <c r="BL38" s="288"/>
      <c r="BM38" s="195"/>
      <c r="BN38" s="703"/>
    </row>
    <row r="39" spans="1:67" ht="18" hidden="1">
      <c r="A39" s="691">
        <v>37</v>
      </c>
      <c r="B39" s="396" t="s">
        <v>105</v>
      </c>
      <c r="C39" s="195" t="s">
        <v>123</v>
      </c>
      <c r="D39" s="692" t="s">
        <v>124</v>
      </c>
      <c r="E39" s="197">
        <v>0.2</v>
      </c>
      <c r="F39" s="693"/>
      <c r="G39" s="693"/>
      <c r="H39" s="694"/>
      <c r="I39" s="694"/>
      <c r="J39" s="694"/>
      <c r="K39" s="694"/>
      <c r="L39" s="693">
        <f>Summary!M39</f>
        <v>0</v>
      </c>
      <c r="M39" s="694"/>
      <c r="N39" s="695">
        <f t="shared" si="18"/>
        <v>0</v>
      </c>
      <c r="O39" s="443">
        <v>0</v>
      </c>
      <c r="P39" s="443">
        <v>0</v>
      </c>
      <c r="Q39" s="443">
        <v>0</v>
      </c>
      <c r="R39" s="443">
        <v>0</v>
      </c>
      <c r="S39" s="443">
        <v>0</v>
      </c>
      <c r="T39" s="443">
        <v>0</v>
      </c>
      <c r="U39" s="443">
        <v>0</v>
      </c>
      <c r="V39" s="697">
        <f t="shared" si="19"/>
        <v>0</v>
      </c>
      <c r="W39" s="698">
        <f t="shared" si="20"/>
        <v>0</v>
      </c>
      <c r="X39" s="312">
        <f t="shared" si="21"/>
        <v>0</v>
      </c>
      <c r="Y39" s="443">
        <v>0</v>
      </c>
      <c r="Z39" s="443">
        <v>0</v>
      </c>
      <c r="AA39" s="443">
        <v>0</v>
      </c>
      <c r="AB39" s="443">
        <v>0</v>
      </c>
      <c r="AC39" s="443">
        <v>0</v>
      </c>
      <c r="AD39" s="443">
        <v>0</v>
      </c>
      <c r="AE39" s="443">
        <v>0</v>
      </c>
      <c r="AF39" s="697">
        <f t="shared" si="22"/>
        <v>0</v>
      </c>
      <c r="AG39" s="698">
        <f t="shared" si="23"/>
        <v>0</v>
      </c>
      <c r="AH39" s="312">
        <f t="shared" si="24"/>
        <v>0</v>
      </c>
      <c r="AI39" s="443">
        <v>0</v>
      </c>
      <c r="AJ39" s="443">
        <v>0</v>
      </c>
      <c r="AK39" s="443">
        <v>0</v>
      </c>
      <c r="AL39" s="443">
        <v>0</v>
      </c>
      <c r="AM39" s="443">
        <v>0</v>
      </c>
      <c r="AN39" s="443">
        <v>0</v>
      </c>
      <c r="AO39" s="443">
        <v>0</v>
      </c>
      <c r="AP39" s="697">
        <f t="shared" si="25"/>
        <v>0</v>
      </c>
      <c r="AQ39" s="698">
        <f t="shared" si="26"/>
        <v>0</v>
      </c>
      <c r="AR39" s="312">
        <f t="shared" si="27"/>
        <v>0</v>
      </c>
      <c r="AS39" s="443">
        <v>0</v>
      </c>
      <c r="AT39" s="443">
        <v>0</v>
      </c>
      <c r="AU39" s="443">
        <v>0</v>
      </c>
      <c r="AV39" s="443">
        <v>0</v>
      </c>
      <c r="AW39" s="443">
        <v>0</v>
      </c>
      <c r="AX39" s="443">
        <v>0</v>
      </c>
      <c r="AY39" s="443">
        <v>0</v>
      </c>
      <c r="AZ39" s="443">
        <v>0</v>
      </c>
      <c r="BA39" s="443">
        <v>0</v>
      </c>
      <c r="BB39" s="697">
        <f t="shared" si="28"/>
        <v>0</v>
      </c>
      <c r="BC39" s="698">
        <f t="shared" si="29"/>
        <v>0</v>
      </c>
      <c r="BD39" s="312">
        <f t="shared" si="30"/>
        <v>0</v>
      </c>
      <c r="BE39" s="443">
        <f t="shared" si="31"/>
        <v>0</v>
      </c>
      <c r="BF39" s="699">
        <f t="shared" si="32"/>
        <v>0</v>
      </c>
      <c r="BG39" s="699">
        <f t="shared" si="33"/>
        <v>0</v>
      </c>
      <c r="BH39" s="699">
        <f t="shared" si="34"/>
        <v>0</v>
      </c>
      <c r="BI39" s="700" t="str">
        <f t="shared" si="35"/>
        <v/>
      </c>
      <c r="BJ39" s="701"/>
      <c r="BK39" s="702"/>
      <c r="BL39" s="288"/>
      <c r="BM39" s="195"/>
      <c r="BN39" s="703"/>
    </row>
    <row r="40" spans="1:67" ht="33" hidden="1">
      <c r="A40" s="288">
        <v>38</v>
      </c>
      <c r="B40" s="396" t="s">
        <v>105</v>
      </c>
      <c r="C40" s="195" t="s">
        <v>125</v>
      </c>
      <c r="D40" s="692" t="s">
        <v>126</v>
      </c>
      <c r="E40" s="197">
        <v>1E-3</v>
      </c>
      <c r="F40" s="693"/>
      <c r="G40" s="693"/>
      <c r="H40" s="694"/>
      <c r="I40" s="694"/>
      <c r="J40" s="694"/>
      <c r="K40" s="694"/>
      <c r="L40" s="693">
        <f>Summary!M40</f>
        <v>0</v>
      </c>
      <c r="M40" s="694"/>
      <c r="N40" s="695">
        <f t="shared" si="18"/>
        <v>0</v>
      </c>
      <c r="O40" s="443">
        <v>0</v>
      </c>
      <c r="P40" s="443">
        <v>0</v>
      </c>
      <c r="Q40" s="443">
        <v>0</v>
      </c>
      <c r="R40" s="443">
        <v>0</v>
      </c>
      <c r="S40" s="443">
        <v>0</v>
      </c>
      <c r="T40" s="443">
        <v>0</v>
      </c>
      <c r="U40" s="443">
        <v>0</v>
      </c>
      <c r="V40" s="697">
        <f t="shared" si="19"/>
        <v>0</v>
      </c>
      <c r="W40" s="698">
        <f t="shared" si="20"/>
        <v>0</v>
      </c>
      <c r="X40" s="312">
        <f t="shared" si="21"/>
        <v>0</v>
      </c>
      <c r="Y40" s="443">
        <v>0</v>
      </c>
      <c r="Z40" s="443">
        <v>0</v>
      </c>
      <c r="AA40" s="443">
        <v>0</v>
      </c>
      <c r="AB40" s="443">
        <v>0</v>
      </c>
      <c r="AC40" s="443">
        <v>0</v>
      </c>
      <c r="AD40" s="443">
        <v>0</v>
      </c>
      <c r="AE40" s="443">
        <v>0</v>
      </c>
      <c r="AF40" s="697">
        <f t="shared" si="22"/>
        <v>0</v>
      </c>
      <c r="AG40" s="698">
        <f t="shared" si="23"/>
        <v>0</v>
      </c>
      <c r="AH40" s="312">
        <f t="shared" si="24"/>
        <v>0</v>
      </c>
      <c r="AI40" s="443">
        <v>0</v>
      </c>
      <c r="AJ40" s="443">
        <v>0</v>
      </c>
      <c r="AK40" s="443">
        <v>0</v>
      </c>
      <c r="AL40" s="443">
        <v>0</v>
      </c>
      <c r="AM40" s="443">
        <v>0</v>
      </c>
      <c r="AN40" s="443">
        <v>0</v>
      </c>
      <c r="AO40" s="443">
        <v>0</v>
      </c>
      <c r="AP40" s="697">
        <f t="shared" si="25"/>
        <v>0</v>
      </c>
      <c r="AQ40" s="698">
        <f t="shared" si="26"/>
        <v>0</v>
      </c>
      <c r="AR40" s="312">
        <f t="shared" si="27"/>
        <v>0</v>
      </c>
      <c r="AS40" s="443">
        <v>0</v>
      </c>
      <c r="AT40" s="443">
        <v>0</v>
      </c>
      <c r="AU40" s="443">
        <v>0</v>
      </c>
      <c r="AV40" s="443">
        <v>0</v>
      </c>
      <c r="AW40" s="443">
        <v>0</v>
      </c>
      <c r="AX40" s="443">
        <v>0</v>
      </c>
      <c r="AY40" s="443">
        <v>0</v>
      </c>
      <c r="AZ40" s="443">
        <v>0</v>
      </c>
      <c r="BA40" s="443">
        <v>0</v>
      </c>
      <c r="BB40" s="697">
        <f t="shared" si="28"/>
        <v>0</v>
      </c>
      <c r="BC40" s="698">
        <f t="shared" si="29"/>
        <v>0</v>
      </c>
      <c r="BD40" s="312">
        <f t="shared" si="30"/>
        <v>0</v>
      </c>
      <c r="BE40" s="443">
        <f t="shared" si="31"/>
        <v>0</v>
      </c>
      <c r="BF40" s="699">
        <f t="shared" si="32"/>
        <v>0</v>
      </c>
      <c r="BG40" s="699">
        <f t="shared" si="33"/>
        <v>0</v>
      </c>
      <c r="BH40" s="699">
        <f t="shared" si="34"/>
        <v>0</v>
      </c>
      <c r="BI40" s="700" t="str">
        <f t="shared" si="35"/>
        <v/>
      </c>
      <c r="BJ40" s="701"/>
      <c r="BK40" s="702"/>
      <c r="BL40" s="288"/>
      <c r="BM40" s="195"/>
      <c r="BN40" s="703"/>
    </row>
    <row r="41" spans="1:67" ht="18" hidden="1">
      <c r="A41" s="691">
        <v>39</v>
      </c>
      <c r="B41" s="396" t="s">
        <v>105</v>
      </c>
      <c r="C41" s="339" t="s">
        <v>128</v>
      </c>
      <c r="D41" s="692" t="s">
        <v>129</v>
      </c>
      <c r="E41" s="197">
        <v>0.5</v>
      </c>
      <c r="F41" s="693"/>
      <c r="G41" s="693"/>
      <c r="H41" s="694"/>
      <c r="I41" s="694"/>
      <c r="J41" s="694"/>
      <c r="K41" s="694"/>
      <c r="L41" s="693">
        <f>Summary!M41</f>
        <v>0</v>
      </c>
      <c r="M41" s="694"/>
      <c r="N41" s="695">
        <f t="shared" si="18"/>
        <v>0</v>
      </c>
      <c r="O41" s="443">
        <v>0</v>
      </c>
      <c r="P41" s="443">
        <v>0</v>
      </c>
      <c r="Q41" s="443">
        <v>0</v>
      </c>
      <c r="R41" s="443">
        <v>0</v>
      </c>
      <c r="S41" s="443">
        <v>0</v>
      </c>
      <c r="T41" s="443">
        <v>0</v>
      </c>
      <c r="U41" s="443">
        <v>0</v>
      </c>
      <c r="V41" s="697">
        <f t="shared" si="19"/>
        <v>0</v>
      </c>
      <c r="W41" s="698">
        <f t="shared" si="20"/>
        <v>0</v>
      </c>
      <c r="X41" s="312">
        <f t="shared" si="21"/>
        <v>0</v>
      </c>
      <c r="Y41" s="443">
        <v>0</v>
      </c>
      <c r="Z41" s="443">
        <v>0</v>
      </c>
      <c r="AA41" s="443">
        <v>0</v>
      </c>
      <c r="AB41" s="443">
        <v>0</v>
      </c>
      <c r="AC41" s="443">
        <v>0</v>
      </c>
      <c r="AD41" s="443">
        <v>0</v>
      </c>
      <c r="AE41" s="443">
        <v>0</v>
      </c>
      <c r="AF41" s="697">
        <f t="shared" si="22"/>
        <v>0</v>
      </c>
      <c r="AG41" s="698">
        <f t="shared" si="23"/>
        <v>0</v>
      </c>
      <c r="AH41" s="312">
        <f t="shared" si="24"/>
        <v>0</v>
      </c>
      <c r="AI41" s="443">
        <v>0</v>
      </c>
      <c r="AJ41" s="443">
        <v>0</v>
      </c>
      <c r="AK41" s="443">
        <v>0</v>
      </c>
      <c r="AL41" s="443">
        <v>0</v>
      </c>
      <c r="AM41" s="443">
        <v>0</v>
      </c>
      <c r="AN41" s="443">
        <v>0</v>
      </c>
      <c r="AO41" s="443">
        <v>0</v>
      </c>
      <c r="AP41" s="697">
        <f t="shared" si="25"/>
        <v>0</v>
      </c>
      <c r="AQ41" s="698">
        <f t="shared" si="26"/>
        <v>0</v>
      </c>
      <c r="AR41" s="312">
        <f t="shared" si="27"/>
        <v>0</v>
      </c>
      <c r="AS41" s="443">
        <v>0</v>
      </c>
      <c r="AT41" s="443">
        <v>0</v>
      </c>
      <c r="AU41" s="443">
        <v>0</v>
      </c>
      <c r="AV41" s="443">
        <v>0</v>
      </c>
      <c r="AW41" s="443">
        <v>0</v>
      </c>
      <c r="AX41" s="443">
        <v>0</v>
      </c>
      <c r="AY41" s="443">
        <v>0</v>
      </c>
      <c r="AZ41" s="443">
        <v>0</v>
      </c>
      <c r="BA41" s="443">
        <v>0</v>
      </c>
      <c r="BB41" s="697">
        <f t="shared" si="28"/>
        <v>0</v>
      </c>
      <c r="BC41" s="698">
        <f t="shared" si="29"/>
        <v>0</v>
      </c>
      <c r="BD41" s="312">
        <f t="shared" si="30"/>
        <v>0</v>
      </c>
      <c r="BE41" s="443">
        <f t="shared" si="31"/>
        <v>0</v>
      </c>
      <c r="BF41" s="699">
        <f t="shared" si="32"/>
        <v>0</v>
      </c>
      <c r="BG41" s="699">
        <f t="shared" si="33"/>
        <v>0</v>
      </c>
      <c r="BH41" s="699">
        <f t="shared" si="34"/>
        <v>0</v>
      </c>
      <c r="BI41" s="700" t="str">
        <f t="shared" si="35"/>
        <v/>
      </c>
      <c r="BJ41" s="701"/>
      <c r="BK41" s="702"/>
      <c r="BL41" s="288"/>
      <c r="BM41" s="195"/>
      <c r="BN41" s="703"/>
    </row>
    <row r="42" spans="1:67" ht="18" hidden="1">
      <c r="A42" s="691">
        <v>40</v>
      </c>
      <c r="B42" s="396" t="s">
        <v>105</v>
      </c>
      <c r="C42" s="339" t="s">
        <v>130</v>
      </c>
      <c r="D42" s="692" t="s">
        <v>131</v>
      </c>
      <c r="E42" s="394">
        <v>0.15</v>
      </c>
      <c r="F42" s="693"/>
      <c r="G42" s="693"/>
      <c r="H42" s="694"/>
      <c r="I42" s="694"/>
      <c r="J42" s="694"/>
      <c r="K42" s="694"/>
      <c r="L42" s="693">
        <f>Summary!M42</f>
        <v>0</v>
      </c>
      <c r="M42" s="694"/>
      <c r="N42" s="695">
        <f t="shared" si="18"/>
        <v>0</v>
      </c>
      <c r="O42" s="443">
        <v>0</v>
      </c>
      <c r="P42" s="443">
        <v>0</v>
      </c>
      <c r="Q42" s="443">
        <v>0</v>
      </c>
      <c r="R42" s="443">
        <v>0</v>
      </c>
      <c r="S42" s="443">
        <v>0</v>
      </c>
      <c r="T42" s="443">
        <v>0</v>
      </c>
      <c r="U42" s="443">
        <v>0</v>
      </c>
      <c r="V42" s="697">
        <f t="shared" si="19"/>
        <v>0</v>
      </c>
      <c r="W42" s="698">
        <f t="shared" si="20"/>
        <v>0</v>
      </c>
      <c r="X42" s="312">
        <f t="shared" si="21"/>
        <v>0</v>
      </c>
      <c r="Y42" s="443">
        <v>0</v>
      </c>
      <c r="Z42" s="443">
        <v>0</v>
      </c>
      <c r="AA42" s="443">
        <v>0</v>
      </c>
      <c r="AB42" s="443">
        <v>0</v>
      </c>
      <c r="AC42" s="443">
        <v>0</v>
      </c>
      <c r="AD42" s="443">
        <v>0</v>
      </c>
      <c r="AE42" s="443">
        <v>0</v>
      </c>
      <c r="AF42" s="697">
        <f t="shared" si="22"/>
        <v>0</v>
      </c>
      <c r="AG42" s="698">
        <f t="shared" si="23"/>
        <v>0</v>
      </c>
      <c r="AH42" s="312">
        <f t="shared" si="24"/>
        <v>0</v>
      </c>
      <c r="AI42" s="443">
        <v>0</v>
      </c>
      <c r="AJ42" s="443">
        <v>0</v>
      </c>
      <c r="AK42" s="443">
        <v>0</v>
      </c>
      <c r="AL42" s="443">
        <v>0</v>
      </c>
      <c r="AM42" s="443">
        <v>0</v>
      </c>
      <c r="AN42" s="443">
        <v>0</v>
      </c>
      <c r="AO42" s="443">
        <v>0</v>
      </c>
      <c r="AP42" s="697">
        <f t="shared" si="25"/>
        <v>0</v>
      </c>
      <c r="AQ42" s="698">
        <f t="shared" si="26"/>
        <v>0</v>
      </c>
      <c r="AR42" s="312">
        <f t="shared" si="27"/>
        <v>0</v>
      </c>
      <c r="AS42" s="443">
        <v>0</v>
      </c>
      <c r="AT42" s="443">
        <v>0</v>
      </c>
      <c r="AU42" s="443">
        <v>0</v>
      </c>
      <c r="AV42" s="443">
        <v>0</v>
      </c>
      <c r="AW42" s="443">
        <v>0</v>
      </c>
      <c r="AX42" s="443">
        <v>0</v>
      </c>
      <c r="AY42" s="443">
        <v>0</v>
      </c>
      <c r="AZ42" s="443">
        <v>0</v>
      </c>
      <c r="BA42" s="443">
        <v>0</v>
      </c>
      <c r="BB42" s="697">
        <f t="shared" si="28"/>
        <v>0</v>
      </c>
      <c r="BC42" s="698">
        <f t="shared" si="29"/>
        <v>0</v>
      </c>
      <c r="BD42" s="312">
        <f t="shared" si="30"/>
        <v>0</v>
      </c>
      <c r="BE42" s="443">
        <f t="shared" si="31"/>
        <v>0</v>
      </c>
      <c r="BF42" s="699">
        <f t="shared" si="32"/>
        <v>0</v>
      </c>
      <c r="BG42" s="699">
        <f t="shared" si="33"/>
        <v>0</v>
      </c>
      <c r="BH42" s="699">
        <f t="shared" si="34"/>
        <v>0</v>
      </c>
      <c r="BI42" s="700" t="str">
        <f t="shared" si="35"/>
        <v/>
      </c>
      <c r="BJ42" s="701"/>
      <c r="BK42" s="702"/>
      <c r="BL42" s="288"/>
      <c r="BM42" s="195"/>
      <c r="BN42" s="703"/>
    </row>
    <row r="43" spans="1:67" ht="18" hidden="1">
      <c r="A43" s="288">
        <v>41</v>
      </c>
      <c r="B43" s="831" t="s">
        <v>105</v>
      </c>
      <c r="C43" s="308" t="s">
        <v>132</v>
      </c>
      <c r="D43" s="774" t="s">
        <v>133</v>
      </c>
      <c r="E43" s="562">
        <v>0.113</v>
      </c>
      <c r="F43" s="1077"/>
      <c r="G43" s="1077"/>
      <c r="H43" s="1078"/>
      <c r="I43" s="1078"/>
      <c r="J43" s="1078"/>
      <c r="K43" s="1078"/>
      <c r="L43" s="706">
        <f>Summary!M43</f>
        <v>0</v>
      </c>
      <c r="M43" s="1080"/>
      <c r="N43" s="695">
        <f t="shared" si="18"/>
        <v>0</v>
      </c>
      <c r="O43" s="707">
        <v>0</v>
      </c>
      <c r="P43" s="707">
        <v>0</v>
      </c>
      <c r="Q43" s="707">
        <v>0</v>
      </c>
      <c r="R43" s="707">
        <v>0</v>
      </c>
      <c r="S43" s="707">
        <v>0</v>
      </c>
      <c r="T43" s="707">
        <v>0</v>
      </c>
      <c r="U43" s="707">
        <v>0</v>
      </c>
      <c r="V43" s="939">
        <f t="shared" si="19"/>
        <v>0</v>
      </c>
      <c r="W43" s="940">
        <f t="shared" si="20"/>
        <v>0</v>
      </c>
      <c r="X43" s="941">
        <f t="shared" si="21"/>
        <v>0</v>
      </c>
      <c r="Y43" s="707">
        <v>0</v>
      </c>
      <c r="Z43" s="707">
        <v>0</v>
      </c>
      <c r="AA43" s="707">
        <v>0</v>
      </c>
      <c r="AB43" s="707">
        <v>0</v>
      </c>
      <c r="AC43" s="707">
        <v>0</v>
      </c>
      <c r="AD43" s="707">
        <v>0</v>
      </c>
      <c r="AE43" s="707">
        <v>0</v>
      </c>
      <c r="AF43" s="939">
        <f t="shared" si="22"/>
        <v>0</v>
      </c>
      <c r="AG43" s="940">
        <f t="shared" si="23"/>
        <v>0</v>
      </c>
      <c r="AH43" s="941">
        <f t="shared" si="24"/>
        <v>0</v>
      </c>
      <c r="AI43" s="707">
        <v>0</v>
      </c>
      <c r="AJ43" s="707">
        <v>0</v>
      </c>
      <c r="AK43" s="707">
        <v>0</v>
      </c>
      <c r="AL43" s="707">
        <v>0</v>
      </c>
      <c r="AM43" s="707">
        <v>0</v>
      </c>
      <c r="AN43" s="707">
        <v>0</v>
      </c>
      <c r="AO43" s="707">
        <v>0</v>
      </c>
      <c r="AP43" s="939">
        <f t="shared" si="25"/>
        <v>0</v>
      </c>
      <c r="AQ43" s="940">
        <f t="shared" si="26"/>
        <v>0</v>
      </c>
      <c r="AR43" s="941">
        <f t="shared" si="27"/>
        <v>0</v>
      </c>
      <c r="AS43" s="707">
        <v>0</v>
      </c>
      <c r="AT43" s="707">
        <v>0</v>
      </c>
      <c r="AU43" s="707">
        <v>0</v>
      </c>
      <c r="AV43" s="707">
        <v>0</v>
      </c>
      <c r="AW43" s="707">
        <v>0</v>
      </c>
      <c r="AX43" s="707">
        <v>0</v>
      </c>
      <c r="AY43" s="707">
        <v>0</v>
      </c>
      <c r="AZ43" s="707">
        <v>0</v>
      </c>
      <c r="BA43" s="707">
        <v>0</v>
      </c>
      <c r="BB43" s="939">
        <f t="shared" si="28"/>
        <v>0</v>
      </c>
      <c r="BC43" s="940">
        <f t="shared" si="29"/>
        <v>0</v>
      </c>
      <c r="BD43" s="941">
        <f t="shared" si="30"/>
        <v>0</v>
      </c>
      <c r="BE43" s="707">
        <f t="shared" si="31"/>
        <v>0</v>
      </c>
      <c r="BF43" s="699">
        <f t="shared" si="32"/>
        <v>0</v>
      </c>
      <c r="BG43" s="708">
        <f t="shared" si="33"/>
        <v>0</v>
      </c>
      <c r="BH43" s="699">
        <f t="shared" si="34"/>
        <v>0</v>
      </c>
      <c r="BI43" s="709" t="str">
        <f t="shared" si="35"/>
        <v/>
      </c>
      <c r="BJ43" s="775"/>
      <c r="BK43" s="776"/>
      <c r="BL43" s="1113"/>
      <c r="BM43" s="953"/>
      <c r="BN43" s="1114"/>
    </row>
    <row r="44" spans="1:67" ht="18" hidden="1">
      <c r="A44" s="832">
        <v>42</v>
      </c>
      <c r="B44" s="1115" t="s">
        <v>105</v>
      </c>
      <c r="C44" s="560" t="s">
        <v>134</v>
      </c>
      <c r="D44" s="1116" t="s">
        <v>135</v>
      </c>
      <c r="E44" s="562">
        <v>0.5</v>
      </c>
      <c r="F44" s="1077"/>
      <c r="G44" s="1077"/>
      <c r="H44" s="1078"/>
      <c r="I44" s="1078"/>
      <c r="J44" s="1078"/>
      <c r="K44" s="1117"/>
      <c r="L44" s="1118">
        <f>Summary!M44</f>
        <v>0</v>
      </c>
      <c r="M44" s="1119"/>
      <c r="N44" s="695">
        <f t="shared" si="18"/>
        <v>0</v>
      </c>
      <c r="O44" s="1120">
        <v>0</v>
      </c>
      <c r="P44" s="1121">
        <v>0</v>
      </c>
      <c r="Q44" s="1121">
        <v>0</v>
      </c>
      <c r="R44" s="1121">
        <v>0</v>
      </c>
      <c r="S44" s="1121">
        <v>0</v>
      </c>
      <c r="T44" s="1121">
        <v>0</v>
      </c>
      <c r="U44" s="1121">
        <v>0</v>
      </c>
      <c r="V44" s="1122">
        <f t="shared" si="19"/>
        <v>0</v>
      </c>
      <c r="W44" s="1123">
        <f t="shared" si="20"/>
        <v>0</v>
      </c>
      <c r="X44" s="1124">
        <f t="shared" si="21"/>
        <v>0</v>
      </c>
      <c r="Y44" s="1125">
        <v>0</v>
      </c>
      <c r="Z44" s="1126">
        <v>0</v>
      </c>
      <c r="AA44" s="1126">
        <v>0</v>
      </c>
      <c r="AB44" s="1126">
        <v>0</v>
      </c>
      <c r="AC44" s="1126">
        <v>0</v>
      </c>
      <c r="AD44" s="1126">
        <v>0</v>
      </c>
      <c r="AE44" s="1126">
        <v>0</v>
      </c>
      <c r="AF44" s="1127">
        <f t="shared" si="22"/>
        <v>0</v>
      </c>
      <c r="AG44" s="1128">
        <f t="shared" si="23"/>
        <v>0</v>
      </c>
      <c r="AH44" s="1129">
        <f t="shared" si="24"/>
        <v>0</v>
      </c>
      <c r="AI44" s="1130">
        <v>0</v>
      </c>
      <c r="AJ44" s="1131">
        <v>0</v>
      </c>
      <c r="AK44" s="1131">
        <v>0</v>
      </c>
      <c r="AL44" s="1131">
        <v>0</v>
      </c>
      <c r="AM44" s="1131">
        <v>0</v>
      </c>
      <c r="AN44" s="1131">
        <v>0</v>
      </c>
      <c r="AO44" s="1131">
        <v>0</v>
      </c>
      <c r="AP44" s="1132">
        <f t="shared" si="25"/>
        <v>0</v>
      </c>
      <c r="AQ44" s="1133">
        <f t="shared" si="26"/>
        <v>0</v>
      </c>
      <c r="AR44" s="1134">
        <f t="shared" si="27"/>
        <v>0</v>
      </c>
      <c r="AS44" s="945">
        <v>0</v>
      </c>
      <c r="AT44" s="781">
        <v>0</v>
      </c>
      <c r="AU44" s="781">
        <v>0</v>
      </c>
      <c r="AV44" s="781">
        <v>0</v>
      </c>
      <c r="AW44" s="781">
        <v>0</v>
      </c>
      <c r="AX44" s="781">
        <v>0</v>
      </c>
      <c r="AY44" s="781">
        <v>0</v>
      </c>
      <c r="AZ44" s="781">
        <v>0</v>
      </c>
      <c r="BA44" s="781">
        <v>0</v>
      </c>
      <c r="BB44" s="946">
        <f t="shared" si="28"/>
        <v>0</v>
      </c>
      <c r="BC44" s="947">
        <f t="shared" si="29"/>
        <v>0</v>
      </c>
      <c r="BD44" s="947">
        <f t="shared" si="30"/>
        <v>0</v>
      </c>
      <c r="BE44" s="948">
        <f t="shared" si="31"/>
        <v>0</v>
      </c>
      <c r="BF44" s="756">
        <f t="shared" si="32"/>
        <v>0</v>
      </c>
      <c r="BG44" s="949">
        <f t="shared" si="33"/>
        <v>0</v>
      </c>
      <c r="BH44" s="756">
        <f t="shared" si="34"/>
        <v>0</v>
      </c>
      <c r="BI44" s="839" t="str">
        <f t="shared" si="35"/>
        <v/>
      </c>
      <c r="BJ44" s="858" t="s">
        <v>398</v>
      </c>
      <c r="BK44" s="859"/>
      <c r="BL44" s="860"/>
      <c r="BM44" s="860"/>
      <c r="BN44" s="861"/>
      <c r="BO44" s="829"/>
    </row>
    <row r="45" spans="1:67" ht="18" hidden="1">
      <c r="A45" s="691">
        <v>43</v>
      </c>
      <c r="B45" s="868" t="s">
        <v>105</v>
      </c>
      <c r="C45" s="869" t="s">
        <v>136</v>
      </c>
      <c r="D45" s="870" t="s">
        <v>137</v>
      </c>
      <c r="E45" s="562">
        <v>0.5</v>
      </c>
      <c r="F45" s="1077"/>
      <c r="G45" s="1077"/>
      <c r="H45" s="1078"/>
      <c r="I45" s="1078"/>
      <c r="J45" s="1078"/>
      <c r="K45" s="1078"/>
      <c r="L45" s="765">
        <f>Summary!M45</f>
        <v>0</v>
      </c>
      <c r="M45" s="1105"/>
      <c r="N45" s="695">
        <f t="shared" si="18"/>
        <v>0</v>
      </c>
      <c r="O45" s="443">
        <v>0</v>
      </c>
      <c r="P45" s="443">
        <v>0</v>
      </c>
      <c r="Q45" s="443">
        <v>0</v>
      </c>
      <c r="R45" s="443">
        <v>0</v>
      </c>
      <c r="S45" s="443">
        <v>0</v>
      </c>
      <c r="T45" s="443">
        <v>0</v>
      </c>
      <c r="U45" s="443">
        <v>0</v>
      </c>
      <c r="V45" s="697">
        <f t="shared" si="19"/>
        <v>0</v>
      </c>
      <c r="W45" s="698">
        <f t="shared" si="20"/>
        <v>0</v>
      </c>
      <c r="X45" s="950">
        <f t="shared" si="21"/>
        <v>0</v>
      </c>
      <c r="Y45" s="443">
        <v>0</v>
      </c>
      <c r="Z45" s="443">
        <v>0</v>
      </c>
      <c r="AA45" s="443">
        <v>0</v>
      </c>
      <c r="AB45" s="443">
        <v>0</v>
      </c>
      <c r="AC45" s="443">
        <v>0</v>
      </c>
      <c r="AD45" s="443">
        <v>0</v>
      </c>
      <c r="AE45" s="443">
        <v>0</v>
      </c>
      <c r="AF45" s="697">
        <f t="shared" si="22"/>
        <v>0</v>
      </c>
      <c r="AG45" s="698">
        <f t="shared" si="23"/>
        <v>0</v>
      </c>
      <c r="AH45" s="950">
        <f t="shared" si="24"/>
        <v>0</v>
      </c>
      <c r="AI45" s="443">
        <v>0</v>
      </c>
      <c r="AJ45" s="443">
        <v>0</v>
      </c>
      <c r="AK45" s="443">
        <v>0</v>
      </c>
      <c r="AL45" s="443">
        <v>0</v>
      </c>
      <c r="AM45" s="443">
        <v>0</v>
      </c>
      <c r="AN45" s="443">
        <v>0</v>
      </c>
      <c r="AO45" s="443">
        <v>0</v>
      </c>
      <c r="AP45" s="697">
        <f t="shared" si="25"/>
        <v>0</v>
      </c>
      <c r="AQ45" s="698">
        <f t="shared" si="26"/>
        <v>0</v>
      </c>
      <c r="AR45" s="950">
        <f t="shared" si="27"/>
        <v>0</v>
      </c>
      <c r="AS45" s="443">
        <v>0</v>
      </c>
      <c r="AT45" s="443">
        <v>0</v>
      </c>
      <c r="AU45" s="443">
        <v>0</v>
      </c>
      <c r="AV45" s="443">
        <v>0</v>
      </c>
      <c r="AW45" s="443">
        <v>0</v>
      </c>
      <c r="AX45" s="443">
        <v>0</v>
      </c>
      <c r="AY45" s="443">
        <v>0</v>
      </c>
      <c r="AZ45" s="443">
        <v>0</v>
      </c>
      <c r="BA45" s="443">
        <v>0</v>
      </c>
      <c r="BB45" s="697">
        <f t="shared" si="28"/>
        <v>0</v>
      </c>
      <c r="BC45" s="698">
        <f t="shared" si="29"/>
        <v>0</v>
      </c>
      <c r="BD45" s="950">
        <f t="shared" si="30"/>
        <v>0</v>
      </c>
      <c r="BE45" s="443">
        <f t="shared" si="31"/>
        <v>0</v>
      </c>
      <c r="BF45" s="699">
        <f t="shared" si="32"/>
        <v>0</v>
      </c>
      <c r="BG45" s="699">
        <f t="shared" si="33"/>
        <v>0</v>
      </c>
      <c r="BH45" s="699">
        <f t="shared" si="34"/>
        <v>0</v>
      </c>
      <c r="BI45" s="700" t="str">
        <f t="shared" si="35"/>
        <v/>
      </c>
      <c r="BJ45" s="990"/>
      <c r="BK45" s="767"/>
      <c r="BL45" s="865"/>
      <c r="BM45" s="866"/>
      <c r="BN45" s="769"/>
    </row>
    <row r="46" spans="1:67" ht="18" hidden="1">
      <c r="A46" s="288">
        <v>44</v>
      </c>
      <c r="B46" s="872" t="s">
        <v>105</v>
      </c>
      <c r="C46" s="869" t="s">
        <v>138</v>
      </c>
      <c r="D46" s="309" t="s">
        <v>139</v>
      </c>
      <c r="E46" s="562">
        <v>1</v>
      </c>
      <c r="F46" s="1077"/>
      <c r="G46" s="1077"/>
      <c r="H46" s="1078"/>
      <c r="I46" s="1078"/>
      <c r="J46" s="1078"/>
      <c r="K46" s="1078"/>
      <c r="L46" s="693">
        <f>Summary!M46</f>
        <v>0</v>
      </c>
      <c r="M46" s="694"/>
      <c r="N46" s="695">
        <f t="shared" si="18"/>
        <v>0</v>
      </c>
      <c r="O46" s="443">
        <v>0</v>
      </c>
      <c r="P46" s="443">
        <v>0</v>
      </c>
      <c r="Q46" s="443">
        <v>0</v>
      </c>
      <c r="R46" s="443">
        <v>0</v>
      </c>
      <c r="S46" s="443">
        <v>0</v>
      </c>
      <c r="T46" s="443">
        <v>0</v>
      </c>
      <c r="U46" s="443">
        <v>0</v>
      </c>
      <c r="V46" s="697">
        <f t="shared" si="19"/>
        <v>0</v>
      </c>
      <c r="W46" s="698">
        <f t="shared" si="20"/>
        <v>0</v>
      </c>
      <c r="X46" s="312">
        <f t="shared" si="21"/>
        <v>0</v>
      </c>
      <c r="Y46" s="443">
        <v>0</v>
      </c>
      <c r="Z46" s="443">
        <v>0</v>
      </c>
      <c r="AA46" s="443">
        <v>0</v>
      </c>
      <c r="AB46" s="443">
        <v>0</v>
      </c>
      <c r="AC46" s="443">
        <v>0</v>
      </c>
      <c r="AD46" s="443">
        <v>0</v>
      </c>
      <c r="AE46" s="443">
        <v>0</v>
      </c>
      <c r="AF46" s="697">
        <f t="shared" si="22"/>
        <v>0</v>
      </c>
      <c r="AG46" s="698">
        <f t="shared" si="23"/>
        <v>0</v>
      </c>
      <c r="AH46" s="312">
        <f t="shared" si="24"/>
        <v>0</v>
      </c>
      <c r="AI46" s="443">
        <v>0</v>
      </c>
      <c r="AJ46" s="443">
        <v>0</v>
      </c>
      <c r="AK46" s="443">
        <v>0</v>
      </c>
      <c r="AL46" s="443">
        <v>0</v>
      </c>
      <c r="AM46" s="443">
        <v>0</v>
      </c>
      <c r="AN46" s="443">
        <v>0</v>
      </c>
      <c r="AO46" s="443">
        <v>0</v>
      </c>
      <c r="AP46" s="697">
        <f t="shared" si="25"/>
        <v>0</v>
      </c>
      <c r="AQ46" s="698">
        <f t="shared" si="26"/>
        <v>0</v>
      </c>
      <c r="AR46" s="312">
        <f t="shared" si="27"/>
        <v>0</v>
      </c>
      <c r="AS46" s="443">
        <v>0</v>
      </c>
      <c r="AT46" s="443">
        <v>0</v>
      </c>
      <c r="AU46" s="443">
        <v>0</v>
      </c>
      <c r="AV46" s="443">
        <v>0</v>
      </c>
      <c r="AW46" s="443">
        <v>0</v>
      </c>
      <c r="AX46" s="443">
        <v>0</v>
      </c>
      <c r="AY46" s="443">
        <v>0</v>
      </c>
      <c r="AZ46" s="443">
        <v>0</v>
      </c>
      <c r="BA46" s="443">
        <v>0</v>
      </c>
      <c r="BB46" s="697">
        <f t="shared" si="28"/>
        <v>0</v>
      </c>
      <c r="BC46" s="698">
        <f t="shared" si="29"/>
        <v>0</v>
      </c>
      <c r="BD46" s="312">
        <f t="shared" si="30"/>
        <v>0</v>
      </c>
      <c r="BE46" s="443">
        <f t="shared" si="31"/>
        <v>0</v>
      </c>
      <c r="BF46" s="699">
        <f t="shared" si="32"/>
        <v>0</v>
      </c>
      <c r="BG46" s="699">
        <f t="shared" si="33"/>
        <v>0</v>
      </c>
      <c r="BH46" s="699">
        <f t="shared" si="34"/>
        <v>0</v>
      </c>
      <c r="BI46" s="700" t="str">
        <f t="shared" si="35"/>
        <v/>
      </c>
      <c r="BJ46" s="871"/>
      <c r="BK46" s="767"/>
      <c r="BL46" s="316"/>
      <c r="BM46" s="308"/>
      <c r="BN46" s="772"/>
    </row>
    <row r="47" spans="1:67" ht="18" hidden="1">
      <c r="A47" s="773">
        <v>45</v>
      </c>
      <c r="B47" s="991" t="s">
        <v>350</v>
      </c>
      <c r="C47" s="195" t="s">
        <v>140</v>
      </c>
      <c r="D47" s="705" t="s">
        <v>141</v>
      </c>
      <c r="E47" s="197">
        <v>1</v>
      </c>
      <c r="F47" s="693"/>
      <c r="G47" s="693"/>
      <c r="H47" s="694"/>
      <c r="I47" s="694"/>
      <c r="J47" s="694"/>
      <c r="K47" s="694"/>
      <c r="L47" s="706">
        <f>Summary!M47</f>
        <v>0</v>
      </c>
      <c r="M47" s="1080"/>
      <c r="N47" s="695">
        <f t="shared" si="18"/>
        <v>0</v>
      </c>
      <c r="O47" s="707">
        <v>0</v>
      </c>
      <c r="P47" s="707">
        <v>0</v>
      </c>
      <c r="Q47" s="707">
        <v>0</v>
      </c>
      <c r="R47" s="707">
        <v>0</v>
      </c>
      <c r="S47" s="707">
        <v>0</v>
      </c>
      <c r="T47" s="707">
        <v>0</v>
      </c>
      <c r="U47" s="707">
        <v>0</v>
      </c>
      <c r="V47" s="939">
        <f t="shared" si="19"/>
        <v>0</v>
      </c>
      <c r="W47" s="940">
        <f t="shared" si="20"/>
        <v>0</v>
      </c>
      <c r="X47" s="941">
        <f t="shared" si="21"/>
        <v>0</v>
      </c>
      <c r="Y47" s="707">
        <v>0</v>
      </c>
      <c r="Z47" s="707">
        <v>0</v>
      </c>
      <c r="AA47" s="707">
        <v>0</v>
      </c>
      <c r="AB47" s="707">
        <v>0</v>
      </c>
      <c r="AC47" s="707">
        <v>0</v>
      </c>
      <c r="AD47" s="707">
        <v>0</v>
      </c>
      <c r="AE47" s="707">
        <v>0</v>
      </c>
      <c r="AF47" s="939">
        <f t="shared" si="22"/>
        <v>0</v>
      </c>
      <c r="AG47" s="940">
        <f t="shared" si="23"/>
        <v>0</v>
      </c>
      <c r="AH47" s="941">
        <f t="shared" si="24"/>
        <v>0</v>
      </c>
      <c r="AI47" s="707">
        <v>0</v>
      </c>
      <c r="AJ47" s="707">
        <v>0</v>
      </c>
      <c r="AK47" s="707">
        <v>0</v>
      </c>
      <c r="AL47" s="707">
        <v>0</v>
      </c>
      <c r="AM47" s="707">
        <v>0</v>
      </c>
      <c r="AN47" s="707">
        <v>0</v>
      </c>
      <c r="AO47" s="707">
        <v>0</v>
      </c>
      <c r="AP47" s="939">
        <f t="shared" si="25"/>
        <v>0</v>
      </c>
      <c r="AQ47" s="940">
        <f t="shared" si="26"/>
        <v>0</v>
      </c>
      <c r="AR47" s="941">
        <f t="shared" si="27"/>
        <v>0</v>
      </c>
      <c r="AS47" s="707">
        <v>0</v>
      </c>
      <c r="AT47" s="707">
        <v>0</v>
      </c>
      <c r="AU47" s="707">
        <v>0</v>
      </c>
      <c r="AV47" s="707">
        <v>0</v>
      </c>
      <c r="AW47" s="707">
        <v>0</v>
      </c>
      <c r="AX47" s="707">
        <v>0</v>
      </c>
      <c r="AY47" s="707">
        <v>0</v>
      </c>
      <c r="AZ47" s="707">
        <v>0</v>
      </c>
      <c r="BA47" s="707">
        <v>0</v>
      </c>
      <c r="BB47" s="939">
        <f t="shared" si="28"/>
        <v>0</v>
      </c>
      <c r="BC47" s="940">
        <f t="shared" si="29"/>
        <v>0</v>
      </c>
      <c r="BD47" s="941">
        <f t="shared" si="30"/>
        <v>0</v>
      </c>
      <c r="BE47" s="707">
        <f t="shared" si="31"/>
        <v>0</v>
      </c>
      <c r="BF47" s="699">
        <f t="shared" si="32"/>
        <v>0</v>
      </c>
      <c r="BG47" s="708">
        <f t="shared" si="33"/>
        <v>0</v>
      </c>
      <c r="BH47" s="699">
        <f t="shared" si="34"/>
        <v>0</v>
      </c>
      <c r="BI47" s="709" t="str">
        <f t="shared" si="35"/>
        <v/>
      </c>
      <c r="BJ47" s="710"/>
      <c r="BK47" s="711"/>
      <c r="BL47" s="712"/>
      <c r="BM47" s="713"/>
      <c r="BN47" s="714"/>
    </row>
    <row r="48" spans="1:67" ht="18">
      <c r="A48" s="288">
        <v>46</v>
      </c>
      <c r="B48" s="994" t="s">
        <v>75</v>
      </c>
      <c r="C48" s="734" t="s">
        <v>143</v>
      </c>
      <c r="D48" s="925" t="s">
        <v>144</v>
      </c>
      <c r="E48" s="550">
        <v>0.5</v>
      </c>
      <c r="F48" s="693"/>
      <c r="G48" s="693"/>
      <c r="H48" s="694"/>
      <c r="I48" s="694"/>
      <c r="J48" s="694"/>
      <c r="K48" s="570"/>
      <c r="L48" s="693">
        <f>Summary!M48</f>
        <v>125</v>
      </c>
      <c r="M48" s="1103" t="s">
        <v>395</v>
      </c>
      <c r="N48" s="557">
        <f t="shared" si="18"/>
        <v>125</v>
      </c>
      <c r="O48" s="296">
        <v>0</v>
      </c>
      <c r="P48" s="296">
        <v>0</v>
      </c>
      <c r="Q48" s="296">
        <v>0</v>
      </c>
      <c r="R48" s="296">
        <v>0</v>
      </c>
      <c r="S48" s="296">
        <v>0</v>
      </c>
      <c r="T48" s="296">
        <v>0</v>
      </c>
      <c r="U48" s="296">
        <v>0</v>
      </c>
      <c r="V48" s="315">
        <f t="shared" si="19"/>
        <v>0</v>
      </c>
      <c r="W48" s="312">
        <f t="shared" si="20"/>
        <v>0</v>
      </c>
      <c r="X48" s="312">
        <f t="shared" si="21"/>
        <v>50</v>
      </c>
      <c r="Y48" s="296">
        <v>0</v>
      </c>
      <c r="Z48" s="296">
        <v>0</v>
      </c>
      <c r="AA48" s="296">
        <v>0</v>
      </c>
      <c r="AB48" s="296">
        <v>0</v>
      </c>
      <c r="AC48" s="296">
        <v>0</v>
      </c>
      <c r="AD48" s="296">
        <v>0</v>
      </c>
      <c r="AE48" s="296">
        <v>0</v>
      </c>
      <c r="AF48" s="315">
        <f t="shared" si="22"/>
        <v>0</v>
      </c>
      <c r="AG48" s="312">
        <f t="shared" si="23"/>
        <v>0</v>
      </c>
      <c r="AH48" s="312">
        <f t="shared" si="24"/>
        <v>37.5</v>
      </c>
      <c r="AI48" s="296">
        <v>0</v>
      </c>
      <c r="AJ48" s="296">
        <v>0</v>
      </c>
      <c r="AK48" s="296">
        <v>0</v>
      </c>
      <c r="AL48" s="296">
        <v>0</v>
      </c>
      <c r="AM48" s="296">
        <v>0</v>
      </c>
      <c r="AN48" s="296">
        <v>0</v>
      </c>
      <c r="AO48" s="296">
        <v>0</v>
      </c>
      <c r="AP48" s="315">
        <f t="shared" si="25"/>
        <v>0</v>
      </c>
      <c r="AQ48" s="312">
        <f t="shared" si="26"/>
        <v>0</v>
      </c>
      <c r="AR48" s="312">
        <f t="shared" si="27"/>
        <v>25</v>
      </c>
      <c r="AS48" s="296">
        <v>0</v>
      </c>
      <c r="AT48" s="296">
        <v>0</v>
      </c>
      <c r="AU48" s="296">
        <v>0</v>
      </c>
      <c r="AV48" s="296">
        <v>0</v>
      </c>
      <c r="AW48" s="296">
        <v>0</v>
      </c>
      <c r="AX48" s="296">
        <f>125+1</f>
        <v>126</v>
      </c>
      <c r="AY48" s="296">
        <v>0</v>
      </c>
      <c r="AZ48" s="296">
        <v>0</v>
      </c>
      <c r="BA48" s="296">
        <v>0</v>
      </c>
      <c r="BB48" s="315">
        <f t="shared" si="28"/>
        <v>126</v>
      </c>
      <c r="BC48" s="312">
        <f t="shared" si="29"/>
        <v>63</v>
      </c>
      <c r="BD48" s="312">
        <f t="shared" si="30"/>
        <v>25</v>
      </c>
      <c r="BE48" s="296">
        <f t="shared" si="31"/>
        <v>126</v>
      </c>
      <c r="BF48" s="756">
        <f t="shared" si="32"/>
        <v>63</v>
      </c>
      <c r="BG48" s="1106">
        <f t="shared" si="33"/>
        <v>1</v>
      </c>
      <c r="BH48" s="756">
        <f t="shared" si="34"/>
        <v>0.5</v>
      </c>
      <c r="BI48" s="1107">
        <f t="shared" si="35"/>
        <v>1.008</v>
      </c>
      <c r="BJ48" s="1096"/>
      <c r="BK48" s="1111"/>
      <c r="BL48" s="288"/>
      <c r="BM48" s="195"/>
      <c r="BN48" s="703"/>
      <c r="BO48" s="1112"/>
    </row>
    <row r="49" spans="1:67" ht="18" hidden="1">
      <c r="A49" s="288">
        <v>47</v>
      </c>
      <c r="B49" s="994" t="s">
        <v>350</v>
      </c>
      <c r="C49" s="195" t="s">
        <v>145</v>
      </c>
      <c r="D49" s="814" t="s">
        <v>146</v>
      </c>
      <c r="E49" s="197">
        <v>0.5</v>
      </c>
      <c r="F49" s="693"/>
      <c r="G49" s="693"/>
      <c r="H49" s="694"/>
      <c r="I49" s="694"/>
      <c r="J49" s="694"/>
      <c r="K49" s="694"/>
      <c r="L49" s="765">
        <f>Summary!M49</f>
        <v>0</v>
      </c>
      <c r="M49" s="694"/>
      <c r="N49" s="695">
        <f t="shared" si="18"/>
        <v>0</v>
      </c>
      <c r="O49" s="443">
        <v>0</v>
      </c>
      <c r="P49" s="443">
        <v>0</v>
      </c>
      <c r="Q49" s="443">
        <v>0</v>
      </c>
      <c r="R49" s="443">
        <v>0</v>
      </c>
      <c r="S49" s="443">
        <v>0</v>
      </c>
      <c r="T49" s="443">
        <v>0</v>
      </c>
      <c r="U49" s="443">
        <v>0</v>
      </c>
      <c r="V49" s="697">
        <f t="shared" si="19"/>
        <v>0</v>
      </c>
      <c r="W49" s="698">
        <f t="shared" si="20"/>
        <v>0</v>
      </c>
      <c r="X49" s="312">
        <f t="shared" si="21"/>
        <v>0</v>
      </c>
      <c r="Y49" s="443">
        <v>0</v>
      </c>
      <c r="Z49" s="443">
        <v>0</v>
      </c>
      <c r="AA49" s="443">
        <v>0</v>
      </c>
      <c r="AB49" s="443">
        <v>0</v>
      </c>
      <c r="AC49" s="443">
        <v>0</v>
      </c>
      <c r="AD49" s="443">
        <v>0</v>
      </c>
      <c r="AE49" s="443">
        <v>0</v>
      </c>
      <c r="AF49" s="697">
        <f t="shared" si="22"/>
        <v>0</v>
      </c>
      <c r="AG49" s="698">
        <f t="shared" si="23"/>
        <v>0</v>
      </c>
      <c r="AH49" s="312">
        <f t="shared" si="24"/>
        <v>0</v>
      </c>
      <c r="AI49" s="443">
        <v>0</v>
      </c>
      <c r="AJ49" s="443">
        <v>0</v>
      </c>
      <c r="AK49" s="443">
        <v>0</v>
      </c>
      <c r="AL49" s="443">
        <v>0</v>
      </c>
      <c r="AM49" s="443">
        <v>0</v>
      </c>
      <c r="AN49" s="443">
        <v>0</v>
      </c>
      <c r="AO49" s="443">
        <v>0</v>
      </c>
      <c r="AP49" s="697">
        <f t="shared" si="25"/>
        <v>0</v>
      </c>
      <c r="AQ49" s="698">
        <f t="shared" si="26"/>
        <v>0</v>
      </c>
      <c r="AR49" s="312">
        <f t="shared" si="27"/>
        <v>0</v>
      </c>
      <c r="AS49" s="443">
        <v>0</v>
      </c>
      <c r="AT49" s="443">
        <v>0</v>
      </c>
      <c r="AU49" s="443">
        <v>0</v>
      </c>
      <c r="AV49" s="443">
        <v>0</v>
      </c>
      <c r="AW49" s="443">
        <v>0</v>
      </c>
      <c r="AX49" s="443">
        <v>0</v>
      </c>
      <c r="AY49" s="443">
        <v>0</v>
      </c>
      <c r="AZ49" s="443">
        <v>0</v>
      </c>
      <c r="BA49" s="443">
        <v>0</v>
      </c>
      <c r="BB49" s="697">
        <f t="shared" si="28"/>
        <v>0</v>
      </c>
      <c r="BC49" s="698">
        <f t="shared" si="29"/>
        <v>0</v>
      </c>
      <c r="BD49" s="312">
        <f t="shared" si="30"/>
        <v>0</v>
      </c>
      <c r="BE49" s="443">
        <f t="shared" si="31"/>
        <v>0</v>
      </c>
      <c r="BF49" s="699">
        <f t="shared" si="32"/>
        <v>0</v>
      </c>
      <c r="BG49" s="699">
        <f t="shared" si="33"/>
        <v>0</v>
      </c>
      <c r="BH49" s="699">
        <f t="shared" si="34"/>
        <v>0</v>
      </c>
      <c r="BI49" s="700" t="str">
        <f t="shared" si="35"/>
        <v/>
      </c>
      <c r="BJ49" s="701"/>
      <c r="BK49" s="702"/>
      <c r="BL49" s="288"/>
      <c r="BM49" s="195"/>
      <c r="BN49" s="795"/>
    </row>
    <row r="50" spans="1:67" ht="18" hidden="1">
      <c r="A50" s="691">
        <v>48</v>
      </c>
      <c r="B50" s="994" t="s">
        <v>350</v>
      </c>
      <c r="C50" s="195" t="s">
        <v>148</v>
      </c>
      <c r="D50" s="692" t="s">
        <v>149</v>
      </c>
      <c r="E50" s="197">
        <v>1</v>
      </c>
      <c r="F50" s="693"/>
      <c r="G50" s="693"/>
      <c r="H50" s="694"/>
      <c r="I50" s="694"/>
      <c r="J50" s="694"/>
      <c r="K50" s="694"/>
      <c r="L50" s="693">
        <f>Summary!M50</f>
        <v>0</v>
      </c>
      <c r="M50" s="694"/>
      <c r="N50" s="695">
        <f t="shared" si="18"/>
        <v>0</v>
      </c>
      <c r="O50" s="443">
        <v>0</v>
      </c>
      <c r="P50" s="443">
        <v>0</v>
      </c>
      <c r="Q50" s="443">
        <v>0</v>
      </c>
      <c r="R50" s="443">
        <v>0</v>
      </c>
      <c r="S50" s="443">
        <v>0</v>
      </c>
      <c r="T50" s="443">
        <v>0</v>
      </c>
      <c r="U50" s="443">
        <v>0</v>
      </c>
      <c r="V50" s="697">
        <f t="shared" si="19"/>
        <v>0</v>
      </c>
      <c r="W50" s="698">
        <f t="shared" si="20"/>
        <v>0</v>
      </c>
      <c r="X50" s="312">
        <f t="shared" si="21"/>
        <v>0</v>
      </c>
      <c r="Y50" s="443">
        <v>0</v>
      </c>
      <c r="Z50" s="443">
        <v>0</v>
      </c>
      <c r="AA50" s="443">
        <v>0</v>
      </c>
      <c r="AB50" s="443">
        <v>0</v>
      </c>
      <c r="AC50" s="443">
        <v>0</v>
      </c>
      <c r="AD50" s="443">
        <v>0</v>
      </c>
      <c r="AE50" s="443">
        <v>0</v>
      </c>
      <c r="AF50" s="697">
        <f t="shared" si="22"/>
        <v>0</v>
      </c>
      <c r="AG50" s="698">
        <f t="shared" si="23"/>
        <v>0</v>
      </c>
      <c r="AH50" s="312">
        <f t="shared" si="24"/>
        <v>0</v>
      </c>
      <c r="AI50" s="443">
        <v>0</v>
      </c>
      <c r="AJ50" s="443">
        <v>0</v>
      </c>
      <c r="AK50" s="443">
        <v>0</v>
      </c>
      <c r="AL50" s="443">
        <v>0</v>
      </c>
      <c r="AM50" s="443">
        <v>0</v>
      </c>
      <c r="AN50" s="443">
        <v>0</v>
      </c>
      <c r="AO50" s="443">
        <v>0</v>
      </c>
      <c r="AP50" s="697">
        <f t="shared" si="25"/>
        <v>0</v>
      </c>
      <c r="AQ50" s="698">
        <f t="shared" si="26"/>
        <v>0</v>
      </c>
      <c r="AR50" s="312">
        <f t="shared" si="27"/>
        <v>0</v>
      </c>
      <c r="AS50" s="443">
        <v>0</v>
      </c>
      <c r="AT50" s="443">
        <v>0</v>
      </c>
      <c r="AU50" s="443">
        <v>0</v>
      </c>
      <c r="AV50" s="443">
        <v>0</v>
      </c>
      <c r="AW50" s="443">
        <v>0</v>
      </c>
      <c r="AX50" s="443">
        <v>0</v>
      </c>
      <c r="AY50" s="443">
        <v>0</v>
      </c>
      <c r="AZ50" s="443">
        <v>0</v>
      </c>
      <c r="BA50" s="443">
        <v>0</v>
      </c>
      <c r="BB50" s="697">
        <f t="shared" si="28"/>
        <v>0</v>
      </c>
      <c r="BC50" s="698">
        <f t="shared" si="29"/>
        <v>0</v>
      </c>
      <c r="BD50" s="312">
        <f t="shared" si="30"/>
        <v>0</v>
      </c>
      <c r="BE50" s="443">
        <f t="shared" si="31"/>
        <v>0</v>
      </c>
      <c r="BF50" s="699">
        <f t="shared" si="32"/>
        <v>0</v>
      </c>
      <c r="BG50" s="699">
        <f t="shared" si="33"/>
        <v>0</v>
      </c>
      <c r="BH50" s="699">
        <f t="shared" si="34"/>
        <v>0</v>
      </c>
      <c r="BI50" s="700" t="str">
        <f t="shared" si="35"/>
        <v/>
      </c>
      <c r="BJ50" s="701"/>
      <c r="BK50" s="702"/>
      <c r="BL50" s="288"/>
      <c r="BM50" s="195"/>
      <c r="BN50" s="703"/>
    </row>
    <row r="51" spans="1:67" ht="33" hidden="1">
      <c r="A51" s="691">
        <v>49</v>
      </c>
      <c r="B51" s="994" t="s">
        <v>350</v>
      </c>
      <c r="C51" s="195" t="s">
        <v>150</v>
      </c>
      <c r="D51" s="692" t="s">
        <v>151</v>
      </c>
      <c r="E51" s="197">
        <v>1</v>
      </c>
      <c r="F51" s="693"/>
      <c r="G51" s="693"/>
      <c r="H51" s="694"/>
      <c r="I51" s="694"/>
      <c r="J51" s="694"/>
      <c r="K51" s="694"/>
      <c r="L51" s="693">
        <f>Summary!M51</f>
        <v>0</v>
      </c>
      <c r="M51" s="694"/>
      <c r="N51" s="695">
        <f t="shared" si="18"/>
        <v>0</v>
      </c>
      <c r="O51" s="443">
        <v>0</v>
      </c>
      <c r="P51" s="443">
        <v>0</v>
      </c>
      <c r="Q51" s="443">
        <v>0</v>
      </c>
      <c r="R51" s="443">
        <v>0</v>
      </c>
      <c r="S51" s="443">
        <v>0</v>
      </c>
      <c r="T51" s="443">
        <v>0</v>
      </c>
      <c r="U51" s="443">
        <v>0</v>
      </c>
      <c r="V51" s="697">
        <f t="shared" si="19"/>
        <v>0</v>
      </c>
      <c r="W51" s="698">
        <f t="shared" si="20"/>
        <v>0</v>
      </c>
      <c r="X51" s="312">
        <f t="shared" si="21"/>
        <v>0</v>
      </c>
      <c r="Y51" s="443">
        <v>0</v>
      </c>
      <c r="Z51" s="443">
        <v>0</v>
      </c>
      <c r="AA51" s="443">
        <v>0</v>
      </c>
      <c r="AB51" s="443">
        <v>0</v>
      </c>
      <c r="AC51" s="443">
        <v>0</v>
      </c>
      <c r="AD51" s="443">
        <v>0</v>
      </c>
      <c r="AE51" s="443">
        <v>0</v>
      </c>
      <c r="AF51" s="697">
        <f t="shared" si="22"/>
        <v>0</v>
      </c>
      <c r="AG51" s="698">
        <f t="shared" si="23"/>
        <v>0</v>
      </c>
      <c r="AH51" s="312">
        <f t="shared" si="24"/>
        <v>0</v>
      </c>
      <c r="AI51" s="443">
        <v>0</v>
      </c>
      <c r="AJ51" s="443">
        <v>0</v>
      </c>
      <c r="AK51" s="443">
        <v>0</v>
      </c>
      <c r="AL51" s="443">
        <v>0</v>
      </c>
      <c r="AM51" s="443">
        <v>0</v>
      </c>
      <c r="AN51" s="443">
        <v>0</v>
      </c>
      <c r="AO51" s="443">
        <v>0</v>
      </c>
      <c r="AP51" s="697">
        <f t="shared" si="25"/>
        <v>0</v>
      </c>
      <c r="AQ51" s="698">
        <f t="shared" si="26"/>
        <v>0</v>
      </c>
      <c r="AR51" s="312">
        <f t="shared" si="27"/>
        <v>0</v>
      </c>
      <c r="AS51" s="443">
        <v>0</v>
      </c>
      <c r="AT51" s="443">
        <v>0</v>
      </c>
      <c r="AU51" s="443">
        <v>0</v>
      </c>
      <c r="AV51" s="443">
        <v>0</v>
      </c>
      <c r="AW51" s="443">
        <v>0</v>
      </c>
      <c r="AX51" s="443">
        <v>0</v>
      </c>
      <c r="AY51" s="443">
        <v>0</v>
      </c>
      <c r="AZ51" s="443">
        <v>0</v>
      </c>
      <c r="BA51" s="443">
        <v>0</v>
      </c>
      <c r="BB51" s="697">
        <f t="shared" si="28"/>
        <v>0</v>
      </c>
      <c r="BC51" s="698">
        <f t="shared" si="29"/>
        <v>0</v>
      </c>
      <c r="BD51" s="312">
        <f t="shared" si="30"/>
        <v>0</v>
      </c>
      <c r="BE51" s="443">
        <f t="shared" si="31"/>
        <v>0</v>
      </c>
      <c r="BF51" s="699">
        <f t="shared" si="32"/>
        <v>0</v>
      </c>
      <c r="BG51" s="699">
        <f t="shared" si="33"/>
        <v>0</v>
      </c>
      <c r="BH51" s="699">
        <f t="shared" si="34"/>
        <v>0</v>
      </c>
      <c r="BI51" s="700" t="str">
        <f t="shared" si="35"/>
        <v/>
      </c>
      <c r="BJ51" s="701"/>
      <c r="BK51" s="702"/>
      <c r="BL51" s="288"/>
      <c r="BM51" s="195"/>
      <c r="BN51" s="703"/>
    </row>
    <row r="52" spans="1:67" ht="33" hidden="1">
      <c r="A52" s="288">
        <v>50</v>
      </c>
      <c r="B52" s="994" t="s">
        <v>350</v>
      </c>
      <c r="C52" s="195" t="s">
        <v>152</v>
      </c>
      <c r="D52" s="692" t="s">
        <v>153</v>
      </c>
      <c r="E52" s="197">
        <v>1</v>
      </c>
      <c r="F52" s="693"/>
      <c r="G52" s="693"/>
      <c r="H52" s="694"/>
      <c r="I52" s="694"/>
      <c r="J52" s="694"/>
      <c r="K52" s="694"/>
      <c r="L52" s="693">
        <f>Summary!M52</f>
        <v>0</v>
      </c>
      <c r="M52" s="694"/>
      <c r="N52" s="695">
        <f t="shared" si="18"/>
        <v>0</v>
      </c>
      <c r="O52" s="443">
        <v>0</v>
      </c>
      <c r="P52" s="443">
        <v>0</v>
      </c>
      <c r="Q52" s="443">
        <v>0</v>
      </c>
      <c r="R52" s="443">
        <v>0</v>
      </c>
      <c r="S52" s="443">
        <v>0</v>
      </c>
      <c r="T52" s="443">
        <v>0</v>
      </c>
      <c r="U52" s="443">
        <v>0</v>
      </c>
      <c r="V52" s="697">
        <f t="shared" si="19"/>
        <v>0</v>
      </c>
      <c r="W52" s="698">
        <f t="shared" si="20"/>
        <v>0</v>
      </c>
      <c r="X52" s="312">
        <f t="shared" si="21"/>
        <v>0</v>
      </c>
      <c r="Y52" s="443">
        <v>0</v>
      </c>
      <c r="Z52" s="443">
        <v>0</v>
      </c>
      <c r="AA52" s="443">
        <v>0</v>
      </c>
      <c r="AB52" s="443">
        <v>0</v>
      </c>
      <c r="AC52" s="443">
        <v>0</v>
      </c>
      <c r="AD52" s="443">
        <v>0</v>
      </c>
      <c r="AE52" s="443">
        <v>0</v>
      </c>
      <c r="AF52" s="697">
        <f t="shared" si="22"/>
        <v>0</v>
      </c>
      <c r="AG52" s="698">
        <f t="shared" si="23"/>
        <v>0</v>
      </c>
      <c r="AH52" s="312">
        <f t="shared" si="24"/>
        <v>0</v>
      </c>
      <c r="AI52" s="443">
        <v>0</v>
      </c>
      <c r="AJ52" s="443">
        <v>0</v>
      </c>
      <c r="AK52" s="443">
        <v>0</v>
      </c>
      <c r="AL52" s="443">
        <v>0</v>
      </c>
      <c r="AM52" s="443">
        <v>0</v>
      </c>
      <c r="AN52" s="443">
        <v>0</v>
      </c>
      <c r="AO52" s="443">
        <v>0</v>
      </c>
      <c r="AP52" s="697">
        <f t="shared" si="25"/>
        <v>0</v>
      </c>
      <c r="AQ52" s="698">
        <f t="shared" si="26"/>
        <v>0</v>
      </c>
      <c r="AR52" s="312">
        <f t="shared" si="27"/>
        <v>0</v>
      </c>
      <c r="AS52" s="443">
        <v>0</v>
      </c>
      <c r="AT52" s="443">
        <v>0</v>
      </c>
      <c r="AU52" s="443">
        <v>0</v>
      </c>
      <c r="AV52" s="443">
        <v>0</v>
      </c>
      <c r="AW52" s="443">
        <v>0</v>
      </c>
      <c r="AX52" s="443">
        <v>0</v>
      </c>
      <c r="AY52" s="443">
        <v>0</v>
      </c>
      <c r="AZ52" s="443">
        <v>0</v>
      </c>
      <c r="BA52" s="443">
        <v>0</v>
      </c>
      <c r="BB52" s="697">
        <f t="shared" si="28"/>
        <v>0</v>
      </c>
      <c r="BC52" s="698">
        <f t="shared" si="29"/>
        <v>0</v>
      </c>
      <c r="BD52" s="312">
        <f t="shared" si="30"/>
        <v>0</v>
      </c>
      <c r="BE52" s="443">
        <f t="shared" si="31"/>
        <v>0</v>
      </c>
      <c r="BF52" s="699">
        <f t="shared" si="32"/>
        <v>0</v>
      </c>
      <c r="BG52" s="699">
        <f t="shared" si="33"/>
        <v>0</v>
      </c>
      <c r="BH52" s="699">
        <f t="shared" si="34"/>
        <v>0</v>
      </c>
      <c r="BI52" s="700" t="str">
        <f t="shared" si="35"/>
        <v/>
      </c>
      <c r="BJ52" s="701"/>
      <c r="BK52" s="702"/>
      <c r="BL52" s="288"/>
      <c r="BM52" s="195"/>
      <c r="BN52" s="703"/>
    </row>
    <row r="53" spans="1:67" ht="33" hidden="1">
      <c r="A53" s="691">
        <v>51</v>
      </c>
      <c r="B53" s="994" t="s">
        <v>350</v>
      </c>
      <c r="C53" s="195" t="s">
        <v>155</v>
      </c>
      <c r="D53" s="692" t="s">
        <v>156</v>
      </c>
      <c r="E53" s="197">
        <v>0.5</v>
      </c>
      <c r="F53" s="693"/>
      <c r="G53" s="693"/>
      <c r="H53" s="694"/>
      <c r="I53" s="694"/>
      <c r="J53" s="694"/>
      <c r="K53" s="694"/>
      <c r="L53" s="693">
        <f>Summary!M53</f>
        <v>0</v>
      </c>
      <c r="M53" s="694"/>
      <c r="N53" s="695">
        <f t="shared" si="18"/>
        <v>0</v>
      </c>
      <c r="O53" s="443">
        <v>0</v>
      </c>
      <c r="P53" s="443">
        <v>0</v>
      </c>
      <c r="Q53" s="443">
        <v>0</v>
      </c>
      <c r="R53" s="443">
        <v>0</v>
      </c>
      <c r="S53" s="443">
        <v>0</v>
      </c>
      <c r="T53" s="443">
        <v>0</v>
      </c>
      <c r="U53" s="443">
        <v>0</v>
      </c>
      <c r="V53" s="697">
        <f t="shared" si="19"/>
        <v>0</v>
      </c>
      <c r="W53" s="698">
        <f t="shared" si="20"/>
        <v>0</v>
      </c>
      <c r="X53" s="312">
        <f t="shared" si="21"/>
        <v>0</v>
      </c>
      <c r="Y53" s="443">
        <v>0</v>
      </c>
      <c r="Z53" s="443">
        <v>0</v>
      </c>
      <c r="AA53" s="443">
        <v>0</v>
      </c>
      <c r="AB53" s="443">
        <v>0</v>
      </c>
      <c r="AC53" s="443">
        <v>0</v>
      </c>
      <c r="AD53" s="443">
        <v>0</v>
      </c>
      <c r="AE53" s="443">
        <v>0</v>
      </c>
      <c r="AF53" s="697">
        <f t="shared" si="22"/>
        <v>0</v>
      </c>
      <c r="AG53" s="698">
        <f t="shared" si="23"/>
        <v>0</v>
      </c>
      <c r="AH53" s="312">
        <f t="shared" si="24"/>
        <v>0</v>
      </c>
      <c r="AI53" s="443">
        <v>0</v>
      </c>
      <c r="AJ53" s="443">
        <v>0</v>
      </c>
      <c r="AK53" s="443">
        <v>0</v>
      </c>
      <c r="AL53" s="443">
        <v>0</v>
      </c>
      <c r="AM53" s="443">
        <v>0</v>
      </c>
      <c r="AN53" s="443">
        <v>0</v>
      </c>
      <c r="AO53" s="443">
        <v>0</v>
      </c>
      <c r="AP53" s="697">
        <f t="shared" si="25"/>
        <v>0</v>
      </c>
      <c r="AQ53" s="698">
        <f t="shared" si="26"/>
        <v>0</v>
      </c>
      <c r="AR53" s="312">
        <f t="shared" si="27"/>
        <v>0</v>
      </c>
      <c r="AS53" s="443">
        <v>0</v>
      </c>
      <c r="AT53" s="443">
        <v>0</v>
      </c>
      <c r="AU53" s="443">
        <v>0</v>
      </c>
      <c r="AV53" s="443">
        <v>0</v>
      </c>
      <c r="AW53" s="443">
        <v>0</v>
      </c>
      <c r="AX53" s="443">
        <v>0</v>
      </c>
      <c r="AY53" s="443">
        <v>0</v>
      </c>
      <c r="AZ53" s="443">
        <v>0</v>
      </c>
      <c r="BA53" s="443">
        <v>0</v>
      </c>
      <c r="BB53" s="697">
        <f t="shared" si="28"/>
        <v>0</v>
      </c>
      <c r="BC53" s="698">
        <f t="shared" si="29"/>
        <v>0</v>
      </c>
      <c r="BD53" s="312">
        <f t="shared" si="30"/>
        <v>0</v>
      </c>
      <c r="BE53" s="443">
        <f t="shared" si="31"/>
        <v>0</v>
      </c>
      <c r="BF53" s="699">
        <f t="shared" si="32"/>
        <v>0</v>
      </c>
      <c r="BG53" s="699">
        <f t="shared" si="33"/>
        <v>0</v>
      </c>
      <c r="BH53" s="699">
        <f t="shared" si="34"/>
        <v>0</v>
      </c>
      <c r="BI53" s="700" t="str">
        <f t="shared" si="35"/>
        <v/>
      </c>
      <c r="BJ53" s="701"/>
      <c r="BK53" s="702"/>
      <c r="BL53" s="288"/>
      <c r="BM53" s="195"/>
      <c r="BN53" s="703"/>
    </row>
    <row r="54" spans="1:67" ht="18" hidden="1">
      <c r="A54" s="691">
        <v>52</v>
      </c>
      <c r="B54" s="994" t="s">
        <v>350</v>
      </c>
      <c r="C54" s="195" t="s">
        <v>158</v>
      </c>
      <c r="D54" s="692" t="s">
        <v>159</v>
      </c>
      <c r="E54" s="197">
        <v>0.5</v>
      </c>
      <c r="F54" s="693"/>
      <c r="G54" s="693"/>
      <c r="H54" s="694"/>
      <c r="I54" s="694"/>
      <c r="J54" s="694"/>
      <c r="K54" s="694"/>
      <c r="L54" s="693">
        <f>Summary!M54</f>
        <v>0</v>
      </c>
      <c r="M54" s="694"/>
      <c r="N54" s="695">
        <f t="shared" si="18"/>
        <v>0</v>
      </c>
      <c r="O54" s="443">
        <v>0</v>
      </c>
      <c r="P54" s="443">
        <v>0</v>
      </c>
      <c r="Q54" s="443">
        <v>0</v>
      </c>
      <c r="R54" s="443">
        <v>0</v>
      </c>
      <c r="S54" s="443">
        <v>0</v>
      </c>
      <c r="T54" s="443">
        <v>0</v>
      </c>
      <c r="U54" s="443">
        <v>0</v>
      </c>
      <c r="V54" s="697">
        <f t="shared" si="19"/>
        <v>0</v>
      </c>
      <c r="W54" s="698">
        <f t="shared" si="20"/>
        <v>0</v>
      </c>
      <c r="X54" s="312">
        <f t="shared" si="21"/>
        <v>0</v>
      </c>
      <c r="Y54" s="443">
        <v>0</v>
      </c>
      <c r="Z54" s="443">
        <v>0</v>
      </c>
      <c r="AA54" s="443">
        <v>0</v>
      </c>
      <c r="AB54" s="443">
        <v>0</v>
      </c>
      <c r="AC54" s="443">
        <v>0</v>
      </c>
      <c r="AD54" s="443">
        <v>0</v>
      </c>
      <c r="AE54" s="443">
        <v>0</v>
      </c>
      <c r="AF54" s="697">
        <f t="shared" si="22"/>
        <v>0</v>
      </c>
      <c r="AG54" s="698">
        <f t="shared" si="23"/>
        <v>0</v>
      </c>
      <c r="AH54" s="312">
        <f t="shared" si="24"/>
        <v>0</v>
      </c>
      <c r="AI54" s="443">
        <v>0</v>
      </c>
      <c r="AJ54" s="443">
        <v>0</v>
      </c>
      <c r="AK54" s="443">
        <v>0</v>
      </c>
      <c r="AL54" s="443">
        <v>0</v>
      </c>
      <c r="AM54" s="443">
        <v>0</v>
      </c>
      <c r="AN54" s="443">
        <v>0</v>
      </c>
      <c r="AO54" s="443">
        <v>0</v>
      </c>
      <c r="AP54" s="697">
        <f t="shared" si="25"/>
        <v>0</v>
      </c>
      <c r="AQ54" s="698">
        <f t="shared" si="26"/>
        <v>0</v>
      </c>
      <c r="AR54" s="312">
        <f t="shared" si="27"/>
        <v>0</v>
      </c>
      <c r="AS54" s="443">
        <v>0</v>
      </c>
      <c r="AT54" s="443">
        <v>0</v>
      </c>
      <c r="AU54" s="443">
        <v>0</v>
      </c>
      <c r="AV54" s="443">
        <v>0</v>
      </c>
      <c r="AW54" s="443">
        <v>0</v>
      </c>
      <c r="AX54" s="443">
        <v>0</v>
      </c>
      <c r="AY54" s="443">
        <v>0</v>
      </c>
      <c r="AZ54" s="443">
        <v>0</v>
      </c>
      <c r="BA54" s="443">
        <v>0</v>
      </c>
      <c r="BB54" s="697">
        <f t="shared" si="28"/>
        <v>0</v>
      </c>
      <c r="BC54" s="698">
        <f t="shared" si="29"/>
        <v>0</v>
      </c>
      <c r="BD54" s="312">
        <f t="shared" si="30"/>
        <v>0</v>
      </c>
      <c r="BE54" s="443">
        <f t="shared" si="31"/>
        <v>0</v>
      </c>
      <c r="BF54" s="699">
        <f t="shared" si="32"/>
        <v>0</v>
      </c>
      <c r="BG54" s="699">
        <f t="shared" si="33"/>
        <v>0</v>
      </c>
      <c r="BH54" s="699">
        <f t="shared" si="34"/>
        <v>0</v>
      </c>
      <c r="BI54" s="700" t="str">
        <f t="shared" si="35"/>
        <v/>
      </c>
      <c r="BJ54" s="701"/>
      <c r="BK54" s="702"/>
      <c r="BL54" s="288"/>
      <c r="BM54" s="195"/>
      <c r="BN54" s="703"/>
    </row>
    <row r="55" spans="1:67" ht="18" hidden="1">
      <c r="A55" s="288">
        <v>53</v>
      </c>
      <c r="B55" s="994" t="s">
        <v>350</v>
      </c>
      <c r="C55" s="195" t="s">
        <v>161</v>
      </c>
      <c r="D55" s="692" t="s">
        <v>162</v>
      </c>
      <c r="E55" s="197">
        <v>0.25</v>
      </c>
      <c r="F55" s="693"/>
      <c r="G55" s="693"/>
      <c r="H55" s="694"/>
      <c r="I55" s="694"/>
      <c r="J55" s="694"/>
      <c r="K55" s="694"/>
      <c r="L55" s="693">
        <f>Summary!M55</f>
        <v>0</v>
      </c>
      <c r="M55" s="694"/>
      <c r="N55" s="695">
        <f t="shared" si="18"/>
        <v>0</v>
      </c>
      <c r="O55" s="443">
        <v>0</v>
      </c>
      <c r="P55" s="443">
        <v>0</v>
      </c>
      <c r="Q55" s="443">
        <v>0</v>
      </c>
      <c r="R55" s="443">
        <v>0</v>
      </c>
      <c r="S55" s="443">
        <v>0</v>
      </c>
      <c r="T55" s="443">
        <v>0</v>
      </c>
      <c r="U55" s="443">
        <v>0</v>
      </c>
      <c r="V55" s="697">
        <f t="shared" si="19"/>
        <v>0</v>
      </c>
      <c r="W55" s="698">
        <f t="shared" si="20"/>
        <v>0</v>
      </c>
      <c r="X55" s="312">
        <f t="shared" si="21"/>
        <v>0</v>
      </c>
      <c r="Y55" s="443">
        <v>0</v>
      </c>
      <c r="Z55" s="443">
        <v>0</v>
      </c>
      <c r="AA55" s="443">
        <v>0</v>
      </c>
      <c r="AB55" s="443">
        <v>0</v>
      </c>
      <c r="AC55" s="443">
        <v>0</v>
      </c>
      <c r="AD55" s="443">
        <v>0</v>
      </c>
      <c r="AE55" s="443">
        <v>0</v>
      </c>
      <c r="AF55" s="697">
        <f t="shared" si="22"/>
        <v>0</v>
      </c>
      <c r="AG55" s="698">
        <f t="shared" si="23"/>
        <v>0</v>
      </c>
      <c r="AH55" s="312">
        <f t="shared" si="24"/>
        <v>0</v>
      </c>
      <c r="AI55" s="443">
        <v>0</v>
      </c>
      <c r="AJ55" s="443">
        <v>0</v>
      </c>
      <c r="AK55" s="443">
        <v>0</v>
      </c>
      <c r="AL55" s="443">
        <v>0</v>
      </c>
      <c r="AM55" s="443">
        <v>0</v>
      </c>
      <c r="AN55" s="443">
        <v>0</v>
      </c>
      <c r="AO55" s="443">
        <v>0</v>
      </c>
      <c r="AP55" s="697">
        <f t="shared" si="25"/>
        <v>0</v>
      </c>
      <c r="AQ55" s="698">
        <f t="shared" si="26"/>
        <v>0</v>
      </c>
      <c r="AR55" s="312">
        <f t="shared" si="27"/>
        <v>0</v>
      </c>
      <c r="AS55" s="443">
        <v>0</v>
      </c>
      <c r="AT55" s="443">
        <v>0</v>
      </c>
      <c r="AU55" s="443">
        <v>0</v>
      </c>
      <c r="AV55" s="443">
        <v>0</v>
      </c>
      <c r="AW55" s="443">
        <v>0</v>
      </c>
      <c r="AX55" s="443">
        <v>0</v>
      </c>
      <c r="AY55" s="443">
        <v>0</v>
      </c>
      <c r="AZ55" s="443">
        <v>0</v>
      </c>
      <c r="BA55" s="443">
        <v>0</v>
      </c>
      <c r="BB55" s="697">
        <f t="shared" si="28"/>
        <v>0</v>
      </c>
      <c r="BC55" s="698">
        <f t="shared" si="29"/>
        <v>0</v>
      </c>
      <c r="BD55" s="312">
        <f t="shared" si="30"/>
        <v>0</v>
      </c>
      <c r="BE55" s="443">
        <f t="shared" si="31"/>
        <v>0</v>
      </c>
      <c r="BF55" s="699">
        <f t="shared" si="32"/>
        <v>0</v>
      </c>
      <c r="BG55" s="699">
        <f t="shared" si="33"/>
        <v>0</v>
      </c>
      <c r="BH55" s="699">
        <f t="shared" si="34"/>
        <v>0</v>
      </c>
      <c r="BI55" s="700" t="str">
        <f t="shared" si="35"/>
        <v/>
      </c>
      <c r="BJ55" s="701"/>
      <c r="BK55" s="702"/>
      <c r="BL55" s="288"/>
      <c r="BM55" s="195"/>
      <c r="BN55" s="703"/>
    </row>
    <row r="56" spans="1:67" ht="18" hidden="1">
      <c r="A56" s="691">
        <v>54</v>
      </c>
      <c r="B56" s="994" t="s">
        <v>350</v>
      </c>
      <c r="C56" s="195" t="s">
        <v>164</v>
      </c>
      <c r="D56" s="692" t="s">
        <v>165</v>
      </c>
      <c r="E56" s="197">
        <v>5</v>
      </c>
      <c r="F56" s="693"/>
      <c r="G56" s="693"/>
      <c r="H56" s="694"/>
      <c r="I56" s="694"/>
      <c r="J56" s="694"/>
      <c r="K56" s="694"/>
      <c r="L56" s="693">
        <f>Summary!M56</f>
        <v>0</v>
      </c>
      <c r="M56" s="694"/>
      <c r="N56" s="695">
        <f t="shared" si="18"/>
        <v>0</v>
      </c>
      <c r="O56" s="443">
        <v>0</v>
      </c>
      <c r="P56" s="443">
        <v>0</v>
      </c>
      <c r="Q56" s="443">
        <v>0</v>
      </c>
      <c r="R56" s="443">
        <v>0</v>
      </c>
      <c r="S56" s="443">
        <v>0</v>
      </c>
      <c r="T56" s="443">
        <v>0</v>
      </c>
      <c r="U56" s="443">
        <v>0</v>
      </c>
      <c r="V56" s="697">
        <f t="shared" si="19"/>
        <v>0</v>
      </c>
      <c r="W56" s="698">
        <f t="shared" si="20"/>
        <v>0</v>
      </c>
      <c r="X56" s="312">
        <f t="shared" si="21"/>
        <v>0</v>
      </c>
      <c r="Y56" s="443">
        <v>0</v>
      </c>
      <c r="Z56" s="443">
        <v>0</v>
      </c>
      <c r="AA56" s="443">
        <v>0</v>
      </c>
      <c r="AB56" s="443">
        <v>0</v>
      </c>
      <c r="AC56" s="443">
        <v>0</v>
      </c>
      <c r="AD56" s="443">
        <v>0</v>
      </c>
      <c r="AE56" s="443">
        <v>0</v>
      </c>
      <c r="AF56" s="697">
        <f t="shared" si="22"/>
        <v>0</v>
      </c>
      <c r="AG56" s="698">
        <f t="shared" si="23"/>
        <v>0</v>
      </c>
      <c r="AH56" s="312">
        <f t="shared" si="24"/>
        <v>0</v>
      </c>
      <c r="AI56" s="443">
        <v>0</v>
      </c>
      <c r="AJ56" s="443">
        <v>0</v>
      </c>
      <c r="AK56" s="443">
        <v>0</v>
      </c>
      <c r="AL56" s="443">
        <v>0</v>
      </c>
      <c r="AM56" s="443">
        <v>0</v>
      </c>
      <c r="AN56" s="443">
        <v>0</v>
      </c>
      <c r="AO56" s="443">
        <v>0</v>
      </c>
      <c r="AP56" s="697">
        <f t="shared" si="25"/>
        <v>0</v>
      </c>
      <c r="AQ56" s="698">
        <f t="shared" si="26"/>
        <v>0</v>
      </c>
      <c r="AR56" s="312">
        <f t="shared" si="27"/>
        <v>0</v>
      </c>
      <c r="AS56" s="443">
        <v>0</v>
      </c>
      <c r="AT56" s="443">
        <v>0</v>
      </c>
      <c r="AU56" s="443">
        <v>0</v>
      </c>
      <c r="AV56" s="443">
        <v>0</v>
      </c>
      <c r="AW56" s="443">
        <v>0</v>
      </c>
      <c r="AX56" s="443">
        <v>0</v>
      </c>
      <c r="AY56" s="443">
        <v>0</v>
      </c>
      <c r="AZ56" s="443">
        <v>0</v>
      </c>
      <c r="BA56" s="443">
        <v>0</v>
      </c>
      <c r="BB56" s="697">
        <f t="shared" si="28"/>
        <v>0</v>
      </c>
      <c r="BC56" s="698">
        <f t="shared" si="29"/>
        <v>0</v>
      </c>
      <c r="BD56" s="312">
        <f t="shared" si="30"/>
        <v>0</v>
      </c>
      <c r="BE56" s="443">
        <f t="shared" si="31"/>
        <v>0</v>
      </c>
      <c r="BF56" s="699">
        <f t="shared" si="32"/>
        <v>0</v>
      </c>
      <c r="BG56" s="699">
        <f t="shared" si="33"/>
        <v>0</v>
      </c>
      <c r="BH56" s="699">
        <f t="shared" si="34"/>
        <v>0</v>
      </c>
      <c r="BI56" s="700" t="str">
        <f t="shared" si="35"/>
        <v/>
      </c>
      <c r="BJ56" s="701"/>
      <c r="BK56" s="822"/>
      <c r="BL56" s="288"/>
      <c r="BM56" s="195"/>
      <c r="BN56" s="703"/>
    </row>
    <row r="57" spans="1:67" ht="18" hidden="1">
      <c r="A57" s="691">
        <v>55</v>
      </c>
      <c r="B57" s="995" t="s">
        <v>350</v>
      </c>
      <c r="C57" s="195" t="s">
        <v>167</v>
      </c>
      <c r="D57" s="692" t="s">
        <v>168</v>
      </c>
      <c r="E57" s="420">
        <v>1</v>
      </c>
      <c r="F57" s="693"/>
      <c r="G57" s="693"/>
      <c r="H57" s="694"/>
      <c r="I57" s="694"/>
      <c r="J57" s="694"/>
      <c r="K57" s="694"/>
      <c r="L57" s="693">
        <f>Summary!M57</f>
        <v>0</v>
      </c>
      <c r="M57" s="694"/>
      <c r="N57" s="695">
        <f t="shared" si="18"/>
        <v>0</v>
      </c>
      <c r="O57" s="443">
        <v>0</v>
      </c>
      <c r="P57" s="443">
        <v>0</v>
      </c>
      <c r="Q57" s="443">
        <v>0</v>
      </c>
      <c r="R57" s="443">
        <v>0</v>
      </c>
      <c r="S57" s="443">
        <v>0</v>
      </c>
      <c r="T57" s="443">
        <v>0</v>
      </c>
      <c r="U57" s="443">
        <v>0</v>
      </c>
      <c r="V57" s="697">
        <f t="shared" si="19"/>
        <v>0</v>
      </c>
      <c r="W57" s="698">
        <f t="shared" si="20"/>
        <v>0</v>
      </c>
      <c r="X57" s="312">
        <f t="shared" si="21"/>
        <v>0</v>
      </c>
      <c r="Y57" s="443">
        <v>0</v>
      </c>
      <c r="Z57" s="443">
        <v>0</v>
      </c>
      <c r="AA57" s="443">
        <v>0</v>
      </c>
      <c r="AB57" s="443">
        <v>0</v>
      </c>
      <c r="AC57" s="443">
        <v>0</v>
      </c>
      <c r="AD57" s="443">
        <v>0</v>
      </c>
      <c r="AE57" s="443">
        <v>0</v>
      </c>
      <c r="AF57" s="697">
        <f t="shared" si="22"/>
        <v>0</v>
      </c>
      <c r="AG57" s="698">
        <f t="shared" si="23"/>
        <v>0</v>
      </c>
      <c r="AH57" s="312">
        <f t="shared" si="24"/>
        <v>0</v>
      </c>
      <c r="AI57" s="443">
        <v>0</v>
      </c>
      <c r="AJ57" s="443">
        <v>0</v>
      </c>
      <c r="AK57" s="443">
        <v>0</v>
      </c>
      <c r="AL57" s="443">
        <v>0</v>
      </c>
      <c r="AM57" s="443">
        <v>0</v>
      </c>
      <c r="AN57" s="443">
        <v>0</v>
      </c>
      <c r="AO57" s="443">
        <v>0</v>
      </c>
      <c r="AP57" s="697">
        <f t="shared" si="25"/>
        <v>0</v>
      </c>
      <c r="AQ57" s="698">
        <f t="shared" si="26"/>
        <v>0</v>
      </c>
      <c r="AR57" s="312">
        <f t="shared" si="27"/>
        <v>0</v>
      </c>
      <c r="AS57" s="443">
        <v>0</v>
      </c>
      <c r="AT57" s="443">
        <v>0</v>
      </c>
      <c r="AU57" s="443">
        <v>0</v>
      </c>
      <c r="AV57" s="443">
        <v>0</v>
      </c>
      <c r="AW57" s="443">
        <v>0</v>
      </c>
      <c r="AX57" s="443">
        <v>0</v>
      </c>
      <c r="AY57" s="443">
        <v>0</v>
      </c>
      <c r="AZ57" s="443">
        <v>0</v>
      </c>
      <c r="BA57" s="443">
        <v>0</v>
      </c>
      <c r="BB57" s="697">
        <f t="shared" si="28"/>
        <v>0</v>
      </c>
      <c r="BC57" s="698">
        <f t="shared" si="29"/>
        <v>0</v>
      </c>
      <c r="BD57" s="312">
        <f t="shared" si="30"/>
        <v>0</v>
      </c>
      <c r="BE57" s="443">
        <f t="shared" si="31"/>
        <v>0</v>
      </c>
      <c r="BF57" s="699">
        <f t="shared" si="32"/>
        <v>0</v>
      </c>
      <c r="BG57" s="699">
        <f t="shared" si="33"/>
        <v>0</v>
      </c>
      <c r="BH57" s="699">
        <f t="shared" si="34"/>
        <v>0</v>
      </c>
      <c r="BI57" s="700" t="str">
        <f t="shared" si="35"/>
        <v/>
      </c>
      <c r="BJ57" s="701"/>
      <c r="BK57" s="702"/>
      <c r="BL57" s="288"/>
      <c r="BM57" s="195"/>
      <c r="BN57" s="703"/>
    </row>
    <row r="58" spans="1:67" ht="18" hidden="1">
      <c r="A58" s="288">
        <v>56</v>
      </c>
      <c r="B58" s="995" t="s">
        <v>350</v>
      </c>
      <c r="C58" s="195" t="s">
        <v>169</v>
      </c>
      <c r="D58" s="692" t="s">
        <v>170</v>
      </c>
      <c r="E58" s="420">
        <v>2</v>
      </c>
      <c r="F58" s="693"/>
      <c r="G58" s="693"/>
      <c r="H58" s="694"/>
      <c r="I58" s="694"/>
      <c r="J58" s="694"/>
      <c r="K58" s="694"/>
      <c r="L58" s="693">
        <f>Summary!M58</f>
        <v>0</v>
      </c>
      <c r="M58" s="694"/>
      <c r="N58" s="695">
        <f t="shared" si="18"/>
        <v>0</v>
      </c>
      <c r="O58" s="443">
        <v>0</v>
      </c>
      <c r="P58" s="443">
        <v>0</v>
      </c>
      <c r="Q58" s="443">
        <v>0</v>
      </c>
      <c r="R58" s="443">
        <v>0</v>
      </c>
      <c r="S58" s="443">
        <v>0</v>
      </c>
      <c r="T58" s="443">
        <v>0</v>
      </c>
      <c r="U58" s="443">
        <v>0</v>
      </c>
      <c r="V58" s="697">
        <f t="shared" si="19"/>
        <v>0</v>
      </c>
      <c r="W58" s="698">
        <f t="shared" si="20"/>
        <v>0</v>
      </c>
      <c r="X58" s="312">
        <f t="shared" si="21"/>
        <v>0</v>
      </c>
      <c r="Y58" s="443">
        <v>0</v>
      </c>
      <c r="Z58" s="443">
        <v>0</v>
      </c>
      <c r="AA58" s="443">
        <v>0</v>
      </c>
      <c r="AB58" s="443">
        <v>0</v>
      </c>
      <c r="AC58" s="443">
        <v>0</v>
      </c>
      <c r="AD58" s="443">
        <v>0</v>
      </c>
      <c r="AE58" s="443">
        <v>0</v>
      </c>
      <c r="AF58" s="697">
        <f t="shared" si="22"/>
        <v>0</v>
      </c>
      <c r="AG58" s="698">
        <f t="shared" si="23"/>
        <v>0</v>
      </c>
      <c r="AH58" s="312">
        <f t="shared" si="24"/>
        <v>0</v>
      </c>
      <c r="AI58" s="443">
        <v>0</v>
      </c>
      <c r="AJ58" s="443">
        <v>0</v>
      </c>
      <c r="AK58" s="443">
        <v>0</v>
      </c>
      <c r="AL58" s="443">
        <v>0</v>
      </c>
      <c r="AM58" s="443">
        <v>0</v>
      </c>
      <c r="AN58" s="443">
        <v>0</v>
      </c>
      <c r="AO58" s="443">
        <v>0</v>
      </c>
      <c r="AP58" s="697">
        <f t="shared" si="25"/>
        <v>0</v>
      </c>
      <c r="AQ58" s="698">
        <f t="shared" si="26"/>
        <v>0</v>
      </c>
      <c r="AR58" s="312">
        <f t="shared" si="27"/>
        <v>0</v>
      </c>
      <c r="AS58" s="443">
        <v>0</v>
      </c>
      <c r="AT58" s="443">
        <v>0</v>
      </c>
      <c r="AU58" s="443">
        <v>0</v>
      </c>
      <c r="AV58" s="443">
        <v>0</v>
      </c>
      <c r="AW58" s="443">
        <v>0</v>
      </c>
      <c r="AX58" s="443">
        <v>0</v>
      </c>
      <c r="AY58" s="443">
        <v>0</v>
      </c>
      <c r="AZ58" s="443">
        <v>0</v>
      </c>
      <c r="BA58" s="443">
        <v>0</v>
      </c>
      <c r="BB58" s="697">
        <f t="shared" si="28"/>
        <v>0</v>
      </c>
      <c r="BC58" s="698">
        <f t="shared" si="29"/>
        <v>0</v>
      </c>
      <c r="BD58" s="312">
        <f t="shared" si="30"/>
        <v>0</v>
      </c>
      <c r="BE58" s="443">
        <f t="shared" si="31"/>
        <v>0</v>
      </c>
      <c r="BF58" s="699">
        <f t="shared" si="32"/>
        <v>0</v>
      </c>
      <c r="BG58" s="699">
        <f t="shared" si="33"/>
        <v>0</v>
      </c>
      <c r="BH58" s="699">
        <f t="shared" si="34"/>
        <v>0</v>
      </c>
      <c r="BI58" s="700" t="str">
        <f t="shared" si="35"/>
        <v/>
      </c>
      <c r="BJ58" s="701"/>
      <c r="BK58" s="702"/>
      <c r="BL58" s="288"/>
      <c r="BM58" s="195"/>
      <c r="BN58" s="703"/>
    </row>
    <row r="59" spans="1:67" ht="33" hidden="1">
      <c r="A59" s="691">
        <v>57</v>
      </c>
      <c r="B59" s="995" t="s">
        <v>350</v>
      </c>
      <c r="C59" s="195" t="s">
        <v>171</v>
      </c>
      <c r="D59" s="692" t="s">
        <v>172</v>
      </c>
      <c r="E59" s="420">
        <v>0.5</v>
      </c>
      <c r="F59" s="693"/>
      <c r="G59" s="693"/>
      <c r="H59" s="694"/>
      <c r="I59" s="694"/>
      <c r="J59" s="694"/>
      <c r="K59" s="694"/>
      <c r="L59" s="693">
        <f>Summary!M59</f>
        <v>0</v>
      </c>
      <c r="M59" s="694"/>
      <c r="N59" s="695">
        <f t="shared" si="18"/>
        <v>0</v>
      </c>
      <c r="O59" s="443">
        <v>0</v>
      </c>
      <c r="P59" s="443">
        <v>0</v>
      </c>
      <c r="Q59" s="443">
        <v>0</v>
      </c>
      <c r="R59" s="443">
        <v>0</v>
      </c>
      <c r="S59" s="443">
        <v>0</v>
      </c>
      <c r="T59" s="443">
        <v>0</v>
      </c>
      <c r="U59" s="443">
        <v>0</v>
      </c>
      <c r="V59" s="697">
        <f t="shared" si="19"/>
        <v>0</v>
      </c>
      <c r="W59" s="698">
        <f t="shared" si="20"/>
        <v>0</v>
      </c>
      <c r="X59" s="312">
        <f t="shared" si="21"/>
        <v>0</v>
      </c>
      <c r="Y59" s="443">
        <v>0</v>
      </c>
      <c r="Z59" s="443">
        <v>0</v>
      </c>
      <c r="AA59" s="443">
        <v>0</v>
      </c>
      <c r="AB59" s="443">
        <v>0</v>
      </c>
      <c r="AC59" s="443">
        <v>0</v>
      </c>
      <c r="AD59" s="443">
        <v>0</v>
      </c>
      <c r="AE59" s="443">
        <v>0</v>
      </c>
      <c r="AF59" s="697">
        <f t="shared" si="22"/>
        <v>0</v>
      </c>
      <c r="AG59" s="698">
        <f t="shared" si="23"/>
        <v>0</v>
      </c>
      <c r="AH59" s="312">
        <f t="shared" si="24"/>
        <v>0</v>
      </c>
      <c r="AI59" s="443">
        <v>0</v>
      </c>
      <c r="AJ59" s="443">
        <v>0</v>
      </c>
      <c r="AK59" s="443">
        <v>0</v>
      </c>
      <c r="AL59" s="443">
        <v>0</v>
      </c>
      <c r="AM59" s="443">
        <v>0</v>
      </c>
      <c r="AN59" s="443">
        <v>0</v>
      </c>
      <c r="AO59" s="443">
        <v>0</v>
      </c>
      <c r="AP59" s="697">
        <f t="shared" si="25"/>
        <v>0</v>
      </c>
      <c r="AQ59" s="698">
        <f t="shared" si="26"/>
        <v>0</v>
      </c>
      <c r="AR59" s="312">
        <f t="shared" si="27"/>
        <v>0</v>
      </c>
      <c r="AS59" s="443">
        <v>0</v>
      </c>
      <c r="AT59" s="443">
        <v>0</v>
      </c>
      <c r="AU59" s="443">
        <v>0</v>
      </c>
      <c r="AV59" s="443">
        <v>0</v>
      </c>
      <c r="AW59" s="443">
        <v>0</v>
      </c>
      <c r="AX59" s="443">
        <v>0</v>
      </c>
      <c r="AY59" s="443">
        <v>0</v>
      </c>
      <c r="AZ59" s="443">
        <v>0</v>
      </c>
      <c r="BA59" s="443">
        <v>0</v>
      </c>
      <c r="BB59" s="697">
        <f t="shared" si="28"/>
        <v>0</v>
      </c>
      <c r="BC59" s="698">
        <f t="shared" si="29"/>
        <v>0</v>
      </c>
      <c r="BD59" s="312">
        <f t="shared" si="30"/>
        <v>0</v>
      </c>
      <c r="BE59" s="443">
        <f t="shared" si="31"/>
        <v>0</v>
      </c>
      <c r="BF59" s="699">
        <f t="shared" si="32"/>
        <v>0</v>
      </c>
      <c r="BG59" s="699">
        <f t="shared" si="33"/>
        <v>0</v>
      </c>
      <c r="BH59" s="699">
        <f t="shared" si="34"/>
        <v>0</v>
      </c>
      <c r="BI59" s="700" t="str">
        <f t="shared" si="35"/>
        <v/>
      </c>
      <c r="BJ59" s="701"/>
      <c r="BK59" s="702"/>
      <c r="BL59" s="288"/>
      <c r="BM59" s="195"/>
      <c r="BN59" s="703"/>
    </row>
    <row r="60" spans="1:67" ht="18" hidden="1">
      <c r="A60" s="288">
        <v>58</v>
      </c>
      <c r="B60" s="995" t="s">
        <v>350</v>
      </c>
      <c r="C60" s="195" t="s">
        <v>174</v>
      </c>
      <c r="D60" s="692" t="s">
        <v>175</v>
      </c>
      <c r="E60" s="420">
        <v>0.5</v>
      </c>
      <c r="F60" s="693"/>
      <c r="G60" s="693"/>
      <c r="H60" s="694"/>
      <c r="I60" s="694"/>
      <c r="J60" s="694"/>
      <c r="K60" s="694"/>
      <c r="L60" s="693">
        <f>Summary!M60</f>
        <v>0</v>
      </c>
      <c r="M60" s="694"/>
      <c r="N60" s="695">
        <f t="shared" si="18"/>
        <v>0</v>
      </c>
      <c r="O60" s="443">
        <v>0</v>
      </c>
      <c r="P60" s="443">
        <v>0</v>
      </c>
      <c r="Q60" s="443">
        <v>0</v>
      </c>
      <c r="R60" s="443">
        <v>0</v>
      </c>
      <c r="S60" s="443">
        <v>0</v>
      </c>
      <c r="T60" s="443">
        <v>0</v>
      </c>
      <c r="U60" s="443">
        <v>0</v>
      </c>
      <c r="V60" s="697">
        <f t="shared" si="19"/>
        <v>0</v>
      </c>
      <c r="W60" s="698">
        <f t="shared" si="20"/>
        <v>0</v>
      </c>
      <c r="X60" s="312">
        <f t="shared" si="21"/>
        <v>0</v>
      </c>
      <c r="Y60" s="443">
        <v>0</v>
      </c>
      <c r="Z60" s="443">
        <v>0</v>
      </c>
      <c r="AA60" s="443">
        <v>0</v>
      </c>
      <c r="AB60" s="443">
        <v>0</v>
      </c>
      <c r="AC60" s="443">
        <v>0</v>
      </c>
      <c r="AD60" s="443">
        <v>0</v>
      </c>
      <c r="AE60" s="443">
        <v>0</v>
      </c>
      <c r="AF60" s="697">
        <f t="shared" si="22"/>
        <v>0</v>
      </c>
      <c r="AG60" s="698">
        <f t="shared" si="23"/>
        <v>0</v>
      </c>
      <c r="AH60" s="312">
        <f t="shared" si="24"/>
        <v>0</v>
      </c>
      <c r="AI60" s="443">
        <v>0</v>
      </c>
      <c r="AJ60" s="443">
        <v>0</v>
      </c>
      <c r="AK60" s="443">
        <v>0</v>
      </c>
      <c r="AL60" s="443">
        <v>0</v>
      </c>
      <c r="AM60" s="443">
        <v>0</v>
      </c>
      <c r="AN60" s="443">
        <v>0</v>
      </c>
      <c r="AO60" s="443">
        <v>0</v>
      </c>
      <c r="AP60" s="697">
        <f t="shared" si="25"/>
        <v>0</v>
      </c>
      <c r="AQ60" s="698">
        <f t="shared" si="26"/>
        <v>0</v>
      </c>
      <c r="AR60" s="312">
        <f t="shared" si="27"/>
        <v>0</v>
      </c>
      <c r="AS60" s="443">
        <v>0</v>
      </c>
      <c r="AT60" s="443">
        <v>0</v>
      </c>
      <c r="AU60" s="443">
        <v>0</v>
      </c>
      <c r="AV60" s="443">
        <v>0</v>
      </c>
      <c r="AW60" s="443">
        <v>0</v>
      </c>
      <c r="AX60" s="443">
        <v>0</v>
      </c>
      <c r="AY60" s="443">
        <v>0</v>
      </c>
      <c r="AZ60" s="443">
        <v>0</v>
      </c>
      <c r="BA60" s="443">
        <v>0</v>
      </c>
      <c r="BB60" s="697">
        <f t="shared" si="28"/>
        <v>0</v>
      </c>
      <c r="BC60" s="698">
        <f t="shared" si="29"/>
        <v>0</v>
      </c>
      <c r="BD60" s="312">
        <f t="shared" si="30"/>
        <v>0</v>
      </c>
      <c r="BE60" s="443">
        <f t="shared" si="31"/>
        <v>0</v>
      </c>
      <c r="BF60" s="699">
        <f t="shared" si="32"/>
        <v>0</v>
      </c>
      <c r="BG60" s="699">
        <f t="shared" si="33"/>
        <v>0</v>
      </c>
      <c r="BH60" s="699">
        <f t="shared" si="34"/>
        <v>0</v>
      </c>
      <c r="BI60" s="700" t="str">
        <f t="shared" si="35"/>
        <v/>
      </c>
      <c r="BJ60" s="701"/>
      <c r="BK60" s="702"/>
      <c r="BL60" s="288"/>
      <c r="BM60" s="195"/>
      <c r="BN60" s="703"/>
    </row>
    <row r="61" spans="1:67" ht="18" hidden="1">
      <c r="A61" s="878">
        <v>67</v>
      </c>
      <c r="B61" s="879" t="s">
        <v>95</v>
      </c>
      <c r="C61" s="418" t="s">
        <v>176</v>
      </c>
      <c r="D61" s="880" t="s">
        <v>177</v>
      </c>
      <c r="E61" s="420">
        <v>0.1</v>
      </c>
      <c r="F61" s="693"/>
      <c r="G61" s="693"/>
      <c r="H61" s="694"/>
      <c r="I61" s="694"/>
      <c r="J61" s="694"/>
      <c r="K61" s="694"/>
      <c r="L61" s="706">
        <f>Summary!M61</f>
        <v>0</v>
      </c>
      <c r="M61" s="1080"/>
      <c r="N61" s="695"/>
      <c r="O61" s="884">
        <v>0</v>
      </c>
      <c r="P61" s="884">
        <v>0</v>
      </c>
      <c r="Q61" s="884">
        <v>0</v>
      </c>
      <c r="R61" s="884">
        <v>0</v>
      </c>
      <c r="S61" s="884">
        <v>0</v>
      </c>
      <c r="T61" s="884">
        <v>0</v>
      </c>
      <c r="U61" s="884">
        <v>0</v>
      </c>
      <c r="V61" s="1135">
        <f t="shared" si="19"/>
        <v>0</v>
      </c>
      <c r="W61" s="1136">
        <f t="shared" si="20"/>
        <v>0</v>
      </c>
      <c r="X61" s="1136"/>
      <c r="Y61" s="884">
        <v>0</v>
      </c>
      <c r="Z61" s="884">
        <v>0</v>
      </c>
      <c r="AA61" s="884">
        <v>0</v>
      </c>
      <c r="AB61" s="884">
        <v>0</v>
      </c>
      <c r="AC61" s="884">
        <v>0</v>
      </c>
      <c r="AD61" s="884">
        <v>0</v>
      </c>
      <c r="AE61" s="884">
        <v>0</v>
      </c>
      <c r="AF61" s="1135">
        <f t="shared" si="22"/>
        <v>0</v>
      </c>
      <c r="AG61" s="1136">
        <f t="shared" si="23"/>
        <v>0</v>
      </c>
      <c r="AH61" s="1136"/>
      <c r="AI61" s="884">
        <v>0</v>
      </c>
      <c r="AJ61" s="884">
        <v>0</v>
      </c>
      <c r="AK61" s="884">
        <v>0</v>
      </c>
      <c r="AL61" s="884">
        <v>0</v>
      </c>
      <c r="AM61" s="884">
        <v>0</v>
      </c>
      <c r="AN61" s="884">
        <v>0</v>
      </c>
      <c r="AO61" s="884">
        <v>0</v>
      </c>
      <c r="AP61" s="1135">
        <f t="shared" si="25"/>
        <v>0</v>
      </c>
      <c r="AQ61" s="1136">
        <f t="shared" si="26"/>
        <v>0</v>
      </c>
      <c r="AR61" s="1136"/>
      <c r="AS61" s="884">
        <v>0</v>
      </c>
      <c r="AT61" s="884">
        <v>0</v>
      </c>
      <c r="AU61" s="884">
        <v>0</v>
      </c>
      <c r="AV61" s="884">
        <v>0</v>
      </c>
      <c r="AW61" s="884">
        <v>0</v>
      </c>
      <c r="AX61" s="884">
        <v>0</v>
      </c>
      <c r="AY61" s="884">
        <v>0</v>
      </c>
      <c r="AZ61" s="884">
        <v>0</v>
      </c>
      <c r="BA61" s="884">
        <v>0</v>
      </c>
      <c r="BB61" s="1135">
        <f t="shared" si="28"/>
        <v>0</v>
      </c>
      <c r="BC61" s="1136">
        <f t="shared" si="29"/>
        <v>0</v>
      </c>
      <c r="BD61" s="1136"/>
      <c r="BE61" s="884">
        <f t="shared" si="31"/>
        <v>0</v>
      </c>
      <c r="BF61" s="699">
        <f t="shared" si="32"/>
        <v>0</v>
      </c>
      <c r="BG61" s="728"/>
      <c r="BH61" s="699"/>
      <c r="BI61" s="885"/>
      <c r="BJ61" s="886"/>
      <c r="BK61" s="887"/>
      <c r="BL61" s="887"/>
      <c r="BM61" s="888"/>
      <c r="BN61" s="889"/>
    </row>
    <row r="62" spans="1:67" ht="18" hidden="1">
      <c r="A62" s="878">
        <v>68</v>
      </c>
      <c r="B62" s="879" t="s">
        <v>75</v>
      </c>
      <c r="C62" s="418" t="s">
        <v>178</v>
      </c>
      <c r="D62" s="880" t="s">
        <v>179</v>
      </c>
      <c r="E62" s="420">
        <v>0.1</v>
      </c>
      <c r="F62" s="693"/>
      <c r="G62" s="693"/>
      <c r="H62" s="694"/>
      <c r="I62" s="694"/>
      <c r="J62" s="694"/>
      <c r="K62" s="694"/>
      <c r="L62" s="706">
        <f>Summary!M62</f>
        <v>0</v>
      </c>
      <c r="M62" s="1080"/>
      <c r="N62" s="695"/>
      <c r="O62" s="884">
        <v>0</v>
      </c>
      <c r="P62" s="884">
        <v>0</v>
      </c>
      <c r="Q62" s="884">
        <v>0</v>
      </c>
      <c r="R62" s="884">
        <v>0</v>
      </c>
      <c r="S62" s="884">
        <v>0</v>
      </c>
      <c r="T62" s="884">
        <v>0</v>
      </c>
      <c r="U62" s="884">
        <v>0</v>
      </c>
      <c r="V62" s="1135">
        <f t="shared" si="19"/>
        <v>0</v>
      </c>
      <c r="W62" s="1136">
        <f t="shared" si="20"/>
        <v>0</v>
      </c>
      <c r="X62" s="1136"/>
      <c r="Y62" s="884">
        <v>0</v>
      </c>
      <c r="Z62" s="884">
        <v>0</v>
      </c>
      <c r="AA62" s="884">
        <v>0</v>
      </c>
      <c r="AB62" s="884">
        <v>0</v>
      </c>
      <c r="AC62" s="884">
        <v>0</v>
      </c>
      <c r="AD62" s="884">
        <v>0</v>
      </c>
      <c r="AE62" s="884">
        <v>0</v>
      </c>
      <c r="AF62" s="1135">
        <f t="shared" si="22"/>
        <v>0</v>
      </c>
      <c r="AG62" s="1136">
        <f t="shared" si="23"/>
        <v>0</v>
      </c>
      <c r="AH62" s="1136"/>
      <c r="AI62" s="884">
        <v>0</v>
      </c>
      <c r="AJ62" s="884">
        <v>0</v>
      </c>
      <c r="AK62" s="884">
        <v>0</v>
      </c>
      <c r="AL62" s="884">
        <v>0</v>
      </c>
      <c r="AM62" s="884">
        <f>101+1</f>
        <v>102</v>
      </c>
      <c r="AN62" s="884">
        <v>0</v>
      </c>
      <c r="AO62" s="884">
        <v>0</v>
      </c>
      <c r="AP62" s="1135">
        <f t="shared" si="25"/>
        <v>102</v>
      </c>
      <c r="AQ62" s="1136">
        <f t="shared" si="26"/>
        <v>10.200000000000001</v>
      </c>
      <c r="AR62" s="1136"/>
      <c r="AS62" s="884">
        <v>0</v>
      </c>
      <c r="AT62" s="884">
        <v>0</v>
      </c>
      <c r="AU62" s="884">
        <v>0</v>
      </c>
      <c r="AV62" s="884">
        <v>0</v>
      </c>
      <c r="AW62" s="884">
        <v>0</v>
      </c>
      <c r="AX62" s="884">
        <v>0</v>
      </c>
      <c r="AY62" s="884">
        <v>0</v>
      </c>
      <c r="AZ62" s="884">
        <v>0</v>
      </c>
      <c r="BA62" s="884">
        <v>0</v>
      </c>
      <c r="BB62" s="1135">
        <f t="shared" si="28"/>
        <v>0</v>
      </c>
      <c r="BC62" s="1136">
        <f t="shared" si="29"/>
        <v>0</v>
      </c>
      <c r="BD62" s="1136"/>
      <c r="BE62" s="884">
        <f t="shared" si="31"/>
        <v>102</v>
      </c>
      <c r="BF62" s="699">
        <f t="shared" si="32"/>
        <v>10.200000000000001</v>
      </c>
      <c r="BG62" s="728"/>
      <c r="BH62" s="699"/>
      <c r="BI62" s="885"/>
      <c r="BJ62" s="886"/>
      <c r="BK62" s="887"/>
      <c r="BL62" s="887"/>
      <c r="BM62" s="888"/>
      <c r="BN62" s="889"/>
    </row>
    <row r="63" spans="1:67" ht="30" hidden="1" customHeight="1">
      <c r="A63" s="1137" t="s">
        <v>353</v>
      </c>
      <c r="B63" s="1138"/>
      <c r="C63" s="1139"/>
      <c r="D63" s="1138"/>
      <c r="E63" s="1140"/>
      <c r="F63" s="449">
        <f>SUM(F3:INDEX(F:F,ROW()-1))</f>
        <v>0</v>
      </c>
      <c r="G63" s="449">
        <f>SUM(G3:INDEX(G:G,ROW()-1))</f>
        <v>0</v>
      </c>
      <c r="H63" s="449">
        <f>SUM(H3:INDEX(H:H,ROW()-1))</f>
        <v>0</v>
      </c>
      <c r="I63" s="449"/>
      <c r="J63" s="449">
        <f>SUM(J3:INDEX(J:J,ROW()-1))</f>
        <v>0</v>
      </c>
      <c r="K63" s="1141">
        <f>SUM(K3:INDEX(K:K,ROW()-1))</f>
        <v>0</v>
      </c>
      <c r="L63" s="451">
        <f>SUM(L3:INDEX(L:L,ROW()-1))</f>
        <v>6084</v>
      </c>
      <c r="M63" s="451">
        <f>SUM(M3:INDEX(M:M,ROW()-1))</f>
        <v>0</v>
      </c>
      <c r="N63" s="1142">
        <f>SUM(N3:INDEX(N:N,ROW()-1))</f>
        <v>6084</v>
      </c>
      <c r="O63" s="1143">
        <v>0</v>
      </c>
      <c r="P63" s="1143">
        <v>0</v>
      </c>
      <c r="Q63" s="1143">
        <v>0</v>
      </c>
      <c r="R63" s="1143">
        <v>0</v>
      </c>
      <c r="S63" s="1143">
        <v>0</v>
      </c>
      <c r="T63" s="1143">
        <v>0</v>
      </c>
      <c r="U63" s="1143">
        <v>0</v>
      </c>
      <c r="V63" s="1144">
        <f>SUM(V3:INDEX(V:V,ROW()-1))</f>
        <v>0</v>
      </c>
      <c r="W63" s="1143">
        <f>SUM(W3:INDEX(W:W,ROW()-1))</f>
        <v>0</v>
      </c>
      <c r="X63" s="1143">
        <f>SUM(X3:INDEX(X:X,ROW()-1))</f>
        <v>2433.6000000000004</v>
      </c>
      <c r="Y63" s="1143">
        <v>0</v>
      </c>
      <c r="Z63" s="1143">
        <v>0</v>
      </c>
      <c r="AA63" s="1143">
        <v>0</v>
      </c>
      <c r="AB63" s="1143">
        <v>0</v>
      </c>
      <c r="AC63" s="1143">
        <v>0</v>
      </c>
      <c r="AD63" s="1143">
        <v>0</v>
      </c>
      <c r="AE63" s="1143">
        <v>0</v>
      </c>
      <c r="AF63" s="1144">
        <f>SUM(AF3:INDEX(AF:AF,ROW()-1))</f>
        <v>0</v>
      </c>
      <c r="AG63" s="1143">
        <f>SUM(AG3:INDEX(AG:AG,ROW()-1))</f>
        <v>0</v>
      </c>
      <c r="AH63" s="1143">
        <f>SUM(AH3:INDEX(AH:AH,ROW()-1))</f>
        <v>1825.1999999999998</v>
      </c>
      <c r="AI63" s="1143">
        <v>0</v>
      </c>
      <c r="AJ63" s="1143">
        <v>0</v>
      </c>
      <c r="AK63" s="1143">
        <v>0</v>
      </c>
      <c r="AL63" s="1143">
        <v>0</v>
      </c>
      <c r="AM63" s="1143">
        <v>0</v>
      </c>
      <c r="AN63" s="1143">
        <v>0</v>
      </c>
      <c r="AO63" s="1143">
        <v>0</v>
      </c>
      <c r="AP63" s="1144">
        <f>SUM(AP3:INDEX(AP:AP,ROW()-1))</f>
        <v>102</v>
      </c>
      <c r="AQ63" s="1143">
        <f>SUM(AQ3:INDEX(AQ:AQ,ROW()-1))</f>
        <v>10.200000000000001</v>
      </c>
      <c r="AR63" s="1143">
        <f>SUM(AR3:INDEX(AR:AR,ROW()-1))</f>
        <v>1216.8000000000002</v>
      </c>
      <c r="AS63" s="1143">
        <v>0</v>
      </c>
      <c r="AT63" s="1143">
        <v>0</v>
      </c>
      <c r="AU63" s="1143">
        <v>0</v>
      </c>
      <c r="AV63" s="1143">
        <v>0</v>
      </c>
      <c r="AW63" s="1143">
        <v>0</v>
      </c>
      <c r="AX63" s="1143">
        <v>0</v>
      </c>
      <c r="AY63" s="1143">
        <v>0</v>
      </c>
      <c r="AZ63" s="1143">
        <v>0</v>
      </c>
      <c r="BA63" s="1143">
        <v>0</v>
      </c>
      <c r="BB63" s="1144">
        <f>SUM(BB3:INDEX(BB:BB,ROW()-1))</f>
        <v>3882</v>
      </c>
      <c r="BC63" s="1143">
        <f>SUM(BC3:INDEX(BC:BC,ROW()-1))</f>
        <v>6444.6</v>
      </c>
      <c r="BD63" s="1143">
        <f>SUM(BD3:INDEX(BD:BD,ROW()-1))</f>
        <v>1216.8000000000002</v>
      </c>
      <c r="BE63" s="1137">
        <f>SUM(BE3:BE59)</f>
        <v>3882</v>
      </c>
      <c r="BF63" s="1145">
        <f>SUM(BF3:BF59)</f>
        <v>6444.6</v>
      </c>
      <c r="BG63" s="451">
        <f>SUM(BG3:BG59)</f>
        <v>-2202</v>
      </c>
      <c r="BH63" s="1145">
        <f>SUM(BH3:BH59)</f>
        <v>-1891.3</v>
      </c>
      <c r="BI63" s="1146"/>
      <c r="BJ63" s="1147"/>
      <c r="BK63" s="1137"/>
      <c r="BL63" s="1137"/>
      <c r="BM63" s="1137"/>
      <c r="BN63" s="451"/>
      <c r="BO63" s="1148"/>
    </row>
    <row r="64" spans="1:67" ht="27" hidden="1" customHeight="1">
      <c r="A64" s="465"/>
      <c r="B64" s="466"/>
      <c r="C64" s="467"/>
      <c r="D64" s="468" t="s">
        <v>354</v>
      </c>
      <c r="E64" s="469"/>
      <c r="F64" s="470"/>
      <c r="G64" s="470"/>
      <c r="H64" s="470"/>
      <c r="I64" s="470"/>
      <c r="J64" s="470"/>
      <c r="K64" s="470"/>
      <c r="L64" s="1149"/>
      <c r="M64" s="1150"/>
      <c r="N64" s="469"/>
      <c r="O64" s="1151"/>
      <c r="P64" s="1152"/>
      <c r="Q64" s="1152"/>
      <c r="R64" s="1152"/>
      <c r="S64" s="1152"/>
      <c r="T64" s="1152"/>
      <c r="U64" s="1152"/>
      <c r="V64" s="1153">
        <f>SUM(O64:U64)</f>
        <v>0</v>
      </c>
      <c r="W64" s="480" t="s">
        <v>355</v>
      </c>
      <c r="X64" s="1154">
        <f>V66*8</f>
        <v>0</v>
      </c>
      <c r="Y64" s="1155"/>
      <c r="Z64" s="1156"/>
      <c r="AA64" s="1156"/>
      <c r="AB64" s="1156"/>
      <c r="AC64" s="1156"/>
      <c r="AD64" s="1156"/>
      <c r="AE64" s="1156"/>
      <c r="AF64" s="1153">
        <f>SUM(Y64:AE64)</f>
        <v>0</v>
      </c>
      <c r="AG64" s="480" t="s">
        <v>355</v>
      </c>
      <c r="AH64" s="1154">
        <f>AF66*8</f>
        <v>0</v>
      </c>
      <c r="AI64" s="1157"/>
      <c r="AJ64" s="1158"/>
      <c r="AK64" s="1158"/>
      <c r="AL64" s="1158"/>
      <c r="AM64" s="1158"/>
      <c r="AN64" s="1158"/>
      <c r="AO64" s="1158"/>
      <c r="AP64" s="1153">
        <f>SUM(AI64:AO64)</f>
        <v>0</v>
      </c>
      <c r="AQ64" s="480" t="s">
        <v>355</v>
      </c>
      <c r="AR64" s="1154">
        <f>AP66*8</f>
        <v>0</v>
      </c>
      <c r="AS64" s="1031"/>
      <c r="AT64" s="903"/>
      <c r="AU64" s="903"/>
      <c r="AV64" s="903"/>
      <c r="AW64" s="903"/>
      <c r="AX64" s="903"/>
      <c r="AY64" s="903"/>
      <c r="AZ64" s="903"/>
      <c r="BA64" s="903"/>
      <c r="BB64" s="903">
        <f>SUM(AS64:BA64)</f>
        <v>0</v>
      </c>
      <c r="BC64" s="480" t="s">
        <v>355</v>
      </c>
      <c r="BD64" s="1032">
        <f>BB66*8</f>
        <v>0</v>
      </c>
      <c r="BE64" s="1033">
        <f>V64+AF64+AP64+BB64</f>
        <v>0</v>
      </c>
      <c r="BF64" s="1042" t="s">
        <v>355</v>
      </c>
      <c r="BG64" s="1035">
        <f>BE66*8</f>
        <v>0</v>
      </c>
      <c r="BH64" s="1036">
        <f>BE63/N63*100</f>
        <v>63.806706114398423</v>
      </c>
      <c r="BI64" s="1037"/>
      <c r="BJ64" s="908"/>
      <c r="BK64" s="909"/>
      <c r="BL64" s="483"/>
      <c r="BM64" s="483"/>
      <c r="BN64" s="483"/>
      <c r="BO64" s="466"/>
    </row>
    <row r="65" spans="1:67" ht="27" hidden="1" customHeight="1">
      <c r="A65" s="484"/>
      <c r="B65" s="485"/>
      <c r="C65" s="467"/>
      <c r="D65" s="486" t="s">
        <v>356</v>
      </c>
      <c r="E65" s="469"/>
      <c r="F65" s="470"/>
      <c r="G65" s="470"/>
      <c r="H65" s="470"/>
      <c r="I65" s="470"/>
      <c r="J65" s="470"/>
      <c r="K65" s="470"/>
      <c r="L65" s="1159"/>
      <c r="M65" s="1160"/>
      <c r="N65" s="469"/>
      <c r="O65" s="1161"/>
      <c r="P65" s="1162"/>
      <c r="Q65" s="1162"/>
      <c r="R65" s="1162"/>
      <c r="S65" s="1162"/>
      <c r="T65" s="1162"/>
      <c r="U65" s="1162"/>
      <c r="V65" s="1163">
        <f>SUM(O65:U65)</f>
        <v>0</v>
      </c>
      <c r="W65" s="489" t="s">
        <v>357</v>
      </c>
      <c r="X65" s="1164">
        <f>W63/1000</f>
        <v>0</v>
      </c>
      <c r="Y65" s="1165"/>
      <c r="Z65" s="1166"/>
      <c r="AA65" s="1166"/>
      <c r="AB65" s="1166"/>
      <c r="AC65" s="1166"/>
      <c r="AD65" s="1166"/>
      <c r="AE65" s="1166"/>
      <c r="AF65" s="1163">
        <f>SUM(Y65:AE65)</f>
        <v>0</v>
      </c>
      <c r="AG65" s="489" t="s">
        <v>357</v>
      </c>
      <c r="AH65" s="1164">
        <f>AG63/1000</f>
        <v>0</v>
      </c>
      <c r="AI65" s="1167"/>
      <c r="AJ65" s="1168"/>
      <c r="AK65" s="1168"/>
      <c r="AL65" s="1168"/>
      <c r="AM65" s="1168"/>
      <c r="AN65" s="1168"/>
      <c r="AO65" s="1168"/>
      <c r="AP65" s="1163">
        <f>SUM(AI65:AO65)</f>
        <v>0</v>
      </c>
      <c r="AQ65" s="489" t="s">
        <v>357</v>
      </c>
      <c r="AR65" s="1164">
        <f>AQ63/1000</f>
        <v>1.0200000000000001E-2</v>
      </c>
      <c r="AS65" s="1039"/>
      <c r="AT65" s="737"/>
      <c r="AU65" s="737"/>
      <c r="AV65" s="737"/>
      <c r="AW65" s="737"/>
      <c r="AX65" s="737"/>
      <c r="AY65" s="737"/>
      <c r="AZ65" s="737"/>
      <c r="BA65" s="737"/>
      <c r="BB65" s="737">
        <f>SUM(AS65:BA65)</f>
        <v>0</v>
      </c>
      <c r="BC65" s="489" t="s">
        <v>357</v>
      </c>
      <c r="BD65" s="1040">
        <f>BC63/1000</f>
        <v>6.4446000000000003</v>
      </c>
      <c r="BE65" s="1041">
        <f>V65+AF65+AP65+BB65</f>
        <v>0</v>
      </c>
      <c r="BF65" s="1042" t="s">
        <v>357</v>
      </c>
      <c r="BG65" s="1043">
        <f>BF63/1000</f>
        <v>6.4446000000000003</v>
      </c>
      <c r="BI65" s="1044"/>
      <c r="BJ65" s="915"/>
      <c r="BK65" s="491"/>
      <c r="BL65" s="492"/>
      <c r="BM65" s="492"/>
      <c r="BN65" s="492"/>
      <c r="BO65" s="485"/>
    </row>
    <row r="66" spans="1:67" ht="20.149999999999999" hidden="1" customHeight="1">
      <c r="A66" s="484"/>
      <c r="B66" s="485"/>
      <c r="C66" s="467"/>
      <c r="D66" s="486" t="s">
        <v>358</v>
      </c>
      <c r="E66" s="469"/>
      <c r="F66" s="470"/>
      <c r="G66" s="470"/>
      <c r="H66" s="470"/>
      <c r="I66" s="470"/>
      <c r="J66" s="470"/>
      <c r="K66" s="470"/>
      <c r="L66" s="1159"/>
      <c r="M66" s="1160"/>
      <c r="N66" s="469"/>
      <c r="O66" s="1161">
        <v>0</v>
      </c>
      <c r="P66" s="1162">
        <v>0</v>
      </c>
      <c r="Q66" s="1162">
        <v>0</v>
      </c>
      <c r="R66" s="1162">
        <v>0</v>
      </c>
      <c r="S66" s="1162">
        <v>0</v>
      </c>
      <c r="T66" s="1162">
        <v>0</v>
      </c>
      <c r="U66" s="1162">
        <v>0</v>
      </c>
      <c r="V66" s="1163">
        <f>SUM(O66:U66)</f>
        <v>0</v>
      </c>
      <c r="W66" s="1757" t="s">
        <v>359</v>
      </c>
      <c r="X66" s="1773" t="e">
        <f>X64/X65</f>
        <v>#DIV/0!</v>
      </c>
      <c r="Y66" s="1165">
        <v>0</v>
      </c>
      <c r="Z66" s="1166">
        <v>0</v>
      </c>
      <c r="AA66" s="1166">
        <v>0</v>
      </c>
      <c r="AB66" s="1166">
        <v>0</v>
      </c>
      <c r="AC66" s="1166">
        <v>0</v>
      </c>
      <c r="AD66" s="1166">
        <v>0</v>
      </c>
      <c r="AE66" s="1166">
        <v>0</v>
      </c>
      <c r="AF66" s="1163">
        <f>SUM(Y66:AE66)</f>
        <v>0</v>
      </c>
      <c r="AG66" s="1757" t="s">
        <v>359</v>
      </c>
      <c r="AH66" s="1773" t="e">
        <f>AH64/AH65</f>
        <v>#DIV/0!</v>
      </c>
      <c r="AI66" s="1167">
        <v>0</v>
      </c>
      <c r="AJ66" s="1168">
        <v>0</v>
      </c>
      <c r="AK66" s="1168">
        <v>0</v>
      </c>
      <c r="AL66" s="1168">
        <v>0</v>
      </c>
      <c r="AM66" s="1168">
        <v>0</v>
      </c>
      <c r="AN66" s="1168">
        <v>0</v>
      </c>
      <c r="AO66" s="1168">
        <v>0</v>
      </c>
      <c r="AP66" s="1163">
        <f>SUM(AI66:AO66)</f>
        <v>0</v>
      </c>
      <c r="AQ66" s="1757" t="s">
        <v>359</v>
      </c>
      <c r="AR66" s="1773">
        <f>AR64/AR65</f>
        <v>0</v>
      </c>
      <c r="AS66" s="1039">
        <v>0</v>
      </c>
      <c r="AT66" s="737">
        <v>0</v>
      </c>
      <c r="AU66" s="737">
        <v>0</v>
      </c>
      <c r="AV66" s="737">
        <v>0</v>
      </c>
      <c r="AW66" s="737">
        <v>0</v>
      </c>
      <c r="AX66" s="737">
        <v>0</v>
      </c>
      <c r="AY66" s="737">
        <v>0</v>
      </c>
      <c r="AZ66" s="737">
        <v>0</v>
      </c>
      <c r="BA66" s="737">
        <v>0</v>
      </c>
      <c r="BB66" s="737">
        <f>SUM(AS66:BA66)</f>
        <v>0</v>
      </c>
      <c r="BC66" s="1757" t="s">
        <v>359</v>
      </c>
      <c r="BD66" s="1768">
        <f>BD64/BD65</f>
        <v>0</v>
      </c>
      <c r="BE66" s="1041">
        <f>V66+AF66+AP66+BB66</f>
        <v>0</v>
      </c>
      <c r="BF66" s="1769" t="s">
        <v>359</v>
      </c>
      <c r="BG66" s="1770">
        <f>BG64/BG65</f>
        <v>0</v>
      </c>
      <c r="BI66" s="1044"/>
      <c r="BJ66" s="915"/>
      <c r="BK66" s="491"/>
      <c r="BL66" s="492"/>
      <c r="BM66" s="492"/>
      <c r="BN66" s="492"/>
      <c r="BO66" s="485"/>
    </row>
    <row r="67" spans="1:67" ht="20.149999999999999" hidden="1" customHeight="1">
      <c r="A67" s="493"/>
      <c r="B67" s="494"/>
      <c r="C67" s="467"/>
      <c r="D67" s="495" t="s">
        <v>360</v>
      </c>
      <c r="E67" s="496"/>
      <c r="F67" s="497"/>
      <c r="G67" s="497"/>
      <c r="H67" s="497"/>
      <c r="I67" s="497"/>
      <c r="J67" s="497"/>
      <c r="K67" s="497"/>
      <c r="L67" s="1169"/>
      <c r="M67" s="1170"/>
      <c r="N67" s="496"/>
      <c r="O67" s="503">
        <v>0</v>
      </c>
      <c r="P67" s="920">
        <v>0</v>
      </c>
      <c r="Q67" s="920">
        <v>0</v>
      </c>
      <c r="R67" s="920">
        <v>0</v>
      </c>
      <c r="S67" s="920">
        <v>0</v>
      </c>
      <c r="T67" s="920">
        <v>0</v>
      </c>
      <c r="U67" s="920">
        <v>0</v>
      </c>
      <c r="V67" s="920" t="e">
        <f>V63/V66</f>
        <v>#DIV/0!</v>
      </c>
      <c r="W67" s="1757"/>
      <c r="X67" s="1773"/>
      <c r="Y67" s="503">
        <v>0</v>
      </c>
      <c r="Z67" s="920">
        <v>0</v>
      </c>
      <c r="AA67" s="920">
        <v>0</v>
      </c>
      <c r="AB67" s="920">
        <v>0</v>
      </c>
      <c r="AC67" s="920">
        <v>0</v>
      </c>
      <c r="AD67" s="920">
        <v>0</v>
      </c>
      <c r="AE67" s="920">
        <v>0</v>
      </c>
      <c r="AF67" s="920" t="e">
        <f>AF63/AF66</f>
        <v>#DIV/0!</v>
      </c>
      <c r="AG67" s="1757"/>
      <c r="AH67" s="1773"/>
      <c r="AI67" s="503">
        <v>0</v>
      </c>
      <c r="AJ67" s="920">
        <v>0</v>
      </c>
      <c r="AK67" s="920">
        <v>0</v>
      </c>
      <c r="AL67" s="920">
        <v>0</v>
      </c>
      <c r="AM67" s="920">
        <v>0</v>
      </c>
      <c r="AN67" s="920">
        <v>0</v>
      </c>
      <c r="AO67" s="920">
        <v>0</v>
      </c>
      <c r="AP67" s="920" t="e">
        <f>AP63/AP66</f>
        <v>#DIV/0!</v>
      </c>
      <c r="AQ67" s="1757"/>
      <c r="AR67" s="1773"/>
      <c r="AS67" s="503">
        <v>0</v>
      </c>
      <c r="AT67" s="920">
        <v>0</v>
      </c>
      <c r="AU67" s="920">
        <v>0</v>
      </c>
      <c r="AV67" s="920">
        <v>0</v>
      </c>
      <c r="AW67" s="920">
        <v>0</v>
      </c>
      <c r="AX67" s="920">
        <v>0</v>
      </c>
      <c r="AY67" s="920">
        <v>0</v>
      </c>
      <c r="AZ67" s="920">
        <v>0</v>
      </c>
      <c r="BA67" s="920">
        <v>0</v>
      </c>
      <c r="BB67" s="920" t="e">
        <f>BB63/BB66</f>
        <v>#DIV/0!</v>
      </c>
      <c r="BC67" s="1757"/>
      <c r="BD67" s="1768"/>
      <c r="BE67" s="1046">
        <f>BE66/BE63</f>
        <v>0</v>
      </c>
      <c r="BF67" s="1769"/>
      <c r="BG67" s="1770"/>
      <c r="BI67" s="1047"/>
      <c r="BJ67" s="923"/>
      <c r="BK67" s="504"/>
      <c r="BL67" s="505"/>
      <c r="BM67" s="505"/>
      <c r="BN67" s="505"/>
      <c r="BO67" s="494"/>
    </row>
  </sheetData>
  <autoFilter ref="A2:BN67" xr:uid="{2ED90F94-E487-4F58-AD50-3B09CFA02A4C}">
    <filterColumn colId="11">
      <filters blank="1">
        <filter val="125"/>
        <filter val="1291"/>
        <filter val="255"/>
        <filter val="305"/>
        <filter val="360"/>
        <filter val="405"/>
        <filter val="416"/>
        <filter val="605"/>
        <filter val="6084"/>
        <filter val="636"/>
        <filter val="830"/>
        <filter val="856"/>
      </filters>
    </filterColumn>
    <filterColumn colId="60">
      <customFilters>
        <customFilter operator="notEqual" val=" "/>
      </customFilters>
    </filterColumn>
  </autoFilter>
  <mergeCells count="11">
    <mergeCell ref="AQ66:AQ67"/>
    <mergeCell ref="A1:M1"/>
    <mergeCell ref="W66:W67"/>
    <mergeCell ref="X66:X67"/>
    <mergeCell ref="AG66:AG67"/>
    <mergeCell ref="AH66:AH67"/>
    <mergeCell ref="AR66:AR67"/>
    <mergeCell ref="BC66:BC67"/>
    <mergeCell ref="BD66:BD67"/>
    <mergeCell ref="BF66:BF67"/>
    <mergeCell ref="BG66:BG67"/>
  </mergeCells>
  <conditionalFormatting sqref="O3:U62 Y3:AE62 AI3:AO62 AS3:BA62">
    <cfRule type="cellIs" dxfId="41" priority="4" stopIfTrue="1" operator="lessThanOrEqual">
      <formula>0</formula>
    </cfRule>
  </conditionalFormatting>
  <conditionalFormatting sqref="BJ3:BJ62">
    <cfRule type="cellIs" dxfId="40" priority="5" stopIfTrue="1" operator="greaterThanOrEqual">
      <formula>0.8</formula>
    </cfRule>
    <cfRule type="cellIs" dxfId="39" priority="6" stopIfTrue="1" operator="greaterThanOrEqual">
      <formula>0.5</formula>
    </cfRule>
    <cfRule type="cellIs" dxfId="38" priority="7" stopIfTrue="1" operator="greaterThanOrEqual">
      <formula>0.2</formula>
    </cfRule>
    <cfRule type="cellIs" dxfId="37" priority="8" stopIfTrue="1" operator="greaterThan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DF79D-6A3B-44A8-BB71-0B84BE2790AB}">
  <sheetPr filterMode="1">
    <pageSetUpPr fitToPage="1"/>
  </sheetPr>
  <dimension ref="A1:BO67"/>
  <sheetViews>
    <sheetView workbookViewId="0"/>
  </sheetViews>
  <sheetFormatPr defaultColWidth="12" defaultRowHeight="15.75" customHeight="1"/>
  <cols>
    <col min="1" max="1" width="8.81640625" customWidth="1"/>
    <col min="2" max="2" width="10.1796875" bestFit="1" customWidth="1"/>
    <col min="3" max="3" width="15.26953125" customWidth="1"/>
    <col min="4" max="4" width="59.7265625" bestFit="1" customWidth="1"/>
    <col min="5" max="5" width="8" hidden="1" customWidth="1"/>
    <col min="6" max="6" width="12.08984375" hidden="1" customWidth="1"/>
    <col min="7" max="7" width="10.7265625" hidden="1" customWidth="1"/>
    <col min="8" max="8" width="7.1796875" hidden="1" customWidth="1"/>
    <col min="9" max="9" width="7.1796875" customWidth="1"/>
    <col min="10" max="10" width="12" customWidth="1"/>
    <col min="11" max="11" width="10.90625" hidden="1" customWidth="1"/>
    <col min="12" max="12" width="7.36328125" hidden="1" customWidth="1"/>
    <col min="13" max="13" width="9.54296875" hidden="1" customWidth="1"/>
    <col min="14" max="14" width="13.7265625" customWidth="1"/>
    <col min="15" max="15" width="12" customWidth="1"/>
    <col min="16" max="21" width="8.1796875" customWidth="1"/>
    <col min="22" max="22" width="11.1796875" customWidth="1"/>
    <col min="23" max="23" width="10.7265625" customWidth="1"/>
    <col min="24" max="24" width="11.81640625" customWidth="1"/>
    <col min="25" max="31" width="8.1796875" customWidth="1"/>
    <col min="32" max="32" width="13.36328125" customWidth="1"/>
    <col min="33" max="33" width="11.7265625" customWidth="1"/>
    <col min="34" max="34" width="11.81640625" customWidth="1"/>
    <col min="35" max="35" width="8.54296875" customWidth="1"/>
    <col min="36" max="36" width="8.1796875" customWidth="1"/>
    <col min="37" max="39" width="8.1796875" hidden="1" customWidth="1"/>
    <col min="40" max="41" width="8.1796875" customWidth="1"/>
    <col min="42" max="42" width="12.81640625" customWidth="1"/>
    <col min="43" max="43" width="12.6328125" customWidth="1"/>
    <col min="44" max="44" width="12.08984375" customWidth="1"/>
    <col min="45" max="45" width="8.54296875" customWidth="1"/>
    <col min="46" max="53" width="8.1796875" customWidth="1"/>
    <col min="54" max="54" width="11.81640625" customWidth="1"/>
    <col min="55" max="55" width="10.1796875" customWidth="1"/>
    <col min="56" max="56" width="11.81640625" customWidth="1"/>
    <col min="57" max="57" width="12.81640625" customWidth="1"/>
    <col min="58" max="58" width="15.54296875" hidden="1" customWidth="1"/>
    <col min="59" max="59" width="15.81640625" customWidth="1"/>
    <col min="60" max="60" width="16.90625" hidden="1" customWidth="1"/>
    <col min="61" max="61" width="16.90625" customWidth="1"/>
    <col min="62" max="62" width="62.7265625" bestFit="1" customWidth="1"/>
    <col min="63" max="63" width="34.08984375" customWidth="1"/>
    <col min="64" max="64" width="18.81640625" customWidth="1"/>
    <col min="65" max="65" width="19.36328125" customWidth="1"/>
    <col min="66" max="66" width="14.81640625" customWidth="1"/>
    <col min="67" max="67" width="12" customWidth="1"/>
  </cols>
  <sheetData>
    <row r="1" spans="1:67" ht="22.5" customHeight="1">
      <c r="A1" s="1775" t="s">
        <v>399</v>
      </c>
      <c r="B1" s="1775"/>
      <c r="C1" s="1775"/>
      <c r="D1" s="1775"/>
      <c r="E1" s="508"/>
      <c r="F1" s="509">
        <f>SUBTOTAL(9,F3:INDEX(F3:F59,ROW()-1))</f>
        <v>0</v>
      </c>
      <c r="G1" s="509">
        <f>SUBTOTAL(9,G3:INDEX(G3:G59,ROW()-1))</f>
        <v>0</v>
      </c>
      <c r="H1" s="509">
        <f>SUBTOTAL(9,H3:INDEX(H3:H59,ROW()-1))</f>
        <v>0</v>
      </c>
      <c r="I1" s="509">
        <f>SUBTOTAL(9,I3:INDEX(I3:I59,ROW()-1))</f>
        <v>0</v>
      </c>
      <c r="J1" s="149">
        <f>SUBTOTAL(9,J3:INDEX(J3:J59,ROW()-1))</f>
        <v>10423</v>
      </c>
      <c r="K1" s="509">
        <f>SUBTOTAL(9,K3:INDEX(K3:K59,ROW()-1))</f>
        <v>0</v>
      </c>
      <c r="L1" s="509">
        <f>SUBTOTAL(9,L3:INDEX(L3:L59,ROW()-1))</f>
        <v>0</v>
      </c>
      <c r="M1" s="509">
        <f>SUBTOTAL(9,M3:INDEX(M3:M59,ROW()-1))</f>
        <v>0</v>
      </c>
      <c r="N1" s="508">
        <f>SUBTOTAL(9,N3:INDEX(N3:N59,ROW()-1))</f>
        <v>10423</v>
      </c>
      <c r="O1" s="146"/>
      <c r="P1" s="154"/>
      <c r="Q1" s="154"/>
      <c r="R1" s="154"/>
      <c r="S1" s="154"/>
      <c r="T1" s="154"/>
      <c r="U1" s="154"/>
      <c r="V1" s="154"/>
      <c r="W1" s="154"/>
      <c r="X1" s="1171"/>
      <c r="Y1" s="156"/>
      <c r="Z1" s="154"/>
      <c r="AA1" s="154"/>
      <c r="AB1" s="154"/>
      <c r="AC1" s="154"/>
      <c r="AD1" s="154"/>
      <c r="AE1" s="154"/>
      <c r="AF1" s="154"/>
      <c r="AG1" s="154"/>
      <c r="AH1" s="1171"/>
      <c r="AI1" s="156"/>
      <c r="AJ1" s="154"/>
      <c r="AK1" s="154"/>
      <c r="AL1" s="154"/>
      <c r="AM1" s="154"/>
      <c r="AN1" s="154"/>
      <c r="AO1" s="154"/>
      <c r="AP1" s="154"/>
      <c r="AQ1" s="154"/>
      <c r="AR1" s="1171"/>
      <c r="AS1" s="156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171"/>
      <c r="BF1" s="156"/>
      <c r="BG1" s="147"/>
      <c r="BH1" s="509"/>
      <c r="BI1" s="155"/>
      <c r="BJ1" s="510"/>
      <c r="BK1" s="156"/>
      <c r="BL1" s="154"/>
      <c r="BM1" s="154"/>
      <c r="BN1" s="154"/>
      <c r="BO1" s="606"/>
    </row>
    <row r="2" spans="1:67" ht="25.5" customHeight="1">
      <c r="A2" s="607" t="s">
        <v>308</v>
      </c>
      <c r="B2" s="608" t="s">
        <v>2</v>
      </c>
      <c r="C2" s="513" t="s">
        <v>283</v>
      </c>
      <c r="D2" s="609" t="s">
        <v>309</v>
      </c>
      <c r="E2" s="515" t="s">
        <v>4</v>
      </c>
      <c r="F2" s="927" t="s">
        <v>182</v>
      </c>
      <c r="G2" s="1061" t="s">
        <v>183</v>
      </c>
      <c r="H2" s="1172" t="s">
        <v>184</v>
      </c>
      <c r="I2" s="1172" t="s">
        <v>185</v>
      </c>
      <c r="J2" s="611" t="s">
        <v>186</v>
      </c>
      <c r="K2" s="614" t="s">
        <v>187</v>
      </c>
      <c r="L2" s="615" t="s">
        <v>188</v>
      </c>
      <c r="M2" s="616" t="s">
        <v>189</v>
      </c>
      <c r="N2" s="517" t="s">
        <v>362</v>
      </c>
      <c r="O2" s="1173" t="s">
        <v>392</v>
      </c>
      <c r="P2" s="1174">
        <v>25</v>
      </c>
      <c r="Q2" s="1174">
        <v>26</v>
      </c>
      <c r="R2" s="1174">
        <v>27</v>
      </c>
      <c r="S2" s="1174">
        <v>28</v>
      </c>
      <c r="T2" s="1174">
        <v>29</v>
      </c>
      <c r="U2" s="1174">
        <v>30</v>
      </c>
      <c r="V2" s="1175" t="s">
        <v>322</v>
      </c>
      <c r="W2" s="1175" t="s">
        <v>323</v>
      </c>
      <c r="X2" s="1176" t="s">
        <v>324</v>
      </c>
      <c r="Y2" s="1177">
        <v>1</v>
      </c>
      <c r="Z2" s="1178">
        <v>2</v>
      </c>
      <c r="AA2" s="1178">
        <v>3</v>
      </c>
      <c r="AB2" s="1178">
        <v>4</v>
      </c>
      <c r="AC2" s="1178">
        <v>5</v>
      </c>
      <c r="AD2" s="1178">
        <v>6</v>
      </c>
      <c r="AE2" s="1178">
        <v>7</v>
      </c>
      <c r="AF2" s="1179" t="s">
        <v>325</v>
      </c>
      <c r="AG2" s="1179" t="s">
        <v>326</v>
      </c>
      <c r="AH2" s="1180" t="s">
        <v>327</v>
      </c>
      <c r="AI2" s="1181">
        <v>8</v>
      </c>
      <c r="AJ2" s="1182">
        <v>9</v>
      </c>
      <c r="AK2" s="1182">
        <v>10</v>
      </c>
      <c r="AL2" s="1182">
        <v>11</v>
      </c>
      <c r="AM2" s="1182">
        <v>12</v>
      </c>
      <c r="AN2" s="1182">
        <v>13</v>
      </c>
      <c r="AO2" s="1182">
        <v>14</v>
      </c>
      <c r="AP2" s="1183" t="s">
        <v>328</v>
      </c>
      <c r="AQ2" s="1183" t="s">
        <v>329</v>
      </c>
      <c r="AR2" s="1184" t="s">
        <v>330</v>
      </c>
      <c r="AS2" s="1185">
        <v>15</v>
      </c>
      <c r="AT2" s="629">
        <v>16</v>
      </c>
      <c r="AU2" s="629">
        <v>17</v>
      </c>
      <c r="AV2" s="629">
        <v>18</v>
      </c>
      <c r="AW2" s="629">
        <v>19</v>
      </c>
      <c r="AX2" s="629">
        <v>20</v>
      </c>
      <c r="AY2" s="629">
        <v>21</v>
      </c>
      <c r="AZ2" s="629">
        <v>22</v>
      </c>
      <c r="BA2" s="629" t="s">
        <v>369</v>
      </c>
      <c r="BB2" s="629" t="s">
        <v>332</v>
      </c>
      <c r="BC2" s="930" t="s">
        <v>333</v>
      </c>
      <c r="BD2" s="930" t="s">
        <v>334</v>
      </c>
      <c r="BE2" s="1186" t="s">
        <v>335</v>
      </c>
      <c r="BF2" s="1187" t="s">
        <v>312</v>
      </c>
      <c r="BG2" s="1188" t="s">
        <v>336</v>
      </c>
      <c r="BH2" s="934" t="s">
        <v>337</v>
      </c>
      <c r="BI2" s="935" t="s">
        <v>315</v>
      </c>
      <c r="BJ2" s="636" t="s">
        <v>10</v>
      </c>
      <c r="BK2" s="191" t="s">
        <v>193</v>
      </c>
      <c r="BL2" s="192" t="s">
        <v>338</v>
      </c>
      <c r="BM2" s="192" t="s">
        <v>339</v>
      </c>
      <c r="BN2" s="192" t="s">
        <v>340</v>
      </c>
      <c r="BO2" s="193"/>
    </row>
    <row r="3" spans="1:67" ht="14.5">
      <c r="A3" s="1189">
        <v>1</v>
      </c>
      <c r="B3" s="1190" t="s">
        <v>36</v>
      </c>
      <c r="C3" s="639" t="s">
        <v>34</v>
      </c>
      <c r="D3" s="1191" t="s">
        <v>400</v>
      </c>
      <c r="E3" s="641">
        <v>1</v>
      </c>
      <c r="F3" s="681"/>
      <c r="G3" s="681"/>
      <c r="H3" s="1192"/>
      <c r="I3" s="1192"/>
      <c r="J3" s="1193">
        <f>Summary!K3</f>
        <v>6000</v>
      </c>
      <c r="K3" s="644"/>
      <c r="L3" s="645"/>
      <c r="M3" s="645"/>
      <c r="N3" s="646">
        <f t="shared" ref="N3:N34" si="0">SUM(F3:M3)</f>
        <v>6000</v>
      </c>
      <c r="O3" s="659">
        <v>0</v>
      </c>
      <c r="P3" s="659">
        <v>0</v>
      </c>
      <c r="Q3" s="659">
        <v>0</v>
      </c>
      <c r="R3" s="659">
        <v>0</v>
      </c>
      <c r="S3" s="659">
        <v>0</v>
      </c>
      <c r="T3" s="659">
        <v>0</v>
      </c>
      <c r="U3" s="659">
        <v>0</v>
      </c>
      <c r="V3" s="664">
        <f t="shared" ref="V3:V34" si="1">SUM(O3:U3)</f>
        <v>0</v>
      </c>
      <c r="W3" s="665">
        <f t="shared" ref="W3:W34" si="2">V3*E3</f>
        <v>0</v>
      </c>
      <c r="X3" s="936">
        <f t="shared" ref="X3:X34" si="3">N3*40%</f>
        <v>2400</v>
      </c>
      <c r="Y3" s="659">
        <v>0</v>
      </c>
      <c r="Z3" s="659">
        <v>0</v>
      </c>
      <c r="AA3" s="659">
        <v>0</v>
      </c>
      <c r="AB3" s="659">
        <v>0</v>
      </c>
      <c r="AC3" s="659">
        <v>0</v>
      </c>
      <c r="AD3" s="659">
        <v>0</v>
      </c>
      <c r="AE3" s="659">
        <v>0</v>
      </c>
      <c r="AF3" s="664">
        <f t="shared" ref="AF3:AF34" si="4">SUM(Y3:AE3)</f>
        <v>0</v>
      </c>
      <c r="AG3" s="665">
        <f t="shared" ref="AG3:AG34" si="5">AF3*E3</f>
        <v>0</v>
      </c>
      <c r="AH3" s="936">
        <f t="shared" ref="AH3:AH34" si="6">N3*30%</f>
        <v>1800</v>
      </c>
      <c r="AI3" s="659">
        <v>0</v>
      </c>
      <c r="AJ3" s="659">
        <v>0</v>
      </c>
      <c r="AK3" s="659">
        <v>0</v>
      </c>
      <c r="AL3" s="659">
        <v>0</v>
      </c>
      <c r="AM3" s="659">
        <v>0</v>
      </c>
      <c r="AN3" s="659">
        <v>0</v>
      </c>
      <c r="AO3" s="659">
        <v>0</v>
      </c>
      <c r="AP3" s="664">
        <f t="shared" ref="AP3:AP34" si="7">SUM(AI3:AO3)</f>
        <v>0</v>
      </c>
      <c r="AQ3" s="665">
        <f t="shared" ref="AQ3:AQ34" si="8">AP3*E3</f>
        <v>0</v>
      </c>
      <c r="AR3" s="936">
        <f t="shared" ref="AR3:AR34" si="9">N3*20%</f>
        <v>1200</v>
      </c>
      <c r="AS3" s="659">
        <v>0</v>
      </c>
      <c r="AT3" s="659">
        <v>0</v>
      </c>
      <c r="AU3" s="659">
        <v>0</v>
      </c>
      <c r="AV3" s="659">
        <v>1905</v>
      </c>
      <c r="AW3" s="659">
        <f>1845+1</f>
        <v>1846</v>
      </c>
      <c r="AX3" s="659">
        <v>1914</v>
      </c>
      <c r="AY3" s="659">
        <v>0</v>
      </c>
      <c r="AZ3" s="659">
        <f>345+1</f>
        <v>346</v>
      </c>
      <c r="BA3" s="659">
        <v>0</v>
      </c>
      <c r="BB3" s="664">
        <f t="shared" ref="BB3:BB34" si="10">SUM(AS3:BA3)</f>
        <v>6011</v>
      </c>
      <c r="BC3" s="665">
        <f t="shared" ref="BC3:BC34" si="11">BB3*E3</f>
        <v>6011</v>
      </c>
      <c r="BD3" s="936">
        <f t="shared" ref="BD3:BD34" si="12">N3*20%</f>
        <v>1200</v>
      </c>
      <c r="BE3" s="1194">
        <f t="shared" ref="BE3:BE34" si="13">V3+AF3+AP3+BB3</f>
        <v>6011</v>
      </c>
      <c r="BF3" s="1195">
        <f t="shared" ref="BF3:BF34" si="14">BE3*E3</f>
        <v>6011</v>
      </c>
      <c r="BG3" s="1196">
        <f t="shared" ref="BG3:BG34" si="15">BE3-N3</f>
        <v>11</v>
      </c>
      <c r="BH3" s="684">
        <f t="shared" ref="BH3:BH34" si="16">BG3*E3</f>
        <v>11</v>
      </c>
      <c r="BI3" s="1197">
        <f t="shared" ref="BI3:BI34" si="17">IFERROR(BE3/N3,"")</f>
        <v>1.0018333333333334</v>
      </c>
      <c r="BJ3" s="686"/>
      <c r="BK3" s="687"/>
      <c r="BL3" s="677"/>
      <c r="BM3" s="688"/>
      <c r="BN3" s="689"/>
      <c r="BO3" s="690"/>
    </row>
    <row r="4" spans="1:67" ht="20.25" hidden="1" customHeight="1">
      <c r="A4" s="677">
        <v>2</v>
      </c>
      <c r="B4" s="678" t="s">
        <v>36</v>
      </c>
      <c r="C4" s="131" t="s">
        <v>39</v>
      </c>
      <c r="D4" s="679" t="s">
        <v>40</v>
      </c>
      <c r="E4" s="680">
        <v>2</v>
      </c>
      <c r="F4" s="681"/>
      <c r="G4" s="681"/>
      <c r="H4" s="645"/>
      <c r="I4" s="645"/>
      <c r="J4" s="682">
        <f>Summary!K4</f>
        <v>0</v>
      </c>
      <c r="K4" s="645"/>
      <c r="L4" s="645"/>
      <c r="M4" s="645"/>
      <c r="N4" s="646">
        <f t="shared" si="0"/>
        <v>0</v>
      </c>
      <c r="O4" s="659">
        <v>0</v>
      </c>
      <c r="P4" s="659">
        <v>0</v>
      </c>
      <c r="Q4" s="659">
        <v>0</v>
      </c>
      <c r="R4" s="659">
        <v>0</v>
      </c>
      <c r="S4" s="659">
        <v>0</v>
      </c>
      <c r="T4" s="659">
        <v>0</v>
      </c>
      <c r="U4" s="659">
        <v>0</v>
      </c>
      <c r="V4" s="664">
        <f t="shared" si="1"/>
        <v>0</v>
      </c>
      <c r="W4" s="665">
        <f t="shared" si="2"/>
        <v>0</v>
      </c>
      <c r="X4" s="683">
        <f t="shared" si="3"/>
        <v>0</v>
      </c>
      <c r="Y4" s="659">
        <v>0</v>
      </c>
      <c r="Z4" s="659">
        <v>0</v>
      </c>
      <c r="AA4" s="659">
        <v>0</v>
      </c>
      <c r="AB4" s="659">
        <v>0</v>
      </c>
      <c r="AC4" s="659">
        <v>0</v>
      </c>
      <c r="AD4" s="659">
        <v>0</v>
      </c>
      <c r="AE4" s="659">
        <v>0</v>
      </c>
      <c r="AF4" s="664">
        <f t="shared" si="4"/>
        <v>0</v>
      </c>
      <c r="AG4" s="665">
        <f t="shared" si="5"/>
        <v>0</v>
      </c>
      <c r="AH4" s="683">
        <f t="shared" si="6"/>
        <v>0</v>
      </c>
      <c r="AI4" s="659">
        <v>0</v>
      </c>
      <c r="AJ4" s="659">
        <v>0</v>
      </c>
      <c r="AK4" s="659">
        <v>0</v>
      </c>
      <c r="AL4" s="659">
        <v>0</v>
      </c>
      <c r="AM4" s="659">
        <v>0</v>
      </c>
      <c r="AN4" s="659">
        <v>0</v>
      </c>
      <c r="AO4" s="659">
        <v>0</v>
      </c>
      <c r="AP4" s="664">
        <f t="shared" si="7"/>
        <v>0</v>
      </c>
      <c r="AQ4" s="665">
        <f t="shared" si="8"/>
        <v>0</v>
      </c>
      <c r="AR4" s="683">
        <f t="shared" si="9"/>
        <v>0</v>
      </c>
      <c r="AS4" s="659">
        <v>0</v>
      </c>
      <c r="AT4" s="659">
        <v>0</v>
      </c>
      <c r="AU4" s="659">
        <v>0</v>
      </c>
      <c r="AV4" s="659">
        <v>0</v>
      </c>
      <c r="AW4" s="659">
        <v>0</v>
      </c>
      <c r="AX4" s="659">
        <v>0</v>
      </c>
      <c r="AY4" s="659">
        <v>0</v>
      </c>
      <c r="AZ4" s="659">
        <v>0</v>
      </c>
      <c r="BA4" s="659">
        <v>0</v>
      </c>
      <c r="BB4" s="664">
        <f t="shared" si="10"/>
        <v>0</v>
      </c>
      <c r="BC4" s="665">
        <f t="shared" si="11"/>
        <v>0</v>
      </c>
      <c r="BD4" s="683">
        <f t="shared" si="12"/>
        <v>0</v>
      </c>
      <c r="BE4" s="659">
        <f t="shared" si="13"/>
        <v>0</v>
      </c>
      <c r="BF4" s="684">
        <f t="shared" si="14"/>
        <v>0</v>
      </c>
      <c r="BG4" s="684">
        <f t="shared" si="15"/>
        <v>0</v>
      </c>
      <c r="BH4" s="684">
        <f t="shared" si="16"/>
        <v>0</v>
      </c>
      <c r="BI4" s="685" t="str">
        <f t="shared" si="17"/>
        <v/>
      </c>
      <c r="BJ4" s="938"/>
      <c r="BK4" s="687"/>
      <c r="BL4" s="805"/>
      <c r="BM4" s="131"/>
      <c r="BN4" s="819"/>
      <c r="BO4" s="690"/>
    </row>
    <row r="5" spans="1:67" ht="20.25" hidden="1" customHeight="1">
      <c r="A5" s="691">
        <v>3</v>
      </c>
      <c r="B5" s="256" t="s">
        <v>36</v>
      </c>
      <c r="C5" s="195" t="s">
        <v>42</v>
      </c>
      <c r="D5" s="692" t="s">
        <v>43</v>
      </c>
      <c r="E5" s="197">
        <v>5</v>
      </c>
      <c r="F5" s="693"/>
      <c r="G5" s="693"/>
      <c r="H5" s="694"/>
      <c r="I5" s="694"/>
      <c r="J5" s="693">
        <f>Summary!K5</f>
        <v>0</v>
      </c>
      <c r="K5" s="694"/>
      <c r="L5" s="694"/>
      <c r="M5" s="694"/>
      <c r="N5" s="695">
        <f t="shared" si="0"/>
        <v>0</v>
      </c>
      <c r="O5" s="443">
        <v>0</v>
      </c>
      <c r="P5" s="443">
        <v>0</v>
      </c>
      <c r="Q5" s="443">
        <v>0</v>
      </c>
      <c r="R5" s="443">
        <v>0</v>
      </c>
      <c r="S5" s="443">
        <v>0</v>
      </c>
      <c r="T5" s="443">
        <v>0</v>
      </c>
      <c r="U5" s="443">
        <v>0</v>
      </c>
      <c r="V5" s="697">
        <f t="shared" si="1"/>
        <v>0</v>
      </c>
      <c r="W5" s="698">
        <f t="shared" si="2"/>
        <v>0</v>
      </c>
      <c r="X5" s="312">
        <f t="shared" si="3"/>
        <v>0</v>
      </c>
      <c r="Y5" s="443">
        <v>0</v>
      </c>
      <c r="Z5" s="443">
        <v>0</v>
      </c>
      <c r="AA5" s="443">
        <v>0</v>
      </c>
      <c r="AB5" s="443">
        <v>0</v>
      </c>
      <c r="AC5" s="443">
        <v>0</v>
      </c>
      <c r="AD5" s="443">
        <v>0</v>
      </c>
      <c r="AE5" s="443">
        <v>0</v>
      </c>
      <c r="AF5" s="697">
        <f t="shared" si="4"/>
        <v>0</v>
      </c>
      <c r="AG5" s="698">
        <f t="shared" si="5"/>
        <v>0</v>
      </c>
      <c r="AH5" s="312">
        <f t="shared" si="6"/>
        <v>0</v>
      </c>
      <c r="AI5" s="443">
        <v>0</v>
      </c>
      <c r="AJ5" s="443">
        <v>0</v>
      </c>
      <c r="AK5" s="443">
        <v>0</v>
      </c>
      <c r="AL5" s="443">
        <v>0</v>
      </c>
      <c r="AM5" s="443">
        <v>0</v>
      </c>
      <c r="AN5" s="443">
        <v>0</v>
      </c>
      <c r="AO5" s="443">
        <v>0</v>
      </c>
      <c r="AP5" s="697">
        <f t="shared" si="7"/>
        <v>0</v>
      </c>
      <c r="AQ5" s="698">
        <f t="shared" si="8"/>
        <v>0</v>
      </c>
      <c r="AR5" s="312">
        <f t="shared" si="9"/>
        <v>0</v>
      </c>
      <c r="AS5" s="443">
        <v>0</v>
      </c>
      <c r="AT5" s="443">
        <v>0</v>
      </c>
      <c r="AU5" s="443">
        <v>0</v>
      </c>
      <c r="AV5" s="443">
        <v>0</v>
      </c>
      <c r="AW5" s="443">
        <v>0</v>
      </c>
      <c r="AX5" s="443">
        <v>0</v>
      </c>
      <c r="AY5" s="443">
        <v>0</v>
      </c>
      <c r="AZ5" s="443">
        <v>0</v>
      </c>
      <c r="BA5" s="443">
        <v>0</v>
      </c>
      <c r="BB5" s="697">
        <f t="shared" si="10"/>
        <v>0</v>
      </c>
      <c r="BC5" s="698">
        <f t="shared" si="11"/>
        <v>0</v>
      </c>
      <c r="BD5" s="312">
        <f t="shared" si="12"/>
        <v>0</v>
      </c>
      <c r="BE5" s="443">
        <f t="shared" si="13"/>
        <v>0</v>
      </c>
      <c r="BF5" s="699">
        <f t="shared" si="14"/>
        <v>0</v>
      </c>
      <c r="BG5" s="699">
        <f t="shared" si="15"/>
        <v>0</v>
      </c>
      <c r="BH5" s="699">
        <f t="shared" si="16"/>
        <v>0</v>
      </c>
      <c r="BI5" s="700" t="str">
        <f t="shared" si="17"/>
        <v/>
      </c>
      <c r="BJ5" s="701"/>
      <c r="BK5" s="702"/>
      <c r="BL5" s="288"/>
      <c r="BM5" s="195"/>
      <c r="BN5" s="703"/>
    </row>
    <row r="6" spans="1:67" ht="33" hidden="1">
      <c r="A6" s="691">
        <v>4</v>
      </c>
      <c r="B6" s="256" t="s">
        <v>36</v>
      </c>
      <c r="C6" s="195" t="s">
        <v>44</v>
      </c>
      <c r="D6" s="692" t="s">
        <v>45</v>
      </c>
      <c r="E6" s="197">
        <v>1</v>
      </c>
      <c r="F6" s="693"/>
      <c r="G6" s="693"/>
      <c r="H6" s="694"/>
      <c r="I6" s="694"/>
      <c r="J6" s="693">
        <f>Summary!K6</f>
        <v>0</v>
      </c>
      <c r="K6" s="694"/>
      <c r="L6" s="694"/>
      <c r="M6" s="694"/>
      <c r="N6" s="695">
        <f t="shared" si="0"/>
        <v>0</v>
      </c>
      <c r="O6" s="443">
        <v>0</v>
      </c>
      <c r="P6" s="443">
        <v>0</v>
      </c>
      <c r="Q6" s="443">
        <v>0</v>
      </c>
      <c r="R6" s="443">
        <v>0</v>
      </c>
      <c r="S6" s="443">
        <v>0</v>
      </c>
      <c r="T6" s="443">
        <v>0</v>
      </c>
      <c r="U6" s="443">
        <v>0</v>
      </c>
      <c r="V6" s="697">
        <f t="shared" si="1"/>
        <v>0</v>
      </c>
      <c r="W6" s="698">
        <f t="shared" si="2"/>
        <v>0</v>
      </c>
      <c r="X6" s="312">
        <f t="shared" si="3"/>
        <v>0</v>
      </c>
      <c r="Y6" s="443">
        <v>0</v>
      </c>
      <c r="Z6" s="443">
        <v>0</v>
      </c>
      <c r="AA6" s="443">
        <v>0</v>
      </c>
      <c r="AB6" s="443">
        <v>0</v>
      </c>
      <c r="AC6" s="443">
        <v>0</v>
      </c>
      <c r="AD6" s="443">
        <v>0</v>
      </c>
      <c r="AE6" s="443">
        <v>0</v>
      </c>
      <c r="AF6" s="697">
        <f t="shared" si="4"/>
        <v>0</v>
      </c>
      <c r="AG6" s="698">
        <f t="shared" si="5"/>
        <v>0</v>
      </c>
      <c r="AH6" s="312">
        <f t="shared" si="6"/>
        <v>0</v>
      </c>
      <c r="AI6" s="443">
        <v>0</v>
      </c>
      <c r="AJ6" s="443">
        <v>0</v>
      </c>
      <c r="AK6" s="443">
        <v>0</v>
      </c>
      <c r="AL6" s="443">
        <v>0</v>
      </c>
      <c r="AM6" s="443">
        <v>0</v>
      </c>
      <c r="AN6" s="443">
        <v>0</v>
      </c>
      <c r="AO6" s="443">
        <v>0</v>
      </c>
      <c r="AP6" s="697">
        <f t="shared" si="7"/>
        <v>0</v>
      </c>
      <c r="AQ6" s="698">
        <f t="shared" si="8"/>
        <v>0</v>
      </c>
      <c r="AR6" s="312">
        <f t="shared" si="9"/>
        <v>0</v>
      </c>
      <c r="AS6" s="443">
        <v>0</v>
      </c>
      <c r="AT6" s="443">
        <v>0</v>
      </c>
      <c r="AU6" s="443">
        <v>0</v>
      </c>
      <c r="AV6" s="443">
        <v>0</v>
      </c>
      <c r="AW6" s="443">
        <v>0</v>
      </c>
      <c r="AX6" s="443">
        <v>0</v>
      </c>
      <c r="AY6" s="443">
        <v>0</v>
      </c>
      <c r="AZ6" s="443">
        <v>0</v>
      </c>
      <c r="BA6" s="443">
        <v>0</v>
      </c>
      <c r="BB6" s="697">
        <f t="shared" si="10"/>
        <v>0</v>
      </c>
      <c r="BC6" s="698">
        <f t="shared" si="11"/>
        <v>0</v>
      </c>
      <c r="BD6" s="312">
        <f t="shared" si="12"/>
        <v>0</v>
      </c>
      <c r="BE6" s="443">
        <f t="shared" si="13"/>
        <v>0</v>
      </c>
      <c r="BF6" s="699">
        <f t="shared" si="14"/>
        <v>0</v>
      </c>
      <c r="BG6" s="699">
        <f t="shared" si="15"/>
        <v>0</v>
      </c>
      <c r="BH6" s="699">
        <f t="shared" si="16"/>
        <v>0</v>
      </c>
      <c r="BI6" s="700" t="str">
        <f t="shared" si="17"/>
        <v/>
      </c>
      <c r="BJ6" s="701"/>
      <c r="BK6" s="702"/>
      <c r="BL6" s="288"/>
      <c r="BM6" s="195"/>
      <c r="BN6" s="703"/>
    </row>
    <row r="7" spans="1:67" ht="18" hidden="1">
      <c r="A7" s="288">
        <v>5</v>
      </c>
      <c r="B7" s="256" t="s">
        <v>36</v>
      </c>
      <c r="C7" s="195" t="s">
        <v>47</v>
      </c>
      <c r="D7" s="692" t="s">
        <v>48</v>
      </c>
      <c r="E7" s="197">
        <v>0.5</v>
      </c>
      <c r="F7" s="693"/>
      <c r="G7" s="693"/>
      <c r="H7" s="694"/>
      <c r="I7" s="694"/>
      <c r="J7" s="693">
        <f>Summary!K7</f>
        <v>0</v>
      </c>
      <c r="K7" s="694"/>
      <c r="L7" s="694"/>
      <c r="M7" s="694"/>
      <c r="N7" s="695">
        <f t="shared" si="0"/>
        <v>0</v>
      </c>
      <c r="O7" s="443">
        <v>0</v>
      </c>
      <c r="P7" s="443">
        <v>0</v>
      </c>
      <c r="Q7" s="443">
        <v>0</v>
      </c>
      <c r="R7" s="443">
        <v>0</v>
      </c>
      <c r="S7" s="443">
        <v>0</v>
      </c>
      <c r="T7" s="443">
        <v>0</v>
      </c>
      <c r="U7" s="443">
        <v>0</v>
      </c>
      <c r="V7" s="697">
        <f t="shared" si="1"/>
        <v>0</v>
      </c>
      <c r="W7" s="698">
        <f t="shared" si="2"/>
        <v>0</v>
      </c>
      <c r="X7" s="312">
        <f t="shared" si="3"/>
        <v>0</v>
      </c>
      <c r="Y7" s="443">
        <v>0</v>
      </c>
      <c r="Z7" s="443">
        <v>0</v>
      </c>
      <c r="AA7" s="443">
        <v>0</v>
      </c>
      <c r="AB7" s="443">
        <v>0</v>
      </c>
      <c r="AC7" s="443">
        <v>0</v>
      </c>
      <c r="AD7" s="443">
        <v>0</v>
      </c>
      <c r="AE7" s="443">
        <v>0</v>
      </c>
      <c r="AF7" s="697">
        <f t="shared" si="4"/>
        <v>0</v>
      </c>
      <c r="AG7" s="698">
        <f t="shared" si="5"/>
        <v>0</v>
      </c>
      <c r="AH7" s="312">
        <f t="shared" si="6"/>
        <v>0</v>
      </c>
      <c r="AI7" s="443">
        <v>0</v>
      </c>
      <c r="AJ7" s="443">
        <v>0</v>
      </c>
      <c r="AK7" s="443">
        <v>0</v>
      </c>
      <c r="AL7" s="443">
        <v>0</v>
      </c>
      <c r="AM7" s="443">
        <v>0</v>
      </c>
      <c r="AN7" s="443">
        <v>0</v>
      </c>
      <c r="AO7" s="443">
        <v>0</v>
      </c>
      <c r="AP7" s="697">
        <f t="shared" si="7"/>
        <v>0</v>
      </c>
      <c r="AQ7" s="698">
        <f t="shared" si="8"/>
        <v>0</v>
      </c>
      <c r="AR7" s="312">
        <f t="shared" si="9"/>
        <v>0</v>
      </c>
      <c r="AS7" s="443">
        <v>0</v>
      </c>
      <c r="AT7" s="443">
        <v>0</v>
      </c>
      <c r="AU7" s="443">
        <v>0</v>
      </c>
      <c r="AV7" s="443">
        <v>0</v>
      </c>
      <c r="AW7" s="443">
        <v>0</v>
      </c>
      <c r="AX7" s="443">
        <v>0</v>
      </c>
      <c r="AY7" s="443">
        <v>0</v>
      </c>
      <c r="AZ7" s="443">
        <v>0</v>
      </c>
      <c r="BA7" s="443">
        <v>0</v>
      </c>
      <c r="BB7" s="697">
        <f t="shared" si="10"/>
        <v>0</v>
      </c>
      <c r="BC7" s="698">
        <f t="shared" si="11"/>
        <v>0</v>
      </c>
      <c r="BD7" s="312">
        <f t="shared" si="12"/>
        <v>0</v>
      </c>
      <c r="BE7" s="443">
        <f t="shared" si="13"/>
        <v>0</v>
      </c>
      <c r="BF7" s="699">
        <f t="shared" si="14"/>
        <v>0</v>
      </c>
      <c r="BG7" s="699">
        <f t="shared" si="15"/>
        <v>0</v>
      </c>
      <c r="BH7" s="699">
        <f t="shared" si="16"/>
        <v>0</v>
      </c>
      <c r="BI7" s="700" t="str">
        <f t="shared" si="17"/>
        <v/>
      </c>
      <c r="BJ7" s="701"/>
      <c r="BK7" s="702"/>
      <c r="BL7" s="288"/>
      <c r="BM7" s="195"/>
      <c r="BN7" s="703"/>
    </row>
    <row r="8" spans="1:67" ht="18" hidden="1">
      <c r="A8" s="773">
        <v>6</v>
      </c>
      <c r="B8" s="704" t="s">
        <v>36</v>
      </c>
      <c r="C8" s="195" t="s">
        <v>51</v>
      </c>
      <c r="D8" s="705" t="s">
        <v>52</v>
      </c>
      <c r="E8" s="197">
        <v>2</v>
      </c>
      <c r="F8" s="693"/>
      <c r="G8" s="693"/>
      <c r="H8" s="694"/>
      <c r="I8" s="694"/>
      <c r="J8" s="706">
        <f>Summary!K8</f>
        <v>0</v>
      </c>
      <c r="K8" s="1080"/>
      <c r="L8" s="1080"/>
      <c r="M8" s="1080"/>
      <c r="N8" s="1198">
        <f t="shared" si="0"/>
        <v>0</v>
      </c>
      <c r="O8" s="707">
        <v>0</v>
      </c>
      <c r="P8" s="707">
        <v>0</v>
      </c>
      <c r="Q8" s="707">
        <v>0</v>
      </c>
      <c r="R8" s="707">
        <v>0</v>
      </c>
      <c r="S8" s="707">
        <v>0</v>
      </c>
      <c r="T8" s="707">
        <v>0</v>
      </c>
      <c r="U8" s="707">
        <v>0</v>
      </c>
      <c r="V8" s="939">
        <f t="shared" si="1"/>
        <v>0</v>
      </c>
      <c r="W8" s="940">
        <f t="shared" si="2"/>
        <v>0</v>
      </c>
      <c r="X8" s="941">
        <f t="shared" si="3"/>
        <v>0</v>
      </c>
      <c r="Y8" s="707">
        <v>0</v>
      </c>
      <c r="Z8" s="707">
        <v>0</v>
      </c>
      <c r="AA8" s="707">
        <v>0</v>
      </c>
      <c r="AB8" s="707">
        <v>0</v>
      </c>
      <c r="AC8" s="707">
        <v>0</v>
      </c>
      <c r="AD8" s="707">
        <v>0</v>
      </c>
      <c r="AE8" s="707">
        <v>0</v>
      </c>
      <c r="AF8" s="939">
        <f t="shared" si="4"/>
        <v>0</v>
      </c>
      <c r="AG8" s="940">
        <f t="shared" si="5"/>
        <v>0</v>
      </c>
      <c r="AH8" s="941">
        <f t="shared" si="6"/>
        <v>0</v>
      </c>
      <c r="AI8" s="707">
        <v>0</v>
      </c>
      <c r="AJ8" s="707">
        <v>0</v>
      </c>
      <c r="AK8" s="707">
        <v>0</v>
      </c>
      <c r="AL8" s="707">
        <v>0</v>
      </c>
      <c r="AM8" s="707">
        <v>0</v>
      </c>
      <c r="AN8" s="707">
        <v>0</v>
      </c>
      <c r="AO8" s="707">
        <v>0</v>
      </c>
      <c r="AP8" s="939">
        <f t="shared" si="7"/>
        <v>0</v>
      </c>
      <c r="AQ8" s="940">
        <f t="shared" si="8"/>
        <v>0</v>
      </c>
      <c r="AR8" s="941">
        <f t="shared" si="9"/>
        <v>0</v>
      </c>
      <c r="AS8" s="707">
        <v>0</v>
      </c>
      <c r="AT8" s="707">
        <v>0</v>
      </c>
      <c r="AU8" s="707">
        <v>0</v>
      </c>
      <c r="AV8" s="707">
        <v>0</v>
      </c>
      <c r="AW8" s="707">
        <v>0</v>
      </c>
      <c r="AX8" s="707">
        <v>0</v>
      </c>
      <c r="AY8" s="707">
        <v>0</v>
      </c>
      <c r="AZ8" s="707">
        <v>0</v>
      </c>
      <c r="BA8" s="707">
        <v>0</v>
      </c>
      <c r="BB8" s="939">
        <f t="shared" si="10"/>
        <v>0</v>
      </c>
      <c r="BC8" s="940">
        <f t="shared" si="11"/>
        <v>0</v>
      </c>
      <c r="BD8" s="941">
        <f t="shared" si="12"/>
        <v>0</v>
      </c>
      <c r="BE8" s="707">
        <f t="shared" si="13"/>
        <v>0</v>
      </c>
      <c r="BF8" s="708">
        <f t="shared" si="14"/>
        <v>0</v>
      </c>
      <c r="BG8" s="708">
        <f t="shared" si="15"/>
        <v>0</v>
      </c>
      <c r="BH8" s="699">
        <f t="shared" si="16"/>
        <v>0</v>
      </c>
      <c r="BI8" s="709" t="str">
        <f t="shared" si="17"/>
        <v/>
      </c>
      <c r="BJ8" s="710"/>
      <c r="BK8" s="711"/>
      <c r="BL8" s="712"/>
      <c r="BM8" s="713"/>
      <c r="BN8" s="714"/>
    </row>
    <row r="9" spans="1:67" ht="18">
      <c r="A9" s="1199">
        <v>7</v>
      </c>
      <c r="B9" s="1200" t="s">
        <v>36</v>
      </c>
      <c r="C9" s="734" t="s">
        <v>53</v>
      </c>
      <c r="D9" s="1201" t="s">
        <v>54</v>
      </c>
      <c r="E9" s="550">
        <v>1</v>
      </c>
      <c r="F9" s="693"/>
      <c r="G9" s="693"/>
      <c r="H9" s="570"/>
      <c r="I9" s="570"/>
      <c r="J9" s="1202">
        <f>Summary!K9</f>
        <v>192</v>
      </c>
      <c r="K9" s="735"/>
      <c r="L9" s="694"/>
      <c r="M9" s="694"/>
      <c r="N9" s="1203">
        <f t="shared" si="0"/>
        <v>192</v>
      </c>
      <c r="O9" s="235">
        <v>0</v>
      </c>
      <c r="P9" s="235">
        <v>0</v>
      </c>
      <c r="Q9" s="235">
        <v>0</v>
      </c>
      <c r="R9" s="235">
        <v>0</v>
      </c>
      <c r="S9" s="235">
        <v>0</v>
      </c>
      <c r="T9" s="235">
        <v>0</v>
      </c>
      <c r="U9" s="235">
        <v>0</v>
      </c>
      <c r="V9" s="1083">
        <f t="shared" si="1"/>
        <v>0</v>
      </c>
      <c r="W9" s="1084">
        <f t="shared" si="2"/>
        <v>0</v>
      </c>
      <c r="X9" s="1084">
        <f t="shared" si="3"/>
        <v>76.800000000000011</v>
      </c>
      <c r="Y9" s="1085">
        <v>0</v>
      </c>
      <c r="Z9" s="1085">
        <v>0</v>
      </c>
      <c r="AA9" s="1085">
        <v>0</v>
      </c>
      <c r="AB9" s="1085">
        <v>0</v>
      </c>
      <c r="AC9" s="1085">
        <v>0</v>
      </c>
      <c r="AD9" s="1085">
        <v>0</v>
      </c>
      <c r="AE9" s="1085">
        <v>0</v>
      </c>
      <c r="AF9" s="1086">
        <f t="shared" si="4"/>
        <v>0</v>
      </c>
      <c r="AG9" s="1087">
        <f t="shared" si="5"/>
        <v>0</v>
      </c>
      <c r="AH9" s="1087">
        <f t="shared" si="6"/>
        <v>57.599999999999994</v>
      </c>
      <c r="AI9" s="1088">
        <v>0</v>
      </c>
      <c r="AJ9" s="1088">
        <v>0</v>
      </c>
      <c r="AK9" s="1088">
        <v>0</v>
      </c>
      <c r="AL9" s="1088">
        <v>0</v>
      </c>
      <c r="AM9" s="1088">
        <v>0</v>
      </c>
      <c r="AN9" s="1088">
        <v>0</v>
      </c>
      <c r="AO9" s="1088">
        <v>0</v>
      </c>
      <c r="AP9" s="1089">
        <f t="shared" si="7"/>
        <v>0</v>
      </c>
      <c r="AQ9" s="1090">
        <f t="shared" si="8"/>
        <v>0</v>
      </c>
      <c r="AR9" s="1090">
        <f t="shared" si="9"/>
        <v>38.400000000000006</v>
      </c>
      <c r="AS9" s="1091">
        <v>0</v>
      </c>
      <c r="AT9" s="1091">
        <v>0</v>
      </c>
      <c r="AU9" s="1091">
        <v>0</v>
      </c>
      <c r="AV9" s="1091">
        <v>0</v>
      </c>
      <c r="AW9" s="1091">
        <v>0</v>
      </c>
      <c r="AX9" s="1091">
        <v>0</v>
      </c>
      <c r="AY9" s="1091">
        <v>0</v>
      </c>
      <c r="AZ9" s="1091">
        <v>0</v>
      </c>
      <c r="BA9" s="1091">
        <v>0</v>
      </c>
      <c r="BB9" s="1092">
        <f t="shared" si="10"/>
        <v>0</v>
      </c>
      <c r="BC9" s="1204">
        <f t="shared" si="11"/>
        <v>0</v>
      </c>
      <c r="BD9" s="978">
        <f t="shared" si="12"/>
        <v>38.400000000000006</v>
      </c>
      <c r="BE9" s="1205">
        <f t="shared" si="13"/>
        <v>0</v>
      </c>
      <c r="BF9" s="1206">
        <f t="shared" si="14"/>
        <v>0</v>
      </c>
      <c r="BG9" s="1207">
        <f t="shared" si="15"/>
        <v>-192</v>
      </c>
      <c r="BH9" s="756">
        <f t="shared" si="16"/>
        <v>-192</v>
      </c>
      <c r="BI9" s="1208">
        <f t="shared" si="17"/>
        <v>0</v>
      </c>
      <c r="BJ9" s="730"/>
      <c r="BK9" s="731"/>
      <c r="BL9" s="303"/>
      <c r="BM9" s="303"/>
      <c r="BN9" s="732"/>
      <c r="BO9" s="849"/>
    </row>
    <row r="10" spans="1:67" ht="18" hidden="1">
      <c r="A10" s="1199">
        <v>8</v>
      </c>
      <c r="B10" s="1200" t="s">
        <v>36</v>
      </c>
      <c r="C10" s="734" t="s">
        <v>55</v>
      </c>
      <c r="D10" s="1201" t="s">
        <v>56</v>
      </c>
      <c r="E10" s="550">
        <v>1</v>
      </c>
      <c r="F10" s="693"/>
      <c r="G10" s="693"/>
      <c r="H10" s="570"/>
      <c r="I10" s="570"/>
      <c r="J10" s="1202">
        <f>Summary!K10</f>
        <v>0</v>
      </c>
      <c r="K10" s="735"/>
      <c r="L10" s="694"/>
      <c r="M10" s="694"/>
      <c r="N10" s="1203">
        <f t="shared" si="0"/>
        <v>0</v>
      </c>
      <c r="O10" s="235">
        <v>0</v>
      </c>
      <c r="P10" s="235">
        <v>0</v>
      </c>
      <c r="Q10" s="235">
        <v>0</v>
      </c>
      <c r="R10" s="235">
        <v>0</v>
      </c>
      <c r="S10" s="235">
        <v>0</v>
      </c>
      <c r="T10" s="235">
        <v>0</v>
      </c>
      <c r="U10" s="235">
        <v>0</v>
      </c>
      <c r="V10" s="1083">
        <f t="shared" si="1"/>
        <v>0</v>
      </c>
      <c r="W10" s="1084">
        <f t="shared" si="2"/>
        <v>0</v>
      </c>
      <c r="X10" s="1084">
        <f t="shared" si="3"/>
        <v>0</v>
      </c>
      <c r="Y10" s="1085">
        <v>0</v>
      </c>
      <c r="Z10" s="1085">
        <v>0</v>
      </c>
      <c r="AA10" s="1085">
        <v>0</v>
      </c>
      <c r="AB10" s="1085">
        <v>0</v>
      </c>
      <c r="AC10" s="1085">
        <v>0</v>
      </c>
      <c r="AD10" s="1085">
        <v>0</v>
      </c>
      <c r="AE10" s="1085">
        <v>0</v>
      </c>
      <c r="AF10" s="1086">
        <f t="shared" si="4"/>
        <v>0</v>
      </c>
      <c r="AG10" s="1087">
        <f t="shared" si="5"/>
        <v>0</v>
      </c>
      <c r="AH10" s="1087">
        <f t="shared" si="6"/>
        <v>0</v>
      </c>
      <c r="AI10" s="1088">
        <v>0</v>
      </c>
      <c r="AJ10" s="1088">
        <v>0</v>
      </c>
      <c r="AK10" s="1088">
        <v>0</v>
      </c>
      <c r="AL10" s="1088">
        <v>0</v>
      </c>
      <c r="AM10" s="1088">
        <v>0</v>
      </c>
      <c r="AN10" s="1088">
        <v>0</v>
      </c>
      <c r="AO10" s="1088">
        <v>0</v>
      </c>
      <c r="AP10" s="1089">
        <f t="shared" si="7"/>
        <v>0</v>
      </c>
      <c r="AQ10" s="1090">
        <f t="shared" si="8"/>
        <v>0</v>
      </c>
      <c r="AR10" s="1090">
        <f t="shared" si="9"/>
        <v>0</v>
      </c>
      <c r="AS10" s="1091">
        <v>0</v>
      </c>
      <c r="AT10" s="1091">
        <v>0</v>
      </c>
      <c r="AU10" s="1091">
        <v>0</v>
      </c>
      <c r="AV10" s="1091">
        <v>0</v>
      </c>
      <c r="AW10" s="1091">
        <v>0</v>
      </c>
      <c r="AX10" s="1091">
        <v>0</v>
      </c>
      <c r="AY10" s="1091">
        <v>0</v>
      </c>
      <c r="AZ10" s="1091">
        <v>0</v>
      </c>
      <c r="BA10" s="1091">
        <v>0</v>
      </c>
      <c r="BB10" s="1092">
        <f t="shared" si="10"/>
        <v>0</v>
      </c>
      <c r="BC10" s="1209">
        <f t="shared" si="11"/>
        <v>0</v>
      </c>
      <c r="BD10" s="1210">
        <f t="shared" si="12"/>
        <v>0</v>
      </c>
      <c r="BE10" s="1211">
        <f t="shared" si="13"/>
        <v>0</v>
      </c>
      <c r="BF10" s="1212">
        <f t="shared" si="14"/>
        <v>0</v>
      </c>
      <c r="BG10" s="1213">
        <f t="shared" si="15"/>
        <v>0</v>
      </c>
      <c r="BH10" s="756">
        <f t="shared" si="16"/>
        <v>0</v>
      </c>
      <c r="BI10" s="1214" t="str">
        <f t="shared" si="17"/>
        <v/>
      </c>
      <c r="BJ10" s="741"/>
      <c r="BK10" s="742"/>
      <c r="BL10" s="242"/>
      <c r="BM10" s="242"/>
      <c r="BN10" s="743"/>
      <c r="BO10" s="744"/>
    </row>
    <row r="11" spans="1:67" ht="18">
      <c r="A11" s="1199">
        <v>9</v>
      </c>
      <c r="B11" s="1200" t="s">
        <v>36</v>
      </c>
      <c r="C11" s="1215" t="s">
        <v>58</v>
      </c>
      <c r="D11" s="1216" t="s">
        <v>59</v>
      </c>
      <c r="E11" s="562">
        <v>0.91</v>
      </c>
      <c r="F11" s="1077"/>
      <c r="G11" s="1077"/>
      <c r="H11" s="1117"/>
      <c r="I11" s="1117"/>
      <c r="J11" s="1202">
        <f>Summary!K11</f>
        <v>366</v>
      </c>
      <c r="K11" s="1112"/>
      <c r="L11" s="1078"/>
      <c r="M11" s="1078"/>
      <c r="N11" s="1203">
        <f t="shared" si="0"/>
        <v>366</v>
      </c>
      <c r="O11" s="235">
        <v>0</v>
      </c>
      <c r="P11" s="235">
        <v>0</v>
      </c>
      <c r="Q11" s="235">
        <v>0</v>
      </c>
      <c r="R11" s="235">
        <v>0</v>
      </c>
      <c r="S11" s="235">
        <v>0</v>
      </c>
      <c r="T11" s="235">
        <v>0</v>
      </c>
      <c r="U11" s="235">
        <v>0</v>
      </c>
      <c r="V11" s="1083">
        <f t="shared" si="1"/>
        <v>0</v>
      </c>
      <c r="W11" s="1084">
        <f t="shared" si="2"/>
        <v>0</v>
      </c>
      <c r="X11" s="1084">
        <f t="shared" si="3"/>
        <v>146.4</v>
      </c>
      <c r="Y11" s="1085">
        <v>0</v>
      </c>
      <c r="Z11" s="1085">
        <v>0</v>
      </c>
      <c r="AA11" s="1085">
        <v>0</v>
      </c>
      <c r="AB11" s="1085">
        <v>0</v>
      </c>
      <c r="AC11" s="1085">
        <v>0</v>
      </c>
      <c r="AD11" s="1085">
        <v>0</v>
      </c>
      <c r="AE11" s="1085">
        <v>0</v>
      </c>
      <c r="AF11" s="1086">
        <f t="shared" si="4"/>
        <v>0</v>
      </c>
      <c r="AG11" s="1087">
        <f t="shared" si="5"/>
        <v>0</v>
      </c>
      <c r="AH11" s="1087">
        <f t="shared" si="6"/>
        <v>109.8</v>
      </c>
      <c r="AI11" s="1088">
        <v>0</v>
      </c>
      <c r="AJ11" s="1088">
        <v>0</v>
      </c>
      <c r="AK11" s="1088">
        <v>0</v>
      </c>
      <c r="AL11" s="1088">
        <v>0</v>
      </c>
      <c r="AM11" s="1088">
        <v>0</v>
      </c>
      <c r="AN11" s="1088">
        <v>0</v>
      </c>
      <c r="AO11" s="1088">
        <v>0</v>
      </c>
      <c r="AP11" s="1089">
        <f t="shared" si="7"/>
        <v>0</v>
      </c>
      <c r="AQ11" s="1090">
        <f t="shared" si="8"/>
        <v>0</v>
      </c>
      <c r="AR11" s="1090">
        <f t="shared" si="9"/>
        <v>73.2</v>
      </c>
      <c r="AS11" s="1091">
        <v>0</v>
      </c>
      <c r="AT11" s="1091">
        <v>0</v>
      </c>
      <c r="AU11" s="1091">
        <v>0</v>
      </c>
      <c r="AV11" s="1091">
        <v>0</v>
      </c>
      <c r="AW11" s="1091">
        <v>0</v>
      </c>
      <c r="AX11" s="1091">
        <v>0</v>
      </c>
      <c r="AY11" s="1091">
        <v>0</v>
      </c>
      <c r="AZ11" s="1091">
        <v>0</v>
      </c>
      <c r="BA11" s="1091">
        <v>0</v>
      </c>
      <c r="BB11" s="1092">
        <f t="shared" si="10"/>
        <v>0</v>
      </c>
      <c r="BC11" s="1217">
        <f t="shared" si="11"/>
        <v>0</v>
      </c>
      <c r="BD11" s="982">
        <f t="shared" si="12"/>
        <v>73.2</v>
      </c>
      <c r="BE11" s="1218">
        <f t="shared" si="13"/>
        <v>0</v>
      </c>
      <c r="BF11" s="1219">
        <f t="shared" si="14"/>
        <v>0</v>
      </c>
      <c r="BG11" s="1220">
        <f t="shared" si="15"/>
        <v>-366</v>
      </c>
      <c r="BH11" s="756">
        <f t="shared" si="16"/>
        <v>-333.06</v>
      </c>
      <c r="BI11" s="1221">
        <f t="shared" si="17"/>
        <v>0</v>
      </c>
      <c r="BJ11" s="1222"/>
      <c r="BK11" s="1223"/>
      <c r="BL11" s="760"/>
      <c r="BM11" s="760"/>
      <c r="BN11" s="761"/>
      <c r="BO11" s="853"/>
    </row>
    <row r="12" spans="1:67" ht="18">
      <c r="A12" s="691">
        <v>10</v>
      </c>
      <c r="B12" s="763" t="s">
        <v>36</v>
      </c>
      <c r="C12" s="308" t="s">
        <v>60</v>
      </c>
      <c r="D12" s="764" t="s">
        <v>61</v>
      </c>
      <c r="E12" s="566">
        <v>1</v>
      </c>
      <c r="F12" s="772"/>
      <c r="G12" s="772"/>
      <c r="H12" s="1078"/>
      <c r="I12" s="1078"/>
      <c r="J12" s="765">
        <f>Summary!K12</f>
        <v>1500</v>
      </c>
      <c r="K12" s="1224"/>
      <c r="L12" s="1224"/>
      <c r="M12" s="1224"/>
      <c r="N12" s="1225">
        <f t="shared" si="0"/>
        <v>1500</v>
      </c>
      <c r="O12" s="443">
        <v>0</v>
      </c>
      <c r="P12" s="443">
        <v>0</v>
      </c>
      <c r="Q12" s="443">
        <v>0</v>
      </c>
      <c r="R12" s="443">
        <v>0</v>
      </c>
      <c r="S12" s="443">
        <v>0</v>
      </c>
      <c r="T12" s="443">
        <v>0</v>
      </c>
      <c r="U12" s="443">
        <v>0</v>
      </c>
      <c r="V12" s="697">
        <f t="shared" si="1"/>
        <v>0</v>
      </c>
      <c r="W12" s="698">
        <f t="shared" si="2"/>
        <v>0</v>
      </c>
      <c r="X12" s="950">
        <f t="shared" si="3"/>
        <v>600</v>
      </c>
      <c r="Y12" s="443">
        <v>0</v>
      </c>
      <c r="Z12" s="443">
        <v>0</v>
      </c>
      <c r="AA12" s="443">
        <v>0</v>
      </c>
      <c r="AB12" s="443">
        <v>0</v>
      </c>
      <c r="AC12" s="443">
        <v>0</v>
      </c>
      <c r="AD12" s="443">
        <v>0</v>
      </c>
      <c r="AE12" s="443">
        <v>0</v>
      </c>
      <c r="AF12" s="697">
        <f t="shared" si="4"/>
        <v>0</v>
      </c>
      <c r="AG12" s="698">
        <f t="shared" si="5"/>
        <v>0</v>
      </c>
      <c r="AH12" s="950">
        <f t="shared" si="6"/>
        <v>450</v>
      </c>
      <c r="AI12" s="443">
        <v>0</v>
      </c>
      <c r="AJ12" s="443">
        <v>0</v>
      </c>
      <c r="AK12" s="443">
        <v>0</v>
      </c>
      <c r="AL12" s="443">
        <v>0</v>
      </c>
      <c r="AM12" s="443">
        <v>0</v>
      </c>
      <c r="AN12" s="443">
        <v>1365</v>
      </c>
      <c r="AO12" s="443">
        <v>143</v>
      </c>
      <c r="AP12" s="697">
        <f t="shared" si="7"/>
        <v>1508</v>
      </c>
      <c r="AQ12" s="698">
        <f t="shared" si="8"/>
        <v>1508</v>
      </c>
      <c r="AR12" s="950">
        <f t="shared" si="9"/>
        <v>300</v>
      </c>
      <c r="AS12" s="443">
        <v>0</v>
      </c>
      <c r="AT12" s="443">
        <v>0</v>
      </c>
      <c r="AU12" s="443">
        <v>0</v>
      </c>
      <c r="AV12" s="443">
        <v>0</v>
      </c>
      <c r="AW12" s="443">
        <v>0</v>
      </c>
      <c r="AX12" s="443">
        <v>0</v>
      </c>
      <c r="AY12" s="443">
        <v>0</v>
      </c>
      <c r="AZ12" s="443">
        <v>0</v>
      </c>
      <c r="BA12" s="443">
        <v>0</v>
      </c>
      <c r="BB12" s="697">
        <f t="shared" si="10"/>
        <v>0</v>
      </c>
      <c r="BC12" s="698">
        <f t="shared" si="11"/>
        <v>0</v>
      </c>
      <c r="BD12" s="950">
        <f t="shared" si="12"/>
        <v>300</v>
      </c>
      <c r="BE12" s="443">
        <f t="shared" si="13"/>
        <v>1508</v>
      </c>
      <c r="BF12" s="699">
        <f t="shared" si="14"/>
        <v>1508</v>
      </c>
      <c r="BG12" s="699">
        <f t="shared" si="15"/>
        <v>8</v>
      </c>
      <c r="BH12" s="699">
        <f t="shared" si="16"/>
        <v>8</v>
      </c>
      <c r="BI12" s="700">
        <f t="shared" si="17"/>
        <v>1.0053333333333334</v>
      </c>
      <c r="BJ12" s="766"/>
      <c r="BK12" s="767"/>
      <c r="BL12" s="768"/>
      <c r="BM12" s="768"/>
      <c r="BN12" s="769"/>
    </row>
    <row r="13" spans="1:67" ht="18" hidden="1">
      <c r="A13" s="288">
        <v>11</v>
      </c>
      <c r="B13" s="256" t="s">
        <v>36</v>
      </c>
      <c r="C13" s="308" t="s">
        <v>62</v>
      </c>
      <c r="D13" s="309" t="s">
        <v>63</v>
      </c>
      <c r="E13" s="566">
        <v>2</v>
      </c>
      <c r="F13" s="772"/>
      <c r="G13" s="772"/>
      <c r="H13" s="1078"/>
      <c r="I13" s="1078"/>
      <c r="J13" s="693">
        <f>Summary!K13</f>
        <v>0</v>
      </c>
      <c r="K13" s="1078"/>
      <c r="L13" s="1078"/>
      <c r="M13" s="1078"/>
      <c r="N13" s="695">
        <f t="shared" si="0"/>
        <v>0</v>
      </c>
      <c r="O13" s="443">
        <v>0</v>
      </c>
      <c r="P13" s="443">
        <v>0</v>
      </c>
      <c r="Q13" s="443">
        <v>0</v>
      </c>
      <c r="R13" s="443">
        <v>0</v>
      </c>
      <c r="S13" s="443">
        <v>0</v>
      </c>
      <c r="T13" s="443">
        <v>0</v>
      </c>
      <c r="U13" s="443">
        <v>0</v>
      </c>
      <c r="V13" s="697">
        <f t="shared" si="1"/>
        <v>0</v>
      </c>
      <c r="W13" s="698">
        <f t="shared" si="2"/>
        <v>0</v>
      </c>
      <c r="X13" s="312">
        <f t="shared" si="3"/>
        <v>0</v>
      </c>
      <c r="Y13" s="443">
        <v>0</v>
      </c>
      <c r="Z13" s="443">
        <v>0</v>
      </c>
      <c r="AA13" s="443">
        <v>0</v>
      </c>
      <c r="AB13" s="443">
        <v>0</v>
      </c>
      <c r="AC13" s="443">
        <v>0</v>
      </c>
      <c r="AD13" s="443">
        <v>0</v>
      </c>
      <c r="AE13" s="443">
        <v>0</v>
      </c>
      <c r="AF13" s="697">
        <f t="shared" si="4"/>
        <v>0</v>
      </c>
      <c r="AG13" s="698">
        <f t="shared" si="5"/>
        <v>0</v>
      </c>
      <c r="AH13" s="312">
        <f t="shared" si="6"/>
        <v>0</v>
      </c>
      <c r="AI13" s="443">
        <v>0</v>
      </c>
      <c r="AJ13" s="443">
        <v>0</v>
      </c>
      <c r="AK13" s="443">
        <v>0</v>
      </c>
      <c r="AL13" s="443">
        <v>0</v>
      </c>
      <c r="AM13" s="443">
        <v>0</v>
      </c>
      <c r="AN13" s="443">
        <v>0</v>
      </c>
      <c r="AO13" s="443">
        <v>0</v>
      </c>
      <c r="AP13" s="697">
        <f t="shared" si="7"/>
        <v>0</v>
      </c>
      <c r="AQ13" s="698">
        <f t="shared" si="8"/>
        <v>0</v>
      </c>
      <c r="AR13" s="312">
        <f t="shared" si="9"/>
        <v>0</v>
      </c>
      <c r="AS13" s="443">
        <v>0</v>
      </c>
      <c r="AT13" s="443">
        <v>0</v>
      </c>
      <c r="AU13" s="443">
        <v>0</v>
      </c>
      <c r="AV13" s="443">
        <v>0</v>
      </c>
      <c r="AW13" s="443">
        <v>0</v>
      </c>
      <c r="AX13" s="443">
        <v>0</v>
      </c>
      <c r="AY13" s="443">
        <v>0</v>
      </c>
      <c r="AZ13" s="443">
        <v>0</v>
      </c>
      <c r="BA13" s="443">
        <v>0</v>
      </c>
      <c r="BB13" s="697">
        <f t="shared" si="10"/>
        <v>0</v>
      </c>
      <c r="BC13" s="698">
        <f t="shared" si="11"/>
        <v>0</v>
      </c>
      <c r="BD13" s="312">
        <f t="shared" si="12"/>
        <v>0</v>
      </c>
      <c r="BE13" s="443">
        <f t="shared" si="13"/>
        <v>0</v>
      </c>
      <c r="BF13" s="699">
        <f t="shared" si="14"/>
        <v>0</v>
      </c>
      <c r="BG13" s="699">
        <f t="shared" si="15"/>
        <v>0</v>
      </c>
      <c r="BH13" s="699">
        <f t="shared" si="16"/>
        <v>0</v>
      </c>
      <c r="BI13" s="700" t="str">
        <f t="shared" si="17"/>
        <v/>
      </c>
      <c r="BJ13" s="770"/>
      <c r="BK13" s="767"/>
      <c r="BL13" s="771"/>
      <c r="BM13" s="771"/>
      <c r="BN13" s="772"/>
    </row>
    <row r="14" spans="1:67" ht="18" hidden="1">
      <c r="A14" s="691">
        <v>12</v>
      </c>
      <c r="B14" s="256" t="s">
        <v>36</v>
      </c>
      <c r="C14" s="308" t="s">
        <v>64</v>
      </c>
      <c r="D14" s="309" t="s">
        <v>65</v>
      </c>
      <c r="E14" s="566">
        <v>5</v>
      </c>
      <c r="F14" s="772"/>
      <c r="G14" s="772"/>
      <c r="H14" s="1078"/>
      <c r="I14" s="1078"/>
      <c r="J14" s="693">
        <f>Summary!K14</f>
        <v>0</v>
      </c>
      <c r="K14" s="1078"/>
      <c r="L14" s="1078"/>
      <c r="M14" s="1078"/>
      <c r="N14" s="695">
        <f t="shared" si="0"/>
        <v>0</v>
      </c>
      <c r="O14" s="443">
        <v>0</v>
      </c>
      <c r="P14" s="443">
        <v>0</v>
      </c>
      <c r="Q14" s="443">
        <v>0</v>
      </c>
      <c r="R14" s="443">
        <v>0</v>
      </c>
      <c r="S14" s="443">
        <v>0</v>
      </c>
      <c r="T14" s="443">
        <v>0</v>
      </c>
      <c r="U14" s="443">
        <v>0</v>
      </c>
      <c r="V14" s="697">
        <f t="shared" si="1"/>
        <v>0</v>
      </c>
      <c r="W14" s="698">
        <f t="shared" si="2"/>
        <v>0</v>
      </c>
      <c r="X14" s="312">
        <f t="shared" si="3"/>
        <v>0</v>
      </c>
      <c r="Y14" s="443">
        <v>0</v>
      </c>
      <c r="Z14" s="443">
        <v>0</v>
      </c>
      <c r="AA14" s="443">
        <v>0</v>
      </c>
      <c r="AB14" s="443">
        <v>0</v>
      </c>
      <c r="AC14" s="443">
        <v>0</v>
      </c>
      <c r="AD14" s="443">
        <v>0</v>
      </c>
      <c r="AE14" s="443">
        <v>0</v>
      </c>
      <c r="AF14" s="697">
        <f t="shared" si="4"/>
        <v>0</v>
      </c>
      <c r="AG14" s="698">
        <f t="shared" si="5"/>
        <v>0</v>
      </c>
      <c r="AH14" s="312">
        <f t="shared" si="6"/>
        <v>0</v>
      </c>
      <c r="AI14" s="443">
        <v>0</v>
      </c>
      <c r="AJ14" s="443">
        <v>0</v>
      </c>
      <c r="AK14" s="443">
        <v>0</v>
      </c>
      <c r="AL14" s="443">
        <v>0</v>
      </c>
      <c r="AM14" s="443">
        <v>0</v>
      </c>
      <c r="AN14" s="443">
        <v>0</v>
      </c>
      <c r="AO14" s="443">
        <v>0</v>
      </c>
      <c r="AP14" s="697">
        <f t="shared" si="7"/>
        <v>0</v>
      </c>
      <c r="AQ14" s="698">
        <f t="shared" si="8"/>
        <v>0</v>
      </c>
      <c r="AR14" s="312">
        <f t="shared" si="9"/>
        <v>0</v>
      </c>
      <c r="AS14" s="443">
        <v>0</v>
      </c>
      <c r="AT14" s="443">
        <v>0</v>
      </c>
      <c r="AU14" s="443">
        <v>0</v>
      </c>
      <c r="AV14" s="443">
        <v>0</v>
      </c>
      <c r="AW14" s="443">
        <v>0</v>
      </c>
      <c r="AX14" s="443">
        <v>0</v>
      </c>
      <c r="AY14" s="443">
        <v>0</v>
      </c>
      <c r="AZ14" s="443">
        <v>0</v>
      </c>
      <c r="BA14" s="443">
        <v>0</v>
      </c>
      <c r="BB14" s="697">
        <f t="shared" si="10"/>
        <v>0</v>
      </c>
      <c r="BC14" s="698">
        <f t="shared" si="11"/>
        <v>0</v>
      </c>
      <c r="BD14" s="312">
        <f t="shared" si="12"/>
        <v>0</v>
      </c>
      <c r="BE14" s="443">
        <f t="shared" si="13"/>
        <v>0</v>
      </c>
      <c r="BF14" s="699">
        <f t="shared" si="14"/>
        <v>0</v>
      </c>
      <c r="BG14" s="699">
        <f t="shared" si="15"/>
        <v>0</v>
      </c>
      <c r="BH14" s="699">
        <f t="shared" si="16"/>
        <v>0</v>
      </c>
      <c r="BI14" s="700" t="str">
        <f t="shared" si="17"/>
        <v/>
      </c>
      <c r="BJ14" s="871"/>
      <c r="BK14" s="767"/>
      <c r="BL14" s="771"/>
      <c r="BM14" s="771"/>
      <c r="BN14" s="772"/>
    </row>
    <row r="15" spans="1:67" ht="18">
      <c r="A15" s="691">
        <v>13</v>
      </c>
      <c r="B15" s="1079" t="s">
        <v>68</v>
      </c>
      <c r="C15" s="195" t="s">
        <v>66</v>
      </c>
      <c r="D15" s="692" t="s">
        <v>67</v>
      </c>
      <c r="E15" s="197">
        <v>1</v>
      </c>
      <c r="F15" s="693"/>
      <c r="G15" s="693"/>
      <c r="H15" s="694"/>
      <c r="I15" s="694"/>
      <c r="J15" s="693">
        <f>Summary!K15</f>
        <v>2000</v>
      </c>
      <c r="K15" s="694"/>
      <c r="L15" s="694"/>
      <c r="M15" s="694"/>
      <c r="N15" s="695">
        <f t="shared" si="0"/>
        <v>2000</v>
      </c>
      <c r="O15" s="443">
        <v>0</v>
      </c>
      <c r="P15" s="443">
        <v>0</v>
      </c>
      <c r="Q15" s="443">
        <v>2000</v>
      </c>
      <c r="R15" s="443">
        <v>0</v>
      </c>
      <c r="S15" s="443">
        <v>0</v>
      </c>
      <c r="T15" s="443">
        <v>0</v>
      </c>
      <c r="U15" s="443">
        <v>0</v>
      </c>
      <c r="V15" s="697">
        <f t="shared" si="1"/>
        <v>2000</v>
      </c>
      <c r="W15" s="698">
        <f t="shared" si="2"/>
        <v>2000</v>
      </c>
      <c r="X15" s="312">
        <f t="shared" si="3"/>
        <v>800</v>
      </c>
      <c r="Y15" s="443">
        <v>0</v>
      </c>
      <c r="Z15" s="443">
        <v>0</v>
      </c>
      <c r="AA15" s="443">
        <v>0</v>
      </c>
      <c r="AB15" s="443">
        <v>0</v>
      </c>
      <c r="AC15" s="443">
        <v>0</v>
      </c>
      <c r="AD15" s="443">
        <v>0</v>
      </c>
      <c r="AE15" s="443">
        <v>0</v>
      </c>
      <c r="AF15" s="697">
        <f t="shared" si="4"/>
        <v>0</v>
      </c>
      <c r="AG15" s="698">
        <f t="shared" si="5"/>
        <v>0</v>
      </c>
      <c r="AH15" s="312">
        <f t="shared" si="6"/>
        <v>600</v>
      </c>
      <c r="AI15" s="443">
        <v>0</v>
      </c>
      <c r="AJ15" s="443">
        <v>0</v>
      </c>
      <c r="AK15" s="443">
        <v>0</v>
      </c>
      <c r="AL15" s="443">
        <v>0</v>
      </c>
      <c r="AM15" s="443">
        <v>0</v>
      </c>
      <c r="AN15" s="443">
        <v>0</v>
      </c>
      <c r="AO15" s="443">
        <v>0</v>
      </c>
      <c r="AP15" s="697">
        <f t="shared" si="7"/>
        <v>0</v>
      </c>
      <c r="AQ15" s="698">
        <f t="shared" si="8"/>
        <v>0</v>
      </c>
      <c r="AR15" s="312">
        <f t="shared" si="9"/>
        <v>400</v>
      </c>
      <c r="AS15" s="443">
        <v>0</v>
      </c>
      <c r="AT15" s="443">
        <v>0</v>
      </c>
      <c r="AU15" s="443">
        <v>0</v>
      </c>
      <c r="AV15" s="443">
        <v>0</v>
      </c>
      <c r="AW15" s="443">
        <v>0</v>
      </c>
      <c r="AX15" s="443">
        <v>0</v>
      </c>
      <c r="AY15" s="443">
        <v>0</v>
      </c>
      <c r="AZ15" s="443">
        <v>0</v>
      </c>
      <c r="BA15" s="443">
        <v>0</v>
      </c>
      <c r="BB15" s="697">
        <f t="shared" si="10"/>
        <v>0</v>
      </c>
      <c r="BC15" s="698">
        <f t="shared" si="11"/>
        <v>0</v>
      </c>
      <c r="BD15" s="312">
        <f t="shared" si="12"/>
        <v>400</v>
      </c>
      <c r="BE15" s="443">
        <f t="shared" si="13"/>
        <v>2000</v>
      </c>
      <c r="BF15" s="699">
        <f t="shared" si="14"/>
        <v>2000</v>
      </c>
      <c r="BG15" s="699">
        <f t="shared" si="15"/>
        <v>0</v>
      </c>
      <c r="BH15" s="699">
        <f t="shared" si="16"/>
        <v>0</v>
      </c>
      <c r="BI15" s="700">
        <f t="shared" si="17"/>
        <v>1</v>
      </c>
      <c r="BJ15" s="701"/>
      <c r="BK15" s="702"/>
      <c r="BL15" s="288"/>
      <c r="BM15" s="195"/>
      <c r="BN15" s="703"/>
    </row>
    <row r="16" spans="1:67" ht="18" hidden="1">
      <c r="A16" s="288">
        <v>14</v>
      </c>
      <c r="B16" s="1079" t="s">
        <v>68</v>
      </c>
      <c r="C16" s="339" t="s">
        <v>69</v>
      </c>
      <c r="D16" s="692" t="s">
        <v>70</v>
      </c>
      <c r="E16" s="197">
        <v>2</v>
      </c>
      <c r="F16" s="693"/>
      <c r="G16" s="693"/>
      <c r="H16" s="694"/>
      <c r="I16" s="694"/>
      <c r="J16" s="693">
        <f>Summary!K16</f>
        <v>0</v>
      </c>
      <c r="K16" s="694"/>
      <c r="L16" s="694"/>
      <c r="M16" s="694"/>
      <c r="N16" s="695">
        <f t="shared" si="0"/>
        <v>0</v>
      </c>
      <c r="O16" s="443">
        <v>0</v>
      </c>
      <c r="P16" s="443">
        <v>0</v>
      </c>
      <c r="Q16" s="443">
        <v>0</v>
      </c>
      <c r="R16" s="443">
        <v>0</v>
      </c>
      <c r="S16" s="443">
        <v>0</v>
      </c>
      <c r="T16" s="443">
        <v>0</v>
      </c>
      <c r="U16" s="443">
        <v>0</v>
      </c>
      <c r="V16" s="697">
        <f t="shared" si="1"/>
        <v>0</v>
      </c>
      <c r="W16" s="698">
        <f t="shared" si="2"/>
        <v>0</v>
      </c>
      <c r="X16" s="312">
        <f t="shared" si="3"/>
        <v>0</v>
      </c>
      <c r="Y16" s="443">
        <v>0</v>
      </c>
      <c r="Z16" s="443">
        <v>0</v>
      </c>
      <c r="AA16" s="443">
        <v>0</v>
      </c>
      <c r="AB16" s="443">
        <v>0</v>
      </c>
      <c r="AC16" s="443">
        <v>0</v>
      </c>
      <c r="AD16" s="443">
        <v>0</v>
      </c>
      <c r="AE16" s="443">
        <v>0</v>
      </c>
      <c r="AF16" s="697">
        <f t="shared" si="4"/>
        <v>0</v>
      </c>
      <c r="AG16" s="698">
        <f t="shared" si="5"/>
        <v>0</v>
      </c>
      <c r="AH16" s="312">
        <f t="shared" si="6"/>
        <v>0</v>
      </c>
      <c r="AI16" s="443">
        <v>0</v>
      </c>
      <c r="AJ16" s="443">
        <v>0</v>
      </c>
      <c r="AK16" s="443">
        <v>0</v>
      </c>
      <c r="AL16" s="443">
        <v>0</v>
      </c>
      <c r="AM16" s="443">
        <v>0</v>
      </c>
      <c r="AN16" s="443">
        <v>0</v>
      </c>
      <c r="AO16" s="443">
        <v>0</v>
      </c>
      <c r="AP16" s="697">
        <f t="shared" si="7"/>
        <v>0</v>
      </c>
      <c r="AQ16" s="698">
        <f t="shared" si="8"/>
        <v>0</v>
      </c>
      <c r="AR16" s="312">
        <f t="shared" si="9"/>
        <v>0</v>
      </c>
      <c r="AS16" s="443">
        <v>0</v>
      </c>
      <c r="AT16" s="443">
        <v>0</v>
      </c>
      <c r="AU16" s="443">
        <v>0</v>
      </c>
      <c r="AV16" s="443">
        <v>0</v>
      </c>
      <c r="AW16" s="443">
        <v>0</v>
      </c>
      <c r="AX16" s="443">
        <v>0</v>
      </c>
      <c r="AY16" s="443">
        <v>0</v>
      </c>
      <c r="AZ16" s="443">
        <v>0</v>
      </c>
      <c r="BA16" s="443">
        <v>0</v>
      </c>
      <c r="BB16" s="697">
        <f t="shared" si="10"/>
        <v>0</v>
      </c>
      <c r="BC16" s="698">
        <f t="shared" si="11"/>
        <v>0</v>
      </c>
      <c r="BD16" s="312">
        <f t="shared" si="12"/>
        <v>0</v>
      </c>
      <c r="BE16" s="443">
        <f t="shared" si="13"/>
        <v>0</v>
      </c>
      <c r="BF16" s="699">
        <f t="shared" si="14"/>
        <v>0</v>
      </c>
      <c r="BG16" s="699">
        <f t="shared" si="15"/>
        <v>0</v>
      </c>
      <c r="BH16" s="699">
        <f t="shared" si="16"/>
        <v>0</v>
      </c>
      <c r="BI16" s="700" t="str">
        <f t="shared" si="17"/>
        <v/>
      </c>
      <c r="BJ16" s="701"/>
      <c r="BK16" s="702"/>
      <c r="BL16" s="288"/>
      <c r="BM16" s="195"/>
      <c r="BN16" s="703"/>
    </row>
    <row r="17" spans="1:67" ht="18" hidden="1">
      <c r="A17" s="691">
        <v>15</v>
      </c>
      <c r="B17" s="962" t="s">
        <v>68</v>
      </c>
      <c r="C17" s="195" t="s">
        <v>71</v>
      </c>
      <c r="D17" s="705" t="s">
        <v>72</v>
      </c>
      <c r="E17" s="197">
        <v>5</v>
      </c>
      <c r="F17" s="693"/>
      <c r="G17" s="693"/>
      <c r="H17" s="694"/>
      <c r="I17" s="694"/>
      <c r="J17" s="706">
        <f>Summary!K17</f>
        <v>0</v>
      </c>
      <c r="K17" s="694"/>
      <c r="L17" s="694"/>
      <c r="M17" s="694"/>
      <c r="N17" s="695">
        <f t="shared" si="0"/>
        <v>0</v>
      </c>
      <c r="O17" s="707">
        <v>0</v>
      </c>
      <c r="P17" s="707">
        <v>0</v>
      </c>
      <c r="Q17" s="707">
        <v>0</v>
      </c>
      <c r="R17" s="707">
        <v>0</v>
      </c>
      <c r="S17" s="707">
        <v>0</v>
      </c>
      <c r="T17" s="707">
        <v>0</v>
      </c>
      <c r="U17" s="707">
        <v>0</v>
      </c>
      <c r="V17" s="939">
        <f t="shared" si="1"/>
        <v>0</v>
      </c>
      <c r="W17" s="940">
        <f t="shared" si="2"/>
        <v>0</v>
      </c>
      <c r="X17" s="941">
        <f t="shared" si="3"/>
        <v>0</v>
      </c>
      <c r="Y17" s="707">
        <v>0</v>
      </c>
      <c r="Z17" s="707">
        <v>0</v>
      </c>
      <c r="AA17" s="707">
        <v>0</v>
      </c>
      <c r="AB17" s="707">
        <v>0</v>
      </c>
      <c r="AC17" s="707">
        <v>0</v>
      </c>
      <c r="AD17" s="707">
        <v>0</v>
      </c>
      <c r="AE17" s="707">
        <v>0</v>
      </c>
      <c r="AF17" s="939">
        <f t="shared" si="4"/>
        <v>0</v>
      </c>
      <c r="AG17" s="940">
        <f t="shared" si="5"/>
        <v>0</v>
      </c>
      <c r="AH17" s="941">
        <f t="shared" si="6"/>
        <v>0</v>
      </c>
      <c r="AI17" s="707">
        <v>0</v>
      </c>
      <c r="AJ17" s="707">
        <v>0</v>
      </c>
      <c r="AK17" s="707">
        <v>0</v>
      </c>
      <c r="AL17" s="707">
        <v>0</v>
      </c>
      <c r="AM17" s="707">
        <v>0</v>
      </c>
      <c r="AN17" s="707">
        <v>0</v>
      </c>
      <c r="AO17" s="707">
        <v>0</v>
      </c>
      <c r="AP17" s="939">
        <f t="shared" si="7"/>
        <v>0</v>
      </c>
      <c r="AQ17" s="940">
        <f t="shared" si="8"/>
        <v>0</v>
      </c>
      <c r="AR17" s="941">
        <f t="shared" si="9"/>
        <v>0</v>
      </c>
      <c r="AS17" s="707">
        <v>0</v>
      </c>
      <c r="AT17" s="707">
        <v>0</v>
      </c>
      <c r="AU17" s="707">
        <v>0</v>
      </c>
      <c r="AV17" s="707">
        <v>0</v>
      </c>
      <c r="AW17" s="707">
        <v>0</v>
      </c>
      <c r="AX17" s="707">
        <v>0</v>
      </c>
      <c r="AY17" s="707">
        <v>0</v>
      </c>
      <c r="AZ17" s="707">
        <v>0</v>
      </c>
      <c r="BA17" s="707">
        <v>0</v>
      </c>
      <c r="BB17" s="939">
        <f t="shared" si="10"/>
        <v>0</v>
      </c>
      <c r="BC17" s="940">
        <f t="shared" si="11"/>
        <v>0</v>
      </c>
      <c r="BD17" s="941">
        <f t="shared" si="12"/>
        <v>0</v>
      </c>
      <c r="BE17" s="707">
        <f t="shared" si="13"/>
        <v>0</v>
      </c>
      <c r="BF17" s="708">
        <f t="shared" si="14"/>
        <v>0</v>
      </c>
      <c r="BG17" s="708">
        <f t="shared" si="15"/>
        <v>0</v>
      </c>
      <c r="BH17" s="699">
        <f t="shared" si="16"/>
        <v>0</v>
      </c>
      <c r="BI17" s="709" t="str">
        <f t="shared" si="17"/>
        <v/>
      </c>
      <c r="BJ17" s="710"/>
      <c r="BK17" s="711"/>
      <c r="BL17" s="712"/>
      <c r="BM17" s="713"/>
      <c r="BN17" s="714"/>
    </row>
    <row r="18" spans="1:67" ht="18" hidden="1">
      <c r="A18" s="832">
        <v>16</v>
      </c>
      <c r="B18" s="1115" t="s">
        <v>75</v>
      </c>
      <c r="C18" s="717" t="s">
        <v>73</v>
      </c>
      <c r="D18" s="834" t="s">
        <v>74</v>
      </c>
      <c r="E18" s="197">
        <v>1</v>
      </c>
      <c r="F18" s="693"/>
      <c r="G18" s="693"/>
      <c r="H18" s="570"/>
      <c r="I18" s="570"/>
      <c r="J18" s="835">
        <f>Summary!K18</f>
        <v>0</v>
      </c>
      <c r="K18" s="694"/>
      <c r="L18" s="694"/>
      <c r="M18" s="694"/>
      <c r="N18" s="695">
        <f t="shared" si="0"/>
        <v>0</v>
      </c>
      <c r="O18" s="1120">
        <v>0</v>
      </c>
      <c r="P18" s="1121">
        <v>0</v>
      </c>
      <c r="Q18" s="1121">
        <v>0</v>
      </c>
      <c r="R18" s="1121">
        <v>0</v>
      </c>
      <c r="S18" s="1121">
        <v>0</v>
      </c>
      <c r="T18" s="1121">
        <v>0</v>
      </c>
      <c r="U18" s="1121">
        <v>0</v>
      </c>
      <c r="V18" s="1122">
        <f t="shared" si="1"/>
        <v>0</v>
      </c>
      <c r="W18" s="1123">
        <f t="shared" si="2"/>
        <v>0</v>
      </c>
      <c r="X18" s="1124">
        <f t="shared" si="3"/>
        <v>0</v>
      </c>
      <c r="Y18" s="1125">
        <v>0</v>
      </c>
      <c r="Z18" s="1126">
        <v>0</v>
      </c>
      <c r="AA18" s="1126">
        <v>0</v>
      </c>
      <c r="AB18" s="1126">
        <v>0</v>
      </c>
      <c r="AC18" s="1126">
        <v>0</v>
      </c>
      <c r="AD18" s="1126">
        <v>0</v>
      </c>
      <c r="AE18" s="1126">
        <v>0</v>
      </c>
      <c r="AF18" s="1127">
        <f t="shared" si="4"/>
        <v>0</v>
      </c>
      <c r="AG18" s="1128">
        <f t="shared" si="5"/>
        <v>0</v>
      </c>
      <c r="AH18" s="1129">
        <f t="shared" si="6"/>
        <v>0</v>
      </c>
      <c r="AI18" s="1130">
        <v>0</v>
      </c>
      <c r="AJ18" s="1131">
        <v>0</v>
      </c>
      <c r="AK18" s="1131">
        <v>0</v>
      </c>
      <c r="AL18" s="1131">
        <v>0</v>
      </c>
      <c r="AM18" s="1131">
        <v>0</v>
      </c>
      <c r="AN18" s="1131">
        <v>0</v>
      </c>
      <c r="AO18" s="1131">
        <v>0</v>
      </c>
      <c r="AP18" s="1132">
        <f t="shared" si="7"/>
        <v>0</v>
      </c>
      <c r="AQ18" s="1133">
        <f t="shared" si="8"/>
        <v>0</v>
      </c>
      <c r="AR18" s="1134">
        <f t="shared" si="9"/>
        <v>0</v>
      </c>
      <c r="AS18" s="945">
        <v>0</v>
      </c>
      <c r="AT18" s="781">
        <v>0</v>
      </c>
      <c r="AU18" s="781">
        <v>0</v>
      </c>
      <c r="AV18" s="781">
        <v>0</v>
      </c>
      <c r="AW18" s="781">
        <v>0</v>
      </c>
      <c r="AX18" s="781">
        <v>0</v>
      </c>
      <c r="AY18" s="781">
        <v>0</v>
      </c>
      <c r="AZ18" s="781">
        <v>0</v>
      </c>
      <c r="BA18" s="781">
        <v>0</v>
      </c>
      <c r="BB18" s="946">
        <f t="shared" si="10"/>
        <v>0</v>
      </c>
      <c r="BC18" s="947">
        <f t="shared" si="11"/>
        <v>0</v>
      </c>
      <c r="BD18" s="947">
        <f t="shared" si="12"/>
        <v>0</v>
      </c>
      <c r="BE18" s="948">
        <f t="shared" si="13"/>
        <v>0</v>
      </c>
      <c r="BF18" s="837">
        <f t="shared" si="14"/>
        <v>0</v>
      </c>
      <c r="BG18" s="838">
        <f t="shared" si="15"/>
        <v>0</v>
      </c>
      <c r="BH18" s="756">
        <f t="shared" si="16"/>
        <v>0</v>
      </c>
      <c r="BI18" s="839" t="str">
        <f t="shared" si="17"/>
        <v/>
      </c>
      <c r="BJ18" s="812" t="s">
        <v>142</v>
      </c>
      <c r="BK18" s="786"/>
      <c r="BL18" s="787"/>
      <c r="BM18" s="787"/>
      <c r="BN18" s="788"/>
      <c r="BO18" s="829"/>
    </row>
    <row r="19" spans="1:67" ht="18" hidden="1">
      <c r="A19" s="288">
        <v>17</v>
      </c>
      <c r="B19" s="813" t="s">
        <v>75</v>
      </c>
      <c r="C19" s="195" t="s">
        <v>77</v>
      </c>
      <c r="D19" s="814" t="s">
        <v>78</v>
      </c>
      <c r="E19" s="197">
        <v>2</v>
      </c>
      <c r="F19" s="693"/>
      <c r="G19" s="693"/>
      <c r="H19" s="694"/>
      <c r="I19" s="694"/>
      <c r="J19" s="765">
        <f>Summary!K19</f>
        <v>0</v>
      </c>
      <c r="K19" s="694"/>
      <c r="L19" s="694"/>
      <c r="M19" s="694"/>
      <c r="N19" s="695">
        <f t="shared" si="0"/>
        <v>0</v>
      </c>
      <c r="O19" s="443">
        <v>0</v>
      </c>
      <c r="P19" s="443">
        <v>0</v>
      </c>
      <c r="Q19" s="443">
        <v>0</v>
      </c>
      <c r="R19" s="443">
        <v>0</v>
      </c>
      <c r="S19" s="443">
        <v>0</v>
      </c>
      <c r="T19" s="443">
        <v>0</v>
      </c>
      <c r="U19" s="443">
        <v>0</v>
      </c>
      <c r="V19" s="697">
        <f t="shared" si="1"/>
        <v>0</v>
      </c>
      <c r="W19" s="698">
        <f t="shared" si="2"/>
        <v>0</v>
      </c>
      <c r="X19" s="950">
        <f t="shared" si="3"/>
        <v>0</v>
      </c>
      <c r="Y19" s="443">
        <v>0</v>
      </c>
      <c r="Z19" s="443">
        <v>0</v>
      </c>
      <c r="AA19" s="443">
        <v>0</v>
      </c>
      <c r="AB19" s="443">
        <v>0</v>
      </c>
      <c r="AC19" s="443">
        <v>0</v>
      </c>
      <c r="AD19" s="443">
        <v>0</v>
      </c>
      <c r="AE19" s="443">
        <v>0</v>
      </c>
      <c r="AF19" s="697">
        <f t="shared" si="4"/>
        <v>0</v>
      </c>
      <c r="AG19" s="698">
        <f t="shared" si="5"/>
        <v>0</v>
      </c>
      <c r="AH19" s="950">
        <f t="shared" si="6"/>
        <v>0</v>
      </c>
      <c r="AI19" s="443">
        <v>0</v>
      </c>
      <c r="AJ19" s="443">
        <v>0</v>
      </c>
      <c r="AK19" s="443">
        <v>0</v>
      </c>
      <c r="AL19" s="443">
        <v>0</v>
      </c>
      <c r="AM19" s="443">
        <v>0</v>
      </c>
      <c r="AN19" s="443">
        <v>0</v>
      </c>
      <c r="AO19" s="443">
        <v>0</v>
      </c>
      <c r="AP19" s="697">
        <f t="shared" si="7"/>
        <v>0</v>
      </c>
      <c r="AQ19" s="698">
        <f t="shared" si="8"/>
        <v>0</v>
      </c>
      <c r="AR19" s="950">
        <f t="shared" si="9"/>
        <v>0</v>
      </c>
      <c r="AS19" s="443">
        <v>0</v>
      </c>
      <c r="AT19" s="443">
        <v>0</v>
      </c>
      <c r="AU19" s="443">
        <v>0</v>
      </c>
      <c r="AV19" s="443">
        <v>0</v>
      </c>
      <c r="AW19" s="443">
        <v>0</v>
      </c>
      <c r="AX19" s="443">
        <v>0</v>
      </c>
      <c r="AY19" s="443">
        <v>0</v>
      </c>
      <c r="AZ19" s="443">
        <v>0</v>
      </c>
      <c r="BA19" s="443">
        <v>0</v>
      </c>
      <c r="BB19" s="697">
        <f t="shared" si="10"/>
        <v>0</v>
      </c>
      <c r="BC19" s="698">
        <f t="shared" si="11"/>
        <v>0</v>
      </c>
      <c r="BD19" s="950">
        <f t="shared" si="12"/>
        <v>0</v>
      </c>
      <c r="BE19" s="443">
        <f t="shared" si="13"/>
        <v>0</v>
      </c>
      <c r="BF19" s="699">
        <f t="shared" si="14"/>
        <v>0</v>
      </c>
      <c r="BG19" s="699">
        <f t="shared" si="15"/>
        <v>0</v>
      </c>
      <c r="BH19" s="699">
        <f t="shared" si="16"/>
        <v>0</v>
      </c>
      <c r="BI19" s="700" t="str">
        <f t="shared" si="17"/>
        <v/>
      </c>
      <c r="BJ19" s="793"/>
      <c r="BK19" s="702"/>
      <c r="BL19" s="691"/>
      <c r="BM19" s="794"/>
      <c r="BN19" s="795"/>
    </row>
    <row r="20" spans="1:67" ht="18" hidden="1">
      <c r="A20" s="691">
        <v>18</v>
      </c>
      <c r="B20" s="969" t="s">
        <v>75</v>
      </c>
      <c r="C20" s="195" t="s">
        <v>80</v>
      </c>
      <c r="D20" s="692" t="s">
        <v>81</v>
      </c>
      <c r="E20" s="197">
        <v>5</v>
      </c>
      <c r="F20" s="693"/>
      <c r="G20" s="693"/>
      <c r="H20" s="694"/>
      <c r="I20" s="694"/>
      <c r="J20" s="693">
        <f>Summary!K20</f>
        <v>0</v>
      </c>
      <c r="K20" s="694"/>
      <c r="L20" s="694"/>
      <c r="M20" s="694"/>
      <c r="N20" s="695">
        <f t="shared" si="0"/>
        <v>0</v>
      </c>
      <c r="O20" s="443">
        <v>0</v>
      </c>
      <c r="P20" s="443">
        <v>0</v>
      </c>
      <c r="Q20" s="443">
        <v>0</v>
      </c>
      <c r="R20" s="443">
        <v>0</v>
      </c>
      <c r="S20" s="443">
        <v>0</v>
      </c>
      <c r="T20" s="443">
        <v>0</v>
      </c>
      <c r="U20" s="443">
        <v>0</v>
      </c>
      <c r="V20" s="697">
        <f t="shared" si="1"/>
        <v>0</v>
      </c>
      <c r="W20" s="698">
        <f t="shared" si="2"/>
        <v>0</v>
      </c>
      <c r="X20" s="312">
        <f t="shared" si="3"/>
        <v>0</v>
      </c>
      <c r="Y20" s="443">
        <v>0</v>
      </c>
      <c r="Z20" s="443">
        <v>0</v>
      </c>
      <c r="AA20" s="443">
        <v>0</v>
      </c>
      <c r="AB20" s="443">
        <v>0</v>
      </c>
      <c r="AC20" s="443">
        <v>0</v>
      </c>
      <c r="AD20" s="443">
        <v>0</v>
      </c>
      <c r="AE20" s="443">
        <v>0</v>
      </c>
      <c r="AF20" s="697">
        <f t="shared" si="4"/>
        <v>0</v>
      </c>
      <c r="AG20" s="698">
        <f t="shared" si="5"/>
        <v>0</v>
      </c>
      <c r="AH20" s="312">
        <f t="shared" si="6"/>
        <v>0</v>
      </c>
      <c r="AI20" s="443">
        <v>0</v>
      </c>
      <c r="AJ20" s="443">
        <v>0</v>
      </c>
      <c r="AK20" s="443">
        <v>0</v>
      </c>
      <c r="AL20" s="443">
        <v>0</v>
      </c>
      <c r="AM20" s="443">
        <v>0</v>
      </c>
      <c r="AN20" s="443">
        <v>0</v>
      </c>
      <c r="AO20" s="443">
        <v>0</v>
      </c>
      <c r="AP20" s="697">
        <f t="shared" si="7"/>
        <v>0</v>
      </c>
      <c r="AQ20" s="698">
        <f t="shared" si="8"/>
        <v>0</v>
      </c>
      <c r="AR20" s="312">
        <f t="shared" si="9"/>
        <v>0</v>
      </c>
      <c r="AS20" s="443">
        <v>0</v>
      </c>
      <c r="AT20" s="443">
        <v>0</v>
      </c>
      <c r="AU20" s="443">
        <v>0</v>
      </c>
      <c r="AV20" s="443">
        <v>0</v>
      </c>
      <c r="AW20" s="443">
        <v>0</v>
      </c>
      <c r="AX20" s="443">
        <v>0</v>
      </c>
      <c r="AY20" s="443">
        <v>0</v>
      </c>
      <c r="AZ20" s="443">
        <v>0</v>
      </c>
      <c r="BA20" s="443">
        <v>0</v>
      </c>
      <c r="BB20" s="697">
        <f t="shared" si="10"/>
        <v>0</v>
      </c>
      <c r="BC20" s="698">
        <f t="shared" si="11"/>
        <v>0</v>
      </c>
      <c r="BD20" s="312">
        <f t="shared" si="12"/>
        <v>0</v>
      </c>
      <c r="BE20" s="443">
        <f t="shared" si="13"/>
        <v>0</v>
      </c>
      <c r="BF20" s="699">
        <f t="shared" si="14"/>
        <v>0</v>
      </c>
      <c r="BG20" s="699">
        <f t="shared" si="15"/>
        <v>0</v>
      </c>
      <c r="BH20" s="699">
        <f t="shared" si="16"/>
        <v>0</v>
      </c>
      <c r="BI20" s="700" t="str">
        <f t="shared" si="17"/>
        <v/>
      </c>
      <c r="BJ20" s="701"/>
      <c r="BK20" s="702"/>
      <c r="BL20" s="288"/>
      <c r="BM20" s="195"/>
      <c r="BN20" s="703"/>
    </row>
    <row r="21" spans="1:67" ht="18" hidden="1">
      <c r="A21" s="691">
        <v>19</v>
      </c>
      <c r="B21" s="969" t="s">
        <v>75</v>
      </c>
      <c r="C21" s="195" t="s">
        <v>82</v>
      </c>
      <c r="D21" s="692" t="s">
        <v>83</v>
      </c>
      <c r="E21" s="197">
        <v>1</v>
      </c>
      <c r="F21" s="693"/>
      <c r="G21" s="693"/>
      <c r="H21" s="694"/>
      <c r="I21" s="694"/>
      <c r="J21" s="693">
        <f>Summary!K21</f>
        <v>0</v>
      </c>
      <c r="K21" s="694"/>
      <c r="L21" s="694"/>
      <c r="M21" s="694"/>
      <c r="N21" s="695">
        <f t="shared" si="0"/>
        <v>0</v>
      </c>
      <c r="O21" s="443">
        <v>0</v>
      </c>
      <c r="P21" s="443">
        <v>0</v>
      </c>
      <c r="Q21" s="443">
        <v>0</v>
      </c>
      <c r="R21" s="443">
        <v>0</v>
      </c>
      <c r="S21" s="443">
        <v>0</v>
      </c>
      <c r="T21" s="443">
        <v>0</v>
      </c>
      <c r="U21" s="443">
        <v>0</v>
      </c>
      <c r="V21" s="697">
        <f t="shared" si="1"/>
        <v>0</v>
      </c>
      <c r="W21" s="698">
        <f t="shared" si="2"/>
        <v>0</v>
      </c>
      <c r="X21" s="312">
        <f t="shared" si="3"/>
        <v>0</v>
      </c>
      <c r="Y21" s="443">
        <v>0</v>
      </c>
      <c r="Z21" s="443">
        <v>0</v>
      </c>
      <c r="AA21" s="443">
        <v>0</v>
      </c>
      <c r="AB21" s="443">
        <v>0</v>
      </c>
      <c r="AC21" s="443">
        <v>0</v>
      </c>
      <c r="AD21" s="443">
        <v>0</v>
      </c>
      <c r="AE21" s="443">
        <v>0</v>
      </c>
      <c r="AF21" s="697">
        <f t="shared" si="4"/>
        <v>0</v>
      </c>
      <c r="AG21" s="698">
        <f t="shared" si="5"/>
        <v>0</v>
      </c>
      <c r="AH21" s="312">
        <f t="shared" si="6"/>
        <v>0</v>
      </c>
      <c r="AI21" s="443">
        <v>0</v>
      </c>
      <c r="AJ21" s="443">
        <v>0</v>
      </c>
      <c r="AK21" s="443">
        <v>0</v>
      </c>
      <c r="AL21" s="443">
        <v>0</v>
      </c>
      <c r="AM21" s="443">
        <v>0</v>
      </c>
      <c r="AN21" s="443">
        <v>0</v>
      </c>
      <c r="AO21" s="443">
        <v>0</v>
      </c>
      <c r="AP21" s="697">
        <f t="shared" si="7"/>
        <v>0</v>
      </c>
      <c r="AQ21" s="698">
        <f t="shared" si="8"/>
        <v>0</v>
      </c>
      <c r="AR21" s="312">
        <f t="shared" si="9"/>
        <v>0</v>
      </c>
      <c r="AS21" s="443">
        <v>0</v>
      </c>
      <c r="AT21" s="443">
        <v>0</v>
      </c>
      <c r="AU21" s="443">
        <v>0</v>
      </c>
      <c r="AV21" s="443">
        <v>0</v>
      </c>
      <c r="AW21" s="443">
        <v>0</v>
      </c>
      <c r="AX21" s="443">
        <v>0</v>
      </c>
      <c r="AY21" s="443">
        <v>0</v>
      </c>
      <c r="AZ21" s="443">
        <v>0</v>
      </c>
      <c r="BA21" s="443">
        <v>0</v>
      </c>
      <c r="BB21" s="697">
        <f t="shared" si="10"/>
        <v>0</v>
      </c>
      <c r="BC21" s="698">
        <f t="shared" si="11"/>
        <v>0</v>
      </c>
      <c r="BD21" s="312">
        <f t="shared" si="12"/>
        <v>0</v>
      </c>
      <c r="BE21" s="443">
        <f t="shared" si="13"/>
        <v>0</v>
      </c>
      <c r="BF21" s="699">
        <f t="shared" si="14"/>
        <v>0</v>
      </c>
      <c r="BG21" s="699">
        <f t="shared" si="15"/>
        <v>0</v>
      </c>
      <c r="BH21" s="699">
        <f t="shared" si="16"/>
        <v>0</v>
      </c>
      <c r="BI21" s="700" t="str">
        <f t="shared" si="17"/>
        <v/>
      </c>
      <c r="BJ21" s="701"/>
      <c r="BK21" s="702"/>
      <c r="BL21" s="288"/>
      <c r="BM21" s="195"/>
      <c r="BN21" s="703"/>
    </row>
    <row r="22" spans="1:67" ht="33" hidden="1">
      <c r="A22" s="288">
        <v>20</v>
      </c>
      <c r="B22" s="969" t="s">
        <v>75</v>
      </c>
      <c r="C22" s="195" t="s">
        <v>84</v>
      </c>
      <c r="D22" s="692" t="s">
        <v>85</v>
      </c>
      <c r="E22" s="197">
        <v>0.4</v>
      </c>
      <c r="F22" s="693"/>
      <c r="G22" s="693"/>
      <c r="H22" s="694"/>
      <c r="I22" s="694"/>
      <c r="J22" s="693">
        <f>Summary!K22</f>
        <v>0</v>
      </c>
      <c r="K22" s="694"/>
      <c r="L22" s="694"/>
      <c r="M22" s="694"/>
      <c r="N22" s="695">
        <f t="shared" si="0"/>
        <v>0</v>
      </c>
      <c r="O22" s="443">
        <v>0</v>
      </c>
      <c r="P22" s="443">
        <v>0</v>
      </c>
      <c r="Q22" s="443">
        <v>0</v>
      </c>
      <c r="R22" s="443">
        <v>0</v>
      </c>
      <c r="S22" s="443">
        <v>0</v>
      </c>
      <c r="T22" s="443">
        <v>0</v>
      </c>
      <c r="U22" s="443">
        <v>0</v>
      </c>
      <c r="V22" s="697">
        <f t="shared" si="1"/>
        <v>0</v>
      </c>
      <c r="W22" s="698">
        <f t="shared" si="2"/>
        <v>0</v>
      </c>
      <c r="X22" s="312">
        <f t="shared" si="3"/>
        <v>0</v>
      </c>
      <c r="Y22" s="443">
        <v>0</v>
      </c>
      <c r="Z22" s="443">
        <v>0</v>
      </c>
      <c r="AA22" s="443">
        <v>0</v>
      </c>
      <c r="AB22" s="443">
        <v>0</v>
      </c>
      <c r="AC22" s="443">
        <v>0</v>
      </c>
      <c r="AD22" s="443">
        <v>0</v>
      </c>
      <c r="AE22" s="443">
        <v>0</v>
      </c>
      <c r="AF22" s="697">
        <f t="shared" si="4"/>
        <v>0</v>
      </c>
      <c r="AG22" s="698">
        <f t="shared" si="5"/>
        <v>0</v>
      </c>
      <c r="AH22" s="312">
        <f t="shared" si="6"/>
        <v>0</v>
      </c>
      <c r="AI22" s="443">
        <v>0</v>
      </c>
      <c r="AJ22" s="443">
        <v>0</v>
      </c>
      <c r="AK22" s="443">
        <v>0</v>
      </c>
      <c r="AL22" s="443">
        <v>0</v>
      </c>
      <c r="AM22" s="443">
        <v>0</v>
      </c>
      <c r="AN22" s="443">
        <v>0</v>
      </c>
      <c r="AO22" s="443">
        <v>0</v>
      </c>
      <c r="AP22" s="697">
        <f t="shared" si="7"/>
        <v>0</v>
      </c>
      <c r="AQ22" s="698">
        <f t="shared" si="8"/>
        <v>0</v>
      </c>
      <c r="AR22" s="312">
        <f t="shared" si="9"/>
        <v>0</v>
      </c>
      <c r="AS22" s="443">
        <v>0</v>
      </c>
      <c r="AT22" s="443">
        <v>0</v>
      </c>
      <c r="AU22" s="443">
        <v>0</v>
      </c>
      <c r="AV22" s="443">
        <v>0</v>
      </c>
      <c r="AW22" s="443">
        <v>0</v>
      </c>
      <c r="AX22" s="443">
        <v>0</v>
      </c>
      <c r="AY22" s="443">
        <v>0</v>
      </c>
      <c r="AZ22" s="443">
        <v>0</v>
      </c>
      <c r="BA22" s="443">
        <v>0</v>
      </c>
      <c r="BB22" s="697">
        <f t="shared" si="10"/>
        <v>0</v>
      </c>
      <c r="BC22" s="698">
        <f t="shared" si="11"/>
        <v>0</v>
      </c>
      <c r="BD22" s="312">
        <f t="shared" si="12"/>
        <v>0</v>
      </c>
      <c r="BE22" s="443">
        <f t="shared" si="13"/>
        <v>0</v>
      </c>
      <c r="BF22" s="699">
        <f t="shared" si="14"/>
        <v>0</v>
      </c>
      <c r="BG22" s="699">
        <f t="shared" si="15"/>
        <v>0</v>
      </c>
      <c r="BH22" s="699">
        <f t="shared" si="16"/>
        <v>0</v>
      </c>
      <c r="BI22" s="700" t="str">
        <f t="shared" si="17"/>
        <v/>
      </c>
      <c r="BJ22" s="701"/>
      <c r="BK22" s="702"/>
      <c r="BL22" s="288"/>
      <c r="BM22" s="195"/>
      <c r="BN22" s="703"/>
    </row>
    <row r="23" spans="1:67" ht="18" hidden="1">
      <c r="A23" s="691">
        <v>21</v>
      </c>
      <c r="B23" s="969" t="s">
        <v>75</v>
      </c>
      <c r="C23" s="195" t="s">
        <v>86</v>
      </c>
      <c r="D23" s="692" t="s">
        <v>87</v>
      </c>
      <c r="E23" s="197">
        <v>1</v>
      </c>
      <c r="F23" s="693"/>
      <c r="G23" s="693"/>
      <c r="H23" s="694"/>
      <c r="I23" s="694"/>
      <c r="J23" s="693">
        <f>Summary!K23</f>
        <v>0</v>
      </c>
      <c r="K23" s="694"/>
      <c r="L23" s="694"/>
      <c r="M23" s="694"/>
      <c r="N23" s="695">
        <f t="shared" si="0"/>
        <v>0</v>
      </c>
      <c r="O23" s="443">
        <v>0</v>
      </c>
      <c r="P23" s="443">
        <v>0</v>
      </c>
      <c r="Q23" s="443">
        <v>0</v>
      </c>
      <c r="R23" s="443">
        <v>0</v>
      </c>
      <c r="S23" s="443">
        <v>0</v>
      </c>
      <c r="T23" s="443">
        <v>0</v>
      </c>
      <c r="U23" s="443">
        <v>0</v>
      </c>
      <c r="V23" s="697">
        <f t="shared" si="1"/>
        <v>0</v>
      </c>
      <c r="W23" s="698">
        <f t="shared" si="2"/>
        <v>0</v>
      </c>
      <c r="X23" s="312">
        <f t="shared" si="3"/>
        <v>0</v>
      </c>
      <c r="Y23" s="443">
        <v>0</v>
      </c>
      <c r="Z23" s="443">
        <v>0</v>
      </c>
      <c r="AA23" s="443">
        <v>0</v>
      </c>
      <c r="AB23" s="443">
        <v>0</v>
      </c>
      <c r="AC23" s="443">
        <v>0</v>
      </c>
      <c r="AD23" s="443">
        <v>0</v>
      </c>
      <c r="AE23" s="443">
        <v>0</v>
      </c>
      <c r="AF23" s="697">
        <f t="shared" si="4"/>
        <v>0</v>
      </c>
      <c r="AG23" s="698">
        <f t="shared" si="5"/>
        <v>0</v>
      </c>
      <c r="AH23" s="312">
        <f t="shared" si="6"/>
        <v>0</v>
      </c>
      <c r="AI23" s="443">
        <v>0</v>
      </c>
      <c r="AJ23" s="443">
        <v>0</v>
      </c>
      <c r="AK23" s="443">
        <v>0</v>
      </c>
      <c r="AL23" s="443">
        <v>0</v>
      </c>
      <c r="AM23" s="443">
        <v>0</v>
      </c>
      <c r="AN23" s="443">
        <v>0</v>
      </c>
      <c r="AO23" s="443">
        <v>0</v>
      </c>
      <c r="AP23" s="697">
        <f t="shared" si="7"/>
        <v>0</v>
      </c>
      <c r="AQ23" s="698">
        <f t="shared" si="8"/>
        <v>0</v>
      </c>
      <c r="AR23" s="312">
        <f t="shared" si="9"/>
        <v>0</v>
      </c>
      <c r="AS23" s="443">
        <v>0</v>
      </c>
      <c r="AT23" s="443">
        <v>0</v>
      </c>
      <c r="AU23" s="443">
        <v>0</v>
      </c>
      <c r="AV23" s="443">
        <v>0</v>
      </c>
      <c r="AW23" s="443">
        <v>0</v>
      </c>
      <c r="AX23" s="443">
        <v>0</v>
      </c>
      <c r="AY23" s="443">
        <v>0</v>
      </c>
      <c r="AZ23" s="443">
        <v>0</v>
      </c>
      <c r="BA23" s="443">
        <v>0</v>
      </c>
      <c r="BB23" s="697">
        <f t="shared" si="10"/>
        <v>0</v>
      </c>
      <c r="BC23" s="698">
        <f t="shared" si="11"/>
        <v>0</v>
      </c>
      <c r="BD23" s="312">
        <f t="shared" si="12"/>
        <v>0</v>
      </c>
      <c r="BE23" s="443">
        <f t="shared" si="13"/>
        <v>0</v>
      </c>
      <c r="BF23" s="699">
        <f t="shared" si="14"/>
        <v>0</v>
      </c>
      <c r="BG23" s="699">
        <f t="shared" si="15"/>
        <v>0</v>
      </c>
      <c r="BH23" s="699">
        <f t="shared" si="16"/>
        <v>0</v>
      </c>
      <c r="BI23" s="700" t="str">
        <f t="shared" si="17"/>
        <v/>
      </c>
      <c r="BJ23" s="701"/>
      <c r="BK23" s="822"/>
      <c r="BL23" s="288"/>
      <c r="BM23" s="195"/>
      <c r="BN23" s="703"/>
    </row>
    <row r="24" spans="1:67" ht="18" hidden="1">
      <c r="A24" s="691">
        <v>22</v>
      </c>
      <c r="B24" s="969" t="s">
        <v>75</v>
      </c>
      <c r="C24" s="339" t="s">
        <v>89</v>
      </c>
      <c r="D24" s="692" t="s">
        <v>90</v>
      </c>
      <c r="E24" s="197">
        <v>1</v>
      </c>
      <c r="F24" s="693"/>
      <c r="G24" s="693"/>
      <c r="H24" s="694"/>
      <c r="I24" s="694"/>
      <c r="J24" s="693">
        <f>Summary!K24</f>
        <v>0</v>
      </c>
      <c r="K24" s="694"/>
      <c r="L24" s="694"/>
      <c r="M24" s="694"/>
      <c r="N24" s="695">
        <f t="shared" si="0"/>
        <v>0</v>
      </c>
      <c r="O24" s="443">
        <v>0</v>
      </c>
      <c r="P24" s="443">
        <v>0</v>
      </c>
      <c r="Q24" s="443">
        <v>0</v>
      </c>
      <c r="R24" s="443">
        <v>0</v>
      </c>
      <c r="S24" s="443">
        <v>0</v>
      </c>
      <c r="T24" s="443">
        <v>0</v>
      </c>
      <c r="U24" s="443">
        <v>0</v>
      </c>
      <c r="V24" s="697">
        <f t="shared" si="1"/>
        <v>0</v>
      </c>
      <c r="W24" s="698">
        <f t="shared" si="2"/>
        <v>0</v>
      </c>
      <c r="X24" s="312">
        <f t="shared" si="3"/>
        <v>0</v>
      </c>
      <c r="Y24" s="443">
        <v>0</v>
      </c>
      <c r="Z24" s="443">
        <v>0</v>
      </c>
      <c r="AA24" s="443">
        <v>0</v>
      </c>
      <c r="AB24" s="443">
        <v>0</v>
      </c>
      <c r="AC24" s="443">
        <v>0</v>
      </c>
      <c r="AD24" s="443">
        <v>0</v>
      </c>
      <c r="AE24" s="443">
        <v>0</v>
      </c>
      <c r="AF24" s="697">
        <f t="shared" si="4"/>
        <v>0</v>
      </c>
      <c r="AG24" s="698">
        <f t="shared" si="5"/>
        <v>0</v>
      </c>
      <c r="AH24" s="312">
        <f t="shared" si="6"/>
        <v>0</v>
      </c>
      <c r="AI24" s="443">
        <v>0</v>
      </c>
      <c r="AJ24" s="443">
        <v>0</v>
      </c>
      <c r="AK24" s="443">
        <v>0</v>
      </c>
      <c r="AL24" s="443">
        <v>0</v>
      </c>
      <c r="AM24" s="443">
        <v>0</v>
      </c>
      <c r="AN24" s="443">
        <v>0</v>
      </c>
      <c r="AO24" s="443">
        <v>0</v>
      </c>
      <c r="AP24" s="697">
        <f t="shared" si="7"/>
        <v>0</v>
      </c>
      <c r="AQ24" s="698">
        <f t="shared" si="8"/>
        <v>0</v>
      </c>
      <c r="AR24" s="312">
        <f t="shared" si="9"/>
        <v>0</v>
      </c>
      <c r="AS24" s="443">
        <v>0</v>
      </c>
      <c r="AT24" s="443">
        <v>0</v>
      </c>
      <c r="AU24" s="443">
        <v>0</v>
      </c>
      <c r="AV24" s="443">
        <v>0</v>
      </c>
      <c r="AW24" s="443">
        <v>0</v>
      </c>
      <c r="AX24" s="443">
        <v>0</v>
      </c>
      <c r="AY24" s="443">
        <v>0</v>
      </c>
      <c r="AZ24" s="443">
        <v>0</v>
      </c>
      <c r="BA24" s="443">
        <v>0</v>
      </c>
      <c r="BB24" s="697">
        <f t="shared" si="10"/>
        <v>0</v>
      </c>
      <c r="BC24" s="698">
        <f t="shared" si="11"/>
        <v>0</v>
      </c>
      <c r="BD24" s="312">
        <f t="shared" si="12"/>
        <v>0</v>
      </c>
      <c r="BE24" s="443">
        <f t="shared" si="13"/>
        <v>0</v>
      </c>
      <c r="BF24" s="699">
        <f t="shared" si="14"/>
        <v>0</v>
      </c>
      <c r="BG24" s="699">
        <f t="shared" si="15"/>
        <v>0</v>
      </c>
      <c r="BH24" s="699">
        <f t="shared" si="16"/>
        <v>0</v>
      </c>
      <c r="BI24" s="700" t="str">
        <f t="shared" si="17"/>
        <v/>
      </c>
      <c r="BJ24" s="701"/>
      <c r="BK24" s="702"/>
      <c r="BL24" s="288"/>
      <c r="BM24" s="195"/>
      <c r="BN24" s="703"/>
    </row>
    <row r="25" spans="1:67" ht="18" hidden="1">
      <c r="A25" s="288">
        <v>23</v>
      </c>
      <c r="B25" s="969" t="s">
        <v>75</v>
      </c>
      <c r="C25" s="339" t="s">
        <v>91</v>
      </c>
      <c r="D25" s="692" t="s">
        <v>92</v>
      </c>
      <c r="E25" s="197">
        <v>5</v>
      </c>
      <c r="F25" s="693"/>
      <c r="G25" s="693"/>
      <c r="H25" s="694"/>
      <c r="I25" s="694"/>
      <c r="J25" s="693">
        <f>Summary!K25</f>
        <v>0</v>
      </c>
      <c r="K25" s="694"/>
      <c r="L25" s="694"/>
      <c r="M25" s="694"/>
      <c r="N25" s="695">
        <f t="shared" si="0"/>
        <v>0</v>
      </c>
      <c r="O25" s="443">
        <v>0</v>
      </c>
      <c r="P25" s="443">
        <v>0</v>
      </c>
      <c r="Q25" s="443">
        <v>0</v>
      </c>
      <c r="R25" s="443">
        <v>0</v>
      </c>
      <c r="S25" s="443">
        <v>0</v>
      </c>
      <c r="T25" s="443">
        <v>0</v>
      </c>
      <c r="U25" s="443">
        <v>0</v>
      </c>
      <c r="V25" s="697">
        <f t="shared" si="1"/>
        <v>0</v>
      </c>
      <c r="W25" s="698">
        <f t="shared" si="2"/>
        <v>0</v>
      </c>
      <c r="X25" s="312">
        <f t="shared" si="3"/>
        <v>0</v>
      </c>
      <c r="Y25" s="443">
        <v>0</v>
      </c>
      <c r="Z25" s="443">
        <v>0</v>
      </c>
      <c r="AA25" s="443">
        <v>0</v>
      </c>
      <c r="AB25" s="443">
        <v>0</v>
      </c>
      <c r="AC25" s="443">
        <v>0</v>
      </c>
      <c r="AD25" s="443">
        <v>0</v>
      </c>
      <c r="AE25" s="443">
        <v>0</v>
      </c>
      <c r="AF25" s="697">
        <f t="shared" si="4"/>
        <v>0</v>
      </c>
      <c r="AG25" s="698">
        <f t="shared" si="5"/>
        <v>0</v>
      </c>
      <c r="AH25" s="312">
        <f t="shared" si="6"/>
        <v>0</v>
      </c>
      <c r="AI25" s="443">
        <v>0</v>
      </c>
      <c r="AJ25" s="443">
        <v>0</v>
      </c>
      <c r="AK25" s="443">
        <v>0</v>
      </c>
      <c r="AL25" s="443">
        <v>0</v>
      </c>
      <c r="AM25" s="443">
        <v>0</v>
      </c>
      <c r="AN25" s="443">
        <v>0</v>
      </c>
      <c r="AO25" s="443">
        <v>0</v>
      </c>
      <c r="AP25" s="697">
        <f t="shared" si="7"/>
        <v>0</v>
      </c>
      <c r="AQ25" s="698">
        <f t="shared" si="8"/>
        <v>0</v>
      </c>
      <c r="AR25" s="312">
        <f t="shared" si="9"/>
        <v>0</v>
      </c>
      <c r="AS25" s="443">
        <v>0</v>
      </c>
      <c r="AT25" s="443">
        <v>0</v>
      </c>
      <c r="AU25" s="443">
        <v>0</v>
      </c>
      <c r="AV25" s="443">
        <v>0</v>
      </c>
      <c r="AW25" s="443">
        <v>0</v>
      </c>
      <c r="AX25" s="443">
        <v>0</v>
      </c>
      <c r="AY25" s="443">
        <v>0</v>
      </c>
      <c r="AZ25" s="443">
        <v>0</v>
      </c>
      <c r="BA25" s="443">
        <v>0</v>
      </c>
      <c r="BB25" s="697">
        <f t="shared" si="10"/>
        <v>0</v>
      </c>
      <c r="BC25" s="698">
        <f t="shared" si="11"/>
        <v>0</v>
      </c>
      <c r="BD25" s="312">
        <f t="shared" si="12"/>
        <v>0</v>
      </c>
      <c r="BE25" s="443">
        <f t="shared" si="13"/>
        <v>0</v>
      </c>
      <c r="BF25" s="699">
        <f t="shared" si="14"/>
        <v>0</v>
      </c>
      <c r="BG25" s="699">
        <f t="shared" si="15"/>
        <v>0</v>
      </c>
      <c r="BH25" s="699">
        <f t="shared" si="16"/>
        <v>0</v>
      </c>
      <c r="BI25" s="700" t="str">
        <f t="shared" si="17"/>
        <v/>
      </c>
      <c r="BJ25" s="701"/>
      <c r="BK25" s="702"/>
      <c r="BL25" s="288"/>
      <c r="BM25" s="195"/>
      <c r="BN25" s="703"/>
    </row>
    <row r="26" spans="1:67" ht="24" hidden="1" customHeight="1">
      <c r="A26" s="773">
        <v>24</v>
      </c>
      <c r="B26" s="1226" t="s">
        <v>95</v>
      </c>
      <c r="C26" s="195" t="s">
        <v>93</v>
      </c>
      <c r="D26" s="705" t="s">
        <v>94</v>
      </c>
      <c r="E26" s="197">
        <v>0.35</v>
      </c>
      <c r="F26" s="693"/>
      <c r="G26" s="693"/>
      <c r="H26" s="694"/>
      <c r="I26" s="694"/>
      <c r="J26" s="706">
        <f>Summary!K26</f>
        <v>0</v>
      </c>
      <c r="K26" s="694"/>
      <c r="L26" s="694"/>
      <c r="M26" s="694"/>
      <c r="N26" s="695">
        <f t="shared" si="0"/>
        <v>0</v>
      </c>
      <c r="O26" s="443">
        <v>0</v>
      </c>
      <c r="P26" s="443">
        <v>0</v>
      </c>
      <c r="Q26" s="443">
        <v>0</v>
      </c>
      <c r="R26" s="443">
        <v>0</v>
      </c>
      <c r="S26" s="443">
        <v>0</v>
      </c>
      <c r="T26" s="443">
        <v>0</v>
      </c>
      <c r="U26" s="443">
        <v>0</v>
      </c>
      <c r="V26" s="697">
        <f t="shared" si="1"/>
        <v>0</v>
      </c>
      <c r="W26" s="698">
        <f t="shared" si="2"/>
        <v>0</v>
      </c>
      <c r="X26" s="312">
        <f t="shared" si="3"/>
        <v>0</v>
      </c>
      <c r="Y26" s="443">
        <v>0</v>
      </c>
      <c r="Z26" s="443">
        <v>0</v>
      </c>
      <c r="AA26" s="443">
        <v>0</v>
      </c>
      <c r="AB26" s="443">
        <v>0</v>
      </c>
      <c r="AC26" s="443">
        <v>0</v>
      </c>
      <c r="AD26" s="443">
        <v>0</v>
      </c>
      <c r="AE26" s="443">
        <v>0</v>
      </c>
      <c r="AF26" s="697">
        <f t="shared" si="4"/>
        <v>0</v>
      </c>
      <c r="AG26" s="698">
        <f t="shared" si="5"/>
        <v>0</v>
      </c>
      <c r="AH26" s="312">
        <f t="shared" si="6"/>
        <v>0</v>
      </c>
      <c r="AI26" s="443">
        <v>0</v>
      </c>
      <c r="AJ26" s="443">
        <v>0</v>
      </c>
      <c r="AK26" s="443">
        <v>0</v>
      </c>
      <c r="AL26" s="443">
        <v>0</v>
      </c>
      <c r="AM26" s="443">
        <v>0</v>
      </c>
      <c r="AN26" s="443">
        <v>0</v>
      </c>
      <c r="AO26" s="443">
        <v>0</v>
      </c>
      <c r="AP26" s="697">
        <f t="shared" si="7"/>
        <v>0</v>
      </c>
      <c r="AQ26" s="698">
        <f t="shared" si="8"/>
        <v>0</v>
      </c>
      <c r="AR26" s="312">
        <f t="shared" si="9"/>
        <v>0</v>
      </c>
      <c r="AS26" s="443">
        <v>0</v>
      </c>
      <c r="AT26" s="443">
        <v>0</v>
      </c>
      <c r="AU26" s="443">
        <v>0</v>
      </c>
      <c r="AV26" s="443">
        <v>0</v>
      </c>
      <c r="AW26" s="443">
        <v>0</v>
      </c>
      <c r="AX26" s="443">
        <v>0</v>
      </c>
      <c r="AY26" s="443">
        <v>0</v>
      </c>
      <c r="AZ26" s="443">
        <v>0</v>
      </c>
      <c r="BA26" s="443">
        <v>0</v>
      </c>
      <c r="BB26" s="697">
        <f t="shared" si="10"/>
        <v>0</v>
      </c>
      <c r="BC26" s="698">
        <f t="shared" si="11"/>
        <v>0</v>
      </c>
      <c r="BD26" s="312">
        <f t="shared" si="12"/>
        <v>0</v>
      </c>
      <c r="BE26" s="443">
        <f t="shared" si="13"/>
        <v>0</v>
      </c>
      <c r="BF26" s="699">
        <f t="shared" si="14"/>
        <v>0</v>
      </c>
      <c r="BG26" s="699">
        <f t="shared" si="15"/>
        <v>0</v>
      </c>
      <c r="BH26" s="699">
        <f t="shared" si="16"/>
        <v>0</v>
      </c>
      <c r="BI26" s="700" t="str">
        <f t="shared" si="17"/>
        <v/>
      </c>
      <c r="BJ26" s="701"/>
      <c r="BK26" s="702"/>
      <c r="BL26" s="288"/>
      <c r="BM26" s="195"/>
      <c r="BN26" s="703"/>
    </row>
    <row r="27" spans="1:67" ht="18" hidden="1">
      <c r="A27" s="1189">
        <v>25</v>
      </c>
      <c r="B27" s="1227" t="s">
        <v>95</v>
      </c>
      <c r="C27" s="734" t="s">
        <v>97</v>
      </c>
      <c r="D27" s="1201" t="s">
        <v>98</v>
      </c>
      <c r="E27" s="550">
        <v>0.5</v>
      </c>
      <c r="F27" s="693"/>
      <c r="G27" s="693"/>
      <c r="H27" s="570"/>
      <c r="I27" s="570"/>
      <c r="J27" s="1193">
        <f>Summary!K27</f>
        <v>0</v>
      </c>
      <c r="K27" s="735"/>
      <c r="L27" s="694"/>
      <c r="M27" s="694"/>
      <c r="N27" s="695">
        <f t="shared" si="0"/>
        <v>0</v>
      </c>
      <c r="O27" s="443">
        <v>0</v>
      </c>
      <c r="P27" s="443">
        <v>0</v>
      </c>
      <c r="Q27" s="443">
        <v>0</v>
      </c>
      <c r="R27" s="443">
        <v>0</v>
      </c>
      <c r="S27" s="443">
        <v>0</v>
      </c>
      <c r="T27" s="443">
        <v>0</v>
      </c>
      <c r="U27" s="443">
        <v>0</v>
      </c>
      <c r="V27" s="697">
        <f t="shared" si="1"/>
        <v>0</v>
      </c>
      <c r="W27" s="698">
        <f t="shared" si="2"/>
        <v>0</v>
      </c>
      <c r="X27" s="312">
        <f t="shared" si="3"/>
        <v>0</v>
      </c>
      <c r="Y27" s="443">
        <v>0</v>
      </c>
      <c r="Z27" s="443">
        <v>0</v>
      </c>
      <c r="AA27" s="443">
        <v>0</v>
      </c>
      <c r="AB27" s="443">
        <v>0</v>
      </c>
      <c r="AC27" s="443">
        <v>0</v>
      </c>
      <c r="AD27" s="443">
        <v>0</v>
      </c>
      <c r="AE27" s="443">
        <v>0</v>
      </c>
      <c r="AF27" s="697">
        <f t="shared" si="4"/>
        <v>0</v>
      </c>
      <c r="AG27" s="698">
        <f t="shared" si="5"/>
        <v>0</v>
      </c>
      <c r="AH27" s="312">
        <f t="shared" si="6"/>
        <v>0</v>
      </c>
      <c r="AI27" s="443">
        <v>0</v>
      </c>
      <c r="AJ27" s="443">
        <v>0</v>
      </c>
      <c r="AK27" s="443">
        <v>0</v>
      </c>
      <c r="AL27" s="443">
        <v>0</v>
      </c>
      <c r="AM27" s="443">
        <v>0</v>
      </c>
      <c r="AN27" s="443">
        <v>0</v>
      </c>
      <c r="AO27" s="443">
        <v>0</v>
      </c>
      <c r="AP27" s="697">
        <f t="shared" si="7"/>
        <v>0</v>
      </c>
      <c r="AQ27" s="698">
        <f t="shared" si="8"/>
        <v>0</v>
      </c>
      <c r="AR27" s="312">
        <f t="shared" si="9"/>
        <v>0</v>
      </c>
      <c r="AS27" s="443">
        <v>0</v>
      </c>
      <c r="AT27" s="443">
        <v>0</v>
      </c>
      <c r="AU27" s="443">
        <v>0</v>
      </c>
      <c r="AV27" s="443">
        <v>0</v>
      </c>
      <c r="AW27" s="443">
        <v>0</v>
      </c>
      <c r="AX27" s="443">
        <v>0</v>
      </c>
      <c r="AY27" s="443">
        <v>0</v>
      </c>
      <c r="AZ27" s="443">
        <v>0</v>
      </c>
      <c r="BA27" s="443">
        <v>0</v>
      </c>
      <c r="BB27" s="697">
        <f t="shared" si="10"/>
        <v>0</v>
      </c>
      <c r="BC27" s="698">
        <f t="shared" si="11"/>
        <v>0</v>
      </c>
      <c r="BD27" s="312">
        <f t="shared" si="12"/>
        <v>0</v>
      </c>
      <c r="BE27" s="1194">
        <f t="shared" si="13"/>
        <v>0</v>
      </c>
      <c r="BF27" s="1195">
        <f t="shared" si="14"/>
        <v>0</v>
      </c>
      <c r="BG27" s="1196">
        <f t="shared" si="15"/>
        <v>0</v>
      </c>
      <c r="BH27" s="699">
        <f t="shared" si="16"/>
        <v>0</v>
      </c>
      <c r="BI27" s="1197" t="str">
        <f t="shared" si="17"/>
        <v/>
      </c>
      <c r="BJ27" s="701"/>
      <c r="BK27" s="702"/>
      <c r="BL27" s="288"/>
      <c r="BM27" s="195"/>
      <c r="BN27" s="703"/>
    </row>
    <row r="28" spans="1:67" ht="21.75" hidden="1" customHeight="1">
      <c r="A28" s="691">
        <v>26</v>
      </c>
      <c r="B28" s="1104" t="s">
        <v>95</v>
      </c>
      <c r="C28" s="195" t="s">
        <v>99</v>
      </c>
      <c r="D28" s="814" t="s">
        <v>100</v>
      </c>
      <c r="E28" s="197">
        <v>0.35</v>
      </c>
      <c r="F28" s="693"/>
      <c r="G28" s="693"/>
      <c r="H28" s="694"/>
      <c r="I28" s="694"/>
      <c r="J28" s="765">
        <f>Summary!K28</f>
        <v>0</v>
      </c>
      <c r="K28" s="694"/>
      <c r="L28" s="694"/>
      <c r="M28" s="694"/>
      <c r="N28" s="695">
        <f t="shared" si="0"/>
        <v>0</v>
      </c>
      <c r="O28" s="443">
        <v>0</v>
      </c>
      <c r="P28" s="443">
        <v>0</v>
      </c>
      <c r="Q28" s="443">
        <v>0</v>
      </c>
      <c r="R28" s="443">
        <v>0</v>
      </c>
      <c r="S28" s="443">
        <v>0</v>
      </c>
      <c r="T28" s="443">
        <v>0</v>
      </c>
      <c r="U28" s="443">
        <v>0</v>
      </c>
      <c r="V28" s="697">
        <f t="shared" si="1"/>
        <v>0</v>
      </c>
      <c r="W28" s="698">
        <f t="shared" si="2"/>
        <v>0</v>
      </c>
      <c r="X28" s="312">
        <f t="shared" si="3"/>
        <v>0</v>
      </c>
      <c r="Y28" s="443">
        <v>0</v>
      </c>
      <c r="Z28" s="443">
        <v>0</v>
      </c>
      <c r="AA28" s="443">
        <v>0</v>
      </c>
      <c r="AB28" s="443">
        <v>0</v>
      </c>
      <c r="AC28" s="443">
        <v>0</v>
      </c>
      <c r="AD28" s="443">
        <v>0</v>
      </c>
      <c r="AE28" s="443">
        <v>0</v>
      </c>
      <c r="AF28" s="697">
        <f t="shared" si="4"/>
        <v>0</v>
      </c>
      <c r="AG28" s="698">
        <f t="shared" si="5"/>
        <v>0</v>
      </c>
      <c r="AH28" s="312">
        <f t="shared" si="6"/>
        <v>0</v>
      </c>
      <c r="AI28" s="443">
        <v>0</v>
      </c>
      <c r="AJ28" s="443">
        <v>0</v>
      </c>
      <c r="AK28" s="443">
        <v>0</v>
      </c>
      <c r="AL28" s="443">
        <v>0</v>
      </c>
      <c r="AM28" s="443">
        <v>0</v>
      </c>
      <c r="AN28" s="443">
        <v>0</v>
      </c>
      <c r="AO28" s="443">
        <v>0</v>
      </c>
      <c r="AP28" s="697">
        <f t="shared" si="7"/>
        <v>0</v>
      </c>
      <c r="AQ28" s="698">
        <f t="shared" si="8"/>
        <v>0</v>
      </c>
      <c r="AR28" s="312">
        <f t="shared" si="9"/>
        <v>0</v>
      </c>
      <c r="AS28" s="443">
        <v>0</v>
      </c>
      <c r="AT28" s="443">
        <v>0</v>
      </c>
      <c r="AU28" s="443">
        <v>0</v>
      </c>
      <c r="AV28" s="443">
        <v>0</v>
      </c>
      <c r="AW28" s="443">
        <v>0</v>
      </c>
      <c r="AX28" s="443">
        <v>0</v>
      </c>
      <c r="AY28" s="443">
        <v>0</v>
      </c>
      <c r="AZ28" s="443">
        <v>0</v>
      </c>
      <c r="BA28" s="443">
        <v>0</v>
      </c>
      <c r="BB28" s="697">
        <f t="shared" si="10"/>
        <v>0</v>
      </c>
      <c r="BC28" s="698">
        <f t="shared" si="11"/>
        <v>0</v>
      </c>
      <c r="BD28" s="312">
        <f t="shared" si="12"/>
        <v>0</v>
      </c>
      <c r="BE28" s="443">
        <f t="shared" si="13"/>
        <v>0</v>
      </c>
      <c r="BF28" s="699">
        <f t="shared" si="14"/>
        <v>0</v>
      </c>
      <c r="BG28" s="699">
        <f t="shared" si="15"/>
        <v>0</v>
      </c>
      <c r="BH28" s="699">
        <f t="shared" si="16"/>
        <v>0</v>
      </c>
      <c r="BI28" s="700" t="str">
        <f t="shared" si="17"/>
        <v/>
      </c>
      <c r="BJ28" s="701"/>
      <c r="BK28" s="702"/>
      <c r="BL28" s="288"/>
      <c r="BM28" s="195"/>
      <c r="BN28" s="703"/>
    </row>
    <row r="29" spans="1:67" ht="18" hidden="1">
      <c r="A29" s="691">
        <v>27</v>
      </c>
      <c r="B29" s="353" t="s">
        <v>36</v>
      </c>
      <c r="C29" s="199" t="s">
        <v>101</v>
      </c>
      <c r="D29" s="354" t="s">
        <v>102</v>
      </c>
      <c r="E29" s="197">
        <v>0.25</v>
      </c>
      <c r="F29" s="693"/>
      <c r="G29" s="693"/>
      <c r="H29" s="694"/>
      <c r="I29" s="694"/>
      <c r="J29" s="693">
        <f>Summary!K29</f>
        <v>0</v>
      </c>
      <c r="K29" s="694"/>
      <c r="L29" s="694"/>
      <c r="M29" s="694"/>
      <c r="N29" s="695">
        <f t="shared" si="0"/>
        <v>0</v>
      </c>
      <c r="O29" s="443">
        <v>0</v>
      </c>
      <c r="P29" s="443">
        <v>0</v>
      </c>
      <c r="Q29" s="443">
        <v>0</v>
      </c>
      <c r="R29" s="443">
        <v>0</v>
      </c>
      <c r="S29" s="443">
        <v>0</v>
      </c>
      <c r="T29" s="443">
        <v>0</v>
      </c>
      <c r="U29" s="443">
        <v>0</v>
      </c>
      <c r="V29" s="697">
        <f t="shared" si="1"/>
        <v>0</v>
      </c>
      <c r="W29" s="698">
        <f t="shared" si="2"/>
        <v>0</v>
      </c>
      <c r="X29" s="312">
        <f t="shared" si="3"/>
        <v>0</v>
      </c>
      <c r="Y29" s="443">
        <v>0</v>
      </c>
      <c r="Z29" s="443">
        <v>0</v>
      </c>
      <c r="AA29" s="443">
        <v>0</v>
      </c>
      <c r="AB29" s="443">
        <v>0</v>
      </c>
      <c r="AC29" s="443">
        <v>0</v>
      </c>
      <c r="AD29" s="443">
        <v>0</v>
      </c>
      <c r="AE29" s="443">
        <v>0</v>
      </c>
      <c r="AF29" s="697">
        <f t="shared" si="4"/>
        <v>0</v>
      </c>
      <c r="AG29" s="698">
        <f t="shared" si="5"/>
        <v>0</v>
      </c>
      <c r="AH29" s="312">
        <f t="shared" si="6"/>
        <v>0</v>
      </c>
      <c r="AI29" s="443">
        <v>0</v>
      </c>
      <c r="AJ29" s="443">
        <v>0</v>
      </c>
      <c r="AK29" s="443">
        <v>0</v>
      </c>
      <c r="AL29" s="443">
        <v>0</v>
      </c>
      <c r="AM29" s="443">
        <v>0</v>
      </c>
      <c r="AN29" s="443">
        <v>0</v>
      </c>
      <c r="AO29" s="443">
        <v>0</v>
      </c>
      <c r="AP29" s="697">
        <f t="shared" si="7"/>
        <v>0</v>
      </c>
      <c r="AQ29" s="698">
        <f t="shared" si="8"/>
        <v>0</v>
      </c>
      <c r="AR29" s="312">
        <f t="shared" si="9"/>
        <v>0</v>
      </c>
      <c r="AS29" s="443">
        <v>0</v>
      </c>
      <c r="AT29" s="443">
        <v>0</v>
      </c>
      <c r="AU29" s="443">
        <v>0</v>
      </c>
      <c r="AV29" s="443">
        <v>0</v>
      </c>
      <c r="AW29" s="443">
        <v>0</v>
      </c>
      <c r="AX29" s="443">
        <v>0</v>
      </c>
      <c r="AY29" s="443">
        <v>0</v>
      </c>
      <c r="AZ29" s="443">
        <v>0</v>
      </c>
      <c r="BA29" s="443">
        <v>0</v>
      </c>
      <c r="BB29" s="697">
        <f t="shared" si="10"/>
        <v>0</v>
      </c>
      <c r="BC29" s="698">
        <f t="shared" si="11"/>
        <v>0</v>
      </c>
      <c r="BD29" s="312">
        <f t="shared" si="12"/>
        <v>0</v>
      </c>
      <c r="BE29" s="443">
        <f t="shared" si="13"/>
        <v>0</v>
      </c>
      <c r="BF29" s="699">
        <f t="shared" si="14"/>
        <v>0</v>
      </c>
      <c r="BG29" s="699">
        <f t="shared" si="15"/>
        <v>0</v>
      </c>
      <c r="BH29" s="699">
        <f t="shared" si="16"/>
        <v>0</v>
      </c>
      <c r="BI29" s="700" t="str">
        <f t="shared" si="17"/>
        <v/>
      </c>
      <c r="BJ29" s="701"/>
      <c r="BK29" s="702"/>
      <c r="BL29" s="288"/>
      <c r="BM29" s="195"/>
      <c r="BN29" s="703"/>
    </row>
    <row r="30" spans="1:67" ht="18" hidden="1">
      <c r="A30" s="691">
        <v>28</v>
      </c>
      <c r="B30" s="825" t="s">
        <v>105</v>
      </c>
      <c r="C30" s="199" t="s">
        <v>103</v>
      </c>
      <c r="D30" s="826" t="s">
        <v>104</v>
      </c>
      <c r="E30" s="197">
        <v>0.05</v>
      </c>
      <c r="F30" s="693"/>
      <c r="G30" s="693"/>
      <c r="H30" s="694"/>
      <c r="I30" s="694"/>
      <c r="J30" s="706">
        <f>Summary!K30</f>
        <v>0</v>
      </c>
      <c r="K30" s="694"/>
      <c r="L30" s="694"/>
      <c r="M30" s="694"/>
      <c r="N30" s="695">
        <f t="shared" si="0"/>
        <v>0</v>
      </c>
      <c r="O30" s="707">
        <v>0</v>
      </c>
      <c r="P30" s="707">
        <v>0</v>
      </c>
      <c r="Q30" s="707">
        <v>0</v>
      </c>
      <c r="R30" s="707">
        <v>0</v>
      </c>
      <c r="S30" s="707">
        <v>0</v>
      </c>
      <c r="T30" s="707">
        <v>0</v>
      </c>
      <c r="U30" s="707">
        <v>0</v>
      </c>
      <c r="V30" s="939">
        <f t="shared" si="1"/>
        <v>0</v>
      </c>
      <c r="W30" s="940">
        <f t="shared" si="2"/>
        <v>0</v>
      </c>
      <c r="X30" s="941">
        <f t="shared" si="3"/>
        <v>0</v>
      </c>
      <c r="Y30" s="707">
        <v>0</v>
      </c>
      <c r="Z30" s="707">
        <v>0</v>
      </c>
      <c r="AA30" s="707">
        <v>0</v>
      </c>
      <c r="AB30" s="707">
        <v>0</v>
      </c>
      <c r="AC30" s="707">
        <v>0</v>
      </c>
      <c r="AD30" s="707">
        <v>0</v>
      </c>
      <c r="AE30" s="707">
        <v>0</v>
      </c>
      <c r="AF30" s="939">
        <f t="shared" si="4"/>
        <v>0</v>
      </c>
      <c r="AG30" s="940">
        <f t="shared" si="5"/>
        <v>0</v>
      </c>
      <c r="AH30" s="941">
        <f t="shared" si="6"/>
        <v>0</v>
      </c>
      <c r="AI30" s="707">
        <v>0</v>
      </c>
      <c r="AJ30" s="707">
        <v>0</v>
      </c>
      <c r="AK30" s="707">
        <v>0</v>
      </c>
      <c r="AL30" s="707">
        <v>0</v>
      </c>
      <c r="AM30" s="707">
        <v>0</v>
      </c>
      <c r="AN30" s="707">
        <v>0</v>
      </c>
      <c r="AO30" s="707">
        <v>0</v>
      </c>
      <c r="AP30" s="939">
        <f t="shared" si="7"/>
        <v>0</v>
      </c>
      <c r="AQ30" s="940">
        <f t="shared" si="8"/>
        <v>0</v>
      </c>
      <c r="AR30" s="941">
        <f t="shared" si="9"/>
        <v>0</v>
      </c>
      <c r="AS30" s="707">
        <v>0</v>
      </c>
      <c r="AT30" s="707">
        <v>0</v>
      </c>
      <c r="AU30" s="707">
        <v>0</v>
      </c>
      <c r="AV30" s="707">
        <v>0</v>
      </c>
      <c r="AW30" s="707">
        <v>0</v>
      </c>
      <c r="AX30" s="707">
        <v>0</v>
      </c>
      <c r="AY30" s="707">
        <v>0</v>
      </c>
      <c r="AZ30" s="707">
        <v>0</v>
      </c>
      <c r="BA30" s="707">
        <v>0</v>
      </c>
      <c r="BB30" s="939">
        <f t="shared" si="10"/>
        <v>0</v>
      </c>
      <c r="BC30" s="940">
        <f t="shared" si="11"/>
        <v>0</v>
      </c>
      <c r="BD30" s="941">
        <f t="shared" si="12"/>
        <v>0</v>
      </c>
      <c r="BE30" s="707">
        <f t="shared" si="13"/>
        <v>0</v>
      </c>
      <c r="BF30" s="708">
        <f t="shared" si="14"/>
        <v>0</v>
      </c>
      <c r="BG30" s="708">
        <f t="shared" si="15"/>
        <v>0</v>
      </c>
      <c r="BH30" s="699">
        <f t="shared" si="16"/>
        <v>0</v>
      </c>
      <c r="BI30" s="709" t="str">
        <f t="shared" si="17"/>
        <v/>
      </c>
      <c r="BJ30" s="710"/>
      <c r="BK30" s="711"/>
      <c r="BL30" s="712"/>
      <c r="BM30" s="713"/>
      <c r="BN30" s="714"/>
    </row>
    <row r="31" spans="1:67" ht="18" hidden="1">
      <c r="A31" s="832">
        <v>29</v>
      </c>
      <c r="B31" s="833" t="s">
        <v>105</v>
      </c>
      <c r="C31" s="717" t="s">
        <v>106</v>
      </c>
      <c r="D31" s="834" t="s">
        <v>107</v>
      </c>
      <c r="E31" s="197">
        <v>0.9</v>
      </c>
      <c r="F31" s="693"/>
      <c r="G31" s="693"/>
      <c r="H31" s="570"/>
      <c r="I31" s="570"/>
      <c r="J31" s="835">
        <f>Summary!K31</f>
        <v>0</v>
      </c>
      <c r="K31" s="694"/>
      <c r="L31" s="694"/>
      <c r="M31" s="694"/>
      <c r="N31" s="695">
        <f t="shared" si="0"/>
        <v>0</v>
      </c>
      <c r="O31" s="1120">
        <v>0</v>
      </c>
      <c r="P31" s="1121">
        <v>0</v>
      </c>
      <c r="Q31" s="1121">
        <v>0</v>
      </c>
      <c r="R31" s="1121">
        <v>0</v>
      </c>
      <c r="S31" s="1121">
        <v>0</v>
      </c>
      <c r="T31" s="1121">
        <v>0</v>
      </c>
      <c r="U31" s="1121">
        <v>0</v>
      </c>
      <c r="V31" s="1122">
        <f t="shared" si="1"/>
        <v>0</v>
      </c>
      <c r="W31" s="1123">
        <f t="shared" si="2"/>
        <v>0</v>
      </c>
      <c r="X31" s="1124">
        <f t="shared" si="3"/>
        <v>0</v>
      </c>
      <c r="Y31" s="1125">
        <v>0</v>
      </c>
      <c r="Z31" s="1126">
        <v>0</v>
      </c>
      <c r="AA31" s="1126">
        <v>0</v>
      </c>
      <c r="AB31" s="1126">
        <v>0</v>
      </c>
      <c r="AC31" s="1126">
        <v>0</v>
      </c>
      <c r="AD31" s="1126">
        <v>0</v>
      </c>
      <c r="AE31" s="1126">
        <v>0</v>
      </c>
      <c r="AF31" s="1127">
        <f t="shared" si="4"/>
        <v>0</v>
      </c>
      <c r="AG31" s="1128">
        <f t="shared" si="5"/>
        <v>0</v>
      </c>
      <c r="AH31" s="1129">
        <f t="shared" si="6"/>
        <v>0</v>
      </c>
      <c r="AI31" s="1130">
        <v>0</v>
      </c>
      <c r="AJ31" s="1131">
        <v>0</v>
      </c>
      <c r="AK31" s="1131">
        <v>0</v>
      </c>
      <c r="AL31" s="1131">
        <v>0</v>
      </c>
      <c r="AM31" s="1131">
        <v>0</v>
      </c>
      <c r="AN31" s="1131">
        <v>0</v>
      </c>
      <c r="AO31" s="1131">
        <v>0</v>
      </c>
      <c r="AP31" s="1132">
        <f t="shared" si="7"/>
        <v>0</v>
      </c>
      <c r="AQ31" s="1133">
        <f t="shared" si="8"/>
        <v>0</v>
      </c>
      <c r="AR31" s="1134">
        <f t="shared" si="9"/>
        <v>0</v>
      </c>
      <c r="AS31" s="945">
        <v>0</v>
      </c>
      <c r="AT31" s="781">
        <v>0</v>
      </c>
      <c r="AU31" s="781">
        <v>0</v>
      </c>
      <c r="AV31" s="781">
        <v>0</v>
      </c>
      <c r="AW31" s="781">
        <v>0</v>
      </c>
      <c r="AX31" s="781">
        <v>0</v>
      </c>
      <c r="AY31" s="781">
        <v>0</v>
      </c>
      <c r="AZ31" s="781">
        <v>0</v>
      </c>
      <c r="BA31" s="781">
        <v>0</v>
      </c>
      <c r="BB31" s="946">
        <f t="shared" si="10"/>
        <v>0</v>
      </c>
      <c r="BC31" s="947">
        <f t="shared" si="11"/>
        <v>0</v>
      </c>
      <c r="BD31" s="947">
        <f t="shared" si="12"/>
        <v>0</v>
      </c>
      <c r="BE31" s="948">
        <f t="shared" si="13"/>
        <v>0</v>
      </c>
      <c r="BF31" s="837">
        <f t="shared" si="14"/>
        <v>0</v>
      </c>
      <c r="BG31" s="838">
        <f t="shared" si="15"/>
        <v>0</v>
      </c>
      <c r="BH31" s="756">
        <f t="shared" si="16"/>
        <v>0</v>
      </c>
      <c r="BI31" s="839" t="str">
        <f t="shared" si="17"/>
        <v/>
      </c>
      <c r="BJ31" s="812"/>
      <c r="BK31" s="786"/>
      <c r="BL31" s="787"/>
      <c r="BM31" s="787"/>
      <c r="BN31" s="788"/>
      <c r="BO31" s="829"/>
    </row>
    <row r="32" spans="1:67" ht="18" hidden="1">
      <c r="A32" s="691">
        <v>30</v>
      </c>
      <c r="B32" s="830" t="s">
        <v>105</v>
      </c>
      <c r="C32" s="195" t="s">
        <v>108</v>
      </c>
      <c r="D32" s="814" t="s">
        <v>109</v>
      </c>
      <c r="E32" s="197">
        <v>2</v>
      </c>
      <c r="F32" s="693"/>
      <c r="G32" s="693"/>
      <c r="H32" s="694"/>
      <c r="I32" s="694"/>
      <c r="J32" s="765">
        <f>Summary!K32</f>
        <v>0</v>
      </c>
      <c r="K32" s="694"/>
      <c r="L32" s="694"/>
      <c r="M32" s="694"/>
      <c r="N32" s="695">
        <f t="shared" si="0"/>
        <v>0</v>
      </c>
      <c r="O32" s="443">
        <v>0</v>
      </c>
      <c r="P32" s="443">
        <v>0</v>
      </c>
      <c r="Q32" s="443">
        <v>0</v>
      </c>
      <c r="R32" s="443">
        <v>0</v>
      </c>
      <c r="S32" s="443">
        <v>0</v>
      </c>
      <c r="T32" s="443">
        <v>0</v>
      </c>
      <c r="U32" s="443">
        <v>0</v>
      </c>
      <c r="V32" s="697">
        <f t="shared" si="1"/>
        <v>0</v>
      </c>
      <c r="W32" s="698">
        <f t="shared" si="2"/>
        <v>0</v>
      </c>
      <c r="X32" s="950">
        <f t="shared" si="3"/>
        <v>0</v>
      </c>
      <c r="Y32" s="443">
        <v>0</v>
      </c>
      <c r="Z32" s="443">
        <v>0</v>
      </c>
      <c r="AA32" s="443">
        <v>0</v>
      </c>
      <c r="AB32" s="443">
        <v>0</v>
      </c>
      <c r="AC32" s="443">
        <v>0</v>
      </c>
      <c r="AD32" s="443">
        <v>0</v>
      </c>
      <c r="AE32" s="443">
        <v>0</v>
      </c>
      <c r="AF32" s="697">
        <f t="shared" si="4"/>
        <v>0</v>
      </c>
      <c r="AG32" s="698">
        <f t="shared" si="5"/>
        <v>0</v>
      </c>
      <c r="AH32" s="950">
        <f t="shared" si="6"/>
        <v>0</v>
      </c>
      <c r="AI32" s="443">
        <v>0</v>
      </c>
      <c r="AJ32" s="443">
        <v>0</v>
      </c>
      <c r="AK32" s="443">
        <v>0</v>
      </c>
      <c r="AL32" s="443">
        <v>0</v>
      </c>
      <c r="AM32" s="443">
        <v>0</v>
      </c>
      <c r="AN32" s="443">
        <v>0</v>
      </c>
      <c r="AO32" s="443">
        <v>0</v>
      </c>
      <c r="AP32" s="697">
        <f t="shared" si="7"/>
        <v>0</v>
      </c>
      <c r="AQ32" s="698">
        <f t="shared" si="8"/>
        <v>0</v>
      </c>
      <c r="AR32" s="950">
        <f t="shared" si="9"/>
        <v>0</v>
      </c>
      <c r="AS32" s="443">
        <v>0</v>
      </c>
      <c r="AT32" s="443">
        <v>0</v>
      </c>
      <c r="AU32" s="443">
        <v>0</v>
      </c>
      <c r="AV32" s="443">
        <v>0</v>
      </c>
      <c r="AW32" s="443">
        <v>0</v>
      </c>
      <c r="AX32" s="443">
        <v>0</v>
      </c>
      <c r="AY32" s="443">
        <v>0</v>
      </c>
      <c r="AZ32" s="443">
        <v>0</v>
      </c>
      <c r="BA32" s="443">
        <v>0</v>
      </c>
      <c r="BB32" s="697">
        <f t="shared" si="10"/>
        <v>0</v>
      </c>
      <c r="BC32" s="698">
        <f t="shared" si="11"/>
        <v>0</v>
      </c>
      <c r="BD32" s="950">
        <f t="shared" si="12"/>
        <v>0</v>
      </c>
      <c r="BE32" s="443">
        <f t="shared" si="13"/>
        <v>0</v>
      </c>
      <c r="BF32" s="699">
        <f t="shared" si="14"/>
        <v>0</v>
      </c>
      <c r="BG32" s="699">
        <f t="shared" si="15"/>
        <v>0</v>
      </c>
      <c r="BH32" s="699">
        <f t="shared" si="16"/>
        <v>0</v>
      </c>
      <c r="BI32" s="700" t="str">
        <f t="shared" si="17"/>
        <v/>
      </c>
      <c r="BJ32" s="793"/>
      <c r="BK32" s="702"/>
      <c r="BL32" s="691"/>
      <c r="BM32" s="794"/>
      <c r="BN32" s="795"/>
    </row>
    <row r="33" spans="1:67" ht="18" hidden="1">
      <c r="A33" s="691">
        <v>31</v>
      </c>
      <c r="B33" s="396" t="s">
        <v>105</v>
      </c>
      <c r="C33" s="195" t="s">
        <v>110</v>
      </c>
      <c r="D33" s="692" t="s">
        <v>111</v>
      </c>
      <c r="E33" s="197">
        <v>0.5</v>
      </c>
      <c r="F33" s="693"/>
      <c r="G33" s="693"/>
      <c r="H33" s="694"/>
      <c r="I33" s="694"/>
      <c r="J33" s="693">
        <f>Summary!K33</f>
        <v>0</v>
      </c>
      <c r="K33" s="694"/>
      <c r="L33" s="694"/>
      <c r="M33" s="694"/>
      <c r="N33" s="695">
        <f t="shared" si="0"/>
        <v>0</v>
      </c>
      <c r="O33" s="443">
        <v>0</v>
      </c>
      <c r="P33" s="443">
        <v>0</v>
      </c>
      <c r="Q33" s="443">
        <v>0</v>
      </c>
      <c r="R33" s="443">
        <v>0</v>
      </c>
      <c r="S33" s="443">
        <v>0</v>
      </c>
      <c r="T33" s="443">
        <v>0</v>
      </c>
      <c r="U33" s="443">
        <v>0</v>
      </c>
      <c r="V33" s="697">
        <f t="shared" si="1"/>
        <v>0</v>
      </c>
      <c r="W33" s="698">
        <f t="shared" si="2"/>
        <v>0</v>
      </c>
      <c r="X33" s="312">
        <f t="shared" si="3"/>
        <v>0</v>
      </c>
      <c r="Y33" s="443">
        <v>0</v>
      </c>
      <c r="Z33" s="443">
        <v>0</v>
      </c>
      <c r="AA33" s="443">
        <v>0</v>
      </c>
      <c r="AB33" s="443">
        <v>0</v>
      </c>
      <c r="AC33" s="443">
        <v>0</v>
      </c>
      <c r="AD33" s="443">
        <v>0</v>
      </c>
      <c r="AE33" s="443">
        <v>0</v>
      </c>
      <c r="AF33" s="697">
        <f t="shared" si="4"/>
        <v>0</v>
      </c>
      <c r="AG33" s="698">
        <f t="shared" si="5"/>
        <v>0</v>
      </c>
      <c r="AH33" s="312">
        <f t="shared" si="6"/>
        <v>0</v>
      </c>
      <c r="AI33" s="443">
        <v>0</v>
      </c>
      <c r="AJ33" s="443">
        <v>0</v>
      </c>
      <c r="AK33" s="443">
        <v>0</v>
      </c>
      <c r="AL33" s="443">
        <v>0</v>
      </c>
      <c r="AM33" s="443">
        <v>0</v>
      </c>
      <c r="AN33" s="443">
        <v>0</v>
      </c>
      <c r="AO33" s="443">
        <v>0</v>
      </c>
      <c r="AP33" s="697">
        <f t="shared" si="7"/>
        <v>0</v>
      </c>
      <c r="AQ33" s="698">
        <f t="shared" si="8"/>
        <v>0</v>
      </c>
      <c r="AR33" s="312">
        <f t="shared" si="9"/>
        <v>0</v>
      </c>
      <c r="AS33" s="443">
        <v>0</v>
      </c>
      <c r="AT33" s="443">
        <v>0</v>
      </c>
      <c r="AU33" s="443">
        <v>0</v>
      </c>
      <c r="AV33" s="443">
        <v>0</v>
      </c>
      <c r="AW33" s="443">
        <v>0</v>
      </c>
      <c r="AX33" s="443">
        <v>0</v>
      </c>
      <c r="AY33" s="443">
        <v>0</v>
      </c>
      <c r="AZ33" s="443">
        <v>0</v>
      </c>
      <c r="BA33" s="443">
        <v>0</v>
      </c>
      <c r="BB33" s="697">
        <f t="shared" si="10"/>
        <v>0</v>
      </c>
      <c r="BC33" s="698">
        <f t="shared" si="11"/>
        <v>0</v>
      </c>
      <c r="BD33" s="312">
        <f t="shared" si="12"/>
        <v>0</v>
      </c>
      <c r="BE33" s="443">
        <f t="shared" si="13"/>
        <v>0</v>
      </c>
      <c r="BF33" s="699">
        <f t="shared" si="14"/>
        <v>0</v>
      </c>
      <c r="BG33" s="699">
        <f t="shared" si="15"/>
        <v>0</v>
      </c>
      <c r="BH33" s="699">
        <f t="shared" si="16"/>
        <v>0</v>
      </c>
      <c r="BI33" s="700" t="str">
        <f t="shared" si="17"/>
        <v/>
      </c>
      <c r="BJ33" s="701"/>
      <c r="BK33" s="702"/>
      <c r="BL33" s="288"/>
      <c r="BM33" s="195"/>
      <c r="BN33" s="703"/>
    </row>
    <row r="34" spans="1:67" ht="18">
      <c r="A34" s="288">
        <v>32</v>
      </c>
      <c r="B34" s="396" t="s">
        <v>105</v>
      </c>
      <c r="C34" s="195" t="s">
        <v>112</v>
      </c>
      <c r="D34" s="692" t="s">
        <v>113</v>
      </c>
      <c r="E34" s="197">
        <v>0.1</v>
      </c>
      <c r="F34" s="693"/>
      <c r="G34" s="693"/>
      <c r="H34" s="694"/>
      <c r="I34" s="694"/>
      <c r="J34" s="693">
        <f>Summary!K34</f>
        <v>365</v>
      </c>
      <c r="K34" s="694"/>
      <c r="L34" s="694"/>
      <c r="M34" s="694"/>
      <c r="N34" s="695">
        <f t="shared" si="0"/>
        <v>365</v>
      </c>
      <c r="O34" s="443">
        <v>0</v>
      </c>
      <c r="P34" s="443">
        <v>0</v>
      </c>
      <c r="Q34" s="443">
        <v>0</v>
      </c>
      <c r="R34" s="443">
        <v>0</v>
      </c>
      <c r="S34" s="443">
        <v>0</v>
      </c>
      <c r="T34" s="443">
        <v>0</v>
      </c>
      <c r="U34" s="443">
        <v>0</v>
      </c>
      <c r="V34" s="697">
        <f t="shared" si="1"/>
        <v>0</v>
      </c>
      <c r="W34" s="698">
        <f t="shared" si="2"/>
        <v>0</v>
      </c>
      <c r="X34" s="312">
        <f t="shared" si="3"/>
        <v>146</v>
      </c>
      <c r="Y34" s="443">
        <v>0</v>
      </c>
      <c r="Z34" s="443">
        <v>0</v>
      </c>
      <c r="AA34" s="443">
        <v>0</v>
      </c>
      <c r="AB34" s="443">
        <v>0</v>
      </c>
      <c r="AC34" s="443">
        <v>0</v>
      </c>
      <c r="AD34" s="443">
        <v>0</v>
      </c>
      <c r="AE34" s="443">
        <v>0</v>
      </c>
      <c r="AF34" s="697">
        <f t="shared" si="4"/>
        <v>0</v>
      </c>
      <c r="AG34" s="698">
        <f t="shared" si="5"/>
        <v>0</v>
      </c>
      <c r="AH34" s="312">
        <f t="shared" si="6"/>
        <v>109.5</v>
      </c>
      <c r="AI34" s="443">
        <v>0</v>
      </c>
      <c r="AJ34" s="443">
        <v>0</v>
      </c>
      <c r="AK34" s="443">
        <v>0</v>
      </c>
      <c r="AL34" s="443">
        <v>0</v>
      </c>
      <c r="AM34" s="443">
        <v>0</v>
      </c>
      <c r="AN34" s="443">
        <v>0</v>
      </c>
      <c r="AO34" s="443">
        <v>0</v>
      </c>
      <c r="AP34" s="697">
        <f t="shared" si="7"/>
        <v>0</v>
      </c>
      <c r="AQ34" s="698">
        <f t="shared" si="8"/>
        <v>0</v>
      </c>
      <c r="AR34" s="312">
        <f t="shared" si="9"/>
        <v>73</v>
      </c>
      <c r="AS34" s="443">
        <v>0</v>
      </c>
      <c r="AT34" s="443">
        <v>0</v>
      </c>
      <c r="AU34" s="443">
        <v>0</v>
      </c>
      <c r="AV34" s="443">
        <v>0</v>
      </c>
      <c r="AW34" s="443">
        <v>0</v>
      </c>
      <c r="AX34" s="443">
        <v>0</v>
      </c>
      <c r="AY34" s="443">
        <v>0</v>
      </c>
      <c r="AZ34" s="443">
        <v>0</v>
      </c>
      <c r="BA34" s="443">
        <v>0</v>
      </c>
      <c r="BB34" s="697">
        <f t="shared" si="10"/>
        <v>0</v>
      </c>
      <c r="BC34" s="698">
        <f t="shared" si="11"/>
        <v>0</v>
      </c>
      <c r="BD34" s="312">
        <f t="shared" si="12"/>
        <v>73</v>
      </c>
      <c r="BE34" s="443">
        <f t="shared" si="13"/>
        <v>0</v>
      </c>
      <c r="BF34" s="699">
        <f t="shared" si="14"/>
        <v>0</v>
      </c>
      <c r="BG34" s="699">
        <f t="shared" si="15"/>
        <v>-365</v>
      </c>
      <c r="BH34" s="699">
        <f t="shared" si="16"/>
        <v>-36.5</v>
      </c>
      <c r="BI34" s="700">
        <f t="shared" si="17"/>
        <v>0</v>
      </c>
      <c r="BJ34" s="701"/>
      <c r="BK34" s="822"/>
      <c r="BL34" s="288"/>
      <c r="BM34" s="195"/>
      <c r="BN34" s="703"/>
    </row>
    <row r="35" spans="1:67" ht="18" hidden="1">
      <c r="A35" s="691">
        <v>33</v>
      </c>
      <c r="B35" s="396" t="s">
        <v>105</v>
      </c>
      <c r="C35" s="195" t="s">
        <v>114</v>
      </c>
      <c r="D35" s="692" t="s">
        <v>115</v>
      </c>
      <c r="E35" s="197">
        <v>0.3</v>
      </c>
      <c r="F35" s="693"/>
      <c r="G35" s="693"/>
      <c r="H35" s="694"/>
      <c r="I35" s="694"/>
      <c r="J35" s="693">
        <f>Summary!K35</f>
        <v>0</v>
      </c>
      <c r="K35" s="694"/>
      <c r="L35" s="694"/>
      <c r="M35" s="694"/>
      <c r="N35" s="695">
        <f t="shared" ref="N35:N60" si="18">SUM(F35:M35)</f>
        <v>0</v>
      </c>
      <c r="O35" s="443">
        <v>0</v>
      </c>
      <c r="P35" s="443">
        <v>0</v>
      </c>
      <c r="Q35" s="443">
        <v>0</v>
      </c>
      <c r="R35" s="443">
        <v>0</v>
      </c>
      <c r="S35" s="443">
        <v>0</v>
      </c>
      <c r="T35" s="443">
        <v>0</v>
      </c>
      <c r="U35" s="443">
        <v>0</v>
      </c>
      <c r="V35" s="697">
        <f t="shared" ref="V35:V62" si="19">SUM(O35:U35)</f>
        <v>0</v>
      </c>
      <c r="W35" s="698">
        <f t="shared" ref="W35:W62" si="20">V35*E35</f>
        <v>0</v>
      </c>
      <c r="X35" s="312">
        <f t="shared" ref="X35:X60" si="21">N35*40%</f>
        <v>0</v>
      </c>
      <c r="Y35" s="443">
        <v>0</v>
      </c>
      <c r="Z35" s="443">
        <v>0</v>
      </c>
      <c r="AA35" s="443">
        <v>0</v>
      </c>
      <c r="AB35" s="443">
        <v>0</v>
      </c>
      <c r="AC35" s="443">
        <v>0</v>
      </c>
      <c r="AD35" s="443">
        <v>0</v>
      </c>
      <c r="AE35" s="443">
        <v>0</v>
      </c>
      <c r="AF35" s="697">
        <f t="shared" ref="AF35:AF62" si="22">SUM(Y35:AE35)</f>
        <v>0</v>
      </c>
      <c r="AG35" s="698">
        <f t="shared" ref="AG35:AG62" si="23">AF35*E35</f>
        <v>0</v>
      </c>
      <c r="AH35" s="312">
        <f t="shared" ref="AH35:AH60" si="24">N35*30%</f>
        <v>0</v>
      </c>
      <c r="AI35" s="443">
        <v>0</v>
      </c>
      <c r="AJ35" s="443">
        <v>0</v>
      </c>
      <c r="AK35" s="443">
        <v>0</v>
      </c>
      <c r="AL35" s="443">
        <v>0</v>
      </c>
      <c r="AM35" s="443">
        <v>0</v>
      </c>
      <c r="AN35" s="443">
        <v>0</v>
      </c>
      <c r="AO35" s="443">
        <v>0</v>
      </c>
      <c r="AP35" s="697">
        <f t="shared" ref="AP35:AP62" si="25">SUM(AI35:AO35)</f>
        <v>0</v>
      </c>
      <c r="AQ35" s="698">
        <f t="shared" ref="AQ35:AQ62" si="26">AP35*E35</f>
        <v>0</v>
      </c>
      <c r="AR35" s="312">
        <f t="shared" ref="AR35:AR60" si="27">N35*20%</f>
        <v>0</v>
      </c>
      <c r="AS35" s="443">
        <v>0</v>
      </c>
      <c r="AT35" s="443">
        <v>0</v>
      </c>
      <c r="AU35" s="443">
        <v>0</v>
      </c>
      <c r="AV35" s="443">
        <v>0</v>
      </c>
      <c r="AW35" s="443">
        <v>0</v>
      </c>
      <c r="AX35" s="443">
        <v>0</v>
      </c>
      <c r="AY35" s="443">
        <v>0</v>
      </c>
      <c r="AZ35" s="443">
        <v>0</v>
      </c>
      <c r="BA35" s="443">
        <v>0</v>
      </c>
      <c r="BB35" s="697">
        <f t="shared" ref="BB35:BB62" si="28">SUM(AS35:BA35)</f>
        <v>0</v>
      </c>
      <c r="BC35" s="698">
        <f t="shared" ref="BC35:BC62" si="29">BB35*E35</f>
        <v>0</v>
      </c>
      <c r="BD35" s="312">
        <f t="shared" ref="BD35:BD60" si="30">N35*20%</f>
        <v>0</v>
      </c>
      <c r="BE35" s="443">
        <f t="shared" ref="BE35:BE60" si="31">V35+AF35+AP35+BB35</f>
        <v>0</v>
      </c>
      <c r="BF35" s="699">
        <f t="shared" ref="BF35:BF60" si="32">BE35*E35</f>
        <v>0</v>
      </c>
      <c r="BG35" s="699">
        <f t="shared" ref="BG35:BG60" si="33">BE35-N35</f>
        <v>0</v>
      </c>
      <c r="BH35" s="699">
        <f t="shared" ref="BH35:BH60" si="34">BG35*E35</f>
        <v>0</v>
      </c>
      <c r="BI35" s="700" t="str">
        <f t="shared" ref="BI35:BI60" si="35">IFERROR(BE35/N35,"")</f>
        <v/>
      </c>
      <c r="BJ35" s="701"/>
      <c r="BK35" s="702"/>
      <c r="BL35" s="288"/>
      <c r="BM35" s="195"/>
      <c r="BN35" s="703"/>
    </row>
    <row r="36" spans="1:67" ht="18" hidden="1">
      <c r="A36" s="691">
        <v>34</v>
      </c>
      <c r="B36" s="831" t="s">
        <v>105</v>
      </c>
      <c r="C36" s="195" t="s">
        <v>116</v>
      </c>
      <c r="D36" s="705" t="s">
        <v>117</v>
      </c>
      <c r="E36" s="197">
        <v>0.1</v>
      </c>
      <c r="F36" s="693"/>
      <c r="G36" s="693"/>
      <c r="H36" s="694"/>
      <c r="I36" s="694"/>
      <c r="J36" s="706">
        <f>Summary!K36</f>
        <v>0</v>
      </c>
      <c r="K36" s="694"/>
      <c r="L36" s="694"/>
      <c r="M36" s="694"/>
      <c r="N36" s="695">
        <f t="shared" si="18"/>
        <v>0</v>
      </c>
      <c r="O36" s="707">
        <v>0</v>
      </c>
      <c r="P36" s="707">
        <v>0</v>
      </c>
      <c r="Q36" s="707">
        <v>0</v>
      </c>
      <c r="R36" s="707">
        <v>0</v>
      </c>
      <c r="S36" s="707">
        <v>0</v>
      </c>
      <c r="T36" s="707">
        <v>0</v>
      </c>
      <c r="U36" s="707">
        <v>0</v>
      </c>
      <c r="V36" s="939">
        <f t="shared" si="19"/>
        <v>0</v>
      </c>
      <c r="W36" s="940">
        <f t="shared" si="20"/>
        <v>0</v>
      </c>
      <c r="X36" s="941">
        <f t="shared" si="21"/>
        <v>0</v>
      </c>
      <c r="Y36" s="707">
        <v>0</v>
      </c>
      <c r="Z36" s="707">
        <v>0</v>
      </c>
      <c r="AA36" s="707">
        <v>0</v>
      </c>
      <c r="AB36" s="707">
        <v>0</v>
      </c>
      <c r="AC36" s="707">
        <v>0</v>
      </c>
      <c r="AD36" s="707">
        <v>0</v>
      </c>
      <c r="AE36" s="707">
        <v>0</v>
      </c>
      <c r="AF36" s="939">
        <f t="shared" si="22"/>
        <v>0</v>
      </c>
      <c r="AG36" s="940">
        <f t="shared" si="23"/>
        <v>0</v>
      </c>
      <c r="AH36" s="941">
        <f t="shared" si="24"/>
        <v>0</v>
      </c>
      <c r="AI36" s="707">
        <v>0</v>
      </c>
      <c r="AJ36" s="707">
        <v>0</v>
      </c>
      <c r="AK36" s="707">
        <v>0</v>
      </c>
      <c r="AL36" s="707">
        <v>0</v>
      </c>
      <c r="AM36" s="707">
        <v>0</v>
      </c>
      <c r="AN36" s="707">
        <v>0</v>
      </c>
      <c r="AO36" s="707">
        <v>0</v>
      </c>
      <c r="AP36" s="939">
        <f t="shared" si="25"/>
        <v>0</v>
      </c>
      <c r="AQ36" s="940">
        <f t="shared" si="26"/>
        <v>0</v>
      </c>
      <c r="AR36" s="941">
        <f t="shared" si="27"/>
        <v>0</v>
      </c>
      <c r="AS36" s="707">
        <v>0</v>
      </c>
      <c r="AT36" s="707">
        <v>0</v>
      </c>
      <c r="AU36" s="707">
        <v>0</v>
      </c>
      <c r="AV36" s="707">
        <v>0</v>
      </c>
      <c r="AW36" s="707">
        <v>0</v>
      </c>
      <c r="AX36" s="707">
        <v>0</v>
      </c>
      <c r="AY36" s="707">
        <v>0</v>
      </c>
      <c r="AZ36" s="707">
        <v>0</v>
      </c>
      <c r="BA36" s="707">
        <v>0</v>
      </c>
      <c r="BB36" s="939">
        <f t="shared" si="28"/>
        <v>0</v>
      </c>
      <c r="BC36" s="940">
        <f t="shared" si="29"/>
        <v>0</v>
      </c>
      <c r="BD36" s="941">
        <f t="shared" si="30"/>
        <v>0</v>
      </c>
      <c r="BE36" s="707">
        <f t="shared" si="31"/>
        <v>0</v>
      </c>
      <c r="BF36" s="708">
        <f t="shared" si="32"/>
        <v>0</v>
      </c>
      <c r="BG36" s="708">
        <f t="shared" si="33"/>
        <v>0</v>
      </c>
      <c r="BH36" s="699">
        <f t="shared" si="34"/>
        <v>0</v>
      </c>
      <c r="BI36" s="709" t="str">
        <f t="shared" si="35"/>
        <v/>
      </c>
      <c r="BJ36" s="710"/>
      <c r="BK36" s="711"/>
      <c r="BL36" s="712"/>
      <c r="BM36" s="713"/>
      <c r="BN36" s="714"/>
    </row>
    <row r="37" spans="1:67" ht="18" hidden="1">
      <c r="A37" s="832">
        <v>35</v>
      </c>
      <c r="B37" s="833" t="s">
        <v>105</v>
      </c>
      <c r="C37" s="717" t="s">
        <v>118</v>
      </c>
      <c r="D37" s="834" t="s">
        <v>401</v>
      </c>
      <c r="E37" s="197">
        <v>0.15</v>
      </c>
      <c r="F37" s="693"/>
      <c r="G37" s="693"/>
      <c r="H37" s="570"/>
      <c r="I37" s="570"/>
      <c r="J37" s="835">
        <f>Summary!K37</f>
        <v>0</v>
      </c>
      <c r="K37" s="694"/>
      <c r="L37" s="694"/>
      <c r="M37" s="694"/>
      <c r="N37" s="695">
        <f t="shared" si="18"/>
        <v>0</v>
      </c>
      <c r="O37" s="1120">
        <v>0</v>
      </c>
      <c r="P37" s="1121">
        <v>0</v>
      </c>
      <c r="Q37" s="1121">
        <v>0</v>
      </c>
      <c r="R37" s="1121">
        <v>0</v>
      </c>
      <c r="S37" s="1121">
        <v>0</v>
      </c>
      <c r="T37" s="1121">
        <v>0</v>
      </c>
      <c r="U37" s="1121">
        <v>0</v>
      </c>
      <c r="V37" s="1122">
        <f t="shared" si="19"/>
        <v>0</v>
      </c>
      <c r="W37" s="1123">
        <f t="shared" si="20"/>
        <v>0</v>
      </c>
      <c r="X37" s="1124">
        <f t="shared" si="21"/>
        <v>0</v>
      </c>
      <c r="Y37" s="1125">
        <v>0</v>
      </c>
      <c r="Z37" s="1126">
        <v>0</v>
      </c>
      <c r="AA37" s="1126">
        <v>0</v>
      </c>
      <c r="AB37" s="1126">
        <v>0</v>
      </c>
      <c r="AC37" s="1126">
        <v>0</v>
      </c>
      <c r="AD37" s="1126">
        <v>0</v>
      </c>
      <c r="AE37" s="1126">
        <v>0</v>
      </c>
      <c r="AF37" s="1127">
        <f t="shared" si="22"/>
        <v>0</v>
      </c>
      <c r="AG37" s="1128">
        <f t="shared" si="23"/>
        <v>0</v>
      </c>
      <c r="AH37" s="1129">
        <f t="shared" si="24"/>
        <v>0</v>
      </c>
      <c r="AI37" s="1130">
        <v>0</v>
      </c>
      <c r="AJ37" s="1131">
        <v>0</v>
      </c>
      <c r="AK37" s="1131">
        <v>0</v>
      </c>
      <c r="AL37" s="1131">
        <v>0</v>
      </c>
      <c r="AM37" s="1131">
        <v>0</v>
      </c>
      <c r="AN37" s="1131">
        <v>0</v>
      </c>
      <c r="AO37" s="1131">
        <v>0</v>
      </c>
      <c r="AP37" s="1132">
        <f t="shared" si="25"/>
        <v>0</v>
      </c>
      <c r="AQ37" s="1133">
        <f t="shared" si="26"/>
        <v>0</v>
      </c>
      <c r="AR37" s="1134">
        <f t="shared" si="27"/>
        <v>0</v>
      </c>
      <c r="AS37" s="945">
        <v>0</v>
      </c>
      <c r="AT37" s="781">
        <v>0</v>
      </c>
      <c r="AU37" s="781">
        <v>0</v>
      </c>
      <c r="AV37" s="781">
        <v>0</v>
      </c>
      <c r="AW37" s="781">
        <v>0</v>
      </c>
      <c r="AX37" s="781">
        <v>0</v>
      </c>
      <c r="AY37" s="781">
        <v>0</v>
      </c>
      <c r="AZ37" s="781">
        <v>0</v>
      </c>
      <c r="BA37" s="781">
        <v>0</v>
      </c>
      <c r="BB37" s="946">
        <f t="shared" si="28"/>
        <v>0</v>
      </c>
      <c r="BC37" s="947">
        <f t="shared" si="29"/>
        <v>0</v>
      </c>
      <c r="BD37" s="947">
        <f t="shared" si="30"/>
        <v>0</v>
      </c>
      <c r="BE37" s="948">
        <f t="shared" si="31"/>
        <v>0</v>
      </c>
      <c r="BF37" s="837">
        <f t="shared" si="32"/>
        <v>0</v>
      </c>
      <c r="BG37" s="838">
        <f t="shared" si="33"/>
        <v>0</v>
      </c>
      <c r="BH37" s="756">
        <f t="shared" si="34"/>
        <v>0</v>
      </c>
      <c r="BI37" s="839" t="str">
        <f t="shared" si="35"/>
        <v/>
      </c>
      <c r="BJ37" s="812" t="s">
        <v>402</v>
      </c>
      <c r="BK37" s="786"/>
      <c r="BL37" s="787"/>
      <c r="BM37" s="787"/>
      <c r="BN37" s="788"/>
      <c r="BO37" s="829"/>
    </row>
    <row r="38" spans="1:67" ht="18" hidden="1">
      <c r="A38" s="691">
        <v>36</v>
      </c>
      <c r="B38" s="830" t="s">
        <v>105</v>
      </c>
      <c r="C38" s="195" t="s">
        <v>121</v>
      </c>
      <c r="D38" s="814" t="s">
        <v>122</v>
      </c>
      <c r="E38" s="197">
        <v>0.15</v>
      </c>
      <c r="F38" s="693"/>
      <c r="G38" s="693"/>
      <c r="H38" s="694"/>
      <c r="I38" s="694"/>
      <c r="J38" s="765">
        <f>Summary!K38</f>
        <v>0</v>
      </c>
      <c r="K38" s="694"/>
      <c r="L38" s="694"/>
      <c r="M38" s="694"/>
      <c r="N38" s="695">
        <f t="shared" si="18"/>
        <v>0</v>
      </c>
      <c r="O38" s="443">
        <v>0</v>
      </c>
      <c r="P38" s="443">
        <v>0</v>
      </c>
      <c r="Q38" s="443">
        <v>0</v>
      </c>
      <c r="R38" s="443">
        <v>0</v>
      </c>
      <c r="S38" s="443">
        <v>0</v>
      </c>
      <c r="T38" s="443">
        <v>0</v>
      </c>
      <c r="U38" s="443">
        <v>0</v>
      </c>
      <c r="V38" s="697">
        <f t="shared" si="19"/>
        <v>0</v>
      </c>
      <c r="W38" s="698">
        <f t="shared" si="20"/>
        <v>0</v>
      </c>
      <c r="X38" s="950">
        <f t="shared" si="21"/>
        <v>0</v>
      </c>
      <c r="Y38" s="443">
        <v>0</v>
      </c>
      <c r="Z38" s="443">
        <v>0</v>
      </c>
      <c r="AA38" s="443">
        <v>0</v>
      </c>
      <c r="AB38" s="443">
        <v>0</v>
      </c>
      <c r="AC38" s="443">
        <v>0</v>
      </c>
      <c r="AD38" s="443">
        <v>0</v>
      </c>
      <c r="AE38" s="443">
        <v>0</v>
      </c>
      <c r="AF38" s="697">
        <f t="shared" si="22"/>
        <v>0</v>
      </c>
      <c r="AG38" s="698">
        <f t="shared" si="23"/>
        <v>0</v>
      </c>
      <c r="AH38" s="950">
        <f t="shared" si="24"/>
        <v>0</v>
      </c>
      <c r="AI38" s="443">
        <v>0</v>
      </c>
      <c r="AJ38" s="443">
        <v>0</v>
      </c>
      <c r="AK38" s="443">
        <v>0</v>
      </c>
      <c r="AL38" s="443">
        <v>0</v>
      </c>
      <c r="AM38" s="443">
        <v>0</v>
      </c>
      <c r="AN38" s="443">
        <v>0</v>
      </c>
      <c r="AO38" s="443">
        <v>0</v>
      </c>
      <c r="AP38" s="697">
        <f t="shared" si="25"/>
        <v>0</v>
      </c>
      <c r="AQ38" s="698">
        <f t="shared" si="26"/>
        <v>0</v>
      </c>
      <c r="AR38" s="950">
        <f t="shared" si="27"/>
        <v>0</v>
      </c>
      <c r="AS38" s="443">
        <v>0</v>
      </c>
      <c r="AT38" s="443">
        <v>0</v>
      </c>
      <c r="AU38" s="443">
        <v>0</v>
      </c>
      <c r="AV38" s="443">
        <v>0</v>
      </c>
      <c r="AW38" s="443">
        <v>0</v>
      </c>
      <c r="AX38" s="443">
        <v>0</v>
      </c>
      <c r="AY38" s="443">
        <v>0</v>
      </c>
      <c r="AZ38" s="443">
        <v>0</v>
      </c>
      <c r="BA38" s="443">
        <v>0</v>
      </c>
      <c r="BB38" s="697">
        <f t="shared" si="28"/>
        <v>0</v>
      </c>
      <c r="BC38" s="698">
        <f t="shared" si="29"/>
        <v>0</v>
      </c>
      <c r="BD38" s="950">
        <f t="shared" si="30"/>
        <v>0</v>
      </c>
      <c r="BE38" s="443">
        <f t="shared" si="31"/>
        <v>0</v>
      </c>
      <c r="BF38" s="699">
        <f t="shared" si="32"/>
        <v>0</v>
      </c>
      <c r="BG38" s="699">
        <f t="shared" si="33"/>
        <v>0</v>
      </c>
      <c r="BH38" s="699">
        <f t="shared" si="34"/>
        <v>0</v>
      </c>
      <c r="BI38" s="700" t="str">
        <f t="shared" si="35"/>
        <v/>
      </c>
      <c r="BJ38" s="793"/>
      <c r="BK38" s="702"/>
      <c r="BL38" s="691"/>
      <c r="BM38" s="794"/>
      <c r="BN38" s="795"/>
    </row>
    <row r="39" spans="1:67" ht="18" hidden="1">
      <c r="A39" s="691">
        <v>37</v>
      </c>
      <c r="B39" s="396" t="s">
        <v>105</v>
      </c>
      <c r="C39" s="195" t="s">
        <v>123</v>
      </c>
      <c r="D39" s="692" t="s">
        <v>124</v>
      </c>
      <c r="E39" s="197">
        <v>0.2</v>
      </c>
      <c r="F39" s="693"/>
      <c r="G39" s="693"/>
      <c r="H39" s="694"/>
      <c r="I39" s="694"/>
      <c r="J39" s="693">
        <f>Summary!K39</f>
        <v>0</v>
      </c>
      <c r="K39" s="694"/>
      <c r="L39" s="694"/>
      <c r="M39" s="694"/>
      <c r="N39" s="695">
        <f t="shared" si="18"/>
        <v>0</v>
      </c>
      <c r="O39" s="443">
        <v>0</v>
      </c>
      <c r="P39" s="443">
        <v>0</v>
      </c>
      <c r="Q39" s="443">
        <v>0</v>
      </c>
      <c r="R39" s="443">
        <v>0</v>
      </c>
      <c r="S39" s="443">
        <v>0</v>
      </c>
      <c r="T39" s="443">
        <v>0</v>
      </c>
      <c r="U39" s="443">
        <v>0</v>
      </c>
      <c r="V39" s="697">
        <f t="shared" si="19"/>
        <v>0</v>
      </c>
      <c r="W39" s="698">
        <f t="shared" si="20"/>
        <v>0</v>
      </c>
      <c r="X39" s="312">
        <f t="shared" si="21"/>
        <v>0</v>
      </c>
      <c r="Y39" s="443">
        <v>0</v>
      </c>
      <c r="Z39" s="443">
        <v>0</v>
      </c>
      <c r="AA39" s="443">
        <v>0</v>
      </c>
      <c r="AB39" s="443">
        <v>0</v>
      </c>
      <c r="AC39" s="443">
        <v>0</v>
      </c>
      <c r="AD39" s="443">
        <v>0</v>
      </c>
      <c r="AE39" s="443">
        <v>0</v>
      </c>
      <c r="AF39" s="697">
        <f t="shared" si="22"/>
        <v>0</v>
      </c>
      <c r="AG39" s="698">
        <f t="shared" si="23"/>
        <v>0</v>
      </c>
      <c r="AH39" s="312">
        <f t="shared" si="24"/>
        <v>0</v>
      </c>
      <c r="AI39" s="443">
        <v>0</v>
      </c>
      <c r="AJ39" s="443">
        <v>0</v>
      </c>
      <c r="AK39" s="443">
        <v>0</v>
      </c>
      <c r="AL39" s="443">
        <v>0</v>
      </c>
      <c r="AM39" s="443">
        <v>0</v>
      </c>
      <c r="AN39" s="443">
        <v>0</v>
      </c>
      <c r="AO39" s="443">
        <v>0</v>
      </c>
      <c r="AP39" s="697">
        <f t="shared" si="25"/>
        <v>0</v>
      </c>
      <c r="AQ39" s="698">
        <f t="shared" si="26"/>
        <v>0</v>
      </c>
      <c r="AR39" s="312">
        <f t="shared" si="27"/>
        <v>0</v>
      </c>
      <c r="AS39" s="443">
        <v>0</v>
      </c>
      <c r="AT39" s="443">
        <v>0</v>
      </c>
      <c r="AU39" s="443">
        <v>0</v>
      </c>
      <c r="AV39" s="443">
        <v>0</v>
      </c>
      <c r="AW39" s="443">
        <v>0</v>
      </c>
      <c r="AX39" s="443">
        <v>0</v>
      </c>
      <c r="AY39" s="443">
        <v>0</v>
      </c>
      <c r="AZ39" s="443">
        <v>0</v>
      </c>
      <c r="BA39" s="443">
        <v>0</v>
      </c>
      <c r="BB39" s="697">
        <f t="shared" si="28"/>
        <v>0</v>
      </c>
      <c r="BC39" s="698">
        <f t="shared" si="29"/>
        <v>0</v>
      </c>
      <c r="BD39" s="312">
        <f t="shared" si="30"/>
        <v>0</v>
      </c>
      <c r="BE39" s="443">
        <f t="shared" si="31"/>
        <v>0</v>
      </c>
      <c r="BF39" s="699">
        <f t="shared" si="32"/>
        <v>0</v>
      </c>
      <c r="BG39" s="699">
        <f t="shared" si="33"/>
        <v>0</v>
      </c>
      <c r="BH39" s="699">
        <f t="shared" si="34"/>
        <v>0</v>
      </c>
      <c r="BI39" s="700" t="str">
        <f t="shared" si="35"/>
        <v/>
      </c>
      <c r="BJ39" s="701"/>
      <c r="BK39" s="702"/>
      <c r="BL39" s="288"/>
      <c r="BM39" s="195"/>
      <c r="BN39" s="703"/>
    </row>
    <row r="40" spans="1:67" ht="18" hidden="1">
      <c r="A40" s="288">
        <v>38</v>
      </c>
      <c r="B40" s="396" t="s">
        <v>105</v>
      </c>
      <c r="C40" s="195" t="s">
        <v>125</v>
      </c>
      <c r="D40" s="692" t="s">
        <v>126</v>
      </c>
      <c r="E40" s="197">
        <v>1E-3</v>
      </c>
      <c r="F40" s="693"/>
      <c r="G40" s="693"/>
      <c r="H40" s="694"/>
      <c r="I40" s="694"/>
      <c r="J40" s="693">
        <f>Summary!K40</f>
        <v>0</v>
      </c>
      <c r="K40" s="694"/>
      <c r="L40" s="694"/>
      <c r="M40" s="694"/>
      <c r="N40" s="695">
        <f t="shared" si="18"/>
        <v>0</v>
      </c>
      <c r="O40" s="443">
        <v>0</v>
      </c>
      <c r="P40" s="443">
        <v>0</v>
      </c>
      <c r="Q40" s="443">
        <v>0</v>
      </c>
      <c r="R40" s="443">
        <v>0</v>
      </c>
      <c r="S40" s="443">
        <v>0</v>
      </c>
      <c r="T40" s="443">
        <v>0</v>
      </c>
      <c r="U40" s="443">
        <v>0</v>
      </c>
      <c r="V40" s="697">
        <f t="shared" si="19"/>
        <v>0</v>
      </c>
      <c r="W40" s="698">
        <f t="shared" si="20"/>
        <v>0</v>
      </c>
      <c r="X40" s="312">
        <f t="shared" si="21"/>
        <v>0</v>
      </c>
      <c r="Y40" s="443">
        <v>0</v>
      </c>
      <c r="Z40" s="443">
        <v>0</v>
      </c>
      <c r="AA40" s="443">
        <v>0</v>
      </c>
      <c r="AB40" s="443">
        <v>0</v>
      </c>
      <c r="AC40" s="443">
        <v>0</v>
      </c>
      <c r="AD40" s="443">
        <v>0</v>
      </c>
      <c r="AE40" s="443">
        <v>0</v>
      </c>
      <c r="AF40" s="697">
        <f t="shared" si="22"/>
        <v>0</v>
      </c>
      <c r="AG40" s="698">
        <f t="shared" si="23"/>
        <v>0</v>
      </c>
      <c r="AH40" s="312">
        <f t="shared" si="24"/>
        <v>0</v>
      </c>
      <c r="AI40" s="443">
        <v>0</v>
      </c>
      <c r="AJ40" s="443">
        <v>0</v>
      </c>
      <c r="AK40" s="443">
        <v>0</v>
      </c>
      <c r="AL40" s="443">
        <v>0</v>
      </c>
      <c r="AM40" s="443">
        <v>0</v>
      </c>
      <c r="AN40" s="443">
        <v>0</v>
      </c>
      <c r="AO40" s="443">
        <v>0</v>
      </c>
      <c r="AP40" s="697">
        <f t="shared" si="25"/>
        <v>0</v>
      </c>
      <c r="AQ40" s="698">
        <f t="shared" si="26"/>
        <v>0</v>
      </c>
      <c r="AR40" s="312">
        <f t="shared" si="27"/>
        <v>0</v>
      </c>
      <c r="AS40" s="443">
        <v>0</v>
      </c>
      <c r="AT40" s="443">
        <v>0</v>
      </c>
      <c r="AU40" s="443">
        <v>0</v>
      </c>
      <c r="AV40" s="443">
        <v>0</v>
      </c>
      <c r="AW40" s="443">
        <v>0</v>
      </c>
      <c r="AX40" s="443">
        <v>0</v>
      </c>
      <c r="AY40" s="443">
        <v>0</v>
      </c>
      <c r="AZ40" s="443">
        <v>0</v>
      </c>
      <c r="BA40" s="443">
        <v>0</v>
      </c>
      <c r="BB40" s="697">
        <f t="shared" si="28"/>
        <v>0</v>
      </c>
      <c r="BC40" s="698">
        <f t="shared" si="29"/>
        <v>0</v>
      </c>
      <c r="BD40" s="312">
        <f t="shared" si="30"/>
        <v>0</v>
      </c>
      <c r="BE40" s="443">
        <f t="shared" si="31"/>
        <v>0</v>
      </c>
      <c r="BF40" s="699">
        <f t="shared" si="32"/>
        <v>0</v>
      </c>
      <c r="BG40" s="699">
        <f t="shared" si="33"/>
        <v>0</v>
      </c>
      <c r="BH40" s="699">
        <f t="shared" si="34"/>
        <v>0</v>
      </c>
      <c r="BI40" s="700" t="str">
        <f t="shared" si="35"/>
        <v/>
      </c>
      <c r="BJ40" s="701"/>
      <c r="BK40" s="702"/>
      <c r="BL40" s="288"/>
      <c r="BM40" s="195"/>
      <c r="BN40" s="703"/>
    </row>
    <row r="41" spans="1:67" ht="18" hidden="1">
      <c r="A41" s="691">
        <v>39</v>
      </c>
      <c r="B41" s="396" t="s">
        <v>105</v>
      </c>
      <c r="C41" s="339" t="s">
        <v>128</v>
      </c>
      <c r="D41" s="692" t="s">
        <v>129</v>
      </c>
      <c r="E41" s="197">
        <v>0.5</v>
      </c>
      <c r="F41" s="693"/>
      <c r="G41" s="693"/>
      <c r="H41" s="694"/>
      <c r="I41" s="694"/>
      <c r="J41" s="693">
        <f>Summary!K41</f>
        <v>0</v>
      </c>
      <c r="K41" s="694"/>
      <c r="L41" s="694"/>
      <c r="M41" s="694"/>
      <c r="N41" s="695">
        <f t="shared" si="18"/>
        <v>0</v>
      </c>
      <c r="O41" s="443">
        <v>0</v>
      </c>
      <c r="P41" s="443">
        <v>0</v>
      </c>
      <c r="Q41" s="443">
        <v>0</v>
      </c>
      <c r="R41" s="443">
        <v>0</v>
      </c>
      <c r="S41" s="443">
        <v>0</v>
      </c>
      <c r="T41" s="443">
        <v>0</v>
      </c>
      <c r="U41" s="443">
        <v>0</v>
      </c>
      <c r="V41" s="697">
        <f t="shared" si="19"/>
        <v>0</v>
      </c>
      <c r="W41" s="698">
        <f t="shared" si="20"/>
        <v>0</v>
      </c>
      <c r="X41" s="312">
        <f t="shared" si="21"/>
        <v>0</v>
      </c>
      <c r="Y41" s="443">
        <v>0</v>
      </c>
      <c r="Z41" s="443">
        <v>0</v>
      </c>
      <c r="AA41" s="443">
        <v>0</v>
      </c>
      <c r="AB41" s="443">
        <v>0</v>
      </c>
      <c r="AC41" s="443">
        <v>0</v>
      </c>
      <c r="AD41" s="443">
        <v>0</v>
      </c>
      <c r="AE41" s="443">
        <v>0</v>
      </c>
      <c r="AF41" s="697">
        <f t="shared" si="22"/>
        <v>0</v>
      </c>
      <c r="AG41" s="698">
        <f t="shared" si="23"/>
        <v>0</v>
      </c>
      <c r="AH41" s="312">
        <f t="shared" si="24"/>
        <v>0</v>
      </c>
      <c r="AI41" s="443">
        <v>0</v>
      </c>
      <c r="AJ41" s="443">
        <v>0</v>
      </c>
      <c r="AK41" s="443">
        <v>0</v>
      </c>
      <c r="AL41" s="443">
        <v>0</v>
      </c>
      <c r="AM41" s="443">
        <v>0</v>
      </c>
      <c r="AN41" s="443">
        <v>0</v>
      </c>
      <c r="AO41" s="443">
        <v>0</v>
      </c>
      <c r="AP41" s="697">
        <f t="shared" si="25"/>
        <v>0</v>
      </c>
      <c r="AQ41" s="698">
        <f t="shared" si="26"/>
        <v>0</v>
      </c>
      <c r="AR41" s="312">
        <f t="shared" si="27"/>
        <v>0</v>
      </c>
      <c r="AS41" s="443">
        <v>0</v>
      </c>
      <c r="AT41" s="443">
        <v>0</v>
      </c>
      <c r="AU41" s="443">
        <v>0</v>
      </c>
      <c r="AV41" s="443">
        <v>0</v>
      </c>
      <c r="AW41" s="443">
        <v>0</v>
      </c>
      <c r="AX41" s="443">
        <v>0</v>
      </c>
      <c r="AY41" s="443">
        <v>0</v>
      </c>
      <c r="AZ41" s="443">
        <v>0</v>
      </c>
      <c r="BA41" s="443">
        <v>0</v>
      </c>
      <c r="BB41" s="697">
        <f t="shared" si="28"/>
        <v>0</v>
      </c>
      <c r="BC41" s="698">
        <f t="shared" si="29"/>
        <v>0</v>
      </c>
      <c r="BD41" s="312">
        <f t="shared" si="30"/>
        <v>0</v>
      </c>
      <c r="BE41" s="443">
        <f t="shared" si="31"/>
        <v>0</v>
      </c>
      <c r="BF41" s="699">
        <f t="shared" si="32"/>
        <v>0</v>
      </c>
      <c r="BG41" s="699">
        <f t="shared" si="33"/>
        <v>0</v>
      </c>
      <c r="BH41" s="699">
        <f t="shared" si="34"/>
        <v>0</v>
      </c>
      <c r="BI41" s="700" t="str">
        <f t="shared" si="35"/>
        <v/>
      </c>
      <c r="BJ41" s="701"/>
      <c r="BK41" s="702"/>
      <c r="BL41" s="288"/>
      <c r="BM41" s="195"/>
      <c r="BN41" s="703"/>
    </row>
    <row r="42" spans="1:67" ht="18" hidden="1">
      <c r="A42" s="691">
        <v>40</v>
      </c>
      <c r="B42" s="396" t="s">
        <v>105</v>
      </c>
      <c r="C42" s="339" t="s">
        <v>130</v>
      </c>
      <c r="D42" s="692" t="s">
        <v>131</v>
      </c>
      <c r="E42" s="394">
        <v>0.15</v>
      </c>
      <c r="F42" s="693"/>
      <c r="G42" s="693"/>
      <c r="H42" s="694"/>
      <c r="I42" s="694"/>
      <c r="J42" s="693">
        <f>Summary!K42</f>
        <v>0</v>
      </c>
      <c r="K42" s="694"/>
      <c r="L42" s="694"/>
      <c r="M42" s="694"/>
      <c r="N42" s="695">
        <f t="shared" si="18"/>
        <v>0</v>
      </c>
      <c r="O42" s="443">
        <v>0</v>
      </c>
      <c r="P42" s="443">
        <v>0</v>
      </c>
      <c r="Q42" s="443">
        <v>0</v>
      </c>
      <c r="R42" s="443">
        <v>0</v>
      </c>
      <c r="S42" s="443">
        <v>0</v>
      </c>
      <c r="T42" s="443">
        <v>0</v>
      </c>
      <c r="U42" s="443">
        <v>0</v>
      </c>
      <c r="V42" s="697">
        <f t="shared" si="19"/>
        <v>0</v>
      </c>
      <c r="W42" s="698">
        <f t="shared" si="20"/>
        <v>0</v>
      </c>
      <c r="X42" s="312">
        <f t="shared" si="21"/>
        <v>0</v>
      </c>
      <c r="Y42" s="443">
        <v>0</v>
      </c>
      <c r="Z42" s="443">
        <v>0</v>
      </c>
      <c r="AA42" s="443">
        <v>0</v>
      </c>
      <c r="AB42" s="443">
        <v>0</v>
      </c>
      <c r="AC42" s="443">
        <v>0</v>
      </c>
      <c r="AD42" s="443">
        <v>0</v>
      </c>
      <c r="AE42" s="443">
        <v>0</v>
      </c>
      <c r="AF42" s="697">
        <f t="shared" si="22"/>
        <v>0</v>
      </c>
      <c r="AG42" s="698">
        <f t="shared" si="23"/>
        <v>0</v>
      </c>
      <c r="AH42" s="312">
        <f t="shared" si="24"/>
        <v>0</v>
      </c>
      <c r="AI42" s="443">
        <v>0</v>
      </c>
      <c r="AJ42" s="443">
        <v>0</v>
      </c>
      <c r="AK42" s="443">
        <v>0</v>
      </c>
      <c r="AL42" s="443">
        <v>0</v>
      </c>
      <c r="AM42" s="443">
        <v>0</v>
      </c>
      <c r="AN42" s="443">
        <v>0</v>
      </c>
      <c r="AO42" s="443">
        <v>0</v>
      </c>
      <c r="AP42" s="697">
        <f t="shared" si="25"/>
        <v>0</v>
      </c>
      <c r="AQ42" s="698">
        <f t="shared" si="26"/>
        <v>0</v>
      </c>
      <c r="AR42" s="312">
        <f t="shared" si="27"/>
        <v>0</v>
      </c>
      <c r="AS42" s="443">
        <v>0</v>
      </c>
      <c r="AT42" s="443">
        <v>0</v>
      </c>
      <c r="AU42" s="443">
        <v>0</v>
      </c>
      <c r="AV42" s="443">
        <v>0</v>
      </c>
      <c r="AW42" s="443">
        <v>0</v>
      </c>
      <c r="AX42" s="443">
        <v>0</v>
      </c>
      <c r="AY42" s="443">
        <v>0</v>
      </c>
      <c r="AZ42" s="443">
        <v>0</v>
      </c>
      <c r="BA42" s="443">
        <v>0</v>
      </c>
      <c r="BB42" s="697">
        <f t="shared" si="28"/>
        <v>0</v>
      </c>
      <c r="BC42" s="698">
        <f t="shared" si="29"/>
        <v>0</v>
      </c>
      <c r="BD42" s="312">
        <f t="shared" si="30"/>
        <v>0</v>
      </c>
      <c r="BE42" s="443">
        <f t="shared" si="31"/>
        <v>0</v>
      </c>
      <c r="BF42" s="699">
        <f t="shared" si="32"/>
        <v>0</v>
      </c>
      <c r="BG42" s="699">
        <f t="shared" si="33"/>
        <v>0</v>
      </c>
      <c r="BH42" s="699">
        <f t="shared" si="34"/>
        <v>0</v>
      </c>
      <c r="BI42" s="700" t="str">
        <f t="shared" si="35"/>
        <v/>
      </c>
      <c r="BJ42" s="701"/>
      <c r="BK42" s="702"/>
      <c r="BL42" s="288"/>
      <c r="BM42" s="195"/>
      <c r="BN42" s="703"/>
    </row>
    <row r="43" spans="1:67" ht="18" hidden="1">
      <c r="A43" s="288">
        <v>41</v>
      </c>
      <c r="B43" s="396" t="s">
        <v>105</v>
      </c>
      <c r="C43" s="308" t="s">
        <v>132</v>
      </c>
      <c r="D43" s="309" t="s">
        <v>133</v>
      </c>
      <c r="E43" s="562">
        <v>0.113</v>
      </c>
      <c r="F43" s="1077"/>
      <c r="G43" s="1077"/>
      <c r="H43" s="1078"/>
      <c r="I43" s="1078"/>
      <c r="J43" s="693">
        <f>Summary!K43</f>
        <v>0</v>
      </c>
      <c r="K43" s="1078"/>
      <c r="L43" s="1078"/>
      <c r="M43" s="1078"/>
      <c r="N43" s="695">
        <f t="shared" si="18"/>
        <v>0</v>
      </c>
      <c r="O43" s="443">
        <v>0</v>
      </c>
      <c r="P43" s="443">
        <v>0</v>
      </c>
      <c r="Q43" s="443">
        <v>0</v>
      </c>
      <c r="R43" s="443">
        <v>0</v>
      </c>
      <c r="S43" s="443">
        <v>0</v>
      </c>
      <c r="T43" s="443">
        <v>0</v>
      </c>
      <c r="U43" s="443">
        <v>0</v>
      </c>
      <c r="V43" s="697">
        <f t="shared" si="19"/>
        <v>0</v>
      </c>
      <c r="W43" s="698">
        <f t="shared" si="20"/>
        <v>0</v>
      </c>
      <c r="X43" s="312">
        <f t="shared" si="21"/>
        <v>0</v>
      </c>
      <c r="Y43" s="443">
        <v>0</v>
      </c>
      <c r="Z43" s="443">
        <v>0</v>
      </c>
      <c r="AA43" s="443">
        <v>0</v>
      </c>
      <c r="AB43" s="443">
        <v>0</v>
      </c>
      <c r="AC43" s="443">
        <v>0</v>
      </c>
      <c r="AD43" s="443">
        <v>0</v>
      </c>
      <c r="AE43" s="443">
        <v>0</v>
      </c>
      <c r="AF43" s="697">
        <f t="shared" si="22"/>
        <v>0</v>
      </c>
      <c r="AG43" s="698">
        <f t="shared" si="23"/>
        <v>0</v>
      </c>
      <c r="AH43" s="312">
        <f t="shared" si="24"/>
        <v>0</v>
      </c>
      <c r="AI43" s="443">
        <v>0</v>
      </c>
      <c r="AJ43" s="443">
        <v>0</v>
      </c>
      <c r="AK43" s="443">
        <v>0</v>
      </c>
      <c r="AL43" s="443">
        <v>0</v>
      </c>
      <c r="AM43" s="443">
        <v>0</v>
      </c>
      <c r="AN43" s="443">
        <v>0</v>
      </c>
      <c r="AO43" s="443">
        <v>0</v>
      </c>
      <c r="AP43" s="697">
        <f t="shared" si="25"/>
        <v>0</v>
      </c>
      <c r="AQ43" s="698">
        <f t="shared" si="26"/>
        <v>0</v>
      </c>
      <c r="AR43" s="312">
        <f t="shared" si="27"/>
        <v>0</v>
      </c>
      <c r="AS43" s="443">
        <v>0</v>
      </c>
      <c r="AT43" s="443">
        <v>0</v>
      </c>
      <c r="AU43" s="443">
        <v>0</v>
      </c>
      <c r="AV43" s="443">
        <v>0</v>
      </c>
      <c r="AW43" s="443">
        <v>0</v>
      </c>
      <c r="AX43" s="443">
        <v>0</v>
      </c>
      <c r="AY43" s="443">
        <v>0</v>
      </c>
      <c r="AZ43" s="443">
        <v>0</v>
      </c>
      <c r="BA43" s="443">
        <v>0</v>
      </c>
      <c r="BB43" s="697">
        <f t="shared" si="28"/>
        <v>0</v>
      </c>
      <c r="BC43" s="698">
        <f t="shared" si="29"/>
        <v>0</v>
      </c>
      <c r="BD43" s="312">
        <f t="shared" si="30"/>
        <v>0</v>
      </c>
      <c r="BE43" s="443">
        <f t="shared" si="31"/>
        <v>0</v>
      </c>
      <c r="BF43" s="699">
        <f t="shared" si="32"/>
        <v>0</v>
      </c>
      <c r="BG43" s="699">
        <f t="shared" si="33"/>
        <v>0</v>
      </c>
      <c r="BH43" s="699">
        <f t="shared" si="34"/>
        <v>0</v>
      </c>
      <c r="BI43" s="700" t="str">
        <f t="shared" si="35"/>
        <v/>
      </c>
      <c r="BJ43" s="871"/>
      <c r="BK43" s="767"/>
      <c r="BL43" s="316"/>
      <c r="BM43" s="308"/>
      <c r="BN43" s="1228"/>
    </row>
    <row r="44" spans="1:67" ht="18" hidden="1">
      <c r="A44" s="691">
        <v>42</v>
      </c>
      <c r="B44" s="399" t="s">
        <v>105</v>
      </c>
      <c r="C44" s="400" t="s">
        <v>134</v>
      </c>
      <c r="D44" s="401" t="s">
        <v>135</v>
      </c>
      <c r="E44" s="562">
        <v>0.5</v>
      </c>
      <c r="F44" s="1077"/>
      <c r="G44" s="1077"/>
      <c r="H44" s="1078"/>
      <c r="I44" s="1078"/>
      <c r="J44" s="693">
        <f>Summary!K44</f>
        <v>0</v>
      </c>
      <c r="K44" s="1078"/>
      <c r="L44" s="1078"/>
      <c r="M44" s="1078"/>
      <c r="N44" s="695">
        <f t="shared" si="18"/>
        <v>0</v>
      </c>
      <c r="O44" s="443">
        <v>0</v>
      </c>
      <c r="P44" s="443">
        <v>0</v>
      </c>
      <c r="Q44" s="443">
        <v>0</v>
      </c>
      <c r="R44" s="443">
        <v>0</v>
      </c>
      <c r="S44" s="443">
        <v>0</v>
      </c>
      <c r="T44" s="443">
        <v>0</v>
      </c>
      <c r="U44" s="443">
        <v>0</v>
      </c>
      <c r="V44" s="697">
        <f t="shared" si="19"/>
        <v>0</v>
      </c>
      <c r="W44" s="698">
        <f t="shared" si="20"/>
        <v>0</v>
      </c>
      <c r="X44" s="312">
        <f t="shared" si="21"/>
        <v>0</v>
      </c>
      <c r="Y44" s="443">
        <v>0</v>
      </c>
      <c r="Z44" s="443">
        <v>0</v>
      </c>
      <c r="AA44" s="443">
        <v>0</v>
      </c>
      <c r="AB44" s="443">
        <v>0</v>
      </c>
      <c r="AC44" s="443">
        <v>0</v>
      </c>
      <c r="AD44" s="443">
        <v>0</v>
      </c>
      <c r="AE44" s="443">
        <v>0</v>
      </c>
      <c r="AF44" s="697">
        <f t="shared" si="22"/>
        <v>0</v>
      </c>
      <c r="AG44" s="698">
        <f t="shared" si="23"/>
        <v>0</v>
      </c>
      <c r="AH44" s="312">
        <f t="shared" si="24"/>
        <v>0</v>
      </c>
      <c r="AI44" s="443">
        <v>0</v>
      </c>
      <c r="AJ44" s="443">
        <v>0</v>
      </c>
      <c r="AK44" s="443">
        <v>0</v>
      </c>
      <c r="AL44" s="443">
        <v>0</v>
      </c>
      <c r="AM44" s="443">
        <v>0</v>
      </c>
      <c r="AN44" s="443">
        <v>0</v>
      </c>
      <c r="AO44" s="443">
        <v>0</v>
      </c>
      <c r="AP44" s="697">
        <f t="shared" si="25"/>
        <v>0</v>
      </c>
      <c r="AQ44" s="698">
        <f t="shared" si="26"/>
        <v>0</v>
      </c>
      <c r="AR44" s="312">
        <f t="shared" si="27"/>
        <v>0</v>
      </c>
      <c r="AS44" s="443">
        <v>0</v>
      </c>
      <c r="AT44" s="443">
        <v>0</v>
      </c>
      <c r="AU44" s="443">
        <v>0</v>
      </c>
      <c r="AV44" s="443">
        <v>0</v>
      </c>
      <c r="AW44" s="443">
        <v>0</v>
      </c>
      <c r="AX44" s="443">
        <v>0</v>
      </c>
      <c r="AY44" s="443">
        <v>0</v>
      </c>
      <c r="AZ44" s="443">
        <v>0</v>
      </c>
      <c r="BA44" s="443">
        <v>0</v>
      </c>
      <c r="BB44" s="697">
        <f t="shared" si="28"/>
        <v>0</v>
      </c>
      <c r="BC44" s="698">
        <f t="shared" si="29"/>
        <v>0</v>
      </c>
      <c r="BD44" s="312">
        <f t="shared" si="30"/>
        <v>0</v>
      </c>
      <c r="BE44" s="443">
        <f t="shared" si="31"/>
        <v>0</v>
      </c>
      <c r="BF44" s="699">
        <f t="shared" si="32"/>
        <v>0</v>
      </c>
      <c r="BG44" s="699">
        <f t="shared" si="33"/>
        <v>0</v>
      </c>
      <c r="BH44" s="699">
        <f t="shared" si="34"/>
        <v>0</v>
      </c>
      <c r="BI44" s="700" t="str">
        <f t="shared" si="35"/>
        <v/>
      </c>
      <c r="BJ44" s="871"/>
      <c r="BK44" s="767"/>
      <c r="BL44" s="316"/>
      <c r="BM44" s="308"/>
      <c r="BN44" s="1228"/>
    </row>
    <row r="45" spans="1:67" ht="18" hidden="1">
      <c r="A45" s="691">
        <v>43</v>
      </c>
      <c r="B45" s="872" t="s">
        <v>105</v>
      </c>
      <c r="C45" s="869" t="s">
        <v>136</v>
      </c>
      <c r="D45" s="309" t="s">
        <v>137</v>
      </c>
      <c r="E45" s="562">
        <v>0.5</v>
      </c>
      <c r="F45" s="1077"/>
      <c r="G45" s="1077"/>
      <c r="H45" s="1078"/>
      <c r="I45" s="1078"/>
      <c r="J45" s="693">
        <f>Summary!K45</f>
        <v>0</v>
      </c>
      <c r="K45" s="1078"/>
      <c r="L45" s="1078"/>
      <c r="M45" s="1078"/>
      <c r="N45" s="695">
        <f t="shared" si="18"/>
        <v>0</v>
      </c>
      <c r="O45" s="443">
        <v>0</v>
      </c>
      <c r="P45" s="443">
        <v>0</v>
      </c>
      <c r="Q45" s="443">
        <v>0</v>
      </c>
      <c r="R45" s="443">
        <v>0</v>
      </c>
      <c r="S45" s="443">
        <v>0</v>
      </c>
      <c r="T45" s="443">
        <v>0</v>
      </c>
      <c r="U45" s="443">
        <v>0</v>
      </c>
      <c r="V45" s="697">
        <f t="shared" si="19"/>
        <v>0</v>
      </c>
      <c r="W45" s="698">
        <f t="shared" si="20"/>
        <v>0</v>
      </c>
      <c r="X45" s="312">
        <f t="shared" si="21"/>
        <v>0</v>
      </c>
      <c r="Y45" s="443">
        <v>0</v>
      </c>
      <c r="Z45" s="443">
        <v>0</v>
      </c>
      <c r="AA45" s="443">
        <v>0</v>
      </c>
      <c r="AB45" s="443">
        <v>0</v>
      </c>
      <c r="AC45" s="443">
        <v>0</v>
      </c>
      <c r="AD45" s="443">
        <v>0</v>
      </c>
      <c r="AE45" s="443">
        <v>0</v>
      </c>
      <c r="AF45" s="697">
        <f t="shared" si="22"/>
        <v>0</v>
      </c>
      <c r="AG45" s="698">
        <f t="shared" si="23"/>
        <v>0</v>
      </c>
      <c r="AH45" s="312">
        <f t="shared" si="24"/>
        <v>0</v>
      </c>
      <c r="AI45" s="443">
        <v>0</v>
      </c>
      <c r="AJ45" s="443">
        <v>0</v>
      </c>
      <c r="AK45" s="443">
        <v>0</v>
      </c>
      <c r="AL45" s="443">
        <v>0</v>
      </c>
      <c r="AM45" s="443">
        <v>0</v>
      </c>
      <c r="AN45" s="443">
        <v>0</v>
      </c>
      <c r="AO45" s="443">
        <v>0</v>
      </c>
      <c r="AP45" s="697">
        <f t="shared" si="25"/>
        <v>0</v>
      </c>
      <c r="AQ45" s="698">
        <f t="shared" si="26"/>
        <v>0</v>
      </c>
      <c r="AR45" s="312">
        <f t="shared" si="27"/>
        <v>0</v>
      </c>
      <c r="AS45" s="443">
        <v>0</v>
      </c>
      <c r="AT45" s="443">
        <v>0</v>
      </c>
      <c r="AU45" s="443">
        <v>0</v>
      </c>
      <c r="AV45" s="443">
        <v>0</v>
      </c>
      <c r="AW45" s="443">
        <v>0</v>
      </c>
      <c r="AX45" s="443">
        <v>0</v>
      </c>
      <c r="AY45" s="443">
        <v>0</v>
      </c>
      <c r="AZ45" s="443">
        <v>0</v>
      </c>
      <c r="BA45" s="443">
        <v>0</v>
      </c>
      <c r="BB45" s="697">
        <f t="shared" si="28"/>
        <v>0</v>
      </c>
      <c r="BC45" s="698">
        <f t="shared" si="29"/>
        <v>0</v>
      </c>
      <c r="BD45" s="312">
        <f t="shared" si="30"/>
        <v>0</v>
      </c>
      <c r="BE45" s="443">
        <f t="shared" si="31"/>
        <v>0</v>
      </c>
      <c r="BF45" s="699">
        <f t="shared" si="32"/>
        <v>0</v>
      </c>
      <c r="BG45" s="699">
        <f t="shared" si="33"/>
        <v>0</v>
      </c>
      <c r="BH45" s="699">
        <f t="shared" si="34"/>
        <v>0</v>
      </c>
      <c r="BI45" s="700" t="str">
        <f t="shared" si="35"/>
        <v/>
      </c>
      <c r="BJ45" s="871"/>
      <c r="BK45" s="767"/>
      <c r="BL45" s="316"/>
      <c r="BM45" s="308"/>
      <c r="BN45" s="772"/>
    </row>
    <row r="46" spans="1:67" ht="18" hidden="1">
      <c r="A46" s="288">
        <v>44</v>
      </c>
      <c r="B46" s="872" t="s">
        <v>105</v>
      </c>
      <c r="C46" s="869" t="s">
        <v>138</v>
      </c>
      <c r="D46" s="309" t="s">
        <v>139</v>
      </c>
      <c r="E46" s="562">
        <v>1</v>
      </c>
      <c r="F46" s="1077"/>
      <c r="G46" s="1077"/>
      <c r="H46" s="1078"/>
      <c r="I46" s="1078"/>
      <c r="J46" s="693">
        <f>Summary!K46</f>
        <v>0</v>
      </c>
      <c r="K46" s="1078"/>
      <c r="L46" s="1078"/>
      <c r="M46" s="1078"/>
      <c r="N46" s="695">
        <f t="shared" si="18"/>
        <v>0</v>
      </c>
      <c r="O46" s="443">
        <v>0</v>
      </c>
      <c r="P46" s="443">
        <v>0</v>
      </c>
      <c r="Q46" s="443">
        <v>0</v>
      </c>
      <c r="R46" s="443">
        <v>0</v>
      </c>
      <c r="S46" s="443">
        <v>0</v>
      </c>
      <c r="T46" s="443">
        <v>0</v>
      </c>
      <c r="U46" s="443">
        <v>0</v>
      </c>
      <c r="V46" s="697">
        <f t="shared" si="19"/>
        <v>0</v>
      </c>
      <c r="W46" s="698">
        <f t="shared" si="20"/>
        <v>0</v>
      </c>
      <c r="X46" s="312">
        <f t="shared" si="21"/>
        <v>0</v>
      </c>
      <c r="Y46" s="443">
        <v>0</v>
      </c>
      <c r="Z46" s="443">
        <v>0</v>
      </c>
      <c r="AA46" s="443">
        <v>0</v>
      </c>
      <c r="AB46" s="443">
        <v>0</v>
      </c>
      <c r="AC46" s="443">
        <v>0</v>
      </c>
      <c r="AD46" s="443">
        <v>0</v>
      </c>
      <c r="AE46" s="443">
        <v>0</v>
      </c>
      <c r="AF46" s="697">
        <f t="shared" si="22"/>
        <v>0</v>
      </c>
      <c r="AG46" s="698">
        <f t="shared" si="23"/>
        <v>0</v>
      </c>
      <c r="AH46" s="312">
        <f t="shared" si="24"/>
        <v>0</v>
      </c>
      <c r="AI46" s="443">
        <v>0</v>
      </c>
      <c r="AJ46" s="443">
        <v>0</v>
      </c>
      <c r="AK46" s="443">
        <v>0</v>
      </c>
      <c r="AL46" s="443">
        <v>0</v>
      </c>
      <c r="AM46" s="443">
        <v>0</v>
      </c>
      <c r="AN46" s="443">
        <v>0</v>
      </c>
      <c r="AO46" s="443">
        <v>0</v>
      </c>
      <c r="AP46" s="697">
        <f t="shared" si="25"/>
        <v>0</v>
      </c>
      <c r="AQ46" s="698">
        <f t="shared" si="26"/>
        <v>0</v>
      </c>
      <c r="AR46" s="312">
        <f t="shared" si="27"/>
        <v>0</v>
      </c>
      <c r="AS46" s="443">
        <v>0</v>
      </c>
      <c r="AT46" s="443">
        <v>0</v>
      </c>
      <c r="AU46" s="443">
        <v>0</v>
      </c>
      <c r="AV46" s="443">
        <v>0</v>
      </c>
      <c r="AW46" s="443">
        <v>0</v>
      </c>
      <c r="AX46" s="443">
        <v>0</v>
      </c>
      <c r="AY46" s="443">
        <v>0</v>
      </c>
      <c r="AZ46" s="443">
        <v>0</v>
      </c>
      <c r="BA46" s="443">
        <v>0</v>
      </c>
      <c r="BB46" s="697">
        <f t="shared" si="28"/>
        <v>0</v>
      </c>
      <c r="BC46" s="698">
        <f t="shared" si="29"/>
        <v>0</v>
      </c>
      <c r="BD46" s="312">
        <f t="shared" si="30"/>
        <v>0</v>
      </c>
      <c r="BE46" s="443">
        <f t="shared" si="31"/>
        <v>0</v>
      </c>
      <c r="BF46" s="699">
        <f t="shared" si="32"/>
        <v>0</v>
      </c>
      <c r="BG46" s="699">
        <f t="shared" si="33"/>
        <v>0</v>
      </c>
      <c r="BH46" s="699">
        <f t="shared" si="34"/>
        <v>0</v>
      </c>
      <c r="BI46" s="700" t="str">
        <f t="shared" si="35"/>
        <v/>
      </c>
      <c r="BJ46" s="871"/>
      <c r="BK46" s="767"/>
      <c r="BL46" s="316"/>
      <c r="BM46" s="308"/>
      <c r="BN46" s="772"/>
    </row>
    <row r="47" spans="1:67" ht="18" hidden="1">
      <c r="A47" s="691">
        <v>45</v>
      </c>
      <c r="B47" s="994" t="s">
        <v>350</v>
      </c>
      <c r="C47" s="195" t="s">
        <v>140</v>
      </c>
      <c r="D47" s="692" t="s">
        <v>141</v>
      </c>
      <c r="E47" s="197">
        <v>1</v>
      </c>
      <c r="F47" s="693"/>
      <c r="G47" s="693"/>
      <c r="H47" s="694"/>
      <c r="I47" s="694"/>
      <c r="J47" s="693">
        <f>Summary!K47</f>
        <v>0</v>
      </c>
      <c r="K47" s="694"/>
      <c r="L47" s="694"/>
      <c r="M47" s="694"/>
      <c r="N47" s="695">
        <f t="shared" si="18"/>
        <v>0</v>
      </c>
      <c r="O47" s="443">
        <v>0</v>
      </c>
      <c r="P47" s="443">
        <v>0</v>
      </c>
      <c r="Q47" s="443">
        <v>0</v>
      </c>
      <c r="R47" s="443">
        <v>0</v>
      </c>
      <c r="S47" s="443">
        <v>0</v>
      </c>
      <c r="T47" s="443">
        <v>0</v>
      </c>
      <c r="U47" s="443">
        <v>0</v>
      </c>
      <c r="V47" s="697">
        <f t="shared" si="19"/>
        <v>0</v>
      </c>
      <c r="W47" s="698">
        <f t="shared" si="20"/>
        <v>0</v>
      </c>
      <c r="X47" s="312">
        <f t="shared" si="21"/>
        <v>0</v>
      </c>
      <c r="Y47" s="443">
        <v>0</v>
      </c>
      <c r="Z47" s="443">
        <v>0</v>
      </c>
      <c r="AA47" s="443">
        <v>0</v>
      </c>
      <c r="AB47" s="443">
        <v>0</v>
      </c>
      <c r="AC47" s="443">
        <v>0</v>
      </c>
      <c r="AD47" s="443">
        <v>0</v>
      </c>
      <c r="AE47" s="443">
        <v>0</v>
      </c>
      <c r="AF47" s="697">
        <f t="shared" si="22"/>
        <v>0</v>
      </c>
      <c r="AG47" s="698">
        <f t="shared" si="23"/>
        <v>0</v>
      </c>
      <c r="AH47" s="312">
        <f t="shared" si="24"/>
        <v>0</v>
      </c>
      <c r="AI47" s="443">
        <v>0</v>
      </c>
      <c r="AJ47" s="443">
        <v>0</v>
      </c>
      <c r="AK47" s="443">
        <v>0</v>
      </c>
      <c r="AL47" s="443">
        <v>0</v>
      </c>
      <c r="AM47" s="443">
        <v>0</v>
      </c>
      <c r="AN47" s="443">
        <v>0</v>
      </c>
      <c r="AO47" s="443">
        <v>0</v>
      </c>
      <c r="AP47" s="697">
        <f t="shared" si="25"/>
        <v>0</v>
      </c>
      <c r="AQ47" s="698">
        <f t="shared" si="26"/>
        <v>0</v>
      </c>
      <c r="AR47" s="312">
        <f t="shared" si="27"/>
        <v>0</v>
      </c>
      <c r="AS47" s="443">
        <v>0</v>
      </c>
      <c r="AT47" s="443">
        <v>0</v>
      </c>
      <c r="AU47" s="443">
        <v>0</v>
      </c>
      <c r="AV47" s="443">
        <v>0</v>
      </c>
      <c r="AW47" s="443">
        <v>0</v>
      </c>
      <c r="AX47" s="443">
        <v>0</v>
      </c>
      <c r="AY47" s="443">
        <v>0</v>
      </c>
      <c r="AZ47" s="443">
        <v>0</v>
      </c>
      <c r="BA47" s="443">
        <v>0</v>
      </c>
      <c r="BB47" s="697">
        <f t="shared" si="28"/>
        <v>0</v>
      </c>
      <c r="BC47" s="698">
        <f t="shared" si="29"/>
        <v>0</v>
      </c>
      <c r="BD47" s="312">
        <f t="shared" si="30"/>
        <v>0</v>
      </c>
      <c r="BE47" s="443">
        <f t="shared" si="31"/>
        <v>0</v>
      </c>
      <c r="BF47" s="699">
        <f t="shared" si="32"/>
        <v>0</v>
      </c>
      <c r="BG47" s="699">
        <f t="shared" si="33"/>
        <v>0</v>
      </c>
      <c r="BH47" s="699">
        <f t="shared" si="34"/>
        <v>0</v>
      </c>
      <c r="BI47" s="700" t="str">
        <f t="shared" si="35"/>
        <v/>
      </c>
      <c r="BJ47" s="701"/>
      <c r="BK47" s="702"/>
      <c r="BL47" s="288"/>
      <c r="BM47" s="195"/>
      <c r="BN47" s="703"/>
    </row>
    <row r="48" spans="1:67" ht="18" hidden="1">
      <c r="A48" s="691">
        <v>46</v>
      </c>
      <c r="B48" s="994" t="s">
        <v>75</v>
      </c>
      <c r="C48" s="195" t="s">
        <v>143</v>
      </c>
      <c r="D48" s="692" t="s">
        <v>144</v>
      </c>
      <c r="E48" s="197">
        <v>0.5</v>
      </c>
      <c r="F48" s="693"/>
      <c r="G48" s="693"/>
      <c r="H48" s="694"/>
      <c r="I48" s="694"/>
      <c r="J48" s="693">
        <f>Summary!K48</f>
        <v>0</v>
      </c>
      <c r="K48" s="694"/>
      <c r="L48" s="694"/>
      <c r="M48" s="694"/>
      <c r="N48" s="695">
        <f t="shared" si="18"/>
        <v>0</v>
      </c>
      <c r="O48" s="443">
        <v>0</v>
      </c>
      <c r="P48" s="443">
        <v>0</v>
      </c>
      <c r="Q48" s="443">
        <v>0</v>
      </c>
      <c r="R48" s="443">
        <v>0</v>
      </c>
      <c r="S48" s="443">
        <v>0</v>
      </c>
      <c r="T48" s="443">
        <v>0</v>
      </c>
      <c r="U48" s="443">
        <v>0</v>
      </c>
      <c r="V48" s="697">
        <f t="shared" si="19"/>
        <v>0</v>
      </c>
      <c r="W48" s="698">
        <f t="shared" si="20"/>
        <v>0</v>
      </c>
      <c r="X48" s="312">
        <f t="shared" si="21"/>
        <v>0</v>
      </c>
      <c r="Y48" s="443">
        <v>0</v>
      </c>
      <c r="Z48" s="443">
        <v>0</v>
      </c>
      <c r="AA48" s="443">
        <v>0</v>
      </c>
      <c r="AB48" s="443">
        <v>0</v>
      </c>
      <c r="AC48" s="443">
        <v>0</v>
      </c>
      <c r="AD48" s="443">
        <v>0</v>
      </c>
      <c r="AE48" s="443">
        <v>0</v>
      </c>
      <c r="AF48" s="697">
        <f t="shared" si="22"/>
        <v>0</v>
      </c>
      <c r="AG48" s="698">
        <f t="shared" si="23"/>
        <v>0</v>
      </c>
      <c r="AH48" s="312">
        <f t="shared" si="24"/>
        <v>0</v>
      </c>
      <c r="AI48" s="443">
        <v>0</v>
      </c>
      <c r="AJ48" s="443">
        <v>0</v>
      </c>
      <c r="AK48" s="443">
        <v>0</v>
      </c>
      <c r="AL48" s="443">
        <v>0</v>
      </c>
      <c r="AM48" s="443">
        <v>0</v>
      </c>
      <c r="AN48" s="443">
        <v>0</v>
      </c>
      <c r="AO48" s="443">
        <v>0</v>
      </c>
      <c r="AP48" s="697">
        <f t="shared" si="25"/>
        <v>0</v>
      </c>
      <c r="AQ48" s="698">
        <f t="shared" si="26"/>
        <v>0</v>
      </c>
      <c r="AR48" s="312">
        <f t="shared" si="27"/>
        <v>0</v>
      </c>
      <c r="AS48" s="443">
        <v>0</v>
      </c>
      <c r="AT48" s="443">
        <v>0</v>
      </c>
      <c r="AU48" s="443">
        <v>0</v>
      </c>
      <c r="AV48" s="443">
        <v>0</v>
      </c>
      <c r="AW48" s="443">
        <v>0</v>
      </c>
      <c r="AX48" s="443">
        <v>0</v>
      </c>
      <c r="AY48" s="443">
        <v>0</v>
      </c>
      <c r="AZ48" s="443">
        <v>0</v>
      </c>
      <c r="BA48" s="443">
        <v>0</v>
      </c>
      <c r="BB48" s="697">
        <f t="shared" si="28"/>
        <v>0</v>
      </c>
      <c r="BC48" s="698">
        <f t="shared" si="29"/>
        <v>0</v>
      </c>
      <c r="BD48" s="312">
        <f t="shared" si="30"/>
        <v>0</v>
      </c>
      <c r="BE48" s="443">
        <f t="shared" si="31"/>
        <v>0</v>
      </c>
      <c r="BF48" s="699">
        <f t="shared" si="32"/>
        <v>0</v>
      </c>
      <c r="BG48" s="699">
        <f t="shared" si="33"/>
        <v>0</v>
      </c>
      <c r="BH48" s="699">
        <f t="shared" si="34"/>
        <v>0</v>
      </c>
      <c r="BI48" s="700" t="str">
        <f t="shared" si="35"/>
        <v/>
      </c>
      <c r="BJ48" s="701"/>
      <c r="BK48" s="822"/>
      <c r="BL48" s="288"/>
      <c r="BM48" s="195"/>
      <c r="BN48" s="703"/>
    </row>
    <row r="49" spans="1:67" ht="18" hidden="1">
      <c r="A49" s="288">
        <v>47</v>
      </c>
      <c r="B49" s="994" t="s">
        <v>350</v>
      </c>
      <c r="C49" s="195" t="s">
        <v>145</v>
      </c>
      <c r="D49" s="692" t="s">
        <v>146</v>
      </c>
      <c r="E49" s="197">
        <v>0.5</v>
      </c>
      <c r="F49" s="693"/>
      <c r="G49" s="693"/>
      <c r="H49" s="694"/>
      <c r="I49" s="694"/>
      <c r="J49" s="693">
        <f>Summary!K49</f>
        <v>0</v>
      </c>
      <c r="K49" s="694"/>
      <c r="L49" s="694"/>
      <c r="M49" s="694"/>
      <c r="N49" s="695">
        <f t="shared" si="18"/>
        <v>0</v>
      </c>
      <c r="O49" s="443">
        <v>0</v>
      </c>
      <c r="P49" s="443">
        <v>0</v>
      </c>
      <c r="Q49" s="443">
        <v>0</v>
      </c>
      <c r="R49" s="443">
        <v>0</v>
      </c>
      <c r="S49" s="443">
        <v>0</v>
      </c>
      <c r="T49" s="443">
        <v>0</v>
      </c>
      <c r="U49" s="443">
        <v>0</v>
      </c>
      <c r="V49" s="697">
        <f t="shared" si="19"/>
        <v>0</v>
      </c>
      <c r="W49" s="698">
        <f t="shared" si="20"/>
        <v>0</v>
      </c>
      <c r="X49" s="312">
        <f t="shared" si="21"/>
        <v>0</v>
      </c>
      <c r="Y49" s="443">
        <v>0</v>
      </c>
      <c r="Z49" s="443">
        <v>0</v>
      </c>
      <c r="AA49" s="443">
        <v>0</v>
      </c>
      <c r="AB49" s="443">
        <v>0</v>
      </c>
      <c r="AC49" s="443">
        <v>0</v>
      </c>
      <c r="AD49" s="443">
        <v>0</v>
      </c>
      <c r="AE49" s="443">
        <v>0</v>
      </c>
      <c r="AF49" s="697">
        <f t="shared" si="22"/>
        <v>0</v>
      </c>
      <c r="AG49" s="698">
        <f t="shared" si="23"/>
        <v>0</v>
      </c>
      <c r="AH49" s="312">
        <f t="shared" si="24"/>
        <v>0</v>
      </c>
      <c r="AI49" s="443">
        <v>0</v>
      </c>
      <c r="AJ49" s="443">
        <v>0</v>
      </c>
      <c r="AK49" s="443">
        <v>0</v>
      </c>
      <c r="AL49" s="443">
        <v>0</v>
      </c>
      <c r="AM49" s="443">
        <v>0</v>
      </c>
      <c r="AN49" s="443">
        <v>0</v>
      </c>
      <c r="AO49" s="443">
        <v>0</v>
      </c>
      <c r="AP49" s="697">
        <f t="shared" si="25"/>
        <v>0</v>
      </c>
      <c r="AQ49" s="698">
        <f t="shared" si="26"/>
        <v>0</v>
      </c>
      <c r="AR49" s="312">
        <f t="shared" si="27"/>
        <v>0</v>
      </c>
      <c r="AS49" s="443">
        <v>0</v>
      </c>
      <c r="AT49" s="443">
        <v>0</v>
      </c>
      <c r="AU49" s="443">
        <v>0</v>
      </c>
      <c r="AV49" s="443">
        <v>0</v>
      </c>
      <c r="AW49" s="443">
        <v>0</v>
      </c>
      <c r="AX49" s="443">
        <v>0</v>
      </c>
      <c r="AY49" s="443">
        <v>0</v>
      </c>
      <c r="AZ49" s="443">
        <v>0</v>
      </c>
      <c r="BA49" s="443">
        <v>0</v>
      </c>
      <c r="BB49" s="697">
        <f t="shared" si="28"/>
        <v>0</v>
      </c>
      <c r="BC49" s="698">
        <f t="shared" si="29"/>
        <v>0</v>
      </c>
      <c r="BD49" s="312">
        <f t="shared" si="30"/>
        <v>0</v>
      </c>
      <c r="BE49" s="443">
        <f t="shared" si="31"/>
        <v>0</v>
      </c>
      <c r="BF49" s="699">
        <f t="shared" si="32"/>
        <v>0</v>
      </c>
      <c r="BG49" s="699">
        <f t="shared" si="33"/>
        <v>0</v>
      </c>
      <c r="BH49" s="699">
        <f t="shared" si="34"/>
        <v>0</v>
      </c>
      <c r="BI49" s="700" t="str">
        <f t="shared" si="35"/>
        <v/>
      </c>
      <c r="BJ49" s="701"/>
      <c r="BK49" s="702"/>
      <c r="BL49" s="288"/>
      <c r="BM49" s="195"/>
      <c r="BN49" s="703"/>
    </row>
    <row r="50" spans="1:67" ht="18" hidden="1">
      <c r="A50" s="691">
        <v>48</v>
      </c>
      <c r="B50" s="994" t="s">
        <v>350</v>
      </c>
      <c r="C50" s="195" t="s">
        <v>148</v>
      </c>
      <c r="D50" s="692" t="s">
        <v>149</v>
      </c>
      <c r="E50" s="197">
        <v>1</v>
      </c>
      <c r="F50" s="693"/>
      <c r="G50" s="693"/>
      <c r="H50" s="694"/>
      <c r="I50" s="694"/>
      <c r="J50" s="693">
        <f>Summary!K50</f>
        <v>0</v>
      </c>
      <c r="K50" s="694"/>
      <c r="L50" s="694"/>
      <c r="M50" s="694"/>
      <c r="N50" s="695">
        <f t="shared" si="18"/>
        <v>0</v>
      </c>
      <c r="O50" s="443">
        <v>0</v>
      </c>
      <c r="P50" s="443">
        <v>0</v>
      </c>
      <c r="Q50" s="443">
        <v>0</v>
      </c>
      <c r="R50" s="443">
        <v>0</v>
      </c>
      <c r="S50" s="443">
        <v>0</v>
      </c>
      <c r="T50" s="443">
        <v>0</v>
      </c>
      <c r="U50" s="443">
        <v>0</v>
      </c>
      <c r="V50" s="697">
        <f t="shared" si="19"/>
        <v>0</v>
      </c>
      <c r="W50" s="698">
        <f t="shared" si="20"/>
        <v>0</v>
      </c>
      <c r="X50" s="312">
        <f t="shared" si="21"/>
        <v>0</v>
      </c>
      <c r="Y50" s="443">
        <v>0</v>
      </c>
      <c r="Z50" s="443">
        <v>0</v>
      </c>
      <c r="AA50" s="443">
        <v>0</v>
      </c>
      <c r="AB50" s="443">
        <v>0</v>
      </c>
      <c r="AC50" s="443">
        <v>0</v>
      </c>
      <c r="AD50" s="443">
        <v>0</v>
      </c>
      <c r="AE50" s="443">
        <v>0</v>
      </c>
      <c r="AF50" s="697">
        <f t="shared" si="22"/>
        <v>0</v>
      </c>
      <c r="AG50" s="698">
        <f t="shared" si="23"/>
        <v>0</v>
      </c>
      <c r="AH50" s="312">
        <f t="shared" si="24"/>
        <v>0</v>
      </c>
      <c r="AI50" s="443">
        <v>0</v>
      </c>
      <c r="AJ50" s="443">
        <v>0</v>
      </c>
      <c r="AK50" s="443">
        <v>0</v>
      </c>
      <c r="AL50" s="443">
        <v>0</v>
      </c>
      <c r="AM50" s="443">
        <v>0</v>
      </c>
      <c r="AN50" s="443">
        <v>0</v>
      </c>
      <c r="AO50" s="443">
        <v>0</v>
      </c>
      <c r="AP50" s="697">
        <f t="shared" si="25"/>
        <v>0</v>
      </c>
      <c r="AQ50" s="698">
        <f t="shared" si="26"/>
        <v>0</v>
      </c>
      <c r="AR50" s="312">
        <f t="shared" si="27"/>
        <v>0</v>
      </c>
      <c r="AS50" s="443">
        <v>0</v>
      </c>
      <c r="AT50" s="443">
        <v>0</v>
      </c>
      <c r="AU50" s="443">
        <v>0</v>
      </c>
      <c r="AV50" s="443">
        <v>0</v>
      </c>
      <c r="AW50" s="443">
        <v>0</v>
      </c>
      <c r="AX50" s="443">
        <v>0</v>
      </c>
      <c r="AY50" s="443">
        <v>0</v>
      </c>
      <c r="AZ50" s="443">
        <v>0</v>
      </c>
      <c r="BA50" s="443">
        <v>0</v>
      </c>
      <c r="BB50" s="697">
        <f t="shared" si="28"/>
        <v>0</v>
      </c>
      <c r="BC50" s="698">
        <f t="shared" si="29"/>
        <v>0</v>
      </c>
      <c r="BD50" s="312">
        <f t="shared" si="30"/>
        <v>0</v>
      </c>
      <c r="BE50" s="443">
        <f t="shared" si="31"/>
        <v>0</v>
      </c>
      <c r="BF50" s="699">
        <f t="shared" si="32"/>
        <v>0</v>
      </c>
      <c r="BG50" s="699">
        <f t="shared" si="33"/>
        <v>0</v>
      </c>
      <c r="BH50" s="699">
        <f t="shared" si="34"/>
        <v>0</v>
      </c>
      <c r="BI50" s="700" t="str">
        <f t="shared" si="35"/>
        <v/>
      </c>
      <c r="BJ50" s="701"/>
      <c r="BK50" s="702"/>
      <c r="BL50" s="288"/>
      <c r="BM50" s="195"/>
      <c r="BN50" s="703"/>
    </row>
    <row r="51" spans="1:67" ht="18" hidden="1">
      <c r="A51" s="691">
        <v>49</v>
      </c>
      <c r="B51" s="994" t="s">
        <v>350</v>
      </c>
      <c r="C51" s="195" t="s">
        <v>150</v>
      </c>
      <c r="D51" s="692" t="s">
        <v>151</v>
      </c>
      <c r="E51" s="197">
        <v>1</v>
      </c>
      <c r="F51" s="693"/>
      <c r="G51" s="693"/>
      <c r="H51" s="694"/>
      <c r="I51" s="694"/>
      <c r="J51" s="693">
        <f>Summary!K51</f>
        <v>0</v>
      </c>
      <c r="K51" s="694"/>
      <c r="L51" s="694"/>
      <c r="M51" s="694"/>
      <c r="N51" s="695">
        <f t="shared" si="18"/>
        <v>0</v>
      </c>
      <c r="O51" s="443">
        <v>0</v>
      </c>
      <c r="P51" s="443">
        <v>0</v>
      </c>
      <c r="Q51" s="443">
        <v>0</v>
      </c>
      <c r="R51" s="443">
        <v>0</v>
      </c>
      <c r="S51" s="443">
        <v>0</v>
      </c>
      <c r="T51" s="443">
        <v>0</v>
      </c>
      <c r="U51" s="443">
        <v>0</v>
      </c>
      <c r="V51" s="697">
        <f t="shared" si="19"/>
        <v>0</v>
      </c>
      <c r="W51" s="698">
        <f t="shared" si="20"/>
        <v>0</v>
      </c>
      <c r="X51" s="312">
        <f t="shared" si="21"/>
        <v>0</v>
      </c>
      <c r="Y51" s="443">
        <v>0</v>
      </c>
      <c r="Z51" s="443">
        <v>0</v>
      </c>
      <c r="AA51" s="443">
        <v>0</v>
      </c>
      <c r="AB51" s="443">
        <v>0</v>
      </c>
      <c r="AC51" s="443">
        <v>0</v>
      </c>
      <c r="AD51" s="443">
        <v>0</v>
      </c>
      <c r="AE51" s="443">
        <v>0</v>
      </c>
      <c r="AF51" s="697">
        <f t="shared" si="22"/>
        <v>0</v>
      </c>
      <c r="AG51" s="698">
        <f t="shared" si="23"/>
        <v>0</v>
      </c>
      <c r="AH51" s="312">
        <f t="shared" si="24"/>
        <v>0</v>
      </c>
      <c r="AI51" s="443">
        <v>0</v>
      </c>
      <c r="AJ51" s="443">
        <v>0</v>
      </c>
      <c r="AK51" s="443">
        <v>0</v>
      </c>
      <c r="AL51" s="443">
        <v>0</v>
      </c>
      <c r="AM51" s="443">
        <v>0</v>
      </c>
      <c r="AN51" s="443">
        <v>0</v>
      </c>
      <c r="AO51" s="443">
        <v>0</v>
      </c>
      <c r="AP51" s="697">
        <f t="shared" si="25"/>
        <v>0</v>
      </c>
      <c r="AQ51" s="698">
        <f t="shared" si="26"/>
        <v>0</v>
      </c>
      <c r="AR51" s="312">
        <f t="shared" si="27"/>
        <v>0</v>
      </c>
      <c r="AS51" s="443">
        <v>0</v>
      </c>
      <c r="AT51" s="443">
        <v>0</v>
      </c>
      <c r="AU51" s="443">
        <v>0</v>
      </c>
      <c r="AV51" s="443">
        <v>0</v>
      </c>
      <c r="AW51" s="443">
        <v>0</v>
      </c>
      <c r="AX51" s="443">
        <v>0</v>
      </c>
      <c r="AY51" s="443">
        <v>0</v>
      </c>
      <c r="AZ51" s="443">
        <v>0</v>
      </c>
      <c r="BA51" s="443">
        <v>0</v>
      </c>
      <c r="BB51" s="697">
        <f t="shared" si="28"/>
        <v>0</v>
      </c>
      <c r="BC51" s="698">
        <f t="shared" si="29"/>
        <v>0</v>
      </c>
      <c r="BD51" s="312">
        <f t="shared" si="30"/>
        <v>0</v>
      </c>
      <c r="BE51" s="443">
        <f t="shared" si="31"/>
        <v>0</v>
      </c>
      <c r="BF51" s="699">
        <f t="shared" si="32"/>
        <v>0</v>
      </c>
      <c r="BG51" s="699">
        <f t="shared" si="33"/>
        <v>0</v>
      </c>
      <c r="BH51" s="699">
        <f t="shared" si="34"/>
        <v>0</v>
      </c>
      <c r="BI51" s="700" t="str">
        <f t="shared" si="35"/>
        <v/>
      </c>
      <c r="BJ51" s="701"/>
      <c r="BK51" s="702"/>
      <c r="BL51" s="288"/>
      <c r="BM51" s="195"/>
      <c r="BN51" s="703"/>
    </row>
    <row r="52" spans="1:67" ht="18" hidden="1">
      <c r="A52" s="288">
        <v>50</v>
      </c>
      <c r="B52" s="994" t="s">
        <v>350</v>
      </c>
      <c r="C52" s="195" t="s">
        <v>152</v>
      </c>
      <c r="D52" s="692" t="s">
        <v>153</v>
      </c>
      <c r="E52" s="197">
        <v>1</v>
      </c>
      <c r="F52" s="693"/>
      <c r="G52" s="693"/>
      <c r="H52" s="694"/>
      <c r="I52" s="694"/>
      <c r="J52" s="693">
        <f>Summary!K52</f>
        <v>0</v>
      </c>
      <c r="K52" s="694"/>
      <c r="L52" s="694"/>
      <c r="M52" s="694"/>
      <c r="N52" s="695">
        <f t="shared" si="18"/>
        <v>0</v>
      </c>
      <c r="O52" s="443">
        <v>0</v>
      </c>
      <c r="P52" s="443">
        <v>0</v>
      </c>
      <c r="Q52" s="443">
        <v>0</v>
      </c>
      <c r="R52" s="443">
        <v>0</v>
      </c>
      <c r="S52" s="443">
        <v>0</v>
      </c>
      <c r="T52" s="443">
        <v>0</v>
      </c>
      <c r="U52" s="443">
        <v>0</v>
      </c>
      <c r="V52" s="697">
        <f t="shared" si="19"/>
        <v>0</v>
      </c>
      <c r="W52" s="698">
        <f t="shared" si="20"/>
        <v>0</v>
      </c>
      <c r="X52" s="312">
        <f t="shared" si="21"/>
        <v>0</v>
      </c>
      <c r="Y52" s="443">
        <v>0</v>
      </c>
      <c r="Z52" s="443">
        <v>0</v>
      </c>
      <c r="AA52" s="443">
        <v>0</v>
      </c>
      <c r="AB52" s="443">
        <v>0</v>
      </c>
      <c r="AC52" s="443">
        <v>0</v>
      </c>
      <c r="AD52" s="443">
        <v>0</v>
      </c>
      <c r="AE52" s="443">
        <v>0</v>
      </c>
      <c r="AF52" s="697">
        <f t="shared" si="22"/>
        <v>0</v>
      </c>
      <c r="AG52" s="698">
        <f t="shared" si="23"/>
        <v>0</v>
      </c>
      <c r="AH52" s="312">
        <f t="shared" si="24"/>
        <v>0</v>
      </c>
      <c r="AI52" s="443">
        <v>0</v>
      </c>
      <c r="AJ52" s="443">
        <v>0</v>
      </c>
      <c r="AK52" s="443">
        <v>0</v>
      </c>
      <c r="AL52" s="443">
        <v>0</v>
      </c>
      <c r="AM52" s="443">
        <v>0</v>
      </c>
      <c r="AN52" s="443">
        <v>0</v>
      </c>
      <c r="AO52" s="443">
        <v>0</v>
      </c>
      <c r="AP52" s="697">
        <f t="shared" si="25"/>
        <v>0</v>
      </c>
      <c r="AQ52" s="698">
        <f t="shared" si="26"/>
        <v>0</v>
      </c>
      <c r="AR52" s="312">
        <f t="shared" si="27"/>
        <v>0</v>
      </c>
      <c r="AS52" s="443">
        <v>0</v>
      </c>
      <c r="AT52" s="443">
        <v>0</v>
      </c>
      <c r="AU52" s="443">
        <v>0</v>
      </c>
      <c r="AV52" s="443">
        <v>0</v>
      </c>
      <c r="AW52" s="443">
        <v>0</v>
      </c>
      <c r="AX52" s="443">
        <v>0</v>
      </c>
      <c r="AY52" s="443">
        <v>0</v>
      </c>
      <c r="AZ52" s="443">
        <v>0</v>
      </c>
      <c r="BA52" s="443">
        <v>0</v>
      </c>
      <c r="BB52" s="697">
        <f t="shared" si="28"/>
        <v>0</v>
      </c>
      <c r="BC52" s="698">
        <f t="shared" si="29"/>
        <v>0</v>
      </c>
      <c r="BD52" s="312">
        <f t="shared" si="30"/>
        <v>0</v>
      </c>
      <c r="BE52" s="443">
        <f t="shared" si="31"/>
        <v>0</v>
      </c>
      <c r="BF52" s="699">
        <f t="shared" si="32"/>
        <v>0</v>
      </c>
      <c r="BG52" s="699">
        <f t="shared" si="33"/>
        <v>0</v>
      </c>
      <c r="BH52" s="699">
        <f t="shared" si="34"/>
        <v>0</v>
      </c>
      <c r="BI52" s="700" t="str">
        <f t="shared" si="35"/>
        <v/>
      </c>
      <c r="BJ52" s="701"/>
      <c r="BK52" s="702"/>
      <c r="BL52" s="288"/>
      <c r="BM52" s="195"/>
      <c r="BN52" s="703"/>
    </row>
    <row r="53" spans="1:67" ht="18" hidden="1">
      <c r="A53" s="691">
        <v>51</v>
      </c>
      <c r="B53" s="994" t="s">
        <v>350</v>
      </c>
      <c r="C53" s="195" t="s">
        <v>155</v>
      </c>
      <c r="D53" s="692" t="s">
        <v>156</v>
      </c>
      <c r="E53" s="197">
        <v>0.5</v>
      </c>
      <c r="F53" s="693"/>
      <c r="G53" s="693"/>
      <c r="H53" s="694"/>
      <c r="I53" s="694"/>
      <c r="J53" s="693">
        <f>Summary!K53</f>
        <v>0</v>
      </c>
      <c r="K53" s="694"/>
      <c r="L53" s="694"/>
      <c r="M53" s="694"/>
      <c r="N53" s="695">
        <f t="shared" si="18"/>
        <v>0</v>
      </c>
      <c r="O53" s="443">
        <v>0</v>
      </c>
      <c r="P53" s="443">
        <v>0</v>
      </c>
      <c r="Q53" s="443">
        <v>0</v>
      </c>
      <c r="R53" s="443">
        <v>0</v>
      </c>
      <c r="S53" s="443">
        <v>0</v>
      </c>
      <c r="T53" s="443">
        <v>0</v>
      </c>
      <c r="U53" s="443">
        <v>0</v>
      </c>
      <c r="V53" s="697">
        <f t="shared" si="19"/>
        <v>0</v>
      </c>
      <c r="W53" s="698">
        <f t="shared" si="20"/>
        <v>0</v>
      </c>
      <c r="X53" s="312">
        <f t="shared" si="21"/>
        <v>0</v>
      </c>
      <c r="Y53" s="443">
        <v>0</v>
      </c>
      <c r="Z53" s="443">
        <v>0</v>
      </c>
      <c r="AA53" s="443">
        <v>0</v>
      </c>
      <c r="AB53" s="443">
        <v>0</v>
      </c>
      <c r="AC53" s="443">
        <v>0</v>
      </c>
      <c r="AD53" s="443">
        <v>0</v>
      </c>
      <c r="AE53" s="443">
        <v>0</v>
      </c>
      <c r="AF53" s="697">
        <f t="shared" si="22"/>
        <v>0</v>
      </c>
      <c r="AG53" s="698">
        <f t="shared" si="23"/>
        <v>0</v>
      </c>
      <c r="AH53" s="312">
        <f t="shared" si="24"/>
        <v>0</v>
      </c>
      <c r="AI53" s="443">
        <v>0</v>
      </c>
      <c r="AJ53" s="443">
        <v>0</v>
      </c>
      <c r="AK53" s="443">
        <v>0</v>
      </c>
      <c r="AL53" s="443">
        <v>0</v>
      </c>
      <c r="AM53" s="443">
        <v>0</v>
      </c>
      <c r="AN53" s="443">
        <v>0</v>
      </c>
      <c r="AO53" s="443">
        <v>0</v>
      </c>
      <c r="AP53" s="697">
        <f t="shared" si="25"/>
        <v>0</v>
      </c>
      <c r="AQ53" s="698">
        <f t="shared" si="26"/>
        <v>0</v>
      </c>
      <c r="AR53" s="312">
        <f t="shared" si="27"/>
        <v>0</v>
      </c>
      <c r="AS53" s="443">
        <v>0</v>
      </c>
      <c r="AT53" s="443">
        <v>0</v>
      </c>
      <c r="AU53" s="443">
        <v>0</v>
      </c>
      <c r="AV53" s="443">
        <v>0</v>
      </c>
      <c r="AW53" s="443">
        <v>0</v>
      </c>
      <c r="AX53" s="443">
        <v>0</v>
      </c>
      <c r="AY53" s="443">
        <v>0</v>
      </c>
      <c r="AZ53" s="443">
        <v>0</v>
      </c>
      <c r="BA53" s="443">
        <v>0</v>
      </c>
      <c r="BB53" s="697">
        <f t="shared" si="28"/>
        <v>0</v>
      </c>
      <c r="BC53" s="698">
        <f t="shared" si="29"/>
        <v>0</v>
      </c>
      <c r="BD53" s="312">
        <f t="shared" si="30"/>
        <v>0</v>
      </c>
      <c r="BE53" s="443">
        <f t="shared" si="31"/>
        <v>0</v>
      </c>
      <c r="BF53" s="699">
        <f t="shared" si="32"/>
        <v>0</v>
      </c>
      <c r="BG53" s="699">
        <f t="shared" si="33"/>
        <v>0</v>
      </c>
      <c r="BH53" s="699">
        <f t="shared" si="34"/>
        <v>0</v>
      </c>
      <c r="BI53" s="700" t="str">
        <f t="shared" si="35"/>
        <v/>
      </c>
      <c r="BJ53" s="701"/>
      <c r="BK53" s="702"/>
      <c r="BL53" s="288"/>
      <c r="BM53" s="195"/>
      <c r="BN53" s="703"/>
    </row>
    <row r="54" spans="1:67" ht="18" hidden="1">
      <c r="A54" s="691">
        <v>52</v>
      </c>
      <c r="B54" s="994" t="s">
        <v>350</v>
      </c>
      <c r="C54" s="195" t="s">
        <v>158</v>
      </c>
      <c r="D54" s="692" t="s">
        <v>159</v>
      </c>
      <c r="E54" s="197">
        <v>0.5</v>
      </c>
      <c r="F54" s="693"/>
      <c r="G54" s="693"/>
      <c r="H54" s="694"/>
      <c r="I54" s="694"/>
      <c r="J54" s="693">
        <f>Summary!K54</f>
        <v>0</v>
      </c>
      <c r="K54" s="694"/>
      <c r="L54" s="694"/>
      <c r="M54" s="694"/>
      <c r="N54" s="695">
        <f t="shared" si="18"/>
        <v>0</v>
      </c>
      <c r="O54" s="443">
        <v>0</v>
      </c>
      <c r="P54" s="443">
        <v>0</v>
      </c>
      <c r="Q54" s="443">
        <v>0</v>
      </c>
      <c r="R54" s="443">
        <v>0</v>
      </c>
      <c r="S54" s="443">
        <v>0</v>
      </c>
      <c r="T54" s="443">
        <v>0</v>
      </c>
      <c r="U54" s="443">
        <v>0</v>
      </c>
      <c r="V54" s="697">
        <f t="shared" si="19"/>
        <v>0</v>
      </c>
      <c r="W54" s="698">
        <f t="shared" si="20"/>
        <v>0</v>
      </c>
      <c r="X54" s="312">
        <f t="shared" si="21"/>
        <v>0</v>
      </c>
      <c r="Y54" s="443">
        <v>0</v>
      </c>
      <c r="Z54" s="443">
        <v>0</v>
      </c>
      <c r="AA54" s="443">
        <v>0</v>
      </c>
      <c r="AB54" s="443">
        <v>0</v>
      </c>
      <c r="AC54" s="443">
        <v>0</v>
      </c>
      <c r="AD54" s="443">
        <v>0</v>
      </c>
      <c r="AE54" s="443">
        <v>0</v>
      </c>
      <c r="AF54" s="697">
        <f t="shared" si="22"/>
        <v>0</v>
      </c>
      <c r="AG54" s="698">
        <f t="shared" si="23"/>
        <v>0</v>
      </c>
      <c r="AH54" s="312">
        <f t="shared" si="24"/>
        <v>0</v>
      </c>
      <c r="AI54" s="443">
        <v>0</v>
      </c>
      <c r="AJ54" s="443">
        <v>0</v>
      </c>
      <c r="AK54" s="443">
        <v>0</v>
      </c>
      <c r="AL54" s="443">
        <v>0</v>
      </c>
      <c r="AM54" s="443">
        <v>0</v>
      </c>
      <c r="AN54" s="443">
        <v>0</v>
      </c>
      <c r="AO54" s="443">
        <v>0</v>
      </c>
      <c r="AP54" s="697">
        <f t="shared" si="25"/>
        <v>0</v>
      </c>
      <c r="AQ54" s="698">
        <f t="shared" si="26"/>
        <v>0</v>
      </c>
      <c r="AR54" s="312">
        <f t="shared" si="27"/>
        <v>0</v>
      </c>
      <c r="AS54" s="443">
        <v>0</v>
      </c>
      <c r="AT54" s="443">
        <v>0</v>
      </c>
      <c r="AU54" s="443">
        <v>0</v>
      </c>
      <c r="AV54" s="443">
        <v>0</v>
      </c>
      <c r="AW54" s="443">
        <v>0</v>
      </c>
      <c r="AX54" s="443">
        <v>0</v>
      </c>
      <c r="AY54" s="443">
        <v>0</v>
      </c>
      <c r="AZ54" s="443">
        <v>0</v>
      </c>
      <c r="BA54" s="443">
        <v>0</v>
      </c>
      <c r="BB54" s="697">
        <f t="shared" si="28"/>
        <v>0</v>
      </c>
      <c r="BC54" s="698">
        <f t="shared" si="29"/>
        <v>0</v>
      </c>
      <c r="BD54" s="312">
        <f t="shared" si="30"/>
        <v>0</v>
      </c>
      <c r="BE54" s="443">
        <f t="shared" si="31"/>
        <v>0</v>
      </c>
      <c r="BF54" s="699">
        <f t="shared" si="32"/>
        <v>0</v>
      </c>
      <c r="BG54" s="699">
        <f t="shared" si="33"/>
        <v>0</v>
      </c>
      <c r="BH54" s="699">
        <f t="shared" si="34"/>
        <v>0</v>
      </c>
      <c r="BI54" s="700" t="str">
        <f t="shared" si="35"/>
        <v/>
      </c>
      <c r="BJ54" s="701"/>
      <c r="BK54" s="702"/>
      <c r="BL54" s="288"/>
      <c r="BM54" s="195"/>
      <c r="BN54" s="703"/>
    </row>
    <row r="55" spans="1:67" ht="18" hidden="1">
      <c r="A55" s="288">
        <v>53</v>
      </c>
      <c r="B55" s="994" t="s">
        <v>350</v>
      </c>
      <c r="C55" s="195" t="s">
        <v>161</v>
      </c>
      <c r="D55" s="692" t="s">
        <v>162</v>
      </c>
      <c r="E55" s="197">
        <v>0.25</v>
      </c>
      <c r="F55" s="693"/>
      <c r="G55" s="693"/>
      <c r="H55" s="694"/>
      <c r="I55" s="694"/>
      <c r="J55" s="693">
        <f>Summary!K55</f>
        <v>0</v>
      </c>
      <c r="K55" s="694"/>
      <c r="L55" s="694"/>
      <c r="M55" s="694"/>
      <c r="N55" s="695">
        <f t="shared" si="18"/>
        <v>0</v>
      </c>
      <c r="O55" s="443">
        <v>0</v>
      </c>
      <c r="P55" s="443">
        <v>0</v>
      </c>
      <c r="Q55" s="443">
        <v>0</v>
      </c>
      <c r="R55" s="443">
        <v>0</v>
      </c>
      <c r="S55" s="443">
        <v>0</v>
      </c>
      <c r="T55" s="443">
        <v>0</v>
      </c>
      <c r="U55" s="443">
        <v>0</v>
      </c>
      <c r="V55" s="697">
        <f t="shared" si="19"/>
        <v>0</v>
      </c>
      <c r="W55" s="698">
        <f t="shared" si="20"/>
        <v>0</v>
      </c>
      <c r="X55" s="312">
        <f t="shared" si="21"/>
        <v>0</v>
      </c>
      <c r="Y55" s="443">
        <v>0</v>
      </c>
      <c r="Z55" s="443">
        <v>0</v>
      </c>
      <c r="AA55" s="443">
        <v>0</v>
      </c>
      <c r="AB55" s="443">
        <v>0</v>
      </c>
      <c r="AC55" s="443">
        <v>0</v>
      </c>
      <c r="AD55" s="443">
        <v>0</v>
      </c>
      <c r="AE55" s="443">
        <v>0</v>
      </c>
      <c r="AF55" s="697">
        <f t="shared" si="22"/>
        <v>0</v>
      </c>
      <c r="AG55" s="698">
        <f t="shared" si="23"/>
        <v>0</v>
      </c>
      <c r="AH55" s="312">
        <f t="shared" si="24"/>
        <v>0</v>
      </c>
      <c r="AI55" s="443">
        <v>0</v>
      </c>
      <c r="AJ55" s="443">
        <v>0</v>
      </c>
      <c r="AK55" s="443">
        <v>0</v>
      </c>
      <c r="AL55" s="443">
        <v>0</v>
      </c>
      <c r="AM55" s="443">
        <v>0</v>
      </c>
      <c r="AN55" s="443">
        <v>0</v>
      </c>
      <c r="AO55" s="443">
        <v>0</v>
      </c>
      <c r="AP55" s="697">
        <f t="shared" si="25"/>
        <v>0</v>
      </c>
      <c r="AQ55" s="698">
        <f t="shared" si="26"/>
        <v>0</v>
      </c>
      <c r="AR55" s="312">
        <f t="shared" si="27"/>
        <v>0</v>
      </c>
      <c r="AS55" s="443">
        <v>0</v>
      </c>
      <c r="AT55" s="443">
        <v>0</v>
      </c>
      <c r="AU55" s="443">
        <v>0</v>
      </c>
      <c r="AV55" s="443">
        <v>0</v>
      </c>
      <c r="AW55" s="443">
        <v>0</v>
      </c>
      <c r="AX55" s="443">
        <v>0</v>
      </c>
      <c r="AY55" s="443">
        <v>0</v>
      </c>
      <c r="AZ55" s="443">
        <v>0</v>
      </c>
      <c r="BA55" s="443">
        <v>0</v>
      </c>
      <c r="BB55" s="697">
        <f t="shared" si="28"/>
        <v>0</v>
      </c>
      <c r="BC55" s="698">
        <f t="shared" si="29"/>
        <v>0</v>
      </c>
      <c r="BD55" s="312">
        <f t="shared" si="30"/>
        <v>0</v>
      </c>
      <c r="BE55" s="443">
        <f t="shared" si="31"/>
        <v>0</v>
      </c>
      <c r="BF55" s="699">
        <f t="shared" si="32"/>
        <v>0</v>
      </c>
      <c r="BG55" s="699">
        <f t="shared" si="33"/>
        <v>0</v>
      </c>
      <c r="BH55" s="699">
        <f t="shared" si="34"/>
        <v>0</v>
      </c>
      <c r="BI55" s="700" t="str">
        <f t="shared" si="35"/>
        <v/>
      </c>
      <c r="BJ55" s="701"/>
      <c r="BK55" s="702"/>
      <c r="BL55" s="288"/>
      <c r="BM55" s="195"/>
      <c r="BN55" s="703"/>
    </row>
    <row r="56" spans="1:67" ht="18" hidden="1">
      <c r="A56" s="691">
        <v>54</v>
      </c>
      <c r="B56" s="994" t="s">
        <v>350</v>
      </c>
      <c r="C56" s="195" t="s">
        <v>164</v>
      </c>
      <c r="D56" s="692" t="s">
        <v>165</v>
      </c>
      <c r="E56" s="197">
        <v>5</v>
      </c>
      <c r="F56" s="693"/>
      <c r="G56" s="693"/>
      <c r="H56" s="694"/>
      <c r="I56" s="694"/>
      <c r="J56" s="693">
        <f>Summary!K56</f>
        <v>0</v>
      </c>
      <c r="K56" s="694"/>
      <c r="L56" s="694"/>
      <c r="M56" s="694"/>
      <c r="N56" s="695">
        <f t="shared" si="18"/>
        <v>0</v>
      </c>
      <c r="O56" s="443">
        <v>0</v>
      </c>
      <c r="P56" s="443">
        <v>0</v>
      </c>
      <c r="Q56" s="443">
        <v>0</v>
      </c>
      <c r="R56" s="443">
        <v>0</v>
      </c>
      <c r="S56" s="443">
        <v>0</v>
      </c>
      <c r="T56" s="443">
        <v>0</v>
      </c>
      <c r="U56" s="443">
        <v>0</v>
      </c>
      <c r="V56" s="697">
        <f t="shared" si="19"/>
        <v>0</v>
      </c>
      <c r="W56" s="698">
        <f t="shared" si="20"/>
        <v>0</v>
      </c>
      <c r="X56" s="312">
        <f t="shared" si="21"/>
        <v>0</v>
      </c>
      <c r="Y56" s="443">
        <v>0</v>
      </c>
      <c r="Z56" s="443">
        <v>0</v>
      </c>
      <c r="AA56" s="443">
        <v>0</v>
      </c>
      <c r="AB56" s="443">
        <v>0</v>
      </c>
      <c r="AC56" s="443">
        <v>0</v>
      </c>
      <c r="AD56" s="443">
        <v>0</v>
      </c>
      <c r="AE56" s="443">
        <v>0</v>
      </c>
      <c r="AF56" s="697">
        <f t="shared" si="22"/>
        <v>0</v>
      </c>
      <c r="AG56" s="698">
        <f t="shared" si="23"/>
        <v>0</v>
      </c>
      <c r="AH56" s="312">
        <f t="shared" si="24"/>
        <v>0</v>
      </c>
      <c r="AI56" s="443">
        <v>0</v>
      </c>
      <c r="AJ56" s="443">
        <v>0</v>
      </c>
      <c r="AK56" s="443">
        <v>0</v>
      </c>
      <c r="AL56" s="443">
        <v>0</v>
      </c>
      <c r="AM56" s="443">
        <v>0</v>
      </c>
      <c r="AN56" s="443">
        <v>0</v>
      </c>
      <c r="AO56" s="443">
        <v>0</v>
      </c>
      <c r="AP56" s="697">
        <f t="shared" si="25"/>
        <v>0</v>
      </c>
      <c r="AQ56" s="698">
        <f t="shared" si="26"/>
        <v>0</v>
      </c>
      <c r="AR56" s="312">
        <f t="shared" si="27"/>
        <v>0</v>
      </c>
      <c r="AS56" s="443">
        <v>0</v>
      </c>
      <c r="AT56" s="443">
        <v>0</v>
      </c>
      <c r="AU56" s="443">
        <v>0</v>
      </c>
      <c r="AV56" s="443">
        <v>0</v>
      </c>
      <c r="AW56" s="443">
        <v>0</v>
      </c>
      <c r="AX56" s="443">
        <v>0</v>
      </c>
      <c r="AY56" s="443">
        <v>0</v>
      </c>
      <c r="AZ56" s="443">
        <v>0</v>
      </c>
      <c r="BA56" s="443">
        <v>0</v>
      </c>
      <c r="BB56" s="697">
        <f t="shared" si="28"/>
        <v>0</v>
      </c>
      <c r="BC56" s="698">
        <f t="shared" si="29"/>
        <v>0</v>
      </c>
      <c r="BD56" s="312">
        <f t="shared" si="30"/>
        <v>0</v>
      </c>
      <c r="BE56" s="443">
        <f t="shared" si="31"/>
        <v>0</v>
      </c>
      <c r="BF56" s="699">
        <f t="shared" si="32"/>
        <v>0</v>
      </c>
      <c r="BG56" s="699">
        <f t="shared" si="33"/>
        <v>0</v>
      </c>
      <c r="BH56" s="699">
        <f t="shared" si="34"/>
        <v>0</v>
      </c>
      <c r="BI56" s="700" t="str">
        <f t="shared" si="35"/>
        <v/>
      </c>
      <c r="BJ56" s="701"/>
      <c r="BK56" s="822"/>
      <c r="BL56" s="288"/>
      <c r="BM56" s="195"/>
      <c r="BN56" s="703"/>
    </row>
    <row r="57" spans="1:67" ht="18" hidden="1">
      <c r="A57" s="691">
        <v>55</v>
      </c>
      <c r="B57" s="995" t="s">
        <v>350</v>
      </c>
      <c r="C57" s="195" t="s">
        <v>167</v>
      </c>
      <c r="D57" s="692" t="s">
        <v>168</v>
      </c>
      <c r="E57" s="420">
        <v>1</v>
      </c>
      <c r="F57" s="693"/>
      <c r="G57" s="693"/>
      <c r="H57" s="694"/>
      <c r="I57" s="694"/>
      <c r="J57" s="693">
        <f>Summary!K57</f>
        <v>0</v>
      </c>
      <c r="K57" s="694"/>
      <c r="L57" s="694"/>
      <c r="M57" s="694"/>
      <c r="N57" s="695">
        <f t="shared" si="18"/>
        <v>0</v>
      </c>
      <c r="O57" s="443">
        <v>0</v>
      </c>
      <c r="P57" s="443">
        <v>0</v>
      </c>
      <c r="Q57" s="443">
        <v>0</v>
      </c>
      <c r="R57" s="443">
        <v>0</v>
      </c>
      <c r="S57" s="443">
        <v>0</v>
      </c>
      <c r="T57" s="443">
        <v>0</v>
      </c>
      <c r="U57" s="443">
        <v>0</v>
      </c>
      <c r="V57" s="697">
        <f t="shared" si="19"/>
        <v>0</v>
      </c>
      <c r="W57" s="698">
        <f t="shared" si="20"/>
        <v>0</v>
      </c>
      <c r="X57" s="312">
        <f t="shared" si="21"/>
        <v>0</v>
      </c>
      <c r="Y57" s="443">
        <v>0</v>
      </c>
      <c r="Z57" s="443">
        <v>0</v>
      </c>
      <c r="AA57" s="443">
        <v>0</v>
      </c>
      <c r="AB57" s="443">
        <v>0</v>
      </c>
      <c r="AC57" s="443">
        <v>0</v>
      </c>
      <c r="AD57" s="443">
        <v>0</v>
      </c>
      <c r="AE57" s="443">
        <v>0</v>
      </c>
      <c r="AF57" s="697">
        <f t="shared" si="22"/>
        <v>0</v>
      </c>
      <c r="AG57" s="698">
        <f t="shared" si="23"/>
        <v>0</v>
      </c>
      <c r="AH57" s="312">
        <f t="shared" si="24"/>
        <v>0</v>
      </c>
      <c r="AI57" s="443">
        <v>0</v>
      </c>
      <c r="AJ57" s="443">
        <v>0</v>
      </c>
      <c r="AK57" s="443">
        <v>0</v>
      </c>
      <c r="AL57" s="443">
        <v>0</v>
      </c>
      <c r="AM57" s="443">
        <v>0</v>
      </c>
      <c r="AN57" s="443">
        <v>0</v>
      </c>
      <c r="AO57" s="443">
        <v>0</v>
      </c>
      <c r="AP57" s="697">
        <f t="shared" si="25"/>
        <v>0</v>
      </c>
      <c r="AQ57" s="698">
        <f t="shared" si="26"/>
        <v>0</v>
      </c>
      <c r="AR57" s="312">
        <f t="shared" si="27"/>
        <v>0</v>
      </c>
      <c r="AS57" s="443">
        <v>0</v>
      </c>
      <c r="AT57" s="443">
        <v>0</v>
      </c>
      <c r="AU57" s="443">
        <v>0</v>
      </c>
      <c r="AV57" s="443">
        <v>0</v>
      </c>
      <c r="AW57" s="443">
        <v>0</v>
      </c>
      <c r="AX57" s="443">
        <v>0</v>
      </c>
      <c r="AY57" s="443">
        <v>0</v>
      </c>
      <c r="AZ57" s="443">
        <v>0</v>
      </c>
      <c r="BA57" s="443">
        <v>0</v>
      </c>
      <c r="BB57" s="697">
        <f t="shared" si="28"/>
        <v>0</v>
      </c>
      <c r="BC57" s="698">
        <f t="shared" si="29"/>
        <v>0</v>
      </c>
      <c r="BD57" s="312">
        <f t="shared" si="30"/>
        <v>0</v>
      </c>
      <c r="BE57" s="443">
        <f t="shared" si="31"/>
        <v>0</v>
      </c>
      <c r="BF57" s="699">
        <f t="shared" si="32"/>
        <v>0</v>
      </c>
      <c r="BG57" s="699">
        <f t="shared" si="33"/>
        <v>0</v>
      </c>
      <c r="BH57" s="699">
        <f t="shared" si="34"/>
        <v>0</v>
      </c>
      <c r="BI57" s="700" t="str">
        <f t="shared" si="35"/>
        <v/>
      </c>
      <c r="BJ57" s="701"/>
      <c r="BK57" s="702"/>
      <c r="BL57" s="288"/>
      <c r="BM57" s="195"/>
      <c r="BN57" s="703"/>
    </row>
    <row r="58" spans="1:67" ht="18" hidden="1">
      <c r="A58" s="288">
        <v>56</v>
      </c>
      <c r="B58" s="995" t="s">
        <v>350</v>
      </c>
      <c r="C58" s="195" t="s">
        <v>169</v>
      </c>
      <c r="D58" s="692" t="s">
        <v>170</v>
      </c>
      <c r="E58" s="420">
        <v>2</v>
      </c>
      <c r="F58" s="693"/>
      <c r="G58" s="693"/>
      <c r="H58" s="694"/>
      <c r="I58" s="694"/>
      <c r="J58" s="693">
        <f>Summary!K58</f>
        <v>0</v>
      </c>
      <c r="K58" s="694"/>
      <c r="L58" s="694"/>
      <c r="M58" s="694"/>
      <c r="N58" s="695">
        <f t="shared" si="18"/>
        <v>0</v>
      </c>
      <c r="O58" s="443">
        <v>0</v>
      </c>
      <c r="P58" s="443">
        <v>0</v>
      </c>
      <c r="Q58" s="443">
        <v>0</v>
      </c>
      <c r="R58" s="443">
        <v>0</v>
      </c>
      <c r="S58" s="443">
        <v>0</v>
      </c>
      <c r="T58" s="443">
        <v>0</v>
      </c>
      <c r="U58" s="443">
        <v>0</v>
      </c>
      <c r="V58" s="697">
        <f t="shared" si="19"/>
        <v>0</v>
      </c>
      <c r="W58" s="698">
        <f t="shared" si="20"/>
        <v>0</v>
      </c>
      <c r="X58" s="312">
        <f t="shared" si="21"/>
        <v>0</v>
      </c>
      <c r="Y58" s="443">
        <v>0</v>
      </c>
      <c r="Z58" s="443">
        <v>0</v>
      </c>
      <c r="AA58" s="443">
        <v>0</v>
      </c>
      <c r="AB58" s="443">
        <v>0</v>
      </c>
      <c r="AC58" s="443">
        <v>0</v>
      </c>
      <c r="AD58" s="443">
        <v>0</v>
      </c>
      <c r="AE58" s="443">
        <v>0</v>
      </c>
      <c r="AF58" s="697">
        <f t="shared" si="22"/>
        <v>0</v>
      </c>
      <c r="AG58" s="698">
        <f t="shared" si="23"/>
        <v>0</v>
      </c>
      <c r="AH58" s="312">
        <f t="shared" si="24"/>
        <v>0</v>
      </c>
      <c r="AI58" s="443">
        <v>0</v>
      </c>
      <c r="AJ58" s="443">
        <v>0</v>
      </c>
      <c r="AK58" s="443">
        <v>0</v>
      </c>
      <c r="AL58" s="443">
        <v>0</v>
      </c>
      <c r="AM58" s="443">
        <v>0</v>
      </c>
      <c r="AN58" s="443">
        <v>0</v>
      </c>
      <c r="AO58" s="443">
        <v>0</v>
      </c>
      <c r="AP58" s="697">
        <f t="shared" si="25"/>
        <v>0</v>
      </c>
      <c r="AQ58" s="698">
        <f t="shared" si="26"/>
        <v>0</v>
      </c>
      <c r="AR58" s="312">
        <f t="shared" si="27"/>
        <v>0</v>
      </c>
      <c r="AS58" s="443">
        <v>0</v>
      </c>
      <c r="AT58" s="443">
        <v>0</v>
      </c>
      <c r="AU58" s="443">
        <v>0</v>
      </c>
      <c r="AV58" s="443">
        <v>0</v>
      </c>
      <c r="AW58" s="443">
        <v>0</v>
      </c>
      <c r="AX58" s="443">
        <v>0</v>
      </c>
      <c r="AY58" s="443">
        <v>0</v>
      </c>
      <c r="AZ58" s="443">
        <v>0</v>
      </c>
      <c r="BA58" s="443">
        <v>0</v>
      </c>
      <c r="BB58" s="697">
        <f t="shared" si="28"/>
        <v>0</v>
      </c>
      <c r="BC58" s="698">
        <f t="shared" si="29"/>
        <v>0</v>
      </c>
      <c r="BD58" s="312">
        <f t="shared" si="30"/>
        <v>0</v>
      </c>
      <c r="BE58" s="443">
        <f t="shared" si="31"/>
        <v>0</v>
      </c>
      <c r="BF58" s="699">
        <f t="shared" si="32"/>
        <v>0</v>
      </c>
      <c r="BG58" s="699">
        <f t="shared" si="33"/>
        <v>0</v>
      </c>
      <c r="BH58" s="699">
        <f t="shared" si="34"/>
        <v>0</v>
      </c>
      <c r="BI58" s="700" t="str">
        <f t="shared" si="35"/>
        <v/>
      </c>
      <c r="BJ58" s="701"/>
      <c r="BK58" s="702"/>
      <c r="BL58" s="288"/>
      <c r="BM58" s="195"/>
      <c r="BN58" s="703"/>
    </row>
    <row r="59" spans="1:67" ht="18" hidden="1">
      <c r="A59" s="691">
        <v>57</v>
      </c>
      <c r="B59" s="995" t="s">
        <v>350</v>
      </c>
      <c r="C59" s="195" t="s">
        <v>171</v>
      </c>
      <c r="D59" s="692" t="s">
        <v>172</v>
      </c>
      <c r="E59" s="420">
        <v>0.5</v>
      </c>
      <c r="F59" s="693"/>
      <c r="G59" s="693"/>
      <c r="H59" s="694"/>
      <c r="I59" s="694"/>
      <c r="J59" s="693">
        <f>Summary!K59</f>
        <v>0</v>
      </c>
      <c r="K59" s="694"/>
      <c r="L59" s="694"/>
      <c r="M59" s="694"/>
      <c r="N59" s="695">
        <f t="shared" si="18"/>
        <v>0</v>
      </c>
      <c r="O59" s="443">
        <v>0</v>
      </c>
      <c r="P59" s="443">
        <v>0</v>
      </c>
      <c r="Q59" s="443">
        <v>0</v>
      </c>
      <c r="R59" s="443">
        <v>0</v>
      </c>
      <c r="S59" s="443">
        <v>0</v>
      </c>
      <c r="T59" s="443">
        <v>0</v>
      </c>
      <c r="U59" s="443">
        <v>0</v>
      </c>
      <c r="V59" s="697">
        <f t="shared" si="19"/>
        <v>0</v>
      </c>
      <c r="W59" s="698">
        <f t="shared" si="20"/>
        <v>0</v>
      </c>
      <c r="X59" s="312">
        <f t="shared" si="21"/>
        <v>0</v>
      </c>
      <c r="Y59" s="443">
        <v>0</v>
      </c>
      <c r="Z59" s="443">
        <v>0</v>
      </c>
      <c r="AA59" s="443">
        <v>0</v>
      </c>
      <c r="AB59" s="443">
        <v>0</v>
      </c>
      <c r="AC59" s="443">
        <v>0</v>
      </c>
      <c r="AD59" s="443">
        <v>0</v>
      </c>
      <c r="AE59" s="443">
        <v>0</v>
      </c>
      <c r="AF59" s="697">
        <f t="shared" si="22"/>
        <v>0</v>
      </c>
      <c r="AG59" s="698">
        <f t="shared" si="23"/>
        <v>0</v>
      </c>
      <c r="AH59" s="312">
        <f t="shared" si="24"/>
        <v>0</v>
      </c>
      <c r="AI59" s="443">
        <v>0</v>
      </c>
      <c r="AJ59" s="443">
        <v>0</v>
      </c>
      <c r="AK59" s="443">
        <v>0</v>
      </c>
      <c r="AL59" s="443">
        <v>0</v>
      </c>
      <c r="AM59" s="443">
        <v>0</v>
      </c>
      <c r="AN59" s="443">
        <v>0</v>
      </c>
      <c r="AO59" s="443">
        <v>0</v>
      </c>
      <c r="AP59" s="697">
        <f t="shared" si="25"/>
        <v>0</v>
      </c>
      <c r="AQ59" s="698">
        <f t="shared" si="26"/>
        <v>0</v>
      </c>
      <c r="AR59" s="312">
        <f t="shared" si="27"/>
        <v>0</v>
      </c>
      <c r="AS59" s="443">
        <v>0</v>
      </c>
      <c r="AT59" s="443">
        <v>0</v>
      </c>
      <c r="AU59" s="443">
        <v>0</v>
      </c>
      <c r="AV59" s="443">
        <v>0</v>
      </c>
      <c r="AW59" s="443">
        <v>0</v>
      </c>
      <c r="AX59" s="443">
        <v>0</v>
      </c>
      <c r="AY59" s="443">
        <v>0</v>
      </c>
      <c r="AZ59" s="443">
        <v>0</v>
      </c>
      <c r="BA59" s="443">
        <v>0</v>
      </c>
      <c r="BB59" s="697">
        <f t="shared" si="28"/>
        <v>0</v>
      </c>
      <c r="BC59" s="698">
        <f t="shared" si="29"/>
        <v>0</v>
      </c>
      <c r="BD59" s="312">
        <f t="shared" si="30"/>
        <v>0</v>
      </c>
      <c r="BE59" s="443">
        <f t="shared" si="31"/>
        <v>0</v>
      </c>
      <c r="BF59" s="699">
        <f t="shared" si="32"/>
        <v>0</v>
      </c>
      <c r="BG59" s="699">
        <f t="shared" si="33"/>
        <v>0</v>
      </c>
      <c r="BH59" s="699">
        <f t="shared" si="34"/>
        <v>0</v>
      </c>
      <c r="BI59" s="700" t="str">
        <f t="shared" si="35"/>
        <v/>
      </c>
      <c r="BJ59" s="701"/>
      <c r="BK59" s="702"/>
      <c r="BL59" s="288"/>
      <c r="BM59" s="195"/>
      <c r="BN59" s="703"/>
    </row>
    <row r="60" spans="1:67" ht="18" hidden="1">
      <c r="A60" s="288">
        <v>58</v>
      </c>
      <c r="B60" s="995" t="s">
        <v>350</v>
      </c>
      <c r="C60" s="195" t="s">
        <v>174</v>
      </c>
      <c r="D60" s="692" t="s">
        <v>175</v>
      </c>
      <c r="E60" s="420">
        <v>0.5</v>
      </c>
      <c r="F60" s="693"/>
      <c r="G60" s="693"/>
      <c r="H60" s="694"/>
      <c r="I60" s="694"/>
      <c r="J60" s="693">
        <f>Summary!K60</f>
        <v>0</v>
      </c>
      <c r="K60" s="694"/>
      <c r="L60" s="694"/>
      <c r="M60" s="694"/>
      <c r="N60" s="695">
        <f t="shared" si="18"/>
        <v>0</v>
      </c>
      <c r="O60" s="443">
        <v>0</v>
      </c>
      <c r="P60" s="443">
        <v>0</v>
      </c>
      <c r="Q60" s="443">
        <v>0</v>
      </c>
      <c r="R60" s="443">
        <v>0</v>
      </c>
      <c r="S60" s="443">
        <v>0</v>
      </c>
      <c r="T60" s="443">
        <v>0</v>
      </c>
      <c r="U60" s="443">
        <v>0</v>
      </c>
      <c r="V60" s="697">
        <f t="shared" si="19"/>
        <v>0</v>
      </c>
      <c r="W60" s="698">
        <f t="shared" si="20"/>
        <v>0</v>
      </c>
      <c r="X60" s="312">
        <f t="shared" si="21"/>
        <v>0</v>
      </c>
      <c r="Y60" s="443">
        <v>0</v>
      </c>
      <c r="Z60" s="443">
        <v>0</v>
      </c>
      <c r="AA60" s="443">
        <v>0</v>
      </c>
      <c r="AB60" s="443">
        <v>0</v>
      </c>
      <c r="AC60" s="443">
        <v>0</v>
      </c>
      <c r="AD60" s="443">
        <v>0</v>
      </c>
      <c r="AE60" s="443">
        <v>0</v>
      </c>
      <c r="AF60" s="697">
        <f t="shared" si="22"/>
        <v>0</v>
      </c>
      <c r="AG60" s="698">
        <f t="shared" si="23"/>
        <v>0</v>
      </c>
      <c r="AH60" s="312">
        <f t="shared" si="24"/>
        <v>0</v>
      </c>
      <c r="AI60" s="443">
        <v>0</v>
      </c>
      <c r="AJ60" s="443">
        <v>0</v>
      </c>
      <c r="AK60" s="443">
        <v>0</v>
      </c>
      <c r="AL60" s="443">
        <v>0</v>
      </c>
      <c r="AM60" s="443">
        <v>0</v>
      </c>
      <c r="AN60" s="443">
        <v>0</v>
      </c>
      <c r="AO60" s="443">
        <v>0</v>
      </c>
      <c r="AP60" s="697">
        <f t="shared" si="25"/>
        <v>0</v>
      </c>
      <c r="AQ60" s="698">
        <f t="shared" si="26"/>
        <v>0</v>
      </c>
      <c r="AR60" s="312">
        <f t="shared" si="27"/>
        <v>0</v>
      </c>
      <c r="AS60" s="443">
        <v>0</v>
      </c>
      <c r="AT60" s="443">
        <v>0</v>
      </c>
      <c r="AU60" s="443">
        <v>0</v>
      </c>
      <c r="AV60" s="443">
        <v>0</v>
      </c>
      <c r="AW60" s="443">
        <v>0</v>
      </c>
      <c r="AX60" s="443">
        <v>0</v>
      </c>
      <c r="AY60" s="443">
        <v>0</v>
      </c>
      <c r="AZ60" s="443">
        <v>0</v>
      </c>
      <c r="BA60" s="443">
        <v>0</v>
      </c>
      <c r="BB60" s="697">
        <f t="shared" si="28"/>
        <v>0</v>
      </c>
      <c r="BC60" s="698">
        <f t="shared" si="29"/>
        <v>0</v>
      </c>
      <c r="BD60" s="312">
        <f t="shared" si="30"/>
        <v>0</v>
      </c>
      <c r="BE60" s="443">
        <f t="shared" si="31"/>
        <v>0</v>
      </c>
      <c r="BF60" s="699">
        <f t="shared" si="32"/>
        <v>0</v>
      </c>
      <c r="BG60" s="699">
        <f t="shared" si="33"/>
        <v>0</v>
      </c>
      <c r="BH60" s="699">
        <f t="shared" si="34"/>
        <v>0</v>
      </c>
      <c r="BI60" s="700" t="str">
        <f t="shared" si="35"/>
        <v/>
      </c>
      <c r="BJ60" s="701"/>
      <c r="BK60" s="702"/>
      <c r="BL60" s="288"/>
      <c r="BM60" s="195"/>
      <c r="BN60" s="703"/>
    </row>
    <row r="61" spans="1:67" ht="18" hidden="1">
      <c r="A61" s="878">
        <v>67</v>
      </c>
      <c r="B61" s="879" t="s">
        <v>95</v>
      </c>
      <c r="C61" s="418" t="s">
        <v>176</v>
      </c>
      <c r="D61" s="880" t="s">
        <v>177</v>
      </c>
      <c r="E61" s="420">
        <v>0.1</v>
      </c>
      <c r="F61" s="693"/>
      <c r="G61" s="693"/>
      <c r="H61" s="694"/>
      <c r="I61" s="694"/>
      <c r="J61" s="706">
        <f>Summary!K61</f>
        <v>0</v>
      </c>
      <c r="K61" s="694"/>
      <c r="L61" s="694"/>
      <c r="M61" s="694"/>
      <c r="N61" s="695"/>
      <c r="O61" s="884">
        <v>0</v>
      </c>
      <c r="P61" s="884">
        <v>0</v>
      </c>
      <c r="Q61" s="884">
        <v>0</v>
      </c>
      <c r="R61" s="884">
        <v>0</v>
      </c>
      <c r="S61" s="884">
        <v>0</v>
      </c>
      <c r="T61" s="884">
        <v>0</v>
      </c>
      <c r="U61" s="884">
        <v>0</v>
      </c>
      <c r="V61" s="1135">
        <f t="shared" si="19"/>
        <v>0</v>
      </c>
      <c r="W61" s="1136">
        <f t="shared" si="20"/>
        <v>0</v>
      </c>
      <c r="X61" s="1136"/>
      <c r="Y61" s="884">
        <v>0</v>
      </c>
      <c r="Z61" s="884">
        <v>0</v>
      </c>
      <c r="AA61" s="884">
        <v>0</v>
      </c>
      <c r="AB61" s="884">
        <v>0</v>
      </c>
      <c r="AC61" s="884">
        <v>0</v>
      </c>
      <c r="AD61" s="884">
        <v>0</v>
      </c>
      <c r="AE61" s="884">
        <v>0</v>
      </c>
      <c r="AF61" s="1135">
        <f t="shared" si="22"/>
        <v>0</v>
      </c>
      <c r="AG61" s="1136">
        <f t="shared" si="23"/>
        <v>0</v>
      </c>
      <c r="AH61" s="1136"/>
      <c r="AI61" s="884">
        <v>0</v>
      </c>
      <c r="AJ61" s="884">
        <v>0</v>
      </c>
      <c r="AK61" s="884">
        <v>0</v>
      </c>
      <c r="AL61" s="884">
        <v>0</v>
      </c>
      <c r="AM61" s="884">
        <v>0</v>
      </c>
      <c r="AN61" s="884">
        <v>0</v>
      </c>
      <c r="AO61" s="884">
        <v>0</v>
      </c>
      <c r="AP61" s="1135">
        <f t="shared" si="25"/>
        <v>0</v>
      </c>
      <c r="AQ61" s="1136">
        <f t="shared" si="26"/>
        <v>0</v>
      </c>
      <c r="AR61" s="1136"/>
      <c r="AS61" s="884">
        <v>0</v>
      </c>
      <c r="AT61" s="884">
        <v>0</v>
      </c>
      <c r="AU61" s="884">
        <v>0</v>
      </c>
      <c r="AV61" s="884">
        <v>0</v>
      </c>
      <c r="AW61" s="884">
        <v>0</v>
      </c>
      <c r="AX61" s="884">
        <v>0</v>
      </c>
      <c r="AY61" s="884">
        <v>0</v>
      </c>
      <c r="AZ61" s="884">
        <v>0</v>
      </c>
      <c r="BA61" s="884">
        <v>0</v>
      </c>
      <c r="BB61" s="1135">
        <f t="shared" si="28"/>
        <v>0</v>
      </c>
      <c r="BC61" s="1136">
        <f t="shared" si="29"/>
        <v>0</v>
      </c>
      <c r="BD61" s="1136"/>
      <c r="BE61" s="884"/>
      <c r="BF61" s="728"/>
      <c r="BG61" s="728"/>
      <c r="BH61" s="699"/>
      <c r="BI61" s="885"/>
      <c r="BJ61" s="886"/>
      <c r="BK61" s="887"/>
      <c r="BL61" s="887"/>
      <c r="BM61" s="888"/>
      <c r="BN61" s="889"/>
    </row>
    <row r="62" spans="1:67" ht="18" hidden="1">
      <c r="A62" s="878">
        <v>68</v>
      </c>
      <c r="B62" s="879" t="s">
        <v>75</v>
      </c>
      <c r="C62" s="418" t="s">
        <v>178</v>
      </c>
      <c r="D62" s="880" t="s">
        <v>179</v>
      </c>
      <c r="E62" s="420">
        <v>0.1</v>
      </c>
      <c r="F62" s="693"/>
      <c r="G62" s="693"/>
      <c r="H62" s="694"/>
      <c r="I62" s="694"/>
      <c r="J62" s="706">
        <f>Summary!K62</f>
        <v>0</v>
      </c>
      <c r="K62" s="694"/>
      <c r="L62" s="694"/>
      <c r="M62" s="694"/>
      <c r="N62" s="695"/>
      <c r="O62" s="884">
        <v>0</v>
      </c>
      <c r="P62" s="884">
        <v>0</v>
      </c>
      <c r="Q62" s="884">
        <v>0</v>
      </c>
      <c r="R62" s="884">
        <v>0</v>
      </c>
      <c r="S62" s="884">
        <v>0</v>
      </c>
      <c r="T62" s="884">
        <v>0</v>
      </c>
      <c r="U62" s="884">
        <v>0</v>
      </c>
      <c r="V62" s="1135">
        <f t="shared" si="19"/>
        <v>0</v>
      </c>
      <c r="W62" s="1136">
        <f t="shared" si="20"/>
        <v>0</v>
      </c>
      <c r="X62" s="1136"/>
      <c r="Y62" s="884">
        <v>0</v>
      </c>
      <c r="Z62" s="884">
        <v>0</v>
      </c>
      <c r="AA62" s="884">
        <v>0</v>
      </c>
      <c r="AB62" s="884">
        <v>0</v>
      </c>
      <c r="AC62" s="884">
        <v>0</v>
      </c>
      <c r="AD62" s="884">
        <v>0</v>
      </c>
      <c r="AE62" s="884">
        <v>0</v>
      </c>
      <c r="AF62" s="1135">
        <f t="shared" si="22"/>
        <v>0</v>
      </c>
      <c r="AG62" s="1136">
        <f t="shared" si="23"/>
        <v>0</v>
      </c>
      <c r="AH62" s="1136"/>
      <c r="AI62" s="884">
        <v>0</v>
      </c>
      <c r="AJ62" s="884">
        <v>0</v>
      </c>
      <c r="AK62" s="884">
        <v>0</v>
      </c>
      <c r="AL62" s="884">
        <v>0</v>
      </c>
      <c r="AM62" s="884">
        <v>0</v>
      </c>
      <c r="AN62" s="884">
        <v>0</v>
      </c>
      <c r="AO62" s="884">
        <v>0</v>
      </c>
      <c r="AP62" s="1135">
        <f t="shared" si="25"/>
        <v>0</v>
      </c>
      <c r="AQ62" s="1136">
        <f t="shared" si="26"/>
        <v>0</v>
      </c>
      <c r="AR62" s="1136"/>
      <c r="AS62" s="884">
        <v>0</v>
      </c>
      <c r="AT62" s="884">
        <v>0</v>
      </c>
      <c r="AU62" s="884">
        <v>0</v>
      </c>
      <c r="AV62" s="884">
        <v>0</v>
      </c>
      <c r="AW62" s="884">
        <v>0</v>
      </c>
      <c r="AX62" s="884">
        <v>0</v>
      </c>
      <c r="AY62" s="884">
        <v>0</v>
      </c>
      <c r="AZ62" s="884">
        <v>0</v>
      </c>
      <c r="BA62" s="884">
        <v>0</v>
      </c>
      <c r="BB62" s="1135">
        <f t="shared" si="28"/>
        <v>0</v>
      </c>
      <c r="BC62" s="1136">
        <f t="shared" si="29"/>
        <v>0</v>
      </c>
      <c r="BD62" s="1136"/>
      <c r="BE62" s="884"/>
      <c r="BF62" s="728"/>
      <c r="BG62" s="728"/>
      <c r="BH62" s="699"/>
      <c r="BI62" s="885"/>
      <c r="BJ62" s="886"/>
      <c r="BK62" s="887"/>
      <c r="BL62" s="887"/>
      <c r="BM62" s="888"/>
      <c r="BN62" s="889"/>
    </row>
    <row r="63" spans="1:67" ht="30" customHeight="1">
      <c r="A63" s="1759" t="s">
        <v>353</v>
      </c>
      <c r="B63" s="1759"/>
      <c r="C63" s="1759"/>
      <c r="D63" s="1759"/>
      <c r="E63" s="448"/>
      <c r="F63" s="449">
        <f>SUM(F3:INDEX(F:F,ROW()-1))</f>
        <v>0</v>
      </c>
      <c r="G63" s="449">
        <f>SUM(G3:INDEX(G:G,ROW()-1))</f>
        <v>0</v>
      </c>
      <c r="H63" s="449">
        <f>SUM(H3:INDEX(H:H,ROW()-1))</f>
        <v>0</v>
      </c>
      <c r="I63" s="449"/>
      <c r="J63" s="890">
        <f>SUM(J3:INDEX(J:J,ROW()-1))</f>
        <v>10423</v>
      </c>
      <c r="K63" s="449">
        <f>SUM(K3:INDEX(K:K,ROW()-1))</f>
        <v>0</v>
      </c>
      <c r="L63" s="449">
        <f>SUM(L3:INDEX(L:L,ROW()-1))</f>
        <v>0</v>
      </c>
      <c r="M63" s="449">
        <f>SUM(M3:INDEX(M:M,ROW()-1))</f>
        <v>0</v>
      </c>
      <c r="N63" s="599">
        <f>SUM(N3:INDEX(N:N,ROW()-1))</f>
        <v>10423</v>
      </c>
      <c r="O63" s="1229">
        <v>0</v>
      </c>
      <c r="P63" s="1230">
        <v>0</v>
      </c>
      <c r="Q63" s="1230">
        <v>0</v>
      </c>
      <c r="R63" s="1230">
        <v>0</v>
      </c>
      <c r="S63" s="1230">
        <v>0</v>
      </c>
      <c r="T63" s="1230">
        <v>0</v>
      </c>
      <c r="U63" s="1230">
        <v>0</v>
      </c>
      <c r="V63" s="1231">
        <f>SUM(V3:INDEX(V:V,ROW()-1))</f>
        <v>2000</v>
      </c>
      <c r="W63" s="1230">
        <f>SUM(W3:INDEX(W:W,ROW()-1))</f>
        <v>2000</v>
      </c>
      <c r="X63" s="1232">
        <f>SUM(X3:INDEX(X:X,ROW()-1))</f>
        <v>4169.2000000000007</v>
      </c>
      <c r="Y63" s="1233">
        <v>0</v>
      </c>
      <c r="Z63" s="1230">
        <v>0</v>
      </c>
      <c r="AA63" s="1230">
        <v>0</v>
      </c>
      <c r="AB63" s="1230">
        <v>0</v>
      </c>
      <c r="AC63" s="1230">
        <v>0</v>
      </c>
      <c r="AD63" s="1230">
        <v>0</v>
      </c>
      <c r="AE63" s="1230">
        <v>0</v>
      </c>
      <c r="AF63" s="1231">
        <f>SUM(AF3:INDEX(AF:AF,ROW()-1))</f>
        <v>0</v>
      </c>
      <c r="AG63" s="1230">
        <f>SUM(AG3:INDEX(AG:AG,ROW()-1))</f>
        <v>0</v>
      </c>
      <c r="AH63" s="1232">
        <f>SUM(AH3:INDEX(AH:AH,ROW()-1))</f>
        <v>3126.8999999999996</v>
      </c>
      <c r="AI63" s="1233">
        <v>0</v>
      </c>
      <c r="AJ63" s="1230">
        <v>0</v>
      </c>
      <c r="AK63" s="1230">
        <v>0</v>
      </c>
      <c r="AL63" s="1230">
        <v>0</v>
      </c>
      <c r="AM63" s="1230">
        <v>0</v>
      </c>
      <c r="AN63" s="1230">
        <v>0</v>
      </c>
      <c r="AO63" s="1230">
        <v>0</v>
      </c>
      <c r="AP63" s="1231">
        <f>SUM(AP3:INDEX(AP:AP,ROW()-1))</f>
        <v>1508</v>
      </c>
      <c r="AQ63" s="1230">
        <f>SUM(AQ3:INDEX(AQ:AQ,ROW()-1))</f>
        <v>1508</v>
      </c>
      <c r="AR63" s="1232">
        <f>SUM(AR3:INDEX(AR:AR,ROW()-1))</f>
        <v>2084.6000000000004</v>
      </c>
      <c r="AS63" s="1233">
        <v>0</v>
      </c>
      <c r="AT63" s="1230">
        <v>0</v>
      </c>
      <c r="AU63" s="1230">
        <v>0</v>
      </c>
      <c r="AV63" s="1230">
        <v>0</v>
      </c>
      <c r="AW63" s="1230">
        <v>0</v>
      </c>
      <c r="AX63" s="1230">
        <v>0</v>
      </c>
      <c r="AY63" s="1230">
        <v>0</v>
      </c>
      <c r="AZ63" s="1230">
        <v>0</v>
      </c>
      <c r="BA63" s="1230">
        <v>0</v>
      </c>
      <c r="BB63" s="1231">
        <f>SUM(BB3:INDEX(BB:BB,ROW()-1))</f>
        <v>6011</v>
      </c>
      <c r="BC63" s="1230">
        <f>SUM(BC3:INDEX(BC:BC,ROW()-1))</f>
        <v>6011</v>
      </c>
      <c r="BD63" s="1230">
        <f>SUM(BD3:INDEX(BD:BD,ROW()-1))</f>
        <v>2084.6000000000004</v>
      </c>
      <c r="BE63" s="1234">
        <f>SUM(BE3:BE59)</f>
        <v>9519</v>
      </c>
      <c r="BF63" s="893">
        <f>SUM(BF3:BF59)</f>
        <v>9519</v>
      </c>
      <c r="BG63" s="460">
        <f>SUM(BG3:BG59)</f>
        <v>-904</v>
      </c>
      <c r="BH63" s="894">
        <f>SUM(BH3:BH59)</f>
        <v>-542.55999999999995</v>
      </c>
      <c r="BI63" s="1235"/>
      <c r="BJ63" s="895"/>
      <c r="BK63" s="896"/>
      <c r="BL63" s="464"/>
      <c r="BM63" s="464"/>
      <c r="BN63" s="459"/>
      <c r="BO63" s="1236"/>
    </row>
    <row r="64" spans="1:67" ht="27" customHeight="1">
      <c r="A64" s="465"/>
      <c r="B64" s="466"/>
      <c r="C64" s="467"/>
      <c r="D64" s="468" t="s">
        <v>354</v>
      </c>
      <c r="E64" s="469"/>
      <c r="F64" s="470"/>
      <c r="G64" s="470"/>
      <c r="H64" s="470"/>
      <c r="I64" s="470"/>
      <c r="J64" s="899"/>
      <c r="K64" s="470"/>
      <c r="L64" s="470"/>
      <c r="M64" s="470"/>
      <c r="N64" s="469"/>
      <c r="O64" s="1151"/>
      <c r="P64" s="1152"/>
      <c r="Q64" s="1152"/>
      <c r="R64" s="1152"/>
      <c r="S64" s="1152"/>
      <c r="T64" s="1152"/>
      <c r="U64" s="1152"/>
      <c r="V64" s="1153">
        <f>SUM(O64:U64)</f>
        <v>0</v>
      </c>
      <c r="W64" s="480" t="s">
        <v>355</v>
      </c>
      <c r="X64" s="1154">
        <f>V66*8</f>
        <v>0</v>
      </c>
      <c r="Y64" s="1155"/>
      <c r="Z64" s="1156"/>
      <c r="AA64" s="1156"/>
      <c r="AB64" s="1156"/>
      <c r="AC64" s="1156"/>
      <c r="AD64" s="1156"/>
      <c r="AE64" s="1156"/>
      <c r="AF64" s="1153">
        <f>SUM(Y64:AE64)</f>
        <v>0</v>
      </c>
      <c r="AG64" s="480" t="s">
        <v>355</v>
      </c>
      <c r="AH64" s="1154">
        <f>AF66*8</f>
        <v>0</v>
      </c>
      <c r="AI64" s="1157"/>
      <c r="AJ64" s="1158"/>
      <c r="AK64" s="1158"/>
      <c r="AL64" s="1158"/>
      <c r="AM64" s="1158"/>
      <c r="AN64" s="1158"/>
      <c r="AO64" s="1158"/>
      <c r="AP64" s="1153">
        <f>SUM(AI64:AO64)</f>
        <v>0</v>
      </c>
      <c r="AQ64" s="480" t="s">
        <v>355</v>
      </c>
      <c r="AR64" s="1154">
        <f>AP66*8</f>
        <v>0</v>
      </c>
      <c r="AS64" s="1031"/>
      <c r="AT64" s="903"/>
      <c r="AU64" s="903"/>
      <c r="AV64" s="903"/>
      <c r="AW64" s="903"/>
      <c r="AX64" s="903"/>
      <c r="AY64" s="903"/>
      <c r="AZ64" s="903"/>
      <c r="BA64" s="903"/>
      <c r="BB64" s="903">
        <f>SUM(AS64:BA64)</f>
        <v>0</v>
      </c>
      <c r="BC64" s="480" t="s">
        <v>355</v>
      </c>
      <c r="BD64" s="1032">
        <f>BB66*8</f>
        <v>0</v>
      </c>
      <c r="BE64" s="1033">
        <f>V64+AF64+AP64+BB64</f>
        <v>0</v>
      </c>
      <c r="BF64" s="907" t="s">
        <v>355</v>
      </c>
      <c r="BG64" s="481">
        <f>BE66*8</f>
        <v>0</v>
      </c>
      <c r="BH64" s="1036">
        <f>BE63/N63*100</f>
        <v>91.326873261057273</v>
      </c>
      <c r="BI64" s="1037"/>
      <c r="BJ64" s="908"/>
      <c r="BK64" s="909"/>
      <c r="BL64" s="483"/>
      <c r="BM64" s="483"/>
      <c r="BN64" s="483"/>
      <c r="BO64" s="466"/>
    </row>
    <row r="65" spans="1:67" ht="27" customHeight="1">
      <c r="A65" s="484"/>
      <c r="B65" s="485"/>
      <c r="C65" s="467"/>
      <c r="D65" s="486" t="s">
        <v>356</v>
      </c>
      <c r="E65" s="469"/>
      <c r="F65" s="470"/>
      <c r="G65" s="470"/>
      <c r="H65" s="470"/>
      <c r="I65" s="470"/>
      <c r="J65" s="912"/>
      <c r="K65" s="470"/>
      <c r="L65" s="470"/>
      <c r="M65" s="470"/>
      <c r="N65" s="469"/>
      <c r="O65" s="1161"/>
      <c r="P65" s="1162"/>
      <c r="Q65" s="1162"/>
      <c r="R65" s="1162"/>
      <c r="S65" s="1162"/>
      <c r="T65" s="1162"/>
      <c r="U65" s="1162"/>
      <c r="V65" s="1163">
        <f>SUM(O65:U65)</f>
        <v>0</v>
      </c>
      <c r="W65" s="489" t="s">
        <v>357</v>
      </c>
      <c r="X65" s="1164">
        <f>W63/1000</f>
        <v>2</v>
      </c>
      <c r="Y65" s="1165"/>
      <c r="Z65" s="1166"/>
      <c r="AA65" s="1166"/>
      <c r="AB65" s="1166"/>
      <c r="AC65" s="1166"/>
      <c r="AD65" s="1166"/>
      <c r="AE65" s="1166"/>
      <c r="AF65" s="1163">
        <f>SUM(Y65:AE65)</f>
        <v>0</v>
      </c>
      <c r="AG65" s="489" t="s">
        <v>357</v>
      </c>
      <c r="AH65" s="1164">
        <f>AG63/1000</f>
        <v>0</v>
      </c>
      <c r="AI65" s="1167"/>
      <c r="AJ65" s="1168"/>
      <c r="AK65" s="1168"/>
      <c r="AL65" s="1168"/>
      <c r="AM65" s="1168"/>
      <c r="AN65" s="1168"/>
      <c r="AO65" s="1168"/>
      <c r="AP65" s="1163">
        <f>SUM(AI65:AO65)</f>
        <v>0</v>
      </c>
      <c r="AQ65" s="489" t="s">
        <v>357</v>
      </c>
      <c r="AR65" s="1164">
        <f>AQ63/1000</f>
        <v>1.508</v>
      </c>
      <c r="AS65" s="1039"/>
      <c r="AT65" s="737"/>
      <c r="AU65" s="737"/>
      <c r="AV65" s="737"/>
      <c r="AW65" s="737"/>
      <c r="AX65" s="737"/>
      <c r="AY65" s="737"/>
      <c r="AZ65" s="737"/>
      <c r="BA65" s="737"/>
      <c r="BB65" s="737">
        <f>SUM(AS65:BA65)</f>
        <v>0</v>
      </c>
      <c r="BC65" s="489" t="s">
        <v>357</v>
      </c>
      <c r="BD65" s="1040">
        <f>BC63/1000</f>
        <v>6.0110000000000001</v>
      </c>
      <c r="BE65" s="1041">
        <f>V65+AF65+AP65+BB65</f>
        <v>0</v>
      </c>
      <c r="BF65" s="914" t="s">
        <v>357</v>
      </c>
      <c r="BG65" s="490">
        <f>BF63/1000</f>
        <v>9.5190000000000001</v>
      </c>
      <c r="BI65" s="1044"/>
      <c r="BJ65" s="915"/>
      <c r="BK65" s="491"/>
      <c r="BL65" s="492"/>
      <c r="BM65" s="492"/>
      <c r="BN65" s="492"/>
      <c r="BO65" s="485"/>
    </row>
    <row r="66" spans="1:67" ht="20">
      <c r="A66" s="484"/>
      <c r="B66" s="485"/>
      <c r="C66" s="467"/>
      <c r="D66" s="486" t="s">
        <v>358</v>
      </c>
      <c r="E66" s="469"/>
      <c r="F66" s="470"/>
      <c r="G66" s="470"/>
      <c r="H66" s="470"/>
      <c r="I66" s="470"/>
      <c r="J66" s="912"/>
      <c r="K66" s="470"/>
      <c r="L66" s="470"/>
      <c r="M66" s="470"/>
      <c r="N66" s="469"/>
      <c r="O66" s="1161">
        <v>0</v>
      </c>
      <c r="P66" s="1162">
        <v>0</v>
      </c>
      <c r="Q66" s="1162">
        <v>0</v>
      </c>
      <c r="R66" s="1162">
        <v>0</v>
      </c>
      <c r="S66" s="1162">
        <v>0</v>
      </c>
      <c r="T66" s="1162">
        <v>0</v>
      </c>
      <c r="U66" s="1162">
        <v>0</v>
      </c>
      <c r="V66" s="1163">
        <f>SUM(O66:U66)</f>
        <v>0</v>
      </c>
      <c r="W66" s="1757" t="s">
        <v>359</v>
      </c>
      <c r="X66" s="1773">
        <f>X64/X65</f>
        <v>0</v>
      </c>
      <c r="Y66" s="1165">
        <v>0</v>
      </c>
      <c r="Z66" s="1166">
        <v>0</v>
      </c>
      <c r="AA66" s="1166">
        <v>0</v>
      </c>
      <c r="AB66" s="1166">
        <v>0</v>
      </c>
      <c r="AC66" s="1166">
        <v>0</v>
      </c>
      <c r="AD66" s="1166">
        <v>0</v>
      </c>
      <c r="AE66" s="1166">
        <v>0</v>
      </c>
      <c r="AF66" s="1163">
        <f>SUM(Y66:AE66)</f>
        <v>0</v>
      </c>
      <c r="AG66" s="1757" t="s">
        <v>359</v>
      </c>
      <c r="AH66" s="1773" t="e">
        <f>AH64/AH65</f>
        <v>#DIV/0!</v>
      </c>
      <c r="AI66" s="1167">
        <v>0</v>
      </c>
      <c r="AJ66" s="1168">
        <v>0</v>
      </c>
      <c r="AK66" s="1168">
        <v>0</v>
      </c>
      <c r="AL66" s="1168">
        <v>0</v>
      </c>
      <c r="AM66" s="1168">
        <v>0</v>
      </c>
      <c r="AN66" s="1168">
        <v>0</v>
      </c>
      <c r="AO66" s="1168">
        <v>0</v>
      </c>
      <c r="AP66" s="1163">
        <f>SUM(AI66:AO66)</f>
        <v>0</v>
      </c>
      <c r="AQ66" s="1757" t="s">
        <v>359</v>
      </c>
      <c r="AR66" s="1773">
        <f>AR64/AR65</f>
        <v>0</v>
      </c>
      <c r="AS66" s="1039">
        <v>0</v>
      </c>
      <c r="AT66" s="737">
        <v>0</v>
      </c>
      <c r="AU66" s="737">
        <v>0</v>
      </c>
      <c r="AV66" s="737">
        <v>0</v>
      </c>
      <c r="AW66" s="737">
        <v>0</v>
      </c>
      <c r="AX66" s="737">
        <v>0</v>
      </c>
      <c r="AY66" s="737">
        <v>0</v>
      </c>
      <c r="AZ66" s="737">
        <v>0</v>
      </c>
      <c r="BA66" s="737">
        <v>0</v>
      </c>
      <c r="BB66" s="737">
        <f>SUM(AS66:BA66)</f>
        <v>0</v>
      </c>
      <c r="BC66" s="1757" t="s">
        <v>359</v>
      </c>
      <c r="BD66" s="1768">
        <f>BD64/BD65</f>
        <v>0</v>
      </c>
      <c r="BE66" s="1041">
        <f>V66+AF66+AP66+BB66</f>
        <v>0</v>
      </c>
      <c r="BF66" s="1765" t="s">
        <v>359</v>
      </c>
      <c r="BG66" s="1758">
        <f>BG64/BG65</f>
        <v>0</v>
      </c>
      <c r="BI66" s="1044"/>
      <c r="BJ66" s="915"/>
      <c r="BK66" s="491"/>
      <c r="BL66" s="492"/>
      <c r="BM66" s="492"/>
      <c r="BN66" s="492"/>
      <c r="BO66" s="485"/>
    </row>
    <row r="67" spans="1:67" ht="20">
      <c r="A67" s="493"/>
      <c r="B67" s="494"/>
      <c r="C67" s="467"/>
      <c r="D67" s="495" t="s">
        <v>360</v>
      </c>
      <c r="E67" s="496"/>
      <c r="F67" s="497"/>
      <c r="G67" s="497"/>
      <c r="H67" s="497"/>
      <c r="I67" s="497"/>
      <c r="J67" s="918"/>
      <c r="K67" s="497"/>
      <c r="L67" s="497"/>
      <c r="M67" s="497"/>
      <c r="N67" s="496"/>
      <c r="O67" s="503">
        <v>0</v>
      </c>
      <c r="P67" s="920">
        <v>0</v>
      </c>
      <c r="Q67" s="920">
        <v>0</v>
      </c>
      <c r="R67" s="920">
        <v>0</v>
      </c>
      <c r="S67" s="920">
        <v>0</v>
      </c>
      <c r="T67" s="920">
        <v>0</v>
      </c>
      <c r="U67" s="920">
        <v>0</v>
      </c>
      <c r="V67" s="920" t="e">
        <f>V63/V66</f>
        <v>#DIV/0!</v>
      </c>
      <c r="W67" s="1757"/>
      <c r="X67" s="1773"/>
      <c r="Y67" s="503">
        <v>0</v>
      </c>
      <c r="Z67" s="920">
        <v>0</v>
      </c>
      <c r="AA67" s="920">
        <v>0</v>
      </c>
      <c r="AB67" s="920">
        <v>0</v>
      </c>
      <c r="AC67" s="920">
        <v>0</v>
      </c>
      <c r="AD67" s="920">
        <v>0</v>
      </c>
      <c r="AE67" s="920">
        <v>0</v>
      </c>
      <c r="AF67" s="920" t="e">
        <f>AF63/AF66</f>
        <v>#DIV/0!</v>
      </c>
      <c r="AG67" s="1757"/>
      <c r="AH67" s="1773"/>
      <c r="AI67" s="503">
        <v>0</v>
      </c>
      <c r="AJ67" s="920">
        <v>0</v>
      </c>
      <c r="AK67" s="920">
        <v>0</v>
      </c>
      <c r="AL67" s="920">
        <v>0</v>
      </c>
      <c r="AM67" s="920">
        <v>0</v>
      </c>
      <c r="AN67" s="920">
        <v>0</v>
      </c>
      <c r="AO67" s="920">
        <v>0</v>
      </c>
      <c r="AP67" s="920" t="e">
        <f>AP63/AP66</f>
        <v>#DIV/0!</v>
      </c>
      <c r="AQ67" s="1757"/>
      <c r="AR67" s="1773"/>
      <c r="AS67" s="503">
        <v>0</v>
      </c>
      <c r="AT67" s="920">
        <v>0</v>
      </c>
      <c r="AU67" s="920">
        <v>0</v>
      </c>
      <c r="AV67" s="920">
        <v>0</v>
      </c>
      <c r="AW67" s="920">
        <v>0</v>
      </c>
      <c r="AX67" s="920">
        <v>0</v>
      </c>
      <c r="AY67" s="920">
        <v>0</v>
      </c>
      <c r="AZ67" s="920">
        <v>0</v>
      </c>
      <c r="BA67" s="920">
        <v>0</v>
      </c>
      <c r="BB67" s="920" t="e">
        <f>BB63/BB66</f>
        <v>#DIV/0!</v>
      </c>
      <c r="BC67" s="1757"/>
      <c r="BD67" s="1768"/>
      <c r="BE67" s="1046">
        <f>BE66/BE63</f>
        <v>0</v>
      </c>
      <c r="BF67" s="1765"/>
      <c r="BG67" s="1758"/>
      <c r="BI67" s="1047"/>
      <c r="BJ67" s="923"/>
      <c r="BK67" s="504"/>
      <c r="BL67" s="505"/>
      <c r="BM67" s="505"/>
      <c r="BN67" s="505"/>
      <c r="BO67" s="494"/>
    </row>
  </sheetData>
  <autoFilter ref="A2:BN67" xr:uid="{8BF050D0-46E2-482A-8408-33FCAA1C7CBF}">
    <filterColumn colId="9">
      <filters blank="1">
        <filter val="10423"/>
        <filter val="1500"/>
        <filter val="192"/>
        <filter val="2000"/>
        <filter val="365"/>
        <filter val="366"/>
        <filter val="6000"/>
      </filters>
    </filterColumn>
  </autoFilter>
  <mergeCells count="12">
    <mergeCell ref="BG66:BG67"/>
    <mergeCell ref="A1:D1"/>
    <mergeCell ref="A63:D63"/>
    <mergeCell ref="W66:W67"/>
    <mergeCell ref="X66:X67"/>
    <mergeCell ref="AG66:AG67"/>
    <mergeCell ref="AH66:AH67"/>
    <mergeCell ref="AQ66:AQ67"/>
    <mergeCell ref="AR66:AR67"/>
    <mergeCell ref="BC66:BC67"/>
    <mergeCell ref="BD66:BD67"/>
    <mergeCell ref="BF66:BF67"/>
  </mergeCells>
  <conditionalFormatting sqref="O3:U62 Y3:AE62 AI3:AO62 AS3:BA62">
    <cfRule type="cellIs" dxfId="36" priority="4" stopIfTrue="1" operator="lessThanOrEqual">
      <formula>0</formula>
    </cfRule>
  </conditionalFormatting>
  <conditionalFormatting sqref="BJ3:BJ62">
    <cfRule type="cellIs" dxfId="35" priority="5" stopIfTrue="1" operator="greaterThanOrEqual">
      <formula>0.8</formula>
    </cfRule>
    <cfRule type="cellIs" dxfId="34" priority="6" stopIfTrue="1" operator="greaterThanOrEqual">
      <formula>0.5</formula>
    </cfRule>
    <cfRule type="cellIs" dxfId="33" priority="7" stopIfTrue="1" operator="greaterThanOrEqual">
      <formula>0.2</formula>
    </cfRule>
    <cfRule type="cellIs" dxfId="32" priority="8" stopIfTrue="1" operator="greaterThan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1FE0D-3BE2-442C-9368-E1B163760498}">
  <sheetPr filterMode="1">
    <pageSetUpPr fitToPage="1"/>
  </sheetPr>
  <dimension ref="A1:BO75"/>
  <sheetViews>
    <sheetView workbookViewId="0"/>
  </sheetViews>
  <sheetFormatPr defaultColWidth="12" defaultRowHeight="15.75" customHeight="1"/>
  <cols>
    <col min="1" max="1" width="8.81640625" customWidth="1"/>
    <col min="2" max="2" width="12" customWidth="1"/>
    <col min="3" max="3" width="11.1796875" bestFit="1" customWidth="1"/>
    <col min="4" max="4" width="31.36328125" customWidth="1"/>
    <col min="5" max="5" width="8" hidden="1" customWidth="1"/>
    <col min="6" max="6" width="12.08984375" hidden="1" customWidth="1"/>
    <col min="7" max="7" width="10.7265625" hidden="1" customWidth="1"/>
    <col min="8" max="8" width="7.1796875" hidden="1" customWidth="1"/>
    <col min="9" max="9" width="7.1796875" customWidth="1"/>
    <col min="10" max="10" width="7.1796875" hidden="1" customWidth="1"/>
    <col min="11" max="11" width="17.453125" bestFit="1" customWidth="1"/>
    <col min="12" max="12" width="7.36328125" hidden="1" customWidth="1"/>
    <col min="13" max="13" width="9.54296875" hidden="1" customWidth="1"/>
    <col min="14" max="14" width="13.7265625" hidden="1" customWidth="1"/>
    <col min="15" max="21" width="8.1796875" customWidth="1"/>
    <col min="22" max="22" width="11.1796875" customWidth="1"/>
    <col min="23" max="23" width="10.7265625" customWidth="1"/>
    <col min="24" max="24" width="11.81640625" customWidth="1"/>
    <col min="25" max="31" width="8.1796875" customWidth="1"/>
    <col min="32" max="32" width="13.36328125" customWidth="1"/>
    <col min="33" max="33" width="11.7265625" customWidth="1"/>
    <col min="34" max="34" width="11.81640625" customWidth="1"/>
    <col min="35" max="35" width="8.54296875" customWidth="1"/>
    <col min="36" max="41" width="8.1796875" customWidth="1"/>
    <col min="42" max="42" width="12.81640625" customWidth="1"/>
    <col min="43" max="43" width="12.6328125" customWidth="1"/>
    <col min="44" max="44" width="12.08984375" customWidth="1"/>
    <col min="45" max="45" width="8.54296875" customWidth="1"/>
    <col min="46" max="53" width="8.1796875" customWidth="1"/>
    <col min="54" max="54" width="11.81640625" customWidth="1"/>
    <col min="55" max="55" width="10.1796875" customWidth="1"/>
    <col min="56" max="56" width="11.81640625" customWidth="1"/>
    <col min="57" max="57" width="14.81640625" customWidth="1"/>
    <col min="58" max="58" width="15.54296875" customWidth="1"/>
    <col min="59" max="59" width="15.81640625" customWidth="1"/>
    <col min="60" max="61" width="16.90625" customWidth="1"/>
    <col min="62" max="62" width="27.08984375" customWidth="1"/>
    <col min="63" max="63" width="34.08984375" customWidth="1"/>
    <col min="64" max="64" width="18.81640625" customWidth="1"/>
    <col min="65" max="65" width="19.36328125" customWidth="1"/>
    <col min="66" max="66" width="14.81640625" customWidth="1"/>
    <col min="67" max="67" width="12" customWidth="1"/>
  </cols>
  <sheetData>
    <row r="1" spans="1:67" ht="22.5" customHeight="1">
      <c r="A1" s="52"/>
      <c r="B1" s="53"/>
      <c r="C1" s="53"/>
      <c r="D1" s="57"/>
      <c r="E1" s="55"/>
      <c r="F1" s="56">
        <f>SUBTOTAL(9,F3:INDEX(F3:F59,ROW()-1))</f>
        <v>0</v>
      </c>
      <c r="G1" s="53">
        <f>SUBTOTAL(9,G3:INDEX(G3:G59,ROW()-1))</f>
        <v>0</v>
      </c>
      <c r="H1" s="53">
        <f>SUBTOTAL(9,H3:INDEX(H3:H59,ROW()-1))</f>
        <v>0</v>
      </c>
      <c r="I1" s="53">
        <f>SUBTOTAL(9,I3:INDEX(I3:I59,ROW()-1))</f>
        <v>0</v>
      </c>
      <c r="J1" s="53">
        <f>SUBTOTAL(9,J3:INDEX(J3:J59,ROW()-1))</f>
        <v>0</v>
      </c>
      <c r="K1" s="53">
        <f>SUBTOTAL(9,K3:INDEX(K3:K59,ROW()-1))</f>
        <v>2780</v>
      </c>
      <c r="L1" s="53">
        <f>SUBTOTAL(9,L3:INDEX(L3:L59,ROW()-1))</f>
        <v>0</v>
      </c>
      <c r="M1" s="57">
        <f>SUBTOTAL(9,M3:INDEX(M3:M59,ROW()-1))</f>
        <v>0</v>
      </c>
      <c r="N1" s="55">
        <f>SUBTOTAL(9,N3:INDEX(N3:N59,ROW()-1))</f>
        <v>2780</v>
      </c>
      <c r="O1" s="56"/>
      <c r="P1" s="53"/>
      <c r="Q1" s="53"/>
      <c r="R1" s="53"/>
      <c r="S1" s="53"/>
      <c r="T1" s="53"/>
      <c r="U1" s="53"/>
      <c r="V1" s="53"/>
      <c r="W1" s="57"/>
      <c r="X1" s="55"/>
      <c r="Y1" s="56"/>
      <c r="Z1" s="53"/>
      <c r="AA1" s="53"/>
      <c r="AB1" s="53"/>
      <c r="AC1" s="53"/>
      <c r="AD1" s="53"/>
      <c r="AE1" s="53"/>
      <c r="AF1" s="53"/>
      <c r="AG1" s="57"/>
      <c r="AH1" s="55"/>
      <c r="AI1" s="56"/>
      <c r="AJ1" s="53"/>
      <c r="AK1" s="53"/>
      <c r="AL1" s="53"/>
      <c r="AM1" s="53"/>
      <c r="AN1" s="53"/>
      <c r="AO1" s="53"/>
      <c r="AP1" s="53"/>
      <c r="AQ1" s="57"/>
      <c r="AR1" s="55"/>
      <c r="AS1" s="56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7"/>
      <c r="BE1" s="55"/>
      <c r="BF1" s="56"/>
      <c r="BG1" s="53"/>
      <c r="BH1" s="57"/>
      <c r="BI1" s="1237"/>
      <c r="BJ1" s="1238"/>
      <c r="BK1" s="56"/>
      <c r="BL1" s="53"/>
      <c r="BM1" s="53"/>
      <c r="BN1" s="53"/>
      <c r="BO1" s="1239"/>
    </row>
    <row r="2" spans="1:67" ht="22.5" customHeight="1">
      <c r="A2" s="60" t="s">
        <v>308</v>
      </c>
      <c r="B2" s="61" t="s">
        <v>2</v>
      </c>
      <c r="C2" s="61" t="s">
        <v>283</v>
      </c>
      <c r="D2" s="62" t="s">
        <v>309</v>
      </c>
      <c r="E2" s="63" t="s">
        <v>4</v>
      </c>
      <c r="F2" s="64" t="s">
        <v>182</v>
      </c>
      <c r="G2" s="65" t="s">
        <v>183</v>
      </c>
      <c r="H2" s="65" t="s">
        <v>184</v>
      </c>
      <c r="I2" s="65" t="s">
        <v>185</v>
      </c>
      <c r="J2" s="65" t="s">
        <v>186</v>
      </c>
      <c r="K2" s="65" t="s">
        <v>403</v>
      </c>
      <c r="L2" s="65" t="s">
        <v>188</v>
      </c>
      <c r="M2" s="66" t="s">
        <v>189</v>
      </c>
      <c r="N2" s="1240" t="s">
        <v>362</v>
      </c>
      <c r="O2" s="1241" t="s">
        <v>392</v>
      </c>
      <c r="P2" s="1242">
        <v>25</v>
      </c>
      <c r="Q2" s="1242">
        <v>26</v>
      </c>
      <c r="R2" s="1242">
        <v>27</v>
      </c>
      <c r="S2" s="1242">
        <v>28</v>
      </c>
      <c r="T2" s="1242">
        <v>29</v>
      </c>
      <c r="U2" s="1242">
        <v>30</v>
      </c>
      <c r="V2" s="1243" t="s">
        <v>322</v>
      </c>
      <c r="W2" s="1244" t="s">
        <v>323</v>
      </c>
      <c r="X2" s="1245" t="s">
        <v>324</v>
      </c>
      <c r="Y2" s="1246">
        <v>1</v>
      </c>
      <c r="Z2" s="1247">
        <v>2</v>
      </c>
      <c r="AA2" s="1247">
        <v>3</v>
      </c>
      <c r="AB2" s="1247">
        <v>4</v>
      </c>
      <c r="AC2" s="1247">
        <v>5</v>
      </c>
      <c r="AD2" s="1247">
        <v>6</v>
      </c>
      <c r="AE2" s="1247">
        <v>7</v>
      </c>
      <c r="AF2" s="1248" t="s">
        <v>325</v>
      </c>
      <c r="AG2" s="1249" t="s">
        <v>326</v>
      </c>
      <c r="AH2" s="1250" t="s">
        <v>327</v>
      </c>
      <c r="AI2" s="1251">
        <v>8</v>
      </c>
      <c r="AJ2" s="1252">
        <v>9</v>
      </c>
      <c r="AK2" s="1252">
        <v>10</v>
      </c>
      <c r="AL2" s="1252">
        <v>11</v>
      </c>
      <c r="AM2" s="1252">
        <v>12</v>
      </c>
      <c r="AN2" s="1252">
        <v>13</v>
      </c>
      <c r="AO2" s="1252">
        <v>14</v>
      </c>
      <c r="AP2" s="1253" t="s">
        <v>328</v>
      </c>
      <c r="AQ2" s="1254" t="s">
        <v>329</v>
      </c>
      <c r="AR2" s="1255" t="s">
        <v>330</v>
      </c>
      <c r="AS2" s="1256">
        <v>15</v>
      </c>
      <c r="AT2" s="1257">
        <v>16</v>
      </c>
      <c r="AU2" s="1257">
        <v>17</v>
      </c>
      <c r="AV2" s="1257">
        <v>18</v>
      </c>
      <c r="AW2" s="1257">
        <v>19</v>
      </c>
      <c r="AX2" s="1257">
        <v>20</v>
      </c>
      <c r="AY2" s="1257">
        <v>21</v>
      </c>
      <c r="AZ2" s="1257">
        <v>22</v>
      </c>
      <c r="BA2" s="1257" t="s">
        <v>369</v>
      </c>
      <c r="BB2" s="1257" t="s">
        <v>332</v>
      </c>
      <c r="BC2" s="1258" t="s">
        <v>333</v>
      </c>
      <c r="BD2" s="1259" t="s">
        <v>334</v>
      </c>
      <c r="BE2" s="1260" t="s">
        <v>335</v>
      </c>
      <c r="BF2" s="1261" t="s">
        <v>312</v>
      </c>
      <c r="BG2" s="1262" t="s">
        <v>336</v>
      </c>
      <c r="BH2" s="1263" t="s">
        <v>337</v>
      </c>
      <c r="BI2" s="1264" t="s">
        <v>315</v>
      </c>
      <c r="BJ2" s="1265" t="s">
        <v>10</v>
      </c>
      <c r="BK2" s="77" t="s">
        <v>193</v>
      </c>
      <c r="BL2" s="1266" t="s">
        <v>338</v>
      </c>
      <c r="BM2" s="1266" t="s">
        <v>339</v>
      </c>
      <c r="BN2" s="1266" t="s">
        <v>340</v>
      </c>
      <c r="BO2" s="1267"/>
    </row>
    <row r="3" spans="1:67" ht="13" hidden="1">
      <c r="A3" s="82">
        <v>1</v>
      </c>
      <c r="B3" s="83" t="s">
        <v>36</v>
      </c>
      <c r="C3" s="84" t="s">
        <v>34</v>
      </c>
      <c r="D3" s="1268" t="s">
        <v>35</v>
      </c>
      <c r="E3" s="86">
        <v>1</v>
      </c>
      <c r="F3" s="87"/>
      <c r="G3" s="88"/>
      <c r="H3" s="84"/>
      <c r="I3" s="84"/>
      <c r="J3" s="84"/>
      <c r="K3" s="88">
        <f>Summary!L3</f>
        <v>0</v>
      </c>
      <c r="L3" s="84"/>
      <c r="M3" s="1269"/>
      <c r="N3" s="1270">
        <f t="shared" ref="N3:N34" si="0">SUM(F3:M3)</f>
        <v>0</v>
      </c>
      <c r="O3" s="1151">
        <v>0</v>
      </c>
      <c r="P3" s="1152">
        <v>0</v>
      </c>
      <c r="Q3" s="1152">
        <v>0</v>
      </c>
      <c r="R3" s="1152">
        <v>0</v>
      </c>
      <c r="S3" s="1152">
        <v>0</v>
      </c>
      <c r="T3" s="1152">
        <v>0</v>
      </c>
      <c r="U3" s="1152">
        <v>0</v>
      </c>
      <c r="V3" s="1271">
        <f t="shared" ref="V3:V34" si="1">SUM(O3:U3)</f>
        <v>0</v>
      </c>
      <c r="W3" s="1272">
        <f t="shared" ref="W3:W34" si="2">V3*E3</f>
        <v>0</v>
      </c>
      <c r="X3" s="1273">
        <f t="shared" ref="X3:X34" si="3">N3*40%</f>
        <v>0</v>
      </c>
      <c r="Y3" s="1155">
        <v>0</v>
      </c>
      <c r="Z3" s="1156">
        <v>0</v>
      </c>
      <c r="AA3" s="1156">
        <v>0</v>
      </c>
      <c r="AB3" s="1156">
        <v>0</v>
      </c>
      <c r="AC3" s="1156">
        <v>0</v>
      </c>
      <c r="AD3" s="1156">
        <v>0</v>
      </c>
      <c r="AE3" s="1156">
        <v>0</v>
      </c>
      <c r="AF3" s="1274">
        <f t="shared" ref="AF3:AF34" si="4">SUM(Y3:AE3)</f>
        <v>0</v>
      </c>
      <c r="AG3" s="1275">
        <f t="shared" ref="AG3:AG34" si="5">AF3*E3</f>
        <v>0</v>
      </c>
      <c r="AH3" s="1276">
        <f t="shared" ref="AH3:AH34" si="6">N3*30%</f>
        <v>0</v>
      </c>
      <c r="AI3" s="1157">
        <v>0</v>
      </c>
      <c r="AJ3" s="1158">
        <v>0</v>
      </c>
      <c r="AK3" s="1158">
        <v>0</v>
      </c>
      <c r="AL3" s="1158">
        <v>0</v>
      </c>
      <c r="AM3" s="1158">
        <v>0</v>
      </c>
      <c r="AN3" s="1158">
        <v>0</v>
      </c>
      <c r="AO3" s="1158">
        <v>0</v>
      </c>
      <c r="AP3" s="1277">
        <f t="shared" ref="AP3:AP34" si="7">SUM(AI3:AO3)</f>
        <v>0</v>
      </c>
      <c r="AQ3" s="1278">
        <f t="shared" ref="AQ3:AQ34" si="8">AP3*E3</f>
        <v>0</v>
      </c>
      <c r="AR3" s="1279">
        <f t="shared" ref="AR3:AR34" si="9">N3*20%</f>
        <v>0</v>
      </c>
      <c r="AS3" s="1031">
        <v>0</v>
      </c>
      <c r="AT3" s="903">
        <v>0</v>
      </c>
      <c r="AU3" s="903">
        <v>0</v>
      </c>
      <c r="AV3" s="903">
        <v>0</v>
      </c>
      <c r="AW3" s="903">
        <v>0</v>
      </c>
      <c r="AX3" s="903">
        <v>0</v>
      </c>
      <c r="AY3" s="903">
        <v>0</v>
      </c>
      <c r="AZ3" s="903">
        <v>0</v>
      </c>
      <c r="BA3" s="903">
        <v>0</v>
      </c>
      <c r="BB3" s="1280">
        <f t="shared" ref="BB3:BB34" si="10">SUM(AS3:BA3)</f>
        <v>0</v>
      </c>
      <c r="BC3" s="1281">
        <f t="shared" ref="BC3:BC34" si="11">BB3*E3</f>
        <v>0</v>
      </c>
      <c r="BD3" s="1282">
        <f t="shared" ref="BD3:BD34" si="12">N3*20%</f>
        <v>0</v>
      </c>
      <c r="BE3" s="1283">
        <f t="shared" ref="BE3:BE34" si="13">V3+AF3+AP3+BB3</f>
        <v>0</v>
      </c>
      <c r="BF3" s="1284">
        <f t="shared" ref="BF3:BF34" si="14">BE3*E3</f>
        <v>0</v>
      </c>
      <c r="BG3" s="224">
        <f t="shared" ref="BG3:BG34" si="15">BE3-N3</f>
        <v>0</v>
      </c>
      <c r="BH3" s="1285">
        <f t="shared" ref="BH3:BH34" si="16">BG3*E3</f>
        <v>0</v>
      </c>
      <c r="BI3" s="1286" t="str">
        <f t="shared" ref="BI3:BI34" si="17">IFERROR(BE3/N3,"")</f>
        <v/>
      </c>
      <c r="BJ3" s="1287"/>
      <c r="BK3" s="1288"/>
      <c r="BL3" s="229"/>
      <c r="BM3" s="229"/>
      <c r="BN3" s="1289"/>
      <c r="BO3" s="1290"/>
    </row>
    <row r="4" spans="1:67" ht="20.25" hidden="1" customHeight="1">
      <c r="A4" s="105">
        <v>2</v>
      </c>
      <c r="B4" s="106" t="s">
        <v>36</v>
      </c>
      <c r="C4" s="107" t="s">
        <v>39</v>
      </c>
      <c r="D4" s="129" t="s">
        <v>40</v>
      </c>
      <c r="E4" s="109">
        <v>2</v>
      </c>
      <c r="F4" s="110"/>
      <c r="G4" s="111"/>
      <c r="H4" s="107"/>
      <c r="I4" s="107"/>
      <c r="J4" s="107"/>
      <c r="K4" s="111">
        <f>Summary!L4</f>
        <v>0</v>
      </c>
      <c r="L4" s="107"/>
      <c r="M4" s="1291"/>
      <c r="N4" s="1292">
        <f t="shared" si="0"/>
        <v>0</v>
      </c>
      <c r="O4" s="1161">
        <v>0</v>
      </c>
      <c r="P4" s="1162">
        <v>0</v>
      </c>
      <c r="Q4" s="1162">
        <v>0</v>
      </c>
      <c r="R4" s="1162">
        <v>0</v>
      </c>
      <c r="S4" s="1162">
        <v>0</v>
      </c>
      <c r="T4" s="1162">
        <v>0</v>
      </c>
      <c r="U4" s="1162">
        <v>0</v>
      </c>
      <c r="V4" s="1293">
        <f t="shared" si="1"/>
        <v>0</v>
      </c>
      <c r="W4" s="1294">
        <f t="shared" si="2"/>
        <v>0</v>
      </c>
      <c r="X4" s="1295">
        <f t="shared" si="3"/>
        <v>0</v>
      </c>
      <c r="Y4" s="1165">
        <v>0</v>
      </c>
      <c r="Z4" s="1166">
        <v>0</v>
      </c>
      <c r="AA4" s="1166">
        <v>0</v>
      </c>
      <c r="AB4" s="1166">
        <v>0</v>
      </c>
      <c r="AC4" s="1166">
        <v>0</v>
      </c>
      <c r="AD4" s="1166">
        <v>0</v>
      </c>
      <c r="AE4" s="1166">
        <v>0</v>
      </c>
      <c r="AF4" s="1296">
        <f t="shared" si="4"/>
        <v>0</v>
      </c>
      <c r="AG4" s="1297">
        <f t="shared" si="5"/>
        <v>0</v>
      </c>
      <c r="AH4" s="1298">
        <f t="shared" si="6"/>
        <v>0</v>
      </c>
      <c r="AI4" s="1167">
        <v>0</v>
      </c>
      <c r="AJ4" s="1168">
        <v>0</v>
      </c>
      <c r="AK4" s="1168">
        <v>0</v>
      </c>
      <c r="AL4" s="1168">
        <v>0</v>
      </c>
      <c r="AM4" s="1168">
        <v>0</v>
      </c>
      <c r="AN4" s="1168">
        <v>0</v>
      </c>
      <c r="AO4" s="1168">
        <v>0</v>
      </c>
      <c r="AP4" s="1299">
        <f t="shared" si="7"/>
        <v>0</v>
      </c>
      <c r="AQ4" s="1300">
        <f t="shared" si="8"/>
        <v>0</v>
      </c>
      <c r="AR4" s="1301">
        <f t="shared" si="9"/>
        <v>0</v>
      </c>
      <c r="AS4" s="1039">
        <v>0</v>
      </c>
      <c r="AT4" s="737">
        <v>0</v>
      </c>
      <c r="AU4" s="737">
        <v>0</v>
      </c>
      <c r="AV4" s="737">
        <v>0</v>
      </c>
      <c r="AW4" s="737">
        <v>0</v>
      </c>
      <c r="AX4" s="737">
        <v>0</v>
      </c>
      <c r="AY4" s="737">
        <v>0</v>
      </c>
      <c r="AZ4" s="737">
        <v>0</v>
      </c>
      <c r="BA4" s="737">
        <v>0</v>
      </c>
      <c r="BB4" s="1302">
        <f t="shared" si="10"/>
        <v>0</v>
      </c>
      <c r="BC4" s="1210">
        <f t="shared" si="11"/>
        <v>0</v>
      </c>
      <c r="BD4" s="1303">
        <f t="shared" si="12"/>
        <v>0</v>
      </c>
      <c r="BE4" s="1304">
        <f t="shared" si="13"/>
        <v>0</v>
      </c>
      <c r="BF4" s="1305">
        <f t="shared" si="14"/>
        <v>0</v>
      </c>
      <c r="BG4" s="238">
        <f t="shared" si="15"/>
        <v>0</v>
      </c>
      <c r="BH4" s="1306">
        <f t="shared" si="16"/>
        <v>0</v>
      </c>
      <c r="BI4" s="1307" t="str">
        <f t="shared" si="17"/>
        <v/>
      </c>
      <c r="BJ4" s="1308"/>
      <c r="BK4" s="742"/>
      <c r="BL4" s="242"/>
      <c r="BM4" s="242"/>
      <c r="BN4" s="743"/>
      <c r="BO4" s="744"/>
    </row>
    <row r="5" spans="1:67" ht="20.25" hidden="1" customHeight="1">
      <c r="A5" s="105">
        <v>3</v>
      </c>
      <c r="B5" s="106" t="s">
        <v>36</v>
      </c>
      <c r="C5" s="107" t="s">
        <v>42</v>
      </c>
      <c r="D5" s="129" t="s">
        <v>43</v>
      </c>
      <c r="E5" s="109">
        <v>5</v>
      </c>
      <c r="F5" s="110"/>
      <c r="G5" s="111"/>
      <c r="H5" s="107"/>
      <c r="I5" s="107"/>
      <c r="J5" s="107"/>
      <c r="K5" s="111">
        <f>Summary!L5</f>
        <v>0</v>
      </c>
      <c r="L5" s="107"/>
      <c r="M5" s="1291"/>
      <c r="N5" s="1292">
        <f t="shared" si="0"/>
        <v>0</v>
      </c>
      <c r="O5" s="1161">
        <v>0</v>
      </c>
      <c r="P5" s="1162">
        <v>0</v>
      </c>
      <c r="Q5" s="1162">
        <v>0</v>
      </c>
      <c r="R5" s="1162">
        <v>0</v>
      </c>
      <c r="S5" s="1162">
        <v>0</v>
      </c>
      <c r="T5" s="1162">
        <v>0</v>
      </c>
      <c r="U5" s="1162">
        <v>0</v>
      </c>
      <c r="V5" s="1293">
        <f t="shared" si="1"/>
        <v>0</v>
      </c>
      <c r="W5" s="1294">
        <f t="shared" si="2"/>
        <v>0</v>
      </c>
      <c r="X5" s="1295">
        <f t="shared" si="3"/>
        <v>0</v>
      </c>
      <c r="Y5" s="1165">
        <v>0</v>
      </c>
      <c r="Z5" s="1166">
        <v>0</v>
      </c>
      <c r="AA5" s="1166">
        <v>0</v>
      </c>
      <c r="AB5" s="1166">
        <v>0</v>
      </c>
      <c r="AC5" s="1166">
        <v>0</v>
      </c>
      <c r="AD5" s="1166">
        <v>0</v>
      </c>
      <c r="AE5" s="1166">
        <v>0</v>
      </c>
      <c r="AF5" s="1296">
        <f t="shared" si="4"/>
        <v>0</v>
      </c>
      <c r="AG5" s="1297">
        <f t="shared" si="5"/>
        <v>0</v>
      </c>
      <c r="AH5" s="1298">
        <f t="shared" si="6"/>
        <v>0</v>
      </c>
      <c r="AI5" s="1167">
        <v>0</v>
      </c>
      <c r="AJ5" s="1168">
        <v>0</v>
      </c>
      <c r="AK5" s="1168">
        <v>0</v>
      </c>
      <c r="AL5" s="1168">
        <v>0</v>
      </c>
      <c r="AM5" s="1168">
        <v>0</v>
      </c>
      <c r="AN5" s="1168">
        <v>0</v>
      </c>
      <c r="AO5" s="1168">
        <v>0</v>
      </c>
      <c r="AP5" s="1299">
        <f t="shared" si="7"/>
        <v>0</v>
      </c>
      <c r="AQ5" s="1300">
        <f t="shared" si="8"/>
        <v>0</v>
      </c>
      <c r="AR5" s="1301">
        <f t="shared" si="9"/>
        <v>0</v>
      </c>
      <c r="AS5" s="1039">
        <v>0</v>
      </c>
      <c r="AT5" s="737">
        <v>0</v>
      </c>
      <c r="AU5" s="737">
        <v>0</v>
      </c>
      <c r="AV5" s="737">
        <v>0</v>
      </c>
      <c r="AW5" s="737">
        <v>0</v>
      </c>
      <c r="AX5" s="737">
        <v>0</v>
      </c>
      <c r="AY5" s="737">
        <v>0</v>
      </c>
      <c r="AZ5" s="737">
        <v>0</v>
      </c>
      <c r="BA5" s="737">
        <v>0</v>
      </c>
      <c r="BB5" s="1302">
        <f t="shared" si="10"/>
        <v>0</v>
      </c>
      <c r="BC5" s="1210">
        <f t="shared" si="11"/>
        <v>0</v>
      </c>
      <c r="BD5" s="1303">
        <f t="shared" si="12"/>
        <v>0</v>
      </c>
      <c r="BE5" s="1304">
        <f t="shared" si="13"/>
        <v>0</v>
      </c>
      <c r="BF5" s="1305">
        <f t="shared" si="14"/>
        <v>0</v>
      </c>
      <c r="BG5" s="238">
        <f t="shared" si="15"/>
        <v>0</v>
      </c>
      <c r="BH5" s="1306">
        <f t="shared" si="16"/>
        <v>0</v>
      </c>
      <c r="BI5" s="1307" t="str">
        <f t="shared" si="17"/>
        <v/>
      </c>
      <c r="BJ5" s="1308"/>
      <c r="BK5" s="742"/>
      <c r="BL5" s="242"/>
      <c r="BM5" s="242"/>
      <c r="BN5" s="743"/>
      <c r="BO5" s="744"/>
    </row>
    <row r="6" spans="1:67" ht="26" hidden="1">
      <c r="A6" s="105">
        <v>4</v>
      </c>
      <c r="B6" s="106" t="s">
        <v>36</v>
      </c>
      <c r="C6" s="107" t="s">
        <v>44</v>
      </c>
      <c r="D6" s="129" t="s">
        <v>45</v>
      </c>
      <c r="E6" s="109">
        <v>1</v>
      </c>
      <c r="F6" s="110"/>
      <c r="G6" s="111"/>
      <c r="H6" s="107"/>
      <c r="I6" s="107"/>
      <c r="J6" s="107"/>
      <c r="K6" s="111">
        <f>Summary!L6</f>
        <v>0</v>
      </c>
      <c r="L6" s="107"/>
      <c r="M6" s="1291"/>
      <c r="N6" s="1292">
        <f t="shared" si="0"/>
        <v>0</v>
      </c>
      <c r="O6" s="1161">
        <v>0</v>
      </c>
      <c r="P6" s="1162">
        <v>0</v>
      </c>
      <c r="Q6" s="1162">
        <v>0</v>
      </c>
      <c r="R6" s="1162">
        <v>0</v>
      </c>
      <c r="S6" s="1162">
        <v>0</v>
      </c>
      <c r="T6" s="1162">
        <v>0</v>
      </c>
      <c r="U6" s="1162">
        <v>0</v>
      </c>
      <c r="V6" s="1293">
        <f t="shared" si="1"/>
        <v>0</v>
      </c>
      <c r="W6" s="1294">
        <f t="shared" si="2"/>
        <v>0</v>
      </c>
      <c r="X6" s="1295">
        <f t="shared" si="3"/>
        <v>0</v>
      </c>
      <c r="Y6" s="1165">
        <v>0</v>
      </c>
      <c r="Z6" s="1166">
        <v>0</v>
      </c>
      <c r="AA6" s="1166">
        <v>0</v>
      </c>
      <c r="AB6" s="1166">
        <v>0</v>
      </c>
      <c r="AC6" s="1166">
        <v>0</v>
      </c>
      <c r="AD6" s="1166">
        <v>0</v>
      </c>
      <c r="AE6" s="1166">
        <v>0</v>
      </c>
      <c r="AF6" s="1296">
        <f t="shared" si="4"/>
        <v>0</v>
      </c>
      <c r="AG6" s="1297">
        <f t="shared" si="5"/>
        <v>0</v>
      </c>
      <c r="AH6" s="1298">
        <f t="shared" si="6"/>
        <v>0</v>
      </c>
      <c r="AI6" s="1167">
        <v>0</v>
      </c>
      <c r="AJ6" s="1168">
        <v>0</v>
      </c>
      <c r="AK6" s="1168">
        <v>0</v>
      </c>
      <c r="AL6" s="1168">
        <v>0</v>
      </c>
      <c r="AM6" s="1168">
        <v>0</v>
      </c>
      <c r="AN6" s="1168">
        <v>0</v>
      </c>
      <c r="AO6" s="1168">
        <v>0</v>
      </c>
      <c r="AP6" s="1299">
        <f t="shared" si="7"/>
        <v>0</v>
      </c>
      <c r="AQ6" s="1300">
        <f t="shared" si="8"/>
        <v>0</v>
      </c>
      <c r="AR6" s="1301">
        <f t="shared" si="9"/>
        <v>0</v>
      </c>
      <c r="AS6" s="1039">
        <v>0</v>
      </c>
      <c r="AT6" s="737">
        <v>0</v>
      </c>
      <c r="AU6" s="737">
        <v>0</v>
      </c>
      <c r="AV6" s="737">
        <v>0</v>
      </c>
      <c r="AW6" s="737">
        <v>0</v>
      </c>
      <c r="AX6" s="737">
        <v>0</v>
      </c>
      <c r="AY6" s="737">
        <v>0</v>
      </c>
      <c r="AZ6" s="737">
        <v>0</v>
      </c>
      <c r="BA6" s="737">
        <v>0</v>
      </c>
      <c r="BB6" s="1302">
        <f t="shared" si="10"/>
        <v>0</v>
      </c>
      <c r="BC6" s="1210">
        <f t="shared" si="11"/>
        <v>0</v>
      </c>
      <c r="BD6" s="1303">
        <f t="shared" si="12"/>
        <v>0</v>
      </c>
      <c r="BE6" s="1304">
        <f t="shared" si="13"/>
        <v>0</v>
      </c>
      <c r="BF6" s="1305">
        <f t="shared" si="14"/>
        <v>0</v>
      </c>
      <c r="BG6" s="238">
        <f t="shared" si="15"/>
        <v>0</v>
      </c>
      <c r="BH6" s="1306">
        <f t="shared" si="16"/>
        <v>0</v>
      </c>
      <c r="BI6" s="1307" t="str">
        <f t="shared" si="17"/>
        <v/>
      </c>
      <c r="BJ6" s="1308"/>
      <c r="BK6" s="742"/>
      <c r="BL6" s="242"/>
      <c r="BM6" s="242"/>
      <c r="BN6" s="743"/>
      <c r="BO6" s="744"/>
    </row>
    <row r="7" spans="1:67" ht="13" hidden="1">
      <c r="A7" s="105">
        <v>5</v>
      </c>
      <c r="B7" s="106" t="s">
        <v>36</v>
      </c>
      <c r="C7" s="107" t="s">
        <v>47</v>
      </c>
      <c r="D7" s="129" t="s">
        <v>48</v>
      </c>
      <c r="E7" s="109">
        <v>0.5</v>
      </c>
      <c r="F7" s="110"/>
      <c r="G7" s="111"/>
      <c r="H7" s="107"/>
      <c r="I7" s="107"/>
      <c r="J7" s="107"/>
      <c r="K7" s="111">
        <f>Summary!L7</f>
        <v>0</v>
      </c>
      <c r="L7" s="107"/>
      <c r="M7" s="1291"/>
      <c r="N7" s="1292">
        <f t="shared" si="0"/>
        <v>0</v>
      </c>
      <c r="O7" s="1161">
        <v>0</v>
      </c>
      <c r="P7" s="1162">
        <v>0</v>
      </c>
      <c r="Q7" s="1162">
        <v>0</v>
      </c>
      <c r="R7" s="1162">
        <v>0</v>
      </c>
      <c r="S7" s="1162">
        <v>0</v>
      </c>
      <c r="T7" s="1162">
        <v>0</v>
      </c>
      <c r="U7" s="1162">
        <v>0</v>
      </c>
      <c r="V7" s="1293">
        <f t="shared" si="1"/>
        <v>0</v>
      </c>
      <c r="W7" s="1294">
        <f t="shared" si="2"/>
        <v>0</v>
      </c>
      <c r="X7" s="1295">
        <f t="shared" si="3"/>
        <v>0</v>
      </c>
      <c r="Y7" s="1165">
        <v>0</v>
      </c>
      <c r="Z7" s="1166">
        <v>0</v>
      </c>
      <c r="AA7" s="1166">
        <v>0</v>
      </c>
      <c r="AB7" s="1166">
        <v>0</v>
      </c>
      <c r="AC7" s="1166">
        <v>0</v>
      </c>
      <c r="AD7" s="1166">
        <v>0</v>
      </c>
      <c r="AE7" s="1166">
        <v>0</v>
      </c>
      <c r="AF7" s="1296">
        <f t="shared" si="4"/>
        <v>0</v>
      </c>
      <c r="AG7" s="1297">
        <f t="shared" si="5"/>
        <v>0</v>
      </c>
      <c r="AH7" s="1298">
        <f t="shared" si="6"/>
        <v>0</v>
      </c>
      <c r="AI7" s="1167">
        <v>0</v>
      </c>
      <c r="AJ7" s="1168">
        <v>0</v>
      </c>
      <c r="AK7" s="1168">
        <v>0</v>
      </c>
      <c r="AL7" s="1168">
        <v>0</v>
      </c>
      <c r="AM7" s="1168">
        <v>0</v>
      </c>
      <c r="AN7" s="1168">
        <v>0</v>
      </c>
      <c r="AO7" s="1168">
        <v>0</v>
      </c>
      <c r="AP7" s="1299">
        <f t="shared" si="7"/>
        <v>0</v>
      </c>
      <c r="AQ7" s="1300">
        <f t="shared" si="8"/>
        <v>0</v>
      </c>
      <c r="AR7" s="1301">
        <f t="shared" si="9"/>
        <v>0</v>
      </c>
      <c r="AS7" s="1039">
        <v>0</v>
      </c>
      <c r="AT7" s="737">
        <v>0</v>
      </c>
      <c r="AU7" s="737">
        <v>0</v>
      </c>
      <c r="AV7" s="737">
        <v>0</v>
      </c>
      <c r="AW7" s="737">
        <v>0</v>
      </c>
      <c r="AX7" s="737">
        <v>0</v>
      </c>
      <c r="AY7" s="737">
        <v>0</v>
      </c>
      <c r="AZ7" s="737">
        <v>0</v>
      </c>
      <c r="BA7" s="737">
        <v>0</v>
      </c>
      <c r="BB7" s="1302">
        <f t="shared" si="10"/>
        <v>0</v>
      </c>
      <c r="BC7" s="1210">
        <f t="shared" si="11"/>
        <v>0</v>
      </c>
      <c r="BD7" s="1303">
        <f t="shared" si="12"/>
        <v>0</v>
      </c>
      <c r="BE7" s="1304">
        <f t="shared" si="13"/>
        <v>0</v>
      </c>
      <c r="BF7" s="1305">
        <f t="shared" si="14"/>
        <v>0</v>
      </c>
      <c r="BG7" s="238">
        <f t="shared" si="15"/>
        <v>0</v>
      </c>
      <c r="BH7" s="1306">
        <f t="shared" si="16"/>
        <v>0</v>
      </c>
      <c r="BI7" s="1307" t="str">
        <f t="shared" si="17"/>
        <v/>
      </c>
      <c r="BJ7" s="1308"/>
      <c r="BK7" s="742"/>
      <c r="BL7" s="242"/>
      <c r="BM7" s="242"/>
      <c r="BN7" s="743"/>
      <c r="BO7" s="744"/>
    </row>
    <row r="8" spans="1:67" ht="13" hidden="1">
      <c r="A8" s="105">
        <v>6</v>
      </c>
      <c r="B8" s="106" t="s">
        <v>36</v>
      </c>
      <c r="C8" s="107" t="s">
        <v>51</v>
      </c>
      <c r="D8" s="129" t="s">
        <v>52</v>
      </c>
      <c r="E8" s="109">
        <v>2</v>
      </c>
      <c r="F8" s="110"/>
      <c r="G8" s="111"/>
      <c r="H8" s="107"/>
      <c r="I8" s="107"/>
      <c r="J8" s="107"/>
      <c r="K8" s="111">
        <f>Summary!L8</f>
        <v>0</v>
      </c>
      <c r="L8" s="107"/>
      <c r="M8" s="1291"/>
      <c r="N8" s="1292">
        <f t="shared" si="0"/>
        <v>0</v>
      </c>
      <c r="O8" s="1161">
        <v>0</v>
      </c>
      <c r="P8" s="1162">
        <v>0</v>
      </c>
      <c r="Q8" s="1162">
        <v>0</v>
      </c>
      <c r="R8" s="1162">
        <v>0</v>
      </c>
      <c r="S8" s="1162">
        <v>0</v>
      </c>
      <c r="T8" s="1162">
        <v>0</v>
      </c>
      <c r="U8" s="1162">
        <v>0</v>
      </c>
      <c r="V8" s="1293">
        <f t="shared" si="1"/>
        <v>0</v>
      </c>
      <c r="W8" s="1294">
        <f t="shared" si="2"/>
        <v>0</v>
      </c>
      <c r="X8" s="1295">
        <f t="shared" si="3"/>
        <v>0</v>
      </c>
      <c r="Y8" s="1165">
        <v>0</v>
      </c>
      <c r="Z8" s="1166">
        <v>0</v>
      </c>
      <c r="AA8" s="1166">
        <v>0</v>
      </c>
      <c r="AB8" s="1166">
        <v>0</v>
      </c>
      <c r="AC8" s="1166">
        <v>0</v>
      </c>
      <c r="AD8" s="1166">
        <v>0</v>
      </c>
      <c r="AE8" s="1166">
        <v>0</v>
      </c>
      <c r="AF8" s="1296">
        <f t="shared" si="4"/>
        <v>0</v>
      </c>
      <c r="AG8" s="1297">
        <f t="shared" si="5"/>
        <v>0</v>
      </c>
      <c r="AH8" s="1298">
        <f t="shared" si="6"/>
        <v>0</v>
      </c>
      <c r="AI8" s="1167">
        <v>0</v>
      </c>
      <c r="AJ8" s="1168">
        <v>0</v>
      </c>
      <c r="AK8" s="1168">
        <v>0</v>
      </c>
      <c r="AL8" s="1168">
        <v>0</v>
      </c>
      <c r="AM8" s="1168">
        <v>0</v>
      </c>
      <c r="AN8" s="1168">
        <v>0</v>
      </c>
      <c r="AO8" s="1168">
        <v>0</v>
      </c>
      <c r="AP8" s="1299">
        <f t="shared" si="7"/>
        <v>0</v>
      </c>
      <c r="AQ8" s="1300">
        <f t="shared" si="8"/>
        <v>0</v>
      </c>
      <c r="AR8" s="1301">
        <f t="shared" si="9"/>
        <v>0</v>
      </c>
      <c r="AS8" s="1039">
        <v>0</v>
      </c>
      <c r="AT8" s="737">
        <v>0</v>
      </c>
      <c r="AU8" s="737">
        <v>0</v>
      </c>
      <c r="AV8" s="737">
        <v>0</v>
      </c>
      <c r="AW8" s="737">
        <v>0</v>
      </c>
      <c r="AX8" s="737">
        <v>0</v>
      </c>
      <c r="AY8" s="737">
        <v>0</v>
      </c>
      <c r="AZ8" s="737">
        <v>0</v>
      </c>
      <c r="BA8" s="737">
        <v>0</v>
      </c>
      <c r="BB8" s="1302">
        <f t="shared" si="10"/>
        <v>0</v>
      </c>
      <c r="BC8" s="1210">
        <f t="shared" si="11"/>
        <v>0</v>
      </c>
      <c r="BD8" s="1303">
        <f t="shared" si="12"/>
        <v>0</v>
      </c>
      <c r="BE8" s="1304">
        <f t="shared" si="13"/>
        <v>0</v>
      </c>
      <c r="BF8" s="1305">
        <f t="shared" si="14"/>
        <v>0</v>
      </c>
      <c r="BG8" s="238">
        <f t="shared" si="15"/>
        <v>0</v>
      </c>
      <c r="BH8" s="1306">
        <f t="shared" si="16"/>
        <v>0</v>
      </c>
      <c r="BI8" s="1307" t="str">
        <f t="shared" si="17"/>
        <v/>
      </c>
      <c r="BJ8" s="1308"/>
      <c r="BK8" s="742"/>
      <c r="BL8" s="242"/>
      <c r="BM8" s="242"/>
      <c r="BN8" s="743"/>
      <c r="BO8" s="744"/>
    </row>
    <row r="9" spans="1:67" ht="26" hidden="1">
      <c r="A9" s="105">
        <v>7</v>
      </c>
      <c r="B9" s="106" t="s">
        <v>36</v>
      </c>
      <c r="C9" s="107" t="s">
        <v>53</v>
      </c>
      <c r="D9" s="129" t="s">
        <v>54</v>
      </c>
      <c r="E9" s="109">
        <v>1</v>
      </c>
      <c r="F9" s="110"/>
      <c r="G9" s="111"/>
      <c r="H9" s="107"/>
      <c r="I9" s="107"/>
      <c r="J9" s="107"/>
      <c r="K9" s="111">
        <f>Summary!L9</f>
        <v>0</v>
      </c>
      <c r="L9" s="107"/>
      <c r="M9" s="1291"/>
      <c r="N9" s="1292">
        <f t="shared" si="0"/>
        <v>0</v>
      </c>
      <c r="O9" s="1161">
        <v>0</v>
      </c>
      <c r="P9" s="1162">
        <v>0</v>
      </c>
      <c r="Q9" s="1162">
        <v>0</v>
      </c>
      <c r="R9" s="1162">
        <v>0</v>
      </c>
      <c r="S9" s="1162">
        <v>0</v>
      </c>
      <c r="T9" s="1162">
        <v>0</v>
      </c>
      <c r="U9" s="1162">
        <v>0</v>
      </c>
      <c r="V9" s="1293">
        <f t="shared" si="1"/>
        <v>0</v>
      </c>
      <c r="W9" s="1294">
        <f t="shared" si="2"/>
        <v>0</v>
      </c>
      <c r="X9" s="1295">
        <f t="shared" si="3"/>
        <v>0</v>
      </c>
      <c r="Y9" s="1165">
        <v>0</v>
      </c>
      <c r="Z9" s="1166">
        <v>0</v>
      </c>
      <c r="AA9" s="1166">
        <v>0</v>
      </c>
      <c r="AB9" s="1166">
        <v>0</v>
      </c>
      <c r="AC9" s="1166">
        <v>0</v>
      </c>
      <c r="AD9" s="1166">
        <v>0</v>
      </c>
      <c r="AE9" s="1166">
        <v>0</v>
      </c>
      <c r="AF9" s="1296">
        <f t="shared" si="4"/>
        <v>0</v>
      </c>
      <c r="AG9" s="1297">
        <f t="shared" si="5"/>
        <v>0</v>
      </c>
      <c r="AH9" s="1298">
        <f t="shared" si="6"/>
        <v>0</v>
      </c>
      <c r="AI9" s="1167">
        <v>0</v>
      </c>
      <c r="AJ9" s="1168">
        <v>0</v>
      </c>
      <c r="AK9" s="1168">
        <v>0</v>
      </c>
      <c r="AL9" s="1168">
        <v>0</v>
      </c>
      <c r="AM9" s="1168">
        <v>0</v>
      </c>
      <c r="AN9" s="1168">
        <v>0</v>
      </c>
      <c r="AO9" s="1168">
        <v>0</v>
      </c>
      <c r="AP9" s="1299">
        <f t="shared" si="7"/>
        <v>0</v>
      </c>
      <c r="AQ9" s="1300">
        <f t="shared" si="8"/>
        <v>0</v>
      </c>
      <c r="AR9" s="1301">
        <f t="shared" si="9"/>
        <v>0</v>
      </c>
      <c r="AS9" s="1039">
        <v>0</v>
      </c>
      <c r="AT9" s="737">
        <v>0</v>
      </c>
      <c r="AU9" s="737">
        <v>0</v>
      </c>
      <c r="AV9" s="737">
        <v>0</v>
      </c>
      <c r="AW9" s="737">
        <v>0</v>
      </c>
      <c r="AX9" s="737">
        <v>0</v>
      </c>
      <c r="AY9" s="737">
        <v>0</v>
      </c>
      <c r="AZ9" s="737">
        <v>0</v>
      </c>
      <c r="BA9" s="737">
        <v>0</v>
      </c>
      <c r="BB9" s="1302">
        <f t="shared" si="10"/>
        <v>0</v>
      </c>
      <c r="BC9" s="1210">
        <f t="shared" si="11"/>
        <v>0</v>
      </c>
      <c r="BD9" s="1303">
        <f t="shared" si="12"/>
        <v>0</v>
      </c>
      <c r="BE9" s="1304">
        <f t="shared" si="13"/>
        <v>0</v>
      </c>
      <c r="BF9" s="1305">
        <f t="shared" si="14"/>
        <v>0</v>
      </c>
      <c r="BG9" s="238">
        <f t="shared" si="15"/>
        <v>0</v>
      </c>
      <c r="BH9" s="1306">
        <f t="shared" si="16"/>
        <v>0</v>
      </c>
      <c r="BI9" s="1307" t="str">
        <f t="shared" si="17"/>
        <v/>
      </c>
      <c r="BJ9" s="1308"/>
      <c r="BK9" s="742"/>
      <c r="BL9" s="242"/>
      <c r="BM9" s="242"/>
      <c r="BN9" s="743"/>
      <c r="BO9" s="744"/>
    </row>
    <row r="10" spans="1:67" ht="13" hidden="1">
      <c r="A10" s="105">
        <v>8</v>
      </c>
      <c r="B10" s="106" t="s">
        <v>36</v>
      </c>
      <c r="C10" s="107" t="s">
        <v>55</v>
      </c>
      <c r="D10" s="129" t="s">
        <v>56</v>
      </c>
      <c r="E10" s="109">
        <v>1</v>
      </c>
      <c r="F10" s="110"/>
      <c r="G10" s="111"/>
      <c r="H10" s="107"/>
      <c r="I10" s="107"/>
      <c r="J10" s="107"/>
      <c r="K10" s="111">
        <f>Summary!L10</f>
        <v>0</v>
      </c>
      <c r="L10" s="107"/>
      <c r="M10" s="1291"/>
      <c r="N10" s="1292">
        <f t="shared" si="0"/>
        <v>0</v>
      </c>
      <c r="O10" s="1161">
        <v>0</v>
      </c>
      <c r="P10" s="1162">
        <v>0</v>
      </c>
      <c r="Q10" s="1162">
        <v>0</v>
      </c>
      <c r="R10" s="1162">
        <v>0</v>
      </c>
      <c r="S10" s="1162">
        <v>0</v>
      </c>
      <c r="T10" s="1162">
        <v>0</v>
      </c>
      <c r="U10" s="1162">
        <v>0</v>
      </c>
      <c r="V10" s="1293">
        <f t="shared" si="1"/>
        <v>0</v>
      </c>
      <c r="W10" s="1294">
        <f t="shared" si="2"/>
        <v>0</v>
      </c>
      <c r="X10" s="1295">
        <f t="shared" si="3"/>
        <v>0</v>
      </c>
      <c r="Y10" s="1165">
        <v>0</v>
      </c>
      <c r="Z10" s="1166">
        <v>0</v>
      </c>
      <c r="AA10" s="1166">
        <v>0</v>
      </c>
      <c r="AB10" s="1166">
        <v>0</v>
      </c>
      <c r="AC10" s="1166">
        <v>0</v>
      </c>
      <c r="AD10" s="1166">
        <v>0</v>
      </c>
      <c r="AE10" s="1166">
        <v>0</v>
      </c>
      <c r="AF10" s="1296">
        <f t="shared" si="4"/>
        <v>0</v>
      </c>
      <c r="AG10" s="1297">
        <f t="shared" si="5"/>
        <v>0</v>
      </c>
      <c r="AH10" s="1298">
        <f t="shared" si="6"/>
        <v>0</v>
      </c>
      <c r="AI10" s="1167">
        <v>0</v>
      </c>
      <c r="AJ10" s="1168">
        <v>0</v>
      </c>
      <c r="AK10" s="1168">
        <v>0</v>
      </c>
      <c r="AL10" s="1168">
        <v>0</v>
      </c>
      <c r="AM10" s="1168">
        <v>0</v>
      </c>
      <c r="AN10" s="1168">
        <v>0</v>
      </c>
      <c r="AO10" s="1168">
        <v>0</v>
      </c>
      <c r="AP10" s="1299">
        <f t="shared" si="7"/>
        <v>0</v>
      </c>
      <c r="AQ10" s="1300">
        <f t="shared" si="8"/>
        <v>0</v>
      </c>
      <c r="AR10" s="1301">
        <f t="shared" si="9"/>
        <v>0</v>
      </c>
      <c r="AS10" s="1039">
        <v>0</v>
      </c>
      <c r="AT10" s="737">
        <v>0</v>
      </c>
      <c r="AU10" s="737">
        <v>0</v>
      </c>
      <c r="AV10" s="737">
        <v>0</v>
      </c>
      <c r="AW10" s="737">
        <v>0</v>
      </c>
      <c r="AX10" s="737">
        <v>0</v>
      </c>
      <c r="AY10" s="737">
        <v>0</v>
      </c>
      <c r="AZ10" s="737">
        <v>0</v>
      </c>
      <c r="BA10" s="737">
        <v>0</v>
      </c>
      <c r="BB10" s="1302">
        <f t="shared" si="10"/>
        <v>0</v>
      </c>
      <c r="BC10" s="1210">
        <f t="shared" si="11"/>
        <v>0</v>
      </c>
      <c r="BD10" s="1303">
        <f t="shared" si="12"/>
        <v>0</v>
      </c>
      <c r="BE10" s="1304">
        <f t="shared" si="13"/>
        <v>0</v>
      </c>
      <c r="BF10" s="1305">
        <f t="shared" si="14"/>
        <v>0</v>
      </c>
      <c r="BG10" s="238">
        <f t="shared" si="15"/>
        <v>0</v>
      </c>
      <c r="BH10" s="1306">
        <f t="shared" si="16"/>
        <v>0</v>
      </c>
      <c r="BI10" s="1307" t="str">
        <f t="shared" si="17"/>
        <v/>
      </c>
      <c r="BJ10" s="1308"/>
      <c r="BK10" s="742"/>
      <c r="BL10" s="242"/>
      <c r="BM10" s="242"/>
      <c r="BN10" s="743"/>
      <c r="BO10" s="744"/>
    </row>
    <row r="11" spans="1:67" ht="13" hidden="1">
      <c r="A11" s="105">
        <v>9</v>
      </c>
      <c r="B11" s="106" t="s">
        <v>36</v>
      </c>
      <c r="C11" s="115" t="s">
        <v>58</v>
      </c>
      <c r="D11" s="116" t="s">
        <v>59</v>
      </c>
      <c r="E11" s="117">
        <v>0.91</v>
      </c>
      <c r="F11" s="110"/>
      <c r="G11" s="111"/>
      <c r="H11" s="107"/>
      <c r="I11" s="107"/>
      <c r="J11" s="107"/>
      <c r="K11" s="111">
        <f>Summary!L11</f>
        <v>0</v>
      </c>
      <c r="L11" s="107"/>
      <c r="M11" s="1291"/>
      <c r="N11" s="1292">
        <f t="shared" si="0"/>
        <v>0</v>
      </c>
      <c r="O11" s="1161">
        <v>0</v>
      </c>
      <c r="P11" s="1162">
        <v>0</v>
      </c>
      <c r="Q11" s="1162">
        <v>0</v>
      </c>
      <c r="R11" s="1162">
        <v>0</v>
      </c>
      <c r="S11" s="1162">
        <v>0</v>
      </c>
      <c r="T11" s="1162">
        <v>0</v>
      </c>
      <c r="U11" s="1162">
        <v>0</v>
      </c>
      <c r="V11" s="1293">
        <f t="shared" si="1"/>
        <v>0</v>
      </c>
      <c r="W11" s="1294">
        <f t="shared" si="2"/>
        <v>0</v>
      </c>
      <c r="X11" s="1295">
        <f t="shared" si="3"/>
        <v>0</v>
      </c>
      <c r="Y11" s="1165">
        <v>0</v>
      </c>
      <c r="Z11" s="1166">
        <v>0</v>
      </c>
      <c r="AA11" s="1166">
        <v>0</v>
      </c>
      <c r="AB11" s="1166">
        <v>0</v>
      </c>
      <c r="AC11" s="1166">
        <v>0</v>
      </c>
      <c r="AD11" s="1166">
        <v>0</v>
      </c>
      <c r="AE11" s="1166">
        <v>0</v>
      </c>
      <c r="AF11" s="1296">
        <f t="shared" si="4"/>
        <v>0</v>
      </c>
      <c r="AG11" s="1297">
        <f t="shared" si="5"/>
        <v>0</v>
      </c>
      <c r="AH11" s="1298">
        <f t="shared" si="6"/>
        <v>0</v>
      </c>
      <c r="AI11" s="1167">
        <v>0</v>
      </c>
      <c r="AJ11" s="1168">
        <v>0</v>
      </c>
      <c r="AK11" s="1168">
        <v>0</v>
      </c>
      <c r="AL11" s="1168">
        <v>0</v>
      </c>
      <c r="AM11" s="1168">
        <v>0</v>
      </c>
      <c r="AN11" s="1168">
        <v>0</v>
      </c>
      <c r="AO11" s="1168">
        <v>0</v>
      </c>
      <c r="AP11" s="1299">
        <f t="shared" si="7"/>
        <v>0</v>
      </c>
      <c r="AQ11" s="1300">
        <f t="shared" si="8"/>
        <v>0</v>
      </c>
      <c r="AR11" s="1301">
        <f t="shared" si="9"/>
        <v>0</v>
      </c>
      <c r="AS11" s="1039">
        <v>0</v>
      </c>
      <c r="AT11" s="737">
        <v>0</v>
      </c>
      <c r="AU11" s="737">
        <v>0</v>
      </c>
      <c r="AV11" s="737">
        <v>0</v>
      </c>
      <c r="AW11" s="737">
        <v>0</v>
      </c>
      <c r="AX11" s="737">
        <v>0</v>
      </c>
      <c r="AY11" s="737">
        <v>0</v>
      </c>
      <c r="AZ11" s="737">
        <v>0</v>
      </c>
      <c r="BA11" s="737">
        <v>0</v>
      </c>
      <c r="BB11" s="1302">
        <f t="shared" si="10"/>
        <v>0</v>
      </c>
      <c r="BC11" s="1210">
        <f t="shared" si="11"/>
        <v>0</v>
      </c>
      <c r="BD11" s="1303">
        <f t="shared" si="12"/>
        <v>0</v>
      </c>
      <c r="BE11" s="1304">
        <f t="shared" si="13"/>
        <v>0</v>
      </c>
      <c r="BF11" s="1305">
        <f t="shared" si="14"/>
        <v>0</v>
      </c>
      <c r="BG11" s="238">
        <f t="shared" si="15"/>
        <v>0</v>
      </c>
      <c r="BH11" s="1306">
        <f t="shared" si="16"/>
        <v>0</v>
      </c>
      <c r="BI11" s="1307" t="str">
        <f t="shared" si="17"/>
        <v/>
      </c>
      <c r="BJ11" s="1309"/>
      <c r="BK11" s="127"/>
      <c r="BL11" s="406"/>
      <c r="BM11" s="406"/>
      <c r="BN11" s="1310"/>
      <c r="BO11" s="744"/>
    </row>
    <row r="12" spans="1:67" ht="13" hidden="1">
      <c r="A12" s="105">
        <v>10</v>
      </c>
      <c r="B12" s="106" t="s">
        <v>36</v>
      </c>
      <c r="C12" s="115" t="s">
        <v>60</v>
      </c>
      <c r="D12" s="116" t="s">
        <v>61</v>
      </c>
      <c r="E12" s="120">
        <v>1</v>
      </c>
      <c r="F12" s="110"/>
      <c r="G12" s="111"/>
      <c r="H12" s="107"/>
      <c r="I12" s="107"/>
      <c r="J12" s="107"/>
      <c r="K12" s="111">
        <f>Summary!L12</f>
        <v>0</v>
      </c>
      <c r="L12" s="107"/>
      <c r="M12" s="1291"/>
      <c r="N12" s="1292">
        <f t="shared" si="0"/>
        <v>0</v>
      </c>
      <c r="O12" s="1161">
        <v>0</v>
      </c>
      <c r="P12" s="1162">
        <v>0</v>
      </c>
      <c r="Q12" s="1162">
        <v>0</v>
      </c>
      <c r="R12" s="1162">
        <v>0</v>
      </c>
      <c r="S12" s="1162">
        <v>0</v>
      </c>
      <c r="T12" s="1162">
        <v>0</v>
      </c>
      <c r="U12" s="1162">
        <v>0</v>
      </c>
      <c r="V12" s="1293">
        <f t="shared" si="1"/>
        <v>0</v>
      </c>
      <c r="W12" s="1294">
        <f t="shared" si="2"/>
        <v>0</v>
      </c>
      <c r="X12" s="1295">
        <f t="shared" si="3"/>
        <v>0</v>
      </c>
      <c r="Y12" s="1165">
        <v>0</v>
      </c>
      <c r="Z12" s="1166">
        <v>0</v>
      </c>
      <c r="AA12" s="1166">
        <v>0</v>
      </c>
      <c r="AB12" s="1166">
        <v>0</v>
      </c>
      <c r="AC12" s="1166">
        <v>0</v>
      </c>
      <c r="AD12" s="1166">
        <v>0</v>
      </c>
      <c r="AE12" s="1166">
        <v>0</v>
      </c>
      <c r="AF12" s="1296">
        <f t="shared" si="4"/>
        <v>0</v>
      </c>
      <c r="AG12" s="1297">
        <f t="shared" si="5"/>
        <v>0</v>
      </c>
      <c r="AH12" s="1298">
        <f t="shared" si="6"/>
        <v>0</v>
      </c>
      <c r="AI12" s="1167">
        <v>0</v>
      </c>
      <c r="AJ12" s="1168">
        <v>0</v>
      </c>
      <c r="AK12" s="1168">
        <v>0</v>
      </c>
      <c r="AL12" s="1168">
        <v>0</v>
      </c>
      <c r="AM12" s="1168">
        <v>0</v>
      </c>
      <c r="AN12" s="1168">
        <v>0</v>
      </c>
      <c r="AO12" s="1168">
        <v>0</v>
      </c>
      <c r="AP12" s="1299">
        <f t="shared" si="7"/>
        <v>0</v>
      </c>
      <c r="AQ12" s="1300">
        <f t="shared" si="8"/>
        <v>0</v>
      </c>
      <c r="AR12" s="1301">
        <f t="shared" si="9"/>
        <v>0</v>
      </c>
      <c r="AS12" s="1039">
        <v>0</v>
      </c>
      <c r="AT12" s="737">
        <v>0</v>
      </c>
      <c r="AU12" s="737">
        <v>0</v>
      </c>
      <c r="AV12" s="737">
        <v>0</v>
      </c>
      <c r="AW12" s="737">
        <v>0</v>
      </c>
      <c r="AX12" s="737">
        <v>0</v>
      </c>
      <c r="AY12" s="737">
        <v>0</v>
      </c>
      <c r="AZ12" s="737">
        <v>0</v>
      </c>
      <c r="BA12" s="737">
        <v>0</v>
      </c>
      <c r="BB12" s="1302">
        <f t="shared" si="10"/>
        <v>0</v>
      </c>
      <c r="BC12" s="1210">
        <f t="shared" si="11"/>
        <v>0</v>
      </c>
      <c r="BD12" s="1303">
        <f t="shared" si="12"/>
        <v>0</v>
      </c>
      <c r="BE12" s="1304">
        <f t="shared" si="13"/>
        <v>0</v>
      </c>
      <c r="BF12" s="1305">
        <f t="shared" si="14"/>
        <v>0</v>
      </c>
      <c r="BG12" s="238">
        <f t="shared" si="15"/>
        <v>0</v>
      </c>
      <c r="BH12" s="1306">
        <f t="shared" si="16"/>
        <v>0</v>
      </c>
      <c r="BI12" s="1307" t="str">
        <f t="shared" si="17"/>
        <v/>
      </c>
      <c r="BJ12" s="1309"/>
      <c r="BK12" s="127"/>
      <c r="BL12" s="325"/>
      <c r="BM12" s="325"/>
      <c r="BN12" s="1310"/>
      <c r="BO12" s="744"/>
    </row>
    <row r="13" spans="1:67" ht="13" hidden="1">
      <c r="A13" s="105">
        <v>11</v>
      </c>
      <c r="B13" s="106" t="s">
        <v>36</v>
      </c>
      <c r="C13" s="115" t="s">
        <v>62</v>
      </c>
      <c r="D13" s="116" t="s">
        <v>63</v>
      </c>
      <c r="E13" s="120">
        <v>2</v>
      </c>
      <c r="F13" s="110"/>
      <c r="G13" s="111"/>
      <c r="H13" s="107"/>
      <c r="I13" s="107"/>
      <c r="J13" s="107"/>
      <c r="K13" s="111">
        <f>Summary!L13</f>
        <v>0</v>
      </c>
      <c r="L13" s="107"/>
      <c r="M13" s="1291"/>
      <c r="N13" s="1292">
        <f t="shared" si="0"/>
        <v>0</v>
      </c>
      <c r="O13" s="1161">
        <v>0</v>
      </c>
      <c r="P13" s="1162">
        <v>0</v>
      </c>
      <c r="Q13" s="1162">
        <v>0</v>
      </c>
      <c r="R13" s="1162">
        <v>0</v>
      </c>
      <c r="S13" s="1162">
        <v>0</v>
      </c>
      <c r="T13" s="1162">
        <v>0</v>
      </c>
      <c r="U13" s="1162">
        <v>0</v>
      </c>
      <c r="V13" s="1293">
        <f t="shared" si="1"/>
        <v>0</v>
      </c>
      <c r="W13" s="1294">
        <f t="shared" si="2"/>
        <v>0</v>
      </c>
      <c r="X13" s="1295">
        <f t="shared" si="3"/>
        <v>0</v>
      </c>
      <c r="Y13" s="1165">
        <v>0</v>
      </c>
      <c r="Z13" s="1166">
        <v>0</v>
      </c>
      <c r="AA13" s="1166">
        <v>0</v>
      </c>
      <c r="AB13" s="1166">
        <v>0</v>
      </c>
      <c r="AC13" s="1166">
        <v>0</v>
      </c>
      <c r="AD13" s="1166">
        <v>0</v>
      </c>
      <c r="AE13" s="1166">
        <v>0</v>
      </c>
      <c r="AF13" s="1296">
        <f t="shared" si="4"/>
        <v>0</v>
      </c>
      <c r="AG13" s="1297">
        <f t="shared" si="5"/>
        <v>0</v>
      </c>
      <c r="AH13" s="1298">
        <f t="shared" si="6"/>
        <v>0</v>
      </c>
      <c r="AI13" s="1167">
        <v>0</v>
      </c>
      <c r="AJ13" s="1168">
        <v>0</v>
      </c>
      <c r="AK13" s="1168">
        <v>0</v>
      </c>
      <c r="AL13" s="1168">
        <v>0</v>
      </c>
      <c r="AM13" s="1168">
        <v>0</v>
      </c>
      <c r="AN13" s="1168">
        <v>0</v>
      </c>
      <c r="AO13" s="1168">
        <v>0</v>
      </c>
      <c r="AP13" s="1299">
        <f t="shared" si="7"/>
        <v>0</v>
      </c>
      <c r="AQ13" s="1300">
        <f t="shared" si="8"/>
        <v>0</v>
      </c>
      <c r="AR13" s="1301">
        <f t="shared" si="9"/>
        <v>0</v>
      </c>
      <c r="AS13" s="1039">
        <v>0</v>
      </c>
      <c r="AT13" s="737">
        <v>0</v>
      </c>
      <c r="AU13" s="737">
        <v>0</v>
      </c>
      <c r="AV13" s="737">
        <v>0</v>
      </c>
      <c r="AW13" s="737">
        <v>0</v>
      </c>
      <c r="AX13" s="737">
        <v>0</v>
      </c>
      <c r="AY13" s="737">
        <v>0</v>
      </c>
      <c r="AZ13" s="737">
        <v>0</v>
      </c>
      <c r="BA13" s="737">
        <v>0</v>
      </c>
      <c r="BB13" s="1302">
        <f t="shared" si="10"/>
        <v>0</v>
      </c>
      <c r="BC13" s="1210">
        <f t="shared" si="11"/>
        <v>0</v>
      </c>
      <c r="BD13" s="1303">
        <f t="shared" si="12"/>
        <v>0</v>
      </c>
      <c r="BE13" s="1304">
        <f t="shared" si="13"/>
        <v>0</v>
      </c>
      <c r="BF13" s="1305">
        <f t="shared" si="14"/>
        <v>0</v>
      </c>
      <c r="BG13" s="238">
        <f t="shared" si="15"/>
        <v>0</v>
      </c>
      <c r="BH13" s="1306">
        <f t="shared" si="16"/>
        <v>0</v>
      </c>
      <c r="BI13" s="1307" t="str">
        <f t="shared" si="17"/>
        <v/>
      </c>
      <c r="BJ13" s="1309"/>
      <c r="BK13" s="127"/>
      <c r="BL13" s="325"/>
      <c r="BM13" s="325"/>
      <c r="BN13" s="1310"/>
      <c r="BO13" s="744"/>
    </row>
    <row r="14" spans="1:67" ht="13" hidden="1">
      <c r="A14" s="105">
        <v>12</v>
      </c>
      <c r="B14" s="106" t="s">
        <v>36</v>
      </c>
      <c r="C14" s="115" t="s">
        <v>64</v>
      </c>
      <c r="D14" s="116" t="s">
        <v>65</v>
      </c>
      <c r="E14" s="120">
        <v>5</v>
      </c>
      <c r="F14" s="110"/>
      <c r="G14" s="111"/>
      <c r="H14" s="107"/>
      <c r="I14" s="107"/>
      <c r="J14" s="107"/>
      <c r="K14" s="111">
        <f>Summary!L14</f>
        <v>0</v>
      </c>
      <c r="L14" s="107"/>
      <c r="M14" s="1291"/>
      <c r="N14" s="1292">
        <f t="shared" si="0"/>
        <v>0</v>
      </c>
      <c r="O14" s="1161">
        <v>0</v>
      </c>
      <c r="P14" s="1162">
        <v>0</v>
      </c>
      <c r="Q14" s="1162">
        <v>0</v>
      </c>
      <c r="R14" s="1162">
        <v>0</v>
      </c>
      <c r="S14" s="1162">
        <v>0</v>
      </c>
      <c r="T14" s="1162">
        <v>0</v>
      </c>
      <c r="U14" s="1162">
        <v>0</v>
      </c>
      <c r="V14" s="1293">
        <f t="shared" si="1"/>
        <v>0</v>
      </c>
      <c r="W14" s="1294">
        <f t="shared" si="2"/>
        <v>0</v>
      </c>
      <c r="X14" s="1295">
        <f t="shared" si="3"/>
        <v>0</v>
      </c>
      <c r="Y14" s="1165">
        <v>0</v>
      </c>
      <c r="Z14" s="1166">
        <v>0</v>
      </c>
      <c r="AA14" s="1166">
        <v>0</v>
      </c>
      <c r="AB14" s="1166">
        <v>0</v>
      </c>
      <c r="AC14" s="1166">
        <v>0</v>
      </c>
      <c r="AD14" s="1166">
        <v>0</v>
      </c>
      <c r="AE14" s="1166">
        <v>0</v>
      </c>
      <c r="AF14" s="1296">
        <f t="shared" si="4"/>
        <v>0</v>
      </c>
      <c r="AG14" s="1297">
        <f t="shared" si="5"/>
        <v>0</v>
      </c>
      <c r="AH14" s="1298">
        <f t="shared" si="6"/>
        <v>0</v>
      </c>
      <c r="AI14" s="1167">
        <v>0</v>
      </c>
      <c r="AJ14" s="1168">
        <v>0</v>
      </c>
      <c r="AK14" s="1168">
        <v>0</v>
      </c>
      <c r="AL14" s="1168">
        <v>0</v>
      </c>
      <c r="AM14" s="1168">
        <v>0</v>
      </c>
      <c r="AN14" s="1168">
        <v>0</v>
      </c>
      <c r="AO14" s="1168">
        <v>0</v>
      </c>
      <c r="AP14" s="1299">
        <f t="shared" si="7"/>
        <v>0</v>
      </c>
      <c r="AQ14" s="1300">
        <f t="shared" si="8"/>
        <v>0</v>
      </c>
      <c r="AR14" s="1301">
        <f t="shared" si="9"/>
        <v>0</v>
      </c>
      <c r="AS14" s="1039">
        <v>0</v>
      </c>
      <c r="AT14" s="737">
        <v>0</v>
      </c>
      <c r="AU14" s="737">
        <v>0</v>
      </c>
      <c r="AV14" s="737">
        <v>0</v>
      </c>
      <c r="AW14" s="737">
        <v>0</v>
      </c>
      <c r="AX14" s="737">
        <v>0</v>
      </c>
      <c r="AY14" s="737">
        <v>0</v>
      </c>
      <c r="AZ14" s="737">
        <v>0</v>
      </c>
      <c r="BA14" s="737">
        <v>0</v>
      </c>
      <c r="BB14" s="1302">
        <f t="shared" si="10"/>
        <v>0</v>
      </c>
      <c r="BC14" s="1210">
        <f t="shared" si="11"/>
        <v>0</v>
      </c>
      <c r="BD14" s="1303">
        <f t="shared" si="12"/>
        <v>0</v>
      </c>
      <c r="BE14" s="1304">
        <f t="shared" si="13"/>
        <v>0</v>
      </c>
      <c r="BF14" s="1305">
        <f t="shared" si="14"/>
        <v>0</v>
      </c>
      <c r="BG14" s="238">
        <f t="shared" si="15"/>
        <v>0</v>
      </c>
      <c r="BH14" s="1306">
        <f t="shared" si="16"/>
        <v>0</v>
      </c>
      <c r="BI14" s="1307" t="str">
        <f t="shared" si="17"/>
        <v/>
      </c>
      <c r="BJ14" s="1311"/>
      <c r="BK14" s="127"/>
      <c r="BL14" s="325"/>
      <c r="BM14" s="325"/>
      <c r="BN14" s="1310"/>
      <c r="BO14" s="744"/>
    </row>
    <row r="15" spans="1:67" ht="13" hidden="1">
      <c r="A15" s="105">
        <v>13</v>
      </c>
      <c r="B15" s="122" t="s">
        <v>68</v>
      </c>
      <c r="C15" s="107" t="s">
        <v>66</v>
      </c>
      <c r="D15" s="129" t="s">
        <v>67</v>
      </c>
      <c r="E15" s="109">
        <v>1</v>
      </c>
      <c r="F15" s="110"/>
      <c r="G15" s="111"/>
      <c r="H15" s="107"/>
      <c r="I15" s="107"/>
      <c r="J15" s="107"/>
      <c r="K15" s="111">
        <f>Summary!L15</f>
        <v>0</v>
      </c>
      <c r="L15" s="107"/>
      <c r="M15" s="1291"/>
      <c r="N15" s="1292">
        <f t="shared" si="0"/>
        <v>0</v>
      </c>
      <c r="O15" s="1161">
        <v>0</v>
      </c>
      <c r="P15" s="1162">
        <v>0</v>
      </c>
      <c r="Q15" s="1162">
        <v>0</v>
      </c>
      <c r="R15" s="1162">
        <v>0</v>
      </c>
      <c r="S15" s="1162">
        <v>0</v>
      </c>
      <c r="T15" s="1162">
        <v>0</v>
      </c>
      <c r="U15" s="1162">
        <v>0</v>
      </c>
      <c r="V15" s="1293">
        <f t="shared" si="1"/>
        <v>0</v>
      </c>
      <c r="W15" s="1294">
        <f t="shared" si="2"/>
        <v>0</v>
      </c>
      <c r="X15" s="1295">
        <f t="shared" si="3"/>
        <v>0</v>
      </c>
      <c r="Y15" s="1165">
        <v>0</v>
      </c>
      <c r="Z15" s="1166">
        <v>0</v>
      </c>
      <c r="AA15" s="1166">
        <v>0</v>
      </c>
      <c r="AB15" s="1166">
        <v>0</v>
      </c>
      <c r="AC15" s="1166">
        <v>0</v>
      </c>
      <c r="AD15" s="1166">
        <v>0</v>
      </c>
      <c r="AE15" s="1166">
        <v>0</v>
      </c>
      <c r="AF15" s="1296">
        <f t="shared" si="4"/>
        <v>0</v>
      </c>
      <c r="AG15" s="1297">
        <f t="shared" si="5"/>
        <v>0</v>
      </c>
      <c r="AH15" s="1298">
        <f t="shared" si="6"/>
        <v>0</v>
      </c>
      <c r="AI15" s="1167">
        <v>0</v>
      </c>
      <c r="AJ15" s="1168">
        <v>0</v>
      </c>
      <c r="AK15" s="1168">
        <v>0</v>
      </c>
      <c r="AL15" s="1168">
        <v>0</v>
      </c>
      <c r="AM15" s="1168">
        <v>0</v>
      </c>
      <c r="AN15" s="1168">
        <v>0</v>
      </c>
      <c r="AO15" s="1168">
        <v>0</v>
      </c>
      <c r="AP15" s="1299">
        <f t="shared" si="7"/>
        <v>0</v>
      </c>
      <c r="AQ15" s="1300">
        <f t="shared" si="8"/>
        <v>0</v>
      </c>
      <c r="AR15" s="1301">
        <f t="shared" si="9"/>
        <v>0</v>
      </c>
      <c r="AS15" s="1039">
        <v>0</v>
      </c>
      <c r="AT15" s="737">
        <v>0</v>
      </c>
      <c r="AU15" s="737">
        <v>0</v>
      </c>
      <c r="AV15" s="737">
        <v>0</v>
      </c>
      <c r="AW15" s="737">
        <v>0</v>
      </c>
      <c r="AX15" s="737">
        <v>0</v>
      </c>
      <c r="AY15" s="737">
        <v>0</v>
      </c>
      <c r="AZ15" s="737">
        <v>0</v>
      </c>
      <c r="BA15" s="737">
        <v>0</v>
      </c>
      <c r="BB15" s="1302">
        <f t="shared" si="10"/>
        <v>0</v>
      </c>
      <c r="BC15" s="1210">
        <f t="shared" si="11"/>
        <v>0</v>
      </c>
      <c r="BD15" s="1303">
        <f t="shared" si="12"/>
        <v>0</v>
      </c>
      <c r="BE15" s="1304">
        <f t="shared" si="13"/>
        <v>0</v>
      </c>
      <c r="BF15" s="1305">
        <f t="shared" si="14"/>
        <v>0</v>
      </c>
      <c r="BG15" s="238">
        <f t="shared" si="15"/>
        <v>0</v>
      </c>
      <c r="BH15" s="1306">
        <f t="shared" si="16"/>
        <v>0</v>
      </c>
      <c r="BI15" s="1307" t="str">
        <f t="shared" si="17"/>
        <v/>
      </c>
      <c r="BJ15" s="1308"/>
      <c r="BK15" s="742"/>
      <c r="BL15" s="242"/>
      <c r="BM15" s="242"/>
      <c r="BN15" s="743"/>
      <c r="BO15" s="744"/>
    </row>
    <row r="16" spans="1:67" ht="13" hidden="1">
      <c r="A16" s="105">
        <v>14</v>
      </c>
      <c r="B16" s="122" t="s">
        <v>68</v>
      </c>
      <c r="C16" s="107" t="s">
        <v>69</v>
      </c>
      <c r="D16" s="129" t="s">
        <v>70</v>
      </c>
      <c r="E16" s="109">
        <v>2</v>
      </c>
      <c r="F16" s="110"/>
      <c r="G16" s="111"/>
      <c r="H16" s="107"/>
      <c r="I16" s="107"/>
      <c r="J16" s="107"/>
      <c r="K16" s="111">
        <f>Summary!L16</f>
        <v>0</v>
      </c>
      <c r="L16" s="107"/>
      <c r="M16" s="1291"/>
      <c r="N16" s="1292">
        <f t="shared" si="0"/>
        <v>0</v>
      </c>
      <c r="O16" s="1161">
        <v>0</v>
      </c>
      <c r="P16" s="1162">
        <v>0</v>
      </c>
      <c r="Q16" s="1162">
        <v>0</v>
      </c>
      <c r="R16" s="1162">
        <v>0</v>
      </c>
      <c r="S16" s="1162">
        <v>0</v>
      </c>
      <c r="T16" s="1162">
        <v>0</v>
      </c>
      <c r="U16" s="1162">
        <v>0</v>
      </c>
      <c r="V16" s="1293">
        <f t="shared" si="1"/>
        <v>0</v>
      </c>
      <c r="W16" s="1294">
        <f t="shared" si="2"/>
        <v>0</v>
      </c>
      <c r="X16" s="1295">
        <f t="shared" si="3"/>
        <v>0</v>
      </c>
      <c r="Y16" s="1165">
        <v>0</v>
      </c>
      <c r="Z16" s="1166">
        <v>0</v>
      </c>
      <c r="AA16" s="1166">
        <v>0</v>
      </c>
      <c r="AB16" s="1166">
        <v>0</v>
      </c>
      <c r="AC16" s="1166">
        <v>0</v>
      </c>
      <c r="AD16" s="1166">
        <v>0</v>
      </c>
      <c r="AE16" s="1166">
        <v>0</v>
      </c>
      <c r="AF16" s="1296">
        <f t="shared" si="4"/>
        <v>0</v>
      </c>
      <c r="AG16" s="1297">
        <f t="shared" si="5"/>
        <v>0</v>
      </c>
      <c r="AH16" s="1298">
        <f t="shared" si="6"/>
        <v>0</v>
      </c>
      <c r="AI16" s="1167">
        <v>0</v>
      </c>
      <c r="AJ16" s="1168">
        <v>0</v>
      </c>
      <c r="AK16" s="1168">
        <v>0</v>
      </c>
      <c r="AL16" s="1168">
        <v>0</v>
      </c>
      <c r="AM16" s="1168">
        <v>0</v>
      </c>
      <c r="AN16" s="1168">
        <v>0</v>
      </c>
      <c r="AO16" s="1168">
        <v>0</v>
      </c>
      <c r="AP16" s="1299">
        <f t="shared" si="7"/>
        <v>0</v>
      </c>
      <c r="AQ16" s="1300">
        <f t="shared" si="8"/>
        <v>0</v>
      </c>
      <c r="AR16" s="1301">
        <f t="shared" si="9"/>
        <v>0</v>
      </c>
      <c r="AS16" s="1039">
        <v>0</v>
      </c>
      <c r="AT16" s="737">
        <v>0</v>
      </c>
      <c r="AU16" s="737">
        <v>0</v>
      </c>
      <c r="AV16" s="737">
        <v>0</v>
      </c>
      <c r="AW16" s="737">
        <v>0</v>
      </c>
      <c r="AX16" s="737">
        <v>0</v>
      </c>
      <c r="AY16" s="737">
        <v>0</v>
      </c>
      <c r="AZ16" s="737">
        <v>0</v>
      </c>
      <c r="BA16" s="737">
        <v>0</v>
      </c>
      <c r="BB16" s="1302">
        <f t="shared" si="10"/>
        <v>0</v>
      </c>
      <c r="BC16" s="1210">
        <f t="shared" si="11"/>
        <v>0</v>
      </c>
      <c r="BD16" s="1303">
        <f t="shared" si="12"/>
        <v>0</v>
      </c>
      <c r="BE16" s="1304">
        <f t="shared" si="13"/>
        <v>0</v>
      </c>
      <c r="BF16" s="1305">
        <f t="shared" si="14"/>
        <v>0</v>
      </c>
      <c r="BG16" s="238">
        <f t="shared" si="15"/>
        <v>0</v>
      </c>
      <c r="BH16" s="1306">
        <f t="shared" si="16"/>
        <v>0</v>
      </c>
      <c r="BI16" s="1307" t="str">
        <f t="shared" si="17"/>
        <v/>
      </c>
      <c r="BJ16" s="1308"/>
      <c r="BK16" s="742"/>
      <c r="BL16" s="242"/>
      <c r="BM16" s="242"/>
      <c r="BN16" s="743"/>
      <c r="BO16" s="744"/>
    </row>
    <row r="17" spans="1:67" ht="13" hidden="1">
      <c r="A17" s="105">
        <v>15</v>
      </c>
      <c r="B17" s="122" t="s">
        <v>68</v>
      </c>
      <c r="C17" s="107" t="s">
        <v>71</v>
      </c>
      <c r="D17" s="129" t="s">
        <v>72</v>
      </c>
      <c r="E17" s="109">
        <v>5</v>
      </c>
      <c r="F17" s="110"/>
      <c r="G17" s="111"/>
      <c r="H17" s="107"/>
      <c r="I17" s="107"/>
      <c r="J17" s="107"/>
      <c r="K17" s="111">
        <f>Summary!L17</f>
        <v>0</v>
      </c>
      <c r="L17" s="107"/>
      <c r="M17" s="1291"/>
      <c r="N17" s="1292">
        <f t="shared" si="0"/>
        <v>0</v>
      </c>
      <c r="O17" s="1161">
        <v>0</v>
      </c>
      <c r="P17" s="1162">
        <v>0</v>
      </c>
      <c r="Q17" s="1162">
        <v>0</v>
      </c>
      <c r="R17" s="1162">
        <v>0</v>
      </c>
      <c r="S17" s="1162">
        <v>0</v>
      </c>
      <c r="T17" s="1162">
        <v>0</v>
      </c>
      <c r="U17" s="1162">
        <v>0</v>
      </c>
      <c r="V17" s="1293">
        <f t="shared" si="1"/>
        <v>0</v>
      </c>
      <c r="W17" s="1294">
        <f t="shared" si="2"/>
        <v>0</v>
      </c>
      <c r="X17" s="1295">
        <f t="shared" si="3"/>
        <v>0</v>
      </c>
      <c r="Y17" s="1165">
        <v>0</v>
      </c>
      <c r="Z17" s="1166">
        <v>0</v>
      </c>
      <c r="AA17" s="1166">
        <v>0</v>
      </c>
      <c r="AB17" s="1166">
        <v>0</v>
      </c>
      <c r="AC17" s="1166">
        <v>0</v>
      </c>
      <c r="AD17" s="1166">
        <v>0</v>
      </c>
      <c r="AE17" s="1166">
        <v>0</v>
      </c>
      <c r="AF17" s="1296">
        <f t="shared" si="4"/>
        <v>0</v>
      </c>
      <c r="AG17" s="1297">
        <f t="shared" si="5"/>
        <v>0</v>
      </c>
      <c r="AH17" s="1298">
        <f t="shared" si="6"/>
        <v>0</v>
      </c>
      <c r="AI17" s="1167">
        <v>0</v>
      </c>
      <c r="AJ17" s="1168">
        <v>0</v>
      </c>
      <c r="AK17" s="1168">
        <v>0</v>
      </c>
      <c r="AL17" s="1168">
        <v>0</v>
      </c>
      <c r="AM17" s="1168">
        <v>0</v>
      </c>
      <c r="AN17" s="1168">
        <v>0</v>
      </c>
      <c r="AO17" s="1168">
        <v>0</v>
      </c>
      <c r="AP17" s="1299">
        <f t="shared" si="7"/>
        <v>0</v>
      </c>
      <c r="AQ17" s="1300">
        <f t="shared" si="8"/>
        <v>0</v>
      </c>
      <c r="AR17" s="1301">
        <f t="shared" si="9"/>
        <v>0</v>
      </c>
      <c r="AS17" s="1039">
        <v>0</v>
      </c>
      <c r="AT17" s="737">
        <v>0</v>
      </c>
      <c r="AU17" s="737">
        <v>0</v>
      </c>
      <c r="AV17" s="737">
        <v>0</v>
      </c>
      <c r="AW17" s="737">
        <v>0</v>
      </c>
      <c r="AX17" s="737">
        <v>0</v>
      </c>
      <c r="AY17" s="737">
        <v>0</v>
      </c>
      <c r="AZ17" s="737">
        <v>0</v>
      </c>
      <c r="BA17" s="737">
        <v>0</v>
      </c>
      <c r="BB17" s="1302">
        <f t="shared" si="10"/>
        <v>0</v>
      </c>
      <c r="BC17" s="1210">
        <f t="shared" si="11"/>
        <v>0</v>
      </c>
      <c r="BD17" s="1303">
        <f t="shared" si="12"/>
        <v>0</v>
      </c>
      <c r="BE17" s="1304">
        <f t="shared" si="13"/>
        <v>0</v>
      </c>
      <c r="BF17" s="1305">
        <f t="shared" si="14"/>
        <v>0</v>
      </c>
      <c r="BG17" s="238">
        <f t="shared" si="15"/>
        <v>0</v>
      </c>
      <c r="BH17" s="1306">
        <f t="shared" si="16"/>
        <v>0</v>
      </c>
      <c r="BI17" s="1307" t="str">
        <f t="shared" si="17"/>
        <v/>
      </c>
      <c r="BJ17" s="1308"/>
      <c r="BK17" s="742"/>
      <c r="BL17" s="242"/>
      <c r="BM17" s="242"/>
      <c r="BN17" s="743"/>
      <c r="BO17" s="744"/>
    </row>
    <row r="18" spans="1:67" ht="26" hidden="1">
      <c r="A18" s="105">
        <v>16</v>
      </c>
      <c r="B18" s="123" t="s">
        <v>75</v>
      </c>
      <c r="C18" s="107" t="s">
        <v>73</v>
      </c>
      <c r="D18" s="129" t="s">
        <v>74</v>
      </c>
      <c r="E18" s="109">
        <v>1</v>
      </c>
      <c r="F18" s="110"/>
      <c r="G18" s="111"/>
      <c r="H18" s="107"/>
      <c r="I18" s="107"/>
      <c r="J18" s="107"/>
      <c r="K18" s="111">
        <f>Summary!L18</f>
        <v>0</v>
      </c>
      <c r="L18" s="107"/>
      <c r="M18" s="1291"/>
      <c r="N18" s="1292">
        <f t="shared" si="0"/>
        <v>0</v>
      </c>
      <c r="O18" s="1161">
        <v>0</v>
      </c>
      <c r="P18" s="1162">
        <v>0</v>
      </c>
      <c r="Q18" s="1162">
        <v>0</v>
      </c>
      <c r="R18" s="1162">
        <v>0</v>
      </c>
      <c r="S18" s="1162">
        <v>0</v>
      </c>
      <c r="T18" s="1162">
        <v>0</v>
      </c>
      <c r="U18" s="1162">
        <v>0</v>
      </c>
      <c r="V18" s="1293">
        <f t="shared" si="1"/>
        <v>0</v>
      </c>
      <c r="W18" s="1294">
        <f t="shared" si="2"/>
        <v>0</v>
      </c>
      <c r="X18" s="1295">
        <f t="shared" si="3"/>
        <v>0</v>
      </c>
      <c r="Y18" s="1165">
        <v>0</v>
      </c>
      <c r="Z18" s="1166">
        <v>0</v>
      </c>
      <c r="AA18" s="1166">
        <v>0</v>
      </c>
      <c r="AB18" s="1166">
        <v>0</v>
      </c>
      <c r="AC18" s="1166">
        <v>0</v>
      </c>
      <c r="AD18" s="1166">
        <v>0</v>
      </c>
      <c r="AE18" s="1166">
        <v>0</v>
      </c>
      <c r="AF18" s="1296">
        <f t="shared" si="4"/>
        <v>0</v>
      </c>
      <c r="AG18" s="1297">
        <f t="shared" si="5"/>
        <v>0</v>
      </c>
      <c r="AH18" s="1298">
        <f t="shared" si="6"/>
        <v>0</v>
      </c>
      <c r="AI18" s="1167">
        <v>0</v>
      </c>
      <c r="AJ18" s="1168">
        <v>0</v>
      </c>
      <c r="AK18" s="1168">
        <v>0</v>
      </c>
      <c r="AL18" s="1168">
        <v>0</v>
      </c>
      <c r="AM18" s="1168">
        <v>0</v>
      </c>
      <c r="AN18" s="1168">
        <v>0</v>
      </c>
      <c r="AO18" s="1168">
        <v>0</v>
      </c>
      <c r="AP18" s="1299">
        <f t="shared" si="7"/>
        <v>0</v>
      </c>
      <c r="AQ18" s="1300">
        <f t="shared" si="8"/>
        <v>0</v>
      </c>
      <c r="AR18" s="1301">
        <f t="shared" si="9"/>
        <v>0</v>
      </c>
      <c r="AS18" s="1039">
        <v>0</v>
      </c>
      <c r="AT18" s="737">
        <v>0</v>
      </c>
      <c r="AU18" s="737">
        <v>0</v>
      </c>
      <c r="AV18" s="737">
        <v>0</v>
      </c>
      <c r="AW18" s="737">
        <v>0</v>
      </c>
      <c r="AX18" s="737">
        <v>0</v>
      </c>
      <c r="AY18" s="737">
        <v>0</v>
      </c>
      <c r="AZ18" s="737">
        <v>0</v>
      </c>
      <c r="BA18" s="737">
        <v>0</v>
      </c>
      <c r="BB18" s="1302">
        <f t="shared" si="10"/>
        <v>0</v>
      </c>
      <c r="BC18" s="1210">
        <f t="shared" si="11"/>
        <v>0</v>
      </c>
      <c r="BD18" s="1303">
        <f t="shared" si="12"/>
        <v>0</v>
      </c>
      <c r="BE18" s="1304">
        <f t="shared" si="13"/>
        <v>0</v>
      </c>
      <c r="BF18" s="1305">
        <f t="shared" si="14"/>
        <v>0</v>
      </c>
      <c r="BG18" s="238">
        <f t="shared" si="15"/>
        <v>0</v>
      </c>
      <c r="BH18" s="1306">
        <f t="shared" si="16"/>
        <v>0</v>
      </c>
      <c r="BI18" s="1307" t="str">
        <f t="shared" si="17"/>
        <v/>
      </c>
      <c r="BJ18" s="1308"/>
      <c r="BK18" s="742"/>
      <c r="BL18" s="242"/>
      <c r="BM18" s="242"/>
      <c r="BN18" s="743"/>
      <c r="BO18" s="744"/>
    </row>
    <row r="19" spans="1:67" ht="26" hidden="1">
      <c r="A19" s="105">
        <v>17</v>
      </c>
      <c r="B19" s="123" t="s">
        <v>75</v>
      </c>
      <c r="C19" s="107" t="s">
        <v>77</v>
      </c>
      <c r="D19" s="129" t="s">
        <v>78</v>
      </c>
      <c r="E19" s="109">
        <v>2</v>
      </c>
      <c r="F19" s="110"/>
      <c r="G19" s="111"/>
      <c r="H19" s="107"/>
      <c r="I19" s="107"/>
      <c r="J19" s="107"/>
      <c r="K19" s="111">
        <f>Summary!L19</f>
        <v>0</v>
      </c>
      <c r="L19" s="107"/>
      <c r="M19" s="1291"/>
      <c r="N19" s="1292">
        <f t="shared" si="0"/>
        <v>0</v>
      </c>
      <c r="O19" s="1161">
        <v>0</v>
      </c>
      <c r="P19" s="1162">
        <v>0</v>
      </c>
      <c r="Q19" s="1162">
        <v>0</v>
      </c>
      <c r="R19" s="1162">
        <v>0</v>
      </c>
      <c r="S19" s="1162">
        <v>0</v>
      </c>
      <c r="T19" s="1162">
        <v>0</v>
      </c>
      <c r="U19" s="1162">
        <v>0</v>
      </c>
      <c r="V19" s="1293">
        <f t="shared" si="1"/>
        <v>0</v>
      </c>
      <c r="W19" s="1294">
        <f t="shared" si="2"/>
        <v>0</v>
      </c>
      <c r="X19" s="1295">
        <f t="shared" si="3"/>
        <v>0</v>
      </c>
      <c r="Y19" s="1165">
        <v>0</v>
      </c>
      <c r="Z19" s="1166">
        <v>0</v>
      </c>
      <c r="AA19" s="1166">
        <v>0</v>
      </c>
      <c r="AB19" s="1166">
        <v>0</v>
      </c>
      <c r="AC19" s="1166">
        <v>0</v>
      </c>
      <c r="AD19" s="1166">
        <v>0</v>
      </c>
      <c r="AE19" s="1166">
        <v>0</v>
      </c>
      <c r="AF19" s="1296">
        <f t="shared" si="4"/>
        <v>0</v>
      </c>
      <c r="AG19" s="1297">
        <f t="shared" si="5"/>
        <v>0</v>
      </c>
      <c r="AH19" s="1298">
        <f t="shared" si="6"/>
        <v>0</v>
      </c>
      <c r="AI19" s="1167">
        <v>0</v>
      </c>
      <c r="AJ19" s="1168">
        <v>0</v>
      </c>
      <c r="AK19" s="1168">
        <v>0</v>
      </c>
      <c r="AL19" s="1168">
        <v>0</v>
      </c>
      <c r="AM19" s="1168">
        <v>0</v>
      </c>
      <c r="AN19" s="1168">
        <v>0</v>
      </c>
      <c r="AO19" s="1168">
        <v>0</v>
      </c>
      <c r="AP19" s="1299">
        <f t="shared" si="7"/>
        <v>0</v>
      </c>
      <c r="AQ19" s="1300">
        <f t="shared" si="8"/>
        <v>0</v>
      </c>
      <c r="AR19" s="1301">
        <f t="shared" si="9"/>
        <v>0</v>
      </c>
      <c r="AS19" s="1039">
        <v>0</v>
      </c>
      <c r="AT19" s="737">
        <v>0</v>
      </c>
      <c r="AU19" s="737">
        <v>0</v>
      </c>
      <c r="AV19" s="737">
        <v>0</v>
      </c>
      <c r="AW19" s="737">
        <v>0</v>
      </c>
      <c r="AX19" s="737">
        <v>0</v>
      </c>
      <c r="AY19" s="737">
        <v>0</v>
      </c>
      <c r="AZ19" s="737">
        <v>0</v>
      </c>
      <c r="BA19" s="737">
        <v>0</v>
      </c>
      <c r="BB19" s="1302">
        <f t="shared" si="10"/>
        <v>0</v>
      </c>
      <c r="BC19" s="1210">
        <f t="shared" si="11"/>
        <v>0</v>
      </c>
      <c r="BD19" s="1303">
        <f t="shared" si="12"/>
        <v>0</v>
      </c>
      <c r="BE19" s="1304">
        <f t="shared" si="13"/>
        <v>0</v>
      </c>
      <c r="BF19" s="1305">
        <f t="shared" si="14"/>
        <v>0</v>
      </c>
      <c r="BG19" s="238">
        <f t="shared" si="15"/>
        <v>0</v>
      </c>
      <c r="BH19" s="1306">
        <f t="shared" si="16"/>
        <v>0</v>
      </c>
      <c r="BI19" s="1307" t="str">
        <f t="shared" si="17"/>
        <v/>
      </c>
      <c r="BJ19" s="1308"/>
      <c r="BK19" s="742"/>
      <c r="BL19" s="242"/>
      <c r="BM19" s="242"/>
      <c r="BN19" s="743"/>
      <c r="BO19" s="744"/>
    </row>
    <row r="20" spans="1:67" ht="26" hidden="1">
      <c r="A20" s="105">
        <v>18</v>
      </c>
      <c r="B20" s="123" t="s">
        <v>75</v>
      </c>
      <c r="C20" s="107" t="s">
        <v>80</v>
      </c>
      <c r="D20" s="129" t="s">
        <v>81</v>
      </c>
      <c r="E20" s="109">
        <v>5</v>
      </c>
      <c r="F20" s="110"/>
      <c r="G20" s="111"/>
      <c r="H20" s="107"/>
      <c r="I20" s="107"/>
      <c r="J20" s="107"/>
      <c r="K20" s="111">
        <f>Summary!L20</f>
        <v>0</v>
      </c>
      <c r="L20" s="107"/>
      <c r="M20" s="1291"/>
      <c r="N20" s="1292">
        <f t="shared" si="0"/>
        <v>0</v>
      </c>
      <c r="O20" s="1161">
        <v>0</v>
      </c>
      <c r="P20" s="1162">
        <v>0</v>
      </c>
      <c r="Q20" s="1162">
        <v>0</v>
      </c>
      <c r="R20" s="1162">
        <v>0</v>
      </c>
      <c r="S20" s="1162">
        <v>0</v>
      </c>
      <c r="T20" s="1162">
        <v>0</v>
      </c>
      <c r="U20" s="1162">
        <v>0</v>
      </c>
      <c r="V20" s="1293">
        <f t="shared" si="1"/>
        <v>0</v>
      </c>
      <c r="W20" s="1294">
        <f t="shared" si="2"/>
        <v>0</v>
      </c>
      <c r="X20" s="1295">
        <f t="shared" si="3"/>
        <v>0</v>
      </c>
      <c r="Y20" s="1165">
        <v>0</v>
      </c>
      <c r="Z20" s="1166">
        <v>0</v>
      </c>
      <c r="AA20" s="1166">
        <v>0</v>
      </c>
      <c r="AB20" s="1166">
        <v>0</v>
      </c>
      <c r="AC20" s="1166">
        <v>0</v>
      </c>
      <c r="AD20" s="1166">
        <v>0</v>
      </c>
      <c r="AE20" s="1166">
        <v>0</v>
      </c>
      <c r="AF20" s="1296">
        <f t="shared" si="4"/>
        <v>0</v>
      </c>
      <c r="AG20" s="1297">
        <f t="shared" si="5"/>
        <v>0</v>
      </c>
      <c r="AH20" s="1298">
        <f t="shared" si="6"/>
        <v>0</v>
      </c>
      <c r="AI20" s="1167">
        <v>0</v>
      </c>
      <c r="AJ20" s="1168">
        <v>0</v>
      </c>
      <c r="AK20" s="1168">
        <v>0</v>
      </c>
      <c r="AL20" s="1168">
        <v>0</v>
      </c>
      <c r="AM20" s="1168">
        <v>0</v>
      </c>
      <c r="AN20" s="1168">
        <v>0</v>
      </c>
      <c r="AO20" s="1168">
        <v>0</v>
      </c>
      <c r="AP20" s="1299">
        <f t="shared" si="7"/>
        <v>0</v>
      </c>
      <c r="AQ20" s="1300">
        <f t="shared" si="8"/>
        <v>0</v>
      </c>
      <c r="AR20" s="1301">
        <f t="shared" si="9"/>
        <v>0</v>
      </c>
      <c r="AS20" s="1039">
        <v>0</v>
      </c>
      <c r="AT20" s="737">
        <v>0</v>
      </c>
      <c r="AU20" s="737">
        <v>0</v>
      </c>
      <c r="AV20" s="737">
        <v>0</v>
      </c>
      <c r="AW20" s="737">
        <v>0</v>
      </c>
      <c r="AX20" s="737">
        <v>0</v>
      </c>
      <c r="AY20" s="737">
        <v>0</v>
      </c>
      <c r="AZ20" s="737">
        <v>0</v>
      </c>
      <c r="BA20" s="737">
        <v>0</v>
      </c>
      <c r="BB20" s="1302">
        <f t="shared" si="10"/>
        <v>0</v>
      </c>
      <c r="BC20" s="1210">
        <f t="shared" si="11"/>
        <v>0</v>
      </c>
      <c r="BD20" s="1303">
        <f t="shared" si="12"/>
        <v>0</v>
      </c>
      <c r="BE20" s="1304">
        <f t="shared" si="13"/>
        <v>0</v>
      </c>
      <c r="BF20" s="1305">
        <f t="shared" si="14"/>
        <v>0</v>
      </c>
      <c r="BG20" s="238">
        <f t="shared" si="15"/>
        <v>0</v>
      </c>
      <c r="BH20" s="1306">
        <f t="shared" si="16"/>
        <v>0</v>
      </c>
      <c r="BI20" s="1307" t="str">
        <f t="shared" si="17"/>
        <v/>
      </c>
      <c r="BJ20" s="1308"/>
      <c r="BK20" s="742"/>
      <c r="BL20" s="242"/>
      <c r="BM20" s="242"/>
      <c r="BN20" s="743"/>
      <c r="BO20" s="744"/>
    </row>
    <row r="21" spans="1:67" ht="26" hidden="1">
      <c r="A21" s="105">
        <v>19</v>
      </c>
      <c r="B21" s="123" t="s">
        <v>75</v>
      </c>
      <c r="C21" s="107" t="s">
        <v>82</v>
      </c>
      <c r="D21" s="129" t="s">
        <v>83</v>
      </c>
      <c r="E21" s="109">
        <v>1</v>
      </c>
      <c r="F21" s="110"/>
      <c r="G21" s="111"/>
      <c r="H21" s="107"/>
      <c r="I21" s="107"/>
      <c r="J21" s="107"/>
      <c r="K21" s="111">
        <f>Summary!L21</f>
        <v>0</v>
      </c>
      <c r="L21" s="107"/>
      <c r="M21" s="1291"/>
      <c r="N21" s="1292">
        <f t="shared" si="0"/>
        <v>0</v>
      </c>
      <c r="O21" s="1161">
        <v>0</v>
      </c>
      <c r="P21" s="1162">
        <v>0</v>
      </c>
      <c r="Q21" s="1162">
        <v>0</v>
      </c>
      <c r="R21" s="1162">
        <v>0</v>
      </c>
      <c r="S21" s="1162">
        <v>0</v>
      </c>
      <c r="T21" s="1162">
        <v>0</v>
      </c>
      <c r="U21" s="1162">
        <v>0</v>
      </c>
      <c r="V21" s="1293">
        <f t="shared" si="1"/>
        <v>0</v>
      </c>
      <c r="W21" s="1294">
        <f t="shared" si="2"/>
        <v>0</v>
      </c>
      <c r="X21" s="1295">
        <f t="shared" si="3"/>
        <v>0</v>
      </c>
      <c r="Y21" s="1165">
        <v>0</v>
      </c>
      <c r="Z21" s="1166">
        <v>0</v>
      </c>
      <c r="AA21" s="1166">
        <v>0</v>
      </c>
      <c r="AB21" s="1166">
        <v>0</v>
      </c>
      <c r="AC21" s="1166">
        <v>0</v>
      </c>
      <c r="AD21" s="1166">
        <v>0</v>
      </c>
      <c r="AE21" s="1166">
        <v>0</v>
      </c>
      <c r="AF21" s="1296">
        <f t="shared" si="4"/>
        <v>0</v>
      </c>
      <c r="AG21" s="1297">
        <f t="shared" si="5"/>
        <v>0</v>
      </c>
      <c r="AH21" s="1298">
        <f t="shared" si="6"/>
        <v>0</v>
      </c>
      <c r="AI21" s="1167">
        <v>0</v>
      </c>
      <c r="AJ21" s="1168">
        <v>0</v>
      </c>
      <c r="AK21" s="1168">
        <v>0</v>
      </c>
      <c r="AL21" s="1168">
        <v>0</v>
      </c>
      <c r="AM21" s="1168">
        <v>0</v>
      </c>
      <c r="AN21" s="1168">
        <v>0</v>
      </c>
      <c r="AO21" s="1168">
        <v>0</v>
      </c>
      <c r="AP21" s="1299">
        <f t="shared" si="7"/>
        <v>0</v>
      </c>
      <c r="AQ21" s="1300">
        <f t="shared" si="8"/>
        <v>0</v>
      </c>
      <c r="AR21" s="1301">
        <f t="shared" si="9"/>
        <v>0</v>
      </c>
      <c r="AS21" s="1039">
        <v>0</v>
      </c>
      <c r="AT21" s="737">
        <v>0</v>
      </c>
      <c r="AU21" s="737">
        <v>0</v>
      </c>
      <c r="AV21" s="737">
        <v>0</v>
      </c>
      <c r="AW21" s="737">
        <v>0</v>
      </c>
      <c r="AX21" s="737">
        <v>0</v>
      </c>
      <c r="AY21" s="737">
        <v>0</v>
      </c>
      <c r="AZ21" s="737">
        <v>0</v>
      </c>
      <c r="BA21" s="737">
        <v>0</v>
      </c>
      <c r="BB21" s="1302">
        <f t="shared" si="10"/>
        <v>0</v>
      </c>
      <c r="BC21" s="1210">
        <f t="shared" si="11"/>
        <v>0</v>
      </c>
      <c r="BD21" s="1303">
        <f t="shared" si="12"/>
        <v>0</v>
      </c>
      <c r="BE21" s="1304">
        <f t="shared" si="13"/>
        <v>0</v>
      </c>
      <c r="BF21" s="1305">
        <f t="shared" si="14"/>
        <v>0</v>
      </c>
      <c r="BG21" s="238">
        <f t="shared" si="15"/>
        <v>0</v>
      </c>
      <c r="BH21" s="1306">
        <f t="shared" si="16"/>
        <v>0</v>
      </c>
      <c r="BI21" s="1307" t="str">
        <f t="shared" si="17"/>
        <v/>
      </c>
      <c r="BJ21" s="1308"/>
      <c r="BK21" s="742"/>
      <c r="BL21" s="242"/>
      <c r="BM21" s="242"/>
      <c r="BN21" s="743"/>
      <c r="BO21" s="744"/>
    </row>
    <row r="22" spans="1:67" ht="26" hidden="1">
      <c r="A22" s="105">
        <v>20</v>
      </c>
      <c r="B22" s="123" t="s">
        <v>75</v>
      </c>
      <c r="C22" s="107" t="s">
        <v>84</v>
      </c>
      <c r="D22" s="129" t="s">
        <v>85</v>
      </c>
      <c r="E22" s="109">
        <v>0.4</v>
      </c>
      <c r="F22" s="110"/>
      <c r="G22" s="111"/>
      <c r="H22" s="107"/>
      <c r="I22" s="107"/>
      <c r="J22" s="107"/>
      <c r="K22" s="111">
        <f>Summary!L22</f>
        <v>0</v>
      </c>
      <c r="L22" s="107"/>
      <c r="M22" s="1291"/>
      <c r="N22" s="1292">
        <f t="shared" si="0"/>
        <v>0</v>
      </c>
      <c r="O22" s="1161">
        <v>0</v>
      </c>
      <c r="P22" s="1162">
        <v>0</v>
      </c>
      <c r="Q22" s="1162">
        <v>0</v>
      </c>
      <c r="R22" s="1162">
        <v>0</v>
      </c>
      <c r="S22" s="1162">
        <v>0</v>
      </c>
      <c r="T22" s="1162">
        <v>0</v>
      </c>
      <c r="U22" s="1162">
        <v>0</v>
      </c>
      <c r="V22" s="1293">
        <f t="shared" si="1"/>
        <v>0</v>
      </c>
      <c r="W22" s="1294">
        <f t="shared" si="2"/>
        <v>0</v>
      </c>
      <c r="X22" s="1295">
        <f t="shared" si="3"/>
        <v>0</v>
      </c>
      <c r="Y22" s="1165">
        <v>0</v>
      </c>
      <c r="Z22" s="1166">
        <v>0</v>
      </c>
      <c r="AA22" s="1166">
        <v>0</v>
      </c>
      <c r="AB22" s="1166">
        <v>0</v>
      </c>
      <c r="AC22" s="1166">
        <v>0</v>
      </c>
      <c r="AD22" s="1166">
        <v>0</v>
      </c>
      <c r="AE22" s="1166">
        <v>0</v>
      </c>
      <c r="AF22" s="1296">
        <f t="shared" si="4"/>
        <v>0</v>
      </c>
      <c r="AG22" s="1297">
        <f t="shared" si="5"/>
        <v>0</v>
      </c>
      <c r="AH22" s="1298">
        <f t="shared" si="6"/>
        <v>0</v>
      </c>
      <c r="AI22" s="1167">
        <v>0</v>
      </c>
      <c r="AJ22" s="1168">
        <v>0</v>
      </c>
      <c r="AK22" s="1168">
        <v>0</v>
      </c>
      <c r="AL22" s="1168">
        <v>0</v>
      </c>
      <c r="AM22" s="1168">
        <v>0</v>
      </c>
      <c r="AN22" s="1168">
        <v>0</v>
      </c>
      <c r="AO22" s="1168">
        <v>0</v>
      </c>
      <c r="AP22" s="1299">
        <f t="shared" si="7"/>
        <v>0</v>
      </c>
      <c r="AQ22" s="1300">
        <f t="shared" si="8"/>
        <v>0</v>
      </c>
      <c r="AR22" s="1301">
        <f t="shared" si="9"/>
        <v>0</v>
      </c>
      <c r="AS22" s="1039">
        <v>0</v>
      </c>
      <c r="AT22" s="737">
        <v>0</v>
      </c>
      <c r="AU22" s="737">
        <v>0</v>
      </c>
      <c r="AV22" s="737">
        <v>0</v>
      </c>
      <c r="AW22" s="737">
        <v>0</v>
      </c>
      <c r="AX22" s="737">
        <v>0</v>
      </c>
      <c r="AY22" s="737">
        <v>0</v>
      </c>
      <c r="AZ22" s="737">
        <v>0</v>
      </c>
      <c r="BA22" s="737">
        <v>0</v>
      </c>
      <c r="BB22" s="1302">
        <f t="shared" si="10"/>
        <v>0</v>
      </c>
      <c r="BC22" s="1210">
        <f t="shared" si="11"/>
        <v>0</v>
      </c>
      <c r="BD22" s="1303">
        <f t="shared" si="12"/>
        <v>0</v>
      </c>
      <c r="BE22" s="1304">
        <f t="shared" si="13"/>
        <v>0</v>
      </c>
      <c r="BF22" s="1305">
        <f t="shared" si="14"/>
        <v>0</v>
      </c>
      <c r="BG22" s="238">
        <f t="shared" si="15"/>
        <v>0</v>
      </c>
      <c r="BH22" s="1306">
        <f t="shared" si="16"/>
        <v>0</v>
      </c>
      <c r="BI22" s="1307" t="str">
        <f t="shared" si="17"/>
        <v/>
      </c>
      <c r="BJ22" s="1308"/>
      <c r="BK22" s="742"/>
      <c r="BL22" s="242"/>
      <c r="BM22" s="242"/>
      <c r="BN22" s="743"/>
      <c r="BO22" s="744"/>
    </row>
    <row r="23" spans="1:67" ht="13" hidden="1">
      <c r="A23" s="105">
        <v>21</v>
      </c>
      <c r="B23" s="123" t="s">
        <v>75</v>
      </c>
      <c r="C23" s="107" t="s">
        <v>86</v>
      </c>
      <c r="D23" s="129" t="s">
        <v>87</v>
      </c>
      <c r="E23" s="109">
        <v>1</v>
      </c>
      <c r="F23" s="110"/>
      <c r="G23" s="111"/>
      <c r="H23" s="107"/>
      <c r="I23" s="107"/>
      <c r="J23" s="107"/>
      <c r="K23" s="111">
        <f>Summary!L23</f>
        <v>0</v>
      </c>
      <c r="L23" s="107"/>
      <c r="M23" s="1291"/>
      <c r="N23" s="1292">
        <f t="shared" si="0"/>
        <v>0</v>
      </c>
      <c r="O23" s="1161">
        <v>0</v>
      </c>
      <c r="P23" s="1162">
        <v>0</v>
      </c>
      <c r="Q23" s="1162">
        <v>0</v>
      </c>
      <c r="R23" s="1162">
        <v>0</v>
      </c>
      <c r="S23" s="1162">
        <v>0</v>
      </c>
      <c r="T23" s="1162">
        <v>0</v>
      </c>
      <c r="U23" s="1162">
        <v>0</v>
      </c>
      <c r="V23" s="1293">
        <f t="shared" si="1"/>
        <v>0</v>
      </c>
      <c r="W23" s="1294">
        <f t="shared" si="2"/>
        <v>0</v>
      </c>
      <c r="X23" s="1295">
        <f t="shared" si="3"/>
        <v>0</v>
      </c>
      <c r="Y23" s="1165">
        <v>0</v>
      </c>
      <c r="Z23" s="1166">
        <v>0</v>
      </c>
      <c r="AA23" s="1166">
        <v>0</v>
      </c>
      <c r="AB23" s="1166">
        <v>0</v>
      </c>
      <c r="AC23" s="1166">
        <v>0</v>
      </c>
      <c r="AD23" s="1166">
        <v>0</v>
      </c>
      <c r="AE23" s="1166">
        <v>0</v>
      </c>
      <c r="AF23" s="1296">
        <f t="shared" si="4"/>
        <v>0</v>
      </c>
      <c r="AG23" s="1297">
        <f t="shared" si="5"/>
        <v>0</v>
      </c>
      <c r="AH23" s="1298">
        <f t="shared" si="6"/>
        <v>0</v>
      </c>
      <c r="AI23" s="1167">
        <v>0</v>
      </c>
      <c r="AJ23" s="1168">
        <v>0</v>
      </c>
      <c r="AK23" s="1168">
        <v>0</v>
      </c>
      <c r="AL23" s="1168">
        <v>0</v>
      </c>
      <c r="AM23" s="1168">
        <v>0</v>
      </c>
      <c r="AN23" s="1168">
        <v>0</v>
      </c>
      <c r="AO23" s="1168">
        <v>0</v>
      </c>
      <c r="AP23" s="1299">
        <f t="shared" si="7"/>
        <v>0</v>
      </c>
      <c r="AQ23" s="1300">
        <f t="shared" si="8"/>
        <v>0</v>
      </c>
      <c r="AR23" s="1301">
        <f t="shared" si="9"/>
        <v>0</v>
      </c>
      <c r="AS23" s="1039">
        <v>0</v>
      </c>
      <c r="AT23" s="737">
        <v>0</v>
      </c>
      <c r="AU23" s="737">
        <v>0</v>
      </c>
      <c r="AV23" s="737">
        <v>0</v>
      </c>
      <c r="AW23" s="737">
        <v>0</v>
      </c>
      <c r="AX23" s="737">
        <v>0</v>
      </c>
      <c r="AY23" s="737">
        <v>0</v>
      </c>
      <c r="AZ23" s="737">
        <v>0</v>
      </c>
      <c r="BA23" s="737">
        <v>0</v>
      </c>
      <c r="BB23" s="1302">
        <f t="shared" si="10"/>
        <v>0</v>
      </c>
      <c r="BC23" s="1210">
        <f t="shared" si="11"/>
        <v>0</v>
      </c>
      <c r="BD23" s="1303">
        <f t="shared" si="12"/>
        <v>0</v>
      </c>
      <c r="BE23" s="1304">
        <f t="shared" si="13"/>
        <v>0</v>
      </c>
      <c r="BF23" s="1305">
        <f t="shared" si="14"/>
        <v>0</v>
      </c>
      <c r="BG23" s="238">
        <f t="shared" si="15"/>
        <v>0</v>
      </c>
      <c r="BH23" s="1306">
        <f t="shared" si="16"/>
        <v>0</v>
      </c>
      <c r="BI23" s="1307" t="str">
        <f t="shared" si="17"/>
        <v/>
      </c>
      <c r="BJ23" s="1308"/>
      <c r="BK23" s="742"/>
      <c r="BL23" s="242"/>
      <c r="BM23" s="242"/>
      <c r="BN23" s="743"/>
      <c r="BO23" s="744"/>
    </row>
    <row r="24" spans="1:67" ht="13" hidden="1">
      <c r="A24" s="105">
        <v>22</v>
      </c>
      <c r="B24" s="123" t="s">
        <v>75</v>
      </c>
      <c r="C24" s="107" t="s">
        <v>89</v>
      </c>
      <c r="D24" s="129" t="s">
        <v>90</v>
      </c>
      <c r="E24" s="109">
        <v>1</v>
      </c>
      <c r="F24" s="110"/>
      <c r="G24" s="111"/>
      <c r="H24" s="107"/>
      <c r="I24" s="107"/>
      <c r="J24" s="107"/>
      <c r="K24" s="111">
        <f>Summary!L24</f>
        <v>0</v>
      </c>
      <c r="L24" s="107"/>
      <c r="M24" s="1291"/>
      <c r="N24" s="1292">
        <f t="shared" si="0"/>
        <v>0</v>
      </c>
      <c r="O24" s="1161">
        <v>0</v>
      </c>
      <c r="P24" s="1162">
        <v>0</v>
      </c>
      <c r="Q24" s="1162">
        <v>0</v>
      </c>
      <c r="R24" s="1162">
        <v>0</v>
      </c>
      <c r="S24" s="1162">
        <v>0</v>
      </c>
      <c r="T24" s="1162">
        <v>0</v>
      </c>
      <c r="U24" s="1162">
        <v>0</v>
      </c>
      <c r="V24" s="1293">
        <f t="shared" si="1"/>
        <v>0</v>
      </c>
      <c r="W24" s="1294">
        <f t="shared" si="2"/>
        <v>0</v>
      </c>
      <c r="X24" s="1295">
        <f t="shared" si="3"/>
        <v>0</v>
      </c>
      <c r="Y24" s="1165">
        <v>0</v>
      </c>
      <c r="Z24" s="1166">
        <v>0</v>
      </c>
      <c r="AA24" s="1166">
        <v>0</v>
      </c>
      <c r="AB24" s="1166">
        <v>0</v>
      </c>
      <c r="AC24" s="1166">
        <v>0</v>
      </c>
      <c r="AD24" s="1166">
        <v>0</v>
      </c>
      <c r="AE24" s="1166">
        <v>0</v>
      </c>
      <c r="AF24" s="1296">
        <f t="shared" si="4"/>
        <v>0</v>
      </c>
      <c r="AG24" s="1297">
        <f t="shared" si="5"/>
        <v>0</v>
      </c>
      <c r="AH24" s="1298">
        <f t="shared" si="6"/>
        <v>0</v>
      </c>
      <c r="AI24" s="1167">
        <v>0</v>
      </c>
      <c r="AJ24" s="1168">
        <v>0</v>
      </c>
      <c r="AK24" s="1168">
        <v>0</v>
      </c>
      <c r="AL24" s="1168">
        <v>0</v>
      </c>
      <c r="AM24" s="1168">
        <v>0</v>
      </c>
      <c r="AN24" s="1168">
        <v>0</v>
      </c>
      <c r="AO24" s="1168">
        <v>0</v>
      </c>
      <c r="AP24" s="1299">
        <f t="shared" si="7"/>
        <v>0</v>
      </c>
      <c r="AQ24" s="1300">
        <f t="shared" si="8"/>
        <v>0</v>
      </c>
      <c r="AR24" s="1301">
        <f t="shared" si="9"/>
        <v>0</v>
      </c>
      <c r="AS24" s="1039">
        <v>0</v>
      </c>
      <c r="AT24" s="737">
        <v>0</v>
      </c>
      <c r="AU24" s="737">
        <v>0</v>
      </c>
      <c r="AV24" s="737">
        <v>0</v>
      </c>
      <c r="AW24" s="737">
        <v>0</v>
      </c>
      <c r="AX24" s="737">
        <v>0</v>
      </c>
      <c r="AY24" s="737">
        <v>0</v>
      </c>
      <c r="AZ24" s="737">
        <v>0</v>
      </c>
      <c r="BA24" s="737">
        <v>0</v>
      </c>
      <c r="BB24" s="1302">
        <f t="shared" si="10"/>
        <v>0</v>
      </c>
      <c r="BC24" s="1210">
        <f t="shared" si="11"/>
        <v>0</v>
      </c>
      <c r="BD24" s="1303">
        <f t="shared" si="12"/>
        <v>0</v>
      </c>
      <c r="BE24" s="1304">
        <f t="shared" si="13"/>
        <v>0</v>
      </c>
      <c r="BF24" s="1305">
        <f t="shared" si="14"/>
        <v>0</v>
      </c>
      <c r="BG24" s="238">
        <f t="shared" si="15"/>
        <v>0</v>
      </c>
      <c r="BH24" s="1306">
        <f t="shared" si="16"/>
        <v>0</v>
      </c>
      <c r="BI24" s="1307" t="str">
        <f t="shared" si="17"/>
        <v/>
      </c>
      <c r="BJ24" s="1308"/>
      <c r="BK24" s="742"/>
      <c r="BL24" s="242"/>
      <c r="BM24" s="242"/>
      <c r="BN24" s="743"/>
      <c r="BO24" s="744"/>
    </row>
    <row r="25" spans="1:67" ht="13" hidden="1">
      <c r="A25" s="105">
        <v>23</v>
      </c>
      <c r="B25" s="123" t="s">
        <v>75</v>
      </c>
      <c r="C25" s="107" t="s">
        <v>91</v>
      </c>
      <c r="D25" s="129" t="s">
        <v>92</v>
      </c>
      <c r="E25" s="109">
        <v>5</v>
      </c>
      <c r="F25" s="110"/>
      <c r="G25" s="111"/>
      <c r="H25" s="107"/>
      <c r="I25" s="107"/>
      <c r="J25" s="107"/>
      <c r="K25" s="111">
        <f>Summary!L25</f>
        <v>0</v>
      </c>
      <c r="L25" s="107"/>
      <c r="M25" s="1291"/>
      <c r="N25" s="1292">
        <f t="shared" si="0"/>
        <v>0</v>
      </c>
      <c r="O25" s="1161">
        <v>0</v>
      </c>
      <c r="P25" s="1162">
        <v>0</v>
      </c>
      <c r="Q25" s="1162">
        <v>0</v>
      </c>
      <c r="R25" s="1162">
        <v>0</v>
      </c>
      <c r="S25" s="1162">
        <v>0</v>
      </c>
      <c r="T25" s="1162">
        <v>0</v>
      </c>
      <c r="U25" s="1162">
        <v>0</v>
      </c>
      <c r="V25" s="1293">
        <f t="shared" si="1"/>
        <v>0</v>
      </c>
      <c r="W25" s="1294">
        <f t="shared" si="2"/>
        <v>0</v>
      </c>
      <c r="X25" s="1295">
        <f t="shared" si="3"/>
        <v>0</v>
      </c>
      <c r="Y25" s="1165">
        <v>0</v>
      </c>
      <c r="Z25" s="1166">
        <v>0</v>
      </c>
      <c r="AA25" s="1166">
        <v>0</v>
      </c>
      <c r="AB25" s="1166">
        <v>0</v>
      </c>
      <c r="AC25" s="1166">
        <v>0</v>
      </c>
      <c r="AD25" s="1166">
        <v>0</v>
      </c>
      <c r="AE25" s="1166">
        <v>0</v>
      </c>
      <c r="AF25" s="1296">
        <f t="shared" si="4"/>
        <v>0</v>
      </c>
      <c r="AG25" s="1297">
        <f t="shared" si="5"/>
        <v>0</v>
      </c>
      <c r="AH25" s="1298">
        <f t="shared" si="6"/>
        <v>0</v>
      </c>
      <c r="AI25" s="1167">
        <v>0</v>
      </c>
      <c r="AJ25" s="1168">
        <v>0</v>
      </c>
      <c r="AK25" s="1168">
        <v>0</v>
      </c>
      <c r="AL25" s="1168">
        <v>0</v>
      </c>
      <c r="AM25" s="1168">
        <v>0</v>
      </c>
      <c r="AN25" s="1168">
        <v>0</v>
      </c>
      <c r="AO25" s="1168">
        <v>0</v>
      </c>
      <c r="AP25" s="1299">
        <f t="shared" si="7"/>
        <v>0</v>
      </c>
      <c r="AQ25" s="1300">
        <f t="shared" si="8"/>
        <v>0</v>
      </c>
      <c r="AR25" s="1301">
        <f t="shared" si="9"/>
        <v>0</v>
      </c>
      <c r="AS25" s="1039">
        <v>0</v>
      </c>
      <c r="AT25" s="737">
        <v>0</v>
      </c>
      <c r="AU25" s="737">
        <v>0</v>
      </c>
      <c r="AV25" s="737">
        <v>0</v>
      </c>
      <c r="AW25" s="737">
        <v>0</v>
      </c>
      <c r="AX25" s="737">
        <v>0</v>
      </c>
      <c r="AY25" s="737">
        <v>0</v>
      </c>
      <c r="AZ25" s="737">
        <v>0</v>
      </c>
      <c r="BA25" s="737">
        <v>0</v>
      </c>
      <c r="BB25" s="1302">
        <f t="shared" si="10"/>
        <v>0</v>
      </c>
      <c r="BC25" s="1210">
        <f t="shared" si="11"/>
        <v>0</v>
      </c>
      <c r="BD25" s="1303">
        <f t="shared" si="12"/>
        <v>0</v>
      </c>
      <c r="BE25" s="1304">
        <f t="shared" si="13"/>
        <v>0</v>
      </c>
      <c r="BF25" s="1305">
        <f t="shared" si="14"/>
        <v>0</v>
      </c>
      <c r="BG25" s="238">
        <f t="shared" si="15"/>
        <v>0</v>
      </c>
      <c r="BH25" s="1306">
        <f t="shared" si="16"/>
        <v>0</v>
      </c>
      <c r="BI25" s="1307" t="str">
        <f t="shared" si="17"/>
        <v/>
      </c>
      <c r="BJ25" s="1308"/>
      <c r="BK25" s="742"/>
      <c r="BL25" s="242"/>
      <c r="BM25" s="242"/>
      <c r="BN25" s="743"/>
      <c r="BO25" s="744"/>
    </row>
    <row r="26" spans="1:67" ht="24" hidden="1" customHeight="1">
      <c r="A26" s="105">
        <v>24</v>
      </c>
      <c r="B26" s="124" t="s">
        <v>95</v>
      </c>
      <c r="C26" s="107" t="s">
        <v>93</v>
      </c>
      <c r="D26" s="129" t="s">
        <v>94</v>
      </c>
      <c r="E26" s="109">
        <v>0.35</v>
      </c>
      <c r="F26" s="110"/>
      <c r="G26" s="111"/>
      <c r="H26" s="107"/>
      <c r="I26" s="107"/>
      <c r="J26" s="107"/>
      <c r="K26" s="111">
        <f>Summary!L26</f>
        <v>0</v>
      </c>
      <c r="L26" s="107"/>
      <c r="M26" s="1291"/>
      <c r="N26" s="1292">
        <f t="shared" si="0"/>
        <v>0</v>
      </c>
      <c r="O26" s="1161">
        <v>0</v>
      </c>
      <c r="P26" s="1162">
        <v>0</v>
      </c>
      <c r="Q26" s="1162">
        <v>0</v>
      </c>
      <c r="R26" s="1162">
        <v>0</v>
      </c>
      <c r="S26" s="1162">
        <v>0</v>
      </c>
      <c r="T26" s="1162">
        <v>0</v>
      </c>
      <c r="U26" s="1162">
        <v>0</v>
      </c>
      <c r="V26" s="1293">
        <f t="shared" si="1"/>
        <v>0</v>
      </c>
      <c r="W26" s="1294">
        <f t="shared" si="2"/>
        <v>0</v>
      </c>
      <c r="X26" s="1295">
        <f t="shared" si="3"/>
        <v>0</v>
      </c>
      <c r="Y26" s="1165">
        <v>0</v>
      </c>
      <c r="Z26" s="1166">
        <v>0</v>
      </c>
      <c r="AA26" s="1166">
        <v>0</v>
      </c>
      <c r="AB26" s="1166">
        <v>0</v>
      </c>
      <c r="AC26" s="1166">
        <v>0</v>
      </c>
      <c r="AD26" s="1166">
        <v>0</v>
      </c>
      <c r="AE26" s="1166">
        <v>0</v>
      </c>
      <c r="AF26" s="1296">
        <f t="shared" si="4"/>
        <v>0</v>
      </c>
      <c r="AG26" s="1297">
        <f t="shared" si="5"/>
        <v>0</v>
      </c>
      <c r="AH26" s="1298">
        <f t="shared" si="6"/>
        <v>0</v>
      </c>
      <c r="AI26" s="1167">
        <v>0</v>
      </c>
      <c r="AJ26" s="1168">
        <v>0</v>
      </c>
      <c r="AK26" s="1168">
        <v>0</v>
      </c>
      <c r="AL26" s="1168">
        <v>0</v>
      </c>
      <c r="AM26" s="1168">
        <v>0</v>
      </c>
      <c r="AN26" s="1168">
        <v>0</v>
      </c>
      <c r="AO26" s="1168">
        <v>0</v>
      </c>
      <c r="AP26" s="1299">
        <f t="shared" si="7"/>
        <v>0</v>
      </c>
      <c r="AQ26" s="1300">
        <f t="shared" si="8"/>
        <v>0</v>
      </c>
      <c r="AR26" s="1301">
        <f t="shared" si="9"/>
        <v>0</v>
      </c>
      <c r="AS26" s="1039">
        <v>0</v>
      </c>
      <c r="AT26" s="737">
        <v>0</v>
      </c>
      <c r="AU26" s="737">
        <v>0</v>
      </c>
      <c r="AV26" s="737">
        <v>0</v>
      </c>
      <c r="AW26" s="737">
        <v>0</v>
      </c>
      <c r="AX26" s="737">
        <v>0</v>
      </c>
      <c r="AY26" s="737">
        <v>0</v>
      </c>
      <c r="AZ26" s="737">
        <v>0</v>
      </c>
      <c r="BA26" s="737">
        <v>0</v>
      </c>
      <c r="BB26" s="1302">
        <f t="shared" si="10"/>
        <v>0</v>
      </c>
      <c r="BC26" s="1210">
        <f t="shared" si="11"/>
        <v>0</v>
      </c>
      <c r="BD26" s="1303">
        <f t="shared" si="12"/>
        <v>0</v>
      </c>
      <c r="BE26" s="1304">
        <f t="shared" si="13"/>
        <v>0</v>
      </c>
      <c r="BF26" s="1305">
        <f t="shared" si="14"/>
        <v>0</v>
      </c>
      <c r="BG26" s="238">
        <f t="shared" si="15"/>
        <v>0</v>
      </c>
      <c r="BH26" s="1306">
        <f t="shared" si="16"/>
        <v>0</v>
      </c>
      <c r="BI26" s="1307" t="str">
        <f t="shared" si="17"/>
        <v/>
      </c>
      <c r="BJ26" s="1308"/>
      <c r="BK26" s="742"/>
      <c r="BL26" s="242"/>
      <c r="BM26" s="242"/>
      <c r="BN26" s="743"/>
      <c r="BO26" s="744"/>
    </row>
    <row r="27" spans="1:67" ht="13" hidden="1">
      <c r="A27" s="105">
        <v>25</v>
      </c>
      <c r="B27" s="124" t="s">
        <v>95</v>
      </c>
      <c r="C27" s="107" t="s">
        <v>97</v>
      </c>
      <c r="D27" s="129" t="s">
        <v>98</v>
      </c>
      <c r="E27" s="109">
        <v>0.5</v>
      </c>
      <c r="F27" s="110"/>
      <c r="G27" s="111"/>
      <c r="H27" s="107"/>
      <c r="I27" s="107"/>
      <c r="J27" s="107"/>
      <c r="K27" s="111">
        <f>Summary!L27</f>
        <v>0</v>
      </c>
      <c r="L27" s="107"/>
      <c r="M27" s="1291"/>
      <c r="N27" s="1292">
        <f t="shared" si="0"/>
        <v>0</v>
      </c>
      <c r="O27" s="1161">
        <v>0</v>
      </c>
      <c r="P27" s="1162">
        <v>0</v>
      </c>
      <c r="Q27" s="1162">
        <v>0</v>
      </c>
      <c r="R27" s="1162">
        <v>0</v>
      </c>
      <c r="S27" s="1162">
        <v>0</v>
      </c>
      <c r="T27" s="1162">
        <v>0</v>
      </c>
      <c r="U27" s="1162">
        <v>0</v>
      </c>
      <c r="V27" s="1293">
        <f t="shared" si="1"/>
        <v>0</v>
      </c>
      <c r="W27" s="1294">
        <f t="shared" si="2"/>
        <v>0</v>
      </c>
      <c r="X27" s="1295">
        <f t="shared" si="3"/>
        <v>0</v>
      </c>
      <c r="Y27" s="1165">
        <v>0</v>
      </c>
      <c r="Z27" s="1166">
        <v>0</v>
      </c>
      <c r="AA27" s="1166">
        <v>0</v>
      </c>
      <c r="AB27" s="1166">
        <v>0</v>
      </c>
      <c r="AC27" s="1166">
        <v>0</v>
      </c>
      <c r="AD27" s="1166">
        <v>0</v>
      </c>
      <c r="AE27" s="1166">
        <v>0</v>
      </c>
      <c r="AF27" s="1296">
        <f t="shared" si="4"/>
        <v>0</v>
      </c>
      <c r="AG27" s="1297">
        <f t="shared" si="5"/>
        <v>0</v>
      </c>
      <c r="AH27" s="1298">
        <f t="shared" si="6"/>
        <v>0</v>
      </c>
      <c r="AI27" s="1167">
        <v>0</v>
      </c>
      <c r="AJ27" s="1168">
        <v>0</v>
      </c>
      <c r="AK27" s="1168">
        <v>0</v>
      </c>
      <c r="AL27" s="1168">
        <v>0</v>
      </c>
      <c r="AM27" s="1168">
        <v>0</v>
      </c>
      <c r="AN27" s="1168">
        <v>0</v>
      </c>
      <c r="AO27" s="1168">
        <v>0</v>
      </c>
      <c r="AP27" s="1299">
        <f t="shared" si="7"/>
        <v>0</v>
      </c>
      <c r="AQ27" s="1300">
        <f t="shared" si="8"/>
        <v>0</v>
      </c>
      <c r="AR27" s="1301">
        <f t="shared" si="9"/>
        <v>0</v>
      </c>
      <c r="AS27" s="1039">
        <v>0</v>
      </c>
      <c r="AT27" s="737">
        <v>0</v>
      </c>
      <c r="AU27" s="737">
        <v>0</v>
      </c>
      <c r="AV27" s="737">
        <v>0</v>
      </c>
      <c r="AW27" s="737">
        <v>0</v>
      </c>
      <c r="AX27" s="737">
        <v>0</v>
      </c>
      <c r="AY27" s="737">
        <v>0</v>
      </c>
      <c r="AZ27" s="737">
        <v>0</v>
      </c>
      <c r="BA27" s="737">
        <v>0</v>
      </c>
      <c r="BB27" s="1302">
        <f t="shared" si="10"/>
        <v>0</v>
      </c>
      <c r="BC27" s="1210">
        <f t="shared" si="11"/>
        <v>0</v>
      </c>
      <c r="BD27" s="1303">
        <f t="shared" si="12"/>
        <v>0</v>
      </c>
      <c r="BE27" s="1304">
        <f t="shared" si="13"/>
        <v>0</v>
      </c>
      <c r="BF27" s="1305">
        <f t="shared" si="14"/>
        <v>0</v>
      </c>
      <c r="BG27" s="238">
        <f t="shared" si="15"/>
        <v>0</v>
      </c>
      <c r="BH27" s="1306">
        <f t="shared" si="16"/>
        <v>0</v>
      </c>
      <c r="BI27" s="1307" t="str">
        <f t="shared" si="17"/>
        <v/>
      </c>
      <c r="BJ27" s="1308"/>
      <c r="BK27" s="742"/>
      <c r="BL27" s="242"/>
      <c r="BM27" s="242"/>
      <c r="BN27" s="743"/>
      <c r="BO27" s="744"/>
    </row>
    <row r="28" spans="1:67" ht="21.75" hidden="1" customHeight="1">
      <c r="A28" s="105">
        <v>26</v>
      </c>
      <c r="B28" s="124" t="s">
        <v>95</v>
      </c>
      <c r="C28" s="107" t="s">
        <v>99</v>
      </c>
      <c r="D28" s="129" t="s">
        <v>100</v>
      </c>
      <c r="E28" s="109">
        <v>0.35</v>
      </c>
      <c r="F28" s="110"/>
      <c r="G28" s="111"/>
      <c r="H28" s="107"/>
      <c r="I28" s="107"/>
      <c r="J28" s="107"/>
      <c r="K28" s="111">
        <f>Summary!L28</f>
        <v>0</v>
      </c>
      <c r="L28" s="107"/>
      <c r="M28" s="1291"/>
      <c r="N28" s="1292">
        <f t="shared" si="0"/>
        <v>0</v>
      </c>
      <c r="O28" s="1161">
        <v>0</v>
      </c>
      <c r="P28" s="1162">
        <v>0</v>
      </c>
      <c r="Q28" s="1162">
        <v>0</v>
      </c>
      <c r="R28" s="1162">
        <v>0</v>
      </c>
      <c r="S28" s="1162">
        <v>0</v>
      </c>
      <c r="T28" s="1162">
        <v>0</v>
      </c>
      <c r="U28" s="1162">
        <v>0</v>
      </c>
      <c r="V28" s="1293">
        <f t="shared" si="1"/>
        <v>0</v>
      </c>
      <c r="W28" s="1294">
        <f t="shared" si="2"/>
        <v>0</v>
      </c>
      <c r="X28" s="1295">
        <f t="shared" si="3"/>
        <v>0</v>
      </c>
      <c r="Y28" s="1165">
        <v>0</v>
      </c>
      <c r="Z28" s="1166">
        <v>0</v>
      </c>
      <c r="AA28" s="1166">
        <v>0</v>
      </c>
      <c r="AB28" s="1166">
        <v>0</v>
      </c>
      <c r="AC28" s="1166">
        <v>0</v>
      </c>
      <c r="AD28" s="1166">
        <v>0</v>
      </c>
      <c r="AE28" s="1166">
        <v>0</v>
      </c>
      <c r="AF28" s="1296">
        <f t="shared" si="4"/>
        <v>0</v>
      </c>
      <c r="AG28" s="1297">
        <f t="shared" si="5"/>
        <v>0</v>
      </c>
      <c r="AH28" s="1298">
        <f t="shared" si="6"/>
        <v>0</v>
      </c>
      <c r="AI28" s="1167">
        <v>0</v>
      </c>
      <c r="AJ28" s="1168">
        <v>0</v>
      </c>
      <c r="AK28" s="1168">
        <v>0</v>
      </c>
      <c r="AL28" s="1168">
        <v>0</v>
      </c>
      <c r="AM28" s="1168">
        <v>0</v>
      </c>
      <c r="AN28" s="1168">
        <v>0</v>
      </c>
      <c r="AO28" s="1168">
        <v>0</v>
      </c>
      <c r="AP28" s="1299">
        <f t="shared" si="7"/>
        <v>0</v>
      </c>
      <c r="AQ28" s="1300">
        <f t="shared" si="8"/>
        <v>0</v>
      </c>
      <c r="AR28" s="1301">
        <f t="shared" si="9"/>
        <v>0</v>
      </c>
      <c r="AS28" s="1039">
        <v>0</v>
      </c>
      <c r="AT28" s="737">
        <v>0</v>
      </c>
      <c r="AU28" s="737">
        <v>0</v>
      </c>
      <c r="AV28" s="737">
        <v>0</v>
      </c>
      <c r="AW28" s="737">
        <v>0</v>
      </c>
      <c r="AX28" s="737">
        <v>0</v>
      </c>
      <c r="AY28" s="737">
        <v>0</v>
      </c>
      <c r="AZ28" s="737">
        <v>0</v>
      </c>
      <c r="BA28" s="737">
        <v>0</v>
      </c>
      <c r="BB28" s="1302">
        <f t="shared" si="10"/>
        <v>0</v>
      </c>
      <c r="BC28" s="1210">
        <f t="shared" si="11"/>
        <v>0</v>
      </c>
      <c r="BD28" s="1303">
        <f t="shared" si="12"/>
        <v>0</v>
      </c>
      <c r="BE28" s="1304">
        <f t="shared" si="13"/>
        <v>0</v>
      </c>
      <c r="BF28" s="1305">
        <f t="shared" si="14"/>
        <v>0</v>
      </c>
      <c r="BG28" s="238">
        <f t="shared" si="15"/>
        <v>0</v>
      </c>
      <c r="BH28" s="1306">
        <f t="shared" si="16"/>
        <v>0</v>
      </c>
      <c r="BI28" s="1307" t="str">
        <f t="shared" si="17"/>
        <v/>
      </c>
      <c r="BJ28" s="1308"/>
      <c r="BK28" s="742"/>
      <c r="BL28" s="242"/>
      <c r="BM28" s="242"/>
      <c r="BN28" s="743"/>
      <c r="BO28" s="744"/>
    </row>
    <row r="29" spans="1:67" ht="13" hidden="1">
      <c r="A29" s="105">
        <v>27</v>
      </c>
      <c r="B29" s="106" t="s">
        <v>36</v>
      </c>
      <c r="C29" s="107" t="s">
        <v>101</v>
      </c>
      <c r="D29" s="108" t="s">
        <v>102</v>
      </c>
      <c r="E29" s="109">
        <v>0.25</v>
      </c>
      <c r="F29" s="110"/>
      <c r="G29" s="111"/>
      <c r="H29" s="107"/>
      <c r="I29" s="107"/>
      <c r="J29" s="107"/>
      <c r="K29" s="111">
        <f>Summary!L29</f>
        <v>0</v>
      </c>
      <c r="L29" s="107"/>
      <c r="M29" s="1291"/>
      <c r="N29" s="1292">
        <f t="shared" si="0"/>
        <v>0</v>
      </c>
      <c r="O29" s="1161">
        <v>0</v>
      </c>
      <c r="P29" s="1162">
        <v>0</v>
      </c>
      <c r="Q29" s="1162">
        <v>0</v>
      </c>
      <c r="R29" s="1162">
        <v>0</v>
      </c>
      <c r="S29" s="1162">
        <v>0</v>
      </c>
      <c r="T29" s="1162">
        <v>0</v>
      </c>
      <c r="U29" s="1162">
        <v>0</v>
      </c>
      <c r="V29" s="1293">
        <f t="shared" si="1"/>
        <v>0</v>
      </c>
      <c r="W29" s="1294">
        <f t="shared" si="2"/>
        <v>0</v>
      </c>
      <c r="X29" s="1295">
        <f t="shared" si="3"/>
        <v>0</v>
      </c>
      <c r="Y29" s="1165">
        <v>0</v>
      </c>
      <c r="Z29" s="1166">
        <v>0</v>
      </c>
      <c r="AA29" s="1166">
        <v>0</v>
      </c>
      <c r="AB29" s="1166">
        <v>0</v>
      </c>
      <c r="AC29" s="1166">
        <v>0</v>
      </c>
      <c r="AD29" s="1166">
        <v>0</v>
      </c>
      <c r="AE29" s="1166">
        <v>0</v>
      </c>
      <c r="AF29" s="1296">
        <f t="shared" si="4"/>
        <v>0</v>
      </c>
      <c r="AG29" s="1297">
        <f t="shared" si="5"/>
        <v>0</v>
      </c>
      <c r="AH29" s="1298">
        <f t="shared" si="6"/>
        <v>0</v>
      </c>
      <c r="AI29" s="1167">
        <v>0</v>
      </c>
      <c r="AJ29" s="1168">
        <v>0</v>
      </c>
      <c r="AK29" s="1168">
        <v>0</v>
      </c>
      <c r="AL29" s="1168">
        <v>0</v>
      </c>
      <c r="AM29" s="1168">
        <v>0</v>
      </c>
      <c r="AN29" s="1168">
        <v>0</v>
      </c>
      <c r="AO29" s="1168">
        <v>0</v>
      </c>
      <c r="AP29" s="1299">
        <f t="shared" si="7"/>
        <v>0</v>
      </c>
      <c r="AQ29" s="1300">
        <f t="shared" si="8"/>
        <v>0</v>
      </c>
      <c r="AR29" s="1301">
        <f t="shared" si="9"/>
        <v>0</v>
      </c>
      <c r="AS29" s="1039">
        <v>0</v>
      </c>
      <c r="AT29" s="737">
        <v>0</v>
      </c>
      <c r="AU29" s="737">
        <v>0</v>
      </c>
      <c r="AV29" s="737">
        <v>0</v>
      </c>
      <c r="AW29" s="737">
        <v>0</v>
      </c>
      <c r="AX29" s="737">
        <v>0</v>
      </c>
      <c r="AY29" s="737">
        <v>0</v>
      </c>
      <c r="AZ29" s="737">
        <v>0</v>
      </c>
      <c r="BA29" s="737">
        <v>0</v>
      </c>
      <c r="BB29" s="1302">
        <f t="shared" si="10"/>
        <v>0</v>
      </c>
      <c r="BC29" s="1210">
        <f t="shared" si="11"/>
        <v>0</v>
      </c>
      <c r="BD29" s="1303">
        <f t="shared" si="12"/>
        <v>0</v>
      </c>
      <c r="BE29" s="1304">
        <f t="shared" si="13"/>
        <v>0</v>
      </c>
      <c r="BF29" s="1305">
        <f t="shared" si="14"/>
        <v>0</v>
      </c>
      <c r="BG29" s="238">
        <f t="shared" si="15"/>
        <v>0</v>
      </c>
      <c r="BH29" s="1306">
        <f t="shared" si="16"/>
        <v>0</v>
      </c>
      <c r="BI29" s="1307" t="str">
        <f t="shared" si="17"/>
        <v/>
      </c>
      <c r="BJ29" s="1308"/>
      <c r="BK29" s="742"/>
      <c r="BL29" s="242"/>
      <c r="BM29" s="242"/>
      <c r="BN29" s="743"/>
      <c r="BO29" s="744"/>
    </row>
    <row r="30" spans="1:67" ht="13" hidden="1">
      <c r="A30" s="105">
        <v>28</v>
      </c>
      <c r="B30" s="125" t="s">
        <v>105</v>
      </c>
      <c r="C30" s="107" t="s">
        <v>103</v>
      </c>
      <c r="D30" s="108" t="s">
        <v>104</v>
      </c>
      <c r="E30" s="109">
        <v>0.05</v>
      </c>
      <c r="F30" s="110"/>
      <c r="G30" s="111"/>
      <c r="H30" s="107"/>
      <c r="I30" s="107"/>
      <c r="J30" s="107"/>
      <c r="K30" s="111">
        <f>Summary!L30</f>
        <v>0</v>
      </c>
      <c r="L30" s="107"/>
      <c r="M30" s="1291"/>
      <c r="N30" s="1292">
        <f t="shared" si="0"/>
        <v>0</v>
      </c>
      <c r="O30" s="1161">
        <v>0</v>
      </c>
      <c r="P30" s="1162">
        <v>0</v>
      </c>
      <c r="Q30" s="1162">
        <v>0</v>
      </c>
      <c r="R30" s="1162">
        <v>0</v>
      </c>
      <c r="S30" s="1162">
        <v>0</v>
      </c>
      <c r="T30" s="1162">
        <v>0</v>
      </c>
      <c r="U30" s="1162">
        <v>0</v>
      </c>
      <c r="V30" s="1293">
        <f t="shared" si="1"/>
        <v>0</v>
      </c>
      <c r="W30" s="1294">
        <f t="shared" si="2"/>
        <v>0</v>
      </c>
      <c r="X30" s="1295">
        <f t="shared" si="3"/>
        <v>0</v>
      </c>
      <c r="Y30" s="1165">
        <v>0</v>
      </c>
      <c r="Z30" s="1166">
        <v>0</v>
      </c>
      <c r="AA30" s="1166">
        <v>0</v>
      </c>
      <c r="AB30" s="1166">
        <v>0</v>
      </c>
      <c r="AC30" s="1166">
        <v>0</v>
      </c>
      <c r="AD30" s="1166">
        <v>0</v>
      </c>
      <c r="AE30" s="1166">
        <v>0</v>
      </c>
      <c r="AF30" s="1296">
        <f t="shared" si="4"/>
        <v>0</v>
      </c>
      <c r="AG30" s="1297">
        <f t="shared" si="5"/>
        <v>0</v>
      </c>
      <c r="AH30" s="1298">
        <f t="shared" si="6"/>
        <v>0</v>
      </c>
      <c r="AI30" s="1167">
        <v>0</v>
      </c>
      <c r="AJ30" s="1168">
        <v>0</v>
      </c>
      <c r="AK30" s="1168">
        <v>0</v>
      </c>
      <c r="AL30" s="1168">
        <v>0</v>
      </c>
      <c r="AM30" s="1168">
        <v>0</v>
      </c>
      <c r="AN30" s="1168">
        <v>0</v>
      </c>
      <c r="AO30" s="1168">
        <v>0</v>
      </c>
      <c r="AP30" s="1299">
        <f t="shared" si="7"/>
        <v>0</v>
      </c>
      <c r="AQ30" s="1300">
        <f t="shared" si="8"/>
        <v>0</v>
      </c>
      <c r="AR30" s="1301">
        <f t="shared" si="9"/>
        <v>0</v>
      </c>
      <c r="AS30" s="1039">
        <v>0</v>
      </c>
      <c r="AT30" s="737">
        <v>0</v>
      </c>
      <c r="AU30" s="737">
        <v>0</v>
      </c>
      <c r="AV30" s="737">
        <v>0</v>
      </c>
      <c r="AW30" s="737">
        <v>0</v>
      </c>
      <c r="AX30" s="737">
        <v>0</v>
      </c>
      <c r="AY30" s="737">
        <v>0</v>
      </c>
      <c r="AZ30" s="737">
        <v>0</v>
      </c>
      <c r="BA30" s="737">
        <v>0</v>
      </c>
      <c r="BB30" s="1302">
        <f t="shared" si="10"/>
        <v>0</v>
      </c>
      <c r="BC30" s="1210">
        <f t="shared" si="11"/>
        <v>0</v>
      </c>
      <c r="BD30" s="1303">
        <f t="shared" si="12"/>
        <v>0</v>
      </c>
      <c r="BE30" s="1304">
        <f t="shared" si="13"/>
        <v>0</v>
      </c>
      <c r="BF30" s="1305">
        <f t="shared" si="14"/>
        <v>0</v>
      </c>
      <c r="BG30" s="238">
        <f t="shared" si="15"/>
        <v>0</v>
      </c>
      <c r="BH30" s="1306">
        <f t="shared" si="16"/>
        <v>0</v>
      </c>
      <c r="BI30" s="1307" t="str">
        <f t="shared" si="17"/>
        <v/>
      </c>
      <c r="BJ30" s="1308"/>
      <c r="BK30" s="742"/>
      <c r="BL30" s="242"/>
      <c r="BM30" s="242"/>
      <c r="BN30" s="743"/>
      <c r="BO30" s="744"/>
    </row>
    <row r="31" spans="1:67" ht="13" hidden="1">
      <c r="A31" s="105">
        <v>29</v>
      </c>
      <c r="B31" s="125" t="s">
        <v>105</v>
      </c>
      <c r="C31" s="107" t="s">
        <v>106</v>
      </c>
      <c r="D31" s="129" t="s">
        <v>107</v>
      </c>
      <c r="E31" s="109">
        <v>0.9</v>
      </c>
      <c r="F31" s="110"/>
      <c r="G31" s="111"/>
      <c r="H31" s="107"/>
      <c r="I31" s="107"/>
      <c r="J31" s="107"/>
      <c r="K31" s="111">
        <f>Summary!L31</f>
        <v>0</v>
      </c>
      <c r="L31" s="107"/>
      <c r="M31" s="1291"/>
      <c r="N31" s="1292">
        <f t="shared" si="0"/>
        <v>0</v>
      </c>
      <c r="O31" s="1161">
        <v>0</v>
      </c>
      <c r="P31" s="1162">
        <v>0</v>
      </c>
      <c r="Q31" s="1162">
        <v>0</v>
      </c>
      <c r="R31" s="1162">
        <v>0</v>
      </c>
      <c r="S31" s="1162">
        <v>0</v>
      </c>
      <c r="T31" s="1162">
        <v>0</v>
      </c>
      <c r="U31" s="1162">
        <v>0</v>
      </c>
      <c r="V31" s="1293">
        <f t="shared" si="1"/>
        <v>0</v>
      </c>
      <c r="W31" s="1294">
        <f t="shared" si="2"/>
        <v>0</v>
      </c>
      <c r="X31" s="1295">
        <f t="shared" si="3"/>
        <v>0</v>
      </c>
      <c r="Y31" s="1165">
        <v>0</v>
      </c>
      <c r="Z31" s="1166">
        <v>0</v>
      </c>
      <c r="AA31" s="1166">
        <v>0</v>
      </c>
      <c r="AB31" s="1166">
        <v>0</v>
      </c>
      <c r="AC31" s="1166">
        <v>0</v>
      </c>
      <c r="AD31" s="1166">
        <v>0</v>
      </c>
      <c r="AE31" s="1166">
        <v>0</v>
      </c>
      <c r="AF31" s="1296">
        <f t="shared" si="4"/>
        <v>0</v>
      </c>
      <c r="AG31" s="1297">
        <f t="shared" si="5"/>
        <v>0</v>
      </c>
      <c r="AH31" s="1298">
        <f t="shared" si="6"/>
        <v>0</v>
      </c>
      <c r="AI31" s="1167">
        <v>0</v>
      </c>
      <c r="AJ31" s="1168">
        <v>0</v>
      </c>
      <c r="AK31" s="1168">
        <v>0</v>
      </c>
      <c r="AL31" s="1168">
        <v>0</v>
      </c>
      <c r="AM31" s="1168">
        <v>0</v>
      </c>
      <c r="AN31" s="1168">
        <v>0</v>
      </c>
      <c r="AO31" s="1168">
        <v>0</v>
      </c>
      <c r="AP31" s="1299">
        <f t="shared" si="7"/>
        <v>0</v>
      </c>
      <c r="AQ31" s="1300">
        <f t="shared" si="8"/>
        <v>0</v>
      </c>
      <c r="AR31" s="1301">
        <f t="shared" si="9"/>
        <v>0</v>
      </c>
      <c r="AS31" s="1039">
        <v>0</v>
      </c>
      <c r="AT31" s="737">
        <v>0</v>
      </c>
      <c r="AU31" s="737">
        <v>0</v>
      </c>
      <c r="AV31" s="737">
        <v>0</v>
      </c>
      <c r="AW31" s="737">
        <v>0</v>
      </c>
      <c r="AX31" s="737">
        <v>0</v>
      </c>
      <c r="AY31" s="737">
        <v>0</v>
      </c>
      <c r="AZ31" s="737">
        <v>0</v>
      </c>
      <c r="BA31" s="737">
        <v>0</v>
      </c>
      <c r="BB31" s="1302">
        <f t="shared" si="10"/>
        <v>0</v>
      </c>
      <c r="BC31" s="1210">
        <f t="shared" si="11"/>
        <v>0</v>
      </c>
      <c r="BD31" s="1303">
        <f t="shared" si="12"/>
        <v>0</v>
      </c>
      <c r="BE31" s="1304">
        <f t="shared" si="13"/>
        <v>0</v>
      </c>
      <c r="BF31" s="1305">
        <f t="shared" si="14"/>
        <v>0</v>
      </c>
      <c r="BG31" s="238">
        <f t="shared" si="15"/>
        <v>0</v>
      </c>
      <c r="BH31" s="1306">
        <f t="shared" si="16"/>
        <v>0</v>
      </c>
      <c r="BI31" s="1307" t="str">
        <f t="shared" si="17"/>
        <v/>
      </c>
      <c r="BJ31" s="1308"/>
      <c r="BK31" s="742"/>
      <c r="BL31" s="242"/>
      <c r="BM31" s="242"/>
      <c r="BN31" s="743"/>
      <c r="BO31" s="744"/>
    </row>
    <row r="32" spans="1:67" ht="13" hidden="1">
      <c r="A32" s="105">
        <v>30</v>
      </c>
      <c r="B32" s="125" t="s">
        <v>105</v>
      </c>
      <c r="C32" s="107" t="s">
        <v>108</v>
      </c>
      <c r="D32" s="129" t="s">
        <v>109</v>
      </c>
      <c r="E32" s="109">
        <v>2</v>
      </c>
      <c r="F32" s="110"/>
      <c r="G32" s="111"/>
      <c r="H32" s="107"/>
      <c r="I32" s="107"/>
      <c r="J32" s="107"/>
      <c r="K32" s="111">
        <f>Summary!L32</f>
        <v>0</v>
      </c>
      <c r="L32" s="107"/>
      <c r="M32" s="1291"/>
      <c r="N32" s="1292">
        <f t="shared" si="0"/>
        <v>0</v>
      </c>
      <c r="O32" s="1161">
        <v>0</v>
      </c>
      <c r="P32" s="1162">
        <v>0</v>
      </c>
      <c r="Q32" s="1162">
        <v>0</v>
      </c>
      <c r="R32" s="1162">
        <v>0</v>
      </c>
      <c r="S32" s="1162">
        <v>0</v>
      </c>
      <c r="T32" s="1162">
        <v>0</v>
      </c>
      <c r="U32" s="1162">
        <v>0</v>
      </c>
      <c r="V32" s="1293">
        <f t="shared" si="1"/>
        <v>0</v>
      </c>
      <c r="W32" s="1294">
        <f t="shared" si="2"/>
        <v>0</v>
      </c>
      <c r="X32" s="1295">
        <f t="shared" si="3"/>
        <v>0</v>
      </c>
      <c r="Y32" s="1165">
        <v>0</v>
      </c>
      <c r="Z32" s="1166">
        <v>0</v>
      </c>
      <c r="AA32" s="1166">
        <v>0</v>
      </c>
      <c r="AB32" s="1166">
        <v>0</v>
      </c>
      <c r="AC32" s="1166">
        <v>0</v>
      </c>
      <c r="AD32" s="1166">
        <v>0</v>
      </c>
      <c r="AE32" s="1166">
        <v>0</v>
      </c>
      <c r="AF32" s="1296">
        <f t="shared" si="4"/>
        <v>0</v>
      </c>
      <c r="AG32" s="1297">
        <f t="shared" si="5"/>
        <v>0</v>
      </c>
      <c r="AH32" s="1298">
        <f t="shared" si="6"/>
        <v>0</v>
      </c>
      <c r="AI32" s="1167">
        <v>0</v>
      </c>
      <c r="AJ32" s="1168">
        <v>0</v>
      </c>
      <c r="AK32" s="1168">
        <v>0</v>
      </c>
      <c r="AL32" s="1168">
        <v>0</v>
      </c>
      <c r="AM32" s="1168">
        <v>0</v>
      </c>
      <c r="AN32" s="1168">
        <v>0</v>
      </c>
      <c r="AO32" s="1168">
        <v>0</v>
      </c>
      <c r="AP32" s="1299">
        <f t="shared" si="7"/>
        <v>0</v>
      </c>
      <c r="AQ32" s="1300">
        <f t="shared" si="8"/>
        <v>0</v>
      </c>
      <c r="AR32" s="1301">
        <f t="shared" si="9"/>
        <v>0</v>
      </c>
      <c r="AS32" s="1039">
        <v>0</v>
      </c>
      <c r="AT32" s="737">
        <v>0</v>
      </c>
      <c r="AU32" s="737">
        <v>0</v>
      </c>
      <c r="AV32" s="737">
        <v>0</v>
      </c>
      <c r="AW32" s="737">
        <v>0</v>
      </c>
      <c r="AX32" s="737">
        <v>0</v>
      </c>
      <c r="AY32" s="737">
        <v>0</v>
      </c>
      <c r="AZ32" s="737">
        <v>0</v>
      </c>
      <c r="BA32" s="737">
        <v>0</v>
      </c>
      <c r="BB32" s="1302">
        <f t="shared" si="10"/>
        <v>0</v>
      </c>
      <c r="BC32" s="1210">
        <f t="shared" si="11"/>
        <v>0</v>
      </c>
      <c r="BD32" s="1303">
        <f t="shared" si="12"/>
        <v>0</v>
      </c>
      <c r="BE32" s="1304">
        <f t="shared" si="13"/>
        <v>0</v>
      </c>
      <c r="BF32" s="1305">
        <f t="shared" si="14"/>
        <v>0</v>
      </c>
      <c r="BG32" s="238">
        <f t="shared" si="15"/>
        <v>0</v>
      </c>
      <c r="BH32" s="1306">
        <f t="shared" si="16"/>
        <v>0</v>
      </c>
      <c r="BI32" s="1307" t="str">
        <f t="shared" si="17"/>
        <v/>
      </c>
      <c r="BJ32" s="1308"/>
      <c r="BK32" s="742"/>
      <c r="BL32" s="242"/>
      <c r="BM32" s="242"/>
      <c r="BN32" s="743"/>
      <c r="BO32" s="744"/>
    </row>
    <row r="33" spans="1:67" ht="13" hidden="1">
      <c r="A33" s="105">
        <v>31</v>
      </c>
      <c r="B33" s="125" t="s">
        <v>105</v>
      </c>
      <c r="C33" s="107" t="s">
        <v>110</v>
      </c>
      <c r="D33" s="129" t="s">
        <v>111</v>
      </c>
      <c r="E33" s="109">
        <v>0.5</v>
      </c>
      <c r="F33" s="110"/>
      <c r="G33" s="111"/>
      <c r="H33" s="107"/>
      <c r="I33" s="107"/>
      <c r="J33" s="107"/>
      <c r="K33" s="111">
        <f>Summary!L33</f>
        <v>0</v>
      </c>
      <c r="L33" s="107"/>
      <c r="M33" s="1291"/>
      <c r="N33" s="1292">
        <f t="shared" si="0"/>
        <v>0</v>
      </c>
      <c r="O33" s="1161">
        <v>0</v>
      </c>
      <c r="P33" s="1162">
        <v>0</v>
      </c>
      <c r="Q33" s="1162">
        <v>0</v>
      </c>
      <c r="R33" s="1162">
        <v>0</v>
      </c>
      <c r="S33" s="1162">
        <v>0</v>
      </c>
      <c r="T33" s="1162">
        <v>0</v>
      </c>
      <c r="U33" s="1162">
        <v>0</v>
      </c>
      <c r="V33" s="1293">
        <f t="shared" si="1"/>
        <v>0</v>
      </c>
      <c r="W33" s="1294">
        <f t="shared" si="2"/>
        <v>0</v>
      </c>
      <c r="X33" s="1295">
        <f t="shared" si="3"/>
        <v>0</v>
      </c>
      <c r="Y33" s="1165">
        <v>0</v>
      </c>
      <c r="Z33" s="1166">
        <v>0</v>
      </c>
      <c r="AA33" s="1166">
        <v>0</v>
      </c>
      <c r="AB33" s="1166">
        <v>0</v>
      </c>
      <c r="AC33" s="1166">
        <v>0</v>
      </c>
      <c r="AD33" s="1166">
        <v>0</v>
      </c>
      <c r="AE33" s="1166">
        <v>0</v>
      </c>
      <c r="AF33" s="1296">
        <f t="shared" si="4"/>
        <v>0</v>
      </c>
      <c r="AG33" s="1297">
        <f t="shared" si="5"/>
        <v>0</v>
      </c>
      <c r="AH33" s="1298">
        <f t="shared" si="6"/>
        <v>0</v>
      </c>
      <c r="AI33" s="1167">
        <v>0</v>
      </c>
      <c r="AJ33" s="1168">
        <v>0</v>
      </c>
      <c r="AK33" s="1168">
        <v>0</v>
      </c>
      <c r="AL33" s="1168">
        <v>0</v>
      </c>
      <c r="AM33" s="1168">
        <v>0</v>
      </c>
      <c r="AN33" s="1168">
        <v>0</v>
      </c>
      <c r="AO33" s="1168">
        <v>0</v>
      </c>
      <c r="AP33" s="1299">
        <f t="shared" si="7"/>
        <v>0</v>
      </c>
      <c r="AQ33" s="1300">
        <f t="shared" si="8"/>
        <v>0</v>
      </c>
      <c r="AR33" s="1301">
        <f t="shared" si="9"/>
        <v>0</v>
      </c>
      <c r="AS33" s="1039">
        <v>0</v>
      </c>
      <c r="AT33" s="737">
        <v>0</v>
      </c>
      <c r="AU33" s="737">
        <v>0</v>
      </c>
      <c r="AV33" s="737">
        <v>0</v>
      </c>
      <c r="AW33" s="737">
        <v>0</v>
      </c>
      <c r="AX33" s="737">
        <v>0</v>
      </c>
      <c r="AY33" s="737">
        <v>0</v>
      </c>
      <c r="AZ33" s="737">
        <v>0</v>
      </c>
      <c r="BA33" s="737">
        <v>0</v>
      </c>
      <c r="BB33" s="1302">
        <f t="shared" si="10"/>
        <v>0</v>
      </c>
      <c r="BC33" s="1210">
        <f t="shared" si="11"/>
        <v>0</v>
      </c>
      <c r="BD33" s="1303">
        <f t="shared" si="12"/>
        <v>0</v>
      </c>
      <c r="BE33" s="1304">
        <f t="shared" si="13"/>
        <v>0</v>
      </c>
      <c r="BF33" s="1305">
        <f t="shared" si="14"/>
        <v>0</v>
      </c>
      <c r="BG33" s="238">
        <f t="shared" si="15"/>
        <v>0</v>
      </c>
      <c r="BH33" s="1306">
        <f t="shared" si="16"/>
        <v>0</v>
      </c>
      <c r="BI33" s="1307" t="str">
        <f t="shared" si="17"/>
        <v/>
      </c>
      <c r="BJ33" s="1308"/>
      <c r="BK33" s="742"/>
      <c r="BL33" s="242"/>
      <c r="BM33" s="242"/>
      <c r="BN33" s="743"/>
      <c r="BO33" s="744"/>
    </row>
    <row r="34" spans="1:67" ht="13" hidden="1">
      <c r="A34" s="105">
        <v>32</v>
      </c>
      <c r="B34" s="125" t="s">
        <v>105</v>
      </c>
      <c r="C34" s="107" t="s">
        <v>112</v>
      </c>
      <c r="D34" s="129" t="s">
        <v>113</v>
      </c>
      <c r="E34" s="109">
        <v>0.1</v>
      </c>
      <c r="F34" s="110"/>
      <c r="G34" s="111"/>
      <c r="H34" s="107"/>
      <c r="I34" s="107"/>
      <c r="J34" s="107"/>
      <c r="K34" s="111">
        <f>Summary!L34</f>
        <v>0</v>
      </c>
      <c r="L34" s="107"/>
      <c r="M34" s="1291"/>
      <c r="N34" s="1292">
        <f t="shared" si="0"/>
        <v>0</v>
      </c>
      <c r="O34" s="1161">
        <v>0</v>
      </c>
      <c r="P34" s="1162">
        <v>0</v>
      </c>
      <c r="Q34" s="1162">
        <v>0</v>
      </c>
      <c r="R34" s="1162">
        <v>0</v>
      </c>
      <c r="S34" s="1162">
        <v>0</v>
      </c>
      <c r="T34" s="1162">
        <v>0</v>
      </c>
      <c r="U34" s="1162">
        <v>0</v>
      </c>
      <c r="V34" s="1293">
        <f t="shared" si="1"/>
        <v>0</v>
      </c>
      <c r="W34" s="1294">
        <f t="shared" si="2"/>
        <v>0</v>
      </c>
      <c r="X34" s="1295">
        <f t="shared" si="3"/>
        <v>0</v>
      </c>
      <c r="Y34" s="1165">
        <v>0</v>
      </c>
      <c r="Z34" s="1166">
        <v>0</v>
      </c>
      <c r="AA34" s="1166">
        <v>0</v>
      </c>
      <c r="AB34" s="1166">
        <v>0</v>
      </c>
      <c r="AC34" s="1166">
        <v>0</v>
      </c>
      <c r="AD34" s="1166">
        <v>0</v>
      </c>
      <c r="AE34" s="1166">
        <v>0</v>
      </c>
      <c r="AF34" s="1296">
        <f t="shared" si="4"/>
        <v>0</v>
      </c>
      <c r="AG34" s="1297">
        <f t="shared" si="5"/>
        <v>0</v>
      </c>
      <c r="AH34" s="1298">
        <f t="shared" si="6"/>
        <v>0</v>
      </c>
      <c r="AI34" s="1167">
        <v>0</v>
      </c>
      <c r="AJ34" s="1168">
        <v>0</v>
      </c>
      <c r="AK34" s="1168">
        <v>0</v>
      </c>
      <c r="AL34" s="1168">
        <v>0</v>
      </c>
      <c r="AM34" s="1168">
        <v>0</v>
      </c>
      <c r="AN34" s="1168">
        <v>0</v>
      </c>
      <c r="AO34" s="1168">
        <v>0</v>
      </c>
      <c r="AP34" s="1299">
        <f t="shared" si="7"/>
        <v>0</v>
      </c>
      <c r="AQ34" s="1300">
        <f t="shared" si="8"/>
        <v>0</v>
      </c>
      <c r="AR34" s="1301">
        <f t="shared" si="9"/>
        <v>0</v>
      </c>
      <c r="AS34" s="1039">
        <v>0</v>
      </c>
      <c r="AT34" s="737">
        <v>0</v>
      </c>
      <c r="AU34" s="737">
        <v>0</v>
      </c>
      <c r="AV34" s="737">
        <v>0</v>
      </c>
      <c r="AW34" s="737">
        <v>0</v>
      </c>
      <c r="AX34" s="737">
        <v>0</v>
      </c>
      <c r="AY34" s="737">
        <v>0</v>
      </c>
      <c r="AZ34" s="737">
        <v>0</v>
      </c>
      <c r="BA34" s="737">
        <v>0</v>
      </c>
      <c r="BB34" s="1302">
        <f t="shared" si="10"/>
        <v>0</v>
      </c>
      <c r="BC34" s="1210">
        <f t="shared" si="11"/>
        <v>0</v>
      </c>
      <c r="BD34" s="1303">
        <f t="shared" si="12"/>
        <v>0</v>
      </c>
      <c r="BE34" s="1304">
        <f t="shared" si="13"/>
        <v>0</v>
      </c>
      <c r="BF34" s="1305">
        <f t="shared" si="14"/>
        <v>0</v>
      </c>
      <c r="BG34" s="238">
        <f t="shared" si="15"/>
        <v>0</v>
      </c>
      <c r="BH34" s="1306">
        <f t="shared" si="16"/>
        <v>0</v>
      </c>
      <c r="BI34" s="1307" t="str">
        <f t="shared" si="17"/>
        <v/>
      </c>
      <c r="BJ34" s="1308"/>
      <c r="BK34" s="742"/>
      <c r="BL34" s="242"/>
      <c r="BM34" s="242"/>
      <c r="BN34" s="743"/>
      <c r="BO34" s="744"/>
    </row>
    <row r="35" spans="1:67" ht="13" hidden="1">
      <c r="A35" s="105">
        <v>33</v>
      </c>
      <c r="B35" s="125" t="s">
        <v>105</v>
      </c>
      <c r="C35" s="107" t="s">
        <v>114</v>
      </c>
      <c r="D35" s="129" t="s">
        <v>115</v>
      </c>
      <c r="E35" s="109">
        <v>0.3</v>
      </c>
      <c r="F35" s="110"/>
      <c r="G35" s="111"/>
      <c r="H35" s="107"/>
      <c r="I35" s="107"/>
      <c r="J35" s="107"/>
      <c r="K35" s="111">
        <f>Summary!L35</f>
        <v>0</v>
      </c>
      <c r="L35" s="107"/>
      <c r="M35" s="1291"/>
      <c r="N35" s="1292">
        <f t="shared" ref="N35:N66" si="18">SUM(F35:M35)</f>
        <v>0</v>
      </c>
      <c r="O35" s="1161">
        <v>0</v>
      </c>
      <c r="P35" s="1162">
        <v>0</v>
      </c>
      <c r="Q35" s="1162">
        <v>0</v>
      </c>
      <c r="R35" s="1162">
        <v>0</v>
      </c>
      <c r="S35" s="1162">
        <v>0</v>
      </c>
      <c r="T35" s="1162">
        <v>0</v>
      </c>
      <c r="U35" s="1162">
        <v>0</v>
      </c>
      <c r="V35" s="1293">
        <f t="shared" ref="V35:V66" si="19">SUM(O35:U35)</f>
        <v>0</v>
      </c>
      <c r="W35" s="1294">
        <f t="shared" ref="W35:W66" si="20">V35*E35</f>
        <v>0</v>
      </c>
      <c r="X35" s="1295">
        <f t="shared" ref="X35:X68" si="21">N35*40%</f>
        <v>0</v>
      </c>
      <c r="Y35" s="1165">
        <v>0</v>
      </c>
      <c r="Z35" s="1166">
        <v>0</v>
      </c>
      <c r="AA35" s="1166">
        <v>0</v>
      </c>
      <c r="AB35" s="1166">
        <v>0</v>
      </c>
      <c r="AC35" s="1166">
        <v>0</v>
      </c>
      <c r="AD35" s="1166">
        <v>0</v>
      </c>
      <c r="AE35" s="1166">
        <v>0</v>
      </c>
      <c r="AF35" s="1296">
        <f t="shared" ref="AF35:AF66" si="22">SUM(Y35:AE35)</f>
        <v>0</v>
      </c>
      <c r="AG35" s="1297">
        <f t="shared" ref="AG35:AG66" si="23">AF35*E35</f>
        <v>0</v>
      </c>
      <c r="AH35" s="1298">
        <f t="shared" ref="AH35:AH68" si="24">N35*30%</f>
        <v>0</v>
      </c>
      <c r="AI35" s="1167">
        <v>0</v>
      </c>
      <c r="AJ35" s="1168">
        <v>0</v>
      </c>
      <c r="AK35" s="1168">
        <v>0</v>
      </c>
      <c r="AL35" s="1168">
        <v>0</v>
      </c>
      <c r="AM35" s="1168">
        <v>0</v>
      </c>
      <c r="AN35" s="1168">
        <v>0</v>
      </c>
      <c r="AO35" s="1168">
        <v>0</v>
      </c>
      <c r="AP35" s="1299">
        <f t="shared" ref="AP35:AP66" si="25">SUM(AI35:AO35)</f>
        <v>0</v>
      </c>
      <c r="AQ35" s="1300">
        <f t="shared" ref="AQ35:AQ66" si="26">AP35*E35</f>
        <v>0</v>
      </c>
      <c r="AR35" s="1301">
        <f t="shared" ref="AR35:AR68" si="27">N35*20%</f>
        <v>0</v>
      </c>
      <c r="AS35" s="1039">
        <v>0</v>
      </c>
      <c r="AT35" s="737">
        <v>0</v>
      </c>
      <c r="AU35" s="737">
        <v>0</v>
      </c>
      <c r="AV35" s="737">
        <v>0</v>
      </c>
      <c r="AW35" s="737">
        <v>0</v>
      </c>
      <c r="AX35" s="737">
        <v>0</v>
      </c>
      <c r="AY35" s="737">
        <v>0</v>
      </c>
      <c r="AZ35" s="737">
        <v>0</v>
      </c>
      <c r="BA35" s="737">
        <v>0</v>
      </c>
      <c r="BB35" s="1302">
        <f t="shared" ref="BB35:BB66" si="28">SUM(AS35:BA35)</f>
        <v>0</v>
      </c>
      <c r="BC35" s="1210">
        <f t="shared" ref="BC35:BC66" si="29">BB35*E35</f>
        <v>0</v>
      </c>
      <c r="BD35" s="1303">
        <f t="shared" ref="BD35:BD68" si="30">N35*20%</f>
        <v>0</v>
      </c>
      <c r="BE35" s="1304">
        <f t="shared" ref="BE35:BE68" si="31">V35+AF35+AP35+BB35</f>
        <v>0</v>
      </c>
      <c r="BF35" s="1305">
        <f t="shared" ref="BF35:BF66" si="32">BE35*E35</f>
        <v>0</v>
      </c>
      <c r="BG35" s="238">
        <f t="shared" ref="BG35:BG68" si="33">BE35-N35</f>
        <v>0</v>
      </c>
      <c r="BH35" s="1306">
        <f t="shared" ref="BH35:BH66" si="34">BG35*E35</f>
        <v>0</v>
      </c>
      <c r="BI35" s="1307" t="str">
        <f t="shared" ref="BI35:BI68" si="35">IFERROR(BE35/N35,"")</f>
        <v/>
      </c>
      <c r="BJ35" s="1308"/>
      <c r="BK35" s="742"/>
      <c r="BL35" s="242"/>
      <c r="BM35" s="242"/>
      <c r="BN35" s="743"/>
      <c r="BO35" s="744"/>
    </row>
    <row r="36" spans="1:67" ht="13" hidden="1">
      <c r="A36" s="105">
        <v>34</v>
      </c>
      <c r="B36" s="125" t="s">
        <v>105</v>
      </c>
      <c r="C36" s="107" t="s">
        <v>116</v>
      </c>
      <c r="D36" s="129" t="s">
        <v>117</v>
      </c>
      <c r="E36" s="109">
        <v>0.1</v>
      </c>
      <c r="F36" s="110"/>
      <c r="G36" s="111"/>
      <c r="H36" s="107"/>
      <c r="I36" s="107"/>
      <c r="J36" s="107"/>
      <c r="K36" s="111">
        <f>Summary!L36</f>
        <v>0</v>
      </c>
      <c r="L36" s="107"/>
      <c r="M36" s="1291"/>
      <c r="N36" s="1292">
        <f t="shared" si="18"/>
        <v>0</v>
      </c>
      <c r="O36" s="1161">
        <v>0</v>
      </c>
      <c r="P36" s="1162">
        <v>0</v>
      </c>
      <c r="Q36" s="1162">
        <v>0</v>
      </c>
      <c r="R36" s="1162">
        <v>0</v>
      </c>
      <c r="S36" s="1162">
        <v>0</v>
      </c>
      <c r="T36" s="1162">
        <v>0</v>
      </c>
      <c r="U36" s="1162">
        <v>0</v>
      </c>
      <c r="V36" s="1293">
        <f t="shared" si="19"/>
        <v>0</v>
      </c>
      <c r="W36" s="1294">
        <f t="shared" si="20"/>
        <v>0</v>
      </c>
      <c r="X36" s="1295">
        <f t="shared" si="21"/>
        <v>0</v>
      </c>
      <c r="Y36" s="1165">
        <v>0</v>
      </c>
      <c r="Z36" s="1166">
        <v>0</v>
      </c>
      <c r="AA36" s="1166">
        <v>0</v>
      </c>
      <c r="AB36" s="1166">
        <v>0</v>
      </c>
      <c r="AC36" s="1166">
        <v>0</v>
      </c>
      <c r="AD36" s="1166">
        <v>0</v>
      </c>
      <c r="AE36" s="1166">
        <v>0</v>
      </c>
      <c r="AF36" s="1296">
        <f t="shared" si="22"/>
        <v>0</v>
      </c>
      <c r="AG36" s="1297">
        <f t="shared" si="23"/>
        <v>0</v>
      </c>
      <c r="AH36" s="1298">
        <f t="shared" si="24"/>
        <v>0</v>
      </c>
      <c r="AI36" s="1167">
        <v>0</v>
      </c>
      <c r="AJ36" s="1168">
        <v>0</v>
      </c>
      <c r="AK36" s="1168">
        <v>0</v>
      </c>
      <c r="AL36" s="1168">
        <v>0</v>
      </c>
      <c r="AM36" s="1168">
        <v>0</v>
      </c>
      <c r="AN36" s="1168">
        <v>0</v>
      </c>
      <c r="AO36" s="1168">
        <v>0</v>
      </c>
      <c r="AP36" s="1299">
        <f t="shared" si="25"/>
        <v>0</v>
      </c>
      <c r="AQ36" s="1300">
        <f t="shared" si="26"/>
        <v>0</v>
      </c>
      <c r="AR36" s="1301">
        <f t="shared" si="27"/>
        <v>0</v>
      </c>
      <c r="AS36" s="1039">
        <v>0</v>
      </c>
      <c r="AT36" s="737">
        <v>0</v>
      </c>
      <c r="AU36" s="737">
        <v>0</v>
      </c>
      <c r="AV36" s="737">
        <v>0</v>
      </c>
      <c r="AW36" s="737">
        <v>0</v>
      </c>
      <c r="AX36" s="737">
        <v>0</v>
      </c>
      <c r="AY36" s="737">
        <v>0</v>
      </c>
      <c r="AZ36" s="737">
        <v>0</v>
      </c>
      <c r="BA36" s="737">
        <v>0</v>
      </c>
      <c r="BB36" s="1302">
        <f t="shared" si="28"/>
        <v>0</v>
      </c>
      <c r="BC36" s="1210">
        <f t="shared" si="29"/>
        <v>0</v>
      </c>
      <c r="BD36" s="1303">
        <f t="shared" si="30"/>
        <v>0</v>
      </c>
      <c r="BE36" s="1304">
        <f t="shared" si="31"/>
        <v>0</v>
      </c>
      <c r="BF36" s="1305">
        <f t="shared" si="32"/>
        <v>0</v>
      </c>
      <c r="BG36" s="238">
        <f t="shared" si="33"/>
        <v>0</v>
      </c>
      <c r="BH36" s="1306">
        <f t="shared" si="34"/>
        <v>0</v>
      </c>
      <c r="BI36" s="1307" t="str">
        <f t="shared" si="35"/>
        <v/>
      </c>
      <c r="BJ36" s="1308"/>
      <c r="BK36" s="742"/>
      <c r="BL36" s="242"/>
      <c r="BM36" s="242"/>
      <c r="BN36" s="743"/>
      <c r="BO36" s="744"/>
    </row>
    <row r="37" spans="1:67" ht="13">
      <c r="A37" s="105">
        <v>35</v>
      </c>
      <c r="B37" s="125" t="s">
        <v>105</v>
      </c>
      <c r="C37" s="107" t="s">
        <v>118</v>
      </c>
      <c r="D37" s="129" t="s">
        <v>119</v>
      </c>
      <c r="E37" s="109">
        <v>0.15</v>
      </c>
      <c r="F37" s="110"/>
      <c r="G37" s="111"/>
      <c r="H37" s="107"/>
      <c r="I37" s="107"/>
      <c r="J37" s="107"/>
      <c r="K37" s="111">
        <f>Summary!L37</f>
        <v>610</v>
      </c>
      <c r="L37" s="107"/>
      <c r="M37" s="1291"/>
      <c r="N37" s="1292">
        <f t="shared" si="18"/>
        <v>610</v>
      </c>
      <c r="O37" s="1161">
        <v>0</v>
      </c>
      <c r="P37" s="1162">
        <v>0</v>
      </c>
      <c r="Q37" s="1162">
        <v>0</v>
      </c>
      <c r="R37" s="1162">
        <v>0</v>
      </c>
      <c r="S37" s="1162">
        <v>0</v>
      </c>
      <c r="T37" s="1162">
        <v>0</v>
      </c>
      <c r="U37" s="1162">
        <v>0</v>
      </c>
      <c r="V37" s="1293">
        <f t="shared" si="19"/>
        <v>0</v>
      </c>
      <c r="W37" s="1294">
        <f t="shared" si="20"/>
        <v>0</v>
      </c>
      <c r="X37" s="1295">
        <f t="shared" si="21"/>
        <v>244</v>
      </c>
      <c r="Y37" s="1165">
        <v>0</v>
      </c>
      <c r="Z37" s="1166">
        <v>0</v>
      </c>
      <c r="AA37" s="1166">
        <v>0</v>
      </c>
      <c r="AB37" s="1166">
        <v>0</v>
      </c>
      <c r="AC37" s="1166">
        <v>0</v>
      </c>
      <c r="AD37" s="1166">
        <v>0</v>
      </c>
      <c r="AE37" s="1166">
        <v>0</v>
      </c>
      <c r="AF37" s="1296">
        <f t="shared" si="22"/>
        <v>0</v>
      </c>
      <c r="AG37" s="1297">
        <f t="shared" si="23"/>
        <v>0</v>
      </c>
      <c r="AH37" s="1298">
        <f t="shared" si="24"/>
        <v>183</v>
      </c>
      <c r="AI37" s="1167">
        <v>0</v>
      </c>
      <c r="AJ37" s="1168">
        <v>0</v>
      </c>
      <c r="AK37" s="1168">
        <v>0</v>
      </c>
      <c r="AL37" s="1168">
        <v>0</v>
      </c>
      <c r="AM37" s="1168">
        <v>0</v>
      </c>
      <c r="AN37" s="1168">
        <v>0</v>
      </c>
      <c r="AO37" s="1168">
        <v>0</v>
      </c>
      <c r="AP37" s="1299">
        <f t="shared" si="25"/>
        <v>0</v>
      </c>
      <c r="AQ37" s="1300">
        <f t="shared" si="26"/>
        <v>0</v>
      </c>
      <c r="AR37" s="1301">
        <f t="shared" si="27"/>
        <v>122</v>
      </c>
      <c r="AS37" s="1039">
        <v>0</v>
      </c>
      <c r="AT37" s="737">
        <v>0</v>
      </c>
      <c r="AU37" s="737">
        <v>0</v>
      </c>
      <c r="AV37" s="737">
        <v>0</v>
      </c>
      <c r="AW37" s="737">
        <v>0</v>
      </c>
      <c r="AX37" s="737">
        <v>0</v>
      </c>
      <c r="AY37" s="737">
        <v>0</v>
      </c>
      <c r="AZ37" s="737">
        <v>0</v>
      </c>
      <c r="BA37" s="737">
        <v>0</v>
      </c>
      <c r="BB37" s="1302">
        <f t="shared" si="28"/>
        <v>0</v>
      </c>
      <c r="BC37" s="1210">
        <f t="shared" si="29"/>
        <v>0</v>
      </c>
      <c r="BD37" s="1303">
        <f t="shared" si="30"/>
        <v>122</v>
      </c>
      <c r="BE37" s="1304">
        <f t="shared" si="31"/>
        <v>0</v>
      </c>
      <c r="BF37" s="1305">
        <f t="shared" si="32"/>
        <v>0</v>
      </c>
      <c r="BG37" s="238">
        <f t="shared" si="33"/>
        <v>-610</v>
      </c>
      <c r="BH37" s="1306">
        <f t="shared" si="34"/>
        <v>-91.5</v>
      </c>
      <c r="BI37" s="1307">
        <f t="shared" si="35"/>
        <v>0</v>
      </c>
      <c r="BJ37" s="1308"/>
      <c r="BK37" s="742"/>
      <c r="BL37" s="242"/>
      <c r="BM37" s="242"/>
      <c r="BN37" s="743"/>
      <c r="BO37" s="744"/>
    </row>
    <row r="38" spans="1:67" ht="13" hidden="1">
      <c r="A38" s="105">
        <v>36</v>
      </c>
      <c r="B38" s="125" t="s">
        <v>105</v>
      </c>
      <c r="C38" s="107" t="s">
        <v>121</v>
      </c>
      <c r="D38" s="129" t="s">
        <v>122</v>
      </c>
      <c r="E38" s="109">
        <v>0.15</v>
      </c>
      <c r="F38" s="110"/>
      <c r="G38" s="111"/>
      <c r="H38" s="107"/>
      <c r="I38" s="107"/>
      <c r="J38" s="107"/>
      <c r="K38" s="111">
        <f>Summary!L38</f>
        <v>0</v>
      </c>
      <c r="L38" s="107"/>
      <c r="M38" s="1291"/>
      <c r="N38" s="1292">
        <f t="shared" si="18"/>
        <v>0</v>
      </c>
      <c r="O38" s="1161">
        <v>0</v>
      </c>
      <c r="P38" s="1162">
        <v>0</v>
      </c>
      <c r="Q38" s="1162">
        <v>0</v>
      </c>
      <c r="R38" s="1162">
        <v>0</v>
      </c>
      <c r="S38" s="1162">
        <v>0</v>
      </c>
      <c r="T38" s="1162">
        <v>0</v>
      </c>
      <c r="U38" s="1162">
        <v>0</v>
      </c>
      <c r="V38" s="1293">
        <f t="shared" si="19"/>
        <v>0</v>
      </c>
      <c r="W38" s="1294">
        <f t="shared" si="20"/>
        <v>0</v>
      </c>
      <c r="X38" s="1295">
        <f t="shared" si="21"/>
        <v>0</v>
      </c>
      <c r="Y38" s="1165">
        <v>0</v>
      </c>
      <c r="Z38" s="1166">
        <v>0</v>
      </c>
      <c r="AA38" s="1166">
        <v>0</v>
      </c>
      <c r="AB38" s="1166">
        <v>0</v>
      </c>
      <c r="AC38" s="1166">
        <v>0</v>
      </c>
      <c r="AD38" s="1166">
        <v>0</v>
      </c>
      <c r="AE38" s="1166">
        <v>0</v>
      </c>
      <c r="AF38" s="1296">
        <f t="shared" si="22"/>
        <v>0</v>
      </c>
      <c r="AG38" s="1297">
        <f t="shared" si="23"/>
        <v>0</v>
      </c>
      <c r="AH38" s="1298">
        <f t="shared" si="24"/>
        <v>0</v>
      </c>
      <c r="AI38" s="1167">
        <v>0</v>
      </c>
      <c r="AJ38" s="1168">
        <v>0</v>
      </c>
      <c r="AK38" s="1168">
        <v>0</v>
      </c>
      <c r="AL38" s="1168">
        <v>0</v>
      </c>
      <c r="AM38" s="1168">
        <v>0</v>
      </c>
      <c r="AN38" s="1168">
        <v>0</v>
      </c>
      <c r="AO38" s="1168">
        <v>0</v>
      </c>
      <c r="AP38" s="1299">
        <f t="shared" si="25"/>
        <v>0</v>
      </c>
      <c r="AQ38" s="1300">
        <f t="shared" si="26"/>
        <v>0</v>
      </c>
      <c r="AR38" s="1301">
        <f t="shared" si="27"/>
        <v>0</v>
      </c>
      <c r="AS38" s="1039">
        <v>0</v>
      </c>
      <c r="AT38" s="737">
        <v>0</v>
      </c>
      <c r="AU38" s="737">
        <v>0</v>
      </c>
      <c r="AV38" s="737">
        <v>0</v>
      </c>
      <c r="AW38" s="737">
        <v>0</v>
      </c>
      <c r="AX38" s="737">
        <v>0</v>
      </c>
      <c r="AY38" s="737">
        <v>0</v>
      </c>
      <c r="AZ38" s="737">
        <v>0</v>
      </c>
      <c r="BA38" s="737">
        <v>0</v>
      </c>
      <c r="BB38" s="1302">
        <f t="shared" si="28"/>
        <v>0</v>
      </c>
      <c r="BC38" s="1210">
        <f t="shared" si="29"/>
        <v>0</v>
      </c>
      <c r="BD38" s="1303">
        <f t="shared" si="30"/>
        <v>0</v>
      </c>
      <c r="BE38" s="1304">
        <f t="shared" si="31"/>
        <v>0</v>
      </c>
      <c r="BF38" s="1305">
        <f t="shared" si="32"/>
        <v>0</v>
      </c>
      <c r="BG38" s="238">
        <f t="shared" si="33"/>
        <v>0</v>
      </c>
      <c r="BH38" s="1306">
        <f t="shared" si="34"/>
        <v>0</v>
      </c>
      <c r="BI38" s="1307" t="str">
        <f t="shared" si="35"/>
        <v/>
      </c>
      <c r="BJ38" s="1308"/>
      <c r="BK38" s="742"/>
      <c r="BL38" s="242"/>
      <c r="BM38" s="242"/>
      <c r="BN38" s="743"/>
      <c r="BO38" s="744"/>
    </row>
    <row r="39" spans="1:67" ht="13" hidden="1">
      <c r="A39" s="105">
        <v>37</v>
      </c>
      <c r="B39" s="125" t="s">
        <v>105</v>
      </c>
      <c r="C39" s="107" t="s">
        <v>123</v>
      </c>
      <c r="D39" s="129" t="s">
        <v>124</v>
      </c>
      <c r="E39" s="109">
        <v>0.2</v>
      </c>
      <c r="F39" s="110"/>
      <c r="G39" s="111"/>
      <c r="H39" s="107"/>
      <c r="I39" s="107"/>
      <c r="J39" s="107"/>
      <c r="K39" s="111">
        <f>Summary!L39</f>
        <v>0</v>
      </c>
      <c r="L39" s="107"/>
      <c r="M39" s="1291"/>
      <c r="N39" s="1292">
        <f t="shared" si="18"/>
        <v>0</v>
      </c>
      <c r="O39" s="1161">
        <v>0</v>
      </c>
      <c r="P39" s="1162">
        <v>0</v>
      </c>
      <c r="Q39" s="1162">
        <v>0</v>
      </c>
      <c r="R39" s="1162">
        <v>0</v>
      </c>
      <c r="S39" s="1162">
        <v>0</v>
      </c>
      <c r="T39" s="1162">
        <v>0</v>
      </c>
      <c r="U39" s="1162">
        <v>0</v>
      </c>
      <c r="V39" s="1293">
        <f t="shared" si="19"/>
        <v>0</v>
      </c>
      <c r="W39" s="1294">
        <f t="shared" si="20"/>
        <v>0</v>
      </c>
      <c r="X39" s="1295">
        <f t="shared" si="21"/>
        <v>0</v>
      </c>
      <c r="Y39" s="1165">
        <v>0</v>
      </c>
      <c r="Z39" s="1166">
        <v>0</v>
      </c>
      <c r="AA39" s="1166">
        <v>0</v>
      </c>
      <c r="AB39" s="1166">
        <v>0</v>
      </c>
      <c r="AC39" s="1166">
        <v>0</v>
      </c>
      <c r="AD39" s="1166">
        <v>0</v>
      </c>
      <c r="AE39" s="1166">
        <v>0</v>
      </c>
      <c r="AF39" s="1296">
        <f t="shared" si="22"/>
        <v>0</v>
      </c>
      <c r="AG39" s="1297">
        <f t="shared" si="23"/>
        <v>0</v>
      </c>
      <c r="AH39" s="1298">
        <f t="shared" si="24"/>
        <v>0</v>
      </c>
      <c r="AI39" s="1167">
        <v>0</v>
      </c>
      <c r="AJ39" s="1168">
        <v>0</v>
      </c>
      <c r="AK39" s="1168">
        <v>0</v>
      </c>
      <c r="AL39" s="1168">
        <v>0</v>
      </c>
      <c r="AM39" s="1168">
        <v>0</v>
      </c>
      <c r="AN39" s="1168">
        <v>0</v>
      </c>
      <c r="AO39" s="1168">
        <v>0</v>
      </c>
      <c r="AP39" s="1299">
        <f t="shared" si="25"/>
        <v>0</v>
      </c>
      <c r="AQ39" s="1300">
        <f t="shared" si="26"/>
        <v>0</v>
      </c>
      <c r="AR39" s="1301">
        <f t="shared" si="27"/>
        <v>0</v>
      </c>
      <c r="AS39" s="1039">
        <v>0</v>
      </c>
      <c r="AT39" s="737">
        <v>0</v>
      </c>
      <c r="AU39" s="737">
        <v>0</v>
      </c>
      <c r="AV39" s="737">
        <v>0</v>
      </c>
      <c r="AW39" s="737">
        <v>0</v>
      </c>
      <c r="AX39" s="737">
        <v>0</v>
      </c>
      <c r="AY39" s="737">
        <v>0</v>
      </c>
      <c r="AZ39" s="737">
        <v>0</v>
      </c>
      <c r="BA39" s="737">
        <v>0</v>
      </c>
      <c r="BB39" s="1302">
        <f t="shared" si="28"/>
        <v>0</v>
      </c>
      <c r="BC39" s="1210">
        <f t="shared" si="29"/>
        <v>0</v>
      </c>
      <c r="BD39" s="1303">
        <f t="shared" si="30"/>
        <v>0</v>
      </c>
      <c r="BE39" s="1304">
        <f t="shared" si="31"/>
        <v>0</v>
      </c>
      <c r="BF39" s="1305">
        <f t="shared" si="32"/>
        <v>0</v>
      </c>
      <c r="BG39" s="238">
        <f t="shared" si="33"/>
        <v>0</v>
      </c>
      <c r="BH39" s="1306">
        <f t="shared" si="34"/>
        <v>0</v>
      </c>
      <c r="BI39" s="1307" t="str">
        <f t="shared" si="35"/>
        <v/>
      </c>
      <c r="BJ39" s="1308"/>
      <c r="BK39" s="742"/>
      <c r="BL39" s="242"/>
      <c r="BM39" s="242"/>
      <c r="BN39" s="743"/>
      <c r="BO39" s="744"/>
    </row>
    <row r="40" spans="1:67" ht="13">
      <c r="A40" s="105">
        <v>38</v>
      </c>
      <c r="B40" s="125" t="s">
        <v>105</v>
      </c>
      <c r="C40" s="107" t="s">
        <v>125</v>
      </c>
      <c r="D40" s="129" t="s">
        <v>126</v>
      </c>
      <c r="E40" s="109">
        <v>1E-3</v>
      </c>
      <c r="F40" s="110"/>
      <c r="G40" s="111"/>
      <c r="H40" s="107"/>
      <c r="I40" s="107"/>
      <c r="J40" s="107"/>
      <c r="K40" s="111">
        <f>Summary!L40</f>
        <v>260</v>
      </c>
      <c r="L40" s="107"/>
      <c r="M40" s="1291"/>
      <c r="N40" s="1292">
        <f t="shared" si="18"/>
        <v>260</v>
      </c>
      <c r="O40" s="1161">
        <v>0</v>
      </c>
      <c r="P40" s="1162">
        <v>0</v>
      </c>
      <c r="Q40" s="1162">
        <v>0</v>
      </c>
      <c r="R40" s="1162">
        <v>0</v>
      </c>
      <c r="S40" s="1162">
        <v>0</v>
      </c>
      <c r="T40" s="1162">
        <v>0</v>
      </c>
      <c r="U40" s="1162">
        <v>0</v>
      </c>
      <c r="V40" s="1293">
        <f t="shared" si="19"/>
        <v>0</v>
      </c>
      <c r="W40" s="1294">
        <f t="shared" si="20"/>
        <v>0</v>
      </c>
      <c r="X40" s="1295">
        <f t="shared" si="21"/>
        <v>104</v>
      </c>
      <c r="Y40" s="1165">
        <v>0</v>
      </c>
      <c r="Z40" s="1166">
        <v>0</v>
      </c>
      <c r="AA40" s="1166">
        <v>0</v>
      </c>
      <c r="AB40" s="1166">
        <v>0</v>
      </c>
      <c r="AC40" s="1166">
        <v>0</v>
      </c>
      <c r="AD40" s="1166">
        <v>0</v>
      </c>
      <c r="AE40" s="1166">
        <v>0</v>
      </c>
      <c r="AF40" s="1296">
        <f t="shared" si="22"/>
        <v>0</v>
      </c>
      <c r="AG40" s="1297">
        <f t="shared" si="23"/>
        <v>0</v>
      </c>
      <c r="AH40" s="1298">
        <f t="shared" si="24"/>
        <v>78</v>
      </c>
      <c r="AI40" s="1167">
        <v>0</v>
      </c>
      <c r="AJ40" s="1168">
        <v>0</v>
      </c>
      <c r="AK40" s="1168">
        <v>0</v>
      </c>
      <c r="AL40" s="1168">
        <v>0</v>
      </c>
      <c r="AM40" s="1168">
        <v>0</v>
      </c>
      <c r="AN40" s="1168">
        <v>0</v>
      </c>
      <c r="AO40" s="1168">
        <v>0</v>
      </c>
      <c r="AP40" s="1299">
        <f t="shared" si="25"/>
        <v>0</v>
      </c>
      <c r="AQ40" s="1300">
        <f t="shared" si="26"/>
        <v>0</v>
      </c>
      <c r="AR40" s="1301">
        <f t="shared" si="27"/>
        <v>52</v>
      </c>
      <c r="AS40" s="1039">
        <v>0</v>
      </c>
      <c r="AT40" s="737">
        <v>0</v>
      </c>
      <c r="AU40" s="737">
        <v>0</v>
      </c>
      <c r="AV40" s="737">
        <v>0</v>
      </c>
      <c r="AW40" s="737">
        <v>0</v>
      </c>
      <c r="AX40" s="737">
        <v>0</v>
      </c>
      <c r="AY40" s="737">
        <v>0</v>
      </c>
      <c r="AZ40" s="737">
        <v>0</v>
      </c>
      <c r="BA40" s="737">
        <v>0</v>
      </c>
      <c r="BB40" s="1302">
        <f t="shared" si="28"/>
        <v>0</v>
      </c>
      <c r="BC40" s="1210">
        <f t="shared" si="29"/>
        <v>0</v>
      </c>
      <c r="BD40" s="1303">
        <f t="shared" si="30"/>
        <v>52</v>
      </c>
      <c r="BE40" s="1304">
        <f t="shared" si="31"/>
        <v>0</v>
      </c>
      <c r="BF40" s="1305">
        <f t="shared" si="32"/>
        <v>0</v>
      </c>
      <c r="BG40" s="238">
        <f t="shared" si="33"/>
        <v>-260</v>
      </c>
      <c r="BH40" s="1306">
        <f t="shared" si="34"/>
        <v>-0.26</v>
      </c>
      <c r="BI40" s="1307">
        <f t="shared" si="35"/>
        <v>0</v>
      </c>
      <c r="BJ40" s="1308"/>
      <c r="BK40" s="742"/>
      <c r="BL40" s="242"/>
      <c r="BM40" s="242"/>
      <c r="BN40" s="743"/>
      <c r="BO40" s="744"/>
    </row>
    <row r="41" spans="1:67" ht="13" hidden="1">
      <c r="A41" s="105">
        <v>39</v>
      </c>
      <c r="B41" s="125" t="s">
        <v>105</v>
      </c>
      <c r="C41" s="107" t="s">
        <v>128</v>
      </c>
      <c r="D41" s="129" t="s">
        <v>129</v>
      </c>
      <c r="E41" s="109">
        <v>0.5</v>
      </c>
      <c r="F41" s="110"/>
      <c r="G41" s="111"/>
      <c r="H41" s="107"/>
      <c r="I41" s="107"/>
      <c r="J41" s="107"/>
      <c r="K41" s="111">
        <f>Summary!L41</f>
        <v>0</v>
      </c>
      <c r="L41" s="107"/>
      <c r="M41" s="1291"/>
      <c r="N41" s="1292">
        <f t="shared" si="18"/>
        <v>0</v>
      </c>
      <c r="O41" s="1161">
        <v>0</v>
      </c>
      <c r="P41" s="1162">
        <v>0</v>
      </c>
      <c r="Q41" s="1162">
        <v>0</v>
      </c>
      <c r="R41" s="1162">
        <v>0</v>
      </c>
      <c r="S41" s="1162">
        <v>0</v>
      </c>
      <c r="T41" s="1162">
        <v>0</v>
      </c>
      <c r="U41" s="1162">
        <v>0</v>
      </c>
      <c r="V41" s="1293">
        <f t="shared" si="19"/>
        <v>0</v>
      </c>
      <c r="W41" s="1294">
        <f t="shared" si="20"/>
        <v>0</v>
      </c>
      <c r="X41" s="1295">
        <f t="shared" si="21"/>
        <v>0</v>
      </c>
      <c r="Y41" s="1165">
        <v>0</v>
      </c>
      <c r="Z41" s="1166">
        <v>0</v>
      </c>
      <c r="AA41" s="1166">
        <v>0</v>
      </c>
      <c r="AB41" s="1166">
        <v>0</v>
      </c>
      <c r="AC41" s="1166">
        <v>0</v>
      </c>
      <c r="AD41" s="1166">
        <v>0</v>
      </c>
      <c r="AE41" s="1166">
        <v>0</v>
      </c>
      <c r="AF41" s="1296">
        <f t="shared" si="22"/>
        <v>0</v>
      </c>
      <c r="AG41" s="1297">
        <f t="shared" si="23"/>
        <v>0</v>
      </c>
      <c r="AH41" s="1298">
        <f t="shared" si="24"/>
        <v>0</v>
      </c>
      <c r="AI41" s="1167">
        <v>0</v>
      </c>
      <c r="AJ41" s="1168">
        <v>0</v>
      </c>
      <c r="AK41" s="1168">
        <v>0</v>
      </c>
      <c r="AL41" s="1168">
        <v>0</v>
      </c>
      <c r="AM41" s="1168">
        <v>0</v>
      </c>
      <c r="AN41" s="1168">
        <v>0</v>
      </c>
      <c r="AO41" s="1168">
        <v>0</v>
      </c>
      <c r="AP41" s="1299">
        <f t="shared" si="25"/>
        <v>0</v>
      </c>
      <c r="AQ41" s="1300">
        <f t="shared" si="26"/>
        <v>0</v>
      </c>
      <c r="AR41" s="1301">
        <f t="shared" si="27"/>
        <v>0</v>
      </c>
      <c r="AS41" s="1039">
        <v>0</v>
      </c>
      <c r="AT41" s="737">
        <v>0</v>
      </c>
      <c r="AU41" s="737">
        <v>0</v>
      </c>
      <c r="AV41" s="737">
        <v>0</v>
      </c>
      <c r="AW41" s="737">
        <v>0</v>
      </c>
      <c r="AX41" s="737">
        <v>0</v>
      </c>
      <c r="AY41" s="737">
        <v>0</v>
      </c>
      <c r="AZ41" s="737">
        <v>0</v>
      </c>
      <c r="BA41" s="737">
        <v>0</v>
      </c>
      <c r="BB41" s="1302">
        <f t="shared" si="28"/>
        <v>0</v>
      </c>
      <c r="BC41" s="1210">
        <f t="shared" si="29"/>
        <v>0</v>
      </c>
      <c r="BD41" s="1303">
        <f t="shared" si="30"/>
        <v>0</v>
      </c>
      <c r="BE41" s="1304">
        <f t="shared" si="31"/>
        <v>0</v>
      </c>
      <c r="BF41" s="1305">
        <f t="shared" si="32"/>
        <v>0</v>
      </c>
      <c r="BG41" s="238">
        <f t="shared" si="33"/>
        <v>0</v>
      </c>
      <c r="BH41" s="1306">
        <f t="shared" si="34"/>
        <v>0</v>
      </c>
      <c r="BI41" s="1307" t="str">
        <f t="shared" si="35"/>
        <v/>
      </c>
      <c r="BJ41" s="1308"/>
      <c r="BK41" s="742"/>
      <c r="BL41" s="242"/>
      <c r="BM41" s="242"/>
      <c r="BN41" s="743"/>
      <c r="BO41" s="744"/>
    </row>
    <row r="42" spans="1:67" ht="13" hidden="1">
      <c r="A42" s="105">
        <v>40</v>
      </c>
      <c r="B42" s="125" t="s">
        <v>105</v>
      </c>
      <c r="C42" s="107" t="s">
        <v>130</v>
      </c>
      <c r="D42" s="129" t="s">
        <v>131</v>
      </c>
      <c r="E42" s="126">
        <v>0.15</v>
      </c>
      <c r="F42" s="110"/>
      <c r="G42" s="111"/>
      <c r="H42" s="107"/>
      <c r="I42" s="107"/>
      <c r="J42" s="107"/>
      <c r="K42" s="111">
        <f>Summary!L42</f>
        <v>0</v>
      </c>
      <c r="L42" s="107"/>
      <c r="M42" s="1291"/>
      <c r="N42" s="1292">
        <f t="shared" si="18"/>
        <v>0</v>
      </c>
      <c r="O42" s="1161">
        <v>0</v>
      </c>
      <c r="P42" s="1162">
        <v>0</v>
      </c>
      <c r="Q42" s="1162">
        <v>0</v>
      </c>
      <c r="R42" s="1162">
        <v>0</v>
      </c>
      <c r="S42" s="1162">
        <v>0</v>
      </c>
      <c r="T42" s="1162">
        <v>0</v>
      </c>
      <c r="U42" s="1162">
        <v>0</v>
      </c>
      <c r="V42" s="1293">
        <f t="shared" si="19"/>
        <v>0</v>
      </c>
      <c r="W42" s="1294">
        <f t="shared" si="20"/>
        <v>0</v>
      </c>
      <c r="X42" s="1295">
        <f t="shared" si="21"/>
        <v>0</v>
      </c>
      <c r="Y42" s="1165">
        <v>0</v>
      </c>
      <c r="Z42" s="1166">
        <v>0</v>
      </c>
      <c r="AA42" s="1166">
        <v>0</v>
      </c>
      <c r="AB42" s="1166">
        <v>0</v>
      </c>
      <c r="AC42" s="1166">
        <v>0</v>
      </c>
      <c r="AD42" s="1166">
        <v>0</v>
      </c>
      <c r="AE42" s="1166">
        <v>0</v>
      </c>
      <c r="AF42" s="1296">
        <f t="shared" si="22"/>
        <v>0</v>
      </c>
      <c r="AG42" s="1297">
        <f t="shared" si="23"/>
        <v>0</v>
      </c>
      <c r="AH42" s="1298">
        <f t="shared" si="24"/>
        <v>0</v>
      </c>
      <c r="AI42" s="1167">
        <v>0</v>
      </c>
      <c r="AJ42" s="1168">
        <v>0</v>
      </c>
      <c r="AK42" s="1168">
        <v>0</v>
      </c>
      <c r="AL42" s="1168">
        <v>0</v>
      </c>
      <c r="AM42" s="1168">
        <v>0</v>
      </c>
      <c r="AN42" s="1168">
        <v>0</v>
      </c>
      <c r="AO42" s="1168">
        <v>0</v>
      </c>
      <c r="AP42" s="1299">
        <f t="shared" si="25"/>
        <v>0</v>
      </c>
      <c r="AQ42" s="1300">
        <f t="shared" si="26"/>
        <v>0</v>
      </c>
      <c r="AR42" s="1301">
        <f t="shared" si="27"/>
        <v>0</v>
      </c>
      <c r="AS42" s="1039">
        <v>0</v>
      </c>
      <c r="AT42" s="737">
        <v>0</v>
      </c>
      <c r="AU42" s="737">
        <v>0</v>
      </c>
      <c r="AV42" s="737">
        <v>0</v>
      </c>
      <c r="AW42" s="737">
        <v>0</v>
      </c>
      <c r="AX42" s="737">
        <v>0</v>
      </c>
      <c r="AY42" s="737">
        <v>0</v>
      </c>
      <c r="AZ42" s="737">
        <v>0</v>
      </c>
      <c r="BA42" s="737">
        <v>0</v>
      </c>
      <c r="BB42" s="1302">
        <f t="shared" si="28"/>
        <v>0</v>
      </c>
      <c r="BC42" s="1210">
        <f t="shared" si="29"/>
        <v>0</v>
      </c>
      <c r="BD42" s="1303">
        <f t="shared" si="30"/>
        <v>0</v>
      </c>
      <c r="BE42" s="1304">
        <f t="shared" si="31"/>
        <v>0</v>
      </c>
      <c r="BF42" s="1305">
        <f t="shared" si="32"/>
        <v>0</v>
      </c>
      <c r="BG42" s="238">
        <f t="shared" si="33"/>
        <v>0</v>
      </c>
      <c r="BH42" s="1306">
        <f t="shared" si="34"/>
        <v>0</v>
      </c>
      <c r="BI42" s="1307" t="str">
        <f t="shared" si="35"/>
        <v/>
      </c>
      <c r="BJ42" s="1308"/>
      <c r="BK42" s="742"/>
      <c r="BL42" s="242"/>
      <c r="BM42" s="242"/>
      <c r="BN42" s="743"/>
      <c r="BO42" s="744"/>
    </row>
    <row r="43" spans="1:67" ht="13">
      <c r="A43" s="105">
        <v>41</v>
      </c>
      <c r="B43" s="125" t="s">
        <v>105</v>
      </c>
      <c r="C43" s="115" t="s">
        <v>132</v>
      </c>
      <c r="D43" s="116" t="s">
        <v>133</v>
      </c>
      <c r="E43" s="117">
        <v>0.113</v>
      </c>
      <c r="F43" s="110"/>
      <c r="G43" s="111"/>
      <c r="H43" s="107"/>
      <c r="I43" s="107"/>
      <c r="J43" s="107"/>
      <c r="K43" s="111">
        <f>Summary!L43</f>
        <v>1910</v>
      </c>
      <c r="L43" s="107"/>
      <c r="M43" s="1291"/>
      <c r="N43" s="1292">
        <f t="shared" si="18"/>
        <v>1910</v>
      </c>
      <c r="O43" s="1161">
        <v>0</v>
      </c>
      <c r="P43" s="1162">
        <v>0</v>
      </c>
      <c r="Q43" s="1162">
        <v>0</v>
      </c>
      <c r="R43" s="1162">
        <v>0</v>
      </c>
      <c r="S43" s="1162">
        <v>0</v>
      </c>
      <c r="T43" s="1162">
        <v>0</v>
      </c>
      <c r="U43" s="1162">
        <v>0</v>
      </c>
      <c r="V43" s="1293">
        <f t="shared" si="19"/>
        <v>0</v>
      </c>
      <c r="W43" s="1294">
        <f t="shared" si="20"/>
        <v>0</v>
      </c>
      <c r="X43" s="1295">
        <f t="shared" si="21"/>
        <v>764</v>
      </c>
      <c r="Y43" s="1165">
        <v>0</v>
      </c>
      <c r="Z43" s="1166">
        <v>0</v>
      </c>
      <c r="AA43" s="1166">
        <v>0</v>
      </c>
      <c r="AB43" s="1166">
        <v>0</v>
      </c>
      <c r="AC43" s="1166">
        <v>0</v>
      </c>
      <c r="AD43" s="1166">
        <v>0</v>
      </c>
      <c r="AE43" s="1166">
        <v>0</v>
      </c>
      <c r="AF43" s="1296">
        <f t="shared" si="22"/>
        <v>0</v>
      </c>
      <c r="AG43" s="1297">
        <f t="shared" si="23"/>
        <v>0</v>
      </c>
      <c r="AH43" s="1298">
        <f t="shared" si="24"/>
        <v>573</v>
      </c>
      <c r="AI43" s="1167">
        <v>0</v>
      </c>
      <c r="AJ43" s="1168">
        <v>0</v>
      </c>
      <c r="AK43" s="1168">
        <v>0</v>
      </c>
      <c r="AL43" s="1168">
        <v>0</v>
      </c>
      <c r="AM43" s="1168">
        <v>0</v>
      </c>
      <c r="AN43" s="1168">
        <v>0</v>
      </c>
      <c r="AO43" s="1168">
        <v>0</v>
      </c>
      <c r="AP43" s="1299">
        <f t="shared" si="25"/>
        <v>0</v>
      </c>
      <c r="AQ43" s="1300">
        <f t="shared" si="26"/>
        <v>0</v>
      </c>
      <c r="AR43" s="1301">
        <f t="shared" si="27"/>
        <v>382</v>
      </c>
      <c r="AS43" s="1039">
        <v>0</v>
      </c>
      <c r="AT43" s="737">
        <v>0</v>
      </c>
      <c r="AU43" s="737">
        <v>0</v>
      </c>
      <c r="AV43" s="737">
        <v>0</v>
      </c>
      <c r="AW43" s="737">
        <v>0</v>
      </c>
      <c r="AX43" s="737">
        <v>0</v>
      </c>
      <c r="AY43" s="737">
        <v>0</v>
      </c>
      <c r="AZ43" s="737">
        <v>0</v>
      </c>
      <c r="BA43" s="737">
        <v>0</v>
      </c>
      <c r="BB43" s="1302">
        <f t="shared" si="28"/>
        <v>0</v>
      </c>
      <c r="BC43" s="1210">
        <f t="shared" si="29"/>
        <v>0</v>
      </c>
      <c r="BD43" s="1303">
        <f t="shared" si="30"/>
        <v>382</v>
      </c>
      <c r="BE43" s="1304">
        <f t="shared" si="31"/>
        <v>0</v>
      </c>
      <c r="BF43" s="1305">
        <f t="shared" si="32"/>
        <v>0</v>
      </c>
      <c r="BG43" s="238">
        <f t="shared" si="33"/>
        <v>-1910</v>
      </c>
      <c r="BH43" s="1306">
        <f t="shared" si="34"/>
        <v>-215.83</v>
      </c>
      <c r="BI43" s="1307">
        <f t="shared" si="35"/>
        <v>0</v>
      </c>
      <c r="BJ43" s="1311"/>
      <c r="BK43" s="127"/>
      <c r="BL43" s="406"/>
      <c r="BM43" s="406"/>
      <c r="BN43" s="1312"/>
      <c r="BO43" s="744"/>
    </row>
    <row r="44" spans="1:67" ht="13" hidden="1">
      <c r="A44" s="105">
        <v>42</v>
      </c>
      <c r="B44" s="123" t="s">
        <v>105</v>
      </c>
      <c r="C44" s="115" t="s">
        <v>134</v>
      </c>
      <c r="D44" s="119" t="s">
        <v>135</v>
      </c>
      <c r="E44" s="117">
        <v>0.5</v>
      </c>
      <c r="F44" s="110"/>
      <c r="G44" s="111"/>
      <c r="H44" s="107"/>
      <c r="I44" s="107"/>
      <c r="J44" s="107"/>
      <c r="K44" s="111">
        <f>Summary!L44</f>
        <v>0</v>
      </c>
      <c r="L44" s="107"/>
      <c r="M44" s="1291"/>
      <c r="N44" s="1292">
        <f t="shared" si="18"/>
        <v>0</v>
      </c>
      <c r="O44" s="1161">
        <v>0</v>
      </c>
      <c r="P44" s="1162">
        <v>0</v>
      </c>
      <c r="Q44" s="1162">
        <v>0</v>
      </c>
      <c r="R44" s="1162">
        <v>0</v>
      </c>
      <c r="S44" s="1162">
        <v>0</v>
      </c>
      <c r="T44" s="1162">
        <v>0</v>
      </c>
      <c r="U44" s="1162">
        <v>0</v>
      </c>
      <c r="V44" s="1293">
        <f t="shared" si="19"/>
        <v>0</v>
      </c>
      <c r="W44" s="1294">
        <f t="shared" si="20"/>
        <v>0</v>
      </c>
      <c r="X44" s="1295">
        <f t="shared" si="21"/>
        <v>0</v>
      </c>
      <c r="Y44" s="1165">
        <v>0</v>
      </c>
      <c r="Z44" s="1166">
        <v>0</v>
      </c>
      <c r="AA44" s="1166">
        <v>0</v>
      </c>
      <c r="AB44" s="1166">
        <v>0</v>
      </c>
      <c r="AC44" s="1166">
        <v>0</v>
      </c>
      <c r="AD44" s="1166">
        <v>0</v>
      </c>
      <c r="AE44" s="1166">
        <v>0</v>
      </c>
      <c r="AF44" s="1296">
        <f t="shared" si="22"/>
        <v>0</v>
      </c>
      <c r="AG44" s="1297">
        <f t="shared" si="23"/>
        <v>0</v>
      </c>
      <c r="AH44" s="1298">
        <f t="shared" si="24"/>
        <v>0</v>
      </c>
      <c r="AI44" s="1167">
        <v>0</v>
      </c>
      <c r="AJ44" s="1168">
        <v>0</v>
      </c>
      <c r="AK44" s="1168">
        <v>0</v>
      </c>
      <c r="AL44" s="1168">
        <v>0</v>
      </c>
      <c r="AM44" s="1168">
        <v>0</v>
      </c>
      <c r="AN44" s="1168">
        <v>0</v>
      </c>
      <c r="AO44" s="1168">
        <v>0</v>
      </c>
      <c r="AP44" s="1299">
        <f t="shared" si="25"/>
        <v>0</v>
      </c>
      <c r="AQ44" s="1300">
        <f t="shared" si="26"/>
        <v>0</v>
      </c>
      <c r="AR44" s="1301">
        <f t="shared" si="27"/>
        <v>0</v>
      </c>
      <c r="AS44" s="1039">
        <v>0</v>
      </c>
      <c r="AT44" s="737">
        <v>0</v>
      </c>
      <c r="AU44" s="737">
        <v>0</v>
      </c>
      <c r="AV44" s="737">
        <v>0</v>
      </c>
      <c r="AW44" s="737">
        <v>0</v>
      </c>
      <c r="AX44" s="737">
        <v>0</v>
      </c>
      <c r="AY44" s="737">
        <v>0</v>
      </c>
      <c r="AZ44" s="737">
        <v>0</v>
      </c>
      <c r="BA44" s="737">
        <v>0</v>
      </c>
      <c r="BB44" s="1302">
        <f t="shared" si="28"/>
        <v>0</v>
      </c>
      <c r="BC44" s="1210">
        <f t="shared" si="29"/>
        <v>0</v>
      </c>
      <c r="BD44" s="1303">
        <f t="shared" si="30"/>
        <v>0</v>
      </c>
      <c r="BE44" s="1304">
        <f t="shared" si="31"/>
        <v>0</v>
      </c>
      <c r="BF44" s="1305">
        <f t="shared" si="32"/>
        <v>0</v>
      </c>
      <c r="BG44" s="238">
        <f t="shared" si="33"/>
        <v>0</v>
      </c>
      <c r="BH44" s="1306">
        <f t="shared" si="34"/>
        <v>0</v>
      </c>
      <c r="BI44" s="1307" t="str">
        <f t="shared" si="35"/>
        <v/>
      </c>
      <c r="BJ44" s="1311"/>
      <c r="BK44" s="127"/>
      <c r="BL44" s="406"/>
      <c r="BM44" s="406"/>
      <c r="BN44" s="1312"/>
      <c r="BO44" s="744"/>
    </row>
    <row r="45" spans="1:67" ht="13" hidden="1">
      <c r="A45" s="105">
        <v>43</v>
      </c>
      <c r="B45" s="125" t="s">
        <v>105</v>
      </c>
      <c r="C45" s="115" t="s">
        <v>136</v>
      </c>
      <c r="D45" s="116" t="s">
        <v>137</v>
      </c>
      <c r="E45" s="117">
        <v>0.5</v>
      </c>
      <c r="F45" s="110"/>
      <c r="G45" s="111"/>
      <c r="H45" s="107"/>
      <c r="I45" s="107"/>
      <c r="J45" s="107"/>
      <c r="K45" s="111">
        <f>Summary!L45</f>
        <v>0</v>
      </c>
      <c r="L45" s="107"/>
      <c r="M45" s="1291"/>
      <c r="N45" s="1292">
        <f t="shared" si="18"/>
        <v>0</v>
      </c>
      <c r="O45" s="1161">
        <v>0</v>
      </c>
      <c r="P45" s="1162">
        <v>0</v>
      </c>
      <c r="Q45" s="1162">
        <v>0</v>
      </c>
      <c r="R45" s="1162">
        <v>0</v>
      </c>
      <c r="S45" s="1162">
        <v>0</v>
      </c>
      <c r="T45" s="1162">
        <v>0</v>
      </c>
      <c r="U45" s="1162">
        <v>0</v>
      </c>
      <c r="V45" s="1293">
        <f t="shared" si="19"/>
        <v>0</v>
      </c>
      <c r="W45" s="1294">
        <f t="shared" si="20"/>
        <v>0</v>
      </c>
      <c r="X45" s="1295">
        <f t="shared" si="21"/>
        <v>0</v>
      </c>
      <c r="Y45" s="1165">
        <v>0</v>
      </c>
      <c r="Z45" s="1166">
        <v>0</v>
      </c>
      <c r="AA45" s="1166">
        <v>0</v>
      </c>
      <c r="AB45" s="1166">
        <v>0</v>
      </c>
      <c r="AC45" s="1166">
        <v>0</v>
      </c>
      <c r="AD45" s="1166">
        <v>0</v>
      </c>
      <c r="AE45" s="1166">
        <v>0</v>
      </c>
      <c r="AF45" s="1296">
        <f t="shared" si="22"/>
        <v>0</v>
      </c>
      <c r="AG45" s="1297">
        <f t="shared" si="23"/>
        <v>0</v>
      </c>
      <c r="AH45" s="1298">
        <f t="shared" si="24"/>
        <v>0</v>
      </c>
      <c r="AI45" s="1167">
        <v>0</v>
      </c>
      <c r="AJ45" s="1168">
        <v>0</v>
      </c>
      <c r="AK45" s="1168">
        <v>0</v>
      </c>
      <c r="AL45" s="1168">
        <v>0</v>
      </c>
      <c r="AM45" s="1168">
        <v>0</v>
      </c>
      <c r="AN45" s="1168">
        <v>0</v>
      </c>
      <c r="AO45" s="1168">
        <v>0</v>
      </c>
      <c r="AP45" s="1299">
        <f t="shared" si="25"/>
        <v>0</v>
      </c>
      <c r="AQ45" s="1300">
        <f t="shared" si="26"/>
        <v>0</v>
      </c>
      <c r="AR45" s="1301">
        <f t="shared" si="27"/>
        <v>0</v>
      </c>
      <c r="AS45" s="1039">
        <v>0</v>
      </c>
      <c r="AT45" s="737">
        <v>0</v>
      </c>
      <c r="AU45" s="737">
        <v>0</v>
      </c>
      <c r="AV45" s="737">
        <v>0</v>
      </c>
      <c r="AW45" s="737">
        <v>0</v>
      </c>
      <c r="AX45" s="737">
        <v>0</v>
      </c>
      <c r="AY45" s="737">
        <v>0</v>
      </c>
      <c r="AZ45" s="737">
        <v>0</v>
      </c>
      <c r="BA45" s="737">
        <v>0</v>
      </c>
      <c r="BB45" s="1302">
        <f t="shared" si="28"/>
        <v>0</v>
      </c>
      <c r="BC45" s="1210">
        <f t="shared" si="29"/>
        <v>0</v>
      </c>
      <c r="BD45" s="1303">
        <f t="shared" si="30"/>
        <v>0</v>
      </c>
      <c r="BE45" s="1304">
        <f t="shared" si="31"/>
        <v>0</v>
      </c>
      <c r="BF45" s="1305">
        <f t="shared" si="32"/>
        <v>0</v>
      </c>
      <c r="BG45" s="238">
        <f t="shared" si="33"/>
        <v>0</v>
      </c>
      <c r="BH45" s="1306">
        <f t="shared" si="34"/>
        <v>0</v>
      </c>
      <c r="BI45" s="1307" t="str">
        <f t="shared" si="35"/>
        <v/>
      </c>
      <c r="BJ45" s="1311"/>
      <c r="BK45" s="127"/>
      <c r="BL45" s="406"/>
      <c r="BM45" s="406"/>
      <c r="BN45" s="1310"/>
      <c r="BO45" s="744"/>
    </row>
    <row r="46" spans="1:67" ht="13" hidden="1">
      <c r="A46" s="105">
        <v>44</v>
      </c>
      <c r="B46" s="125" t="s">
        <v>105</v>
      </c>
      <c r="C46" s="115" t="s">
        <v>138</v>
      </c>
      <c r="D46" s="116" t="s">
        <v>139</v>
      </c>
      <c r="E46" s="117">
        <v>1</v>
      </c>
      <c r="F46" s="110"/>
      <c r="G46" s="111"/>
      <c r="H46" s="107"/>
      <c r="I46" s="107"/>
      <c r="J46" s="107"/>
      <c r="K46" s="111">
        <f>Summary!L46</f>
        <v>0</v>
      </c>
      <c r="L46" s="107"/>
      <c r="M46" s="1291"/>
      <c r="N46" s="1292">
        <f t="shared" si="18"/>
        <v>0</v>
      </c>
      <c r="O46" s="1161">
        <v>0</v>
      </c>
      <c r="P46" s="1162">
        <v>0</v>
      </c>
      <c r="Q46" s="1162">
        <v>0</v>
      </c>
      <c r="R46" s="1162">
        <v>0</v>
      </c>
      <c r="S46" s="1162">
        <v>0</v>
      </c>
      <c r="T46" s="1162">
        <v>0</v>
      </c>
      <c r="U46" s="1162">
        <v>0</v>
      </c>
      <c r="V46" s="1293">
        <f t="shared" si="19"/>
        <v>0</v>
      </c>
      <c r="W46" s="1294">
        <f t="shared" si="20"/>
        <v>0</v>
      </c>
      <c r="X46" s="1295">
        <f t="shared" si="21"/>
        <v>0</v>
      </c>
      <c r="Y46" s="1165">
        <v>0</v>
      </c>
      <c r="Z46" s="1166">
        <v>0</v>
      </c>
      <c r="AA46" s="1166">
        <v>0</v>
      </c>
      <c r="AB46" s="1166">
        <v>0</v>
      </c>
      <c r="AC46" s="1166">
        <v>0</v>
      </c>
      <c r="AD46" s="1166">
        <v>0</v>
      </c>
      <c r="AE46" s="1166">
        <v>0</v>
      </c>
      <c r="AF46" s="1296">
        <f t="shared" si="22"/>
        <v>0</v>
      </c>
      <c r="AG46" s="1297">
        <f t="shared" si="23"/>
        <v>0</v>
      </c>
      <c r="AH46" s="1298">
        <f t="shared" si="24"/>
        <v>0</v>
      </c>
      <c r="AI46" s="1167">
        <v>0</v>
      </c>
      <c r="AJ46" s="1168">
        <v>0</v>
      </c>
      <c r="AK46" s="1168">
        <v>0</v>
      </c>
      <c r="AL46" s="1168">
        <v>0</v>
      </c>
      <c r="AM46" s="1168">
        <v>0</v>
      </c>
      <c r="AN46" s="1168">
        <v>0</v>
      </c>
      <c r="AO46" s="1168">
        <v>0</v>
      </c>
      <c r="AP46" s="1299">
        <f t="shared" si="25"/>
        <v>0</v>
      </c>
      <c r="AQ46" s="1300">
        <f t="shared" si="26"/>
        <v>0</v>
      </c>
      <c r="AR46" s="1301">
        <f t="shared" si="27"/>
        <v>0</v>
      </c>
      <c r="AS46" s="1039">
        <v>0</v>
      </c>
      <c r="AT46" s="737">
        <v>0</v>
      </c>
      <c r="AU46" s="737">
        <v>0</v>
      </c>
      <c r="AV46" s="737">
        <v>0</v>
      </c>
      <c r="AW46" s="737">
        <v>0</v>
      </c>
      <c r="AX46" s="737">
        <v>0</v>
      </c>
      <c r="AY46" s="737">
        <v>0</v>
      </c>
      <c r="AZ46" s="737">
        <v>0</v>
      </c>
      <c r="BA46" s="737">
        <v>0</v>
      </c>
      <c r="BB46" s="1302">
        <f t="shared" si="28"/>
        <v>0</v>
      </c>
      <c r="BC46" s="1210">
        <f t="shared" si="29"/>
        <v>0</v>
      </c>
      <c r="BD46" s="1303">
        <f t="shared" si="30"/>
        <v>0</v>
      </c>
      <c r="BE46" s="1304">
        <f t="shared" si="31"/>
        <v>0</v>
      </c>
      <c r="BF46" s="1305">
        <f t="shared" si="32"/>
        <v>0</v>
      </c>
      <c r="BG46" s="238">
        <f t="shared" si="33"/>
        <v>0</v>
      </c>
      <c r="BH46" s="1306">
        <f t="shared" si="34"/>
        <v>0</v>
      </c>
      <c r="BI46" s="1307" t="str">
        <f t="shared" si="35"/>
        <v/>
      </c>
      <c r="BJ46" s="1311"/>
      <c r="BK46" s="127"/>
      <c r="BL46" s="406"/>
      <c r="BM46" s="406"/>
      <c r="BN46" s="1310"/>
      <c r="BO46" s="744"/>
    </row>
    <row r="47" spans="1:67" ht="13" hidden="1">
      <c r="A47" s="105">
        <v>45</v>
      </c>
      <c r="B47" s="128" t="s">
        <v>350</v>
      </c>
      <c r="C47" s="107" t="s">
        <v>140</v>
      </c>
      <c r="D47" s="129" t="s">
        <v>141</v>
      </c>
      <c r="E47" s="109">
        <v>1</v>
      </c>
      <c r="F47" s="110"/>
      <c r="G47" s="111"/>
      <c r="H47" s="107"/>
      <c r="I47" s="107"/>
      <c r="J47" s="107"/>
      <c r="K47" s="111">
        <f>Summary!L47</f>
        <v>0</v>
      </c>
      <c r="L47" s="107"/>
      <c r="M47" s="1291"/>
      <c r="N47" s="1292">
        <f t="shared" si="18"/>
        <v>0</v>
      </c>
      <c r="O47" s="1161">
        <v>0</v>
      </c>
      <c r="P47" s="1162">
        <v>0</v>
      </c>
      <c r="Q47" s="1162">
        <v>0</v>
      </c>
      <c r="R47" s="1162">
        <v>0</v>
      </c>
      <c r="S47" s="1162">
        <v>0</v>
      </c>
      <c r="T47" s="1162">
        <v>0</v>
      </c>
      <c r="U47" s="1162">
        <v>0</v>
      </c>
      <c r="V47" s="1293">
        <f t="shared" si="19"/>
        <v>0</v>
      </c>
      <c r="W47" s="1294">
        <f t="shared" si="20"/>
        <v>0</v>
      </c>
      <c r="X47" s="1295">
        <f t="shared" si="21"/>
        <v>0</v>
      </c>
      <c r="Y47" s="1165">
        <v>0</v>
      </c>
      <c r="Z47" s="1166">
        <v>0</v>
      </c>
      <c r="AA47" s="1166">
        <v>0</v>
      </c>
      <c r="AB47" s="1166">
        <v>0</v>
      </c>
      <c r="AC47" s="1166">
        <v>0</v>
      </c>
      <c r="AD47" s="1166">
        <v>0</v>
      </c>
      <c r="AE47" s="1166">
        <v>0</v>
      </c>
      <c r="AF47" s="1296">
        <f t="shared" si="22"/>
        <v>0</v>
      </c>
      <c r="AG47" s="1297">
        <f t="shared" si="23"/>
        <v>0</v>
      </c>
      <c r="AH47" s="1298">
        <f t="shared" si="24"/>
        <v>0</v>
      </c>
      <c r="AI47" s="1167">
        <v>0</v>
      </c>
      <c r="AJ47" s="1168">
        <v>0</v>
      </c>
      <c r="AK47" s="1168">
        <v>0</v>
      </c>
      <c r="AL47" s="1168">
        <v>0</v>
      </c>
      <c r="AM47" s="1168">
        <v>0</v>
      </c>
      <c r="AN47" s="1168">
        <v>0</v>
      </c>
      <c r="AO47" s="1168">
        <v>0</v>
      </c>
      <c r="AP47" s="1299">
        <f t="shared" si="25"/>
        <v>0</v>
      </c>
      <c r="AQ47" s="1300">
        <f t="shared" si="26"/>
        <v>0</v>
      </c>
      <c r="AR47" s="1301">
        <f t="shared" si="27"/>
        <v>0</v>
      </c>
      <c r="AS47" s="1039">
        <v>0</v>
      </c>
      <c r="AT47" s="737">
        <v>0</v>
      </c>
      <c r="AU47" s="737">
        <v>0</v>
      </c>
      <c r="AV47" s="737">
        <v>0</v>
      </c>
      <c r="AW47" s="737">
        <v>0</v>
      </c>
      <c r="AX47" s="737">
        <v>0</v>
      </c>
      <c r="AY47" s="737">
        <v>0</v>
      </c>
      <c r="AZ47" s="737">
        <v>0</v>
      </c>
      <c r="BA47" s="737">
        <v>0</v>
      </c>
      <c r="BB47" s="1302">
        <f t="shared" si="28"/>
        <v>0</v>
      </c>
      <c r="BC47" s="1210">
        <f t="shared" si="29"/>
        <v>0</v>
      </c>
      <c r="BD47" s="1303">
        <f t="shared" si="30"/>
        <v>0</v>
      </c>
      <c r="BE47" s="1304">
        <f t="shared" si="31"/>
        <v>0</v>
      </c>
      <c r="BF47" s="1305">
        <f t="shared" si="32"/>
        <v>0</v>
      </c>
      <c r="BG47" s="238">
        <f t="shared" si="33"/>
        <v>0</v>
      </c>
      <c r="BH47" s="1306">
        <f t="shared" si="34"/>
        <v>0</v>
      </c>
      <c r="BI47" s="1307" t="str">
        <f t="shared" si="35"/>
        <v/>
      </c>
      <c r="BJ47" s="1308"/>
      <c r="BK47" s="742"/>
      <c r="BL47" s="242"/>
      <c r="BM47" s="242"/>
      <c r="BN47" s="743"/>
      <c r="BO47" s="744"/>
    </row>
    <row r="48" spans="1:67" ht="13" hidden="1">
      <c r="A48" s="105">
        <v>46</v>
      </c>
      <c r="B48" s="128" t="s">
        <v>75</v>
      </c>
      <c r="C48" s="107" t="s">
        <v>143</v>
      </c>
      <c r="D48" s="129" t="s">
        <v>144</v>
      </c>
      <c r="E48" s="109">
        <v>0.5</v>
      </c>
      <c r="F48" s="110"/>
      <c r="G48" s="111"/>
      <c r="H48" s="107"/>
      <c r="I48" s="107"/>
      <c r="J48" s="107"/>
      <c r="K48" s="111">
        <f>Summary!L48</f>
        <v>0</v>
      </c>
      <c r="L48" s="107"/>
      <c r="M48" s="1291"/>
      <c r="N48" s="1292">
        <f t="shared" si="18"/>
        <v>0</v>
      </c>
      <c r="O48" s="1161">
        <v>0</v>
      </c>
      <c r="P48" s="1162">
        <v>0</v>
      </c>
      <c r="Q48" s="1162">
        <v>0</v>
      </c>
      <c r="R48" s="1162">
        <v>0</v>
      </c>
      <c r="S48" s="1162">
        <v>0</v>
      </c>
      <c r="T48" s="1162">
        <v>0</v>
      </c>
      <c r="U48" s="1162">
        <v>0</v>
      </c>
      <c r="V48" s="1293">
        <f t="shared" si="19"/>
        <v>0</v>
      </c>
      <c r="W48" s="1294">
        <f t="shared" si="20"/>
        <v>0</v>
      </c>
      <c r="X48" s="1295">
        <f t="shared" si="21"/>
        <v>0</v>
      </c>
      <c r="Y48" s="1165">
        <v>0</v>
      </c>
      <c r="Z48" s="1166">
        <v>0</v>
      </c>
      <c r="AA48" s="1166">
        <v>0</v>
      </c>
      <c r="AB48" s="1166">
        <v>0</v>
      </c>
      <c r="AC48" s="1166">
        <v>0</v>
      </c>
      <c r="AD48" s="1166">
        <v>0</v>
      </c>
      <c r="AE48" s="1166">
        <v>0</v>
      </c>
      <c r="AF48" s="1296">
        <f t="shared" si="22"/>
        <v>0</v>
      </c>
      <c r="AG48" s="1297">
        <f t="shared" si="23"/>
        <v>0</v>
      </c>
      <c r="AH48" s="1298">
        <f t="shared" si="24"/>
        <v>0</v>
      </c>
      <c r="AI48" s="1167">
        <v>0</v>
      </c>
      <c r="AJ48" s="1168">
        <v>0</v>
      </c>
      <c r="AK48" s="1168">
        <v>0</v>
      </c>
      <c r="AL48" s="1168">
        <v>0</v>
      </c>
      <c r="AM48" s="1168">
        <v>0</v>
      </c>
      <c r="AN48" s="1168">
        <v>0</v>
      </c>
      <c r="AO48" s="1168">
        <v>0</v>
      </c>
      <c r="AP48" s="1299">
        <f t="shared" si="25"/>
        <v>0</v>
      </c>
      <c r="AQ48" s="1300">
        <f t="shared" si="26"/>
        <v>0</v>
      </c>
      <c r="AR48" s="1301">
        <f t="shared" si="27"/>
        <v>0</v>
      </c>
      <c r="AS48" s="1039">
        <v>0</v>
      </c>
      <c r="AT48" s="737">
        <v>0</v>
      </c>
      <c r="AU48" s="737">
        <v>0</v>
      </c>
      <c r="AV48" s="737">
        <v>0</v>
      </c>
      <c r="AW48" s="737">
        <v>0</v>
      </c>
      <c r="AX48" s="737">
        <v>0</v>
      </c>
      <c r="AY48" s="737">
        <v>0</v>
      </c>
      <c r="AZ48" s="737">
        <v>0</v>
      </c>
      <c r="BA48" s="737">
        <v>0</v>
      </c>
      <c r="BB48" s="1302">
        <f t="shared" si="28"/>
        <v>0</v>
      </c>
      <c r="BC48" s="1210">
        <f t="shared" si="29"/>
        <v>0</v>
      </c>
      <c r="BD48" s="1303">
        <f t="shared" si="30"/>
        <v>0</v>
      </c>
      <c r="BE48" s="1304">
        <f t="shared" si="31"/>
        <v>0</v>
      </c>
      <c r="BF48" s="1305">
        <f t="shared" si="32"/>
        <v>0</v>
      </c>
      <c r="BG48" s="238">
        <f t="shared" si="33"/>
        <v>0</v>
      </c>
      <c r="BH48" s="1306">
        <f t="shared" si="34"/>
        <v>0</v>
      </c>
      <c r="BI48" s="1307" t="str">
        <f t="shared" si="35"/>
        <v/>
      </c>
      <c r="BJ48" s="1308"/>
      <c r="BK48" s="742"/>
      <c r="BL48" s="242"/>
      <c r="BM48" s="242"/>
      <c r="BN48" s="743"/>
      <c r="BO48" s="744"/>
    </row>
    <row r="49" spans="1:67" ht="13" hidden="1">
      <c r="A49" s="105">
        <v>47</v>
      </c>
      <c r="B49" s="128" t="s">
        <v>350</v>
      </c>
      <c r="C49" s="107" t="s">
        <v>145</v>
      </c>
      <c r="D49" s="129" t="s">
        <v>146</v>
      </c>
      <c r="E49" s="109">
        <v>0.5</v>
      </c>
      <c r="F49" s="110"/>
      <c r="G49" s="111"/>
      <c r="H49" s="107"/>
      <c r="I49" s="107"/>
      <c r="J49" s="107"/>
      <c r="K49" s="111">
        <f>Summary!L49</f>
        <v>0</v>
      </c>
      <c r="L49" s="107"/>
      <c r="M49" s="1291"/>
      <c r="N49" s="1292">
        <f t="shared" si="18"/>
        <v>0</v>
      </c>
      <c r="O49" s="1161">
        <v>0</v>
      </c>
      <c r="P49" s="1162">
        <v>0</v>
      </c>
      <c r="Q49" s="1162">
        <v>0</v>
      </c>
      <c r="R49" s="1162">
        <v>0</v>
      </c>
      <c r="S49" s="1162">
        <v>0</v>
      </c>
      <c r="T49" s="1162">
        <v>0</v>
      </c>
      <c r="U49" s="1162">
        <v>0</v>
      </c>
      <c r="V49" s="1293">
        <f t="shared" si="19"/>
        <v>0</v>
      </c>
      <c r="W49" s="1294">
        <f t="shared" si="20"/>
        <v>0</v>
      </c>
      <c r="X49" s="1295">
        <f t="shared" si="21"/>
        <v>0</v>
      </c>
      <c r="Y49" s="1165">
        <v>0</v>
      </c>
      <c r="Z49" s="1166">
        <v>0</v>
      </c>
      <c r="AA49" s="1166">
        <v>0</v>
      </c>
      <c r="AB49" s="1166">
        <v>0</v>
      </c>
      <c r="AC49" s="1166">
        <v>0</v>
      </c>
      <c r="AD49" s="1166">
        <v>0</v>
      </c>
      <c r="AE49" s="1166">
        <v>0</v>
      </c>
      <c r="AF49" s="1296">
        <f t="shared" si="22"/>
        <v>0</v>
      </c>
      <c r="AG49" s="1297">
        <f t="shared" si="23"/>
        <v>0</v>
      </c>
      <c r="AH49" s="1298">
        <f t="shared" si="24"/>
        <v>0</v>
      </c>
      <c r="AI49" s="1167">
        <v>0</v>
      </c>
      <c r="AJ49" s="1168">
        <v>0</v>
      </c>
      <c r="AK49" s="1168">
        <v>0</v>
      </c>
      <c r="AL49" s="1168">
        <v>0</v>
      </c>
      <c r="AM49" s="1168">
        <v>0</v>
      </c>
      <c r="AN49" s="1168">
        <v>0</v>
      </c>
      <c r="AO49" s="1168">
        <v>0</v>
      </c>
      <c r="AP49" s="1299">
        <f t="shared" si="25"/>
        <v>0</v>
      </c>
      <c r="AQ49" s="1300">
        <f t="shared" si="26"/>
        <v>0</v>
      </c>
      <c r="AR49" s="1301">
        <f t="shared" si="27"/>
        <v>0</v>
      </c>
      <c r="AS49" s="1039">
        <v>0</v>
      </c>
      <c r="AT49" s="737">
        <v>0</v>
      </c>
      <c r="AU49" s="737">
        <v>0</v>
      </c>
      <c r="AV49" s="737">
        <v>0</v>
      </c>
      <c r="AW49" s="737">
        <v>0</v>
      </c>
      <c r="AX49" s="737">
        <v>0</v>
      </c>
      <c r="AY49" s="737">
        <v>0</v>
      </c>
      <c r="AZ49" s="737">
        <v>0</v>
      </c>
      <c r="BA49" s="737">
        <v>0</v>
      </c>
      <c r="BB49" s="1302">
        <f t="shared" si="28"/>
        <v>0</v>
      </c>
      <c r="BC49" s="1210">
        <f t="shared" si="29"/>
        <v>0</v>
      </c>
      <c r="BD49" s="1303">
        <f t="shared" si="30"/>
        <v>0</v>
      </c>
      <c r="BE49" s="1304">
        <f t="shared" si="31"/>
        <v>0</v>
      </c>
      <c r="BF49" s="1305">
        <f t="shared" si="32"/>
        <v>0</v>
      </c>
      <c r="BG49" s="238">
        <f t="shared" si="33"/>
        <v>0</v>
      </c>
      <c r="BH49" s="1306">
        <f t="shared" si="34"/>
        <v>0</v>
      </c>
      <c r="BI49" s="1307" t="str">
        <f t="shared" si="35"/>
        <v/>
      </c>
      <c r="BJ49" s="1308"/>
      <c r="BK49" s="742"/>
      <c r="BL49" s="242"/>
      <c r="BM49" s="242"/>
      <c r="BN49" s="743"/>
      <c r="BO49" s="744"/>
    </row>
    <row r="50" spans="1:67" ht="13" hidden="1">
      <c r="A50" s="105">
        <v>48</v>
      </c>
      <c r="B50" s="128" t="s">
        <v>350</v>
      </c>
      <c r="C50" s="107" t="s">
        <v>148</v>
      </c>
      <c r="D50" s="129" t="s">
        <v>149</v>
      </c>
      <c r="E50" s="109">
        <v>1</v>
      </c>
      <c r="F50" s="110"/>
      <c r="G50" s="111"/>
      <c r="H50" s="107"/>
      <c r="I50" s="107"/>
      <c r="J50" s="107"/>
      <c r="K50" s="111">
        <f>Summary!L50</f>
        <v>0</v>
      </c>
      <c r="L50" s="107"/>
      <c r="M50" s="1291"/>
      <c r="N50" s="1292">
        <f t="shared" si="18"/>
        <v>0</v>
      </c>
      <c r="O50" s="1161">
        <v>0</v>
      </c>
      <c r="P50" s="1162">
        <v>0</v>
      </c>
      <c r="Q50" s="1162">
        <v>0</v>
      </c>
      <c r="R50" s="1162">
        <v>0</v>
      </c>
      <c r="S50" s="1162">
        <v>0</v>
      </c>
      <c r="T50" s="1162">
        <v>0</v>
      </c>
      <c r="U50" s="1162">
        <v>0</v>
      </c>
      <c r="V50" s="1293">
        <f t="shared" si="19"/>
        <v>0</v>
      </c>
      <c r="W50" s="1294">
        <f t="shared" si="20"/>
        <v>0</v>
      </c>
      <c r="X50" s="1295">
        <f t="shared" si="21"/>
        <v>0</v>
      </c>
      <c r="Y50" s="1165">
        <v>0</v>
      </c>
      <c r="Z50" s="1166">
        <v>0</v>
      </c>
      <c r="AA50" s="1166">
        <v>0</v>
      </c>
      <c r="AB50" s="1166">
        <v>0</v>
      </c>
      <c r="AC50" s="1166">
        <v>0</v>
      </c>
      <c r="AD50" s="1166">
        <v>0</v>
      </c>
      <c r="AE50" s="1166">
        <v>0</v>
      </c>
      <c r="AF50" s="1296">
        <f t="shared" si="22"/>
        <v>0</v>
      </c>
      <c r="AG50" s="1297">
        <f t="shared" si="23"/>
        <v>0</v>
      </c>
      <c r="AH50" s="1298">
        <f t="shared" si="24"/>
        <v>0</v>
      </c>
      <c r="AI50" s="1167">
        <v>0</v>
      </c>
      <c r="AJ50" s="1168">
        <v>0</v>
      </c>
      <c r="AK50" s="1168">
        <v>0</v>
      </c>
      <c r="AL50" s="1168">
        <v>0</v>
      </c>
      <c r="AM50" s="1168">
        <v>0</v>
      </c>
      <c r="AN50" s="1168">
        <v>0</v>
      </c>
      <c r="AO50" s="1168">
        <v>0</v>
      </c>
      <c r="AP50" s="1299">
        <f t="shared" si="25"/>
        <v>0</v>
      </c>
      <c r="AQ50" s="1300">
        <f t="shared" si="26"/>
        <v>0</v>
      </c>
      <c r="AR50" s="1301">
        <f t="shared" si="27"/>
        <v>0</v>
      </c>
      <c r="AS50" s="1039">
        <v>0</v>
      </c>
      <c r="AT50" s="737">
        <v>0</v>
      </c>
      <c r="AU50" s="737">
        <v>0</v>
      </c>
      <c r="AV50" s="737">
        <v>0</v>
      </c>
      <c r="AW50" s="737">
        <v>0</v>
      </c>
      <c r="AX50" s="737">
        <v>0</v>
      </c>
      <c r="AY50" s="737">
        <v>0</v>
      </c>
      <c r="AZ50" s="737">
        <v>0</v>
      </c>
      <c r="BA50" s="737">
        <v>0</v>
      </c>
      <c r="BB50" s="1302">
        <f t="shared" si="28"/>
        <v>0</v>
      </c>
      <c r="BC50" s="1210">
        <f t="shared" si="29"/>
        <v>0</v>
      </c>
      <c r="BD50" s="1303">
        <f t="shared" si="30"/>
        <v>0</v>
      </c>
      <c r="BE50" s="1304">
        <f t="shared" si="31"/>
        <v>0</v>
      </c>
      <c r="BF50" s="1305">
        <f t="shared" si="32"/>
        <v>0</v>
      </c>
      <c r="BG50" s="238">
        <f t="shared" si="33"/>
        <v>0</v>
      </c>
      <c r="BH50" s="1306">
        <f t="shared" si="34"/>
        <v>0</v>
      </c>
      <c r="BI50" s="1307" t="str">
        <f t="shared" si="35"/>
        <v/>
      </c>
      <c r="BJ50" s="1308"/>
      <c r="BK50" s="742"/>
      <c r="BL50" s="242"/>
      <c r="BM50" s="242"/>
      <c r="BN50" s="743"/>
      <c r="BO50" s="744"/>
    </row>
    <row r="51" spans="1:67" ht="26" hidden="1">
      <c r="A51" s="105">
        <v>49</v>
      </c>
      <c r="B51" s="128" t="s">
        <v>350</v>
      </c>
      <c r="C51" s="107" t="s">
        <v>150</v>
      </c>
      <c r="D51" s="129" t="s">
        <v>151</v>
      </c>
      <c r="E51" s="109">
        <v>1</v>
      </c>
      <c r="F51" s="110"/>
      <c r="G51" s="111"/>
      <c r="H51" s="107"/>
      <c r="I51" s="107"/>
      <c r="J51" s="107"/>
      <c r="K51" s="111">
        <f>Summary!L51</f>
        <v>0</v>
      </c>
      <c r="L51" s="107"/>
      <c r="M51" s="1291"/>
      <c r="N51" s="1292">
        <f t="shared" si="18"/>
        <v>0</v>
      </c>
      <c r="O51" s="1161">
        <v>0</v>
      </c>
      <c r="P51" s="1162">
        <v>0</v>
      </c>
      <c r="Q51" s="1162">
        <v>0</v>
      </c>
      <c r="R51" s="1162">
        <v>0</v>
      </c>
      <c r="S51" s="1162">
        <v>0</v>
      </c>
      <c r="T51" s="1162">
        <v>0</v>
      </c>
      <c r="U51" s="1162">
        <v>0</v>
      </c>
      <c r="V51" s="1293">
        <f t="shared" si="19"/>
        <v>0</v>
      </c>
      <c r="W51" s="1294">
        <f t="shared" si="20"/>
        <v>0</v>
      </c>
      <c r="X51" s="1295">
        <f t="shared" si="21"/>
        <v>0</v>
      </c>
      <c r="Y51" s="1165">
        <v>0</v>
      </c>
      <c r="Z51" s="1166">
        <v>0</v>
      </c>
      <c r="AA51" s="1166">
        <v>0</v>
      </c>
      <c r="AB51" s="1166">
        <v>0</v>
      </c>
      <c r="AC51" s="1166">
        <v>0</v>
      </c>
      <c r="AD51" s="1166">
        <v>0</v>
      </c>
      <c r="AE51" s="1166">
        <v>0</v>
      </c>
      <c r="AF51" s="1296">
        <f t="shared" si="22"/>
        <v>0</v>
      </c>
      <c r="AG51" s="1297">
        <f t="shared" si="23"/>
        <v>0</v>
      </c>
      <c r="AH51" s="1298">
        <f t="shared" si="24"/>
        <v>0</v>
      </c>
      <c r="AI51" s="1167">
        <v>0</v>
      </c>
      <c r="AJ51" s="1168">
        <v>0</v>
      </c>
      <c r="AK51" s="1168">
        <v>0</v>
      </c>
      <c r="AL51" s="1168">
        <v>0</v>
      </c>
      <c r="AM51" s="1168">
        <v>0</v>
      </c>
      <c r="AN51" s="1168">
        <v>0</v>
      </c>
      <c r="AO51" s="1168">
        <v>0</v>
      </c>
      <c r="AP51" s="1299">
        <f t="shared" si="25"/>
        <v>0</v>
      </c>
      <c r="AQ51" s="1300">
        <f t="shared" si="26"/>
        <v>0</v>
      </c>
      <c r="AR51" s="1301">
        <f t="shared" si="27"/>
        <v>0</v>
      </c>
      <c r="AS51" s="1039">
        <v>0</v>
      </c>
      <c r="AT51" s="737">
        <v>0</v>
      </c>
      <c r="AU51" s="737">
        <v>0</v>
      </c>
      <c r="AV51" s="737">
        <v>0</v>
      </c>
      <c r="AW51" s="737">
        <v>0</v>
      </c>
      <c r="AX51" s="737">
        <v>0</v>
      </c>
      <c r="AY51" s="737">
        <v>0</v>
      </c>
      <c r="AZ51" s="737">
        <v>0</v>
      </c>
      <c r="BA51" s="737">
        <v>0</v>
      </c>
      <c r="BB51" s="1302">
        <f t="shared" si="28"/>
        <v>0</v>
      </c>
      <c r="BC51" s="1210">
        <f t="shared" si="29"/>
        <v>0</v>
      </c>
      <c r="BD51" s="1303">
        <f t="shared" si="30"/>
        <v>0</v>
      </c>
      <c r="BE51" s="1304">
        <f t="shared" si="31"/>
        <v>0</v>
      </c>
      <c r="BF51" s="1305">
        <f t="shared" si="32"/>
        <v>0</v>
      </c>
      <c r="BG51" s="238">
        <f t="shared" si="33"/>
        <v>0</v>
      </c>
      <c r="BH51" s="1306">
        <f t="shared" si="34"/>
        <v>0</v>
      </c>
      <c r="BI51" s="1307" t="str">
        <f t="shared" si="35"/>
        <v/>
      </c>
      <c r="BJ51" s="1308"/>
      <c r="BK51" s="742"/>
      <c r="BL51" s="242"/>
      <c r="BM51" s="242"/>
      <c r="BN51" s="743"/>
      <c r="BO51" s="744"/>
    </row>
    <row r="52" spans="1:67" ht="26" hidden="1">
      <c r="A52" s="105">
        <v>50</v>
      </c>
      <c r="B52" s="128" t="s">
        <v>350</v>
      </c>
      <c r="C52" s="107" t="s">
        <v>152</v>
      </c>
      <c r="D52" s="129" t="s">
        <v>153</v>
      </c>
      <c r="E52" s="109">
        <v>1</v>
      </c>
      <c r="F52" s="110"/>
      <c r="G52" s="111"/>
      <c r="H52" s="107"/>
      <c r="I52" s="107"/>
      <c r="J52" s="107"/>
      <c r="K52" s="111">
        <f>Summary!L52</f>
        <v>0</v>
      </c>
      <c r="L52" s="107"/>
      <c r="M52" s="1291"/>
      <c r="N52" s="1292">
        <f t="shared" si="18"/>
        <v>0</v>
      </c>
      <c r="O52" s="1161">
        <v>0</v>
      </c>
      <c r="P52" s="1162">
        <v>0</v>
      </c>
      <c r="Q52" s="1162">
        <v>0</v>
      </c>
      <c r="R52" s="1162">
        <v>0</v>
      </c>
      <c r="S52" s="1162">
        <v>0</v>
      </c>
      <c r="T52" s="1162">
        <v>0</v>
      </c>
      <c r="U52" s="1162">
        <v>0</v>
      </c>
      <c r="V52" s="1293">
        <f t="shared" si="19"/>
        <v>0</v>
      </c>
      <c r="W52" s="1294">
        <f t="shared" si="20"/>
        <v>0</v>
      </c>
      <c r="X52" s="1295">
        <f t="shared" si="21"/>
        <v>0</v>
      </c>
      <c r="Y52" s="1165">
        <v>0</v>
      </c>
      <c r="Z52" s="1166">
        <v>0</v>
      </c>
      <c r="AA52" s="1166">
        <v>0</v>
      </c>
      <c r="AB52" s="1166">
        <v>0</v>
      </c>
      <c r="AC52" s="1166">
        <v>0</v>
      </c>
      <c r="AD52" s="1166">
        <v>0</v>
      </c>
      <c r="AE52" s="1166">
        <v>0</v>
      </c>
      <c r="AF52" s="1296">
        <f t="shared" si="22"/>
        <v>0</v>
      </c>
      <c r="AG52" s="1297">
        <f t="shared" si="23"/>
        <v>0</v>
      </c>
      <c r="AH52" s="1298">
        <f t="shared" si="24"/>
        <v>0</v>
      </c>
      <c r="AI52" s="1167">
        <v>0</v>
      </c>
      <c r="AJ52" s="1168">
        <v>0</v>
      </c>
      <c r="AK52" s="1168">
        <v>0</v>
      </c>
      <c r="AL52" s="1168">
        <v>0</v>
      </c>
      <c r="AM52" s="1168">
        <v>0</v>
      </c>
      <c r="AN52" s="1168">
        <v>0</v>
      </c>
      <c r="AO52" s="1168">
        <v>0</v>
      </c>
      <c r="AP52" s="1299">
        <f t="shared" si="25"/>
        <v>0</v>
      </c>
      <c r="AQ52" s="1300">
        <f t="shared" si="26"/>
        <v>0</v>
      </c>
      <c r="AR52" s="1301">
        <f t="shared" si="27"/>
        <v>0</v>
      </c>
      <c r="AS52" s="1039">
        <v>0</v>
      </c>
      <c r="AT52" s="737">
        <v>0</v>
      </c>
      <c r="AU52" s="737">
        <v>0</v>
      </c>
      <c r="AV52" s="737">
        <v>0</v>
      </c>
      <c r="AW52" s="737">
        <v>0</v>
      </c>
      <c r="AX52" s="737">
        <v>0</v>
      </c>
      <c r="AY52" s="737">
        <v>0</v>
      </c>
      <c r="AZ52" s="737">
        <v>0</v>
      </c>
      <c r="BA52" s="737">
        <v>0</v>
      </c>
      <c r="BB52" s="1302">
        <f t="shared" si="28"/>
        <v>0</v>
      </c>
      <c r="BC52" s="1210">
        <f t="shared" si="29"/>
        <v>0</v>
      </c>
      <c r="BD52" s="1303">
        <f t="shared" si="30"/>
        <v>0</v>
      </c>
      <c r="BE52" s="1304">
        <f t="shared" si="31"/>
        <v>0</v>
      </c>
      <c r="BF52" s="1305">
        <f t="shared" si="32"/>
        <v>0</v>
      </c>
      <c r="BG52" s="238">
        <f t="shared" si="33"/>
        <v>0</v>
      </c>
      <c r="BH52" s="1306">
        <f t="shared" si="34"/>
        <v>0</v>
      </c>
      <c r="BI52" s="1307" t="str">
        <f t="shared" si="35"/>
        <v/>
      </c>
      <c r="BJ52" s="1308"/>
      <c r="BK52" s="742"/>
      <c r="BL52" s="242"/>
      <c r="BM52" s="242"/>
      <c r="BN52" s="743"/>
      <c r="BO52" s="744"/>
    </row>
    <row r="53" spans="1:67" ht="13" hidden="1">
      <c r="A53" s="105">
        <v>51</v>
      </c>
      <c r="B53" s="128" t="s">
        <v>350</v>
      </c>
      <c r="C53" s="107" t="s">
        <v>155</v>
      </c>
      <c r="D53" s="129" t="s">
        <v>156</v>
      </c>
      <c r="E53" s="109">
        <v>0.5</v>
      </c>
      <c r="F53" s="110"/>
      <c r="G53" s="111"/>
      <c r="H53" s="107"/>
      <c r="I53" s="107"/>
      <c r="J53" s="107"/>
      <c r="K53" s="111">
        <f>Summary!L53</f>
        <v>0</v>
      </c>
      <c r="L53" s="107"/>
      <c r="M53" s="1291"/>
      <c r="N53" s="1292">
        <f t="shared" si="18"/>
        <v>0</v>
      </c>
      <c r="O53" s="1161">
        <v>0</v>
      </c>
      <c r="P53" s="1162">
        <v>0</v>
      </c>
      <c r="Q53" s="1162">
        <v>0</v>
      </c>
      <c r="R53" s="1162">
        <v>0</v>
      </c>
      <c r="S53" s="1162">
        <v>0</v>
      </c>
      <c r="T53" s="1162">
        <v>0</v>
      </c>
      <c r="U53" s="1162">
        <v>0</v>
      </c>
      <c r="V53" s="1293">
        <f t="shared" si="19"/>
        <v>0</v>
      </c>
      <c r="W53" s="1294">
        <f t="shared" si="20"/>
        <v>0</v>
      </c>
      <c r="X53" s="1295">
        <f t="shared" si="21"/>
        <v>0</v>
      </c>
      <c r="Y53" s="1165">
        <v>0</v>
      </c>
      <c r="Z53" s="1166">
        <v>0</v>
      </c>
      <c r="AA53" s="1166">
        <v>0</v>
      </c>
      <c r="AB53" s="1166">
        <v>0</v>
      </c>
      <c r="AC53" s="1166">
        <v>0</v>
      </c>
      <c r="AD53" s="1166">
        <v>0</v>
      </c>
      <c r="AE53" s="1166">
        <v>0</v>
      </c>
      <c r="AF53" s="1296">
        <f t="shared" si="22"/>
        <v>0</v>
      </c>
      <c r="AG53" s="1297">
        <f t="shared" si="23"/>
        <v>0</v>
      </c>
      <c r="AH53" s="1298">
        <f t="shared" si="24"/>
        <v>0</v>
      </c>
      <c r="AI53" s="1167">
        <v>0</v>
      </c>
      <c r="AJ53" s="1168">
        <v>0</v>
      </c>
      <c r="AK53" s="1168">
        <v>0</v>
      </c>
      <c r="AL53" s="1168">
        <v>0</v>
      </c>
      <c r="AM53" s="1168">
        <v>0</v>
      </c>
      <c r="AN53" s="1168">
        <v>0</v>
      </c>
      <c r="AO53" s="1168">
        <v>0</v>
      </c>
      <c r="AP53" s="1299">
        <f t="shared" si="25"/>
        <v>0</v>
      </c>
      <c r="AQ53" s="1300">
        <f t="shared" si="26"/>
        <v>0</v>
      </c>
      <c r="AR53" s="1301">
        <f t="shared" si="27"/>
        <v>0</v>
      </c>
      <c r="AS53" s="1039">
        <v>0</v>
      </c>
      <c r="AT53" s="737">
        <v>0</v>
      </c>
      <c r="AU53" s="737">
        <v>0</v>
      </c>
      <c r="AV53" s="737">
        <v>0</v>
      </c>
      <c r="AW53" s="737">
        <v>0</v>
      </c>
      <c r="AX53" s="737">
        <v>0</v>
      </c>
      <c r="AY53" s="737">
        <v>0</v>
      </c>
      <c r="AZ53" s="737">
        <v>0</v>
      </c>
      <c r="BA53" s="737">
        <v>0</v>
      </c>
      <c r="BB53" s="1302">
        <f t="shared" si="28"/>
        <v>0</v>
      </c>
      <c r="BC53" s="1210">
        <f t="shared" si="29"/>
        <v>0</v>
      </c>
      <c r="BD53" s="1303">
        <f t="shared" si="30"/>
        <v>0</v>
      </c>
      <c r="BE53" s="1304">
        <f t="shared" si="31"/>
        <v>0</v>
      </c>
      <c r="BF53" s="1305">
        <f t="shared" si="32"/>
        <v>0</v>
      </c>
      <c r="BG53" s="238">
        <f t="shared" si="33"/>
        <v>0</v>
      </c>
      <c r="BH53" s="1306">
        <f t="shared" si="34"/>
        <v>0</v>
      </c>
      <c r="BI53" s="1307" t="str">
        <f t="shared" si="35"/>
        <v/>
      </c>
      <c r="BJ53" s="1308"/>
      <c r="BK53" s="742"/>
      <c r="BL53" s="242"/>
      <c r="BM53" s="242"/>
      <c r="BN53" s="743"/>
      <c r="BO53" s="744"/>
    </row>
    <row r="54" spans="1:67" ht="13" hidden="1">
      <c r="A54" s="105">
        <v>52</v>
      </c>
      <c r="B54" s="128" t="s">
        <v>350</v>
      </c>
      <c r="C54" s="107" t="s">
        <v>158</v>
      </c>
      <c r="D54" s="129" t="s">
        <v>159</v>
      </c>
      <c r="E54" s="109">
        <v>0.5</v>
      </c>
      <c r="F54" s="110"/>
      <c r="G54" s="111"/>
      <c r="H54" s="107"/>
      <c r="I54" s="107"/>
      <c r="J54" s="107"/>
      <c r="K54" s="111">
        <f>Summary!L54</f>
        <v>0</v>
      </c>
      <c r="L54" s="107"/>
      <c r="M54" s="1291"/>
      <c r="N54" s="1292">
        <f t="shared" si="18"/>
        <v>0</v>
      </c>
      <c r="O54" s="1161">
        <v>0</v>
      </c>
      <c r="P54" s="1162">
        <v>0</v>
      </c>
      <c r="Q54" s="1162">
        <v>0</v>
      </c>
      <c r="R54" s="1162">
        <v>0</v>
      </c>
      <c r="S54" s="1162">
        <v>0</v>
      </c>
      <c r="T54" s="1162">
        <v>0</v>
      </c>
      <c r="U54" s="1162">
        <v>0</v>
      </c>
      <c r="V54" s="1293">
        <f t="shared" si="19"/>
        <v>0</v>
      </c>
      <c r="W54" s="1294">
        <f t="shared" si="20"/>
        <v>0</v>
      </c>
      <c r="X54" s="1295">
        <f t="shared" si="21"/>
        <v>0</v>
      </c>
      <c r="Y54" s="1165">
        <v>0</v>
      </c>
      <c r="Z54" s="1166">
        <v>0</v>
      </c>
      <c r="AA54" s="1166">
        <v>0</v>
      </c>
      <c r="AB54" s="1166">
        <v>0</v>
      </c>
      <c r="AC54" s="1166">
        <v>0</v>
      </c>
      <c r="AD54" s="1166">
        <v>0</v>
      </c>
      <c r="AE54" s="1166">
        <v>0</v>
      </c>
      <c r="AF54" s="1296">
        <f t="shared" si="22"/>
        <v>0</v>
      </c>
      <c r="AG54" s="1297">
        <f t="shared" si="23"/>
        <v>0</v>
      </c>
      <c r="AH54" s="1298">
        <f t="shared" si="24"/>
        <v>0</v>
      </c>
      <c r="AI54" s="1167">
        <v>0</v>
      </c>
      <c r="AJ54" s="1168">
        <v>0</v>
      </c>
      <c r="AK54" s="1168">
        <v>0</v>
      </c>
      <c r="AL54" s="1168">
        <v>0</v>
      </c>
      <c r="AM54" s="1168">
        <v>0</v>
      </c>
      <c r="AN54" s="1168">
        <v>0</v>
      </c>
      <c r="AO54" s="1168">
        <v>0</v>
      </c>
      <c r="AP54" s="1299">
        <f t="shared" si="25"/>
        <v>0</v>
      </c>
      <c r="AQ54" s="1300">
        <f t="shared" si="26"/>
        <v>0</v>
      </c>
      <c r="AR54" s="1301">
        <f t="shared" si="27"/>
        <v>0</v>
      </c>
      <c r="AS54" s="1039">
        <v>0</v>
      </c>
      <c r="AT54" s="737">
        <v>0</v>
      </c>
      <c r="AU54" s="737">
        <v>0</v>
      </c>
      <c r="AV54" s="737">
        <v>0</v>
      </c>
      <c r="AW54" s="737">
        <v>0</v>
      </c>
      <c r="AX54" s="737">
        <v>0</v>
      </c>
      <c r="AY54" s="737">
        <v>0</v>
      </c>
      <c r="AZ54" s="737">
        <v>0</v>
      </c>
      <c r="BA54" s="737">
        <v>0</v>
      </c>
      <c r="BB54" s="1302">
        <f t="shared" si="28"/>
        <v>0</v>
      </c>
      <c r="BC54" s="1210">
        <f t="shared" si="29"/>
        <v>0</v>
      </c>
      <c r="BD54" s="1303">
        <f t="shared" si="30"/>
        <v>0</v>
      </c>
      <c r="BE54" s="1304">
        <f t="shared" si="31"/>
        <v>0</v>
      </c>
      <c r="BF54" s="1305">
        <f t="shared" si="32"/>
        <v>0</v>
      </c>
      <c r="BG54" s="238">
        <f t="shared" si="33"/>
        <v>0</v>
      </c>
      <c r="BH54" s="1306">
        <f t="shared" si="34"/>
        <v>0</v>
      </c>
      <c r="BI54" s="1307" t="str">
        <f t="shared" si="35"/>
        <v/>
      </c>
      <c r="BJ54" s="1308"/>
      <c r="BK54" s="742"/>
      <c r="BL54" s="242"/>
      <c r="BM54" s="242"/>
      <c r="BN54" s="743"/>
      <c r="BO54" s="744"/>
    </row>
    <row r="55" spans="1:67" ht="13" hidden="1">
      <c r="A55" s="105">
        <v>53</v>
      </c>
      <c r="B55" s="128" t="s">
        <v>350</v>
      </c>
      <c r="C55" s="107" t="s">
        <v>161</v>
      </c>
      <c r="D55" s="129" t="s">
        <v>162</v>
      </c>
      <c r="E55" s="109">
        <v>0.25</v>
      </c>
      <c r="F55" s="110"/>
      <c r="G55" s="111"/>
      <c r="H55" s="107"/>
      <c r="I55" s="107"/>
      <c r="J55" s="107"/>
      <c r="K55" s="111">
        <f>Summary!L55</f>
        <v>0</v>
      </c>
      <c r="L55" s="107"/>
      <c r="M55" s="1291"/>
      <c r="N55" s="1292">
        <f t="shared" si="18"/>
        <v>0</v>
      </c>
      <c r="O55" s="1161">
        <v>0</v>
      </c>
      <c r="P55" s="1162">
        <v>0</v>
      </c>
      <c r="Q55" s="1162">
        <v>0</v>
      </c>
      <c r="R55" s="1162">
        <v>0</v>
      </c>
      <c r="S55" s="1162">
        <v>0</v>
      </c>
      <c r="T55" s="1162">
        <v>0</v>
      </c>
      <c r="U55" s="1162">
        <v>0</v>
      </c>
      <c r="V55" s="1293">
        <f t="shared" si="19"/>
        <v>0</v>
      </c>
      <c r="W55" s="1294">
        <f t="shared" si="20"/>
        <v>0</v>
      </c>
      <c r="X55" s="1295">
        <f t="shared" si="21"/>
        <v>0</v>
      </c>
      <c r="Y55" s="1165">
        <v>0</v>
      </c>
      <c r="Z55" s="1166">
        <v>0</v>
      </c>
      <c r="AA55" s="1166">
        <v>0</v>
      </c>
      <c r="AB55" s="1166">
        <v>0</v>
      </c>
      <c r="AC55" s="1166">
        <v>0</v>
      </c>
      <c r="AD55" s="1166">
        <v>0</v>
      </c>
      <c r="AE55" s="1166">
        <v>0</v>
      </c>
      <c r="AF55" s="1296">
        <f t="shared" si="22"/>
        <v>0</v>
      </c>
      <c r="AG55" s="1297">
        <f t="shared" si="23"/>
        <v>0</v>
      </c>
      <c r="AH55" s="1298">
        <f t="shared" si="24"/>
        <v>0</v>
      </c>
      <c r="AI55" s="1167">
        <v>0</v>
      </c>
      <c r="AJ55" s="1168">
        <v>0</v>
      </c>
      <c r="AK55" s="1168">
        <v>0</v>
      </c>
      <c r="AL55" s="1168">
        <v>0</v>
      </c>
      <c r="AM55" s="1168">
        <v>0</v>
      </c>
      <c r="AN55" s="1168">
        <v>0</v>
      </c>
      <c r="AO55" s="1168">
        <v>0</v>
      </c>
      <c r="AP55" s="1299">
        <f t="shared" si="25"/>
        <v>0</v>
      </c>
      <c r="AQ55" s="1300">
        <f t="shared" si="26"/>
        <v>0</v>
      </c>
      <c r="AR55" s="1301">
        <f t="shared" si="27"/>
        <v>0</v>
      </c>
      <c r="AS55" s="1039">
        <v>0</v>
      </c>
      <c r="AT55" s="737">
        <v>0</v>
      </c>
      <c r="AU55" s="737">
        <v>0</v>
      </c>
      <c r="AV55" s="737">
        <v>0</v>
      </c>
      <c r="AW55" s="737">
        <v>0</v>
      </c>
      <c r="AX55" s="737">
        <v>0</v>
      </c>
      <c r="AY55" s="737">
        <v>0</v>
      </c>
      <c r="AZ55" s="737">
        <v>0</v>
      </c>
      <c r="BA55" s="737">
        <v>0</v>
      </c>
      <c r="BB55" s="1302">
        <f t="shared" si="28"/>
        <v>0</v>
      </c>
      <c r="BC55" s="1210">
        <f t="shared" si="29"/>
        <v>0</v>
      </c>
      <c r="BD55" s="1303">
        <f t="shared" si="30"/>
        <v>0</v>
      </c>
      <c r="BE55" s="1304">
        <f t="shared" si="31"/>
        <v>0</v>
      </c>
      <c r="BF55" s="1305">
        <f t="shared" si="32"/>
        <v>0</v>
      </c>
      <c r="BG55" s="238">
        <f t="shared" si="33"/>
        <v>0</v>
      </c>
      <c r="BH55" s="1306">
        <f t="shared" si="34"/>
        <v>0</v>
      </c>
      <c r="BI55" s="1307" t="str">
        <f t="shared" si="35"/>
        <v/>
      </c>
      <c r="BJ55" s="1308"/>
      <c r="BK55" s="742"/>
      <c r="BL55" s="242"/>
      <c r="BM55" s="242"/>
      <c r="BN55" s="743"/>
      <c r="BO55" s="744"/>
    </row>
    <row r="56" spans="1:67" ht="13" hidden="1">
      <c r="A56" s="105">
        <v>54</v>
      </c>
      <c r="B56" s="128" t="s">
        <v>350</v>
      </c>
      <c r="C56" s="107" t="s">
        <v>164</v>
      </c>
      <c r="D56" s="129" t="s">
        <v>165</v>
      </c>
      <c r="E56" s="109">
        <v>5</v>
      </c>
      <c r="F56" s="110"/>
      <c r="G56" s="111"/>
      <c r="H56" s="107"/>
      <c r="I56" s="107"/>
      <c r="J56" s="107"/>
      <c r="K56" s="111">
        <f>Summary!L56</f>
        <v>0</v>
      </c>
      <c r="L56" s="107"/>
      <c r="M56" s="1291"/>
      <c r="N56" s="1292">
        <f t="shared" si="18"/>
        <v>0</v>
      </c>
      <c r="O56" s="1161">
        <v>0</v>
      </c>
      <c r="P56" s="1162">
        <v>0</v>
      </c>
      <c r="Q56" s="1162">
        <v>0</v>
      </c>
      <c r="R56" s="1162">
        <v>0</v>
      </c>
      <c r="S56" s="1162">
        <v>0</v>
      </c>
      <c r="T56" s="1162">
        <v>0</v>
      </c>
      <c r="U56" s="1162">
        <v>0</v>
      </c>
      <c r="V56" s="1293">
        <f t="shared" si="19"/>
        <v>0</v>
      </c>
      <c r="W56" s="1294">
        <f t="shared" si="20"/>
        <v>0</v>
      </c>
      <c r="X56" s="1295">
        <f t="shared" si="21"/>
        <v>0</v>
      </c>
      <c r="Y56" s="1165">
        <v>0</v>
      </c>
      <c r="Z56" s="1166">
        <v>0</v>
      </c>
      <c r="AA56" s="1166">
        <v>0</v>
      </c>
      <c r="AB56" s="1166">
        <v>0</v>
      </c>
      <c r="AC56" s="1166">
        <v>0</v>
      </c>
      <c r="AD56" s="1166">
        <v>0</v>
      </c>
      <c r="AE56" s="1166">
        <v>0</v>
      </c>
      <c r="AF56" s="1296">
        <f t="shared" si="22"/>
        <v>0</v>
      </c>
      <c r="AG56" s="1297">
        <f t="shared" si="23"/>
        <v>0</v>
      </c>
      <c r="AH56" s="1298">
        <f t="shared" si="24"/>
        <v>0</v>
      </c>
      <c r="AI56" s="1167">
        <v>0</v>
      </c>
      <c r="AJ56" s="1168">
        <v>0</v>
      </c>
      <c r="AK56" s="1168">
        <v>0</v>
      </c>
      <c r="AL56" s="1168">
        <v>0</v>
      </c>
      <c r="AM56" s="1168">
        <v>0</v>
      </c>
      <c r="AN56" s="1168">
        <v>0</v>
      </c>
      <c r="AO56" s="1168">
        <v>0</v>
      </c>
      <c r="AP56" s="1299">
        <f t="shared" si="25"/>
        <v>0</v>
      </c>
      <c r="AQ56" s="1300">
        <f t="shared" si="26"/>
        <v>0</v>
      </c>
      <c r="AR56" s="1301">
        <f t="shared" si="27"/>
        <v>0</v>
      </c>
      <c r="AS56" s="1039">
        <v>0</v>
      </c>
      <c r="AT56" s="737">
        <v>0</v>
      </c>
      <c r="AU56" s="737">
        <v>0</v>
      </c>
      <c r="AV56" s="737">
        <v>0</v>
      </c>
      <c r="AW56" s="737">
        <v>0</v>
      </c>
      <c r="AX56" s="737">
        <v>0</v>
      </c>
      <c r="AY56" s="737">
        <v>0</v>
      </c>
      <c r="AZ56" s="737">
        <v>0</v>
      </c>
      <c r="BA56" s="737">
        <v>0</v>
      </c>
      <c r="BB56" s="1302">
        <f t="shared" si="28"/>
        <v>0</v>
      </c>
      <c r="BC56" s="1210">
        <f t="shared" si="29"/>
        <v>0</v>
      </c>
      <c r="BD56" s="1303">
        <f t="shared" si="30"/>
        <v>0</v>
      </c>
      <c r="BE56" s="1304">
        <f t="shared" si="31"/>
        <v>0</v>
      </c>
      <c r="BF56" s="1305">
        <f t="shared" si="32"/>
        <v>0</v>
      </c>
      <c r="BG56" s="238">
        <f t="shared" si="33"/>
        <v>0</v>
      </c>
      <c r="BH56" s="1306">
        <f t="shared" si="34"/>
        <v>0</v>
      </c>
      <c r="BI56" s="1307" t="str">
        <f t="shared" si="35"/>
        <v/>
      </c>
      <c r="BJ56" s="1308"/>
      <c r="BK56" s="742"/>
      <c r="BL56" s="242"/>
      <c r="BM56" s="242"/>
      <c r="BN56" s="743"/>
      <c r="BO56" s="744"/>
    </row>
    <row r="57" spans="1:67" ht="13" hidden="1">
      <c r="A57" s="105">
        <v>55</v>
      </c>
      <c r="B57" s="128" t="s">
        <v>350</v>
      </c>
      <c r="C57" s="107" t="s">
        <v>167</v>
      </c>
      <c r="D57" s="129" t="s">
        <v>168</v>
      </c>
      <c r="E57" s="126">
        <v>1</v>
      </c>
      <c r="F57" s="110"/>
      <c r="G57" s="111"/>
      <c r="H57" s="107"/>
      <c r="I57" s="107"/>
      <c r="J57" s="107"/>
      <c r="K57" s="111">
        <f>Summary!L57</f>
        <v>0</v>
      </c>
      <c r="L57" s="107"/>
      <c r="M57" s="1291"/>
      <c r="N57" s="1292">
        <f t="shared" si="18"/>
        <v>0</v>
      </c>
      <c r="O57" s="1161">
        <v>0</v>
      </c>
      <c r="P57" s="1162">
        <v>0</v>
      </c>
      <c r="Q57" s="1162">
        <v>0</v>
      </c>
      <c r="R57" s="1162">
        <v>0</v>
      </c>
      <c r="S57" s="1162">
        <v>0</v>
      </c>
      <c r="T57" s="1162">
        <v>0</v>
      </c>
      <c r="U57" s="1162">
        <v>0</v>
      </c>
      <c r="V57" s="1293">
        <f t="shared" si="19"/>
        <v>0</v>
      </c>
      <c r="W57" s="1294">
        <f t="shared" si="20"/>
        <v>0</v>
      </c>
      <c r="X57" s="1295">
        <f t="shared" si="21"/>
        <v>0</v>
      </c>
      <c r="Y57" s="1165">
        <v>0</v>
      </c>
      <c r="Z57" s="1166">
        <v>0</v>
      </c>
      <c r="AA57" s="1166">
        <v>0</v>
      </c>
      <c r="AB57" s="1166">
        <v>0</v>
      </c>
      <c r="AC57" s="1166">
        <v>0</v>
      </c>
      <c r="AD57" s="1166">
        <v>0</v>
      </c>
      <c r="AE57" s="1166">
        <v>0</v>
      </c>
      <c r="AF57" s="1296">
        <f t="shared" si="22"/>
        <v>0</v>
      </c>
      <c r="AG57" s="1297">
        <f t="shared" si="23"/>
        <v>0</v>
      </c>
      <c r="AH57" s="1298">
        <f t="shared" si="24"/>
        <v>0</v>
      </c>
      <c r="AI57" s="1167">
        <v>0</v>
      </c>
      <c r="AJ57" s="1168">
        <v>0</v>
      </c>
      <c r="AK57" s="1168">
        <v>0</v>
      </c>
      <c r="AL57" s="1168">
        <v>0</v>
      </c>
      <c r="AM57" s="1168">
        <v>0</v>
      </c>
      <c r="AN57" s="1168">
        <v>0</v>
      </c>
      <c r="AO57" s="1168">
        <v>0</v>
      </c>
      <c r="AP57" s="1299">
        <f t="shared" si="25"/>
        <v>0</v>
      </c>
      <c r="AQ57" s="1300">
        <f t="shared" si="26"/>
        <v>0</v>
      </c>
      <c r="AR57" s="1301">
        <f t="shared" si="27"/>
        <v>0</v>
      </c>
      <c r="AS57" s="1039">
        <v>0</v>
      </c>
      <c r="AT57" s="737">
        <v>0</v>
      </c>
      <c r="AU57" s="737">
        <v>0</v>
      </c>
      <c r="AV57" s="737">
        <v>0</v>
      </c>
      <c r="AW57" s="737">
        <v>0</v>
      </c>
      <c r="AX57" s="737">
        <v>0</v>
      </c>
      <c r="AY57" s="737">
        <v>0</v>
      </c>
      <c r="AZ57" s="737">
        <v>0</v>
      </c>
      <c r="BA57" s="737">
        <v>0</v>
      </c>
      <c r="BB57" s="1302">
        <f t="shared" si="28"/>
        <v>0</v>
      </c>
      <c r="BC57" s="1210">
        <f t="shared" si="29"/>
        <v>0</v>
      </c>
      <c r="BD57" s="1303">
        <f t="shared" si="30"/>
        <v>0</v>
      </c>
      <c r="BE57" s="1304">
        <f t="shared" si="31"/>
        <v>0</v>
      </c>
      <c r="BF57" s="1305">
        <f t="shared" si="32"/>
        <v>0</v>
      </c>
      <c r="BG57" s="238">
        <f t="shared" si="33"/>
        <v>0</v>
      </c>
      <c r="BH57" s="1306">
        <f t="shared" si="34"/>
        <v>0</v>
      </c>
      <c r="BI57" s="1307" t="str">
        <f t="shared" si="35"/>
        <v/>
      </c>
      <c r="BJ57" s="1308"/>
      <c r="BK57" s="742"/>
      <c r="BL57" s="242"/>
      <c r="BM57" s="242"/>
      <c r="BN57" s="743"/>
      <c r="BO57" s="744"/>
    </row>
    <row r="58" spans="1:67" ht="13" hidden="1">
      <c r="A58" s="105">
        <v>56</v>
      </c>
      <c r="B58" s="128" t="s">
        <v>350</v>
      </c>
      <c r="C58" s="107" t="s">
        <v>169</v>
      </c>
      <c r="D58" s="129" t="s">
        <v>170</v>
      </c>
      <c r="E58" s="126">
        <v>2</v>
      </c>
      <c r="F58" s="110"/>
      <c r="G58" s="111"/>
      <c r="H58" s="107"/>
      <c r="I58" s="107"/>
      <c r="J58" s="107"/>
      <c r="K58" s="111">
        <f>Summary!L58</f>
        <v>0</v>
      </c>
      <c r="L58" s="107"/>
      <c r="M58" s="1291"/>
      <c r="N58" s="1292">
        <f t="shared" si="18"/>
        <v>0</v>
      </c>
      <c r="O58" s="1161">
        <v>0</v>
      </c>
      <c r="P58" s="1162">
        <v>0</v>
      </c>
      <c r="Q58" s="1162">
        <v>0</v>
      </c>
      <c r="R58" s="1162">
        <v>0</v>
      </c>
      <c r="S58" s="1162">
        <v>0</v>
      </c>
      <c r="T58" s="1162">
        <v>0</v>
      </c>
      <c r="U58" s="1162">
        <v>0</v>
      </c>
      <c r="V58" s="1293">
        <f t="shared" si="19"/>
        <v>0</v>
      </c>
      <c r="W58" s="1294">
        <f t="shared" si="20"/>
        <v>0</v>
      </c>
      <c r="X58" s="1295">
        <f t="shared" si="21"/>
        <v>0</v>
      </c>
      <c r="Y58" s="1165">
        <v>0</v>
      </c>
      <c r="Z58" s="1166">
        <v>0</v>
      </c>
      <c r="AA58" s="1166">
        <v>0</v>
      </c>
      <c r="AB58" s="1166">
        <v>0</v>
      </c>
      <c r="AC58" s="1166">
        <v>0</v>
      </c>
      <c r="AD58" s="1166">
        <v>0</v>
      </c>
      <c r="AE58" s="1166">
        <v>0</v>
      </c>
      <c r="AF58" s="1296">
        <f t="shared" si="22"/>
        <v>0</v>
      </c>
      <c r="AG58" s="1297">
        <f t="shared" si="23"/>
        <v>0</v>
      </c>
      <c r="AH58" s="1298">
        <f t="shared" si="24"/>
        <v>0</v>
      </c>
      <c r="AI58" s="1167">
        <v>0</v>
      </c>
      <c r="AJ58" s="1168">
        <v>0</v>
      </c>
      <c r="AK58" s="1168">
        <v>0</v>
      </c>
      <c r="AL58" s="1168">
        <v>0</v>
      </c>
      <c r="AM58" s="1168">
        <v>0</v>
      </c>
      <c r="AN58" s="1168">
        <v>0</v>
      </c>
      <c r="AO58" s="1168">
        <v>0</v>
      </c>
      <c r="AP58" s="1299">
        <f t="shared" si="25"/>
        <v>0</v>
      </c>
      <c r="AQ58" s="1300">
        <f t="shared" si="26"/>
        <v>0</v>
      </c>
      <c r="AR58" s="1301">
        <f t="shared" si="27"/>
        <v>0</v>
      </c>
      <c r="AS58" s="1039">
        <v>0</v>
      </c>
      <c r="AT58" s="737">
        <v>0</v>
      </c>
      <c r="AU58" s="737">
        <v>0</v>
      </c>
      <c r="AV58" s="737">
        <v>0</v>
      </c>
      <c r="AW58" s="737">
        <v>0</v>
      </c>
      <c r="AX58" s="737">
        <v>0</v>
      </c>
      <c r="AY58" s="737">
        <v>0</v>
      </c>
      <c r="AZ58" s="737">
        <v>0</v>
      </c>
      <c r="BA58" s="737">
        <v>0</v>
      </c>
      <c r="BB58" s="1302">
        <f t="shared" si="28"/>
        <v>0</v>
      </c>
      <c r="BC58" s="1210">
        <f t="shared" si="29"/>
        <v>0</v>
      </c>
      <c r="BD58" s="1303">
        <f t="shared" si="30"/>
        <v>0</v>
      </c>
      <c r="BE58" s="1304">
        <f t="shared" si="31"/>
        <v>0</v>
      </c>
      <c r="BF58" s="1305">
        <f t="shared" si="32"/>
        <v>0</v>
      </c>
      <c r="BG58" s="238">
        <f t="shared" si="33"/>
        <v>0</v>
      </c>
      <c r="BH58" s="1306">
        <f t="shared" si="34"/>
        <v>0</v>
      </c>
      <c r="BI58" s="1307" t="str">
        <f t="shared" si="35"/>
        <v/>
      </c>
      <c r="BJ58" s="1308"/>
      <c r="BK58" s="742"/>
      <c r="BL58" s="242"/>
      <c r="BM58" s="242"/>
      <c r="BN58" s="743"/>
      <c r="BO58" s="744"/>
    </row>
    <row r="59" spans="1:67" ht="26" hidden="1">
      <c r="A59" s="105">
        <v>57</v>
      </c>
      <c r="B59" s="128" t="s">
        <v>350</v>
      </c>
      <c r="C59" s="107" t="s">
        <v>171</v>
      </c>
      <c r="D59" s="129" t="s">
        <v>172</v>
      </c>
      <c r="E59" s="126">
        <v>0.5</v>
      </c>
      <c r="F59" s="110"/>
      <c r="G59" s="111"/>
      <c r="H59" s="107"/>
      <c r="I59" s="107"/>
      <c r="J59" s="107"/>
      <c r="K59" s="111">
        <f>Summary!L59</f>
        <v>0</v>
      </c>
      <c r="L59" s="107"/>
      <c r="M59" s="1291"/>
      <c r="N59" s="1292">
        <f t="shared" si="18"/>
        <v>0</v>
      </c>
      <c r="O59" s="1161">
        <v>0</v>
      </c>
      <c r="P59" s="1162">
        <v>0</v>
      </c>
      <c r="Q59" s="1162">
        <v>0</v>
      </c>
      <c r="R59" s="1162">
        <v>0</v>
      </c>
      <c r="S59" s="1162">
        <v>0</v>
      </c>
      <c r="T59" s="1162">
        <v>0</v>
      </c>
      <c r="U59" s="1162">
        <v>0</v>
      </c>
      <c r="V59" s="1293">
        <f t="shared" si="19"/>
        <v>0</v>
      </c>
      <c r="W59" s="1294">
        <f t="shared" si="20"/>
        <v>0</v>
      </c>
      <c r="X59" s="1295">
        <f t="shared" si="21"/>
        <v>0</v>
      </c>
      <c r="Y59" s="1165">
        <v>0</v>
      </c>
      <c r="Z59" s="1166">
        <v>0</v>
      </c>
      <c r="AA59" s="1166">
        <v>0</v>
      </c>
      <c r="AB59" s="1166">
        <v>0</v>
      </c>
      <c r="AC59" s="1166">
        <v>0</v>
      </c>
      <c r="AD59" s="1166">
        <v>0</v>
      </c>
      <c r="AE59" s="1166">
        <v>0</v>
      </c>
      <c r="AF59" s="1296">
        <f t="shared" si="22"/>
        <v>0</v>
      </c>
      <c r="AG59" s="1297">
        <f t="shared" si="23"/>
        <v>0</v>
      </c>
      <c r="AH59" s="1298">
        <f t="shared" si="24"/>
        <v>0</v>
      </c>
      <c r="AI59" s="1167">
        <v>0</v>
      </c>
      <c r="AJ59" s="1168">
        <v>0</v>
      </c>
      <c r="AK59" s="1168">
        <v>0</v>
      </c>
      <c r="AL59" s="1168">
        <v>0</v>
      </c>
      <c r="AM59" s="1168">
        <v>0</v>
      </c>
      <c r="AN59" s="1168">
        <v>0</v>
      </c>
      <c r="AO59" s="1168">
        <v>0</v>
      </c>
      <c r="AP59" s="1299">
        <f t="shared" si="25"/>
        <v>0</v>
      </c>
      <c r="AQ59" s="1300">
        <f t="shared" si="26"/>
        <v>0</v>
      </c>
      <c r="AR59" s="1301">
        <f t="shared" si="27"/>
        <v>0</v>
      </c>
      <c r="AS59" s="1039">
        <v>0</v>
      </c>
      <c r="AT59" s="737">
        <v>0</v>
      </c>
      <c r="AU59" s="737">
        <v>0</v>
      </c>
      <c r="AV59" s="737">
        <v>0</v>
      </c>
      <c r="AW59" s="737">
        <v>0</v>
      </c>
      <c r="AX59" s="737">
        <v>0</v>
      </c>
      <c r="AY59" s="737">
        <v>0</v>
      </c>
      <c r="AZ59" s="737">
        <v>0</v>
      </c>
      <c r="BA59" s="737">
        <v>0</v>
      </c>
      <c r="BB59" s="1302">
        <f t="shared" si="28"/>
        <v>0</v>
      </c>
      <c r="BC59" s="1210">
        <f t="shared" si="29"/>
        <v>0</v>
      </c>
      <c r="BD59" s="1303">
        <f t="shared" si="30"/>
        <v>0</v>
      </c>
      <c r="BE59" s="1304">
        <f t="shared" si="31"/>
        <v>0</v>
      </c>
      <c r="BF59" s="1305">
        <f t="shared" si="32"/>
        <v>0</v>
      </c>
      <c r="BG59" s="238">
        <f t="shared" si="33"/>
        <v>0</v>
      </c>
      <c r="BH59" s="1306">
        <f t="shared" si="34"/>
        <v>0</v>
      </c>
      <c r="BI59" s="1307" t="str">
        <f t="shared" si="35"/>
        <v/>
      </c>
      <c r="BJ59" s="1308"/>
      <c r="BK59" s="742"/>
      <c r="BL59" s="242"/>
      <c r="BM59" s="242"/>
      <c r="BN59" s="743"/>
      <c r="BO59" s="744"/>
    </row>
    <row r="60" spans="1:67" ht="13" hidden="1">
      <c r="A60" s="105">
        <v>58</v>
      </c>
      <c r="B60" s="128" t="s">
        <v>350</v>
      </c>
      <c r="C60" s="107" t="s">
        <v>174</v>
      </c>
      <c r="D60" s="129" t="s">
        <v>175</v>
      </c>
      <c r="E60" s="126">
        <v>0.5</v>
      </c>
      <c r="F60" s="110"/>
      <c r="G60" s="111"/>
      <c r="H60" s="107"/>
      <c r="I60" s="107"/>
      <c r="J60" s="107"/>
      <c r="K60" s="111">
        <f>Summary!L60</f>
        <v>0</v>
      </c>
      <c r="L60" s="107"/>
      <c r="M60" s="1291"/>
      <c r="N60" s="1292">
        <f t="shared" si="18"/>
        <v>0</v>
      </c>
      <c r="O60" s="1161">
        <v>0</v>
      </c>
      <c r="P60" s="1162">
        <v>0</v>
      </c>
      <c r="Q60" s="1162">
        <v>0</v>
      </c>
      <c r="R60" s="1162">
        <v>0</v>
      </c>
      <c r="S60" s="1162">
        <v>0</v>
      </c>
      <c r="T60" s="1162">
        <v>0</v>
      </c>
      <c r="U60" s="1162">
        <v>0</v>
      </c>
      <c r="V60" s="1293">
        <f t="shared" si="19"/>
        <v>0</v>
      </c>
      <c r="W60" s="1294">
        <f t="shared" si="20"/>
        <v>0</v>
      </c>
      <c r="X60" s="1295">
        <f t="shared" si="21"/>
        <v>0</v>
      </c>
      <c r="Y60" s="1165">
        <v>0</v>
      </c>
      <c r="Z60" s="1166">
        <v>0</v>
      </c>
      <c r="AA60" s="1166">
        <v>0</v>
      </c>
      <c r="AB60" s="1166">
        <v>0</v>
      </c>
      <c r="AC60" s="1166">
        <v>0</v>
      </c>
      <c r="AD60" s="1166">
        <v>0</v>
      </c>
      <c r="AE60" s="1166">
        <v>0</v>
      </c>
      <c r="AF60" s="1296">
        <f t="shared" si="22"/>
        <v>0</v>
      </c>
      <c r="AG60" s="1297">
        <f t="shared" si="23"/>
        <v>0</v>
      </c>
      <c r="AH60" s="1298">
        <f t="shared" si="24"/>
        <v>0</v>
      </c>
      <c r="AI60" s="1167">
        <v>0</v>
      </c>
      <c r="AJ60" s="1168">
        <v>0</v>
      </c>
      <c r="AK60" s="1168">
        <v>0</v>
      </c>
      <c r="AL60" s="1168">
        <v>0</v>
      </c>
      <c r="AM60" s="1168">
        <v>0</v>
      </c>
      <c r="AN60" s="1168">
        <v>0</v>
      </c>
      <c r="AO60" s="1168">
        <v>0</v>
      </c>
      <c r="AP60" s="1299">
        <f t="shared" si="25"/>
        <v>0</v>
      </c>
      <c r="AQ60" s="1300">
        <f t="shared" si="26"/>
        <v>0</v>
      </c>
      <c r="AR60" s="1301">
        <f t="shared" si="27"/>
        <v>0</v>
      </c>
      <c r="AS60" s="1039">
        <v>0</v>
      </c>
      <c r="AT60" s="737">
        <v>0</v>
      </c>
      <c r="AU60" s="737">
        <v>0</v>
      </c>
      <c r="AV60" s="737">
        <v>0</v>
      </c>
      <c r="AW60" s="737">
        <v>0</v>
      </c>
      <c r="AX60" s="737">
        <v>0</v>
      </c>
      <c r="AY60" s="737">
        <v>0</v>
      </c>
      <c r="AZ60" s="737">
        <v>0</v>
      </c>
      <c r="BA60" s="737">
        <v>0</v>
      </c>
      <c r="BB60" s="1302">
        <f t="shared" si="28"/>
        <v>0</v>
      </c>
      <c r="BC60" s="1210">
        <f t="shared" si="29"/>
        <v>0</v>
      </c>
      <c r="BD60" s="1303">
        <f t="shared" si="30"/>
        <v>0</v>
      </c>
      <c r="BE60" s="1304">
        <f t="shared" si="31"/>
        <v>0</v>
      </c>
      <c r="BF60" s="1305">
        <f t="shared" si="32"/>
        <v>0</v>
      </c>
      <c r="BG60" s="238">
        <f t="shared" si="33"/>
        <v>0</v>
      </c>
      <c r="BH60" s="1306">
        <f t="shared" si="34"/>
        <v>0</v>
      </c>
      <c r="BI60" s="1307" t="str">
        <f t="shared" si="35"/>
        <v/>
      </c>
      <c r="BJ60" s="1308"/>
      <c r="BK60" s="742"/>
      <c r="BL60" s="242"/>
      <c r="BM60" s="414"/>
      <c r="BN60" s="1313"/>
      <c r="BO60" s="744"/>
    </row>
    <row r="61" spans="1:67" ht="13" hidden="1">
      <c r="A61" s="105">
        <v>59</v>
      </c>
      <c r="B61" s="1314" t="s">
        <v>105</v>
      </c>
      <c r="C61" s="107" t="s">
        <v>373</v>
      </c>
      <c r="D61" s="108" t="s">
        <v>374</v>
      </c>
      <c r="E61" s="126">
        <v>0.05</v>
      </c>
      <c r="F61" s="110"/>
      <c r="G61" s="111"/>
      <c r="H61" s="107"/>
      <c r="I61" s="107"/>
      <c r="J61" s="107"/>
      <c r="K61" s="111" t="e">
        <f>Summary!#REF!</f>
        <v>#REF!</v>
      </c>
      <c r="L61" s="107"/>
      <c r="M61" s="1291"/>
      <c r="N61" s="1292" t="e">
        <f t="shared" si="18"/>
        <v>#REF!</v>
      </c>
      <c r="O61" s="1161">
        <v>0</v>
      </c>
      <c r="P61" s="1162">
        <v>0</v>
      </c>
      <c r="Q61" s="1162">
        <v>0</v>
      </c>
      <c r="R61" s="1162">
        <v>0</v>
      </c>
      <c r="S61" s="1162">
        <v>0</v>
      </c>
      <c r="T61" s="1162">
        <v>0</v>
      </c>
      <c r="U61" s="1162">
        <v>0</v>
      </c>
      <c r="V61" s="1293">
        <f t="shared" si="19"/>
        <v>0</v>
      </c>
      <c r="W61" s="1294">
        <f t="shared" si="20"/>
        <v>0</v>
      </c>
      <c r="X61" s="1295" t="e">
        <f t="shared" si="21"/>
        <v>#REF!</v>
      </c>
      <c r="Y61" s="1165">
        <v>0</v>
      </c>
      <c r="Z61" s="1166">
        <v>0</v>
      </c>
      <c r="AA61" s="1166">
        <v>0</v>
      </c>
      <c r="AB61" s="1166">
        <v>0</v>
      </c>
      <c r="AC61" s="1166">
        <v>0</v>
      </c>
      <c r="AD61" s="1166">
        <v>0</v>
      </c>
      <c r="AE61" s="1166">
        <v>0</v>
      </c>
      <c r="AF61" s="1296">
        <f t="shared" si="22"/>
        <v>0</v>
      </c>
      <c r="AG61" s="1297">
        <f t="shared" si="23"/>
        <v>0</v>
      </c>
      <c r="AH61" s="1298" t="e">
        <f t="shared" si="24"/>
        <v>#REF!</v>
      </c>
      <c r="AI61" s="1167">
        <v>0</v>
      </c>
      <c r="AJ61" s="1168">
        <v>0</v>
      </c>
      <c r="AK61" s="1168">
        <v>0</v>
      </c>
      <c r="AL61" s="1168">
        <v>0</v>
      </c>
      <c r="AM61" s="1168">
        <v>0</v>
      </c>
      <c r="AN61" s="1168">
        <v>0</v>
      </c>
      <c r="AO61" s="1168">
        <v>0</v>
      </c>
      <c r="AP61" s="1299">
        <f t="shared" si="25"/>
        <v>0</v>
      </c>
      <c r="AQ61" s="1300">
        <f t="shared" si="26"/>
        <v>0</v>
      </c>
      <c r="AR61" s="1301" t="e">
        <f t="shared" si="27"/>
        <v>#REF!</v>
      </c>
      <c r="AS61" s="1039">
        <v>0</v>
      </c>
      <c r="AT61" s="737">
        <v>0</v>
      </c>
      <c r="AU61" s="737">
        <v>0</v>
      </c>
      <c r="AV61" s="737">
        <v>0</v>
      </c>
      <c r="AW61" s="737">
        <v>0</v>
      </c>
      <c r="AX61" s="737">
        <v>0</v>
      </c>
      <c r="AY61" s="737">
        <v>0</v>
      </c>
      <c r="AZ61" s="737">
        <v>0</v>
      </c>
      <c r="BA61" s="737">
        <v>0</v>
      </c>
      <c r="BB61" s="1302">
        <f t="shared" si="28"/>
        <v>0</v>
      </c>
      <c r="BC61" s="1210">
        <f t="shared" si="29"/>
        <v>0</v>
      </c>
      <c r="BD61" s="1303" t="e">
        <f t="shared" si="30"/>
        <v>#REF!</v>
      </c>
      <c r="BE61" s="1304">
        <f t="shared" si="31"/>
        <v>0</v>
      </c>
      <c r="BF61" s="1305">
        <f t="shared" si="32"/>
        <v>0</v>
      </c>
      <c r="BG61" s="238" t="e">
        <f t="shared" si="33"/>
        <v>#REF!</v>
      </c>
      <c r="BH61" s="1306" t="e">
        <f t="shared" si="34"/>
        <v>#REF!</v>
      </c>
      <c r="BI61" s="1307" t="str">
        <f t="shared" si="35"/>
        <v/>
      </c>
      <c r="BJ61" s="1308"/>
      <c r="BK61" s="742"/>
      <c r="BL61" s="242"/>
      <c r="BM61" s="414"/>
      <c r="BN61" s="1313"/>
      <c r="BO61" s="744"/>
    </row>
    <row r="62" spans="1:67" ht="13" hidden="1">
      <c r="A62" s="105">
        <v>60</v>
      </c>
      <c r="B62" s="1314" t="s">
        <v>105</v>
      </c>
      <c r="C62" s="107" t="s">
        <v>375</v>
      </c>
      <c r="D62" s="108" t="s">
        <v>376</v>
      </c>
      <c r="E62" s="126">
        <v>0.1</v>
      </c>
      <c r="F62" s="110"/>
      <c r="G62" s="111"/>
      <c r="H62" s="107"/>
      <c r="I62" s="107"/>
      <c r="J62" s="107"/>
      <c r="K62" s="111" t="e">
        <f>Summary!#REF!</f>
        <v>#REF!</v>
      </c>
      <c r="L62" s="107"/>
      <c r="M62" s="1291"/>
      <c r="N62" s="1292" t="e">
        <f t="shared" si="18"/>
        <v>#REF!</v>
      </c>
      <c r="O62" s="1161">
        <v>0</v>
      </c>
      <c r="P62" s="1162">
        <v>0</v>
      </c>
      <c r="Q62" s="1162">
        <v>0</v>
      </c>
      <c r="R62" s="1162">
        <v>0</v>
      </c>
      <c r="S62" s="1162">
        <v>0</v>
      </c>
      <c r="T62" s="1162">
        <v>0</v>
      </c>
      <c r="U62" s="1162">
        <v>0</v>
      </c>
      <c r="V62" s="1293">
        <f t="shared" si="19"/>
        <v>0</v>
      </c>
      <c r="W62" s="1294">
        <f t="shared" si="20"/>
        <v>0</v>
      </c>
      <c r="X62" s="1295" t="e">
        <f t="shared" si="21"/>
        <v>#REF!</v>
      </c>
      <c r="Y62" s="1165">
        <v>0</v>
      </c>
      <c r="Z62" s="1166">
        <v>0</v>
      </c>
      <c r="AA62" s="1166">
        <v>0</v>
      </c>
      <c r="AB62" s="1166">
        <v>0</v>
      </c>
      <c r="AC62" s="1166">
        <v>0</v>
      </c>
      <c r="AD62" s="1166">
        <v>0</v>
      </c>
      <c r="AE62" s="1166">
        <v>0</v>
      </c>
      <c r="AF62" s="1296">
        <f t="shared" si="22"/>
        <v>0</v>
      </c>
      <c r="AG62" s="1297">
        <f t="shared" si="23"/>
        <v>0</v>
      </c>
      <c r="AH62" s="1298" t="e">
        <f t="shared" si="24"/>
        <v>#REF!</v>
      </c>
      <c r="AI62" s="1167">
        <v>0</v>
      </c>
      <c r="AJ62" s="1168">
        <v>0</v>
      </c>
      <c r="AK62" s="1168">
        <v>0</v>
      </c>
      <c r="AL62" s="1168">
        <v>0</v>
      </c>
      <c r="AM62" s="1168">
        <v>0</v>
      </c>
      <c r="AN62" s="1168">
        <v>0</v>
      </c>
      <c r="AO62" s="1168">
        <v>0</v>
      </c>
      <c r="AP62" s="1299">
        <f t="shared" si="25"/>
        <v>0</v>
      </c>
      <c r="AQ62" s="1300">
        <f t="shared" si="26"/>
        <v>0</v>
      </c>
      <c r="AR62" s="1301" t="e">
        <f t="shared" si="27"/>
        <v>#REF!</v>
      </c>
      <c r="AS62" s="1039">
        <v>0</v>
      </c>
      <c r="AT62" s="737">
        <v>0</v>
      </c>
      <c r="AU62" s="737">
        <v>0</v>
      </c>
      <c r="AV62" s="737">
        <v>0</v>
      </c>
      <c r="AW62" s="737">
        <v>0</v>
      </c>
      <c r="AX62" s="737">
        <v>0</v>
      </c>
      <c r="AY62" s="737">
        <v>0</v>
      </c>
      <c r="AZ62" s="737">
        <v>0</v>
      </c>
      <c r="BA62" s="737">
        <v>0</v>
      </c>
      <c r="BB62" s="1302">
        <f t="shared" si="28"/>
        <v>0</v>
      </c>
      <c r="BC62" s="1210">
        <f t="shared" si="29"/>
        <v>0</v>
      </c>
      <c r="BD62" s="1303" t="e">
        <f t="shared" si="30"/>
        <v>#REF!</v>
      </c>
      <c r="BE62" s="1304">
        <f t="shared" si="31"/>
        <v>0</v>
      </c>
      <c r="BF62" s="1305">
        <f t="shared" si="32"/>
        <v>0</v>
      </c>
      <c r="BG62" s="238" t="e">
        <f t="shared" si="33"/>
        <v>#REF!</v>
      </c>
      <c r="BH62" s="1306" t="e">
        <f t="shared" si="34"/>
        <v>#REF!</v>
      </c>
      <c r="BI62" s="1307" t="str">
        <f t="shared" si="35"/>
        <v/>
      </c>
      <c r="BJ62" s="1308"/>
      <c r="BK62" s="742"/>
      <c r="BL62" s="242"/>
      <c r="BM62" s="414"/>
      <c r="BN62" s="1313"/>
      <c r="BO62" s="744"/>
    </row>
    <row r="63" spans="1:67" ht="13" hidden="1">
      <c r="A63" s="105">
        <v>61</v>
      </c>
      <c r="B63" s="1314" t="s">
        <v>105</v>
      </c>
      <c r="C63" s="107" t="s">
        <v>377</v>
      </c>
      <c r="D63" s="108" t="s">
        <v>378</v>
      </c>
      <c r="E63" s="126">
        <v>0.2</v>
      </c>
      <c r="F63" s="110"/>
      <c r="G63" s="111"/>
      <c r="H63" s="107"/>
      <c r="I63" s="107"/>
      <c r="J63" s="107"/>
      <c r="K63" s="111" t="e">
        <f>Summary!#REF!</f>
        <v>#REF!</v>
      </c>
      <c r="L63" s="107"/>
      <c r="M63" s="1291"/>
      <c r="N63" s="1292" t="e">
        <f t="shared" si="18"/>
        <v>#REF!</v>
      </c>
      <c r="O63" s="1161">
        <v>0</v>
      </c>
      <c r="P63" s="1162">
        <v>0</v>
      </c>
      <c r="Q63" s="1162">
        <v>0</v>
      </c>
      <c r="R63" s="1162">
        <v>0</v>
      </c>
      <c r="S63" s="1162">
        <v>0</v>
      </c>
      <c r="T63" s="1162">
        <v>0</v>
      </c>
      <c r="U63" s="1162">
        <v>0</v>
      </c>
      <c r="V63" s="1293">
        <f t="shared" si="19"/>
        <v>0</v>
      </c>
      <c r="W63" s="1294">
        <f t="shared" si="20"/>
        <v>0</v>
      </c>
      <c r="X63" s="1295" t="e">
        <f t="shared" si="21"/>
        <v>#REF!</v>
      </c>
      <c r="Y63" s="1165">
        <v>0</v>
      </c>
      <c r="Z63" s="1166">
        <v>0</v>
      </c>
      <c r="AA63" s="1166">
        <v>0</v>
      </c>
      <c r="AB63" s="1166">
        <v>0</v>
      </c>
      <c r="AC63" s="1166">
        <v>0</v>
      </c>
      <c r="AD63" s="1166">
        <v>0</v>
      </c>
      <c r="AE63" s="1166">
        <v>0</v>
      </c>
      <c r="AF63" s="1296">
        <f t="shared" si="22"/>
        <v>0</v>
      </c>
      <c r="AG63" s="1297">
        <f t="shared" si="23"/>
        <v>0</v>
      </c>
      <c r="AH63" s="1298" t="e">
        <f t="shared" si="24"/>
        <v>#REF!</v>
      </c>
      <c r="AI63" s="1167">
        <v>0</v>
      </c>
      <c r="AJ63" s="1168">
        <v>0</v>
      </c>
      <c r="AK63" s="1168">
        <v>0</v>
      </c>
      <c r="AL63" s="1168">
        <v>0</v>
      </c>
      <c r="AM63" s="1168">
        <v>0</v>
      </c>
      <c r="AN63" s="1168">
        <v>0</v>
      </c>
      <c r="AO63" s="1168">
        <v>0</v>
      </c>
      <c r="AP63" s="1299">
        <f t="shared" si="25"/>
        <v>0</v>
      </c>
      <c r="AQ63" s="1300">
        <f t="shared" si="26"/>
        <v>0</v>
      </c>
      <c r="AR63" s="1301" t="e">
        <f t="shared" si="27"/>
        <v>#REF!</v>
      </c>
      <c r="AS63" s="1039">
        <v>0</v>
      </c>
      <c r="AT63" s="737">
        <v>0</v>
      </c>
      <c r="AU63" s="737">
        <v>0</v>
      </c>
      <c r="AV63" s="737">
        <v>0</v>
      </c>
      <c r="AW63" s="737">
        <v>0</v>
      </c>
      <c r="AX63" s="737">
        <v>0</v>
      </c>
      <c r="AY63" s="737">
        <v>0</v>
      </c>
      <c r="AZ63" s="737">
        <v>0</v>
      </c>
      <c r="BA63" s="737">
        <v>0</v>
      </c>
      <c r="BB63" s="1302">
        <f t="shared" si="28"/>
        <v>0</v>
      </c>
      <c r="BC63" s="1210">
        <f t="shared" si="29"/>
        <v>0</v>
      </c>
      <c r="BD63" s="1303" t="e">
        <f t="shared" si="30"/>
        <v>#REF!</v>
      </c>
      <c r="BE63" s="1304">
        <f t="shared" si="31"/>
        <v>0</v>
      </c>
      <c r="BF63" s="1305">
        <f t="shared" si="32"/>
        <v>0</v>
      </c>
      <c r="BG63" s="238" t="e">
        <f t="shared" si="33"/>
        <v>#REF!</v>
      </c>
      <c r="BH63" s="1306" t="e">
        <f t="shared" si="34"/>
        <v>#REF!</v>
      </c>
      <c r="BI63" s="1307" t="str">
        <f t="shared" si="35"/>
        <v/>
      </c>
      <c r="BJ63" s="1308"/>
      <c r="BK63" s="742"/>
      <c r="BL63" s="242"/>
      <c r="BM63" s="414"/>
      <c r="BN63" s="1313"/>
      <c r="BO63" s="744"/>
    </row>
    <row r="64" spans="1:67" ht="13" hidden="1">
      <c r="A64" s="105">
        <v>62</v>
      </c>
      <c r="B64" s="1314" t="s">
        <v>105</v>
      </c>
      <c r="C64" s="107" t="s">
        <v>379</v>
      </c>
      <c r="D64" s="108" t="s">
        <v>380</v>
      </c>
      <c r="E64" s="126">
        <v>0.2</v>
      </c>
      <c r="F64" s="110"/>
      <c r="G64" s="111"/>
      <c r="H64" s="107"/>
      <c r="I64" s="107"/>
      <c r="J64" s="107"/>
      <c r="K64" s="111" t="e">
        <f>Summary!#REF!</f>
        <v>#REF!</v>
      </c>
      <c r="L64" s="107"/>
      <c r="M64" s="1291"/>
      <c r="N64" s="1292" t="e">
        <f t="shared" si="18"/>
        <v>#REF!</v>
      </c>
      <c r="O64" s="1161">
        <v>0</v>
      </c>
      <c r="P64" s="1162">
        <v>0</v>
      </c>
      <c r="Q64" s="1162">
        <v>0</v>
      </c>
      <c r="R64" s="1162">
        <v>0</v>
      </c>
      <c r="S64" s="1162">
        <v>0</v>
      </c>
      <c r="T64" s="1162">
        <v>0</v>
      </c>
      <c r="U64" s="1162">
        <v>0</v>
      </c>
      <c r="V64" s="1293">
        <f t="shared" si="19"/>
        <v>0</v>
      </c>
      <c r="W64" s="1294">
        <f t="shared" si="20"/>
        <v>0</v>
      </c>
      <c r="X64" s="1295" t="e">
        <f t="shared" si="21"/>
        <v>#REF!</v>
      </c>
      <c r="Y64" s="1165">
        <v>0</v>
      </c>
      <c r="Z64" s="1166">
        <v>0</v>
      </c>
      <c r="AA64" s="1166">
        <v>0</v>
      </c>
      <c r="AB64" s="1166">
        <v>0</v>
      </c>
      <c r="AC64" s="1166">
        <v>0</v>
      </c>
      <c r="AD64" s="1166">
        <v>0</v>
      </c>
      <c r="AE64" s="1166">
        <v>0</v>
      </c>
      <c r="AF64" s="1296">
        <f t="shared" si="22"/>
        <v>0</v>
      </c>
      <c r="AG64" s="1297">
        <f t="shared" si="23"/>
        <v>0</v>
      </c>
      <c r="AH64" s="1298" t="e">
        <f t="shared" si="24"/>
        <v>#REF!</v>
      </c>
      <c r="AI64" s="1167">
        <v>0</v>
      </c>
      <c r="AJ64" s="1168">
        <v>0</v>
      </c>
      <c r="AK64" s="1168">
        <v>0</v>
      </c>
      <c r="AL64" s="1168">
        <v>0</v>
      </c>
      <c r="AM64" s="1168">
        <v>0</v>
      </c>
      <c r="AN64" s="1168">
        <v>0</v>
      </c>
      <c r="AO64" s="1168">
        <v>0</v>
      </c>
      <c r="AP64" s="1299">
        <f t="shared" si="25"/>
        <v>0</v>
      </c>
      <c r="AQ64" s="1300">
        <f t="shared" si="26"/>
        <v>0</v>
      </c>
      <c r="AR64" s="1301" t="e">
        <f t="shared" si="27"/>
        <v>#REF!</v>
      </c>
      <c r="AS64" s="1039">
        <v>0</v>
      </c>
      <c r="AT64" s="737">
        <v>0</v>
      </c>
      <c r="AU64" s="737">
        <v>0</v>
      </c>
      <c r="AV64" s="737">
        <v>0</v>
      </c>
      <c r="AW64" s="737">
        <v>0</v>
      </c>
      <c r="AX64" s="737">
        <v>0</v>
      </c>
      <c r="AY64" s="737">
        <v>0</v>
      </c>
      <c r="AZ64" s="737">
        <v>0</v>
      </c>
      <c r="BA64" s="737">
        <v>0</v>
      </c>
      <c r="BB64" s="1302">
        <f t="shared" si="28"/>
        <v>0</v>
      </c>
      <c r="BC64" s="1210">
        <f t="shared" si="29"/>
        <v>0</v>
      </c>
      <c r="BD64" s="1303" t="e">
        <f t="shared" si="30"/>
        <v>#REF!</v>
      </c>
      <c r="BE64" s="1304">
        <f t="shared" si="31"/>
        <v>0</v>
      </c>
      <c r="BF64" s="1305">
        <f t="shared" si="32"/>
        <v>0</v>
      </c>
      <c r="BG64" s="238" t="e">
        <f t="shared" si="33"/>
        <v>#REF!</v>
      </c>
      <c r="BH64" s="1306" t="e">
        <f t="shared" si="34"/>
        <v>#REF!</v>
      </c>
      <c r="BI64" s="1307" t="str">
        <f t="shared" si="35"/>
        <v/>
      </c>
      <c r="BJ64" s="1308"/>
      <c r="BK64" s="742"/>
      <c r="BL64" s="242"/>
      <c r="BM64" s="414"/>
      <c r="BN64" s="1313"/>
      <c r="BO64" s="744"/>
    </row>
    <row r="65" spans="1:67" ht="13" hidden="1">
      <c r="A65" s="105">
        <v>63</v>
      </c>
      <c r="B65" s="1314" t="s">
        <v>105</v>
      </c>
      <c r="C65" s="107" t="s">
        <v>381</v>
      </c>
      <c r="D65" s="108" t="s">
        <v>382</v>
      </c>
      <c r="E65" s="126">
        <v>0.2</v>
      </c>
      <c r="F65" s="110"/>
      <c r="G65" s="111"/>
      <c r="H65" s="107"/>
      <c r="I65" s="107"/>
      <c r="J65" s="107"/>
      <c r="K65" s="111" t="e">
        <f>Summary!#REF!</f>
        <v>#REF!</v>
      </c>
      <c r="L65" s="107"/>
      <c r="M65" s="1291"/>
      <c r="N65" s="1292" t="e">
        <f t="shared" si="18"/>
        <v>#REF!</v>
      </c>
      <c r="O65" s="1161">
        <v>0</v>
      </c>
      <c r="P65" s="1162">
        <v>0</v>
      </c>
      <c r="Q65" s="1162">
        <v>0</v>
      </c>
      <c r="R65" s="1162">
        <v>0</v>
      </c>
      <c r="S65" s="1162">
        <v>0</v>
      </c>
      <c r="T65" s="1162">
        <v>0</v>
      </c>
      <c r="U65" s="1162">
        <v>0</v>
      </c>
      <c r="V65" s="1293">
        <f t="shared" si="19"/>
        <v>0</v>
      </c>
      <c r="W65" s="1294">
        <f t="shared" si="20"/>
        <v>0</v>
      </c>
      <c r="X65" s="1295" t="e">
        <f t="shared" si="21"/>
        <v>#REF!</v>
      </c>
      <c r="Y65" s="1165">
        <v>0</v>
      </c>
      <c r="Z65" s="1166">
        <v>0</v>
      </c>
      <c r="AA65" s="1166">
        <v>0</v>
      </c>
      <c r="AB65" s="1166">
        <v>0</v>
      </c>
      <c r="AC65" s="1166">
        <v>0</v>
      </c>
      <c r="AD65" s="1166">
        <v>0</v>
      </c>
      <c r="AE65" s="1166">
        <v>0</v>
      </c>
      <c r="AF65" s="1296">
        <f t="shared" si="22"/>
        <v>0</v>
      </c>
      <c r="AG65" s="1297">
        <f t="shared" si="23"/>
        <v>0</v>
      </c>
      <c r="AH65" s="1298" t="e">
        <f t="shared" si="24"/>
        <v>#REF!</v>
      </c>
      <c r="AI65" s="1167">
        <v>0</v>
      </c>
      <c r="AJ65" s="1168">
        <v>0</v>
      </c>
      <c r="AK65" s="1168">
        <v>0</v>
      </c>
      <c r="AL65" s="1168">
        <v>0</v>
      </c>
      <c r="AM65" s="1168">
        <v>0</v>
      </c>
      <c r="AN65" s="1168">
        <v>0</v>
      </c>
      <c r="AO65" s="1168">
        <v>0</v>
      </c>
      <c r="AP65" s="1299">
        <f t="shared" si="25"/>
        <v>0</v>
      </c>
      <c r="AQ65" s="1300">
        <f t="shared" si="26"/>
        <v>0</v>
      </c>
      <c r="AR65" s="1301" t="e">
        <f t="shared" si="27"/>
        <v>#REF!</v>
      </c>
      <c r="AS65" s="1039">
        <v>0</v>
      </c>
      <c r="AT65" s="737">
        <v>0</v>
      </c>
      <c r="AU65" s="737">
        <v>0</v>
      </c>
      <c r="AV65" s="737">
        <v>0</v>
      </c>
      <c r="AW65" s="737">
        <v>0</v>
      </c>
      <c r="AX65" s="737">
        <v>0</v>
      </c>
      <c r="AY65" s="737">
        <v>0</v>
      </c>
      <c r="AZ65" s="737">
        <v>0</v>
      </c>
      <c r="BA65" s="737">
        <v>0</v>
      </c>
      <c r="BB65" s="1302">
        <f t="shared" si="28"/>
        <v>0</v>
      </c>
      <c r="BC65" s="1210">
        <f t="shared" si="29"/>
        <v>0</v>
      </c>
      <c r="BD65" s="1303" t="e">
        <f t="shared" si="30"/>
        <v>#REF!</v>
      </c>
      <c r="BE65" s="1304">
        <f t="shared" si="31"/>
        <v>0</v>
      </c>
      <c r="BF65" s="1305">
        <f t="shared" si="32"/>
        <v>0</v>
      </c>
      <c r="BG65" s="238" t="e">
        <f t="shared" si="33"/>
        <v>#REF!</v>
      </c>
      <c r="BH65" s="1306" t="e">
        <f t="shared" si="34"/>
        <v>#REF!</v>
      </c>
      <c r="BI65" s="1307" t="str">
        <f t="shared" si="35"/>
        <v/>
      </c>
      <c r="BJ65" s="1308"/>
      <c r="BK65" s="742"/>
      <c r="BL65" s="242"/>
      <c r="BM65" s="414"/>
      <c r="BN65" s="1313"/>
      <c r="BO65" s="744"/>
    </row>
    <row r="66" spans="1:67" ht="13" hidden="1">
      <c r="A66" s="105">
        <v>64</v>
      </c>
      <c r="B66" s="1314" t="s">
        <v>105</v>
      </c>
      <c r="C66" s="107" t="s">
        <v>383</v>
      </c>
      <c r="D66" s="108" t="s">
        <v>384</v>
      </c>
      <c r="E66" s="126">
        <v>0.2</v>
      </c>
      <c r="F66" s="110"/>
      <c r="G66" s="111"/>
      <c r="H66" s="107"/>
      <c r="I66" s="107"/>
      <c r="J66" s="107"/>
      <c r="K66" s="111" t="e">
        <f>Summary!#REF!</f>
        <v>#REF!</v>
      </c>
      <c r="L66" s="107"/>
      <c r="M66" s="1291"/>
      <c r="N66" s="1292" t="e">
        <f t="shared" si="18"/>
        <v>#REF!</v>
      </c>
      <c r="O66" s="1161">
        <v>0</v>
      </c>
      <c r="P66" s="1162">
        <v>0</v>
      </c>
      <c r="Q66" s="1162">
        <v>0</v>
      </c>
      <c r="R66" s="1162">
        <v>0</v>
      </c>
      <c r="S66" s="1162">
        <v>0</v>
      </c>
      <c r="T66" s="1162">
        <v>0</v>
      </c>
      <c r="U66" s="1162">
        <v>0</v>
      </c>
      <c r="V66" s="1293">
        <f t="shared" si="19"/>
        <v>0</v>
      </c>
      <c r="W66" s="1294">
        <f t="shared" si="20"/>
        <v>0</v>
      </c>
      <c r="X66" s="1295" t="e">
        <f t="shared" si="21"/>
        <v>#REF!</v>
      </c>
      <c r="Y66" s="1165">
        <v>0</v>
      </c>
      <c r="Z66" s="1166">
        <v>0</v>
      </c>
      <c r="AA66" s="1166">
        <v>0</v>
      </c>
      <c r="AB66" s="1166">
        <v>0</v>
      </c>
      <c r="AC66" s="1166">
        <v>0</v>
      </c>
      <c r="AD66" s="1166">
        <v>0</v>
      </c>
      <c r="AE66" s="1166">
        <v>0</v>
      </c>
      <c r="AF66" s="1296">
        <f t="shared" si="22"/>
        <v>0</v>
      </c>
      <c r="AG66" s="1297">
        <f t="shared" si="23"/>
        <v>0</v>
      </c>
      <c r="AH66" s="1298" t="e">
        <f t="shared" si="24"/>
        <v>#REF!</v>
      </c>
      <c r="AI66" s="1167">
        <v>0</v>
      </c>
      <c r="AJ66" s="1168">
        <v>0</v>
      </c>
      <c r="AK66" s="1168">
        <v>0</v>
      </c>
      <c r="AL66" s="1168">
        <v>0</v>
      </c>
      <c r="AM66" s="1168">
        <v>0</v>
      </c>
      <c r="AN66" s="1168">
        <v>0</v>
      </c>
      <c r="AO66" s="1168">
        <v>0</v>
      </c>
      <c r="AP66" s="1299">
        <f t="shared" si="25"/>
        <v>0</v>
      </c>
      <c r="AQ66" s="1300">
        <f t="shared" si="26"/>
        <v>0</v>
      </c>
      <c r="AR66" s="1301" t="e">
        <f t="shared" si="27"/>
        <v>#REF!</v>
      </c>
      <c r="AS66" s="1039">
        <v>0</v>
      </c>
      <c r="AT66" s="737">
        <v>0</v>
      </c>
      <c r="AU66" s="737">
        <v>0</v>
      </c>
      <c r="AV66" s="737">
        <v>0</v>
      </c>
      <c r="AW66" s="737">
        <v>0</v>
      </c>
      <c r="AX66" s="737">
        <v>0</v>
      </c>
      <c r="AY66" s="737">
        <v>0</v>
      </c>
      <c r="AZ66" s="737">
        <v>0</v>
      </c>
      <c r="BA66" s="737">
        <v>0</v>
      </c>
      <c r="BB66" s="1302">
        <f t="shared" si="28"/>
        <v>0</v>
      </c>
      <c r="BC66" s="1210">
        <f t="shared" si="29"/>
        <v>0</v>
      </c>
      <c r="BD66" s="1303" t="e">
        <f t="shared" si="30"/>
        <v>#REF!</v>
      </c>
      <c r="BE66" s="1304">
        <f t="shared" si="31"/>
        <v>0</v>
      </c>
      <c r="BF66" s="1305">
        <f t="shared" si="32"/>
        <v>0</v>
      </c>
      <c r="BG66" s="238" t="e">
        <f t="shared" si="33"/>
        <v>#REF!</v>
      </c>
      <c r="BH66" s="1306" t="e">
        <f t="shared" si="34"/>
        <v>#REF!</v>
      </c>
      <c r="BI66" s="1307" t="str">
        <f t="shared" si="35"/>
        <v/>
      </c>
      <c r="BJ66" s="1308"/>
      <c r="BK66" s="742"/>
      <c r="BL66" s="242"/>
      <c r="BM66" s="414"/>
      <c r="BN66" s="1313"/>
      <c r="BO66" s="744"/>
    </row>
    <row r="67" spans="1:67" ht="13" hidden="1">
      <c r="A67" s="105">
        <v>65</v>
      </c>
      <c r="B67" s="1314" t="s">
        <v>105</v>
      </c>
      <c r="C67" s="107" t="s">
        <v>385</v>
      </c>
      <c r="D67" s="108" t="s">
        <v>386</v>
      </c>
      <c r="E67" s="126">
        <v>0.2</v>
      </c>
      <c r="F67" s="110"/>
      <c r="G67" s="111"/>
      <c r="H67" s="107"/>
      <c r="I67" s="107"/>
      <c r="J67" s="107"/>
      <c r="K67" s="111" t="e">
        <f>Summary!#REF!</f>
        <v>#REF!</v>
      </c>
      <c r="L67" s="107"/>
      <c r="M67" s="1291"/>
      <c r="N67" s="1292" t="e">
        <f t="shared" ref="N67:N68" si="36">SUM(F67:M67)</f>
        <v>#REF!</v>
      </c>
      <c r="O67" s="1161">
        <v>0</v>
      </c>
      <c r="P67" s="1162">
        <v>0</v>
      </c>
      <c r="Q67" s="1162">
        <v>0</v>
      </c>
      <c r="R67" s="1162">
        <v>0</v>
      </c>
      <c r="S67" s="1162">
        <v>0</v>
      </c>
      <c r="T67" s="1162">
        <v>0</v>
      </c>
      <c r="U67" s="1162">
        <v>0</v>
      </c>
      <c r="V67" s="1293">
        <f t="shared" ref="V67:V68" si="37">SUM(O67:U67)</f>
        <v>0</v>
      </c>
      <c r="W67" s="1294">
        <f t="shared" ref="W67:W68" si="38">V67*E67</f>
        <v>0</v>
      </c>
      <c r="X67" s="1295" t="e">
        <f t="shared" si="21"/>
        <v>#REF!</v>
      </c>
      <c r="Y67" s="1165">
        <v>0</v>
      </c>
      <c r="Z67" s="1166">
        <v>0</v>
      </c>
      <c r="AA67" s="1166">
        <v>0</v>
      </c>
      <c r="AB67" s="1166">
        <v>0</v>
      </c>
      <c r="AC67" s="1166">
        <v>0</v>
      </c>
      <c r="AD67" s="1166">
        <v>0</v>
      </c>
      <c r="AE67" s="1166">
        <v>0</v>
      </c>
      <c r="AF67" s="1296">
        <f t="shared" ref="AF67:AF68" si="39">SUM(Y67:AE67)</f>
        <v>0</v>
      </c>
      <c r="AG67" s="1297">
        <f t="shared" ref="AG67:AG68" si="40">AF67*E67</f>
        <v>0</v>
      </c>
      <c r="AH67" s="1298" t="e">
        <f t="shared" si="24"/>
        <v>#REF!</v>
      </c>
      <c r="AI67" s="1167">
        <v>0</v>
      </c>
      <c r="AJ67" s="1168">
        <v>0</v>
      </c>
      <c r="AK67" s="1168">
        <v>0</v>
      </c>
      <c r="AL67" s="1168">
        <v>0</v>
      </c>
      <c r="AM67" s="1168">
        <v>0</v>
      </c>
      <c r="AN67" s="1168">
        <v>0</v>
      </c>
      <c r="AO67" s="1168">
        <v>0</v>
      </c>
      <c r="AP67" s="1299">
        <f t="shared" ref="AP67:AP68" si="41">SUM(AI67:AO67)</f>
        <v>0</v>
      </c>
      <c r="AQ67" s="1300">
        <f t="shared" ref="AQ67:AQ68" si="42">AP67*E67</f>
        <v>0</v>
      </c>
      <c r="AR67" s="1301" t="e">
        <f t="shared" si="27"/>
        <v>#REF!</v>
      </c>
      <c r="AS67" s="1039">
        <v>0</v>
      </c>
      <c r="AT67" s="737">
        <v>0</v>
      </c>
      <c r="AU67" s="737">
        <v>0</v>
      </c>
      <c r="AV67" s="737">
        <v>0</v>
      </c>
      <c r="AW67" s="737">
        <v>0</v>
      </c>
      <c r="AX67" s="737">
        <v>0</v>
      </c>
      <c r="AY67" s="737">
        <v>0</v>
      </c>
      <c r="AZ67" s="737">
        <v>0</v>
      </c>
      <c r="BA67" s="737">
        <v>0</v>
      </c>
      <c r="BB67" s="1302">
        <f t="shared" ref="BB67:BB68" si="43">SUM(AS67:BA67)</f>
        <v>0</v>
      </c>
      <c r="BC67" s="1210">
        <f t="shared" ref="BC67:BC68" si="44">BB67*E67</f>
        <v>0</v>
      </c>
      <c r="BD67" s="1303" t="e">
        <f t="shared" si="30"/>
        <v>#REF!</v>
      </c>
      <c r="BE67" s="1304">
        <f t="shared" si="31"/>
        <v>0</v>
      </c>
      <c r="BF67" s="1305">
        <f t="shared" ref="BF67:BF68" si="45">BE67*E67</f>
        <v>0</v>
      </c>
      <c r="BG67" s="238" t="e">
        <f t="shared" si="33"/>
        <v>#REF!</v>
      </c>
      <c r="BH67" s="1306" t="e">
        <f t="shared" ref="BH67:BH68" si="46">BG67*E67</f>
        <v>#REF!</v>
      </c>
      <c r="BI67" s="1307" t="str">
        <f t="shared" si="35"/>
        <v/>
      </c>
      <c r="BJ67" s="1308"/>
      <c r="BK67" s="742"/>
      <c r="BL67" s="242"/>
      <c r="BM67" s="414"/>
      <c r="BN67" s="1313"/>
      <c r="BO67" s="744"/>
    </row>
    <row r="68" spans="1:67" ht="13" hidden="1">
      <c r="A68" s="139">
        <v>66</v>
      </c>
      <c r="B68" s="1315" t="s">
        <v>105</v>
      </c>
      <c r="C68" s="1316" t="s">
        <v>387</v>
      </c>
      <c r="D68" s="1317" t="s">
        <v>388</v>
      </c>
      <c r="E68" s="133">
        <v>0.1</v>
      </c>
      <c r="F68" s="134"/>
      <c r="G68" s="135"/>
      <c r="H68" s="1316"/>
      <c r="I68" s="1316"/>
      <c r="J68" s="1316"/>
      <c r="K68" s="135" t="e">
        <f>Summary!#REF!</f>
        <v>#REF!</v>
      </c>
      <c r="L68" s="1316"/>
      <c r="M68" s="1318"/>
      <c r="N68" s="1319" t="e">
        <f t="shared" si="36"/>
        <v>#REF!</v>
      </c>
      <c r="O68" s="1320">
        <v>0</v>
      </c>
      <c r="P68" s="1321">
        <v>0</v>
      </c>
      <c r="Q68" s="1321">
        <v>0</v>
      </c>
      <c r="R68" s="1321">
        <v>0</v>
      </c>
      <c r="S68" s="1321">
        <v>0</v>
      </c>
      <c r="T68" s="1321">
        <v>0</v>
      </c>
      <c r="U68" s="1321">
        <v>0</v>
      </c>
      <c r="V68" s="1322">
        <f t="shared" si="37"/>
        <v>0</v>
      </c>
      <c r="W68" s="1323">
        <f t="shared" si="38"/>
        <v>0</v>
      </c>
      <c r="X68" s="1324" t="e">
        <f t="shared" si="21"/>
        <v>#REF!</v>
      </c>
      <c r="Y68" s="1325">
        <v>0</v>
      </c>
      <c r="Z68" s="1326">
        <v>0</v>
      </c>
      <c r="AA68" s="1326">
        <v>0</v>
      </c>
      <c r="AB68" s="1326">
        <v>0</v>
      </c>
      <c r="AC68" s="1326">
        <v>0</v>
      </c>
      <c r="AD68" s="1326">
        <v>0</v>
      </c>
      <c r="AE68" s="1326">
        <v>0</v>
      </c>
      <c r="AF68" s="1327">
        <f t="shared" si="39"/>
        <v>0</v>
      </c>
      <c r="AG68" s="1328">
        <f t="shared" si="40"/>
        <v>0</v>
      </c>
      <c r="AH68" s="1329" t="e">
        <f t="shared" si="24"/>
        <v>#REF!</v>
      </c>
      <c r="AI68" s="1330">
        <v>0</v>
      </c>
      <c r="AJ68" s="1331">
        <v>0</v>
      </c>
      <c r="AK68" s="1331">
        <v>0</v>
      </c>
      <c r="AL68" s="1331">
        <v>0</v>
      </c>
      <c r="AM68" s="1331">
        <v>0</v>
      </c>
      <c r="AN68" s="1331">
        <v>0</v>
      </c>
      <c r="AO68" s="1331">
        <v>0</v>
      </c>
      <c r="AP68" s="1332">
        <f t="shared" si="41"/>
        <v>0</v>
      </c>
      <c r="AQ68" s="1333">
        <f t="shared" si="42"/>
        <v>0</v>
      </c>
      <c r="AR68" s="1334" t="e">
        <f t="shared" si="27"/>
        <v>#REF!</v>
      </c>
      <c r="AS68" s="1335">
        <v>0</v>
      </c>
      <c r="AT68" s="1336">
        <v>0</v>
      </c>
      <c r="AU68" s="1336">
        <v>0</v>
      </c>
      <c r="AV68" s="1336">
        <v>0</v>
      </c>
      <c r="AW68" s="1336">
        <v>0</v>
      </c>
      <c r="AX68" s="1336">
        <v>0</v>
      </c>
      <c r="AY68" s="1336">
        <v>0</v>
      </c>
      <c r="AZ68" s="1336">
        <v>0</v>
      </c>
      <c r="BA68" s="1336">
        <v>0</v>
      </c>
      <c r="BB68" s="1337">
        <f t="shared" si="43"/>
        <v>0</v>
      </c>
      <c r="BC68" s="1338">
        <f t="shared" si="44"/>
        <v>0</v>
      </c>
      <c r="BD68" s="1339" t="e">
        <f t="shared" si="30"/>
        <v>#REF!</v>
      </c>
      <c r="BE68" s="1340">
        <f t="shared" si="31"/>
        <v>0</v>
      </c>
      <c r="BF68" s="1341">
        <f t="shared" si="45"/>
        <v>0</v>
      </c>
      <c r="BG68" s="436" t="e">
        <f t="shared" si="33"/>
        <v>#REF!</v>
      </c>
      <c r="BH68" s="1342" t="e">
        <f t="shared" si="46"/>
        <v>#REF!</v>
      </c>
      <c r="BI68" s="1343" t="str">
        <f t="shared" si="35"/>
        <v/>
      </c>
      <c r="BJ68" s="1344"/>
      <c r="BK68" s="1345"/>
      <c r="BL68" s="1346"/>
      <c r="BM68" s="1347"/>
      <c r="BN68" s="1348"/>
      <c r="BO68" s="1349"/>
    </row>
    <row r="69" spans="1:67" ht="13" hidden="1">
      <c r="A69" s="416">
        <v>67</v>
      </c>
      <c r="B69" s="1350" t="s">
        <v>95</v>
      </c>
      <c r="C69" s="1351" t="s">
        <v>176</v>
      </c>
      <c r="D69" s="1352" t="s">
        <v>177</v>
      </c>
      <c r="E69" s="1353">
        <v>0.1</v>
      </c>
      <c r="F69" s="1354"/>
      <c r="G69" s="1355"/>
      <c r="H69" s="1351"/>
      <c r="I69" s="1351"/>
      <c r="J69" s="1351"/>
      <c r="K69" s="135">
        <f>Summary!L61</f>
        <v>0</v>
      </c>
      <c r="L69" s="1351"/>
      <c r="M69" s="1356"/>
      <c r="N69" s="1357"/>
      <c r="O69" s="1358">
        <v>0</v>
      </c>
      <c r="P69" s="1359">
        <v>0</v>
      </c>
      <c r="Q69" s="1359">
        <v>0</v>
      </c>
      <c r="R69" s="1359">
        <v>0</v>
      </c>
      <c r="S69" s="1359">
        <v>0</v>
      </c>
      <c r="T69" s="1359">
        <v>0</v>
      </c>
      <c r="U69" s="1359">
        <v>0</v>
      </c>
      <c r="V69" s="1360"/>
      <c r="W69" s="1361"/>
      <c r="X69" s="1362"/>
      <c r="Y69" s="1363">
        <v>0</v>
      </c>
      <c r="Z69" s="1364">
        <v>0</v>
      </c>
      <c r="AA69" s="1364">
        <v>0</v>
      </c>
      <c r="AB69" s="1364">
        <v>0</v>
      </c>
      <c r="AC69" s="1364">
        <v>0</v>
      </c>
      <c r="AD69" s="1364">
        <v>0</v>
      </c>
      <c r="AE69" s="1364">
        <v>0</v>
      </c>
      <c r="AF69" s="1365"/>
      <c r="AG69" s="1366"/>
      <c r="AH69" s="1367"/>
      <c r="AI69" s="1368">
        <v>0</v>
      </c>
      <c r="AJ69" s="1369">
        <v>0</v>
      </c>
      <c r="AK69" s="1369">
        <v>0</v>
      </c>
      <c r="AL69" s="1369">
        <v>0</v>
      </c>
      <c r="AM69" s="1369">
        <v>0</v>
      </c>
      <c r="AN69" s="1369">
        <v>0</v>
      </c>
      <c r="AO69" s="1369">
        <v>0</v>
      </c>
      <c r="AP69" s="1370"/>
      <c r="AQ69" s="1371"/>
      <c r="AR69" s="1372"/>
      <c r="AS69" s="1373">
        <v>0</v>
      </c>
      <c r="AT69" s="1374">
        <v>0</v>
      </c>
      <c r="AU69" s="1374">
        <v>0</v>
      </c>
      <c r="AV69" s="1374">
        <v>0</v>
      </c>
      <c r="AW69" s="1374">
        <v>0</v>
      </c>
      <c r="AX69" s="1374">
        <v>0</v>
      </c>
      <c r="AY69" s="1374">
        <v>0</v>
      </c>
      <c r="AZ69" s="1374">
        <v>0</v>
      </c>
      <c r="BA69" s="1374">
        <v>0</v>
      </c>
      <c r="BB69" s="1375"/>
      <c r="BC69" s="1376"/>
      <c r="BD69" s="1377"/>
      <c r="BE69" s="1378"/>
      <c r="BF69" s="1379"/>
      <c r="BG69" s="1380"/>
      <c r="BH69" s="1381"/>
      <c r="BI69" s="1382"/>
      <c r="BJ69" s="1383"/>
      <c r="BK69" s="1384"/>
      <c r="BL69" s="440"/>
      <c r="BM69" s="441"/>
      <c r="BN69" s="1385"/>
      <c r="BO69" s="1386"/>
    </row>
    <row r="70" spans="1:67" ht="13" hidden="1">
      <c r="A70" s="416">
        <v>68</v>
      </c>
      <c r="B70" s="1350" t="s">
        <v>75</v>
      </c>
      <c r="C70" s="1351" t="s">
        <v>178</v>
      </c>
      <c r="D70" s="1352" t="s">
        <v>179</v>
      </c>
      <c r="E70" s="1353">
        <v>0.1</v>
      </c>
      <c r="F70" s="1354"/>
      <c r="G70" s="1355"/>
      <c r="H70" s="1351"/>
      <c r="I70" s="1351"/>
      <c r="J70" s="1351"/>
      <c r="K70" s="135">
        <f>Summary!L62</f>
        <v>0</v>
      </c>
      <c r="L70" s="1351"/>
      <c r="M70" s="1356"/>
      <c r="N70" s="1357"/>
      <c r="O70" s="1358">
        <v>0</v>
      </c>
      <c r="P70" s="1359">
        <v>0</v>
      </c>
      <c r="Q70" s="1359">
        <v>0</v>
      </c>
      <c r="R70" s="1359">
        <v>0</v>
      </c>
      <c r="S70" s="1359">
        <v>0</v>
      </c>
      <c r="T70" s="1359">
        <v>0</v>
      </c>
      <c r="U70" s="1359">
        <v>0</v>
      </c>
      <c r="V70" s="1360"/>
      <c r="W70" s="1361"/>
      <c r="X70" s="1362"/>
      <c r="Y70" s="1363">
        <v>0</v>
      </c>
      <c r="Z70" s="1364">
        <v>0</v>
      </c>
      <c r="AA70" s="1364">
        <v>0</v>
      </c>
      <c r="AB70" s="1364">
        <v>0</v>
      </c>
      <c r="AC70" s="1364">
        <v>0</v>
      </c>
      <c r="AD70" s="1364">
        <v>0</v>
      </c>
      <c r="AE70" s="1364">
        <v>0</v>
      </c>
      <c r="AF70" s="1365"/>
      <c r="AG70" s="1366"/>
      <c r="AH70" s="1367"/>
      <c r="AI70" s="1368">
        <v>0</v>
      </c>
      <c r="AJ70" s="1369">
        <v>0</v>
      </c>
      <c r="AK70" s="1369">
        <v>0</v>
      </c>
      <c r="AL70" s="1369">
        <v>0</v>
      </c>
      <c r="AM70" s="1369">
        <v>0</v>
      </c>
      <c r="AN70" s="1369">
        <v>0</v>
      </c>
      <c r="AO70" s="1369">
        <v>0</v>
      </c>
      <c r="AP70" s="1370"/>
      <c r="AQ70" s="1371"/>
      <c r="AR70" s="1372"/>
      <c r="AS70" s="1373">
        <v>0</v>
      </c>
      <c r="AT70" s="1374">
        <v>0</v>
      </c>
      <c r="AU70" s="1374">
        <v>0</v>
      </c>
      <c r="AV70" s="1374">
        <v>0</v>
      </c>
      <c r="AW70" s="1374">
        <v>0</v>
      </c>
      <c r="AX70" s="1374">
        <v>0</v>
      </c>
      <c r="AY70" s="1374">
        <v>0</v>
      </c>
      <c r="AZ70" s="1374">
        <v>0</v>
      </c>
      <c r="BA70" s="1374">
        <v>0</v>
      </c>
      <c r="BB70" s="1375"/>
      <c r="BC70" s="1376"/>
      <c r="BD70" s="1377"/>
      <c r="BE70" s="1378"/>
      <c r="BF70" s="1379"/>
      <c r="BG70" s="1380"/>
      <c r="BH70" s="1381"/>
      <c r="BI70" s="1382"/>
      <c r="BJ70" s="1383"/>
      <c r="BK70" s="1384"/>
      <c r="BL70" s="440"/>
      <c r="BM70" s="441"/>
      <c r="BN70" s="1385"/>
      <c r="BO70" s="1386"/>
    </row>
    <row r="71" spans="1:67" ht="30" hidden="1" customHeight="1">
      <c r="A71" s="1776" t="s">
        <v>353</v>
      </c>
      <c r="B71" s="1776"/>
      <c r="C71" s="1776"/>
      <c r="D71" s="1776"/>
      <c r="E71" s="1387"/>
      <c r="F71" s="893">
        <f>SUM(F3:INDEX(F:F,ROW()-1))</f>
        <v>0</v>
      </c>
      <c r="G71" s="459">
        <f>SUM(G3:INDEX(G:G,ROW()-1))</f>
        <v>0</v>
      </c>
      <c r="H71" s="459">
        <f>SUM(H3:INDEX(H:H,ROW()-1))</f>
        <v>0</v>
      </c>
      <c r="I71" s="459"/>
      <c r="J71" s="459">
        <f>SUM(J3:INDEX(J:J,ROW()-1))</f>
        <v>0</v>
      </c>
      <c r="K71" s="459" t="e">
        <f>SUM(K3:INDEX(K:K,ROW()-1))</f>
        <v>#REF!</v>
      </c>
      <c r="L71" s="459">
        <f>SUM(L3:INDEX(L:L,ROW()-1))</f>
        <v>0</v>
      </c>
      <c r="M71" s="1388">
        <f>SUM(M3:INDEX(M:M,ROW()-1))</f>
        <v>0</v>
      </c>
      <c r="N71" s="1387" t="e">
        <f>SUM(N3:INDEX(N:N,ROW()-1))</f>
        <v>#REF!</v>
      </c>
      <c r="O71" s="1233">
        <v>0</v>
      </c>
      <c r="P71" s="1230">
        <v>0</v>
      </c>
      <c r="Q71" s="1230">
        <v>0</v>
      </c>
      <c r="R71" s="1230">
        <v>0</v>
      </c>
      <c r="S71" s="1230">
        <v>0</v>
      </c>
      <c r="T71" s="1230">
        <v>0</v>
      </c>
      <c r="U71" s="1230">
        <v>0</v>
      </c>
      <c r="V71" s="1231">
        <f>SUM(V3:INDEX(V:V,ROW()-1))</f>
        <v>0</v>
      </c>
      <c r="W71" s="1389">
        <f>SUM(W3:INDEX(W:W,ROW()-1))</f>
        <v>0</v>
      </c>
      <c r="X71" s="1232" t="e">
        <f>SUM(X3:INDEX(X:X,ROW()-1))</f>
        <v>#REF!</v>
      </c>
      <c r="Y71" s="1233">
        <v>0</v>
      </c>
      <c r="Z71" s="1230">
        <v>0</v>
      </c>
      <c r="AA71" s="1230">
        <v>0</v>
      </c>
      <c r="AB71" s="1230">
        <v>0</v>
      </c>
      <c r="AC71" s="1230">
        <v>0</v>
      </c>
      <c r="AD71" s="1230">
        <v>0</v>
      </c>
      <c r="AE71" s="1230">
        <v>0</v>
      </c>
      <c r="AF71" s="1231">
        <f>SUM(AF3:INDEX(AF:AF,ROW()-1))</f>
        <v>0</v>
      </c>
      <c r="AG71" s="1389">
        <f>SUM(AG3:INDEX(AG:AG,ROW()-1))</f>
        <v>0</v>
      </c>
      <c r="AH71" s="1232" t="e">
        <f>SUM(AH3:INDEX(AH:AH,ROW()-1))</f>
        <v>#REF!</v>
      </c>
      <c r="AI71" s="1233">
        <v>0</v>
      </c>
      <c r="AJ71" s="1230">
        <v>0</v>
      </c>
      <c r="AK71" s="1230">
        <v>0</v>
      </c>
      <c r="AL71" s="1230">
        <v>0</v>
      </c>
      <c r="AM71" s="1230">
        <v>0</v>
      </c>
      <c r="AN71" s="1230">
        <v>0</v>
      </c>
      <c r="AO71" s="1230">
        <v>0</v>
      </c>
      <c r="AP71" s="1231">
        <f>SUM(AP3:INDEX(AP:AP,ROW()-1))</f>
        <v>0</v>
      </c>
      <c r="AQ71" s="1389">
        <f>SUM(AQ3:INDEX(AQ:AQ,ROW()-1))</f>
        <v>0</v>
      </c>
      <c r="AR71" s="1232" t="e">
        <f>SUM(AR3:INDEX(AR:AR,ROW()-1))</f>
        <v>#REF!</v>
      </c>
      <c r="AS71" s="1233">
        <v>0</v>
      </c>
      <c r="AT71" s="1230">
        <v>0</v>
      </c>
      <c r="AU71" s="1230">
        <v>0</v>
      </c>
      <c r="AV71" s="1230">
        <v>0</v>
      </c>
      <c r="AW71" s="1230">
        <v>0</v>
      </c>
      <c r="AX71" s="1230">
        <v>0</v>
      </c>
      <c r="AY71" s="1230">
        <v>0</v>
      </c>
      <c r="AZ71" s="1230">
        <v>0</v>
      </c>
      <c r="BA71" s="1230">
        <v>0</v>
      </c>
      <c r="BB71" s="1231">
        <f>SUM(BB3:INDEX(BB:BB,ROW()-1))</f>
        <v>0</v>
      </c>
      <c r="BC71" s="1230">
        <f>SUM(BC3:INDEX(BC:BC,ROW()-1))</f>
        <v>0</v>
      </c>
      <c r="BD71" s="1389" t="e">
        <f>SUM(BD3:INDEX(BD:BD,ROW()-1))</f>
        <v>#REF!</v>
      </c>
      <c r="BE71" s="1234">
        <f>SUM(BE3:BE59)</f>
        <v>0</v>
      </c>
      <c r="BF71" s="893">
        <f>SUM(BF3:BF59)</f>
        <v>0</v>
      </c>
      <c r="BG71" s="459">
        <f>SUM(BG3:BG59)</f>
        <v>-2780</v>
      </c>
      <c r="BH71" s="1388">
        <f>SUM(BH3:BH59)</f>
        <v>-307.59000000000003</v>
      </c>
      <c r="BI71" s="1390"/>
      <c r="BJ71" s="1391"/>
      <c r="BK71" s="896"/>
      <c r="BL71" s="464"/>
      <c r="BM71" s="464"/>
      <c r="BN71" s="459"/>
      <c r="BO71" s="1236"/>
    </row>
    <row r="72" spans="1:67" ht="27" customHeight="1">
      <c r="A72" s="465"/>
      <c r="B72" s="483"/>
      <c r="C72" s="483"/>
      <c r="D72" s="1392" t="s">
        <v>354</v>
      </c>
      <c r="E72" s="1393"/>
      <c r="F72" s="1394"/>
      <c r="G72" s="1395"/>
      <c r="H72" s="1395"/>
      <c r="I72" s="1395"/>
      <c r="J72" s="1395"/>
      <c r="K72" s="1395"/>
      <c r="L72" s="1395"/>
      <c r="M72" s="1396"/>
      <c r="N72" s="1393"/>
      <c r="O72" s="1151"/>
      <c r="P72" s="1152"/>
      <c r="Q72" s="1152"/>
      <c r="R72" s="1152"/>
      <c r="S72" s="1152"/>
      <c r="T72" s="1152"/>
      <c r="U72" s="1152"/>
      <c r="V72" s="1153">
        <f>SUM(O72:U72)</f>
        <v>0</v>
      </c>
      <c r="W72" s="1397" t="s">
        <v>355</v>
      </c>
      <c r="X72" s="1154">
        <f>V74*8</f>
        <v>0</v>
      </c>
      <c r="Y72" s="1155"/>
      <c r="Z72" s="1156"/>
      <c r="AA72" s="1156"/>
      <c r="AB72" s="1156"/>
      <c r="AC72" s="1156"/>
      <c r="AD72" s="1156"/>
      <c r="AE72" s="1156"/>
      <c r="AF72" s="1153">
        <f>SUM(Y72:AE72)</f>
        <v>0</v>
      </c>
      <c r="AG72" s="1397" t="s">
        <v>355</v>
      </c>
      <c r="AH72" s="1154">
        <f>AF74*8</f>
        <v>0</v>
      </c>
      <c r="AI72" s="1157"/>
      <c r="AJ72" s="1158"/>
      <c r="AK72" s="1158"/>
      <c r="AL72" s="1158"/>
      <c r="AM72" s="1158"/>
      <c r="AN72" s="1158"/>
      <c r="AO72" s="1158"/>
      <c r="AP72" s="1153">
        <f>SUM(AI72:AO72)</f>
        <v>0</v>
      </c>
      <c r="AQ72" s="1397" t="s">
        <v>355</v>
      </c>
      <c r="AR72" s="1154">
        <f>AP74*8</f>
        <v>0</v>
      </c>
      <c r="AS72" s="1031"/>
      <c r="AT72" s="903"/>
      <c r="AU72" s="903"/>
      <c r="AV72" s="903"/>
      <c r="AW72" s="903"/>
      <c r="AX72" s="903"/>
      <c r="AY72" s="903"/>
      <c r="AZ72" s="903"/>
      <c r="BA72" s="903"/>
      <c r="BB72" s="903">
        <f>SUM(AS72:BA72)</f>
        <v>0</v>
      </c>
      <c r="BC72" s="480" t="s">
        <v>355</v>
      </c>
      <c r="BD72" s="1398">
        <f>BB74*8</f>
        <v>0</v>
      </c>
      <c r="BE72" s="1033">
        <f>V72+AF72+AP72+BB72</f>
        <v>0</v>
      </c>
      <c r="BF72" s="907" t="s">
        <v>355</v>
      </c>
      <c r="BG72" s="1032">
        <f>BE74*8</f>
        <v>0</v>
      </c>
      <c r="BH72" s="1777" t="e">
        <f>BE71/N71*100</f>
        <v>#REF!</v>
      </c>
      <c r="BI72" s="1777"/>
      <c r="BJ72" s="1399"/>
      <c r="BK72" s="909"/>
      <c r="BL72" s="483"/>
      <c r="BM72" s="483"/>
      <c r="BN72" s="483"/>
      <c r="BO72" s="466"/>
    </row>
    <row r="73" spans="1:67" ht="27" customHeight="1">
      <c r="A73" s="484"/>
      <c r="B73" s="492"/>
      <c r="C73" s="492"/>
      <c r="D73" s="1400" t="s">
        <v>356</v>
      </c>
      <c r="E73" s="1401"/>
      <c r="F73" s="1402"/>
      <c r="G73" s="1403"/>
      <c r="H73" s="1403"/>
      <c r="I73" s="1403"/>
      <c r="J73" s="1403"/>
      <c r="K73" s="1403"/>
      <c r="L73" s="1403"/>
      <c r="M73" s="1404"/>
      <c r="N73" s="1401"/>
      <c r="O73" s="1161"/>
      <c r="P73" s="1162"/>
      <c r="Q73" s="1162"/>
      <c r="R73" s="1162"/>
      <c r="S73" s="1162"/>
      <c r="T73" s="1162"/>
      <c r="U73" s="1162"/>
      <c r="V73" s="1163">
        <f>SUM(O73:U73)</f>
        <v>0</v>
      </c>
      <c r="W73" s="1405" t="s">
        <v>357</v>
      </c>
      <c r="X73" s="1164">
        <f>W71/1000</f>
        <v>0</v>
      </c>
      <c r="Y73" s="1165"/>
      <c r="Z73" s="1166"/>
      <c r="AA73" s="1166"/>
      <c r="AB73" s="1166"/>
      <c r="AC73" s="1166"/>
      <c r="AD73" s="1166"/>
      <c r="AE73" s="1166"/>
      <c r="AF73" s="1163">
        <f>SUM(Y73:AE73)</f>
        <v>0</v>
      </c>
      <c r="AG73" s="1405" t="s">
        <v>357</v>
      </c>
      <c r="AH73" s="1164">
        <f>AG71/1000</f>
        <v>0</v>
      </c>
      <c r="AI73" s="1167"/>
      <c r="AJ73" s="1168"/>
      <c r="AK73" s="1168"/>
      <c r="AL73" s="1168"/>
      <c r="AM73" s="1168"/>
      <c r="AN73" s="1168"/>
      <c r="AO73" s="1168"/>
      <c r="AP73" s="1163">
        <f>SUM(AI73:AO73)</f>
        <v>0</v>
      </c>
      <c r="AQ73" s="1405" t="s">
        <v>357</v>
      </c>
      <c r="AR73" s="1164">
        <f>AQ71/1000</f>
        <v>0</v>
      </c>
      <c r="AS73" s="1039"/>
      <c r="AT73" s="737"/>
      <c r="AU73" s="737"/>
      <c r="AV73" s="737"/>
      <c r="AW73" s="737"/>
      <c r="AX73" s="737"/>
      <c r="AY73" s="737"/>
      <c r="AZ73" s="737"/>
      <c r="BA73" s="737"/>
      <c r="BB73" s="737">
        <f>SUM(AS73:BA73)</f>
        <v>0</v>
      </c>
      <c r="BC73" s="489" t="s">
        <v>357</v>
      </c>
      <c r="BD73" s="1406">
        <f>BC71/1000</f>
        <v>0</v>
      </c>
      <c r="BE73" s="1041">
        <f>V73+AF73+AP73+BB73</f>
        <v>0</v>
      </c>
      <c r="BF73" s="914" t="s">
        <v>357</v>
      </c>
      <c r="BG73" s="1040">
        <f>BF71/1000</f>
        <v>0</v>
      </c>
      <c r="BH73" s="1777"/>
      <c r="BI73" s="1777"/>
      <c r="BJ73" s="1407"/>
      <c r="BK73" s="491"/>
      <c r="BL73" s="492"/>
      <c r="BM73" s="492"/>
      <c r="BN73" s="492"/>
      <c r="BO73" s="485"/>
    </row>
    <row r="74" spans="1:67" ht="13">
      <c r="A74" s="484"/>
      <c r="B74" s="492"/>
      <c r="C74" s="492"/>
      <c r="D74" s="1400" t="s">
        <v>358</v>
      </c>
      <c r="E74" s="1401"/>
      <c r="F74" s="1402"/>
      <c r="G74" s="1403"/>
      <c r="H74" s="1403"/>
      <c r="I74" s="1403"/>
      <c r="J74" s="1403"/>
      <c r="K74" s="1403"/>
      <c r="L74" s="1403"/>
      <c r="M74" s="1404"/>
      <c r="N74" s="1401"/>
      <c r="O74" s="1161">
        <v>0</v>
      </c>
      <c r="P74" s="1162">
        <v>0</v>
      </c>
      <c r="Q74" s="1162">
        <v>0</v>
      </c>
      <c r="R74" s="1162">
        <v>0</v>
      </c>
      <c r="S74" s="1162">
        <v>0</v>
      </c>
      <c r="T74" s="1162">
        <v>0</v>
      </c>
      <c r="U74" s="1162">
        <v>0</v>
      </c>
      <c r="V74" s="1163">
        <f>SUM(O74:U74)</f>
        <v>0</v>
      </c>
      <c r="W74" s="1757" t="s">
        <v>359</v>
      </c>
      <c r="X74" s="1773" t="e">
        <f>X72/X73</f>
        <v>#DIV/0!</v>
      </c>
      <c r="Y74" s="1165">
        <v>0</v>
      </c>
      <c r="Z74" s="1166">
        <v>0</v>
      </c>
      <c r="AA74" s="1166">
        <v>0</v>
      </c>
      <c r="AB74" s="1166">
        <v>0</v>
      </c>
      <c r="AC74" s="1166">
        <v>0</v>
      </c>
      <c r="AD74" s="1166">
        <v>0</v>
      </c>
      <c r="AE74" s="1166">
        <v>0</v>
      </c>
      <c r="AF74" s="1163">
        <f>SUM(Y74:AE74)</f>
        <v>0</v>
      </c>
      <c r="AG74" s="1757" t="s">
        <v>359</v>
      </c>
      <c r="AH74" s="1773" t="e">
        <f>AH72/AH73</f>
        <v>#DIV/0!</v>
      </c>
      <c r="AI74" s="1167">
        <v>0</v>
      </c>
      <c r="AJ74" s="1168">
        <v>0</v>
      </c>
      <c r="AK74" s="1168">
        <v>0</v>
      </c>
      <c r="AL74" s="1168">
        <v>0</v>
      </c>
      <c r="AM74" s="1168">
        <v>0</v>
      </c>
      <c r="AN74" s="1168">
        <v>0</v>
      </c>
      <c r="AO74" s="1168">
        <v>0</v>
      </c>
      <c r="AP74" s="1163">
        <f>SUM(AI74:AO74)</f>
        <v>0</v>
      </c>
      <c r="AQ74" s="1757" t="s">
        <v>359</v>
      </c>
      <c r="AR74" s="1773" t="e">
        <f>AR72/AR73</f>
        <v>#DIV/0!</v>
      </c>
      <c r="AS74" s="1039">
        <v>0</v>
      </c>
      <c r="AT74" s="737">
        <v>0</v>
      </c>
      <c r="AU74" s="737">
        <v>0</v>
      </c>
      <c r="AV74" s="737">
        <v>0</v>
      </c>
      <c r="AW74" s="737">
        <v>0</v>
      </c>
      <c r="AX74" s="737">
        <v>0</v>
      </c>
      <c r="AY74" s="737">
        <v>0</v>
      </c>
      <c r="AZ74" s="737">
        <v>0</v>
      </c>
      <c r="BA74" s="737">
        <v>0</v>
      </c>
      <c r="BB74" s="737">
        <f>SUM(AS74:BA74)</f>
        <v>0</v>
      </c>
      <c r="BC74" s="1757" t="s">
        <v>359</v>
      </c>
      <c r="BD74" s="1768" t="e">
        <f>BD72/BD73</f>
        <v>#DIV/0!</v>
      </c>
      <c r="BE74" s="1041">
        <f>V74+AF74+AP74+BB74</f>
        <v>0</v>
      </c>
      <c r="BF74" s="1765" t="s">
        <v>359</v>
      </c>
      <c r="BG74" s="1768" t="e">
        <f>BG72/BG73</f>
        <v>#DIV/0!</v>
      </c>
      <c r="BH74" s="1777"/>
      <c r="BI74" s="1777"/>
      <c r="BJ74" s="1407"/>
      <c r="BK74" s="491"/>
      <c r="BL74" s="492"/>
      <c r="BM74" s="492"/>
      <c r="BN74" s="492"/>
      <c r="BO74" s="485"/>
    </row>
    <row r="75" spans="1:67" ht="13">
      <c r="A75" s="493"/>
      <c r="B75" s="505"/>
      <c r="C75" s="505"/>
      <c r="D75" s="1408" t="s">
        <v>360</v>
      </c>
      <c r="E75" s="1409"/>
      <c r="F75" s="1410"/>
      <c r="G75" s="1411"/>
      <c r="H75" s="1411"/>
      <c r="I75" s="1411"/>
      <c r="J75" s="1411"/>
      <c r="K75" s="1411"/>
      <c r="L75" s="1411"/>
      <c r="M75" s="1412"/>
      <c r="N75" s="1409"/>
      <c r="O75" s="503">
        <v>0</v>
      </c>
      <c r="P75" s="920">
        <v>0</v>
      </c>
      <c r="Q75" s="920">
        <v>0</v>
      </c>
      <c r="R75" s="920">
        <v>0</v>
      </c>
      <c r="S75" s="920">
        <v>0</v>
      </c>
      <c r="T75" s="920">
        <v>0</v>
      </c>
      <c r="U75" s="920">
        <v>0</v>
      </c>
      <c r="V75" s="920" t="e">
        <f>V71/V74</f>
        <v>#DIV/0!</v>
      </c>
      <c r="W75" s="1757"/>
      <c r="X75" s="1773"/>
      <c r="Y75" s="503">
        <v>0</v>
      </c>
      <c r="Z75" s="920">
        <v>0</v>
      </c>
      <c r="AA75" s="920">
        <v>0</v>
      </c>
      <c r="AB75" s="920">
        <v>0</v>
      </c>
      <c r="AC75" s="920">
        <v>0</v>
      </c>
      <c r="AD75" s="920">
        <v>0</v>
      </c>
      <c r="AE75" s="920">
        <v>0</v>
      </c>
      <c r="AF75" s="920" t="e">
        <f>AF71/AF74</f>
        <v>#DIV/0!</v>
      </c>
      <c r="AG75" s="1757"/>
      <c r="AH75" s="1773"/>
      <c r="AI75" s="503">
        <v>0</v>
      </c>
      <c r="AJ75" s="920">
        <v>0</v>
      </c>
      <c r="AK75" s="920">
        <v>0</v>
      </c>
      <c r="AL75" s="920">
        <v>0</v>
      </c>
      <c r="AM75" s="920">
        <v>0</v>
      </c>
      <c r="AN75" s="920">
        <v>0</v>
      </c>
      <c r="AO75" s="920">
        <v>0</v>
      </c>
      <c r="AP75" s="920" t="e">
        <f>AP71/AP74</f>
        <v>#DIV/0!</v>
      </c>
      <c r="AQ75" s="1757"/>
      <c r="AR75" s="1773"/>
      <c r="AS75" s="503">
        <v>0</v>
      </c>
      <c r="AT75" s="920">
        <v>0</v>
      </c>
      <c r="AU75" s="920">
        <v>0</v>
      </c>
      <c r="AV75" s="920">
        <v>0</v>
      </c>
      <c r="AW75" s="920">
        <v>0</v>
      </c>
      <c r="AX75" s="920">
        <v>0</v>
      </c>
      <c r="AY75" s="920">
        <v>0</v>
      </c>
      <c r="AZ75" s="920">
        <v>0</v>
      </c>
      <c r="BA75" s="920">
        <v>0</v>
      </c>
      <c r="BB75" s="920" t="e">
        <f>BB71/BB74</f>
        <v>#DIV/0!</v>
      </c>
      <c r="BC75" s="1757"/>
      <c r="BD75" s="1768"/>
      <c r="BE75" s="1046" t="e">
        <f>BE74/BE71</f>
        <v>#DIV/0!</v>
      </c>
      <c r="BF75" s="1765"/>
      <c r="BG75" s="1768"/>
      <c r="BH75" s="1777"/>
      <c r="BI75" s="1777"/>
      <c r="BJ75" s="1413"/>
      <c r="BK75" s="504"/>
      <c r="BL75" s="505"/>
      <c r="BM75" s="505"/>
      <c r="BN75" s="505"/>
      <c r="BO75" s="494"/>
    </row>
  </sheetData>
  <autoFilter ref="A2:BO75" xr:uid="{FE7F2E41-4519-43CE-8670-33B1783C8B22}">
    <filterColumn colId="10">
      <filters blank="1">
        <filter val="1910"/>
        <filter val="260"/>
        <filter val="610"/>
      </filters>
    </filterColumn>
  </autoFilter>
  <mergeCells count="12">
    <mergeCell ref="BF74:BF75"/>
    <mergeCell ref="BG74:BG75"/>
    <mergeCell ref="A71:D71"/>
    <mergeCell ref="BH72:BI75"/>
    <mergeCell ref="W74:W75"/>
    <mergeCell ref="X74:X75"/>
    <mergeCell ref="AG74:AG75"/>
    <mergeCell ref="AH74:AH75"/>
    <mergeCell ref="AQ74:AQ75"/>
    <mergeCell ref="AR74:AR75"/>
    <mergeCell ref="BC74:BC75"/>
    <mergeCell ref="BD74:BD75"/>
  </mergeCells>
  <conditionalFormatting sqref="O3:U70 Y3:AE70 AI3:AO70 AS3:BA70">
    <cfRule type="cellIs" dxfId="31" priority="4" stopIfTrue="1" operator="lessThanOrEqual">
      <formula>0</formula>
    </cfRule>
  </conditionalFormatting>
  <conditionalFormatting sqref="BJ3:BJ70">
    <cfRule type="cellIs" dxfId="30" priority="5" stopIfTrue="1" operator="greaterThanOrEqual">
      <formula>0.8</formula>
    </cfRule>
    <cfRule type="cellIs" dxfId="29" priority="6" stopIfTrue="1" operator="greaterThanOrEqual">
      <formula>0.5</formula>
    </cfRule>
    <cfRule type="cellIs" dxfId="28" priority="7" stopIfTrue="1" operator="greaterThanOrEqual">
      <formula>0.2</formula>
    </cfRule>
    <cfRule type="cellIs" dxfId="27" priority="8" stopIfTrue="1" operator="greaterThan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20D29F-986B-415C-B982-8CBAB1A86BF2}">
  <dimension ref="A1:P11"/>
  <sheetViews>
    <sheetView workbookViewId="0"/>
  </sheetViews>
  <sheetFormatPr defaultColWidth="12" defaultRowHeight="15.75" customHeight="1"/>
  <cols>
    <col min="1" max="1" width="12" customWidth="1"/>
  </cols>
  <sheetData>
    <row r="1" spans="1:16" ht="15.75" customHeight="1">
      <c r="A1" s="1414"/>
      <c r="B1" s="1415"/>
      <c r="C1" s="1415"/>
      <c r="D1" s="1415"/>
      <c r="E1" s="1415"/>
      <c r="F1" s="1415"/>
      <c r="G1" s="1415"/>
      <c r="H1" s="1415"/>
      <c r="I1" s="1416"/>
      <c r="J1" s="1417"/>
      <c r="K1" s="1418"/>
      <c r="L1" s="1415"/>
      <c r="M1" s="1415"/>
      <c r="N1" s="1415"/>
      <c r="O1" s="1415"/>
      <c r="P1" s="1419"/>
    </row>
    <row r="2" spans="1:16" ht="15.75" customHeight="1">
      <c r="A2" s="1420"/>
      <c r="B2" s="1421" t="s">
        <v>404</v>
      </c>
      <c r="C2" s="1421" t="s">
        <v>405</v>
      </c>
      <c r="D2" s="1421" t="s">
        <v>406</v>
      </c>
      <c r="E2" s="1421" t="s">
        <v>407</v>
      </c>
      <c r="F2" s="1422" t="s">
        <v>408</v>
      </c>
      <c r="G2" s="1422" t="s">
        <v>409</v>
      </c>
      <c r="H2" s="1422" t="s">
        <v>410</v>
      </c>
      <c r="I2" s="1423" t="s">
        <v>411</v>
      </c>
      <c r="J2" s="1424" t="s">
        <v>412</v>
      </c>
      <c r="K2" s="1425" t="s">
        <v>413</v>
      </c>
      <c r="L2" s="1426" t="s">
        <v>414</v>
      </c>
      <c r="M2" s="1426" t="s">
        <v>188</v>
      </c>
      <c r="N2" s="1426" t="s">
        <v>189</v>
      </c>
      <c r="O2" s="1426" t="s">
        <v>415</v>
      </c>
      <c r="P2" s="1427" t="s">
        <v>416</v>
      </c>
    </row>
    <row r="3" spans="1:16" ht="15.75" customHeight="1">
      <c r="A3" s="1428"/>
      <c r="B3" s="1429" t="s">
        <v>73</v>
      </c>
      <c r="C3" s="1430" t="s">
        <v>74</v>
      </c>
      <c r="D3" s="1431" t="s">
        <v>417</v>
      </c>
      <c r="E3" s="1432" t="s">
        <v>418</v>
      </c>
      <c r="F3" s="1433">
        <v>2000</v>
      </c>
      <c r="G3" s="1432">
        <v>2267</v>
      </c>
      <c r="H3" s="1432">
        <v>10013</v>
      </c>
      <c r="I3" s="1434">
        <v>6219</v>
      </c>
      <c r="J3" s="1435">
        <v>1145</v>
      </c>
      <c r="K3" s="1436">
        <v>0</v>
      </c>
      <c r="L3" s="1432"/>
      <c r="M3" s="1432"/>
      <c r="N3" s="1432">
        <v>0</v>
      </c>
      <c r="O3" s="1432">
        <v>0</v>
      </c>
      <c r="P3" s="1437">
        <v>19354</v>
      </c>
    </row>
    <row r="4" spans="1:16" ht="15.75" customHeight="1">
      <c r="A4" s="1438"/>
      <c r="B4" s="1439" t="s">
        <v>89</v>
      </c>
      <c r="C4" s="1440" t="s">
        <v>90</v>
      </c>
      <c r="D4" s="1441" t="s">
        <v>417</v>
      </c>
      <c r="E4" s="1442" t="s">
        <v>419</v>
      </c>
      <c r="F4" s="1443">
        <v>2201</v>
      </c>
      <c r="G4" s="1442">
        <v>912</v>
      </c>
      <c r="H4" s="1442">
        <v>5474</v>
      </c>
      <c r="I4" s="1444">
        <v>4044</v>
      </c>
      <c r="J4" s="1445">
        <v>12631</v>
      </c>
      <c r="K4" s="1446">
        <v>0</v>
      </c>
      <c r="L4" s="1442"/>
      <c r="M4" s="1442"/>
      <c r="N4" s="1442">
        <v>0</v>
      </c>
      <c r="O4" s="1442">
        <v>0</v>
      </c>
      <c r="P4" s="1447">
        <v>0</v>
      </c>
    </row>
    <row r="5" spans="1:16" ht="15.75" customHeight="1">
      <c r="A5" s="1438"/>
      <c r="B5" s="1439" t="s">
        <v>86</v>
      </c>
      <c r="C5" s="1440" t="s">
        <v>420</v>
      </c>
      <c r="D5" s="1441" t="s">
        <v>417</v>
      </c>
      <c r="E5" s="1442" t="s">
        <v>416</v>
      </c>
      <c r="F5" s="1443">
        <v>1867</v>
      </c>
      <c r="G5" s="1442">
        <v>1073</v>
      </c>
      <c r="H5" s="1442">
        <v>401</v>
      </c>
      <c r="I5" s="1444">
        <v>2890</v>
      </c>
      <c r="J5" s="1445">
        <v>0</v>
      </c>
      <c r="K5" s="1446">
        <v>0</v>
      </c>
      <c r="L5" s="1442"/>
      <c r="M5" s="1442"/>
      <c r="N5" s="1442">
        <v>0</v>
      </c>
      <c r="O5" s="1442">
        <v>0</v>
      </c>
      <c r="P5" s="1447">
        <v>6231</v>
      </c>
    </row>
    <row r="6" spans="1:16" ht="15.75" customHeight="1">
      <c r="A6" s="1438"/>
      <c r="B6" s="1439" t="s">
        <v>421</v>
      </c>
      <c r="C6" s="1440" t="s">
        <v>422</v>
      </c>
      <c r="D6" s="1441" t="s">
        <v>417</v>
      </c>
      <c r="E6" s="1442" t="s">
        <v>423</v>
      </c>
      <c r="F6" s="1443">
        <v>1333</v>
      </c>
      <c r="G6" s="1442">
        <v>108</v>
      </c>
      <c r="H6" s="1442">
        <v>935</v>
      </c>
      <c r="I6" s="1444">
        <v>962</v>
      </c>
      <c r="J6" s="1445">
        <v>0</v>
      </c>
      <c r="K6" s="1446">
        <v>0</v>
      </c>
      <c r="L6" s="1442"/>
      <c r="M6" s="1442"/>
      <c r="N6" s="1442">
        <v>0</v>
      </c>
      <c r="O6" s="1442">
        <v>0</v>
      </c>
      <c r="P6" s="1447">
        <v>3338</v>
      </c>
    </row>
    <row r="7" spans="1:16" ht="15.75" customHeight="1">
      <c r="A7" s="1438"/>
      <c r="B7" s="1439" t="s">
        <v>80</v>
      </c>
      <c r="C7" s="1440" t="s">
        <v>81</v>
      </c>
      <c r="D7" s="1441" t="s">
        <v>417</v>
      </c>
      <c r="E7" s="1442" t="s">
        <v>416</v>
      </c>
      <c r="F7" s="1443">
        <v>1233</v>
      </c>
      <c r="G7" s="1442">
        <v>215</v>
      </c>
      <c r="H7" s="1442">
        <v>0</v>
      </c>
      <c r="I7" s="1444">
        <v>1598</v>
      </c>
      <c r="J7" s="1445">
        <v>1000</v>
      </c>
      <c r="K7" s="1446">
        <v>0</v>
      </c>
      <c r="L7" s="1442"/>
      <c r="M7" s="1442"/>
      <c r="N7" s="1442">
        <v>0</v>
      </c>
      <c r="O7" s="1442">
        <v>0</v>
      </c>
      <c r="P7" s="1447">
        <v>2046</v>
      </c>
    </row>
    <row r="8" spans="1:16" ht="15.75" customHeight="1">
      <c r="A8" s="1438"/>
      <c r="B8" s="1439" t="s">
        <v>82</v>
      </c>
      <c r="C8" s="1440" t="s">
        <v>83</v>
      </c>
      <c r="D8" s="1441" t="s">
        <v>417</v>
      </c>
      <c r="E8" s="1442" t="s">
        <v>419</v>
      </c>
      <c r="F8" s="1443">
        <v>572</v>
      </c>
      <c r="G8" s="1442">
        <v>586</v>
      </c>
      <c r="H8" s="1442">
        <v>0</v>
      </c>
      <c r="I8" s="1444">
        <v>571</v>
      </c>
      <c r="J8" s="1445">
        <v>1729</v>
      </c>
      <c r="K8" s="1446">
        <v>0</v>
      </c>
      <c r="L8" s="1442"/>
      <c r="M8" s="1442"/>
      <c r="N8" s="1442">
        <v>0</v>
      </c>
      <c r="O8" s="1442">
        <v>0</v>
      </c>
      <c r="P8" s="1447">
        <v>0</v>
      </c>
    </row>
    <row r="9" spans="1:16" ht="15.75" customHeight="1">
      <c r="A9" s="1438"/>
      <c r="B9" s="1439" t="s">
        <v>91</v>
      </c>
      <c r="C9" s="1440" t="s">
        <v>92</v>
      </c>
      <c r="D9" s="1441" t="s">
        <v>417</v>
      </c>
      <c r="E9" s="1442" t="s">
        <v>419</v>
      </c>
      <c r="F9" s="1443">
        <v>665</v>
      </c>
      <c r="G9" s="1442">
        <v>172</v>
      </c>
      <c r="H9" s="1442">
        <v>0</v>
      </c>
      <c r="I9" s="1444">
        <v>389</v>
      </c>
      <c r="J9" s="1445">
        <v>1226</v>
      </c>
      <c r="K9" s="1446">
        <v>0</v>
      </c>
      <c r="L9" s="1442"/>
      <c r="M9" s="1442"/>
      <c r="N9" s="1442">
        <v>0</v>
      </c>
      <c r="O9" s="1442">
        <v>0</v>
      </c>
      <c r="P9" s="1447">
        <v>0</v>
      </c>
    </row>
    <row r="10" spans="1:16" ht="15.75" customHeight="1">
      <c r="A10" s="1438"/>
      <c r="B10" s="1439" t="s">
        <v>77</v>
      </c>
      <c r="C10" s="1440" t="s">
        <v>78</v>
      </c>
      <c r="D10" s="1441" t="s">
        <v>417</v>
      </c>
      <c r="E10" s="1442" t="s">
        <v>416</v>
      </c>
      <c r="F10" s="1443">
        <v>529</v>
      </c>
      <c r="G10" s="1442">
        <v>71</v>
      </c>
      <c r="H10" s="1442">
        <v>0</v>
      </c>
      <c r="I10" s="1444">
        <v>545</v>
      </c>
      <c r="J10" s="1445">
        <v>0</v>
      </c>
      <c r="K10" s="1446">
        <v>0</v>
      </c>
      <c r="L10" s="1442"/>
      <c r="M10" s="1442"/>
      <c r="N10" s="1442">
        <v>0</v>
      </c>
      <c r="O10" s="1442">
        <v>0</v>
      </c>
      <c r="P10" s="1447">
        <v>1145</v>
      </c>
    </row>
    <row r="11" spans="1:16" ht="15.75" customHeight="1">
      <c r="A11" s="1448"/>
      <c r="B11" s="1449" t="s">
        <v>84</v>
      </c>
      <c r="C11" s="1450" t="s">
        <v>85</v>
      </c>
      <c r="D11" s="1451" t="s">
        <v>417</v>
      </c>
      <c r="E11" s="1452" t="s">
        <v>419</v>
      </c>
      <c r="F11" s="1453">
        <v>140</v>
      </c>
      <c r="G11" s="1452">
        <v>240</v>
      </c>
      <c r="H11" s="1452">
        <v>0</v>
      </c>
      <c r="I11" s="1454">
        <v>261</v>
      </c>
      <c r="J11" s="1455">
        <v>641</v>
      </c>
      <c r="K11" s="1456">
        <v>0</v>
      </c>
      <c r="L11" s="1452"/>
      <c r="M11" s="1452"/>
      <c r="N11" s="1452">
        <v>0</v>
      </c>
      <c r="O11" s="1452">
        <v>0</v>
      </c>
      <c r="P11" s="1457">
        <v>0</v>
      </c>
    </row>
  </sheetData>
  <pageMargins left="0.70000000000000007" right="0.70000000000000007" top="0.75" bottom="0.75" header="0.30000000000000004" footer="0.30000000000000004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EBE648-7934-4771-BEB6-6F068638F838}">
  <sheetPr filterMode="1">
    <pageSetUpPr fitToPage="1"/>
  </sheetPr>
  <dimension ref="A1:BO75"/>
  <sheetViews>
    <sheetView workbookViewId="0"/>
  </sheetViews>
  <sheetFormatPr defaultColWidth="12" defaultRowHeight="15.75" customHeight="1"/>
  <cols>
    <col min="1" max="1" width="8.81640625" customWidth="1"/>
    <col min="2" max="2" width="12" customWidth="1"/>
    <col min="3" max="3" width="16.453125" customWidth="1"/>
    <col min="4" max="4" width="18.6328125" customWidth="1"/>
    <col min="5" max="5" width="8" hidden="1" customWidth="1"/>
    <col min="6" max="6" width="12.08984375" hidden="1" customWidth="1"/>
    <col min="7" max="7" width="10.7265625" hidden="1" customWidth="1"/>
    <col min="8" max="8" width="7.1796875" hidden="1" customWidth="1"/>
    <col min="9" max="9" width="7.1796875" customWidth="1"/>
    <col min="10" max="10" width="7.1796875" hidden="1" customWidth="1"/>
    <col min="11" max="11" width="10.90625" hidden="1" customWidth="1"/>
    <col min="12" max="12" width="7.36328125" hidden="1" customWidth="1"/>
    <col min="13" max="13" width="13.08984375" hidden="1" customWidth="1"/>
    <col min="14" max="14" width="12" customWidth="1"/>
    <col min="15" max="21" width="8.1796875" customWidth="1"/>
    <col min="22" max="22" width="11.1796875" customWidth="1"/>
    <col min="23" max="23" width="10.7265625" customWidth="1"/>
    <col min="24" max="24" width="11.81640625" customWidth="1"/>
    <col min="25" max="31" width="8.1796875" customWidth="1"/>
    <col min="32" max="32" width="13.36328125" customWidth="1"/>
    <col min="33" max="33" width="11.7265625" customWidth="1"/>
    <col min="34" max="34" width="11.81640625" customWidth="1"/>
    <col min="35" max="35" width="8.54296875" customWidth="1"/>
    <col min="36" max="41" width="8.1796875" customWidth="1"/>
    <col min="42" max="42" width="12.81640625" customWidth="1"/>
    <col min="43" max="43" width="12.6328125" customWidth="1"/>
    <col min="44" max="44" width="12.08984375" customWidth="1"/>
    <col min="45" max="45" width="8.54296875" customWidth="1"/>
    <col min="46" max="53" width="8.1796875" customWidth="1"/>
    <col min="54" max="54" width="11.81640625" customWidth="1"/>
    <col min="55" max="55" width="10.1796875" customWidth="1"/>
    <col min="56" max="56" width="11.81640625" customWidth="1"/>
    <col min="57" max="57" width="14.81640625" customWidth="1"/>
    <col min="58" max="58" width="15.54296875" customWidth="1"/>
    <col min="59" max="59" width="15.81640625" customWidth="1"/>
    <col min="60" max="61" width="16.90625" customWidth="1"/>
    <col min="62" max="62" width="27.08984375" customWidth="1"/>
    <col min="63" max="63" width="34.08984375" customWidth="1"/>
    <col min="64" max="64" width="18.81640625" customWidth="1"/>
    <col min="65" max="65" width="19.36328125" customWidth="1"/>
    <col min="66" max="66" width="14.81640625" customWidth="1"/>
    <col min="67" max="67" width="12" customWidth="1"/>
  </cols>
  <sheetData>
    <row r="1" spans="1:67" ht="22.5" customHeight="1">
      <c r="A1" s="146"/>
      <c r="B1" s="147"/>
      <c r="C1" s="509"/>
      <c r="D1" s="507"/>
      <c r="E1" s="508"/>
      <c r="F1" s="509">
        <f>SUBTOTAL(9,F3:INDEX(F3:F59,ROW()-1))</f>
        <v>0</v>
      </c>
      <c r="G1" s="509">
        <f>SUBTOTAL(9,G3:INDEX(G3:G59,ROW()-1))</f>
        <v>0</v>
      </c>
      <c r="H1" s="509">
        <f>SUBTOTAL(9,H3:INDEX(H3:H59,ROW()-1))</f>
        <v>0</v>
      </c>
      <c r="I1" s="509">
        <f>SUBTOTAL(9,I3:INDEX(I3:I59,ROW()-1))</f>
        <v>0</v>
      </c>
      <c r="J1" s="509">
        <f>SUBTOTAL(9,J3:INDEX(J3:J59,ROW()-1))</f>
        <v>0</v>
      </c>
      <c r="K1" s="509">
        <f>SUBTOTAL(9,K3:INDEX(K3:K59,ROW()-1))</f>
        <v>0</v>
      </c>
      <c r="L1" s="509">
        <f>SUBTOTAL(9,L3:INDEX(L3:L59,ROW()-1))</f>
        <v>0</v>
      </c>
      <c r="M1" s="509">
        <f>SUBTOTAL(9,M3:INDEX(M3:M59,ROW()-1))</f>
        <v>0</v>
      </c>
      <c r="N1" s="603">
        <f>SUBTOTAL(9,N3:INDEX(N3:N59,ROW()-1))</f>
        <v>0</v>
      </c>
      <c r="O1" s="156"/>
      <c r="P1" s="154"/>
      <c r="Q1" s="154"/>
      <c r="R1" s="154"/>
      <c r="S1" s="154"/>
      <c r="T1" s="154"/>
      <c r="U1" s="154"/>
      <c r="V1" s="154"/>
      <c r="W1" s="154"/>
      <c r="X1" s="1171"/>
      <c r="Y1" s="156"/>
      <c r="Z1" s="154"/>
      <c r="AA1" s="154"/>
      <c r="AB1" s="154"/>
      <c r="AC1" s="154"/>
      <c r="AD1" s="154"/>
      <c r="AE1" s="154"/>
      <c r="AF1" s="154"/>
      <c r="AG1" s="154"/>
      <c r="AH1" s="1171"/>
      <c r="AI1" s="156"/>
      <c r="AJ1" s="154"/>
      <c r="AK1" s="154"/>
      <c r="AL1" s="154"/>
      <c r="AM1" s="154"/>
      <c r="AN1" s="154"/>
      <c r="AO1" s="154"/>
      <c r="AP1" s="154"/>
      <c r="AQ1" s="154"/>
      <c r="AR1" s="1171"/>
      <c r="AS1" s="156"/>
      <c r="AT1" s="154"/>
      <c r="AU1" s="154"/>
      <c r="AV1" s="154"/>
      <c r="AW1" s="154"/>
      <c r="AX1" s="154"/>
      <c r="AY1" s="154"/>
      <c r="AZ1" s="154"/>
      <c r="BA1" s="154"/>
      <c r="BB1" s="154"/>
      <c r="BC1" s="154"/>
      <c r="BD1" s="154"/>
      <c r="BE1" s="1171"/>
      <c r="BF1" s="156"/>
      <c r="BG1" s="154"/>
      <c r="BH1" s="154"/>
      <c r="BI1" s="1458"/>
      <c r="BJ1" s="510"/>
      <c r="BK1" s="156"/>
      <c r="BL1" s="154"/>
      <c r="BM1" s="154"/>
      <c r="BN1" s="154"/>
      <c r="BO1" s="606"/>
    </row>
    <row r="2" spans="1:67" ht="43.5" customHeight="1">
      <c r="A2" s="157" t="s">
        <v>308</v>
      </c>
      <c r="B2" s="158" t="s">
        <v>2</v>
      </c>
      <c r="C2" s="513" t="s">
        <v>283</v>
      </c>
      <c r="D2" s="1459" t="s">
        <v>309</v>
      </c>
      <c r="E2" s="515" t="s">
        <v>4</v>
      </c>
      <c r="F2" s="927" t="s">
        <v>182</v>
      </c>
      <c r="G2" s="1061" t="s">
        <v>183</v>
      </c>
      <c r="H2" s="612" t="s">
        <v>184</v>
      </c>
      <c r="I2" s="612" t="s">
        <v>185</v>
      </c>
      <c r="J2" s="613" t="s">
        <v>186</v>
      </c>
      <c r="K2" s="614" t="s">
        <v>187</v>
      </c>
      <c r="L2" s="615" t="s">
        <v>188</v>
      </c>
      <c r="M2" s="1460" t="s">
        <v>189</v>
      </c>
      <c r="N2" s="1461" t="s">
        <v>362</v>
      </c>
      <c r="O2" s="1462" t="s">
        <v>392</v>
      </c>
      <c r="P2" s="1174">
        <v>25</v>
      </c>
      <c r="Q2" s="1174">
        <v>26</v>
      </c>
      <c r="R2" s="1174">
        <v>27</v>
      </c>
      <c r="S2" s="1174">
        <v>28</v>
      </c>
      <c r="T2" s="1174">
        <v>29</v>
      </c>
      <c r="U2" s="1174">
        <v>30</v>
      </c>
      <c r="V2" s="1175" t="s">
        <v>322</v>
      </c>
      <c r="W2" s="1175" t="s">
        <v>323</v>
      </c>
      <c r="X2" s="1176" t="s">
        <v>324</v>
      </c>
      <c r="Y2" s="1177">
        <v>1</v>
      </c>
      <c r="Z2" s="1178">
        <v>2</v>
      </c>
      <c r="AA2" s="1178">
        <v>3</v>
      </c>
      <c r="AB2" s="1178">
        <v>4</v>
      </c>
      <c r="AC2" s="1178">
        <v>5</v>
      </c>
      <c r="AD2" s="1178">
        <v>6</v>
      </c>
      <c r="AE2" s="1178">
        <v>7</v>
      </c>
      <c r="AF2" s="1179" t="s">
        <v>325</v>
      </c>
      <c r="AG2" s="1179" t="s">
        <v>326</v>
      </c>
      <c r="AH2" s="1180" t="s">
        <v>327</v>
      </c>
      <c r="AI2" s="1181">
        <v>8</v>
      </c>
      <c r="AJ2" s="1182">
        <v>9</v>
      </c>
      <c r="AK2" s="1182">
        <v>10</v>
      </c>
      <c r="AL2" s="1182">
        <v>11</v>
      </c>
      <c r="AM2" s="1182">
        <v>12</v>
      </c>
      <c r="AN2" s="1182">
        <v>13</v>
      </c>
      <c r="AO2" s="1182">
        <v>14</v>
      </c>
      <c r="AP2" s="1183" t="s">
        <v>328</v>
      </c>
      <c r="AQ2" s="1183" t="s">
        <v>329</v>
      </c>
      <c r="AR2" s="1184" t="s">
        <v>330</v>
      </c>
      <c r="AS2" s="1185">
        <v>15</v>
      </c>
      <c r="AT2" s="629">
        <v>16</v>
      </c>
      <c r="AU2" s="629">
        <v>17</v>
      </c>
      <c r="AV2" s="629">
        <v>18</v>
      </c>
      <c r="AW2" s="629">
        <v>19</v>
      </c>
      <c r="AX2" s="629">
        <v>20</v>
      </c>
      <c r="AY2" s="629">
        <v>21</v>
      </c>
      <c r="AZ2" s="629">
        <v>22</v>
      </c>
      <c r="BA2" s="629" t="s">
        <v>369</v>
      </c>
      <c r="BB2" s="629" t="s">
        <v>332</v>
      </c>
      <c r="BC2" s="930" t="s">
        <v>333</v>
      </c>
      <c r="BD2" s="930" t="s">
        <v>334</v>
      </c>
      <c r="BE2" s="1186" t="s">
        <v>335</v>
      </c>
      <c r="BF2" s="1187" t="s">
        <v>312</v>
      </c>
      <c r="BG2" s="187" t="s">
        <v>336</v>
      </c>
      <c r="BH2" s="1463" t="s">
        <v>337</v>
      </c>
      <c r="BI2" s="1464" t="s">
        <v>315</v>
      </c>
      <c r="BJ2" s="636" t="s">
        <v>10</v>
      </c>
      <c r="BK2" s="191" t="s">
        <v>193</v>
      </c>
      <c r="BL2" s="192" t="s">
        <v>338</v>
      </c>
      <c r="BM2" s="192" t="s">
        <v>339</v>
      </c>
      <c r="BN2" s="192" t="s">
        <v>340</v>
      </c>
      <c r="BO2" s="193"/>
    </row>
    <row r="3" spans="1:67" ht="13" hidden="1">
      <c r="A3" s="677">
        <v>1</v>
      </c>
      <c r="B3" s="678" t="s">
        <v>36</v>
      </c>
      <c r="C3" s="131" t="s">
        <v>34</v>
      </c>
      <c r="D3" s="1465" t="s">
        <v>35</v>
      </c>
      <c r="E3" s="680">
        <v>1</v>
      </c>
      <c r="F3" s="681">
        <f>IFERROR(_xlfn.XLOOKUP(C3, Projection_!A:A, Projection_!J:J),)</f>
        <v>0</v>
      </c>
      <c r="G3" s="681"/>
      <c r="H3" s="645"/>
      <c r="I3" s="645"/>
      <c r="J3" s="645"/>
      <c r="K3" s="645"/>
      <c r="L3" s="645"/>
      <c r="M3" s="645"/>
      <c r="N3" s="682">
        <f t="shared" ref="N3:N34" si="0">SUM(F3:M3)</f>
        <v>0</v>
      </c>
      <c r="O3" s="659">
        <v>0</v>
      </c>
      <c r="P3" s="659">
        <v>0</v>
      </c>
      <c r="Q3" s="659">
        <v>0</v>
      </c>
      <c r="R3" s="659">
        <v>0</v>
      </c>
      <c r="S3" s="659">
        <v>0</v>
      </c>
      <c r="T3" s="659">
        <v>0</v>
      </c>
      <c r="U3" s="659">
        <v>0</v>
      </c>
      <c r="V3" s="664">
        <f t="shared" ref="V3:V34" si="1">SUM(O3:U3)</f>
        <v>0</v>
      </c>
      <c r="W3" s="665">
        <f t="shared" ref="W3:W34" si="2">V3*E3</f>
        <v>0</v>
      </c>
      <c r="X3" s="936">
        <f t="shared" ref="X3:X34" si="3">N3*40%</f>
        <v>0</v>
      </c>
      <c r="Y3" s="659">
        <v>0</v>
      </c>
      <c r="Z3" s="659">
        <v>0</v>
      </c>
      <c r="AA3" s="659">
        <v>0</v>
      </c>
      <c r="AB3" s="659">
        <v>0</v>
      </c>
      <c r="AC3" s="659">
        <v>0</v>
      </c>
      <c r="AD3" s="659">
        <v>0</v>
      </c>
      <c r="AE3" s="659">
        <v>0</v>
      </c>
      <c r="AF3" s="664">
        <f t="shared" ref="AF3:AF34" si="4">SUM(Y3:AE3)</f>
        <v>0</v>
      </c>
      <c r="AG3" s="665">
        <f t="shared" ref="AG3:AG34" si="5">AF3*E3</f>
        <v>0</v>
      </c>
      <c r="AH3" s="936">
        <f t="shared" ref="AH3:AH34" si="6">N3*30%</f>
        <v>0</v>
      </c>
      <c r="AI3" s="659">
        <v>0</v>
      </c>
      <c r="AJ3" s="659">
        <v>0</v>
      </c>
      <c r="AK3" s="659">
        <v>0</v>
      </c>
      <c r="AL3" s="659">
        <v>0</v>
      </c>
      <c r="AM3" s="659">
        <v>0</v>
      </c>
      <c r="AN3" s="659">
        <v>0</v>
      </c>
      <c r="AO3" s="659">
        <v>0</v>
      </c>
      <c r="AP3" s="664">
        <f t="shared" ref="AP3:AP34" si="7">SUM(AI3:AO3)</f>
        <v>0</v>
      </c>
      <c r="AQ3" s="665">
        <f t="shared" ref="AQ3:AQ34" si="8">AP3*E3</f>
        <v>0</v>
      </c>
      <c r="AR3" s="936">
        <f t="shared" ref="AR3:AR34" si="9">N3*20%</f>
        <v>0</v>
      </c>
      <c r="AS3" s="659">
        <v>0</v>
      </c>
      <c r="AT3" s="659">
        <v>0</v>
      </c>
      <c r="AU3" s="659">
        <v>0</v>
      </c>
      <c r="AV3" s="659">
        <v>0</v>
      </c>
      <c r="AW3" s="659">
        <v>0</v>
      </c>
      <c r="AX3" s="659">
        <v>0</v>
      </c>
      <c r="AY3" s="659">
        <v>0</v>
      </c>
      <c r="AZ3" s="659">
        <v>0</v>
      </c>
      <c r="BA3" s="659"/>
      <c r="BB3" s="664">
        <f t="shared" ref="BB3:BB34" si="10">SUM(AS3:BA3)</f>
        <v>0</v>
      </c>
      <c r="BC3" s="665">
        <f t="shared" ref="BC3:BC34" si="11">BB3*E3</f>
        <v>0</v>
      </c>
      <c r="BD3" s="936">
        <f t="shared" ref="BD3:BD34" si="12">N3*20%</f>
        <v>0</v>
      </c>
      <c r="BE3" s="659">
        <f t="shared" ref="BE3:BE34" si="13">V3+AF3+AP3+BB3</f>
        <v>0</v>
      </c>
      <c r="BF3" s="684">
        <f t="shared" ref="BF3:BF34" si="14">BE3*E3</f>
        <v>0</v>
      </c>
      <c r="BG3" s="684">
        <f t="shared" ref="BG3:BG34" si="15">BE3-N3</f>
        <v>0</v>
      </c>
      <c r="BH3" s="684">
        <f t="shared" ref="BH3:BH34" si="16">BG3*E3</f>
        <v>0</v>
      </c>
      <c r="BI3" s="685" t="str">
        <f t="shared" ref="BI3:BI34" si="17">IFERROR(BE3/N3,"")</f>
        <v/>
      </c>
      <c r="BJ3" s="686"/>
      <c r="BK3" s="687"/>
      <c r="BL3" s="677"/>
      <c r="BM3" s="688"/>
      <c r="BN3" s="689"/>
      <c r="BO3" s="690"/>
    </row>
    <row r="4" spans="1:67" ht="20.25" customHeight="1">
      <c r="A4" s="805">
        <v>2</v>
      </c>
      <c r="B4" s="937" t="s">
        <v>36</v>
      </c>
      <c r="C4" s="131" t="s">
        <v>39</v>
      </c>
      <c r="D4" s="132" t="s">
        <v>40</v>
      </c>
      <c r="E4" s="680">
        <v>2</v>
      </c>
      <c r="F4" s="681">
        <f>IFERROR(_xlfn.XLOOKUP(C4, Projection_!A:A, Projection_!J:J),)</f>
        <v>0</v>
      </c>
      <c r="G4" s="681"/>
      <c r="H4" s="645"/>
      <c r="I4" s="645"/>
      <c r="J4" s="645"/>
      <c r="K4" s="645"/>
      <c r="L4" s="645"/>
      <c r="M4" s="645"/>
      <c r="N4" s="681">
        <f t="shared" si="0"/>
        <v>0</v>
      </c>
      <c r="O4" s="659">
        <v>0</v>
      </c>
      <c r="P4" s="659">
        <v>0</v>
      </c>
      <c r="Q4" s="659">
        <v>0</v>
      </c>
      <c r="R4" s="659">
        <v>0</v>
      </c>
      <c r="S4" s="659">
        <v>0</v>
      </c>
      <c r="T4" s="659">
        <v>0</v>
      </c>
      <c r="U4" s="659">
        <v>0</v>
      </c>
      <c r="V4" s="664">
        <f t="shared" si="1"/>
        <v>0</v>
      </c>
      <c r="W4" s="665">
        <f t="shared" si="2"/>
        <v>0</v>
      </c>
      <c r="X4" s="683">
        <f t="shared" si="3"/>
        <v>0</v>
      </c>
      <c r="Y4" s="659">
        <v>0</v>
      </c>
      <c r="Z4" s="659">
        <v>0</v>
      </c>
      <c r="AA4" s="659">
        <v>0</v>
      </c>
      <c r="AB4" s="659">
        <v>0</v>
      </c>
      <c r="AC4" s="659">
        <v>0</v>
      </c>
      <c r="AD4" s="659">
        <v>0</v>
      </c>
      <c r="AE4" s="659">
        <v>0</v>
      </c>
      <c r="AF4" s="664">
        <f t="shared" si="4"/>
        <v>0</v>
      </c>
      <c r="AG4" s="665">
        <f t="shared" si="5"/>
        <v>0</v>
      </c>
      <c r="AH4" s="683">
        <f t="shared" si="6"/>
        <v>0</v>
      </c>
      <c r="AI4" s="659">
        <v>0</v>
      </c>
      <c r="AJ4" s="659">
        <v>0</v>
      </c>
      <c r="AK4" s="659">
        <v>0</v>
      </c>
      <c r="AL4" s="659">
        <v>0</v>
      </c>
      <c r="AM4" s="659">
        <v>0</v>
      </c>
      <c r="AN4" s="659">
        <v>0</v>
      </c>
      <c r="AO4" s="659">
        <v>0</v>
      </c>
      <c r="AP4" s="664">
        <f t="shared" si="7"/>
        <v>0</v>
      </c>
      <c r="AQ4" s="665">
        <f t="shared" si="8"/>
        <v>0</v>
      </c>
      <c r="AR4" s="683">
        <f t="shared" si="9"/>
        <v>0</v>
      </c>
      <c r="AS4" s="659">
        <v>0</v>
      </c>
      <c r="AT4" s="659">
        <v>0</v>
      </c>
      <c r="AU4" s="659">
        <v>0</v>
      </c>
      <c r="AV4" s="659">
        <v>0</v>
      </c>
      <c r="AW4" s="659">
        <v>0</v>
      </c>
      <c r="AX4" s="659">
        <v>0</v>
      </c>
      <c r="AY4" s="659">
        <v>0</v>
      </c>
      <c r="AZ4" s="659">
        <v>0</v>
      </c>
      <c r="BA4" s="659">
        <v>0</v>
      </c>
      <c r="BB4" s="664">
        <f t="shared" si="10"/>
        <v>0</v>
      </c>
      <c r="BC4" s="665">
        <f t="shared" si="11"/>
        <v>0</v>
      </c>
      <c r="BD4" s="683">
        <f t="shared" si="12"/>
        <v>0</v>
      </c>
      <c r="BE4" s="659">
        <f t="shared" si="13"/>
        <v>0</v>
      </c>
      <c r="BF4" s="684">
        <f t="shared" si="14"/>
        <v>0</v>
      </c>
      <c r="BG4" s="684">
        <f t="shared" si="15"/>
        <v>0</v>
      </c>
      <c r="BH4" s="684">
        <f t="shared" si="16"/>
        <v>0</v>
      </c>
      <c r="BI4" s="685" t="str">
        <f t="shared" si="17"/>
        <v/>
      </c>
      <c r="BJ4" s="938"/>
      <c r="BK4" s="687"/>
      <c r="BL4" s="805"/>
      <c r="BM4" s="131"/>
      <c r="BN4" s="819"/>
      <c r="BO4" s="690"/>
    </row>
    <row r="5" spans="1:67" ht="18">
      <c r="A5" s="691">
        <v>3</v>
      </c>
      <c r="B5" s="256" t="s">
        <v>36</v>
      </c>
      <c r="C5" s="195" t="s">
        <v>42</v>
      </c>
      <c r="D5" s="1466" t="s">
        <v>43</v>
      </c>
      <c r="E5" s="197">
        <v>5</v>
      </c>
      <c r="F5" s="693">
        <f>IFERROR(_xlfn.XLOOKUP(C5, Projection_!A:A, Projection_!J:J),)</f>
        <v>0</v>
      </c>
      <c r="G5" s="693"/>
      <c r="H5" s="694"/>
      <c r="I5" s="694"/>
      <c r="J5" s="694"/>
      <c r="K5" s="694"/>
      <c r="L5" s="694"/>
      <c r="M5" s="694"/>
      <c r="N5" s="693">
        <f t="shared" si="0"/>
        <v>0</v>
      </c>
      <c r="O5" s="443">
        <v>0</v>
      </c>
      <c r="P5" s="443">
        <v>0</v>
      </c>
      <c r="Q5" s="443">
        <v>0</v>
      </c>
      <c r="R5" s="443">
        <v>0</v>
      </c>
      <c r="S5" s="443">
        <v>0</v>
      </c>
      <c r="T5" s="443">
        <v>0</v>
      </c>
      <c r="U5" s="443">
        <v>0</v>
      </c>
      <c r="V5" s="697">
        <f t="shared" si="1"/>
        <v>0</v>
      </c>
      <c r="W5" s="698">
        <f t="shared" si="2"/>
        <v>0</v>
      </c>
      <c r="X5" s="312">
        <f t="shared" si="3"/>
        <v>0</v>
      </c>
      <c r="Y5" s="443">
        <v>0</v>
      </c>
      <c r="Z5" s="443">
        <v>0</v>
      </c>
      <c r="AA5" s="443">
        <v>0</v>
      </c>
      <c r="AB5" s="443">
        <v>0</v>
      </c>
      <c r="AC5" s="443">
        <v>0</v>
      </c>
      <c r="AD5" s="443">
        <v>0</v>
      </c>
      <c r="AE5" s="443">
        <v>0</v>
      </c>
      <c r="AF5" s="697">
        <f t="shared" si="4"/>
        <v>0</v>
      </c>
      <c r="AG5" s="698">
        <f t="shared" si="5"/>
        <v>0</v>
      </c>
      <c r="AH5" s="312">
        <f t="shared" si="6"/>
        <v>0</v>
      </c>
      <c r="AI5" s="443">
        <v>0</v>
      </c>
      <c r="AJ5" s="443">
        <v>0</v>
      </c>
      <c r="AK5" s="443">
        <v>0</v>
      </c>
      <c r="AL5" s="443">
        <v>0</v>
      </c>
      <c r="AM5" s="443">
        <v>0</v>
      </c>
      <c r="AN5" s="443">
        <v>0</v>
      </c>
      <c r="AO5" s="443">
        <v>0</v>
      </c>
      <c r="AP5" s="697">
        <f t="shared" si="7"/>
        <v>0</v>
      </c>
      <c r="AQ5" s="698">
        <f t="shared" si="8"/>
        <v>0</v>
      </c>
      <c r="AR5" s="312">
        <f t="shared" si="9"/>
        <v>0</v>
      </c>
      <c r="AS5" s="443">
        <v>0</v>
      </c>
      <c r="AT5" s="443">
        <v>0</v>
      </c>
      <c r="AU5" s="443">
        <v>0</v>
      </c>
      <c r="AV5" s="443">
        <v>0</v>
      </c>
      <c r="AW5" s="443">
        <v>0</v>
      </c>
      <c r="AX5" s="443">
        <v>0</v>
      </c>
      <c r="AY5" s="443">
        <v>0</v>
      </c>
      <c r="AZ5" s="443">
        <v>0</v>
      </c>
      <c r="BA5" s="443">
        <v>0</v>
      </c>
      <c r="BB5" s="697">
        <f t="shared" si="10"/>
        <v>0</v>
      </c>
      <c r="BC5" s="698">
        <f t="shared" si="11"/>
        <v>0</v>
      </c>
      <c r="BD5" s="312">
        <f t="shared" si="12"/>
        <v>0</v>
      </c>
      <c r="BE5" s="443">
        <f t="shared" si="13"/>
        <v>0</v>
      </c>
      <c r="BF5" s="699">
        <f t="shared" si="14"/>
        <v>0</v>
      </c>
      <c r="BG5" s="699">
        <f t="shared" si="15"/>
        <v>0</v>
      </c>
      <c r="BH5" s="699">
        <f t="shared" si="16"/>
        <v>0</v>
      </c>
      <c r="BI5" s="700" t="str">
        <f t="shared" si="17"/>
        <v/>
      </c>
      <c r="BJ5" s="701"/>
      <c r="BK5" s="702"/>
      <c r="BL5" s="288"/>
      <c r="BM5" s="195"/>
      <c r="BN5" s="703"/>
    </row>
    <row r="6" spans="1:67" ht="18" hidden="1">
      <c r="A6" s="691">
        <v>4</v>
      </c>
      <c r="B6" s="704" t="s">
        <v>36</v>
      </c>
      <c r="C6" s="195" t="s">
        <v>44</v>
      </c>
      <c r="D6" s="1467" t="s">
        <v>45</v>
      </c>
      <c r="E6" s="197">
        <v>1</v>
      </c>
      <c r="F6" s="693">
        <f>IFERROR(_xlfn.XLOOKUP(C6, Projection_!A:A, Projection_!J:J),)</f>
        <v>0</v>
      </c>
      <c r="G6" s="693"/>
      <c r="H6" s="694"/>
      <c r="I6" s="694"/>
      <c r="J6" s="694"/>
      <c r="K6" s="694"/>
      <c r="L6" s="694"/>
      <c r="M6" s="694"/>
      <c r="N6" s="706">
        <f t="shared" si="0"/>
        <v>0</v>
      </c>
      <c r="O6" s="707">
        <v>0</v>
      </c>
      <c r="P6" s="707">
        <v>0</v>
      </c>
      <c r="Q6" s="707">
        <v>0</v>
      </c>
      <c r="R6" s="707">
        <v>0</v>
      </c>
      <c r="S6" s="707">
        <v>0</v>
      </c>
      <c r="T6" s="707">
        <v>0</v>
      </c>
      <c r="U6" s="707">
        <v>0</v>
      </c>
      <c r="V6" s="939">
        <f t="shared" si="1"/>
        <v>0</v>
      </c>
      <c r="W6" s="940">
        <f t="shared" si="2"/>
        <v>0</v>
      </c>
      <c r="X6" s="941">
        <f t="shared" si="3"/>
        <v>0</v>
      </c>
      <c r="Y6" s="707">
        <v>0</v>
      </c>
      <c r="Z6" s="707">
        <v>0</v>
      </c>
      <c r="AA6" s="707">
        <v>0</v>
      </c>
      <c r="AB6" s="707">
        <v>0</v>
      </c>
      <c r="AC6" s="707">
        <v>0</v>
      </c>
      <c r="AD6" s="707">
        <v>0</v>
      </c>
      <c r="AE6" s="707">
        <v>0</v>
      </c>
      <c r="AF6" s="939">
        <f t="shared" si="4"/>
        <v>0</v>
      </c>
      <c r="AG6" s="940">
        <f t="shared" si="5"/>
        <v>0</v>
      </c>
      <c r="AH6" s="941">
        <f t="shared" si="6"/>
        <v>0</v>
      </c>
      <c r="AI6" s="707">
        <v>0</v>
      </c>
      <c r="AJ6" s="707">
        <v>0</v>
      </c>
      <c r="AK6" s="707">
        <v>0</v>
      </c>
      <c r="AL6" s="707">
        <v>0</v>
      </c>
      <c r="AM6" s="707">
        <v>0</v>
      </c>
      <c r="AN6" s="707">
        <v>0</v>
      </c>
      <c r="AO6" s="707">
        <v>0</v>
      </c>
      <c r="AP6" s="939">
        <f t="shared" si="7"/>
        <v>0</v>
      </c>
      <c r="AQ6" s="940">
        <f t="shared" si="8"/>
        <v>0</v>
      </c>
      <c r="AR6" s="941">
        <f t="shared" si="9"/>
        <v>0</v>
      </c>
      <c r="AS6" s="707">
        <v>0</v>
      </c>
      <c r="AT6" s="707">
        <v>0</v>
      </c>
      <c r="AU6" s="707">
        <v>0</v>
      </c>
      <c r="AV6" s="707">
        <v>0</v>
      </c>
      <c r="AW6" s="707">
        <v>0</v>
      </c>
      <c r="AX6" s="707">
        <v>0</v>
      </c>
      <c r="AY6" s="707">
        <v>0</v>
      </c>
      <c r="AZ6" s="707">
        <v>0</v>
      </c>
      <c r="BA6" s="707">
        <v>0</v>
      </c>
      <c r="BB6" s="939">
        <f t="shared" si="10"/>
        <v>0</v>
      </c>
      <c r="BC6" s="940">
        <f t="shared" si="11"/>
        <v>0</v>
      </c>
      <c r="BD6" s="941">
        <f t="shared" si="12"/>
        <v>0</v>
      </c>
      <c r="BE6" s="707">
        <f t="shared" si="13"/>
        <v>0</v>
      </c>
      <c r="BF6" s="708">
        <f t="shared" si="14"/>
        <v>0</v>
      </c>
      <c r="BG6" s="708">
        <f t="shared" si="15"/>
        <v>0</v>
      </c>
      <c r="BH6" s="708">
        <f t="shared" si="16"/>
        <v>0</v>
      </c>
      <c r="BI6" s="709" t="str">
        <f t="shared" si="17"/>
        <v/>
      </c>
      <c r="BJ6" s="710"/>
      <c r="BK6" s="711"/>
      <c r="BL6" s="712"/>
      <c r="BM6" s="713"/>
      <c r="BN6" s="714"/>
    </row>
    <row r="7" spans="1:67" ht="18">
      <c r="A7" s="291">
        <v>5</v>
      </c>
      <c r="B7" s="292" t="s">
        <v>36</v>
      </c>
      <c r="C7" s="717" t="s">
        <v>47</v>
      </c>
      <c r="D7" s="1468" t="s">
        <v>48</v>
      </c>
      <c r="E7" s="197">
        <v>0.5</v>
      </c>
      <c r="F7" s="693">
        <f>IFERROR(_xlfn.XLOOKUP(C7, Projection_!A:A, Projection_!J:J),)</f>
        <v>0</v>
      </c>
      <c r="G7" s="693"/>
      <c r="H7" s="694"/>
      <c r="I7" s="694"/>
      <c r="J7" s="694"/>
      <c r="K7" s="694"/>
      <c r="L7" s="694"/>
      <c r="M7" s="570"/>
      <c r="N7" s="1469">
        <f t="shared" si="0"/>
        <v>0</v>
      </c>
      <c r="O7" s="1470">
        <v>0</v>
      </c>
      <c r="P7" s="1471">
        <v>0</v>
      </c>
      <c r="Q7" s="1471">
        <v>0</v>
      </c>
      <c r="R7" s="1471">
        <v>0</v>
      </c>
      <c r="S7" s="1471">
        <v>0</v>
      </c>
      <c r="T7" s="1471">
        <v>0</v>
      </c>
      <c r="U7" s="1471">
        <v>0</v>
      </c>
      <c r="V7" s="1472">
        <f t="shared" si="1"/>
        <v>0</v>
      </c>
      <c r="W7" s="1473">
        <f t="shared" si="2"/>
        <v>0</v>
      </c>
      <c r="X7" s="1474">
        <f t="shared" si="3"/>
        <v>0</v>
      </c>
      <c r="Y7" s="1475">
        <v>0</v>
      </c>
      <c r="Z7" s="1476">
        <v>0</v>
      </c>
      <c r="AA7" s="1476">
        <v>0</v>
      </c>
      <c r="AB7" s="1476">
        <v>0</v>
      </c>
      <c r="AC7" s="1476">
        <v>0</v>
      </c>
      <c r="AD7" s="1476">
        <v>0</v>
      </c>
      <c r="AE7" s="1476">
        <v>0</v>
      </c>
      <c r="AF7" s="1477">
        <f t="shared" si="4"/>
        <v>0</v>
      </c>
      <c r="AG7" s="1478">
        <f t="shared" si="5"/>
        <v>0</v>
      </c>
      <c r="AH7" s="1479">
        <f t="shared" si="6"/>
        <v>0</v>
      </c>
      <c r="AI7" s="1480">
        <v>0</v>
      </c>
      <c r="AJ7" s="1481">
        <v>0</v>
      </c>
      <c r="AK7" s="1481">
        <v>0</v>
      </c>
      <c r="AL7" s="1481">
        <v>0</v>
      </c>
      <c r="AM7" s="1481">
        <v>0</v>
      </c>
      <c r="AN7" s="1481">
        <v>0</v>
      </c>
      <c r="AO7" s="1481">
        <v>0</v>
      </c>
      <c r="AP7" s="1482">
        <f t="shared" si="7"/>
        <v>0</v>
      </c>
      <c r="AQ7" s="1483">
        <f t="shared" si="8"/>
        <v>0</v>
      </c>
      <c r="AR7" s="1484">
        <f t="shared" si="9"/>
        <v>0</v>
      </c>
      <c r="AS7" s="976">
        <v>0</v>
      </c>
      <c r="AT7" s="722">
        <v>0</v>
      </c>
      <c r="AU7" s="722">
        <v>0</v>
      </c>
      <c r="AV7" s="722">
        <v>0</v>
      </c>
      <c r="AW7" s="722">
        <v>0</v>
      </c>
      <c r="AX7" s="722">
        <v>0</v>
      </c>
      <c r="AY7" s="722">
        <v>0</v>
      </c>
      <c r="AZ7" s="722">
        <v>0</v>
      </c>
      <c r="BA7" s="722">
        <v>0</v>
      </c>
      <c r="BB7" s="977">
        <f t="shared" si="10"/>
        <v>0</v>
      </c>
      <c r="BC7" s="978">
        <f t="shared" si="11"/>
        <v>0</v>
      </c>
      <c r="BD7" s="978">
        <f t="shared" si="12"/>
        <v>0</v>
      </c>
      <c r="BE7" s="1485">
        <f t="shared" si="13"/>
        <v>0</v>
      </c>
      <c r="BF7" s="1486">
        <f t="shared" si="14"/>
        <v>0</v>
      </c>
      <c r="BG7" s="299">
        <f t="shared" si="15"/>
        <v>0</v>
      </c>
      <c r="BH7" s="1487">
        <f t="shared" si="16"/>
        <v>0</v>
      </c>
      <c r="BI7" s="1488" t="str">
        <f t="shared" si="17"/>
        <v/>
      </c>
      <c r="BJ7" s="730"/>
      <c r="BK7" s="731"/>
      <c r="BL7" s="303"/>
      <c r="BM7" s="303"/>
      <c r="BN7" s="732"/>
      <c r="BO7" s="849"/>
    </row>
    <row r="8" spans="1:67" ht="18">
      <c r="A8" s="244">
        <v>6</v>
      </c>
      <c r="B8" s="245" t="s">
        <v>36</v>
      </c>
      <c r="C8" s="717" t="s">
        <v>51</v>
      </c>
      <c r="D8" s="1489" t="s">
        <v>52</v>
      </c>
      <c r="E8" s="197">
        <v>2</v>
      </c>
      <c r="F8" s="693">
        <f>IFERROR(_xlfn.XLOOKUP(C8, Projection_!A:A, Projection_!J:J),)</f>
        <v>0</v>
      </c>
      <c r="G8" s="693"/>
      <c r="H8" s="694"/>
      <c r="I8" s="694"/>
      <c r="J8" s="694"/>
      <c r="K8" s="694"/>
      <c r="L8" s="694"/>
      <c r="M8" s="570"/>
      <c r="N8" s="1490">
        <f t="shared" si="0"/>
        <v>0</v>
      </c>
      <c r="O8" s="1491">
        <v>0</v>
      </c>
      <c r="P8" s="1492">
        <v>0</v>
      </c>
      <c r="Q8" s="1492">
        <v>0</v>
      </c>
      <c r="R8" s="1492">
        <v>0</v>
      </c>
      <c r="S8" s="1492">
        <v>0</v>
      </c>
      <c r="T8" s="1492">
        <v>0</v>
      </c>
      <c r="U8" s="1492">
        <v>0</v>
      </c>
      <c r="V8" s="1493">
        <f t="shared" si="1"/>
        <v>0</v>
      </c>
      <c r="W8" s="1494">
        <f t="shared" si="2"/>
        <v>0</v>
      </c>
      <c r="X8" s="1495">
        <f t="shared" si="3"/>
        <v>0</v>
      </c>
      <c r="Y8" s="1496">
        <v>0</v>
      </c>
      <c r="Z8" s="1497">
        <v>0</v>
      </c>
      <c r="AA8" s="1497">
        <v>0</v>
      </c>
      <c r="AB8" s="1497">
        <v>0</v>
      </c>
      <c r="AC8" s="1497">
        <v>0</v>
      </c>
      <c r="AD8" s="1497">
        <v>0</v>
      </c>
      <c r="AE8" s="1497">
        <v>0</v>
      </c>
      <c r="AF8" s="1498">
        <f t="shared" si="4"/>
        <v>0</v>
      </c>
      <c r="AG8" s="1499">
        <f t="shared" si="5"/>
        <v>0</v>
      </c>
      <c r="AH8" s="1500">
        <f t="shared" si="6"/>
        <v>0</v>
      </c>
      <c r="AI8" s="1501">
        <v>0</v>
      </c>
      <c r="AJ8" s="1502">
        <v>0</v>
      </c>
      <c r="AK8" s="1502">
        <v>0</v>
      </c>
      <c r="AL8" s="1502">
        <v>0</v>
      </c>
      <c r="AM8" s="1502">
        <v>0</v>
      </c>
      <c r="AN8" s="1502">
        <v>0</v>
      </c>
      <c r="AO8" s="1502">
        <v>0</v>
      </c>
      <c r="AP8" s="1503">
        <f t="shared" si="7"/>
        <v>0</v>
      </c>
      <c r="AQ8" s="1504">
        <f t="shared" si="8"/>
        <v>0</v>
      </c>
      <c r="AR8" s="1505">
        <f t="shared" si="9"/>
        <v>0</v>
      </c>
      <c r="AS8" s="980">
        <v>0</v>
      </c>
      <c r="AT8" s="751">
        <v>0</v>
      </c>
      <c r="AU8" s="751">
        <v>0</v>
      </c>
      <c r="AV8" s="751">
        <v>0</v>
      </c>
      <c r="AW8" s="751">
        <v>0</v>
      </c>
      <c r="AX8" s="751">
        <v>0</v>
      </c>
      <c r="AY8" s="751">
        <v>0</v>
      </c>
      <c r="AZ8" s="751">
        <v>0</v>
      </c>
      <c r="BA8" s="751">
        <v>0</v>
      </c>
      <c r="BB8" s="981">
        <f t="shared" si="10"/>
        <v>0</v>
      </c>
      <c r="BC8" s="982">
        <f t="shared" si="11"/>
        <v>0</v>
      </c>
      <c r="BD8" s="982">
        <f t="shared" si="12"/>
        <v>0</v>
      </c>
      <c r="BE8" s="1506">
        <f t="shared" si="13"/>
        <v>0</v>
      </c>
      <c r="BF8" s="1507">
        <f t="shared" si="14"/>
        <v>0</v>
      </c>
      <c r="BG8" s="249">
        <f t="shared" si="15"/>
        <v>0</v>
      </c>
      <c r="BH8" s="1508">
        <f t="shared" si="16"/>
        <v>0</v>
      </c>
      <c r="BI8" s="1509" t="str">
        <f t="shared" si="17"/>
        <v/>
      </c>
      <c r="BJ8" s="1510"/>
      <c r="BK8" s="851"/>
      <c r="BL8" s="253"/>
      <c r="BM8" s="253"/>
      <c r="BN8" s="852"/>
      <c r="BO8" s="853"/>
    </row>
    <row r="9" spans="1:67" ht="18" hidden="1">
      <c r="A9" s="691">
        <v>7</v>
      </c>
      <c r="B9" s="763" t="s">
        <v>36</v>
      </c>
      <c r="C9" s="195" t="s">
        <v>53</v>
      </c>
      <c r="D9" s="1511" t="s">
        <v>54</v>
      </c>
      <c r="E9" s="197">
        <v>1</v>
      </c>
      <c r="F9" s="693">
        <f>IFERROR(_xlfn.XLOOKUP(C9, Projection_!A:A, Projection_!J:J),)</f>
        <v>0</v>
      </c>
      <c r="G9" s="693"/>
      <c r="H9" s="694"/>
      <c r="I9" s="694"/>
      <c r="J9" s="694"/>
      <c r="K9" s="694"/>
      <c r="L9" s="694"/>
      <c r="M9" s="694"/>
      <c r="N9" s="765">
        <f t="shared" si="0"/>
        <v>0</v>
      </c>
      <c r="O9" s="443">
        <v>0</v>
      </c>
      <c r="P9" s="443">
        <v>0</v>
      </c>
      <c r="Q9" s="443">
        <v>0</v>
      </c>
      <c r="R9" s="443">
        <v>0</v>
      </c>
      <c r="S9" s="443">
        <v>0</v>
      </c>
      <c r="T9" s="443">
        <v>0</v>
      </c>
      <c r="U9" s="443">
        <v>0</v>
      </c>
      <c r="V9" s="697">
        <f t="shared" si="1"/>
        <v>0</v>
      </c>
      <c r="W9" s="698">
        <f t="shared" si="2"/>
        <v>0</v>
      </c>
      <c r="X9" s="950">
        <f t="shared" si="3"/>
        <v>0</v>
      </c>
      <c r="Y9" s="443">
        <v>0</v>
      </c>
      <c r="Z9" s="443">
        <v>0</v>
      </c>
      <c r="AA9" s="443">
        <v>0</v>
      </c>
      <c r="AB9" s="443">
        <v>0</v>
      </c>
      <c r="AC9" s="443">
        <v>0</v>
      </c>
      <c r="AD9" s="443">
        <v>0</v>
      </c>
      <c r="AE9" s="443">
        <v>0</v>
      </c>
      <c r="AF9" s="697">
        <f t="shared" si="4"/>
        <v>0</v>
      </c>
      <c r="AG9" s="698">
        <f t="shared" si="5"/>
        <v>0</v>
      </c>
      <c r="AH9" s="950">
        <f t="shared" si="6"/>
        <v>0</v>
      </c>
      <c r="AI9" s="443">
        <v>0</v>
      </c>
      <c r="AJ9" s="443">
        <v>0</v>
      </c>
      <c r="AK9" s="443">
        <v>0</v>
      </c>
      <c r="AL9" s="443">
        <v>0</v>
      </c>
      <c r="AM9" s="443">
        <v>0</v>
      </c>
      <c r="AN9" s="443">
        <v>0</v>
      </c>
      <c r="AO9" s="443">
        <v>0</v>
      </c>
      <c r="AP9" s="697">
        <f t="shared" si="7"/>
        <v>0</v>
      </c>
      <c r="AQ9" s="698">
        <f t="shared" si="8"/>
        <v>0</v>
      </c>
      <c r="AR9" s="950">
        <f t="shared" si="9"/>
        <v>0</v>
      </c>
      <c r="AS9" s="443">
        <v>0</v>
      </c>
      <c r="AT9" s="443">
        <v>0</v>
      </c>
      <c r="AU9" s="443">
        <v>0</v>
      </c>
      <c r="AV9" s="443">
        <v>0</v>
      </c>
      <c r="AW9" s="443">
        <v>0</v>
      </c>
      <c r="AX9" s="443">
        <v>0</v>
      </c>
      <c r="AY9" s="443">
        <v>0</v>
      </c>
      <c r="AZ9" s="443">
        <v>0</v>
      </c>
      <c r="BA9" s="443">
        <v>0</v>
      </c>
      <c r="BB9" s="697">
        <f t="shared" si="10"/>
        <v>0</v>
      </c>
      <c r="BC9" s="698">
        <f t="shared" si="11"/>
        <v>0</v>
      </c>
      <c r="BD9" s="950">
        <f t="shared" si="12"/>
        <v>0</v>
      </c>
      <c r="BE9" s="443">
        <f t="shared" si="13"/>
        <v>0</v>
      </c>
      <c r="BF9" s="699">
        <f t="shared" si="14"/>
        <v>0</v>
      </c>
      <c r="BG9" s="699">
        <f t="shared" si="15"/>
        <v>0</v>
      </c>
      <c r="BH9" s="699">
        <f t="shared" si="16"/>
        <v>0</v>
      </c>
      <c r="BI9" s="700" t="str">
        <f t="shared" si="17"/>
        <v/>
      </c>
      <c r="BJ9" s="793"/>
      <c r="BK9" s="702"/>
      <c r="BL9" s="691"/>
      <c r="BM9" s="794"/>
      <c r="BN9" s="795"/>
    </row>
    <row r="10" spans="1:67" ht="18">
      <c r="A10" s="288">
        <v>8</v>
      </c>
      <c r="B10" s="256" t="s">
        <v>36</v>
      </c>
      <c r="C10" s="195" t="s">
        <v>55</v>
      </c>
      <c r="D10" s="1466" t="s">
        <v>56</v>
      </c>
      <c r="E10" s="197">
        <v>1</v>
      </c>
      <c r="F10" s="693">
        <f>IFERROR(_xlfn.XLOOKUP(C10, Projection_!A:A, Projection_!J:J),)</f>
        <v>0</v>
      </c>
      <c r="G10" s="693"/>
      <c r="H10" s="694"/>
      <c r="I10" s="694"/>
      <c r="J10" s="694"/>
      <c r="K10" s="694"/>
      <c r="L10" s="694"/>
      <c r="M10" s="694"/>
      <c r="N10" s="693">
        <f t="shared" si="0"/>
        <v>0</v>
      </c>
      <c r="O10" s="443">
        <v>0</v>
      </c>
      <c r="P10" s="443">
        <v>0</v>
      </c>
      <c r="Q10" s="443">
        <v>0</v>
      </c>
      <c r="R10" s="443">
        <v>0</v>
      </c>
      <c r="S10" s="443">
        <v>0</v>
      </c>
      <c r="T10" s="443">
        <v>0</v>
      </c>
      <c r="U10" s="443">
        <v>0</v>
      </c>
      <c r="V10" s="697">
        <f t="shared" si="1"/>
        <v>0</v>
      </c>
      <c r="W10" s="698">
        <f t="shared" si="2"/>
        <v>0</v>
      </c>
      <c r="X10" s="312">
        <f t="shared" si="3"/>
        <v>0</v>
      </c>
      <c r="Y10" s="443">
        <v>0</v>
      </c>
      <c r="Z10" s="443">
        <v>0</v>
      </c>
      <c r="AA10" s="443">
        <v>0</v>
      </c>
      <c r="AB10" s="443">
        <v>0</v>
      </c>
      <c r="AC10" s="443">
        <v>0</v>
      </c>
      <c r="AD10" s="443">
        <v>0</v>
      </c>
      <c r="AE10" s="443">
        <v>0</v>
      </c>
      <c r="AF10" s="697">
        <f t="shared" si="4"/>
        <v>0</v>
      </c>
      <c r="AG10" s="698">
        <f t="shared" si="5"/>
        <v>0</v>
      </c>
      <c r="AH10" s="312">
        <f t="shared" si="6"/>
        <v>0</v>
      </c>
      <c r="AI10" s="443">
        <v>0</v>
      </c>
      <c r="AJ10" s="443">
        <v>0</v>
      </c>
      <c r="AK10" s="443">
        <v>0</v>
      </c>
      <c r="AL10" s="443">
        <v>0</v>
      </c>
      <c r="AM10" s="443">
        <v>0</v>
      </c>
      <c r="AN10" s="443">
        <v>0</v>
      </c>
      <c r="AO10" s="443">
        <v>0</v>
      </c>
      <c r="AP10" s="697">
        <f t="shared" si="7"/>
        <v>0</v>
      </c>
      <c r="AQ10" s="698">
        <f t="shared" si="8"/>
        <v>0</v>
      </c>
      <c r="AR10" s="312">
        <f t="shared" si="9"/>
        <v>0</v>
      </c>
      <c r="AS10" s="443">
        <v>0</v>
      </c>
      <c r="AT10" s="443">
        <v>0</v>
      </c>
      <c r="AU10" s="443">
        <v>0</v>
      </c>
      <c r="AV10" s="443">
        <v>0</v>
      </c>
      <c r="AW10" s="443">
        <v>0</v>
      </c>
      <c r="AX10" s="443">
        <v>0</v>
      </c>
      <c r="AY10" s="443">
        <v>0</v>
      </c>
      <c r="AZ10" s="443">
        <v>0</v>
      </c>
      <c r="BA10" s="443">
        <v>0</v>
      </c>
      <c r="BB10" s="697">
        <f t="shared" si="10"/>
        <v>0</v>
      </c>
      <c r="BC10" s="698">
        <f t="shared" si="11"/>
        <v>0</v>
      </c>
      <c r="BD10" s="312">
        <f t="shared" si="12"/>
        <v>0</v>
      </c>
      <c r="BE10" s="443">
        <f t="shared" si="13"/>
        <v>0</v>
      </c>
      <c r="BF10" s="699">
        <f t="shared" si="14"/>
        <v>0</v>
      </c>
      <c r="BG10" s="699">
        <f t="shared" si="15"/>
        <v>0</v>
      </c>
      <c r="BH10" s="699">
        <f t="shared" si="16"/>
        <v>0</v>
      </c>
      <c r="BI10" s="700" t="str">
        <f t="shared" si="17"/>
        <v/>
      </c>
      <c r="BJ10" s="701"/>
      <c r="BK10" s="702"/>
      <c r="BL10" s="288"/>
      <c r="BM10" s="195"/>
      <c r="BN10" s="703"/>
    </row>
    <row r="11" spans="1:67" ht="18" hidden="1">
      <c r="A11" s="691">
        <v>9</v>
      </c>
      <c r="B11" s="704" t="s">
        <v>36</v>
      </c>
      <c r="C11" s="308" t="s">
        <v>58</v>
      </c>
      <c r="D11" s="1512" t="s">
        <v>59</v>
      </c>
      <c r="E11" s="562">
        <v>0.91</v>
      </c>
      <c r="F11" s="693">
        <f>IFERROR(_xlfn.XLOOKUP(C11, Projection_!A:A, Projection_!J:J),)</f>
        <v>0</v>
      </c>
      <c r="G11" s="693"/>
      <c r="H11" s="694"/>
      <c r="I11" s="694"/>
      <c r="J11" s="694"/>
      <c r="K11" s="694"/>
      <c r="L11" s="694"/>
      <c r="M11" s="694"/>
      <c r="N11" s="706">
        <f t="shared" si="0"/>
        <v>0</v>
      </c>
      <c r="O11" s="707">
        <v>0</v>
      </c>
      <c r="P11" s="707">
        <v>0</v>
      </c>
      <c r="Q11" s="707">
        <v>0</v>
      </c>
      <c r="R11" s="707">
        <v>0</v>
      </c>
      <c r="S11" s="707">
        <v>0</v>
      </c>
      <c r="T11" s="707">
        <v>0</v>
      </c>
      <c r="U11" s="707">
        <v>0</v>
      </c>
      <c r="V11" s="939">
        <f t="shared" si="1"/>
        <v>0</v>
      </c>
      <c r="W11" s="940">
        <f t="shared" si="2"/>
        <v>0</v>
      </c>
      <c r="X11" s="941">
        <f t="shared" si="3"/>
        <v>0</v>
      </c>
      <c r="Y11" s="707">
        <v>0</v>
      </c>
      <c r="Z11" s="707">
        <v>0</v>
      </c>
      <c r="AA11" s="707">
        <v>0</v>
      </c>
      <c r="AB11" s="707">
        <v>0</v>
      </c>
      <c r="AC11" s="707">
        <v>0</v>
      </c>
      <c r="AD11" s="707">
        <v>0</v>
      </c>
      <c r="AE11" s="707">
        <v>0</v>
      </c>
      <c r="AF11" s="939">
        <f t="shared" si="4"/>
        <v>0</v>
      </c>
      <c r="AG11" s="940">
        <f t="shared" si="5"/>
        <v>0</v>
      </c>
      <c r="AH11" s="941">
        <f t="shared" si="6"/>
        <v>0</v>
      </c>
      <c r="AI11" s="707">
        <v>0</v>
      </c>
      <c r="AJ11" s="707">
        <v>0</v>
      </c>
      <c r="AK11" s="707">
        <v>0</v>
      </c>
      <c r="AL11" s="707">
        <v>0</v>
      </c>
      <c r="AM11" s="707">
        <v>0</v>
      </c>
      <c r="AN11" s="707">
        <v>0</v>
      </c>
      <c r="AO11" s="707">
        <v>0</v>
      </c>
      <c r="AP11" s="939">
        <f t="shared" si="7"/>
        <v>0</v>
      </c>
      <c r="AQ11" s="940">
        <f t="shared" si="8"/>
        <v>0</v>
      </c>
      <c r="AR11" s="941">
        <f t="shared" si="9"/>
        <v>0</v>
      </c>
      <c r="AS11" s="707">
        <v>0</v>
      </c>
      <c r="AT11" s="707">
        <v>0</v>
      </c>
      <c r="AU11" s="707">
        <v>0</v>
      </c>
      <c r="AV11" s="707">
        <v>0</v>
      </c>
      <c r="AW11" s="707">
        <v>0</v>
      </c>
      <c r="AX11" s="707">
        <v>0</v>
      </c>
      <c r="AY11" s="707">
        <v>0</v>
      </c>
      <c r="AZ11" s="707">
        <v>0</v>
      </c>
      <c r="BA11" s="707">
        <v>0</v>
      </c>
      <c r="BB11" s="939">
        <f t="shared" si="10"/>
        <v>0</v>
      </c>
      <c r="BC11" s="940">
        <f t="shared" si="11"/>
        <v>0</v>
      </c>
      <c r="BD11" s="941">
        <f t="shared" si="12"/>
        <v>0</v>
      </c>
      <c r="BE11" s="707">
        <f t="shared" si="13"/>
        <v>0</v>
      </c>
      <c r="BF11" s="708">
        <f t="shared" si="14"/>
        <v>0</v>
      </c>
      <c r="BG11" s="708">
        <f t="shared" si="15"/>
        <v>0</v>
      </c>
      <c r="BH11" s="708">
        <f t="shared" si="16"/>
        <v>0</v>
      </c>
      <c r="BI11" s="709" t="str">
        <f t="shared" si="17"/>
        <v/>
      </c>
      <c r="BJ11" s="1513"/>
      <c r="BK11" s="776"/>
      <c r="BL11" s="1113"/>
      <c r="BM11" s="953"/>
      <c r="BN11" s="778"/>
    </row>
    <row r="12" spans="1:67" ht="18">
      <c r="A12" s="832">
        <v>10</v>
      </c>
      <c r="B12" s="1514" t="s">
        <v>36</v>
      </c>
      <c r="C12" s="747" t="s">
        <v>60</v>
      </c>
      <c r="D12" s="1116" t="s">
        <v>61</v>
      </c>
      <c r="E12" s="566">
        <v>1</v>
      </c>
      <c r="F12" s="693">
        <f>IFERROR(_xlfn.XLOOKUP(C12, Projection_!A:A, Projection_!J:J),)</f>
        <v>0</v>
      </c>
      <c r="G12" s="693"/>
      <c r="H12" s="694"/>
      <c r="I12" s="694"/>
      <c r="J12" s="694"/>
      <c r="K12" s="694"/>
      <c r="L12" s="694"/>
      <c r="M12" s="570"/>
      <c r="N12" s="1515">
        <f t="shared" si="0"/>
        <v>0</v>
      </c>
      <c r="O12" s="1120">
        <v>0</v>
      </c>
      <c r="P12" s="1121">
        <v>0</v>
      </c>
      <c r="Q12" s="1121">
        <v>0</v>
      </c>
      <c r="R12" s="1121">
        <v>0</v>
      </c>
      <c r="S12" s="1121">
        <v>0</v>
      </c>
      <c r="T12" s="1121">
        <v>0</v>
      </c>
      <c r="U12" s="1121">
        <v>0</v>
      </c>
      <c r="V12" s="1122">
        <f t="shared" si="1"/>
        <v>0</v>
      </c>
      <c r="W12" s="1123">
        <f t="shared" si="2"/>
        <v>0</v>
      </c>
      <c r="X12" s="1516">
        <f t="shared" si="3"/>
        <v>0</v>
      </c>
      <c r="Y12" s="1125">
        <v>0</v>
      </c>
      <c r="Z12" s="1126">
        <v>0</v>
      </c>
      <c r="AA12" s="1126">
        <v>0</v>
      </c>
      <c r="AB12" s="1126">
        <v>0</v>
      </c>
      <c r="AC12" s="1126">
        <v>0</v>
      </c>
      <c r="AD12" s="1126">
        <v>0</v>
      </c>
      <c r="AE12" s="1126">
        <v>0</v>
      </c>
      <c r="AF12" s="1127">
        <f t="shared" si="4"/>
        <v>0</v>
      </c>
      <c r="AG12" s="1128">
        <f t="shared" si="5"/>
        <v>0</v>
      </c>
      <c r="AH12" s="1517">
        <f t="shared" si="6"/>
        <v>0</v>
      </c>
      <c r="AI12" s="1130">
        <v>0</v>
      </c>
      <c r="AJ12" s="1131">
        <v>0</v>
      </c>
      <c r="AK12" s="1131">
        <v>0</v>
      </c>
      <c r="AL12" s="1131">
        <v>0</v>
      </c>
      <c r="AM12" s="1131">
        <v>0</v>
      </c>
      <c r="AN12" s="1131">
        <v>0</v>
      </c>
      <c r="AO12" s="1131">
        <v>0</v>
      </c>
      <c r="AP12" s="1132">
        <f t="shared" si="7"/>
        <v>0</v>
      </c>
      <c r="AQ12" s="1133">
        <f t="shared" si="8"/>
        <v>0</v>
      </c>
      <c r="AR12" s="1518">
        <f t="shared" si="9"/>
        <v>0</v>
      </c>
      <c r="AS12" s="945">
        <v>0</v>
      </c>
      <c r="AT12" s="781">
        <v>0</v>
      </c>
      <c r="AU12" s="781">
        <v>0</v>
      </c>
      <c r="AV12" s="781">
        <v>0</v>
      </c>
      <c r="AW12" s="781">
        <v>0</v>
      </c>
      <c r="AX12" s="781">
        <v>0</v>
      </c>
      <c r="AY12" s="781">
        <v>0</v>
      </c>
      <c r="AZ12" s="781">
        <v>0</v>
      </c>
      <c r="BA12" s="781">
        <v>0</v>
      </c>
      <c r="BB12" s="946">
        <f t="shared" si="10"/>
        <v>0</v>
      </c>
      <c r="BC12" s="947">
        <f t="shared" si="11"/>
        <v>0</v>
      </c>
      <c r="BD12" s="947">
        <f t="shared" si="12"/>
        <v>0</v>
      </c>
      <c r="BE12" s="1519">
        <f t="shared" si="13"/>
        <v>0</v>
      </c>
      <c r="BF12" s="837">
        <f t="shared" si="14"/>
        <v>0</v>
      </c>
      <c r="BG12" s="1520">
        <f t="shared" si="15"/>
        <v>0</v>
      </c>
      <c r="BH12" s="1521">
        <f t="shared" si="16"/>
        <v>0</v>
      </c>
      <c r="BI12" s="1522" t="str">
        <f t="shared" si="17"/>
        <v/>
      </c>
      <c r="BJ12" s="1523"/>
      <c r="BK12" s="859"/>
      <c r="BL12" s="1524"/>
      <c r="BM12" s="1524"/>
      <c r="BN12" s="1525"/>
      <c r="BO12" s="829"/>
    </row>
    <row r="13" spans="1:67" ht="18">
      <c r="A13" s="288">
        <v>11</v>
      </c>
      <c r="B13" s="763" t="s">
        <v>36</v>
      </c>
      <c r="C13" s="308" t="s">
        <v>62</v>
      </c>
      <c r="D13" s="1526" t="s">
        <v>63</v>
      </c>
      <c r="E13" s="566">
        <v>2</v>
      </c>
      <c r="F13" s="693">
        <f>IFERROR(_xlfn.XLOOKUP(C13, Projection_!A:A, Projection_!J:J),)</f>
        <v>0</v>
      </c>
      <c r="G13" s="693"/>
      <c r="H13" s="694"/>
      <c r="I13" s="694"/>
      <c r="J13" s="694"/>
      <c r="K13" s="694"/>
      <c r="L13" s="694"/>
      <c r="M13" s="694"/>
      <c r="N13" s="765">
        <f t="shared" si="0"/>
        <v>0</v>
      </c>
      <c r="O13" s="443">
        <v>0</v>
      </c>
      <c r="P13" s="443">
        <v>0</v>
      </c>
      <c r="Q13" s="443">
        <v>0</v>
      </c>
      <c r="R13" s="443">
        <v>0</v>
      </c>
      <c r="S13" s="443">
        <v>0</v>
      </c>
      <c r="T13" s="443">
        <v>0</v>
      </c>
      <c r="U13" s="443">
        <v>0</v>
      </c>
      <c r="V13" s="697">
        <f t="shared" si="1"/>
        <v>0</v>
      </c>
      <c r="W13" s="698">
        <f t="shared" si="2"/>
        <v>0</v>
      </c>
      <c r="X13" s="950">
        <f t="shared" si="3"/>
        <v>0</v>
      </c>
      <c r="Y13" s="443">
        <v>0</v>
      </c>
      <c r="Z13" s="443">
        <v>0</v>
      </c>
      <c r="AA13" s="443">
        <v>0</v>
      </c>
      <c r="AB13" s="443">
        <v>0</v>
      </c>
      <c r="AC13" s="443">
        <v>0</v>
      </c>
      <c r="AD13" s="443">
        <v>0</v>
      </c>
      <c r="AE13" s="443">
        <v>0</v>
      </c>
      <c r="AF13" s="697">
        <f t="shared" si="4"/>
        <v>0</v>
      </c>
      <c r="AG13" s="698">
        <f t="shared" si="5"/>
        <v>0</v>
      </c>
      <c r="AH13" s="950">
        <f t="shared" si="6"/>
        <v>0</v>
      </c>
      <c r="AI13" s="443">
        <v>0</v>
      </c>
      <c r="AJ13" s="443">
        <v>0</v>
      </c>
      <c r="AK13" s="443">
        <v>0</v>
      </c>
      <c r="AL13" s="443">
        <v>0</v>
      </c>
      <c r="AM13" s="443">
        <v>0</v>
      </c>
      <c r="AN13" s="443">
        <v>0</v>
      </c>
      <c r="AO13" s="443">
        <v>0</v>
      </c>
      <c r="AP13" s="697">
        <f t="shared" si="7"/>
        <v>0</v>
      </c>
      <c r="AQ13" s="698">
        <f t="shared" si="8"/>
        <v>0</v>
      </c>
      <c r="AR13" s="950">
        <f t="shared" si="9"/>
        <v>0</v>
      </c>
      <c r="AS13" s="443">
        <v>0</v>
      </c>
      <c r="AT13" s="443">
        <v>0</v>
      </c>
      <c r="AU13" s="443">
        <v>0</v>
      </c>
      <c r="AV13" s="443">
        <v>0</v>
      </c>
      <c r="AW13" s="443">
        <v>0</v>
      </c>
      <c r="AX13" s="443">
        <v>0</v>
      </c>
      <c r="AY13" s="443">
        <v>0</v>
      </c>
      <c r="AZ13" s="443">
        <v>0</v>
      </c>
      <c r="BA13" s="443">
        <v>0</v>
      </c>
      <c r="BB13" s="697">
        <f t="shared" si="10"/>
        <v>0</v>
      </c>
      <c r="BC13" s="698">
        <f t="shared" si="11"/>
        <v>0</v>
      </c>
      <c r="BD13" s="950">
        <f t="shared" si="12"/>
        <v>0</v>
      </c>
      <c r="BE13" s="443">
        <f t="shared" si="13"/>
        <v>0</v>
      </c>
      <c r="BF13" s="699">
        <f t="shared" si="14"/>
        <v>0</v>
      </c>
      <c r="BG13" s="699">
        <f t="shared" si="15"/>
        <v>0</v>
      </c>
      <c r="BH13" s="699">
        <f t="shared" si="16"/>
        <v>0</v>
      </c>
      <c r="BI13" s="700" t="str">
        <f t="shared" si="17"/>
        <v/>
      </c>
      <c r="BJ13" s="766"/>
      <c r="BK13" s="767"/>
      <c r="BL13" s="768"/>
      <c r="BM13" s="768"/>
      <c r="BN13" s="769"/>
    </row>
    <row r="14" spans="1:67" ht="18">
      <c r="A14" s="691">
        <v>12</v>
      </c>
      <c r="B14" s="256" t="s">
        <v>36</v>
      </c>
      <c r="C14" s="308" t="s">
        <v>64</v>
      </c>
      <c r="D14" s="1527" t="s">
        <v>65</v>
      </c>
      <c r="E14" s="566">
        <v>5</v>
      </c>
      <c r="F14" s="693">
        <f>IFERROR(_xlfn.XLOOKUP(C14, Projection_!A:A, Projection_!J:J),)</f>
        <v>0</v>
      </c>
      <c r="G14" s="693"/>
      <c r="H14" s="694"/>
      <c r="I14" s="694"/>
      <c r="J14" s="694"/>
      <c r="K14" s="694"/>
      <c r="L14" s="694"/>
      <c r="M14" s="694"/>
      <c r="N14" s="693">
        <f t="shared" si="0"/>
        <v>0</v>
      </c>
      <c r="O14" s="443">
        <v>0</v>
      </c>
      <c r="P14" s="443">
        <v>0</v>
      </c>
      <c r="Q14" s="443">
        <v>0</v>
      </c>
      <c r="R14" s="443">
        <v>0</v>
      </c>
      <c r="S14" s="443">
        <v>0</v>
      </c>
      <c r="T14" s="443">
        <v>0</v>
      </c>
      <c r="U14" s="443">
        <v>0</v>
      </c>
      <c r="V14" s="697">
        <f t="shared" si="1"/>
        <v>0</v>
      </c>
      <c r="W14" s="698">
        <f t="shared" si="2"/>
        <v>0</v>
      </c>
      <c r="X14" s="312">
        <f t="shared" si="3"/>
        <v>0</v>
      </c>
      <c r="Y14" s="443">
        <v>0</v>
      </c>
      <c r="Z14" s="443">
        <v>0</v>
      </c>
      <c r="AA14" s="443">
        <v>0</v>
      </c>
      <c r="AB14" s="443">
        <v>0</v>
      </c>
      <c r="AC14" s="443">
        <v>0</v>
      </c>
      <c r="AD14" s="443">
        <v>0</v>
      </c>
      <c r="AE14" s="443">
        <v>0</v>
      </c>
      <c r="AF14" s="697">
        <f t="shared" si="4"/>
        <v>0</v>
      </c>
      <c r="AG14" s="698">
        <f t="shared" si="5"/>
        <v>0</v>
      </c>
      <c r="AH14" s="312">
        <f t="shared" si="6"/>
        <v>0</v>
      </c>
      <c r="AI14" s="443">
        <v>0</v>
      </c>
      <c r="AJ14" s="443">
        <v>0</v>
      </c>
      <c r="AK14" s="443">
        <v>0</v>
      </c>
      <c r="AL14" s="443">
        <v>0</v>
      </c>
      <c r="AM14" s="443">
        <v>0</v>
      </c>
      <c r="AN14" s="443">
        <v>0</v>
      </c>
      <c r="AO14" s="443">
        <v>0</v>
      </c>
      <c r="AP14" s="697">
        <f t="shared" si="7"/>
        <v>0</v>
      </c>
      <c r="AQ14" s="698">
        <f t="shared" si="8"/>
        <v>0</v>
      </c>
      <c r="AR14" s="312">
        <f t="shared" si="9"/>
        <v>0</v>
      </c>
      <c r="AS14" s="443">
        <v>0</v>
      </c>
      <c r="AT14" s="443">
        <v>0</v>
      </c>
      <c r="AU14" s="443">
        <v>0</v>
      </c>
      <c r="AV14" s="443">
        <v>0</v>
      </c>
      <c r="AW14" s="443">
        <v>0</v>
      </c>
      <c r="AX14" s="443">
        <v>0</v>
      </c>
      <c r="AY14" s="443">
        <v>0</v>
      </c>
      <c r="AZ14" s="443">
        <v>0</v>
      </c>
      <c r="BA14" s="443">
        <v>0</v>
      </c>
      <c r="BB14" s="697">
        <f t="shared" si="10"/>
        <v>0</v>
      </c>
      <c r="BC14" s="698">
        <f t="shared" si="11"/>
        <v>0</v>
      </c>
      <c r="BD14" s="312">
        <f t="shared" si="12"/>
        <v>0</v>
      </c>
      <c r="BE14" s="443">
        <f t="shared" si="13"/>
        <v>0</v>
      </c>
      <c r="BF14" s="699">
        <f t="shared" si="14"/>
        <v>0</v>
      </c>
      <c r="BG14" s="699">
        <f t="shared" si="15"/>
        <v>0</v>
      </c>
      <c r="BH14" s="699">
        <f t="shared" si="16"/>
        <v>0</v>
      </c>
      <c r="BI14" s="700" t="str">
        <f t="shared" si="17"/>
        <v/>
      </c>
      <c r="BJ14" s="871"/>
      <c r="BK14" s="767"/>
      <c r="BL14" s="771"/>
      <c r="BM14" s="771"/>
      <c r="BN14" s="772"/>
    </row>
    <row r="15" spans="1:67" ht="18">
      <c r="A15" s="691">
        <v>13</v>
      </c>
      <c r="B15" s="1528" t="s">
        <v>68</v>
      </c>
      <c r="C15" s="195" t="s">
        <v>66</v>
      </c>
      <c r="D15" s="1466" t="s">
        <v>67</v>
      </c>
      <c r="E15" s="197">
        <v>1</v>
      </c>
      <c r="F15" s="693">
        <f>IFERROR(_xlfn.XLOOKUP(C15, Projection_!A:A, Projection_!J:J),)</f>
        <v>0</v>
      </c>
      <c r="G15" s="693"/>
      <c r="H15" s="694"/>
      <c r="I15" s="694"/>
      <c r="J15" s="694"/>
      <c r="K15" s="694"/>
      <c r="L15" s="694"/>
      <c r="M15" s="694"/>
      <c r="N15" s="693">
        <f t="shared" si="0"/>
        <v>0</v>
      </c>
      <c r="O15" s="443">
        <v>0</v>
      </c>
      <c r="P15" s="443">
        <v>0</v>
      </c>
      <c r="Q15" s="443">
        <v>0</v>
      </c>
      <c r="R15" s="443">
        <v>0</v>
      </c>
      <c r="S15" s="443">
        <v>0</v>
      </c>
      <c r="T15" s="443">
        <v>0</v>
      </c>
      <c r="U15" s="443">
        <v>0</v>
      </c>
      <c r="V15" s="697">
        <f t="shared" si="1"/>
        <v>0</v>
      </c>
      <c r="W15" s="698">
        <f t="shared" si="2"/>
        <v>0</v>
      </c>
      <c r="X15" s="312">
        <f t="shared" si="3"/>
        <v>0</v>
      </c>
      <c r="Y15" s="443">
        <v>0</v>
      </c>
      <c r="Z15" s="443">
        <v>0</v>
      </c>
      <c r="AA15" s="443">
        <v>0</v>
      </c>
      <c r="AB15" s="443">
        <v>0</v>
      </c>
      <c r="AC15" s="443">
        <v>0</v>
      </c>
      <c r="AD15" s="443">
        <v>0</v>
      </c>
      <c r="AE15" s="443">
        <v>0</v>
      </c>
      <c r="AF15" s="697">
        <f t="shared" si="4"/>
        <v>0</v>
      </c>
      <c r="AG15" s="698">
        <f t="shared" si="5"/>
        <v>0</v>
      </c>
      <c r="AH15" s="312">
        <f t="shared" si="6"/>
        <v>0</v>
      </c>
      <c r="AI15" s="443">
        <v>0</v>
      </c>
      <c r="AJ15" s="443">
        <v>0</v>
      </c>
      <c r="AK15" s="443">
        <v>0</v>
      </c>
      <c r="AL15" s="443">
        <v>0</v>
      </c>
      <c r="AM15" s="443">
        <v>0</v>
      </c>
      <c r="AN15" s="443">
        <v>0</v>
      </c>
      <c r="AO15" s="443">
        <v>0</v>
      </c>
      <c r="AP15" s="697">
        <f t="shared" si="7"/>
        <v>0</v>
      </c>
      <c r="AQ15" s="698">
        <f t="shared" si="8"/>
        <v>0</v>
      </c>
      <c r="AR15" s="312">
        <f t="shared" si="9"/>
        <v>0</v>
      </c>
      <c r="AS15" s="443">
        <v>0</v>
      </c>
      <c r="AT15" s="443">
        <v>0</v>
      </c>
      <c r="AU15" s="443">
        <v>0</v>
      </c>
      <c r="AV15" s="443">
        <v>0</v>
      </c>
      <c r="AW15" s="443">
        <v>0</v>
      </c>
      <c r="AX15" s="443">
        <v>0</v>
      </c>
      <c r="AY15" s="443">
        <v>0</v>
      </c>
      <c r="AZ15" s="443">
        <v>0</v>
      </c>
      <c r="BA15" s="443">
        <v>0</v>
      </c>
      <c r="BB15" s="697">
        <f t="shared" si="10"/>
        <v>0</v>
      </c>
      <c r="BC15" s="698">
        <f t="shared" si="11"/>
        <v>0</v>
      </c>
      <c r="BD15" s="312">
        <f t="shared" si="12"/>
        <v>0</v>
      </c>
      <c r="BE15" s="443">
        <f t="shared" si="13"/>
        <v>0</v>
      </c>
      <c r="BF15" s="699">
        <f t="shared" si="14"/>
        <v>0</v>
      </c>
      <c r="BG15" s="699">
        <f t="shared" si="15"/>
        <v>0</v>
      </c>
      <c r="BH15" s="699">
        <f t="shared" si="16"/>
        <v>0</v>
      </c>
      <c r="BI15" s="700" t="str">
        <f t="shared" si="17"/>
        <v/>
      </c>
      <c r="BJ15" s="701"/>
      <c r="BK15" s="702"/>
      <c r="BL15" s="288"/>
      <c r="BM15" s="195"/>
      <c r="BN15" s="703"/>
    </row>
    <row r="16" spans="1:67" ht="18" hidden="1">
      <c r="A16" s="288">
        <v>14</v>
      </c>
      <c r="B16" s="1529" t="s">
        <v>68</v>
      </c>
      <c r="C16" s="339" t="s">
        <v>69</v>
      </c>
      <c r="D16" s="1467" t="s">
        <v>70</v>
      </c>
      <c r="E16" s="197">
        <v>2</v>
      </c>
      <c r="F16" s="693">
        <f>IFERROR(_xlfn.XLOOKUP(C16, Projection_!A:A, Projection_!J:J),)</f>
        <v>0</v>
      </c>
      <c r="G16" s="693"/>
      <c r="H16" s="694"/>
      <c r="I16" s="694"/>
      <c r="J16" s="694"/>
      <c r="K16" s="694"/>
      <c r="L16" s="694"/>
      <c r="M16" s="694"/>
      <c r="N16" s="706">
        <f t="shared" si="0"/>
        <v>0</v>
      </c>
      <c r="O16" s="707">
        <v>0</v>
      </c>
      <c r="P16" s="707">
        <v>0</v>
      </c>
      <c r="Q16" s="707">
        <v>0</v>
      </c>
      <c r="R16" s="707">
        <v>0</v>
      </c>
      <c r="S16" s="707">
        <v>0</v>
      </c>
      <c r="T16" s="707">
        <v>0</v>
      </c>
      <c r="U16" s="707">
        <v>0</v>
      </c>
      <c r="V16" s="939">
        <f t="shared" si="1"/>
        <v>0</v>
      </c>
      <c r="W16" s="940">
        <f t="shared" si="2"/>
        <v>0</v>
      </c>
      <c r="X16" s="941">
        <f t="shared" si="3"/>
        <v>0</v>
      </c>
      <c r="Y16" s="707">
        <v>0</v>
      </c>
      <c r="Z16" s="707">
        <v>0</v>
      </c>
      <c r="AA16" s="707">
        <v>0</v>
      </c>
      <c r="AB16" s="707">
        <v>0</v>
      </c>
      <c r="AC16" s="707">
        <v>0</v>
      </c>
      <c r="AD16" s="707">
        <v>0</v>
      </c>
      <c r="AE16" s="707">
        <v>0</v>
      </c>
      <c r="AF16" s="939">
        <f t="shared" si="4"/>
        <v>0</v>
      </c>
      <c r="AG16" s="940">
        <f t="shared" si="5"/>
        <v>0</v>
      </c>
      <c r="AH16" s="941">
        <f t="shared" si="6"/>
        <v>0</v>
      </c>
      <c r="AI16" s="707">
        <v>0</v>
      </c>
      <c r="AJ16" s="707">
        <v>0</v>
      </c>
      <c r="AK16" s="707">
        <v>0</v>
      </c>
      <c r="AL16" s="707">
        <v>0</v>
      </c>
      <c r="AM16" s="707">
        <v>0</v>
      </c>
      <c r="AN16" s="707">
        <v>0</v>
      </c>
      <c r="AO16" s="707">
        <v>0</v>
      </c>
      <c r="AP16" s="939">
        <f t="shared" si="7"/>
        <v>0</v>
      </c>
      <c r="AQ16" s="940">
        <f t="shared" si="8"/>
        <v>0</v>
      </c>
      <c r="AR16" s="941">
        <f t="shared" si="9"/>
        <v>0</v>
      </c>
      <c r="AS16" s="707">
        <v>0</v>
      </c>
      <c r="AT16" s="707">
        <v>0</v>
      </c>
      <c r="AU16" s="707">
        <v>0</v>
      </c>
      <c r="AV16" s="707">
        <v>0</v>
      </c>
      <c r="AW16" s="707">
        <v>0</v>
      </c>
      <c r="AX16" s="707">
        <v>0</v>
      </c>
      <c r="AY16" s="707">
        <v>0</v>
      </c>
      <c r="AZ16" s="707">
        <v>0</v>
      </c>
      <c r="BA16" s="707">
        <v>0</v>
      </c>
      <c r="BB16" s="939">
        <f t="shared" si="10"/>
        <v>0</v>
      </c>
      <c r="BC16" s="940">
        <f t="shared" si="11"/>
        <v>0</v>
      </c>
      <c r="BD16" s="941">
        <f t="shared" si="12"/>
        <v>0</v>
      </c>
      <c r="BE16" s="707">
        <f t="shared" si="13"/>
        <v>0</v>
      </c>
      <c r="BF16" s="708">
        <f t="shared" si="14"/>
        <v>0</v>
      </c>
      <c r="BG16" s="708">
        <f t="shared" si="15"/>
        <v>0</v>
      </c>
      <c r="BH16" s="708">
        <f t="shared" si="16"/>
        <v>0</v>
      </c>
      <c r="BI16" s="709" t="str">
        <f t="shared" si="17"/>
        <v/>
      </c>
      <c r="BJ16" s="710"/>
      <c r="BK16" s="711"/>
      <c r="BL16" s="712"/>
      <c r="BM16" s="713"/>
      <c r="BN16" s="714"/>
    </row>
    <row r="17" spans="1:67" ht="18">
      <c r="A17" s="832">
        <v>15</v>
      </c>
      <c r="B17" s="1530" t="s">
        <v>68</v>
      </c>
      <c r="C17" s="717" t="s">
        <v>71</v>
      </c>
      <c r="D17" s="1531" t="s">
        <v>72</v>
      </c>
      <c r="E17" s="197">
        <v>5</v>
      </c>
      <c r="F17" s="693">
        <f>IFERROR(_xlfn.XLOOKUP(C17, Projection_!A:A, Projection_!J:J),)</f>
        <v>0</v>
      </c>
      <c r="G17" s="693"/>
      <c r="H17" s="694"/>
      <c r="I17" s="694"/>
      <c r="J17" s="694"/>
      <c r="K17" s="694"/>
      <c r="L17" s="694"/>
      <c r="M17" s="570"/>
      <c r="N17" s="1515">
        <f t="shared" si="0"/>
        <v>0</v>
      </c>
      <c r="O17" s="1120">
        <v>0</v>
      </c>
      <c r="P17" s="1121">
        <v>0</v>
      </c>
      <c r="Q17" s="1121">
        <v>0</v>
      </c>
      <c r="R17" s="1121">
        <v>0</v>
      </c>
      <c r="S17" s="1121">
        <v>0</v>
      </c>
      <c r="T17" s="1121">
        <v>0</v>
      </c>
      <c r="U17" s="1121">
        <v>0</v>
      </c>
      <c r="V17" s="1122">
        <f t="shared" si="1"/>
        <v>0</v>
      </c>
      <c r="W17" s="1123">
        <f t="shared" si="2"/>
        <v>0</v>
      </c>
      <c r="X17" s="1516">
        <f t="shared" si="3"/>
        <v>0</v>
      </c>
      <c r="Y17" s="1125">
        <v>0</v>
      </c>
      <c r="Z17" s="1126">
        <v>0</v>
      </c>
      <c r="AA17" s="1126">
        <v>0</v>
      </c>
      <c r="AB17" s="1126">
        <v>0</v>
      </c>
      <c r="AC17" s="1126">
        <v>0</v>
      </c>
      <c r="AD17" s="1126">
        <v>0</v>
      </c>
      <c r="AE17" s="1126">
        <v>0</v>
      </c>
      <c r="AF17" s="1127">
        <f t="shared" si="4"/>
        <v>0</v>
      </c>
      <c r="AG17" s="1128">
        <f t="shared" si="5"/>
        <v>0</v>
      </c>
      <c r="AH17" s="1517">
        <f t="shared" si="6"/>
        <v>0</v>
      </c>
      <c r="AI17" s="1130">
        <v>0</v>
      </c>
      <c r="AJ17" s="1131">
        <v>0</v>
      </c>
      <c r="AK17" s="1131">
        <v>0</v>
      </c>
      <c r="AL17" s="1131">
        <v>0</v>
      </c>
      <c r="AM17" s="1131">
        <v>0</v>
      </c>
      <c r="AN17" s="1131">
        <v>0</v>
      </c>
      <c r="AO17" s="1131">
        <v>0</v>
      </c>
      <c r="AP17" s="1132">
        <f t="shared" si="7"/>
        <v>0</v>
      </c>
      <c r="AQ17" s="1133">
        <f t="shared" si="8"/>
        <v>0</v>
      </c>
      <c r="AR17" s="1518">
        <f t="shared" si="9"/>
        <v>0</v>
      </c>
      <c r="AS17" s="945">
        <v>0</v>
      </c>
      <c r="AT17" s="781">
        <v>0</v>
      </c>
      <c r="AU17" s="781">
        <v>0</v>
      </c>
      <c r="AV17" s="781">
        <v>0</v>
      </c>
      <c r="AW17" s="781">
        <v>0</v>
      </c>
      <c r="AX17" s="781">
        <v>0</v>
      </c>
      <c r="AY17" s="781">
        <v>0</v>
      </c>
      <c r="AZ17" s="781">
        <v>0</v>
      </c>
      <c r="BA17" s="781">
        <v>0</v>
      </c>
      <c r="BB17" s="946">
        <f t="shared" si="10"/>
        <v>0</v>
      </c>
      <c r="BC17" s="947">
        <f t="shared" si="11"/>
        <v>0</v>
      </c>
      <c r="BD17" s="947">
        <f t="shared" si="12"/>
        <v>0</v>
      </c>
      <c r="BE17" s="1519">
        <f t="shared" si="13"/>
        <v>0</v>
      </c>
      <c r="BF17" s="837">
        <f t="shared" si="14"/>
        <v>0</v>
      </c>
      <c r="BG17" s="1520">
        <f t="shared" si="15"/>
        <v>0</v>
      </c>
      <c r="BH17" s="1521">
        <f t="shared" si="16"/>
        <v>0</v>
      </c>
      <c r="BI17" s="1522" t="str">
        <f t="shared" si="17"/>
        <v/>
      </c>
      <c r="BJ17" s="1532"/>
      <c r="BK17" s="786"/>
      <c r="BL17" s="787"/>
      <c r="BM17" s="787"/>
      <c r="BN17" s="788"/>
      <c r="BO17" s="829"/>
    </row>
    <row r="18" spans="1:67" ht="18" hidden="1">
      <c r="A18" s="691">
        <v>16</v>
      </c>
      <c r="B18" s="813" t="s">
        <v>75</v>
      </c>
      <c r="C18" s="195" t="s">
        <v>73</v>
      </c>
      <c r="D18" s="1511" t="s">
        <v>74</v>
      </c>
      <c r="E18" s="197">
        <v>1</v>
      </c>
      <c r="F18" s="693">
        <f>IFERROR(_xlfn.XLOOKUP(C18, Projection_!A:A, Projection_!J:J),)</f>
        <v>0</v>
      </c>
      <c r="G18" s="693"/>
      <c r="H18" s="694"/>
      <c r="I18" s="694"/>
      <c r="J18" s="694"/>
      <c r="K18" s="694"/>
      <c r="L18" s="694"/>
      <c r="M18" s="694"/>
      <c r="N18" s="765">
        <f t="shared" si="0"/>
        <v>0</v>
      </c>
      <c r="O18" s="443">
        <v>0</v>
      </c>
      <c r="P18" s="443">
        <v>0</v>
      </c>
      <c r="Q18" s="443">
        <v>0</v>
      </c>
      <c r="R18" s="443">
        <v>0</v>
      </c>
      <c r="S18" s="443">
        <v>0</v>
      </c>
      <c r="T18" s="443">
        <v>0</v>
      </c>
      <c r="U18" s="443">
        <v>0</v>
      </c>
      <c r="V18" s="697">
        <f t="shared" si="1"/>
        <v>0</v>
      </c>
      <c r="W18" s="698">
        <f t="shared" si="2"/>
        <v>0</v>
      </c>
      <c r="X18" s="950">
        <f t="shared" si="3"/>
        <v>0</v>
      </c>
      <c r="Y18" s="443">
        <v>0</v>
      </c>
      <c r="Z18" s="443">
        <v>0</v>
      </c>
      <c r="AA18" s="443">
        <v>0</v>
      </c>
      <c r="AB18" s="443">
        <v>0</v>
      </c>
      <c r="AC18" s="443">
        <v>0</v>
      </c>
      <c r="AD18" s="443">
        <v>0</v>
      </c>
      <c r="AE18" s="443">
        <v>0</v>
      </c>
      <c r="AF18" s="697">
        <f t="shared" si="4"/>
        <v>0</v>
      </c>
      <c r="AG18" s="698">
        <f t="shared" si="5"/>
        <v>0</v>
      </c>
      <c r="AH18" s="950">
        <f t="shared" si="6"/>
        <v>0</v>
      </c>
      <c r="AI18" s="443">
        <v>0</v>
      </c>
      <c r="AJ18" s="443">
        <v>0</v>
      </c>
      <c r="AK18" s="443">
        <v>0</v>
      </c>
      <c r="AL18" s="443">
        <v>0</v>
      </c>
      <c r="AM18" s="443">
        <v>0</v>
      </c>
      <c r="AN18" s="443">
        <v>0</v>
      </c>
      <c r="AO18" s="443">
        <v>0</v>
      </c>
      <c r="AP18" s="697">
        <f t="shared" si="7"/>
        <v>0</v>
      </c>
      <c r="AQ18" s="698">
        <f t="shared" si="8"/>
        <v>0</v>
      </c>
      <c r="AR18" s="950">
        <f t="shared" si="9"/>
        <v>0</v>
      </c>
      <c r="AS18" s="443">
        <v>0</v>
      </c>
      <c r="AT18" s="443">
        <v>0</v>
      </c>
      <c r="AU18" s="443">
        <v>0</v>
      </c>
      <c r="AV18" s="443">
        <v>0</v>
      </c>
      <c r="AW18" s="443">
        <v>0</v>
      </c>
      <c r="AX18" s="443">
        <v>0</v>
      </c>
      <c r="AY18" s="443">
        <v>0</v>
      </c>
      <c r="AZ18" s="443">
        <v>0</v>
      </c>
      <c r="BA18" s="443">
        <v>0</v>
      </c>
      <c r="BB18" s="697">
        <f t="shared" si="10"/>
        <v>0</v>
      </c>
      <c r="BC18" s="698">
        <f t="shared" si="11"/>
        <v>0</v>
      </c>
      <c r="BD18" s="950">
        <f t="shared" si="12"/>
        <v>0</v>
      </c>
      <c r="BE18" s="443">
        <f t="shared" si="13"/>
        <v>0</v>
      </c>
      <c r="BF18" s="699">
        <f t="shared" si="14"/>
        <v>0</v>
      </c>
      <c r="BG18" s="699">
        <f t="shared" si="15"/>
        <v>0</v>
      </c>
      <c r="BH18" s="699">
        <f t="shared" si="16"/>
        <v>0</v>
      </c>
      <c r="BI18" s="700" t="str">
        <f t="shared" si="17"/>
        <v/>
      </c>
      <c r="BJ18" s="793"/>
      <c r="BK18" s="702"/>
      <c r="BL18" s="691"/>
      <c r="BM18" s="794"/>
      <c r="BN18" s="795"/>
    </row>
    <row r="19" spans="1:67" ht="18" hidden="1">
      <c r="A19" s="288">
        <v>17</v>
      </c>
      <c r="B19" s="815" t="s">
        <v>75</v>
      </c>
      <c r="C19" s="195" t="s">
        <v>77</v>
      </c>
      <c r="D19" s="1467" t="s">
        <v>78</v>
      </c>
      <c r="E19" s="197">
        <v>2</v>
      </c>
      <c r="F19" s="693">
        <f>IFERROR(_xlfn.XLOOKUP(C19, Projection_!A:A, Projection_!J:J),)</f>
        <v>0</v>
      </c>
      <c r="G19" s="693"/>
      <c r="H19" s="694"/>
      <c r="I19" s="694"/>
      <c r="J19" s="694"/>
      <c r="K19" s="694"/>
      <c r="L19" s="694"/>
      <c r="M19" s="694"/>
      <c r="N19" s="706">
        <f t="shared" si="0"/>
        <v>0</v>
      </c>
      <c r="O19" s="707">
        <v>0</v>
      </c>
      <c r="P19" s="707">
        <v>0</v>
      </c>
      <c r="Q19" s="707">
        <v>0</v>
      </c>
      <c r="R19" s="707">
        <v>0</v>
      </c>
      <c r="S19" s="707">
        <v>0</v>
      </c>
      <c r="T19" s="707">
        <v>0</v>
      </c>
      <c r="U19" s="707">
        <v>0</v>
      </c>
      <c r="V19" s="939">
        <f t="shared" si="1"/>
        <v>0</v>
      </c>
      <c r="W19" s="940">
        <f t="shared" si="2"/>
        <v>0</v>
      </c>
      <c r="X19" s="941">
        <f t="shared" si="3"/>
        <v>0</v>
      </c>
      <c r="Y19" s="707">
        <v>0</v>
      </c>
      <c r="Z19" s="707">
        <v>0</v>
      </c>
      <c r="AA19" s="707">
        <v>0</v>
      </c>
      <c r="AB19" s="707">
        <v>0</v>
      </c>
      <c r="AC19" s="707">
        <v>0</v>
      </c>
      <c r="AD19" s="707">
        <v>0</v>
      </c>
      <c r="AE19" s="707">
        <v>0</v>
      </c>
      <c r="AF19" s="939">
        <f t="shared" si="4"/>
        <v>0</v>
      </c>
      <c r="AG19" s="940">
        <f t="shared" si="5"/>
        <v>0</v>
      </c>
      <c r="AH19" s="941">
        <f t="shared" si="6"/>
        <v>0</v>
      </c>
      <c r="AI19" s="707">
        <v>0</v>
      </c>
      <c r="AJ19" s="707">
        <v>0</v>
      </c>
      <c r="AK19" s="707">
        <v>0</v>
      </c>
      <c r="AL19" s="707">
        <v>0</v>
      </c>
      <c r="AM19" s="707">
        <v>0</v>
      </c>
      <c r="AN19" s="707">
        <v>0</v>
      </c>
      <c r="AO19" s="707">
        <v>0</v>
      </c>
      <c r="AP19" s="939">
        <f t="shared" si="7"/>
        <v>0</v>
      </c>
      <c r="AQ19" s="940">
        <f t="shared" si="8"/>
        <v>0</v>
      </c>
      <c r="AR19" s="941">
        <f t="shared" si="9"/>
        <v>0</v>
      </c>
      <c r="AS19" s="707">
        <v>0</v>
      </c>
      <c r="AT19" s="707">
        <v>0</v>
      </c>
      <c r="AU19" s="707">
        <v>0</v>
      </c>
      <c r="AV19" s="707">
        <v>0</v>
      </c>
      <c r="AW19" s="707">
        <v>0</v>
      </c>
      <c r="AX19" s="707">
        <v>0</v>
      </c>
      <c r="AY19" s="707">
        <v>0</v>
      </c>
      <c r="AZ19" s="707">
        <v>0</v>
      </c>
      <c r="BA19" s="707">
        <v>0</v>
      </c>
      <c r="BB19" s="939">
        <f t="shared" si="10"/>
        <v>0</v>
      </c>
      <c r="BC19" s="940">
        <f t="shared" si="11"/>
        <v>0</v>
      </c>
      <c r="BD19" s="941">
        <f t="shared" si="12"/>
        <v>0</v>
      </c>
      <c r="BE19" s="707">
        <f t="shared" si="13"/>
        <v>0</v>
      </c>
      <c r="BF19" s="708">
        <f t="shared" si="14"/>
        <v>0</v>
      </c>
      <c r="BG19" s="708">
        <f t="shared" si="15"/>
        <v>0</v>
      </c>
      <c r="BH19" s="708">
        <f t="shared" si="16"/>
        <v>0</v>
      </c>
      <c r="BI19" s="709" t="str">
        <f t="shared" si="17"/>
        <v/>
      </c>
      <c r="BJ19" s="710"/>
      <c r="BK19" s="711"/>
      <c r="BL19" s="712"/>
      <c r="BM19" s="713"/>
      <c r="BN19" s="714"/>
    </row>
    <row r="20" spans="1:67" ht="18">
      <c r="A20" s="832">
        <v>18</v>
      </c>
      <c r="B20" s="1115" t="s">
        <v>75</v>
      </c>
      <c r="C20" s="717" t="s">
        <v>80</v>
      </c>
      <c r="D20" s="1531" t="s">
        <v>81</v>
      </c>
      <c r="E20" s="197">
        <v>5</v>
      </c>
      <c r="F20" s="693">
        <f>IFERROR(_xlfn.XLOOKUP(C20, Projection_!A:A, Projection_!J:J),)</f>
        <v>0</v>
      </c>
      <c r="G20" s="693"/>
      <c r="H20" s="694"/>
      <c r="I20" s="694"/>
      <c r="J20" s="694"/>
      <c r="K20" s="694"/>
      <c r="L20" s="694"/>
      <c r="M20" s="570"/>
      <c r="N20" s="1515">
        <f t="shared" si="0"/>
        <v>0</v>
      </c>
      <c r="O20" s="1120">
        <v>0</v>
      </c>
      <c r="P20" s="1121">
        <v>0</v>
      </c>
      <c r="Q20" s="1121">
        <v>0</v>
      </c>
      <c r="R20" s="1121">
        <v>0</v>
      </c>
      <c r="S20" s="1121">
        <v>0</v>
      </c>
      <c r="T20" s="1121">
        <v>0</v>
      </c>
      <c r="U20" s="1121">
        <v>0</v>
      </c>
      <c r="V20" s="1122">
        <f t="shared" si="1"/>
        <v>0</v>
      </c>
      <c r="W20" s="1123">
        <f t="shared" si="2"/>
        <v>0</v>
      </c>
      <c r="X20" s="1516">
        <f t="shared" si="3"/>
        <v>0</v>
      </c>
      <c r="Y20" s="1125">
        <v>0</v>
      </c>
      <c r="Z20" s="1126">
        <v>0</v>
      </c>
      <c r="AA20" s="1126">
        <v>0</v>
      </c>
      <c r="AB20" s="1126">
        <v>0</v>
      </c>
      <c r="AC20" s="1126">
        <v>0</v>
      </c>
      <c r="AD20" s="1126">
        <v>0</v>
      </c>
      <c r="AE20" s="1126">
        <v>0</v>
      </c>
      <c r="AF20" s="1127">
        <f t="shared" si="4"/>
        <v>0</v>
      </c>
      <c r="AG20" s="1128">
        <f t="shared" si="5"/>
        <v>0</v>
      </c>
      <c r="AH20" s="1517">
        <f t="shared" si="6"/>
        <v>0</v>
      </c>
      <c r="AI20" s="1130">
        <v>0</v>
      </c>
      <c r="AJ20" s="1131">
        <v>0</v>
      </c>
      <c r="AK20" s="1131">
        <v>0</v>
      </c>
      <c r="AL20" s="1131">
        <v>0</v>
      </c>
      <c r="AM20" s="1131">
        <v>0</v>
      </c>
      <c r="AN20" s="1131">
        <v>0</v>
      </c>
      <c r="AO20" s="1131">
        <v>0</v>
      </c>
      <c r="AP20" s="1132">
        <f t="shared" si="7"/>
        <v>0</v>
      </c>
      <c r="AQ20" s="1133">
        <f t="shared" si="8"/>
        <v>0</v>
      </c>
      <c r="AR20" s="1518">
        <f t="shared" si="9"/>
        <v>0</v>
      </c>
      <c r="AS20" s="945">
        <v>0</v>
      </c>
      <c r="AT20" s="781">
        <v>0</v>
      </c>
      <c r="AU20" s="781">
        <v>0</v>
      </c>
      <c r="AV20" s="781">
        <v>0</v>
      </c>
      <c r="AW20" s="781">
        <v>0</v>
      </c>
      <c r="AX20" s="781">
        <v>0</v>
      </c>
      <c r="AY20" s="781">
        <v>0</v>
      </c>
      <c r="AZ20" s="781">
        <v>0</v>
      </c>
      <c r="BA20" s="781">
        <v>0</v>
      </c>
      <c r="BB20" s="946">
        <f t="shared" si="10"/>
        <v>0</v>
      </c>
      <c r="BC20" s="947">
        <f t="shared" si="11"/>
        <v>0</v>
      </c>
      <c r="BD20" s="947">
        <f t="shared" si="12"/>
        <v>0</v>
      </c>
      <c r="BE20" s="1519">
        <f t="shared" si="13"/>
        <v>0</v>
      </c>
      <c r="BF20" s="837">
        <f t="shared" si="14"/>
        <v>0</v>
      </c>
      <c r="BG20" s="1520">
        <f t="shared" si="15"/>
        <v>0</v>
      </c>
      <c r="BH20" s="1521">
        <f t="shared" si="16"/>
        <v>0</v>
      </c>
      <c r="BI20" s="1522" t="str">
        <f t="shared" si="17"/>
        <v/>
      </c>
      <c r="BJ20" s="1532"/>
      <c r="BK20" s="786"/>
      <c r="BL20" s="787"/>
      <c r="BM20" s="787"/>
      <c r="BN20" s="788"/>
      <c r="BO20" s="829"/>
    </row>
    <row r="21" spans="1:67" ht="18">
      <c r="A21" s="691">
        <v>19</v>
      </c>
      <c r="B21" s="813" t="s">
        <v>75</v>
      </c>
      <c r="C21" s="195" t="s">
        <v>82</v>
      </c>
      <c r="D21" s="1511" t="s">
        <v>83</v>
      </c>
      <c r="E21" s="197">
        <v>1</v>
      </c>
      <c r="F21" s="693">
        <f>IFERROR(_xlfn.XLOOKUP(C21, Projection_!A:A, Projection_!J:J),)</f>
        <v>0</v>
      </c>
      <c r="G21" s="693"/>
      <c r="H21" s="694"/>
      <c r="I21" s="694"/>
      <c r="J21" s="694"/>
      <c r="K21" s="694"/>
      <c r="L21" s="694"/>
      <c r="M21" s="694"/>
      <c r="N21" s="765">
        <f t="shared" si="0"/>
        <v>0</v>
      </c>
      <c r="O21" s="443">
        <v>0</v>
      </c>
      <c r="P21" s="443">
        <v>0</v>
      </c>
      <c r="Q21" s="443">
        <v>0</v>
      </c>
      <c r="R21" s="443">
        <v>0</v>
      </c>
      <c r="S21" s="443">
        <v>0</v>
      </c>
      <c r="T21" s="443">
        <v>0</v>
      </c>
      <c r="U21" s="443">
        <v>0</v>
      </c>
      <c r="V21" s="697">
        <f t="shared" si="1"/>
        <v>0</v>
      </c>
      <c r="W21" s="698">
        <f t="shared" si="2"/>
        <v>0</v>
      </c>
      <c r="X21" s="950">
        <f t="shared" si="3"/>
        <v>0</v>
      </c>
      <c r="Y21" s="443">
        <v>0</v>
      </c>
      <c r="Z21" s="443">
        <v>0</v>
      </c>
      <c r="AA21" s="443">
        <v>0</v>
      </c>
      <c r="AB21" s="443">
        <v>0</v>
      </c>
      <c r="AC21" s="443">
        <v>0</v>
      </c>
      <c r="AD21" s="443">
        <v>0</v>
      </c>
      <c r="AE21" s="443">
        <v>0</v>
      </c>
      <c r="AF21" s="697">
        <f t="shared" si="4"/>
        <v>0</v>
      </c>
      <c r="AG21" s="698">
        <f t="shared" si="5"/>
        <v>0</v>
      </c>
      <c r="AH21" s="950">
        <f t="shared" si="6"/>
        <v>0</v>
      </c>
      <c r="AI21" s="443">
        <v>0</v>
      </c>
      <c r="AJ21" s="443">
        <v>0</v>
      </c>
      <c r="AK21" s="443">
        <v>0</v>
      </c>
      <c r="AL21" s="443">
        <v>0</v>
      </c>
      <c r="AM21" s="443">
        <v>0</v>
      </c>
      <c r="AN21" s="443">
        <v>0</v>
      </c>
      <c r="AO21" s="443">
        <v>0</v>
      </c>
      <c r="AP21" s="697">
        <f t="shared" si="7"/>
        <v>0</v>
      </c>
      <c r="AQ21" s="698">
        <f t="shared" si="8"/>
        <v>0</v>
      </c>
      <c r="AR21" s="950">
        <f t="shared" si="9"/>
        <v>0</v>
      </c>
      <c r="AS21" s="443">
        <v>0</v>
      </c>
      <c r="AT21" s="443">
        <v>0</v>
      </c>
      <c r="AU21" s="443">
        <v>0</v>
      </c>
      <c r="AV21" s="443">
        <v>0</v>
      </c>
      <c r="AW21" s="443">
        <v>0</v>
      </c>
      <c r="AX21" s="443">
        <v>0</v>
      </c>
      <c r="AY21" s="443">
        <v>0</v>
      </c>
      <c r="AZ21" s="443">
        <v>0</v>
      </c>
      <c r="BA21" s="443">
        <v>0</v>
      </c>
      <c r="BB21" s="697">
        <f t="shared" si="10"/>
        <v>0</v>
      </c>
      <c r="BC21" s="698">
        <f t="shared" si="11"/>
        <v>0</v>
      </c>
      <c r="BD21" s="950">
        <f t="shared" si="12"/>
        <v>0</v>
      </c>
      <c r="BE21" s="443">
        <f t="shared" si="13"/>
        <v>0</v>
      </c>
      <c r="BF21" s="699">
        <f t="shared" si="14"/>
        <v>0</v>
      </c>
      <c r="BG21" s="699">
        <f t="shared" si="15"/>
        <v>0</v>
      </c>
      <c r="BH21" s="699">
        <f t="shared" si="16"/>
        <v>0</v>
      </c>
      <c r="BI21" s="700" t="str">
        <f t="shared" si="17"/>
        <v/>
      </c>
      <c r="BJ21" s="793"/>
      <c r="BK21" s="702"/>
      <c r="BL21" s="691"/>
      <c r="BM21" s="794"/>
      <c r="BN21" s="795"/>
    </row>
    <row r="22" spans="1:67" ht="18" hidden="1">
      <c r="A22" s="288">
        <v>20</v>
      </c>
      <c r="B22" s="815" t="s">
        <v>75</v>
      </c>
      <c r="C22" s="195" t="s">
        <v>84</v>
      </c>
      <c r="D22" s="1467" t="s">
        <v>85</v>
      </c>
      <c r="E22" s="197">
        <v>0.4</v>
      </c>
      <c r="F22" s="693">
        <f>IFERROR(_xlfn.XLOOKUP(C22, Projection_!A:A, Projection_!J:J),)</f>
        <v>0</v>
      </c>
      <c r="G22" s="693"/>
      <c r="H22" s="694"/>
      <c r="I22" s="694"/>
      <c r="J22" s="694"/>
      <c r="K22" s="694"/>
      <c r="L22" s="694"/>
      <c r="M22" s="694"/>
      <c r="N22" s="706">
        <f t="shared" si="0"/>
        <v>0</v>
      </c>
      <c r="O22" s="707">
        <v>0</v>
      </c>
      <c r="P22" s="707">
        <v>0</v>
      </c>
      <c r="Q22" s="707">
        <v>0</v>
      </c>
      <c r="R22" s="707">
        <v>0</v>
      </c>
      <c r="S22" s="707">
        <v>0</v>
      </c>
      <c r="T22" s="707">
        <v>0</v>
      </c>
      <c r="U22" s="707">
        <v>0</v>
      </c>
      <c r="V22" s="939">
        <f t="shared" si="1"/>
        <v>0</v>
      </c>
      <c r="W22" s="940">
        <f t="shared" si="2"/>
        <v>0</v>
      </c>
      <c r="X22" s="941">
        <f t="shared" si="3"/>
        <v>0</v>
      </c>
      <c r="Y22" s="707">
        <v>0</v>
      </c>
      <c r="Z22" s="707">
        <v>0</v>
      </c>
      <c r="AA22" s="707">
        <v>0</v>
      </c>
      <c r="AB22" s="707">
        <v>0</v>
      </c>
      <c r="AC22" s="707">
        <v>0</v>
      </c>
      <c r="AD22" s="707">
        <v>0</v>
      </c>
      <c r="AE22" s="707">
        <v>0</v>
      </c>
      <c r="AF22" s="939">
        <f t="shared" si="4"/>
        <v>0</v>
      </c>
      <c r="AG22" s="940">
        <f t="shared" si="5"/>
        <v>0</v>
      </c>
      <c r="AH22" s="941">
        <f t="shared" si="6"/>
        <v>0</v>
      </c>
      <c r="AI22" s="707">
        <v>0</v>
      </c>
      <c r="AJ22" s="707">
        <v>0</v>
      </c>
      <c r="AK22" s="707">
        <v>0</v>
      </c>
      <c r="AL22" s="707">
        <v>0</v>
      </c>
      <c r="AM22" s="707">
        <v>0</v>
      </c>
      <c r="AN22" s="707">
        <v>0</v>
      </c>
      <c r="AO22" s="707">
        <v>0</v>
      </c>
      <c r="AP22" s="939">
        <f t="shared" si="7"/>
        <v>0</v>
      </c>
      <c r="AQ22" s="940">
        <f t="shared" si="8"/>
        <v>0</v>
      </c>
      <c r="AR22" s="941">
        <f t="shared" si="9"/>
        <v>0</v>
      </c>
      <c r="AS22" s="707">
        <v>0</v>
      </c>
      <c r="AT22" s="707">
        <v>0</v>
      </c>
      <c r="AU22" s="707">
        <v>0</v>
      </c>
      <c r="AV22" s="707">
        <v>0</v>
      </c>
      <c r="AW22" s="707">
        <v>0</v>
      </c>
      <c r="AX22" s="707">
        <v>0</v>
      </c>
      <c r="AY22" s="707">
        <v>0</v>
      </c>
      <c r="AZ22" s="707">
        <v>0</v>
      </c>
      <c r="BA22" s="707">
        <v>0</v>
      </c>
      <c r="BB22" s="939">
        <f t="shared" si="10"/>
        <v>0</v>
      </c>
      <c r="BC22" s="940">
        <f t="shared" si="11"/>
        <v>0</v>
      </c>
      <c r="BD22" s="941">
        <f t="shared" si="12"/>
        <v>0</v>
      </c>
      <c r="BE22" s="707">
        <f t="shared" si="13"/>
        <v>0</v>
      </c>
      <c r="BF22" s="708">
        <f t="shared" si="14"/>
        <v>0</v>
      </c>
      <c r="BG22" s="708">
        <f t="shared" si="15"/>
        <v>0</v>
      </c>
      <c r="BH22" s="708">
        <f t="shared" si="16"/>
        <v>0</v>
      </c>
      <c r="BI22" s="709" t="str">
        <f t="shared" si="17"/>
        <v/>
      </c>
      <c r="BJ22" s="710"/>
      <c r="BK22" s="711"/>
      <c r="BL22" s="712"/>
      <c r="BM22" s="713"/>
      <c r="BN22" s="714"/>
    </row>
    <row r="23" spans="1:67" ht="18">
      <c r="A23" s="291">
        <v>21</v>
      </c>
      <c r="B23" s="1533" t="s">
        <v>75</v>
      </c>
      <c r="C23" s="717" t="s">
        <v>86</v>
      </c>
      <c r="D23" s="1468" t="s">
        <v>87</v>
      </c>
      <c r="E23" s="197">
        <v>1</v>
      </c>
      <c r="F23" s="693">
        <f>IFERROR(_xlfn.XLOOKUP(C23, Projection_!A:A, Projection_!J:J),)</f>
        <v>0</v>
      </c>
      <c r="G23" s="693"/>
      <c r="H23" s="694"/>
      <c r="I23" s="694"/>
      <c r="J23" s="694"/>
      <c r="K23" s="694"/>
      <c r="L23" s="694"/>
      <c r="M23" s="570"/>
      <c r="N23" s="1469">
        <f t="shared" si="0"/>
        <v>0</v>
      </c>
      <c r="O23" s="1470">
        <v>0</v>
      </c>
      <c r="P23" s="1471">
        <v>0</v>
      </c>
      <c r="Q23" s="1471">
        <v>0</v>
      </c>
      <c r="R23" s="1471">
        <v>0</v>
      </c>
      <c r="S23" s="1471">
        <v>0</v>
      </c>
      <c r="T23" s="1471">
        <v>0</v>
      </c>
      <c r="U23" s="1471">
        <v>0</v>
      </c>
      <c r="V23" s="1472">
        <f t="shared" si="1"/>
        <v>0</v>
      </c>
      <c r="W23" s="1473">
        <f t="shared" si="2"/>
        <v>0</v>
      </c>
      <c r="X23" s="1474">
        <f t="shared" si="3"/>
        <v>0</v>
      </c>
      <c r="Y23" s="1475">
        <v>0</v>
      </c>
      <c r="Z23" s="1476">
        <v>0</v>
      </c>
      <c r="AA23" s="1476">
        <v>0</v>
      </c>
      <c r="AB23" s="1476">
        <v>0</v>
      </c>
      <c r="AC23" s="1476">
        <v>0</v>
      </c>
      <c r="AD23" s="1476">
        <v>0</v>
      </c>
      <c r="AE23" s="1476">
        <v>0</v>
      </c>
      <c r="AF23" s="1477">
        <f t="shared" si="4"/>
        <v>0</v>
      </c>
      <c r="AG23" s="1478">
        <f t="shared" si="5"/>
        <v>0</v>
      </c>
      <c r="AH23" s="1479">
        <f t="shared" si="6"/>
        <v>0</v>
      </c>
      <c r="AI23" s="1480">
        <v>0</v>
      </c>
      <c r="AJ23" s="1481">
        <v>0</v>
      </c>
      <c r="AK23" s="1481">
        <v>0</v>
      </c>
      <c r="AL23" s="1481">
        <v>0</v>
      </c>
      <c r="AM23" s="1481">
        <v>0</v>
      </c>
      <c r="AN23" s="1481">
        <v>0</v>
      </c>
      <c r="AO23" s="1481">
        <v>0</v>
      </c>
      <c r="AP23" s="1482">
        <f t="shared" si="7"/>
        <v>0</v>
      </c>
      <c r="AQ23" s="1483">
        <f t="shared" si="8"/>
        <v>0</v>
      </c>
      <c r="AR23" s="1484">
        <f t="shared" si="9"/>
        <v>0</v>
      </c>
      <c r="AS23" s="976">
        <v>0</v>
      </c>
      <c r="AT23" s="722">
        <v>0</v>
      </c>
      <c r="AU23" s="722">
        <v>0</v>
      </c>
      <c r="AV23" s="722">
        <v>0</v>
      </c>
      <c r="AW23" s="722">
        <v>0</v>
      </c>
      <c r="AX23" s="722">
        <v>0</v>
      </c>
      <c r="AY23" s="722">
        <v>0</v>
      </c>
      <c r="AZ23" s="722">
        <v>0</v>
      </c>
      <c r="BA23" s="722">
        <v>0</v>
      </c>
      <c r="BB23" s="977">
        <f t="shared" si="10"/>
        <v>0</v>
      </c>
      <c r="BC23" s="978">
        <f t="shared" si="11"/>
        <v>0</v>
      </c>
      <c r="BD23" s="978">
        <f t="shared" si="12"/>
        <v>0</v>
      </c>
      <c r="BE23" s="1485">
        <f t="shared" si="13"/>
        <v>0</v>
      </c>
      <c r="BF23" s="1486">
        <f t="shared" si="14"/>
        <v>0</v>
      </c>
      <c r="BG23" s="299">
        <f t="shared" si="15"/>
        <v>0</v>
      </c>
      <c r="BH23" s="1487">
        <f t="shared" si="16"/>
        <v>0</v>
      </c>
      <c r="BI23" s="1488" t="str">
        <f t="shared" si="17"/>
        <v/>
      </c>
      <c r="BJ23" s="730"/>
      <c r="BK23" s="731"/>
      <c r="BL23" s="303"/>
      <c r="BM23" s="303"/>
      <c r="BN23" s="732"/>
      <c r="BO23" s="849"/>
    </row>
    <row r="24" spans="1:67" ht="18">
      <c r="A24" s="105">
        <v>22</v>
      </c>
      <c r="B24" s="344" t="s">
        <v>75</v>
      </c>
      <c r="C24" s="1534" t="s">
        <v>89</v>
      </c>
      <c r="D24" s="1535" t="s">
        <v>90</v>
      </c>
      <c r="E24" s="197">
        <v>1</v>
      </c>
      <c r="F24" s="693">
        <f>IFERROR(_xlfn.XLOOKUP(C24, Projection_!A:A, Projection_!J:J),)</f>
        <v>0</v>
      </c>
      <c r="G24" s="693"/>
      <c r="H24" s="694"/>
      <c r="I24" s="694"/>
      <c r="J24" s="694"/>
      <c r="K24" s="694"/>
      <c r="L24" s="694"/>
      <c r="M24" s="570"/>
      <c r="N24" s="1536">
        <f t="shared" si="0"/>
        <v>0</v>
      </c>
      <c r="O24" s="1161">
        <v>0</v>
      </c>
      <c r="P24" s="1162">
        <v>0</v>
      </c>
      <c r="Q24" s="1162">
        <v>0</v>
      </c>
      <c r="R24" s="1162">
        <v>0</v>
      </c>
      <c r="S24" s="1162">
        <v>0</v>
      </c>
      <c r="T24" s="1162">
        <v>0</v>
      </c>
      <c r="U24" s="1162">
        <v>0</v>
      </c>
      <c r="V24" s="1293">
        <f t="shared" si="1"/>
        <v>0</v>
      </c>
      <c r="W24" s="1537">
        <f t="shared" si="2"/>
        <v>0</v>
      </c>
      <c r="X24" s="1295">
        <f t="shared" si="3"/>
        <v>0</v>
      </c>
      <c r="Y24" s="1165">
        <v>0</v>
      </c>
      <c r="Z24" s="1166">
        <v>0</v>
      </c>
      <c r="AA24" s="1166">
        <v>0</v>
      </c>
      <c r="AB24" s="1166">
        <v>0</v>
      </c>
      <c r="AC24" s="1166">
        <v>0</v>
      </c>
      <c r="AD24" s="1166">
        <v>0</v>
      </c>
      <c r="AE24" s="1166">
        <v>0</v>
      </c>
      <c r="AF24" s="1296">
        <f t="shared" si="4"/>
        <v>0</v>
      </c>
      <c r="AG24" s="1538">
        <f t="shared" si="5"/>
        <v>0</v>
      </c>
      <c r="AH24" s="1298">
        <f t="shared" si="6"/>
        <v>0</v>
      </c>
      <c r="AI24" s="1167">
        <v>0</v>
      </c>
      <c r="AJ24" s="1168">
        <v>0</v>
      </c>
      <c r="AK24" s="1168">
        <v>0</v>
      </c>
      <c r="AL24" s="1168">
        <v>0</v>
      </c>
      <c r="AM24" s="1168">
        <v>0</v>
      </c>
      <c r="AN24" s="1168">
        <v>0</v>
      </c>
      <c r="AO24" s="1168">
        <v>0</v>
      </c>
      <c r="AP24" s="1299">
        <f t="shared" si="7"/>
        <v>0</v>
      </c>
      <c r="AQ24" s="1539">
        <f t="shared" si="8"/>
        <v>0</v>
      </c>
      <c r="AR24" s="1301">
        <f t="shared" si="9"/>
        <v>0</v>
      </c>
      <c r="AS24" s="1039">
        <v>0</v>
      </c>
      <c r="AT24" s="737">
        <v>0</v>
      </c>
      <c r="AU24" s="737">
        <v>0</v>
      </c>
      <c r="AV24" s="737">
        <v>0</v>
      </c>
      <c r="AW24" s="737">
        <v>0</v>
      </c>
      <c r="AX24" s="737">
        <v>0</v>
      </c>
      <c r="AY24" s="737">
        <v>0</v>
      </c>
      <c r="AZ24" s="737">
        <v>0</v>
      </c>
      <c r="BA24" s="737">
        <v>0</v>
      </c>
      <c r="BB24" s="1302">
        <f t="shared" si="10"/>
        <v>0</v>
      </c>
      <c r="BC24" s="1210">
        <f t="shared" si="11"/>
        <v>0</v>
      </c>
      <c r="BD24" s="1210">
        <f t="shared" si="12"/>
        <v>0</v>
      </c>
      <c r="BE24" s="1304">
        <f t="shared" si="13"/>
        <v>0</v>
      </c>
      <c r="BF24" s="1305">
        <f t="shared" si="14"/>
        <v>0</v>
      </c>
      <c r="BG24" s="238">
        <f t="shared" si="15"/>
        <v>0</v>
      </c>
      <c r="BH24" s="1540">
        <f t="shared" si="16"/>
        <v>0</v>
      </c>
      <c r="BI24" s="1541" t="str">
        <f t="shared" si="17"/>
        <v/>
      </c>
      <c r="BJ24" s="741"/>
      <c r="BK24" s="742"/>
      <c r="BL24" s="242"/>
      <c r="BM24" s="242"/>
      <c r="BN24" s="743"/>
      <c r="BO24" s="744"/>
    </row>
    <row r="25" spans="1:67" ht="18">
      <c r="A25" s="244">
        <v>23</v>
      </c>
      <c r="B25" s="1542" t="s">
        <v>75</v>
      </c>
      <c r="C25" s="1534" t="s">
        <v>91</v>
      </c>
      <c r="D25" s="1489" t="s">
        <v>92</v>
      </c>
      <c r="E25" s="197">
        <v>5</v>
      </c>
      <c r="F25" s="693">
        <f>IFERROR(_xlfn.XLOOKUP(C25, Projection_!A:A, Projection_!J:J),)</f>
        <v>0</v>
      </c>
      <c r="G25" s="693"/>
      <c r="H25" s="694"/>
      <c r="I25" s="694"/>
      <c r="J25" s="694"/>
      <c r="K25" s="694"/>
      <c r="L25" s="694"/>
      <c r="M25" s="570"/>
      <c r="N25" s="1490">
        <f t="shared" si="0"/>
        <v>0</v>
      </c>
      <c r="O25" s="1491">
        <v>0</v>
      </c>
      <c r="P25" s="1492">
        <v>0</v>
      </c>
      <c r="Q25" s="1492">
        <v>0</v>
      </c>
      <c r="R25" s="1492">
        <v>0</v>
      </c>
      <c r="S25" s="1492">
        <v>0</v>
      </c>
      <c r="T25" s="1492">
        <v>0</v>
      </c>
      <c r="U25" s="1492">
        <v>0</v>
      </c>
      <c r="V25" s="1493">
        <f t="shared" si="1"/>
        <v>0</v>
      </c>
      <c r="W25" s="1494">
        <f t="shared" si="2"/>
        <v>0</v>
      </c>
      <c r="X25" s="1495">
        <f t="shared" si="3"/>
        <v>0</v>
      </c>
      <c r="Y25" s="1496">
        <v>0</v>
      </c>
      <c r="Z25" s="1497">
        <v>0</v>
      </c>
      <c r="AA25" s="1497">
        <v>0</v>
      </c>
      <c r="AB25" s="1497">
        <v>0</v>
      </c>
      <c r="AC25" s="1497">
        <v>0</v>
      </c>
      <c r="AD25" s="1497">
        <v>0</v>
      </c>
      <c r="AE25" s="1497">
        <v>0</v>
      </c>
      <c r="AF25" s="1498">
        <f t="shared" si="4"/>
        <v>0</v>
      </c>
      <c r="AG25" s="1499">
        <f t="shared" si="5"/>
        <v>0</v>
      </c>
      <c r="AH25" s="1500">
        <f t="shared" si="6"/>
        <v>0</v>
      </c>
      <c r="AI25" s="1501">
        <v>0</v>
      </c>
      <c r="AJ25" s="1502">
        <v>0</v>
      </c>
      <c r="AK25" s="1502">
        <v>0</v>
      </c>
      <c r="AL25" s="1502">
        <v>0</v>
      </c>
      <c r="AM25" s="1502">
        <v>0</v>
      </c>
      <c r="AN25" s="1502">
        <v>0</v>
      </c>
      <c r="AO25" s="1502">
        <v>0</v>
      </c>
      <c r="AP25" s="1503">
        <f t="shared" si="7"/>
        <v>0</v>
      </c>
      <c r="AQ25" s="1504">
        <f t="shared" si="8"/>
        <v>0</v>
      </c>
      <c r="AR25" s="1505">
        <f t="shared" si="9"/>
        <v>0</v>
      </c>
      <c r="AS25" s="980">
        <v>0</v>
      </c>
      <c r="AT25" s="751">
        <v>0</v>
      </c>
      <c r="AU25" s="751">
        <v>0</v>
      </c>
      <c r="AV25" s="751">
        <v>0</v>
      </c>
      <c r="AW25" s="751">
        <v>0</v>
      </c>
      <c r="AX25" s="751">
        <v>0</v>
      </c>
      <c r="AY25" s="751">
        <v>0</v>
      </c>
      <c r="AZ25" s="751">
        <v>0</v>
      </c>
      <c r="BA25" s="751">
        <v>0</v>
      </c>
      <c r="BB25" s="981">
        <f t="shared" si="10"/>
        <v>0</v>
      </c>
      <c r="BC25" s="982">
        <f t="shared" si="11"/>
        <v>0</v>
      </c>
      <c r="BD25" s="982">
        <f t="shared" si="12"/>
        <v>0</v>
      </c>
      <c r="BE25" s="1506">
        <f t="shared" si="13"/>
        <v>0</v>
      </c>
      <c r="BF25" s="1507">
        <f t="shared" si="14"/>
        <v>0</v>
      </c>
      <c r="BG25" s="249">
        <f t="shared" si="15"/>
        <v>0</v>
      </c>
      <c r="BH25" s="1508">
        <f t="shared" si="16"/>
        <v>0</v>
      </c>
      <c r="BI25" s="1509" t="str">
        <f t="shared" si="17"/>
        <v/>
      </c>
      <c r="BJ25" s="1510"/>
      <c r="BK25" s="851"/>
      <c r="BL25" s="253"/>
      <c r="BM25" s="253"/>
      <c r="BN25" s="852"/>
      <c r="BO25" s="853"/>
    </row>
    <row r="26" spans="1:67" ht="18">
      <c r="A26" s="691">
        <v>24</v>
      </c>
      <c r="B26" s="1104" t="s">
        <v>95</v>
      </c>
      <c r="C26" s="195" t="s">
        <v>93</v>
      </c>
      <c r="D26" s="1511" t="s">
        <v>94</v>
      </c>
      <c r="E26" s="197">
        <v>0.35</v>
      </c>
      <c r="F26" s="693">
        <f>IFERROR(_xlfn.XLOOKUP(C26, Projection_!A:A, Projection_!J:J),)</f>
        <v>0</v>
      </c>
      <c r="G26" s="693"/>
      <c r="H26" s="694"/>
      <c r="I26" s="694"/>
      <c r="J26" s="694"/>
      <c r="K26" s="694"/>
      <c r="L26" s="694"/>
      <c r="M26" s="694"/>
      <c r="N26" s="765">
        <f t="shared" si="0"/>
        <v>0</v>
      </c>
      <c r="O26" s="443">
        <v>0</v>
      </c>
      <c r="P26" s="443">
        <v>0</v>
      </c>
      <c r="Q26" s="443">
        <v>0</v>
      </c>
      <c r="R26" s="443">
        <v>0</v>
      </c>
      <c r="S26" s="443">
        <v>0</v>
      </c>
      <c r="T26" s="443">
        <v>0</v>
      </c>
      <c r="U26" s="443">
        <v>0</v>
      </c>
      <c r="V26" s="697">
        <f t="shared" si="1"/>
        <v>0</v>
      </c>
      <c r="W26" s="698">
        <f t="shared" si="2"/>
        <v>0</v>
      </c>
      <c r="X26" s="950">
        <f t="shared" si="3"/>
        <v>0</v>
      </c>
      <c r="Y26" s="443">
        <v>0</v>
      </c>
      <c r="Z26" s="443">
        <v>0</v>
      </c>
      <c r="AA26" s="443">
        <v>0</v>
      </c>
      <c r="AB26" s="443">
        <v>0</v>
      </c>
      <c r="AC26" s="443">
        <v>0</v>
      </c>
      <c r="AD26" s="443">
        <v>0</v>
      </c>
      <c r="AE26" s="443">
        <v>0</v>
      </c>
      <c r="AF26" s="697">
        <f t="shared" si="4"/>
        <v>0</v>
      </c>
      <c r="AG26" s="698">
        <f t="shared" si="5"/>
        <v>0</v>
      </c>
      <c r="AH26" s="950">
        <f t="shared" si="6"/>
        <v>0</v>
      </c>
      <c r="AI26" s="443">
        <v>0</v>
      </c>
      <c r="AJ26" s="443">
        <v>0</v>
      </c>
      <c r="AK26" s="443">
        <v>0</v>
      </c>
      <c r="AL26" s="443">
        <v>0</v>
      </c>
      <c r="AM26" s="443">
        <v>0</v>
      </c>
      <c r="AN26" s="443">
        <v>0</v>
      </c>
      <c r="AO26" s="443">
        <v>0</v>
      </c>
      <c r="AP26" s="697">
        <f t="shared" si="7"/>
        <v>0</v>
      </c>
      <c r="AQ26" s="698">
        <f t="shared" si="8"/>
        <v>0</v>
      </c>
      <c r="AR26" s="950">
        <f t="shared" si="9"/>
        <v>0</v>
      </c>
      <c r="AS26" s="443">
        <v>0</v>
      </c>
      <c r="AT26" s="443">
        <v>0</v>
      </c>
      <c r="AU26" s="443">
        <v>0</v>
      </c>
      <c r="AV26" s="443">
        <v>0</v>
      </c>
      <c r="AW26" s="443">
        <v>0</v>
      </c>
      <c r="AX26" s="443">
        <v>0</v>
      </c>
      <c r="AY26" s="443">
        <v>0</v>
      </c>
      <c r="AZ26" s="443">
        <v>0</v>
      </c>
      <c r="BA26" s="443">
        <v>0</v>
      </c>
      <c r="BB26" s="697">
        <f t="shared" si="10"/>
        <v>0</v>
      </c>
      <c r="BC26" s="698">
        <f t="shared" si="11"/>
        <v>0</v>
      </c>
      <c r="BD26" s="950">
        <f t="shared" si="12"/>
        <v>0</v>
      </c>
      <c r="BE26" s="443">
        <f t="shared" si="13"/>
        <v>0</v>
      </c>
      <c r="BF26" s="699">
        <f t="shared" si="14"/>
        <v>0</v>
      </c>
      <c r="BG26" s="699">
        <f t="shared" si="15"/>
        <v>0</v>
      </c>
      <c r="BH26" s="699">
        <f t="shared" si="16"/>
        <v>0</v>
      </c>
      <c r="BI26" s="700" t="str">
        <f t="shared" si="17"/>
        <v/>
      </c>
      <c r="BJ26" s="793"/>
      <c r="BK26" s="702"/>
      <c r="BL26" s="691"/>
      <c r="BM26" s="794"/>
      <c r="BN26" s="795"/>
    </row>
    <row r="27" spans="1:67" ht="18" hidden="1">
      <c r="A27" s="691">
        <v>25</v>
      </c>
      <c r="B27" s="824" t="s">
        <v>95</v>
      </c>
      <c r="C27" s="195" t="s">
        <v>97</v>
      </c>
      <c r="D27" s="1466" t="s">
        <v>98</v>
      </c>
      <c r="E27" s="197">
        <v>0.5</v>
      </c>
      <c r="F27" s="693">
        <f>IFERROR(_xlfn.XLOOKUP(C27, Projection_!A:A, Projection_!J:J),)</f>
        <v>0</v>
      </c>
      <c r="G27" s="693"/>
      <c r="H27" s="694"/>
      <c r="I27" s="694"/>
      <c r="J27" s="694"/>
      <c r="K27" s="694"/>
      <c r="L27" s="694"/>
      <c r="M27" s="694"/>
      <c r="N27" s="693">
        <f t="shared" si="0"/>
        <v>0</v>
      </c>
      <c r="O27" s="443">
        <v>0</v>
      </c>
      <c r="P27" s="443">
        <v>0</v>
      </c>
      <c r="Q27" s="443">
        <v>0</v>
      </c>
      <c r="R27" s="443">
        <v>0</v>
      </c>
      <c r="S27" s="443">
        <v>0</v>
      </c>
      <c r="T27" s="443">
        <v>0</v>
      </c>
      <c r="U27" s="443">
        <v>0</v>
      </c>
      <c r="V27" s="697">
        <f t="shared" si="1"/>
        <v>0</v>
      </c>
      <c r="W27" s="698">
        <f t="shared" si="2"/>
        <v>0</v>
      </c>
      <c r="X27" s="312">
        <f t="shared" si="3"/>
        <v>0</v>
      </c>
      <c r="Y27" s="443">
        <v>0</v>
      </c>
      <c r="Z27" s="443">
        <v>0</v>
      </c>
      <c r="AA27" s="443">
        <v>0</v>
      </c>
      <c r="AB27" s="443">
        <v>0</v>
      </c>
      <c r="AC27" s="443">
        <v>0</v>
      </c>
      <c r="AD27" s="443">
        <v>0</v>
      </c>
      <c r="AE27" s="443">
        <v>0</v>
      </c>
      <c r="AF27" s="697">
        <f t="shared" si="4"/>
        <v>0</v>
      </c>
      <c r="AG27" s="698">
        <f t="shared" si="5"/>
        <v>0</v>
      </c>
      <c r="AH27" s="312">
        <f t="shared" si="6"/>
        <v>0</v>
      </c>
      <c r="AI27" s="443">
        <v>0</v>
      </c>
      <c r="AJ27" s="443">
        <v>0</v>
      </c>
      <c r="AK27" s="443">
        <v>0</v>
      </c>
      <c r="AL27" s="443">
        <v>0</v>
      </c>
      <c r="AM27" s="443">
        <v>0</v>
      </c>
      <c r="AN27" s="443">
        <v>0</v>
      </c>
      <c r="AO27" s="443">
        <v>0</v>
      </c>
      <c r="AP27" s="697">
        <f t="shared" si="7"/>
        <v>0</v>
      </c>
      <c r="AQ27" s="698">
        <f t="shared" si="8"/>
        <v>0</v>
      </c>
      <c r="AR27" s="312">
        <f t="shared" si="9"/>
        <v>0</v>
      </c>
      <c r="AS27" s="443">
        <v>0</v>
      </c>
      <c r="AT27" s="443">
        <v>0</v>
      </c>
      <c r="AU27" s="443">
        <v>0</v>
      </c>
      <c r="AV27" s="443">
        <v>0</v>
      </c>
      <c r="AW27" s="443">
        <v>0</v>
      </c>
      <c r="AX27" s="443">
        <v>0</v>
      </c>
      <c r="AY27" s="443">
        <v>0</v>
      </c>
      <c r="AZ27" s="443">
        <v>0</v>
      </c>
      <c r="BA27" s="443">
        <v>0</v>
      </c>
      <c r="BB27" s="697">
        <f t="shared" si="10"/>
        <v>0</v>
      </c>
      <c r="BC27" s="698">
        <f t="shared" si="11"/>
        <v>0</v>
      </c>
      <c r="BD27" s="312">
        <f t="shared" si="12"/>
        <v>0</v>
      </c>
      <c r="BE27" s="443">
        <f t="shared" si="13"/>
        <v>0</v>
      </c>
      <c r="BF27" s="699">
        <f t="shared" si="14"/>
        <v>0</v>
      </c>
      <c r="BG27" s="699">
        <f t="shared" si="15"/>
        <v>0</v>
      </c>
      <c r="BH27" s="699">
        <f t="shared" si="16"/>
        <v>0</v>
      </c>
      <c r="BI27" s="700" t="str">
        <f t="shared" si="17"/>
        <v/>
      </c>
      <c r="BJ27" s="701"/>
      <c r="BK27" s="702"/>
      <c r="BL27" s="288"/>
      <c r="BM27" s="195"/>
      <c r="BN27" s="703"/>
    </row>
    <row r="28" spans="1:67" ht="18" hidden="1">
      <c r="A28" s="288">
        <v>26</v>
      </c>
      <c r="B28" s="824" t="s">
        <v>95</v>
      </c>
      <c r="C28" s="195" t="s">
        <v>99</v>
      </c>
      <c r="D28" s="1466" t="s">
        <v>100</v>
      </c>
      <c r="E28" s="197">
        <v>0.35</v>
      </c>
      <c r="F28" s="693">
        <f>IFERROR(_xlfn.XLOOKUP(C28, Projection_!A:A, Projection_!J:J),)</f>
        <v>0</v>
      </c>
      <c r="G28" s="693"/>
      <c r="H28" s="694"/>
      <c r="I28" s="694"/>
      <c r="J28" s="694"/>
      <c r="K28" s="694"/>
      <c r="L28" s="694"/>
      <c r="M28" s="694"/>
      <c r="N28" s="693">
        <f t="shared" si="0"/>
        <v>0</v>
      </c>
      <c r="O28" s="443">
        <v>0</v>
      </c>
      <c r="P28" s="443">
        <v>0</v>
      </c>
      <c r="Q28" s="443">
        <v>0</v>
      </c>
      <c r="R28" s="443">
        <v>0</v>
      </c>
      <c r="S28" s="443">
        <v>0</v>
      </c>
      <c r="T28" s="443">
        <v>0</v>
      </c>
      <c r="U28" s="443">
        <v>0</v>
      </c>
      <c r="V28" s="697">
        <f t="shared" si="1"/>
        <v>0</v>
      </c>
      <c r="W28" s="698">
        <f t="shared" si="2"/>
        <v>0</v>
      </c>
      <c r="X28" s="312">
        <f t="shared" si="3"/>
        <v>0</v>
      </c>
      <c r="Y28" s="443">
        <v>0</v>
      </c>
      <c r="Z28" s="443">
        <v>0</v>
      </c>
      <c r="AA28" s="443">
        <v>0</v>
      </c>
      <c r="AB28" s="443">
        <v>0</v>
      </c>
      <c r="AC28" s="443">
        <v>0</v>
      </c>
      <c r="AD28" s="443">
        <v>0</v>
      </c>
      <c r="AE28" s="443">
        <v>0</v>
      </c>
      <c r="AF28" s="697">
        <f t="shared" si="4"/>
        <v>0</v>
      </c>
      <c r="AG28" s="698">
        <f t="shared" si="5"/>
        <v>0</v>
      </c>
      <c r="AH28" s="312">
        <f t="shared" si="6"/>
        <v>0</v>
      </c>
      <c r="AI28" s="443">
        <v>0</v>
      </c>
      <c r="AJ28" s="443">
        <v>0</v>
      </c>
      <c r="AK28" s="443">
        <v>0</v>
      </c>
      <c r="AL28" s="443">
        <v>0</v>
      </c>
      <c r="AM28" s="443">
        <v>0</v>
      </c>
      <c r="AN28" s="443">
        <v>0</v>
      </c>
      <c r="AO28" s="443">
        <v>0</v>
      </c>
      <c r="AP28" s="697">
        <f t="shared" si="7"/>
        <v>0</v>
      </c>
      <c r="AQ28" s="698">
        <f t="shared" si="8"/>
        <v>0</v>
      </c>
      <c r="AR28" s="312">
        <f t="shared" si="9"/>
        <v>0</v>
      </c>
      <c r="AS28" s="443">
        <v>0</v>
      </c>
      <c r="AT28" s="443">
        <v>0</v>
      </c>
      <c r="AU28" s="443">
        <v>0</v>
      </c>
      <c r="AV28" s="443">
        <v>0</v>
      </c>
      <c r="AW28" s="443">
        <v>0</v>
      </c>
      <c r="AX28" s="443">
        <v>0</v>
      </c>
      <c r="AY28" s="443">
        <v>0</v>
      </c>
      <c r="AZ28" s="443">
        <v>0</v>
      </c>
      <c r="BA28" s="443">
        <v>0</v>
      </c>
      <c r="BB28" s="697">
        <f t="shared" si="10"/>
        <v>0</v>
      </c>
      <c r="BC28" s="698">
        <f t="shared" si="11"/>
        <v>0</v>
      </c>
      <c r="BD28" s="312">
        <f t="shared" si="12"/>
        <v>0</v>
      </c>
      <c r="BE28" s="443">
        <f t="shared" si="13"/>
        <v>0</v>
      </c>
      <c r="BF28" s="699">
        <f t="shared" si="14"/>
        <v>0</v>
      </c>
      <c r="BG28" s="699">
        <f t="shared" si="15"/>
        <v>0</v>
      </c>
      <c r="BH28" s="699">
        <f t="shared" si="16"/>
        <v>0</v>
      </c>
      <c r="BI28" s="700" t="str">
        <f t="shared" si="17"/>
        <v/>
      </c>
      <c r="BJ28" s="701"/>
      <c r="BK28" s="702"/>
      <c r="BL28" s="288"/>
      <c r="BM28" s="195"/>
      <c r="BN28" s="703"/>
    </row>
    <row r="29" spans="1:67" ht="18" hidden="1">
      <c r="A29" s="691">
        <v>27</v>
      </c>
      <c r="B29" s="1076" t="s">
        <v>95</v>
      </c>
      <c r="C29" s="195" t="s">
        <v>424</v>
      </c>
      <c r="D29" s="1466" t="s">
        <v>425</v>
      </c>
      <c r="E29" s="197">
        <v>0.35</v>
      </c>
      <c r="F29" s="693">
        <f>IFERROR(_xlfn.XLOOKUP(C29, Projection_!A:A, Projection_!J:J),)</f>
        <v>0</v>
      </c>
      <c r="G29" s="693"/>
      <c r="H29" s="694"/>
      <c r="I29" s="694"/>
      <c r="J29" s="694"/>
      <c r="K29" s="694"/>
      <c r="L29" s="694"/>
      <c r="M29" s="694"/>
      <c r="N29" s="693">
        <f t="shared" si="0"/>
        <v>0</v>
      </c>
      <c r="O29" s="443">
        <v>0</v>
      </c>
      <c r="P29" s="443">
        <v>0</v>
      </c>
      <c r="Q29" s="443">
        <v>0</v>
      </c>
      <c r="R29" s="443">
        <v>0</v>
      </c>
      <c r="S29" s="443">
        <v>0</v>
      </c>
      <c r="T29" s="443">
        <v>0</v>
      </c>
      <c r="U29" s="443">
        <v>0</v>
      </c>
      <c r="V29" s="697">
        <f t="shared" si="1"/>
        <v>0</v>
      </c>
      <c r="W29" s="698">
        <f t="shared" si="2"/>
        <v>0</v>
      </c>
      <c r="X29" s="312">
        <f t="shared" si="3"/>
        <v>0</v>
      </c>
      <c r="Y29" s="443">
        <v>0</v>
      </c>
      <c r="Z29" s="443">
        <v>0</v>
      </c>
      <c r="AA29" s="443">
        <v>0</v>
      </c>
      <c r="AB29" s="443">
        <v>0</v>
      </c>
      <c r="AC29" s="443">
        <v>0</v>
      </c>
      <c r="AD29" s="443">
        <v>0</v>
      </c>
      <c r="AE29" s="443">
        <v>0</v>
      </c>
      <c r="AF29" s="697">
        <f t="shared" si="4"/>
        <v>0</v>
      </c>
      <c r="AG29" s="698">
        <f t="shared" si="5"/>
        <v>0</v>
      </c>
      <c r="AH29" s="312">
        <f t="shared" si="6"/>
        <v>0</v>
      </c>
      <c r="AI29" s="443">
        <v>0</v>
      </c>
      <c r="AJ29" s="443">
        <v>0</v>
      </c>
      <c r="AK29" s="443">
        <v>0</v>
      </c>
      <c r="AL29" s="443">
        <v>0</v>
      </c>
      <c r="AM29" s="443">
        <v>0</v>
      </c>
      <c r="AN29" s="443">
        <v>0</v>
      </c>
      <c r="AO29" s="443">
        <v>0</v>
      </c>
      <c r="AP29" s="697">
        <f t="shared" si="7"/>
        <v>0</v>
      </c>
      <c r="AQ29" s="698">
        <f t="shared" si="8"/>
        <v>0</v>
      </c>
      <c r="AR29" s="312">
        <f t="shared" si="9"/>
        <v>0</v>
      </c>
      <c r="AS29" s="443">
        <v>0</v>
      </c>
      <c r="AT29" s="443">
        <v>0</v>
      </c>
      <c r="AU29" s="443">
        <v>0</v>
      </c>
      <c r="AV29" s="443">
        <v>0</v>
      </c>
      <c r="AW29" s="443">
        <v>0</v>
      </c>
      <c r="AX29" s="443">
        <v>0</v>
      </c>
      <c r="AY29" s="443">
        <v>0</v>
      </c>
      <c r="AZ29" s="443">
        <v>0</v>
      </c>
      <c r="BA29" s="443">
        <v>0</v>
      </c>
      <c r="BB29" s="697">
        <f t="shared" si="10"/>
        <v>0</v>
      </c>
      <c r="BC29" s="698">
        <f t="shared" si="11"/>
        <v>0</v>
      </c>
      <c r="BD29" s="312">
        <f t="shared" si="12"/>
        <v>0</v>
      </c>
      <c r="BE29" s="443">
        <f t="shared" si="13"/>
        <v>0</v>
      </c>
      <c r="BF29" s="699">
        <f t="shared" si="14"/>
        <v>0</v>
      </c>
      <c r="BG29" s="699">
        <f t="shared" si="15"/>
        <v>0</v>
      </c>
      <c r="BH29" s="699">
        <f t="shared" si="16"/>
        <v>0</v>
      </c>
      <c r="BI29" s="700" t="str">
        <f t="shared" si="17"/>
        <v/>
      </c>
      <c r="BJ29" s="701"/>
      <c r="BK29" s="702"/>
      <c r="BL29" s="288"/>
      <c r="BM29" s="195"/>
      <c r="BN29" s="703"/>
    </row>
    <row r="30" spans="1:67" ht="18" hidden="1">
      <c r="A30" s="691">
        <v>28</v>
      </c>
      <c r="B30" s="1543" t="s">
        <v>95</v>
      </c>
      <c r="C30" s="195" t="s">
        <v>426</v>
      </c>
      <c r="D30" s="1467" t="s">
        <v>427</v>
      </c>
      <c r="E30" s="197">
        <v>0.39</v>
      </c>
      <c r="F30" s="693">
        <f>IFERROR(_xlfn.XLOOKUP(C30, Projection_!A:A, Projection_!J:J),)</f>
        <v>0</v>
      </c>
      <c r="G30" s="693"/>
      <c r="H30" s="694"/>
      <c r="I30" s="694"/>
      <c r="J30" s="694"/>
      <c r="K30" s="694"/>
      <c r="L30" s="694"/>
      <c r="M30" s="694"/>
      <c r="N30" s="706">
        <f t="shared" si="0"/>
        <v>0</v>
      </c>
      <c r="O30" s="707">
        <v>0</v>
      </c>
      <c r="P30" s="707">
        <v>0</v>
      </c>
      <c r="Q30" s="707">
        <v>0</v>
      </c>
      <c r="R30" s="707">
        <v>0</v>
      </c>
      <c r="S30" s="707">
        <v>0</v>
      </c>
      <c r="T30" s="707">
        <v>0</v>
      </c>
      <c r="U30" s="707">
        <v>0</v>
      </c>
      <c r="V30" s="939">
        <f t="shared" si="1"/>
        <v>0</v>
      </c>
      <c r="W30" s="940">
        <f t="shared" si="2"/>
        <v>0</v>
      </c>
      <c r="X30" s="941">
        <f t="shared" si="3"/>
        <v>0</v>
      </c>
      <c r="Y30" s="707">
        <v>0</v>
      </c>
      <c r="Z30" s="707">
        <v>0</v>
      </c>
      <c r="AA30" s="707">
        <v>0</v>
      </c>
      <c r="AB30" s="707">
        <v>0</v>
      </c>
      <c r="AC30" s="707">
        <v>0</v>
      </c>
      <c r="AD30" s="707">
        <v>0</v>
      </c>
      <c r="AE30" s="707">
        <v>0</v>
      </c>
      <c r="AF30" s="939">
        <f t="shared" si="4"/>
        <v>0</v>
      </c>
      <c r="AG30" s="940">
        <f t="shared" si="5"/>
        <v>0</v>
      </c>
      <c r="AH30" s="941">
        <f t="shared" si="6"/>
        <v>0</v>
      </c>
      <c r="AI30" s="707">
        <v>0</v>
      </c>
      <c r="AJ30" s="707">
        <v>0</v>
      </c>
      <c r="AK30" s="707">
        <v>0</v>
      </c>
      <c r="AL30" s="707">
        <v>0</v>
      </c>
      <c r="AM30" s="707">
        <v>0</v>
      </c>
      <c r="AN30" s="707">
        <v>0</v>
      </c>
      <c r="AO30" s="707">
        <v>0</v>
      </c>
      <c r="AP30" s="939">
        <f t="shared" si="7"/>
        <v>0</v>
      </c>
      <c r="AQ30" s="940">
        <f t="shared" si="8"/>
        <v>0</v>
      </c>
      <c r="AR30" s="941">
        <f t="shared" si="9"/>
        <v>0</v>
      </c>
      <c r="AS30" s="707">
        <v>0</v>
      </c>
      <c r="AT30" s="707">
        <v>0</v>
      </c>
      <c r="AU30" s="707">
        <v>0</v>
      </c>
      <c r="AV30" s="707">
        <v>0</v>
      </c>
      <c r="AW30" s="707">
        <v>0</v>
      </c>
      <c r="AX30" s="707">
        <v>0</v>
      </c>
      <c r="AY30" s="707">
        <v>0</v>
      </c>
      <c r="AZ30" s="707">
        <v>0</v>
      </c>
      <c r="BA30" s="707">
        <v>0</v>
      </c>
      <c r="BB30" s="939">
        <f t="shared" si="10"/>
        <v>0</v>
      </c>
      <c r="BC30" s="940">
        <f t="shared" si="11"/>
        <v>0</v>
      </c>
      <c r="BD30" s="941">
        <f t="shared" si="12"/>
        <v>0</v>
      </c>
      <c r="BE30" s="707">
        <f t="shared" si="13"/>
        <v>0</v>
      </c>
      <c r="BF30" s="708">
        <f t="shared" si="14"/>
        <v>0</v>
      </c>
      <c r="BG30" s="708">
        <f t="shared" si="15"/>
        <v>0</v>
      </c>
      <c r="BH30" s="708">
        <f t="shared" si="16"/>
        <v>0</v>
      </c>
      <c r="BI30" s="709" t="str">
        <f t="shared" si="17"/>
        <v/>
      </c>
      <c r="BJ30" s="710"/>
      <c r="BK30" s="711"/>
      <c r="BL30" s="712"/>
      <c r="BM30" s="713"/>
      <c r="BN30" s="714"/>
    </row>
    <row r="31" spans="1:67" ht="18">
      <c r="A31" s="832">
        <v>29</v>
      </c>
      <c r="B31" s="833" t="s">
        <v>105</v>
      </c>
      <c r="C31" s="717" t="s">
        <v>106</v>
      </c>
      <c r="D31" s="1531" t="s">
        <v>107</v>
      </c>
      <c r="E31" s="197">
        <v>0.9</v>
      </c>
      <c r="F31" s="693">
        <f>IFERROR(_xlfn.XLOOKUP(C31, Projection_!A:A, Projection_!J:J),)</f>
        <v>0</v>
      </c>
      <c r="G31" s="693"/>
      <c r="H31" s="694"/>
      <c r="I31" s="694"/>
      <c r="J31" s="694"/>
      <c r="K31" s="694"/>
      <c r="L31" s="694"/>
      <c r="M31" s="570"/>
      <c r="N31" s="1515">
        <f t="shared" si="0"/>
        <v>0</v>
      </c>
      <c r="O31" s="1120">
        <v>0</v>
      </c>
      <c r="P31" s="1121">
        <v>0</v>
      </c>
      <c r="Q31" s="1121">
        <v>0</v>
      </c>
      <c r="R31" s="1121">
        <v>0</v>
      </c>
      <c r="S31" s="1121">
        <v>0</v>
      </c>
      <c r="T31" s="1121">
        <v>0</v>
      </c>
      <c r="U31" s="1121">
        <v>0</v>
      </c>
      <c r="V31" s="1122">
        <f t="shared" si="1"/>
        <v>0</v>
      </c>
      <c r="W31" s="1123">
        <f t="shared" si="2"/>
        <v>0</v>
      </c>
      <c r="X31" s="1516">
        <f t="shared" si="3"/>
        <v>0</v>
      </c>
      <c r="Y31" s="1125">
        <v>0</v>
      </c>
      <c r="Z31" s="1126">
        <v>0</v>
      </c>
      <c r="AA31" s="1126">
        <v>0</v>
      </c>
      <c r="AB31" s="1126">
        <v>0</v>
      </c>
      <c r="AC31" s="1126">
        <v>0</v>
      </c>
      <c r="AD31" s="1126">
        <v>0</v>
      </c>
      <c r="AE31" s="1126">
        <v>0</v>
      </c>
      <c r="AF31" s="1127">
        <f t="shared" si="4"/>
        <v>0</v>
      </c>
      <c r="AG31" s="1128">
        <f t="shared" si="5"/>
        <v>0</v>
      </c>
      <c r="AH31" s="1517">
        <f t="shared" si="6"/>
        <v>0</v>
      </c>
      <c r="AI31" s="1130">
        <v>0</v>
      </c>
      <c r="AJ31" s="1131">
        <v>0</v>
      </c>
      <c r="AK31" s="1131">
        <v>0</v>
      </c>
      <c r="AL31" s="1131">
        <v>0</v>
      </c>
      <c r="AM31" s="1131">
        <v>0</v>
      </c>
      <c r="AN31" s="1131">
        <v>0</v>
      </c>
      <c r="AO31" s="1131">
        <v>0</v>
      </c>
      <c r="AP31" s="1132">
        <f t="shared" si="7"/>
        <v>0</v>
      </c>
      <c r="AQ31" s="1133">
        <f t="shared" si="8"/>
        <v>0</v>
      </c>
      <c r="AR31" s="1518">
        <f t="shared" si="9"/>
        <v>0</v>
      </c>
      <c r="AS31" s="945">
        <v>0</v>
      </c>
      <c r="AT31" s="781">
        <v>0</v>
      </c>
      <c r="AU31" s="781">
        <v>0</v>
      </c>
      <c r="AV31" s="781">
        <v>0</v>
      </c>
      <c r="AW31" s="781">
        <v>0</v>
      </c>
      <c r="AX31" s="781">
        <v>0</v>
      </c>
      <c r="AY31" s="781">
        <v>0</v>
      </c>
      <c r="AZ31" s="781">
        <v>0</v>
      </c>
      <c r="BA31" s="781">
        <v>0</v>
      </c>
      <c r="BB31" s="946">
        <f t="shared" si="10"/>
        <v>0</v>
      </c>
      <c r="BC31" s="947">
        <f t="shared" si="11"/>
        <v>0</v>
      </c>
      <c r="BD31" s="947">
        <f t="shared" si="12"/>
        <v>0</v>
      </c>
      <c r="BE31" s="1519">
        <f t="shared" si="13"/>
        <v>0</v>
      </c>
      <c r="BF31" s="837">
        <f t="shared" si="14"/>
        <v>0</v>
      </c>
      <c r="BG31" s="1520">
        <f t="shared" si="15"/>
        <v>0</v>
      </c>
      <c r="BH31" s="1521">
        <f t="shared" si="16"/>
        <v>0</v>
      </c>
      <c r="BI31" s="1522" t="str">
        <f t="shared" si="17"/>
        <v/>
      </c>
      <c r="BJ31" s="1532"/>
      <c r="BK31" s="786"/>
      <c r="BL31" s="787"/>
      <c r="BM31" s="787"/>
      <c r="BN31" s="788"/>
      <c r="BO31" s="829"/>
    </row>
    <row r="32" spans="1:67" ht="18" hidden="1">
      <c r="A32" s="691">
        <v>30</v>
      </c>
      <c r="B32" s="856" t="s">
        <v>105</v>
      </c>
      <c r="C32" s="195" t="s">
        <v>108</v>
      </c>
      <c r="D32" s="1544" t="s">
        <v>109</v>
      </c>
      <c r="E32" s="197">
        <v>2</v>
      </c>
      <c r="F32" s="693">
        <f>IFERROR(_xlfn.XLOOKUP(C32, Projection_!A:A, Projection_!J:J),)</f>
        <v>0</v>
      </c>
      <c r="G32" s="693"/>
      <c r="H32" s="694"/>
      <c r="I32" s="694"/>
      <c r="J32" s="694"/>
      <c r="K32" s="694"/>
      <c r="L32" s="694"/>
      <c r="M32" s="694"/>
      <c r="N32" s="792">
        <f t="shared" si="0"/>
        <v>0</v>
      </c>
      <c r="O32" s="707">
        <v>0</v>
      </c>
      <c r="P32" s="707">
        <v>0</v>
      </c>
      <c r="Q32" s="707">
        <v>0</v>
      </c>
      <c r="R32" s="707">
        <v>0</v>
      </c>
      <c r="S32" s="707">
        <v>0</v>
      </c>
      <c r="T32" s="707">
        <v>0</v>
      </c>
      <c r="U32" s="707">
        <v>0</v>
      </c>
      <c r="V32" s="939">
        <f t="shared" si="1"/>
        <v>0</v>
      </c>
      <c r="W32" s="940">
        <f t="shared" si="2"/>
        <v>0</v>
      </c>
      <c r="X32" s="973">
        <f t="shared" si="3"/>
        <v>0</v>
      </c>
      <c r="Y32" s="707">
        <v>0</v>
      </c>
      <c r="Z32" s="707">
        <v>0</v>
      </c>
      <c r="AA32" s="707">
        <v>0</v>
      </c>
      <c r="AB32" s="707">
        <v>0</v>
      </c>
      <c r="AC32" s="707">
        <v>0</v>
      </c>
      <c r="AD32" s="707">
        <v>0</v>
      </c>
      <c r="AE32" s="707">
        <v>0</v>
      </c>
      <c r="AF32" s="939">
        <f t="shared" si="4"/>
        <v>0</v>
      </c>
      <c r="AG32" s="940">
        <f t="shared" si="5"/>
        <v>0</v>
      </c>
      <c r="AH32" s="973">
        <f t="shared" si="6"/>
        <v>0</v>
      </c>
      <c r="AI32" s="707">
        <v>0</v>
      </c>
      <c r="AJ32" s="707">
        <v>0</v>
      </c>
      <c r="AK32" s="707">
        <v>0</v>
      </c>
      <c r="AL32" s="707">
        <v>0</v>
      </c>
      <c r="AM32" s="707">
        <v>0</v>
      </c>
      <c r="AN32" s="707">
        <v>0</v>
      </c>
      <c r="AO32" s="707">
        <v>0</v>
      </c>
      <c r="AP32" s="939">
        <f t="shared" si="7"/>
        <v>0</v>
      </c>
      <c r="AQ32" s="940">
        <f t="shared" si="8"/>
        <v>0</v>
      </c>
      <c r="AR32" s="973">
        <f t="shared" si="9"/>
        <v>0</v>
      </c>
      <c r="AS32" s="707">
        <v>0</v>
      </c>
      <c r="AT32" s="707">
        <v>0</v>
      </c>
      <c r="AU32" s="707">
        <v>0</v>
      </c>
      <c r="AV32" s="707">
        <v>0</v>
      </c>
      <c r="AW32" s="707">
        <v>0</v>
      </c>
      <c r="AX32" s="707">
        <v>0</v>
      </c>
      <c r="AY32" s="707">
        <v>0</v>
      </c>
      <c r="AZ32" s="707">
        <v>0</v>
      </c>
      <c r="BA32" s="707">
        <v>0</v>
      </c>
      <c r="BB32" s="939">
        <f t="shared" si="10"/>
        <v>0</v>
      </c>
      <c r="BC32" s="940">
        <f t="shared" si="11"/>
        <v>0</v>
      </c>
      <c r="BD32" s="973">
        <f t="shared" si="12"/>
        <v>0</v>
      </c>
      <c r="BE32" s="707">
        <f t="shared" si="13"/>
        <v>0</v>
      </c>
      <c r="BF32" s="708">
        <f t="shared" si="14"/>
        <v>0</v>
      </c>
      <c r="BG32" s="708">
        <f t="shared" si="15"/>
        <v>0</v>
      </c>
      <c r="BH32" s="708">
        <f t="shared" si="16"/>
        <v>0</v>
      </c>
      <c r="BI32" s="709" t="str">
        <f t="shared" si="17"/>
        <v/>
      </c>
      <c r="BJ32" s="974"/>
      <c r="BK32" s="711"/>
      <c r="BL32" s="773"/>
      <c r="BM32" s="972"/>
      <c r="BN32" s="975"/>
    </row>
    <row r="33" spans="1:67" ht="18">
      <c r="A33" s="832">
        <v>31</v>
      </c>
      <c r="B33" s="833" t="s">
        <v>105</v>
      </c>
      <c r="C33" s="717" t="s">
        <v>110</v>
      </c>
      <c r="D33" s="1531" t="s">
        <v>111</v>
      </c>
      <c r="E33" s="197">
        <v>0.5</v>
      </c>
      <c r="F33" s="693">
        <f>IFERROR(_xlfn.XLOOKUP(C33, Projection_!A:A, Projection_!J:J),)</f>
        <v>0</v>
      </c>
      <c r="G33" s="693"/>
      <c r="H33" s="694"/>
      <c r="I33" s="694"/>
      <c r="J33" s="694"/>
      <c r="K33" s="694"/>
      <c r="L33" s="694"/>
      <c r="M33" s="570"/>
      <c r="N33" s="1515">
        <f t="shared" si="0"/>
        <v>0</v>
      </c>
      <c r="O33" s="1120">
        <v>0</v>
      </c>
      <c r="P33" s="1121">
        <v>0</v>
      </c>
      <c r="Q33" s="1121">
        <v>0</v>
      </c>
      <c r="R33" s="1121">
        <v>0</v>
      </c>
      <c r="S33" s="1121">
        <v>0</v>
      </c>
      <c r="T33" s="1121">
        <v>0</v>
      </c>
      <c r="U33" s="1121">
        <v>0</v>
      </c>
      <c r="V33" s="1122">
        <f t="shared" si="1"/>
        <v>0</v>
      </c>
      <c r="W33" s="1123">
        <f t="shared" si="2"/>
        <v>0</v>
      </c>
      <c r="X33" s="1516">
        <f t="shared" si="3"/>
        <v>0</v>
      </c>
      <c r="Y33" s="1125">
        <v>0</v>
      </c>
      <c r="Z33" s="1126">
        <v>0</v>
      </c>
      <c r="AA33" s="1126">
        <v>0</v>
      </c>
      <c r="AB33" s="1126">
        <v>0</v>
      </c>
      <c r="AC33" s="1126">
        <v>0</v>
      </c>
      <c r="AD33" s="1126">
        <v>0</v>
      </c>
      <c r="AE33" s="1126">
        <v>0</v>
      </c>
      <c r="AF33" s="1127">
        <f t="shared" si="4"/>
        <v>0</v>
      </c>
      <c r="AG33" s="1128">
        <f t="shared" si="5"/>
        <v>0</v>
      </c>
      <c r="AH33" s="1517">
        <f t="shared" si="6"/>
        <v>0</v>
      </c>
      <c r="AI33" s="1130">
        <v>0</v>
      </c>
      <c r="AJ33" s="1131">
        <v>0</v>
      </c>
      <c r="AK33" s="1131">
        <v>0</v>
      </c>
      <c r="AL33" s="1131">
        <v>0</v>
      </c>
      <c r="AM33" s="1131">
        <v>0</v>
      </c>
      <c r="AN33" s="1131">
        <v>0</v>
      </c>
      <c r="AO33" s="1131">
        <v>0</v>
      </c>
      <c r="AP33" s="1132">
        <f t="shared" si="7"/>
        <v>0</v>
      </c>
      <c r="AQ33" s="1133">
        <f t="shared" si="8"/>
        <v>0</v>
      </c>
      <c r="AR33" s="1518">
        <f t="shared" si="9"/>
        <v>0</v>
      </c>
      <c r="AS33" s="945">
        <v>0</v>
      </c>
      <c r="AT33" s="781">
        <v>0</v>
      </c>
      <c r="AU33" s="781">
        <v>0</v>
      </c>
      <c r="AV33" s="781">
        <v>0</v>
      </c>
      <c r="AW33" s="781">
        <v>0</v>
      </c>
      <c r="AX33" s="781">
        <v>0</v>
      </c>
      <c r="AY33" s="781">
        <v>0</v>
      </c>
      <c r="AZ33" s="781">
        <v>0</v>
      </c>
      <c r="BA33" s="781">
        <v>0</v>
      </c>
      <c r="BB33" s="946">
        <f t="shared" si="10"/>
        <v>0</v>
      </c>
      <c r="BC33" s="947">
        <f t="shared" si="11"/>
        <v>0</v>
      </c>
      <c r="BD33" s="947">
        <f t="shared" si="12"/>
        <v>0</v>
      </c>
      <c r="BE33" s="1519">
        <f t="shared" si="13"/>
        <v>0</v>
      </c>
      <c r="BF33" s="837">
        <f t="shared" si="14"/>
        <v>0</v>
      </c>
      <c r="BG33" s="1520">
        <f t="shared" si="15"/>
        <v>0</v>
      </c>
      <c r="BH33" s="1521">
        <f t="shared" si="16"/>
        <v>0</v>
      </c>
      <c r="BI33" s="1522" t="str">
        <f t="shared" si="17"/>
        <v/>
      </c>
      <c r="BJ33" s="1532"/>
      <c r="BK33" s="786"/>
      <c r="BL33" s="787"/>
      <c r="BM33" s="787"/>
      <c r="BN33" s="788"/>
      <c r="BO33" s="829"/>
    </row>
    <row r="34" spans="1:67" ht="18">
      <c r="A34" s="288">
        <v>32</v>
      </c>
      <c r="B34" s="830" t="s">
        <v>105</v>
      </c>
      <c r="C34" s="195" t="s">
        <v>112</v>
      </c>
      <c r="D34" s="1511" t="s">
        <v>113</v>
      </c>
      <c r="E34" s="197">
        <v>0.1</v>
      </c>
      <c r="F34" s="693">
        <f>IFERROR(_xlfn.XLOOKUP(C34, Projection_!A:A, Projection_!J:J),)</f>
        <v>0</v>
      </c>
      <c r="G34" s="693"/>
      <c r="H34" s="694"/>
      <c r="I34" s="694"/>
      <c r="J34" s="694"/>
      <c r="K34" s="694"/>
      <c r="L34" s="694"/>
      <c r="M34" s="694"/>
      <c r="N34" s="765">
        <f t="shared" si="0"/>
        <v>0</v>
      </c>
      <c r="O34" s="443">
        <v>0</v>
      </c>
      <c r="P34" s="443">
        <v>0</v>
      </c>
      <c r="Q34" s="443">
        <v>0</v>
      </c>
      <c r="R34" s="443">
        <v>0</v>
      </c>
      <c r="S34" s="443">
        <v>0</v>
      </c>
      <c r="T34" s="443">
        <v>0</v>
      </c>
      <c r="U34" s="443">
        <v>0</v>
      </c>
      <c r="V34" s="697">
        <f t="shared" si="1"/>
        <v>0</v>
      </c>
      <c r="W34" s="698">
        <f t="shared" si="2"/>
        <v>0</v>
      </c>
      <c r="X34" s="950">
        <f t="shared" si="3"/>
        <v>0</v>
      </c>
      <c r="Y34" s="443">
        <v>0</v>
      </c>
      <c r="Z34" s="443">
        <v>0</v>
      </c>
      <c r="AA34" s="443">
        <v>0</v>
      </c>
      <c r="AB34" s="443">
        <v>0</v>
      </c>
      <c r="AC34" s="443">
        <v>0</v>
      </c>
      <c r="AD34" s="443">
        <v>0</v>
      </c>
      <c r="AE34" s="443">
        <v>0</v>
      </c>
      <c r="AF34" s="697">
        <f t="shared" si="4"/>
        <v>0</v>
      </c>
      <c r="AG34" s="698">
        <f t="shared" si="5"/>
        <v>0</v>
      </c>
      <c r="AH34" s="950">
        <f t="shared" si="6"/>
        <v>0</v>
      </c>
      <c r="AI34" s="443">
        <v>0</v>
      </c>
      <c r="AJ34" s="443">
        <v>0</v>
      </c>
      <c r="AK34" s="443">
        <v>0</v>
      </c>
      <c r="AL34" s="443">
        <v>0</v>
      </c>
      <c r="AM34" s="443">
        <v>0</v>
      </c>
      <c r="AN34" s="443">
        <v>0</v>
      </c>
      <c r="AO34" s="443">
        <v>0</v>
      </c>
      <c r="AP34" s="697">
        <f t="shared" si="7"/>
        <v>0</v>
      </c>
      <c r="AQ34" s="698">
        <f t="shared" si="8"/>
        <v>0</v>
      </c>
      <c r="AR34" s="950">
        <f t="shared" si="9"/>
        <v>0</v>
      </c>
      <c r="AS34" s="443">
        <v>0</v>
      </c>
      <c r="AT34" s="443">
        <v>0</v>
      </c>
      <c r="AU34" s="443">
        <v>0</v>
      </c>
      <c r="AV34" s="443">
        <v>0</v>
      </c>
      <c r="AW34" s="443">
        <v>0</v>
      </c>
      <c r="AX34" s="443">
        <v>0</v>
      </c>
      <c r="AY34" s="443">
        <v>0</v>
      </c>
      <c r="AZ34" s="443">
        <v>0</v>
      </c>
      <c r="BA34" s="443">
        <v>0</v>
      </c>
      <c r="BB34" s="697">
        <f t="shared" si="10"/>
        <v>0</v>
      </c>
      <c r="BC34" s="698">
        <f t="shared" si="11"/>
        <v>0</v>
      </c>
      <c r="BD34" s="950">
        <f t="shared" si="12"/>
        <v>0</v>
      </c>
      <c r="BE34" s="443">
        <f t="shared" si="13"/>
        <v>0</v>
      </c>
      <c r="BF34" s="699">
        <f t="shared" si="14"/>
        <v>0</v>
      </c>
      <c r="BG34" s="699">
        <f t="shared" si="15"/>
        <v>0</v>
      </c>
      <c r="BH34" s="699">
        <f t="shared" si="16"/>
        <v>0</v>
      </c>
      <c r="BI34" s="700" t="str">
        <f t="shared" si="17"/>
        <v/>
      </c>
      <c r="BJ34" s="793"/>
      <c r="BK34" s="822"/>
      <c r="BL34" s="691"/>
      <c r="BM34" s="794"/>
      <c r="BN34" s="795"/>
    </row>
    <row r="35" spans="1:67" ht="18" hidden="1">
      <c r="A35" s="691">
        <v>33</v>
      </c>
      <c r="B35" s="396" t="s">
        <v>105</v>
      </c>
      <c r="C35" s="195" t="s">
        <v>114</v>
      </c>
      <c r="D35" s="1466" t="s">
        <v>115</v>
      </c>
      <c r="E35" s="197">
        <v>0.3</v>
      </c>
      <c r="F35" s="693">
        <f>IFERROR(_xlfn.XLOOKUP(C35, Projection_!A:A, Projection_!J:J),)</f>
        <v>0</v>
      </c>
      <c r="G35" s="693"/>
      <c r="H35" s="694"/>
      <c r="I35" s="694"/>
      <c r="J35" s="694"/>
      <c r="K35" s="694"/>
      <c r="L35" s="694"/>
      <c r="M35" s="694"/>
      <c r="N35" s="693">
        <f t="shared" ref="N35:N66" si="18">SUM(F35:M35)</f>
        <v>0</v>
      </c>
      <c r="O35" s="443">
        <v>0</v>
      </c>
      <c r="P35" s="443">
        <v>0</v>
      </c>
      <c r="Q35" s="443">
        <v>0</v>
      </c>
      <c r="R35" s="443">
        <v>0</v>
      </c>
      <c r="S35" s="443">
        <v>0</v>
      </c>
      <c r="T35" s="443">
        <v>0</v>
      </c>
      <c r="U35" s="443">
        <v>0</v>
      </c>
      <c r="V35" s="697">
        <f t="shared" ref="V35:V66" si="19">SUM(O35:U35)</f>
        <v>0</v>
      </c>
      <c r="W35" s="698">
        <f t="shared" ref="W35:W66" si="20">V35*E35</f>
        <v>0</v>
      </c>
      <c r="X35" s="312">
        <f t="shared" ref="X35:X68" si="21">N35*40%</f>
        <v>0</v>
      </c>
      <c r="Y35" s="443">
        <v>0</v>
      </c>
      <c r="Z35" s="443">
        <v>0</v>
      </c>
      <c r="AA35" s="443">
        <v>0</v>
      </c>
      <c r="AB35" s="443">
        <v>0</v>
      </c>
      <c r="AC35" s="443">
        <v>0</v>
      </c>
      <c r="AD35" s="443">
        <v>0</v>
      </c>
      <c r="AE35" s="443">
        <v>0</v>
      </c>
      <c r="AF35" s="697">
        <f t="shared" ref="AF35:AF66" si="22">SUM(Y35:AE35)</f>
        <v>0</v>
      </c>
      <c r="AG35" s="698">
        <f t="shared" ref="AG35:AG66" si="23">AF35*E35</f>
        <v>0</v>
      </c>
      <c r="AH35" s="312">
        <f t="shared" ref="AH35:AH68" si="24">N35*30%</f>
        <v>0</v>
      </c>
      <c r="AI35" s="443">
        <v>0</v>
      </c>
      <c r="AJ35" s="443">
        <v>0</v>
      </c>
      <c r="AK35" s="443">
        <v>0</v>
      </c>
      <c r="AL35" s="443">
        <v>0</v>
      </c>
      <c r="AM35" s="443">
        <v>0</v>
      </c>
      <c r="AN35" s="443">
        <v>0</v>
      </c>
      <c r="AO35" s="443">
        <v>0</v>
      </c>
      <c r="AP35" s="697">
        <f t="shared" ref="AP35:AP66" si="25">SUM(AI35:AO35)</f>
        <v>0</v>
      </c>
      <c r="AQ35" s="698">
        <f t="shared" ref="AQ35:AQ66" si="26">AP35*E35</f>
        <v>0</v>
      </c>
      <c r="AR35" s="312">
        <f t="shared" ref="AR35:AR68" si="27">N35*20%</f>
        <v>0</v>
      </c>
      <c r="AS35" s="443">
        <v>0</v>
      </c>
      <c r="AT35" s="443">
        <v>0</v>
      </c>
      <c r="AU35" s="443">
        <v>0</v>
      </c>
      <c r="AV35" s="443">
        <v>0</v>
      </c>
      <c r="AW35" s="443">
        <v>0</v>
      </c>
      <c r="AX35" s="443">
        <v>0</v>
      </c>
      <c r="AY35" s="443">
        <v>0</v>
      </c>
      <c r="AZ35" s="443">
        <v>0</v>
      </c>
      <c r="BA35" s="443">
        <v>0</v>
      </c>
      <c r="BB35" s="697">
        <f t="shared" ref="BB35:BB66" si="28">SUM(AS35:BA35)</f>
        <v>0</v>
      </c>
      <c r="BC35" s="698">
        <f t="shared" ref="BC35:BC66" si="29">BB35*E35</f>
        <v>0</v>
      </c>
      <c r="BD35" s="312">
        <f t="shared" ref="BD35:BD68" si="30">N35*20%</f>
        <v>0</v>
      </c>
      <c r="BE35" s="443">
        <f t="shared" ref="BE35:BE68" si="31">V35+AF35+AP35+BB35</f>
        <v>0</v>
      </c>
      <c r="BF35" s="699">
        <f t="shared" ref="BF35:BF66" si="32">BE35*E35</f>
        <v>0</v>
      </c>
      <c r="BG35" s="699">
        <f t="shared" ref="BG35:BG68" si="33">BE35-N35</f>
        <v>0</v>
      </c>
      <c r="BH35" s="699">
        <f t="shared" ref="BH35:BH66" si="34">BG35*E35</f>
        <v>0</v>
      </c>
      <c r="BI35" s="700" t="str">
        <f t="shared" ref="BI35:BI68" si="35">IFERROR(BE35/N35,"")</f>
        <v/>
      </c>
      <c r="BJ35" s="701"/>
      <c r="BK35" s="702"/>
      <c r="BL35" s="288"/>
      <c r="BM35" s="195"/>
      <c r="BN35" s="703"/>
    </row>
    <row r="36" spans="1:67" ht="18" hidden="1">
      <c r="A36" s="691">
        <v>34</v>
      </c>
      <c r="B36" s="396" t="s">
        <v>105</v>
      </c>
      <c r="C36" s="195" t="s">
        <v>116</v>
      </c>
      <c r="D36" s="1466" t="s">
        <v>117</v>
      </c>
      <c r="E36" s="197">
        <v>0.1</v>
      </c>
      <c r="F36" s="693">
        <f>IFERROR(_xlfn.XLOOKUP(C36, Projection_!A:A, Projection_!J:J),)</f>
        <v>0</v>
      </c>
      <c r="G36" s="693"/>
      <c r="H36" s="694"/>
      <c r="I36" s="694"/>
      <c r="J36" s="694"/>
      <c r="K36" s="694"/>
      <c r="L36" s="694"/>
      <c r="M36" s="694"/>
      <c r="N36" s="693">
        <f t="shared" si="18"/>
        <v>0</v>
      </c>
      <c r="O36" s="443">
        <v>0</v>
      </c>
      <c r="P36" s="443">
        <v>0</v>
      </c>
      <c r="Q36" s="443">
        <v>0</v>
      </c>
      <c r="R36" s="443">
        <v>0</v>
      </c>
      <c r="S36" s="443">
        <v>0</v>
      </c>
      <c r="T36" s="443">
        <v>0</v>
      </c>
      <c r="U36" s="443">
        <v>0</v>
      </c>
      <c r="V36" s="697">
        <f t="shared" si="19"/>
        <v>0</v>
      </c>
      <c r="W36" s="698">
        <f t="shared" si="20"/>
        <v>0</v>
      </c>
      <c r="X36" s="312">
        <f t="shared" si="21"/>
        <v>0</v>
      </c>
      <c r="Y36" s="443">
        <v>0</v>
      </c>
      <c r="Z36" s="443">
        <v>0</v>
      </c>
      <c r="AA36" s="443">
        <v>0</v>
      </c>
      <c r="AB36" s="443">
        <v>0</v>
      </c>
      <c r="AC36" s="443">
        <v>0</v>
      </c>
      <c r="AD36" s="443">
        <v>0</v>
      </c>
      <c r="AE36" s="443">
        <v>0</v>
      </c>
      <c r="AF36" s="697">
        <f t="shared" si="22"/>
        <v>0</v>
      </c>
      <c r="AG36" s="698">
        <f t="shared" si="23"/>
        <v>0</v>
      </c>
      <c r="AH36" s="312">
        <f t="shared" si="24"/>
        <v>0</v>
      </c>
      <c r="AI36" s="443">
        <v>0</v>
      </c>
      <c r="AJ36" s="443">
        <v>0</v>
      </c>
      <c r="AK36" s="443">
        <v>0</v>
      </c>
      <c r="AL36" s="443">
        <v>0</v>
      </c>
      <c r="AM36" s="443">
        <v>0</v>
      </c>
      <c r="AN36" s="443">
        <v>0</v>
      </c>
      <c r="AO36" s="443">
        <v>0</v>
      </c>
      <c r="AP36" s="697">
        <f t="shared" si="25"/>
        <v>0</v>
      </c>
      <c r="AQ36" s="698">
        <f t="shared" si="26"/>
        <v>0</v>
      </c>
      <c r="AR36" s="312">
        <f t="shared" si="27"/>
        <v>0</v>
      </c>
      <c r="AS36" s="443">
        <v>0</v>
      </c>
      <c r="AT36" s="443">
        <v>0</v>
      </c>
      <c r="AU36" s="443">
        <v>0</v>
      </c>
      <c r="AV36" s="443">
        <v>0</v>
      </c>
      <c r="AW36" s="443">
        <v>0</v>
      </c>
      <c r="AX36" s="443">
        <v>0</v>
      </c>
      <c r="AY36" s="443">
        <v>0</v>
      </c>
      <c r="AZ36" s="443">
        <v>0</v>
      </c>
      <c r="BA36" s="443">
        <v>0</v>
      </c>
      <c r="BB36" s="697">
        <f t="shared" si="28"/>
        <v>0</v>
      </c>
      <c r="BC36" s="698">
        <f t="shared" si="29"/>
        <v>0</v>
      </c>
      <c r="BD36" s="312">
        <f t="shared" si="30"/>
        <v>0</v>
      </c>
      <c r="BE36" s="443">
        <f t="shared" si="31"/>
        <v>0</v>
      </c>
      <c r="BF36" s="699">
        <f t="shared" si="32"/>
        <v>0</v>
      </c>
      <c r="BG36" s="699">
        <f t="shared" si="33"/>
        <v>0</v>
      </c>
      <c r="BH36" s="699">
        <f t="shared" si="34"/>
        <v>0</v>
      </c>
      <c r="BI36" s="700" t="str">
        <f t="shared" si="35"/>
        <v/>
      </c>
      <c r="BJ36" s="701"/>
      <c r="BK36" s="702"/>
      <c r="BL36" s="288"/>
      <c r="BM36" s="195"/>
      <c r="BN36" s="703"/>
    </row>
    <row r="37" spans="1:67" ht="18" hidden="1">
      <c r="A37" s="288">
        <v>35</v>
      </c>
      <c r="B37" s="831" t="s">
        <v>105</v>
      </c>
      <c r="C37" s="195" t="s">
        <v>118</v>
      </c>
      <c r="D37" s="1467" t="s">
        <v>119</v>
      </c>
      <c r="E37" s="197">
        <v>0.15</v>
      </c>
      <c r="F37" s="693">
        <f>IFERROR(_xlfn.XLOOKUP(C37, Projection_!A:A, Projection_!J:J),)</f>
        <v>0</v>
      </c>
      <c r="G37" s="693"/>
      <c r="H37" s="694"/>
      <c r="I37" s="694"/>
      <c r="J37" s="694"/>
      <c r="K37" s="694"/>
      <c r="L37" s="694"/>
      <c r="M37" s="694"/>
      <c r="N37" s="706">
        <f t="shared" si="18"/>
        <v>0</v>
      </c>
      <c r="O37" s="707">
        <v>0</v>
      </c>
      <c r="P37" s="707">
        <v>0</v>
      </c>
      <c r="Q37" s="707">
        <v>0</v>
      </c>
      <c r="R37" s="707">
        <v>0</v>
      </c>
      <c r="S37" s="707">
        <v>0</v>
      </c>
      <c r="T37" s="707">
        <v>0</v>
      </c>
      <c r="U37" s="707">
        <v>0</v>
      </c>
      <c r="V37" s="939">
        <f t="shared" si="19"/>
        <v>0</v>
      </c>
      <c r="W37" s="940">
        <f t="shared" si="20"/>
        <v>0</v>
      </c>
      <c r="X37" s="941">
        <f t="shared" si="21"/>
        <v>0</v>
      </c>
      <c r="Y37" s="707">
        <v>0</v>
      </c>
      <c r="Z37" s="707">
        <v>0</v>
      </c>
      <c r="AA37" s="707">
        <v>0</v>
      </c>
      <c r="AB37" s="707">
        <v>0</v>
      </c>
      <c r="AC37" s="707">
        <v>0</v>
      </c>
      <c r="AD37" s="707">
        <v>0</v>
      </c>
      <c r="AE37" s="707">
        <v>0</v>
      </c>
      <c r="AF37" s="939">
        <f t="shared" si="22"/>
        <v>0</v>
      </c>
      <c r="AG37" s="940">
        <f t="shared" si="23"/>
        <v>0</v>
      </c>
      <c r="AH37" s="941">
        <f t="shared" si="24"/>
        <v>0</v>
      </c>
      <c r="AI37" s="707">
        <v>0</v>
      </c>
      <c r="AJ37" s="707">
        <v>0</v>
      </c>
      <c r="AK37" s="707">
        <v>0</v>
      </c>
      <c r="AL37" s="707">
        <v>0</v>
      </c>
      <c r="AM37" s="707">
        <v>0</v>
      </c>
      <c r="AN37" s="707">
        <v>0</v>
      </c>
      <c r="AO37" s="707">
        <v>0</v>
      </c>
      <c r="AP37" s="939">
        <f t="shared" si="25"/>
        <v>0</v>
      </c>
      <c r="AQ37" s="940">
        <f t="shared" si="26"/>
        <v>0</v>
      </c>
      <c r="AR37" s="941">
        <f t="shared" si="27"/>
        <v>0</v>
      </c>
      <c r="AS37" s="707">
        <v>0</v>
      </c>
      <c r="AT37" s="707">
        <v>0</v>
      </c>
      <c r="AU37" s="707">
        <v>0</v>
      </c>
      <c r="AV37" s="707">
        <v>0</v>
      </c>
      <c r="AW37" s="707">
        <v>0</v>
      </c>
      <c r="AX37" s="707">
        <v>0</v>
      </c>
      <c r="AY37" s="707">
        <v>0</v>
      </c>
      <c r="AZ37" s="707">
        <v>0</v>
      </c>
      <c r="BA37" s="707">
        <v>0</v>
      </c>
      <c r="BB37" s="939">
        <f t="shared" si="28"/>
        <v>0</v>
      </c>
      <c r="BC37" s="940">
        <f t="shared" si="29"/>
        <v>0</v>
      </c>
      <c r="BD37" s="941">
        <f t="shared" si="30"/>
        <v>0</v>
      </c>
      <c r="BE37" s="707">
        <f t="shared" si="31"/>
        <v>0</v>
      </c>
      <c r="BF37" s="708">
        <f t="shared" si="32"/>
        <v>0</v>
      </c>
      <c r="BG37" s="708">
        <f t="shared" si="33"/>
        <v>0</v>
      </c>
      <c r="BH37" s="708">
        <f t="shared" si="34"/>
        <v>0</v>
      </c>
      <c r="BI37" s="709" t="str">
        <f t="shared" si="35"/>
        <v/>
      </c>
      <c r="BJ37" s="710"/>
      <c r="BK37" s="711"/>
      <c r="BL37" s="712"/>
      <c r="BM37" s="713"/>
      <c r="BN37" s="714"/>
    </row>
    <row r="38" spans="1:67" ht="18">
      <c r="A38" s="832">
        <v>36</v>
      </c>
      <c r="B38" s="833" t="s">
        <v>105</v>
      </c>
      <c r="C38" s="717" t="s">
        <v>121</v>
      </c>
      <c r="D38" s="1531" t="s">
        <v>122</v>
      </c>
      <c r="E38" s="197">
        <v>0.15</v>
      </c>
      <c r="F38" s="693">
        <f>IFERROR(_xlfn.XLOOKUP(C38, Projection_!A:A, Projection_!J:J),)</f>
        <v>0</v>
      </c>
      <c r="G38" s="693"/>
      <c r="H38" s="694"/>
      <c r="I38" s="694"/>
      <c r="J38" s="694"/>
      <c r="K38" s="694"/>
      <c r="L38" s="694"/>
      <c r="M38" s="570"/>
      <c r="N38" s="1515">
        <f t="shared" si="18"/>
        <v>0</v>
      </c>
      <c r="O38" s="1120">
        <v>0</v>
      </c>
      <c r="P38" s="1121">
        <v>0</v>
      </c>
      <c r="Q38" s="1121">
        <v>0</v>
      </c>
      <c r="R38" s="1121">
        <v>0</v>
      </c>
      <c r="S38" s="1121">
        <v>0</v>
      </c>
      <c r="T38" s="1121">
        <v>0</v>
      </c>
      <c r="U38" s="1121">
        <v>0</v>
      </c>
      <c r="V38" s="1122">
        <f t="shared" si="19"/>
        <v>0</v>
      </c>
      <c r="W38" s="1123">
        <f t="shared" si="20"/>
        <v>0</v>
      </c>
      <c r="X38" s="1516">
        <f t="shared" si="21"/>
        <v>0</v>
      </c>
      <c r="Y38" s="1125">
        <v>0</v>
      </c>
      <c r="Z38" s="1126">
        <v>0</v>
      </c>
      <c r="AA38" s="1126">
        <v>0</v>
      </c>
      <c r="AB38" s="1126">
        <v>0</v>
      </c>
      <c r="AC38" s="1126">
        <v>0</v>
      </c>
      <c r="AD38" s="1126">
        <v>0</v>
      </c>
      <c r="AE38" s="1126">
        <v>0</v>
      </c>
      <c r="AF38" s="1127">
        <f t="shared" si="22"/>
        <v>0</v>
      </c>
      <c r="AG38" s="1128">
        <f t="shared" si="23"/>
        <v>0</v>
      </c>
      <c r="AH38" s="1517">
        <f t="shared" si="24"/>
        <v>0</v>
      </c>
      <c r="AI38" s="1130">
        <v>0</v>
      </c>
      <c r="AJ38" s="1131">
        <v>0</v>
      </c>
      <c r="AK38" s="1131">
        <v>0</v>
      </c>
      <c r="AL38" s="1131">
        <v>0</v>
      </c>
      <c r="AM38" s="1131">
        <v>0</v>
      </c>
      <c r="AN38" s="1131">
        <v>0</v>
      </c>
      <c r="AO38" s="1131">
        <v>0</v>
      </c>
      <c r="AP38" s="1132">
        <f t="shared" si="25"/>
        <v>0</v>
      </c>
      <c r="AQ38" s="1133">
        <f t="shared" si="26"/>
        <v>0</v>
      </c>
      <c r="AR38" s="1518">
        <f t="shared" si="27"/>
        <v>0</v>
      </c>
      <c r="AS38" s="945">
        <v>0</v>
      </c>
      <c r="AT38" s="781">
        <v>0</v>
      </c>
      <c r="AU38" s="781">
        <v>0</v>
      </c>
      <c r="AV38" s="781">
        <v>0</v>
      </c>
      <c r="AW38" s="781">
        <v>0</v>
      </c>
      <c r="AX38" s="781">
        <v>0</v>
      </c>
      <c r="AY38" s="781">
        <v>0</v>
      </c>
      <c r="AZ38" s="781">
        <v>0</v>
      </c>
      <c r="BA38" s="781">
        <v>0</v>
      </c>
      <c r="BB38" s="946">
        <f t="shared" si="28"/>
        <v>0</v>
      </c>
      <c r="BC38" s="947">
        <f t="shared" si="29"/>
        <v>0</v>
      </c>
      <c r="BD38" s="947">
        <f t="shared" si="30"/>
        <v>0</v>
      </c>
      <c r="BE38" s="1519">
        <f t="shared" si="31"/>
        <v>0</v>
      </c>
      <c r="BF38" s="837">
        <f t="shared" si="32"/>
        <v>0</v>
      </c>
      <c r="BG38" s="1520">
        <f t="shared" si="33"/>
        <v>0</v>
      </c>
      <c r="BH38" s="1521">
        <f t="shared" si="34"/>
        <v>0</v>
      </c>
      <c r="BI38" s="1522" t="str">
        <f t="shared" si="35"/>
        <v/>
      </c>
      <c r="BJ38" s="1532"/>
      <c r="BK38" s="786"/>
      <c r="BL38" s="787"/>
      <c r="BM38" s="787"/>
      <c r="BN38" s="788"/>
      <c r="BO38" s="829"/>
    </row>
    <row r="39" spans="1:67" ht="18">
      <c r="A39" s="691">
        <v>37</v>
      </c>
      <c r="B39" s="830" t="s">
        <v>105</v>
      </c>
      <c r="C39" s="195" t="s">
        <v>123</v>
      </c>
      <c r="D39" s="1511" t="s">
        <v>124</v>
      </c>
      <c r="E39" s="197">
        <v>0.2</v>
      </c>
      <c r="F39" s="693">
        <f>IFERROR(_xlfn.XLOOKUP(C39, Projection_!A:A, Projection_!J:J),)</f>
        <v>0</v>
      </c>
      <c r="G39" s="693"/>
      <c r="H39" s="694"/>
      <c r="I39" s="694"/>
      <c r="J39" s="694"/>
      <c r="K39" s="694"/>
      <c r="L39" s="694"/>
      <c r="M39" s="694"/>
      <c r="N39" s="765">
        <f t="shared" si="18"/>
        <v>0</v>
      </c>
      <c r="O39" s="443">
        <v>0</v>
      </c>
      <c r="P39" s="443">
        <v>0</v>
      </c>
      <c r="Q39" s="443">
        <v>0</v>
      </c>
      <c r="R39" s="443">
        <v>0</v>
      </c>
      <c r="S39" s="443">
        <v>0</v>
      </c>
      <c r="T39" s="443">
        <v>0</v>
      </c>
      <c r="U39" s="443">
        <v>0</v>
      </c>
      <c r="V39" s="697">
        <f t="shared" si="19"/>
        <v>0</v>
      </c>
      <c r="W39" s="698">
        <f t="shared" si="20"/>
        <v>0</v>
      </c>
      <c r="X39" s="950">
        <f t="shared" si="21"/>
        <v>0</v>
      </c>
      <c r="Y39" s="443">
        <v>0</v>
      </c>
      <c r="Z39" s="443">
        <v>0</v>
      </c>
      <c r="AA39" s="443">
        <v>0</v>
      </c>
      <c r="AB39" s="443">
        <v>0</v>
      </c>
      <c r="AC39" s="443">
        <v>0</v>
      </c>
      <c r="AD39" s="443">
        <v>0</v>
      </c>
      <c r="AE39" s="443">
        <v>0</v>
      </c>
      <c r="AF39" s="697">
        <f t="shared" si="22"/>
        <v>0</v>
      </c>
      <c r="AG39" s="698">
        <f t="shared" si="23"/>
        <v>0</v>
      </c>
      <c r="AH39" s="950">
        <f t="shared" si="24"/>
        <v>0</v>
      </c>
      <c r="AI39" s="443">
        <v>0</v>
      </c>
      <c r="AJ39" s="443">
        <v>0</v>
      </c>
      <c r="AK39" s="443">
        <v>0</v>
      </c>
      <c r="AL39" s="443">
        <v>0</v>
      </c>
      <c r="AM39" s="443">
        <v>0</v>
      </c>
      <c r="AN39" s="443">
        <v>0</v>
      </c>
      <c r="AO39" s="443">
        <v>0</v>
      </c>
      <c r="AP39" s="697">
        <f t="shared" si="25"/>
        <v>0</v>
      </c>
      <c r="AQ39" s="698">
        <f t="shared" si="26"/>
        <v>0</v>
      </c>
      <c r="AR39" s="950">
        <f t="shared" si="27"/>
        <v>0</v>
      </c>
      <c r="AS39" s="443">
        <v>0</v>
      </c>
      <c r="AT39" s="443">
        <v>0</v>
      </c>
      <c r="AU39" s="443">
        <v>0</v>
      </c>
      <c r="AV39" s="443">
        <v>0</v>
      </c>
      <c r="AW39" s="443">
        <v>0</v>
      </c>
      <c r="AX39" s="443">
        <v>0</v>
      </c>
      <c r="AY39" s="443">
        <v>0</v>
      </c>
      <c r="AZ39" s="443">
        <v>0</v>
      </c>
      <c r="BA39" s="443">
        <v>0</v>
      </c>
      <c r="BB39" s="697">
        <f t="shared" si="28"/>
        <v>0</v>
      </c>
      <c r="BC39" s="698">
        <f t="shared" si="29"/>
        <v>0</v>
      </c>
      <c r="BD39" s="950">
        <f t="shared" si="30"/>
        <v>0</v>
      </c>
      <c r="BE39" s="443">
        <f t="shared" si="31"/>
        <v>0</v>
      </c>
      <c r="BF39" s="699">
        <f t="shared" si="32"/>
        <v>0</v>
      </c>
      <c r="BG39" s="699">
        <f t="shared" si="33"/>
        <v>0</v>
      </c>
      <c r="BH39" s="699">
        <f t="shared" si="34"/>
        <v>0</v>
      </c>
      <c r="BI39" s="700" t="str">
        <f t="shared" si="35"/>
        <v/>
      </c>
      <c r="BJ39" s="793"/>
      <c r="BK39" s="702"/>
      <c r="BL39" s="691"/>
      <c r="BM39" s="794"/>
      <c r="BN39" s="795"/>
    </row>
    <row r="40" spans="1:67" ht="18" hidden="1">
      <c r="A40" s="288">
        <v>38</v>
      </c>
      <c r="B40" s="396" t="s">
        <v>105</v>
      </c>
      <c r="C40" s="195" t="s">
        <v>125</v>
      </c>
      <c r="D40" s="1466" t="s">
        <v>126</v>
      </c>
      <c r="E40" s="197">
        <v>1E-3</v>
      </c>
      <c r="F40" s="693">
        <f>IFERROR(_xlfn.XLOOKUP(C40, Projection_!A:A, Projection_!J:J),)</f>
        <v>0</v>
      </c>
      <c r="G40" s="693"/>
      <c r="H40" s="694"/>
      <c r="I40" s="694"/>
      <c r="J40" s="694"/>
      <c r="K40" s="694"/>
      <c r="L40" s="694"/>
      <c r="M40" s="694"/>
      <c r="N40" s="693">
        <f t="shared" si="18"/>
        <v>0</v>
      </c>
      <c r="O40" s="443">
        <v>0</v>
      </c>
      <c r="P40" s="443">
        <v>0</v>
      </c>
      <c r="Q40" s="443">
        <v>0</v>
      </c>
      <c r="R40" s="443">
        <v>0</v>
      </c>
      <c r="S40" s="443">
        <v>0</v>
      </c>
      <c r="T40" s="443">
        <v>0</v>
      </c>
      <c r="U40" s="443">
        <v>0</v>
      </c>
      <c r="V40" s="697">
        <f t="shared" si="19"/>
        <v>0</v>
      </c>
      <c r="W40" s="698">
        <f t="shared" si="20"/>
        <v>0</v>
      </c>
      <c r="X40" s="312">
        <f t="shared" si="21"/>
        <v>0</v>
      </c>
      <c r="Y40" s="443">
        <v>0</v>
      </c>
      <c r="Z40" s="443">
        <v>0</v>
      </c>
      <c r="AA40" s="443">
        <v>0</v>
      </c>
      <c r="AB40" s="443">
        <v>0</v>
      </c>
      <c r="AC40" s="443">
        <v>0</v>
      </c>
      <c r="AD40" s="443">
        <v>0</v>
      </c>
      <c r="AE40" s="443">
        <v>0</v>
      </c>
      <c r="AF40" s="697">
        <f t="shared" si="22"/>
        <v>0</v>
      </c>
      <c r="AG40" s="698">
        <f t="shared" si="23"/>
        <v>0</v>
      </c>
      <c r="AH40" s="312">
        <f t="shared" si="24"/>
        <v>0</v>
      </c>
      <c r="AI40" s="443">
        <v>0</v>
      </c>
      <c r="AJ40" s="443">
        <v>0</v>
      </c>
      <c r="AK40" s="443">
        <v>0</v>
      </c>
      <c r="AL40" s="443">
        <v>0</v>
      </c>
      <c r="AM40" s="443">
        <v>0</v>
      </c>
      <c r="AN40" s="443">
        <v>0</v>
      </c>
      <c r="AO40" s="443">
        <v>0</v>
      </c>
      <c r="AP40" s="697">
        <f t="shared" si="25"/>
        <v>0</v>
      </c>
      <c r="AQ40" s="698">
        <f t="shared" si="26"/>
        <v>0</v>
      </c>
      <c r="AR40" s="312">
        <f t="shared" si="27"/>
        <v>0</v>
      </c>
      <c r="AS40" s="443">
        <v>0</v>
      </c>
      <c r="AT40" s="443">
        <v>0</v>
      </c>
      <c r="AU40" s="443">
        <v>0</v>
      </c>
      <c r="AV40" s="443">
        <v>0</v>
      </c>
      <c r="AW40" s="443">
        <v>0</v>
      </c>
      <c r="AX40" s="443">
        <v>0</v>
      </c>
      <c r="AY40" s="443">
        <v>0</v>
      </c>
      <c r="AZ40" s="443">
        <v>0</v>
      </c>
      <c r="BA40" s="443">
        <v>0</v>
      </c>
      <c r="BB40" s="697">
        <f t="shared" si="28"/>
        <v>0</v>
      </c>
      <c r="BC40" s="698">
        <f t="shared" si="29"/>
        <v>0</v>
      </c>
      <c r="BD40" s="312">
        <f t="shared" si="30"/>
        <v>0</v>
      </c>
      <c r="BE40" s="443">
        <f t="shared" si="31"/>
        <v>0</v>
      </c>
      <c r="BF40" s="699">
        <f t="shared" si="32"/>
        <v>0</v>
      </c>
      <c r="BG40" s="699">
        <f t="shared" si="33"/>
        <v>0</v>
      </c>
      <c r="BH40" s="699">
        <f t="shared" si="34"/>
        <v>0</v>
      </c>
      <c r="BI40" s="700" t="str">
        <f t="shared" si="35"/>
        <v/>
      </c>
      <c r="BJ40" s="701"/>
      <c r="BK40" s="702"/>
      <c r="BL40" s="288"/>
      <c r="BM40" s="195"/>
      <c r="BN40" s="703"/>
    </row>
    <row r="41" spans="1:67" ht="18">
      <c r="A41" s="691">
        <v>39</v>
      </c>
      <c r="B41" s="396" t="s">
        <v>105</v>
      </c>
      <c r="C41" s="339" t="s">
        <v>128</v>
      </c>
      <c r="D41" s="1466" t="s">
        <v>129</v>
      </c>
      <c r="E41" s="197">
        <v>0.5</v>
      </c>
      <c r="F41" s="693">
        <f>IFERROR(_xlfn.XLOOKUP(C41, Projection_!A:A, Projection_!J:J),)</f>
        <v>0</v>
      </c>
      <c r="G41" s="693"/>
      <c r="H41" s="694"/>
      <c r="I41" s="694"/>
      <c r="J41" s="694"/>
      <c r="K41" s="694"/>
      <c r="L41" s="694"/>
      <c r="M41" s="694"/>
      <c r="N41" s="693">
        <f t="shared" si="18"/>
        <v>0</v>
      </c>
      <c r="O41" s="443">
        <v>0</v>
      </c>
      <c r="P41" s="443">
        <v>0</v>
      </c>
      <c r="Q41" s="443">
        <v>0</v>
      </c>
      <c r="R41" s="443">
        <v>0</v>
      </c>
      <c r="S41" s="443">
        <v>0</v>
      </c>
      <c r="T41" s="443">
        <v>0</v>
      </c>
      <c r="U41" s="443">
        <v>0</v>
      </c>
      <c r="V41" s="697">
        <f t="shared" si="19"/>
        <v>0</v>
      </c>
      <c r="W41" s="698">
        <f t="shared" si="20"/>
        <v>0</v>
      </c>
      <c r="X41" s="312">
        <f t="shared" si="21"/>
        <v>0</v>
      </c>
      <c r="Y41" s="443">
        <v>0</v>
      </c>
      <c r="Z41" s="443">
        <v>0</v>
      </c>
      <c r="AA41" s="443">
        <v>0</v>
      </c>
      <c r="AB41" s="443">
        <v>0</v>
      </c>
      <c r="AC41" s="443">
        <v>0</v>
      </c>
      <c r="AD41" s="443">
        <v>0</v>
      </c>
      <c r="AE41" s="443">
        <v>0</v>
      </c>
      <c r="AF41" s="697">
        <f t="shared" si="22"/>
        <v>0</v>
      </c>
      <c r="AG41" s="698">
        <f t="shared" si="23"/>
        <v>0</v>
      </c>
      <c r="AH41" s="312">
        <f t="shared" si="24"/>
        <v>0</v>
      </c>
      <c r="AI41" s="443">
        <v>0</v>
      </c>
      <c r="AJ41" s="443">
        <v>0</v>
      </c>
      <c r="AK41" s="443">
        <v>0</v>
      </c>
      <c r="AL41" s="443">
        <v>0</v>
      </c>
      <c r="AM41" s="443">
        <v>0</v>
      </c>
      <c r="AN41" s="443">
        <v>0</v>
      </c>
      <c r="AO41" s="443">
        <v>0</v>
      </c>
      <c r="AP41" s="697">
        <f t="shared" si="25"/>
        <v>0</v>
      </c>
      <c r="AQ41" s="698">
        <f t="shared" si="26"/>
        <v>0</v>
      </c>
      <c r="AR41" s="312">
        <f t="shared" si="27"/>
        <v>0</v>
      </c>
      <c r="AS41" s="443">
        <v>0</v>
      </c>
      <c r="AT41" s="443">
        <v>0</v>
      </c>
      <c r="AU41" s="443">
        <v>0</v>
      </c>
      <c r="AV41" s="443">
        <v>0</v>
      </c>
      <c r="AW41" s="443">
        <v>0</v>
      </c>
      <c r="AX41" s="443">
        <v>0</v>
      </c>
      <c r="AY41" s="443">
        <v>0</v>
      </c>
      <c r="AZ41" s="443">
        <v>0</v>
      </c>
      <c r="BA41" s="443">
        <v>0</v>
      </c>
      <c r="BB41" s="697">
        <f t="shared" si="28"/>
        <v>0</v>
      </c>
      <c r="BC41" s="698">
        <f t="shared" si="29"/>
        <v>0</v>
      </c>
      <c r="BD41" s="312">
        <f t="shared" si="30"/>
        <v>0</v>
      </c>
      <c r="BE41" s="443">
        <f t="shared" si="31"/>
        <v>0</v>
      </c>
      <c r="BF41" s="699">
        <f t="shared" si="32"/>
        <v>0</v>
      </c>
      <c r="BG41" s="699">
        <f t="shared" si="33"/>
        <v>0</v>
      </c>
      <c r="BH41" s="699">
        <f t="shared" si="34"/>
        <v>0</v>
      </c>
      <c r="BI41" s="700" t="str">
        <f t="shared" si="35"/>
        <v/>
      </c>
      <c r="BJ41" s="701"/>
      <c r="BK41" s="702"/>
      <c r="BL41" s="288"/>
      <c r="BM41" s="195"/>
      <c r="BN41" s="703"/>
    </row>
    <row r="42" spans="1:67" ht="18">
      <c r="A42" s="691">
        <v>40</v>
      </c>
      <c r="B42" s="396" t="s">
        <v>105</v>
      </c>
      <c r="C42" s="339" t="s">
        <v>130</v>
      </c>
      <c r="D42" s="1466" t="s">
        <v>131</v>
      </c>
      <c r="E42" s="394">
        <v>0.15</v>
      </c>
      <c r="F42" s="693">
        <f>IFERROR(_xlfn.XLOOKUP(C42, Projection_!A:A, Projection_!J:J),)</f>
        <v>0</v>
      </c>
      <c r="G42" s="693"/>
      <c r="H42" s="694"/>
      <c r="I42" s="694"/>
      <c r="J42" s="694"/>
      <c r="K42" s="694"/>
      <c r="L42" s="694"/>
      <c r="M42" s="694"/>
      <c r="N42" s="693">
        <f t="shared" si="18"/>
        <v>0</v>
      </c>
      <c r="O42" s="443">
        <v>0</v>
      </c>
      <c r="P42" s="443">
        <v>0</v>
      </c>
      <c r="Q42" s="443">
        <v>0</v>
      </c>
      <c r="R42" s="443">
        <v>0</v>
      </c>
      <c r="S42" s="443">
        <v>0</v>
      </c>
      <c r="T42" s="443">
        <v>0</v>
      </c>
      <c r="U42" s="443">
        <v>0</v>
      </c>
      <c r="V42" s="697">
        <f t="shared" si="19"/>
        <v>0</v>
      </c>
      <c r="W42" s="698">
        <f t="shared" si="20"/>
        <v>0</v>
      </c>
      <c r="X42" s="312">
        <f t="shared" si="21"/>
        <v>0</v>
      </c>
      <c r="Y42" s="443">
        <v>0</v>
      </c>
      <c r="Z42" s="443">
        <v>0</v>
      </c>
      <c r="AA42" s="443">
        <v>0</v>
      </c>
      <c r="AB42" s="443">
        <v>0</v>
      </c>
      <c r="AC42" s="443">
        <v>0</v>
      </c>
      <c r="AD42" s="443">
        <v>0</v>
      </c>
      <c r="AE42" s="443">
        <v>0</v>
      </c>
      <c r="AF42" s="697">
        <f t="shared" si="22"/>
        <v>0</v>
      </c>
      <c r="AG42" s="698">
        <f t="shared" si="23"/>
        <v>0</v>
      </c>
      <c r="AH42" s="312">
        <f t="shared" si="24"/>
        <v>0</v>
      </c>
      <c r="AI42" s="443">
        <v>0</v>
      </c>
      <c r="AJ42" s="443">
        <v>0</v>
      </c>
      <c r="AK42" s="443">
        <v>0</v>
      </c>
      <c r="AL42" s="443">
        <v>0</v>
      </c>
      <c r="AM42" s="443">
        <v>0</v>
      </c>
      <c r="AN42" s="443">
        <v>0</v>
      </c>
      <c r="AO42" s="443">
        <v>0</v>
      </c>
      <c r="AP42" s="697">
        <f t="shared" si="25"/>
        <v>0</v>
      </c>
      <c r="AQ42" s="698">
        <f t="shared" si="26"/>
        <v>0</v>
      </c>
      <c r="AR42" s="312">
        <f t="shared" si="27"/>
        <v>0</v>
      </c>
      <c r="AS42" s="443">
        <v>0</v>
      </c>
      <c r="AT42" s="443">
        <v>0</v>
      </c>
      <c r="AU42" s="443">
        <v>0</v>
      </c>
      <c r="AV42" s="443">
        <v>0</v>
      </c>
      <c r="AW42" s="443">
        <v>0</v>
      </c>
      <c r="AX42" s="443">
        <v>0</v>
      </c>
      <c r="AY42" s="443">
        <v>0</v>
      </c>
      <c r="AZ42" s="443">
        <v>0</v>
      </c>
      <c r="BA42" s="443">
        <v>0</v>
      </c>
      <c r="BB42" s="697">
        <f t="shared" si="28"/>
        <v>0</v>
      </c>
      <c r="BC42" s="698">
        <f t="shared" si="29"/>
        <v>0</v>
      </c>
      <c r="BD42" s="312">
        <f t="shared" si="30"/>
        <v>0</v>
      </c>
      <c r="BE42" s="443">
        <f t="shared" si="31"/>
        <v>0</v>
      </c>
      <c r="BF42" s="699">
        <f t="shared" si="32"/>
        <v>0</v>
      </c>
      <c r="BG42" s="699">
        <f t="shared" si="33"/>
        <v>0</v>
      </c>
      <c r="BH42" s="699">
        <f t="shared" si="34"/>
        <v>0</v>
      </c>
      <c r="BI42" s="700" t="str">
        <f t="shared" si="35"/>
        <v/>
      </c>
      <c r="BJ42" s="701"/>
      <c r="BK42" s="702"/>
      <c r="BL42" s="288"/>
      <c r="BM42" s="195"/>
      <c r="BN42" s="703"/>
    </row>
    <row r="43" spans="1:67" ht="18" hidden="1">
      <c r="A43" s="288">
        <v>41</v>
      </c>
      <c r="B43" s="396" t="s">
        <v>105</v>
      </c>
      <c r="C43" s="308" t="s">
        <v>132</v>
      </c>
      <c r="D43" s="1527" t="s">
        <v>133</v>
      </c>
      <c r="E43" s="562">
        <v>0.113</v>
      </c>
      <c r="F43" s="693">
        <f>IFERROR(_xlfn.XLOOKUP(C43, Projection_!A:A, Projection_!J:J),)</f>
        <v>0</v>
      </c>
      <c r="G43" s="693"/>
      <c r="H43" s="694"/>
      <c r="I43" s="694"/>
      <c r="J43" s="694"/>
      <c r="K43" s="694"/>
      <c r="L43" s="694"/>
      <c r="M43" s="694"/>
      <c r="N43" s="693">
        <f t="shared" si="18"/>
        <v>0</v>
      </c>
      <c r="O43" s="443">
        <v>0</v>
      </c>
      <c r="P43" s="443">
        <v>0</v>
      </c>
      <c r="Q43" s="443">
        <v>0</v>
      </c>
      <c r="R43" s="443">
        <v>0</v>
      </c>
      <c r="S43" s="443">
        <v>0</v>
      </c>
      <c r="T43" s="443">
        <v>0</v>
      </c>
      <c r="U43" s="443">
        <v>0</v>
      </c>
      <c r="V43" s="697">
        <f t="shared" si="19"/>
        <v>0</v>
      </c>
      <c r="W43" s="698">
        <f t="shared" si="20"/>
        <v>0</v>
      </c>
      <c r="X43" s="312">
        <f t="shared" si="21"/>
        <v>0</v>
      </c>
      <c r="Y43" s="443">
        <v>0</v>
      </c>
      <c r="Z43" s="443">
        <v>0</v>
      </c>
      <c r="AA43" s="443">
        <v>0</v>
      </c>
      <c r="AB43" s="443">
        <v>0</v>
      </c>
      <c r="AC43" s="443">
        <v>0</v>
      </c>
      <c r="AD43" s="443">
        <v>0</v>
      </c>
      <c r="AE43" s="443">
        <v>0</v>
      </c>
      <c r="AF43" s="697">
        <f t="shared" si="22"/>
        <v>0</v>
      </c>
      <c r="AG43" s="698">
        <f t="shared" si="23"/>
        <v>0</v>
      </c>
      <c r="AH43" s="312">
        <f t="shared" si="24"/>
        <v>0</v>
      </c>
      <c r="AI43" s="443">
        <v>0</v>
      </c>
      <c r="AJ43" s="443">
        <v>0</v>
      </c>
      <c r="AK43" s="443">
        <v>0</v>
      </c>
      <c r="AL43" s="443">
        <v>0</v>
      </c>
      <c r="AM43" s="443">
        <v>0</v>
      </c>
      <c r="AN43" s="443">
        <v>0</v>
      </c>
      <c r="AO43" s="443">
        <v>0</v>
      </c>
      <c r="AP43" s="697">
        <f t="shared" si="25"/>
        <v>0</v>
      </c>
      <c r="AQ43" s="698">
        <f t="shared" si="26"/>
        <v>0</v>
      </c>
      <c r="AR43" s="312">
        <f t="shared" si="27"/>
        <v>0</v>
      </c>
      <c r="AS43" s="443">
        <v>0</v>
      </c>
      <c r="AT43" s="443">
        <v>0</v>
      </c>
      <c r="AU43" s="443">
        <v>0</v>
      </c>
      <c r="AV43" s="443">
        <v>0</v>
      </c>
      <c r="AW43" s="443">
        <v>0</v>
      </c>
      <c r="AX43" s="443">
        <v>0</v>
      </c>
      <c r="AY43" s="443">
        <v>0</v>
      </c>
      <c r="AZ43" s="443">
        <v>0</v>
      </c>
      <c r="BA43" s="443">
        <v>0</v>
      </c>
      <c r="BB43" s="697">
        <f t="shared" si="28"/>
        <v>0</v>
      </c>
      <c r="BC43" s="698">
        <f t="shared" si="29"/>
        <v>0</v>
      </c>
      <c r="BD43" s="312">
        <f t="shared" si="30"/>
        <v>0</v>
      </c>
      <c r="BE43" s="443">
        <f t="shared" si="31"/>
        <v>0</v>
      </c>
      <c r="BF43" s="699">
        <f t="shared" si="32"/>
        <v>0</v>
      </c>
      <c r="BG43" s="699">
        <f t="shared" si="33"/>
        <v>0</v>
      </c>
      <c r="BH43" s="699">
        <f t="shared" si="34"/>
        <v>0</v>
      </c>
      <c r="BI43" s="700" t="str">
        <f t="shared" si="35"/>
        <v/>
      </c>
      <c r="BJ43" s="871"/>
      <c r="BK43" s="767"/>
      <c r="BL43" s="316"/>
      <c r="BM43" s="308"/>
      <c r="BN43" s="1228"/>
    </row>
    <row r="44" spans="1:67" ht="18" hidden="1">
      <c r="A44" s="691">
        <v>42</v>
      </c>
      <c r="B44" s="399" t="s">
        <v>105</v>
      </c>
      <c r="C44" s="400" t="s">
        <v>134</v>
      </c>
      <c r="D44" s="401" t="s">
        <v>135</v>
      </c>
      <c r="E44" s="562">
        <v>0.5</v>
      </c>
      <c r="F44" s="693">
        <f>IFERROR(_xlfn.XLOOKUP(C44, Projection_!A:A, Projection_!J:J),)</f>
        <v>0</v>
      </c>
      <c r="G44" s="693"/>
      <c r="H44" s="694"/>
      <c r="I44" s="694"/>
      <c r="J44" s="694"/>
      <c r="K44" s="694"/>
      <c r="L44" s="694"/>
      <c r="M44" s="694"/>
      <c r="N44" s="693">
        <f t="shared" si="18"/>
        <v>0</v>
      </c>
      <c r="O44" s="443">
        <v>0</v>
      </c>
      <c r="P44" s="443">
        <v>0</v>
      </c>
      <c r="Q44" s="443">
        <v>0</v>
      </c>
      <c r="R44" s="443">
        <v>0</v>
      </c>
      <c r="S44" s="443">
        <v>0</v>
      </c>
      <c r="T44" s="443">
        <v>0</v>
      </c>
      <c r="U44" s="443">
        <v>0</v>
      </c>
      <c r="V44" s="697">
        <f t="shared" si="19"/>
        <v>0</v>
      </c>
      <c r="W44" s="698">
        <f t="shared" si="20"/>
        <v>0</v>
      </c>
      <c r="X44" s="312">
        <f t="shared" si="21"/>
        <v>0</v>
      </c>
      <c r="Y44" s="443">
        <v>0</v>
      </c>
      <c r="Z44" s="443">
        <v>0</v>
      </c>
      <c r="AA44" s="443">
        <v>0</v>
      </c>
      <c r="AB44" s="443">
        <v>0</v>
      </c>
      <c r="AC44" s="443">
        <v>0</v>
      </c>
      <c r="AD44" s="443">
        <v>0</v>
      </c>
      <c r="AE44" s="443">
        <v>0</v>
      </c>
      <c r="AF44" s="697">
        <f t="shared" si="22"/>
        <v>0</v>
      </c>
      <c r="AG44" s="698">
        <f t="shared" si="23"/>
        <v>0</v>
      </c>
      <c r="AH44" s="312">
        <f t="shared" si="24"/>
        <v>0</v>
      </c>
      <c r="AI44" s="443">
        <v>0</v>
      </c>
      <c r="AJ44" s="443">
        <v>0</v>
      </c>
      <c r="AK44" s="443">
        <v>0</v>
      </c>
      <c r="AL44" s="443">
        <v>0</v>
      </c>
      <c r="AM44" s="443">
        <v>0</v>
      </c>
      <c r="AN44" s="443">
        <v>0</v>
      </c>
      <c r="AO44" s="443">
        <v>0</v>
      </c>
      <c r="AP44" s="697">
        <f t="shared" si="25"/>
        <v>0</v>
      </c>
      <c r="AQ44" s="698">
        <f t="shared" si="26"/>
        <v>0</v>
      </c>
      <c r="AR44" s="312">
        <f t="shared" si="27"/>
        <v>0</v>
      </c>
      <c r="AS44" s="443">
        <v>0</v>
      </c>
      <c r="AT44" s="443">
        <v>0</v>
      </c>
      <c r="AU44" s="443">
        <v>0</v>
      </c>
      <c r="AV44" s="443">
        <v>0</v>
      </c>
      <c r="AW44" s="443">
        <v>0</v>
      </c>
      <c r="AX44" s="443">
        <v>0</v>
      </c>
      <c r="AY44" s="443">
        <v>0</v>
      </c>
      <c r="AZ44" s="443">
        <v>0</v>
      </c>
      <c r="BA44" s="443">
        <v>0</v>
      </c>
      <c r="BB44" s="697">
        <f t="shared" si="28"/>
        <v>0</v>
      </c>
      <c r="BC44" s="698">
        <f t="shared" si="29"/>
        <v>0</v>
      </c>
      <c r="BD44" s="312">
        <f t="shared" si="30"/>
        <v>0</v>
      </c>
      <c r="BE44" s="443">
        <f t="shared" si="31"/>
        <v>0</v>
      </c>
      <c r="BF44" s="699">
        <f t="shared" si="32"/>
        <v>0</v>
      </c>
      <c r="BG44" s="699">
        <f t="shared" si="33"/>
        <v>0</v>
      </c>
      <c r="BH44" s="699">
        <f t="shared" si="34"/>
        <v>0</v>
      </c>
      <c r="BI44" s="700" t="str">
        <f t="shared" si="35"/>
        <v/>
      </c>
      <c r="BJ44" s="871"/>
      <c r="BK44" s="767"/>
      <c r="BL44" s="316"/>
      <c r="BM44" s="308"/>
      <c r="BN44" s="1228"/>
    </row>
    <row r="45" spans="1:67" ht="18" hidden="1">
      <c r="A45" s="691">
        <v>43</v>
      </c>
      <c r="B45" s="872" t="s">
        <v>105</v>
      </c>
      <c r="C45" s="869" t="s">
        <v>136</v>
      </c>
      <c r="D45" s="1527" t="s">
        <v>137</v>
      </c>
      <c r="E45" s="562">
        <v>0.5</v>
      </c>
      <c r="F45" s="693">
        <f>IFERROR(_xlfn.XLOOKUP(C45, Projection_!A:A, Projection_!J:J),)</f>
        <v>0</v>
      </c>
      <c r="G45" s="693"/>
      <c r="H45" s="694"/>
      <c r="I45" s="694"/>
      <c r="J45" s="694"/>
      <c r="K45" s="694"/>
      <c r="L45" s="694"/>
      <c r="M45" s="694"/>
      <c r="N45" s="693">
        <f t="shared" si="18"/>
        <v>0</v>
      </c>
      <c r="O45" s="443">
        <v>0</v>
      </c>
      <c r="P45" s="443">
        <v>0</v>
      </c>
      <c r="Q45" s="443">
        <v>0</v>
      </c>
      <c r="R45" s="443">
        <v>0</v>
      </c>
      <c r="S45" s="443">
        <v>0</v>
      </c>
      <c r="T45" s="443">
        <v>0</v>
      </c>
      <c r="U45" s="443">
        <v>0</v>
      </c>
      <c r="V45" s="697">
        <f t="shared" si="19"/>
        <v>0</v>
      </c>
      <c r="W45" s="698">
        <f t="shared" si="20"/>
        <v>0</v>
      </c>
      <c r="X45" s="312">
        <f t="shared" si="21"/>
        <v>0</v>
      </c>
      <c r="Y45" s="443">
        <v>0</v>
      </c>
      <c r="Z45" s="443">
        <v>0</v>
      </c>
      <c r="AA45" s="443">
        <v>0</v>
      </c>
      <c r="AB45" s="443">
        <v>0</v>
      </c>
      <c r="AC45" s="443">
        <v>0</v>
      </c>
      <c r="AD45" s="443">
        <v>0</v>
      </c>
      <c r="AE45" s="443">
        <v>0</v>
      </c>
      <c r="AF45" s="697">
        <f t="shared" si="22"/>
        <v>0</v>
      </c>
      <c r="AG45" s="698">
        <f t="shared" si="23"/>
        <v>0</v>
      </c>
      <c r="AH45" s="312">
        <f t="shared" si="24"/>
        <v>0</v>
      </c>
      <c r="AI45" s="443">
        <v>0</v>
      </c>
      <c r="AJ45" s="443">
        <v>0</v>
      </c>
      <c r="AK45" s="443">
        <v>0</v>
      </c>
      <c r="AL45" s="443">
        <v>0</v>
      </c>
      <c r="AM45" s="443">
        <v>0</v>
      </c>
      <c r="AN45" s="443">
        <v>0</v>
      </c>
      <c r="AO45" s="443">
        <v>0</v>
      </c>
      <c r="AP45" s="697">
        <f t="shared" si="25"/>
        <v>0</v>
      </c>
      <c r="AQ45" s="698">
        <f t="shared" si="26"/>
        <v>0</v>
      </c>
      <c r="AR45" s="312">
        <f t="shared" si="27"/>
        <v>0</v>
      </c>
      <c r="AS45" s="443">
        <v>0</v>
      </c>
      <c r="AT45" s="443">
        <v>0</v>
      </c>
      <c r="AU45" s="443">
        <v>0</v>
      </c>
      <c r="AV45" s="443">
        <v>0</v>
      </c>
      <c r="AW45" s="443">
        <v>0</v>
      </c>
      <c r="AX45" s="443">
        <v>0</v>
      </c>
      <c r="AY45" s="443">
        <v>0</v>
      </c>
      <c r="AZ45" s="443">
        <v>0</v>
      </c>
      <c r="BA45" s="443">
        <v>0</v>
      </c>
      <c r="BB45" s="697">
        <f t="shared" si="28"/>
        <v>0</v>
      </c>
      <c r="BC45" s="698">
        <f t="shared" si="29"/>
        <v>0</v>
      </c>
      <c r="BD45" s="312">
        <f t="shared" si="30"/>
        <v>0</v>
      </c>
      <c r="BE45" s="443">
        <f t="shared" si="31"/>
        <v>0</v>
      </c>
      <c r="BF45" s="699">
        <f t="shared" si="32"/>
        <v>0</v>
      </c>
      <c r="BG45" s="699">
        <f t="shared" si="33"/>
        <v>0</v>
      </c>
      <c r="BH45" s="699">
        <f t="shared" si="34"/>
        <v>0</v>
      </c>
      <c r="BI45" s="700" t="str">
        <f t="shared" si="35"/>
        <v/>
      </c>
      <c r="BJ45" s="871"/>
      <c r="BK45" s="767"/>
      <c r="BL45" s="316"/>
      <c r="BM45" s="308"/>
      <c r="BN45" s="772"/>
    </row>
    <row r="46" spans="1:67" ht="18" hidden="1">
      <c r="A46" s="288">
        <v>44</v>
      </c>
      <c r="B46" s="1545" t="s">
        <v>105</v>
      </c>
      <c r="C46" s="869" t="s">
        <v>138</v>
      </c>
      <c r="D46" s="1512" t="s">
        <v>139</v>
      </c>
      <c r="E46" s="562">
        <v>1</v>
      </c>
      <c r="F46" s="693">
        <f>IFERROR(_xlfn.XLOOKUP(C46, Projection_!A:A, Projection_!J:J),)</f>
        <v>0</v>
      </c>
      <c r="G46" s="693"/>
      <c r="H46" s="694"/>
      <c r="I46" s="694"/>
      <c r="J46" s="694"/>
      <c r="K46" s="694"/>
      <c r="L46" s="694"/>
      <c r="M46" s="694"/>
      <c r="N46" s="706">
        <f t="shared" si="18"/>
        <v>0</v>
      </c>
      <c r="O46" s="707">
        <v>0</v>
      </c>
      <c r="P46" s="707">
        <v>0</v>
      </c>
      <c r="Q46" s="707">
        <v>0</v>
      </c>
      <c r="R46" s="707">
        <v>0</v>
      </c>
      <c r="S46" s="707">
        <v>0</v>
      </c>
      <c r="T46" s="707">
        <v>0</v>
      </c>
      <c r="U46" s="707">
        <v>0</v>
      </c>
      <c r="V46" s="939">
        <f t="shared" si="19"/>
        <v>0</v>
      </c>
      <c r="W46" s="940">
        <f t="shared" si="20"/>
        <v>0</v>
      </c>
      <c r="X46" s="941">
        <f t="shared" si="21"/>
        <v>0</v>
      </c>
      <c r="Y46" s="707">
        <v>0</v>
      </c>
      <c r="Z46" s="707">
        <v>0</v>
      </c>
      <c r="AA46" s="707">
        <v>0</v>
      </c>
      <c r="AB46" s="707">
        <v>0</v>
      </c>
      <c r="AC46" s="707">
        <v>0</v>
      </c>
      <c r="AD46" s="707">
        <v>0</v>
      </c>
      <c r="AE46" s="707">
        <v>0</v>
      </c>
      <c r="AF46" s="939">
        <f t="shared" si="22"/>
        <v>0</v>
      </c>
      <c r="AG46" s="940">
        <f t="shared" si="23"/>
        <v>0</v>
      </c>
      <c r="AH46" s="941">
        <f t="shared" si="24"/>
        <v>0</v>
      </c>
      <c r="AI46" s="707">
        <v>0</v>
      </c>
      <c r="AJ46" s="707">
        <v>0</v>
      </c>
      <c r="AK46" s="707">
        <v>0</v>
      </c>
      <c r="AL46" s="707">
        <v>0</v>
      </c>
      <c r="AM46" s="707">
        <v>0</v>
      </c>
      <c r="AN46" s="707">
        <v>0</v>
      </c>
      <c r="AO46" s="707">
        <v>0</v>
      </c>
      <c r="AP46" s="939">
        <f t="shared" si="25"/>
        <v>0</v>
      </c>
      <c r="AQ46" s="940">
        <f t="shared" si="26"/>
        <v>0</v>
      </c>
      <c r="AR46" s="941">
        <f t="shared" si="27"/>
        <v>0</v>
      </c>
      <c r="AS46" s="707">
        <v>0</v>
      </c>
      <c r="AT46" s="707">
        <v>0</v>
      </c>
      <c r="AU46" s="707">
        <v>0</v>
      </c>
      <c r="AV46" s="707">
        <v>0</v>
      </c>
      <c r="AW46" s="707">
        <v>0</v>
      </c>
      <c r="AX46" s="707">
        <v>0</v>
      </c>
      <c r="AY46" s="707">
        <v>0</v>
      </c>
      <c r="AZ46" s="707">
        <v>0</v>
      </c>
      <c r="BA46" s="707">
        <v>0</v>
      </c>
      <c r="BB46" s="939">
        <f t="shared" si="28"/>
        <v>0</v>
      </c>
      <c r="BC46" s="940">
        <f t="shared" si="29"/>
        <v>0</v>
      </c>
      <c r="BD46" s="941">
        <f t="shared" si="30"/>
        <v>0</v>
      </c>
      <c r="BE46" s="707">
        <f t="shared" si="31"/>
        <v>0</v>
      </c>
      <c r="BF46" s="708">
        <f t="shared" si="32"/>
        <v>0</v>
      </c>
      <c r="BG46" s="708">
        <f t="shared" si="33"/>
        <v>0</v>
      </c>
      <c r="BH46" s="708">
        <f t="shared" si="34"/>
        <v>0</v>
      </c>
      <c r="BI46" s="709" t="str">
        <f t="shared" si="35"/>
        <v/>
      </c>
      <c r="BJ46" s="775"/>
      <c r="BK46" s="776"/>
      <c r="BL46" s="1113"/>
      <c r="BM46" s="953"/>
      <c r="BN46" s="778"/>
    </row>
    <row r="47" spans="1:67" ht="18">
      <c r="A47" s="832">
        <v>45</v>
      </c>
      <c r="B47" s="1546" t="s">
        <v>350</v>
      </c>
      <c r="C47" s="717" t="s">
        <v>140</v>
      </c>
      <c r="D47" s="1531" t="s">
        <v>141</v>
      </c>
      <c r="E47" s="197">
        <v>1</v>
      </c>
      <c r="F47" s="693">
        <f>IFERROR(_xlfn.XLOOKUP(C47, Projection_!A:A, Projection_!J:J),)</f>
        <v>0</v>
      </c>
      <c r="G47" s="693"/>
      <c r="H47" s="694"/>
      <c r="I47" s="694"/>
      <c r="J47" s="694"/>
      <c r="K47" s="694"/>
      <c r="L47" s="694"/>
      <c r="M47" s="570"/>
      <c r="N47" s="1515">
        <f t="shared" si="18"/>
        <v>0</v>
      </c>
      <c r="O47" s="1120">
        <v>0</v>
      </c>
      <c r="P47" s="1121">
        <v>0</v>
      </c>
      <c r="Q47" s="1121">
        <v>0</v>
      </c>
      <c r="R47" s="1121">
        <v>0</v>
      </c>
      <c r="S47" s="1121">
        <v>0</v>
      </c>
      <c r="T47" s="1121">
        <v>0</v>
      </c>
      <c r="U47" s="1121">
        <v>0</v>
      </c>
      <c r="V47" s="1122">
        <f t="shared" si="19"/>
        <v>0</v>
      </c>
      <c r="W47" s="1123">
        <f t="shared" si="20"/>
        <v>0</v>
      </c>
      <c r="X47" s="1516">
        <f t="shared" si="21"/>
        <v>0</v>
      </c>
      <c r="Y47" s="1125">
        <v>0</v>
      </c>
      <c r="Z47" s="1126">
        <v>0</v>
      </c>
      <c r="AA47" s="1126">
        <v>0</v>
      </c>
      <c r="AB47" s="1126">
        <v>0</v>
      </c>
      <c r="AC47" s="1126">
        <v>0</v>
      </c>
      <c r="AD47" s="1126">
        <v>0</v>
      </c>
      <c r="AE47" s="1126">
        <v>0</v>
      </c>
      <c r="AF47" s="1127">
        <f t="shared" si="22"/>
        <v>0</v>
      </c>
      <c r="AG47" s="1128">
        <f t="shared" si="23"/>
        <v>0</v>
      </c>
      <c r="AH47" s="1517">
        <f t="shared" si="24"/>
        <v>0</v>
      </c>
      <c r="AI47" s="1130">
        <v>0</v>
      </c>
      <c r="AJ47" s="1131">
        <v>0</v>
      </c>
      <c r="AK47" s="1131">
        <v>0</v>
      </c>
      <c r="AL47" s="1131">
        <v>0</v>
      </c>
      <c r="AM47" s="1131">
        <v>0</v>
      </c>
      <c r="AN47" s="1131">
        <v>0</v>
      </c>
      <c r="AO47" s="1131">
        <v>0</v>
      </c>
      <c r="AP47" s="1132">
        <f t="shared" si="25"/>
        <v>0</v>
      </c>
      <c r="AQ47" s="1133">
        <f t="shared" si="26"/>
        <v>0</v>
      </c>
      <c r="AR47" s="1518">
        <f t="shared" si="27"/>
        <v>0</v>
      </c>
      <c r="AS47" s="945">
        <v>0</v>
      </c>
      <c r="AT47" s="781">
        <v>0</v>
      </c>
      <c r="AU47" s="781">
        <v>0</v>
      </c>
      <c r="AV47" s="781">
        <v>0</v>
      </c>
      <c r="AW47" s="781">
        <v>0</v>
      </c>
      <c r="AX47" s="781">
        <v>0</v>
      </c>
      <c r="AY47" s="781">
        <v>0</v>
      </c>
      <c r="AZ47" s="781">
        <v>0</v>
      </c>
      <c r="BA47" s="781">
        <v>0</v>
      </c>
      <c r="BB47" s="946">
        <f t="shared" si="28"/>
        <v>0</v>
      </c>
      <c r="BC47" s="947">
        <f t="shared" si="29"/>
        <v>0</v>
      </c>
      <c r="BD47" s="947">
        <f t="shared" si="30"/>
        <v>0</v>
      </c>
      <c r="BE47" s="1519">
        <f t="shared" si="31"/>
        <v>0</v>
      </c>
      <c r="BF47" s="837">
        <f t="shared" si="32"/>
        <v>0</v>
      </c>
      <c r="BG47" s="1520">
        <f t="shared" si="33"/>
        <v>0</v>
      </c>
      <c r="BH47" s="1521">
        <f t="shared" si="34"/>
        <v>0</v>
      </c>
      <c r="BI47" s="1522" t="str">
        <f t="shared" si="35"/>
        <v/>
      </c>
      <c r="BJ47" s="1532"/>
      <c r="BK47" s="786"/>
      <c r="BL47" s="787"/>
      <c r="BM47" s="787"/>
      <c r="BN47" s="788"/>
      <c r="BO47" s="829"/>
    </row>
    <row r="48" spans="1:67" ht="18" hidden="1">
      <c r="A48" s="691">
        <v>46</v>
      </c>
      <c r="B48" s="1547" t="s">
        <v>75</v>
      </c>
      <c r="C48" s="195" t="s">
        <v>143</v>
      </c>
      <c r="D48" s="1511" t="s">
        <v>144</v>
      </c>
      <c r="E48" s="197">
        <v>0.5</v>
      </c>
      <c r="F48" s="693">
        <f>IFERROR(_xlfn.XLOOKUP(C48, Projection_!A:A, Projection_!J:J),)</f>
        <v>0</v>
      </c>
      <c r="G48" s="693"/>
      <c r="H48" s="694"/>
      <c r="I48" s="694"/>
      <c r="J48" s="694"/>
      <c r="K48" s="694"/>
      <c r="L48" s="694"/>
      <c r="M48" s="694"/>
      <c r="N48" s="765">
        <f t="shared" si="18"/>
        <v>0</v>
      </c>
      <c r="O48" s="443">
        <v>0</v>
      </c>
      <c r="P48" s="443">
        <v>0</v>
      </c>
      <c r="Q48" s="443">
        <v>0</v>
      </c>
      <c r="R48" s="443">
        <v>0</v>
      </c>
      <c r="S48" s="443">
        <v>0</v>
      </c>
      <c r="T48" s="443">
        <v>0</v>
      </c>
      <c r="U48" s="443">
        <v>0</v>
      </c>
      <c r="V48" s="697">
        <f t="shared" si="19"/>
        <v>0</v>
      </c>
      <c r="W48" s="698">
        <f t="shared" si="20"/>
        <v>0</v>
      </c>
      <c r="X48" s="950">
        <f t="shared" si="21"/>
        <v>0</v>
      </c>
      <c r="Y48" s="443">
        <v>0</v>
      </c>
      <c r="Z48" s="443">
        <v>0</v>
      </c>
      <c r="AA48" s="443">
        <v>0</v>
      </c>
      <c r="AB48" s="443">
        <v>0</v>
      </c>
      <c r="AC48" s="443">
        <v>0</v>
      </c>
      <c r="AD48" s="443">
        <v>0</v>
      </c>
      <c r="AE48" s="443">
        <v>0</v>
      </c>
      <c r="AF48" s="697">
        <f t="shared" si="22"/>
        <v>0</v>
      </c>
      <c r="AG48" s="698">
        <f t="shared" si="23"/>
        <v>0</v>
      </c>
      <c r="AH48" s="950">
        <f t="shared" si="24"/>
        <v>0</v>
      </c>
      <c r="AI48" s="443">
        <v>0</v>
      </c>
      <c r="AJ48" s="443">
        <v>0</v>
      </c>
      <c r="AK48" s="443">
        <v>0</v>
      </c>
      <c r="AL48" s="443">
        <v>0</v>
      </c>
      <c r="AM48" s="443">
        <v>0</v>
      </c>
      <c r="AN48" s="443">
        <v>0</v>
      </c>
      <c r="AO48" s="443">
        <v>0</v>
      </c>
      <c r="AP48" s="697">
        <f t="shared" si="25"/>
        <v>0</v>
      </c>
      <c r="AQ48" s="698">
        <f t="shared" si="26"/>
        <v>0</v>
      </c>
      <c r="AR48" s="950">
        <f t="shared" si="27"/>
        <v>0</v>
      </c>
      <c r="AS48" s="443">
        <v>0</v>
      </c>
      <c r="AT48" s="443">
        <v>0</v>
      </c>
      <c r="AU48" s="443">
        <v>0</v>
      </c>
      <c r="AV48" s="443">
        <v>0</v>
      </c>
      <c r="AW48" s="443">
        <v>0</v>
      </c>
      <c r="AX48" s="443">
        <v>0</v>
      </c>
      <c r="AY48" s="443">
        <v>0</v>
      </c>
      <c r="AZ48" s="443">
        <v>0</v>
      </c>
      <c r="BA48" s="443">
        <v>0</v>
      </c>
      <c r="BB48" s="697">
        <f t="shared" si="28"/>
        <v>0</v>
      </c>
      <c r="BC48" s="698">
        <f t="shared" si="29"/>
        <v>0</v>
      </c>
      <c r="BD48" s="950">
        <f t="shared" si="30"/>
        <v>0</v>
      </c>
      <c r="BE48" s="443">
        <f t="shared" si="31"/>
        <v>0</v>
      </c>
      <c r="BF48" s="699">
        <f t="shared" si="32"/>
        <v>0</v>
      </c>
      <c r="BG48" s="699">
        <f t="shared" si="33"/>
        <v>0</v>
      </c>
      <c r="BH48" s="699">
        <f t="shared" si="34"/>
        <v>0</v>
      </c>
      <c r="BI48" s="700" t="str">
        <f t="shared" si="35"/>
        <v/>
      </c>
      <c r="BJ48" s="793"/>
      <c r="BK48" s="822"/>
      <c r="BL48" s="691"/>
      <c r="BM48" s="794"/>
      <c r="BN48" s="795"/>
    </row>
    <row r="49" spans="1:67" ht="18" hidden="1">
      <c r="A49" s="288">
        <v>47</v>
      </c>
      <c r="B49" s="874" t="s">
        <v>350</v>
      </c>
      <c r="C49" s="195" t="s">
        <v>145</v>
      </c>
      <c r="D49" s="1467" t="s">
        <v>146</v>
      </c>
      <c r="E49" s="197">
        <v>0.5</v>
      </c>
      <c r="F49" s="693">
        <f>IFERROR(_xlfn.XLOOKUP(C49, Projection_!A:A, Projection_!J:J),)</f>
        <v>0</v>
      </c>
      <c r="G49" s="693"/>
      <c r="H49" s="694"/>
      <c r="I49" s="694"/>
      <c r="J49" s="694"/>
      <c r="K49" s="694"/>
      <c r="L49" s="694"/>
      <c r="M49" s="694"/>
      <c r="N49" s="706">
        <f t="shared" si="18"/>
        <v>0</v>
      </c>
      <c r="O49" s="707">
        <v>0</v>
      </c>
      <c r="P49" s="707">
        <v>0</v>
      </c>
      <c r="Q49" s="707">
        <v>0</v>
      </c>
      <c r="R49" s="707">
        <v>0</v>
      </c>
      <c r="S49" s="707">
        <v>0</v>
      </c>
      <c r="T49" s="707">
        <v>0</v>
      </c>
      <c r="U49" s="707">
        <v>0</v>
      </c>
      <c r="V49" s="939">
        <f t="shared" si="19"/>
        <v>0</v>
      </c>
      <c r="W49" s="940">
        <f t="shared" si="20"/>
        <v>0</v>
      </c>
      <c r="X49" s="941">
        <f t="shared" si="21"/>
        <v>0</v>
      </c>
      <c r="Y49" s="707">
        <v>0</v>
      </c>
      <c r="Z49" s="707">
        <v>0</v>
      </c>
      <c r="AA49" s="707">
        <v>0</v>
      </c>
      <c r="AB49" s="707">
        <v>0</v>
      </c>
      <c r="AC49" s="707">
        <v>0</v>
      </c>
      <c r="AD49" s="707">
        <v>0</v>
      </c>
      <c r="AE49" s="707">
        <v>0</v>
      </c>
      <c r="AF49" s="939">
        <f t="shared" si="22"/>
        <v>0</v>
      </c>
      <c r="AG49" s="940">
        <f t="shared" si="23"/>
        <v>0</v>
      </c>
      <c r="AH49" s="941">
        <f t="shared" si="24"/>
        <v>0</v>
      </c>
      <c r="AI49" s="707">
        <v>0</v>
      </c>
      <c r="AJ49" s="707">
        <v>0</v>
      </c>
      <c r="AK49" s="707">
        <v>0</v>
      </c>
      <c r="AL49" s="707">
        <v>0</v>
      </c>
      <c r="AM49" s="707">
        <v>0</v>
      </c>
      <c r="AN49" s="707">
        <v>0</v>
      </c>
      <c r="AO49" s="707">
        <v>0</v>
      </c>
      <c r="AP49" s="939">
        <f t="shared" si="25"/>
        <v>0</v>
      </c>
      <c r="AQ49" s="940">
        <f t="shared" si="26"/>
        <v>0</v>
      </c>
      <c r="AR49" s="941">
        <f t="shared" si="27"/>
        <v>0</v>
      </c>
      <c r="AS49" s="707">
        <v>0</v>
      </c>
      <c r="AT49" s="707">
        <v>0</v>
      </c>
      <c r="AU49" s="707">
        <v>0</v>
      </c>
      <c r="AV49" s="707">
        <v>0</v>
      </c>
      <c r="AW49" s="707">
        <v>0</v>
      </c>
      <c r="AX49" s="707">
        <v>0</v>
      </c>
      <c r="AY49" s="707">
        <v>0</v>
      </c>
      <c r="AZ49" s="707">
        <v>0</v>
      </c>
      <c r="BA49" s="707">
        <v>0</v>
      </c>
      <c r="BB49" s="939">
        <f t="shared" si="28"/>
        <v>0</v>
      </c>
      <c r="BC49" s="940">
        <f t="shared" si="29"/>
        <v>0</v>
      </c>
      <c r="BD49" s="941">
        <f t="shared" si="30"/>
        <v>0</v>
      </c>
      <c r="BE49" s="707">
        <f t="shared" si="31"/>
        <v>0</v>
      </c>
      <c r="BF49" s="708">
        <f t="shared" si="32"/>
        <v>0</v>
      </c>
      <c r="BG49" s="708">
        <f t="shared" si="33"/>
        <v>0</v>
      </c>
      <c r="BH49" s="708">
        <f t="shared" si="34"/>
        <v>0</v>
      </c>
      <c r="BI49" s="709" t="str">
        <f t="shared" si="35"/>
        <v/>
      </c>
      <c r="BJ49" s="710"/>
      <c r="BK49" s="711"/>
      <c r="BL49" s="712"/>
      <c r="BM49" s="713"/>
      <c r="BN49" s="714"/>
    </row>
    <row r="50" spans="1:67" ht="18">
      <c r="A50" s="832">
        <v>48</v>
      </c>
      <c r="B50" s="1546" t="s">
        <v>350</v>
      </c>
      <c r="C50" s="717" t="s">
        <v>148</v>
      </c>
      <c r="D50" s="1531" t="s">
        <v>149</v>
      </c>
      <c r="E50" s="197">
        <v>1</v>
      </c>
      <c r="F50" s="693">
        <f>IFERROR(_xlfn.XLOOKUP(C50, Projection_!A:A, Projection_!J:J),)</f>
        <v>0</v>
      </c>
      <c r="G50" s="693"/>
      <c r="H50" s="694"/>
      <c r="I50" s="694"/>
      <c r="J50" s="694"/>
      <c r="K50" s="694"/>
      <c r="L50" s="694"/>
      <c r="M50" s="570"/>
      <c r="N50" s="1515">
        <f t="shared" si="18"/>
        <v>0</v>
      </c>
      <c r="O50" s="1120">
        <v>0</v>
      </c>
      <c r="P50" s="1121">
        <v>0</v>
      </c>
      <c r="Q50" s="1121">
        <v>0</v>
      </c>
      <c r="R50" s="1121">
        <v>0</v>
      </c>
      <c r="S50" s="1121">
        <v>0</v>
      </c>
      <c r="T50" s="1121">
        <v>0</v>
      </c>
      <c r="U50" s="1121">
        <v>0</v>
      </c>
      <c r="V50" s="1122">
        <f t="shared" si="19"/>
        <v>0</v>
      </c>
      <c r="W50" s="1123">
        <f t="shared" si="20"/>
        <v>0</v>
      </c>
      <c r="X50" s="1516">
        <f t="shared" si="21"/>
        <v>0</v>
      </c>
      <c r="Y50" s="1125">
        <v>0</v>
      </c>
      <c r="Z50" s="1126">
        <v>0</v>
      </c>
      <c r="AA50" s="1126">
        <v>0</v>
      </c>
      <c r="AB50" s="1126">
        <v>0</v>
      </c>
      <c r="AC50" s="1126">
        <v>0</v>
      </c>
      <c r="AD50" s="1126">
        <v>0</v>
      </c>
      <c r="AE50" s="1126">
        <v>0</v>
      </c>
      <c r="AF50" s="1127">
        <f t="shared" si="22"/>
        <v>0</v>
      </c>
      <c r="AG50" s="1128">
        <f t="shared" si="23"/>
        <v>0</v>
      </c>
      <c r="AH50" s="1517">
        <f t="shared" si="24"/>
        <v>0</v>
      </c>
      <c r="AI50" s="1130">
        <v>0</v>
      </c>
      <c r="AJ50" s="1131">
        <v>0</v>
      </c>
      <c r="AK50" s="1131">
        <v>0</v>
      </c>
      <c r="AL50" s="1131">
        <v>0</v>
      </c>
      <c r="AM50" s="1131">
        <v>0</v>
      </c>
      <c r="AN50" s="1131">
        <v>0</v>
      </c>
      <c r="AO50" s="1131">
        <v>0</v>
      </c>
      <c r="AP50" s="1132">
        <f t="shared" si="25"/>
        <v>0</v>
      </c>
      <c r="AQ50" s="1133">
        <f t="shared" si="26"/>
        <v>0</v>
      </c>
      <c r="AR50" s="1518">
        <f t="shared" si="27"/>
        <v>0</v>
      </c>
      <c r="AS50" s="945">
        <v>0</v>
      </c>
      <c r="AT50" s="781">
        <v>0</v>
      </c>
      <c r="AU50" s="781">
        <v>0</v>
      </c>
      <c r="AV50" s="781">
        <v>0</v>
      </c>
      <c r="AW50" s="781">
        <v>0</v>
      </c>
      <c r="AX50" s="781">
        <v>0</v>
      </c>
      <c r="AY50" s="781">
        <v>0</v>
      </c>
      <c r="AZ50" s="781">
        <v>0</v>
      </c>
      <c r="BA50" s="781">
        <v>0</v>
      </c>
      <c r="BB50" s="946">
        <f t="shared" si="28"/>
        <v>0</v>
      </c>
      <c r="BC50" s="947">
        <f t="shared" si="29"/>
        <v>0</v>
      </c>
      <c r="BD50" s="947">
        <f t="shared" si="30"/>
        <v>0</v>
      </c>
      <c r="BE50" s="1519">
        <f t="shared" si="31"/>
        <v>0</v>
      </c>
      <c r="BF50" s="837">
        <f t="shared" si="32"/>
        <v>0</v>
      </c>
      <c r="BG50" s="1520">
        <f t="shared" si="33"/>
        <v>0</v>
      </c>
      <c r="BH50" s="1521">
        <f t="shared" si="34"/>
        <v>0</v>
      </c>
      <c r="BI50" s="1522" t="str">
        <f t="shared" si="35"/>
        <v/>
      </c>
      <c r="BJ50" s="1532"/>
      <c r="BK50" s="786"/>
      <c r="BL50" s="787"/>
      <c r="BM50" s="787"/>
      <c r="BN50" s="788"/>
      <c r="BO50" s="829"/>
    </row>
    <row r="51" spans="1:67" ht="18">
      <c r="A51" s="691">
        <v>49</v>
      </c>
      <c r="B51" s="1547" t="s">
        <v>350</v>
      </c>
      <c r="C51" s="195" t="s">
        <v>150</v>
      </c>
      <c r="D51" s="1511" t="s">
        <v>151</v>
      </c>
      <c r="E51" s="197">
        <v>1</v>
      </c>
      <c r="F51" s="693">
        <f>IFERROR(_xlfn.XLOOKUP(C51, Projection_!A:A, Projection_!J:J),)</f>
        <v>0</v>
      </c>
      <c r="G51" s="693"/>
      <c r="H51" s="694"/>
      <c r="I51" s="694"/>
      <c r="J51" s="694"/>
      <c r="K51" s="694"/>
      <c r="L51" s="694"/>
      <c r="M51" s="694"/>
      <c r="N51" s="765">
        <f t="shared" si="18"/>
        <v>0</v>
      </c>
      <c r="O51" s="443">
        <v>0</v>
      </c>
      <c r="P51" s="443">
        <v>0</v>
      </c>
      <c r="Q51" s="443">
        <v>0</v>
      </c>
      <c r="R51" s="443">
        <v>0</v>
      </c>
      <c r="S51" s="443">
        <v>0</v>
      </c>
      <c r="T51" s="443">
        <v>0</v>
      </c>
      <c r="U51" s="443">
        <v>0</v>
      </c>
      <c r="V51" s="697">
        <f t="shared" si="19"/>
        <v>0</v>
      </c>
      <c r="W51" s="698">
        <f t="shared" si="20"/>
        <v>0</v>
      </c>
      <c r="X51" s="950">
        <f t="shared" si="21"/>
        <v>0</v>
      </c>
      <c r="Y51" s="443">
        <v>0</v>
      </c>
      <c r="Z51" s="443">
        <v>0</v>
      </c>
      <c r="AA51" s="443">
        <v>0</v>
      </c>
      <c r="AB51" s="443">
        <v>0</v>
      </c>
      <c r="AC51" s="443">
        <v>0</v>
      </c>
      <c r="AD51" s="443">
        <v>0</v>
      </c>
      <c r="AE51" s="443">
        <v>0</v>
      </c>
      <c r="AF51" s="697">
        <f t="shared" si="22"/>
        <v>0</v>
      </c>
      <c r="AG51" s="698">
        <f t="shared" si="23"/>
        <v>0</v>
      </c>
      <c r="AH51" s="950">
        <f t="shared" si="24"/>
        <v>0</v>
      </c>
      <c r="AI51" s="443">
        <v>0</v>
      </c>
      <c r="AJ51" s="443">
        <v>0</v>
      </c>
      <c r="AK51" s="443">
        <v>0</v>
      </c>
      <c r="AL51" s="443">
        <v>0</v>
      </c>
      <c r="AM51" s="443">
        <v>0</v>
      </c>
      <c r="AN51" s="443">
        <v>0</v>
      </c>
      <c r="AO51" s="443">
        <v>0</v>
      </c>
      <c r="AP51" s="697">
        <f t="shared" si="25"/>
        <v>0</v>
      </c>
      <c r="AQ51" s="698">
        <f t="shared" si="26"/>
        <v>0</v>
      </c>
      <c r="AR51" s="950">
        <f t="shared" si="27"/>
        <v>0</v>
      </c>
      <c r="AS51" s="443">
        <v>0</v>
      </c>
      <c r="AT51" s="443">
        <v>0</v>
      </c>
      <c r="AU51" s="443">
        <v>0</v>
      </c>
      <c r="AV51" s="443">
        <v>0</v>
      </c>
      <c r="AW51" s="443">
        <v>0</v>
      </c>
      <c r="AX51" s="443">
        <v>0</v>
      </c>
      <c r="AY51" s="443">
        <v>0</v>
      </c>
      <c r="AZ51" s="443">
        <v>0</v>
      </c>
      <c r="BA51" s="443">
        <v>0</v>
      </c>
      <c r="BB51" s="697">
        <f t="shared" si="28"/>
        <v>0</v>
      </c>
      <c r="BC51" s="698">
        <f t="shared" si="29"/>
        <v>0</v>
      </c>
      <c r="BD51" s="950">
        <f t="shared" si="30"/>
        <v>0</v>
      </c>
      <c r="BE51" s="443">
        <f t="shared" si="31"/>
        <v>0</v>
      </c>
      <c r="BF51" s="699">
        <f t="shared" si="32"/>
        <v>0</v>
      </c>
      <c r="BG51" s="699">
        <f t="shared" si="33"/>
        <v>0</v>
      </c>
      <c r="BH51" s="699">
        <f t="shared" si="34"/>
        <v>0</v>
      </c>
      <c r="BI51" s="700" t="str">
        <f t="shared" si="35"/>
        <v/>
      </c>
      <c r="BJ51" s="793"/>
      <c r="BK51" s="702"/>
      <c r="BL51" s="691"/>
      <c r="BM51" s="794"/>
      <c r="BN51" s="795"/>
    </row>
    <row r="52" spans="1:67" ht="24.65" customHeight="1">
      <c r="A52" s="288">
        <v>50</v>
      </c>
      <c r="B52" s="873" t="s">
        <v>350</v>
      </c>
      <c r="C52" s="195" t="s">
        <v>152</v>
      </c>
      <c r="D52" s="1466" t="s">
        <v>153</v>
      </c>
      <c r="E52" s="197">
        <v>1</v>
      </c>
      <c r="F52" s="693">
        <f>IFERROR(_xlfn.XLOOKUP(C52, Projection_!A:A, Projection_!J:J),)</f>
        <v>0</v>
      </c>
      <c r="G52" s="693"/>
      <c r="H52" s="694"/>
      <c r="I52" s="694"/>
      <c r="J52" s="694"/>
      <c r="K52" s="694"/>
      <c r="L52" s="694"/>
      <c r="M52" s="694"/>
      <c r="N52" s="693">
        <f t="shared" si="18"/>
        <v>0</v>
      </c>
      <c r="O52" s="443">
        <v>0</v>
      </c>
      <c r="P52" s="443">
        <v>0</v>
      </c>
      <c r="Q52" s="443">
        <v>0</v>
      </c>
      <c r="R52" s="443">
        <v>0</v>
      </c>
      <c r="S52" s="443">
        <v>0</v>
      </c>
      <c r="T52" s="443">
        <v>0</v>
      </c>
      <c r="U52" s="443">
        <v>0</v>
      </c>
      <c r="V52" s="697">
        <f t="shared" si="19"/>
        <v>0</v>
      </c>
      <c r="W52" s="698">
        <f t="shared" si="20"/>
        <v>0</v>
      </c>
      <c r="X52" s="312">
        <f t="shared" si="21"/>
        <v>0</v>
      </c>
      <c r="Y52" s="443">
        <v>0</v>
      </c>
      <c r="Z52" s="443">
        <v>0</v>
      </c>
      <c r="AA52" s="443">
        <v>0</v>
      </c>
      <c r="AB52" s="443">
        <v>0</v>
      </c>
      <c r="AC52" s="443">
        <v>0</v>
      </c>
      <c r="AD52" s="443">
        <v>0</v>
      </c>
      <c r="AE52" s="443">
        <v>0</v>
      </c>
      <c r="AF52" s="697">
        <f t="shared" si="22"/>
        <v>0</v>
      </c>
      <c r="AG52" s="698">
        <f t="shared" si="23"/>
        <v>0</v>
      </c>
      <c r="AH52" s="312">
        <f t="shared" si="24"/>
        <v>0</v>
      </c>
      <c r="AI52" s="443">
        <v>0</v>
      </c>
      <c r="AJ52" s="443">
        <v>0</v>
      </c>
      <c r="AK52" s="443">
        <v>0</v>
      </c>
      <c r="AL52" s="443">
        <v>0</v>
      </c>
      <c r="AM52" s="443">
        <v>0</v>
      </c>
      <c r="AN52" s="443">
        <v>0</v>
      </c>
      <c r="AO52" s="443">
        <v>0</v>
      </c>
      <c r="AP52" s="697">
        <f t="shared" si="25"/>
        <v>0</v>
      </c>
      <c r="AQ52" s="698">
        <f t="shared" si="26"/>
        <v>0</v>
      </c>
      <c r="AR52" s="312">
        <f t="shared" si="27"/>
        <v>0</v>
      </c>
      <c r="AS52" s="443">
        <v>0</v>
      </c>
      <c r="AT52" s="443">
        <v>0</v>
      </c>
      <c r="AU52" s="443">
        <v>0</v>
      </c>
      <c r="AV52" s="443">
        <v>0</v>
      </c>
      <c r="AW52" s="443">
        <v>0</v>
      </c>
      <c r="AX52" s="443">
        <v>0</v>
      </c>
      <c r="AY52" s="443">
        <v>0</v>
      </c>
      <c r="AZ52" s="443">
        <v>0</v>
      </c>
      <c r="BA52" s="443">
        <v>0</v>
      </c>
      <c r="BB52" s="697">
        <f t="shared" si="28"/>
        <v>0</v>
      </c>
      <c r="BC52" s="698">
        <f t="shared" si="29"/>
        <v>0</v>
      </c>
      <c r="BD52" s="312">
        <f t="shared" si="30"/>
        <v>0</v>
      </c>
      <c r="BE52" s="443">
        <f t="shared" si="31"/>
        <v>0</v>
      </c>
      <c r="BF52" s="699">
        <f t="shared" si="32"/>
        <v>0</v>
      </c>
      <c r="BG52" s="699">
        <f t="shared" si="33"/>
        <v>0</v>
      </c>
      <c r="BH52" s="699">
        <f t="shared" si="34"/>
        <v>0</v>
      </c>
      <c r="BI52" s="700" t="str">
        <f t="shared" si="35"/>
        <v/>
      </c>
      <c r="BJ52" s="701"/>
      <c r="BK52" s="702"/>
      <c r="BL52" s="288"/>
      <c r="BM52" s="195"/>
      <c r="BN52" s="703"/>
    </row>
    <row r="53" spans="1:67" ht="18">
      <c r="A53" s="691">
        <v>51</v>
      </c>
      <c r="B53" s="873" t="s">
        <v>350</v>
      </c>
      <c r="C53" s="195" t="s">
        <v>155</v>
      </c>
      <c r="D53" s="1466" t="s">
        <v>156</v>
      </c>
      <c r="E53" s="197">
        <v>0.5</v>
      </c>
      <c r="F53" s="693">
        <f>IFERROR(_xlfn.XLOOKUP(C53, Projection_!A:A, Projection_!J:J),)</f>
        <v>0</v>
      </c>
      <c r="G53" s="693"/>
      <c r="H53" s="694"/>
      <c r="I53" s="694"/>
      <c r="J53" s="694"/>
      <c r="K53" s="694"/>
      <c r="L53" s="694"/>
      <c r="M53" s="694"/>
      <c r="N53" s="693">
        <f t="shared" si="18"/>
        <v>0</v>
      </c>
      <c r="O53" s="443">
        <v>0</v>
      </c>
      <c r="P53" s="443">
        <v>0</v>
      </c>
      <c r="Q53" s="443">
        <v>0</v>
      </c>
      <c r="R53" s="443">
        <v>0</v>
      </c>
      <c r="S53" s="443">
        <v>0</v>
      </c>
      <c r="T53" s="443">
        <v>0</v>
      </c>
      <c r="U53" s="443">
        <v>0</v>
      </c>
      <c r="V53" s="697">
        <f t="shared" si="19"/>
        <v>0</v>
      </c>
      <c r="W53" s="698">
        <f t="shared" si="20"/>
        <v>0</v>
      </c>
      <c r="X53" s="312">
        <f t="shared" si="21"/>
        <v>0</v>
      </c>
      <c r="Y53" s="443">
        <v>0</v>
      </c>
      <c r="Z53" s="443">
        <v>0</v>
      </c>
      <c r="AA53" s="443">
        <v>0</v>
      </c>
      <c r="AB53" s="443">
        <v>0</v>
      </c>
      <c r="AC53" s="443">
        <v>0</v>
      </c>
      <c r="AD53" s="443">
        <v>0</v>
      </c>
      <c r="AE53" s="443">
        <v>0</v>
      </c>
      <c r="AF53" s="697">
        <f t="shared" si="22"/>
        <v>0</v>
      </c>
      <c r="AG53" s="698">
        <f t="shared" si="23"/>
        <v>0</v>
      </c>
      <c r="AH53" s="312">
        <f t="shared" si="24"/>
        <v>0</v>
      </c>
      <c r="AI53" s="443">
        <v>0</v>
      </c>
      <c r="AJ53" s="443">
        <v>0</v>
      </c>
      <c r="AK53" s="443">
        <v>0</v>
      </c>
      <c r="AL53" s="443">
        <v>0</v>
      </c>
      <c r="AM53" s="443">
        <v>0</v>
      </c>
      <c r="AN53" s="443">
        <v>0</v>
      </c>
      <c r="AO53" s="443">
        <v>0</v>
      </c>
      <c r="AP53" s="697">
        <f t="shared" si="25"/>
        <v>0</v>
      </c>
      <c r="AQ53" s="698">
        <f t="shared" si="26"/>
        <v>0</v>
      </c>
      <c r="AR53" s="312">
        <f t="shared" si="27"/>
        <v>0</v>
      </c>
      <c r="AS53" s="443">
        <v>0</v>
      </c>
      <c r="AT53" s="443">
        <v>0</v>
      </c>
      <c r="AU53" s="443">
        <v>0</v>
      </c>
      <c r="AV53" s="443">
        <v>0</v>
      </c>
      <c r="AW53" s="443">
        <v>0</v>
      </c>
      <c r="AX53" s="443">
        <v>0</v>
      </c>
      <c r="AY53" s="443">
        <v>0</v>
      </c>
      <c r="AZ53" s="443">
        <v>0</v>
      </c>
      <c r="BA53" s="443">
        <v>0</v>
      </c>
      <c r="BB53" s="697">
        <f t="shared" si="28"/>
        <v>0</v>
      </c>
      <c r="BC53" s="698">
        <f t="shared" si="29"/>
        <v>0</v>
      </c>
      <c r="BD53" s="312">
        <f t="shared" si="30"/>
        <v>0</v>
      </c>
      <c r="BE53" s="443">
        <f t="shared" si="31"/>
        <v>0</v>
      </c>
      <c r="BF53" s="699">
        <f t="shared" si="32"/>
        <v>0</v>
      </c>
      <c r="BG53" s="699">
        <f t="shared" si="33"/>
        <v>0</v>
      </c>
      <c r="BH53" s="699">
        <f t="shared" si="34"/>
        <v>0</v>
      </c>
      <c r="BI53" s="700" t="str">
        <f t="shared" si="35"/>
        <v/>
      </c>
      <c r="BJ53" s="701"/>
      <c r="BK53" s="702"/>
      <c r="BL53" s="288"/>
      <c r="BM53" s="195"/>
      <c r="BN53" s="703"/>
    </row>
    <row r="54" spans="1:67" ht="18">
      <c r="A54" s="691">
        <v>52</v>
      </c>
      <c r="B54" s="873" t="s">
        <v>350</v>
      </c>
      <c r="C54" s="195" t="s">
        <v>158</v>
      </c>
      <c r="D54" s="1466" t="s">
        <v>159</v>
      </c>
      <c r="E54" s="197">
        <v>0.5</v>
      </c>
      <c r="F54" s="693">
        <f>IFERROR(_xlfn.XLOOKUP(C54, Projection_!A:A, Projection_!J:J),)</f>
        <v>0</v>
      </c>
      <c r="G54" s="693"/>
      <c r="H54" s="694"/>
      <c r="I54" s="694"/>
      <c r="J54" s="694"/>
      <c r="K54" s="694"/>
      <c r="L54" s="694"/>
      <c r="M54" s="694"/>
      <c r="N54" s="693">
        <f t="shared" si="18"/>
        <v>0</v>
      </c>
      <c r="O54" s="443">
        <v>0</v>
      </c>
      <c r="P54" s="443">
        <v>0</v>
      </c>
      <c r="Q54" s="443">
        <v>0</v>
      </c>
      <c r="R54" s="443">
        <v>0</v>
      </c>
      <c r="S54" s="443">
        <v>0</v>
      </c>
      <c r="T54" s="443">
        <v>0</v>
      </c>
      <c r="U54" s="443">
        <v>0</v>
      </c>
      <c r="V54" s="697">
        <f t="shared" si="19"/>
        <v>0</v>
      </c>
      <c r="W54" s="698">
        <f t="shared" si="20"/>
        <v>0</v>
      </c>
      <c r="X54" s="312">
        <f t="shared" si="21"/>
        <v>0</v>
      </c>
      <c r="Y54" s="443">
        <v>0</v>
      </c>
      <c r="Z54" s="443">
        <v>0</v>
      </c>
      <c r="AA54" s="443">
        <v>0</v>
      </c>
      <c r="AB54" s="443">
        <v>0</v>
      </c>
      <c r="AC54" s="443">
        <v>0</v>
      </c>
      <c r="AD54" s="443">
        <v>0</v>
      </c>
      <c r="AE54" s="443">
        <v>0</v>
      </c>
      <c r="AF54" s="697">
        <f t="shared" si="22"/>
        <v>0</v>
      </c>
      <c r="AG54" s="698">
        <f t="shared" si="23"/>
        <v>0</v>
      </c>
      <c r="AH54" s="312">
        <f t="shared" si="24"/>
        <v>0</v>
      </c>
      <c r="AI54" s="443">
        <v>0</v>
      </c>
      <c r="AJ54" s="443">
        <v>0</v>
      </c>
      <c r="AK54" s="443">
        <v>0</v>
      </c>
      <c r="AL54" s="443">
        <v>0</v>
      </c>
      <c r="AM54" s="443">
        <v>0</v>
      </c>
      <c r="AN54" s="443">
        <v>0</v>
      </c>
      <c r="AO54" s="443">
        <v>0</v>
      </c>
      <c r="AP54" s="697">
        <f t="shared" si="25"/>
        <v>0</v>
      </c>
      <c r="AQ54" s="698">
        <f t="shared" si="26"/>
        <v>0</v>
      </c>
      <c r="AR54" s="312">
        <f t="shared" si="27"/>
        <v>0</v>
      </c>
      <c r="AS54" s="443">
        <v>0</v>
      </c>
      <c r="AT54" s="443">
        <v>0</v>
      </c>
      <c r="AU54" s="443">
        <v>0</v>
      </c>
      <c r="AV54" s="443">
        <v>0</v>
      </c>
      <c r="AW54" s="443">
        <v>0</v>
      </c>
      <c r="AX54" s="443">
        <v>0</v>
      </c>
      <c r="AY54" s="443">
        <v>0</v>
      </c>
      <c r="AZ54" s="443">
        <v>0</v>
      </c>
      <c r="BA54" s="443">
        <v>0</v>
      </c>
      <c r="BB54" s="697">
        <f t="shared" si="28"/>
        <v>0</v>
      </c>
      <c r="BC54" s="698">
        <f t="shared" si="29"/>
        <v>0</v>
      </c>
      <c r="BD54" s="312">
        <f t="shared" si="30"/>
        <v>0</v>
      </c>
      <c r="BE54" s="443">
        <f t="shared" si="31"/>
        <v>0</v>
      </c>
      <c r="BF54" s="699">
        <f t="shared" si="32"/>
        <v>0</v>
      </c>
      <c r="BG54" s="699">
        <f t="shared" si="33"/>
        <v>0</v>
      </c>
      <c r="BH54" s="699">
        <f t="shared" si="34"/>
        <v>0</v>
      </c>
      <c r="BI54" s="700" t="str">
        <f t="shared" si="35"/>
        <v/>
      </c>
      <c r="BJ54" s="701"/>
      <c r="BK54" s="702"/>
      <c r="BL54" s="288"/>
      <c r="BM54" s="195"/>
      <c r="BN54" s="703"/>
    </row>
    <row r="55" spans="1:67" ht="18">
      <c r="A55" s="288">
        <v>53</v>
      </c>
      <c r="B55" s="873" t="s">
        <v>350</v>
      </c>
      <c r="C55" s="195" t="s">
        <v>161</v>
      </c>
      <c r="D55" s="1466" t="s">
        <v>162</v>
      </c>
      <c r="E55" s="197">
        <v>0.25</v>
      </c>
      <c r="F55" s="693">
        <f>IFERROR(_xlfn.XLOOKUP(C55, Projection_!A:A, Projection_!J:J),)</f>
        <v>0</v>
      </c>
      <c r="G55" s="693"/>
      <c r="H55" s="694"/>
      <c r="I55" s="694"/>
      <c r="J55" s="694"/>
      <c r="K55" s="694"/>
      <c r="L55" s="694"/>
      <c r="M55" s="694"/>
      <c r="N55" s="693">
        <f t="shared" si="18"/>
        <v>0</v>
      </c>
      <c r="O55" s="443">
        <v>0</v>
      </c>
      <c r="P55" s="443">
        <v>0</v>
      </c>
      <c r="Q55" s="443">
        <v>0</v>
      </c>
      <c r="R55" s="443">
        <v>0</v>
      </c>
      <c r="S55" s="443">
        <v>0</v>
      </c>
      <c r="T55" s="443">
        <v>0</v>
      </c>
      <c r="U55" s="443">
        <v>0</v>
      </c>
      <c r="V55" s="697">
        <f t="shared" si="19"/>
        <v>0</v>
      </c>
      <c r="W55" s="698">
        <f t="shared" si="20"/>
        <v>0</v>
      </c>
      <c r="X55" s="312">
        <f t="shared" si="21"/>
        <v>0</v>
      </c>
      <c r="Y55" s="443">
        <v>0</v>
      </c>
      <c r="Z55" s="443">
        <v>0</v>
      </c>
      <c r="AA55" s="443">
        <v>0</v>
      </c>
      <c r="AB55" s="443">
        <v>0</v>
      </c>
      <c r="AC55" s="443">
        <v>0</v>
      </c>
      <c r="AD55" s="443">
        <v>0</v>
      </c>
      <c r="AE55" s="443">
        <v>0</v>
      </c>
      <c r="AF55" s="697">
        <f t="shared" si="22"/>
        <v>0</v>
      </c>
      <c r="AG55" s="698">
        <f t="shared" si="23"/>
        <v>0</v>
      </c>
      <c r="AH55" s="312">
        <f t="shared" si="24"/>
        <v>0</v>
      </c>
      <c r="AI55" s="443">
        <v>0</v>
      </c>
      <c r="AJ55" s="443">
        <v>0</v>
      </c>
      <c r="AK55" s="443">
        <v>0</v>
      </c>
      <c r="AL55" s="443">
        <v>0</v>
      </c>
      <c r="AM55" s="443">
        <v>0</v>
      </c>
      <c r="AN55" s="443">
        <v>0</v>
      </c>
      <c r="AO55" s="443">
        <v>0</v>
      </c>
      <c r="AP55" s="697">
        <f t="shared" si="25"/>
        <v>0</v>
      </c>
      <c r="AQ55" s="698">
        <f t="shared" si="26"/>
        <v>0</v>
      </c>
      <c r="AR55" s="312">
        <f t="shared" si="27"/>
        <v>0</v>
      </c>
      <c r="AS55" s="443">
        <v>0</v>
      </c>
      <c r="AT55" s="443">
        <v>0</v>
      </c>
      <c r="AU55" s="443">
        <v>0</v>
      </c>
      <c r="AV55" s="443">
        <v>0</v>
      </c>
      <c r="AW55" s="443">
        <v>0</v>
      </c>
      <c r="AX55" s="443">
        <v>0</v>
      </c>
      <c r="AY55" s="443">
        <v>0</v>
      </c>
      <c r="AZ55" s="443">
        <v>0</v>
      </c>
      <c r="BA55" s="443">
        <v>0</v>
      </c>
      <c r="BB55" s="697">
        <f t="shared" si="28"/>
        <v>0</v>
      </c>
      <c r="BC55" s="698">
        <f t="shared" si="29"/>
        <v>0</v>
      </c>
      <c r="BD55" s="312">
        <f t="shared" si="30"/>
        <v>0</v>
      </c>
      <c r="BE55" s="443">
        <f t="shared" si="31"/>
        <v>0</v>
      </c>
      <c r="BF55" s="699">
        <f t="shared" si="32"/>
        <v>0</v>
      </c>
      <c r="BG55" s="699">
        <f t="shared" si="33"/>
        <v>0</v>
      </c>
      <c r="BH55" s="699">
        <f t="shared" si="34"/>
        <v>0</v>
      </c>
      <c r="BI55" s="700" t="str">
        <f t="shared" si="35"/>
        <v/>
      </c>
      <c r="BJ55" s="701"/>
      <c r="BK55" s="702"/>
      <c r="BL55" s="288"/>
      <c r="BM55" s="195"/>
      <c r="BN55" s="703"/>
    </row>
    <row r="56" spans="1:67" ht="18" hidden="1">
      <c r="A56" s="691">
        <v>54</v>
      </c>
      <c r="B56" s="874" t="s">
        <v>350</v>
      </c>
      <c r="C56" s="195" t="s">
        <v>164</v>
      </c>
      <c r="D56" s="1467" t="s">
        <v>165</v>
      </c>
      <c r="E56" s="197">
        <v>5</v>
      </c>
      <c r="F56" s="693">
        <f>IFERROR(_xlfn.XLOOKUP(C56, Projection_!A:A, Projection_!J:J),)</f>
        <v>0</v>
      </c>
      <c r="G56" s="693"/>
      <c r="H56" s="694"/>
      <c r="I56" s="694"/>
      <c r="J56" s="694"/>
      <c r="K56" s="694"/>
      <c r="L56" s="694"/>
      <c r="M56" s="694"/>
      <c r="N56" s="706">
        <f t="shared" si="18"/>
        <v>0</v>
      </c>
      <c r="O56" s="707">
        <v>0</v>
      </c>
      <c r="P56" s="707">
        <v>0</v>
      </c>
      <c r="Q56" s="707">
        <v>0</v>
      </c>
      <c r="R56" s="707">
        <v>0</v>
      </c>
      <c r="S56" s="707">
        <v>0</v>
      </c>
      <c r="T56" s="707">
        <v>0</v>
      </c>
      <c r="U56" s="707">
        <v>0</v>
      </c>
      <c r="V56" s="939">
        <f t="shared" si="19"/>
        <v>0</v>
      </c>
      <c r="W56" s="940">
        <f t="shared" si="20"/>
        <v>0</v>
      </c>
      <c r="X56" s="941">
        <f t="shared" si="21"/>
        <v>0</v>
      </c>
      <c r="Y56" s="707">
        <v>0</v>
      </c>
      <c r="Z56" s="707">
        <v>0</v>
      </c>
      <c r="AA56" s="707">
        <v>0</v>
      </c>
      <c r="AB56" s="707">
        <v>0</v>
      </c>
      <c r="AC56" s="707">
        <v>0</v>
      </c>
      <c r="AD56" s="707">
        <v>0</v>
      </c>
      <c r="AE56" s="707">
        <v>0</v>
      </c>
      <c r="AF56" s="939">
        <f t="shared" si="22"/>
        <v>0</v>
      </c>
      <c r="AG56" s="940">
        <f t="shared" si="23"/>
        <v>0</v>
      </c>
      <c r="AH56" s="941">
        <f t="shared" si="24"/>
        <v>0</v>
      </c>
      <c r="AI56" s="707">
        <v>0</v>
      </c>
      <c r="AJ56" s="707">
        <v>0</v>
      </c>
      <c r="AK56" s="707">
        <v>0</v>
      </c>
      <c r="AL56" s="707">
        <v>0</v>
      </c>
      <c r="AM56" s="707">
        <v>0</v>
      </c>
      <c r="AN56" s="707">
        <v>0</v>
      </c>
      <c r="AO56" s="707">
        <v>0</v>
      </c>
      <c r="AP56" s="939">
        <f t="shared" si="25"/>
        <v>0</v>
      </c>
      <c r="AQ56" s="940">
        <f t="shared" si="26"/>
        <v>0</v>
      </c>
      <c r="AR56" s="941">
        <f t="shared" si="27"/>
        <v>0</v>
      </c>
      <c r="AS56" s="707">
        <v>0</v>
      </c>
      <c r="AT56" s="707">
        <v>0</v>
      </c>
      <c r="AU56" s="707">
        <v>0</v>
      </c>
      <c r="AV56" s="707">
        <v>0</v>
      </c>
      <c r="AW56" s="707">
        <v>0</v>
      </c>
      <c r="AX56" s="707">
        <v>0</v>
      </c>
      <c r="AY56" s="707">
        <v>0</v>
      </c>
      <c r="AZ56" s="707">
        <v>0</v>
      </c>
      <c r="BA56" s="707">
        <v>0</v>
      </c>
      <c r="BB56" s="939">
        <f t="shared" si="28"/>
        <v>0</v>
      </c>
      <c r="BC56" s="940">
        <f t="shared" si="29"/>
        <v>0</v>
      </c>
      <c r="BD56" s="941">
        <f t="shared" si="30"/>
        <v>0</v>
      </c>
      <c r="BE56" s="707">
        <f t="shared" si="31"/>
        <v>0</v>
      </c>
      <c r="BF56" s="708">
        <f t="shared" si="32"/>
        <v>0</v>
      </c>
      <c r="BG56" s="708">
        <f t="shared" si="33"/>
        <v>0</v>
      </c>
      <c r="BH56" s="708">
        <f t="shared" si="34"/>
        <v>0</v>
      </c>
      <c r="BI56" s="709" t="str">
        <f t="shared" si="35"/>
        <v/>
      </c>
      <c r="BJ56" s="710"/>
      <c r="BK56" s="875"/>
      <c r="BL56" s="712"/>
      <c r="BM56" s="713"/>
      <c r="BN56" s="714"/>
    </row>
    <row r="57" spans="1:67" ht="18">
      <c r="A57" s="291">
        <v>55</v>
      </c>
      <c r="B57" s="409" t="s">
        <v>350</v>
      </c>
      <c r="C57" s="717" t="s">
        <v>167</v>
      </c>
      <c r="D57" s="1468" t="s">
        <v>168</v>
      </c>
      <c r="E57" s="420">
        <v>1</v>
      </c>
      <c r="F57" s="693">
        <f>IFERROR(_xlfn.XLOOKUP(C57, Projection_!A:A, Projection_!J:J),)</f>
        <v>0</v>
      </c>
      <c r="G57" s="693"/>
      <c r="H57" s="694"/>
      <c r="I57" s="694"/>
      <c r="J57" s="694"/>
      <c r="K57" s="694"/>
      <c r="L57" s="694"/>
      <c r="M57" s="570"/>
      <c r="N57" s="1469">
        <f t="shared" si="18"/>
        <v>0</v>
      </c>
      <c r="O57" s="1470">
        <v>0</v>
      </c>
      <c r="P57" s="1471">
        <v>0</v>
      </c>
      <c r="Q57" s="1471">
        <v>0</v>
      </c>
      <c r="R57" s="1471">
        <v>0</v>
      </c>
      <c r="S57" s="1471">
        <v>0</v>
      </c>
      <c r="T57" s="1471">
        <v>0</v>
      </c>
      <c r="U57" s="1471">
        <v>0</v>
      </c>
      <c r="V57" s="1472">
        <f t="shared" si="19"/>
        <v>0</v>
      </c>
      <c r="W57" s="1473">
        <f t="shared" si="20"/>
        <v>0</v>
      </c>
      <c r="X57" s="1474">
        <f t="shared" si="21"/>
        <v>0</v>
      </c>
      <c r="Y57" s="1475">
        <v>0</v>
      </c>
      <c r="Z57" s="1476">
        <v>0</v>
      </c>
      <c r="AA57" s="1476">
        <v>0</v>
      </c>
      <c r="AB57" s="1476">
        <v>0</v>
      </c>
      <c r="AC57" s="1476">
        <v>0</v>
      </c>
      <c r="AD57" s="1476">
        <v>0</v>
      </c>
      <c r="AE57" s="1476">
        <v>0</v>
      </c>
      <c r="AF57" s="1477">
        <f t="shared" si="22"/>
        <v>0</v>
      </c>
      <c r="AG57" s="1478">
        <f t="shared" si="23"/>
        <v>0</v>
      </c>
      <c r="AH57" s="1479">
        <f t="shared" si="24"/>
        <v>0</v>
      </c>
      <c r="AI57" s="1480">
        <v>0</v>
      </c>
      <c r="AJ57" s="1481">
        <v>0</v>
      </c>
      <c r="AK57" s="1481">
        <v>0</v>
      </c>
      <c r="AL57" s="1481">
        <v>0</v>
      </c>
      <c r="AM57" s="1481">
        <v>0</v>
      </c>
      <c r="AN57" s="1481">
        <v>0</v>
      </c>
      <c r="AO57" s="1481">
        <v>0</v>
      </c>
      <c r="AP57" s="1482">
        <f t="shared" si="25"/>
        <v>0</v>
      </c>
      <c r="AQ57" s="1483">
        <f t="shared" si="26"/>
        <v>0</v>
      </c>
      <c r="AR57" s="1484">
        <f t="shared" si="27"/>
        <v>0</v>
      </c>
      <c r="AS57" s="976">
        <v>0</v>
      </c>
      <c r="AT57" s="722">
        <v>0</v>
      </c>
      <c r="AU57" s="722">
        <v>0</v>
      </c>
      <c r="AV57" s="722">
        <v>0</v>
      </c>
      <c r="AW57" s="722">
        <v>0</v>
      </c>
      <c r="AX57" s="722">
        <v>0</v>
      </c>
      <c r="AY57" s="722">
        <v>0</v>
      </c>
      <c r="AZ57" s="722">
        <v>0</v>
      </c>
      <c r="BA57" s="722">
        <v>0</v>
      </c>
      <c r="BB57" s="977">
        <f t="shared" si="28"/>
        <v>0</v>
      </c>
      <c r="BC57" s="978">
        <f t="shared" si="29"/>
        <v>0</v>
      </c>
      <c r="BD57" s="978">
        <f t="shared" si="30"/>
        <v>0</v>
      </c>
      <c r="BE57" s="1485">
        <f t="shared" si="31"/>
        <v>0</v>
      </c>
      <c r="BF57" s="1486">
        <f t="shared" si="32"/>
        <v>0</v>
      </c>
      <c r="BG57" s="299">
        <f t="shared" si="33"/>
        <v>0</v>
      </c>
      <c r="BH57" s="1487">
        <f t="shared" si="34"/>
        <v>0</v>
      </c>
      <c r="BI57" s="1488" t="str">
        <f t="shared" si="35"/>
        <v/>
      </c>
      <c r="BJ57" s="730"/>
      <c r="BK57" s="731"/>
      <c r="BL57" s="303"/>
      <c r="BM57" s="303"/>
      <c r="BN57" s="732"/>
      <c r="BO57" s="849"/>
    </row>
    <row r="58" spans="1:67" ht="18">
      <c r="A58" s="244">
        <v>56</v>
      </c>
      <c r="B58" s="407" t="s">
        <v>350</v>
      </c>
      <c r="C58" s="717" t="s">
        <v>169</v>
      </c>
      <c r="D58" s="1489" t="s">
        <v>170</v>
      </c>
      <c r="E58" s="420">
        <v>2</v>
      </c>
      <c r="F58" s="693">
        <f>IFERROR(_xlfn.XLOOKUP(C58, Projection_!A:A, Projection_!J:J),)</f>
        <v>0</v>
      </c>
      <c r="G58" s="693"/>
      <c r="H58" s="694"/>
      <c r="I58" s="694"/>
      <c r="J58" s="694"/>
      <c r="K58" s="694"/>
      <c r="L58" s="694"/>
      <c r="M58" s="570"/>
      <c r="N58" s="1490">
        <f t="shared" si="18"/>
        <v>0</v>
      </c>
      <c r="O58" s="1491">
        <v>0</v>
      </c>
      <c r="P58" s="1492">
        <v>0</v>
      </c>
      <c r="Q58" s="1492">
        <v>0</v>
      </c>
      <c r="R58" s="1492">
        <v>0</v>
      </c>
      <c r="S58" s="1492">
        <v>0</v>
      </c>
      <c r="T58" s="1492">
        <v>0</v>
      </c>
      <c r="U58" s="1492">
        <v>0</v>
      </c>
      <c r="V58" s="1493">
        <f t="shared" si="19"/>
        <v>0</v>
      </c>
      <c r="W58" s="1494">
        <f t="shared" si="20"/>
        <v>0</v>
      </c>
      <c r="X58" s="1495">
        <f t="shared" si="21"/>
        <v>0</v>
      </c>
      <c r="Y58" s="1496">
        <v>0</v>
      </c>
      <c r="Z58" s="1497">
        <v>0</v>
      </c>
      <c r="AA58" s="1497">
        <v>0</v>
      </c>
      <c r="AB58" s="1497">
        <v>0</v>
      </c>
      <c r="AC58" s="1497">
        <v>0</v>
      </c>
      <c r="AD58" s="1497">
        <v>0</v>
      </c>
      <c r="AE58" s="1497">
        <v>0</v>
      </c>
      <c r="AF58" s="1498">
        <f t="shared" si="22"/>
        <v>0</v>
      </c>
      <c r="AG58" s="1499">
        <f t="shared" si="23"/>
        <v>0</v>
      </c>
      <c r="AH58" s="1500">
        <f t="shared" si="24"/>
        <v>0</v>
      </c>
      <c r="AI58" s="1501">
        <v>0</v>
      </c>
      <c r="AJ58" s="1502">
        <v>0</v>
      </c>
      <c r="AK58" s="1502">
        <v>0</v>
      </c>
      <c r="AL58" s="1502">
        <v>0</v>
      </c>
      <c r="AM58" s="1502">
        <v>0</v>
      </c>
      <c r="AN58" s="1502">
        <v>0</v>
      </c>
      <c r="AO58" s="1502">
        <v>0</v>
      </c>
      <c r="AP58" s="1503">
        <f t="shared" si="25"/>
        <v>0</v>
      </c>
      <c r="AQ58" s="1504">
        <f t="shared" si="26"/>
        <v>0</v>
      </c>
      <c r="AR58" s="1505">
        <f t="shared" si="27"/>
        <v>0</v>
      </c>
      <c r="AS58" s="980">
        <v>0</v>
      </c>
      <c r="AT58" s="751">
        <v>0</v>
      </c>
      <c r="AU58" s="751">
        <v>0</v>
      </c>
      <c r="AV58" s="751">
        <v>0</v>
      </c>
      <c r="AW58" s="751">
        <v>0</v>
      </c>
      <c r="AX58" s="751">
        <v>0</v>
      </c>
      <c r="AY58" s="751">
        <v>0</v>
      </c>
      <c r="AZ58" s="751">
        <v>0</v>
      </c>
      <c r="BA58" s="751">
        <v>0</v>
      </c>
      <c r="BB58" s="981">
        <f t="shared" si="28"/>
        <v>0</v>
      </c>
      <c r="BC58" s="982">
        <f t="shared" si="29"/>
        <v>0</v>
      </c>
      <c r="BD58" s="982">
        <f t="shared" si="30"/>
        <v>0</v>
      </c>
      <c r="BE58" s="1506">
        <f t="shared" si="31"/>
        <v>0</v>
      </c>
      <c r="BF58" s="1507">
        <f t="shared" si="32"/>
        <v>0</v>
      </c>
      <c r="BG58" s="249">
        <f t="shared" si="33"/>
        <v>0</v>
      </c>
      <c r="BH58" s="1508">
        <f t="shared" si="34"/>
        <v>0</v>
      </c>
      <c r="BI58" s="1509" t="str">
        <f t="shared" si="35"/>
        <v/>
      </c>
      <c r="BJ58" s="1510"/>
      <c r="BK58" s="851"/>
      <c r="BL58" s="253"/>
      <c r="BM58" s="253"/>
      <c r="BN58" s="852"/>
      <c r="BO58" s="853"/>
    </row>
    <row r="59" spans="1:67" ht="18">
      <c r="A59" s="691">
        <v>57</v>
      </c>
      <c r="B59" s="877" t="s">
        <v>350</v>
      </c>
      <c r="C59" s="195" t="s">
        <v>171</v>
      </c>
      <c r="D59" s="1511" t="s">
        <v>172</v>
      </c>
      <c r="E59" s="420">
        <v>0.5</v>
      </c>
      <c r="F59" s="693">
        <f>IFERROR(_xlfn.XLOOKUP(C59, Projection_!A:A, Projection_!J:J),)</f>
        <v>0</v>
      </c>
      <c r="G59" s="693"/>
      <c r="H59" s="694"/>
      <c r="I59" s="694"/>
      <c r="J59" s="694"/>
      <c r="K59" s="694"/>
      <c r="L59" s="694"/>
      <c r="M59" s="694"/>
      <c r="N59" s="765">
        <f t="shared" si="18"/>
        <v>0</v>
      </c>
      <c r="O59" s="443">
        <v>0</v>
      </c>
      <c r="P59" s="443">
        <v>0</v>
      </c>
      <c r="Q59" s="443">
        <v>0</v>
      </c>
      <c r="R59" s="443">
        <v>0</v>
      </c>
      <c r="S59" s="443">
        <v>0</v>
      </c>
      <c r="T59" s="443">
        <v>0</v>
      </c>
      <c r="U59" s="443">
        <v>0</v>
      </c>
      <c r="V59" s="697">
        <f t="shared" si="19"/>
        <v>0</v>
      </c>
      <c r="W59" s="698">
        <f t="shared" si="20"/>
        <v>0</v>
      </c>
      <c r="X59" s="950">
        <f t="shared" si="21"/>
        <v>0</v>
      </c>
      <c r="Y59" s="443">
        <v>0</v>
      </c>
      <c r="Z59" s="443">
        <v>0</v>
      </c>
      <c r="AA59" s="443">
        <v>0</v>
      </c>
      <c r="AB59" s="443">
        <v>0</v>
      </c>
      <c r="AC59" s="443">
        <v>0</v>
      </c>
      <c r="AD59" s="443">
        <v>0</v>
      </c>
      <c r="AE59" s="443">
        <v>0</v>
      </c>
      <c r="AF59" s="697">
        <f t="shared" si="22"/>
        <v>0</v>
      </c>
      <c r="AG59" s="698">
        <f t="shared" si="23"/>
        <v>0</v>
      </c>
      <c r="AH59" s="950">
        <f t="shared" si="24"/>
        <v>0</v>
      </c>
      <c r="AI59" s="443">
        <v>0</v>
      </c>
      <c r="AJ59" s="443">
        <v>0</v>
      </c>
      <c r="AK59" s="443">
        <v>0</v>
      </c>
      <c r="AL59" s="443">
        <v>0</v>
      </c>
      <c r="AM59" s="443">
        <v>0</v>
      </c>
      <c r="AN59" s="443">
        <v>0</v>
      </c>
      <c r="AO59" s="443">
        <v>0</v>
      </c>
      <c r="AP59" s="697">
        <f t="shared" si="25"/>
        <v>0</v>
      </c>
      <c r="AQ59" s="698">
        <f t="shared" si="26"/>
        <v>0</v>
      </c>
      <c r="AR59" s="950">
        <f t="shared" si="27"/>
        <v>0</v>
      </c>
      <c r="AS59" s="443">
        <v>0</v>
      </c>
      <c r="AT59" s="443">
        <v>0</v>
      </c>
      <c r="AU59" s="443">
        <v>0</v>
      </c>
      <c r="AV59" s="443">
        <v>0</v>
      </c>
      <c r="AW59" s="443">
        <v>0</v>
      </c>
      <c r="AX59" s="443">
        <v>0</v>
      </c>
      <c r="AY59" s="443">
        <v>0</v>
      </c>
      <c r="AZ59" s="443">
        <v>0</v>
      </c>
      <c r="BA59" s="443">
        <v>0</v>
      </c>
      <c r="BB59" s="697">
        <f t="shared" si="28"/>
        <v>0</v>
      </c>
      <c r="BC59" s="698">
        <f t="shared" si="29"/>
        <v>0</v>
      </c>
      <c r="BD59" s="950">
        <f t="shared" si="30"/>
        <v>0</v>
      </c>
      <c r="BE59" s="443">
        <f t="shared" si="31"/>
        <v>0</v>
      </c>
      <c r="BF59" s="699">
        <f t="shared" si="32"/>
        <v>0</v>
      </c>
      <c r="BG59" s="699">
        <f t="shared" si="33"/>
        <v>0</v>
      </c>
      <c r="BH59" s="699">
        <f t="shared" si="34"/>
        <v>0</v>
      </c>
      <c r="BI59" s="700" t="str">
        <f t="shared" si="35"/>
        <v/>
      </c>
      <c r="BJ59" s="793"/>
      <c r="BK59" s="702"/>
      <c r="BL59" s="691"/>
      <c r="BM59" s="794"/>
      <c r="BN59" s="795"/>
    </row>
    <row r="60" spans="1:67" ht="18" hidden="1">
      <c r="A60" s="288">
        <v>58</v>
      </c>
      <c r="B60" s="877" t="s">
        <v>350</v>
      </c>
      <c r="C60" s="195" t="s">
        <v>174</v>
      </c>
      <c r="D60" s="1466" t="s">
        <v>175</v>
      </c>
      <c r="E60" s="420">
        <v>0.5</v>
      </c>
      <c r="F60" s="693">
        <f>IFERROR(_xlfn.XLOOKUP(C60, Projection_!A:A, Projection_!J:J),)</f>
        <v>0</v>
      </c>
      <c r="G60" s="693"/>
      <c r="H60" s="694"/>
      <c r="I60" s="694"/>
      <c r="J60" s="694"/>
      <c r="K60" s="694"/>
      <c r="L60" s="694"/>
      <c r="M60" s="694"/>
      <c r="N60" s="693">
        <f t="shared" si="18"/>
        <v>0</v>
      </c>
      <c r="O60" s="443">
        <v>0</v>
      </c>
      <c r="P60" s="443">
        <v>0</v>
      </c>
      <c r="Q60" s="443">
        <v>0</v>
      </c>
      <c r="R60" s="443">
        <v>0</v>
      </c>
      <c r="S60" s="443">
        <v>0</v>
      </c>
      <c r="T60" s="443">
        <v>0</v>
      </c>
      <c r="U60" s="443">
        <v>0</v>
      </c>
      <c r="V60" s="697">
        <f t="shared" si="19"/>
        <v>0</v>
      </c>
      <c r="W60" s="698">
        <f t="shared" si="20"/>
        <v>0</v>
      </c>
      <c r="X60" s="312">
        <f t="shared" si="21"/>
        <v>0</v>
      </c>
      <c r="Y60" s="443">
        <v>0</v>
      </c>
      <c r="Z60" s="443">
        <v>0</v>
      </c>
      <c r="AA60" s="443">
        <v>0</v>
      </c>
      <c r="AB60" s="443">
        <v>0</v>
      </c>
      <c r="AC60" s="443">
        <v>0</v>
      </c>
      <c r="AD60" s="443">
        <v>0</v>
      </c>
      <c r="AE60" s="443">
        <v>0</v>
      </c>
      <c r="AF60" s="697">
        <f t="shared" si="22"/>
        <v>0</v>
      </c>
      <c r="AG60" s="698">
        <f t="shared" si="23"/>
        <v>0</v>
      </c>
      <c r="AH60" s="312">
        <f t="shared" si="24"/>
        <v>0</v>
      </c>
      <c r="AI60" s="443">
        <v>0</v>
      </c>
      <c r="AJ60" s="443">
        <v>0</v>
      </c>
      <c r="AK60" s="443">
        <v>0</v>
      </c>
      <c r="AL60" s="443">
        <v>0</v>
      </c>
      <c r="AM60" s="443">
        <v>0</v>
      </c>
      <c r="AN60" s="443">
        <v>0</v>
      </c>
      <c r="AO60" s="443">
        <v>0</v>
      </c>
      <c r="AP60" s="697">
        <f t="shared" si="25"/>
        <v>0</v>
      </c>
      <c r="AQ60" s="698">
        <f t="shared" si="26"/>
        <v>0</v>
      </c>
      <c r="AR60" s="312">
        <f t="shared" si="27"/>
        <v>0</v>
      </c>
      <c r="AS60" s="443">
        <v>0</v>
      </c>
      <c r="AT60" s="443">
        <v>0</v>
      </c>
      <c r="AU60" s="443">
        <v>0</v>
      </c>
      <c r="AV60" s="443">
        <v>0</v>
      </c>
      <c r="AW60" s="443">
        <v>0</v>
      </c>
      <c r="AX60" s="443">
        <v>0</v>
      </c>
      <c r="AY60" s="443">
        <v>0</v>
      </c>
      <c r="AZ60" s="443">
        <v>0</v>
      </c>
      <c r="BA60" s="443">
        <v>0</v>
      </c>
      <c r="BB60" s="697">
        <f t="shared" si="28"/>
        <v>0</v>
      </c>
      <c r="BC60" s="698">
        <f t="shared" si="29"/>
        <v>0</v>
      </c>
      <c r="BD60" s="312">
        <f t="shared" si="30"/>
        <v>0</v>
      </c>
      <c r="BE60" s="443">
        <f t="shared" si="31"/>
        <v>0</v>
      </c>
      <c r="BF60" s="699">
        <f t="shared" si="32"/>
        <v>0</v>
      </c>
      <c r="BG60" s="699">
        <f t="shared" si="33"/>
        <v>0</v>
      </c>
      <c r="BH60" s="699">
        <f t="shared" si="34"/>
        <v>0</v>
      </c>
      <c r="BI60" s="700" t="str">
        <f t="shared" si="35"/>
        <v/>
      </c>
      <c r="BJ60" s="701"/>
      <c r="BK60" s="702"/>
      <c r="BL60" s="288"/>
      <c r="BM60" s="195"/>
      <c r="BN60" s="703"/>
    </row>
    <row r="61" spans="1:67" ht="18" hidden="1">
      <c r="A61" s="199">
        <v>59</v>
      </c>
      <c r="B61" s="1048" t="s">
        <v>105</v>
      </c>
      <c r="C61" s="970" t="s">
        <v>373</v>
      </c>
      <c r="D61" s="826" t="s">
        <v>374</v>
      </c>
      <c r="E61" s="420">
        <v>0.05</v>
      </c>
      <c r="F61" s="693">
        <f>IFERROR(_xlfn.XLOOKUP(C61, Projection_!A:A, Projection_!J:J),)</f>
        <v>0</v>
      </c>
      <c r="G61" s="693"/>
      <c r="H61" s="694"/>
      <c r="I61" s="694"/>
      <c r="J61" s="694"/>
      <c r="K61" s="694"/>
      <c r="L61" s="694"/>
      <c r="M61" s="694"/>
      <c r="N61" s="693">
        <f t="shared" si="18"/>
        <v>0</v>
      </c>
      <c r="O61" s="443">
        <v>0</v>
      </c>
      <c r="P61" s="443">
        <v>0</v>
      </c>
      <c r="Q61" s="443">
        <v>0</v>
      </c>
      <c r="R61" s="443">
        <v>0</v>
      </c>
      <c r="S61" s="443">
        <v>0</v>
      </c>
      <c r="T61" s="443">
        <v>0</v>
      </c>
      <c r="U61" s="443">
        <v>0</v>
      </c>
      <c r="V61" s="697">
        <f t="shared" si="19"/>
        <v>0</v>
      </c>
      <c r="W61" s="698">
        <f t="shared" si="20"/>
        <v>0</v>
      </c>
      <c r="X61" s="312">
        <f t="shared" si="21"/>
        <v>0</v>
      </c>
      <c r="Y61" s="443">
        <v>0</v>
      </c>
      <c r="Z61" s="443">
        <v>0</v>
      </c>
      <c r="AA61" s="443">
        <v>0</v>
      </c>
      <c r="AB61" s="443">
        <v>0</v>
      </c>
      <c r="AC61" s="443">
        <v>0</v>
      </c>
      <c r="AD61" s="443">
        <v>0</v>
      </c>
      <c r="AE61" s="443">
        <v>0</v>
      </c>
      <c r="AF61" s="697">
        <f t="shared" si="22"/>
        <v>0</v>
      </c>
      <c r="AG61" s="698">
        <f t="shared" si="23"/>
        <v>0</v>
      </c>
      <c r="AH61" s="312">
        <f t="shared" si="24"/>
        <v>0</v>
      </c>
      <c r="AI61" s="443">
        <v>0</v>
      </c>
      <c r="AJ61" s="443">
        <v>0</v>
      </c>
      <c r="AK61" s="443">
        <v>0</v>
      </c>
      <c r="AL61" s="443">
        <v>0</v>
      </c>
      <c r="AM61" s="443">
        <v>0</v>
      </c>
      <c r="AN61" s="443">
        <v>0</v>
      </c>
      <c r="AO61" s="443">
        <v>0</v>
      </c>
      <c r="AP61" s="697">
        <f t="shared" si="25"/>
        <v>0</v>
      </c>
      <c r="AQ61" s="698">
        <f t="shared" si="26"/>
        <v>0</v>
      </c>
      <c r="AR61" s="312">
        <f t="shared" si="27"/>
        <v>0</v>
      </c>
      <c r="AS61" s="443">
        <v>0</v>
      </c>
      <c r="AT61" s="443">
        <v>0</v>
      </c>
      <c r="AU61" s="443">
        <v>0</v>
      </c>
      <c r="AV61" s="443">
        <v>0</v>
      </c>
      <c r="AW61" s="443">
        <v>0</v>
      </c>
      <c r="AX61" s="443">
        <v>0</v>
      </c>
      <c r="AY61" s="443">
        <v>0</v>
      </c>
      <c r="AZ61" s="443">
        <v>0</v>
      </c>
      <c r="BA61" s="443">
        <v>0</v>
      </c>
      <c r="BB61" s="697">
        <f t="shared" si="28"/>
        <v>0</v>
      </c>
      <c r="BC61" s="698">
        <f t="shared" si="29"/>
        <v>0</v>
      </c>
      <c r="BD61" s="312">
        <f t="shared" si="30"/>
        <v>0</v>
      </c>
      <c r="BE61" s="443">
        <f t="shared" si="31"/>
        <v>0</v>
      </c>
      <c r="BF61" s="699">
        <f t="shared" si="32"/>
        <v>0</v>
      </c>
      <c r="BG61" s="699">
        <f t="shared" si="33"/>
        <v>0</v>
      </c>
      <c r="BH61" s="699">
        <f t="shared" si="34"/>
        <v>0</v>
      </c>
      <c r="BI61" s="700" t="str">
        <f t="shared" si="35"/>
        <v/>
      </c>
      <c r="BJ61" s="701"/>
      <c r="BK61" s="702"/>
      <c r="BL61" s="288"/>
      <c r="BM61" s="195"/>
      <c r="BN61" s="703"/>
    </row>
    <row r="62" spans="1:67" ht="18" hidden="1">
      <c r="A62" s="1049">
        <v>60</v>
      </c>
      <c r="B62" s="1050" t="s">
        <v>105</v>
      </c>
      <c r="C62" s="970" t="s">
        <v>375</v>
      </c>
      <c r="D62" s="826" t="s">
        <v>376</v>
      </c>
      <c r="E62" s="420">
        <v>0.1</v>
      </c>
      <c r="F62" s="693">
        <f>IFERROR(_xlfn.XLOOKUP(C62, Projection_!A:A, Projection_!J:J),)</f>
        <v>0</v>
      </c>
      <c r="G62" s="693"/>
      <c r="H62" s="694"/>
      <c r="I62" s="694"/>
      <c r="J62" s="694"/>
      <c r="K62" s="694"/>
      <c r="L62" s="694"/>
      <c r="M62" s="694"/>
      <c r="N62" s="693">
        <f t="shared" si="18"/>
        <v>0</v>
      </c>
      <c r="O62" s="443">
        <v>0</v>
      </c>
      <c r="P62" s="443">
        <v>0</v>
      </c>
      <c r="Q62" s="443">
        <v>0</v>
      </c>
      <c r="R62" s="443">
        <v>0</v>
      </c>
      <c r="S62" s="443">
        <v>0</v>
      </c>
      <c r="T62" s="443">
        <v>0</v>
      </c>
      <c r="U62" s="443">
        <v>0</v>
      </c>
      <c r="V62" s="697">
        <f t="shared" si="19"/>
        <v>0</v>
      </c>
      <c r="W62" s="698">
        <f t="shared" si="20"/>
        <v>0</v>
      </c>
      <c r="X62" s="312">
        <f t="shared" si="21"/>
        <v>0</v>
      </c>
      <c r="Y62" s="443">
        <v>0</v>
      </c>
      <c r="Z62" s="443">
        <v>0</v>
      </c>
      <c r="AA62" s="443">
        <v>0</v>
      </c>
      <c r="AB62" s="443">
        <v>0</v>
      </c>
      <c r="AC62" s="443">
        <v>0</v>
      </c>
      <c r="AD62" s="443">
        <v>0</v>
      </c>
      <c r="AE62" s="443">
        <v>0</v>
      </c>
      <c r="AF62" s="697">
        <f t="shared" si="22"/>
        <v>0</v>
      </c>
      <c r="AG62" s="698">
        <f t="shared" si="23"/>
        <v>0</v>
      </c>
      <c r="AH62" s="312">
        <f t="shared" si="24"/>
        <v>0</v>
      </c>
      <c r="AI62" s="443">
        <v>0</v>
      </c>
      <c r="AJ62" s="443">
        <v>0</v>
      </c>
      <c r="AK62" s="443">
        <v>0</v>
      </c>
      <c r="AL62" s="443">
        <v>0</v>
      </c>
      <c r="AM62" s="443">
        <v>0</v>
      </c>
      <c r="AN62" s="443">
        <v>0</v>
      </c>
      <c r="AO62" s="443">
        <v>0</v>
      </c>
      <c r="AP62" s="697">
        <f t="shared" si="25"/>
        <v>0</v>
      </c>
      <c r="AQ62" s="698">
        <f t="shared" si="26"/>
        <v>0</v>
      </c>
      <c r="AR62" s="312">
        <f t="shared" si="27"/>
        <v>0</v>
      </c>
      <c r="AS62" s="443">
        <v>0</v>
      </c>
      <c r="AT62" s="443">
        <v>0</v>
      </c>
      <c r="AU62" s="443">
        <v>0</v>
      </c>
      <c r="AV62" s="443">
        <v>0</v>
      </c>
      <c r="AW62" s="443">
        <v>0</v>
      </c>
      <c r="AX62" s="443">
        <v>0</v>
      </c>
      <c r="AY62" s="443">
        <v>0</v>
      </c>
      <c r="AZ62" s="443">
        <v>0</v>
      </c>
      <c r="BA62" s="443">
        <v>0</v>
      </c>
      <c r="BB62" s="697">
        <f t="shared" si="28"/>
        <v>0</v>
      </c>
      <c r="BC62" s="698">
        <f t="shared" si="29"/>
        <v>0</v>
      </c>
      <c r="BD62" s="312">
        <f t="shared" si="30"/>
        <v>0</v>
      </c>
      <c r="BE62" s="443">
        <f t="shared" si="31"/>
        <v>0</v>
      </c>
      <c r="BF62" s="699">
        <f t="shared" si="32"/>
        <v>0</v>
      </c>
      <c r="BG62" s="699">
        <f t="shared" si="33"/>
        <v>0</v>
      </c>
      <c r="BH62" s="699">
        <f t="shared" si="34"/>
        <v>0</v>
      </c>
      <c r="BI62" s="700" t="str">
        <f t="shared" si="35"/>
        <v/>
      </c>
      <c r="BJ62" s="701"/>
      <c r="BK62" s="702"/>
      <c r="BL62" s="288"/>
      <c r="BM62" s="195"/>
      <c r="BN62" s="703"/>
    </row>
    <row r="63" spans="1:67" ht="18" hidden="1">
      <c r="A63" s="1051">
        <v>61</v>
      </c>
      <c r="B63" s="1050" t="s">
        <v>105</v>
      </c>
      <c r="C63" s="970" t="s">
        <v>377</v>
      </c>
      <c r="D63" s="826" t="s">
        <v>378</v>
      </c>
      <c r="E63" s="420">
        <v>0.2</v>
      </c>
      <c r="F63" s="693">
        <f>IFERROR(_xlfn.XLOOKUP(C63, Projection_!A:A, Projection_!J:J),)</f>
        <v>0</v>
      </c>
      <c r="G63" s="693"/>
      <c r="H63" s="694"/>
      <c r="I63" s="694"/>
      <c r="J63" s="694"/>
      <c r="K63" s="694"/>
      <c r="L63" s="694"/>
      <c r="M63" s="694"/>
      <c r="N63" s="693">
        <f t="shared" si="18"/>
        <v>0</v>
      </c>
      <c r="O63" s="443">
        <v>0</v>
      </c>
      <c r="P63" s="443">
        <v>0</v>
      </c>
      <c r="Q63" s="443">
        <v>0</v>
      </c>
      <c r="R63" s="443">
        <v>0</v>
      </c>
      <c r="S63" s="443">
        <v>0</v>
      </c>
      <c r="T63" s="443">
        <v>0</v>
      </c>
      <c r="U63" s="443">
        <v>0</v>
      </c>
      <c r="V63" s="697">
        <f t="shared" si="19"/>
        <v>0</v>
      </c>
      <c r="W63" s="698">
        <f t="shared" si="20"/>
        <v>0</v>
      </c>
      <c r="X63" s="312">
        <f t="shared" si="21"/>
        <v>0</v>
      </c>
      <c r="Y63" s="443">
        <v>0</v>
      </c>
      <c r="Z63" s="443">
        <v>0</v>
      </c>
      <c r="AA63" s="443">
        <v>0</v>
      </c>
      <c r="AB63" s="443">
        <v>0</v>
      </c>
      <c r="AC63" s="443">
        <v>0</v>
      </c>
      <c r="AD63" s="443">
        <v>0</v>
      </c>
      <c r="AE63" s="443">
        <v>0</v>
      </c>
      <c r="AF63" s="697">
        <f t="shared" si="22"/>
        <v>0</v>
      </c>
      <c r="AG63" s="698">
        <f t="shared" si="23"/>
        <v>0</v>
      </c>
      <c r="AH63" s="312">
        <f t="shared" si="24"/>
        <v>0</v>
      </c>
      <c r="AI63" s="443">
        <v>0</v>
      </c>
      <c r="AJ63" s="443">
        <v>0</v>
      </c>
      <c r="AK63" s="443">
        <v>0</v>
      </c>
      <c r="AL63" s="443">
        <v>0</v>
      </c>
      <c r="AM63" s="443">
        <v>0</v>
      </c>
      <c r="AN63" s="443">
        <v>0</v>
      </c>
      <c r="AO63" s="443">
        <v>0</v>
      </c>
      <c r="AP63" s="697">
        <f t="shared" si="25"/>
        <v>0</v>
      </c>
      <c r="AQ63" s="698">
        <f t="shared" si="26"/>
        <v>0</v>
      </c>
      <c r="AR63" s="312">
        <f t="shared" si="27"/>
        <v>0</v>
      </c>
      <c r="AS63" s="443">
        <v>0</v>
      </c>
      <c r="AT63" s="443">
        <v>0</v>
      </c>
      <c r="AU63" s="443">
        <v>0</v>
      </c>
      <c r="AV63" s="443">
        <v>0</v>
      </c>
      <c r="AW63" s="443">
        <v>0</v>
      </c>
      <c r="AX63" s="443">
        <v>0</v>
      </c>
      <c r="AY63" s="443">
        <v>0</v>
      </c>
      <c r="AZ63" s="443">
        <v>0</v>
      </c>
      <c r="BA63" s="443">
        <v>0</v>
      </c>
      <c r="BB63" s="697">
        <f t="shared" si="28"/>
        <v>0</v>
      </c>
      <c r="BC63" s="698">
        <f t="shared" si="29"/>
        <v>0</v>
      </c>
      <c r="BD63" s="312">
        <f t="shared" si="30"/>
        <v>0</v>
      </c>
      <c r="BE63" s="443">
        <f t="shared" si="31"/>
        <v>0</v>
      </c>
      <c r="BF63" s="699">
        <f t="shared" si="32"/>
        <v>0</v>
      </c>
      <c r="BG63" s="699">
        <f t="shared" si="33"/>
        <v>0</v>
      </c>
      <c r="BH63" s="699">
        <f t="shared" si="34"/>
        <v>0</v>
      </c>
      <c r="BI63" s="700" t="str">
        <f t="shared" si="35"/>
        <v/>
      </c>
      <c r="BJ63" s="701"/>
      <c r="BK63" s="702"/>
      <c r="BL63" s="288"/>
      <c r="BM63" s="195"/>
      <c r="BN63" s="703"/>
    </row>
    <row r="64" spans="1:67" ht="18" hidden="1">
      <c r="A64" s="970">
        <v>62</v>
      </c>
      <c r="B64" s="1050" t="s">
        <v>105</v>
      </c>
      <c r="C64" s="970" t="s">
        <v>379</v>
      </c>
      <c r="D64" s="826" t="s">
        <v>380</v>
      </c>
      <c r="E64" s="420">
        <v>0.2</v>
      </c>
      <c r="F64" s="693">
        <f>IFERROR(_xlfn.XLOOKUP(C64, Projection_!A:A, Projection_!J:J),)</f>
        <v>0</v>
      </c>
      <c r="G64" s="693"/>
      <c r="H64" s="694"/>
      <c r="I64" s="694"/>
      <c r="J64" s="694"/>
      <c r="K64" s="694"/>
      <c r="L64" s="694"/>
      <c r="M64" s="694"/>
      <c r="N64" s="693">
        <f t="shared" si="18"/>
        <v>0</v>
      </c>
      <c r="O64" s="443">
        <v>0</v>
      </c>
      <c r="P64" s="443">
        <v>0</v>
      </c>
      <c r="Q64" s="443">
        <v>0</v>
      </c>
      <c r="R64" s="443">
        <v>0</v>
      </c>
      <c r="S64" s="443">
        <v>0</v>
      </c>
      <c r="T64" s="443">
        <v>0</v>
      </c>
      <c r="U64" s="443">
        <v>0</v>
      </c>
      <c r="V64" s="697">
        <f t="shared" si="19"/>
        <v>0</v>
      </c>
      <c r="W64" s="698">
        <f t="shared" si="20"/>
        <v>0</v>
      </c>
      <c r="X64" s="312">
        <f t="shared" si="21"/>
        <v>0</v>
      </c>
      <c r="Y64" s="443">
        <v>0</v>
      </c>
      <c r="Z64" s="443">
        <v>0</v>
      </c>
      <c r="AA64" s="443">
        <v>0</v>
      </c>
      <c r="AB64" s="443">
        <v>0</v>
      </c>
      <c r="AC64" s="443">
        <v>0</v>
      </c>
      <c r="AD64" s="443">
        <v>0</v>
      </c>
      <c r="AE64" s="443">
        <v>0</v>
      </c>
      <c r="AF64" s="697">
        <f t="shared" si="22"/>
        <v>0</v>
      </c>
      <c r="AG64" s="698">
        <f t="shared" si="23"/>
        <v>0</v>
      </c>
      <c r="AH64" s="312">
        <f t="shared" si="24"/>
        <v>0</v>
      </c>
      <c r="AI64" s="443">
        <v>0</v>
      </c>
      <c r="AJ64" s="443">
        <v>0</v>
      </c>
      <c r="AK64" s="443">
        <v>0</v>
      </c>
      <c r="AL64" s="443">
        <v>0</v>
      </c>
      <c r="AM64" s="443">
        <v>0</v>
      </c>
      <c r="AN64" s="443">
        <v>0</v>
      </c>
      <c r="AO64" s="443">
        <v>0</v>
      </c>
      <c r="AP64" s="697">
        <f t="shared" si="25"/>
        <v>0</v>
      </c>
      <c r="AQ64" s="698">
        <f t="shared" si="26"/>
        <v>0</v>
      </c>
      <c r="AR64" s="312">
        <f t="shared" si="27"/>
        <v>0</v>
      </c>
      <c r="AS64" s="443">
        <v>0</v>
      </c>
      <c r="AT64" s="443">
        <v>0</v>
      </c>
      <c r="AU64" s="443">
        <v>0</v>
      </c>
      <c r="AV64" s="443">
        <v>0</v>
      </c>
      <c r="AW64" s="443">
        <v>0</v>
      </c>
      <c r="AX64" s="443">
        <v>0</v>
      </c>
      <c r="AY64" s="443">
        <v>0</v>
      </c>
      <c r="AZ64" s="443">
        <v>0</v>
      </c>
      <c r="BA64" s="443">
        <v>0</v>
      </c>
      <c r="BB64" s="697">
        <f t="shared" si="28"/>
        <v>0</v>
      </c>
      <c r="BC64" s="698">
        <f t="shared" si="29"/>
        <v>0</v>
      </c>
      <c r="BD64" s="312">
        <f t="shared" si="30"/>
        <v>0</v>
      </c>
      <c r="BE64" s="443">
        <f t="shared" si="31"/>
        <v>0</v>
      </c>
      <c r="BF64" s="699">
        <f t="shared" si="32"/>
        <v>0</v>
      </c>
      <c r="BG64" s="699">
        <f t="shared" si="33"/>
        <v>0</v>
      </c>
      <c r="BH64" s="699">
        <f t="shared" si="34"/>
        <v>0</v>
      </c>
      <c r="BI64" s="700" t="str">
        <f t="shared" si="35"/>
        <v/>
      </c>
      <c r="BJ64" s="701"/>
      <c r="BK64" s="702"/>
      <c r="BL64" s="288"/>
      <c r="BM64" s="195"/>
      <c r="BN64" s="703"/>
    </row>
    <row r="65" spans="1:67" ht="18" hidden="1">
      <c r="A65" s="1051">
        <v>63</v>
      </c>
      <c r="B65" s="1050" t="s">
        <v>105</v>
      </c>
      <c r="C65" s="970" t="s">
        <v>381</v>
      </c>
      <c r="D65" s="826" t="s">
        <v>382</v>
      </c>
      <c r="E65" s="420">
        <v>0.2</v>
      </c>
      <c r="F65" s="693">
        <f>IFERROR(_xlfn.XLOOKUP(C65, Projection_!A:A, Projection_!J:J),)</f>
        <v>0</v>
      </c>
      <c r="G65" s="693"/>
      <c r="H65" s="694"/>
      <c r="I65" s="694"/>
      <c r="J65" s="694"/>
      <c r="K65" s="694"/>
      <c r="L65" s="694"/>
      <c r="M65" s="694"/>
      <c r="N65" s="693">
        <f t="shared" si="18"/>
        <v>0</v>
      </c>
      <c r="O65" s="443">
        <v>0</v>
      </c>
      <c r="P65" s="443">
        <v>0</v>
      </c>
      <c r="Q65" s="443">
        <v>0</v>
      </c>
      <c r="R65" s="443">
        <v>0</v>
      </c>
      <c r="S65" s="443">
        <v>0</v>
      </c>
      <c r="T65" s="443">
        <v>0</v>
      </c>
      <c r="U65" s="443">
        <v>0</v>
      </c>
      <c r="V65" s="697">
        <f t="shared" si="19"/>
        <v>0</v>
      </c>
      <c r="W65" s="698">
        <f t="shared" si="20"/>
        <v>0</v>
      </c>
      <c r="X65" s="312">
        <f t="shared" si="21"/>
        <v>0</v>
      </c>
      <c r="Y65" s="443">
        <v>0</v>
      </c>
      <c r="Z65" s="443">
        <v>0</v>
      </c>
      <c r="AA65" s="443">
        <v>0</v>
      </c>
      <c r="AB65" s="443">
        <v>0</v>
      </c>
      <c r="AC65" s="443">
        <v>0</v>
      </c>
      <c r="AD65" s="443">
        <v>0</v>
      </c>
      <c r="AE65" s="443">
        <v>0</v>
      </c>
      <c r="AF65" s="697">
        <f t="shared" si="22"/>
        <v>0</v>
      </c>
      <c r="AG65" s="698">
        <f t="shared" si="23"/>
        <v>0</v>
      </c>
      <c r="AH65" s="312">
        <f t="shared" si="24"/>
        <v>0</v>
      </c>
      <c r="AI65" s="443">
        <v>0</v>
      </c>
      <c r="AJ65" s="443">
        <v>0</v>
      </c>
      <c r="AK65" s="443">
        <v>0</v>
      </c>
      <c r="AL65" s="443">
        <v>0</v>
      </c>
      <c r="AM65" s="443">
        <v>0</v>
      </c>
      <c r="AN65" s="443">
        <v>0</v>
      </c>
      <c r="AO65" s="443">
        <v>0</v>
      </c>
      <c r="AP65" s="697">
        <f t="shared" si="25"/>
        <v>0</v>
      </c>
      <c r="AQ65" s="698">
        <f t="shared" si="26"/>
        <v>0</v>
      </c>
      <c r="AR65" s="312">
        <f t="shared" si="27"/>
        <v>0</v>
      </c>
      <c r="AS65" s="443">
        <v>0</v>
      </c>
      <c r="AT65" s="443">
        <v>0</v>
      </c>
      <c r="AU65" s="443">
        <v>0</v>
      </c>
      <c r="AV65" s="443">
        <v>0</v>
      </c>
      <c r="AW65" s="443">
        <v>0</v>
      </c>
      <c r="AX65" s="443">
        <v>0</v>
      </c>
      <c r="AY65" s="443">
        <v>0</v>
      </c>
      <c r="AZ65" s="443">
        <v>0</v>
      </c>
      <c r="BA65" s="443">
        <v>0</v>
      </c>
      <c r="BB65" s="697">
        <f t="shared" si="28"/>
        <v>0</v>
      </c>
      <c r="BC65" s="698">
        <f t="shared" si="29"/>
        <v>0</v>
      </c>
      <c r="BD65" s="312">
        <f t="shared" si="30"/>
        <v>0</v>
      </c>
      <c r="BE65" s="443">
        <f t="shared" si="31"/>
        <v>0</v>
      </c>
      <c r="BF65" s="699">
        <f t="shared" si="32"/>
        <v>0</v>
      </c>
      <c r="BG65" s="699">
        <f t="shared" si="33"/>
        <v>0</v>
      </c>
      <c r="BH65" s="699">
        <f t="shared" si="34"/>
        <v>0</v>
      </c>
      <c r="BI65" s="700" t="str">
        <f t="shared" si="35"/>
        <v/>
      </c>
      <c r="BJ65" s="701"/>
      <c r="BK65" s="702"/>
      <c r="BL65" s="288"/>
      <c r="BM65" s="195"/>
      <c r="BN65" s="703"/>
    </row>
    <row r="66" spans="1:67" ht="18" hidden="1">
      <c r="A66" s="970">
        <v>64</v>
      </c>
      <c r="B66" s="1052" t="s">
        <v>105</v>
      </c>
      <c r="C66" s="970" t="s">
        <v>383</v>
      </c>
      <c r="D66" s="826" t="s">
        <v>384</v>
      </c>
      <c r="E66" s="420">
        <v>0.2</v>
      </c>
      <c r="F66" s="693">
        <f>IFERROR(_xlfn.XLOOKUP(C66, Projection_!A:A, Projection_!J:J),)</f>
        <v>0</v>
      </c>
      <c r="G66" s="693"/>
      <c r="H66" s="694"/>
      <c r="I66" s="694"/>
      <c r="J66" s="694"/>
      <c r="K66" s="694"/>
      <c r="L66" s="694"/>
      <c r="M66" s="694"/>
      <c r="N66" s="693">
        <f t="shared" si="18"/>
        <v>0</v>
      </c>
      <c r="O66" s="443">
        <v>0</v>
      </c>
      <c r="P66" s="443">
        <v>0</v>
      </c>
      <c r="Q66" s="443">
        <v>0</v>
      </c>
      <c r="R66" s="443">
        <v>0</v>
      </c>
      <c r="S66" s="443">
        <v>0</v>
      </c>
      <c r="T66" s="443">
        <v>0</v>
      </c>
      <c r="U66" s="443">
        <v>0</v>
      </c>
      <c r="V66" s="697">
        <f t="shared" si="19"/>
        <v>0</v>
      </c>
      <c r="W66" s="698">
        <f t="shared" si="20"/>
        <v>0</v>
      </c>
      <c r="X66" s="312">
        <f t="shared" si="21"/>
        <v>0</v>
      </c>
      <c r="Y66" s="443">
        <v>0</v>
      </c>
      <c r="Z66" s="443">
        <v>0</v>
      </c>
      <c r="AA66" s="443">
        <v>0</v>
      </c>
      <c r="AB66" s="443">
        <v>0</v>
      </c>
      <c r="AC66" s="443">
        <v>0</v>
      </c>
      <c r="AD66" s="443">
        <v>0</v>
      </c>
      <c r="AE66" s="443">
        <v>0</v>
      </c>
      <c r="AF66" s="697">
        <f t="shared" si="22"/>
        <v>0</v>
      </c>
      <c r="AG66" s="698">
        <f t="shared" si="23"/>
        <v>0</v>
      </c>
      <c r="AH66" s="312">
        <f t="shared" si="24"/>
        <v>0</v>
      </c>
      <c r="AI66" s="443">
        <v>0</v>
      </c>
      <c r="AJ66" s="443">
        <v>0</v>
      </c>
      <c r="AK66" s="443">
        <v>0</v>
      </c>
      <c r="AL66" s="443">
        <v>0</v>
      </c>
      <c r="AM66" s="443">
        <v>0</v>
      </c>
      <c r="AN66" s="443">
        <v>0</v>
      </c>
      <c r="AO66" s="443">
        <v>0</v>
      </c>
      <c r="AP66" s="697">
        <f t="shared" si="25"/>
        <v>0</v>
      </c>
      <c r="AQ66" s="698">
        <f t="shared" si="26"/>
        <v>0</v>
      </c>
      <c r="AR66" s="312">
        <f t="shared" si="27"/>
        <v>0</v>
      </c>
      <c r="AS66" s="443">
        <v>0</v>
      </c>
      <c r="AT66" s="443">
        <v>0</v>
      </c>
      <c r="AU66" s="443">
        <v>0</v>
      </c>
      <c r="AV66" s="443">
        <v>0</v>
      </c>
      <c r="AW66" s="443">
        <v>0</v>
      </c>
      <c r="AX66" s="443">
        <v>0</v>
      </c>
      <c r="AY66" s="443">
        <v>0</v>
      </c>
      <c r="AZ66" s="443">
        <v>0</v>
      </c>
      <c r="BA66" s="443">
        <v>0</v>
      </c>
      <c r="BB66" s="697">
        <f t="shared" si="28"/>
        <v>0</v>
      </c>
      <c r="BC66" s="698">
        <f t="shared" si="29"/>
        <v>0</v>
      </c>
      <c r="BD66" s="312">
        <f t="shared" si="30"/>
        <v>0</v>
      </c>
      <c r="BE66" s="443">
        <f t="shared" si="31"/>
        <v>0</v>
      </c>
      <c r="BF66" s="699">
        <f t="shared" si="32"/>
        <v>0</v>
      </c>
      <c r="BG66" s="699">
        <f t="shared" si="33"/>
        <v>0</v>
      </c>
      <c r="BH66" s="699">
        <f t="shared" si="34"/>
        <v>0</v>
      </c>
      <c r="BI66" s="700" t="str">
        <f t="shared" si="35"/>
        <v/>
      </c>
      <c r="BJ66" s="701"/>
      <c r="BK66" s="702"/>
      <c r="BL66" s="288"/>
      <c r="BM66" s="195"/>
      <c r="BN66" s="703"/>
    </row>
    <row r="67" spans="1:67" ht="18" hidden="1">
      <c r="A67" s="199">
        <v>65</v>
      </c>
      <c r="B67" s="1050" t="s">
        <v>105</v>
      </c>
      <c r="C67" s="199" t="s">
        <v>385</v>
      </c>
      <c r="D67" s="354" t="s">
        <v>386</v>
      </c>
      <c r="E67" s="420">
        <v>0.2</v>
      </c>
      <c r="F67" s="693">
        <f>IFERROR(_xlfn.XLOOKUP(C67, Projection_!A:A, Projection_!J:J),)</f>
        <v>0</v>
      </c>
      <c r="G67" s="693"/>
      <c r="H67" s="694"/>
      <c r="I67" s="694"/>
      <c r="J67" s="694"/>
      <c r="K67" s="694"/>
      <c r="L67" s="694"/>
      <c r="M67" s="694"/>
      <c r="N67" s="693">
        <f t="shared" ref="N67:N68" si="36">SUM(F67:M67)</f>
        <v>0</v>
      </c>
      <c r="O67" s="443">
        <v>0</v>
      </c>
      <c r="P67" s="443">
        <v>0</v>
      </c>
      <c r="Q67" s="443">
        <v>0</v>
      </c>
      <c r="R67" s="443">
        <v>0</v>
      </c>
      <c r="S67" s="443">
        <v>0</v>
      </c>
      <c r="T67" s="443">
        <v>0</v>
      </c>
      <c r="U67" s="443">
        <v>0</v>
      </c>
      <c r="V67" s="697">
        <f t="shared" ref="V67:V68" si="37">SUM(O67:U67)</f>
        <v>0</v>
      </c>
      <c r="W67" s="698">
        <f t="shared" ref="W67:W68" si="38">V67*E67</f>
        <v>0</v>
      </c>
      <c r="X67" s="312">
        <f t="shared" si="21"/>
        <v>0</v>
      </c>
      <c r="Y67" s="443">
        <v>0</v>
      </c>
      <c r="Z67" s="443">
        <v>0</v>
      </c>
      <c r="AA67" s="443">
        <v>0</v>
      </c>
      <c r="AB67" s="443">
        <v>0</v>
      </c>
      <c r="AC67" s="443">
        <v>0</v>
      </c>
      <c r="AD67" s="443">
        <v>0</v>
      </c>
      <c r="AE67" s="443">
        <v>0</v>
      </c>
      <c r="AF67" s="697">
        <f t="shared" ref="AF67:AF68" si="39">SUM(Y67:AE67)</f>
        <v>0</v>
      </c>
      <c r="AG67" s="698">
        <f t="shared" ref="AG67:AG68" si="40">AF67*E67</f>
        <v>0</v>
      </c>
      <c r="AH67" s="312">
        <f t="shared" si="24"/>
        <v>0</v>
      </c>
      <c r="AI67" s="443">
        <v>0</v>
      </c>
      <c r="AJ67" s="443">
        <v>0</v>
      </c>
      <c r="AK67" s="443">
        <v>0</v>
      </c>
      <c r="AL67" s="443">
        <v>0</v>
      </c>
      <c r="AM67" s="443">
        <v>0</v>
      </c>
      <c r="AN67" s="443">
        <v>0</v>
      </c>
      <c r="AO67" s="443">
        <v>0</v>
      </c>
      <c r="AP67" s="697">
        <f t="shared" ref="AP67:AP68" si="41">SUM(AI67:AO67)</f>
        <v>0</v>
      </c>
      <c r="AQ67" s="698">
        <f t="shared" ref="AQ67:AQ68" si="42">AP67*E67</f>
        <v>0</v>
      </c>
      <c r="AR67" s="312">
        <f t="shared" si="27"/>
        <v>0</v>
      </c>
      <c r="AS67" s="443">
        <v>0</v>
      </c>
      <c r="AT67" s="443">
        <v>0</v>
      </c>
      <c r="AU67" s="443">
        <v>0</v>
      </c>
      <c r="AV67" s="443">
        <v>0</v>
      </c>
      <c r="AW67" s="443">
        <v>0</v>
      </c>
      <c r="AX67" s="443">
        <v>0</v>
      </c>
      <c r="AY67" s="443">
        <v>0</v>
      </c>
      <c r="AZ67" s="443">
        <v>0</v>
      </c>
      <c r="BA67" s="443">
        <v>0</v>
      </c>
      <c r="BB67" s="697">
        <f t="shared" ref="BB67:BB68" si="43">SUM(AS67:BA67)</f>
        <v>0</v>
      </c>
      <c r="BC67" s="698">
        <f t="shared" ref="BC67:BC68" si="44">BB67*E67</f>
        <v>0</v>
      </c>
      <c r="BD67" s="312">
        <f t="shared" si="30"/>
        <v>0</v>
      </c>
      <c r="BE67" s="443">
        <f t="shared" si="31"/>
        <v>0</v>
      </c>
      <c r="BF67" s="699">
        <f t="shared" ref="BF67:BF68" si="45">BE67*E67</f>
        <v>0</v>
      </c>
      <c r="BG67" s="699">
        <f t="shared" si="33"/>
        <v>0</v>
      </c>
      <c r="BH67" s="699">
        <f t="shared" ref="BH67:BH68" si="46">BG67*E67</f>
        <v>0</v>
      </c>
      <c r="BI67" s="700" t="str">
        <f t="shared" si="35"/>
        <v/>
      </c>
      <c r="BJ67" s="701"/>
      <c r="BK67" s="702"/>
      <c r="BL67" s="288"/>
      <c r="BM67" s="195"/>
      <c r="BN67" s="703"/>
    </row>
    <row r="68" spans="1:67" ht="18" hidden="1">
      <c r="A68" s="970">
        <v>66</v>
      </c>
      <c r="B68" s="1052" t="s">
        <v>105</v>
      </c>
      <c r="C68" s="199" t="s">
        <v>387</v>
      </c>
      <c r="D68" s="826" t="s">
        <v>388</v>
      </c>
      <c r="E68" s="420">
        <v>0.1</v>
      </c>
      <c r="F68" s="693">
        <f>IFERROR(_xlfn.XLOOKUP(C68, Projection_!A:A, Projection_!J:J),)</f>
        <v>0</v>
      </c>
      <c r="G68" s="693"/>
      <c r="H68" s="694"/>
      <c r="I68" s="694"/>
      <c r="J68" s="694"/>
      <c r="K68" s="694"/>
      <c r="L68" s="694"/>
      <c r="M68" s="694"/>
      <c r="N68" s="706">
        <f t="shared" si="36"/>
        <v>0</v>
      </c>
      <c r="O68" s="707">
        <v>0</v>
      </c>
      <c r="P68" s="707">
        <v>0</v>
      </c>
      <c r="Q68" s="707">
        <v>0</v>
      </c>
      <c r="R68" s="707">
        <v>0</v>
      </c>
      <c r="S68" s="707">
        <v>0</v>
      </c>
      <c r="T68" s="707">
        <v>0</v>
      </c>
      <c r="U68" s="707">
        <v>0</v>
      </c>
      <c r="V68" s="939">
        <f t="shared" si="37"/>
        <v>0</v>
      </c>
      <c r="W68" s="940">
        <f t="shared" si="38"/>
        <v>0</v>
      </c>
      <c r="X68" s="941">
        <f t="shared" si="21"/>
        <v>0</v>
      </c>
      <c r="Y68" s="707">
        <v>0</v>
      </c>
      <c r="Z68" s="707">
        <v>0</v>
      </c>
      <c r="AA68" s="707">
        <v>0</v>
      </c>
      <c r="AB68" s="707">
        <v>0</v>
      </c>
      <c r="AC68" s="707">
        <v>0</v>
      </c>
      <c r="AD68" s="707">
        <v>0</v>
      </c>
      <c r="AE68" s="707">
        <v>0</v>
      </c>
      <c r="AF68" s="939">
        <f t="shared" si="39"/>
        <v>0</v>
      </c>
      <c r="AG68" s="940">
        <f t="shared" si="40"/>
        <v>0</v>
      </c>
      <c r="AH68" s="941">
        <f t="shared" si="24"/>
        <v>0</v>
      </c>
      <c r="AI68" s="707">
        <v>0</v>
      </c>
      <c r="AJ68" s="707">
        <v>0</v>
      </c>
      <c r="AK68" s="707">
        <v>0</v>
      </c>
      <c r="AL68" s="707">
        <v>0</v>
      </c>
      <c r="AM68" s="707">
        <v>0</v>
      </c>
      <c r="AN68" s="707">
        <v>0</v>
      </c>
      <c r="AO68" s="707">
        <v>0</v>
      </c>
      <c r="AP68" s="939">
        <f t="shared" si="41"/>
        <v>0</v>
      </c>
      <c r="AQ68" s="940">
        <f t="shared" si="42"/>
        <v>0</v>
      </c>
      <c r="AR68" s="941">
        <f t="shared" si="27"/>
        <v>0</v>
      </c>
      <c r="AS68" s="707">
        <v>0</v>
      </c>
      <c r="AT68" s="707">
        <v>0</v>
      </c>
      <c r="AU68" s="707">
        <v>0</v>
      </c>
      <c r="AV68" s="707">
        <v>0</v>
      </c>
      <c r="AW68" s="707">
        <v>0</v>
      </c>
      <c r="AX68" s="707">
        <v>0</v>
      </c>
      <c r="AY68" s="707">
        <v>0</v>
      </c>
      <c r="AZ68" s="707">
        <v>0</v>
      </c>
      <c r="BA68" s="707">
        <v>0</v>
      </c>
      <c r="BB68" s="939">
        <f t="shared" si="43"/>
        <v>0</v>
      </c>
      <c r="BC68" s="940">
        <f t="shared" si="44"/>
        <v>0</v>
      </c>
      <c r="BD68" s="941">
        <f t="shared" si="30"/>
        <v>0</v>
      </c>
      <c r="BE68" s="707">
        <f t="shared" si="31"/>
        <v>0</v>
      </c>
      <c r="BF68" s="708">
        <f t="shared" si="45"/>
        <v>0</v>
      </c>
      <c r="BG68" s="708">
        <f t="shared" si="33"/>
        <v>0</v>
      </c>
      <c r="BH68" s="708">
        <f t="shared" si="46"/>
        <v>0</v>
      </c>
      <c r="BI68" s="709" t="str">
        <f t="shared" si="35"/>
        <v/>
      </c>
      <c r="BJ68" s="710"/>
      <c r="BK68" s="711"/>
      <c r="BL68" s="712"/>
      <c r="BM68" s="713"/>
      <c r="BN68" s="714"/>
    </row>
    <row r="69" spans="1:67" ht="18">
      <c r="A69" s="878">
        <v>67</v>
      </c>
      <c r="B69" s="879" t="s">
        <v>95</v>
      </c>
      <c r="C69" s="418" t="s">
        <v>176</v>
      </c>
      <c r="D69" s="880" t="s">
        <v>177</v>
      </c>
      <c r="E69" s="420">
        <v>0.1</v>
      </c>
      <c r="F69" s="693"/>
      <c r="G69" s="693"/>
      <c r="H69" s="694"/>
      <c r="I69" s="694"/>
      <c r="J69" s="694"/>
      <c r="K69" s="694"/>
      <c r="L69" s="694"/>
      <c r="M69" s="694"/>
      <c r="N69" s="1548"/>
      <c r="O69" s="884"/>
      <c r="P69" s="884"/>
      <c r="Q69" s="884"/>
      <c r="R69" s="884"/>
      <c r="S69" s="884"/>
      <c r="T69" s="884"/>
      <c r="U69" s="884"/>
      <c r="V69" s="1135"/>
      <c r="W69" s="1136"/>
      <c r="X69" s="1136"/>
      <c r="Y69" s="884"/>
      <c r="Z69" s="884"/>
      <c r="AA69" s="884"/>
      <c r="AB69" s="884"/>
      <c r="AC69" s="884"/>
      <c r="AD69" s="884"/>
      <c r="AE69" s="884"/>
      <c r="AF69" s="1135"/>
      <c r="AG69" s="1136"/>
      <c r="AH69" s="1136"/>
      <c r="AI69" s="884"/>
      <c r="AJ69" s="884"/>
      <c r="AK69" s="884"/>
      <c r="AL69" s="884"/>
      <c r="AM69" s="884"/>
      <c r="AN69" s="884"/>
      <c r="AO69" s="884"/>
      <c r="AP69" s="1135"/>
      <c r="AQ69" s="1136"/>
      <c r="AR69" s="1136"/>
      <c r="AS69" s="884"/>
      <c r="AT69" s="884"/>
      <c r="AU69" s="884"/>
      <c r="AV69" s="884"/>
      <c r="AW69" s="884"/>
      <c r="AX69" s="884"/>
      <c r="AY69" s="884"/>
      <c r="AZ69" s="884"/>
      <c r="BA69" s="884"/>
      <c r="BB69" s="1135"/>
      <c r="BC69" s="1136"/>
      <c r="BD69" s="1136"/>
      <c r="BE69" s="884"/>
      <c r="BF69" s="728"/>
      <c r="BG69" s="728"/>
      <c r="BH69" s="728"/>
      <c r="BI69" s="885"/>
      <c r="BJ69" s="886"/>
      <c r="BK69" s="887"/>
      <c r="BL69" s="887"/>
      <c r="BM69" s="888"/>
      <c r="BN69" s="889"/>
    </row>
    <row r="70" spans="1:67" ht="18">
      <c r="A70" s="878">
        <v>68</v>
      </c>
      <c r="B70" s="879" t="s">
        <v>75</v>
      </c>
      <c r="C70" s="418" t="s">
        <v>178</v>
      </c>
      <c r="D70" s="880" t="s">
        <v>179</v>
      </c>
      <c r="E70" s="420">
        <v>0.1</v>
      </c>
      <c r="F70" s="693"/>
      <c r="G70" s="693"/>
      <c r="H70" s="694"/>
      <c r="I70" s="694"/>
      <c r="J70" s="694"/>
      <c r="K70" s="694"/>
      <c r="L70" s="694"/>
      <c r="M70" s="694"/>
      <c r="N70" s="1548"/>
      <c r="O70" s="884"/>
      <c r="P70" s="884"/>
      <c r="Q70" s="884"/>
      <c r="R70" s="884"/>
      <c r="S70" s="884"/>
      <c r="T70" s="884"/>
      <c r="U70" s="884"/>
      <c r="V70" s="1135"/>
      <c r="W70" s="1136"/>
      <c r="X70" s="1136"/>
      <c r="Y70" s="884"/>
      <c r="Z70" s="884"/>
      <c r="AA70" s="884"/>
      <c r="AB70" s="884"/>
      <c r="AC70" s="884"/>
      <c r="AD70" s="884"/>
      <c r="AE70" s="884"/>
      <c r="AF70" s="1135"/>
      <c r="AG70" s="1136"/>
      <c r="AH70" s="1136"/>
      <c r="AI70" s="884"/>
      <c r="AJ70" s="884"/>
      <c r="AK70" s="884"/>
      <c r="AL70" s="884"/>
      <c r="AM70" s="884"/>
      <c r="AN70" s="884"/>
      <c r="AO70" s="884"/>
      <c r="AP70" s="1135"/>
      <c r="AQ70" s="1136"/>
      <c r="AR70" s="1136"/>
      <c r="AS70" s="884"/>
      <c r="AT70" s="884"/>
      <c r="AU70" s="884"/>
      <c r="AV70" s="884"/>
      <c r="AW70" s="884"/>
      <c r="AX70" s="884"/>
      <c r="AY70" s="884"/>
      <c r="AZ70" s="884"/>
      <c r="BA70" s="884"/>
      <c r="BB70" s="1135"/>
      <c r="BC70" s="1136"/>
      <c r="BD70" s="1136"/>
      <c r="BE70" s="884"/>
      <c r="BF70" s="728"/>
      <c r="BG70" s="728"/>
      <c r="BH70" s="728"/>
      <c r="BI70" s="885"/>
      <c r="BJ70" s="886"/>
      <c r="BK70" s="887"/>
      <c r="BL70" s="887"/>
      <c r="BM70" s="888"/>
      <c r="BN70" s="889"/>
    </row>
    <row r="71" spans="1:67" ht="15.5">
      <c r="A71" s="1759" t="s">
        <v>353</v>
      </c>
      <c r="B71" s="1759"/>
      <c r="C71" s="1759"/>
      <c r="D71" s="1759"/>
      <c r="E71" s="448"/>
      <c r="F71" s="449">
        <f>SUM(F3:INDEX(F:F,ROW()-1))</f>
        <v>0</v>
      </c>
      <c r="G71" s="449">
        <f>SUM(G3:INDEX(G:G,ROW()-1))</f>
        <v>0</v>
      </c>
      <c r="H71" s="449">
        <f>SUM(H3:INDEX(H:H,ROW()-1))</f>
        <v>0</v>
      </c>
      <c r="I71" s="449"/>
      <c r="J71" s="449">
        <f>SUM(J3:INDEX(J:J,ROW()-1))</f>
        <v>0</v>
      </c>
      <c r="K71" s="449">
        <f>SUM(K3:INDEX(K:K,ROW()-1))</f>
        <v>0</v>
      </c>
      <c r="L71" s="449">
        <f>SUM(L3:INDEX(L:L,ROW()-1))</f>
        <v>0</v>
      </c>
      <c r="M71" s="449">
        <f>SUM(M3:INDEX(M:M,ROW()-1))</f>
        <v>0</v>
      </c>
      <c r="N71" s="1549">
        <f>SUM(N3:INDEX(N:N,ROW()-1))</f>
        <v>0</v>
      </c>
      <c r="O71" s="893">
        <v>0</v>
      </c>
      <c r="P71" s="459">
        <v>0</v>
      </c>
      <c r="Q71" s="459">
        <v>0</v>
      </c>
      <c r="R71" s="459">
        <v>0</v>
      </c>
      <c r="S71" s="459">
        <v>0</v>
      </c>
      <c r="T71" s="459">
        <v>0</v>
      </c>
      <c r="U71" s="459">
        <v>0</v>
      </c>
      <c r="V71" s="464">
        <f>SUM(V3:INDEX(V:V,ROW()-1))</f>
        <v>0</v>
      </c>
      <c r="W71" s="459">
        <f>SUM(W3:INDEX(W:W,ROW()-1))</f>
        <v>0</v>
      </c>
      <c r="X71" s="1387">
        <f>SUM(X3:INDEX(X:X,ROW()-1))</f>
        <v>0</v>
      </c>
      <c r="Y71" s="893">
        <v>0</v>
      </c>
      <c r="Z71" s="459">
        <v>0</v>
      </c>
      <c r="AA71" s="459">
        <v>0</v>
      </c>
      <c r="AB71" s="459">
        <v>0</v>
      </c>
      <c r="AC71" s="459">
        <v>0</v>
      </c>
      <c r="AD71" s="459">
        <v>0</v>
      </c>
      <c r="AE71" s="459">
        <v>0</v>
      </c>
      <c r="AF71" s="464">
        <f>SUM(AF3:INDEX(AF:AF,ROW()-1))</f>
        <v>0</v>
      </c>
      <c r="AG71" s="459">
        <f>SUM(AG3:INDEX(AG:AG,ROW()-1))</f>
        <v>0</v>
      </c>
      <c r="AH71" s="1387">
        <f>SUM(AH3:INDEX(AH:AH,ROW()-1))</f>
        <v>0</v>
      </c>
      <c r="AI71" s="893">
        <v>0</v>
      </c>
      <c r="AJ71" s="459">
        <v>0</v>
      </c>
      <c r="AK71" s="459">
        <v>0</v>
      </c>
      <c r="AL71" s="459">
        <v>0</v>
      </c>
      <c r="AM71" s="459">
        <v>0</v>
      </c>
      <c r="AN71" s="459">
        <v>0</v>
      </c>
      <c r="AO71" s="459">
        <v>0</v>
      </c>
      <c r="AP71" s="464">
        <f>SUM(AP3:INDEX(AP:AP,ROW()-1))</f>
        <v>0</v>
      </c>
      <c r="AQ71" s="459">
        <f>SUM(AQ3:INDEX(AQ:AQ,ROW()-1))</f>
        <v>0</v>
      </c>
      <c r="AR71" s="1387">
        <f>SUM(AR3:INDEX(AR:AR,ROW()-1))</f>
        <v>0</v>
      </c>
      <c r="AS71" s="893">
        <v>0</v>
      </c>
      <c r="AT71" s="459">
        <v>0</v>
      </c>
      <c r="AU71" s="459">
        <v>0</v>
      </c>
      <c r="AV71" s="459">
        <v>0</v>
      </c>
      <c r="AW71" s="459">
        <v>0</v>
      </c>
      <c r="AX71" s="459">
        <v>0</v>
      </c>
      <c r="AY71" s="459">
        <v>0</v>
      </c>
      <c r="AZ71" s="459">
        <v>0</v>
      </c>
      <c r="BA71" s="459">
        <v>0</v>
      </c>
      <c r="BB71" s="464">
        <f>SUM(BB3:INDEX(BB:BB,ROW()-1))</f>
        <v>0</v>
      </c>
      <c r="BC71" s="459">
        <f>SUM(BC3:INDEX(BC:BC,ROW()-1))</f>
        <v>0</v>
      </c>
      <c r="BD71" s="459">
        <f>SUM(BD3:INDEX(BD:BD,ROW()-1))</f>
        <v>0</v>
      </c>
      <c r="BE71" s="1234">
        <f>SUM(BE3:BE59)</f>
        <v>0</v>
      </c>
      <c r="BF71" s="893">
        <f>SUM(BF3:BF59)</f>
        <v>0</v>
      </c>
      <c r="BG71" s="459">
        <f>SUM(BG3:BG59)</f>
        <v>0</v>
      </c>
      <c r="BH71" s="459">
        <f>SUM(BH3:BH59)</f>
        <v>0</v>
      </c>
      <c r="BI71" s="1550"/>
      <c r="BJ71" s="895"/>
      <c r="BK71" s="896"/>
      <c r="BL71" s="464"/>
      <c r="BM71" s="464"/>
      <c r="BN71" s="459"/>
      <c r="BO71" s="897"/>
    </row>
    <row r="72" spans="1:67" ht="27" customHeight="1">
      <c r="A72" s="1551"/>
      <c r="B72" s="1551"/>
      <c r="C72" s="1551"/>
      <c r="D72" s="1552" t="s">
        <v>354</v>
      </c>
      <c r="E72" s="1553"/>
      <c r="F72" s="1554"/>
      <c r="G72" s="1554"/>
      <c r="H72" s="1554"/>
      <c r="I72" s="1554"/>
      <c r="J72" s="1554"/>
      <c r="K72" s="1554"/>
      <c r="L72" s="1554"/>
      <c r="M72" s="1554"/>
      <c r="N72" s="1555"/>
      <c r="O72" s="1024"/>
      <c r="P72" s="1024"/>
      <c r="Q72" s="1024"/>
      <c r="R72" s="1024"/>
      <c r="S72" s="1024"/>
      <c r="T72" s="1024"/>
      <c r="U72" s="1024"/>
      <c r="V72" s="1556">
        <f>SUM(O72:U72)</f>
        <v>0</v>
      </c>
      <c r="W72" s="1557" t="s">
        <v>355</v>
      </c>
      <c r="X72" s="1558">
        <f>V74*8</f>
        <v>0</v>
      </c>
      <c r="Y72" s="1028"/>
      <c r="Z72" s="1028"/>
      <c r="AA72" s="1028"/>
      <c r="AB72" s="1028"/>
      <c r="AC72" s="1028"/>
      <c r="AD72" s="1028"/>
      <c r="AE72" s="1028"/>
      <c r="AF72" s="1556">
        <f>SUM(Y72:AE72)</f>
        <v>0</v>
      </c>
      <c r="AG72" s="1557" t="s">
        <v>355</v>
      </c>
      <c r="AH72" s="1558">
        <f>AF74*8</f>
        <v>0</v>
      </c>
      <c r="AI72" s="1029"/>
      <c r="AJ72" s="1029"/>
      <c r="AK72" s="1029"/>
      <c r="AL72" s="1029"/>
      <c r="AM72" s="1029"/>
      <c r="AN72" s="1029"/>
      <c r="AO72" s="1029"/>
      <c r="AP72" s="1556">
        <f>SUM(AI72:AO72)</f>
        <v>0</v>
      </c>
      <c r="AQ72" s="1557" t="s">
        <v>355</v>
      </c>
      <c r="AR72" s="1559">
        <f>AP74*8</f>
        <v>0</v>
      </c>
      <c r="AS72" s="1560"/>
      <c r="AT72" s="1560"/>
      <c r="AU72" s="1560"/>
      <c r="AV72" s="1560"/>
      <c r="AW72" s="1560"/>
      <c r="AX72" s="1560"/>
      <c r="AY72" s="1560"/>
      <c r="AZ72" s="1560"/>
      <c r="BA72" s="1560"/>
      <c r="BB72" s="1560">
        <f>SUM(AS72:BA72)</f>
        <v>0</v>
      </c>
      <c r="BC72" s="1561" t="s">
        <v>355</v>
      </c>
      <c r="BD72" s="1559">
        <f>BB74*8</f>
        <v>0</v>
      </c>
      <c r="BE72" s="1562">
        <f>V72+AF72+AP72+BB72</f>
        <v>0</v>
      </c>
      <c r="BF72" s="1563" t="s">
        <v>355</v>
      </c>
      <c r="BG72" s="1564">
        <f>BE74*8</f>
        <v>0</v>
      </c>
      <c r="BH72" s="1780" t="e">
        <f>BE71/N71*100</f>
        <v>#DIV/0!</v>
      </c>
      <c r="BI72" s="1780"/>
      <c r="BJ72" s="1565"/>
      <c r="BK72" s="1551"/>
      <c r="BL72" s="1551"/>
      <c r="BM72" s="1551"/>
      <c r="BN72" s="1551"/>
      <c r="BO72" s="1566"/>
    </row>
    <row r="73" spans="1:67" ht="27" customHeight="1">
      <c r="A73" s="1551"/>
      <c r="B73" s="1551"/>
      <c r="C73" s="1551"/>
      <c r="D73" s="1567" t="s">
        <v>356</v>
      </c>
      <c r="E73" s="1553"/>
      <c r="F73" s="1554"/>
      <c r="G73" s="1554"/>
      <c r="H73" s="1554"/>
      <c r="I73" s="1554"/>
      <c r="J73" s="1554"/>
      <c r="K73" s="1554"/>
      <c r="L73" s="1554"/>
      <c r="M73" s="1554"/>
      <c r="N73" s="1554"/>
      <c r="O73" s="901"/>
      <c r="P73" s="901"/>
      <c r="Q73" s="901"/>
      <c r="R73" s="901"/>
      <c r="S73" s="901"/>
      <c r="T73" s="901"/>
      <c r="U73" s="901"/>
      <c r="V73" s="1568">
        <f>SUM(O73:U73)</f>
        <v>0</v>
      </c>
      <c r="W73" s="1569" t="s">
        <v>357</v>
      </c>
      <c r="X73" s="1570">
        <f>W71/1000</f>
        <v>0</v>
      </c>
      <c r="Y73" s="209"/>
      <c r="Z73" s="209"/>
      <c r="AA73" s="209"/>
      <c r="AB73" s="209"/>
      <c r="AC73" s="209"/>
      <c r="AD73" s="209"/>
      <c r="AE73" s="209"/>
      <c r="AF73" s="1568">
        <f>SUM(Y73:AE73)</f>
        <v>0</v>
      </c>
      <c r="AG73" s="1569" t="s">
        <v>357</v>
      </c>
      <c r="AH73" s="1570">
        <f>AG71/1000</f>
        <v>0</v>
      </c>
      <c r="AI73" s="214"/>
      <c r="AJ73" s="214"/>
      <c r="AK73" s="214"/>
      <c r="AL73" s="214"/>
      <c r="AM73" s="214"/>
      <c r="AN73" s="214"/>
      <c r="AO73" s="214"/>
      <c r="AP73" s="1568">
        <f>SUM(AI73:AO73)</f>
        <v>0</v>
      </c>
      <c r="AQ73" s="1569" t="s">
        <v>357</v>
      </c>
      <c r="AR73" s="1571">
        <f>AQ71/1000</f>
        <v>0</v>
      </c>
      <c r="AS73" s="219"/>
      <c r="AT73" s="219"/>
      <c r="AU73" s="219"/>
      <c r="AV73" s="219"/>
      <c r="AW73" s="219"/>
      <c r="AX73" s="219"/>
      <c r="AY73" s="219"/>
      <c r="AZ73" s="219"/>
      <c r="BA73" s="219"/>
      <c r="BB73" s="219">
        <f>SUM(AS73:BA73)</f>
        <v>0</v>
      </c>
      <c r="BC73" s="1572" t="s">
        <v>357</v>
      </c>
      <c r="BD73" s="1571">
        <f>BC71/1000</f>
        <v>0</v>
      </c>
      <c r="BE73" s="1562">
        <f>V73+AF73+AP73+BB73</f>
        <v>0</v>
      </c>
      <c r="BF73" s="1573" t="s">
        <v>357</v>
      </c>
      <c r="BG73" s="1574">
        <f>BF71/1000</f>
        <v>0</v>
      </c>
      <c r="BH73" s="1780"/>
      <c r="BI73" s="1780"/>
      <c r="BJ73" s="1551"/>
      <c r="BK73" s="1551"/>
      <c r="BL73" s="1551"/>
      <c r="BM73" s="1551"/>
      <c r="BN73" s="1551"/>
      <c r="BO73" s="1566"/>
    </row>
    <row r="74" spans="1:67" ht="20">
      <c r="A74" s="1551"/>
      <c r="B74" s="1551"/>
      <c r="C74" s="1551"/>
      <c r="D74" s="1567" t="s">
        <v>358</v>
      </c>
      <c r="E74" s="1553"/>
      <c r="F74" s="1554"/>
      <c r="G74" s="1554"/>
      <c r="H74" s="1554"/>
      <c r="I74" s="1554"/>
      <c r="J74" s="1554"/>
      <c r="K74" s="1554"/>
      <c r="L74" s="1554"/>
      <c r="M74" s="1554"/>
      <c r="N74" s="1554"/>
      <c r="O74" s="901">
        <v>0</v>
      </c>
      <c r="P74" s="901">
        <v>0</v>
      </c>
      <c r="Q74" s="901">
        <v>0</v>
      </c>
      <c r="R74" s="901">
        <v>0</v>
      </c>
      <c r="S74" s="901">
        <v>0</v>
      </c>
      <c r="T74" s="901">
        <v>0</v>
      </c>
      <c r="U74" s="901">
        <v>0</v>
      </c>
      <c r="V74" s="1568">
        <f>SUM(O74:U74)</f>
        <v>0</v>
      </c>
      <c r="W74" s="1781" t="s">
        <v>359</v>
      </c>
      <c r="X74" s="1782" t="e">
        <f>X72/X73</f>
        <v>#DIV/0!</v>
      </c>
      <c r="Y74" s="209">
        <v>0</v>
      </c>
      <c r="Z74" s="209">
        <v>0</v>
      </c>
      <c r="AA74" s="209">
        <v>0</v>
      </c>
      <c r="AB74" s="209">
        <v>0</v>
      </c>
      <c r="AC74" s="209">
        <v>0</v>
      </c>
      <c r="AD74" s="209">
        <v>0</v>
      </c>
      <c r="AE74" s="209">
        <v>0</v>
      </c>
      <c r="AF74" s="1568">
        <f>SUM(Y74:AE74)</f>
        <v>0</v>
      </c>
      <c r="AG74" s="1781" t="s">
        <v>359</v>
      </c>
      <c r="AH74" s="1782" t="e">
        <f>AH72/AH73</f>
        <v>#DIV/0!</v>
      </c>
      <c r="AI74" s="214">
        <v>0</v>
      </c>
      <c r="AJ74" s="214">
        <v>0</v>
      </c>
      <c r="AK74" s="214">
        <v>0</v>
      </c>
      <c r="AL74" s="214">
        <v>0</v>
      </c>
      <c r="AM74" s="214">
        <v>0</v>
      </c>
      <c r="AN74" s="214">
        <v>0</v>
      </c>
      <c r="AO74" s="214">
        <v>0</v>
      </c>
      <c r="AP74" s="1568">
        <f>SUM(AI74:AO74)</f>
        <v>0</v>
      </c>
      <c r="AQ74" s="1781" t="s">
        <v>359</v>
      </c>
      <c r="AR74" s="1783" t="e">
        <f>AR72/AR73</f>
        <v>#DIV/0!</v>
      </c>
      <c r="AS74" s="219">
        <v>0</v>
      </c>
      <c r="AT74" s="219">
        <v>0</v>
      </c>
      <c r="AU74" s="219">
        <v>0</v>
      </c>
      <c r="AV74" s="219">
        <v>0</v>
      </c>
      <c r="AW74" s="219">
        <v>0</v>
      </c>
      <c r="AX74" s="219">
        <v>0</v>
      </c>
      <c r="AY74" s="219">
        <v>0</v>
      </c>
      <c r="AZ74" s="219">
        <v>0</v>
      </c>
      <c r="BA74" s="219">
        <v>0</v>
      </c>
      <c r="BB74" s="219">
        <f>SUM(AS74:BA74)</f>
        <v>0</v>
      </c>
      <c r="BC74" s="1784" t="s">
        <v>359</v>
      </c>
      <c r="BD74" s="1783" t="e">
        <f>BD72/BD73</f>
        <v>#DIV/0!</v>
      </c>
      <c r="BE74" s="1562">
        <f>V74+AF74+AP74+BB74</f>
        <v>0</v>
      </c>
      <c r="BF74" s="1778" t="s">
        <v>359</v>
      </c>
      <c r="BG74" s="1779" t="e">
        <f>BG72/BG73</f>
        <v>#DIV/0!</v>
      </c>
      <c r="BH74" s="1780"/>
      <c r="BI74" s="1780"/>
      <c r="BJ74" s="1551"/>
      <c r="BK74" s="1551"/>
      <c r="BL74" s="1551"/>
      <c r="BM74" s="1551"/>
      <c r="BN74" s="1551"/>
      <c r="BO74" s="1566"/>
    </row>
    <row r="75" spans="1:67" ht="20">
      <c r="A75" s="1575"/>
      <c r="B75" s="1575"/>
      <c r="C75" s="1575"/>
      <c r="D75" s="1576" t="s">
        <v>360</v>
      </c>
      <c r="E75" s="1577"/>
      <c r="F75" s="1578"/>
      <c r="G75" s="1578"/>
      <c r="H75" s="1578"/>
      <c r="I75" s="1578"/>
      <c r="J75" s="1578"/>
      <c r="K75" s="1578"/>
      <c r="L75" s="1578"/>
      <c r="M75" s="1578"/>
      <c r="N75" s="1578"/>
      <c r="O75" s="1579">
        <v>0</v>
      </c>
      <c r="P75" s="1579">
        <v>0</v>
      </c>
      <c r="Q75" s="1579">
        <v>0</v>
      </c>
      <c r="R75" s="1579">
        <v>0</v>
      </c>
      <c r="S75" s="1579">
        <v>0</v>
      </c>
      <c r="T75" s="1579">
        <v>0</v>
      </c>
      <c r="U75" s="1579">
        <v>0</v>
      </c>
      <c r="V75" s="1579" t="e">
        <f>V71/V74</f>
        <v>#DIV/0!</v>
      </c>
      <c r="W75" s="1781"/>
      <c r="X75" s="1782"/>
      <c r="Y75" s="1579">
        <v>0</v>
      </c>
      <c r="Z75" s="1579">
        <v>0</v>
      </c>
      <c r="AA75" s="1579">
        <v>0</v>
      </c>
      <c r="AB75" s="1579">
        <v>0</v>
      </c>
      <c r="AC75" s="1579">
        <v>0</v>
      </c>
      <c r="AD75" s="1579">
        <v>0</v>
      </c>
      <c r="AE75" s="1579">
        <v>0</v>
      </c>
      <c r="AF75" s="1579" t="e">
        <f>AF71/AF74</f>
        <v>#DIV/0!</v>
      </c>
      <c r="AG75" s="1781"/>
      <c r="AH75" s="1782"/>
      <c r="AI75" s="1579">
        <v>0</v>
      </c>
      <c r="AJ75" s="1579">
        <v>0</v>
      </c>
      <c r="AK75" s="1579">
        <v>0</v>
      </c>
      <c r="AL75" s="1579">
        <v>0</v>
      </c>
      <c r="AM75" s="1579">
        <v>0</v>
      </c>
      <c r="AN75" s="1579">
        <v>0</v>
      </c>
      <c r="AO75" s="1579">
        <v>0</v>
      </c>
      <c r="AP75" s="1579" t="e">
        <f>AP71/AP74</f>
        <v>#DIV/0!</v>
      </c>
      <c r="AQ75" s="1781"/>
      <c r="AR75" s="1783"/>
      <c r="AS75" s="1579">
        <v>0</v>
      </c>
      <c r="AT75" s="1579">
        <v>0</v>
      </c>
      <c r="AU75" s="1579">
        <v>0</v>
      </c>
      <c r="AV75" s="1579">
        <v>0</v>
      </c>
      <c r="AW75" s="1579">
        <v>0</v>
      </c>
      <c r="AX75" s="1579">
        <v>0</v>
      </c>
      <c r="AY75" s="1579">
        <v>0</v>
      </c>
      <c r="AZ75" s="1579">
        <v>0</v>
      </c>
      <c r="BA75" s="1579">
        <v>0</v>
      </c>
      <c r="BB75" s="1579" t="e">
        <f>BB71/BB74</f>
        <v>#DIV/0!</v>
      </c>
      <c r="BC75" s="1784"/>
      <c r="BD75" s="1783"/>
      <c r="BE75" s="1580" t="e">
        <f>BE74/BE71</f>
        <v>#DIV/0!</v>
      </c>
      <c r="BF75" s="1778"/>
      <c r="BG75" s="1779"/>
      <c r="BH75" s="1780"/>
      <c r="BI75" s="1780"/>
      <c r="BJ75" s="1575"/>
      <c r="BK75" s="1575"/>
      <c r="BL75" s="1575"/>
      <c r="BM75" s="1575"/>
      <c r="BN75" s="1575"/>
      <c r="BO75" s="1581"/>
    </row>
  </sheetData>
  <autoFilter ref="A2:BN76" xr:uid="{492AD2C9-CEA0-470A-86C5-865FCAA6E7B3}">
    <filterColumn colId="13">
      <filters blank="1">
        <filter val="115"/>
        <filter val="120"/>
        <filter val="1489"/>
        <filter val="1548"/>
        <filter val="16"/>
        <filter val="166"/>
        <filter val="1714"/>
        <filter val="176"/>
        <filter val="1859"/>
        <filter val="1911"/>
        <filter val="231"/>
        <filter val="2337"/>
        <filter val="29558"/>
        <filter val="313"/>
        <filter val="3144"/>
        <filter val="324"/>
        <filter val="3280"/>
        <filter val="346"/>
        <filter val="356"/>
        <filter val="381"/>
        <filter val="405"/>
        <filter val="419"/>
        <filter val="493"/>
        <filter val="530"/>
        <filter val="556"/>
        <filter val="681"/>
        <filter val="696"/>
        <filter val="732"/>
        <filter val="811"/>
        <filter val="842"/>
        <filter val="850"/>
        <filter val="859"/>
        <filter val="921"/>
        <filter val="937"/>
      </filters>
    </filterColumn>
  </autoFilter>
  <mergeCells count="12">
    <mergeCell ref="BF74:BF75"/>
    <mergeCell ref="BG74:BG75"/>
    <mergeCell ref="A71:D71"/>
    <mergeCell ref="BH72:BI75"/>
    <mergeCell ref="W74:W75"/>
    <mergeCell ref="X74:X75"/>
    <mergeCell ref="AG74:AG75"/>
    <mergeCell ref="AH74:AH75"/>
    <mergeCell ref="AQ74:AQ75"/>
    <mergeCell ref="AR74:AR75"/>
    <mergeCell ref="BC74:BC75"/>
    <mergeCell ref="BD74:BD75"/>
  </mergeCells>
  <conditionalFormatting sqref="O3:U70 Y3:AE70 AI3:AO70 AS3:BA70">
    <cfRule type="cellIs" dxfId="26" priority="4" stopIfTrue="1" operator="lessThanOrEqual">
      <formula>0</formula>
    </cfRule>
  </conditionalFormatting>
  <conditionalFormatting sqref="BJ3:BJ70">
    <cfRule type="cellIs" dxfId="25" priority="5" stopIfTrue="1" operator="greaterThanOrEqual">
      <formula>0.8</formula>
    </cfRule>
    <cfRule type="cellIs" dxfId="24" priority="6" stopIfTrue="1" operator="greaterThanOrEqual">
      <formula>0.5</formula>
    </cfRule>
    <cfRule type="cellIs" dxfId="23" priority="7" stopIfTrue="1" operator="greaterThanOrEqual">
      <formula>0.2</formula>
    </cfRule>
    <cfRule type="cellIs" dxfId="22" priority="8" stopIfTrue="1" operator="greaterThan">
      <formula>0</formula>
    </cfRule>
  </conditionalFormatting>
  <printOptions horizontalCentered="1" gridLines="1"/>
  <pageMargins left="0.70000000000000007" right="0.70000000000000007" top="0.75000000000000011" bottom="0.75000000000000011" header="0" footer="0"/>
  <pageSetup paperSize="0" fitToHeight="0" pageOrder="overThenDown" orientation="landscape" cellComments="asDisplayed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D21D06-3EFC-4B52-A1C0-F8A6CCC28E04}">
  <dimension ref="A1:P58"/>
  <sheetViews>
    <sheetView workbookViewId="0"/>
  </sheetViews>
  <sheetFormatPr defaultColWidth="12" defaultRowHeight="15.75" customHeight="1"/>
  <cols>
    <col min="1" max="1" width="12" customWidth="1"/>
    <col min="2" max="2" width="13.7265625" customWidth="1"/>
    <col min="3" max="3" width="53.7265625" customWidth="1"/>
    <col min="4" max="4" width="16.90625" customWidth="1"/>
    <col min="5" max="5" width="16.6328125" customWidth="1"/>
    <col min="6" max="6" width="18.54296875" customWidth="1"/>
    <col min="7" max="7" width="17.54296875" customWidth="1"/>
    <col min="8" max="8" width="18.54296875" customWidth="1"/>
    <col min="9" max="9" width="11.81640625" customWidth="1"/>
    <col min="10" max="10" width="12" customWidth="1"/>
  </cols>
  <sheetData>
    <row r="1" spans="1:16" ht="26">
      <c r="A1" s="1582" t="s">
        <v>2</v>
      </c>
      <c r="B1" s="1583" t="s">
        <v>283</v>
      </c>
      <c r="C1" s="1583" t="s">
        <v>309</v>
      </c>
      <c r="D1" s="1583" t="s">
        <v>4</v>
      </c>
      <c r="E1" s="1583" t="s">
        <v>362</v>
      </c>
      <c r="F1" s="1584" t="s">
        <v>428</v>
      </c>
      <c r="G1" s="1584" t="s">
        <v>429</v>
      </c>
      <c r="H1" s="1585" t="s">
        <v>430</v>
      </c>
      <c r="I1" s="1586"/>
      <c r="J1" s="1586" t="s">
        <v>431</v>
      </c>
      <c r="K1" s="1583"/>
      <c r="L1" s="1583"/>
      <c r="M1" s="1583"/>
      <c r="N1" s="1587"/>
      <c r="O1" s="1587"/>
      <c r="P1" s="1588"/>
    </row>
    <row r="2" spans="1:16" ht="15.75" customHeight="1">
      <c r="A2" s="1589" t="s">
        <v>36</v>
      </c>
      <c r="B2" s="84" t="s">
        <v>34</v>
      </c>
      <c r="C2" s="1590" t="s">
        <v>35</v>
      </c>
      <c r="D2" s="1591">
        <v>1</v>
      </c>
      <c r="E2" s="1592">
        <v>33917</v>
      </c>
      <c r="F2" s="1593"/>
      <c r="G2" s="1593">
        <v>15</v>
      </c>
      <c r="H2" s="224">
        <f t="shared" ref="H2:H17" si="0">E2/G2</f>
        <v>2261.1333333333332</v>
      </c>
      <c r="I2" s="1594">
        <v>0.2</v>
      </c>
      <c r="J2" s="1595">
        <f t="shared" ref="J2:J33" si="1">H2*(1+I2)</f>
        <v>2713.3599999999997</v>
      </c>
      <c r="K2" s="1432"/>
      <c r="L2" s="1432"/>
      <c r="M2" s="1432"/>
      <c r="N2" s="1432"/>
      <c r="O2" s="1432"/>
      <c r="P2" s="1596"/>
    </row>
    <row r="3" spans="1:16" ht="15.75" customHeight="1">
      <c r="A3" s="1597" t="s">
        <v>36</v>
      </c>
      <c r="B3" s="107" t="s">
        <v>39</v>
      </c>
      <c r="C3" s="1598" t="s">
        <v>40</v>
      </c>
      <c r="D3" s="1599">
        <v>2</v>
      </c>
      <c r="E3" s="1600">
        <v>70247</v>
      </c>
      <c r="F3" s="1601"/>
      <c r="G3" s="1601">
        <v>10</v>
      </c>
      <c r="H3" s="238">
        <f t="shared" si="0"/>
        <v>7024.7</v>
      </c>
      <c r="I3" s="1602">
        <v>0.2</v>
      </c>
      <c r="J3" s="1603">
        <f t="shared" si="1"/>
        <v>8429.64</v>
      </c>
      <c r="K3" s="1442"/>
      <c r="L3" s="1442"/>
      <c r="M3" s="1442"/>
      <c r="N3" s="1442"/>
      <c r="O3" s="1442"/>
      <c r="P3" s="1604"/>
    </row>
    <row r="4" spans="1:16" ht="15.75" customHeight="1">
      <c r="A4" s="1597" t="s">
        <v>36</v>
      </c>
      <c r="B4" s="107" t="s">
        <v>42</v>
      </c>
      <c r="C4" s="1598" t="s">
        <v>43</v>
      </c>
      <c r="D4" s="1599">
        <v>5</v>
      </c>
      <c r="E4" s="1600">
        <v>34292</v>
      </c>
      <c r="F4" s="1601"/>
      <c r="G4" s="1601">
        <v>4</v>
      </c>
      <c r="H4" s="238">
        <f t="shared" si="0"/>
        <v>8573</v>
      </c>
      <c r="I4" s="1602">
        <v>0.2</v>
      </c>
      <c r="J4" s="1603">
        <f t="shared" si="1"/>
        <v>10287.6</v>
      </c>
      <c r="K4" s="1442"/>
      <c r="L4" s="1442"/>
      <c r="M4" s="1442"/>
      <c r="N4" s="1442"/>
      <c r="O4" s="1442"/>
      <c r="P4" s="1604"/>
    </row>
    <row r="5" spans="1:16" ht="15.75" customHeight="1">
      <c r="A5" s="1597" t="s">
        <v>36</v>
      </c>
      <c r="B5" s="107" t="s">
        <v>44</v>
      </c>
      <c r="C5" s="1598" t="s">
        <v>45</v>
      </c>
      <c r="D5" s="1599">
        <v>1</v>
      </c>
      <c r="E5" s="1600">
        <v>0</v>
      </c>
      <c r="F5" s="1601" t="s">
        <v>343</v>
      </c>
      <c r="G5" s="1601">
        <v>15</v>
      </c>
      <c r="H5" s="238">
        <f t="shared" si="0"/>
        <v>0</v>
      </c>
      <c r="I5" s="1602">
        <v>0.2</v>
      </c>
      <c r="J5" s="1603">
        <f t="shared" si="1"/>
        <v>0</v>
      </c>
      <c r="K5" s="1442"/>
      <c r="L5" s="1442"/>
      <c r="M5" s="1442"/>
      <c r="N5" s="1442"/>
      <c r="O5" s="1442"/>
      <c r="P5" s="1604"/>
    </row>
    <row r="6" spans="1:16" ht="15.75" customHeight="1">
      <c r="A6" s="1597" t="s">
        <v>36</v>
      </c>
      <c r="B6" s="107" t="s">
        <v>47</v>
      </c>
      <c r="C6" s="1598" t="s">
        <v>48</v>
      </c>
      <c r="D6" s="1599">
        <v>0.5</v>
      </c>
      <c r="E6" s="1600">
        <v>4923</v>
      </c>
      <c r="F6" s="1601">
        <v>11</v>
      </c>
      <c r="G6" s="1601">
        <v>28</v>
      </c>
      <c r="H6" s="238">
        <f t="shared" si="0"/>
        <v>175.82142857142858</v>
      </c>
      <c r="I6" s="1602">
        <v>0.2</v>
      </c>
      <c r="J6" s="1603">
        <f t="shared" si="1"/>
        <v>210.98571428571429</v>
      </c>
      <c r="K6" s="1603"/>
      <c r="L6" s="1442"/>
      <c r="M6" s="1442"/>
      <c r="N6" s="1442"/>
      <c r="O6" s="1442"/>
      <c r="P6" s="1604"/>
    </row>
    <row r="7" spans="1:16" ht="15.75" customHeight="1">
      <c r="A7" s="1597" t="s">
        <v>36</v>
      </c>
      <c r="B7" s="107" t="s">
        <v>51</v>
      </c>
      <c r="C7" s="1598" t="s">
        <v>52</v>
      </c>
      <c r="D7" s="1599">
        <v>2</v>
      </c>
      <c r="E7" s="1600">
        <v>2554</v>
      </c>
      <c r="F7" s="1601" t="s">
        <v>342</v>
      </c>
      <c r="G7" s="1601">
        <v>10</v>
      </c>
      <c r="H7" s="238">
        <f t="shared" si="0"/>
        <v>255.4</v>
      </c>
      <c r="I7" s="1602">
        <v>0.2</v>
      </c>
      <c r="J7" s="1603">
        <f t="shared" si="1"/>
        <v>306.48</v>
      </c>
      <c r="K7" s="1603"/>
      <c r="L7" s="1442"/>
      <c r="M7" s="1442"/>
      <c r="N7" s="1442"/>
      <c r="O7" s="1442"/>
      <c r="P7" s="1604"/>
    </row>
    <row r="8" spans="1:16" ht="15.75" customHeight="1">
      <c r="A8" s="1597" t="s">
        <v>36</v>
      </c>
      <c r="B8" s="107" t="s">
        <v>53</v>
      </c>
      <c r="C8" s="1598" t="s">
        <v>54</v>
      </c>
      <c r="D8" s="1599">
        <v>1</v>
      </c>
      <c r="E8" s="1600">
        <v>2366</v>
      </c>
      <c r="F8" s="1601" t="s">
        <v>343</v>
      </c>
      <c r="G8" s="1601">
        <v>15</v>
      </c>
      <c r="H8" s="238">
        <f t="shared" si="0"/>
        <v>157.73333333333332</v>
      </c>
      <c r="I8" s="1602">
        <v>0.2</v>
      </c>
      <c r="J8" s="1603">
        <f t="shared" si="1"/>
        <v>189.27999999999997</v>
      </c>
      <c r="K8" s="1603"/>
      <c r="L8" s="1442"/>
      <c r="M8" s="1442"/>
      <c r="N8" s="1442"/>
      <c r="O8" s="1442"/>
      <c r="P8" s="1604"/>
    </row>
    <row r="9" spans="1:16" ht="15.75" customHeight="1">
      <c r="A9" s="1597" t="s">
        <v>36</v>
      </c>
      <c r="B9" s="107" t="s">
        <v>55</v>
      </c>
      <c r="C9" s="1598" t="s">
        <v>56</v>
      </c>
      <c r="D9" s="1599">
        <v>1</v>
      </c>
      <c r="E9" s="1600">
        <v>0</v>
      </c>
      <c r="F9" s="1601" t="s">
        <v>343</v>
      </c>
      <c r="G9" s="1601">
        <v>15</v>
      </c>
      <c r="H9" s="238">
        <f t="shared" si="0"/>
        <v>0</v>
      </c>
      <c r="I9" s="1602">
        <v>0.2</v>
      </c>
      <c r="J9" s="1603">
        <f t="shared" si="1"/>
        <v>0</v>
      </c>
      <c r="K9" s="1603"/>
      <c r="L9" s="1442"/>
      <c r="M9" s="1442"/>
      <c r="N9" s="1442"/>
      <c r="O9" s="1442"/>
      <c r="P9" s="1604"/>
    </row>
    <row r="10" spans="1:16" ht="15.75" customHeight="1">
      <c r="A10" s="1597" t="s">
        <v>36</v>
      </c>
      <c r="B10" s="115" t="s">
        <v>58</v>
      </c>
      <c r="C10" s="1605" t="s">
        <v>59</v>
      </c>
      <c r="D10" s="1606">
        <v>0.91</v>
      </c>
      <c r="E10" s="1600">
        <v>179</v>
      </c>
      <c r="F10" s="1601" t="s">
        <v>343</v>
      </c>
      <c r="G10" s="1601">
        <v>15</v>
      </c>
      <c r="H10" s="238">
        <f t="shared" si="0"/>
        <v>11.933333333333334</v>
      </c>
      <c r="I10" s="1602">
        <v>0.2</v>
      </c>
      <c r="J10" s="1603">
        <f t="shared" si="1"/>
        <v>14.32</v>
      </c>
      <c r="K10" s="1603"/>
      <c r="L10" s="1442" t="s">
        <v>428</v>
      </c>
      <c r="M10" s="1442" t="s">
        <v>432</v>
      </c>
      <c r="N10" s="1442"/>
      <c r="O10" s="1442"/>
      <c r="P10" s="1604"/>
    </row>
    <row r="11" spans="1:16" ht="15.75" customHeight="1">
      <c r="A11" s="1597" t="s">
        <v>36</v>
      </c>
      <c r="B11" s="115" t="s">
        <v>60</v>
      </c>
      <c r="C11" s="1605" t="s">
        <v>61</v>
      </c>
      <c r="D11" s="1607">
        <v>1</v>
      </c>
      <c r="E11" s="1600">
        <v>3307</v>
      </c>
      <c r="F11" s="1601" t="s">
        <v>343</v>
      </c>
      <c r="G11" s="1601">
        <v>15</v>
      </c>
      <c r="H11" s="238">
        <f t="shared" si="0"/>
        <v>220.46666666666667</v>
      </c>
      <c r="I11" s="1602">
        <v>0.2</v>
      </c>
      <c r="J11" s="1603">
        <f t="shared" si="1"/>
        <v>264.56</v>
      </c>
      <c r="K11" s="1603"/>
      <c r="L11" s="1442"/>
      <c r="M11" s="1608">
        <v>22179.85</v>
      </c>
      <c r="N11" s="1442"/>
      <c r="O11" s="1442"/>
      <c r="P11" s="1604"/>
    </row>
    <row r="12" spans="1:16" ht="15.75" customHeight="1">
      <c r="A12" s="1597" t="s">
        <v>36</v>
      </c>
      <c r="B12" s="115" t="s">
        <v>62</v>
      </c>
      <c r="C12" s="1605" t="s">
        <v>63</v>
      </c>
      <c r="D12" s="1607">
        <v>2</v>
      </c>
      <c r="E12" s="1600">
        <v>2746</v>
      </c>
      <c r="F12" s="1601" t="s">
        <v>342</v>
      </c>
      <c r="G12" s="1601">
        <v>10</v>
      </c>
      <c r="H12" s="238">
        <f t="shared" si="0"/>
        <v>274.60000000000002</v>
      </c>
      <c r="I12" s="1602">
        <v>0.2</v>
      </c>
      <c r="J12" s="1603">
        <f t="shared" si="1"/>
        <v>329.52000000000004</v>
      </c>
      <c r="K12" s="1603"/>
      <c r="L12" s="1442">
        <v>0</v>
      </c>
      <c r="M12" s="1608">
        <v>0</v>
      </c>
      <c r="N12" s="1442"/>
      <c r="O12" s="1442"/>
      <c r="P12" s="1604"/>
    </row>
    <row r="13" spans="1:16" ht="15.75" customHeight="1">
      <c r="A13" s="1597" t="s">
        <v>36</v>
      </c>
      <c r="B13" s="115" t="s">
        <v>64</v>
      </c>
      <c r="C13" s="1605" t="s">
        <v>65</v>
      </c>
      <c r="D13" s="1607">
        <v>5</v>
      </c>
      <c r="E13" s="1600">
        <v>3605</v>
      </c>
      <c r="F13" s="1601" t="s">
        <v>342</v>
      </c>
      <c r="G13" s="1601">
        <v>4</v>
      </c>
      <c r="H13" s="238">
        <f t="shared" si="0"/>
        <v>901.25</v>
      </c>
      <c r="I13" s="1602">
        <v>0.2</v>
      </c>
      <c r="J13" s="1603">
        <f t="shared" si="1"/>
        <v>1081.5</v>
      </c>
      <c r="K13" s="1603"/>
      <c r="L13" s="1442">
        <v>7</v>
      </c>
      <c r="M13" s="1608">
        <v>216.6</v>
      </c>
      <c r="N13" s="1442"/>
      <c r="O13" s="1442"/>
      <c r="P13" s="1604"/>
    </row>
    <row r="14" spans="1:16" ht="15.75" customHeight="1">
      <c r="A14" s="1597" t="s">
        <v>68</v>
      </c>
      <c r="B14" s="107" t="s">
        <v>66</v>
      </c>
      <c r="C14" s="1598" t="s">
        <v>67</v>
      </c>
      <c r="D14" s="1599">
        <v>1</v>
      </c>
      <c r="E14" s="1600">
        <v>60463</v>
      </c>
      <c r="F14" s="1601" t="s">
        <v>343</v>
      </c>
      <c r="G14" s="1601">
        <v>15</v>
      </c>
      <c r="H14" s="238">
        <f t="shared" si="0"/>
        <v>4030.8666666666668</v>
      </c>
      <c r="I14" s="1602">
        <v>0.2</v>
      </c>
      <c r="J14" s="1603">
        <f t="shared" si="1"/>
        <v>4837.04</v>
      </c>
      <c r="K14" s="1603"/>
      <c r="L14" s="1442">
        <v>10</v>
      </c>
      <c r="M14" s="1608">
        <v>35.22</v>
      </c>
      <c r="N14" s="1442"/>
      <c r="O14" s="1442"/>
      <c r="P14" s="1604"/>
    </row>
    <row r="15" spans="1:16" ht="15.75" customHeight="1">
      <c r="A15" s="1609" t="s">
        <v>68</v>
      </c>
      <c r="B15" s="107" t="s">
        <v>69</v>
      </c>
      <c r="C15" s="1598" t="s">
        <v>70</v>
      </c>
      <c r="D15" s="1599">
        <v>2</v>
      </c>
      <c r="E15" s="1600">
        <v>1649</v>
      </c>
      <c r="F15" s="1601" t="s">
        <v>342</v>
      </c>
      <c r="G15" s="1601">
        <v>10</v>
      </c>
      <c r="H15" s="238">
        <f t="shared" si="0"/>
        <v>164.9</v>
      </c>
      <c r="I15" s="1602">
        <v>0.2</v>
      </c>
      <c r="J15" s="1603">
        <f t="shared" si="1"/>
        <v>197.88</v>
      </c>
      <c r="K15" s="1603"/>
      <c r="L15" s="1442">
        <v>11</v>
      </c>
      <c r="M15" s="1608">
        <v>1443.6567619047623</v>
      </c>
      <c r="N15" s="1442"/>
      <c r="O15" s="1442"/>
      <c r="P15" s="1604"/>
    </row>
    <row r="16" spans="1:16" ht="15.75" customHeight="1">
      <c r="A16" s="1609" t="s">
        <v>68</v>
      </c>
      <c r="B16" s="107" t="s">
        <v>71</v>
      </c>
      <c r="C16" s="1598" t="s">
        <v>72</v>
      </c>
      <c r="D16" s="1599">
        <v>5</v>
      </c>
      <c r="E16" s="1600">
        <v>22551</v>
      </c>
      <c r="F16" s="1601" t="s">
        <v>342</v>
      </c>
      <c r="G16" s="1601">
        <v>4</v>
      </c>
      <c r="H16" s="238">
        <f t="shared" si="0"/>
        <v>5637.75</v>
      </c>
      <c r="I16" s="1602">
        <v>0.2</v>
      </c>
      <c r="J16" s="1603">
        <f t="shared" si="1"/>
        <v>6765.3</v>
      </c>
      <c r="K16" s="1603"/>
      <c r="L16" s="1442">
        <v>12</v>
      </c>
      <c r="M16" s="1608">
        <v>257.39999999999998</v>
      </c>
      <c r="N16" s="1442"/>
      <c r="O16" s="1442"/>
      <c r="P16" s="1604"/>
    </row>
    <row r="17" spans="1:16" ht="15.75" customHeight="1">
      <c r="A17" s="1610" t="s">
        <v>75</v>
      </c>
      <c r="B17" s="107" t="s">
        <v>73</v>
      </c>
      <c r="C17" s="1598" t="s">
        <v>74</v>
      </c>
      <c r="D17" s="1599">
        <v>1</v>
      </c>
      <c r="E17" s="1600">
        <v>7704</v>
      </c>
      <c r="F17" s="1601"/>
      <c r="G17" s="1601">
        <v>24</v>
      </c>
      <c r="H17" s="238">
        <f t="shared" si="0"/>
        <v>321</v>
      </c>
      <c r="I17" s="1602">
        <v>0.2</v>
      </c>
      <c r="J17" s="1603">
        <f t="shared" si="1"/>
        <v>385.2</v>
      </c>
      <c r="K17" s="1442"/>
      <c r="L17" s="1442">
        <v>15</v>
      </c>
      <c r="M17" s="1608">
        <v>670.59142857142854</v>
      </c>
      <c r="N17" s="1442"/>
      <c r="O17" s="1442"/>
      <c r="P17" s="1604"/>
    </row>
    <row r="18" spans="1:16" ht="15.75" customHeight="1">
      <c r="A18" s="1611" t="s">
        <v>75</v>
      </c>
      <c r="B18" s="107" t="s">
        <v>77</v>
      </c>
      <c r="C18" s="1598" t="s">
        <v>78</v>
      </c>
      <c r="D18" s="1599">
        <v>2</v>
      </c>
      <c r="E18" s="1600">
        <v>204</v>
      </c>
      <c r="F18" s="1601">
        <v>0</v>
      </c>
      <c r="G18" s="1601">
        <v>0</v>
      </c>
      <c r="H18" s="238">
        <v>0</v>
      </c>
      <c r="I18" s="1602">
        <v>0.2</v>
      </c>
      <c r="J18" s="1603">
        <f t="shared" si="1"/>
        <v>0</v>
      </c>
      <c r="K18" s="1442"/>
      <c r="L18" s="1442" t="s">
        <v>433</v>
      </c>
      <c r="M18" s="1608">
        <v>130.5</v>
      </c>
      <c r="N18" s="1442"/>
      <c r="O18" s="1442"/>
      <c r="P18" s="1604"/>
    </row>
    <row r="19" spans="1:16" ht="15.75" customHeight="1">
      <c r="A19" s="1611" t="s">
        <v>75</v>
      </c>
      <c r="B19" s="107" t="s">
        <v>80</v>
      </c>
      <c r="C19" s="1598" t="s">
        <v>81</v>
      </c>
      <c r="D19" s="1599">
        <v>5</v>
      </c>
      <c r="E19" s="1600">
        <v>2375</v>
      </c>
      <c r="F19" s="1601">
        <v>0</v>
      </c>
      <c r="G19" s="1601">
        <v>0</v>
      </c>
      <c r="H19" s="238">
        <v>0</v>
      </c>
      <c r="I19" s="1602">
        <v>0.2</v>
      </c>
      <c r="J19" s="1603">
        <f t="shared" si="1"/>
        <v>0</v>
      </c>
      <c r="K19" s="1442"/>
      <c r="L19" s="1442" t="s">
        <v>434</v>
      </c>
      <c r="M19" s="1608">
        <v>297.71999999999997</v>
      </c>
      <c r="N19" s="1442"/>
      <c r="O19" s="1442"/>
      <c r="P19" s="1604" t="s">
        <v>435</v>
      </c>
    </row>
    <row r="20" spans="1:16" ht="15.75" customHeight="1">
      <c r="A20" s="1611" t="s">
        <v>75</v>
      </c>
      <c r="B20" s="107" t="s">
        <v>82</v>
      </c>
      <c r="C20" s="1598" t="s">
        <v>83</v>
      </c>
      <c r="D20" s="1599">
        <v>1</v>
      </c>
      <c r="E20" s="1600">
        <v>2957</v>
      </c>
      <c r="F20" s="1601" t="s">
        <v>345</v>
      </c>
      <c r="G20" s="1601">
        <v>24</v>
      </c>
      <c r="H20" s="238">
        <f>E20/G20</f>
        <v>123.20833333333333</v>
      </c>
      <c r="I20" s="1602">
        <v>0.2</v>
      </c>
      <c r="J20" s="1603">
        <f t="shared" si="1"/>
        <v>147.85</v>
      </c>
      <c r="K20" s="1442"/>
      <c r="L20" s="1442" t="s">
        <v>436</v>
      </c>
      <c r="M20" s="1608">
        <v>12.21</v>
      </c>
      <c r="N20" s="1442"/>
      <c r="O20" s="1442"/>
      <c r="P20" s="1604"/>
    </row>
    <row r="21" spans="1:16" ht="15.75" customHeight="1">
      <c r="A21" s="1611" t="s">
        <v>75</v>
      </c>
      <c r="B21" s="107" t="s">
        <v>84</v>
      </c>
      <c r="C21" s="1598" t="s">
        <v>85</v>
      </c>
      <c r="D21" s="1599">
        <v>0.4</v>
      </c>
      <c r="E21" s="1600">
        <v>0</v>
      </c>
      <c r="F21" s="1601">
        <v>0</v>
      </c>
      <c r="G21" s="1601">
        <v>0</v>
      </c>
      <c r="H21" s="238">
        <v>0</v>
      </c>
      <c r="I21" s="1602">
        <v>0.2</v>
      </c>
      <c r="J21" s="1603">
        <f t="shared" si="1"/>
        <v>0</v>
      </c>
      <c r="K21" s="1442"/>
      <c r="L21" s="1442" t="s">
        <v>437</v>
      </c>
      <c r="M21" s="1608">
        <v>188.04</v>
      </c>
      <c r="N21" s="1442"/>
      <c r="O21" s="1442"/>
      <c r="P21" s="1604"/>
    </row>
    <row r="22" spans="1:16" ht="13">
      <c r="A22" s="1611" t="s">
        <v>75</v>
      </c>
      <c r="B22" s="107" t="s">
        <v>86</v>
      </c>
      <c r="C22" s="1598" t="s">
        <v>87</v>
      </c>
      <c r="D22" s="1599">
        <v>1</v>
      </c>
      <c r="E22" s="1600">
        <v>1741</v>
      </c>
      <c r="F22" s="1601" t="s">
        <v>345</v>
      </c>
      <c r="G22" s="1601">
        <v>24</v>
      </c>
      <c r="H22" s="238">
        <f>E22/G22</f>
        <v>72.541666666666671</v>
      </c>
      <c r="I22" s="1602">
        <v>0.2</v>
      </c>
      <c r="J22" s="1603">
        <f t="shared" si="1"/>
        <v>87.05</v>
      </c>
      <c r="K22" s="1442"/>
      <c r="L22" s="1442" t="s">
        <v>438</v>
      </c>
      <c r="M22" s="1608">
        <v>118.91999999999999</v>
      </c>
      <c r="N22" s="1442"/>
      <c r="O22" s="1442"/>
      <c r="P22" s="1604"/>
    </row>
    <row r="23" spans="1:16" ht="13">
      <c r="A23" s="1611" t="s">
        <v>75</v>
      </c>
      <c r="B23" s="107" t="s">
        <v>89</v>
      </c>
      <c r="C23" s="1598" t="s">
        <v>90</v>
      </c>
      <c r="D23" s="1599">
        <v>1</v>
      </c>
      <c r="E23" s="1600">
        <v>7281</v>
      </c>
      <c r="F23" s="1601"/>
      <c r="G23" s="1601">
        <v>24</v>
      </c>
      <c r="H23" s="238">
        <f>E23/G23</f>
        <v>303.375</v>
      </c>
      <c r="I23" s="1602">
        <v>0.2</v>
      </c>
      <c r="J23" s="1603">
        <f t="shared" si="1"/>
        <v>364.05</v>
      </c>
      <c r="K23" s="1442"/>
      <c r="L23" s="1442" t="s">
        <v>343</v>
      </c>
      <c r="M23" s="1608">
        <v>8734.68</v>
      </c>
      <c r="N23" s="1442"/>
      <c r="O23" s="1442"/>
      <c r="P23" s="1604"/>
    </row>
    <row r="24" spans="1:16" ht="13">
      <c r="A24" s="1611" t="s">
        <v>75</v>
      </c>
      <c r="B24" s="107" t="s">
        <v>91</v>
      </c>
      <c r="C24" s="1598" t="s">
        <v>92</v>
      </c>
      <c r="D24" s="1599">
        <v>5</v>
      </c>
      <c r="E24" s="1600">
        <v>2229</v>
      </c>
      <c r="F24" s="1601">
        <v>0</v>
      </c>
      <c r="G24" s="1601">
        <v>0</v>
      </c>
      <c r="H24" s="238">
        <v>0</v>
      </c>
      <c r="I24" s="1602">
        <v>0.2</v>
      </c>
      <c r="J24" s="1603">
        <f t="shared" si="1"/>
        <v>0</v>
      </c>
      <c r="K24" s="1442"/>
      <c r="L24" s="1442" t="s">
        <v>345</v>
      </c>
      <c r="M24" s="1608">
        <v>234.89999999999998</v>
      </c>
      <c r="N24" s="1442"/>
      <c r="O24" s="1442"/>
      <c r="P24" s="1604"/>
    </row>
    <row r="25" spans="1:16" ht="13">
      <c r="A25" s="1611" t="s">
        <v>95</v>
      </c>
      <c r="B25" s="107" t="s">
        <v>93</v>
      </c>
      <c r="C25" s="1598" t="s">
        <v>94</v>
      </c>
      <c r="D25" s="1599">
        <v>0.35</v>
      </c>
      <c r="E25" s="1600">
        <v>7659</v>
      </c>
      <c r="F25" s="1601">
        <v>11</v>
      </c>
      <c r="G25" s="1601">
        <v>45</v>
      </c>
      <c r="H25" s="238">
        <f>E25/G25</f>
        <v>170.2</v>
      </c>
      <c r="I25" s="1602">
        <v>0.2</v>
      </c>
      <c r="J25" s="1603">
        <f t="shared" si="1"/>
        <v>204.23999999999998</v>
      </c>
      <c r="K25" s="1442"/>
      <c r="L25" s="1442" t="s">
        <v>342</v>
      </c>
      <c r="M25" s="1608">
        <v>9126.2800000000007</v>
      </c>
      <c r="N25" s="1442"/>
      <c r="O25" s="1442"/>
      <c r="P25" s="1604"/>
    </row>
    <row r="26" spans="1:16" ht="13">
      <c r="A26" s="1612" t="s">
        <v>95</v>
      </c>
      <c r="B26" s="107" t="s">
        <v>97</v>
      </c>
      <c r="C26" s="1598" t="s">
        <v>98</v>
      </c>
      <c r="D26" s="1599">
        <v>0.5</v>
      </c>
      <c r="E26" s="1600">
        <v>638</v>
      </c>
      <c r="F26" s="1601">
        <v>11</v>
      </c>
      <c r="G26" s="1601">
        <v>30</v>
      </c>
      <c r="H26" s="238">
        <f>E26/G26</f>
        <v>21.266666666666666</v>
      </c>
      <c r="I26" s="1602">
        <v>0.2</v>
      </c>
      <c r="J26" s="1603">
        <f t="shared" si="1"/>
        <v>25.52</v>
      </c>
      <c r="K26" s="1442"/>
      <c r="L26" s="1442" t="s">
        <v>439</v>
      </c>
      <c r="M26" s="1608">
        <v>43646.56819047618</v>
      </c>
      <c r="N26" s="1442"/>
      <c r="O26" s="1442"/>
      <c r="P26" s="1604"/>
    </row>
    <row r="27" spans="1:16" ht="13">
      <c r="A27" s="1612" t="s">
        <v>95</v>
      </c>
      <c r="B27" s="107" t="s">
        <v>99</v>
      </c>
      <c r="C27" s="1598" t="s">
        <v>100</v>
      </c>
      <c r="D27" s="1599">
        <v>0.35</v>
      </c>
      <c r="E27" s="1600">
        <v>344</v>
      </c>
      <c r="F27" s="1601">
        <v>11</v>
      </c>
      <c r="G27" s="1601">
        <v>45</v>
      </c>
      <c r="H27" s="238">
        <f>E27/G27</f>
        <v>7.6444444444444448</v>
      </c>
      <c r="I27" s="1602">
        <v>0.2</v>
      </c>
      <c r="J27" s="1603">
        <f t="shared" si="1"/>
        <v>9.1733333333333338</v>
      </c>
      <c r="K27" s="1442"/>
      <c r="L27" s="1442"/>
      <c r="M27" s="1442"/>
      <c r="N27" s="1442"/>
      <c r="O27" s="1442"/>
      <c r="P27" s="1604"/>
    </row>
    <row r="28" spans="1:16" ht="13">
      <c r="A28" s="1612" t="s">
        <v>95</v>
      </c>
      <c r="B28" s="107" t="s">
        <v>424</v>
      </c>
      <c r="C28" s="1598" t="s">
        <v>425</v>
      </c>
      <c r="D28" s="1599">
        <v>0.35</v>
      </c>
      <c r="E28" s="1600">
        <v>0</v>
      </c>
      <c r="F28" s="1601">
        <v>0</v>
      </c>
      <c r="G28" s="1601">
        <v>0</v>
      </c>
      <c r="H28" s="238">
        <v>0</v>
      </c>
      <c r="I28" s="1602">
        <v>0.2</v>
      </c>
      <c r="J28" s="1603">
        <f t="shared" si="1"/>
        <v>0</v>
      </c>
      <c r="K28" s="1442"/>
      <c r="L28" s="1442"/>
      <c r="M28" s="1442"/>
      <c r="N28" s="1442"/>
      <c r="O28" s="1442"/>
      <c r="P28" s="1604"/>
    </row>
    <row r="29" spans="1:16" ht="13">
      <c r="A29" s="1613" t="s">
        <v>95</v>
      </c>
      <c r="B29" s="107" t="s">
        <v>426</v>
      </c>
      <c r="C29" s="1598" t="s">
        <v>427</v>
      </c>
      <c r="D29" s="1599">
        <v>0.39</v>
      </c>
      <c r="E29" s="1600">
        <v>0</v>
      </c>
      <c r="F29" s="1601">
        <v>0</v>
      </c>
      <c r="G29" s="1601">
        <v>0</v>
      </c>
      <c r="H29" s="238">
        <v>0</v>
      </c>
      <c r="I29" s="1602">
        <v>0.2</v>
      </c>
      <c r="J29" s="1603">
        <f t="shared" si="1"/>
        <v>0</v>
      </c>
      <c r="K29" s="1442"/>
      <c r="L29" s="1442"/>
      <c r="M29" s="1442"/>
      <c r="N29" s="1442"/>
      <c r="O29" s="1442"/>
      <c r="P29" s="1604"/>
    </row>
    <row r="30" spans="1:16" ht="13">
      <c r="A30" s="1614" t="s">
        <v>105</v>
      </c>
      <c r="B30" s="107" t="s">
        <v>106</v>
      </c>
      <c r="C30" s="1598" t="s">
        <v>107</v>
      </c>
      <c r="D30" s="1599">
        <v>0.9</v>
      </c>
      <c r="E30" s="1600">
        <v>32257</v>
      </c>
      <c r="F30" s="1601" t="s">
        <v>343</v>
      </c>
      <c r="G30" s="1601">
        <v>20</v>
      </c>
      <c r="H30" s="238">
        <f t="shared" ref="H30:H42" si="2">E30/G30</f>
        <v>1612.85</v>
      </c>
      <c r="I30" s="1602">
        <v>0.2</v>
      </c>
      <c r="J30" s="1603">
        <f t="shared" si="1"/>
        <v>1935.4199999999998</v>
      </c>
      <c r="K30" s="1442"/>
      <c r="L30" s="1442"/>
      <c r="M30" s="1442"/>
      <c r="N30" s="1442"/>
      <c r="O30" s="1442"/>
      <c r="P30" s="1604"/>
    </row>
    <row r="31" spans="1:16" ht="13">
      <c r="A31" s="1614" t="s">
        <v>105</v>
      </c>
      <c r="B31" s="107" t="s">
        <v>108</v>
      </c>
      <c r="C31" s="1598" t="s">
        <v>109</v>
      </c>
      <c r="D31" s="1599">
        <v>2</v>
      </c>
      <c r="E31" s="1600">
        <v>4456</v>
      </c>
      <c r="F31" s="1601" t="s">
        <v>342</v>
      </c>
      <c r="G31" s="1601">
        <v>12</v>
      </c>
      <c r="H31" s="238">
        <f t="shared" si="2"/>
        <v>371.33333333333331</v>
      </c>
      <c r="I31" s="1602">
        <v>0.2</v>
      </c>
      <c r="J31" s="1603">
        <f t="shared" si="1"/>
        <v>445.59999999999997</v>
      </c>
      <c r="K31" s="1442"/>
      <c r="L31" s="1442"/>
      <c r="M31" s="1442"/>
      <c r="N31" s="1442"/>
      <c r="O31" s="1442"/>
      <c r="P31" s="1604"/>
    </row>
    <row r="32" spans="1:16" ht="13">
      <c r="A32" s="1614" t="s">
        <v>105</v>
      </c>
      <c r="B32" s="107" t="s">
        <v>110</v>
      </c>
      <c r="C32" s="1598" t="s">
        <v>111</v>
      </c>
      <c r="D32" s="1599">
        <v>0.5</v>
      </c>
      <c r="E32" s="1600">
        <v>10946</v>
      </c>
      <c r="F32" s="1601">
        <v>15</v>
      </c>
      <c r="G32" s="1601">
        <v>35</v>
      </c>
      <c r="H32" s="238">
        <f t="shared" si="2"/>
        <v>312.74285714285713</v>
      </c>
      <c r="I32" s="1602">
        <v>0.2</v>
      </c>
      <c r="J32" s="1603">
        <f t="shared" si="1"/>
        <v>375.29142857142853</v>
      </c>
      <c r="K32" s="1442"/>
      <c r="L32" s="1442"/>
      <c r="M32" s="1442"/>
      <c r="N32" s="1442"/>
      <c r="O32" s="1442"/>
      <c r="P32" s="1604"/>
    </row>
    <row r="33" spans="1:16" ht="13">
      <c r="A33" s="1614" t="s">
        <v>105</v>
      </c>
      <c r="B33" s="107" t="s">
        <v>112</v>
      </c>
      <c r="C33" s="1598" t="s">
        <v>113</v>
      </c>
      <c r="D33" s="1599">
        <v>0.1</v>
      </c>
      <c r="E33" s="1600">
        <v>6268</v>
      </c>
      <c r="F33" s="1601" t="s">
        <v>437</v>
      </c>
      <c r="G33" s="1601">
        <v>40</v>
      </c>
      <c r="H33" s="238">
        <f t="shared" si="2"/>
        <v>156.69999999999999</v>
      </c>
      <c r="I33" s="1602">
        <v>0.2</v>
      </c>
      <c r="J33" s="1603">
        <f t="shared" si="1"/>
        <v>188.04</v>
      </c>
      <c r="K33" s="1442"/>
      <c r="L33" s="1442"/>
      <c r="M33" s="1442"/>
      <c r="N33" s="1442"/>
      <c r="O33" s="1442"/>
      <c r="P33" s="1604"/>
    </row>
    <row r="34" spans="1:16" ht="13">
      <c r="A34" s="1614" t="s">
        <v>105</v>
      </c>
      <c r="B34" s="107" t="s">
        <v>114</v>
      </c>
      <c r="C34" s="1598" t="s">
        <v>115</v>
      </c>
      <c r="D34" s="1599">
        <v>0.3</v>
      </c>
      <c r="E34" s="1600">
        <v>832</v>
      </c>
      <c r="F34" s="1601">
        <v>11</v>
      </c>
      <c r="G34" s="1601">
        <v>30</v>
      </c>
      <c r="H34" s="238">
        <f t="shared" si="2"/>
        <v>27.733333333333334</v>
      </c>
      <c r="I34" s="1602">
        <v>0.2</v>
      </c>
      <c r="J34" s="1603">
        <f t="shared" ref="J34:J58" si="3">H34*(1+I34)</f>
        <v>33.28</v>
      </c>
      <c r="K34" s="1442"/>
      <c r="L34" s="1442"/>
      <c r="M34" s="1442"/>
      <c r="N34" s="1442"/>
      <c r="O34" s="1442"/>
      <c r="P34" s="1604"/>
    </row>
    <row r="35" spans="1:16" ht="13">
      <c r="A35" s="1614" t="s">
        <v>105</v>
      </c>
      <c r="B35" s="107" t="s">
        <v>116</v>
      </c>
      <c r="C35" s="1598" t="s">
        <v>117</v>
      </c>
      <c r="D35" s="1599">
        <v>0.1</v>
      </c>
      <c r="E35" s="1600">
        <v>407</v>
      </c>
      <c r="F35" s="1601" t="s">
        <v>436</v>
      </c>
      <c r="G35" s="1601">
        <v>40</v>
      </c>
      <c r="H35" s="238">
        <f t="shared" si="2"/>
        <v>10.175000000000001</v>
      </c>
      <c r="I35" s="1602">
        <v>0.2</v>
      </c>
      <c r="J35" s="1603">
        <f t="shared" si="3"/>
        <v>12.21</v>
      </c>
      <c r="K35" s="1442"/>
      <c r="L35" s="1442"/>
      <c r="M35" s="1442"/>
      <c r="N35" s="1442"/>
      <c r="O35" s="1442"/>
      <c r="P35" s="1604"/>
    </row>
    <row r="36" spans="1:16" ht="13">
      <c r="A36" s="1614" t="s">
        <v>105</v>
      </c>
      <c r="B36" s="107" t="s">
        <v>118</v>
      </c>
      <c r="C36" s="1598" t="s">
        <v>119</v>
      </c>
      <c r="D36" s="1599">
        <v>0.15</v>
      </c>
      <c r="E36" s="1600">
        <v>4955</v>
      </c>
      <c r="F36" s="1601" t="s">
        <v>438</v>
      </c>
      <c r="G36" s="1601">
        <v>50</v>
      </c>
      <c r="H36" s="238">
        <f t="shared" si="2"/>
        <v>99.1</v>
      </c>
      <c r="I36" s="1602">
        <v>0.2</v>
      </c>
      <c r="J36" s="1603">
        <f t="shared" si="3"/>
        <v>118.91999999999999</v>
      </c>
      <c r="K36" s="1442"/>
      <c r="L36" s="1442"/>
      <c r="M36" s="1442"/>
      <c r="N36" s="1442"/>
      <c r="O36" s="1442"/>
      <c r="P36" s="1604"/>
    </row>
    <row r="37" spans="1:16" ht="13">
      <c r="A37" s="1614" t="s">
        <v>105</v>
      </c>
      <c r="B37" s="107" t="s">
        <v>121</v>
      </c>
      <c r="C37" s="1598" t="s">
        <v>122</v>
      </c>
      <c r="D37" s="1599">
        <v>0.15</v>
      </c>
      <c r="E37" s="1600">
        <v>833</v>
      </c>
      <c r="F37" s="1601">
        <v>11</v>
      </c>
      <c r="G37" s="1601">
        <v>50</v>
      </c>
      <c r="H37" s="238">
        <f t="shared" si="2"/>
        <v>16.66</v>
      </c>
      <c r="I37" s="1602">
        <v>0.2</v>
      </c>
      <c r="J37" s="1603">
        <f t="shared" si="3"/>
        <v>19.992000000000001</v>
      </c>
      <c r="K37" s="1442"/>
      <c r="L37" s="1442"/>
      <c r="M37" s="1442"/>
      <c r="N37" s="1442"/>
      <c r="O37" s="1442"/>
      <c r="P37" s="1604"/>
    </row>
    <row r="38" spans="1:16" ht="13">
      <c r="A38" s="1614" t="s">
        <v>105</v>
      </c>
      <c r="B38" s="107" t="s">
        <v>123</v>
      </c>
      <c r="C38" s="1598" t="s">
        <v>124</v>
      </c>
      <c r="D38" s="1599">
        <v>0.2</v>
      </c>
      <c r="E38" s="1600">
        <v>328</v>
      </c>
      <c r="F38" s="1601">
        <v>11</v>
      </c>
      <c r="G38" s="1601">
        <v>40</v>
      </c>
      <c r="H38" s="238">
        <f t="shared" si="2"/>
        <v>8.1999999999999993</v>
      </c>
      <c r="I38" s="1602">
        <v>0.2</v>
      </c>
      <c r="J38" s="1603">
        <f t="shared" si="3"/>
        <v>9.8399999999999981</v>
      </c>
      <c r="K38" s="1442"/>
      <c r="L38" s="1442"/>
      <c r="M38" s="1442"/>
      <c r="N38" s="1442"/>
      <c r="O38" s="1442"/>
      <c r="P38" s="1604"/>
    </row>
    <row r="39" spans="1:16" ht="13">
      <c r="A39" s="1614" t="s">
        <v>105</v>
      </c>
      <c r="B39" s="107" t="s">
        <v>125</v>
      </c>
      <c r="C39" s="1598" t="s">
        <v>126</v>
      </c>
      <c r="D39" s="1599">
        <v>1E-3</v>
      </c>
      <c r="E39" s="1600">
        <v>3610</v>
      </c>
      <c r="F39" s="1601">
        <v>7</v>
      </c>
      <c r="G39" s="1601">
        <v>20</v>
      </c>
      <c r="H39" s="238">
        <f t="shared" si="2"/>
        <v>180.5</v>
      </c>
      <c r="I39" s="1602">
        <v>0.2</v>
      </c>
      <c r="J39" s="1603">
        <f t="shared" si="3"/>
        <v>216.6</v>
      </c>
      <c r="K39" s="1442"/>
      <c r="L39" s="1442"/>
      <c r="M39" s="1442"/>
      <c r="N39" s="1442"/>
      <c r="O39" s="1442"/>
      <c r="P39" s="1604"/>
    </row>
    <row r="40" spans="1:16" ht="13">
      <c r="A40" s="1614" t="s">
        <v>105</v>
      </c>
      <c r="B40" s="107" t="s">
        <v>128</v>
      </c>
      <c r="C40" s="1598" t="s">
        <v>129</v>
      </c>
      <c r="D40" s="1599">
        <v>0.5</v>
      </c>
      <c r="E40" s="1600">
        <v>966</v>
      </c>
      <c r="F40" s="1601">
        <v>11</v>
      </c>
      <c r="G40" s="1601">
        <v>20</v>
      </c>
      <c r="H40" s="238">
        <f t="shared" si="2"/>
        <v>48.3</v>
      </c>
      <c r="I40" s="1602">
        <v>0.2</v>
      </c>
      <c r="J40" s="1603">
        <f t="shared" si="3"/>
        <v>57.959999999999994</v>
      </c>
      <c r="K40" s="1442"/>
      <c r="L40" s="1442"/>
      <c r="M40" s="1442"/>
      <c r="N40" s="1442"/>
      <c r="O40" s="1442"/>
      <c r="P40" s="1604"/>
    </row>
    <row r="41" spans="1:16" ht="13">
      <c r="A41" s="1614" t="s">
        <v>105</v>
      </c>
      <c r="B41" s="107" t="s">
        <v>130</v>
      </c>
      <c r="C41" s="1598" t="s">
        <v>131</v>
      </c>
      <c r="D41" s="1615">
        <v>0.15</v>
      </c>
      <c r="E41" s="1600">
        <v>1174</v>
      </c>
      <c r="F41" s="1601">
        <v>10</v>
      </c>
      <c r="G41" s="1601">
        <v>40</v>
      </c>
      <c r="H41" s="238">
        <f t="shared" si="2"/>
        <v>29.35</v>
      </c>
      <c r="I41" s="1602">
        <v>0.2</v>
      </c>
      <c r="J41" s="1603">
        <f t="shared" si="3"/>
        <v>35.22</v>
      </c>
      <c r="K41" s="1442"/>
      <c r="L41" s="1442"/>
      <c r="M41" s="1442"/>
      <c r="N41" s="1442"/>
      <c r="O41" s="1442"/>
      <c r="P41" s="1604"/>
    </row>
    <row r="42" spans="1:16" ht="13">
      <c r="A42" s="1614" t="s">
        <v>105</v>
      </c>
      <c r="B42" s="115" t="s">
        <v>132</v>
      </c>
      <c r="C42" s="1605" t="s">
        <v>133</v>
      </c>
      <c r="D42" s="1606">
        <v>0.113</v>
      </c>
      <c r="E42" s="1600">
        <v>200</v>
      </c>
      <c r="F42" s="1601">
        <v>11</v>
      </c>
      <c r="G42" s="1601">
        <v>35</v>
      </c>
      <c r="H42" s="238">
        <f t="shared" si="2"/>
        <v>5.7142857142857144</v>
      </c>
      <c r="I42" s="1602">
        <v>0.2</v>
      </c>
      <c r="J42" s="1603">
        <f t="shared" si="3"/>
        <v>6.8571428571428568</v>
      </c>
      <c r="K42" s="1442"/>
      <c r="L42" s="1442"/>
      <c r="M42" s="1442"/>
      <c r="N42" s="1442"/>
      <c r="O42" s="1442"/>
      <c r="P42" s="1604"/>
    </row>
    <row r="43" spans="1:16" ht="13">
      <c r="A43" s="1614" t="s">
        <v>105</v>
      </c>
      <c r="B43" s="115" t="s">
        <v>103</v>
      </c>
      <c r="C43" s="1605" t="s">
        <v>440</v>
      </c>
      <c r="D43" s="1606">
        <v>0.05</v>
      </c>
      <c r="E43" s="1600">
        <v>0</v>
      </c>
      <c r="F43" s="1601">
        <v>0</v>
      </c>
      <c r="G43" s="1601">
        <v>0</v>
      </c>
      <c r="H43" s="238">
        <v>0</v>
      </c>
      <c r="I43" s="1602">
        <v>0.2</v>
      </c>
      <c r="J43" s="1603">
        <f t="shared" si="3"/>
        <v>0</v>
      </c>
      <c r="K43" s="1442"/>
      <c r="L43" s="1442"/>
      <c r="M43" s="1442"/>
      <c r="N43" s="1442"/>
      <c r="O43" s="1442"/>
      <c r="P43" s="1604"/>
    </row>
    <row r="44" spans="1:16" ht="13">
      <c r="A44" s="1611" t="s">
        <v>105</v>
      </c>
      <c r="B44" s="115" t="s">
        <v>136</v>
      </c>
      <c r="C44" s="1605" t="s">
        <v>137</v>
      </c>
      <c r="D44" s="1606">
        <v>0.5</v>
      </c>
      <c r="E44" s="1600">
        <v>5906</v>
      </c>
      <c r="F44" s="1601">
        <v>15</v>
      </c>
      <c r="G44" s="1601">
        <v>24</v>
      </c>
      <c r="H44" s="238">
        <f>E44/G44</f>
        <v>246.08333333333334</v>
      </c>
      <c r="I44" s="1602">
        <v>0.2</v>
      </c>
      <c r="J44" s="1603">
        <f t="shared" si="3"/>
        <v>295.3</v>
      </c>
      <c r="K44" s="1442"/>
      <c r="L44" s="1442"/>
      <c r="M44" s="1442"/>
      <c r="N44" s="1442"/>
      <c r="O44" s="1442"/>
      <c r="P44" s="1604"/>
    </row>
    <row r="45" spans="1:16" ht="13">
      <c r="A45" s="1614" t="s">
        <v>105</v>
      </c>
      <c r="B45" s="115" t="s">
        <v>138</v>
      </c>
      <c r="C45" s="1605" t="s">
        <v>139</v>
      </c>
      <c r="D45" s="1606">
        <v>1</v>
      </c>
      <c r="E45" s="1600">
        <v>8191</v>
      </c>
      <c r="F45" s="1601">
        <v>11</v>
      </c>
      <c r="G45" s="1601">
        <v>15</v>
      </c>
      <c r="H45" s="238">
        <f>E45/G45</f>
        <v>546.06666666666672</v>
      </c>
      <c r="I45" s="1602">
        <v>0.2</v>
      </c>
      <c r="J45" s="1603">
        <f t="shared" si="3"/>
        <v>655.28000000000009</v>
      </c>
      <c r="K45" s="1442"/>
      <c r="L45" s="1442"/>
      <c r="M45" s="1442"/>
      <c r="N45" s="1442"/>
      <c r="O45" s="1442"/>
      <c r="P45" s="1604"/>
    </row>
    <row r="46" spans="1:16" ht="13">
      <c r="A46" s="1614" t="s">
        <v>350</v>
      </c>
      <c r="B46" s="107" t="s">
        <v>140</v>
      </c>
      <c r="C46" s="1598" t="s">
        <v>141</v>
      </c>
      <c r="D46" s="1599">
        <v>1</v>
      </c>
      <c r="E46" s="1600">
        <v>4962</v>
      </c>
      <c r="F46" s="1601" t="s">
        <v>434</v>
      </c>
      <c r="G46" s="1601">
        <v>20</v>
      </c>
      <c r="H46" s="238">
        <f>E46/G46</f>
        <v>248.1</v>
      </c>
      <c r="I46" s="1602">
        <v>0.2</v>
      </c>
      <c r="J46" s="1603">
        <f t="shared" si="3"/>
        <v>297.71999999999997</v>
      </c>
      <c r="K46" s="1442"/>
      <c r="L46" s="1442"/>
      <c r="M46" s="1442"/>
      <c r="N46" s="1442"/>
      <c r="O46" s="1442"/>
      <c r="P46" s="1604"/>
    </row>
    <row r="47" spans="1:16" ht="13">
      <c r="A47" s="1616" t="s">
        <v>350</v>
      </c>
      <c r="B47" s="107" t="s">
        <v>441</v>
      </c>
      <c r="C47" s="1598" t="s">
        <v>442</v>
      </c>
      <c r="D47" s="1599">
        <v>0.5</v>
      </c>
      <c r="E47" s="1600">
        <v>0</v>
      </c>
      <c r="F47" s="1601">
        <v>0</v>
      </c>
      <c r="G47" s="1601">
        <v>0</v>
      </c>
      <c r="H47" s="238">
        <v>0</v>
      </c>
      <c r="I47" s="1602">
        <v>0.2</v>
      </c>
      <c r="J47" s="1603">
        <f t="shared" si="3"/>
        <v>0</v>
      </c>
      <c r="K47" s="1442"/>
      <c r="L47" s="1442"/>
      <c r="M47" s="1442"/>
      <c r="N47" s="1442"/>
      <c r="O47" s="1442"/>
      <c r="P47" s="1604"/>
    </row>
    <row r="48" spans="1:16" ht="13">
      <c r="A48" s="1616" t="s">
        <v>350</v>
      </c>
      <c r="B48" s="107" t="s">
        <v>145</v>
      </c>
      <c r="C48" s="1598" t="s">
        <v>146</v>
      </c>
      <c r="D48" s="1599">
        <v>0.5</v>
      </c>
      <c r="E48" s="1600">
        <v>681</v>
      </c>
      <c r="F48" s="1601">
        <v>11</v>
      </c>
      <c r="G48" s="1601">
        <v>36</v>
      </c>
      <c r="H48" s="238">
        <f t="shared" ref="H48:H58" si="4">E48/G48</f>
        <v>18.916666666666668</v>
      </c>
      <c r="I48" s="1602">
        <v>0.2</v>
      </c>
      <c r="J48" s="1603">
        <f t="shared" si="3"/>
        <v>22.7</v>
      </c>
      <c r="K48" s="1442"/>
      <c r="L48" s="1442"/>
      <c r="M48" s="1442"/>
      <c r="N48" s="1442"/>
      <c r="O48" s="1442"/>
      <c r="P48" s="1604"/>
    </row>
    <row r="49" spans="1:16" ht="13">
      <c r="A49" s="1616" t="s">
        <v>350</v>
      </c>
      <c r="B49" s="107" t="s">
        <v>148</v>
      </c>
      <c r="C49" s="1598" t="s">
        <v>149</v>
      </c>
      <c r="D49" s="1599">
        <v>1</v>
      </c>
      <c r="E49" s="1600">
        <v>821</v>
      </c>
      <c r="F49" s="1601" t="s">
        <v>433</v>
      </c>
      <c r="G49" s="1601">
        <v>20</v>
      </c>
      <c r="H49" s="238">
        <f t="shared" si="4"/>
        <v>41.05</v>
      </c>
      <c r="I49" s="1602">
        <v>0.2</v>
      </c>
      <c r="J49" s="1603">
        <f t="shared" si="3"/>
        <v>49.26</v>
      </c>
      <c r="K49" s="1442"/>
      <c r="L49" s="1442"/>
      <c r="M49" s="1442"/>
      <c r="N49" s="1442"/>
      <c r="O49" s="1442"/>
      <c r="P49" s="1604"/>
    </row>
    <row r="50" spans="1:16" ht="13">
      <c r="A50" s="1616" t="s">
        <v>350</v>
      </c>
      <c r="B50" s="107" t="s">
        <v>150</v>
      </c>
      <c r="C50" s="1598" t="s">
        <v>151</v>
      </c>
      <c r="D50" s="1599">
        <v>1</v>
      </c>
      <c r="E50" s="1600">
        <v>705</v>
      </c>
      <c r="F50" s="1601" t="s">
        <v>433</v>
      </c>
      <c r="G50" s="1601">
        <v>20</v>
      </c>
      <c r="H50" s="238">
        <f t="shared" si="4"/>
        <v>35.25</v>
      </c>
      <c r="I50" s="1602">
        <v>0.2</v>
      </c>
      <c r="J50" s="1603">
        <f t="shared" si="3"/>
        <v>42.3</v>
      </c>
      <c r="K50" s="1442"/>
      <c r="L50" s="1442"/>
      <c r="M50" s="1442"/>
      <c r="N50" s="1442"/>
      <c r="O50" s="1442"/>
      <c r="P50" s="1604"/>
    </row>
    <row r="51" spans="1:16" ht="13">
      <c r="A51" s="1616" t="s">
        <v>350</v>
      </c>
      <c r="B51" s="107" t="s">
        <v>152</v>
      </c>
      <c r="C51" s="1598" t="s">
        <v>153</v>
      </c>
      <c r="D51" s="1599">
        <v>1</v>
      </c>
      <c r="E51" s="1600">
        <v>649</v>
      </c>
      <c r="F51" s="1601" t="s">
        <v>433</v>
      </c>
      <c r="G51" s="1601">
        <v>20</v>
      </c>
      <c r="H51" s="238">
        <f t="shared" si="4"/>
        <v>32.450000000000003</v>
      </c>
      <c r="I51" s="1602">
        <v>0.2</v>
      </c>
      <c r="J51" s="1603">
        <f t="shared" si="3"/>
        <v>38.940000000000005</v>
      </c>
      <c r="K51" s="1442"/>
      <c r="L51" s="1442"/>
      <c r="M51" s="1442"/>
      <c r="N51" s="1442"/>
      <c r="O51" s="1442"/>
      <c r="P51" s="1604"/>
    </row>
    <row r="52" spans="1:16" ht="13">
      <c r="A52" s="1616" t="s">
        <v>350</v>
      </c>
      <c r="B52" s="107" t="s">
        <v>155</v>
      </c>
      <c r="C52" s="1598" t="s">
        <v>156</v>
      </c>
      <c r="D52" s="1599">
        <v>0.5</v>
      </c>
      <c r="E52" s="1600">
        <v>1062</v>
      </c>
      <c r="F52" s="1601">
        <v>11</v>
      </c>
      <c r="G52" s="1601">
        <v>36</v>
      </c>
      <c r="H52" s="238">
        <f t="shared" si="4"/>
        <v>29.5</v>
      </c>
      <c r="I52" s="1602">
        <v>0.2</v>
      </c>
      <c r="J52" s="1603">
        <f t="shared" si="3"/>
        <v>35.4</v>
      </c>
      <c r="K52" s="1442"/>
      <c r="L52" s="1442"/>
      <c r="M52" s="1442"/>
      <c r="N52" s="1442"/>
      <c r="O52" s="1442"/>
      <c r="P52" s="1604"/>
    </row>
    <row r="53" spans="1:16" ht="13">
      <c r="A53" s="1616" t="s">
        <v>350</v>
      </c>
      <c r="B53" s="107" t="s">
        <v>158</v>
      </c>
      <c r="C53" s="1598" t="s">
        <v>159</v>
      </c>
      <c r="D53" s="1599">
        <v>0.5</v>
      </c>
      <c r="E53" s="1600">
        <v>1132</v>
      </c>
      <c r="F53" s="1601">
        <v>11</v>
      </c>
      <c r="G53" s="1601">
        <v>28</v>
      </c>
      <c r="H53" s="238">
        <f t="shared" si="4"/>
        <v>40.428571428571431</v>
      </c>
      <c r="I53" s="1602">
        <v>0.2</v>
      </c>
      <c r="J53" s="1603">
        <f t="shared" si="3"/>
        <v>48.514285714285712</v>
      </c>
      <c r="K53" s="1442"/>
      <c r="L53" s="1442"/>
      <c r="M53" s="1442"/>
      <c r="N53" s="1442"/>
      <c r="O53" s="1442"/>
      <c r="P53" s="1604"/>
    </row>
    <row r="54" spans="1:16" ht="13">
      <c r="A54" s="1616" t="s">
        <v>350</v>
      </c>
      <c r="B54" s="107" t="s">
        <v>161</v>
      </c>
      <c r="C54" s="1598" t="s">
        <v>162</v>
      </c>
      <c r="D54" s="1599">
        <v>0.25</v>
      </c>
      <c r="E54" s="1600">
        <v>455</v>
      </c>
      <c r="F54" s="1617">
        <v>11</v>
      </c>
      <c r="G54" s="1617">
        <v>30</v>
      </c>
      <c r="H54" s="238">
        <f t="shared" si="4"/>
        <v>15.166666666666666</v>
      </c>
      <c r="I54" s="1602">
        <v>0.2</v>
      </c>
      <c r="J54" s="1603">
        <f t="shared" si="3"/>
        <v>18.2</v>
      </c>
      <c r="K54" s="1442"/>
      <c r="L54" s="1442"/>
      <c r="M54" s="1442"/>
      <c r="N54" s="1442"/>
      <c r="O54" s="1442"/>
      <c r="P54" s="1604"/>
    </row>
    <row r="55" spans="1:16" ht="13">
      <c r="A55" s="1616" t="s">
        <v>350</v>
      </c>
      <c r="B55" s="107" t="s">
        <v>164</v>
      </c>
      <c r="C55" s="1598" t="s">
        <v>165</v>
      </c>
      <c r="D55" s="1599">
        <v>5</v>
      </c>
      <c r="E55" s="1600">
        <v>858</v>
      </c>
      <c r="F55" s="1617">
        <v>12</v>
      </c>
      <c r="G55" s="1617">
        <v>4</v>
      </c>
      <c r="H55" s="238">
        <f t="shared" si="4"/>
        <v>214.5</v>
      </c>
      <c r="I55" s="1602">
        <v>0.2</v>
      </c>
      <c r="J55" s="1603">
        <f t="shared" si="3"/>
        <v>257.39999999999998</v>
      </c>
      <c r="K55" s="1442"/>
      <c r="L55" s="1442"/>
      <c r="M55" s="1442"/>
      <c r="N55" s="1442"/>
      <c r="O55" s="1442"/>
      <c r="P55" s="1604"/>
    </row>
    <row r="56" spans="1:16" ht="13">
      <c r="A56" s="1616" t="s">
        <v>350</v>
      </c>
      <c r="B56" s="107" t="s">
        <v>167</v>
      </c>
      <c r="C56" s="1598" t="s">
        <v>168</v>
      </c>
      <c r="D56" s="1615">
        <v>1</v>
      </c>
      <c r="E56" s="1600">
        <v>10709</v>
      </c>
      <c r="F56" s="107" t="s">
        <v>343</v>
      </c>
      <c r="G56" s="107">
        <v>20</v>
      </c>
      <c r="H56" s="238">
        <f t="shared" si="4"/>
        <v>535.45000000000005</v>
      </c>
      <c r="I56" s="1602">
        <v>0.2</v>
      </c>
      <c r="J56" s="1603">
        <f t="shared" si="3"/>
        <v>642.54000000000008</v>
      </c>
      <c r="K56" s="1442"/>
      <c r="L56" s="1442"/>
      <c r="M56" s="1442"/>
      <c r="N56" s="1442"/>
      <c r="O56" s="1442"/>
      <c r="P56" s="1604"/>
    </row>
    <row r="57" spans="1:16" ht="13">
      <c r="A57" s="1616" t="s">
        <v>350</v>
      </c>
      <c r="B57" s="107" t="s">
        <v>169</v>
      </c>
      <c r="C57" s="1598" t="s">
        <v>170</v>
      </c>
      <c r="D57" s="1615">
        <v>2</v>
      </c>
      <c r="E57" s="1600">
        <v>7096</v>
      </c>
      <c r="F57" s="107" t="s">
        <v>343</v>
      </c>
      <c r="G57" s="107">
        <v>10</v>
      </c>
      <c r="H57" s="238">
        <f t="shared" si="4"/>
        <v>709.6</v>
      </c>
      <c r="I57" s="1602">
        <v>0.2</v>
      </c>
      <c r="J57" s="1603">
        <f t="shared" si="3"/>
        <v>851.52</v>
      </c>
      <c r="K57" s="1442"/>
      <c r="L57" s="1442"/>
      <c r="M57" s="1442"/>
      <c r="N57" s="1442"/>
      <c r="O57" s="1442"/>
      <c r="P57" s="1604"/>
    </row>
    <row r="58" spans="1:16" ht="13">
      <c r="A58" s="1618" t="s">
        <v>350</v>
      </c>
      <c r="B58" s="1619" t="s">
        <v>171</v>
      </c>
      <c r="C58" s="1620" t="s">
        <v>172</v>
      </c>
      <c r="D58" s="1621">
        <v>0.5</v>
      </c>
      <c r="E58" s="1622">
        <v>2000</v>
      </c>
      <c r="F58" s="1619">
        <v>11</v>
      </c>
      <c r="G58" s="1619">
        <v>28</v>
      </c>
      <c r="H58" s="249">
        <f t="shared" si="4"/>
        <v>71.428571428571431</v>
      </c>
      <c r="I58" s="1623">
        <v>0.2</v>
      </c>
      <c r="J58" s="1624">
        <f t="shared" si="3"/>
        <v>85.714285714285708</v>
      </c>
      <c r="K58" s="1452"/>
      <c r="L58" s="1452"/>
      <c r="M58" s="1452"/>
      <c r="N58" s="1452"/>
      <c r="O58" s="1452"/>
      <c r="P58" s="1625"/>
    </row>
  </sheetData>
  <autoFilter ref="A1:H1059" xr:uid="{4EA60AAB-814C-4C87-9B44-314F162B3A14}"/>
  <pageMargins left="0.70000000000000007" right="0.70000000000000007" top="0.75" bottom="0.75" header="0.30000000000000004" footer="0.30000000000000004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AC9D0-C930-4A1B-944E-621E306AB2C4}">
  <sheetPr filterMode="1"/>
  <dimension ref="A1:Y70"/>
  <sheetViews>
    <sheetView workbookViewId="0"/>
  </sheetViews>
  <sheetFormatPr defaultColWidth="12" defaultRowHeight="15.75" customHeight="1"/>
  <cols>
    <col min="1" max="1" width="9.26953125" customWidth="1"/>
    <col min="2" max="2" width="44.7265625" style="1648" bestFit="1" customWidth="1"/>
    <col min="3" max="3" width="14.7265625" bestFit="1" customWidth="1"/>
    <col min="4" max="4" width="14.1796875" bestFit="1" customWidth="1"/>
    <col min="5" max="5" width="10.1796875" bestFit="1" customWidth="1"/>
    <col min="6" max="6" width="13.453125" style="1645" bestFit="1" customWidth="1"/>
    <col min="7" max="7" width="9.26953125" style="1645" bestFit="1" customWidth="1"/>
    <col min="8" max="8" width="10.6328125" style="1645" bestFit="1" customWidth="1"/>
    <col min="9" max="9" width="15.54296875" style="1645" bestFit="1" customWidth="1"/>
    <col min="10" max="10" width="11.453125" style="1645" bestFit="1" customWidth="1"/>
    <col min="11" max="11" width="16.453125" style="1645" bestFit="1" customWidth="1"/>
    <col min="12" max="12" width="16.453125" style="1645" hidden="1" customWidth="1"/>
    <col min="13" max="13" width="11.54296875" style="1645" hidden="1" customWidth="1"/>
    <col min="14" max="14" width="17.81640625" style="1645" hidden="1" customWidth="1"/>
    <col min="15" max="15" width="13.36328125" style="1645" hidden="1" customWidth="1"/>
    <col min="16" max="16" width="17.453125" style="1645" hidden="1" customWidth="1"/>
    <col min="17" max="17" width="7.7265625" style="1645" hidden="1" customWidth="1"/>
    <col min="18" max="19" width="11.7265625" style="1645" hidden="1" customWidth="1"/>
    <col min="20" max="20" width="12.54296875" hidden="1" customWidth="1"/>
    <col min="21" max="21" width="14.26953125" hidden="1" customWidth="1"/>
    <col min="22" max="22" width="7.6328125" hidden="1" customWidth="1"/>
    <col min="23" max="23" width="7.1796875" bestFit="1" customWidth="1"/>
    <col min="24" max="24" width="19.36328125" bestFit="1" customWidth="1"/>
    <col min="25" max="25" width="18" bestFit="1" customWidth="1"/>
    <col min="26" max="26" width="12" customWidth="1"/>
  </cols>
  <sheetData>
    <row r="1" spans="1:25" ht="15.75" customHeight="1">
      <c r="A1" s="1626"/>
      <c r="B1" s="1627"/>
      <c r="C1" s="1626"/>
      <c r="D1" s="1626"/>
      <c r="E1" s="1626"/>
      <c r="F1" s="1628" t="s">
        <v>443</v>
      </c>
      <c r="G1" s="1628"/>
      <c r="H1" s="1628"/>
      <c r="I1" s="1628"/>
      <c r="J1" s="1628"/>
      <c r="K1" s="1628"/>
      <c r="L1" s="1628"/>
      <c r="M1" s="1628"/>
      <c r="N1" s="1628"/>
      <c r="O1" s="1628"/>
      <c r="P1" s="1628"/>
      <c r="Q1" s="1628"/>
      <c r="R1" s="1628"/>
      <c r="S1" s="1628"/>
      <c r="T1" s="1626"/>
      <c r="U1" s="1626"/>
      <c r="V1" s="1626" t="s">
        <v>444</v>
      </c>
    </row>
    <row r="2" spans="1:25" ht="15.75" customHeight="1">
      <c r="A2" s="1626"/>
      <c r="B2" s="1627"/>
      <c r="C2" s="1626"/>
      <c r="D2" s="1626"/>
      <c r="E2" s="1626"/>
      <c r="F2" s="1628">
        <f t="shared" ref="F2:K2" si="0">SUBTOTAL(9,F4:F52)</f>
        <v>71825</v>
      </c>
      <c r="G2" s="1628">
        <f t="shared" si="0"/>
        <v>49013</v>
      </c>
      <c r="H2" s="1628">
        <f t="shared" si="0"/>
        <v>406712</v>
      </c>
      <c r="I2" s="1628">
        <f t="shared" si="0"/>
        <v>208587</v>
      </c>
      <c r="J2" s="1628">
        <f t="shared" si="0"/>
        <v>0</v>
      </c>
      <c r="K2" s="1628">
        <f t="shared" si="0"/>
        <v>309757</v>
      </c>
      <c r="L2" s="1628">
        <f>SUBTOTAL(9,L4:L48)</f>
        <v>298</v>
      </c>
      <c r="M2" s="1628">
        <f>SUBTOTAL(9,M4:M48)</f>
        <v>5500</v>
      </c>
      <c r="N2" s="1628">
        <f>SUBTOTAL(9,N4:N70)</f>
        <v>0</v>
      </c>
      <c r="O2" s="1628">
        <f>SUBTOTAL(9,O4:O67)</f>
        <v>10423</v>
      </c>
      <c r="P2" s="1628">
        <f>SUBTOTAL(9,P4:P48)</f>
        <v>2520</v>
      </c>
      <c r="Q2" s="1628">
        <f>SUBTOTAL(9,Q4:Q70)</f>
        <v>6084</v>
      </c>
      <c r="R2" s="1628" t="e">
        <f>SUBTOTAL(9,R4:R67)</f>
        <v>#REF!</v>
      </c>
      <c r="S2" s="1628" t="e">
        <f>SUBTOTAL(9,S4:S48)</f>
        <v>#REF!</v>
      </c>
      <c r="T2" s="1626"/>
      <c r="U2" s="1626" t="e">
        <f>SUBTOTAL(9,U4:U92)</f>
        <v>#REF!</v>
      </c>
      <c r="V2" s="1626" t="e">
        <f>U2/25</f>
        <v>#REF!</v>
      </c>
      <c r="W2" s="1629" t="e">
        <f>U2/1000</f>
        <v>#REF!</v>
      </c>
    </row>
    <row r="3" spans="1:25" s="1635" customFormat="1" ht="13">
      <c r="A3" s="1630" t="s">
        <v>404</v>
      </c>
      <c r="B3" s="1630" t="s">
        <v>405</v>
      </c>
      <c r="C3" s="1630" t="s">
        <v>406</v>
      </c>
      <c r="D3" s="1630" t="s">
        <v>407</v>
      </c>
      <c r="E3" s="1630" t="s">
        <v>4</v>
      </c>
      <c r="F3" s="1631" t="s">
        <v>408</v>
      </c>
      <c r="G3" s="1631" t="s">
        <v>409</v>
      </c>
      <c r="H3" s="1631" t="s">
        <v>410</v>
      </c>
      <c r="I3" s="1631" t="s">
        <v>411</v>
      </c>
      <c r="J3" s="1631" t="s">
        <v>445</v>
      </c>
      <c r="K3" s="1632" t="s">
        <v>412</v>
      </c>
      <c r="L3" s="1633" t="s">
        <v>446</v>
      </c>
      <c r="M3" s="1634" t="s">
        <v>184</v>
      </c>
      <c r="N3" s="1634" t="s">
        <v>185</v>
      </c>
      <c r="O3" s="1634" t="s">
        <v>447</v>
      </c>
      <c r="P3" s="1634" t="s">
        <v>448</v>
      </c>
      <c r="Q3" s="1634" t="s">
        <v>188</v>
      </c>
      <c r="R3" s="1634" t="s">
        <v>449</v>
      </c>
      <c r="S3" s="1632" t="s">
        <v>415</v>
      </c>
      <c r="T3" s="1630" t="s">
        <v>450</v>
      </c>
      <c r="U3" s="1630" t="s">
        <v>451</v>
      </c>
      <c r="V3" s="1630"/>
      <c r="X3" s="1635" t="s">
        <v>452</v>
      </c>
      <c r="Y3" s="1635" t="s">
        <v>453</v>
      </c>
    </row>
    <row r="4" spans="1:25" ht="15.75" customHeight="1">
      <c r="A4" s="1636"/>
      <c r="B4" s="1636" t="s">
        <v>454</v>
      </c>
      <c r="C4" s="1626">
        <f>_xlfn.XLOOKUP(A4,Summary!D:D,Summary!B:B)</f>
        <v>0</v>
      </c>
      <c r="D4" s="1626" t="s">
        <v>455</v>
      </c>
      <c r="E4" s="1626">
        <v>5</v>
      </c>
      <c r="F4" s="1628"/>
      <c r="G4" s="1628"/>
      <c r="H4" s="1628"/>
      <c r="I4" s="1628"/>
      <c r="J4" s="1628"/>
      <c r="K4" s="1628">
        <f>SUM(F4:J4)</f>
        <v>0</v>
      </c>
      <c r="L4" s="1628"/>
      <c r="M4" s="1628"/>
      <c r="N4" s="1628">
        <v>0</v>
      </c>
      <c r="O4" s="1628"/>
      <c r="P4" s="1628"/>
      <c r="Q4" s="1628"/>
      <c r="R4" s="1628"/>
      <c r="S4" s="1628">
        <f t="shared" ref="S4:S50" si="1">SUM(L4:R4)</f>
        <v>0</v>
      </c>
      <c r="T4" s="1626">
        <f t="shared" ref="T4:T35" si="2">SUM(S4,K4)</f>
        <v>0</v>
      </c>
      <c r="U4" s="1626"/>
      <c r="V4" s="1626"/>
      <c r="Y4">
        <v>0</v>
      </c>
    </row>
    <row r="5" spans="1:25" ht="15.75" hidden="1" customHeight="1">
      <c r="A5" s="1636"/>
      <c r="B5" s="1636" t="s">
        <v>456</v>
      </c>
      <c r="C5" s="1626">
        <f>_xlfn.XLOOKUP(A5,Summary!D:D,Summary!B:B)</f>
        <v>0</v>
      </c>
      <c r="D5" s="1626" t="s">
        <v>455</v>
      </c>
      <c r="E5" s="1626">
        <v>0.1</v>
      </c>
      <c r="F5" s="1628"/>
      <c r="G5" s="1628"/>
      <c r="H5" s="1628"/>
      <c r="I5" s="1628"/>
      <c r="J5" s="1628"/>
      <c r="K5" s="1628">
        <f>SUM(F5:J5)</f>
        <v>0</v>
      </c>
      <c r="L5" s="1628"/>
      <c r="M5" s="1628"/>
      <c r="N5" s="1628">
        <v>0</v>
      </c>
      <c r="O5" s="1628"/>
      <c r="P5" s="1628"/>
      <c r="Q5" s="1628"/>
      <c r="R5" s="1628"/>
      <c r="S5" s="1628">
        <f t="shared" si="1"/>
        <v>0</v>
      </c>
      <c r="T5" s="1626">
        <f t="shared" si="2"/>
        <v>0</v>
      </c>
      <c r="U5" s="1626"/>
      <c r="V5" s="1626"/>
    </row>
    <row r="6" spans="1:25" ht="15.75" customHeight="1">
      <c r="A6" s="1636" t="s">
        <v>55</v>
      </c>
      <c r="B6" s="1636" t="s">
        <v>56</v>
      </c>
      <c r="C6" s="1626" t="str">
        <f>_xlfn.XLOOKUP(A6,Summary!D:D,Summary!B:B)</f>
        <v>Atta</v>
      </c>
      <c r="D6" s="1626" t="s">
        <v>455</v>
      </c>
      <c r="E6" s="1626">
        <f>_xlfn.XLOOKUP(A6, Summary!D:D, Summary!F:F)</f>
        <v>1</v>
      </c>
      <c r="F6" s="1628">
        <v>313</v>
      </c>
      <c r="G6" s="1628">
        <v>338</v>
      </c>
      <c r="H6" s="1628">
        <v>197</v>
      </c>
      <c r="I6" s="1628">
        <v>1886</v>
      </c>
      <c r="J6" s="1628"/>
      <c r="K6" s="1628">
        <v>0</v>
      </c>
      <c r="L6" s="1628">
        <v>10</v>
      </c>
      <c r="M6" s="1628"/>
      <c r="N6" s="1628"/>
      <c r="O6" s="1628">
        <v>0</v>
      </c>
      <c r="P6" s="1628"/>
      <c r="Q6" s="1628"/>
      <c r="R6" s="1637" t="e">
        <f>Y6</f>
        <v>#REF!</v>
      </c>
      <c r="S6" s="1628" t="e">
        <f t="shared" si="1"/>
        <v>#REF!</v>
      </c>
      <c r="T6" s="1626" t="e">
        <f t="shared" si="2"/>
        <v>#REF!</v>
      </c>
      <c r="U6" s="1626" t="e">
        <f t="shared" ref="U6:U22" si="3">T6*E6</f>
        <v>#REF!</v>
      </c>
      <c r="V6" s="1626"/>
      <c r="X6">
        <f>_xlfn.XLOOKUP(A6,Summary!D:D,Summary!AT:AT)</f>
        <v>295</v>
      </c>
      <c r="Y6" t="e">
        <f>_xlfn.XLOOKUP(A6,MENA_Order!#REF!,MENA_Order!#REF!)</f>
        <v>#REF!</v>
      </c>
    </row>
    <row r="7" spans="1:25" ht="15.75" customHeight="1">
      <c r="A7" s="1636" t="s">
        <v>51</v>
      </c>
      <c r="B7" s="1636" t="s">
        <v>52</v>
      </c>
      <c r="C7" s="1626" t="str">
        <f>_xlfn.XLOOKUP(A7,Summary!D:D,Summary!B:B)</f>
        <v>Atta</v>
      </c>
      <c r="D7" s="1626" t="s">
        <v>455</v>
      </c>
      <c r="E7" s="1626">
        <f>_xlfn.XLOOKUP(A7, Summary!D:D, Summary!F:F)</f>
        <v>2</v>
      </c>
      <c r="F7" s="1628">
        <v>1264</v>
      </c>
      <c r="G7" s="1628">
        <v>55</v>
      </c>
      <c r="H7" s="1628">
        <v>0</v>
      </c>
      <c r="I7" s="1628">
        <v>2035</v>
      </c>
      <c r="J7" s="1628"/>
      <c r="K7" s="1628">
        <f>SUM(F7:J7)</f>
        <v>3354</v>
      </c>
      <c r="L7" s="1628"/>
      <c r="M7" s="1628"/>
      <c r="N7" s="1628"/>
      <c r="O7" s="1628"/>
      <c r="P7" s="1628"/>
      <c r="Q7" s="1628"/>
      <c r="R7" s="1637"/>
      <c r="S7" s="1628">
        <f t="shared" si="1"/>
        <v>0</v>
      </c>
      <c r="T7" s="1626">
        <f t="shared" si="2"/>
        <v>3354</v>
      </c>
      <c r="U7" s="1626">
        <f t="shared" si="3"/>
        <v>6708</v>
      </c>
      <c r="V7" s="1626"/>
      <c r="X7">
        <f>_xlfn.XLOOKUP(A7,Summary!D:D,Summary!AT:AT)</f>
        <v>1574</v>
      </c>
      <c r="Y7" t="e">
        <f>_xlfn.XLOOKUP(A7,MENA_Order!#REF!,MENA_Order!#REF!)</f>
        <v>#REF!</v>
      </c>
    </row>
    <row r="8" spans="1:25" ht="15.75" customHeight="1">
      <c r="A8" s="1636" t="s">
        <v>42</v>
      </c>
      <c r="B8" s="1636" t="s">
        <v>43</v>
      </c>
      <c r="C8" s="1626" t="str">
        <f>_xlfn.XLOOKUP(A8,Summary!D:D,Summary!B:B)</f>
        <v>Atta</v>
      </c>
      <c r="D8" s="1626" t="s">
        <v>455</v>
      </c>
      <c r="E8" s="1626">
        <f>_xlfn.XLOOKUP(A8, Summary!D:D, Summary!F:F)</f>
        <v>5</v>
      </c>
      <c r="F8" s="1628">
        <v>10524</v>
      </c>
      <c r="G8" s="1628">
        <v>1680</v>
      </c>
      <c r="H8" s="1628">
        <v>32796</v>
      </c>
      <c r="I8" s="1628">
        <v>25200</v>
      </c>
      <c r="J8" s="1628"/>
      <c r="K8" s="1628"/>
      <c r="L8" s="1628"/>
      <c r="M8" s="1628"/>
      <c r="N8" s="1628"/>
      <c r="O8" s="1628"/>
      <c r="P8" s="1628"/>
      <c r="Q8" s="1628"/>
      <c r="R8" s="1637">
        <f>Y8</f>
        <v>0</v>
      </c>
      <c r="S8" s="1628">
        <f t="shared" si="1"/>
        <v>0</v>
      </c>
      <c r="T8" s="1626">
        <f t="shared" si="2"/>
        <v>0</v>
      </c>
      <c r="U8" s="1626">
        <f t="shared" si="3"/>
        <v>0</v>
      </c>
      <c r="V8" s="1626">
        <f>K8/2</f>
        <v>0</v>
      </c>
      <c r="X8">
        <f>_xlfn.XLOOKUP(A8,Summary!D:D,Summary!AT:AT)</f>
        <v>1260</v>
      </c>
      <c r="Y8">
        <v>0</v>
      </c>
    </row>
    <row r="9" spans="1:25" ht="15.75" customHeight="1">
      <c r="A9" s="1636" t="s">
        <v>39</v>
      </c>
      <c r="B9" s="1636" t="s">
        <v>40</v>
      </c>
      <c r="C9" s="1626" t="str">
        <f>_xlfn.XLOOKUP(A9,Summary!D:D,Summary!B:B)</f>
        <v>Atta</v>
      </c>
      <c r="D9" s="1626" t="s">
        <v>455</v>
      </c>
      <c r="E9" s="1626">
        <f>_xlfn.XLOOKUP(A9, Summary!D:D, Summary!F:F)</f>
        <v>2</v>
      </c>
      <c r="F9" s="1628">
        <v>2742</v>
      </c>
      <c r="G9" s="1628">
        <v>5040</v>
      </c>
      <c r="H9" s="1628">
        <v>76190</v>
      </c>
      <c r="I9" s="1628">
        <v>29400</v>
      </c>
      <c r="J9" s="1628"/>
      <c r="K9" s="1628"/>
      <c r="L9" s="1628"/>
      <c r="M9" s="1628"/>
      <c r="N9" s="1628"/>
      <c r="O9" s="1628"/>
      <c r="P9" s="1628"/>
      <c r="Q9" s="1628"/>
      <c r="R9" s="1637">
        <f>Y9</f>
        <v>0</v>
      </c>
      <c r="S9" s="1628">
        <f t="shared" si="1"/>
        <v>0</v>
      </c>
      <c r="T9" s="1626">
        <f t="shared" si="2"/>
        <v>0</v>
      </c>
      <c r="U9" s="1626">
        <f t="shared" si="3"/>
        <v>0</v>
      </c>
      <c r="V9" s="1626">
        <f>K9/2</f>
        <v>0</v>
      </c>
      <c r="X9">
        <f>_xlfn.XLOOKUP(A9,Summary!D:D,Summary!AT:AT)</f>
        <v>18596</v>
      </c>
      <c r="Y9">
        <v>0</v>
      </c>
    </row>
    <row r="10" spans="1:25" ht="13">
      <c r="A10" s="1636" t="s">
        <v>53</v>
      </c>
      <c r="B10" s="1636" t="s">
        <v>54</v>
      </c>
      <c r="C10" s="1626" t="str">
        <f>_xlfn.XLOOKUP(A10,Summary!D:D,Summary!B:B)</f>
        <v>Atta</v>
      </c>
      <c r="D10" s="1626" t="s">
        <v>455</v>
      </c>
      <c r="E10" s="1626">
        <f>_xlfn.XLOOKUP(A10, Summary!D:D, Summary!F:F)</f>
        <v>1</v>
      </c>
      <c r="F10" s="1628">
        <v>795</v>
      </c>
      <c r="G10" s="1628">
        <v>233</v>
      </c>
      <c r="H10" s="1628">
        <v>1266</v>
      </c>
      <c r="I10" s="1628">
        <v>1069</v>
      </c>
      <c r="J10" s="1628"/>
      <c r="K10" s="1628">
        <f>SUM(F10:J10)</f>
        <v>3363</v>
      </c>
      <c r="L10" s="1628">
        <v>10</v>
      </c>
      <c r="M10" s="1628"/>
      <c r="N10" s="1628"/>
      <c r="O10" s="1628">
        <v>192</v>
      </c>
      <c r="P10" s="1628"/>
      <c r="Q10" s="1628"/>
      <c r="R10" s="1637"/>
      <c r="S10" s="1628">
        <f t="shared" si="1"/>
        <v>202</v>
      </c>
      <c r="T10" s="1626">
        <f t="shared" si="2"/>
        <v>3565</v>
      </c>
      <c r="U10" s="1626">
        <f t="shared" si="3"/>
        <v>3565</v>
      </c>
      <c r="V10" s="1626"/>
      <c r="X10">
        <f>_xlfn.XLOOKUP(A10,Summary!D:D,Summary!AT:AT)</f>
        <v>3167</v>
      </c>
      <c r="Y10" t="e">
        <f>_xlfn.XLOOKUP(A10,MENA_Order!C1:C1,MENA_Order!BE1:BE1)</f>
        <v>#N/A</v>
      </c>
    </row>
    <row r="11" spans="1:25" ht="15.75" customHeight="1">
      <c r="A11" s="1636" t="s">
        <v>44</v>
      </c>
      <c r="B11" s="1636" t="s">
        <v>457</v>
      </c>
      <c r="C11" s="1626" t="str">
        <f>_xlfn.XLOOKUP(A11,Summary!D:D,Summary!B:B)</f>
        <v>Atta</v>
      </c>
      <c r="D11" s="1626" t="s">
        <v>455</v>
      </c>
      <c r="E11" s="1626">
        <f>_xlfn.XLOOKUP(A11, Summary!D:D, Summary!F:F)</f>
        <v>1</v>
      </c>
      <c r="F11" s="1628"/>
      <c r="G11" s="1628"/>
      <c r="H11" s="1628"/>
      <c r="I11" s="1628"/>
      <c r="J11" s="1628"/>
      <c r="K11" s="1628">
        <f>SUM(F11:J11)</f>
        <v>0</v>
      </c>
      <c r="L11" s="1628"/>
      <c r="M11" s="1628"/>
      <c r="N11" s="1628"/>
      <c r="O11" s="1628"/>
      <c r="P11" s="1628"/>
      <c r="Q11" s="1628"/>
      <c r="R11" s="1637"/>
      <c r="S11" s="1628">
        <f t="shared" si="1"/>
        <v>0</v>
      </c>
      <c r="T11" s="1626">
        <f t="shared" si="2"/>
        <v>0</v>
      </c>
      <c r="U11" s="1626">
        <f t="shared" si="3"/>
        <v>0</v>
      </c>
      <c r="V11" s="1626"/>
      <c r="X11">
        <f>_xlfn.XLOOKUP(A11,Summary!D:D,Summary!AT:AT)</f>
        <v>0</v>
      </c>
      <c r="Y11">
        <v>0</v>
      </c>
    </row>
    <row r="12" spans="1:25" ht="15.75" customHeight="1">
      <c r="A12" s="1636" t="s">
        <v>34</v>
      </c>
      <c r="B12" s="1636" t="s">
        <v>458</v>
      </c>
      <c r="C12" s="1626" t="str">
        <f>_xlfn.XLOOKUP(A12,Summary!D:D,Summary!B:B)</f>
        <v>Atta</v>
      </c>
      <c r="D12" s="1626" t="s">
        <v>455</v>
      </c>
      <c r="E12" s="1626">
        <f>_xlfn.XLOOKUP(A12, Summary!D:D, Summary!F:F)</f>
        <v>1</v>
      </c>
      <c r="F12" s="1628">
        <v>0</v>
      </c>
      <c r="G12" s="1628">
        <v>10290</v>
      </c>
      <c r="H12" s="1628">
        <v>61568</v>
      </c>
      <c r="I12" s="1628">
        <v>14700</v>
      </c>
      <c r="J12" s="1628"/>
      <c r="K12" s="1628"/>
      <c r="L12" s="1628"/>
      <c r="M12" s="1628"/>
      <c r="N12" s="1628">
        <v>0</v>
      </c>
      <c r="O12" s="1628">
        <v>6000</v>
      </c>
      <c r="P12" s="1628"/>
      <c r="Q12" s="1628"/>
      <c r="R12" s="1637">
        <f>Y12</f>
        <v>0</v>
      </c>
      <c r="S12" s="1628">
        <f t="shared" si="1"/>
        <v>6000</v>
      </c>
      <c r="T12" s="1626">
        <f t="shared" si="2"/>
        <v>6000</v>
      </c>
      <c r="U12" s="1626">
        <f t="shared" si="3"/>
        <v>6000</v>
      </c>
      <c r="V12" s="1626">
        <f>K12/2</f>
        <v>0</v>
      </c>
      <c r="X12">
        <f>_xlfn.XLOOKUP(A12,Summary!D:D,Summary!AT:AT)</f>
        <v>6271</v>
      </c>
      <c r="Y12">
        <v>0</v>
      </c>
    </row>
    <row r="13" spans="1:25" ht="15.75" customHeight="1">
      <c r="A13" s="1638" t="s">
        <v>101</v>
      </c>
      <c r="B13" s="1638" t="s">
        <v>459</v>
      </c>
      <c r="C13" s="1639" t="s">
        <v>36</v>
      </c>
      <c r="D13" s="1639"/>
      <c r="E13" s="1639">
        <v>0.25</v>
      </c>
      <c r="F13" s="1628"/>
      <c r="G13" s="1628"/>
      <c r="H13" s="1628"/>
      <c r="I13" s="1628"/>
      <c r="J13" s="1640"/>
      <c r="K13" s="1628">
        <f t="shared" ref="K13:K24" si="4">SUM(F13:J13)</f>
        <v>0</v>
      </c>
      <c r="L13" s="1628"/>
      <c r="M13" s="1628"/>
      <c r="N13" s="1628"/>
      <c r="O13" s="1640"/>
      <c r="P13" s="1640"/>
      <c r="Q13" s="1628"/>
      <c r="R13" s="1637" t="e">
        <f>Y13</f>
        <v>#N/A</v>
      </c>
      <c r="S13" s="1628" t="e">
        <f t="shared" si="1"/>
        <v>#N/A</v>
      </c>
      <c r="T13" s="1626" t="e">
        <f t="shared" si="2"/>
        <v>#N/A</v>
      </c>
      <c r="U13" s="1626" t="e">
        <f t="shared" si="3"/>
        <v>#N/A</v>
      </c>
      <c r="V13" s="1078"/>
      <c r="X13">
        <f>_xlfn.XLOOKUP(A13,Summary!D:D,Summary!AT:AT)</f>
        <v>75</v>
      </c>
      <c r="Y13" t="e">
        <f>_xlfn.XLOOKUP(A13,MENA_Order!C1:C4,MENA_Order!BE1:BE4)</f>
        <v>#N/A</v>
      </c>
    </row>
    <row r="14" spans="1:25" ht="15.75" customHeight="1">
      <c r="A14" s="1636" t="s">
        <v>47</v>
      </c>
      <c r="B14" s="1636" t="s">
        <v>48</v>
      </c>
      <c r="C14" s="1626" t="str">
        <f>_xlfn.XLOOKUP(A14,Summary!D:D,Summary!B:B)</f>
        <v>Atta</v>
      </c>
      <c r="D14" s="1626" t="s">
        <v>455</v>
      </c>
      <c r="E14" s="1626">
        <f>_xlfn.XLOOKUP(A14, Summary!D:D, Summary!F:F)</f>
        <v>0.5</v>
      </c>
      <c r="F14" s="1628">
        <v>0</v>
      </c>
      <c r="G14" s="1628">
        <v>2460</v>
      </c>
      <c r="H14" s="1628">
        <v>7209</v>
      </c>
      <c r="I14" s="1628">
        <v>2050</v>
      </c>
      <c r="J14" s="1628"/>
      <c r="K14" s="1628">
        <f t="shared" si="4"/>
        <v>11719</v>
      </c>
      <c r="L14" s="1628"/>
      <c r="M14" s="1628"/>
      <c r="N14" s="1628"/>
      <c r="O14" s="1628"/>
      <c r="P14" s="1628"/>
      <c r="Q14" s="1628"/>
      <c r="R14" s="1637"/>
      <c r="S14" s="1628">
        <f t="shared" si="1"/>
        <v>0</v>
      </c>
      <c r="T14" s="1626">
        <f t="shared" si="2"/>
        <v>11719</v>
      </c>
      <c r="U14" s="1626">
        <f t="shared" si="3"/>
        <v>5859.5</v>
      </c>
      <c r="V14" s="1626"/>
      <c r="X14">
        <f>_xlfn.XLOOKUP(A14,Summary!D:D,Summary!AT:AT)</f>
        <v>5624</v>
      </c>
      <c r="Y14">
        <v>0</v>
      </c>
    </row>
    <row r="15" spans="1:25" ht="15.75" customHeight="1">
      <c r="A15" s="1636" t="s">
        <v>60</v>
      </c>
      <c r="B15" s="1636" t="s">
        <v>460</v>
      </c>
      <c r="C15" s="1626" t="str">
        <f>_xlfn.XLOOKUP(A15,Summary!D:D,Summary!B:B)</f>
        <v>Atta</v>
      </c>
      <c r="D15" s="1626" t="s">
        <v>455</v>
      </c>
      <c r="E15" s="1626">
        <f>_xlfn.XLOOKUP(A15, Summary!D:D, Summary!F:F)</f>
        <v>1</v>
      </c>
      <c r="F15" s="1628">
        <v>1558</v>
      </c>
      <c r="G15" s="1628">
        <v>1108</v>
      </c>
      <c r="H15" s="1628">
        <v>253</v>
      </c>
      <c r="I15" s="1628">
        <v>4683</v>
      </c>
      <c r="J15" s="1628"/>
      <c r="K15" s="1628">
        <f t="shared" si="4"/>
        <v>7602</v>
      </c>
      <c r="L15" s="1628"/>
      <c r="M15" s="1628">
        <v>4500</v>
      </c>
      <c r="N15" s="1628">
        <v>0</v>
      </c>
      <c r="O15" s="1628">
        <v>1500</v>
      </c>
      <c r="P15" s="1628"/>
      <c r="Q15" s="1628"/>
      <c r="R15" s="1637"/>
      <c r="S15" s="1628">
        <f t="shared" si="1"/>
        <v>6000</v>
      </c>
      <c r="T15" s="1626">
        <f t="shared" si="2"/>
        <v>13602</v>
      </c>
      <c r="U15" s="1626">
        <f t="shared" si="3"/>
        <v>13602</v>
      </c>
      <c r="V15" s="1626">
        <f>U15/4000</f>
        <v>3.4005000000000001</v>
      </c>
      <c r="X15">
        <f>_xlfn.XLOOKUP(A15,Summary!D:D,Summary!AT:AT)</f>
        <v>24491</v>
      </c>
      <c r="Y15">
        <v>0</v>
      </c>
    </row>
    <row r="16" spans="1:25" ht="15.75" customHeight="1">
      <c r="A16" s="1636" t="s">
        <v>62</v>
      </c>
      <c r="B16" s="1636" t="s">
        <v>63</v>
      </c>
      <c r="C16" s="1626" t="str">
        <f>_xlfn.XLOOKUP(A16,Summary!D:D,Summary!B:B)</f>
        <v>Atta</v>
      </c>
      <c r="D16" s="1626" t="s">
        <v>455</v>
      </c>
      <c r="E16" s="1626">
        <f>_xlfn.XLOOKUP(A16, Summary!D:D, Summary!F:F)</f>
        <v>2</v>
      </c>
      <c r="F16" s="1628">
        <v>3227</v>
      </c>
      <c r="G16" s="1628">
        <v>126</v>
      </c>
      <c r="H16" s="1628">
        <v>17962</v>
      </c>
      <c r="I16" s="1628">
        <v>3019</v>
      </c>
      <c r="J16" s="1628"/>
      <c r="K16" s="1628">
        <f t="shared" si="4"/>
        <v>24334</v>
      </c>
      <c r="L16" s="1628"/>
      <c r="M16" s="1628"/>
      <c r="N16" s="1628"/>
      <c r="O16" s="1628"/>
      <c r="P16" s="1628"/>
      <c r="Q16" s="1628"/>
      <c r="R16" s="1637"/>
      <c r="S16" s="1628">
        <f t="shared" si="1"/>
        <v>0</v>
      </c>
      <c r="T16" s="1626">
        <f t="shared" si="2"/>
        <v>24334</v>
      </c>
      <c r="U16" s="1626">
        <f t="shared" si="3"/>
        <v>48668</v>
      </c>
      <c r="V16" s="1626">
        <f>U16/4000</f>
        <v>12.167</v>
      </c>
      <c r="X16">
        <f>_xlfn.XLOOKUP(A16,Summary!D:D,Summary!AT:AT)</f>
        <v>12177</v>
      </c>
      <c r="Y16">
        <v>0</v>
      </c>
    </row>
    <row r="17" spans="1:25" ht="15.75" customHeight="1">
      <c r="A17" s="1636" t="s">
        <v>64</v>
      </c>
      <c r="B17" s="1636" t="s">
        <v>65</v>
      </c>
      <c r="C17" s="1626" t="str">
        <f>_xlfn.XLOOKUP(A17,Summary!D:D,Summary!B:B)</f>
        <v>Atta</v>
      </c>
      <c r="D17" s="1626" t="s">
        <v>455</v>
      </c>
      <c r="E17" s="1626">
        <f>_xlfn.XLOOKUP(A17, Summary!D:D, Summary!F:F)</f>
        <v>5</v>
      </c>
      <c r="F17" s="1628">
        <v>4993</v>
      </c>
      <c r="G17" s="1628">
        <v>42</v>
      </c>
      <c r="H17" s="1628">
        <v>246</v>
      </c>
      <c r="I17" s="1628">
        <v>3016</v>
      </c>
      <c r="J17" s="1628"/>
      <c r="K17" s="1628">
        <f t="shared" si="4"/>
        <v>8297</v>
      </c>
      <c r="L17" s="1628"/>
      <c r="M17" s="1628"/>
      <c r="N17" s="1628"/>
      <c r="O17" s="1628"/>
      <c r="P17" s="1628"/>
      <c r="Q17" s="1628"/>
      <c r="R17" s="1637"/>
      <c r="S17" s="1628">
        <f t="shared" si="1"/>
        <v>0</v>
      </c>
      <c r="T17" s="1626">
        <f t="shared" si="2"/>
        <v>8297</v>
      </c>
      <c r="U17" s="1626">
        <f t="shared" si="3"/>
        <v>41485</v>
      </c>
      <c r="V17" s="1626">
        <f>U17/4000</f>
        <v>10.37125</v>
      </c>
      <c r="X17">
        <f>_xlfn.XLOOKUP(A17,Summary!D:D,Summary!AT:AT)</f>
        <v>5983</v>
      </c>
      <c r="Y17">
        <v>0</v>
      </c>
    </row>
    <row r="18" spans="1:25" ht="15.75" customHeight="1">
      <c r="A18" s="1639" t="s">
        <v>58</v>
      </c>
      <c r="B18" s="1639" t="s">
        <v>59</v>
      </c>
      <c r="C18" s="1639" t="s">
        <v>36</v>
      </c>
      <c r="D18" s="1639"/>
      <c r="E18" s="1639">
        <v>0.9</v>
      </c>
      <c r="F18" s="1628"/>
      <c r="G18" s="1628"/>
      <c r="H18" s="1628"/>
      <c r="I18" s="1628"/>
      <c r="J18" s="1640"/>
      <c r="K18" s="1628">
        <f t="shared" si="4"/>
        <v>0</v>
      </c>
      <c r="L18" s="1628">
        <v>21</v>
      </c>
      <c r="M18" s="1628"/>
      <c r="N18" s="1628"/>
      <c r="O18" s="1640">
        <v>366</v>
      </c>
      <c r="P18" s="1640"/>
      <c r="Q18" s="1628"/>
      <c r="R18" s="1637"/>
      <c r="S18" s="1628">
        <f t="shared" si="1"/>
        <v>387</v>
      </c>
      <c r="T18" s="1626">
        <f t="shared" si="2"/>
        <v>387</v>
      </c>
      <c r="U18" s="1626">
        <f t="shared" si="3"/>
        <v>348.3</v>
      </c>
      <c r="V18" s="1078"/>
      <c r="X18">
        <f>_xlfn.XLOOKUP(A18,Summary!D:D,Summary!AT:AT)</f>
        <v>0</v>
      </c>
      <c r="Y18">
        <v>0</v>
      </c>
    </row>
    <row r="19" spans="1:25" ht="15.75" customHeight="1">
      <c r="A19" s="1636" t="s">
        <v>99</v>
      </c>
      <c r="B19" s="1636" t="s">
        <v>100</v>
      </c>
      <c r="C19" s="1626" t="str">
        <f>_xlfn.XLOOKUP(A19,Summary!D:D,Summary!B:B)</f>
        <v>Honey</v>
      </c>
      <c r="D19" s="1626" t="s">
        <v>455</v>
      </c>
      <c r="E19" s="1626">
        <f>_xlfn.XLOOKUP(A19, Summary!D:D, Summary!F:F)</f>
        <v>0.35</v>
      </c>
      <c r="F19" s="1628">
        <v>613</v>
      </c>
      <c r="G19" s="1628">
        <v>745</v>
      </c>
      <c r="H19" s="1628">
        <v>986</v>
      </c>
      <c r="I19" s="1628">
        <v>501</v>
      </c>
      <c r="J19" s="1628"/>
      <c r="K19" s="1628">
        <f t="shared" si="4"/>
        <v>2845</v>
      </c>
      <c r="L19" s="1628"/>
      <c r="M19" s="1628"/>
      <c r="N19" s="1628"/>
      <c r="O19" s="1628"/>
      <c r="P19" s="1628"/>
      <c r="Q19" s="1628"/>
      <c r="R19" s="1637"/>
      <c r="S19" s="1628">
        <f t="shared" si="1"/>
        <v>0</v>
      </c>
      <c r="T19" s="1626">
        <f t="shared" si="2"/>
        <v>2845</v>
      </c>
      <c r="U19" s="1626">
        <f t="shared" si="3"/>
        <v>995.74999999999989</v>
      </c>
      <c r="V19" s="1626"/>
      <c r="X19">
        <f>_xlfn.XLOOKUP(A19,Summary!D:D,Summary!AT:AT)</f>
        <v>2845</v>
      </c>
      <c r="Y19" t="e">
        <f>_xlfn.XLOOKUP(A19,MENA_Order!C1:C10,MENA_Order!BE1:BE10)</f>
        <v>#N/A</v>
      </c>
    </row>
    <row r="20" spans="1:25" ht="15.75" customHeight="1">
      <c r="A20" s="1636" t="s">
        <v>93</v>
      </c>
      <c r="B20" s="1636" t="s">
        <v>94</v>
      </c>
      <c r="C20" s="1626" t="str">
        <f>_xlfn.XLOOKUP(A20,Summary!D:D,Summary!B:B)</f>
        <v>Honey</v>
      </c>
      <c r="D20" s="1626" t="s">
        <v>455</v>
      </c>
      <c r="E20" s="1626">
        <f>_xlfn.XLOOKUP(A20, Summary!D:D, Summary!F:F)</f>
        <v>0.35</v>
      </c>
      <c r="F20" s="1628">
        <v>23</v>
      </c>
      <c r="G20" s="1628">
        <v>479</v>
      </c>
      <c r="H20" s="1628">
        <v>1118</v>
      </c>
      <c r="I20" s="1628">
        <v>1251</v>
      </c>
      <c r="J20" s="1628"/>
      <c r="K20" s="1628">
        <f t="shared" si="4"/>
        <v>2871</v>
      </c>
      <c r="L20" s="1628"/>
      <c r="M20" s="1628"/>
      <c r="N20" s="1628"/>
      <c r="O20" s="1628"/>
      <c r="P20" s="1628"/>
      <c r="Q20" s="1628"/>
      <c r="R20" s="1637"/>
      <c r="S20" s="1628">
        <f t="shared" si="1"/>
        <v>0</v>
      </c>
      <c r="T20" s="1626">
        <f t="shared" si="2"/>
        <v>2871</v>
      </c>
      <c r="U20" s="1626">
        <f t="shared" si="3"/>
        <v>1004.8499999999999</v>
      </c>
      <c r="V20" s="1626"/>
      <c r="X20">
        <f>_xlfn.XLOOKUP(A20,Summary!D:D,Summary!AT:AT)</f>
        <v>2871</v>
      </c>
      <c r="Y20" t="e">
        <f>_xlfn.XLOOKUP(A20,MENA_Order!C1:C11,MENA_Order!BE1:BE11)</f>
        <v>#N/A</v>
      </c>
    </row>
    <row r="21" spans="1:25" ht="15.75" customHeight="1">
      <c r="A21" s="1636" t="s">
        <v>424</v>
      </c>
      <c r="B21" s="1636" t="s">
        <v>425</v>
      </c>
      <c r="C21" s="1626" t="s">
        <v>95</v>
      </c>
      <c r="D21" s="1626" t="s">
        <v>455</v>
      </c>
      <c r="E21" s="1626">
        <v>0.35</v>
      </c>
      <c r="F21" s="1628"/>
      <c r="G21" s="1628"/>
      <c r="H21" s="1628"/>
      <c r="I21" s="1628"/>
      <c r="J21" s="1628"/>
      <c r="K21" s="1628">
        <f t="shared" si="4"/>
        <v>0</v>
      </c>
      <c r="L21" s="1628"/>
      <c r="M21" s="1628"/>
      <c r="N21" s="1628"/>
      <c r="O21" s="1628"/>
      <c r="P21" s="1628"/>
      <c r="Q21" s="1628"/>
      <c r="R21" s="1637"/>
      <c r="S21" s="1628">
        <f t="shared" si="1"/>
        <v>0</v>
      </c>
      <c r="T21" s="1626">
        <f t="shared" si="2"/>
        <v>0</v>
      </c>
      <c r="U21" s="1626">
        <f t="shared" si="3"/>
        <v>0</v>
      </c>
      <c r="V21" s="1626"/>
      <c r="X21" t="e">
        <f>_xlfn.XLOOKUP(A21,Summary!D:D,Summary!AT:AT)</f>
        <v>#N/A</v>
      </c>
      <c r="Y21">
        <v>0</v>
      </c>
    </row>
    <row r="22" spans="1:25" ht="15.75" customHeight="1">
      <c r="A22" s="1636" t="s">
        <v>97</v>
      </c>
      <c r="B22" s="1636" t="s">
        <v>98</v>
      </c>
      <c r="C22" s="1626" t="str">
        <f>_xlfn.XLOOKUP(A22,Summary!D:D,Summary!B:B)</f>
        <v>Honey</v>
      </c>
      <c r="D22" s="1626" t="s">
        <v>455</v>
      </c>
      <c r="E22" s="1626">
        <f>_xlfn.XLOOKUP(A22, Summary!D:D, Summary!F:F)</f>
        <v>0.5</v>
      </c>
      <c r="F22" s="1628">
        <v>726</v>
      </c>
      <c r="G22" s="1628">
        <v>76</v>
      </c>
      <c r="H22" s="1628">
        <v>0</v>
      </c>
      <c r="I22" s="1628">
        <v>0</v>
      </c>
      <c r="J22" s="1628"/>
      <c r="K22" s="1628">
        <f t="shared" si="4"/>
        <v>802</v>
      </c>
      <c r="L22" s="1628"/>
      <c r="M22" s="1628"/>
      <c r="N22" s="1628"/>
      <c r="O22" s="1628"/>
      <c r="P22" s="1628"/>
      <c r="Q22" s="1628"/>
      <c r="R22" s="1637" t="e">
        <f>Y22</f>
        <v>#N/A</v>
      </c>
      <c r="S22" s="1628" t="e">
        <f t="shared" si="1"/>
        <v>#N/A</v>
      </c>
      <c r="T22" s="1626" t="e">
        <f t="shared" si="2"/>
        <v>#N/A</v>
      </c>
      <c r="U22" s="1626" t="e">
        <f t="shared" si="3"/>
        <v>#N/A</v>
      </c>
      <c r="V22" s="1626"/>
      <c r="X22">
        <f>_xlfn.XLOOKUP(A22,Summary!D:D,Summary!AT:AT)</f>
        <v>2539</v>
      </c>
      <c r="Y22" t="e">
        <f>_xlfn.XLOOKUP(A22,MENA_Order!C1:C13,MENA_Order!BE1:BE13)</f>
        <v>#N/A</v>
      </c>
    </row>
    <row r="23" spans="1:25" ht="15.75" customHeight="1">
      <c r="A23" s="1639" t="s">
        <v>176</v>
      </c>
      <c r="B23" s="1638" t="s">
        <v>177</v>
      </c>
      <c r="C23" s="1639" t="s">
        <v>95</v>
      </c>
      <c r="D23" s="1639"/>
      <c r="E23" s="1639"/>
      <c r="F23" s="1628"/>
      <c r="G23" s="1628"/>
      <c r="H23" s="1628"/>
      <c r="I23" s="1628"/>
      <c r="J23" s="1640"/>
      <c r="K23" s="1628">
        <f t="shared" si="4"/>
        <v>0</v>
      </c>
      <c r="L23" s="1628"/>
      <c r="M23" s="1628"/>
      <c r="N23" s="1628"/>
      <c r="O23" s="1640"/>
      <c r="P23" s="1640"/>
      <c r="Q23" s="1628"/>
      <c r="R23" s="1637"/>
      <c r="S23" s="1628">
        <f t="shared" si="1"/>
        <v>0</v>
      </c>
      <c r="T23" s="1626">
        <f t="shared" si="2"/>
        <v>0</v>
      </c>
      <c r="U23" s="1078"/>
      <c r="V23" s="1078"/>
      <c r="X23">
        <f>_xlfn.XLOOKUP(A23,Summary!D:D,Summary!AT:AT)</f>
        <v>3321</v>
      </c>
      <c r="Y23" t="e">
        <f>_xlfn.XLOOKUP(A23,MENA_Order!C1:C14,MENA_Order!BE1:BE14)</f>
        <v>#N/A</v>
      </c>
    </row>
    <row r="24" spans="1:25" ht="13">
      <c r="A24" s="1636" t="s">
        <v>114</v>
      </c>
      <c r="B24" s="1636" t="s">
        <v>115</v>
      </c>
      <c r="C24" s="1626" t="str">
        <f>_xlfn.XLOOKUP(A24,Summary!D:D,Summary!B:B)</f>
        <v>Jaggery</v>
      </c>
      <c r="D24" s="1626" t="s">
        <v>455</v>
      </c>
      <c r="E24" s="1626">
        <f>_xlfn.XLOOKUP(A24, Summary!D:D, Summary!F:F)</f>
        <v>0.3</v>
      </c>
      <c r="F24" s="1628">
        <v>125</v>
      </c>
      <c r="G24" s="1628">
        <v>244</v>
      </c>
      <c r="H24" s="1628">
        <v>0</v>
      </c>
      <c r="I24" s="1628">
        <v>195</v>
      </c>
      <c r="J24" s="1628"/>
      <c r="K24" s="1628">
        <f t="shared" si="4"/>
        <v>564</v>
      </c>
      <c r="L24" s="1628"/>
      <c r="M24" s="1628"/>
      <c r="N24" s="1628"/>
      <c r="O24" s="1628"/>
      <c r="P24" s="1628"/>
      <c r="Q24" s="1628">
        <f>185+451</f>
        <v>636</v>
      </c>
      <c r="R24" s="1637" t="e">
        <f>Y24</f>
        <v>#N/A</v>
      </c>
      <c r="S24" s="1628" t="e">
        <f t="shared" si="1"/>
        <v>#N/A</v>
      </c>
      <c r="T24" s="1626" t="e">
        <f t="shared" si="2"/>
        <v>#N/A</v>
      </c>
      <c r="U24" s="1626" t="e">
        <f t="shared" ref="U24:U33" si="5">T24*E24</f>
        <v>#N/A</v>
      </c>
      <c r="V24" s="1626"/>
      <c r="X24">
        <f>_xlfn.XLOOKUP(A24,Summary!D:D,Summary!AT:AT)</f>
        <v>1290.5</v>
      </c>
      <c r="Y24" t="e">
        <f>_xlfn.XLOOKUP(A24,MENA_Order!C1:C15,MENA_Order!BE1:BE15)</f>
        <v>#N/A</v>
      </c>
    </row>
    <row r="25" spans="1:25" ht="13">
      <c r="A25" s="1636" t="s">
        <v>128</v>
      </c>
      <c r="B25" s="1641" t="s">
        <v>129</v>
      </c>
      <c r="C25" s="1626" t="str">
        <f>_xlfn.XLOOKUP(A25,Summary!D:D,Summary!B:B)</f>
        <v>Jaggery</v>
      </c>
      <c r="D25" s="1626" t="s">
        <v>455</v>
      </c>
      <c r="E25" s="1626">
        <f>_xlfn.XLOOKUP(A25, Summary!D:D, Summary!F:F)</f>
        <v>0.5</v>
      </c>
      <c r="F25" s="1628">
        <v>2577</v>
      </c>
      <c r="G25" s="1628">
        <v>282</v>
      </c>
      <c r="H25" s="1628">
        <v>465</v>
      </c>
      <c r="I25" s="1628">
        <v>791</v>
      </c>
      <c r="J25" s="1628"/>
      <c r="K25" s="1628">
        <v>0</v>
      </c>
      <c r="L25" s="1628">
        <v>0</v>
      </c>
      <c r="M25" s="1628"/>
      <c r="N25" s="1628"/>
      <c r="O25" s="1628"/>
      <c r="P25" s="1628"/>
      <c r="Q25" s="1628"/>
      <c r="R25" s="1637"/>
      <c r="S25" s="1628">
        <f t="shared" si="1"/>
        <v>0</v>
      </c>
      <c r="T25" s="1626">
        <f t="shared" si="2"/>
        <v>0</v>
      </c>
      <c r="U25" s="1626">
        <f t="shared" si="5"/>
        <v>0</v>
      </c>
      <c r="V25" s="1626"/>
      <c r="X25">
        <f>_xlfn.XLOOKUP(A25,Summary!D:D,Summary!AT:AT)</f>
        <v>3369</v>
      </c>
      <c r="Y25" t="e">
        <f>_xlfn.XLOOKUP(A25,MENA_Order!C1:C16,MENA_Order!BE1:BE16)</f>
        <v>#N/A</v>
      </c>
    </row>
    <row r="26" spans="1:25" ht="13">
      <c r="A26" s="1636" t="s">
        <v>112</v>
      </c>
      <c r="B26" s="1636" t="s">
        <v>113</v>
      </c>
      <c r="C26" s="1626" t="str">
        <f>_xlfn.XLOOKUP(A26,Summary!D:D,Summary!B:B)</f>
        <v>Jaggery</v>
      </c>
      <c r="D26" s="1626" t="s">
        <v>455</v>
      </c>
      <c r="E26" s="1626">
        <f>_xlfn.XLOOKUP(A26, Summary!D:D, Summary!F:F)</f>
        <v>0.1</v>
      </c>
      <c r="F26" s="1628">
        <v>2388</v>
      </c>
      <c r="G26" s="1628">
        <v>2024</v>
      </c>
      <c r="H26" s="1628">
        <v>1169</v>
      </c>
      <c r="I26" s="1628">
        <v>3251</v>
      </c>
      <c r="J26" s="1628"/>
      <c r="K26" s="1628">
        <f>SUM(F26:J26)</f>
        <v>8832</v>
      </c>
      <c r="L26" s="1628">
        <v>0</v>
      </c>
      <c r="M26" s="1628"/>
      <c r="N26" s="1628"/>
      <c r="O26" s="1628">
        <v>365</v>
      </c>
      <c r="P26" s="1628"/>
      <c r="Q26" s="1628">
        <f>210+206</f>
        <v>416</v>
      </c>
      <c r="R26" s="1637"/>
      <c r="S26" s="1628">
        <f t="shared" si="1"/>
        <v>781</v>
      </c>
      <c r="T26" s="1626">
        <f t="shared" si="2"/>
        <v>9613</v>
      </c>
      <c r="U26" s="1626">
        <f t="shared" si="5"/>
        <v>961.30000000000007</v>
      </c>
      <c r="V26" s="1626"/>
      <c r="X26">
        <f>_xlfn.XLOOKUP(A26,Summary!D:D,Summary!AT:AT)</f>
        <v>3858</v>
      </c>
      <c r="Y26" t="e">
        <f>_xlfn.XLOOKUP(A26,MENA_Order!C1:C17,MENA_Order!BE1:BE17)</f>
        <v>#N/A</v>
      </c>
    </row>
    <row r="27" spans="1:25" ht="13">
      <c r="A27" s="1636" t="s">
        <v>116</v>
      </c>
      <c r="B27" s="1641" t="s">
        <v>117</v>
      </c>
      <c r="C27" s="1626" t="str">
        <f>_xlfn.XLOOKUP(A27,Summary!D:D,Summary!B:B)</f>
        <v>Jaggery</v>
      </c>
      <c r="D27" s="1626" t="s">
        <v>455</v>
      </c>
      <c r="E27" s="1626">
        <f>_xlfn.XLOOKUP(A27, Summary!D:D, Summary!F:F)</f>
        <v>0.1</v>
      </c>
      <c r="F27" s="1628">
        <v>1059</v>
      </c>
      <c r="G27" s="1628">
        <v>383</v>
      </c>
      <c r="H27" s="1628">
        <v>995</v>
      </c>
      <c r="I27" s="1628">
        <v>1431</v>
      </c>
      <c r="J27" s="1628"/>
      <c r="K27" s="1628">
        <f>SUM(F27:J27)</f>
        <v>3868</v>
      </c>
      <c r="L27" s="1628"/>
      <c r="M27" s="1628"/>
      <c r="N27" s="1628"/>
      <c r="O27" s="1628"/>
      <c r="P27" s="1628"/>
      <c r="Q27" s="1628"/>
      <c r="R27" s="1637" t="e">
        <f>Y27</f>
        <v>#N/A</v>
      </c>
      <c r="S27" s="1628" t="e">
        <f t="shared" si="1"/>
        <v>#N/A</v>
      </c>
      <c r="T27" s="1626" t="e">
        <f t="shared" si="2"/>
        <v>#N/A</v>
      </c>
      <c r="U27" s="1626" t="e">
        <f t="shared" si="5"/>
        <v>#N/A</v>
      </c>
      <c r="V27" s="1626"/>
      <c r="X27">
        <f>_xlfn.XLOOKUP(A27,Summary!D:D,Summary!AT:AT)</f>
        <v>3977.5</v>
      </c>
      <c r="Y27" t="e">
        <f>_xlfn.XLOOKUP(A27,MENA_Order!C1:C18,MENA_Order!BE1:BE18)</f>
        <v>#N/A</v>
      </c>
    </row>
    <row r="28" spans="1:25" ht="13">
      <c r="A28" s="1636" t="s">
        <v>121</v>
      </c>
      <c r="B28" s="1641" t="s">
        <v>122</v>
      </c>
      <c r="C28" s="1626" t="str">
        <f>_xlfn.XLOOKUP(A28,Summary!D:D,Summary!B:B)</f>
        <v>Jaggery</v>
      </c>
      <c r="D28" s="1626" t="s">
        <v>455</v>
      </c>
      <c r="E28" s="1626">
        <f>_xlfn.XLOOKUP(A28, Summary!D:D, Summary!F:F)</f>
        <v>0.15</v>
      </c>
      <c r="F28" s="1628">
        <v>852</v>
      </c>
      <c r="G28" s="1628">
        <v>208</v>
      </c>
      <c r="H28" s="1628">
        <v>1509</v>
      </c>
      <c r="I28" s="1628">
        <v>993</v>
      </c>
      <c r="J28" s="1628"/>
      <c r="K28" s="1628">
        <f>SUM(F28:J28)</f>
        <v>3562</v>
      </c>
      <c r="L28" s="1628"/>
      <c r="M28" s="1628"/>
      <c r="N28" s="1628"/>
      <c r="O28" s="1628"/>
      <c r="P28" s="1628"/>
      <c r="Q28" s="1628"/>
      <c r="R28" s="1637" t="e">
        <f>Y28</f>
        <v>#N/A</v>
      </c>
      <c r="S28" s="1628" t="e">
        <f t="shared" si="1"/>
        <v>#N/A</v>
      </c>
      <c r="T28" s="1626" t="e">
        <f t="shared" si="2"/>
        <v>#N/A</v>
      </c>
      <c r="U28" s="1626" t="e">
        <f t="shared" si="5"/>
        <v>#N/A</v>
      </c>
      <c r="V28" s="1626"/>
      <c r="X28">
        <f>_xlfn.XLOOKUP(A28,Summary!D:D,Summary!AT:AT)</f>
        <v>3540.2</v>
      </c>
      <c r="Y28" t="e">
        <f>_xlfn.XLOOKUP(A28,MENA_Order!C1:C19,MENA_Order!BE1:BE19)</f>
        <v>#N/A</v>
      </c>
    </row>
    <row r="29" spans="1:25" ht="13">
      <c r="A29" s="1636" t="s">
        <v>118</v>
      </c>
      <c r="B29" s="1641" t="s">
        <v>119</v>
      </c>
      <c r="C29" s="1626" t="str">
        <f>_xlfn.XLOOKUP(A29,Summary!D:D,Summary!B:B)</f>
        <v>Jaggery</v>
      </c>
      <c r="D29" s="1626" t="s">
        <v>455</v>
      </c>
      <c r="E29" s="1626">
        <f>_xlfn.XLOOKUP(A29, Summary!D:D, Summary!F:F)</f>
        <v>0.15</v>
      </c>
      <c r="F29" s="1628">
        <v>2080</v>
      </c>
      <c r="G29" s="1628">
        <v>1075</v>
      </c>
      <c r="H29" s="1628">
        <v>3340</v>
      </c>
      <c r="I29" s="1628">
        <v>5200</v>
      </c>
      <c r="J29" s="1628"/>
      <c r="K29" s="1628">
        <v>0</v>
      </c>
      <c r="L29" s="1628">
        <v>0</v>
      </c>
      <c r="M29" s="1628"/>
      <c r="N29" s="1628"/>
      <c r="O29" s="1628">
        <v>0</v>
      </c>
      <c r="P29" s="1628">
        <v>610</v>
      </c>
      <c r="Q29" s="1628"/>
      <c r="R29" s="1637" t="e">
        <f>Y29</f>
        <v>#N/A</v>
      </c>
      <c r="S29" s="1628" t="e">
        <f t="shared" si="1"/>
        <v>#N/A</v>
      </c>
      <c r="T29" s="1626" t="e">
        <f t="shared" si="2"/>
        <v>#N/A</v>
      </c>
      <c r="U29" s="1626" t="e">
        <f t="shared" si="5"/>
        <v>#N/A</v>
      </c>
      <c r="V29" s="1626"/>
      <c r="X29">
        <f>_xlfn.XLOOKUP(A29,Summary!D:D,Summary!AT:AT)</f>
        <v>79.75</v>
      </c>
      <c r="Y29" t="e">
        <f>_xlfn.XLOOKUP(A29,MENA_Order!C1:C20,MENA_Order!BE1:BE20)</f>
        <v>#N/A</v>
      </c>
    </row>
    <row r="30" spans="1:25" ht="13">
      <c r="A30" s="1636" t="s">
        <v>106</v>
      </c>
      <c r="B30" s="1636" t="s">
        <v>107</v>
      </c>
      <c r="C30" s="1626" t="str">
        <f>_xlfn.XLOOKUP(A30,Summary!D:D,Summary!B:B)</f>
        <v>Jaggery</v>
      </c>
      <c r="D30" s="1626" t="s">
        <v>455</v>
      </c>
      <c r="E30" s="1626">
        <f>_xlfn.XLOOKUP(A30, Summary!D:D, Summary!F:F)</f>
        <v>0.9</v>
      </c>
      <c r="F30" s="1628">
        <v>4914</v>
      </c>
      <c r="G30" s="1628">
        <v>1890</v>
      </c>
      <c r="H30" s="1628">
        <v>20050</v>
      </c>
      <c r="I30" s="1628">
        <v>15758</v>
      </c>
      <c r="J30" s="1628"/>
      <c r="K30" s="1628">
        <v>10000</v>
      </c>
      <c r="L30" s="1628">
        <v>55</v>
      </c>
      <c r="M30" s="1628"/>
      <c r="N30" s="1628"/>
      <c r="O30" s="1628"/>
      <c r="P30" s="1628"/>
      <c r="Q30" s="1628">
        <f>130+125</f>
        <v>255</v>
      </c>
      <c r="R30" s="1637">
        <f>Y30</f>
        <v>0</v>
      </c>
      <c r="S30" s="1628">
        <f t="shared" si="1"/>
        <v>310</v>
      </c>
      <c r="T30" s="1626">
        <f t="shared" si="2"/>
        <v>10310</v>
      </c>
      <c r="U30" s="1626">
        <f t="shared" si="5"/>
        <v>9279</v>
      </c>
      <c r="V30" s="1626">
        <f>U30/2000</f>
        <v>4.6395</v>
      </c>
      <c r="X30">
        <f>_xlfn.XLOOKUP(A30,Summary!D:D,Summary!AT:AT)</f>
        <v>12391.5</v>
      </c>
      <c r="Y30">
        <f>_xlfn.XLOOKUP(A30,MENA_Order!C1:C21,MENA_Order!BE1:BE21)</f>
        <v>0</v>
      </c>
    </row>
    <row r="31" spans="1:25" ht="13">
      <c r="A31" s="1636" t="s">
        <v>110</v>
      </c>
      <c r="B31" s="1636" t="s">
        <v>111</v>
      </c>
      <c r="C31" s="1626" t="str">
        <f>_xlfn.XLOOKUP(A31,Summary!D:D,Summary!B:B)</f>
        <v>Jaggery</v>
      </c>
      <c r="D31" s="1626" t="s">
        <v>455</v>
      </c>
      <c r="E31" s="1626">
        <f>_xlfn.XLOOKUP(A31, Summary!D:D, Summary!F:F)</f>
        <v>0.5</v>
      </c>
      <c r="F31" s="1628">
        <v>1369</v>
      </c>
      <c r="G31" s="1628">
        <v>6300</v>
      </c>
      <c r="H31" s="1628">
        <v>64160</v>
      </c>
      <c r="I31" s="1628">
        <v>8400</v>
      </c>
      <c r="J31" s="1628"/>
      <c r="K31" s="1628">
        <v>13000</v>
      </c>
      <c r="L31" s="1628"/>
      <c r="M31" s="1628"/>
      <c r="N31" s="1628"/>
      <c r="O31" s="1628"/>
      <c r="P31" s="1628"/>
      <c r="Q31" s="1628">
        <f>650+641</f>
        <v>1291</v>
      </c>
      <c r="R31" s="1637">
        <f>Y31</f>
        <v>0</v>
      </c>
      <c r="S31" s="1628">
        <f t="shared" si="1"/>
        <v>1291</v>
      </c>
      <c r="T31" s="1626">
        <f t="shared" si="2"/>
        <v>14291</v>
      </c>
      <c r="U31" s="1626">
        <f t="shared" si="5"/>
        <v>7145.5</v>
      </c>
      <c r="V31" s="1626">
        <f>U31/3000</f>
        <v>2.3818333333333332</v>
      </c>
      <c r="X31">
        <f>_xlfn.XLOOKUP(A31,Summary!D:D,Summary!AT:AT)</f>
        <v>19726</v>
      </c>
      <c r="Y31">
        <f>_xlfn.XLOOKUP(A31,MENA_Order!C1:C22,MENA_Order!BE1:BE22)</f>
        <v>0</v>
      </c>
    </row>
    <row r="32" spans="1:25" ht="13">
      <c r="A32" s="1636" t="s">
        <v>108</v>
      </c>
      <c r="B32" s="1636" t="s">
        <v>109</v>
      </c>
      <c r="C32" s="1626" t="str">
        <f>_xlfn.XLOOKUP(A32,Summary!D:D,Summary!B:B)</f>
        <v>Jaggery</v>
      </c>
      <c r="D32" s="1626" t="s">
        <v>455</v>
      </c>
      <c r="E32" s="1626">
        <f>_xlfn.XLOOKUP(A32, Summary!D:D, Summary!F:F)</f>
        <v>2</v>
      </c>
      <c r="F32" s="1628">
        <v>2738</v>
      </c>
      <c r="G32" s="1628">
        <v>17</v>
      </c>
      <c r="H32" s="1628">
        <v>0</v>
      </c>
      <c r="I32" s="1628">
        <v>1539</v>
      </c>
      <c r="J32" s="1628"/>
      <c r="K32" s="1628">
        <v>1080</v>
      </c>
      <c r="L32" s="1628"/>
      <c r="M32" s="1628"/>
      <c r="N32" s="1628"/>
      <c r="O32" s="1628"/>
      <c r="P32" s="1628"/>
      <c r="Q32" s="1628">
        <f>245+360</f>
        <v>605</v>
      </c>
      <c r="R32" s="1637"/>
      <c r="S32" s="1628">
        <f t="shared" si="1"/>
        <v>605</v>
      </c>
      <c r="T32" s="1626">
        <f t="shared" si="2"/>
        <v>1685</v>
      </c>
      <c r="U32" s="1626">
        <f t="shared" si="5"/>
        <v>3370</v>
      </c>
      <c r="V32" s="1626"/>
      <c r="X32">
        <f>_xlfn.XLOOKUP(A32,Summary!D:D,Summary!AT:AT)</f>
        <v>1464</v>
      </c>
      <c r="Y32" t="e">
        <f>_xlfn.XLOOKUP(A32,MENA_Order!C1:C23,MENA_Order!BE1:BE23)</f>
        <v>#N/A</v>
      </c>
    </row>
    <row r="33" spans="1:25" ht="13">
      <c r="A33" s="1636" t="s">
        <v>123</v>
      </c>
      <c r="B33" s="1641" t="s">
        <v>124</v>
      </c>
      <c r="C33" s="1626" t="str">
        <f>_xlfn.XLOOKUP(A33,Summary!D:D,Summary!B:B)</f>
        <v>Jaggery</v>
      </c>
      <c r="D33" s="1626" t="s">
        <v>455</v>
      </c>
      <c r="E33" s="1626">
        <f>_xlfn.XLOOKUP(A33, Summary!D:D, Summary!F:F)</f>
        <v>0.2</v>
      </c>
      <c r="F33" s="1628">
        <v>620</v>
      </c>
      <c r="G33" s="1628">
        <v>171</v>
      </c>
      <c r="H33" s="1628">
        <v>0</v>
      </c>
      <c r="I33" s="1628">
        <v>488</v>
      </c>
      <c r="J33" s="1628"/>
      <c r="K33" s="1628">
        <f>SUM(F33:J33)</f>
        <v>1279</v>
      </c>
      <c r="L33" s="1628">
        <v>47</v>
      </c>
      <c r="M33" s="1628"/>
      <c r="N33" s="1628"/>
      <c r="O33" s="1628"/>
      <c r="P33" s="1628"/>
      <c r="Q33" s="1628"/>
      <c r="R33" s="1637" t="e">
        <f>Y33</f>
        <v>#N/A</v>
      </c>
      <c r="S33" s="1628" t="e">
        <f t="shared" si="1"/>
        <v>#N/A</v>
      </c>
      <c r="T33" s="1626" t="e">
        <f t="shared" si="2"/>
        <v>#N/A</v>
      </c>
      <c r="U33" s="1626" t="e">
        <f t="shared" si="5"/>
        <v>#N/A</v>
      </c>
      <c r="V33" s="1626"/>
      <c r="X33">
        <f>_xlfn.XLOOKUP(A33,Summary!D:D,Summary!AT:AT)</f>
        <v>1405.6</v>
      </c>
      <c r="Y33" t="e">
        <f>_xlfn.XLOOKUP(A33,MENA_Order!C1:C24,MENA_Order!BE1:BE24)</f>
        <v>#N/A</v>
      </c>
    </row>
    <row r="34" spans="1:25" ht="13">
      <c r="A34" s="1639" t="s">
        <v>132</v>
      </c>
      <c r="B34" s="1642" t="s">
        <v>461</v>
      </c>
      <c r="C34" s="1639" t="s">
        <v>105</v>
      </c>
      <c r="D34" s="1639"/>
      <c r="E34" s="1639"/>
      <c r="F34" s="1628"/>
      <c r="G34" s="1628"/>
      <c r="H34" s="1628"/>
      <c r="I34" s="1628"/>
      <c r="J34" s="1640"/>
      <c r="K34" s="1628">
        <f>SUM(F34:J34)</f>
        <v>0</v>
      </c>
      <c r="L34" s="1628"/>
      <c r="M34" s="1628"/>
      <c r="N34" s="1628">
        <v>0</v>
      </c>
      <c r="O34" s="1640"/>
      <c r="P34" s="1640">
        <v>1910</v>
      </c>
      <c r="Q34" s="1628"/>
      <c r="R34" s="1637"/>
      <c r="S34" s="1628">
        <f t="shared" si="1"/>
        <v>1910</v>
      </c>
      <c r="T34" s="1626">
        <f t="shared" si="2"/>
        <v>1910</v>
      </c>
      <c r="U34" s="1078"/>
      <c r="V34" s="1078"/>
      <c r="X34">
        <f>_xlfn.XLOOKUP(A34,Summary!D:D,Summary!AT:AT)</f>
        <v>1100</v>
      </c>
      <c r="Y34" t="e">
        <f>_xlfn.XLOOKUP(A34,MENA_Order!C1:C25,MENA_Order!BE1:BE25)</f>
        <v>#N/A</v>
      </c>
    </row>
    <row r="35" spans="1:25" ht="13">
      <c r="A35" s="1638" t="s">
        <v>103</v>
      </c>
      <c r="B35" s="1642" t="s">
        <v>462</v>
      </c>
      <c r="C35" s="1639" t="s">
        <v>105</v>
      </c>
      <c r="D35" s="1639"/>
      <c r="E35" s="1639"/>
      <c r="F35" s="1628"/>
      <c r="G35" s="1628"/>
      <c r="H35" s="1628"/>
      <c r="I35" s="1628"/>
      <c r="J35" s="1640"/>
      <c r="K35" s="1628">
        <f>SUM(F35:J35)</f>
        <v>0</v>
      </c>
      <c r="L35" s="1628"/>
      <c r="M35" s="1628"/>
      <c r="N35" s="1628"/>
      <c r="O35" s="1640"/>
      <c r="P35" s="1640"/>
      <c r="Q35" s="1628"/>
      <c r="R35" s="1637"/>
      <c r="S35" s="1628">
        <f t="shared" si="1"/>
        <v>0</v>
      </c>
      <c r="T35" s="1626">
        <f t="shared" si="2"/>
        <v>0</v>
      </c>
      <c r="U35" s="1078"/>
      <c r="V35" s="1078"/>
      <c r="X35">
        <f>_xlfn.XLOOKUP(A35,Summary!D:D,Summary!AT:AT)</f>
        <v>0</v>
      </c>
      <c r="Y35">
        <v>0</v>
      </c>
    </row>
    <row r="36" spans="1:25" ht="13">
      <c r="A36" s="1636" t="s">
        <v>136</v>
      </c>
      <c r="B36" s="1641" t="s">
        <v>463</v>
      </c>
      <c r="C36" s="1626" t="str">
        <f>_xlfn.XLOOKUP(A36,Summary!D:D,Summary!B:B)</f>
        <v>Jaggery</v>
      </c>
      <c r="D36" s="1626" t="s">
        <v>455</v>
      </c>
      <c r="E36" s="1626">
        <f>_xlfn.XLOOKUP(A36, Summary!D:D, Summary!F:F)</f>
        <v>0.5</v>
      </c>
      <c r="F36" s="1628">
        <v>2484</v>
      </c>
      <c r="G36" s="1628">
        <v>607</v>
      </c>
      <c r="H36" s="1628">
        <v>2505</v>
      </c>
      <c r="I36" s="1628">
        <v>1733</v>
      </c>
      <c r="J36" s="1628"/>
      <c r="K36" s="1628">
        <v>0</v>
      </c>
      <c r="L36" s="1628"/>
      <c r="M36" s="1628"/>
      <c r="N36" s="1628"/>
      <c r="O36" s="1628"/>
      <c r="P36" s="1628"/>
      <c r="Q36" s="1628"/>
      <c r="R36" s="1637"/>
      <c r="S36" s="1628">
        <f t="shared" si="1"/>
        <v>0</v>
      </c>
      <c r="T36" s="1626">
        <f t="shared" ref="T36:T67" si="6">SUM(S36,K36)</f>
        <v>0</v>
      </c>
      <c r="U36" s="1626">
        <f>T36*E36</f>
        <v>0</v>
      </c>
      <c r="V36" s="1626"/>
      <c r="X36">
        <f>_xlfn.XLOOKUP(A36,Summary!D:D,Summary!AT:AT)</f>
        <v>285</v>
      </c>
      <c r="Y36" t="e">
        <f>_xlfn.XLOOKUP(A36,MENA_Order!C1:C27,MENA_Order!BE1:BE27)</f>
        <v>#N/A</v>
      </c>
    </row>
    <row r="37" spans="1:25" ht="13">
      <c r="A37" s="1636" t="s">
        <v>130</v>
      </c>
      <c r="B37" s="1641" t="s">
        <v>464</v>
      </c>
      <c r="C37" s="1626" t="str">
        <f>_xlfn.XLOOKUP(A37,Summary!D:D,Summary!B:B)</f>
        <v>Jaggery</v>
      </c>
      <c r="D37" s="1626" t="s">
        <v>455</v>
      </c>
      <c r="E37" s="1626">
        <f>_xlfn.XLOOKUP(A37, Summary!D:D, Summary!F:F)</f>
        <v>0.15</v>
      </c>
      <c r="F37" s="1628">
        <v>421</v>
      </c>
      <c r="G37" s="1628">
        <v>279</v>
      </c>
      <c r="H37" s="1628">
        <v>1725</v>
      </c>
      <c r="I37" s="1628">
        <v>98</v>
      </c>
      <c r="J37" s="1628"/>
      <c r="K37" s="1628">
        <f>SUM(F37:J37)</f>
        <v>2523</v>
      </c>
      <c r="L37" s="1628"/>
      <c r="M37" s="1628"/>
      <c r="N37" s="1628"/>
      <c r="O37" s="1628"/>
      <c r="P37" s="1628"/>
      <c r="Q37" s="1628"/>
      <c r="R37" s="1637"/>
      <c r="S37" s="1628">
        <f t="shared" si="1"/>
        <v>0</v>
      </c>
      <c r="T37" s="1626">
        <f t="shared" si="6"/>
        <v>2523</v>
      </c>
      <c r="U37" s="1626">
        <f>T37*E37</f>
        <v>378.45</v>
      </c>
      <c r="V37" s="1626"/>
      <c r="X37">
        <f>_xlfn.XLOOKUP(A37,Summary!D:D,Summary!AT:AT)</f>
        <v>2523</v>
      </c>
      <c r="Y37" t="e">
        <f>_xlfn.XLOOKUP(A37,MENA_Order!C1:C28,MENA_Order!BE1:BE28)</f>
        <v>#N/A</v>
      </c>
    </row>
    <row r="38" spans="1:25" ht="13">
      <c r="A38" s="1636" t="s">
        <v>138</v>
      </c>
      <c r="B38" s="1641" t="s">
        <v>465</v>
      </c>
      <c r="C38" s="1626" t="str">
        <f>_xlfn.XLOOKUP(A38,Summary!D:D,Summary!B:B)</f>
        <v>Jaggery</v>
      </c>
      <c r="D38" s="1626" t="s">
        <v>455</v>
      </c>
      <c r="E38" s="1626">
        <f>_xlfn.XLOOKUP(A38, Summary!D:D, Summary!F:F)</f>
        <v>1</v>
      </c>
      <c r="F38" s="1628">
        <v>0</v>
      </c>
      <c r="G38" s="1628">
        <v>0</v>
      </c>
      <c r="H38" s="1628">
        <v>0</v>
      </c>
      <c r="I38" s="1628">
        <v>1822</v>
      </c>
      <c r="J38" s="1628"/>
      <c r="K38" s="1628">
        <v>259</v>
      </c>
      <c r="L38" s="1628"/>
      <c r="M38" s="1628"/>
      <c r="N38" s="1628"/>
      <c r="O38" s="1628"/>
      <c r="P38" s="1628"/>
      <c r="Q38" s="1628"/>
      <c r="R38" s="1637"/>
      <c r="S38" s="1628">
        <f t="shared" si="1"/>
        <v>0</v>
      </c>
      <c r="T38" s="1626">
        <f t="shared" si="6"/>
        <v>259</v>
      </c>
      <c r="U38" s="1626">
        <f>T38*E38</f>
        <v>259</v>
      </c>
      <c r="V38" s="1626"/>
      <c r="X38">
        <f>_xlfn.XLOOKUP(A38,Summary!D:D,Summary!AT:AT)</f>
        <v>259</v>
      </c>
      <c r="Y38" t="e">
        <f>_xlfn.XLOOKUP(A38,MENA_Order!C1:C29,MENA_Order!BE1:BE29)</f>
        <v>#N/A</v>
      </c>
    </row>
    <row r="39" spans="1:25" ht="13">
      <c r="A39" s="1639" t="s">
        <v>134</v>
      </c>
      <c r="B39" s="1643" t="s">
        <v>135</v>
      </c>
      <c r="C39" s="1639" t="s">
        <v>105</v>
      </c>
      <c r="D39" s="1639"/>
      <c r="E39" s="1639"/>
      <c r="F39" s="1628"/>
      <c r="G39" s="1628"/>
      <c r="H39" s="1628"/>
      <c r="I39" s="1628"/>
      <c r="J39" s="1640"/>
      <c r="K39" s="1628">
        <f t="shared" ref="K39:K44" si="7">SUM(F39:J39)</f>
        <v>0</v>
      </c>
      <c r="L39" s="1628">
        <v>135</v>
      </c>
      <c r="M39" s="1628"/>
      <c r="N39" s="1628"/>
      <c r="O39" s="1640"/>
      <c r="P39" s="1640"/>
      <c r="Q39" s="1628"/>
      <c r="R39" s="1637"/>
      <c r="S39" s="1628">
        <f t="shared" si="1"/>
        <v>135</v>
      </c>
      <c r="T39" s="1626">
        <f t="shared" si="6"/>
        <v>135</v>
      </c>
      <c r="U39" s="1078"/>
      <c r="V39" s="1078"/>
      <c r="X39">
        <f>_xlfn.XLOOKUP(A39,Summary!D:D,Summary!AT:AT)</f>
        <v>0</v>
      </c>
      <c r="Y39" t="e">
        <f>_xlfn.XLOOKUP(A39,MENA_Order!C1:C30,MENA_Order!BE1:BE30)</f>
        <v>#N/A</v>
      </c>
    </row>
    <row r="40" spans="1:25" ht="13">
      <c r="A40" s="1636" t="s">
        <v>66</v>
      </c>
      <c r="B40" s="1636" t="s">
        <v>67</v>
      </c>
      <c r="C40" s="1626" t="str">
        <f>_xlfn.XLOOKUP(A40,Summary!D:D,Summary!B:B)</f>
        <v>MG</v>
      </c>
      <c r="D40" s="1626" t="s">
        <v>455</v>
      </c>
      <c r="E40" s="1626">
        <f>_xlfn.XLOOKUP(A40, Summary!D:D, Summary!F:F)</f>
        <v>1</v>
      </c>
      <c r="F40" s="1628">
        <v>0</v>
      </c>
      <c r="G40" s="1628">
        <v>4132</v>
      </c>
      <c r="H40" s="1628">
        <v>56988</v>
      </c>
      <c r="I40" s="1628">
        <v>31198</v>
      </c>
      <c r="J40" s="1628"/>
      <c r="K40" s="1628">
        <f t="shared" si="7"/>
        <v>92318</v>
      </c>
      <c r="L40" s="1628"/>
      <c r="M40" s="1628">
        <v>1000</v>
      </c>
      <c r="N40" s="1628">
        <v>0</v>
      </c>
      <c r="O40" s="1628">
        <v>2000</v>
      </c>
      <c r="P40" s="1628"/>
      <c r="Q40" s="1628"/>
      <c r="R40" s="1637"/>
      <c r="S40" s="1628">
        <f t="shared" si="1"/>
        <v>3000</v>
      </c>
      <c r="T40" s="1626">
        <f t="shared" si="6"/>
        <v>95318</v>
      </c>
      <c r="U40" s="1626">
        <f>T40*E40</f>
        <v>95318</v>
      </c>
      <c r="V40" s="1626">
        <f>U40/8000</f>
        <v>11.91475</v>
      </c>
      <c r="X40">
        <f>_xlfn.XLOOKUP(A40,Summary!D:D,Summary!AT:AT)</f>
        <v>70090</v>
      </c>
      <c r="Y40">
        <v>0</v>
      </c>
    </row>
    <row r="41" spans="1:25" ht="13">
      <c r="A41" s="1636" t="s">
        <v>69</v>
      </c>
      <c r="B41" s="1636" t="s">
        <v>70</v>
      </c>
      <c r="C41" s="1626" t="str">
        <f>_xlfn.XLOOKUP(A41,Summary!D:D,Summary!B:B)</f>
        <v>MG</v>
      </c>
      <c r="D41" s="1626" t="s">
        <v>455</v>
      </c>
      <c r="E41" s="1626">
        <f>_xlfn.XLOOKUP(A41, Summary!D:D, Summary!F:F)</f>
        <v>2</v>
      </c>
      <c r="F41" s="1628">
        <v>1638</v>
      </c>
      <c r="G41" s="1628">
        <v>104</v>
      </c>
      <c r="H41" s="1628">
        <v>3577</v>
      </c>
      <c r="I41" s="1628">
        <v>3191</v>
      </c>
      <c r="J41" s="1628"/>
      <c r="K41" s="1628">
        <f t="shared" si="7"/>
        <v>8510</v>
      </c>
      <c r="L41" s="1628"/>
      <c r="M41" s="1628"/>
      <c r="N41" s="1628"/>
      <c r="O41" s="1628"/>
      <c r="P41" s="1628"/>
      <c r="Q41" s="1628"/>
      <c r="R41" s="1637"/>
      <c r="S41" s="1628">
        <f t="shared" si="1"/>
        <v>0</v>
      </c>
      <c r="T41" s="1626">
        <f t="shared" si="6"/>
        <v>8510</v>
      </c>
      <c r="U41" s="1626">
        <f>T41*E41</f>
        <v>17020</v>
      </c>
      <c r="V41" s="1626"/>
      <c r="X41">
        <f>_xlfn.XLOOKUP(A41,Summary!D:D,Summary!AT:AT)</f>
        <v>9873</v>
      </c>
      <c r="Y41">
        <v>0</v>
      </c>
    </row>
    <row r="42" spans="1:25" ht="13">
      <c r="A42" s="1636" t="s">
        <v>71</v>
      </c>
      <c r="B42" s="1636" t="s">
        <v>72</v>
      </c>
      <c r="C42" s="1626" t="str">
        <f>_xlfn.XLOOKUP(A42,Summary!D:D,Summary!B:B)</f>
        <v>MG</v>
      </c>
      <c r="D42" s="1626" t="s">
        <v>455</v>
      </c>
      <c r="E42" s="1626">
        <f>_xlfn.XLOOKUP(A42, Summary!D:D, Summary!F:F)</f>
        <v>5</v>
      </c>
      <c r="F42" s="1628">
        <v>4448</v>
      </c>
      <c r="G42" s="1628">
        <v>126</v>
      </c>
      <c r="H42" s="1628">
        <v>11028</v>
      </c>
      <c r="I42" s="1628">
        <v>13650</v>
      </c>
      <c r="J42" s="1628"/>
      <c r="K42" s="1628">
        <f t="shared" si="7"/>
        <v>29252</v>
      </c>
      <c r="L42" s="1628">
        <v>10</v>
      </c>
      <c r="M42" s="1628"/>
      <c r="N42" s="1628"/>
      <c r="O42" s="1628"/>
      <c r="P42" s="1628"/>
      <c r="Q42" s="1628"/>
      <c r="R42" s="1637"/>
      <c r="S42" s="1628">
        <f t="shared" si="1"/>
        <v>10</v>
      </c>
      <c r="T42" s="1626">
        <f t="shared" si="6"/>
        <v>29262</v>
      </c>
      <c r="U42" s="1626">
        <f>T42*E42</f>
        <v>146310</v>
      </c>
      <c r="V42" s="1626">
        <f>T42/1500</f>
        <v>19.507999999999999</v>
      </c>
      <c r="X42">
        <f>_xlfn.XLOOKUP(A42,Summary!D:D,Summary!AT:AT)</f>
        <v>16104</v>
      </c>
      <c r="Y42">
        <v>0</v>
      </c>
    </row>
    <row r="43" spans="1:25" ht="13">
      <c r="A43" s="1636" t="s">
        <v>140</v>
      </c>
      <c r="B43" s="1636" t="s">
        <v>141</v>
      </c>
      <c r="C43" s="1626" t="s">
        <v>350</v>
      </c>
      <c r="D43" s="1626" t="s">
        <v>455</v>
      </c>
      <c r="E43" s="1626">
        <f>_xlfn.XLOOKUP(A43, Summary!D:D, Summary!F:F)</f>
        <v>1</v>
      </c>
      <c r="F43" s="1628">
        <v>2792</v>
      </c>
      <c r="G43" s="1628">
        <v>2080</v>
      </c>
      <c r="H43" s="1628">
        <v>5678</v>
      </c>
      <c r="I43" s="1628">
        <v>3467</v>
      </c>
      <c r="J43" s="1628"/>
      <c r="K43" s="1628">
        <f t="shared" si="7"/>
        <v>14017</v>
      </c>
      <c r="L43" s="1628"/>
      <c r="M43" s="1628"/>
      <c r="N43" s="1628"/>
      <c r="O43" s="1628"/>
      <c r="P43" s="1628"/>
      <c r="Q43" s="1628"/>
      <c r="R43" s="1637">
        <f>Y43</f>
        <v>0</v>
      </c>
      <c r="S43" s="1628">
        <f t="shared" si="1"/>
        <v>0</v>
      </c>
      <c r="T43" s="1626">
        <f t="shared" si="6"/>
        <v>14017</v>
      </c>
      <c r="U43" s="1626">
        <f>T43*E43</f>
        <v>14017</v>
      </c>
      <c r="V43" s="1626"/>
      <c r="X43">
        <f>_xlfn.XLOOKUP(A43,Summary!D:D,Summary!AT:AT)</f>
        <v>9291</v>
      </c>
      <c r="Y43">
        <f>_xlfn.XLOOKUP(A43,MENA_Order!C1:C34,MENA_Order!BE1:BE34)</f>
        <v>0</v>
      </c>
    </row>
    <row r="44" spans="1:25" ht="13">
      <c r="A44" s="1636" t="s">
        <v>466</v>
      </c>
      <c r="B44" s="1636" t="s">
        <v>467</v>
      </c>
      <c r="C44" s="1626" t="s">
        <v>350</v>
      </c>
      <c r="D44" s="1626" t="s">
        <v>455</v>
      </c>
      <c r="E44" s="1626">
        <v>1</v>
      </c>
      <c r="F44" s="1628"/>
      <c r="G44" s="1628"/>
      <c r="H44" s="1628"/>
      <c r="I44" s="1628"/>
      <c r="J44" s="1628"/>
      <c r="K44" s="1628">
        <f t="shared" si="7"/>
        <v>0</v>
      </c>
      <c r="L44" s="1628"/>
      <c r="M44" s="1628"/>
      <c r="N44" s="1628"/>
      <c r="O44" s="1628"/>
      <c r="P44" s="1628"/>
      <c r="Q44" s="1628"/>
      <c r="R44" s="1637"/>
      <c r="S44" s="1628">
        <f t="shared" si="1"/>
        <v>0</v>
      </c>
      <c r="T44" s="1626">
        <f t="shared" si="6"/>
        <v>0</v>
      </c>
      <c r="U44" s="1626"/>
      <c r="V44" s="1626"/>
      <c r="X44" t="e">
        <f>_xlfn.XLOOKUP(A44,Summary!D:D,Summary!AT:AT)</f>
        <v>#N/A</v>
      </c>
      <c r="Y44">
        <v>0</v>
      </c>
    </row>
    <row r="45" spans="1:25" ht="13">
      <c r="A45" s="1636" t="s">
        <v>89</v>
      </c>
      <c r="B45" s="1636" t="s">
        <v>90</v>
      </c>
      <c r="C45" s="1626" t="str">
        <f>_xlfn.XLOOKUP(A45,Summary!D:D,Summary!B:B)</f>
        <v>Oil</v>
      </c>
      <c r="D45" s="1626" t="s">
        <v>455</v>
      </c>
      <c r="E45" s="1626">
        <f>_xlfn.XLOOKUP(A45, Summary!D:D, Summary!F:F)</f>
        <v>1</v>
      </c>
      <c r="F45" s="1628">
        <v>2144</v>
      </c>
      <c r="G45" s="1628">
        <v>1225</v>
      </c>
      <c r="H45" s="1628">
        <v>9010</v>
      </c>
      <c r="I45" s="1628">
        <v>5996</v>
      </c>
      <c r="J45" s="1628"/>
      <c r="K45" s="1628">
        <f>X45-S45</f>
        <v>2949</v>
      </c>
      <c r="L45" s="1628"/>
      <c r="M45" s="1628"/>
      <c r="N45" s="1628"/>
      <c r="O45" s="1628"/>
      <c r="P45" s="1628"/>
      <c r="Q45" s="1628">
        <f>370+486</f>
        <v>856</v>
      </c>
      <c r="R45" s="1637">
        <f>Y45</f>
        <v>0</v>
      </c>
      <c r="S45" s="1628">
        <f t="shared" si="1"/>
        <v>856</v>
      </c>
      <c r="T45" s="1626">
        <f t="shared" si="6"/>
        <v>3805</v>
      </c>
      <c r="U45" s="1626">
        <f t="shared" ref="U45:U58" si="8">T45*E45</f>
        <v>3805</v>
      </c>
      <c r="V45" s="1626">
        <f>T45/2500</f>
        <v>1.522</v>
      </c>
      <c r="X45">
        <f>_xlfn.XLOOKUP(A45,Summary!D:D,Summary!AT:AT)</f>
        <v>3805</v>
      </c>
      <c r="Y45">
        <v>0</v>
      </c>
    </row>
    <row r="46" spans="1:25" ht="13">
      <c r="A46" s="1636" t="s">
        <v>82</v>
      </c>
      <c r="B46" s="1636" t="s">
        <v>83</v>
      </c>
      <c r="C46" s="1626" t="str">
        <f>_xlfn.XLOOKUP(A46,Summary!D:D,Summary!B:B)</f>
        <v>Oil</v>
      </c>
      <c r="D46" s="1626" t="s">
        <v>455</v>
      </c>
      <c r="E46" s="1626">
        <f>_xlfn.XLOOKUP(A46, Summary!D:D, Summary!F:F)</f>
        <v>1</v>
      </c>
      <c r="F46" s="1628">
        <v>681</v>
      </c>
      <c r="G46" s="1628">
        <v>596</v>
      </c>
      <c r="H46" s="1628">
        <v>965</v>
      </c>
      <c r="I46" s="1628">
        <v>567</v>
      </c>
      <c r="J46" s="1628"/>
      <c r="K46" s="1628">
        <f>SUM(F46:J46)</f>
        <v>2809</v>
      </c>
      <c r="L46" s="1628"/>
      <c r="M46" s="1628"/>
      <c r="N46" s="1628"/>
      <c r="O46" s="1628"/>
      <c r="P46" s="1628"/>
      <c r="Q46" s="1628"/>
      <c r="R46" s="1637">
        <f>Y46</f>
        <v>0</v>
      </c>
      <c r="S46" s="1628">
        <f t="shared" si="1"/>
        <v>0</v>
      </c>
      <c r="T46" s="1626">
        <f t="shared" si="6"/>
        <v>2809</v>
      </c>
      <c r="U46" s="1626">
        <f t="shared" si="8"/>
        <v>2809</v>
      </c>
      <c r="V46" s="1626"/>
      <c r="X46">
        <f>_xlfn.XLOOKUP(A46,Summary!D:D,Summary!AT:AT)</f>
        <v>2586</v>
      </c>
      <c r="Y46">
        <v>0</v>
      </c>
    </row>
    <row r="47" spans="1:25" ht="13">
      <c r="A47" s="1636" t="s">
        <v>73</v>
      </c>
      <c r="B47" s="1636" t="s">
        <v>74</v>
      </c>
      <c r="C47" s="1626" t="str">
        <f>_xlfn.XLOOKUP(A47,Summary!D:D,Summary!B:B)</f>
        <v>Oil</v>
      </c>
      <c r="D47" s="1626" t="s">
        <v>455</v>
      </c>
      <c r="E47" s="1626">
        <f>_xlfn.XLOOKUP(A47, Summary!D:D, Summary!F:F)</f>
        <v>1</v>
      </c>
      <c r="F47" s="1628">
        <v>4087</v>
      </c>
      <c r="G47" s="1628">
        <v>2562</v>
      </c>
      <c r="H47" s="1628">
        <v>14035</v>
      </c>
      <c r="I47" s="1628">
        <v>11550</v>
      </c>
      <c r="J47" s="1628"/>
      <c r="K47" s="1628">
        <f>X47-S47</f>
        <v>26822</v>
      </c>
      <c r="L47" s="1628">
        <v>10</v>
      </c>
      <c r="M47" s="1628"/>
      <c r="N47" s="1628"/>
      <c r="O47" s="1628"/>
      <c r="P47" s="1628"/>
      <c r="Q47" s="1628">
        <f>440+390</f>
        <v>830</v>
      </c>
      <c r="R47" s="1637">
        <f>Y47</f>
        <v>0</v>
      </c>
      <c r="S47" s="1628">
        <f t="shared" si="1"/>
        <v>840</v>
      </c>
      <c r="T47" s="1626">
        <f t="shared" si="6"/>
        <v>27662</v>
      </c>
      <c r="U47" s="1626">
        <f t="shared" si="8"/>
        <v>27662</v>
      </c>
      <c r="V47" s="1626">
        <f>T47/2500</f>
        <v>11.0648</v>
      </c>
      <c r="X47">
        <f>_xlfn.XLOOKUP(A47,Summary!D:D,Summary!AT:AT)</f>
        <v>27662</v>
      </c>
      <c r="Y47">
        <v>0</v>
      </c>
    </row>
    <row r="48" spans="1:25" ht="13">
      <c r="A48" s="1636" t="s">
        <v>86</v>
      </c>
      <c r="B48" s="1636" t="s">
        <v>420</v>
      </c>
      <c r="C48" s="1626" t="str">
        <f>_xlfn.XLOOKUP(A48,Summary!D:D,Summary!B:B)</f>
        <v>Oil</v>
      </c>
      <c r="D48" s="1626" t="s">
        <v>455</v>
      </c>
      <c r="E48" s="1626">
        <f>_xlfn.XLOOKUP(A48, Summary!D:D, Summary!F:F)</f>
        <v>1</v>
      </c>
      <c r="F48" s="1628">
        <v>2957</v>
      </c>
      <c r="G48" s="1628">
        <v>1428</v>
      </c>
      <c r="H48" s="1628">
        <v>4487</v>
      </c>
      <c r="I48" s="1628">
        <v>4259</v>
      </c>
      <c r="J48" s="1628"/>
      <c r="K48" s="1628">
        <f>SUM(F48:J48)</f>
        <v>13131</v>
      </c>
      <c r="L48" s="1628"/>
      <c r="M48" s="1628"/>
      <c r="N48" s="1628"/>
      <c r="O48" s="1628"/>
      <c r="P48" s="1628"/>
      <c r="Q48" s="1628"/>
      <c r="R48" s="1637">
        <f>Y48</f>
        <v>0</v>
      </c>
      <c r="S48" s="1628">
        <f t="shared" si="1"/>
        <v>0</v>
      </c>
      <c r="T48" s="1626">
        <f t="shared" si="6"/>
        <v>13131</v>
      </c>
      <c r="U48" s="1626">
        <f t="shared" si="8"/>
        <v>13131</v>
      </c>
      <c r="V48" s="1626">
        <f>T48/2500</f>
        <v>5.2523999999999997</v>
      </c>
      <c r="X48">
        <f>_xlfn.XLOOKUP(A48,Summary!D:D,Summary!AT:AT)</f>
        <v>9880</v>
      </c>
      <c r="Y48">
        <v>0</v>
      </c>
    </row>
    <row r="49" spans="1:25" ht="13">
      <c r="A49" s="1636" t="s">
        <v>84</v>
      </c>
      <c r="B49" s="1636" t="s">
        <v>85</v>
      </c>
      <c r="C49" s="1626" t="str">
        <f>_xlfn.XLOOKUP(A49,Summary!D:D,Summary!B:B)</f>
        <v>Oil</v>
      </c>
      <c r="D49" s="1626" t="s">
        <v>455</v>
      </c>
      <c r="E49" s="1626">
        <f>_xlfn.XLOOKUP(A49, Summary!D:D, Summary!F:F)</f>
        <v>0.4</v>
      </c>
      <c r="F49" s="1628">
        <v>63</v>
      </c>
      <c r="G49" s="1628">
        <v>215</v>
      </c>
      <c r="H49" s="1628">
        <v>0</v>
      </c>
      <c r="I49" s="1628">
        <v>239</v>
      </c>
      <c r="J49" s="1628"/>
      <c r="K49" s="1628">
        <f>SUM(F49:J49)</f>
        <v>517</v>
      </c>
      <c r="L49" s="1628"/>
      <c r="M49" s="1628"/>
      <c r="N49" s="1628"/>
      <c r="O49" s="1628"/>
      <c r="P49" s="1628"/>
      <c r="Q49" s="1628"/>
      <c r="R49" s="1637">
        <f>Y49</f>
        <v>0</v>
      </c>
      <c r="S49" s="1628">
        <f t="shared" si="1"/>
        <v>0</v>
      </c>
      <c r="T49" s="1626">
        <f t="shared" si="6"/>
        <v>517</v>
      </c>
      <c r="U49" s="1626">
        <f t="shared" si="8"/>
        <v>206.8</v>
      </c>
      <c r="V49" s="1644"/>
      <c r="X49">
        <f>_xlfn.XLOOKUP(A49,Summary!D:D,Summary!AT:AT)</f>
        <v>2357.8000000000002</v>
      </c>
      <c r="Y49">
        <v>0</v>
      </c>
    </row>
    <row r="50" spans="1:25" ht="13">
      <c r="A50" s="1636" t="s">
        <v>77</v>
      </c>
      <c r="B50" s="1636" t="s">
        <v>78</v>
      </c>
      <c r="C50" s="1626" t="str">
        <f>_xlfn.XLOOKUP(A50,Summary!D:D,Summary!B:B)</f>
        <v>Oil</v>
      </c>
      <c r="D50" s="1626" t="s">
        <v>455</v>
      </c>
      <c r="E50" s="1626">
        <f>_xlfn.XLOOKUP(A50, Summary!D:D, Summary!F:F)</f>
        <v>2</v>
      </c>
      <c r="F50" s="1628">
        <v>1040</v>
      </c>
      <c r="G50" s="1628">
        <v>78</v>
      </c>
      <c r="H50" s="1628">
        <v>0</v>
      </c>
      <c r="I50" s="1628">
        <v>496</v>
      </c>
      <c r="J50" s="1628"/>
      <c r="K50" s="1628">
        <f>X50-S50</f>
        <v>1010</v>
      </c>
      <c r="L50" s="1628"/>
      <c r="M50" s="1628"/>
      <c r="N50" s="1628"/>
      <c r="O50" s="1628"/>
      <c r="P50" s="1628"/>
      <c r="Q50" s="1628">
        <v>360</v>
      </c>
      <c r="R50" s="1637"/>
      <c r="S50" s="1628">
        <f t="shared" si="1"/>
        <v>360</v>
      </c>
      <c r="T50" s="1626">
        <f t="shared" si="6"/>
        <v>1370</v>
      </c>
      <c r="U50" s="1626">
        <f t="shared" si="8"/>
        <v>2740</v>
      </c>
      <c r="V50" s="1078"/>
      <c r="X50">
        <f>_xlfn.XLOOKUP(A50,Summary!D:D,Summary!AT:AT)</f>
        <v>1370</v>
      </c>
      <c r="Y50">
        <v>0</v>
      </c>
    </row>
    <row r="51" spans="1:25" ht="13">
      <c r="A51" s="1636" t="s">
        <v>80</v>
      </c>
      <c r="B51" s="1636" t="s">
        <v>81</v>
      </c>
      <c r="C51" s="1626" t="str">
        <f>_xlfn.XLOOKUP(A51,Summary!D:D,Summary!B:B)</f>
        <v>Oil</v>
      </c>
      <c r="D51" s="1626" t="s">
        <v>455</v>
      </c>
      <c r="E51" s="1626">
        <f>_xlfn.XLOOKUP(A51, Summary!D:D, Summary!F:F)</f>
        <v>5</v>
      </c>
      <c r="F51" s="1628">
        <v>2310</v>
      </c>
      <c r="G51" s="1628">
        <v>252</v>
      </c>
      <c r="H51" s="1628">
        <v>2449</v>
      </c>
      <c r="I51" s="1628">
        <v>2310</v>
      </c>
      <c r="J51" s="1628"/>
      <c r="K51" s="1628">
        <f>X51</f>
        <v>4519</v>
      </c>
      <c r="L51" s="1628"/>
      <c r="M51" s="1628"/>
      <c r="N51" s="1628"/>
      <c r="O51" s="1628"/>
      <c r="P51" s="1628"/>
      <c r="Q51" s="1628">
        <v>405</v>
      </c>
      <c r="R51" s="1637"/>
      <c r="S51" s="1628">
        <v>0</v>
      </c>
      <c r="T51" s="1626">
        <f t="shared" si="6"/>
        <v>4519</v>
      </c>
      <c r="U51" s="1626">
        <f t="shared" si="8"/>
        <v>22595</v>
      </c>
      <c r="V51" s="1626">
        <f>T51/1200</f>
        <v>3.7658333333333331</v>
      </c>
      <c r="X51">
        <f>_xlfn.XLOOKUP(A51,Summary!D:D,Summary!AT:AT)</f>
        <v>4519</v>
      </c>
      <c r="Y51">
        <v>0</v>
      </c>
    </row>
    <row r="52" spans="1:25" ht="13">
      <c r="A52" s="1636" t="s">
        <v>91</v>
      </c>
      <c r="B52" s="1636" t="s">
        <v>92</v>
      </c>
      <c r="C52" s="1626" t="str">
        <f>_xlfn.XLOOKUP(A52,Summary!D:D,Summary!B:B)</f>
        <v>Oil</v>
      </c>
      <c r="D52" s="1626" t="s">
        <v>455</v>
      </c>
      <c r="E52" s="1626">
        <f>_xlfn.XLOOKUP(A52, Summary!D:D, Summary!F:F)</f>
        <v>5</v>
      </c>
      <c r="F52" s="1628">
        <v>1260</v>
      </c>
      <c r="G52" s="1628">
        <v>63</v>
      </c>
      <c r="H52" s="1628">
        <v>2786</v>
      </c>
      <c r="I52" s="1628">
        <v>1155</v>
      </c>
      <c r="J52" s="1628"/>
      <c r="K52" s="1628">
        <f>X52</f>
        <v>3749</v>
      </c>
      <c r="L52" s="1628"/>
      <c r="M52" s="1628"/>
      <c r="N52" s="1628"/>
      <c r="O52" s="1628"/>
      <c r="P52" s="1628"/>
      <c r="Q52" s="1628">
        <v>305</v>
      </c>
      <c r="R52" s="1637"/>
      <c r="S52" s="1628">
        <v>0</v>
      </c>
      <c r="T52" s="1626">
        <f t="shared" si="6"/>
        <v>3749</v>
      </c>
      <c r="U52" s="1626">
        <f t="shared" si="8"/>
        <v>18745</v>
      </c>
      <c r="V52" s="1626">
        <f>T52/1200</f>
        <v>3.1241666666666665</v>
      </c>
      <c r="X52">
        <f>_xlfn.XLOOKUP(A52,Summary!D:D,Summary!AT:AT)</f>
        <v>3749</v>
      </c>
      <c r="Y52">
        <v>0</v>
      </c>
    </row>
    <row r="53" spans="1:25" ht="15.75" customHeight="1">
      <c r="A53" s="1638" t="s">
        <v>178</v>
      </c>
      <c r="B53" s="1638" t="s">
        <v>179</v>
      </c>
      <c r="C53" s="1639" t="s">
        <v>75</v>
      </c>
      <c r="D53" s="1639"/>
      <c r="E53" s="1639">
        <v>0.1</v>
      </c>
      <c r="F53" s="1628"/>
      <c r="G53" s="1628"/>
      <c r="H53" s="1628"/>
      <c r="I53" s="1628"/>
      <c r="J53" s="1640"/>
      <c r="K53" s="1628">
        <f>SUM(F53:J53)</f>
        <v>0</v>
      </c>
      <c r="L53" s="1628"/>
      <c r="M53" s="1628"/>
      <c r="N53" s="1628"/>
      <c r="O53" s="1640"/>
      <c r="P53" s="1640"/>
      <c r="Q53" s="1628"/>
      <c r="R53" s="1637"/>
      <c r="S53" s="1628">
        <f t="shared" ref="S53:S70" si="9">SUM(L53:R53)</f>
        <v>0</v>
      </c>
      <c r="T53" s="1626">
        <f t="shared" si="6"/>
        <v>0</v>
      </c>
      <c r="U53" s="1626">
        <f t="shared" si="8"/>
        <v>0</v>
      </c>
      <c r="V53" s="1078"/>
      <c r="X53">
        <f>_xlfn.XLOOKUP(A53,Summary!D:D,Summary!AT:AT)</f>
        <v>102</v>
      </c>
      <c r="Y53" t="e">
        <f>_xlfn.XLOOKUP(A53,MENA_Order!C1:C44,MENA_Order!BE1:BE44)</f>
        <v>#N/A</v>
      </c>
    </row>
    <row r="54" spans="1:25" ht="15.75" customHeight="1">
      <c r="A54" s="1636" t="s">
        <v>421</v>
      </c>
      <c r="B54" s="1636" t="s">
        <v>422</v>
      </c>
      <c r="C54" s="1626" t="s">
        <v>75</v>
      </c>
      <c r="D54" s="1626" t="s">
        <v>455</v>
      </c>
      <c r="E54" s="1626">
        <v>0.2</v>
      </c>
      <c r="F54" s="1628">
        <v>507</v>
      </c>
      <c r="G54" s="1628">
        <v>341</v>
      </c>
      <c r="H54" s="1628">
        <v>2085</v>
      </c>
      <c r="I54" s="1628">
        <v>798</v>
      </c>
      <c r="J54" s="1628"/>
      <c r="K54" s="1628">
        <v>0</v>
      </c>
      <c r="L54" s="1628"/>
      <c r="M54" s="1628"/>
      <c r="N54" s="1628"/>
      <c r="O54" s="1628"/>
      <c r="P54" s="1628"/>
      <c r="Q54" s="1628"/>
      <c r="R54" s="1637"/>
      <c r="S54" s="1628">
        <f t="shared" si="9"/>
        <v>0</v>
      </c>
      <c r="T54" s="1626">
        <f t="shared" si="6"/>
        <v>0</v>
      </c>
      <c r="U54" s="1626">
        <f t="shared" si="8"/>
        <v>0</v>
      </c>
      <c r="V54" s="1626"/>
      <c r="X54" t="e">
        <f>_xlfn.XLOOKUP(A54,Summary!D:D,Summary!AT:AT)</f>
        <v>#N/A</v>
      </c>
      <c r="Y54">
        <v>0</v>
      </c>
    </row>
    <row r="55" spans="1:25" ht="15.75" customHeight="1">
      <c r="A55" s="1639" t="s">
        <v>143</v>
      </c>
      <c r="B55" s="1639" t="s">
        <v>144</v>
      </c>
      <c r="C55" s="1639" t="s">
        <v>75</v>
      </c>
      <c r="D55" s="1639"/>
      <c r="E55" s="1639">
        <v>0.4</v>
      </c>
      <c r="F55" s="1628"/>
      <c r="G55" s="1628"/>
      <c r="H55" s="1628"/>
      <c r="I55" s="1628"/>
      <c r="J55" s="1640"/>
      <c r="K55" s="1628">
        <f>SUM(F55:J55)</f>
        <v>0</v>
      </c>
      <c r="L55" s="1628"/>
      <c r="M55" s="1628"/>
      <c r="N55" s="1628"/>
      <c r="O55" s="1640"/>
      <c r="P55" s="1640"/>
      <c r="Q55" s="1628">
        <v>125</v>
      </c>
      <c r="R55" s="1637"/>
      <c r="S55" s="1628">
        <f t="shared" si="9"/>
        <v>125</v>
      </c>
      <c r="T55" s="1626">
        <f t="shared" si="6"/>
        <v>125</v>
      </c>
      <c r="U55" s="1626">
        <f t="shared" si="8"/>
        <v>50</v>
      </c>
      <c r="V55" s="1078"/>
      <c r="X55">
        <f>_xlfn.XLOOKUP(A55,Summary!D:D,Summary!AT:AT)</f>
        <v>505</v>
      </c>
      <c r="Y55">
        <v>0</v>
      </c>
    </row>
    <row r="56" spans="1:25" ht="15.75" customHeight="1">
      <c r="A56" s="1636"/>
      <c r="B56" s="1636" t="s">
        <v>468</v>
      </c>
      <c r="C56" s="1626" t="s">
        <v>75</v>
      </c>
      <c r="D56" s="1626" t="s">
        <v>455</v>
      </c>
      <c r="E56" s="1626">
        <v>5</v>
      </c>
      <c r="F56" s="1628">
        <v>200</v>
      </c>
      <c r="G56" s="1628">
        <v>0</v>
      </c>
      <c r="H56" s="1628">
        <v>0</v>
      </c>
      <c r="I56" s="1628">
        <v>0</v>
      </c>
      <c r="J56" s="1628"/>
      <c r="K56" s="1628">
        <v>0</v>
      </c>
      <c r="L56" s="1628"/>
      <c r="M56" s="1628"/>
      <c r="N56" s="1628">
        <v>0</v>
      </c>
      <c r="O56" s="1628"/>
      <c r="P56" s="1628"/>
      <c r="Q56" s="1628"/>
      <c r="R56" s="1637"/>
      <c r="S56" s="1628">
        <f t="shared" si="9"/>
        <v>0</v>
      </c>
      <c r="T56" s="1626">
        <f t="shared" si="6"/>
        <v>0</v>
      </c>
      <c r="U56" s="1626">
        <f t="shared" si="8"/>
        <v>0</v>
      </c>
      <c r="V56" s="1626"/>
      <c r="X56">
        <v>0</v>
      </c>
      <c r="Y56">
        <f>_xlfn.XLOOKUP(A56,MENA_Order!C1:C47,MENA_Order!BE1:BE47)</f>
        <v>0</v>
      </c>
    </row>
    <row r="57" spans="1:25" ht="15.75" customHeight="1">
      <c r="A57" s="1636" t="s">
        <v>150</v>
      </c>
      <c r="B57" s="1636" t="s">
        <v>151</v>
      </c>
      <c r="C57" s="1626" t="str">
        <f>_xlfn.XLOOKUP(A57,Summary!D:D,Summary!B:B)</f>
        <v>Raw_Agri</v>
      </c>
      <c r="D57" s="1626" t="s">
        <v>455</v>
      </c>
      <c r="E57" s="1626">
        <f>_xlfn.XLOOKUP(A57, Summary!D:D, Summary!F:F)</f>
        <v>1</v>
      </c>
      <c r="F57" s="1628">
        <v>2008</v>
      </c>
      <c r="G57" s="1628">
        <v>589</v>
      </c>
      <c r="H57" s="1628">
        <v>898</v>
      </c>
      <c r="I57" s="1628">
        <v>144</v>
      </c>
      <c r="J57" s="1628"/>
      <c r="K57" s="1628">
        <f>SUM(F57:J57)</f>
        <v>3639</v>
      </c>
      <c r="L57" s="1628"/>
      <c r="M57" s="1628"/>
      <c r="N57" s="1628"/>
      <c r="O57" s="1628"/>
      <c r="P57" s="1628"/>
      <c r="Q57" s="1628"/>
      <c r="R57" s="1637"/>
      <c r="S57" s="1628">
        <f t="shared" si="9"/>
        <v>0</v>
      </c>
      <c r="T57" s="1626">
        <f t="shared" si="6"/>
        <v>3639</v>
      </c>
      <c r="U57" s="1626">
        <f t="shared" si="8"/>
        <v>3639</v>
      </c>
      <c r="V57" s="1626"/>
      <c r="X57">
        <f>_xlfn.XLOOKUP(A57,Summary!D:D,Summary!AT:AT)</f>
        <v>3699</v>
      </c>
      <c r="Y57">
        <v>0</v>
      </c>
    </row>
    <row r="58" spans="1:25" ht="15.75" customHeight="1">
      <c r="A58" s="1636" t="s">
        <v>148</v>
      </c>
      <c r="B58" s="1636" t="s">
        <v>149</v>
      </c>
      <c r="C58" s="1626" t="str">
        <f>_xlfn.XLOOKUP(A58,Summary!D:D,Summary!B:B)</f>
        <v>Raw_Agri</v>
      </c>
      <c r="D58" s="1626" t="s">
        <v>455</v>
      </c>
      <c r="E58" s="1626">
        <f>_xlfn.XLOOKUP(A58, Summary!D:D, Summary!F:F)</f>
        <v>1</v>
      </c>
      <c r="F58" s="1628">
        <v>1057</v>
      </c>
      <c r="G58" s="1628">
        <v>465</v>
      </c>
      <c r="H58" s="1628">
        <v>509</v>
      </c>
      <c r="I58" s="1628">
        <v>910</v>
      </c>
      <c r="J58" s="1628"/>
      <c r="K58" s="1628">
        <f>SUM(F58:J58)</f>
        <v>2941</v>
      </c>
      <c r="L58" s="1628"/>
      <c r="M58" s="1628"/>
      <c r="N58" s="1628"/>
      <c r="O58" s="1628"/>
      <c r="P58" s="1628"/>
      <c r="Q58" s="1628"/>
      <c r="R58" s="1637">
        <f>Y58</f>
        <v>0</v>
      </c>
      <c r="S58" s="1628">
        <f t="shared" si="9"/>
        <v>0</v>
      </c>
      <c r="T58" s="1626">
        <f t="shared" si="6"/>
        <v>2941</v>
      </c>
      <c r="U58" s="1626">
        <f t="shared" si="8"/>
        <v>2941</v>
      </c>
      <c r="V58" s="1626"/>
      <c r="X58">
        <f>_xlfn.XLOOKUP(A58,Summary!D:D,Summary!AT:AT)</f>
        <v>3465</v>
      </c>
      <c r="Y58">
        <v>0</v>
      </c>
    </row>
    <row r="59" spans="1:25" ht="15.75" customHeight="1">
      <c r="A59" s="1636" t="s">
        <v>164</v>
      </c>
      <c r="B59" s="1636" t="s">
        <v>165</v>
      </c>
      <c r="C59" s="1626" t="str">
        <f>_xlfn.XLOOKUP(A59,Summary!D:D,Summary!B:B)</f>
        <v>Raw_Agri</v>
      </c>
      <c r="D59" s="1626" t="s">
        <v>455</v>
      </c>
      <c r="E59" s="1626">
        <f>_xlfn.XLOOKUP(A59, Summary!D:D, Summary!F:F)</f>
        <v>5</v>
      </c>
      <c r="F59" s="1628">
        <v>479</v>
      </c>
      <c r="G59" s="1628">
        <v>289</v>
      </c>
      <c r="H59" s="1628">
        <v>0</v>
      </c>
      <c r="I59" s="1628">
        <v>19</v>
      </c>
      <c r="J59" s="1628"/>
      <c r="K59" s="1628">
        <v>0</v>
      </c>
      <c r="L59" s="1628"/>
      <c r="M59" s="1628"/>
      <c r="N59" s="1628"/>
      <c r="O59" s="1628"/>
      <c r="P59" s="1628"/>
      <c r="Q59" s="1628"/>
      <c r="R59" s="1637"/>
      <c r="S59" s="1628">
        <f t="shared" si="9"/>
        <v>0</v>
      </c>
      <c r="T59" s="1626">
        <f t="shared" si="6"/>
        <v>0</v>
      </c>
      <c r="U59" s="1626"/>
      <c r="V59" s="1626"/>
      <c r="X59">
        <f>_xlfn.XLOOKUP(A59,Summary!D:D,Summary!AT:AT)</f>
        <v>122</v>
      </c>
      <c r="Y59">
        <v>0</v>
      </c>
    </row>
    <row r="60" spans="1:25" ht="15.75" customHeight="1">
      <c r="A60" s="1636" t="s">
        <v>174</v>
      </c>
      <c r="B60" s="1636" t="s">
        <v>469</v>
      </c>
      <c r="C60" s="1626" t="str">
        <f>_xlfn.XLOOKUP(A60,Summary!D:D,Summary!B:B)</f>
        <v>Raw_Agri</v>
      </c>
      <c r="D60" s="1626" t="s">
        <v>455</v>
      </c>
      <c r="E60" s="1626">
        <f>_xlfn.XLOOKUP(A60, Summary!D:D, Summary!F:F)</f>
        <v>0.5</v>
      </c>
      <c r="F60" s="1628">
        <v>0</v>
      </c>
      <c r="G60" s="1628">
        <v>0</v>
      </c>
      <c r="H60" s="1628">
        <v>1360</v>
      </c>
      <c r="I60" s="1628">
        <v>0</v>
      </c>
      <c r="J60" s="1628"/>
      <c r="K60" s="1628">
        <f>SUM(F60:J60)</f>
        <v>1360</v>
      </c>
      <c r="L60" s="1628"/>
      <c r="M60" s="1628"/>
      <c r="N60" s="1628"/>
      <c r="O60" s="1628"/>
      <c r="P60" s="1628"/>
      <c r="Q60" s="1628"/>
      <c r="R60" s="1637"/>
      <c r="S60" s="1628">
        <f t="shared" si="9"/>
        <v>0</v>
      </c>
      <c r="T60" s="1626">
        <f t="shared" si="6"/>
        <v>1360</v>
      </c>
      <c r="U60" s="1626">
        <f>T60*E60</f>
        <v>680</v>
      </c>
      <c r="V60" s="1626"/>
      <c r="X60">
        <f>_xlfn.XLOOKUP(A60,Summary!D:D,Summary!AT:AT)</f>
        <v>1097</v>
      </c>
      <c r="Y60" t="e">
        <f>_xlfn.XLOOKUP(A60,MENA_Order!C1:C51,MENA_Order!BE1:BE51)</f>
        <v>#N/A</v>
      </c>
    </row>
    <row r="61" spans="1:25" ht="15.75" customHeight="1">
      <c r="A61" s="1636" t="s">
        <v>145</v>
      </c>
      <c r="B61" s="1636" t="s">
        <v>146</v>
      </c>
      <c r="C61" s="1626" t="str">
        <f>_xlfn.XLOOKUP(A61,Summary!D:D,Summary!B:B)</f>
        <v>Raw_Agri</v>
      </c>
      <c r="D61" s="1626" t="s">
        <v>455</v>
      </c>
      <c r="E61" s="1626">
        <f>_xlfn.XLOOKUP(A61, Summary!D:D, Summary!F:F)</f>
        <v>0.5</v>
      </c>
      <c r="F61" s="1628">
        <v>245</v>
      </c>
      <c r="G61" s="1628">
        <v>155</v>
      </c>
      <c r="H61" s="1628">
        <v>2246</v>
      </c>
      <c r="I61" s="1628">
        <v>0</v>
      </c>
      <c r="J61" s="1628"/>
      <c r="K61" s="1628">
        <v>0</v>
      </c>
      <c r="L61" s="1628"/>
      <c r="M61" s="1628"/>
      <c r="N61" s="1628"/>
      <c r="O61" s="1628"/>
      <c r="P61" s="1628"/>
      <c r="Q61" s="1628"/>
      <c r="R61" s="1637"/>
      <c r="S61" s="1628">
        <f t="shared" si="9"/>
        <v>0</v>
      </c>
      <c r="T61" s="1626">
        <f t="shared" si="6"/>
        <v>0</v>
      </c>
      <c r="U61" s="1626"/>
      <c r="V61" s="1626"/>
      <c r="X61">
        <f>_xlfn.XLOOKUP(A61,Summary!D:D,Summary!AT:AT)</f>
        <v>408</v>
      </c>
      <c r="Y61">
        <v>0</v>
      </c>
    </row>
    <row r="62" spans="1:25" ht="15.75" customHeight="1">
      <c r="A62" s="1636" t="s">
        <v>125</v>
      </c>
      <c r="B62" s="1636" t="s">
        <v>126</v>
      </c>
      <c r="C62" s="1626" t="str">
        <f>_xlfn.XLOOKUP(A62,Summary!D:D,Summary!B:B)</f>
        <v>Raw_Agri</v>
      </c>
      <c r="D62" s="1626" t="s">
        <v>455</v>
      </c>
      <c r="E62" s="1626">
        <f>_xlfn.XLOOKUP(A62, Summary!D:D, Summary!F:F)</f>
        <v>1E-3</v>
      </c>
      <c r="F62" s="1628">
        <v>858</v>
      </c>
      <c r="G62" s="1628">
        <v>882</v>
      </c>
      <c r="H62" s="1628">
        <v>5614</v>
      </c>
      <c r="I62" s="1628">
        <v>1031</v>
      </c>
      <c r="J62" s="1628"/>
      <c r="K62" s="1628">
        <v>4056</v>
      </c>
      <c r="L62" s="1628">
        <v>41</v>
      </c>
      <c r="M62" s="1628"/>
      <c r="N62" s="1628"/>
      <c r="O62" s="1628"/>
      <c r="P62" s="1628">
        <v>260</v>
      </c>
      <c r="Q62" s="1628"/>
      <c r="R62" s="1637">
        <f>Y62</f>
        <v>0</v>
      </c>
      <c r="S62" s="1628">
        <f t="shared" si="9"/>
        <v>301</v>
      </c>
      <c r="T62" s="1626">
        <f t="shared" si="6"/>
        <v>4357</v>
      </c>
      <c r="U62" s="1644">
        <f>T62*E62</f>
        <v>4.3570000000000002</v>
      </c>
      <c r="V62" s="1644"/>
      <c r="X62">
        <f>_xlfn.XLOOKUP(A62,Summary!D:D,Summary!AT:AT)</f>
        <v>4444.3739999999998</v>
      </c>
      <c r="Y62">
        <v>0</v>
      </c>
    </row>
    <row r="63" spans="1:25" ht="15.75" customHeight="1">
      <c r="A63" s="1636" t="s">
        <v>152</v>
      </c>
      <c r="B63" s="1636" t="s">
        <v>153</v>
      </c>
      <c r="C63" s="1626" t="str">
        <f>_xlfn.XLOOKUP(A63,Summary!D:D,Summary!B:B)</f>
        <v>Raw_Agri</v>
      </c>
      <c r="D63" s="1626" t="s">
        <v>455</v>
      </c>
      <c r="E63" s="1626">
        <f>_xlfn.XLOOKUP(A63, Summary!D:D, Summary!F:F)</f>
        <v>1</v>
      </c>
      <c r="F63" s="1628">
        <v>1203</v>
      </c>
      <c r="G63" s="1628">
        <v>512</v>
      </c>
      <c r="H63" s="1628">
        <v>680</v>
      </c>
      <c r="I63" s="1628">
        <v>400</v>
      </c>
      <c r="J63" s="1628"/>
      <c r="K63" s="1628">
        <f>SUM(F63:J63)</f>
        <v>2795</v>
      </c>
      <c r="L63" s="1628"/>
      <c r="M63" s="1628"/>
      <c r="N63" s="1628"/>
      <c r="O63" s="1628"/>
      <c r="P63" s="1628"/>
      <c r="Q63" s="1628"/>
      <c r="R63" s="1637"/>
      <c r="S63" s="1628">
        <f t="shared" si="9"/>
        <v>0</v>
      </c>
      <c r="T63" s="1626">
        <f t="shared" si="6"/>
        <v>2795</v>
      </c>
      <c r="U63" s="1644">
        <f>T63*E63</f>
        <v>2795</v>
      </c>
      <c r="V63" s="1644"/>
      <c r="X63">
        <f>_xlfn.XLOOKUP(A63,Summary!D:D,Summary!AT:AT)</f>
        <v>2528</v>
      </c>
      <c r="Y63">
        <v>0</v>
      </c>
    </row>
    <row r="64" spans="1:25" ht="15.75" customHeight="1">
      <c r="A64" s="1636" t="s">
        <v>171</v>
      </c>
      <c r="B64" s="1636" t="s">
        <v>470</v>
      </c>
      <c r="C64" s="1626" t="str">
        <f>_xlfn.XLOOKUP(A64,Summary!D:D,Summary!B:B)</f>
        <v>Raw_Agri</v>
      </c>
      <c r="D64" s="1626" t="s">
        <v>455</v>
      </c>
      <c r="E64" s="1626">
        <f>_xlfn.XLOOKUP(A64, Summary!D:D, Summary!F:F)</f>
        <v>0.5</v>
      </c>
      <c r="F64" s="1628">
        <v>0</v>
      </c>
      <c r="G64" s="1628">
        <v>781</v>
      </c>
      <c r="H64" s="1628">
        <v>0</v>
      </c>
      <c r="I64" s="1628">
        <v>0</v>
      </c>
      <c r="J64" s="1628"/>
      <c r="K64" s="1628">
        <v>0</v>
      </c>
      <c r="L64" s="1628"/>
      <c r="M64" s="1628"/>
      <c r="N64" s="1628"/>
      <c r="O64" s="1628"/>
      <c r="P64" s="1628"/>
      <c r="Q64" s="1628"/>
      <c r="R64" s="1637"/>
      <c r="S64" s="1628">
        <f t="shared" si="9"/>
        <v>0</v>
      </c>
      <c r="T64" s="1626">
        <f t="shared" si="6"/>
        <v>0</v>
      </c>
      <c r="U64" s="1644">
        <f>T64*E64</f>
        <v>0</v>
      </c>
      <c r="V64" s="1644"/>
      <c r="X64">
        <f>_xlfn.XLOOKUP(A64,Summary!D:D,Summary!AT:AT)</f>
        <v>0</v>
      </c>
      <c r="Y64">
        <v>0</v>
      </c>
    </row>
    <row r="65" spans="1:25" ht="15.75" customHeight="1">
      <c r="A65" s="1636" t="s">
        <v>155</v>
      </c>
      <c r="B65" s="1636" t="s">
        <v>156</v>
      </c>
      <c r="C65" s="1626" t="str">
        <f>_xlfn.XLOOKUP(A65,Summary!D:D,Summary!B:B)</f>
        <v>Raw_Agri</v>
      </c>
      <c r="D65" s="1626" t="s">
        <v>455</v>
      </c>
      <c r="E65" s="1626">
        <f>_xlfn.XLOOKUP(A65, Summary!D:D, Summary!F:F)</f>
        <v>0.5</v>
      </c>
      <c r="F65" s="1628">
        <v>463</v>
      </c>
      <c r="G65" s="1628">
        <v>543</v>
      </c>
      <c r="H65" s="1628">
        <v>2087</v>
      </c>
      <c r="I65" s="1628">
        <v>34</v>
      </c>
      <c r="J65" s="1628"/>
      <c r="K65" s="1628">
        <f>SUM(F65:J65)</f>
        <v>3127</v>
      </c>
      <c r="L65" s="1628"/>
      <c r="M65" s="1628"/>
      <c r="N65" s="1628"/>
      <c r="O65" s="1628"/>
      <c r="P65" s="1628"/>
      <c r="Q65" s="1628"/>
      <c r="R65" s="1637"/>
      <c r="S65" s="1628">
        <f t="shared" si="9"/>
        <v>0</v>
      </c>
      <c r="T65" s="1626">
        <f t="shared" si="6"/>
        <v>3127</v>
      </c>
      <c r="U65" s="1644">
        <f>T65*E65</f>
        <v>1563.5</v>
      </c>
      <c r="V65" s="1644"/>
      <c r="X65">
        <f>_xlfn.XLOOKUP(A65,Summary!D:D,Summary!AT:AT)</f>
        <v>706</v>
      </c>
      <c r="Y65">
        <v>0</v>
      </c>
    </row>
    <row r="66" spans="1:25" ht="15.75" customHeight="1">
      <c r="A66" s="1636" t="s">
        <v>158</v>
      </c>
      <c r="B66" s="1636" t="s">
        <v>159</v>
      </c>
      <c r="C66" s="1626" t="str">
        <f>_xlfn.XLOOKUP(A66,Summary!D:D,Summary!B:B)</f>
        <v>Raw_Agri</v>
      </c>
      <c r="D66" s="1626" t="s">
        <v>455</v>
      </c>
      <c r="E66" s="1626">
        <f>_xlfn.XLOOKUP(A66, Summary!D:D, Summary!F:F)</f>
        <v>0.5</v>
      </c>
      <c r="F66" s="1628">
        <v>1169</v>
      </c>
      <c r="G66" s="1628">
        <v>756</v>
      </c>
      <c r="H66" s="1628">
        <v>1339</v>
      </c>
      <c r="I66" s="1628">
        <v>0</v>
      </c>
      <c r="J66" s="1628"/>
      <c r="K66" s="1628">
        <f>SUM(F66:J66)</f>
        <v>3264</v>
      </c>
      <c r="L66" s="1628"/>
      <c r="M66" s="1628"/>
      <c r="N66" s="1628"/>
      <c r="O66" s="1628"/>
      <c r="P66" s="1628"/>
      <c r="Q66" s="1628"/>
      <c r="R66" s="1637"/>
      <c r="S66" s="1628">
        <f t="shared" si="9"/>
        <v>0</v>
      </c>
      <c r="T66" s="1626">
        <f t="shared" si="6"/>
        <v>3264</v>
      </c>
      <c r="U66" s="1644">
        <f>T66*E66</f>
        <v>1632</v>
      </c>
      <c r="V66" s="1644"/>
      <c r="X66">
        <f>_xlfn.XLOOKUP(A66,Summary!D:D,Summary!AT:AT)</f>
        <v>961</v>
      </c>
      <c r="Y66">
        <v>0</v>
      </c>
    </row>
    <row r="67" spans="1:25" ht="15.75" customHeight="1">
      <c r="A67" s="1636" t="s">
        <v>161</v>
      </c>
      <c r="B67" s="1636" t="s">
        <v>162</v>
      </c>
      <c r="C67" s="1626" t="str">
        <f>_xlfn.XLOOKUP(A67,Summary!D:D,Summary!B:B)</f>
        <v>Raw_Agri</v>
      </c>
      <c r="D67" s="1626" t="s">
        <v>455</v>
      </c>
      <c r="E67" s="1626">
        <f>_xlfn.XLOOKUP(A67, Summary!D:D, Summary!F:F)</f>
        <v>0.25</v>
      </c>
      <c r="F67" s="1628">
        <v>399</v>
      </c>
      <c r="G67" s="1628">
        <v>140</v>
      </c>
      <c r="H67" s="1628">
        <v>0</v>
      </c>
      <c r="I67" s="1628">
        <v>68</v>
      </c>
      <c r="J67" s="1628"/>
      <c r="K67" s="1628">
        <f>SUM(F67:J67)</f>
        <v>607</v>
      </c>
      <c r="L67" s="1628"/>
      <c r="M67" s="1628"/>
      <c r="N67" s="1628"/>
      <c r="O67" s="1628"/>
      <c r="P67" s="1628"/>
      <c r="Q67" s="1628"/>
      <c r="R67" s="1637"/>
      <c r="S67" s="1628">
        <f t="shared" si="9"/>
        <v>0</v>
      </c>
      <c r="T67" s="1626">
        <f t="shared" si="6"/>
        <v>607</v>
      </c>
      <c r="U67" s="1644"/>
      <c r="V67" s="1644"/>
      <c r="X67">
        <f>_xlfn.XLOOKUP(A67,Summary!D:D,Summary!AT:AT)</f>
        <v>327</v>
      </c>
      <c r="Y67">
        <v>0</v>
      </c>
    </row>
    <row r="68" spans="1:25" ht="15.75" customHeight="1">
      <c r="A68" s="1636" t="s">
        <v>167</v>
      </c>
      <c r="B68" s="1636" t="s">
        <v>168</v>
      </c>
      <c r="C68" s="1626" t="str">
        <f>_xlfn.XLOOKUP(A68,Summary!D:D,Summary!B:B)</f>
        <v>Raw_Agri</v>
      </c>
      <c r="D68" s="1626" t="s">
        <v>455</v>
      </c>
      <c r="E68" s="1626">
        <f>_xlfn.XLOOKUP(A68, Summary!D:D, Summary!F:F)</f>
        <v>1</v>
      </c>
      <c r="F68" s="1628">
        <v>4964</v>
      </c>
      <c r="G68" s="1628">
        <v>903</v>
      </c>
      <c r="H68" s="1628">
        <v>1604</v>
      </c>
      <c r="I68" s="1628">
        <v>4200</v>
      </c>
      <c r="J68" s="1628"/>
      <c r="K68" s="1628">
        <f>SUM(F68:J68)</f>
        <v>11671</v>
      </c>
      <c r="L68" s="1628">
        <v>10</v>
      </c>
      <c r="M68" s="1628"/>
      <c r="N68" s="1628"/>
      <c r="O68" s="1628"/>
      <c r="P68" s="1628"/>
      <c r="Q68" s="1628"/>
      <c r="R68" s="1637"/>
      <c r="S68" s="1628">
        <f t="shared" si="9"/>
        <v>10</v>
      </c>
      <c r="T68" s="1626">
        <f t="shared" ref="T68:T70" si="10">SUM(S68,K68)</f>
        <v>11681</v>
      </c>
      <c r="U68" s="1644">
        <f>T68*E68</f>
        <v>11681</v>
      </c>
      <c r="V68" s="1644">
        <f>U68/1000</f>
        <v>11.680999999999999</v>
      </c>
      <c r="X68">
        <f>_xlfn.XLOOKUP(A68,Summary!D:D,Summary!AT:AT)</f>
        <v>6905</v>
      </c>
      <c r="Y68">
        <v>0</v>
      </c>
    </row>
    <row r="69" spans="1:25" ht="15.75" customHeight="1">
      <c r="A69" s="1636" t="s">
        <v>169</v>
      </c>
      <c r="B69" s="1636" t="s">
        <v>170</v>
      </c>
      <c r="C69" s="1626" t="str">
        <f>_xlfn.XLOOKUP(A69,Summary!D:D,Summary!B:B)</f>
        <v>Raw_Agri</v>
      </c>
      <c r="D69" s="1626" t="s">
        <v>455</v>
      </c>
      <c r="E69" s="1626">
        <f>_xlfn.XLOOKUP(A69, Summary!D:D, Summary!F:F)</f>
        <v>2</v>
      </c>
      <c r="F69" s="1628">
        <v>5665</v>
      </c>
      <c r="G69" s="1628">
        <v>105</v>
      </c>
      <c r="H69" s="1628">
        <v>3216</v>
      </c>
      <c r="I69" s="1628">
        <v>2774</v>
      </c>
      <c r="J69" s="1628"/>
      <c r="K69" s="1628">
        <f>SUM(F69:J69)</f>
        <v>11760</v>
      </c>
      <c r="L69" s="1628"/>
      <c r="M69" s="1628"/>
      <c r="N69" s="1628"/>
      <c r="O69" s="1628"/>
      <c r="P69" s="1628"/>
      <c r="Q69" s="1628"/>
      <c r="R69" s="1637"/>
      <c r="S69" s="1628">
        <f t="shared" si="9"/>
        <v>0</v>
      </c>
      <c r="T69" s="1626">
        <f t="shared" si="10"/>
        <v>11760</v>
      </c>
      <c r="U69" s="1644">
        <f>T69*E69</f>
        <v>23520</v>
      </c>
      <c r="V69" s="1644">
        <f>T69/600</f>
        <v>19.600000000000001</v>
      </c>
      <c r="X69">
        <f>_xlfn.XLOOKUP(A69,Summary!D:D,Summary!AT:AT)</f>
        <v>4557</v>
      </c>
      <c r="Y69">
        <v>0</v>
      </c>
    </row>
    <row r="70" spans="1:25" ht="15.75" hidden="1" customHeight="1">
      <c r="B70"/>
      <c r="S70" s="1646">
        <f t="shared" si="9"/>
        <v>0</v>
      </c>
      <c r="T70" s="1647">
        <f t="shared" si="10"/>
        <v>0</v>
      </c>
    </row>
  </sheetData>
  <autoFilter ref="A3:Y70" xr:uid="{BA9ECED3-FD79-462A-8686-FCE4CE5129E0}">
    <filterColumn colId="24">
      <customFilters>
        <customFilter operator="notEqual" val=" "/>
      </customFilters>
    </filterColumn>
  </autoFilter>
  <conditionalFormatting sqref="A4:A59 A67:A69">
    <cfRule type="expression" dxfId="21" priority="15" stopIfTrue="1">
      <formula>AND(COUNTIF($A$67:$A$69, A4)+COUNTIF($A$4:$A$59, A4)&gt;1,NOT(ISBLANK(A4)))</formula>
    </cfRule>
  </conditionalFormatting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5115E-F414-4F78-B29F-C0DFC15FCAA5}">
  <dimension ref="A1:E1638"/>
  <sheetViews>
    <sheetView workbookViewId="0"/>
  </sheetViews>
  <sheetFormatPr defaultRowHeight="12.5"/>
  <cols>
    <col min="1" max="1" width="8.7265625" customWidth="1"/>
  </cols>
  <sheetData>
    <row r="1" spans="1:5" ht="13">
      <c r="A1" s="1785" t="s">
        <v>471</v>
      </c>
      <c r="B1" s="1785"/>
      <c r="D1" s="1754"/>
      <c r="E1" s="1754"/>
    </row>
    <row r="2" spans="1:5">
      <c r="A2" t="s">
        <v>472</v>
      </c>
      <c r="B2" t="s">
        <v>473</v>
      </c>
    </row>
    <row r="3" spans="1:5" ht="14.5">
      <c r="A3" s="1649" t="s">
        <v>474</v>
      </c>
      <c r="B3" s="1649" t="s">
        <v>475</v>
      </c>
    </row>
    <row r="4" spans="1:5" ht="29">
      <c r="A4" s="1650" t="s">
        <v>476</v>
      </c>
      <c r="B4" s="1650">
        <v>0</v>
      </c>
    </row>
    <row r="5" spans="1:5" ht="29">
      <c r="A5" s="1650" t="s">
        <v>477</v>
      </c>
      <c r="B5" s="1650">
        <v>0</v>
      </c>
    </row>
    <row r="6" spans="1:5" ht="29">
      <c r="A6" s="1650" t="s">
        <v>478</v>
      </c>
      <c r="B6" s="1650">
        <v>0</v>
      </c>
    </row>
    <row r="7" spans="1:5" ht="29">
      <c r="A7" s="1650" t="s">
        <v>479</v>
      </c>
      <c r="B7" s="1650">
        <v>0</v>
      </c>
    </row>
    <row r="8" spans="1:5" ht="29">
      <c r="A8" s="1650" t="s">
        <v>480</v>
      </c>
      <c r="B8" s="1650">
        <v>0</v>
      </c>
    </row>
    <row r="9" spans="1:5" ht="29">
      <c r="A9" s="1650" t="s">
        <v>481</v>
      </c>
      <c r="B9" s="1650">
        <v>0</v>
      </c>
    </row>
    <row r="10" spans="1:5" ht="29">
      <c r="A10" s="1650" t="s">
        <v>482</v>
      </c>
      <c r="B10" s="1650">
        <v>0</v>
      </c>
    </row>
    <row r="11" spans="1:5" ht="29">
      <c r="A11" s="1650" t="s">
        <v>483</v>
      </c>
      <c r="B11" s="1650">
        <v>0</v>
      </c>
    </row>
    <row r="12" spans="1:5" ht="29">
      <c r="A12" s="1650" t="s">
        <v>484</v>
      </c>
      <c r="B12" s="1650">
        <v>0</v>
      </c>
    </row>
    <row r="13" spans="1:5" ht="29">
      <c r="A13" s="1650" t="s">
        <v>485</v>
      </c>
      <c r="B13" s="1650">
        <v>0</v>
      </c>
    </row>
    <row r="14" spans="1:5" ht="29">
      <c r="A14" s="1650" t="s">
        <v>486</v>
      </c>
      <c r="B14" s="1650">
        <v>0</v>
      </c>
    </row>
    <row r="15" spans="1:5" ht="29">
      <c r="A15" s="1650" t="s">
        <v>487</v>
      </c>
      <c r="B15" s="1650">
        <v>41</v>
      </c>
    </row>
    <row r="16" spans="1:5" ht="29">
      <c r="A16" s="1650" t="s">
        <v>488</v>
      </c>
      <c r="B16" s="1650">
        <v>0</v>
      </c>
    </row>
    <row r="17" spans="1:2" ht="29">
      <c r="A17" s="1650" t="s">
        <v>489</v>
      </c>
      <c r="B17" s="1650">
        <v>0</v>
      </c>
    </row>
    <row r="18" spans="1:2" ht="29">
      <c r="A18" s="1650" t="s">
        <v>490</v>
      </c>
      <c r="B18" s="1650">
        <v>0</v>
      </c>
    </row>
    <row r="19" spans="1:2" ht="29">
      <c r="A19" s="1650" t="s">
        <v>491</v>
      </c>
      <c r="B19" s="1650">
        <v>0</v>
      </c>
    </row>
    <row r="20" spans="1:2" ht="29">
      <c r="A20" s="1650" t="s">
        <v>492</v>
      </c>
      <c r="B20" s="1650">
        <v>1</v>
      </c>
    </row>
    <row r="21" spans="1:2" ht="29">
      <c r="A21" s="1650" t="s">
        <v>493</v>
      </c>
      <c r="B21" s="1651">
        <v>1012.99</v>
      </c>
    </row>
    <row r="22" spans="1:2" ht="29">
      <c r="A22" s="1650" t="s">
        <v>494</v>
      </c>
      <c r="B22" s="1650">
        <v>0</v>
      </c>
    </row>
    <row r="23" spans="1:2" ht="29">
      <c r="A23" s="1650" t="s">
        <v>495</v>
      </c>
      <c r="B23" s="1650">
        <v>0</v>
      </c>
    </row>
    <row r="24" spans="1:2" ht="29">
      <c r="A24" s="1650" t="s">
        <v>496</v>
      </c>
      <c r="B24" s="1650">
        <v>0</v>
      </c>
    </row>
    <row r="25" spans="1:2" ht="29">
      <c r="A25" s="1650" t="s">
        <v>497</v>
      </c>
      <c r="B25" s="1650">
        <v>6.07</v>
      </c>
    </row>
    <row r="26" spans="1:2" ht="29">
      <c r="A26" s="1650" t="s">
        <v>498</v>
      </c>
      <c r="B26" s="1650">
        <v>0</v>
      </c>
    </row>
    <row r="27" spans="1:2" ht="29">
      <c r="A27" s="1650" t="s">
        <v>499</v>
      </c>
      <c r="B27" s="1650">
        <v>0</v>
      </c>
    </row>
    <row r="28" spans="1:2" ht="29">
      <c r="A28" s="1650" t="s">
        <v>500</v>
      </c>
      <c r="B28" s="1650">
        <v>0</v>
      </c>
    </row>
    <row r="29" spans="1:2" ht="29">
      <c r="A29" s="1650" t="s">
        <v>501</v>
      </c>
      <c r="B29" s="1650">
        <v>0</v>
      </c>
    </row>
    <row r="30" spans="1:2" ht="43.5">
      <c r="A30" s="1650" t="s">
        <v>502</v>
      </c>
      <c r="B30" s="1650">
        <v>0</v>
      </c>
    </row>
    <row r="31" spans="1:2" ht="43.5">
      <c r="A31" s="1650" t="s">
        <v>503</v>
      </c>
      <c r="B31" s="1650">
        <v>0</v>
      </c>
    </row>
    <row r="32" spans="1:2" ht="14.5">
      <c r="A32" s="1650" t="s">
        <v>504</v>
      </c>
      <c r="B32" s="1650">
        <v>0</v>
      </c>
    </row>
    <row r="33" spans="1:2" ht="14.5">
      <c r="A33" s="1650" t="s">
        <v>505</v>
      </c>
      <c r="B33" s="1650">
        <v>0</v>
      </c>
    </row>
    <row r="34" spans="1:2" ht="14.5">
      <c r="A34" s="1650" t="s">
        <v>506</v>
      </c>
      <c r="B34" s="1651">
        <v>1600</v>
      </c>
    </row>
    <row r="35" spans="1:2" ht="14.5">
      <c r="A35" s="1650" t="s">
        <v>507</v>
      </c>
      <c r="B35" s="1650">
        <v>0</v>
      </c>
    </row>
    <row r="36" spans="1:2" ht="14.5">
      <c r="A36" s="1650" t="s">
        <v>508</v>
      </c>
      <c r="B36" s="1650">
        <v>0</v>
      </c>
    </row>
    <row r="37" spans="1:2" ht="14.5">
      <c r="A37" s="1650" t="s">
        <v>509</v>
      </c>
      <c r="B37" s="1650">
        <v>0</v>
      </c>
    </row>
    <row r="38" spans="1:2" ht="14.5">
      <c r="A38" s="1650" t="s">
        <v>510</v>
      </c>
      <c r="B38" s="1650">
        <v>0</v>
      </c>
    </row>
    <row r="39" spans="1:2" ht="14.5">
      <c r="A39" s="1650" t="s">
        <v>511</v>
      </c>
      <c r="B39" s="1650">
        <v>0</v>
      </c>
    </row>
    <row r="40" spans="1:2" ht="14.5">
      <c r="A40" s="1650" t="s">
        <v>512</v>
      </c>
      <c r="B40" s="1650">
        <v>0</v>
      </c>
    </row>
    <row r="41" spans="1:2" ht="14.5">
      <c r="A41" s="1650" t="s">
        <v>513</v>
      </c>
      <c r="B41" s="1650">
        <v>0</v>
      </c>
    </row>
    <row r="42" spans="1:2" ht="14.5">
      <c r="A42" s="1650" t="s">
        <v>514</v>
      </c>
      <c r="B42" s="1650">
        <v>0</v>
      </c>
    </row>
    <row r="43" spans="1:2" ht="14.5">
      <c r="A43" s="1650" t="s">
        <v>515</v>
      </c>
      <c r="B43" s="1650">
        <v>0</v>
      </c>
    </row>
    <row r="44" spans="1:2" ht="14.5">
      <c r="A44" s="1650" t="s">
        <v>516</v>
      </c>
      <c r="B44" s="1650">
        <v>0</v>
      </c>
    </row>
    <row r="45" spans="1:2" ht="14.5">
      <c r="A45" s="1650" t="s">
        <v>517</v>
      </c>
      <c r="B45" s="1650">
        <v>0</v>
      </c>
    </row>
    <row r="46" spans="1:2" ht="14.5">
      <c r="A46" s="1650" t="s">
        <v>518</v>
      </c>
      <c r="B46" s="1650">
        <v>0</v>
      </c>
    </row>
    <row r="47" spans="1:2" ht="29">
      <c r="A47" s="1650" t="s">
        <v>519</v>
      </c>
      <c r="B47" s="1650">
        <v>0</v>
      </c>
    </row>
    <row r="48" spans="1:2" ht="29">
      <c r="A48" s="1650" t="s">
        <v>520</v>
      </c>
      <c r="B48" s="1650">
        <v>0</v>
      </c>
    </row>
    <row r="49" spans="1:2" ht="29">
      <c r="A49" s="1650" t="s">
        <v>521</v>
      </c>
      <c r="B49" s="1650">
        <v>0</v>
      </c>
    </row>
    <row r="50" spans="1:2" ht="43.5">
      <c r="A50" s="1650" t="s">
        <v>522</v>
      </c>
      <c r="B50" s="1650">
        <v>0</v>
      </c>
    </row>
    <row r="51" spans="1:2" ht="43.5">
      <c r="A51" s="1650" t="s">
        <v>523</v>
      </c>
      <c r="B51" s="1650">
        <v>0</v>
      </c>
    </row>
    <row r="52" spans="1:2" ht="43.5">
      <c r="A52" s="1650" t="s">
        <v>524</v>
      </c>
      <c r="B52" s="1650">
        <v>0</v>
      </c>
    </row>
    <row r="53" spans="1:2" ht="43.5">
      <c r="A53" s="1650" t="s">
        <v>525</v>
      </c>
      <c r="B53" s="1650">
        <v>0</v>
      </c>
    </row>
    <row r="54" spans="1:2" ht="43.5">
      <c r="A54" s="1650" t="s">
        <v>526</v>
      </c>
      <c r="B54" s="1650">
        <v>0</v>
      </c>
    </row>
    <row r="55" spans="1:2" ht="14.5">
      <c r="A55" s="1650" t="s">
        <v>527</v>
      </c>
      <c r="B55" s="1650">
        <v>0</v>
      </c>
    </row>
    <row r="56" spans="1:2" ht="14.5">
      <c r="A56" s="1650" t="s">
        <v>528</v>
      </c>
      <c r="B56" s="1651">
        <v>3623</v>
      </c>
    </row>
    <row r="57" spans="1:2" ht="14.5">
      <c r="A57" s="1650" t="s">
        <v>529</v>
      </c>
      <c r="B57" s="1650">
        <v>0</v>
      </c>
    </row>
    <row r="58" spans="1:2" ht="14.5">
      <c r="A58" s="1650" t="s">
        <v>530</v>
      </c>
      <c r="B58" s="1650">
        <v>6</v>
      </c>
    </row>
    <row r="59" spans="1:2" ht="14.5">
      <c r="A59" s="1650" t="s">
        <v>531</v>
      </c>
      <c r="B59" s="1650">
        <v>2</v>
      </c>
    </row>
    <row r="60" spans="1:2" ht="14.5">
      <c r="A60" s="1650" t="s">
        <v>532</v>
      </c>
      <c r="B60" s="1650">
        <v>0</v>
      </c>
    </row>
    <row r="61" spans="1:2" ht="14.5">
      <c r="A61" s="1650" t="s">
        <v>533</v>
      </c>
      <c r="B61" s="1650">
        <v>0</v>
      </c>
    </row>
    <row r="62" spans="1:2" ht="14.5">
      <c r="A62" s="1650" t="s">
        <v>99</v>
      </c>
      <c r="B62" s="1651">
        <v>1928</v>
      </c>
    </row>
    <row r="63" spans="1:2" ht="14.5">
      <c r="A63" s="1650" t="s">
        <v>150</v>
      </c>
      <c r="B63" s="1650">
        <v>846</v>
      </c>
    </row>
    <row r="64" spans="1:2" ht="14.5">
      <c r="A64" s="1650" t="s">
        <v>534</v>
      </c>
      <c r="B64" s="1650">
        <v>0</v>
      </c>
    </row>
    <row r="65" spans="1:2" ht="14.5">
      <c r="A65" s="1650" t="s">
        <v>535</v>
      </c>
      <c r="B65" s="1650">
        <v>5</v>
      </c>
    </row>
    <row r="66" spans="1:2" ht="14.5">
      <c r="A66" s="1650" t="s">
        <v>536</v>
      </c>
      <c r="B66" s="1650">
        <v>208</v>
      </c>
    </row>
    <row r="67" spans="1:2" ht="14.5">
      <c r="A67" s="1650" t="s">
        <v>537</v>
      </c>
      <c r="B67" s="1650">
        <v>0</v>
      </c>
    </row>
    <row r="68" spans="1:2" ht="14.5">
      <c r="A68" s="1650" t="s">
        <v>538</v>
      </c>
      <c r="B68" s="1650">
        <v>0</v>
      </c>
    </row>
    <row r="69" spans="1:2" ht="14.5">
      <c r="A69" s="1650" t="s">
        <v>539</v>
      </c>
      <c r="B69" s="1650">
        <v>0</v>
      </c>
    </row>
    <row r="70" spans="1:2" ht="14.5">
      <c r="A70" s="1650" t="s">
        <v>540</v>
      </c>
      <c r="B70" s="1650">
        <v>0</v>
      </c>
    </row>
    <row r="71" spans="1:2" ht="14.5">
      <c r="A71" s="1650" t="s">
        <v>541</v>
      </c>
      <c r="B71" s="1650">
        <v>18</v>
      </c>
    </row>
    <row r="72" spans="1:2" ht="14.5">
      <c r="A72" s="1650" t="s">
        <v>542</v>
      </c>
      <c r="B72" s="1651">
        <v>1734</v>
      </c>
    </row>
    <row r="73" spans="1:2" ht="14.5">
      <c r="A73" s="1650" t="s">
        <v>543</v>
      </c>
      <c r="B73" s="1650">
        <v>0</v>
      </c>
    </row>
    <row r="74" spans="1:2" ht="14.5">
      <c r="A74" s="1650" t="s">
        <v>544</v>
      </c>
      <c r="B74" s="1650">
        <v>0</v>
      </c>
    </row>
    <row r="75" spans="1:2" ht="14.5">
      <c r="A75" s="1650" t="s">
        <v>545</v>
      </c>
      <c r="B75" s="1650">
        <v>9</v>
      </c>
    </row>
    <row r="76" spans="1:2" ht="14.5">
      <c r="A76" s="1650" t="s">
        <v>546</v>
      </c>
      <c r="B76" s="1650">
        <v>0</v>
      </c>
    </row>
    <row r="77" spans="1:2" ht="14.5">
      <c r="A77" s="1650" t="s">
        <v>547</v>
      </c>
      <c r="B77" s="1650">
        <v>0</v>
      </c>
    </row>
    <row r="78" spans="1:2" ht="14.5">
      <c r="A78" s="1650" t="s">
        <v>55</v>
      </c>
      <c r="B78" s="1650">
        <v>104</v>
      </c>
    </row>
    <row r="79" spans="1:2" ht="14.5">
      <c r="A79" s="1650" t="s">
        <v>548</v>
      </c>
      <c r="B79" s="1650">
        <v>0</v>
      </c>
    </row>
    <row r="80" spans="1:2" ht="14.5">
      <c r="A80" s="1650" t="s">
        <v>549</v>
      </c>
      <c r="B80" s="1650">
        <v>0</v>
      </c>
    </row>
    <row r="81" spans="1:2" ht="14.5">
      <c r="A81" s="1650" t="s">
        <v>550</v>
      </c>
      <c r="B81" s="1650">
        <v>25</v>
      </c>
    </row>
    <row r="82" spans="1:2" ht="14.5">
      <c r="A82" s="1650" t="s">
        <v>551</v>
      </c>
      <c r="B82" s="1650">
        <v>10</v>
      </c>
    </row>
    <row r="83" spans="1:2" ht="14.5">
      <c r="A83" s="1650" t="s">
        <v>89</v>
      </c>
      <c r="B83" s="1650">
        <v>143</v>
      </c>
    </row>
    <row r="84" spans="1:2" ht="14.5">
      <c r="A84" s="1650" t="s">
        <v>552</v>
      </c>
      <c r="B84" s="1650">
        <v>2</v>
      </c>
    </row>
    <row r="85" spans="1:2" ht="14.5">
      <c r="A85" s="1650" t="s">
        <v>553</v>
      </c>
      <c r="B85" s="1650">
        <v>4</v>
      </c>
    </row>
    <row r="86" spans="1:2" ht="43.5">
      <c r="A86" s="1650" t="s">
        <v>554</v>
      </c>
      <c r="B86" s="1650">
        <v>0</v>
      </c>
    </row>
    <row r="87" spans="1:2" ht="14.5">
      <c r="A87" s="1650" t="s">
        <v>555</v>
      </c>
      <c r="B87" s="1650">
        <v>0</v>
      </c>
    </row>
    <row r="88" spans="1:2" ht="14.5">
      <c r="A88" s="1650" t="s">
        <v>556</v>
      </c>
      <c r="B88" s="1650">
        <v>0</v>
      </c>
    </row>
    <row r="89" spans="1:2" ht="14.5">
      <c r="A89" s="1650" t="s">
        <v>557</v>
      </c>
      <c r="B89" s="1650">
        <v>29</v>
      </c>
    </row>
    <row r="90" spans="1:2" ht="14.5">
      <c r="A90" s="1650" t="s">
        <v>558</v>
      </c>
      <c r="B90" s="1650">
        <v>0</v>
      </c>
    </row>
    <row r="91" spans="1:2" ht="14.5">
      <c r="A91" s="1650" t="s">
        <v>559</v>
      </c>
      <c r="B91" s="1650">
        <v>12</v>
      </c>
    </row>
    <row r="92" spans="1:2" ht="14.5">
      <c r="A92" s="1650" t="s">
        <v>82</v>
      </c>
      <c r="B92" s="1651">
        <v>1643</v>
      </c>
    </row>
    <row r="93" spans="1:2" ht="14.5">
      <c r="A93" s="1650" t="s">
        <v>560</v>
      </c>
      <c r="B93" s="1650">
        <v>0</v>
      </c>
    </row>
    <row r="94" spans="1:2" ht="14.5">
      <c r="A94" s="1650" t="s">
        <v>114</v>
      </c>
      <c r="B94" s="1650">
        <v>420</v>
      </c>
    </row>
    <row r="95" spans="1:2" ht="14.5">
      <c r="A95" s="1650" t="s">
        <v>561</v>
      </c>
      <c r="B95" s="1650">
        <v>72</v>
      </c>
    </row>
    <row r="96" spans="1:2" ht="14.5">
      <c r="A96" s="1650" t="s">
        <v>562</v>
      </c>
      <c r="B96" s="1650">
        <v>0</v>
      </c>
    </row>
    <row r="97" spans="1:2" ht="14.5">
      <c r="A97" s="1650" t="s">
        <v>563</v>
      </c>
      <c r="B97" s="1650">
        <v>0</v>
      </c>
    </row>
    <row r="98" spans="1:2" ht="14.5">
      <c r="A98" s="1650" t="s">
        <v>564</v>
      </c>
      <c r="B98" s="1650">
        <v>0</v>
      </c>
    </row>
    <row r="99" spans="1:2" ht="14.5">
      <c r="A99" s="1650" t="s">
        <v>565</v>
      </c>
      <c r="B99" s="1650">
        <v>0</v>
      </c>
    </row>
    <row r="100" spans="1:2" ht="14.5">
      <c r="A100" s="1650" t="s">
        <v>566</v>
      </c>
      <c r="B100" s="1650">
        <v>0</v>
      </c>
    </row>
    <row r="101" spans="1:2" ht="14.5">
      <c r="A101" s="1650" t="s">
        <v>567</v>
      </c>
      <c r="B101" s="1650">
        <v>0</v>
      </c>
    </row>
    <row r="102" spans="1:2" ht="14.5">
      <c r="A102" s="1650" t="s">
        <v>568</v>
      </c>
      <c r="B102" s="1650">
        <v>0</v>
      </c>
    </row>
    <row r="103" spans="1:2" ht="14.5">
      <c r="A103" s="1650" t="s">
        <v>569</v>
      </c>
      <c r="B103" s="1650">
        <v>0</v>
      </c>
    </row>
    <row r="104" spans="1:2" ht="14.5">
      <c r="A104" s="1650" t="s">
        <v>128</v>
      </c>
      <c r="B104" s="1650">
        <v>95</v>
      </c>
    </row>
    <row r="105" spans="1:2" ht="14.5">
      <c r="A105" s="1650" t="s">
        <v>570</v>
      </c>
      <c r="B105" s="1650">
        <v>0</v>
      </c>
    </row>
    <row r="106" spans="1:2" ht="14.5">
      <c r="A106" s="1650" t="s">
        <v>571</v>
      </c>
      <c r="B106" s="1650">
        <v>0</v>
      </c>
    </row>
    <row r="107" spans="1:2" ht="14.5">
      <c r="A107" s="1650" t="s">
        <v>572</v>
      </c>
      <c r="B107" s="1650">
        <v>158</v>
      </c>
    </row>
    <row r="108" spans="1:2" ht="14.5">
      <c r="A108" s="1650" t="s">
        <v>573</v>
      </c>
      <c r="B108" s="1650">
        <v>0</v>
      </c>
    </row>
    <row r="109" spans="1:2" ht="14.5">
      <c r="A109" s="1650" t="s">
        <v>574</v>
      </c>
      <c r="B109" s="1650">
        <v>0</v>
      </c>
    </row>
    <row r="110" spans="1:2" ht="14.5">
      <c r="A110" s="1650" t="s">
        <v>575</v>
      </c>
      <c r="B110" s="1650">
        <v>0</v>
      </c>
    </row>
    <row r="111" spans="1:2" ht="14.5">
      <c r="A111" s="1650" t="s">
        <v>576</v>
      </c>
      <c r="B111" s="1650">
        <v>0</v>
      </c>
    </row>
    <row r="112" spans="1:2" ht="14.5">
      <c r="A112" s="1650" t="s">
        <v>577</v>
      </c>
      <c r="B112" s="1650">
        <v>0</v>
      </c>
    </row>
    <row r="113" spans="1:2" ht="14.5">
      <c r="A113" s="1650" t="s">
        <v>578</v>
      </c>
      <c r="B113" s="1650">
        <v>89</v>
      </c>
    </row>
    <row r="114" spans="1:2" ht="43.5">
      <c r="A114" s="1650" t="s">
        <v>579</v>
      </c>
      <c r="B114" s="1650">
        <v>0</v>
      </c>
    </row>
    <row r="115" spans="1:2" ht="14.5">
      <c r="A115" s="1650" t="s">
        <v>580</v>
      </c>
      <c r="B115" s="1650">
        <v>11</v>
      </c>
    </row>
    <row r="116" spans="1:2" ht="14.5">
      <c r="A116" s="1650" t="s">
        <v>581</v>
      </c>
      <c r="B116" s="1650">
        <v>0</v>
      </c>
    </row>
    <row r="117" spans="1:2" ht="14.5">
      <c r="A117" s="1650" t="s">
        <v>582</v>
      </c>
      <c r="B117" s="1650">
        <v>0</v>
      </c>
    </row>
    <row r="118" spans="1:2" ht="14.5">
      <c r="A118" s="1650" t="s">
        <v>93</v>
      </c>
      <c r="B118" s="1651">
        <v>3998</v>
      </c>
    </row>
    <row r="119" spans="1:2" ht="14.5">
      <c r="A119" s="1650" t="s">
        <v>583</v>
      </c>
      <c r="B119" s="1650">
        <v>0</v>
      </c>
    </row>
    <row r="120" spans="1:2" ht="14.5">
      <c r="A120" s="1650" t="s">
        <v>584</v>
      </c>
      <c r="B120" s="1651">
        <v>1341</v>
      </c>
    </row>
    <row r="121" spans="1:2" ht="14.5">
      <c r="A121" s="1650" t="s">
        <v>585</v>
      </c>
      <c r="B121" s="1650">
        <v>0</v>
      </c>
    </row>
    <row r="122" spans="1:2" ht="14.5">
      <c r="A122" s="1650" t="s">
        <v>73</v>
      </c>
      <c r="B122" s="1651">
        <v>2994</v>
      </c>
    </row>
    <row r="123" spans="1:2" ht="14.5">
      <c r="A123" s="1650" t="s">
        <v>586</v>
      </c>
      <c r="B123" s="1651">
        <v>2612</v>
      </c>
    </row>
    <row r="124" spans="1:2" ht="14.5">
      <c r="A124" s="1650" t="s">
        <v>587</v>
      </c>
      <c r="B124" s="1650">
        <v>329</v>
      </c>
    </row>
    <row r="125" spans="1:2" ht="14.5">
      <c r="A125" s="1650" t="s">
        <v>588</v>
      </c>
      <c r="B125" s="1650">
        <v>0</v>
      </c>
    </row>
    <row r="126" spans="1:2" ht="14.5">
      <c r="A126" s="1650" t="s">
        <v>589</v>
      </c>
      <c r="B126" s="1650">
        <v>0</v>
      </c>
    </row>
    <row r="127" spans="1:2" ht="14.5">
      <c r="A127" s="1650" t="s">
        <v>590</v>
      </c>
      <c r="B127" s="1650">
        <v>0</v>
      </c>
    </row>
    <row r="128" spans="1:2" ht="14.5">
      <c r="A128" s="1650" t="s">
        <v>591</v>
      </c>
      <c r="B128" s="1650">
        <v>0</v>
      </c>
    </row>
    <row r="129" spans="1:2" ht="14.5">
      <c r="A129" s="1650" t="s">
        <v>592</v>
      </c>
      <c r="B129" s="1650">
        <v>0</v>
      </c>
    </row>
    <row r="130" spans="1:2" ht="14.5">
      <c r="A130" s="1650" t="s">
        <v>593</v>
      </c>
      <c r="B130" s="1650">
        <v>0</v>
      </c>
    </row>
    <row r="131" spans="1:2" ht="14.5">
      <c r="A131" s="1650" t="s">
        <v>594</v>
      </c>
      <c r="B131" s="1650">
        <v>0</v>
      </c>
    </row>
    <row r="132" spans="1:2" ht="14.5">
      <c r="A132" s="1650" t="s">
        <v>595</v>
      </c>
      <c r="B132" s="1650">
        <v>0</v>
      </c>
    </row>
    <row r="133" spans="1:2" ht="14.5">
      <c r="A133" s="1650" t="s">
        <v>424</v>
      </c>
      <c r="B133" s="1651">
        <v>1252</v>
      </c>
    </row>
    <row r="134" spans="1:2" ht="14.5">
      <c r="A134" s="1650" t="s">
        <v>596</v>
      </c>
      <c r="B134" s="1650">
        <v>0</v>
      </c>
    </row>
    <row r="135" spans="1:2" ht="14.5">
      <c r="A135" s="1650" t="s">
        <v>597</v>
      </c>
      <c r="B135" s="1650">
        <v>5</v>
      </c>
    </row>
    <row r="136" spans="1:2" ht="14.5">
      <c r="A136" s="1650" t="s">
        <v>148</v>
      </c>
      <c r="B136" s="1651">
        <v>1752</v>
      </c>
    </row>
    <row r="137" spans="1:2" ht="14.5">
      <c r="A137" s="1650" t="s">
        <v>598</v>
      </c>
      <c r="B137" s="1650">
        <v>353</v>
      </c>
    </row>
    <row r="138" spans="1:2" ht="14.5">
      <c r="A138" s="1650" t="s">
        <v>599</v>
      </c>
      <c r="B138" s="1650">
        <v>0</v>
      </c>
    </row>
    <row r="139" spans="1:2" ht="14.5">
      <c r="A139" s="1650" t="s">
        <v>600</v>
      </c>
      <c r="B139" s="1650">
        <v>0</v>
      </c>
    </row>
    <row r="140" spans="1:2" ht="14.5">
      <c r="A140" s="1650" t="s">
        <v>51</v>
      </c>
      <c r="B140" s="1650">
        <v>159</v>
      </c>
    </row>
    <row r="141" spans="1:2" ht="43.5">
      <c r="A141" s="1650" t="s">
        <v>601</v>
      </c>
      <c r="B141" s="1650">
        <v>156</v>
      </c>
    </row>
    <row r="142" spans="1:2" ht="14.5">
      <c r="A142" s="1650" t="s">
        <v>602</v>
      </c>
      <c r="B142" s="1650">
        <v>0</v>
      </c>
    </row>
    <row r="143" spans="1:2" ht="14.5">
      <c r="A143" s="1650" t="s">
        <v>603</v>
      </c>
      <c r="B143" s="1650">
        <v>0</v>
      </c>
    </row>
    <row r="144" spans="1:2" ht="14.5">
      <c r="A144" s="1650" t="s">
        <v>42</v>
      </c>
      <c r="B144" s="1651">
        <v>5214</v>
      </c>
    </row>
    <row r="145" spans="1:2" ht="14.5">
      <c r="A145" s="1650" t="s">
        <v>604</v>
      </c>
      <c r="B145" s="1650">
        <v>0</v>
      </c>
    </row>
    <row r="146" spans="1:2" ht="14.5">
      <c r="A146" s="1650" t="s">
        <v>164</v>
      </c>
      <c r="B146" s="1650">
        <v>5</v>
      </c>
    </row>
    <row r="147" spans="1:2" ht="14.5">
      <c r="A147" s="1650" t="s">
        <v>605</v>
      </c>
      <c r="B147" s="1650">
        <v>2</v>
      </c>
    </row>
    <row r="148" spans="1:2" ht="14.5">
      <c r="A148" s="1650" t="s">
        <v>606</v>
      </c>
      <c r="B148" s="1650">
        <v>0</v>
      </c>
    </row>
    <row r="149" spans="1:2" ht="14.5">
      <c r="A149" s="1650" t="s">
        <v>607</v>
      </c>
      <c r="B149" s="1650">
        <v>0</v>
      </c>
    </row>
    <row r="150" spans="1:2" ht="14.5">
      <c r="A150" s="1650" t="s">
        <v>608</v>
      </c>
      <c r="B150" s="1650">
        <v>0</v>
      </c>
    </row>
    <row r="151" spans="1:2" ht="14.5">
      <c r="A151" s="1650" t="s">
        <v>609</v>
      </c>
      <c r="B151" s="1650">
        <v>0</v>
      </c>
    </row>
    <row r="152" spans="1:2" ht="14.5">
      <c r="A152" s="1650" t="s">
        <v>610</v>
      </c>
      <c r="B152" s="1650">
        <v>576</v>
      </c>
    </row>
    <row r="153" spans="1:2" ht="14.5">
      <c r="A153" s="1650" t="s">
        <v>611</v>
      </c>
      <c r="B153" s="1650">
        <v>0</v>
      </c>
    </row>
    <row r="154" spans="1:2" ht="14.5">
      <c r="A154" s="1650" t="s">
        <v>612</v>
      </c>
      <c r="B154" s="1650">
        <v>0</v>
      </c>
    </row>
    <row r="155" spans="1:2" ht="14.5">
      <c r="A155" s="1650" t="s">
        <v>613</v>
      </c>
      <c r="B155" s="1650">
        <v>0</v>
      </c>
    </row>
    <row r="156" spans="1:2" ht="14.5">
      <c r="A156" s="1650" t="s">
        <v>426</v>
      </c>
      <c r="B156" s="1650">
        <v>17</v>
      </c>
    </row>
    <row r="157" spans="1:2" ht="14.5">
      <c r="A157" s="1650" t="s">
        <v>614</v>
      </c>
      <c r="B157" s="1650">
        <v>19.2</v>
      </c>
    </row>
    <row r="158" spans="1:2" ht="14.5">
      <c r="A158" s="1650" t="s">
        <v>615</v>
      </c>
      <c r="B158" s="1650">
        <v>0</v>
      </c>
    </row>
    <row r="159" spans="1:2" ht="14.5">
      <c r="A159" s="1650" t="s">
        <v>616</v>
      </c>
      <c r="B159" s="1650">
        <v>0</v>
      </c>
    </row>
    <row r="160" spans="1:2" ht="14.5">
      <c r="A160" s="1650" t="s">
        <v>617</v>
      </c>
      <c r="B160" s="1650">
        <v>0</v>
      </c>
    </row>
    <row r="161" spans="1:2" ht="14.5">
      <c r="A161" s="1650" t="s">
        <v>174</v>
      </c>
      <c r="B161" s="1650">
        <v>277</v>
      </c>
    </row>
    <row r="162" spans="1:2" ht="14.5">
      <c r="A162" s="1650" t="s">
        <v>112</v>
      </c>
      <c r="B162" s="1651">
        <v>1822</v>
      </c>
    </row>
    <row r="163" spans="1:2" ht="14.5">
      <c r="A163" s="1650" t="s">
        <v>618</v>
      </c>
      <c r="B163" s="1650">
        <v>0</v>
      </c>
    </row>
    <row r="164" spans="1:2" ht="14.5">
      <c r="A164" s="1650" t="s">
        <v>619</v>
      </c>
      <c r="B164" s="1650">
        <v>0</v>
      </c>
    </row>
    <row r="165" spans="1:2" ht="14.5">
      <c r="A165" s="1650" t="s">
        <v>620</v>
      </c>
      <c r="B165" s="1650">
        <v>0</v>
      </c>
    </row>
    <row r="166" spans="1:2" ht="14.5">
      <c r="A166" s="1650" t="s">
        <v>621</v>
      </c>
      <c r="B166" s="1650">
        <v>0</v>
      </c>
    </row>
    <row r="167" spans="1:2" ht="14.5">
      <c r="A167" s="1650" t="s">
        <v>622</v>
      </c>
      <c r="B167" s="1650">
        <v>0</v>
      </c>
    </row>
    <row r="168" spans="1:2" ht="14.5">
      <c r="A168" s="1650" t="s">
        <v>623</v>
      </c>
      <c r="B168" s="1650">
        <v>0</v>
      </c>
    </row>
    <row r="169" spans="1:2" ht="14.5">
      <c r="A169" s="1650" t="s">
        <v>624</v>
      </c>
      <c r="B169" s="1650">
        <v>0</v>
      </c>
    </row>
    <row r="170" spans="1:2" ht="14.5">
      <c r="A170" s="1650" t="s">
        <v>625</v>
      </c>
      <c r="B170" s="1650">
        <v>0</v>
      </c>
    </row>
    <row r="171" spans="1:2" ht="14.5">
      <c r="A171" s="1650" t="s">
        <v>626</v>
      </c>
      <c r="B171" s="1650">
        <v>0</v>
      </c>
    </row>
    <row r="172" spans="1:2" ht="14.5">
      <c r="A172" s="1650" t="s">
        <v>627</v>
      </c>
      <c r="B172" s="1650">
        <v>0</v>
      </c>
    </row>
    <row r="173" spans="1:2" ht="14.5">
      <c r="A173" s="1650" t="s">
        <v>628</v>
      </c>
      <c r="B173" s="1650">
        <v>17</v>
      </c>
    </row>
    <row r="174" spans="1:2" ht="14.5">
      <c r="A174" s="1650" t="s">
        <v>629</v>
      </c>
      <c r="B174" s="1650">
        <v>0</v>
      </c>
    </row>
    <row r="175" spans="1:2" ht="14.5">
      <c r="A175" s="1650" t="s">
        <v>630</v>
      </c>
      <c r="B175" s="1650">
        <v>25</v>
      </c>
    </row>
    <row r="176" spans="1:2" ht="14.5">
      <c r="A176" s="1650" t="s">
        <v>631</v>
      </c>
      <c r="B176" s="1650">
        <v>25</v>
      </c>
    </row>
    <row r="177" spans="1:2" ht="14.5">
      <c r="A177" s="1650" t="s">
        <v>632</v>
      </c>
      <c r="B177" s="1650">
        <v>0</v>
      </c>
    </row>
    <row r="178" spans="1:2" ht="43.5">
      <c r="A178" s="1650" t="s">
        <v>633</v>
      </c>
      <c r="B178" s="1650">
        <v>0</v>
      </c>
    </row>
    <row r="179" spans="1:2" ht="14.5">
      <c r="A179" s="1650" t="s">
        <v>634</v>
      </c>
      <c r="B179" s="1650">
        <v>0</v>
      </c>
    </row>
    <row r="180" spans="1:2" ht="14.5">
      <c r="A180" s="1650" t="s">
        <v>140</v>
      </c>
      <c r="B180" s="1651">
        <v>1954</v>
      </c>
    </row>
    <row r="181" spans="1:2" ht="14.5">
      <c r="A181" s="1650" t="s">
        <v>635</v>
      </c>
      <c r="B181" s="1650">
        <v>0</v>
      </c>
    </row>
    <row r="182" spans="1:2" ht="14.5">
      <c r="A182" s="1650" t="s">
        <v>636</v>
      </c>
      <c r="B182" s="1650">
        <v>0</v>
      </c>
    </row>
    <row r="183" spans="1:2" ht="14.5">
      <c r="A183" s="1650" t="s">
        <v>637</v>
      </c>
      <c r="B183" s="1650">
        <v>0</v>
      </c>
    </row>
    <row r="184" spans="1:2" ht="14.5">
      <c r="A184" s="1650" t="s">
        <v>638</v>
      </c>
      <c r="B184" s="1650">
        <v>0</v>
      </c>
    </row>
    <row r="185" spans="1:2" ht="14.5">
      <c r="A185" s="1650" t="s">
        <v>639</v>
      </c>
      <c r="B185" s="1650">
        <v>0</v>
      </c>
    </row>
    <row r="186" spans="1:2" ht="14.5">
      <c r="A186" s="1650" t="s">
        <v>640</v>
      </c>
      <c r="B186" s="1650">
        <v>0</v>
      </c>
    </row>
    <row r="187" spans="1:2" ht="14.5">
      <c r="A187" s="1650" t="s">
        <v>641</v>
      </c>
      <c r="B187" s="1650">
        <v>0</v>
      </c>
    </row>
    <row r="188" spans="1:2" ht="14.5">
      <c r="A188" s="1650" t="s">
        <v>642</v>
      </c>
      <c r="B188" s="1651">
        <v>1331</v>
      </c>
    </row>
    <row r="189" spans="1:2" ht="14.5">
      <c r="A189" s="1650" t="s">
        <v>441</v>
      </c>
      <c r="B189" s="1650">
        <v>3</v>
      </c>
    </row>
    <row r="190" spans="1:2" ht="14.5">
      <c r="A190" s="1650" t="s">
        <v>145</v>
      </c>
      <c r="B190" s="1650">
        <v>104</v>
      </c>
    </row>
    <row r="191" spans="1:2" ht="14.5">
      <c r="A191" s="1650" t="s">
        <v>643</v>
      </c>
      <c r="B191" s="1650">
        <v>1</v>
      </c>
    </row>
    <row r="192" spans="1:2" ht="14.5">
      <c r="A192" s="1650" t="s">
        <v>644</v>
      </c>
      <c r="B192" s="1650">
        <v>0</v>
      </c>
    </row>
    <row r="193" spans="1:2" ht="14.5">
      <c r="A193" s="1650" t="s">
        <v>645</v>
      </c>
      <c r="B193" s="1650">
        <v>0</v>
      </c>
    </row>
    <row r="194" spans="1:2" ht="14.5">
      <c r="A194" s="1650" t="s">
        <v>116</v>
      </c>
      <c r="B194" s="1651">
        <v>2419</v>
      </c>
    </row>
    <row r="195" spans="1:2" ht="14.5">
      <c r="A195" s="1650" t="s">
        <v>646</v>
      </c>
      <c r="B195" s="1650">
        <v>0</v>
      </c>
    </row>
    <row r="196" spans="1:2" ht="14.5">
      <c r="A196" s="1650" t="s">
        <v>647</v>
      </c>
      <c r="B196" s="1651">
        <v>5642</v>
      </c>
    </row>
    <row r="197" spans="1:2" ht="14.5">
      <c r="A197" s="1650" t="s">
        <v>648</v>
      </c>
      <c r="B197" s="1650">
        <v>0</v>
      </c>
    </row>
    <row r="198" spans="1:2" ht="14.5">
      <c r="A198" s="1650" t="s">
        <v>649</v>
      </c>
      <c r="B198" s="1650">
        <v>37</v>
      </c>
    </row>
    <row r="199" spans="1:2" ht="14.5">
      <c r="A199" s="1650" t="s">
        <v>121</v>
      </c>
      <c r="B199" s="1651">
        <v>3423</v>
      </c>
    </row>
    <row r="200" spans="1:2" ht="14.5">
      <c r="A200" s="1650" t="s">
        <v>125</v>
      </c>
      <c r="B200" s="1651">
        <v>1287</v>
      </c>
    </row>
    <row r="201" spans="1:2" ht="14.5">
      <c r="A201" s="1650" t="s">
        <v>118</v>
      </c>
      <c r="B201" s="1650">
        <v>546</v>
      </c>
    </row>
    <row r="202" spans="1:2" ht="14.5">
      <c r="A202" s="1650" t="s">
        <v>650</v>
      </c>
      <c r="B202" s="1650">
        <v>0</v>
      </c>
    </row>
    <row r="203" spans="1:2" ht="14.5">
      <c r="A203" s="1650" t="s">
        <v>651</v>
      </c>
      <c r="B203" s="1650">
        <v>0</v>
      </c>
    </row>
    <row r="204" spans="1:2" ht="14.5">
      <c r="A204" s="1650" t="s">
        <v>652</v>
      </c>
      <c r="B204" s="1650">
        <v>0</v>
      </c>
    </row>
    <row r="205" spans="1:2" ht="14.5">
      <c r="A205" s="1650" t="s">
        <v>653</v>
      </c>
      <c r="B205" s="1650">
        <v>14</v>
      </c>
    </row>
    <row r="206" spans="1:2" ht="14.5">
      <c r="A206" s="1650" t="s">
        <v>654</v>
      </c>
      <c r="B206" s="1650">
        <v>0</v>
      </c>
    </row>
    <row r="207" spans="1:2" ht="14.5">
      <c r="A207" s="1650" t="s">
        <v>655</v>
      </c>
      <c r="B207" s="1650">
        <v>720</v>
      </c>
    </row>
    <row r="208" spans="1:2" ht="14.5">
      <c r="A208" s="1650" t="s">
        <v>656</v>
      </c>
      <c r="B208" s="1651">
        <v>7059</v>
      </c>
    </row>
    <row r="209" spans="1:2" ht="14.5">
      <c r="A209" s="1650" t="s">
        <v>152</v>
      </c>
      <c r="B209" s="1651">
        <v>1062</v>
      </c>
    </row>
    <row r="210" spans="1:2" ht="14.5">
      <c r="A210" s="1650" t="s">
        <v>106</v>
      </c>
      <c r="B210" s="1651">
        <v>1994</v>
      </c>
    </row>
    <row r="211" spans="1:2" ht="14.5">
      <c r="A211" s="1650" t="s">
        <v>110</v>
      </c>
      <c r="B211" s="1651">
        <v>4803</v>
      </c>
    </row>
    <row r="212" spans="1:2" ht="14.5">
      <c r="A212" s="1650" t="s">
        <v>657</v>
      </c>
      <c r="B212" s="1650">
        <v>0</v>
      </c>
    </row>
    <row r="213" spans="1:2" ht="14.5">
      <c r="A213" s="1650" t="s">
        <v>86</v>
      </c>
      <c r="B213" s="1650">
        <v>458</v>
      </c>
    </row>
    <row r="214" spans="1:2" ht="14.5">
      <c r="A214" s="1650" t="s">
        <v>658</v>
      </c>
      <c r="B214" s="1650">
        <v>0</v>
      </c>
    </row>
    <row r="215" spans="1:2" ht="14.5">
      <c r="A215" s="1650" t="s">
        <v>659</v>
      </c>
      <c r="B215" s="1650">
        <v>0</v>
      </c>
    </row>
    <row r="216" spans="1:2" ht="14.5">
      <c r="A216" s="1650" t="s">
        <v>660</v>
      </c>
      <c r="B216" s="1650">
        <v>0</v>
      </c>
    </row>
    <row r="217" spans="1:2" ht="14.5">
      <c r="A217" s="1650" t="s">
        <v>661</v>
      </c>
      <c r="B217" s="1650">
        <v>0</v>
      </c>
    </row>
    <row r="218" spans="1:2" ht="14.5">
      <c r="A218" s="1650" t="s">
        <v>662</v>
      </c>
      <c r="B218" s="1651">
        <v>1022</v>
      </c>
    </row>
    <row r="219" spans="1:2" ht="14.5">
      <c r="A219" s="1650" t="s">
        <v>663</v>
      </c>
      <c r="B219" s="1650">
        <v>0</v>
      </c>
    </row>
    <row r="220" spans="1:2" ht="14.5">
      <c r="A220" s="1650" t="s">
        <v>664</v>
      </c>
      <c r="B220" s="1650">
        <v>54</v>
      </c>
    </row>
    <row r="221" spans="1:2" ht="14.5">
      <c r="A221" s="1650" t="s">
        <v>171</v>
      </c>
      <c r="B221" s="1650">
        <v>390</v>
      </c>
    </row>
    <row r="222" spans="1:2" ht="14.5">
      <c r="A222" s="1650" t="s">
        <v>665</v>
      </c>
      <c r="B222" s="1650">
        <v>52</v>
      </c>
    </row>
    <row r="223" spans="1:2" ht="14.5">
      <c r="A223" s="1650" t="s">
        <v>666</v>
      </c>
      <c r="B223" s="1650">
        <v>0</v>
      </c>
    </row>
    <row r="224" spans="1:2" ht="14.5">
      <c r="A224" s="1650" t="s">
        <v>667</v>
      </c>
      <c r="B224" s="1650">
        <v>0</v>
      </c>
    </row>
    <row r="225" spans="1:2" ht="14.5">
      <c r="A225" s="1650" t="s">
        <v>84</v>
      </c>
      <c r="B225" s="1650">
        <v>376</v>
      </c>
    </row>
    <row r="226" spans="1:2" ht="14.5">
      <c r="A226" s="1650" t="s">
        <v>155</v>
      </c>
      <c r="B226" s="1650">
        <v>288</v>
      </c>
    </row>
    <row r="227" spans="1:2" ht="14.5">
      <c r="A227" s="1650" t="s">
        <v>668</v>
      </c>
      <c r="B227" s="1650">
        <v>0</v>
      </c>
    </row>
    <row r="228" spans="1:2" ht="14.5">
      <c r="A228" s="1650" t="s">
        <v>669</v>
      </c>
      <c r="B228" s="1650">
        <v>0</v>
      </c>
    </row>
    <row r="229" spans="1:2" ht="14.5">
      <c r="A229" s="1650" t="s">
        <v>670</v>
      </c>
      <c r="B229" s="1650">
        <v>0</v>
      </c>
    </row>
    <row r="230" spans="1:2" ht="14.5">
      <c r="A230" s="1650" t="s">
        <v>158</v>
      </c>
      <c r="B230" s="1650">
        <v>153</v>
      </c>
    </row>
    <row r="231" spans="1:2" ht="14.5">
      <c r="A231" s="1650" t="s">
        <v>671</v>
      </c>
      <c r="B231" s="1650">
        <v>0</v>
      </c>
    </row>
    <row r="232" spans="1:2" ht="14.5">
      <c r="A232" s="1650" t="s">
        <v>672</v>
      </c>
      <c r="B232" s="1650">
        <v>0</v>
      </c>
    </row>
    <row r="233" spans="1:2" ht="14.5">
      <c r="A233" s="1650" t="s">
        <v>673</v>
      </c>
      <c r="B233" s="1650">
        <v>0</v>
      </c>
    </row>
    <row r="234" spans="1:2" ht="14.5">
      <c r="A234" s="1650" t="s">
        <v>674</v>
      </c>
      <c r="B234" s="1650">
        <v>0</v>
      </c>
    </row>
    <row r="235" spans="1:2" ht="14.5">
      <c r="A235" s="1650" t="s">
        <v>675</v>
      </c>
      <c r="B235" s="1650">
        <v>0</v>
      </c>
    </row>
    <row r="236" spans="1:2" ht="14.5">
      <c r="A236" s="1650" t="s">
        <v>676</v>
      </c>
      <c r="B236" s="1650">
        <v>0</v>
      </c>
    </row>
    <row r="237" spans="1:2" ht="14.5">
      <c r="A237" s="1650" t="s">
        <v>677</v>
      </c>
      <c r="B237" s="1650">
        <v>0</v>
      </c>
    </row>
    <row r="238" spans="1:2" ht="14.5">
      <c r="A238" s="1650" t="s">
        <v>97</v>
      </c>
      <c r="B238" s="1650">
        <v>274</v>
      </c>
    </row>
    <row r="239" spans="1:2" ht="14.5">
      <c r="A239" s="1650" t="s">
        <v>161</v>
      </c>
      <c r="B239" s="1650">
        <v>165</v>
      </c>
    </row>
    <row r="240" spans="1:2" ht="14.5">
      <c r="A240" s="1650" t="s">
        <v>678</v>
      </c>
      <c r="B240" s="1650">
        <v>0</v>
      </c>
    </row>
    <row r="241" spans="1:2" ht="14.5">
      <c r="A241" s="1650" t="s">
        <v>679</v>
      </c>
      <c r="B241" s="1650">
        <v>0</v>
      </c>
    </row>
    <row r="242" spans="1:2" ht="43.5">
      <c r="A242" s="1650" t="s">
        <v>680</v>
      </c>
      <c r="B242" s="1650">
        <v>0</v>
      </c>
    </row>
    <row r="243" spans="1:2" ht="14.5">
      <c r="A243" s="1650" t="s">
        <v>681</v>
      </c>
      <c r="B243" s="1650">
        <v>0</v>
      </c>
    </row>
    <row r="244" spans="1:2" ht="14.5">
      <c r="A244" s="1650" t="s">
        <v>682</v>
      </c>
      <c r="B244" s="1650">
        <v>0</v>
      </c>
    </row>
    <row r="245" spans="1:2" ht="14.5">
      <c r="A245" s="1650" t="s">
        <v>683</v>
      </c>
      <c r="B245" s="1650">
        <v>0</v>
      </c>
    </row>
    <row r="246" spans="1:2" ht="14.5">
      <c r="A246" s="1650" t="s">
        <v>684</v>
      </c>
      <c r="B246" s="1650">
        <v>0</v>
      </c>
    </row>
    <row r="247" spans="1:2" ht="14.5">
      <c r="A247" s="1650" t="s">
        <v>685</v>
      </c>
      <c r="B247" s="1650">
        <v>0</v>
      </c>
    </row>
    <row r="248" spans="1:2" ht="14.5">
      <c r="A248" s="1650" t="s">
        <v>466</v>
      </c>
      <c r="B248" s="1650">
        <v>1</v>
      </c>
    </row>
    <row r="249" spans="1:2" ht="14.5">
      <c r="A249" s="1650" t="s">
        <v>686</v>
      </c>
      <c r="B249" s="1650">
        <v>0</v>
      </c>
    </row>
    <row r="250" spans="1:2" ht="14.5">
      <c r="A250" s="1650" t="s">
        <v>687</v>
      </c>
      <c r="B250" s="1650">
        <v>0</v>
      </c>
    </row>
    <row r="251" spans="1:2" ht="14.5">
      <c r="A251" s="1650" t="s">
        <v>688</v>
      </c>
      <c r="B251" s="1650">
        <v>0</v>
      </c>
    </row>
    <row r="252" spans="1:2" ht="14.5">
      <c r="A252" s="1650" t="s">
        <v>689</v>
      </c>
      <c r="B252" s="1650">
        <v>18</v>
      </c>
    </row>
    <row r="253" spans="1:2" ht="14.5">
      <c r="A253" s="1650" t="s">
        <v>690</v>
      </c>
      <c r="B253" s="1650">
        <v>0</v>
      </c>
    </row>
    <row r="254" spans="1:2" ht="14.5">
      <c r="A254" s="1650" t="s">
        <v>691</v>
      </c>
      <c r="B254" s="1650">
        <v>0</v>
      </c>
    </row>
    <row r="255" spans="1:2" ht="14.5">
      <c r="A255" s="1650" t="s">
        <v>692</v>
      </c>
      <c r="B255" s="1650">
        <v>0</v>
      </c>
    </row>
    <row r="256" spans="1:2" ht="14.5">
      <c r="A256" s="1650" t="s">
        <v>693</v>
      </c>
      <c r="B256" s="1650">
        <v>0</v>
      </c>
    </row>
    <row r="257" spans="1:2" ht="14.5">
      <c r="A257" s="1650" t="s">
        <v>694</v>
      </c>
      <c r="B257" s="1650">
        <v>0</v>
      </c>
    </row>
    <row r="258" spans="1:2" ht="14.5">
      <c r="A258" s="1650" t="s">
        <v>695</v>
      </c>
      <c r="B258" s="1650">
        <v>1</v>
      </c>
    </row>
    <row r="259" spans="1:2" ht="14.5">
      <c r="A259" s="1650" t="s">
        <v>696</v>
      </c>
      <c r="B259" s="1650">
        <v>0</v>
      </c>
    </row>
    <row r="260" spans="1:2" ht="14.5">
      <c r="A260" s="1650" t="s">
        <v>697</v>
      </c>
      <c r="B260" s="1650">
        <v>0</v>
      </c>
    </row>
    <row r="261" spans="1:2" ht="14.5">
      <c r="A261" s="1650" t="s">
        <v>698</v>
      </c>
      <c r="B261" s="1650">
        <v>0</v>
      </c>
    </row>
    <row r="262" spans="1:2" ht="14.5">
      <c r="A262" s="1650" t="s">
        <v>699</v>
      </c>
      <c r="B262" s="1650">
        <v>0</v>
      </c>
    </row>
    <row r="263" spans="1:2" ht="14.5">
      <c r="A263" s="1650" t="s">
        <v>700</v>
      </c>
      <c r="B263" s="1650">
        <v>0</v>
      </c>
    </row>
    <row r="264" spans="1:2" ht="14.5">
      <c r="A264" s="1650" t="s">
        <v>701</v>
      </c>
      <c r="B264" s="1650">
        <v>0</v>
      </c>
    </row>
    <row r="265" spans="1:2" ht="14.5">
      <c r="A265" s="1650" t="s">
        <v>702</v>
      </c>
      <c r="B265" s="1650">
        <v>0</v>
      </c>
    </row>
    <row r="266" spans="1:2" ht="14.5">
      <c r="A266" s="1650" t="s">
        <v>703</v>
      </c>
      <c r="B266" s="1650">
        <v>0</v>
      </c>
    </row>
    <row r="267" spans="1:2" ht="14.5">
      <c r="A267" s="1650" t="s">
        <v>704</v>
      </c>
      <c r="B267" s="1650">
        <v>0</v>
      </c>
    </row>
    <row r="268" spans="1:2" ht="14.5">
      <c r="A268" s="1650" t="s">
        <v>705</v>
      </c>
      <c r="B268" s="1650">
        <v>33</v>
      </c>
    </row>
    <row r="269" spans="1:2" ht="14.5">
      <c r="A269" s="1650" t="s">
        <v>706</v>
      </c>
      <c r="B269" s="1650">
        <v>0</v>
      </c>
    </row>
    <row r="270" spans="1:2" ht="14.5">
      <c r="A270" s="1650" t="s">
        <v>707</v>
      </c>
      <c r="B270" s="1650">
        <v>216</v>
      </c>
    </row>
    <row r="271" spans="1:2" ht="14.5">
      <c r="A271" s="1650" t="s">
        <v>708</v>
      </c>
      <c r="B271" s="1650">
        <v>0</v>
      </c>
    </row>
    <row r="272" spans="1:2" ht="14.5">
      <c r="A272" s="1650" t="s">
        <v>709</v>
      </c>
      <c r="B272" s="1650">
        <v>0</v>
      </c>
    </row>
    <row r="273" spans="1:2" ht="14.5">
      <c r="A273" s="1650" t="s">
        <v>710</v>
      </c>
      <c r="B273" s="1650">
        <v>0</v>
      </c>
    </row>
    <row r="274" spans="1:2" ht="14.5">
      <c r="A274" s="1650" t="s">
        <v>711</v>
      </c>
      <c r="B274" s="1650">
        <v>0</v>
      </c>
    </row>
    <row r="275" spans="1:2" ht="14.5">
      <c r="A275" s="1650" t="s">
        <v>712</v>
      </c>
      <c r="B275" s="1650">
        <v>0</v>
      </c>
    </row>
    <row r="276" spans="1:2" ht="14.5">
      <c r="A276" s="1650" t="s">
        <v>713</v>
      </c>
      <c r="B276" s="1650">
        <v>0</v>
      </c>
    </row>
    <row r="277" spans="1:2" ht="14.5">
      <c r="A277" s="1650" t="s">
        <v>714</v>
      </c>
      <c r="B277" s="1650">
        <v>0</v>
      </c>
    </row>
    <row r="278" spans="1:2" ht="14.5">
      <c r="A278" s="1650" t="s">
        <v>715</v>
      </c>
      <c r="B278" s="1650">
        <v>0</v>
      </c>
    </row>
    <row r="279" spans="1:2" ht="14.5">
      <c r="A279" s="1650" t="s">
        <v>716</v>
      </c>
      <c r="B279" s="1650">
        <v>0</v>
      </c>
    </row>
    <row r="280" spans="1:2" ht="14.5">
      <c r="A280" s="1650" t="s">
        <v>717</v>
      </c>
      <c r="B280" s="1650">
        <v>0</v>
      </c>
    </row>
    <row r="281" spans="1:2" ht="14.5">
      <c r="A281" s="1650" t="s">
        <v>718</v>
      </c>
      <c r="B281" s="1650">
        <v>0</v>
      </c>
    </row>
    <row r="282" spans="1:2" ht="14.5">
      <c r="A282" s="1650" t="s">
        <v>719</v>
      </c>
      <c r="B282" s="1651">
        <v>4442</v>
      </c>
    </row>
    <row r="283" spans="1:2" ht="14.5">
      <c r="A283" s="1650" t="s">
        <v>720</v>
      </c>
      <c r="B283" s="1650">
        <v>49</v>
      </c>
    </row>
    <row r="284" spans="1:2" ht="14.5">
      <c r="A284" s="1650" t="s">
        <v>39</v>
      </c>
      <c r="B284" s="1651">
        <v>2031</v>
      </c>
    </row>
    <row r="285" spans="1:2" ht="14.5">
      <c r="A285" s="1650" t="s">
        <v>721</v>
      </c>
      <c r="B285" s="1650">
        <v>0</v>
      </c>
    </row>
    <row r="286" spans="1:2" ht="14.5">
      <c r="A286" s="1650" t="s">
        <v>722</v>
      </c>
      <c r="B286" s="1650">
        <v>1</v>
      </c>
    </row>
    <row r="287" spans="1:2" ht="14.5">
      <c r="A287" s="1650" t="s">
        <v>723</v>
      </c>
      <c r="B287" s="1650">
        <v>0</v>
      </c>
    </row>
    <row r="288" spans="1:2" ht="14.5">
      <c r="A288" s="1650" t="s">
        <v>724</v>
      </c>
      <c r="B288" s="1650">
        <v>410</v>
      </c>
    </row>
    <row r="289" spans="1:2" ht="14.5">
      <c r="A289" s="1650" t="s">
        <v>725</v>
      </c>
      <c r="B289" s="1650">
        <v>0</v>
      </c>
    </row>
    <row r="290" spans="1:2" ht="14.5">
      <c r="A290" s="1650" t="s">
        <v>726</v>
      </c>
      <c r="B290" s="1650">
        <v>0</v>
      </c>
    </row>
    <row r="291" spans="1:2" ht="14.5">
      <c r="A291" s="1650" t="s">
        <v>727</v>
      </c>
      <c r="B291" s="1650">
        <v>0</v>
      </c>
    </row>
    <row r="292" spans="1:2" ht="14.5">
      <c r="A292" s="1650" t="s">
        <v>728</v>
      </c>
      <c r="B292" s="1650">
        <v>245</v>
      </c>
    </row>
    <row r="293" spans="1:2" ht="14.5">
      <c r="A293" s="1650" t="s">
        <v>729</v>
      </c>
      <c r="B293" s="1650">
        <v>0</v>
      </c>
    </row>
    <row r="294" spans="1:2" ht="14.5">
      <c r="A294" s="1650" t="s">
        <v>730</v>
      </c>
      <c r="B294" s="1650">
        <v>0</v>
      </c>
    </row>
    <row r="295" spans="1:2" ht="14.5">
      <c r="A295" s="1650" t="s">
        <v>731</v>
      </c>
      <c r="B295" s="1650">
        <v>0</v>
      </c>
    </row>
    <row r="296" spans="1:2" ht="14.5">
      <c r="A296" s="1650" t="s">
        <v>732</v>
      </c>
      <c r="B296" s="1650">
        <v>0</v>
      </c>
    </row>
    <row r="297" spans="1:2" ht="14.5">
      <c r="A297" s="1650" t="s">
        <v>733</v>
      </c>
      <c r="B297" s="1650">
        <v>0</v>
      </c>
    </row>
    <row r="298" spans="1:2" ht="14.5">
      <c r="A298" s="1650" t="s">
        <v>734</v>
      </c>
      <c r="B298" s="1650">
        <v>0</v>
      </c>
    </row>
    <row r="299" spans="1:2" ht="14.5">
      <c r="A299" s="1650" t="s">
        <v>735</v>
      </c>
      <c r="B299" s="1650">
        <v>0</v>
      </c>
    </row>
    <row r="300" spans="1:2" ht="14.5">
      <c r="A300" s="1650" t="s">
        <v>736</v>
      </c>
      <c r="B300" s="1650">
        <v>0</v>
      </c>
    </row>
    <row r="301" spans="1:2" ht="14.5">
      <c r="A301" s="1650" t="s">
        <v>737</v>
      </c>
      <c r="B301" s="1650">
        <v>0</v>
      </c>
    </row>
    <row r="302" spans="1:2" ht="14.5">
      <c r="A302" s="1650" t="s">
        <v>77</v>
      </c>
      <c r="B302" s="1650">
        <v>48</v>
      </c>
    </row>
    <row r="303" spans="1:2" ht="14.5">
      <c r="A303" s="1650" t="s">
        <v>80</v>
      </c>
      <c r="B303" s="1650">
        <v>511</v>
      </c>
    </row>
    <row r="304" spans="1:2" ht="14.5">
      <c r="A304" s="1650" t="s">
        <v>738</v>
      </c>
      <c r="B304" s="1650">
        <v>38</v>
      </c>
    </row>
    <row r="305" spans="1:2" ht="14.5">
      <c r="A305" s="1650" t="s">
        <v>739</v>
      </c>
      <c r="B305" s="1650">
        <v>2</v>
      </c>
    </row>
    <row r="306" spans="1:2" ht="14.5">
      <c r="A306" s="1650" t="s">
        <v>740</v>
      </c>
      <c r="B306" s="1650">
        <v>1</v>
      </c>
    </row>
    <row r="307" spans="1:2" ht="14.5">
      <c r="A307" s="1650" t="s">
        <v>741</v>
      </c>
      <c r="B307" s="1651">
        <v>2671</v>
      </c>
    </row>
    <row r="308" spans="1:2" ht="14.5">
      <c r="A308" s="1650" t="s">
        <v>742</v>
      </c>
      <c r="B308" s="1650">
        <v>757</v>
      </c>
    </row>
    <row r="309" spans="1:2" ht="14.5">
      <c r="A309" s="1650" t="s">
        <v>743</v>
      </c>
      <c r="B309" s="1650">
        <v>0</v>
      </c>
    </row>
    <row r="310" spans="1:2" ht="14.5">
      <c r="A310" s="1650" t="s">
        <v>744</v>
      </c>
      <c r="B310" s="1650">
        <v>108</v>
      </c>
    </row>
    <row r="311" spans="1:2" ht="14.5">
      <c r="A311" s="1650" t="s">
        <v>745</v>
      </c>
      <c r="B311" s="1650">
        <v>2</v>
      </c>
    </row>
    <row r="312" spans="1:2" ht="14.5">
      <c r="A312" s="1650" t="s">
        <v>746</v>
      </c>
      <c r="B312" s="1650">
        <v>0</v>
      </c>
    </row>
    <row r="313" spans="1:2" ht="14.5">
      <c r="A313" s="1650" t="s">
        <v>747</v>
      </c>
      <c r="B313" s="1650">
        <v>0</v>
      </c>
    </row>
    <row r="314" spans="1:2" ht="14.5">
      <c r="A314" s="1650" t="s">
        <v>748</v>
      </c>
      <c r="B314" s="1650">
        <v>0</v>
      </c>
    </row>
    <row r="315" spans="1:2" ht="14.5">
      <c r="A315" s="1650" t="s">
        <v>749</v>
      </c>
      <c r="B315" s="1650">
        <v>0</v>
      </c>
    </row>
    <row r="316" spans="1:2" ht="14.5">
      <c r="A316" s="1650" t="s">
        <v>750</v>
      </c>
      <c r="B316" s="1650">
        <v>32</v>
      </c>
    </row>
    <row r="317" spans="1:2" ht="14.5">
      <c r="A317" s="1650" t="s">
        <v>751</v>
      </c>
      <c r="B317" s="1650">
        <v>0</v>
      </c>
    </row>
    <row r="318" spans="1:2" ht="14.5">
      <c r="A318" s="1650" t="s">
        <v>752</v>
      </c>
      <c r="B318" s="1650">
        <v>0</v>
      </c>
    </row>
    <row r="319" spans="1:2" ht="14.5">
      <c r="A319" s="1650" t="s">
        <v>753</v>
      </c>
      <c r="B319" s="1650">
        <v>0</v>
      </c>
    </row>
    <row r="320" spans="1:2" ht="14.5">
      <c r="A320" s="1650" t="s">
        <v>754</v>
      </c>
      <c r="B320" s="1650">
        <v>0</v>
      </c>
    </row>
    <row r="321" spans="1:2" ht="14.5">
      <c r="A321" s="1650" t="s">
        <v>755</v>
      </c>
      <c r="B321" s="1650">
        <v>0</v>
      </c>
    </row>
    <row r="322" spans="1:2" ht="14.5">
      <c r="A322" s="1650" t="s">
        <v>756</v>
      </c>
      <c r="B322" s="1650">
        <v>0</v>
      </c>
    </row>
    <row r="323" spans="1:2" ht="14.5">
      <c r="A323" s="1650" t="s">
        <v>757</v>
      </c>
      <c r="B323" s="1650">
        <v>0</v>
      </c>
    </row>
    <row r="324" spans="1:2" ht="14.5">
      <c r="A324" s="1650" t="s">
        <v>758</v>
      </c>
      <c r="B324" s="1651">
        <v>2354</v>
      </c>
    </row>
    <row r="325" spans="1:2" ht="14.5">
      <c r="A325" s="1650" t="s">
        <v>759</v>
      </c>
      <c r="B325" s="1650">
        <v>0</v>
      </c>
    </row>
    <row r="326" spans="1:2" ht="14.5">
      <c r="A326" s="1650" t="s">
        <v>760</v>
      </c>
      <c r="B326" s="1651">
        <v>2184</v>
      </c>
    </row>
    <row r="327" spans="1:2" ht="14.5">
      <c r="A327" s="1650" t="s">
        <v>761</v>
      </c>
      <c r="B327" s="1650">
        <v>0</v>
      </c>
    </row>
    <row r="328" spans="1:2" ht="14.5">
      <c r="A328" s="1650" t="s">
        <v>762</v>
      </c>
      <c r="B328" s="1650">
        <v>142</v>
      </c>
    </row>
    <row r="329" spans="1:2" ht="14.5">
      <c r="A329" s="1650" t="s">
        <v>763</v>
      </c>
      <c r="B329" s="1650">
        <v>0</v>
      </c>
    </row>
    <row r="330" spans="1:2" ht="14.5">
      <c r="A330" s="1650" t="s">
        <v>53</v>
      </c>
      <c r="B330" s="1650">
        <v>789</v>
      </c>
    </row>
    <row r="331" spans="1:2" ht="14.5">
      <c r="A331" s="1650" t="s">
        <v>764</v>
      </c>
      <c r="B331" s="1650">
        <v>0</v>
      </c>
    </row>
    <row r="332" spans="1:2" ht="14.5">
      <c r="A332" s="1650" t="s">
        <v>765</v>
      </c>
      <c r="B332" s="1650">
        <v>37</v>
      </c>
    </row>
    <row r="333" spans="1:2" ht="14.5">
      <c r="A333" s="1650" t="s">
        <v>766</v>
      </c>
      <c r="B333" s="1650">
        <v>0</v>
      </c>
    </row>
    <row r="334" spans="1:2" ht="14.5">
      <c r="A334" s="1650" t="s">
        <v>767</v>
      </c>
      <c r="B334" s="1650">
        <v>0</v>
      </c>
    </row>
    <row r="335" spans="1:2" ht="14.5">
      <c r="A335" s="1650" t="s">
        <v>768</v>
      </c>
      <c r="B335" s="1650">
        <v>0</v>
      </c>
    </row>
    <row r="336" spans="1:2" ht="14.5">
      <c r="A336" s="1650" t="s">
        <v>769</v>
      </c>
      <c r="B336" s="1650">
        <v>0</v>
      </c>
    </row>
    <row r="337" spans="1:2" ht="14.5">
      <c r="A337" s="1650" t="s">
        <v>770</v>
      </c>
      <c r="B337" s="1650">
        <v>0</v>
      </c>
    </row>
    <row r="338" spans="1:2" ht="14.5">
      <c r="A338" s="1650" t="s">
        <v>771</v>
      </c>
      <c r="B338" s="1650">
        <v>0</v>
      </c>
    </row>
    <row r="339" spans="1:2" ht="14.5">
      <c r="A339" s="1650" t="s">
        <v>772</v>
      </c>
      <c r="B339" s="1650">
        <v>0</v>
      </c>
    </row>
    <row r="340" spans="1:2" ht="14.5">
      <c r="A340" s="1650" t="s">
        <v>773</v>
      </c>
      <c r="B340" s="1650">
        <v>0</v>
      </c>
    </row>
    <row r="341" spans="1:2" ht="14.5">
      <c r="A341" s="1650" t="s">
        <v>774</v>
      </c>
      <c r="B341" s="1650">
        <v>0</v>
      </c>
    </row>
    <row r="342" spans="1:2" ht="14.5">
      <c r="A342" s="1650" t="s">
        <v>775</v>
      </c>
      <c r="B342" s="1650">
        <v>0</v>
      </c>
    </row>
    <row r="343" spans="1:2" ht="14.5">
      <c r="A343" s="1650" t="s">
        <v>776</v>
      </c>
      <c r="B343" s="1650">
        <v>0</v>
      </c>
    </row>
    <row r="344" spans="1:2" ht="14.5">
      <c r="A344" s="1650" t="s">
        <v>777</v>
      </c>
      <c r="B344" s="1650">
        <v>0</v>
      </c>
    </row>
    <row r="345" spans="1:2" ht="29">
      <c r="A345" s="1650" t="s">
        <v>778</v>
      </c>
      <c r="B345" s="1650">
        <v>0</v>
      </c>
    </row>
    <row r="346" spans="1:2" ht="43.5">
      <c r="A346" s="1650" t="s">
        <v>779</v>
      </c>
      <c r="B346" s="1650">
        <v>0</v>
      </c>
    </row>
    <row r="347" spans="1:2" ht="14.5">
      <c r="A347" s="1650" t="s">
        <v>108</v>
      </c>
      <c r="B347" s="1650">
        <v>107</v>
      </c>
    </row>
    <row r="348" spans="1:2" ht="14.5">
      <c r="A348" s="1650" t="s">
        <v>780</v>
      </c>
      <c r="B348" s="1650">
        <v>1</v>
      </c>
    </row>
    <row r="349" spans="1:2" ht="14.5">
      <c r="A349" s="1650" t="s">
        <v>781</v>
      </c>
      <c r="B349" s="1650">
        <v>4</v>
      </c>
    </row>
    <row r="350" spans="1:2" ht="14.5">
      <c r="A350" s="1650" t="s">
        <v>782</v>
      </c>
      <c r="B350" s="1650">
        <v>4</v>
      </c>
    </row>
    <row r="351" spans="1:2" ht="14.5">
      <c r="A351" s="1650" t="s">
        <v>783</v>
      </c>
      <c r="B351" s="1650">
        <v>0</v>
      </c>
    </row>
    <row r="352" spans="1:2" ht="14.5">
      <c r="A352" s="1650" t="s">
        <v>784</v>
      </c>
      <c r="B352" s="1650">
        <v>0</v>
      </c>
    </row>
    <row r="353" spans="1:2" ht="14.5">
      <c r="A353" s="1650" t="s">
        <v>785</v>
      </c>
      <c r="B353" s="1650">
        <v>0</v>
      </c>
    </row>
    <row r="354" spans="1:2" ht="14.5">
      <c r="A354" s="1650" t="s">
        <v>786</v>
      </c>
      <c r="B354" s="1650">
        <v>0</v>
      </c>
    </row>
    <row r="355" spans="1:2" ht="14.5">
      <c r="A355" s="1650" t="s">
        <v>787</v>
      </c>
      <c r="B355" s="1650">
        <v>0</v>
      </c>
    </row>
    <row r="356" spans="1:2" ht="14.5">
      <c r="A356" s="1650" t="s">
        <v>788</v>
      </c>
      <c r="B356" s="1650">
        <v>0</v>
      </c>
    </row>
    <row r="357" spans="1:2" ht="14.5">
      <c r="A357" s="1650" t="s">
        <v>789</v>
      </c>
      <c r="B357" s="1650">
        <v>0</v>
      </c>
    </row>
    <row r="358" spans="1:2" ht="14.5">
      <c r="A358" s="1650" t="s">
        <v>790</v>
      </c>
      <c r="B358" s="1650">
        <v>0</v>
      </c>
    </row>
    <row r="359" spans="1:2" ht="14.5">
      <c r="A359" s="1650" t="s">
        <v>791</v>
      </c>
      <c r="B359" s="1650">
        <v>0</v>
      </c>
    </row>
    <row r="360" spans="1:2" ht="14.5">
      <c r="A360" s="1650" t="s">
        <v>792</v>
      </c>
      <c r="B360" s="1650">
        <v>0</v>
      </c>
    </row>
    <row r="361" spans="1:2" ht="14.5">
      <c r="A361" s="1650" t="s">
        <v>793</v>
      </c>
      <c r="B361" s="1650">
        <v>389</v>
      </c>
    </row>
    <row r="362" spans="1:2" ht="14.5">
      <c r="A362" s="1650" t="s">
        <v>794</v>
      </c>
      <c r="B362" s="1650">
        <v>107</v>
      </c>
    </row>
    <row r="363" spans="1:2" ht="14.5">
      <c r="A363" s="1650" t="s">
        <v>795</v>
      </c>
      <c r="B363" s="1650">
        <v>177</v>
      </c>
    </row>
    <row r="364" spans="1:2" ht="14.5">
      <c r="A364" s="1650" t="s">
        <v>796</v>
      </c>
      <c r="B364" s="1650">
        <v>0</v>
      </c>
    </row>
    <row r="365" spans="1:2" ht="14.5">
      <c r="A365" s="1650" t="s">
        <v>797</v>
      </c>
      <c r="B365" s="1650">
        <v>162</v>
      </c>
    </row>
    <row r="366" spans="1:2" ht="14.5">
      <c r="A366" s="1650" t="s">
        <v>798</v>
      </c>
      <c r="B366" s="1650">
        <v>0</v>
      </c>
    </row>
    <row r="367" spans="1:2" ht="14.5">
      <c r="A367" s="1650" t="s">
        <v>799</v>
      </c>
      <c r="B367" s="1650">
        <v>0</v>
      </c>
    </row>
    <row r="368" spans="1:2" ht="14.5">
      <c r="A368" s="1650" t="s">
        <v>800</v>
      </c>
      <c r="B368" s="1650">
        <v>0</v>
      </c>
    </row>
    <row r="369" spans="1:2" ht="14.5">
      <c r="A369" s="1650" t="s">
        <v>801</v>
      </c>
      <c r="B369" s="1650">
        <v>0</v>
      </c>
    </row>
    <row r="370" spans="1:2" ht="14.5">
      <c r="A370" s="1650" t="s">
        <v>802</v>
      </c>
      <c r="B370" s="1650">
        <v>0</v>
      </c>
    </row>
    <row r="371" spans="1:2" ht="14.5">
      <c r="A371" s="1650" t="s">
        <v>803</v>
      </c>
      <c r="B371" s="1650">
        <v>0</v>
      </c>
    </row>
    <row r="372" spans="1:2" ht="14.5">
      <c r="A372" s="1650" t="s">
        <v>91</v>
      </c>
      <c r="B372" s="1651">
        <v>1782</v>
      </c>
    </row>
    <row r="373" spans="1:2" ht="14.5">
      <c r="A373" s="1650" t="s">
        <v>804</v>
      </c>
      <c r="B373" s="1650">
        <v>9</v>
      </c>
    </row>
    <row r="374" spans="1:2" ht="14.5">
      <c r="A374" s="1650" t="s">
        <v>805</v>
      </c>
      <c r="B374" s="1650">
        <v>0</v>
      </c>
    </row>
    <row r="375" spans="1:2" ht="14.5">
      <c r="A375" s="1650" t="s">
        <v>806</v>
      </c>
      <c r="B375" s="1650">
        <v>12</v>
      </c>
    </row>
    <row r="376" spans="1:2" ht="14.5">
      <c r="A376" s="1650" t="s">
        <v>807</v>
      </c>
      <c r="B376" s="1650">
        <v>0</v>
      </c>
    </row>
    <row r="377" spans="1:2" ht="14.5">
      <c r="A377" s="1650" t="s">
        <v>808</v>
      </c>
      <c r="B377" s="1650">
        <v>0</v>
      </c>
    </row>
    <row r="378" spans="1:2" ht="14.5">
      <c r="A378" s="1650" t="s">
        <v>809</v>
      </c>
      <c r="B378" s="1650">
        <v>0</v>
      </c>
    </row>
    <row r="379" spans="1:2" ht="14.5">
      <c r="A379" s="1650" t="s">
        <v>810</v>
      </c>
      <c r="B379" s="1650">
        <v>0</v>
      </c>
    </row>
    <row r="380" spans="1:2" ht="14.5">
      <c r="A380" s="1650" t="s">
        <v>811</v>
      </c>
      <c r="B380" s="1650">
        <v>0</v>
      </c>
    </row>
    <row r="381" spans="1:2" ht="14.5">
      <c r="A381" s="1650" t="s">
        <v>812</v>
      </c>
      <c r="B381" s="1650">
        <v>0</v>
      </c>
    </row>
    <row r="382" spans="1:2" ht="14.5">
      <c r="A382" s="1650" t="s">
        <v>813</v>
      </c>
      <c r="B382" s="1650">
        <v>0</v>
      </c>
    </row>
    <row r="383" spans="1:2" ht="14.5">
      <c r="A383" s="1650" t="s">
        <v>814</v>
      </c>
      <c r="B383" s="1650">
        <v>0</v>
      </c>
    </row>
    <row r="384" spans="1:2" ht="14.5">
      <c r="A384" s="1650" t="s">
        <v>815</v>
      </c>
      <c r="B384" s="1650">
        <v>0</v>
      </c>
    </row>
    <row r="385" spans="1:2" ht="14.5">
      <c r="A385" s="1650" t="s">
        <v>816</v>
      </c>
      <c r="B385" s="1650">
        <v>0</v>
      </c>
    </row>
    <row r="386" spans="1:2" ht="14.5">
      <c r="A386" s="1650" t="s">
        <v>817</v>
      </c>
      <c r="B386" s="1650">
        <v>0</v>
      </c>
    </row>
    <row r="387" spans="1:2" ht="14.5">
      <c r="A387" s="1650" t="s">
        <v>818</v>
      </c>
      <c r="B387" s="1650">
        <v>0</v>
      </c>
    </row>
    <row r="388" spans="1:2" ht="14.5">
      <c r="A388" s="1650" t="s">
        <v>819</v>
      </c>
      <c r="B388" s="1650">
        <v>0</v>
      </c>
    </row>
    <row r="389" spans="1:2" ht="14.5">
      <c r="A389" s="1650" t="s">
        <v>820</v>
      </c>
      <c r="B389" s="1650">
        <v>39</v>
      </c>
    </row>
    <row r="390" spans="1:2" ht="14.5">
      <c r="A390" s="1650" t="s">
        <v>821</v>
      </c>
      <c r="B390" s="1650">
        <v>0</v>
      </c>
    </row>
    <row r="391" spans="1:2" ht="14.5">
      <c r="A391" s="1650" t="s">
        <v>822</v>
      </c>
      <c r="B391" s="1650">
        <v>2</v>
      </c>
    </row>
    <row r="392" spans="1:2" ht="14.5">
      <c r="A392" s="1650" t="s">
        <v>823</v>
      </c>
      <c r="B392" s="1650">
        <v>0</v>
      </c>
    </row>
    <row r="393" spans="1:2" ht="14.5">
      <c r="A393" s="1650" t="s">
        <v>178</v>
      </c>
      <c r="B393" s="1650">
        <v>404</v>
      </c>
    </row>
    <row r="394" spans="1:2" ht="14.5">
      <c r="A394" s="1650" t="s">
        <v>824</v>
      </c>
      <c r="B394" s="1650">
        <v>0</v>
      </c>
    </row>
    <row r="395" spans="1:2" ht="14.5">
      <c r="A395" s="1650" t="s">
        <v>825</v>
      </c>
      <c r="B395" s="1650">
        <v>0</v>
      </c>
    </row>
    <row r="396" spans="1:2" ht="14.5">
      <c r="A396" s="1650" t="s">
        <v>826</v>
      </c>
      <c r="B396" s="1650">
        <v>0</v>
      </c>
    </row>
    <row r="397" spans="1:2" ht="14.5">
      <c r="A397" s="1650" t="s">
        <v>827</v>
      </c>
      <c r="B397" s="1650">
        <v>0</v>
      </c>
    </row>
    <row r="398" spans="1:2" ht="14.5">
      <c r="A398" s="1650" t="s">
        <v>828</v>
      </c>
      <c r="B398" s="1650">
        <v>0</v>
      </c>
    </row>
    <row r="399" spans="1:2" ht="14.5">
      <c r="A399" s="1650" t="s">
        <v>829</v>
      </c>
      <c r="B399" s="1650">
        <v>23</v>
      </c>
    </row>
    <row r="400" spans="1:2" ht="14.5">
      <c r="A400" s="1650" t="s">
        <v>830</v>
      </c>
      <c r="B400" s="1650">
        <v>0</v>
      </c>
    </row>
    <row r="401" spans="1:2" ht="43.5">
      <c r="A401" s="1650" t="s">
        <v>831</v>
      </c>
      <c r="B401" s="1650">
        <v>0</v>
      </c>
    </row>
    <row r="402" spans="1:2" ht="14.5">
      <c r="A402" s="1650" t="s">
        <v>832</v>
      </c>
      <c r="B402" s="1650">
        <v>0</v>
      </c>
    </row>
    <row r="403" spans="1:2" ht="14.5">
      <c r="A403" s="1650" t="s">
        <v>833</v>
      </c>
      <c r="B403" s="1650">
        <v>0</v>
      </c>
    </row>
    <row r="404" spans="1:2" ht="14.5">
      <c r="A404" s="1650" t="s">
        <v>834</v>
      </c>
      <c r="B404" s="1650">
        <v>0</v>
      </c>
    </row>
    <row r="405" spans="1:2" ht="14.5">
      <c r="A405" s="1650" t="s">
        <v>835</v>
      </c>
      <c r="B405" s="1650">
        <v>0</v>
      </c>
    </row>
    <row r="406" spans="1:2" ht="14.5">
      <c r="A406" s="1650" t="s">
        <v>836</v>
      </c>
      <c r="B406" s="1650">
        <v>0</v>
      </c>
    </row>
    <row r="407" spans="1:2" ht="14.5">
      <c r="A407" s="1650" t="s">
        <v>837</v>
      </c>
      <c r="B407" s="1650">
        <v>0</v>
      </c>
    </row>
    <row r="408" spans="1:2" ht="43.5">
      <c r="A408" s="1650" t="s">
        <v>838</v>
      </c>
      <c r="B408" s="1650">
        <v>0</v>
      </c>
    </row>
    <row r="409" spans="1:2" ht="43.5">
      <c r="A409" s="1650" t="s">
        <v>839</v>
      </c>
      <c r="B409" s="1650">
        <v>0</v>
      </c>
    </row>
    <row r="410" spans="1:2" ht="43.5">
      <c r="A410" s="1650" t="s">
        <v>840</v>
      </c>
      <c r="B410" s="1650">
        <v>0</v>
      </c>
    </row>
    <row r="411" spans="1:2" ht="43.5">
      <c r="A411" s="1650" t="s">
        <v>841</v>
      </c>
      <c r="B411" s="1650">
        <v>0</v>
      </c>
    </row>
    <row r="412" spans="1:2" ht="14.5">
      <c r="A412" s="1650" t="s">
        <v>842</v>
      </c>
      <c r="B412" s="1650">
        <v>796</v>
      </c>
    </row>
    <row r="413" spans="1:2" ht="43.5">
      <c r="A413" s="1650" t="s">
        <v>843</v>
      </c>
      <c r="B413" s="1650">
        <v>26</v>
      </c>
    </row>
    <row r="414" spans="1:2" ht="14.5">
      <c r="A414" s="1650" t="s">
        <v>844</v>
      </c>
      <c r="B414" s="1650">
        <v>528</v>
      </c>
    </row>
    <row r="415" spans="1:2" ht="43.5">
      <c r="A415" s="1650" t="s">
        <v>845</v>
      </c>
      <c r="B415" s="1650">
        <v>45</v>
      </c>
    </row>
    <row r="416" spans="1:2" ht="14.5">
      <c r="A416" s="1650" t="s">
        <v>123</v>
      </c>
      <c r="B416" s="1650">
        <v>924</v>
      </c>
    </row>
    <row r="417" spans="1:2" ht="14.5">
      <c r="A417" s="1650" t="s">
        <v>846</v>
      </c>
      <c r="B417" s="1650">
        <v>1</v>
      </c>
    </row>
    <row r="418" spans="1:2" ht="14.5">
      <c r="A418" s="1650" t="s">
        <v>847</v>
      </c>
      <c r="B418" s="1650">
        <v>0</v>
      </c>
    </row>
    <row r="419" spans="1:2" ht="14.5">
      <c r="A419" s="1650" t="s">
        <v>848</v>
      </c>
      <c r="B419" s="1650">
        <v>3</v>
      </c>
    </row>
    <row r="420" spans="1:2" ht="14.5">
      <c r="A420" s="1650" t="s">
        <v>849</v>
      </c>
      <c r="B420" s="1650">
        <v>4</v>
      </c>
    </row>
    <row r="421" spans="1:2" ht="43.5">
      <c r="A421" s="1650" t="s">
        <v>850</v>
      </c>
      <c r="B421" s="1650">
        <v>0</v>
      </c>
    </row>
    <row r="422" spans="1:2" ht="43.5">
      <c r="A422" s="1650" t="s">
        <v>851</v>
      </c>
      <c r="B422" s="1650">
        <v>0</v>
      </c>
    </row>
    <row r="423" spans="1:2" ht="43.5">
      <c r="A423" s="1650" t="s">
        <v>852</v>
      </c>
      <c r="B423" s="1650">
        <v>0</v>
      </c>
    </row>
    <row r="424" spans="1:2" ht="43.5">
      <c r="A424" s="1650" t="s">
        <v>853</v>
      </c>
      <c r="B424" s="1650">
        <v>0</v>
      </c>
    </row>
    <row r="425" spans="1:2" ht="43.5">
      <c r="A425" s="1650" t="s">
        <v>854</v>
      </c>
      <c r="B425" s="1650">
        <v>0</v>
      </c>
    </row>
    <row r="426" spans="1:2" ht="43.5">
      <c r="A426" s="1650" t="s">
        <v>855</v>
      </c>
      <c r="B426" s="1650">
        <v>0</v>
      </c>
    </row>
    <row r="427" spans="1:2" ht="14.5">
      <c r="A427" s="1650" t="s">
        <v>856</v>
      </c>
      <c r="B427" s="1650">
        <v>0</v>
      </c>
    </row>
    <row r="428" spans="1:2" ht="14.5">
      <c r="A428" s="1650" t="s">
        <v>857</v>
      </c>
      <c r="B428" s="1650">
        <v>0</v>
      </c>
    </row>
    <row r="429" spans="1:2" ht="14.5">
      <c r="A429" s="1650" t="s">
        <v>858</v>
      </c>
      <c r="B429" s="1650">
        <v>0</v>
      </c>
    </row>
    <row r="430" spans="1:2" ht="43.5">
      <c r="A430" s="1650" t="s">
        <v>859</v>
      </c>
      <c r="B430" s="1650">
        <v>0</v>
      </c>
    </row>
    <row r="431" spans="1:2" ht="43.5">
      <c r="A431" s="1650" t="s">
        <v>860</v>
      </c>
      <c r="B431" s="1650">
        <v>0</v>
      </c>
    </row>
    <row r="432" spans="1:2" ht="43.5">
      <c r="A432" s="1650" t="s">
        <v>861</v>
      </c>
      <c r="B432" s="1650">
        <v>0</v>
      </c>
    </row>
    <row r="433" spans="1:2" ht="14.5">
      <c r="A433" s="1650" t="s">
        <v>862</v>
      </c>
      <c r="B433" s="1650">
        <v>0</v>
      </c>
    </row>
    <row r="434" spans="1:2" ht="14.5">
      <c r="A434" s="1650" t="s">
        <v>863</v>
      </c>
      <c r="B434" s="1650">
        <v>0</v>
      </c>
    </row>
    <row r="435" spans="1:2" ht="14.5">
      <c r="A435" s="1650" t="s">
        <v>864</v>
      </c>
      <c r="B435" s="1650">
        <v>0</v>
      </c>
    </row>
    <row r="436" spans="1:2" ht="43.5">
      <c r="A436" s="1650" t="s">
        <v>865</v>
      </c>
      <c r="B436" s="1650">
        <v>0</v>
      </c>
    </row>
    <row r="437" spans="1:2" ht="14.5">
      <c r="A437" s="1650" t="s">
        <v>44</v>
      </c>
      <c r="B437" s="1650">
        <v>0</v>
      </c>
    </row>
    <row r="438" spans="1:2" ht="14.5">
      <c r="A438" s="1650" t="s">
        <v>34</v>
      </c>
      <c r="B438" s="1651">
        <v>1586</v>
      </c>
    </row>
    <row r="439" spans="1:2" ht="14.5">
      <c r="A439" s="1650" t="s">
        <v>866</v>
      </c>
      <c r="B439" s="1650">
        <v>0</v>
      </c>
    </row>
    <row r="440" spans="1:2" ht="14.5">
      <c r="A440" s="1650" t="s">
        <v>867</v>
      </c>
      <c r="B440" s="1650">
        <v>0</v>
      </c>
    </row>
    <row r="441" spans="1:2" ht="14.5">
      <c r="A441" s="1650" t="s">
        <v>868</v>
      </c>
      <c r="B441" s="1650">
        <v>0</v>
      </c>
    </row>
    <row r="442" spans="1:2" ht="14.5">
      <c r="A442" s="1650" t="s">
        <v>869</v>
      </c>
      <c r="B442" s="1650">
        <v>0</v>
      </c>
    </row>
    <row r="443" spans="1:2" ht="14.5">
      <c r="A443" s="1650" t="s">
        <v>101</v>
      </c>
      <c r="B443" s="1650">
        <v>2</v>
      </c>
    </row>
    <row r="444" spans="1:2" ht="14.5">
      <c r="A444" s="1650" t="s">
        <v>870</v>
      </c>
      <c r="B444" s="1650">
        <v>0</v>
      </c>
    </row>
    <row r="445" spans="1:2" ht="14.5">
      <c r="A445" s="1650" t="s">
        <v>871</v>
      </c>
      <c r="B445" s="1650">
        <v>0</v>
      </c>
    </row>
    <row r="446" spans="1:2" ht="14.5">
      <c r="A446" s="1650" t="s">
        <v>872</v>
      </c>
      <c r="B446" s="1650">
        <v>0</v>
      </c>
    </row>
    <row r="447" spans="1:2" ht="14.5">
      <c r="A447" s="1650" t="s">
        <v>873</v>
      </c>
      <c r="B447" s="1650">
        <v>0</v>
      </c>
    </row>
    <row r="448" spans="1:2" ht="14.5">
      <c r="A448" s="1650" t="s">
        <v>874</v>
      </c>
      <c r="B448" s="1650">
        <v>0</v>
      </c>
    </row>
    <row r="449" spans="1:2" ht="14.5">
      <c r="A449" s="1650" t="s">
        <v>875</v>
      </c>
      <c r="B449" s="1650">
        <v>0</v>
      </c>
    </row>
    <row r="450" spans="1:2" ht="14.5">
      <c r="A450" s="1650" t="s">
        <v>876</v>
      </c>
      <c r="B450" s="1650">
        <v>0</v>
      </c>
    </row>
    <row r="451" spans="1:2" ht="14.5">
      <c r="A451" s="1650" t="s">
        <v>877</v>
      </c>
      <c r="B451" s="1650">
        <v>0</v>
      </c>
    </row>
    <row r="452" spans="1:2" ht="14.5">
      <c r="A452" s="1650" t="s">
        <v>878</v>
      </c>
      <c r="B452" s="1650">
        <v>0</v>
      </c>
    </row>
    <row r="453" spans="1:2" ht="14.5">
      <c r="A453" s="1650" t="s">
        <v>879</v>
      </c>
      <c r="B453" s="1650">
        <v>0</v>
      </c>
    </row>
    <row r="454" spans="1:2" ht="14.5">
      <c r="A454" s="1650" t="s">
        <v>880</v>
      </c>
      <c r="B454" s="1650">
        <v>0</v>
      </c>
    </row>
    <row r="455" spans="1:2" ht="14.5">
      <c r="A455" s="1650" t="s">
        <v>881</v>
      </c>
      <c r="B455" s="1650">
        <v>0</v>
      </c>
    </row>
    <row r="456" spans="1:2" ht="14.5">
      <c r="A456" s="1650" t="s">
        <v>882</v>
      </c>
      <c r="B456" s="1650">
        <v>0</v>
      </c>
    </row>
    <row r="457" spans="1:2" ht="14.5">
      <c r="A457" s="1650" t="s">
        <v>883</v>
      </c>
      <c r="B457" s="1650">
        <v>0</v>
      </c>
    </row>
    <row r="458" spans="1:2" ht="14.5">
      <c r="A458" s="1650" t="s">
        <v>176</v>
      </c>
      <c r="B458" s="1650">
        <v>628</v>
      </c>
    </row>
    <row r="459" spans="1:2" ht="14.5">
      <c r="A459" s="1650" t="s">
        <v>884</v>
      </c>
      <c r="B459" s="1650">
        <v>0</v>
      </c>
    </row>
    <row r="460" spans="1:2" ht="14.5">
      <c r="A460" s="1650" t="s">
        <v>885</v>
      </c>
      <c r="B460" s="1650">
        <v>0</v>
      </c>
    </row>
    <row r="461" spans="1:2" ht="14.5">
      <c r="A461" s="1650" t="s">
        <v>886</v>
      </c>
      <c r="B461" s="1650">
        <v>0</v>
      </c>
    </row>
    <row r="462" spans="1:2" ht="14.5">
      <c r="A462" s="1650" t="s">
        <v>887</v>
      </c>
      <c r="B462" s="1650">
        <v>0</v>
      </c>
    </row>
    <row r="463" spans="1:2" ht="14.5">
      <c r="A463" s="1650" t="s">
        <v>888</v>
      </c>
      <c r="B463" s="1650">
        <v>0</v>
      </c>
    </row>
    <row r="464" spans="1:2" ht="14.5">
      <c r="A464" s="1650" t="s">
        <v>889</v>
      </c>
      <c r="B464" s="1650">
        <v>0</v>
      </c>
    </row>
    <row r="465" spans="1:2" ht="14.5">
      <c r="A465" s="1650" t="s">
        <v>890</v>
      </c>
      <c r="B465" s="1650">
        <v>0</v>
      </c>
    </row>
    <row r="466" spans="1:2" ht="14.5">
      <c r="A466" s="1650" t="s">
        <v>891</v>
      </c>
      <c r="B466" s="1650">
        <v>0</v>
      </c>
    </row>
    <row r="467" spans="1:2" ht="14.5">
      <c r="A467" s="1650" t="s">
        <v>892</v>
      </c>
      <c r="B467" s="1650">
        <v>0</v>
      </c>
    </row>
    <row r="468" spans="1:2" ht="14.5">
      <c r="A468" s="1650" t="s">
        <v>893</v>
      </c>
      <c r="B468" s="1650">
        <v>0</v>
      </c>
    </row>
    <row r="469" spans="1:2" ht="14.5">
      <c r="A469" s="1650" t="s">
        <v>894</v>
      </c>
      <c r="B469" s="1650">
        <v>0</v>
      </c>
    </row>
    <row r="470" spans="1:2" ht="14.5">
      <c r="A470" s="1650" t="s">
        <v>895</v>
      </c>
      <c r="B470" s="1650">
        <v>0</v>
      </c>
    </row>
    <row r="471" spans="1:2" ht="14.5">
      <c r="A471" s="1650" t="s">
        <v>896</v>
      </c>
      <c r="B471" s="1650">
        <v>0</v>
      </c>
    </row>
    <row r="472" spans="1:2" ht="14.5">
      <c r="A472" s="1650" t="s">
        <v>897</v>
      </c>
      <c r="B472" s="1650">
        <v>0</v>
      </c>
    </row>
    <row r="473" spans="1:2" ht="14.5">
      <c r="A473" s="1650" t="s">
        <v>898</v>
      </c>
      <c r="B473" s="1650">
        <v>0</v>
      </c>
    </row>
    <row r="474" spans="1:2" ht="14.5">
      <c r="A474" s="1650" t="s">
        <v>899</v>
      </c>
      <c r="B474" s="1651">
        <v>10416</v>
      </c>
    </row>
    <row r="475" spans="1:2" ht="14.5">
      <c r="A475" s="1650" t="s">
        <v>900</v>
      </c>
      <c r="B475" s="1650">
        <v>0</v>
      </c>
    </row>
    <row r="476" spans="1:2" ht="14.5">
      <c r="A476" s="1650" t="s">
        <v>901</v>
      </c>
      <c r="B476" s="1650">
        <v>0</v>
      </c>
    </row>
    <row r="477" spans="1:2" ht="14.5">
      <c r="A477" s="1650" t="s">
        <v>902</v>
      </c>
      <c r="B477" s="1650">
        <v>0</v>
      </c>
    </row>
    <row r="478" spans="1:2" ht="14.5">
      <c r="A478" s="1650" t="s">
        <v>66</v>
      </c>
      <c r="B478" s="1651">
        <v>28193</v>
      </c>
    </row>
    <row r="479" spans="1:2" ht="14.5">
      <c r="A479" s="1650" t="s">
        <v>903</v>
      </c>
      <c r="B479" s="1650">
        <v>0</v>
      </c>
    </row>
    <row r="480" spans="1:2" ht="14.5">
      <c r="A480" s="1650" t="s">
        <v>904</v>
      </c>
      <c r="B480" s="1650">
        <v>0</v>
      </c>
    </row>
    <row r="481" spans="1:2" ht="14.5">
      <c r="A481" s="1650" t="s">
        <v>905</v>
      </c>
      <c r="B481" s="1650">
        <v>0</v>
      </c>
    </row>
    <row r="482" spans="1:2" ht="14.5">
      <c r="A482" s="1650" t="s">
        <v>906</v>
      </c>
      <c r="B482" s="1650">
        <v>0</v>
      </c>
    </row>
    <row r="483" spans="1:2" ht="14.5">
      <c r="A483" s="1650" t="s">
        <v>907</v>
      </c>
      <c r="B483" s="1650">
        <v>0</v>
      </c>
    </row>
    <row r="484" spans="1:2" ht="14.5">
      <c r="A484" s="1650" t="s">
        <v>908</v>
      </c>
      <c r="B484" s="1650">
        <v>0</v>
      </c>
    </row>
    <row r="485" spans="1:2" ht="14.5">
      <c r="A485" s="1650" t="s">
        <v>909</v>
      </c>
      <c r="B485" s="1650">
        <v>0</v>
      </c>
    </row>
    <row r="486" spans="1:2" ht="14.5">
      <c r="A486" s="1650" t="s">
        <v>910</v>
      </c>
      <c r="B486" s="1650">
        <v>0</v>
      </c>
    </row>
    <row r="487" spans="1:2" ht="14.5">
      <c r="A487" s="1650" t="s">
        <v>911</v>
      </c>
      <c r="B487" s="1650">
        <v>0</v>
      </c>
    </row>
    <row r="488" spans="1:2" ht="14.5">
      <c r="A488" s="1650" t="s">
        <v>912</v>
      </c>
      <c r="B488" s="1650">
        <v>0</v>
      </c>
    </row>
    <row r="489" spans="1:2" ht="14.5">
      <c r="A489" s="1650" t="s">
        <v>913</v>
      </c>
      <c r="B489" s="1650">
        <v>0</v>
      </c>
    </row>
    <row r="490" spans="1:2" ht="14.5">
      <c r="A490" s="1650" t="s">
        <v>914</v>
      </c>
      <c r="B490" s="1650">
        <v>0</v>
      </c>
    </row>
    <row r="491" spans="1:2" ht="14.5">
      <c r="A491" s="1650" t="s">
        <v>915</v>
      </c>
      <c r="B491" s="1650">
        <v>0</v>
      </c>
    </row>
    <row r="492" spans="1:2" ht="14.5">
      <c r="A492" s="1650" t="s">
        <v>916</v>
      </c>
      <c r="B492" s="1650">
        <v>0</v>
      </c>
    </row>
    <row r="493" spans="1:2" ht="14.5">
      <c r="A493" s="1650" t="s">
        <v>917</v>
      </c>
      <c r="B493" s="1650">
        <v>0</v>
      </c>
    </row>
    <row r="494" spans="1:2" ht="14.5">
      <c r="A494" s="1650" t="s">
        <v>918</v>
      </c>
      <c r="B494" s="1650">
        <v>0</v>
      </c>
    </row>
    <row r="495" spans="1:2" ht="14.5">
      <c r="A495" s="1650" t="s">
        <v>919</v>
      </c>
      <c r="B495" s="1650">
        <v>0</v>
      </c>
    </row>
    <row r="496" spans="1:2" ht="14.5">
      <c r="A496" s="1650" t="s">
        <v>920</v>
      </c>
      <c r="B496" s="1650">
        <v>0</v>
      </c>
    </row>
    <row r="497" spans="1:2" ht="14.5">
      <c r="A497" s="1650" t="s">
        <v>921</v>
      </c>
      <c r="B497" s="1650">
        <v>0</v>
      </c>
    </row>
    <row r="498" spans="1:2" ht="14.5">
      <c r="A498" s="1650" t="s">
        <v>922</v>
      </c>
      <c r="B498" s="1650">
        <v>30</v>
      </c>
    </row>
    <row r="499" spans="1:2" ht="14.5">
      <c r="A499" s="1650" t="s">
        <v>923</v>
      </c>
      <c r="B499" s="1650">
        <v>0</v>
      </c>
    </row>
    <row r="500" spans="1:2" ht="14.5">
      <c r="A500" s="1650" t="s">
        <v>924</v>
      </c>
      <c r="B500" s="1650">
        <v>0</v>
      </c>
    </row>
    <row r="501" spans="1:2" ht="14.5">
      <c r="A501" s="1650" t="s">
        <v>925</v>
      </c>
      <c r="B501" s="1651">
        <v>8104</v>
      </c>
    </row>
    <row r="502" spans="1:2" ht="14.5">
      <c r="A502" s="1650" t="s">
        <v>47</v>
      </c>
      <c r="B502" s="1651">
        <v>1329</v>
      </c>
    </row>
    <row r="503" spans="1:2" ht="14.5">
      <c r="A503" s="1650" t="s">
        <v>926</v>
      </c>
      <c r="B503" s="1650">
        <v>0</v>
      </c>
    </row>
    <row r="504" spans="1:2" ht="14.5">
      <c r="A504" s="1650" t="s">
        <v>927</v>
      </c>
      <c r="B504" s="1650">
        <v>0</v>
      </c>
    </row>
    <row r="505" spans="1:2" ht="14.5">
      <c r="A505" s="1650" t="s">
        <v>928</v>
      </c>
      <c r="B505" s="1650">
        <v>0</v>
      </c>
    </row>
    <row r="506" spans="1:2" ht="14.5">
      <c r="A506" s="1650" t="s">
        <v>929</v>
      </c>
      <c r="B506" s="1650">
        <v>0</v>
      </c>
    </row>
    <row r="507" spans="1:2" ht="14.5">
      <c r="A507" s="1650" t="s">
        <v>930</v>
      </c>
      <c r="B507" s="1650">
        <v>0</v>
      </c>
    </row>
    <row r="508" spans="1:2" ht="14.5">
      <c r="A508" s="1650" t="s">
        <v>931</v>
      </c>
      <c r="B508" s="1650">
        <v>0</v>
      </c>
    </row>
    <row r="509" spans="1:2" ht="14.5">
      <c r="A509" s="1650" t="s">
        <v>932</v>
      </c>
      <c r="B509" s="1650">
        <v>0</v>
      </c>
    </row>
    <row r="510" spans="1:2" ht="14.5">
      <c r="A510" s="1650" t="s">
        <v>933</v>
      </c>
      <c r="B510" s="1650">
        <v>0</v>
      </c>
    </row>
    <row r="511" spans="1:2" ht="14.5">
      <c r="A511" s="1650" t="s">
        <v>934</v>
      </c>
      <c r="B511" s="1650">
        <v>0</v>
      </c>
    </row>
    <row r="512" spans="1:2" ht="14.5">
      <c r="A512" s="1650" t="s">
        <v>935</v>
      </c>
      <c r="B512" s="1650">
        <v>0</v>
      </c>
    </row>
    <row r="513" spans="1:2" ht="14.5">
      <c r="A513" s="1650" t="s">
        <v>936</v>
      </c>
      <c r="B513" s="1650">
        <v>0</v>
      </c>
    </row>
    <row r="514" spans="1:2" ht="14.5">
      <c r="A514" s="1650" t="s">
        <v>937</v>
      </c>
      <c r="B514" s="1650">
        <v>0</v>
      </c>
    </row>
    <row r="515" spans="1:2" ht="14.5">
      <c r="A515" s="1650" t="s">
        <v>938</v>
      </c>
      <c r="B515" s="1650">
        <v>0</v>
      </c>
    </row>
    <row r="516" spans="1:2" ht="14.5">
      <c r="A516" s="1650" t="s">
        <v>939</v>
      </c>
      <c r="B516" s="1650">
        <v>0</v>
      </c>
    </row>
    <row r="517" spans="1:2" ht="14.5">
      <c r="A517" s="1650" t="s">
        <v>940</v>
      </c>
      <c r="B517" s="1650">
        <v>0</v>
      </c>
    </row>
    <row r="518" spans="1:2" ht="14.5">
      <c r="A518" s="1650" t="s">
        <v>941</v>
      </c>
      <c r="B518" s="1650">
        <v>0</v>
      </c>
    </row>
    <row r="519" spans="1:2" ht="14.5">
      <c r="A519" s="1650" t="s">
        <v>942</v>
      </c>
      <c r="B519" s="1650">
        <v>0</v>
      </c>
    </row>
    <row r="520" spans="1:2" ht="14.5">
      <c r="A520" s="1650" t="s">
        <v>943</v>
      </c>
      <c r="B520" s="1650">
        <v>0</v>
      </c>
    </row>
    <row r="521" spans="1:2" ht="14.5">
      <c r="A521" s="1650" t="s">
        <v>944</v>
      </c>
      <c r="B521" s="1650">
        <v>0</v>
      </c>
    </row>
    <row r="522" spans="1:2" ht="14.5">
      <c r="A522" s="1650" t="s">
        <v>945</v>
      </c>
      <c r="B522" s="1650">
        <v>0</v>
      </c>
    </row>
    <row r="523" spans="1:2" ht="14.5">
      <c r="A523" s="1650" t="s">
        <v>946</v>
      </c>
      <c r="B523" s="1650">
        <v>0</v>
      </c>
    </row>
    <row r="524" spans="1:2" ht="14.5">
      <c r="A524" s="1650" t="s">
        <v>947</v>
      </c>
      <c r="B524" s="1650">
        <v>0</v>
      </c>
    </row>
    <row r="525" spans="1:2" ht="14.5">
      <c r="A525" s="1650" t="s">
        <v>948</v>
      </c>
      <c r="B525" s="1650">
        <v>0</v>
      </c>
    </row>
    <row r="526" spans="1:2" ht="14.5">
      <c r="A526" s="1650" t="s">
        <v>949</v>
      </c>
      <c r="B526" s="1650">
        <v>0</v>
      </c>
    </row>
    <row r="527" spans="1:2" ht="14.5">
      <c r="A527" s="1650" t="s">
        <v>950</v>
      </c>
      <c r="B527" s="1650">
        <v>0</v>
      </c>
    </row>
    <row r="528" spans="1:2" ht="14.5">
      <c r="A528" s="1650" t="s">
        <v>951</v>
      </c>
      <c r="B528" s="1650">
        <v>0</v>
      </c>
    </row>
    <row r="529" spans="1:2" ht="14.5">
      <c r="A529" s="1650" t="s">
        <v>952</v>
      </c>
      <c r="B529" s="1650">
        <v>299</v>
      </c>
    </row>
    <row r="530" spans="1:2" ht="14.5">
      <c r="A530" s="1650" t="s">
        <v>953</v>
      </c>
      <c r="B530" s="1650">
        <v>100</v>
      </c>
    </row>
    <row r="531" spans="1:2" ht="14.5">
      <c r="A531" s="1650" t="s">
        <v>954</v>
      </c>
      <c r="B531" s="1650">
        <v>1</v>
      </c>
    </row>
    <row r="532" spans="1:2" ht="14.5">
      <c r="A532" s="1650" t="s">
        <v>955</v>
      </c>
      <c r="B532" s="1650">
        <v>14</v>
      </c>
    </row>
    <row r="533" spans="1:2" ht="14.5">
      <c r="A533" s="1650" t="s">
        <v>956</v>
      </c>
      <c r="B533" s="1650">
        <v>0</v>
      </c>
    </row>
    <row r="534" spans="1:2" ht="14.5">
      <c r="A534" s="1650" t="s">
        <v>957</v>
      </c>
      <c r="B534" s="1650">
        <v>0</v>
      </c>
    </row>
    <row r="535" spans="1:2" ht="14.5">
      <c r="A535" s="1650" t="s">
        <v>958</v>
      </c>
      <c r="B535" s="1650">
        <v>0</v>
      </c>
    </row>
    <row r="536" spans="1:2" ht="14.5">
      <c r="A536" s="1650" t="s">
        <v>959</v>
      </c>
      <c r="B536" s="1650">
        <v>0</v>
      </c>
    </row>
    <row r="537" spans="1:2" ht="14.5">
      <c r="A537" s="1650" t="s">
        <v>960</v>
      </c>
      <c r="B537" s="1650">
        <v>0</v>
      </c>
    </row>
    <row r="538" spans="1:2" ht="14.5">
      <c r="A538" s="1650" t="s">
        <v>961</v>
      </c>
      <c r="B538" s="1650">
        <v>0</v>
      </c>
    </row>
    <row r="539" spans="1:2" ht="14.5">
      <c r="A539" s="1650" t="s">
        <v>962</v>
      </c>
      <c r="B539" s="1650">
        <v>0</v>
      </c>
    </row>
    <row r="540" spans="1:2" ht="14.5">
      <c r="A540" s="1650" t="s">
        <v>963</v>
      </c>
      <c r="B540" s="1650">
        <v>0</v>
      </c>
    </row>
    <row r="541" spans="1:2" ht="14.5">
      <c r="A541" s="1650" t="s">
        <v>964</v>
      </c>
      <c r="B541" s="1650">
        <v>0</v>
      </c>
    </row>
    <row r="542" spans="1:2" ht="14.5">
      <c r="A542" s="1650" t="s">
        <v>965</v>
      </c>
      <c r="B542" s="1650">
        <v>0</v>
      </c>
    </row>
    <row r="543" spans="1:2" ht="14.5">
      <c r="A543" s="1650" t="s">
        <v>966</v>
      </c>
      <c r="B543" s="1650">
        <v>0</v>
      </c>
    </row>
    <row r="544" spans="1:2" ht="14.5">
      <c r="A544" s="1650" t="s">
        <v>69</v>
      </c>
      <c r="B544" s="1651">
        <v>4240</v>
      </c>
    </row>
    <row r="545" spans="1:2" ht="43.5">
      <c r="A545" s="1650" t="s">
        <v>967</v>
      </c>
      <c r="B545" s="1650">
        <v>5</v>
      </c>
    </row>
    <row r="546" spans="1:2" ht="14.5">
      <c r="A546" s="1650" t="s">
        <v>71</v>
      </c>
      <c r="B546" s="1651">
        <v>3302</v>
      </c>
    </row>
    <row r="547" spans="1:2" ht="43.5">
      <c r="A547" s="1650" t="s">
        <v>968</v>
      </c>
      <c r="B547" s="1651">
        <v>5638</v>
      </c>
    </row>
    <row r="548" spans="1:2" ht="14.5">
      <c r="A548" s="1650" t="s">
        <v>969</v>
      </c>
      <c r="B548" s="1650">
        <v>0</v>
      </c>
    </row>
    <row r="549" spans="1:2" ht="14.5">
      <c r="A549" s="1650" t="s">
        <v>970</v>
      </c>
      <c r="B549" s="1650">
        <v>0</v>
      </c>
    </row>
    <row r="550" spans="1:2" ht="14.5">
      <c r="A550" s="1650" t="s">
        <v>971</v>
      </c>
      <c r="B550" s="1650">
        <v>0</v>
      </c>
    </row>
    <row r="551" spans="1:2" ht="14.5">
      <c r="A551" s="1650" t="s">
        <v>972</v>
      </c>
      <c r="B551" s="1650">
        <v>0</v>
      </c>
    </row>
    <row r="552" spans="1:2" ht="14.5">
      <c r="A552" s="1650" t="s">
        <v>973</v>
      </c>
      <c r="B552" s="1650">
        <v>0</v>
      </c>
    </row>
    <row r="553" spans="1:2" ht="14.5">
      <c r="A553" s="1650" t="s">
        <v>974</v>
      </c>
      <c r="B553" s="1650">
        <v>0</v>
      </c>
    </row>
    <row r="554" spans="1:2" ht="14.5">
      <c r="A554" s="1650" t="s">
        <v>975</v>
      </c>
      <c r="B554" s="1650">
        <v>0</v>
      </c>
    </row>
    <row r="555" spans="1:2" ht="14.5">
      <c r="A555" s="1650" t="s">
        <v>976</v>
      </c>
      <c r="B555" s="1650">
        <v>0</v>
      </c>
    </row>
    <row r="556" spans="1:2" ht="14.5">
      <c r="A556" s="1650" t="s">
        <v>977</v>
      </c>
      <c r="B556" s="1650">
        <v>0</v>
      </c>
    </row>
    <row r="557" spans="1:2" ht="14.5">
      <c r="A557" s="1650" t="s">
        <v>978</v>
      </c>
      <c r="B557" s="1650">
        <v>0</v>
      </c>
    </row>
    <row r="558" spans="1:2" ht="29">
      <c r="A558" s="1650" t="s">
        <v>979</v>
      </c>
      <c r="B558" s="1650">
        <v>0</v>
      </c>
    </row>
    <row r="559" spans="1:2" ht="14.5">
      <c r="A559" s="1650" t="s">
        <v>980</v>
      </c>
      <c r="B559" s="1650">
        <v>0</v>
      </c>
    </row>
    <row r="560" spans="1:2" ht="43.5">
      <c r="A560" s="1650" t="s">
        <v>981</v>
      </c>
      <c r="B560" s="1650">
        <v>0</v>
      </c>
    </row>
    <row r="561" spans="1:2" ht="14.5">
      <c r="A561" s="1650" t="s">
        <v>132</v>
      </c>
      <c r="B561" s="1650">
        <v>551</v>
      </c>
    </row>
    <row r="562" spans="1:2" ht="14.5">
      <c r="A562" s="1650" t="s">
        <v>982</v>
      </c>
      <c r="B562" s="1650">
        <v>0</v>
      </c>
    </row>
    <row r="563" spans="1:2" ht="14.5">
      <c r="A563" s="1650" t="s">
        <v>983</v>
      </c>
      <c r="B563" s="1650">
        <v>0</v>
      </c>
    </row>
    <row r="564" spans="1:2" ht="14.5">
      <c r="A564" s="1650" t="s">
        <v>984</v>
      </c>
      <c r="B564" s="1651">
        <v>1811</v>
      </c>
    </row>
    <row r="565" spans="1:2" ht="14.5">
      <c r="A565" s="1650" t="s">
        <v>985</v>
      </c>
      <c r="B565" s="1650">
        <v>0</v>
      </c>
    </row>
    <row r="566" spans="1:2" ht="14.5">
      <c r="A566" s="1650" t="s">
        <v>986</v>
      </c>
      <c r="B566" s="1650">
        <v>0</v>
      </c>
    </row>
    <row r="567" spans="1:2" ht="14.5">
      <c r="A567" s="1650" t="s">
        <v>987</v>
      </c>
      <c r="B567" s="1650">
        <v>714</v>
      </c>
    </row>
    <row r="568" spans="1:2" ht="14.5">
      <c r="A568" s="1650" t="s">
        <v>988</v>
      </c>
      <c r="B568" s="1650">
        <v>765</v>
      </c>
    </row>
    <row r="569" spans="1:2" ht="14.5">
      <c r="A569" s="1650" t="s">
        <v>989</v>
      </c>
      <c r="B569" s="1650">
        <v>0</v>
      </c>
    </row>
    <row r="570" spans="1:2" ht="43.5">
      <c r="A570" s="1650" t="s">
        <v>990</v>
      </c>
      <c r="B570" s="1651">
        <v>1651</v>
      </c>
    </row>
    <row r="571" spans="1:2" ht="14.5">
      <c r="A571" s="1650" t="s">
        <v>991</v>
      </c>
      <c r="B571" s="1650">
        <v>0</v>
      </c>
    </row>
    <row r="572" spans="1:2" ht="14.5">
      <c r="A572" s="1650" t="s">
        <v>992</v>
      </c>
      <c r="B572" s="1650">
        <v>0</v>
      </c>
    </row>
    <row r="573" spans="1:2" ht="14.5">
      <c r="A573" s="1650" t="s">
        <v>993</v>
      </c>
      <c r="B573" s="1650">
        <v>875</v>
      </c>
    </row>
    <row r="574" spans="1:2" ht="14.5">
      <c r="A574" s="1650" t="s">
        <v>103</v>
      </c>
      <c r="B574" s="1650">
        <v>596</v>
      </c>
    </row>
    <row r="575" spans="1:2" ht="14.5">
      <c r="A575" s="1650" t="s">
        <v>994</v>
      </c>
      <c r="B575" s="1650">
        <v>0</v>
      </c>
    </row>
    <row r="576" spans="1:2" ht="14.5">
      <c r="A576" s="1650" t="s">
        <v>995</v>
      </c>
      <c r="B576" s="1650">
        <v>512</v>
      </c>
    </row>
    <row r="577" spans="1:2" ht="14.5">
      <c r="A577" s="1650" t="s">
        <v>996</v>
      </c>
      <c r="B577" s="1650">
        <v>0</v>
      </c>
    </row>
    <row r="578" spans="1:2" ht="14.5">
      <c r="A578" s="1650" t="s">
        <v>997</v>
      </c>
      <c r="B578" s="1650">
        <v>0</v>
      </c>
    </row>
    <row r="579" spans="1:2" ht="14.5">
      <c r="A579" s="1650" t="s">
        <v>998</v>
      </c>
      <c r="B579" s="1650">
        <v>0</v>
      </c>
    </row>
    <row r="580" spans="1:2" ht="43.5">
      <c r="A580" s="1650" t="s">
        <v>999</v>
      </c>
      <c r="B580" s="1650">
        <v>0</v>
      </c>
    </row>
    <row r="581" spans="1:2" ht="14.5">
      <c r="A581" s="1650" t="s">
        <v>1000</v>
      </c>
      <c r="B581" s="1650">
        <v>0</v>
      </c>
    </row>
    <row r="582" spans="1:2" ht="14.5">
      <c r="A582" s="1650" t="s">
        <v>1001</v>
      </c>
      <c r="B582" s="1650">
        <v>0</v>
      </c>
    </row>
    <row r="583" spans="1:2" ht="43.5">
      <c r="A583" s="1650" t="s">
        <v>1002</v>
      </c>
      <c r="B583" s="1650">
        <v>0</v>
      </c>
    </row>
    <row r="584" spans="1:2" ht="14.5">
      <c r="A584" s="1650" t="s">
        <v>1003</v>
      </c>
      <c r="B584" s="1650">
        <v>0</v>
      </c>
    </row>
    <row r="585" spans="1:2" ht="14.5">
      <c r="A585" s="1650" t="s">
        <v>136</v>
      </c>
      <c r="B585" s="1650">
        <v>19</v>
      </c>
    </row>
    <row r="586" spans="1:2" ht="14.5">
      <c r="A586" s="1650" t="s">
        <v>1004</v>
      </c>
      <c r="B586" s="1651">
        <v>1123</v>
      </c>
    </row>
    <row r="587" spans="1:2" ht="14.5">
      <c r="A587" s="1650" t="s">
        <v>167</v>
      </c>
      <c r="B587" s="1651">
        <v>3835</v>
      </c>
    </row>
    <row r="588" spans="1:2" ht="14.5">
      <c r="A588" s="1650" t="s">
        <v>1005</v>
      </c>
      <c r="B588" s="1650">
        <v>0</v>
      </c>
    </row>
    <row r="589" spans="1:2" ht="14.5">
      <c r="A589" s="1650" t="s">
        <v>1006</v>
      </c>
      <c r="B589" s="1650">
        <v>0</v>
      </c>
    </row>
    <row r="590" spans="1:2" ht="14.5">
      <c r="A590" s="1650" t="s">
        <v>1007</v>
      </c>
      <c r="B590" s="1650">
        <v>0</v>
      </c>
    </row>
    <row r="591" spans="1:2" ht="14.5">
      <c r="A591" s="1650" t="s">
        <v>1008</v>
      </c>
      <c r="B591" s="1650">
        <v>0</v>
      </c>
    </row>
    <row r="592" spans="1:2" ht="14.5">
      <c r="A592" s="1650" t="s">
        <v>169</v>
      </c>
      <c r="B592" s="1650">
        <v>22</v>
      </c>
    </row>
    <row r="593" spans="1:2" ht="14.5">
      <c r="A593" s="1650" t="s">
        <v>1009</v>
      </c>
      <c r="B593" s="1650">
        <v>0</v>
      </c>
    </row>
    <row r="594" spans="1:2" ht="14.5">
      <c r="A594" s="1650" t="s">
        <v>1010</v>
      </c>
      <c r="B594" s="1650">
        <v>0</v>
      </c>
    </row>
    <row r="595" spans="1:2" ht="14.5">
      <c r="A595" s="1650" t="s">
        <v>1011</v>
      </c>
      <c r="B595" s="1650">
        <v>100</v>
      </c>
    </row>
    <row r="596" spans="1:2" ht="14.5">
      <c r="A596" s="1650" t="s">
        <v>1012</v>
      </c>
      <c r="B596" s="1650">
        <v>4</v>
      </c>
    </row>
    <row r="597" spans="1:2" ht="14.5">
      <c r="A597" s="1650" t="s">
        <v>1013</v>
      </c>
      <c r="B597" s="1650">
        <v>0</v>
      </c>
    </row>
    <row r="598" spans="1:2" ht="14.5">
      <c r="A598" s="1650" t="s">
        <v>1014</v>
      </c>
      <c r="B598" s="1650">
        <v>0</v>
      </c>
    </row>
    <row r="599" spans="1:2" ht="14.5">
      <c r="A599" s="1650" t="s">
        <v>130</v>
      </c>
      <c r="B599" s="1651">
        <v>1469</v>
      </c>
    </row>
    <row r="600" spans="1:2" ht="14.5">
      <c r="A600" s="1650" t="s">
        <v>1015</v>
      </c>
      <c r="B600" s="1650">
        <v>0</v>
      </c>
    </row>
    <row r="601" spans="1:2" ht="14.5">
      <c r="A601" s="1650" t="s">
        <v>1016</v>
      </c>
      <c r="B601" s="1650">
        <v>0</v>
      </c>
    </row>
    <row r="602" spans="1:2" ht="14.5">
      <c r="A602" s="1650" t="s">
        <v>1017</v>
      </c>
      <c r="B602" s="1650">
        <v>0</v>
      </c>
    </row>
    <row r="603" spans="1:2" ht="14.5">
      <c r="A603" s="1650" t="s">
        <v>1018</v>
      </c>
      <c r="B603" s="1650">
        <v>0</v>
      </c>
    </row>
    <row r="604" spans="1:2" ht="14.5">
      <c r="A604" s="1650" t="s">
        <v>1019</v>
      </c>
      <c r="B604" s="1650">
        <v>0</v>
      </c>
    </row>
    <row r="605" spans="1:2" ht="14.5">
      <c r="A605" s="1650" t="s">
        <v>1020</v>
      </c>
      <c r="B605" s="1650">
        <v>0</v>
      </c>
    </row>
    <row r="606" spans="1:2" ht="14.5">
      <c r="A606" s="1650" t="s">
        <v>1021</v>
      </c>
      <c r="B606" s="1650">
        <v>0</v>
      </c>
    </row>
    <row r="607" spans="1:2" ht="14.5">
      <c r="A607" s="1650" t="s">
        <v>1022</v>
      </c>
      <c r="B607" s="1650">
        <v>0</v>
      </c>
    </row>
    <row r="608" spans="1:2" ht="43.5">
      <c r="A608" s="1650" t="s">
        <v>1023</v>
      </c>
      <c r="B608" s="1650">
        <v>0</v>
      </c>
    </row>
    <row r="609" spans="1:2" ht="14.5">
      <c r="A609" s="1650" t="s">
        <v>1024</v>
      </c>
      <c r="B609" s="1650">
        <v>0</v>
      </c>
    </row>
    <row r="610" spans="1:2" ht="14.5">
      <c r="A610" s="1650" t="s">
        <v>1025</v>
      </c>
      <c r="B610" s="1650">
        <v>0</v>
      </c>
    </row>
    <row r="611" spans="1:2" ht="14.5">
      <c r="A611" s="1650" t="s">
        <v>1026</v>
      </c>
      <c r="B611" s="1650">
        <v>0</v>
      </c>
    </row>
    <row r="612" spans="1:2" ht="14.5">
      <c r="A612" s="1650" t="s">
        <v>1027</v>
      </c>
      <c r="B612" s="1650">
        <v>0</v>
      </c>
    </row>
    <row r="613" spans="1:2" ht="14.5">
      <c r="A613" s="1650" t="s">
        <v>1028</v>
      </c>
      <c r="B613" s="1650">
        <v>0</v>
      </c>
    </row>
    <row r="614" spans="1:2" ht="14.5">
      <c r="A614" s="1650" t="s">
        <v>1029</v>
      </c>
      <c r="B614" s="1650">
        <v>0</v>
      </c>
    </row>
    <row r="615" spans="1:2" ht="14.5">
      <c r="A615" s="1650" t="s">
        <v>1030</v>
      </c>
      <c r="B615" s="1650">
        <v>0</v>
      </c>
    </row>
    <row r="616" spans="1:2" ht="14.5">
      <c r="A616" s="1650" t="s">
        <v>421</v>
      </c>
      <c r="B616" s="1651">
        <v>3635</v>
      </c>
    </row>
    <row r="617" spans="1:2" ht="14.5">
      <c r="A617" s="1650" t="s">
        <v>1031</v>
      </c>
      <c r="B617" s="1650">
        <v>4</v>
      </c>
    </row>
    <row r="618" spans="1:2" ht="14.5">
      <c r="A618" s="1650" t="s">
        <v>1032</v>
      </c>
      <c r="B618" s="1650">
        <v>0</v>
      </c>
    </row>
    <row r="619" spans="1:2" ht="14.5">
      <c r="A619" s="1650" t="s">
        <v>1033</v>
      </c>
      <c r="B619" s="1650">
        <v>0</v>
      </c>
    </row>
    <row r="620" spans="1:2" ht="14.5">
      <c r="A620" s="1650" t="s">
        <v>1034</v>
      </c>
      <c r="B620" s="1650">
        <v>0</v>
      </c>
    </row>
    <row r="621" spans="1:2" ht="14.5">
      <c r="A621" s="1650" t="s">
        <v>1035</v>
      </c>
      <c r="B621" s="1650">
        <v>0</v>
      </c>
    </row>
    <row r="622" spans="1:2" ht="14.5">
      <c r="A622" s="1650" t="s">
        <v>1036</v>
      </c>
      <c r="B622" s="1650">
        <v>237</v>
      </c>
    </row>
    <row r="623" spans="1:2" ht="14.5">
      <c r="A623" s="1650" t="s">
        <v>1037</v>
      </c>
      <c r="B623" s="1650">
        <v>0</v>
      </c>
    </row>
    <row r="624" spans="1:2" ht="14.5">
      <c r="A624" s="1650" t="s">
        <v>1038</v>
      </c>
      <c r="B624" s="1650">
        <v>0</v>
      </c>
    </row>
    <row r="625" spans="1:2" ht="14.5">
      <c r="A625" s="1650" t="s">
        <v>1039</v>
      </c>
      <c r="B625" s="1650">
        <v>0</v>
      </c>
    </row>
    <row r="626" spans="1:2" ht="14.5">
      <c r="A626" s="1650" t="s">
        <v>1040</v>
      </c>
      <c r="B626" s="1650">
        <v>0</v>
      </c>
    </row>
    <row r="627" spans="1:2" ht="14.5">
      <c r="A627" s="1650" t="s">
        <v>1041</v>
      </c>
      <c r="B627" s="1650">
        <v>0</v>
      </c>
    </row>
    <row r="628" spans="1:2" ht="14.5">
      <c r="A628" s="1650" t="s">
        <v>1042</v>
      </c>
      <c r="B628" s="1650">
        <v>0</v>
      </c>
    </row>
    <row r="629" spans="1:2" ht="14.5">
      <c r="A629" s="1650" t="s">
        <v>1043</v>
      </c>
      <c r="B629" s="1650">
        <v>0</v>
      </c>
    </row>
    <row r="630" spans="1:2" ht="14.5">
      <c r="A630" s="1650" t="s">
        <v>1044</v>
      </c>
      <c r="B630" s="1650">
        <v>0</v>
      </c>
    </row>
    <row r="631" spans="1:2" ht="14.5">
      <c r="A631" s="1650" t="s">
        <v>1045</v>
      </c>
      <c r="B631" s="1650">
        <v>0</v>
      </c>
    </row>
    <row r="632" spans="1:2" ht="14.5">
      <c r="A632" s="1650" t="s">
        <v>1046</v>
      </c>
      <c r="B632" s="1650">
        <v>0</v>
      </c>
    </row>
    <row r="633" spans="1:2" ht="14.5">
      <c r="A633" s="1650" t="s">
        <v>1047</v>
      </c>
      <c r="B633" s="1651">
        <v>2749</v>
      </c>
    </row>
    <row r="634" spans="1:2" ht="14.5">
      <c r="A634" s="1650" t="s">
        <v>1048</v>
      </c>
      <c r="B634" s="1650">
        <v>0</v>
      </c>
    </row>
    <row r="635" spans="1:2" ht="14.5">
      <c r="A635" s="1650" t="s">
        <v>1049</v>
      </c>
      <c r="B635" s="1650">
        <v>0</v>
      </c>
    </row>
    <row r="636" spans="1:2" ht="14.5">
      <c r="A636" s="1650" t="s">
        <v>1050</v>
      </c>
      <c r="B636" s="1650">
        <v>0</v>
      </c>
    </row>
    <row r="637" spans="1:2" ht="14.5">
      <c r="A637" s="1650" t="s">
        <v>1051</v>
      </c>
      <c r="B637" s="1650">
        <v>25</v>
      </c>
    </row>
    <row r="638" spans="1:2" ht="14.5">
      <c r="A638" s="1650" t="s">
        <v>1052</v>
      </c>
      <c r="B638" s="1650">
        <v>0</v>
      </c>
    </row>
    <row r="639" spans="1:2" ht="14.5">
      <c r="A639" s="1650" t="s">
        <v>1053</v>
      </c>
      <c r="B639" s="1650">
        <v>0</v>
      </c>
    </row>
    <row r="640" spans="1:2" ht="14.5">
      <c r="A640" s="1650" t="s">
        <v>1054</v>
      </c>
      <c r="B640" s="1650">
        <v>0</v>
      </c>
    </row>
    <row r="641" spans="1:2" ht="14.5">
      <c r="A641" s="1650" t="s">
        <v>1055</v>
      </c>
      <c r="B641" s="1650">
        <v>0</v>
      </c>
    </row>
    <row r="642" spans="1:2" ht="14.5">
      <c r="A642" s="1650" t="s">
        <v>1056</v>
      </c>
      <c r="B642" s="1650">
        <v>0</v>
      </c>
    </row>
    <row r="643" spans="1:2" ht="14.5">
      <c r="A643" s="1650" t="s">
        <v>1057</v>
      </c>
      <c r="B643" s="1650">
        <v>0</v>
      </c>
    </row>
    <row r="644" spans="1:2" ht="14.5">
      <c r="A644" s="1650" t="s">
        <v>1058</v>
      </c>
      <c r="B644" s="1650">
        <v>0</v>
      </c>
    </row>
    <row r="645" spans="1:2" ht="14.5">
      <c r="A645" s="1650" t="s">
        <v>1059</v>
      </c>
      <c r="B645" s="1650">
        <v>0</v>
      </c>
    </row>
    <row r="646" spans="1:2" ht="29">
      <c r="A646" s="1650" t="s">
        <v>1060</v>
      </c>
      <c r="B646" s="1650">
        <v>0</v>
      </c>
    </row>
    <row r="647" spans="1:2" ht="14.5">
      <c r="A647" s="1650" t="s">
        <v>1061</v>
      </c>
      <c r="B647" s="1650">
        <v>0</v>
      </c>
    </row>
    <row r="648" spans="1:2" ht="14.5">
      <c r="A648" s="1650" t="s">
        <v>1062</v>
      </c>
      <c r="B648" s="1650">
        <v>0</v>
      </c>
    </row>
    <row r="649" spans="1:2" ht="14.5">
      <c r="A649" s="1650" t="s">
        <v>1063</v>
      </c>
      <c r="B649" s="1650">
        <v>0</v>
      </c>
    </row>
    <row r="650" spans="1:2" ht="14.5">
      <c r="A650" s="1650" t="s">
        <v>1064</v>
      </c>
      <c r="B650" s="1650">
        <v>0</v>
      </c>
    </row>
    <row r="651" spans="1:2" ht="14.5">
      <c r="A651" s="1650" t="s">
        <v>1065</v>
      </c>
      <c r="B651" s="1650">
        <v>0</v>
      </c>
    </row>
    <row r="652" spans="1:2" ht="14.5">
      <c r="A652" s="1650" t="s">
        <v>1066</v>
      </c>
      <c r="B652" s="1650">
        <v>49</v>
      </c>
    </row>
    <row r="653" spans="1:2" ht="14.5">
      <c r="A653" s="1650" t="s">
        <v>1067</v>
      </c>
      <c r="B653" s="1650">
        <v>0</v>
      </c>
    </row>
    <row r="654" spans="1:2" ht="14.5">
      <c r="A654" s="1650" t="s">
        <v>1068</v>
      </c>
      <c r="B654" s="1650">
        <v>0</v>
      </c>
    </row>
    <row r="655" spans="1:2" ht="14.5">
      <c r="A655" s="1650" t="s">
        <v>1069</v>
      </c>
      <c r="B655" s="1651">
        <v>1752</v>
      </c>
    </row>
    <row r="656" spans="1:2" ht="14.5">
      <c r="A656" s="1650" t="s">
        <v>1070</v>
      </c>
      <c r="B656" s="1650">
        <v>0</v>
      </c>
    </row>
    <row r="657" spans="1:2" ht="14.5">
      <c r="A657" s="1650" t="s">
        <v>1071</v>
      </c>
      <c r="B657" s="1650">
        <v>0</v>
      </c>
    </row>
    <row r="658" spans="1:2" ht="14.5">
      <c r="A658" s="1650" t="s">
        <v>1072</v>
      </c>
      <c r="B658" s="1650">
        <v>25</v>
      </c>
    </row>
    <row r="659" spans="1:2" ht="14.5">
      <c r="A659" s="1650" t="s">
        <v>1073</v>
      </c>
      <c r="B659" s="1650">
        <v>0</v>
      </c>
    </row>
    <row r="660" spans="1:2" ht="14.5">
      <c r="A660" s="1650" t="s">
        <v>1074</v>
      </c>
      <c r="B660" s="1650">
        <v>0</v>
      </c>
    </row>
    <row r="661" spans="1:2" ht="14.5">
      <c r="A661" s="1650" t="s">
        <v>1075</v>
      </c>
      <c r="B661" s="1650">
        <v>0</v>
      </c>
    </row>
    <row r="662" spans="1:2" ht="14.5">
      <c r="A662" s="1650" t="s">
        <v>1076</v>
      </c>
      <c r="B662" s="1650">
        <v>0</v>
      </c>
    </row>
    <row r="663" spans="1:2" ht="14.5">
      <c r="A663" s="1650" t="s">
        <v>1077</v>
      </c>
      <c r="B663" s="1650">
        <v>0</v>
      </c>
    </row>
    <row r="664" spans="1:2" ht="14.5">
      <c r="A664" s="1650" t="s">
        <v>1078</v>
      </c>
      <c r="B664" s="1650">
        <v>0</v>
      </c>
    </row>
    <row r="665" spans="1:2" ht="14.5">
      <c r="A665" s="1650" t="s">
        <v>1079</v>
      </c>
      <c r="B665" s="1650">
        <v>389</v>
      </c>
    </row>
    <row r="666" spans="1:2" ht="14.5">
      <c r="A666" s="1650" t="s">
        <v>1080</v>
      </c>
      <c r="B666" s="1650">
        <v>0</v>
      </c>
    </row>
    <row r="667" spans="1:2" ht="14.5">
      <c r="A667" s="1650" t="s">
        <v>1081</v>
      </c>
      <c r="B667" s="1650">
        <v>0</v>
      </c>
    </row>
    <row r="668" spans="1:2" ht="14.5">
      <c r="A668" s="1650" t="s">
        <v>1082</v>
      </c>
      <c r="B668" s="1651">
        <v>3623</v>
      </c>
    </row>
    <row r="669" spans="1:2" ht="14.5">
      <c r="A669" s="1650" t="s">
        <v>1083</v>
      </c>
      <c r="B669" s="1650">
        <v>0</v>
      </c>
    </row>
    <row r="670" spans="1:2" ht="14.5">
      <c r="A670" s="1650" t="s">
        <v>1084</v>
      </c>
      <c r="B670" s="1650">
        <v>0</v>
      </c>
    </row>
    <row r="671" spans="1:2" ht="14.5">
      <c r="A671" s="1650" t="s">
        <v>1085</v>
      </c>
      <c r="B671" s="1650">
        <v>0</v>
      </c>
    </row>
    <row r="672" spans="1:2" ht="14.5">
      <c r="A672" s="1650" t="s">
        <v>1086</v>
      </c>
      <c r="B672" s="1650">
        <v>0</v>
      </c>
    </row>
    <row r="673" spans="1:2" ht="14.5">
      <c r="A673" s="1650" t="s">
        <v>1087</v>
      </c>
      <c r="B673" s="1650">
        <v>0</v>
      </c>
    </row>
    <row r="674" spans="1:2" ht="14.5">
      <c r="A674" s="1650" t="s">
        <v>138</v>
      </c>
      <c r="B674" s="1651">
        <v>3725</v>
      </c>
    </row>
    <row r="675" spans="1:2" ht="14.5">
      <c r="A675" s="1650" t="s">
        <v>1088</v>
      </c>
      <c r="B675" s="1650">
        <v>0</v>
      </c>
    </row>
    <row r="676" spans="1:2" ht="14.5">
      <c r="A676" s="1650" t="s">
        <v>1089</v>
      </c>
      <c r="B676" s="1650">
        <v>0</v>
      </c>
    </row>
    <row r="677" spans="1:2" ht="14.5">
      <c r="A677" s="1650" t="s">
        <v>1090</v>
      </c>
      <c r="B677" s="1650">
        <v>350</v>
      </c>
    </row>
    <row r="678" spans="1:2" ht="14.5">
      <c r="A678" s="1650" t="s">
        <v>1091</v>
      </c>
      <c r="B678" s="1650">
        <v>177</v>
      </c>
    </row>
    <row r="679" spans="1:2" ht="14.5">
      <c r="A679" s="1650" t="s">
        <v>1092</v>
      </c>
      <c r="B679" s="1650">
        <v>0</v>
      </c>
    </row>
    <row r="680" spans="1:2" ht="14.5">
      <c r="A680" s="1650" t="s">
        <v>1093</v>
      </c>
      <c r="B680" s="1650">
        <v>0</v>
      </c>
    </row>
    <row r="681" spans="1:2" ht="14.5">
      <c r="A681" s="1650" t="s">
        <v>1094</v>
      </c>
      <c r="B681" s="1650">
        <v>25</v>
      </c>
    </row>
    <row r="682" spans="1:2" ht="14.5">
      <c r="A682" s="1650" t="s">
        <v>1095</v>
      </c>
      <c r="B682" s="1650">
        <v>0</v>
      </c>
    </row>
    <row r="683" spans="1:2" ht="14.5">
      <c r="A683" s="1650" t="s">
        <v>1096</v>
      </c>
      <c r="B683" s="1650">
        <v>112</v>
      </c>
    </row>
    <row r="684" spans="1:2" ht="14.5">
      <c r="A684" s="1650" t="s">
        <v>1097</v>
      </c>
      <c r="B684" s="1650">
        <v>0</v>
      </c>
    </row>
    <row r="685" spans="1:2" ht="29">
      <c r="A685" s="1650" t="s">
        <v>1098</v>
      </c>
      <c r="B685" s="1650">
        <v>0</v>
      </c>
    </row>
    <row r="686" spans="1:2" ht="29">
      <c r="A686" s="1650" t="s">
        <v>1099</v>
      </c>
      <c r="B686" s="1650">
        <v>0</v>
      </c>
    </row>
    <row r="687" spans="1:2" ht="14.5">
      <c r="A687" s="1650" t="s">
        <v>1100</v>
      </c>
      <c r="B687" s="1650">
        <v>0</v>
      </c>
    </row>
    <row r="688" spans="1:2" ht="14.5">
      <c r="A688" s="1650" t="s">
        <v>1101</v>
      </c>
      <c r="B688" s="1650">
        <v>0</v>
      </c>
    </row>
    <row r="689" spans="1:2" ht="14.5">
      <c r="A689" s="1650" t="s">
        <v>1102</v>
      </c>
      <c r="B689" s="1650">
        <v>0</v>
      </c>
    </row>
    <row r="690" spans="1:2" ht="14.5">
      <c r="A690" s="1650" t="s">
        <v>1103</v>
      </c>
      <c r="B690" s="1650">
        <v>0</v>
      </c>
    </row>
    <row r="691" spans="1:2" ht="14.5">
      <c r="A691" s="1650" t="s">
        <v>1104</v>
      </c>
      <c r="B691" s="1650">
        <v>0</v>
      </c>
    </row>
    <row r="692" spans="1:2" ht="14.5">
      <c r="A692" s="1650" t="s">
        <v>60</v>
      </c>
      <c r="B692" s="1651">
        <v>4863</v>
      </c>
    </row>
    <row r="693" spans="1:2" ht="14.5">
      <c r="A693" s="1650" t="s">
        <v>1105</v>
      </c>
      <c r="B693" s="1650">
        <v>0</v>
      </c>
    </row>
    <row r="694" spans="1:2" ht="14.5">
      <c r="A694" s="1650" t="s">
        <v>1106</v>
      </c>
      <c r="B694" s="1650">
        <v>0</v>
      </c>
    </row>
    <row r="695" spans="1:2" ht="14.5">
      <c r="A695" s="1650" t="s">
        <v>1107</v>
      </c>
      <c r="B695" s="1650">
        <v>0</v>
      </c>
    </row>
    <row r="696" spans="1:2" ht="14.5">
      <c r="A696" s="1650" t="s">
        <v>1108</v>
      </c>
      <c r="B696" s="1650">
        <v>0</v>
      </c>
    </row>
    <row r="697" spans="1:2" ht="14.5">
      <c r="A697" s="1650" t="s">
        <v>1109</v>
      </c>
      <c r="B697" s="1650">
        <v>4</v>
      </c>
    </row>
    <row r="698" spans="1:2" ht="14.5">
      <c r="A698" s="1650" t="s">
        <v>1110</v>
      </c>
      <c r="B698" s="1650">
        <v>0</v>
      </c>
    </row>
    <row r="699" spans="1:2" ht="14.5">
      <c r="A699" s="1650" t="s">
        <v>1111</v>
      </c>
      <c r="B699" s="1650">
        <v>0</v>
      </c>
    </row>
    <row r="700" spans="1:2" ht="14.5">
      <c r="A700" s="1650" t="s">
        <v>1112</v>
      </c>
      <c r="B700" s="1650">
        <v>0</v>
      </c>
    </row>
    <row r="701" spans="1:2" ht="14.5">
      <c r="A701" s="1650" t="s">
        <v>62</v>
      </c>
      <c r="B701" s="1651">
        <v>2648</v>
      </c>
    </row>
    <row r="702" spans="1:2" ht="14.5">
      <c r="A702" s="1650" t="s">
        <v>64</v>
      </c>
      <c r="B702" s="1651">
        <v>1239</v>
      </c>
    </row>
    <row r="703" spans="1:2" ht="14.5">
      <c r="A703" s="1650" t="s">
        <v>1113</v>
      </c>
      <c r="B703" s="1650">
        <v>0</v>
      </c>
    </row>
    <row r="704" spans="1:2" ht="14.5">
      <c r="A704" s="1650" t="s">
        <v>1114</v>
      </c>
      <c r="B704" s="1650">
        <v>0</v>
      </c>
    </row>
    <row r="705" spans="1:2" ht="14.5">
      <c r="A705" s="1650" t="s">
        <v>1115</v>
      </c>
      <c r="B705" s="1650">
        <v>0</v>
      </c>
    </row>
    <row r="706" spans="1:2" ht="14.5">
      <c r="A706" s="1650" t="s">
        <v>1116</v>
      </c>
      <c r="B706" s="1650">
        <v>0</v>
      </c>
    </row>
    <row r="707" spans="1:2" ht="14.5">
      <c r="A707" s="1650" t="s">
        <v>1117</v>
      </c>
      <c r="B707" s="1650">
        <v>0</v>
      </c>
    </row>
    <row r="708" spans="1:2" ht="14.5">
      <c r="A708" s="1650" t="s">
        <v>1118</v>
      </c>
      <c r="B708" s="1650">
        <v>0</v>
      </c>
    </row>
    <row r="709" spans="1:2" ht="14.5">
      <c r="A709" s="1650" t="s">
        <v>1119</v>
      </c>
      <c r="B709" s="1650">
        <v>0</v>
      </c>
    </row>
    <row r="710" spans="1:2" ht="14.5">
      <c r="A710" s="1650" t="s">
        <v>1120</v>
      </c>
      <c r="B710" s="1650">
        <v>0</v>
      </c>
    </row>
    <row r="711" spans="1:2" ht="14.5">
      <c r="A711" s="1650" t="s">
        <v>1121</v>
      </c>
      <c r="B711" s="1650">
        <v>0</v>
      </c>
    </row>
    <row r="712" spans="1:2" ht="14.5">
      <c r="A712" s="1650" t="s">
        <v>373</v>
      </c>
      <c r="B712" s="1650">
        <v>0</v>
      </c>
    </row>
    <row r="713" spans="1:2" ht="14.5">
      <c r="A713" s="1650" t="s">
        <v>1122</v>
      </c>
      <c r="B713" s="1650">
        <v>904</v>
      </c>
    </row>
    <row r="714" spans="1:2" ht="14.5">
      <c r="A714" s="1650" t="s">
        <v>1123</v>
      </c>
      <c r="B714" s="1650">
        <v>0</v>
      </c>
    </row>
    <row r="715" spans="1:2" ht="14.5">
      <c r="A715" s="1650" t="s">
        <v>1124</v>
      </c>
      <c r="B715" s="1650">
        <v>0</v>
      </c>
    </row>
    <row r="716" spans="1:2" ht="14.5">
      <c r="A716" s="1650" t="s">
        <v>377</v>
      </c>
      <c r="B716" s="1650">
        <v>0</v>
      </c>
    </row>
    <row r="717" spans="1:2" ht="14.5">
      <c r="A717" s="1650" t="s">
        <v>1125</v>
      </c>
      <c r="B717" s="1650">
        <v>972</v>
      </c>
    </row>
    <row r="718" spans="1:2" ht="14.5">
      <c r="A718" s="1650" t="s">
        <v>1126</v>
      </c>
      <c r="B718" s="1650">
        <v>0</v>
      </c>
    </row>
    <row r="719" spans="1:2" ht="14.5">
      <c r="A719" s="1650" t="s">
        <v>1127</v>
      </c>
      <c r="B719" s="1650">
        <v>0</v>
      </c>
    </row>
    <row r="720" spans="1:2" ht="14.5">
      <c r="A720" s="1650" t="s">
        <v>1128</v>
      </c>
      <c r="B720" s="1650">
        <v>0</v>
      </c>
    </row>
    <row r="721" spans="1:2" ht="14.5">
      <c r="A721" s="1650" t="s">
        <v>1129</v>
      </c>
      <c r="B721" s="1650">
        <v>0</v>
      </c>
    </row>
    <row r="722" spans="1:2" ht="14.5">
      <c r="A722" s="1650" t="s">
        <v>1130</v>
      </c>
      <c r="B722" s="1650">
        <v>0</v>
      </c>
    </row>
    <row r="723" spans="1:2" ht="14.5">
      <c r="A723" s="1650" t="s">
        <v>1131</v>
      </c>
      <c r="B723" s="1650">
        <v>0</v>
      </c>
    </row>
    <row r="724" spans="1:2" ht="14.5">
      <c r="A724" s="1650" t="s">
        <v>1132</v>
      </c>
      <c r="B724" s="1650">
        <v>0</v>
      </c>
    </row>
    <row r="725" spans="1:2" ht="14.5">
      <c r="A725" s="1650" t="s">
        <v>1133</v>
      </c>
      <c r="B725" s="1650">
        <v>0</v>
      </c>
    </row>
    <row r="726" spans="1:2" ht="14.5">
      <c r="A726" s="1650" t="s">
        <v>1134</v>
      </c>
      <c r="B726" s="1650">
        <v>0</v>
      </c>
    </row>
    <row r="727" spans="1:2" ht="14.5">
      <c r="A727" s="1650" t="s">
        <v>1135</v>
      </c>
      <c r="B727" s="1650">
        <v>0</v>
      </c>
    </row>
    <row r="728" spans="1:2" ht="14.5">
      <c r="A728" s="1650" t="s">
        <v>1136</v>
      </c>
      <c r="B728" s="1650">
        <v>0</v>
      </c>
    </row>
    <row r="729" spans="1:2" ht="14.5">
      <c r="A729" s="1650" t="s">
        <v>1137</v>
      </c>
      <c r="B729" s="1650">
        <v>0</v>
      </c>
    </row>
    <row r="730" spans="1:2" ht="14.5">
      <c r="A730" s="1650" t="s">
        <v>1138</v>
      </c>
      <c r="B730" s="1650">
        <v>0</v>
      </c>
    </row>
    <row r="731" spans="1:2" ht="14.5">
      <c r="A731" s="1650" t="s">
        <v>1139</v>
      </c>
      <c r="B731" s="1650">
        <v>0</v>
      </c>
    </row>
    <row r="732" spans="1:2" ht="14.5">
      <c r="A732" s="1650" t="s">
        <v>375</v>
      </c>
      <c r="B732" s="1650">
        <v>0</v>
      </c>
    </row>
    <row r="733" spans="1:2" ht="14.5">
      <c r="A733" s="1650" t="s">
        <v>379</v>
      </c>
      <c r="B733" s="1650">
        <v>0</v>
      </c>
    </row>
    <row r="734" spans="1:2" ht="14.5">
      <c r="A734" s="1650" t="s">
        <v>381</v>
      </c>
      <c r="B734" s="1650">
        <v>0</v>
      </c>
    </row>
    <row r="735" spans="1:2" ht="14.5">
      <c r="A735" s="1650" t="s">
        <v>383</v>
      </c>
      <c r="B735" s="1650">
        <v>0</v>
      </c>
    </row>
    <row r="736" spans="1:2" ht="14.5">
      <c r="A736" s="1650" t="s">
        <v>385</v>
      </c>
      <c r="B736" s="1650">
        <v>0</v>
      </c>
    </row>
    <row r="737" spans="1:2" ht="14.5">
      <c r="A737" s="1650" t="s">
        <v>387</v>
      </c>
      <c r="B737" s="1650">
        <v>5</v>
      </c>
    </row>
    <row r="738" spans="1:2" ht="14.5">
      <c r="A738" s="1650" t="s">
        <v>1140</v>
      </c>
      <c r="B738" s="1650">
        <v>0</v>
      </c>
    </row>
    <row r="739" spans="1:2" ht="14.5">
      <c r="A739" s="1650" t="s">
        <v>1141</v>
      </c>
      <c r="B739" s="1650">
        <v>0</v>
      </c>
    </row>
    <row r="740" spans="1:2" ht="14.5">
      <c r="A740" s="1650" t="s">
        <v>1142</v>
      </c>
      <c r="B740" s="1650">
        <v>0</v>
      </c>
    </row>
    <row r="741" spans="1:2" ht="14.5">
      <c r="A741" s="1650" t="s">
        <v>1143</v>
      </c>
      <c r="B741" s="1650">
        <v>0</v>
      </c>
    </row>
    <row r="742" spans="1:2" ht="14.5">
      <c r="A742" s="1650" t="s">
        <v>1144</v>
      </c>
      <c r="B742" s="1650">
        <v>0</v>
      </c>
    </row>
    <row r="743" spans="1:2" ht="14.5">
      <c r="A743" s="1650" t="s">
        <v>1145</v>
      </c>
      <c r="B743" s="1650">
        <v>346</v>
      </c>
    </row>
    <row r="744" spans="1:2" ht="14.5">
      <c r="A744" s="1650" t="s">
        <v>1146</v>
      </c>
      <c r="B744" s="1650">
        <v>0</v>
      </c>
    </row>
    <row r="745" spans="1:2" ht="14.5">
      <c r="A745" s="1650" t="s">
        <v>1147</v>
      </c>
      <c r="B745" s="1650">
        <v>347</v>
      </c>
    </row>
    <row r="746" spans="1:2" ht="14.5">
      <c r="A746" s="1650" t="s">
        <v>1148</v>
      </c>
      <c r="B746" s="1650">
        <v>412</v>
      </c>
    </row>
    <row r="747" spans="1:2" ht="14.5">
      <c r="A747" s="1650" t="s">
        <v>1149</v>
      </c>
      <c r="B747" s="1650">
        <v>458</v>
      </c>
    </row>
    <row r="748" spans="1:2" ht="14.5">
      <c r="A748" s="1650" t="s">
        <v>1150</v>
      </c>
      <c r="B748" s="1650">
        <v>257</v>
      </c>
    </row>
    <row r="749" spans="1:2" ht="14.5">
      <c r="A749" s="1650" t="s">
        <v>1151</v>
      </c>
      <c r="B749" s="1650">
        <v>187</v>
      </c>
    </row>
    <row r="750" spans="1:2" ht="43.5">
      <c r="A750" s="1650" t="s">
        <v>1152</v>
      </c>
      <c r="B750" s="1650">
        <v>0</v>
      </c>
    </row>
    <row r="751" spans="1:2" ht="43.5">
      <c r="A751" s="1650" t="s">
        <v>1153</v>
      </c>
      <c r="B751" s="1650">
        <v>0</v>
      </c>
    </row>
    <row r="752" spans="1:2" ht="14.5">
      <c r="A752" s="1650" t="s">
        <v>1154</v>
      </c>
      <c r="B752" s="1650">
        <v>0</v>
      </c>
    </row>
    <row r="753" spans="1:2" ht="14.5">
      <c r="A753" s="1650" t="s">
        <v>1155</v>
      </c>
      <c r="B753" s="1650">
        <v>0</v>
      </c>
    </row>
    <row r="754" spans="1:2" ht="14.5">
      <c r="A754" s="1650" t="s">
        <v>1156</v>
      </c>
      <c r="B754" s="1651">
        <v>2000</v>
      </c>
    </row>
    <row r="755" spans="1:2" ht="14.5">
      <c r="A755" s="1650" t="s">
        <v>1157</v>
      </c>
      <c r="B755" s="1650">
        <v>36</v>
      </c>
    </row>
    <row r="756" spans="1:2" ht="14.5">
      <c r="A756" s="1650" t="s">
        <v>1158</v>
      </c>
      <c r="B756" s="1650">
        <v>0</v>
      </c>
    </row>
    <row r="757" spans="1:2" ht="14.5">
      <c r="A757" s="1650" t="s">
        <v>1159</v>
      </c>
      <c r="B757" s="1650">
        <v>0</v>
      </c>
    </row>
    <row r="758" spans="1:2" ht="14.5">
      <c r="A758" s="1650" t="s">
        <v>1160</v>
      </c>
      <c r="B758" s="1650">
        <v>0</v>
      </c>
    </row>
    <row r="759" spans="1:2" ht="14.5">
      <c r="A759" s="1650" t="s">
        <v>1161</v>
      </c>
      <c r="B759" s="1650">
        <v>0</v>
      </c>
    </row>
    <row r="760" spans="1:2" ht="14.5">
      <c r="A760" s="1650" t="s">
        <v>1162</v>
      </c>
      <c r="B760" s="1650">
        <v>0</v>
      </c>
    </row>
    <row r="761" spans="1:2" ht="14.5">
      <c r="A761" s="1650" t="s">
        <v>1163</v>
      </c>
      <c r="B761" s="1650">
        <v>0</v>
      </c>
    </row>
    <row r="762" spans="1:2" ht="14.5">
      <c r="A762" s="1650" t="s">
        <v>1164</v>
      </c>
      <c r="B762" s="1650">
        <v>0</v>
      </c>
    </row>
    <row r="763" spans="1:2" ht="14.5">
      <c r="A763" s="1650" t="s">
        <v>1165</v>
      </c>
      <c r="B763" s="1650">
        <v>0</v>
      </c>
    </row>
    <row r="764" spans="1:2" ht="14.5">
      <c r="A764" s="1650" t="s">
        <v>1166</v>
      </c>
      <c r="B764" s="1651">
        <v>1504</v>
      </c>
    </row>
    <row r="765" spans="1:2" ht="14.5">
      <c r="A765" s="1650" t="s">
        <v>1167</v>
      </c>
      <c r="B765" s="1651">
        <v>1621</v>
      </c>
    </row>
    <row r="766" spans="1:2" ht="14.5">
      <c r="A766" s="1650" t="s">
        <v>1168</v>
      </c>
      <c r="B766" s="1650">
        <v>592</v>
      </c>
    </row>
    <row r="767" spans="1:2" ht="14.5">
      <c r="A767" s="1650" t="s">
        <v>1169</v>
      </c>
      <c r="B767" s="1650">
        <v>246</v>
      </c>
    </row>
    <row r="768" spans="1:2" ht="14.5">
      <c r="A768" s="1650" t="s">
        <v>1170</v>
      </c>
      <c r="B768" s="1650">
        <v>0</v>
      </c>
    </row>
    <row r="769" spans="1:2" ht="14.5">
      <c r="A769" s="1650" t="s">
        <v>1171</v>
      </c>
      <c r="B769" s="1650">
        <v>0</v>
      </c>
    </row>
    <row r="770" spans="1:2" ht="14.5">
      <c r="A770" s="1650" t="s">
        <v>1172</v>
      </c>
      <c r="B770" s="1650">
        <v>0</v>
      </c>
    </row>
    <row r="771" spans="1:2" ht="14.5">
      <c r="A771" s="1650" t="s">
        <v>1173</v>
      </c>
      <c r="B771" s="1650">
        <v>0</v>
      </c>
    </row>
    <row r="772" spans="1:2" ht="14.5">
      <c r="A772" s="1650" t="s">
        <v>1174</v>
      </c>
      <c r="B772" s="1650">
        <v>0</v>
      </c>
    </row>
    <row r="773" spans="1:2" ht="14.5">
      <c r="A773" s="1650" t="s">
        <v>1175</v>
      </c>
      <c r="B773" s="1650">
        <v>0</v>
      </c>
    </row>
    <row r="774" spans="1:2" ht="14.5">
      <c r="A774" s="1650" t="s">
        <v>1176</v>
      </c>
      <c r="B774" s="1650">
        <v>0</v>
      </c>
    </row>
    <row r="775" spans="1:2" ht="14.5">
      <c r="A775" s="1650" t="s">
        <v>1177</v>
      </c>
      <c r="B775" s="1650">
        <v>0</v>
      </c>
    </row>
    <row r="776" spans="1:2" ht="14.5">
      <c r="A776" s="1650" t="s">
        <v>1178</v>
      </c>
      <c r="B776" s="1650">
        <v>0</v>
      </c>
    </row>
    <row r="777" spans="1:2" ht="14.5">
      <c r="A777" s="1650" t="s">
        <v>1179</v>
      </c>
      <c r="B777" s="1650">
        <v>0</v>
      </c>
    </row>
    <row r="778" spans="1:2" ht="14.5">
      <c r="A778" s="1650" t="s">
        <v>1180</v>
      </c>
      <c r="B778" s="1650">
        <v>0</v>
      </c>
    </row>
    <row r="779" spans="1:2" ht="14.5">
      <c r="A779" s="1650" t="s">
        <v>1181</v>
      </c>
      <c r="B779" s="1650">
        <v>0</v>
      </c>
    </row>
    <row r="780" spans="1:2" ht="14.5">
      <c r="A780" s="1650" t="s">
        <v>1182</v>
      </c>
      <c r="B780" s="1650">
        <v>0</v>
      </c>
    </row>
    <row r="781" spans="1:2" ht="29">
      <c r="A781" s="1650" t="s">
        <v>1183</v>
      </c>
      <c r="B781" s="1650">
        <v>0</v>
      </c>
    </row>
    <row r="782" spans="1:2" ht="29">
      <c r="A782" s="1650" t="s">
        <v>1184</v>
      </c>
      <c r="B782" s="1650">
        <v>0</v>
      </c>
    </row>
    <row r="783" spans="1:2" ht="29">
      <c r="A783" s="1650" t="s">
        <v>1185</v>
      </c>
      <c r="B783" s="1650">
        <v>0</v>
      </c>
    </row>
    <row r="784" spans="1:2" ht="29">
      <c r="A784" s="1650" t="s">
        <v>1186</v>
      </c>
      <c r="B784" s="1650">
        <v>0</v>
      </c>
    </row>
    <row r="785" spans="1:2" ht="29">
      <c r="A785" s="1650" t="s">
        <v>1187</v>
      </c>
      <c r="B785" s="1650">
        <v>0</v>
      </c>
    </row>
    <row r="786" spans="1:2" ht="29">
      <c r="A786" s="1650" t="s">
        <v>1188</v>
      </c>
      <c r="B786" s="1650">
        <v>0</v>
      </c>
    </row>
    <row r="787" spans="1:2" ht="14.5">
      <c r="A787" s="1650" t="s">
        <v>1189</v>
      </c>
      <c r="B787" s="1650">
        <v>0</v>
      </c>
    </row>
    <row r="788" spans="1:2" ht="14.5">
      <c r="A788" s="1650" t="s">
        <v>1190</v>
      </c>
      <c r="B788" s="1650">
        <v>0</v>
      </c>
    </row>
    <row r="789" spans="1:2" ht="14.5">
      <c r="A789" s="1650" t="s">
        <v>1191</v>
      </c>
      <c r="B789" s="1650">
        <v>2</v>
      </c>
    </row>
    <row r="790" spans="1:2" ht="29">
      <c r="A790" s="1650" t="s">
        <v>1192</v>
      </c>
      <c r="B790" s="1650">
        <v>0</v>
      </c>
    </row>
    <row r="791" spans="1:2" ht="29">
      <c r="A791" s="1650" t="s">
        <v>1193</v>
      </c>
      <c r="B791" s="1650">
        <v>0</v>
      </c>
    </row>
    <row r="792" spans="1:2" ht="43.5">
      <c r="A792" s="1650" t="s">
        <v>1194</v>
      </c>
      <c r="B792" s="1650">
        <v>93</v>
      </c>
    </row>
    <row r="793" spans="1:2" ht="29">
      <c r="A793" s="1650" t="s">
        <v>1195</v>
      </c>
      <c r="B793" s="1650">
        <v>0</v>
      </c>
    </row>
    <row r="794" spans="1:2" ht="58">
      <c r="A794" s="1650" t="s">
        <v>1196</v>
      </c>
      <c r="B794" s="1650">
        <v>0</v>
      </c>
    </row>
    <row r="795" spans="1:2" ht="58">
      <c r="A795" s="1650" t="s">
        <v>1197</v>
      </c>
      <c r="B795" s="1650">
        <v>0</v>
      </c>
    </row>
    <row r="796" spans="1:2" ht="14.5">
      <c r="A796" s="1650" t="s">
        <v>1198</v>
      </c>
      <c r="B796" s="1650">
        <v>0</v>
      </c>
    </row>
    <row r="797" spans="1:2" ht="14.5">
      <c r="A797" s="1650" t="s">
        <v>1199</v>
      </c>
      <c r="B797" s="1650">
        <v>0</v>
      </c>
    </row>
    <row r="798" spans="1:2" ht="43.5">
      <c r="A798" s="1650" t="s">
        <v>1200</v>
      </c>
      <c r="B798" s="1650">
        <v>0</v>
      </c>
    </row>
    <row r="799" spans="1:2" ht="29">
      <c r="A799" s="1650" t="s">
        <v>1201</v>
      </c>
      <c r="B799" s="1650">
        <v>0</v>
      </c>
    </row>
    <row r="800" spans="1:2" ht="29">
      <c r="A800" s="1650" t="s">
        <v>1202</v>
      </c>
      <c r="B800" s="1650">
        <v>0</v>
      </c>
    </row>
    <row r="801" spans="1:2" ht="29">
      <c r="A801" s="1650" t="s">
        <v>1203</v>
      </c>
      <c r="B801" s="1650">
        <v>0</v>
      </c>
    </row>
    <row r="802" spans="1:2" ht="29">
      <c r="A802" s="1650" t="s">
        <v>1204</v>
      </c>
      <c r="B802" s="1650">
        <v>0</v>
      </c>
    </row>
    <row r="803" spans="1:2" ht="29">
      <c r="A803" s="1650" t="s">
        <v>1205</v>
      </c>
      <c r="B803" s="1650">
        <v>0</v>
      </c>
    </row>
    <row r="804" spans="1:2" ht="29">
      <c r="A804" s="1650" t="s">
        <v>1206</v>
      </c>
      <c r="B804" s="1650">
        <v>0</v>
      </c>
    </row>
    <row r="805" spans="1:2" ht="29">
      <c r="A805" s="1650" t="s">
        <v>1207</v>
      </c>
      <c r="B805" s="1650">
        <v>0</v>
      </c>
    </row>
    <row r="806" spans="1:2" ht="29">
      <c r="A806" s="1650" t="s">
        <v>1208</v>
      </c>
      <c r="B806" s="1650">
        <v>0</v>
      </c>
    </row>
    <row r="807" spans="1:2" ht="29">
      <c r="A807" s="1650" t="s">
        <v>1209</v>
      </c>
      <c r="B807" s="1650">
        <v>0</v>
      </c>
    </row>
    <row r="808" spans="1:2" ht="29">
      <c r="A808" s="1650" t="s">
        <v>1210</v>
      </c>
      <c r="B808" s="1650">
        <v>0</v>
      </c>
    </row>
    <row r="809" spans="1:2" ht="29">
      <c r="A809" s="1650" t="s">
        <v>1211</v>
      </c>
      <c r="B809" s="1650">
        <v>0</v>
      </c>
    </row>
    <row r="810" spans="1:2" ht="29">
      <c r="A810" s="1650" t="s">
        <v>1212</v>
      </c>
      <c r="B810" s="1650">
        <v>0</v>
      </c>
    </row>
    <row r="811" spans="1:2" ht="29">
      <c r="A811" s="1650" t="s">
        <v>1213</v>
      </c>
      <c r="B811" s="1650">
        <v>0</v>
      </c>
    </row>
    <row r="812" spans="1:2" ht="29">
      <c r="A812" s="1650" t="s">
        <v>1214</v>
      </c>
      <c r="B812" s="1650">
        <v>0</v>
      </c>
    </row>
    <row r="813" spans="1:2" ht="29">
      <c r="A813" s="1650" t="s">
        <v>1215</v>
      </c>
      <c r="B813" s="1650">
        <v>0</v>
      </c>
    </row>
    <row r="814" spans="1:2" ht="29">
      <c r="A814" s="1650" t="s">
        <v>1216</v>
      </c>
      <c r="B814" s="1650">
        <v>0</v>
      </c>
    </row>
    <row r="815" spans="1:2" ht="29">
      <c r="A815" s="1650" t="s">
        <v>1217</v>
      </c>
      <c r="B815" s="1650">
        <v>0</v>
      </c>
    </row>
    <row r="816" spans="1:2" ht="29">
      <c r="A816" s="1650" t="s">
        <v>1218</v>
      </c>
      <c r="B816" s="1650">
        <v>0</v>
      </c>
    </row>
    <row r="817" spans="1:2" ht="29">
      <c r="A817" s="1650" t="s">
        <v>1219</v>
      </c>
      <c r="B817" s="1650">
        <v>0</v>
      </c>
    </row>
    <row r="818" spans="1:2" ht="29">
      <c r="A818" s="1650" t="s">
        <v>1220</v>
      </c>
      <c r="B818" s="1650">
        <v>0</v>
      </c>
    </row>
    <row r="819" spans="1:2" ht="29">
      <c r="A819" s="1650" t="s">
        <v>1221</v>
      </c>
      <c r="B819" s="1650">
        <v>0</v>
      </c>
    </row>
    <row r="820" spans="1:2" ht="29">
      <c r="A820" s="1650" t="s">
        <v>1222</v>
      </c>
      <c r="B820" s="1650">
        <v>100</v>
      </c>
    </row>
    <row r="821" spans="1:2" ht="29">
      <c r="A821" s="1650" t="s">
        <v>1223</v>
      </c>
      <c r="B821" s="1650">
        <v>0</v>
      </c>
    </row>
    <row r="822" spans="1:2" ht="29">
      <c r="A822" s="1650" t="s">
        <v>1224</v>
      </c>
      <c r="B822" s="1650">
        <v>0</v>
      </c>
    </row>
    <row r="823" spans="1:2" ht="43.5">
      <c r="A823" s="1650" t="s">
        <v>1225</v>
      </c>
      <c r="B823" s="1650">
        <v>0</v>
      </c>
    </row>
    <row r="824" spans="1:2" ht="29">
      <c r="A824" s="1650" t="s">
        <v>1226</v>
      </c>
      <c r="B824" s="1650">
        <v>0</v>
      </c>
    </row>
    <row r="825" spans="1:2" ht="29">
      <c r="A825" s="1650" t="s">
        <v>1227</v>
      </c>
      <c r="B825" s="1650">
        <v>0</v>
      </c>
    </row>
    <row r="826" spans="1:2" ht="29">
      <c r="A826" s="1650" t="s">
        <v>1228</v>
      </c>
      <c r="B826" s="1650">
        <v>0</v>
      </c>
    </row>
    <row r="827" spans="1:2" ht="29">
      <c r="A827" s="1650" t="s">
        <v>1229</v>
      </c>
      <c r="B827" s="1650">
        <v>0</v>
      </c>
    </row>
    <row r="828" spans="1:2" ht="29">
      <c r="A828" s="1650" t="s">
        <v>1230</v>
      </c>
      <c r="B828" s="1650">
        <v>0</v>
      </c>
    </row>
    <row r="829" spans="1:2" ht="29">
      <c r="A829" s="1650" t="s">
        <v>1231</v>
      </c>
      <c r="B829" s="1650">
        <v>0</v>
      </c>
    </row>
    <row r="830" spans="1:2" ht="29">
      <c r="A830" s="1650" t="s">
        <v>1232</v>
      </c>
      <c r="B830" s="1650">
        <v>0</v>
      </c>
    </row>
    <row r="831" spans="1:2" ht="29">
      <c r="A831" s="1650" t="s">
        <v>1233</v>
      </c>
      <c r="B831" s="1650">
        <v>0</v>
      </c>
    </row>
    <row r="832" spans="1:2" ht="29">
      <c r="A832" s="1650" t="s">
        <v>1234</v>
      </c>
      <c r="B832" s="1650">
        <v>0</v>
      </c>
    </row>
    <row r="833" spans="1:2" ht="29">
      <c r="A833" s="1650" t="s">
        <v>1235</v>
      </c>
      <c r="B833" s="1650">
        <v>0</v>
      </c>
    </row>
    <row r="834" spans="1:2" ht="29">
      <c r="A834" s="1650" t="s">
        <v>1236</v>
      </c>
      <c r="B834" s="1650">
        <v>0</v>
      </c>
    </row>
    <row r="835" spans="1:2" ht="29">
      <c r="A835" s="1650" t="s">
        <v>1237</v>
      </c>
      <c r="B835" s="1650">
        <v>0</v>
      </c>
    </row>
    <row r="836" spans="1:2" ht="29">
      <c r="A836" s="1650" t="s">
        <v>1238</v>
      </c>
      <c r="B836" s="1650">
        <v>0</v>
      </c>
    </row>
    <row r="837" spans="1:2" ht="29">
      <c r="A837" s="1650" t="s">
        <v>1239</v>
      </c>
      <c r="B837" s="1650">
        <v>0</v>
      </c>
    </row>
    <row r="838" spans="1:2" ht="29">
      <c r="A838" s="1650" t="s">
        <v>1240</v>
      </c>
      <c r="B838" s="1650">
        <v>0</v>
      </c>
    </row>
    <row r="839" spans="1:2" ht="29">
      <c r="A839" s="1650" t="s">
        <v>1241</v>
      </c>
      <c r="B839" s="1650">
        <v>0</v>
      </c>
    </row>
    <row r="840" spans="1:2" ht="29">
      <c r="A840" s="1650" t="s">
        <v>1242</v>
      </c>
      <c r="B840" s="1650">
        <v>0</v>
      </c>
    </row>
    <row r="841" spans="1:2" ht="29">
      <c r="A841" s="1650" t="s">
        <v>1243</v>
      </c>
      <c r="B841" s="1650">
        <v>0</v>
      </c>
    </row>
    <row r="842" spans="1:2" ht="29">
      <c r="A842" s="1650" t="s">
        <v>1244</v>
      </c>
      <c r="B842" s="1650">
        <v>0</v>
      </c>
    </row>
    <row r="843" spans="1:2" ht="29">
      <c r="A843" s="1650" t="s">
        <v>1245</v>
      </c>
      <c r="B843" s="1650">
        <v>0</v>
      </c>
    </row>
    <row r="844" spans="1:2" ht="29">
      <c r="A844" s="1650" t="s">
        <v>1246</v>
      </c>
      <c r="B844" s="1650">
        <v>0</v>
      </c>
    </row>
    <row r="845" spans="1:2" ht="29">
      <c r="A845" s="1650" t="s">
        <v>1247</v>
      </c>
      <c r="B845" s="1650">
        <v>0</v>
      </c>
    </row>
    <row r="846" spans="1:2" ht="29">
      <c r="A846" s="1650" t="s">
        <v>1248</v>
      </c>
      <c r="B846" s="1650">
        <v>0</v>
      </c>
    </row>
    <row r="847" spans="1:2" ht="29">
      <c r="A847" s="1650" t="s">
        <v>1249</v>
      </c>
      <c r="B847" s="1650">
        <v>0</v>
      </c>
    </row>
    <row r="848" spans="1:2" ht="29">
      <c r="A848" s="1650" t="s">
        <v>1250</v>
      </c>
      <c r="B848" s="1650">
        <v>0</v>
      </c>
    </row>
    <row r="849" spans="1:2" ht="29">
      <c r="A849" s="1650" t="s">
        <v>1251</v>
      </c>
      <c r="B849" s="1650">
        <v>0</v>
      </c>
    </row>
    <row r="850" spans="1:2" ht="29">
      <c r="A850" s="1650" t="s">
        <v>1252</v>
      </c>
      <c r="B850" s="1650">
        <v>0</v>
      </c>
    </row>
    <row r="851" spans="1:2" ht="29">
      <c r="A851" s="1650" t="s">
        <v>1253</v>
      </c>
      <c r="B851" s="1650">
        <v>0</v>
      </c>
    </row>
    <row r="852" spans="1:2" ht="29">
      <c r="A852" s="1650" t="s">
        <v>1254</v>
      </c>
      <c r="B852" s="1650">
        <v>0</v>
      </c>
    </row>
    <row r="853" spans="1:2" ht="29">
      <c r="A853" s="1650" t="s">
        <v>1255</v>
      </c>
      <c r="B853" s="1650">
        <v>0</v>
      </c>
    </row>
    <row r="854" spans="1:2" ht="29">
      <c r="A854" s="1650" t="s">
        <v>1256</v>
      </c>
      <c r="B854" s="1650">
        <v>0</v>
      </c>
    </row>
    <row r="855" spans="1:2" ht="29">
      <c r="A855" s="1650" t="s">
        <v>1257</v>
      </c>
      <c r="B855" s="1650">
        <v>0</v>
      </c>
    </row>
    <row r="856" spans="1:2" ht="29">
      <c r="A856" s="1650" t="s">
        <v>1258</v>
      </c>
      <c r="B856" s="1650">
        <v>0</v>
      </c>
    </row>
    <row r="857" spans="1:2" ht="29">
      <c r="A857" s="1650" t="s">
        <v>1259</v>
      </c>
      <c r="B857" s="1650">
        <v>0</v>
      </c>
    </row>
    <row r="858" spans="1:2" ht="29">
      <c r="A858" s="1650" t="s">
        <v>1260</v>
      </c>
      <c r="B858" s="1650">
        <v>0</v>
      </c>
    </row>
    <row r="859" spans="1:2" ht="29">
      <c r="A859" s="1650" t="s">
        <v>1261</v>
      </c>
      <c r="B859" s="1650">
        <v>0</v>
      </c>
    </row>
    <row r="860" spans="1:2" ht="29">
      <c r="A860" s="1650" t="s">
        <v>1262</v>
      </c>
      <c r="B860" s="1650">
        <v>0</v>
      </c>
    </row>
    <row r="861" spans="1:2" ht="29">
      <c r="A861" s="1650" t="s">
        <v>1263</v>
      </c>
      <c r="B861" s="1650">
        <v>0</v>
      </c>
    </row>
    <row r="862" spans="1:2" ht="29">
      <c r="A862" s="1650" t="s">
        <v>1264</v>
      </c>
      <c r="B862" s="1650">
        <v>0</v>
      </c>
    </row>
    <row r="863" spans="1:2" ht="29">
      <c r="A863" s="1650" t="s">
        <v>1265</v>
      </c>
      <c r="B863" s="1650">
        <v>0</v>
      </c>
    </row>
    <row r="864" spans="1:2" ht="29">
      <c r="A864" s="1650" t="s">
        <v>1266</v>
      </c>
      <c r="B864" s="1650">
        <v>0</v>
      </c>
    </row>
    <row r="865" spans="1:2" ht="29">
      <c r="A865" s="1650" t="s">
        <v>1267</v>
      </c>
      <c r="B865" s="1650">
        <v>0</v>
      </c>
    </row>
    <row r="866" spans="1:2" ht="29">
      <c r="A866" s="1650" t="s">
        <v>1268</v>
      </c>
      <c r="B866" s="1650">
        <v>0</v>
      </c>
    </row>
    <row r="867" spans="1:2" ht="29">
      <c r="A867" s="1650" t="s">
        <v>1269</v>
      </c>
      <c r="B867" s="1650">
        <v>0</v>
      </c>
    </row>
    <row r="868" spans="1:2" ht="29">
      <c r="A868" s="1650" t="s">
        <v>1270</v>
      </c>
      <c r="B868" s="1650">
        <v>0</v>
      </c>
    </row>
    <row r="869" spans="1:2" ht="29">
      <c r="A869" s="1650" t="s">
        <v>1271</v>
      </c>
      <c r="B869" s="1650">
        <v>0</v>
      </c>
    </row>
    <row r="870" spans="1:2" ht="29">
      <c r="A870" s="1650" t="s">
        <v>1272</v>
      </c>
      <c r="B870" s="1650">
        <v>0</v>
      </c>
    </row>
    <row r="871" spans="1:2" ht="29">
      <c r="A871" s="1650" t="s">
        <v>1273</v>
      </c>
      <c r="B871" s="1650">
        <v>0</v>
      </c>
    </row>
    <row r="872" spans="1:2" ht="29">
      <c r="A872" s="1650" t="s">
        <v>1274</v>
      </c>
      <c r="B872" s="1650">
        <v>0</v>
      </c>
    </row>
    <row r="873" spans="1:2" ht="29">
      <c r="A873" s="1650" t="s">
        <v>1275</v>
      </c>
      <c r="B873" s="1650">
        <v>0</v>
      </c>
    </row>
    <row r="874" spans="1:2" ht="29">
      <c r="A874" s="1650" t="s">
        <v>1276</v>
      </c>
      <c r="B874" s="1650">
        <v>0</v>
      </c>
    </row>
    <row r="875" spans="1:2" ht="29">
      <c r="A875" s="1650" t="s">
        <v>1277</v>
      </c>
      <c r="B875" s="1650">
        <v>0</v>
      </c>
    </row>
    <row r="876" spans="1:2" ht="29">
      <c r="A876" s="1650" t="s">
        <v>1278</v>
      </c>
      <c r="B876" s="1650">
        <v>0</v>
      </c>
    </row>
    <row r="877" spans="1:2" ht="29">
      <c r="A877" s="1650" t="s">
        <v>1279</v>
      </c>
      <c r="B877" s="1650">
        <v>0</v>
      </c>
    </row>
    <row r="878" spans="1:2" ht="29">
      <c r="A878" s="1650" t="s">
        <v>1280</v>
      </c>
      <c r="B878" s="1650">
        <v>0</v>
      </c>
    </row>
    <row r="879" spans="1:2" ht="29">
      <c r="A879" s="1650" t="s">
        <v>1281</v>
      </c>
      <c r="B879" s="1650">
        <v>0</v>
      </c>
    </row>
    <row r="880" spans="1:2" ht="29">
      <c r="A880" s="1650" t="s">
        <v>1282</v>
      </c>
      <c r="B880" s="1650">
        <v>0</v>
      </c>
    </row>
    <row r="881" spans="1:2" ht="29">
      <c r="A881" s="1650" t="s">
        <v>1283</v>
      </c>
      <c r="B881" s="1650">
        <v>0</v>
      </c>
    </row>
    <row r="882" spans="1:2" ht="29">
      <c r="A882" s="1650" t="s">
        <v>1284</v>
      </c>
      <c r="B882" s="1650">
        <v>0</v>
      </c>
    </row>
    <row r="883" spans="1:2" ht="29">
      <c r="A883" s="1650" t="s">
        <v>1285</v>
      </c>
      <c r="B883" s="1650">
        <v>0</v>
      </c>
    </row>
    <row r="884" spans="1:2" ht="29">
      <c r="A884" s="1650" t="s">
        <v>1286</v>
      </c>
      <c r="B884" s="1650">
        <v>0</v>
      </c>
    </row>
    <row r="885" spans="1:2" ht="29">
      <c r="A885" s="1650" t="s">
        <v>1287</v>
      </c>
      <c r="B885" s="1650">
        <v>0</v>
      </c>
    </row>
    <row r="886" spans="1:2" ht="29">
      <c r="A886" s="1650" t="s">
        <v>1288</v>
      </c>
      <c r="B886" s="1650">
        <v>0</v>
      </c>
    </row>
    <row r="887" spans="1:2" ht="29">
      <c r="A887" s="1650" t="s">
        <v>1289</v>
      </c>
      <c r="B887" s="1650">
        <v>0</v>
      </c>
    </row>
    <row r="888" spans="1:2" ht="29">
      <c r="A888" s="1650" t="s">
        <v>1290</v>
      </c>
      <c r="B888" s="1650">
        <v>0</v>
      </c>
    </row>
    <row r="889" spans="1:2" ht="29">
      <c r="A889" s="1650" t="s">
        <v>1291</v>
      </c>
      <c r="B889" s="1650">
        <v>0</v>
      </c>
    </row>
    <row r="890" spans="1:2" ht="29">
      <c r="A890" s="1650" t="s">
        <v>1292</v>
      </c>
      <c r="B890" s="1650">
        <v>0</v>
      </c>
    </row>
    <row r="891" spans="1:2" ht="29">
      <c r="A891" s="1650" t="s">
        <v>1293</v>
      </c>
      <c r="B891" s="1650">
        <v>0</v>
      </c>
    </row>
    <row r="892" spans="1:2" ht="29">
      <c r="A892" s="1650" t="s">
        <v>1294</v>
      </c>
      <c r="B892" s="1650">
        <v>0</v>
      </c>
    </row>
    <row r="893" spans="1:2" ht="29">
      <c r="A893" s="1650" t="s">
        <v>1295</v>
      </c>
      <c r="B893" s="1650">
        <v>0</v>
      </c>
    </row>
    <row r="894" spans="1:2" ht="29">
      <c r="A894" s="1650" t="s">
        <v>1296</v>
      </c>
      <c r="B894" s="1650">
        <v>0</v>
      </c>
    </row>
    <row r="895" spans="1:2" ht="29">
      <c r="A895" s="1650" t="s">
        <v>1297</v>
      </c>
      <c r="B895" s="1650">
        <v>0</v>
      </c>
    </row>
    <row r="896" spans="1:2" ht="29">
      <c r="A896" s="1650" t="s">
        <v>1298</v>
      </c>
      <c r="B896" s="1650">
        <v>0</v>
      </c>
    </row>
    <row r="897" spans="1:2" ht="29">
      <c r="A897" s="1650" t="s">
        <v>1299</v>
      </c>
      <c r="B897" s="1650">
        <v>0</v>
      </c>
    </row>
    <row r="898" spans="1:2" ht="29">
      <c r="A898" s="1650" t="s">
        <v>1300</v>
      </c>
      <c r="B898" s="1650">
        <v>0</v>
      </c>
    </row>
    <row r="899" spans="1:2" ht="29">
      <c r="A899" s="1650" t="s">
        <v>1301</v>
      </c>
      <c r="B899" s="1650">
        <v>0</v>
      </c>
    </row>
    <row r="900" spans="1:2" ht="29">
      <c r="A900" s="1650" t="s">
        <v>1302</v>
      </c>
      <c r="B900" s="1650">
        <v>0</v>
      </c>
    </row>
    <row r="901" spans="1:2" ht="29">
      <c r="A901" s="1650" t="s">
        <v>1303</v>
      </c>
      <c r="B901" s="1650">
        <v>0</v>
      </c>
    </row>
    <row r="902" spans="1:2" ht="29">
      <c r="A902" s="1650" t="s">
        <v>1304</v>
      </c>
      <c r="B902" s="1650">
        <v>0</v>
      </c>
    </row>
    <row r="903" spans="1:2" ht="29">
      <c r="A903" s="1650" t="s">
        <v>1305</v>
      </c>
      <c r="B903" s="1650">
        <v>0</v>
      </c>
    </row>
    <row r="904" spans="1:2" ht="29">
      <c r="A904" s="1650" t="s">
        <v>1306</v>
      </c>
      <c r="B904" s="1650">
        <v>0</v>
      </c>
    </row>
    <row r="905" spans="1:2" ht="29">
      <c r="A905" s="1650" t="s">
        <v>1307</v>
      </c>
      <c r="B905" s="1650">
        <v>0</v>
      </c>
    </row>
    <row r="906" spans="1:2" ht="29">
      <c r="A906" s="1650" t="s">
        <v>1308</v>
      </c>
      <c r="B906" s="1650">
        <v>0</v>
      </c>
    </row>
    <row r="907" spans="1:2" ht="29">
      <c r="A907" s="1650" t="s">
        <v>1309</v>
      </c>
      <c r="B907" s="1650">
        <v>0</v>
      </c>
    </row>
    <row r="908" spans="1:2" ht="29">
      <c r="A908" s="1650" t="s">
        <v>1310</v>
      </c>
      <c r="B908" s="1650">
        <v>0</v>
      </c>
    </row>
    <row r="909" spans="1:2" ht="29">
      <c r="A909" s="1650" t="s">
        <v>1311</v>
      </c>
      <c r="B909" s="1650">
        <v>0</v>
      </c>
    </row>
    <row r="910" spans="1:2" ht="29">
      <c r="A910" s="1650" t="s">
        <v>1312</v>
      </c>
      <c r="B910" s="1650">
        <v>0</v>
      </c>
    </row>
    <row r="911" spans="1:2" ht="29">
      <c r="A911" s="1650" t="s">
        <v>1313</v>
      </c>
      <c r="B911" s="1650">
        <v>0</v>
      </c>
    </row>
    <row r="912" spans="1:2" ht="29">
      <c r="A912" s="1650" t="s">
        <v>1314</v>
      </c>
      <c r="B912" s="1650">
        <v>0</v>
      </c>
    </row>
    <row r="913" spans="1:2" ht="29">
      <c r="A913" s="1650" t="s">
        <v>1315</v>
      </c>
      <c r="B913" s="1650">
        <v>0</v>
      </c>
    </row>
    <row r="914" spans="1:2" ht="29">
      <c r="A914" s="1650" t="s">
        <v>1316</v>
      </c>
      <c r="B914" s="1650">
        <v>0</v>
      </c>
    </row>
    <row r="915" spans="1:2" ht="29">
      <c r="A915" s="1650" t="s">
        <v>1317</v>
      </c>
      <c r="B915" s="1650">
        <v>0</v>
      </c>
    </row>
    <row r="916" spans="1:2" ht="29">
      <c r="A916" s="1650" t="s">
        <v>1318</v>
      </c>
      <c r="B916" s="1650">
        <v>0</v>
      </c>
    </row>
    <row r="917" spans="1:2" ht="29">
      <c r="A917" s="1650" t="s">
        <v>1319</v>
      </c>
      <c r="B917" s="1650">
        <v>0</v>
      </c>
    </row>
    <row r="918" spans="1:2" ht="29">
      <c r="A918" s="1650" t="s">
        <v>1320</v>
      </c>
      <c r="B918" s="1650">
        <v>0</v>
      </c>
    </row>
    <row r="919" spans="1:2" ht="29">
      <c r="A919" s="1650" t="s">
        <v>1321</v>
      </c>
      <c r="B919" s="1650">
        <v>0</v>
      </c>
    </row>
    <row r="920" spans="1:2" ht="29">
      <c r="A920" s="1650" t="s">
        <v>1322</v>
      </c>
      <c r="B920" s="1650">
        <v>0</v>
      </c>
    </row>
    <row r="921" spans="1:2" ht="29">
      <c r="A921" s="1650" t="s">
        <v>1323</v>
      </c>
      <c r="B921" s="1650">
        <v>0</v>
      </c>
    </row>
    <row r="922" spans="1:2" ht="29">
      <c r="A922" s="1650" t="s">
        <v>1324</v>
      </c>
      <c r="B922" s="1650">
        <v>0</v>
      </c>
    </row>
    <row r="923" spans="1:2" ht="29">
      <c r="A923" s="1650" t="s">
        <v>1325</v>
      </c>
      <c r="B923" s="1650">
        <v>0</v>
      </c>
    </row>
    <row r="924" spans="1:2" ht="29">
      <c r="A924" s="1650" t="s">
        <v>1326</v>
      </c>
      <c r="B924" s="1650">
        <v>0</v>
      </c>
    </row>
    <row r="925" spans="1:2" ht="29">
      <c r="A925" s="1650" t="s">
        <v>1327</v>
      </c>
      <c r="B925" s="1650">
        <v>0</v>
      </c>
    </row>
    <row r="926" spans="1:2" ht="29">
      <c r="A926" s="1650" t="s">
        <v>1328</v>
      </c>
      <c r="B926" s="1650">
        <v>0</v>
      </c>
    </row>
    <row r="927" spans="1:2" ht="29">
      <c r="A927" s="1650" t="s">
        <v>1329</v>
      </c>
      <c r="B927" s="1650">
        <v>0</v>
      </c>
    </row>
    <row r="928" spans="1:2" ht="29">
      <c r="A928" s="1650" t="s">
        <v>1330</v>
      </c>
      <c r="B928" s="1650">
        <v>0</v>
      </c>
    </row>
    <row r="929" spans="1:2" ht="29">
      <c r="A929" s="1650" t="s">
        <v>1331</v>
      </c>
      <c r="B929" s="1650">
        <v>0</v>
      </c>
    </row>
    <row r="930" spans="1:2" ht="29">
      <c r="A930" s="1650" t="s">
        <v>1332</v>
      </c>
      <c r="B930" s="1650">
        <v>0</v>
      </c>
    </row>
    <row r="931" spans="1:2" ht="29">
      <c r="A931" s="1650" t="s">
        <v>1333</v>
      </c>
      <c r="B931" s="1650">
        <v>0</v>
      </c>
    </row>
    <row r="932" spans="1:2" ht="29">
      <c r="A932" s="1650" t="s">
        <v>1334</v>
      </c>
      <c r="B932" s="1650">
        <v>0</v>
      </c>
    </row>
    <row r="933" spans="1:2" ht="29">
      <c r="A933" s="1650" t="s">
        <v>1335</v>
      </c>
      <c r="B933" s="1650">
        <v>0</v>
      </c>
    </row>
    <row r="934" spans="1:2" ht="29">
      <c r="A934" s="1650" t="s">
        <v>1336</v>
      </c>
      <c r="B934" s="1650">
        <v>0</v>
      </c>
    </row>
    <row r="935" spans="1:2" ht="29">
      <c r="A935" s="1650" t="s">
        <v>1337</v>
      </c>
      <c r="B935" s="1650">
        <v>0</v>
      </c>
    </row>
    <row r="936" spans="1:2" ht="29">
      <c r="A936" s="1650" t="s">
        <v>1338</v>
      </c>
      <c r="B936" s="1650">
        <v>0</v>
      </c>
    </row>
    <row r="937" spans="1:2" ht="29">
      <c r="A937" s="1650" t="s">
        <v>1339</v>
      </c>
      <c r="B937" s="1650">
        <v>0</v>
      </c>
    </row>
    <row r="938" spans="1:2" ht="29">
      <c r="A938" s="1650" t="s">
        <v>1340</v>
      </c>
      <c r="B938" s="1650">
        <v>0</v>
      </c>
    </row>
    <row r="939" spans="1:2" ht="29">
      <c r="A939" s="1650" t="s">
        <v>1341</v>
      </c>
      <c r="B939" s="1650">
        <v>0</v>
      </c>
    </row>
    <row r="940" spans="1:2" ht="29">
      <c r="A940" s="1650" t="s">
        <v>1342</v>
      </c>
      <c r="B940" s="1650">
        <v>0</v>
      </c>
    </row>
    <row r="941" spans="1:2" ht="29">
      <c r="A941" s="1650" t="s">
        <v>1343</v>
      </c>
      <c r="B941" s="1650">
        <v>0</v>
      </c>
    </row>
    <row r="942" spans="1:2" ht="29">
      <c r="A942" s="1650" t="s">
        <v>1344</v>
      </c>
      <c r="B942" s="1650">
        <v>0</v>
      </c>
    </row>
    <row r="943" spans="1:2" ht="29">
      <c r="A943" s="1650" t="s">
        <v>1345</v>
      </c>
      <c r="B943" s="1650">
        <v>0</v>
      </c>
    </row>
    <row r="944" spans="1:2" ht="29">
      <c r="A944" s="1650" t="s">
        <v>1346</v>
      </c>
      <c r="B944" s="1650">
        <v>0</v>
      </c>
    </row>
    <row r="945" spans="1:2" ht="29">
      <c r="A945" s="1650" t="s">
        <v>1347</v>
      </c>
      <c r="B945" s="1650">
        <v>0</v>
      </c>
    </row>
    <row r="946" spans="1:2" ht="29">
      <c r="A946" s="1650" t="s">
        <v>1348</v>
      </c>
      <c r="B946" s="1650">
        <v>0</v>
      </c>
    </row>
    <row r="947" spans="1:2" ht="29">
      <c r="A947" s="1650" t="s">
        <v>1349</v>
      </c>
      <c r="B947" s="1650">
        <v>0</v>
      </c>
    </row>
    <row r="948" spans="1:2" ht="29">
      <c r="A948" s="1650" t="s">
        <v>1350</v>
      </c>
      <c r="B948" s="1650">
        <v>0</v>
      </c>
    </row>
    <row r="949" spans="1:2" ht="29">
      <c r="A949" s="1650" t="s">
        <v>1351</v>
      </c>
      <c r="B949" s="1650">
        <v>0</v>
      </c>
    </row>
    <row r="950" spans="1:2" ht="29">
      <c r="A950" s="1650" t="s">
        <v>1352</v>
      </c>
      <c r="B950" s="1650">
        <v>0</v>
      </c>
    </row>
    <row r="951" spans="1:2" ht="29">
      <c r="A951" s="1650" t="s">
        <v>1353</v>
      </c>
      <c r="B951" s="1650">
        <v>0</v>
      </c>
    </row>
    <row r="952" spans="1:2" ht="29">
      <c r="A952" s="1650" t="s">
        <v>1354</v>
      </c>
      <c r="B952" s="1650">
        <v>0</v>
      </c>
    </row>
    <row r="953" spans="1:2" ht="29">
      <c r="A953" s="1650" t="s">
        <v>1355</v>
      </c>
      <c r="B953" s="1650">
        <v>0</v>
      </c>
    </row>
    <row r="954" spans="1:2" ht="29">
      <c r="A954" s="1650" t="s">
        <v>1356</v>
      </c>
      <c r="B954" s="1650">
        <v>0</v>
      </c>
    </row>
    <row r="955" spans="1:2" ht="29">
      <c r="A955" s="1650" t="s">
        <v>1357</v>
      </c>
      <c r="B955" s="1650">
        <v>0</v>
      </c>
    </row>
    <row r="956" spans="1:2" ht="29">
      <c r="A956" s="1650" t="s">
        <v>1358</v>
      </c>
      <c r="B956" s="1650">
        <v>0</v>
      </c>
    </row>
    <row r="957" spans="1:2" ht="29">
      <c r="A957" s="1650" t="s">
        <v>1359</v>
      </c>
      <c r="B957" s="1650">
        <v>0</v>
      </c>
    </row>
    <row r="958" spans="1:2" ht="29">
      <c r="A958" s="1650" t="s">
        <v>1360</v>
      </c>
      <c r="B958" s="1650">
        <v>0</v>
      </c>
    </row>
    <row r="959" spans="1:2" ht="29">
      <c r="A959" s="1650" t="s">
        <v>1361</v>
      </c>
      <c r="B959" s="1650">
        <v>0</v>
      </c>
    </row>
    <row r="960" spans="1:2" ht="29">
      <c r="A960" s="1650" t="s">
        <v>1362</v>
      </c>
      <c r="B960" s="1650">
        <v>0</v>
      </c>
    </row>
    <row r="961" spans="1:2" ht="29">
      <c r="A961" s="1650" t="s">
        <v>1363</v>
      </c>
      <c r="B961" s="1650">
        <v>0</v>
      </c>
    </row>
    <row r="962" spans="1:2" ht="29">
      <c r="A962" s="1650" t="s">
        <v>1364</v>
      </c>
      <c r="B962" s="1650">
        <v>0</v>
      </c>
    </row>
    <row r="963" spans="1:2" ht="29">
      <c r="A963" s="1650" t="s">
        <v>1365</v>
      </c>
      <c r="B963" s="1650">
        <v>0</v>
      </c>
    </row>
    <row r="964" spans="1:2" ht="29">
      <c r="A964" s="1650" t="s">
        <v>1366</v>
      </c>
      <c r="B964" s="1650">
        <v>0</v>
      </c>
    </row>
    <row r="965" spans="1:2" ht="29">
      <c r="A965" s="1650" t="s">
        <v>1367</v>
      </c>
      <c r="B965" s="1650">
        <v>0</v>
      </c>
    </row>
    <row r="966" spans="1:2" ht="29">
      <c r="A966" s="1650" t="s">
        <v>1368</v>
      </c>
      <c r="B966" s="1650">
        <v>0</v>
      </c>
    </row>
    <row r="967" spans="1:2" ht="29">
      <c r="A967" s="1650" t="s">
        <v>1369</v>
      </c>
      <c r="B967" s="1650">
        <v>0</v>
      </c>
    </row>
    <row r="968" spans="1:2" ht="29">
      <c r="A968" s="1650" t="s">
        <v>1370</v>
      </c>
      <c r="B968" s="1650">
        <v>0</v>
      </c>
    </row>
    <row r="969" spans="1:2" ht="29">
      <c r="A969" s="1650" t="s">
        <v>1371</v>
      </c>
      <c r="B969" s="1650">
        <v>0</v>
      </c>
    </row>
    <row r="970" spans="1:2" ht="29">
      <c r="A970" s="1650" t="s">
        <v>1372</v>
      </c>
      <c r="B970" s="1650">
        <v>0</v>
      </c>
    </row>
    <row r="971" spans="1:2" ht="29">
      <c r="A971" s="1650" t="s">
        <v>1373</v>
      </c>
      <c r="B971" s="1650">
        <v>0</v>
      </c>
    </row>
    <row r="972" spans="1:2" ht="29">
      <c r="A972" s="1650" t="s">
        <v>1374</v>
      </c>
      <c r="B972" s="1650">
        <v>0</v>
      </c>
    </row>
    <row r="973" spans="1:2" ht="29">
      <c r="A973" s="1650" t="s">
        <v>1375</v>
      </c>
      <c r="B973" s="1650">
        <v>0</v>
      </c>
    </row>
    <row r="974" spans="1:2" ht="29">
      <c r="A974" s="1650" t="s">
        <v>1376</v>
      </c>
      <c r="B974" s="1650">
        <v>0</v>
      </c>
    </row>
    <row r="975" spans="1:2" ht="29">
      <c r="A975" s="1650" t="s">
        <v>1377</v>
      </c>
      <c r="B975" s="1650">
        <v>0</v>
      </c>
    </row>
    <row r="976" spans="1:2" ht="29">
      <c r="A976" s="1650" t="s">
        <v>1378</v>
      </c>
      <c r="B976" s="1650">
        <v>0</v>
      </c>
    </row>
    <row r="977" spans="1:2" ht="29">
      <c r="A977" s="1650" t="s">
        <v>1379</v>
      </c>
      <c r="B977" s="1650">
        <v>0</v>
      </c>
    </row>
    <row r="978" spans="1:2" ht="29">
      <c r="A978" s="1650" t="s">
        <v>1380</v>
      </c>
      <c r="B978" s="1650">
        <v>0</v>
      </c>
    </row>
    <row r="979" spans="1:2" ht="29">
      <c r="A979" s="1650" t="s">
        <v>1381</v>
      </c>
      <c r="B979" s="1650">
        <v>0</v>
      </c>
    </row>
    <row r="980" spans="1:2" ht="29">
      <c r="A980" s="1650" t="s">
        <v>1382</v>
      </c>
      <c r="B980" s="1650">
        <v>0</v>
      </c>
    </row>
    <row r="981" spans="1:2" ht="29">
      <c r="A981" s="1650" t="s">
        <v>1383</v>
      </c>
      <c r="B981" s="1650">
        <v>0</v>
      </c>
    </row>
    <row r="982" spans="1:2" ht="29">
      <c r="A982" s="1650" t="s">
        <v>1384</v>
      </c>
      <c r="B982" s="1650">
        <v>0</v>
      </c>
    </row>
    <row r="983" spans="1:2" ht="29">
      <c r="A983" s="1650" t="s">
        <v>1385</v>
      </c>
      <c r="B983" s="1650">
        <v>0</v>
      </c>
    </row>
    <row r="984" spans="1:2" ht="29">
      <c r="A984" s="1650" t="s">
        <v>1386</v>
      </c>
      <c r="B984" s="1650">
        <v>0</v>
      </c>
    </row>
    <row r="985" spans="1:2" ht="29">
      <c r="A985" s="1650" t="s">
        <v>1387</v>
      </c>
      <c r="B985" s="1650">
        <v>0</v>
      </c>
    </row>
    <row r="986" spans="1:2" ht="29">
      <c r="A986" s="1650" t="s">
        <v>1388</v>
      </c>
      <c r="B986" s="1650">
        <v>0</v>
      </c>
    </row>
    <row r="987" spans="1:2" ht="29">
      <c r="A987" s="1650" t="s">
        <v>1389</v>
      </c>
      <c r="B987" s="1650">
        <v>0</v>
      </c>
    </row>
    <row r="988" spans="1:2" ht="29">
      <c r="A988" s="1650" t="s">
        <v>1390</v>
      </c>
      <c r="B988" s="1650">
        <v>0</v>
      </c>
    </row>
    <row r="989" spans="1:2" ht="29">
      <c r="A989" s="1650" t="s">
        <v>1391</v>
      </c>
      <c r="B989" s="1650">
        <v>0</v>
      </c>
    </row>
    <row r="990" spans="1:2" ht="29">
      <c r="A990" s="1650" t="s">
        <v>1392</v>
      </c>
      <c r="B990" s="1650">
        <v>0</v>
      </c>
    </row>
    <row r="991" spans="1:2" ht="29">
      <c r="A991" s="1650" t="s">
        <v>1393</v>
      </c>
      <c r="B991" s="1650">
        <v>0</v>
      </c>
    </row>
    <row r="992" spans="1:2" ht="29">
      <c r="A992" s="1650" t="s">
        <v>1394</v>
      </c>
      <c r="B992" s="1650">
        <v>0</v>
      </c>
    </row>
    <row r="993" spans="1:2" ht="29">
      <c r="A993" s="1650" t="s">
        <v>1395</v>
      </c>
      <c r="B993" s="1650">
        <v>0</v>
      </c>
    </row>
    <row r="994" spans="1:2" ht="29">
      <c r="A994" s="1650" t="s">
        <v>1396</v>
      </c>
      <c r="B994" s="1650">
        <v>0</v>
      </c>
    </row>
    <row r="995" spans="1:2" ht="29">
      <c r="A995" s="1650" t="s">
        <v>1397</v>
      </c>
      <c r="B995" s="1650">
        <v>0</v>
      </c>
    </row>
    <row r="996" spans="1:2" ht="29">
      <c r="A996" s="1650" t="s">
        <v>1398</v>
      </c>
      <c r="B996" s="1650">
        <v>0</v>
      </c>
    </row>
    <row r="997" spans="1:2" ht="29">
      <c r="A997" s="1650" t="s">
        <v>1399</v>
      </c>
      <c r="B997" s="1650">
        <v>0</v>
      </c>
    </row>
    <row r="998" spans="1:2" ht="29">
      <c r="A998" s="1650" t="s">
        <v>1400</v>
      </c>
      <c r="B998" s="1650">
        <v>0</v>
      </c>
    </row>
    <row r="999" spans="1:2" ht="29">
      <c r="A999" s="1650" t="s">
        <v>1401</v>
      </c>
      <c r="B999" s="1650">
        <v>0</v>
      </c>
    </row>
    <row r="1000" spans="1:2" ht="29">
      <c r="A1000" s="1650" t="s">
        <v>1402</v>
      </c>
      <c r="B1000" s="1650">
        <v>0</v>
      </c>
    </row>
    <row r="1001" spans="1:2" ht="29">
      <c r="A1001" s="1650" t="s">
        <v>1403</v>
      </c>
      <c r="B1001" s="1650">
        <v>0</v>
      </c>
    </row>
    <row r="1002" spans="1:2" ht="29">
      <c r="A1002" s="1650" t="s">
        <v>1404</v>
      </c>
      <c r="B1002" s="1650">
        <v>0</v>
      </c>
    </row>
    <row r="1003" spans="1:2" ht="29">
      <c r="A1003" s="1650" t="s">
        <v>1405</v>
      </c>
      <c r="B1003" s="1650">
        <v>0</v>
      </c>
    </row>
    <row r="1004" spans="1:2" ht="29">
      <c r="A1004" s="1650" t="s">
        <v>1406</v>
      </c>
      <c r="B1004" s="1650">
        <v>0</v>
      </c>
    </row>
    <row r="1005" spans="1:2" ht="29">
      <c r="A1005" s="1650" t="s">
        <v>1407</v>
      </c>
      <c r="B1005" s="1650">
        <v>0</v>
      </c>
    </row>
    <row r="1006" spans="1:2" ht="29">
      <c r="A1006" s="1650" t="s">
        <v>1408</v>
      </c>
      <c r="B1006" s="1650">
        <v>0</v>
      </c>
    </row>
    <row r="1007" spans="1:2" ht="29">
      <c r="A1007" s="1650" t="s">
        <v>1409</v>
      </c>
      <c r="B1007" s="1650">
        <v>0</v>
      </c>
    </row>
    <row r="1008" spans="1:2" ht="29">
      <c r="A1008" s="1650" t="s">
        <v>1410</v>
      </c>
      <c r="B1008" s="1650">
        <v>0</v>
      </c>
    </row>
    <row r="1009" spans="1:2" ht="29">
      <c r="A1009" s="1650" t="s">
        <v>1411</v>
      </c>
      <c r="B1009" s="1650">
        <v>0</v>
      </c>
    </row>
    <row r="1010" spans="1:2" ht="29">
      <c r="A1010" s="1650" t="s">
        <v>1412</v>
      </c>
      <c r="B1010" s="1650">
        <v>0</v>
      </c>
    </row>
    <row r="1011" spans="1:2" ht="29">
      <c r="A1011" s="1650" t="s">
        <v>1413</v>
      </c>
      <c r="B1011" s="1650">
        <v>0</v>
      </c>
    </row>
    <row r="1012" spans="1:2" ht="29">
      <c r="A1012" s="1650" t="s">
        <v>1414</v>
      </c>
      <c r="B1012" s="1650">
        <v>0</v>
      </c>
    </row>
    <row r="1013" spans="1:2" ht="29">
      <c r="A1013" s="1650" t="s">
        <v>1415</v>
      </c>
      <c r="B1013" s="1650">
        <v>0</v>
      </c>
    </row>
    <row r="1014" spans="1:2" ht="29">
      <c r="A1014" s="1650" t="s">
        <v>1416</v>
      </c>
      <c r="B1014" s="1650">
        <v>0</v>
      </c>
    </row>
    <row r="1015" spans="1:2" ht="29">
      <c r="A1015" s="1650" t="s">
        <v>1417</v>
      </c>
      <c r="B1015" s="1650">
        <v>0</v>
      </c>
    </row>
    <row r="1016" spans="1:2" ht="29">
      <c r="A1016" s="1650" t="s">
        <v>1418</v>
      </c>
      <c r="B1016" s="1650">
        <v>0</v>
      </c>
    </row>
    <row r="1017" spans="1:2" ht="29">
      <c r="A1017" s="1650" t="s">
        <v>1419</v>
      </c>
      <c r="B1017" s="1650">
        <v>0</v>
      </c>
    </row>
    <row r="1018" spans="1:2" ht="29">
      <c r="A1018" s="1650" t="s">
        <v>1420</v>
      </c>
      <c r="B1018" s="1650">
        <v>0</v>
      </c>
    </row>
    <row r="1019" spans="1:2" ht="29">
      <c r="A1019" s="1650" t="s">
        <v>1421</v>
      </c>
      <c r="B1019" s="1650">
        <v>0</v>
      </c>
    </row>
    <row r="1020" spans="1:2" ht="29">
      <c r="A1020" s="1650" t="s">
        <v>1422</v>
      </c>
      <c r="B1020" s="1650">
        <v>0</v>
      </c>
    </row>
    <row r="1021" spans="1:2" ht="29">
      <c r="A1021" s="1650" t="s">
        <v>1423</v>
      </c>
      <c r="B1021" s="1650">
        <v>0</v>
      </c>
    </row>
    <row r="1022" spans="1:2" ht="29">
      <c r="A1022" s="1650" t="s">
        <v>1424</v>
      </c>
      <c r="B1022" s="1650">
        <v>0</v>
      </c>
    </row>
    <row r="1023" spans="1:2" ht="29">
      <c r="A1023" s="1650" t="s">
        <v>1425</v>
      </c>
      <c r="B1023" s="1650">
        <v>0</v>
      </c>
    </row>
    <row r="1024" spans="1:2" ht="29">
      <c r="A1024" s="1650" t="s">
        <v>1426</v>
      </c>
      <c r="B1024" s="1650">
        <v>0</v>
      </c>
    </row>
    <row r="1025" spans="1:2" ht="29">
      <c r="A1025" s="1650" t="s">
        <v>1427</v>
      </c>
      <c r="B1025" s="1650">
        <v>0</v>
      </c>
    </row>
    <row r="1026" spans="1:2" ht="29">
      <c r="A1026" s="1650" t="s">
        <v>1428</v>
      </c>
      <c r="B1026" s="1650">
        <v>0</v>
      </c>
    </row>
    <row r="1027" spans="1:2" ht="29">
      <c r="A1027" s="1650" t="s">
        <v>1429</v>
      </c>
      <c r="B1027" s="1650">
        <v>0</v>
      </c>
    </row>
    <row r="1028" spans="1:2" ht="29">
      <c r="A1028" s="1650" t="s">
        <v>1430</v>
      </c>
      <c r="B1028" s="1650">
        <v>0</v>
      </c>
    </row>
    <row r="1029" spans="1:2" ht="29">
      <c r="A1029" s="1650" t="s">
        <v>1431</v>
      </c>
      <c r="B1029" s="1650">
        <v>0</v>
      </c>
    </row>
    <row r="1030" spans="1:2" ht="29">
      <c r="A1030" s="1650" t="s">
        <v>1432</v>
      </c>
      <c r="B1030" s="1650">
        <v>0</v>
      </c>
    </row>
    <row r="1031" spans="1:2" ht="29">
      <c r="A1031" s="1650" t="s">
        <v>1433</v>
      </c>
      <c r="B1031" s="1650">
        <v>0</v>
      </c>
    </row>
    <row r="1032" spans="1:2" ht="29">
      <c r="A1032" s="1650" t="s">
        <v>1434</v>
      </c>
      <c r="B1032" s="1650">
        <v>0</v>
      </c>
    </row>
    <row r="1033" spans="1:2" ht="29">
      <c r="A1033" s="1650" t="s">
        <v>1435</v>
      </c>
      <c r="B1033" s="1650">
        <v>0</v>
      </c>
    </row>
    <row r="1034" spans="1:2" ht="29">
      <c r="A1034" s="1650" t="s">
        <v>1436</v>
      </c>
      <c r="B1034" s="1650">
        <v>0</v>
      </c>
    </row>
    <row r="1035" spans="1:2" ht="29">
      <c r="A1035" s="1650" t="s">
        <v>1437</v>
      </c>
      <c r="B1035" s="1650">
        <v>300</v>
      </c>
    </row>
    <row r="1036" spans="1:2" ht="29">
      <c r="A1036" s="1650" t="s">
        <v>1438</v>
      </c>
      <c r="B1036" s="1650">
        <v>0</v>
      </c>
    </row>
    <row r="1037" spans="1:2" ht="29">
      <c r="A1037" s="1650" t="s">
        <v>1439</v>
      </c>
      <c r="B1037" s="1650">
        <v>0</v>
      </c>
    </row>
    <row r="1038" spans="1:2" ht="29">
      <c r="A1038" s="1650" t="s">
        <v>1440</v>
      </c>
      <c r="B1038" s="1650">
        <v>0</v>
      </c>
    </row>
    <row r="1039" spans="1:2" ht="29">
      <c r="A1039" s="1650" t="s">
        <v>1441</v>
      </c>
      <c r="B1039" s="1650">
        <v>0</v>
      </c>
    </row>
    <row r="1040" spans="1:2" ht="29">
      <c r="A1040" s="1650" t="s">
        <v>1442</v>
      </c>
      <c r="B1040" s="1650">
        <v>0</v>
      </c>
    </row>
    <row r="1041" spans="1:2" ht="29">
      <c r="A1041" s="1650" t="s">
        <v>1443</v>
      </c>
      <c r="B1041" s="1650">
        <v>0</v>
      </c>
    </row>
    <row r="1042" spans="1:2" ht="29">
      <c r="A1042" s="1650" t="s">
        <v>1444</v>
      </c>
      <c r="B1042" s="1650">
        <v>0</v>
      </c>
    </row>
    <row r="1043" spans="1:2" ht="29">
      <c r="A1043" s="1650" t="s">
        <v>1445</v>
      </c>
      <c r="B1043" s="1650">
        <v>0</v>
      </c>
    </row>
    <row r="1044" spans="1:2" ht="29">
      <c r="A1044" s="1650" t="s">
        <v>1446</v>
      </c>
      <c r="B1044" s="1650">
        <v>0</v>
      </c>
    </row>
    <row r="1045" spans="1:2" ht="29">
      <c r="A1045" s="1650" t="s">
        <v>1447</v>
      </c>
      <c r="B1045" s="1650">
        <v>0</v>
      </c>
    </row>
    <row r="1046" spans="1:2" ht="29">
      <c r="A1046" s="1650" t="s">
        <v>1448</v>
      </c>
      <c r="B1046" s="1650">
        <v>0</v>
      </c>
    </row>
    <row r="1047" spans="1:2" ht="29">
      <c r="A1047" s="1650" t="s">
        <v>1449</v>
      </c>
      <c r="B1047" s="1650">
        <v>0</v>
      </c>
    </row>
    <row r="1048" spans="1:2" ht="29">
      <c r="A1048" s="1650" t="s">
        <v>1450</v>
      </c>
      <c r="B1048" s="1650">
        <v>0</v>
      </c>
    </row>
    <row r="1049" spans="1:2" ht="29">
      <c r="A1049" s="1650" t="s">
        <v>1451</v>
      </c>
      <c r="B1049" s="1650">
        <v>0</v>
      </c>
    </row>
    <row r="1050" spans="1:2" ht="29">
      <c r="A1050" s="1650" t="s">
        <v>1452</v>
      </c>
      <c r="B1050" s="1650">
        <v>0</v>
      </c>
    </row>
    <row r="1051" spans="1:2" ht="29">
      <c r="A1051" s="1650" t="s">
        <v>1453</v>
      </c>
      <c r="B1051" s="1650">
        <v>0</v>
      </c>
    </row>
    <row r="1052" spans="1:2" ht="29">
      <c r="A1052" s="1650" t="s">
        <v>1454</v>
      </c>
      <c r="B1052" s="1650">
        <v>0</v>
      </c>
    </row>
    <row r="1053" spans="1:2" ht="29">
      <c r="A1053" s="1650" t="s">
        <v>1455</v>
      </c>
      <c r="B1053" s="1650">
        <v>0</v>
      </c>
    </row>
    <row r="1054" spans="1:2" ht="29">
      <c r="A1054" s="1650" t="s">
        <v>1456</v>
      </c>
      <c r="B1054" s="1650">
        <v>0</v>
      </c>
    </row>
    <row r="1055" spans="1:2" ht="29">
      <c r="A1055" s="1650" t="s">
        <v>1457</v>
      </c>
      <c r="B1055" s="1650">
        <v>0</v>
      </c>
    </row>
    <row r="1056" spans="1:2" ht="29">
      <c r="A1056" s="1650" t="s">
        <v>1458</v>
      </c>
      <c r="B1056" s="1650">
        <v>0</v>
      </c>
    </row>
    <row r="1057" spans="1:2" ht="29">
      <c r="A1057" s="1650" t="s">
        <v>1459</v>
      </c>
      <c r="B1057" s="1650">
        <v>0</v>
      </c>
    </row>
    <row r="1058" spans="1:2" ht="29">
      <c r="A1058" s="1650" t="s">
        <v>1460</v>
      </c>
      <c r="B1058" s="1650">
        <v>0</v>
      </c>
    </row>
    <row r="1059" spans="1:2" ht="29">
      <c r="A1059" s="1650" t="s">
        <v>1461</v>
      </c>
      <c r="B1059" s="1650">
        <v>0</v>
      </c>
    </row>
    <row r="1060" spans="1:2" ht="29">
      <c r="A1060" s="1650" t="s">
        <v>1462</v>
      </c>
      <c r="B1060" s="1650">
        <v>0</v>
      </c>
    </row>
    <row r="1061" spans="1:2" ht="29">
      <c r="A1061" s="1650" t="s">
        <v>1463</v>
      </c>
      <c r="B1061" s="1650">
        <v>0</v>
      </c>
    </row>
    <row r="1062" spans="1:2" ht="29">
      <c r="A1062" s="1650" t="s">
        <v>1464</v>
      </c>
      <c r="B1062" s="1650">
        <v>0</v>
      </c>
    </row>
    <row r="1063" spans="1:2" ht="29">
      <c r="A1063" s="1650" t="s">
        <v>1465</v>
      </c>
      <c r="B1063" s="1650">
        <v>0</v>
      </c>
    </row>
    <row r="1064" spans="1:2" ht="29">
      <c r="A1064" s="1650" t="s">
        <v>1466</v>
      </c>
      <c r="B1064" s="1650">
        <v>0</v>
      </c>
    </row>
    <row r="1065" spans="1:2" ht="29">
      <c r="A1065" s="1650" t="s">
        <v>1467</v>
      </c>
      <c r="B1065" s="1650">
        <v>0</v>
      </c>
    </row>
    <row r="1066" spans="1:2" ht="29">
      <c r="A1066" s="1650" t="s">
        <v>1468</v>
      </c>
      <c r="B1066" s="1650">
        <v>0</v>
      </c>
    </row>
    <row r="1067" spans="1:2" ht="29">
      <c r="A1067" s="1650" t="s">
        <v>1469</v>
      </c>
      <c r="B1067" s="1650">
        <v>0</v>
      </c>
    </row>
    <row r="1068" spans="1:2" ht="29">
      <c r="A1068" s="1650" t="s">
        <v>1470</v>
      </c>
      <c r="B1068" s="1650">
        <v>0</v>
      </c>
    </row>
    <row r="1069" spans="1:2" ht="29">
      <c r="A1069" s="1650" t="s">
        <v>1471</v>
      </c>
      <c r="B1069" s="1650">
        <v>0</v>
      </c>
    </row>
    <row r="1070" spans="1:2" ht="29">
      <c r="A1070" s="1650" t="s">
        <v>1472</v>
      </c>
      <c r="B1070" s="1650">
        <v>0</v>
      </c>
    </row>
    <row r="1071" spans="1:2" ht="29">
      <c r="A1071" s="1650" t="s">
        <v>1473</v>
      </c>
      <c r="B1071" s="1650">
        <v>0</v>
      </c>
    </row>
    <row r="1072" spans="1:2" ht="29">
      <c r="A1072" s="1650" t="s">
        <v>1474</v>
      </c>
      <c r="B1072" s="1650">
        <v>0</v>
      </c>
    </row>
    <row r="1073" spans="1:2" ht="29">
      <c r="A1073" s="1650" t="s">
        <v>1475</v>
      </c>
      <c r="B1073" s="1650">
        <v>0</v>
      </c>
    </row>
    <row r="1074" spans="1:2" ht="29">
      <c r="A1074" s="1650" t="s">
        <v>1476</v>
      </c>
      <c r="B1074" s="1650">
        <v>0</v>
      </c>
    </row>
    <row r="1075" spans="1:2" ht="29">
      <c r="A1075" s="1650" t="s">
        <v>1477</v>
      </c>
      <c r="B1075" s="1650">
        <v>0</v>
      </c>
    </row>
    <row r="1076" spans="1:2" ht="29">
      <c r="A1076" s="1650" t="s">
        <v>1478</v>
      </c>
      <c r="B1076" s="1650">
        <v>0</v>
      </c>
    </row>
    <row r="1077" spans="1:2" ht="29">
      <c r="A1077" s="1650" t="s">
        <v>1479</v>
      </c>
      <c r="B1077" s="1650">
        <v>0</v>
      </c>
    </row>
    <row r="1078" spans="1:2" ht="29">
      <c r="A1078" s="1650" t="s">
        <v>1480</v>
      </c>
      <c r="B1078" s="1650">
        <v>0</v>
      </c>
    </row>
    <row r="1079" spans="1:2" ht="29">
      <c r="A1079" s="1650" t="s">
        <v>1481</v>
      </c>
      <c r="B1079" s="1650">
        <v>0</v>
      </c>
    </row>
    <row r="1080" spans="1:2" ht="29">
      <c r="A1080" s="1650" t="s">
        <v>1482</v>
      </c>
      <c r="B1080" s="1650">
        <v>0</v>
      </c>
    </row>
    <row r="1081" spans="1:2" ht="29">
      <c r="A1081" s="1650" t="s">
        <v>1483</v>
      </c>
      <c r="B1081" s="1650">
        <v>0</v>
      </c>
    </row>
    <row r="1082" spans="1:2" ht="29">
      <c r="A1082" s="1650" t="s">
        <v>1484</v>
      </c>
      <c r="B1082" s="1650">
        <v>0</v>
      </c>
    </row>
    <row r="1083" spans="1:2" ht="29">
      <c r="A1083" s="1650" t="s">
        <v>1485</v>
      </c>
      <c r="B1083" s="1650">
        <v>0</v>
      </c>
    </row>
    <row r="1084" spans="1:2" ht="29">
      <c r="A1084" s="1650" t="s">
        <v>1486</v>
      </c>
      <c r="B1084" s="1650">
        <v>0</v>
      </c>
    </row>
    <row r="1085" spans="1:2" ht="29">
      <c r="A1085" s="1650" t="s">
        <v>1487</v>
      </c>
      <c r="B1085" s="1650">
        <v>0</v>
      </c>
    </row>
    <row r="1086" spans="1:2" ht="29">
      <c r="A1086" s="1650" t="s">
        <v>1488</v>
      </c>
      <c r="B1086" s="1650">
        <v>0</v>
      </c>
    </row>
    <row r="1087" spans="1:2" ht="29">
      <c r="A1087" s="1650" t="s">
        <v>1489</v>
      </c>
      <c r="B1087" s="1650">
        <v>0</v>
      </c>
    </row>
    <row r="1088" spans="1:2" ht="29">
      <c r="A1088" s="1650" t="s">
        <v>1490</v>
      </c>
      <c r="B1088" s="1650">
        <v>0</v>
      </c>
    </row>
    <row r="1089" spans="1:2" ht="29">
      <c r="A1089" s="1650" t="s">
        <v>1491</v>
      </c>
      <c r="B1089" s="1650">
        <v>0</v>
      </c>
    </row>
    <row r="1090" spans="1:2" ht="29">
      <c r="A1090" s="1650" t="s">
        <v>1492</v>
      </c>
      <c r="B1090" s="1650">
        <v>0</v>
      </c>
    </row>
    <row r="1091" spans="1:2" ht="29">
      <c r="A1091" s="1650" t="s">
        <v>1493</v>
      </c>
      <c r="B1091" s="1650">
        <v>0</v>
      </c>
    </row>
    <row r="1092" spans="1:2" ht="29">
      <c r="A1092" s="1650" t="s">
        <v>1494</v>
      </c>
      <c r="B1092" s="1650">
        <v>0</v>
      </c>
    </row>
    <row r="1093" spans="1:2" ht="29">
      <c r="A1093" s="1650" t="s">
        <v>1495</v>
      </c>
      <c r="B1093" s="1650">
        <v>0</v>
      </c>
    </row>
    <row r="1094" spans="1:2" ht="29">
      <c r="A1094" s="1650" t="s">
        <v>1496</v>
      </c>
      <c r="B1094" s="1650">
        <v>0</v>
      </c>
    </row>
    <row r="1095" spans="1:2" ht="29">
      <c r="A1095" s="1650" t="s">
        <v>1497</v>
      </c>
      <c r="B1095" s="1650">
        <v>0</v>
      </c>
    </row>
    <row r="1096" spans="1:2" ht="29">
      <c r="A1096" s="1650" t="s">
        <v>1498</v>
      </c>
      <c r="B1096" s="1650">
        <v>0</v>
      </c>
    </row>
    <row r="1097" spans="1:2" ht="29">
      <c r="A1097" s="1650" t="s">
        <v>1499</v>
      </c>
      <c r="B1097" s="1650">
        <v>0</v>
      </c>
    </row>
    <row r="1098" spans="1:2" ht="29">
      <c r="A1098" s="1650" t="s">
        <v>1500</v>
      </c>
      <c r="B1098" s="1650">
        <v>0</v>
      </c>
    </row>
    <row r="1099" spans="1:2" ht="29">
      <c r="A1099" s="1650" t="s">
        <v>1501</v>
      </c>
      <c r="B1099" s="1650">
        <v>0</v>
      </c>
    </row>
    <row r="1100" spans="1:2" ht="29">
      <c r="A1100" s="1650" t="s">
        <v>1502</v>
      </c>
      <c r="B1100" s="1650">
        <v>0</v>
      </c>
    </row>
    <row r="1101" spans="1:2" ht="29">
      <c r="A1101" s="1650" t="s">
        <v>1503</v>
      </c>
      <c r="B1101" s="1650">
        <v>0</v>
      </c>
    </row>
    <row r="1102" spans="1:2" ht="29">
      <c r="A1102" s="1650" t="s">
        <v>1504</v>
      </c>
      <c r="B1102" s="1650">
        <v>0</v>
      </c>
    </row>
    <row r="1103" spans="1:2" ht="29">
      <c r="A1103" s="1650" t="s">
        <v>1505</v>
      </c>
      <c r="B1103" s="1650">
        <v>0</v>
      </c>
    </row>
    <row r="1104" spans="1:2" ht="29">
      <c r="A1104" s="1650" t="s">
        <v>1506</v>
      </c>
      <c r="B1104" s="1650">
        <v>0</v>
      </c>
    </row>
    <row r="1105" spans="1:2" ht="29">
      <c r="A1105" s="1650" t="s">
        <v>1507</v>
      </c>
      <c r="B1105" s="1650">
        <v>0</v>
      </c>
    </row>
    <row r="1106" spans="1:2" ht="29">
      <c r="A1106" s="1650" t="s">
        <v>1508</v>
      </c>
      <c r="B1106" s="1650">
        <v>0</v>
      </c>
    </row>
    <row r="1107" spans="1:2" ht="29">
      <c r="A1107" s="1650" t="s">
        <v>1509</v>
      </c>
      <c r="B1107" s="1650">
        <v>0</v>
      </c>
    </row>
    <row r="1108" spans="1:2" ht="29">
      <c r="A1108" s="1650" t="s">
        <v>1510</v>
      </c>
      <c r="B1108" s="1650">
        <v>0</v>
      </c>
    </row>
    <row r="1109" spans="1:2" ht="29">
      <c r="A1109" s="1650" t="s">
        <v>1511</v>
      </c>
      <c r="B1109" s="1650">
        <v>0</v>
      </c>
    </row>
    <row r="1110" spans="1:2" ht="29">
      <c r="A1110" s="1650" t="s">
        <v>1512</v>
      </c>
      <c r="B1110" s="1650">
        <v>0</v>
      </c>
    </row>
    <row r="1111" spans="1:2" ht="29">
      <c r="A1111" s="1650" t="s">
        <v>1513</v>
      </c>
      <c r="B1111" s="1650">
        <v>0</v>
      </c>
    </row>
    <row r="1112" spans="1:2" ht="29">
      <c r="A1112" s="1650" t="s">
        <v>1514</v>
      </c>
      <c r="B1112" s="1650">
        <v>0</v>
      </c>
    </row>
    <row r="1113" spans="1:2" ht="29">
      <c r="A1113" s="1650" t="s">
        <v>1515</v>
      </c>
      <c r="B1113" s="1650">
        <v>0</v>
      </c>
    </row>
    <row r="1114" spans="1:2" ht="29">
      <c r="A1114" s="1650" t="s">
        <v>1516</v>
      </c>
      <c r="B1114" s="1650">
        <v>0</v>
      </c>
    </row>
    <row r="1115" spans="1:2" ht="29">
      <c r="A1115" s="1650" t="s">
        <v>1517</v>
      </c>
      <c r="B1115" s="1650">
        <v>0</v>
      </c>
    </row>
    <row r="1116" spans="1:2" ht="29">
      <c r="A1116" s="1650" t="s">
        <v>1518</v>
      </c>
      <c r="B1116" s="1650">
        <v>0</v>
      </c>
    </row>
    <row r="1117" spans="1:2" ht="29">
      <c r="A1117" s="1650" t="s">
        <v>1519</v>
      </c>
      <c r="B1117" s="1650">
        <v>0</v>
      </c>
    </row>
    <row r="1118" spans="1:2" ht="29">
      <c r="A1118" s="1650" t="s">
        <v>1520</v>
      </c>
      <c r="B1118" s="1650">
        <v>0</v>
      </c>
    </row>
    <row r="1119" spans="1:2" ht="29">
      <c r="A1119" s="1650" t="s">
        <v>1521</v>
      </c>
      <c r="B1119" s="1650">
        <v>0</v>
      </c>
    </row>
    <row r="1120" spans="1:2" ht="29">
      <c r="A1120" s="1650" t="s">
        <v>1522</v>
      </c>
      <c r="B1120" s="1650">
        <v>0</v>
      </c>
    </row>
    <row r="1121" spans="1:2" ht="29">
      <c r="A1121" s="1650" t="s">
        <v>1523</v>
      </c>
      <c r="B1121" s="1650">
        <v>0</v>
      </c>
    </row>
    <row r="1122" spans="1:2" ht="29">
      <c r="A1122" s="1650" t="s">
        <v>1524</v>
      </c>
      <c r="B1122" s="1650">
        <v>0</v>
      </c>
    </row>
    <row r="1123" spans="1:2" ht="29">
      <c r="A1123" s="1650" t="s">
        <v>1525</v>
      </c>
      <c r="B1123" s="1650">
        <v>0</v>
      </c>
    </row>
    <row r="1124" spans="1:2" ht="29">
      <c r="A1124" s="1650" t="s">
        <v>1526</v>
      </c>
      <c r="B1124" s="1650">
        <v>0</v>
      </c>
    </row>
    <row r="1125" spans="1:2" ht="29">
      <c r="A1125" s="1650" t="s">
        <v>1527</v>
      </c>
      <c r="B1125" s="1650">
        <v>0</v>
      </c>
    </row>
    <row r="1126" spans="1:2" ht="29">
      <c r="A1126" s="1650" t="s">
        <v>1528</v>
      </c>
      <c r="B1126" s="1650">
        <v>0</v>
      </c>
    </row>
    <row r="1127" spans="1:2" ht="29">
      <c r="A1127" s="1650" t="s">
        <v>1529</v>
      </c>
      <c r="B1127" s="1650">
        <v>0</v>
      </c>
    </row>
    <row r="1128" spans="1:2" ht="29">
      <c r="A1128" s="1650" t="s">
        <v>1530</v>
      </c>
      <c r="B1128" s="1650">
        <v>300</v>
      </c>
    </row>
    <row r="1129" spans="1:2" ht="29">
      <c r="A1129" s="1650" t="s">
        <v>1531</v>
      </c>
      <c r="B1129" s="1650">
        <v>0</v>
      </c>
    </row>
    <row r="1130" spans="1:2" ht="29">
      <c r="A1130" s="1650" t="s">
        <v>1532</v>
      </c>
      <c r="B1130" s="1650">
        <v>0</v>
      </c>
    </row>
    <row r="1131" spans="1:2" ht="29">
      <c r="A1131" s="1650" t="s">
        <v>1533</v>
      </c>
      <c r="B1131" s="1650">
        <v>0</v>
      </c>
    </row>
    <row r="1132" spans="1:2" ht="29">
      <c r="A1132" s="1650" t="s">
        <v>1534</v>
      </c>
      <c r="B1132" s="1650">
        <v>0</v>
      </c>
    </row>
    <row r="1133" spans="1:2" ht="29">
      <c r="A1133" s="1650" t="s">
        <v>1535</v>
      </c>
      <c r="B1133" s="1650">
        <v>0</v>
      </c>
    </row>
    <row r="1134" spans="1:2" ht="29">
      <c r="A1134" s="1650" t="s">
        <v>1536</v>
      </c>
      <c r="B1134" s="1650">
        <v>0</v>
      </c>
    </row>
    <row r="1135" spans="1:2" ht="29">
      <c r="A1135" s="1650" t="s">
        <v>1537</v>
      </c>
      <c r="B1135" s="1650">
        <v>0</v>
      </c>
    </row>
    <row r="1136" spans="1:2" ht="29">
      <c r="A1136" s="1650" t="s">
        <v>1538</v>
      </c>
      <c r="B1136" s="1650">
        <v>0</v>
      </c>
    </row>
    <row r="1137" spans="1:2" ht="29">
      <c r="A1137" s="1650" t="s">
        <v>1539</v>
      </c>
      <c r="B1137" s="1650">
        <v>0</v>
      </c>
    </row>
    <row r="1138" spans="1:2" ht="29">
      <c r="A1138" s="1650" t="s">
        <v>1540</v>
      </c>
      <c r="B1138" s="1650">
        <v>0</v>
      </c>
    </row>
    <row r="1139" spans="1:2" ht="29">
      <c r="A1139" s="1650" t="s">
        <v>1541</v>
      </c>
      <c r="B1139" s="1650">
        <v>0</v>
      </c>
    </row>
    <row r="1140" spans="1:2" ht="29">
      <c r="A1140" s="1650" t="s">
        <v>1542</v>
      </c>
      <c r="B1140" s="1650">
        <v>0</v>
      </c>
    </row>
    <row r="1141" spans="1:2" ht="29">
      <c r="A1141" s="1650" t="s">
        <v>1543</v>
      </c>
      <c r="B1141" s="1650">
        <v>0</v>
      </c>
    </row>
    <row r="1142" spans="1:2" ht="29">
      <c r="A1142" s="1650" t="s">
        <v>1544</v>
      </c>
      <c r="B1142" s="1650">
        <v>0</v>
      </c>
    </row>
    <row r="1143" spans="1:2" ht="29">
      <c r="A1143" s="1650" t="s">
        <v>1545</v>
      </c>
      <c r="B1143" s="1650">
        <v>0</v>
      </c>
    </row>
    <row r="1144" spans="1:2" ht="29">
      <c r="A1144" s="1650" t="s">
        <v>1546</v>
      </c>
      <c r="B1144" s="1650">
        <v>0</v>
      </c>
    </row>
    <row r="1145" spans="1:2" ht="29">
      <c r="A1145" s="1650" t="s">
        <v>1547</v>
      </c>
      <c r="B1145" s="1650">
        <v>0</v>
      </c>
    </row>
    <row r="1146" spans="1:2" ht="29">
      <c r="A1146" s="1650" t="s">
        <v>1548</v>
      </c>
      <c r="B1146" s="1650">
        <v>0</v>
      </c>
    </row>
    <row r="1147" spans="1:2" ht="29">
      <c r="A1147" s="1650" t="s">
        <v>1549</v>
      </c>
      <c r="B1147" s="1650">
        <v>0</v>
      </c>
    </row>
    <row r="1148" spans="1:2" ht="29">
      <c r="A1148" s="1650" t="s">
        <v>1550</v>
      </c>
      <c r="B1148" s="1650">
        <v>0</v>
      </c>
    </row>
    <row r="1149" spans="1:2" ht="29">
      <c r="A1149" s="1650" t="s">
        <v>1551</v>
      </c>
      <c r="B1149" s="1650">
        <v>0</v>
      </c>
    </row>
    <row r="1150" spans="1:2" ht="29">
      <c r="A1150" s="1650" t="s">
        <v>1552</v>
      </c>
      <c r="B1150" s="1650">
        <v>0</v>
      </c>
    </row>
    <row r="1151" spans="1:2" ht="29">
      <c r="A1151" s="1650" t="s">
        <v>1553</v>
      </c>
      <c r="B1151" s="1650">
        <v>0</v>
      </c>
    </row>
    <row r="1152" spans="1:2" ht="29">
      <c r="A1152" s="1650" t="s">
        <v>1554</v>
      </c>
      <c r="B1152" s="1650">
        <v>0</v>
      </c>
    </row>
    <row r="1153" spans="1:2" ht="29">
      <c r="A1153" s="1650" t="s">
        <v>1555</v>
      </c>
      <c r="B1153" s="1650">
        <v>0</v>
      </c>
    </row>
    <row r="1154" spans="1:2" ht="29">
      <c r="A1154" s="1650" t="s">
        <v>1556</v>
      </c>
      <c r="B1154" s="1650">
        <v>0</v>
      </c>
    </row>
    <row r="1155" spans="1:2" ht="29">
      <c r="A1155" s="1650" t="s">
        <v>1557</v>
      </c>
      <c r="B1155" s="1650">
        <v>0</v>
      </c>
    </row>
    <row r="1156" spans="1:2" ht="29">
      <c r="A1156" s="1650" t="s">
        <v>1558</v>
      </c>
      <c r="B1156" s="1650">
        <v>0</v>
      </c>
    </row>
    <row r="1157" spans="1:2" ht="29">
      <c r="A1157" s="1650" t="s">
        <v>1559</v>
      </c>
      <c r="B1157" s="1650">
        <v>0</v>
      </c>
    </row>
    <row r="1158" spans="1:2" ht="29">
      <c r="A1158" s="1650" t="s">
        <v>1560</v>
      </c>
      <c r="B1158" s="1650">
        <v>0</v>
      </c>
    </row>
    <row r="1159" spans="1:2" ht="29">
      <c r="A1159" s="1650" t="s">
        <v>1561</v>
      </c>
      <c r="B1159" s="1650">
        <v>0</v>
      </c>
    </row>
    <row r="1160" spans="1:2" ht="29">
      <c r="A1160" s="1650" t="s">
        <v>1562</v>
      </c>
      <c r="B1160" s="1650">
        <v>0</v>
      </c>
    </row>
    <row r="1161" spans="1:2" ht="29">
      <c r="A1161" s="1650" t="s">
        <v>1563</v>
      </c>
      <c r="B1161" s="1650">
        <v>0</v>
      </c>
    </row>
    <row r="1162" spans="1:2" ht="29">
      <c r="A1162" s="1650" t="s">
        <v>1564</v>
      </c>
      <c r="B1162" s="1650">
        <v>0</v>
      </c>
    </row>
    <row r="1163" spans="1:2" ht="29">
      <c r="A1163" s="1650" t="s">
        <v>1565</v>
      </c>
      <c r="B1163" s="1650">
        <v>0</v>
      </c>
    </row>
    <row r="1164" spans="1:2" ht="29">
      <c r="A1164" s="1650" t="s">
        <v>1566</v>
      </c>
      <c r="B1164" s="1650">
        <v>0</v>
      </c>
    </row>
    <row r="1165" spans="1:2" ht="29">
      <c r="A1165" s="1650" t="s">
        <v>1567</v>
      </c>
      <c r="B1165" s="1650">
        <v>0</v>
      </c>
    </row>
    <row r="1166" spans="1:2" ht="29">
      <c r="A1166" s="1650" t="s">
        <v>1568</v>
      </c>
      <c r="B1166" s="1650">
        <v>0</v>
      </c>
    </row>
    <row r="1167" spans="1:2" ht="29">
      <c r="A1167" s="1650" t="s">
        <v>1569</v>
      </c>
      <c r="B1167" s="1650">
        <v>0</v>
      </c>
    </row>
    <row r="1168" spans="1:2" ht="29">
      <c r="A1168" s="1650" t="s">
        <v>1570</v>
      </c>
      <c r="B1168" s="1650">
        <v>0</v>
      </c>
    </row>
    <row r="1169" spans="1:2" ht="29">
      <c r="A1169" s="1650" t="s">
        <v>1571</v>
      </c>
      <c r="B1169" s="1650">
        <v>0</v>
      </c>
    </row>
    <row r="1170" spans="1:2" ht="29">
      <c r="A1170" s="1650" t="s">
        <v>1572</v>
      </c>
      <c r="B1170" s="1650">
        <v>0</v>
      </c>
    </row>
    <row r="1171" spans="1:2" ht="29">
      <c r="A1171" s="1650" t="s">
        <v>1573</v>
      </c>
      <c r="B1171" s="1650">
        <v>0</v>
      </c>
    </row>
    <row r="1172" spans="1:2" ht="29">
      <c r="A1172" s="1650" t="s">
        <v>1574</v>
      </c>
      <c r="B1172" s="1650">
        <v>0</v>
      </c>
    </row>
    <row r="1173" spans="1:2" ht="29">
      <c r="A1173" s="1650" t="s">
        <v>1575</v>
      </c>
      <c r="B1173" s="1650">
        <v>0</v>
      </c>
    </row>
    <row r="1174" spans="1:2" ht="29">
      <c r="A1174" s="1650" t="s">
        <v>1576</v>
      </c>
      <c r="B1174" s="1650">
        <v>0</v>
      </c>
    </row>
    <row r="1175" spans="1:2" ht="29">
      <c r="A1175" s="1650" t="s">
        <v>1577</v>
      </c>
      <c r="B1175" s="1650">
        <v>0</v>
      </c>
    </row>
    <row r="1176" spans="1:2" ht="29">
      <c r="A1176" s="1650" t="s">
        <v>1578</v>
      </c>
      <c r="B1176" s="1650">
        <v>0</v>
      </c>
    </row>
    <row r="1177" spans="1:2" ht="29">
      <c r="A1177" s="1650" t="s">
        <v>1579</v>
      </c>
      <c r="B1177" s="1650">
        <v>0</v>
      </c>
    </row>
    <row r="1178" spans="1:2" ht="29">
      <c r="A1178" s="1650" t="s">
        <v>1580</v>
      </c>
      <c r="B1178" s="1650">
        <v>0</v>
      </c>
    </row>
    <row r="1179" spans="1:2" ht="29">
      <c r="A1179" s="1650" t="s">
        <v>1581</v>
      </c>
      <c r="B1179" s="1650">
        <v>0</v>
      </c>
    </row>
    <row r="1180" spans="1:2" ht="29">
      <c r="A1180" s="1650" t="s">
        <v>1582</v>
      </c>
      <c r="B1180" s="1650">
        <v>0</v>
      </c>
    </row>
    <row r="1181" spans="1:2" ht="29">
      <c r="A1181" s="1650" t="s">
        <v>1583</v>
      </c>
      <c r="B1181" s="1650">
        <v>0</v>
      </c>
    </row>
    <row r="1182" spans="1:2" ht="29">
      <c r="A1182" s="1650" t="s">
        <v>1584</v>
      </c>
      <c r="B1182" s="1650">
        <v>0</v>
      </c>
    </row>
    <row r="1183" spans="1:2" ht="29">
      <c r="A1183" s="1650" t="s">
        <v>1585</v>
      </c>
      <c r="B1183" s="1650">
        <v>0</v>
      </c>
    </row>
    <row r="1184" spans="1:2" ht="29">
      <c r="A1184" s="1650" t="s">
        <v>1586</v>
      </c>
      <c r="B1184" s="1650">
        <v>0</v>
      </c>
    </row>
    <row r="1185" spans="1:2" ht="29">
      <c r="A1185" s="1650" t="s">
        <v>1587</v>
      </c>
      <c r="B1185" s="1650">
        <v>0</v>
      </c>
    </row>
    <row r="1186" spans="1:2" ht="29">
      <c r="A1186" s="1650" t="s">
        <v>1588</v>
      </c>
      <c r="B1186" s="1650">
        <v>0</v>
      </c>
    </row>
    <row r="1187" spans="1:2" ht="29">
      <c r="A1187" s="1650" t="s">
        <v>1589</v>
      </c>
      <c r="B1187" s="1650">
        <v>0</v>
      </c>
    </row>
    <row r="1188" spans="1:2" ht="29">
      <c r="A1188" s="1650" t="s">
        <v>1590</v>
      </c>
      <c r="B1188" s="1650">
        <v>0</v>
      </c>
    </row>
    <row r="1189" spans="1:2" ht="29">
      <c r="A1189" s="1650" t="s">
        <v>1591</v>
      </c>
      <c r="B1189" s="1650">
        <v>0</v>
      </c>
    </row>
    <row r="1190" spans="1:2" ht="29">
      <c r="A1190" s="1650" t="s">
        <v>1592</v>
      </c>
      <c r="B1190" s="1650">
        <v>0</v>
      </c>
    </row>
    <row r="1191" spans="1:2" ht="29">
      <c r="A1191" s="1650" t="s">
        <v>1593</v>
      </c>
      <c r="B1191" s="1650">
        <v>0</v>
      </c>
    </row>
    <row r="1192" spans="1:2" ht="29">
      <c r="A1192" s="1650" t="s">
        <v>1594</v>
      </c>
      <c r="B1192" s="1650">
        <v>0</v>
      </c>
    </row>
    <row r="1193" spans="1:2" ht="29">
      <c r="A1193" s="1650" t="s">
        <v>1595</v>
      </c>
      <c r="B1193" s="1650">
        <v>0</v>
      </c>
    </row>
    <row r="1194" spans="1:2" ht="29">
      <c r="A1194" s="1650" t="s">
        <v>1596</v>
      </c>
      <c r="B1194" s="1651">
        <v>4580</v>
      </c>
    </row>
    <row r="1195" spans="1:2" ht="29">
      <c r="A1195" s="1650" t="s">
        <v>1597</v>
      </c>
      <c r="B1195" s="1650">
        <v>0</v>
      </c>
    </row>
    <row r="1196" spans="1:2" ht="29">
      <c r="A1196" s="1650" t="s">
        <v>1598</v>
      </c>
      <c r="B1196" s="1650">
        <v>0</v>
      </c>
    </row>
    <row r="1197" spans="1:2" ht="29">
      <c r="A1197" s="1650" t="s">
        <v>1599</v>
      </c>
      <c r="B1197" s="1650">
        <v>0</v>
      </c>
    </row>
    <row r="1198" spans="1:2" ht="29">
      <c r="A1198" s="1650" t="s">
        <v>1600</v>
      </c>
      <c r="B1198" s="1650">
        <v>0</v>
      </c>
    </row>
    <row r="1199" spans="1:2" ht="29">
      <c r="A1199" s="1650" t="s">
        <v>1601</v>
      </c>
      <c r="B1199" s="1650">
        <v>0</v>
      </c>
    </row>
    <row r="1200" spans="1:2" ht="29">
      <c r="A1200" s="1650" t="s">
        <v>1602</v>
      </c>
      <c r="B1200" s="1650">
        <v>0</v>
      </c>
    </row>
    <row r="1201" spans="1:2" ht="29">
      <c r="A1201" s="1650" t="s">
        <v>1603</v>
      </c>
      <c r="B1201" s="1650">
        <v>0</v>
      </c>
    </row>
    <row r="1202" spans="1:2" ht="29">
      <c r="A1202" s="1650" t="s">
        <v>1604</v>
      </c>
      <c r="B1202" s="1650">
        <v>0</v>
      </c>
    </row>
    <row r="1203" spans="1:2" ht="29">
      <c r="A1203" s="1650" t="s">
        <v>1605</v>
      </c>
      <c r="B1203" s="1650">
        <v>0</v>
      </c>
    </row>
    <row r="1204" spans="1:2" ht="29">
      <c r="A1204" s="1650" t="s">
        <v>1606</v>
      </c>
      <c r="B1204" s="1650">
        <v>0</v>
      </c>
    </row>
    <row r="1205" spans="1:2" ht="29">
      <c r="A1205" s="1650" t="s">
        <v>1607</v>
      </c>
      <c r="B1205" s="1650">
        <v>0</v>
      </c>
    </row>
    <row r="1206" spans="1:2" ht="29">
      <c r="A1206" s="1650" t="s">
        <v>1608</v>
      </c>
      <c r="B1206" s="1650">
        <v>0</v>
      </c>
    </row>
    <row r="1207" spans="1:2" ht="29">
      <c r="A1207" s="1650" t="s">
        <v>1609</v>
      </c>
      <c r="B1207" s="1650">
        <v>0</v>
      </c>
    </row>
    <row r="1208" spans="1:2" ht="29">
      <c r="A1208" s="1650" t="s">
        <v>1610</v>
      </c>
      <c r="B1208" s="1650">
        <v>0</v>
      </c>
    </row>
    <row r="1209" spans="1:2" ht="29">
      <c r="A1209" s="1650" t="s">
        <v>1611</v>
      </c>
      <c r="B1209" s="1650">
        <v>0</v>
      </c>
    </row>
    <row r="1210" spans="1:2" ht="29">
      <c r="A1210" s="1650" t="s">
        <v>1612</v>
      </c>
      <c r="B1210" s="1650">
        <v>0</v>
      </c>
    </row>
    <row r="1211" spans="1:2" ht="29">
      <c r="A1211" s="1650" t="s">
        <v>1613</v>
      </c>
      <c r="B1211" s="1650">
        <v>0</v>
      </c>
    </row>
    <row r="1212" spans="1:2" ht="29">
      <c r="A1212" s="1650" t="s">
        <v>1614</v>
      </c>
      <c r="B1212" s="1650">
        <v>0</v>
      </c>
    </row>
    <row r="1213" spans="1:2" ht="29">
      <c r="A1213" s="1650" t="s">
        <v>1615</v>
      </c>
      <c r="B1213" s="1650">
        <v>0</v>
      </c>
    </row>
    <row r="1214" spans="1:2" ht="29">
      <c r="A1214" s="1650" t="s">
        <v>1616</v>
      </c>
      <c r="B1214" s="1650">
        <v>0</v>
      </c>
    </row>
    <row r="1215" spans="1:2" ht="29">
      <c r="A1215" s="1650" t="s">
        <v>1617</v>
      </c>
      <c r="B1215" s="1650">
        <v>0</v>
      </c>
    </row>
    <row r="1216" spans="1:2" ht="29">
      <c r="A1216" s="1650" t="s">
        <v>1618</v>
      </c>
      <c r="B1216" s="1650">
        <v>0</v>
      </c>
    </row>
    <row r="1217" spans="1:2" ht="29">
      <c r="A1217" s="1650" t="s">
        <v>1619</v>
      </c>
      <c r="B1217" s="1650">
        <v>0</v>
      </c>
    </row>
    <row r="1218" spans="1:2" ht="29">
      <c r="A1218" s="1650" t="s">
        <v>1620</v>
      </c>
      <c r="B1218" s="1650">
        <v>0</v>
      </c>
    </row>
    <row r="1219" spans="1:2" ht="29">
      <c r="A1219" s="1650" t="s">
        <v>1621</v>
      </c>
      <c r="B1219" s="1650">
        <v>0</v>
      </c>
    </row>
    <row r="1220" spans="1:2" ht="29">
      <c r="A1220" s="1650" t="s">
        <v>1622</v>
      </c>
      <c r="B1220" s="1650">
        <v>0</v>
      </c>
    </row>
    <row r="1221" spans="1:2" ht="29">
      <c r="A1221" s="1650" t="s">
        <v>1623</v>
      </c>
      <c r="B1221" s="1650">
        <v>0</v>
      </c>
    </row>
    <row r="1222" spans="1:2" ht="29">
      <c r="A1222" s="1650" t="s">
        <v>1624</v>
      </c>
      <c r="B1222" s="1650">
        <v>0</v>
      </c>
    </row>
    <row r="1223" spans="1:2" ht="29">
      <c r="A1223" s="1650" t="s">
        <v>1625</v>
      </c>
      <c r="B1223" s="1650">
        <v>0</v>
      </c>
    </row>
    <row r="1224" spans="1:2" ht="29">
      <c r="A1224" s="1650" t="s">
        <v>1626</v>
      </c>
      <c r="B1224" s="1650">
        <v>0</v>
      </c>
    </row>
    <row r="1225" spans="1:2" ht="29">
      <c r="A1225" s="1650" t="s">
        <v>1627</v>
      </c>
      <c r="B1225" s="1650">
        <v>0</v>
      </c>
    </row>
    <row r="1226" spans="1:2" ht="29">
      <c r="A1226" s="1650" t="s">
        <v>1628</v>
      </c>
      <c r="B1226" s="1650">
        <v>0</v>
      </c>
    </row>
    <row r="1227" spans="1:2" ht="29">
      <c r="A1227" s="1650" t="s">
        <v>1629</v>
      </c>
      <c r="B1227" s="1650">
        <v>0</v>
      </c>
    </row>
    <row r="1228" spans="1:2" ht="29">
      <c r="A1228" s="1650" t="s">
        <v>1630</v>
      </c>
      <c r="B1228" s="1650">
        <v>0</v>
      </c>
    </row>
    <row r="1229" spans="1:2" ht="29">
      <c r="A1229" s="1650" t="s">
        <v>1631</v>
      </c>
      <c r="B1229" s="1650">
        <v>0</v>
      </c>
    </row>
    <row r="1230" spans="1:2" ht="29">
      <c r="A1230" s="1650" t="s">
        <v>1632</v>
      </c>
      <c r="B1230" s="1650">
        <v>0</v>
      </c>
    </row>
    <row r="1231" spans="1:2" ht="29">
      <c r="A1231" s="1650" t="s">
        <v>1633</v>
      </c>
      <c r="B1231" s="1650">
        <v>0</v>
      </c>
    </row>
    <row r="1232" spans="1:2" ht="29">
      <c r="A1232" s="1650" t="s">
        <v>1634</v>
      </c>
      <c r="B1232" s="1650">
        <v>0</v>
      </c>
    </row>
    <row r="1233" spans="1:2" ht="29">
      <c r="A1233" s="1650" t="s">
        <v>1635</v>
      </c>
      <c r="B1233" s="1650">
        <v>0</v>
      </c>
    </row>
    <row r="1234" spans="1:2" ht="29">
      <c r="A1234" s="1650" t="s">
        <v>1636</v>
      </c>
      <c r="B1234" s="1650">
        <v>0</v>
      </c>
    </row>
    <row r="1235" spans="1:2" ht="29">
      <c r="A1235" s="1650" t="s">
        <v>1637</v>
      </c>
      <c r="B1235" s="1650">
        <v>0</v>
      </c>
    </row>
    <row r="1236" spans="1:2" ht="29">
      <c r="A1236" s="1650" t="s">
        <v>1638</v>
      </c>
      <c r="B1236" s="1650">
        <v>0</v>
      </c>
    </row>
    <row r="1237" spans="1:2" ht="29">
      <c r="A1237" s="1650" t="s">
        <v>1639</v>
      </c>
      <c r="B1237" s="1650">
        <v>95</v>
      </c>
    </row>
    <row r="1238" spans="1:2" ht="29">
      <c r="A1238" s="1650" t="s">
        <v>1640</v>
      </c>
      <c r="B1238" s="1650">
        <v>0</v>
      </c>
    </row>
    <row r="1239" spans="1:2" ht="29">
      <c r="A1239" s="1650" t="s">
        <v>1641</v>
      </c>
      <c r="B1239" s="1650">
        <v>33</v>
      </c>
    </row>
    <row r="1240" spans="1:2" ht="29">
      <c r="A1240" s="1650" t="s">
        <v>1642</v>
      </c>
      <c r="B1240" s="1650">
        <v>0</v>
      </c>
    </row>
    <row r="1241" spans="1:2" ht="29">
      <c r="A1241" s="1650" t="s">
        <v>1643</v>
      </c>
      <c r="B1241" s="1650">
        <v>0</v>
      </c>
    </row>
    <row r="1242" spans="1:2" ht="29">
      <c r="A1242" s="1650" t="s">
        <v>1644</v>
      </c>
      <c r="B1242" s="1650">
        <v>0</v>
      </c>
    </row>
    <row r="1243" spans="1:2" ht="29">
      <c r="A1243" s="1650" t="s">
        <v>1645</v>
      </c>
      <c r="B1243" s="1650">
        <v>0</v>
      </c>
    </row>
    <row r="1244" spans="1:2" ht="29">
      <c r="A1244" s="1650" t="s">
        <v>1646</v>
      </c>
      <c r="B1244" s="1650">
        <v>0</v>
      </c>
    </row>
    <row r="1245" spans="1:2" ht="29">
      <c r="A1245" s="1650" t="s">
        <v>1647</v>
      </c>
      <c r="B1245" s="1650">
        <v>0</v>
      </c>
    </row>
    <row r="1246" spans="1:2" ht="29">
      <c r="A1246" s="1650" t="s">
        <v>1648</v>
      </c>
      <c r="B1246" s="1650">
        <v>0</v>
      </c>
    </row>
    <row r="1247" spans="1:2" ht="29">
      <c r="A1247" s="1650" t="s">
        <v>1649</v>
      </c>
      <c r="B1247" s="1650">
        <v>0</v>
      </c>
    </row>
    <row r="1248" spans="1:2" ht="29">
      <c r="A1248" s="1650" t="s">
        <v>1650</v>
      </c>
      <c r="B1248" s="1650">
        <v>0</v>
      </c>
    </row>
    <row r="1249" spans="1:2" ht="29">
      <c r="A1249" s="1650" t="s">
        <v>1651</v>
      </c>
      <c r="B1249" s="1650">
        <v>0</v>
      </c>
    </row>
    <row r="1250" spans="1:2" ht="29">
      <c r="A1250" s="1650" t="s">
        <v>1652</v>
      </c>
      <c r="B1250" s="1650">
        <v>0</v>
      </c>
    </row>
    <row r="1251" spans="1:2" ht="29">
      <c r="A1251" s="1650" t="s">
        <v>1653</v>
      </c>
      <c r="B1251" s="1650">
        <v>0</v>
      </c>
    </row>
    <row r="1252" spans="1:2" ht="29">
      <c r="A1252" s="1650" t="s">
        <v>1654</v>
      </c>
      <c r="B1252" s="1650">
        <v>0</v>
      </c>
    </row>
    <row r="1253" spans="1:2" ht="29">
      <c r="A1253" s="1650" t="s">
        <v>1655</v>
      </c>
      <c r="B1253" s="1650">
        <v>0</v>
      </c>
    </row>
    <row r="1254" spans="1:2" ht="29">
      <c r="A1254" s="1650" t="s">
        <v>1656</v>
      </c>
      <c r="B1254" s="1650">
        <v>0</v>
      </c>
    </row>
    <row r="1255" spans="1:2" ht="29">
      <c r="A1255" s="1650" t="s">
        <v>1657</v>
      </c>
      <c r="B1255" s="1650">
        <v>0</v>
      </c>
    </row>
    <row r="1256" spans="1:2" ht="29">
      <c r="A1256" s="1650" t="s">
        <v>1658</v>
      </c>
      <c r="B1256" s="1650">
        <v>0</v>
      </c>
    </row>
    <row r="1257" spans="1:2" ht="29">
      <c r="A1257" s="1650" t="s">
        <v>1659</v>
      </c>
      <c r="B1257" s="1650">
        <v>0</v>
      </c>
    </row>
    <row r="1258" spans="1:2" ht="29">
      <c r="A1258" s="1650" t="s">
        <v>1660</v>
      </c>
      <c r="B1258" s="1650">
        <v>0</v>
      </c>
    </row>
    <row r="1259" spans="1:2" ht="29">
      <c r="A1259" s="1650" t="s">
        <v>1661</v>
      </c>
      <c r="B1259" s="1650">
        <v>0</v>
      </c>
    </row>
    <row r="1260" spans="1:2" ht="29">
      <c r="A1260" s="1650" t="s">
        <v>1662</v>
      </c>
      <c r="B1260" s="1650">
        <v>0</v>
      </c>
    </row>
    <row r="1261" spans="1:2" ht="29">
      <c r="A1261" s="1650" t="s">
        <v>1663</v>
      </c>
      <c r="B1261" s="1650">
        <v>0</v>
      </c>
    </row>
    <row r="1262" spans="1:2" ht="29">
      <c r="A1262" s="1650" t="s">
        <v>1664</v>
      </c>
      <c r="B1262" s="1650">
        <v>0</v>
      </c>
    </row>
    <row r="1263" spans="1:2" ht="29">
      <c r="A1263" s="1650" t="s">
        <v>1665</v>
      </c>
      <c r="B1263" s="1650">
        <v>0</v>
      </c>
    </row>
    <row r="1264" spans="1:2" ht="29">
      <c r="A1264" s="1650" t="s">
        <v>1666</v>
      </c>
      <c r="B1264" s="1650">
        <v>310</v>
      </c>
    </row>
    <row r="1265" spans="1:2" ht="29">
      <c r="A1265" s="1650" t="s">
        <v>1667</v>
      </c>
      <c r="B1265" s="1650">
        <v>0</v>
      </c>
    </row>
    <row r="1266" spans="1:2" ht="29">
      <c r="A1266" s="1650" t="s">
        <v>1668</v>
      </c>
      <c r="B1266" s="1650">
        <v>0</v>
      </c>
    </row>
    <row r="1267" spans="1:2" ht="29">
      <c r="A1267" s="1650" t="s">
        <v>1669</v>
      </c>
      <c r="B1267" s="1650">
        <v>0</v>
      </c>
    </row>
    <row r="1268" spans="1:2" ht="29">
      <c r="A1268" s="1650" t="s">
        <v>1670</v>
      </c>
      <c r="B1268" s="1650">
        <v>0</v>
      </c>
    </row>
    <row r="1269" spans="1:2" ht="29">
      <c r="A1269" s="1650" t="s">
        <v>1671</v>
      </c>
      <c r="B1269" s="1650">
        <v>0</v>
      </c>
    </row>
    <row r="1270" spans="1:2" ht="29">
      <c r="A1270" s="1650" t="s">
        <v>1672</v>
      </c>
      <c r="B1270" s="1650">
        <v>0</v>
      </c>
    </row>
    <row r="1271" spans="1:2" ht="29">
      <c r="A1271" s="1650" t="s">
        <v>1673</v>
      </c>
      <c r="B1271" s="1650">
        <v>0</v>
      </c>
    </row>
    <row r="1272" spans="1:2" ht="29">
      <c r="A1272" s="1650" t="s">
        <v>1674</v>
      </c>
      <c r="B1272" s="1650">
        <v>0</v>
      </c>
    </row>
    <row r="1273" spans="1:2" ht="29">
      <c r="A1273" s="1650" t="s">
        <v>1675</v>
      </c>
      <c r="B1273" s="1650">
        <v>0</v>
      </c>
    </row>
    <row r="1274" spans="1:2" ht="29">
      <c r="A1274" s="1650" t="s">
        <v>1676</v>
      </c>
      <c r="B1274" s="1650">
        <v>0</v>
      </c>
    </row>
    <row r="1275" spans="1:2" ht="29">
      <c r="A1275" s="1650" t="s">
        <v>1677</v>
      </c>
      <c r="B1275" s="1650">
        <v>0</v>
      </c>
    </row>
    <row r="1276" spans="1:2" ht="29">
      <c r="A1276" s="1650" t="s">
        <v>1678</v>
      </c>
      <c r="B1276" s="1650">
        <v>0</v>
      </c>
    </row>
    <row r="1277" spans="1:2" ht="29">
      <c r="A1277" s="1650" t="s">
        <v>1679</v>
      </c>
      <c r="B1277" s="1650">
        <v>0</v>
      </c>
    </row>
    <row r="1278" spans="1:2" ht="29">
      <c r="A1278" s="1650" t="s">
        <v>1680</v>
      </c>
      <c r="B1278" s="1650">
        <v>0</v>
      </c>
    </row>
    <row r="1279" spans="1:2" ht="29">
      <c r="A1279" s="1650" t="s">
        <v>1681</v>
      </c>
      <c r="B1279" s="1650">
        <v>0</v>
      </c>
    </row>
    <row r="1280" spans="1:2" ht="29">
      <c r="A1280" s="1650" t="s">
        <v>1682</v>
      </c>
      <c r="B1280" s="1650">
        <v>0</v>
      </c>
    </row>
    <row r="1281" spans="1:2" ht="29">
      <c r="A1281" s="1650" t="s">
        <v>1683</v>
      </c>
      <c r="B1281" s="1650">
        <v>0</v>
      </c>
    </row>
    <row r="1282" spans="1:2" ht="29">
      <c r="A1282" s="1650" t="s">
        <v>1684</v>
      </c>
      <c r="B1282" s="1650">
        <v>0</v>
      </c>
    </row>
    <row r="1283" spans="1:2" ht="29">
      <c r="A1283" s="1650" t="s">
        <v>1685</v>
      </c>
      <c r="B1283" s="1650">
        <v>0</v>
      </c>
    </row>
    <row r="1284" spans="1:2" ht="29">
      <c r="A1284" s="1650" t="s">
        <v>1686</v>
      </c>
      <c r="B1284" s="1650">
        <v>0</v>
      </c>
    </row>
    <row r="1285" spans="1:2" ht="29">
      <c r="A1285" s="1650" t="s">
        <v>1687</v>
      </c>
      <c r="B1285" s="1650">
        <v>0</v>
      </c>
    </row>
    <row r="1286" spans="1:2" ht="29">
      <c r="A1286" s="1650" t="s">
        <v>1688</v>
      </c>
      <c r="B1286" s="1650">
        <v>0</v>
      </c>
    </row>
    <row r="1287" spans="1:2" ht="29">
      <c r="A1287" s="1650" t="s">
        <v>1689</v>
      </c>
      <c r="B1287" s="1650">
        <v>0</v>
      </c>
    </row>
    <row r="1288" spans="1:2" ht="29">
      <c r="A1288" s="1650" t="s">
        <v>1690</v>
      </c>
      <c r="B1288" s="1650">
        <v>0</v>
      </c>
    </row>
    <row r="1289" spans="1:2" ht="29">
      <c r="A1289" s="1650" t="s">
        <v>1691</v>
      </c>
      <c r="B1289" s="1650">
        <v>0</v>
      </c>
    </row>
    <row r="1290" spans="1:2" ht="29">
      <c r="A1290" s="1650" t="s">
        <v>1692</v>
      </c>
      <c r="B1290" s="1650">
        <v>0</v>
      </c>
    </row>
    <row r="1291" spans="1:2" ht="29">
      <c r="A1291" s="1650" t="s">
        <v>1693</v>
      </c>
      <c r="B1291" s="1650">
        <v>0</v>
      </c>
    </row>
    <row r="1292" spans="1:2" ht="29">
      <c r="A1292" s="1650" t="s">
        <v>1694</v>
      </c>
      <c r="B1292" s="1650">
        <v>0</v>
      </c>
    </row>
    <row r="1293" spans="1:2" ht="29">
      <c r="A1293" s="1650" t="s">
        <v>1695</v>
      </c>
      <c r="B1293" s="1650">
        <v>0</v>
      </c>
    </row>
    <row r="1294" spans="1:2" ht="29">
      <c r="A1294" s="1650" t="s">
        <v>1696</v>
      </c>
      <c r="B1294" s="1650">
        <v>0</v>
      </c>
    </row>
    <row r="1295" spans="1:2" ht="29">
      <c r="A1295" s="1650" t="s">
        <v>1697</v>
      </c>
      <c r="B1295" s="1650">
        <v>0</v>
      </c>
    </row>
    <row r="1296" spans="1:2" ht="29">
      <c r="A1296" s="1650" t="s">
        <v>1698</v>
      </c>
      <c r="B1296" s="1650">
        <v>0</v>
      </c>
    </row>
    <row r="1297" spans="1:2" ht="29">
      <c r="A1297" s="1650" t="s">
        <v>1699</v>
      </c>
      <c r="B1297" s="1650">
        <v>0</v>
      </c>
    </row>
    <row r="1298" spans="1:2" ht="29">
      <c r="A1298" s="1650" t="s">
        <v>1700</v>
      </c>
      <c r="B1298" s="1650">
        <v>0</v>
      </c>
    </row>
    <row r="1299" spans="1:2" ht="29">
      <c r="A1299" s="1650" t="s">
        <v>1701</v>
      </c>
      <c r="B1299" s="1650">
        <v>0</v>
      </c>
    </row>
    <row r="1300" spans="1:2" ht="29">
      <c r="A1300" s="1650" t="s">
        <v>1702</v>
      </c>
      <c r="B1300" s="1650">
        <v>0</v>
      </c>
    </row>
    <row r="1301" spans="1:2" ht="29">
      <c r="A1301" s="1650" t="s">
        <v>1703</v>
      </c>
      <c r="B1301" s="1650">
        <v>0</v>
      </c>
    </row>
    <row r="1302" spans="1:2" ht="29">
      <c r="A1302" s="1650" t="s">
        <v>1704</v>
      </c>
      <c r="B1302" s="1650">
        <v>0</v>
      </c>
    </row>
    <row r="1303" spans="1:2" ht="29">
      <c r="A1303" s="1650" t="s">
        <v>1705</v>
      </c>
      <c r="B1303" s="1650">
        <v>0</v>
      </c>
    </row>
    <row r="1304" spans="1:2" ht="29">
      <c r="A1304" s="1650" t="s">
        <v>1706</v>
      </c>
      <c r="B1304" s="1650">
        <v>0</v>
      </c>
    </row>
    <row r="1305" spans="1:2" ht="29">
      <c r="A1305" s="1650" t="s">
        <v>1707</v>
      </c>
      <c r="B1305" s="1650">
        <v>0</v>
      </c>
    </row>
    <row r="1306" spans="1:2" ht="29">
      <c r="A1306" s="1650" t="s">
        <v>1708</v>
      </c>
      <c r="B1306" s="1650">
        <v>0</v>
      </c>
    </row>
    <row r="1307" spans="1:2" ht="29">
      <c r="A1307" s="1650" t="s">
        <v>1709</v>
      </c>
      <c r="B1307" s="1650">
        <v>0</v>
      </c>
    </row>
    <row r="1308" spans="1:2" ht="29">
      <c r="A1308" s="1650" t="s">
        <v>1710</v>
      </c>
      <c r="B1308" s="1650">
        <v>0</v>
      </c>
    </row>
    <row r="1309" spans="1:2" ht="29">
      <c r="A1309" s="1650" t="s">
        <v>1711</v>
      </c>
      <c r="B1309" s="1650">
        <v>0</v>
      </c>
    </row>
    <row r="1310" spans="1:2" ht="29">
      <c r="A1310" s="1650" t="s">
        <v>1712</v>
      </c>
      <c r="B1310" s="1650">
        <v>0</v>
      </c>
    </row>
    <row r="1311" spans="1:2" ht="29">
      <c r="A1311" s="1650" t="s">
        <v>1713</v>
      </c>
      <c r="B1311" s="1650">
        <v>0</v>
      </c>
    </row>
    <row r="1312" spans="1:2" ht="29">
      <c r="A1312" s="1650" t="s">
        <v>1714</v>
      </c>
      <c r="B1312" s="1650">
        <v>0</v>
      </c>
    </row>
    <row r="1313" spans="1:2" ht="29">
      <c r="A1313" s="1650" t="s">
        <v>1715</v>
      </c>
      <c r="B1313" s="1650">
        <v>0</v>
      </c>
    </row>
    <row r="1314" spans="1:2" ht="29">
      <c r="A1314" s="1650" t="s">
        <v>1716</v>
      </c>
      <c r="B1314" s="1650">
        <v>0</v>
      </c>
    </row>
    <row r="1315" spans="1:2" ht="29">
      <c r="A1315" s="1650" t="s">
        <v>1717</v>
      </c>
      <c r="B1315" s="1650">
        <v>0</v>
      </c>
    </row>
    <row r="1316" spans="1:2" ht="29">
      <c r="A1316" s="1650" t="s">
        <v>1718</v>
      </c>
      <c r="B1316" s="1650">
        <v>0</v>
      </c>
    </row>
    <row r="1317" spans="1:2" ht="29">
      <c r="A1317" s="1650" t="s">
        <v>1719</v>
      </c>
      <c r="B1317" s="1650">
        <v>0</v>
      </c>
    </row>
    <row r="1318" spans="1:2" ht="29">
      <c r="A1318" s="1650" t="s">
        <v>1720</v>
      </c>
      <c r="B1318" s="1650">
        <v>0</v>
      </c>
    </row>
    <row r="1319" spans="1:2" ht="29">
      <c r="A1319" s="1650" t="s">
        <v>1721</v>
      </c>
      <c r="B1319" s="1650">
        <v>0</v>
      </c>
    </row>
    <row r="1320" spans="1:2" ht="29">
      <c r="A1320" s="1650" t="s">
        <v>1722</v>
      </c>
      <c r="B1320" s="1650">
        <v>0</v>
      </c>
    </row>
    <row r="1321" spans="1:2" ht="29">
      <c r="A1321" s="1650" t="s">
        <v>1723</v>
      </c>
      <c r="B1321" s="1650">
        <v>0</v>
      </c>
    </row>
    <row r="1322" spans="1:2" ht="29">
      <c r="A1322" s="1650" t="s">
        <v>1724</v>
      </c>
      <c r="B1322" s="1650">
        <v>0</v>
      </c>
    </row>
    <row r="1323" spans="1:2" ht="29">
      <c r="A1323" s="1650" t="s">
        <v>1725</v>
      </c>
      <c r="B1323" s="1650">
        <v>0</v>
      </c>
    </row>
    <row r="1324" spans="1:2" ht="29">
      <c r="A1324" s="1650" t="s">
        <v>1726</v>
      </c>
      <c r="B1324" s="1650">
        <v>0</v>
      </c>
    </row>
    <row r="1325" spans="1:2" ht="29">
      <c r="A1325" s="1650" t="s">
        <v>1727</v>
      </c>
      <c r="B1325" s="1650">
        <v>0</v>
      </c>
    </row>
    <row r="1326" spans="1:2" ht="29">
      <c r="A1326" s="1650" t="s">
        <v>1728</v>
      </c>
      <c r="B1326" s="1650">
        <v>0</v>
      </c>
    </row>
    <row r="1327" spans="1:2" ht="29">
      <c r="A1327" s="1650" t="s">
        <v>1729</v>
      </c>
      <c r="B1327" s="1650">
        <v>0</v>
      </c>
    </row>
    <row r="1328" spans="1:2" ht="29">
      <c r="A1328" s="1650" t="s">
        <v>1730</v>
      </c>
      <c r="B1328" s="1650">
        <v>0</v>
      </c>
    </row>
    <row r="1329" spans="1:2" ht="29">
      <c r="A1329" s="1650" t="s">
        <v>1731</v>
      </c>
      <c r="B1329" s="1650">
        <v>0</v>
      </c>
    </row>
    <row r="1330" spans="1:2" ht="29">
      <c r="A1330" s="1650" t="s">
        <v>1732</v>
      </c>
      <c r="B1330" s="1650">
        <v>0</v>
      </c>
    </row>
    <row r="1331" spans="1:2" ht="29">
      <c r="A1331" s="1650" t="s">
        <v>1733</v>
      </c>
      <c r="B1331" s="1650">
        <v>0</v>
      </c>
    </row>
    <row r="1332" spans="1:2" ht="29">
      <c r="A1332" s="1650" t="s">
        <v>1734</v>
      </c>
      <c r="B1332" s="1650">
        <v>0</v>
      </c>
    </row>
    <row r="1333" spans="1:2" ht="29">
      <c r="A1333" s="1650" t="s">
        <v>1735</v>
      </c>
      <c r="B1333" s="1650">
        <v>0</v>
      </c>
    </row>
    <row r="1334" spans="1:2" ht="29">
      <c r="A1334" s="1650" t="s">
        <v>1736</v>
      </c>
      <c r="B1334" s="1650">
        <v>0</v>
      </c>
    </row>
    <row r="1335" spans="1:2" ht="29">
      <c r="A1335" s="1650" t="s">
        <v>1737</v>
      </c>
      <c r="B1335" s="1650">
        <v>0</v>
      </c>
    </row>
    <row r="1336" spans="1:2" ht="29">
      <c r="A1336" s="1650" t="s">
        <v>1738</v>
      </c>
      <c r="B1336" s="1650">
        <v>0</v>
      </c>
    </row>
    <row r="1337" spans="1:2" ht="29">
      <c r="A1337" s="1650" t="s">
        <v>1739</v>
      </c>
      <c r="B1337" s="1650">
        <v>0</v>
      </c>
    </row>
    <row r="1338" spans="1:2" ht="29">
      <c r="A1338" s="1650" t="s">
        <v>1740</v>
      </c>
      <c r="B1338" s="1650">
        <v>0</v>
      </c>
    </row>
    <row r="1339" spans="1:2" ht="29">
      <c r="A1339" s="1650" t="s">
        <v>1741</v>
      </c>
      <c r="B1339" s="1650">
        <v>0</v>
      </c>
    </row>
    <row r="1340" spans="1:2" ht="29">
      <c r="A1340" s="1650" t="s">
        <v>1742</v>
      </c>
      <c r="B1340" s="1650">
        <v>0</v>
      </c>
    </row>
    <row r="1341" spans="1:2" ht="29">
      <c r="A1341" s="1650" t="s">
        <v>1743</v>
      </c>
      <c r="B1341" s="1650">
        <v>0</v>
      </c>
    </row>
    <row r="1342" spans="1:2" ht="29">
      <c r="A1342" s="1650" t="s">
        <v>1744</v>
      </c>
      <c r="B1342" s="1650">
        <v>0</v>
      </c>
    </row>
    <row r="1343" spans="1:2" ht="29">
      <c r="A1343" s="1650" t="s">
        <v>1745</v>
      </c>
      <c r="B1343" s="1650">
        <v>0</v>
      </c>
    </row>
    <row r="1344" spans="1:2" ht="29">
      <c r="A1344" s="1650" t="s">
        <v>1746</v>
      </c>
      <c r="B1344" s="1650">
        <v>0</v>
      </c>
    </row>
    <row r="1345" spans="1:2" ht="29">
      <c r="A1345" s="1650" t="s">
        <v>1747</v>
      </c>
      <c r="B1345" s="1650">
        <v>0</v>
      </c>
    </row>
    <row r="1346" spans="1:2" ht="29">
      <c r="A1346" s="1650" t="s">
        <v>1748</v>
      </c>
      <c r="B1346" s="1650">
        <v>0</v>
      </c>
    </row>
    <row r="1347" spans="1:2" ht="29">
      <c r="A1347" s="1650" t="s">
        <v>1749</v>
      </c>
      <c r="B1347" s="1650">
        <v>0</v>
      </c>
    </row>
    <row r="1348" spans="1:2" ht="29">
      <c r="A1348" s="1650" t="s">
        <v>1750</v>
      </c>
      <c r="B1348" s="1650">
        <v>0</v>
      </c>
    </row>
    <row r="1349" spans="1:2" ht="29">
      <c r="A1349" s="1650" t="s">
        <v>1751</v>
      </c>
      <c r="B1349" s="1650">
        <v>0</v>
      </c>
    </row>
    <row r="1350" spans="1:2" ht="29">
      <c r="A1350" s="1650" t="s">
        <v>1752</v>
      </c>
      <c r="B1350" s="1650">
        <v>0</v>
      </c>
    </row>
    <row r="1351" spans="1:2" ht="29">
      <c r="A1351" s="1650" t="s">
        <v>1753</v>
      </c>
      <c r="B1351" s="1650">
        <v>0</v>
      </c>
    </row>
    <row r="1352" spans="1:2" ht="29">
      <c r="A1352" s="1650" t="s">
        <v>1754</v>
      </c>
      <c r="B1352" s="1650">
        <v>0</v>
      </c>
    </row>
    <row r="1353" spans="1:2" ht="29">
      <c r="A1353" s="1650" t="s">
        <v>1755</v>
      </c>
      <c r="B1353" s="1650">
        <v>0</v>
      </c>
    </row>
    <row r="1354" spans="1:2" ht="29">
      <c r="A1354" s="1650" t="s">
        <v>1756</v>
      </c>
      <c r="B1354" s="1650">
        <v>0</v>
      </c>
    </row>
    <row r="1355" spans="1:2" ht="29">
      <c r="A1355" s="1650" t="s">
        <v>1757</v>
      </c>
      <c r="B1355" s="1650">
        <v>0</v>
      </c>
    </row>
    <row r="1356" spans="1:2" ht="29">
      <c r="A1356" s="1650" t="s">
        <v>1758</v>
      </c>
      <c r="B1356" s="1650">
        <v>0</v>
      </c>
    </row>
    <row r="1357" spans="1:2" ht="29">
      <c r="A1357" s="1650" t="s">
        <v>1759</v>
      </c>
      <c r="B1357" s="1650">
        <v>0</v>
      </c>
    </row>
    <row r="1358" spans="1:2" ht="29">
      <c r="A1358" s="1650" t="s">
        <v>1760</v>
      </c>
      <c r="B1358" s="1650">
        <v>0</v>
      </c>
    </row>
    <row r="1359" spans="1:2" ht="29">
      <c r="A1359" s="1650" t="s">
        <v>1761</v>
      </c>
      <c r="B1359" s="1650">
        <v>0</v>
      </c>
    </row>
    <row r="1360" spans="1:2" ht="29">
      <c r="A1360" s="1650" t="s">
        <v>1762</v>
      </c>
      <c r="B1360" s="1650">
        <v>0</v>
      </c>
    </row>
    <row r="1361" spans="1:2" ht="29">
      <c r="A1361" s="1650" t="s">
        <v>1763</v>
      </c>
      <c r="B1361" s="1650">
        <v>0</v>
      </c>
    </row>
    <row r="1362" spans="1:2" ht="29">
      <c r="A1362" s="1650" t="s">
        <v>1764</v>
      </c>
      <c r="B1362" s="1650">
        <v>0</v>
      </c>
    </row>
    <row r="1363" spans="1:2" ht="29">
      <c r="A1363" s="1650" t="s">
        <v>1765</v>
      </c>
      <c r="B1363" s="1650">
        <v>0</v>
      </c>
    </row>
    <row r="1364" spans="1:2" ht="29">
      <c r="A1364" s="1650" t="s">
        <v>1766</v>
      </c>
      <c r="B1364" s="1650">
        <v>0</v>
      </c>
    </row>
    <row r="1365" spans="1:2" ht="29">
      <c r="A1365" s="1650" t="s">
        <v>1767</v>
      </c>
      <c r="B1365" s="1650">
        <v>0</v>
      </c>
    </row>
    <row r="1366" spans="1:2" ht="29">
      <c r="A1366" s="1650" t="s">
        <v>1768</v>
      </c>
      <c r="B1366" s="1650">
        <v>0</v>
      </c>
    </row>
    <row r="1367" spans="1:2" ht="29">
      <c r="A1367" s="1650" t="s">
        <v>1769</v>
      </c>
      <c r="B1367" s="1650">
        <v>0</v>
      </c>
    </row>
    <row r="1368" spans="1:2" ht="29">
      <c r="A1368" s="1650" t="s">
        <v>1770</v>
      </c>
      <c r="B1368" s="1650">
        <v>0</v>
      </c>
    </row>
    <row r="1369" spans="1:2" ht="29">
      <c r="A1369" s="1650" t="s">
        <v>1771</v>
      </c>
      <c r="B1369" s="1650">
        <v>0</v>
      </c>
    </row>
    <row r="1370" spans="1:2" ht="29">
      <c r="A1370" s="1650" t="s">
        <v>1772</v>
      </c>
      <c r="B1370" s="1650">
        <v>0</v>
      </c>
    </row>
    <row r="1371" spans="1:2" ht="29">
      <c r="A1371" s="1650" t="s">
        <v>1773</v>
      </c>
      <c r="B1371" s="1650">
        <v>0</v>
      </c>
    </row>
    <row r="1372" spans="1:2" ht="29">
      <c r="A1372" s="1650" t="s">
        <v>1774</v>
      </c>
      <c r="B1372" s="1650">
        <v>0</v>
      </c>
    </row>
    <row r="1373" spans="1:2" ht="29">
      <c r="A1373" s="1650" t="s">
        <v>1775</v>
      </c>
      <c r="B1373" s="1650">
        <v>0</v>
      </c>
    </row>
    <row r="1374" spans="1:2" ht="29">
      <c r="A1374" s="1650" t="s">
        <v>1776</v>
      </c>
      <c r="B1374" s="1650">
        <v>0</v>
      </c>
    </row>
    <row r="1375" spans="1:2" ht="29">
      <c r="A1375" s="1650" t="s">
        <v>1777</v>
      </c>
      <c r="B1375" s="1650">
        <v>0</v>
      </c>
    </row>
    <row r="1376" spans="1:2" ht="29">
      <c r="A1376" s="1650" t="s">
        <v>1778</v>
      </c>
      <c r="B1376" s="1650">
        <v>0</v>
      </c>
    </row>
    <row r="1377" spans="1:2" ht="29">
      <c r="A1377" s="1650" t="s">
        <v>1779</v>
      </c>
      <c r="B1377" s="1650">
        <v>0</v>
      </c>
    </row>
    <row r="1378" spans="1:2" ht="29">
      <c r="A1378" s="1650" t="s">
        <v>1780</v>
      </c>
      <c r="B1378" s="1650">
        <v>0</v>
      </c>
    </row>
    <row r="1379" spans="1:2" ht="29">
      <c r="A1379" s="1650" t="s">
        <v>1781</v>
      </c>
      <c r="B1379" s="1650">
        <v>0</v>
      </c>
    </row>
    <row r="1380" spans="1:2" ht="29">
      <c r="A1380" s="1650" t="s">
        <v>1782</v>
      </c>
      <c r="B1380" s="1650">
        <v>0</v>
      </c>
    </row>
    <row r="1381" spans="1:2" ht="29">
      <c r="A1381" s="1650" t="s">
        <v>1783</v>
      </c>
      <c r="B1381" s="1650">
        <v>0</v>
      </c>
    </row>
    <row r="1382" spans="1:2" ht="29">
      <c r="A1382" s="1650" t="s">
        <v>1784</v>
      </c>
      <c r="B1382" s="1650">
        <v>0</v>
      </c>
    </row>
    <row r="1383" spans="1:2" ht="29">
      <c r="A1383" s="1650" t="s">
        <v>1785</v>
      </c>
      <c r="B1383" s="1650">
        <v>0</v>
      </c>
    </row>
    <row r="1384" spans="1:2" ht="29">
      <c r="A1384" s="1650" t="s">
        <v>1786</v>
      </c>
      <c r="B1384" s="1650">
        <v>0</v>
      </c>
    </row>
    <row r="1385" spans="1:2" ht="29">
      <c r="A1385" s="1650" t="s">
        <v>1787</v>
      </c>
      <c r="B1385" s="1650">
        <v>0</v>
      </c>
    </row>
    <row r="1386" spans="1:2" ht="29">
      <c r="A1386" s="1650" t="s">
        <v>1788</v>
      </c>
      <c r="B1386" s="1650">
        <v>0</v>
      </c>
    </row>
    <row r="1387" spans="1:2" ht="29">
      <c r="A1387" s="1650" t="s">
        <v>1789</v>
      </c>
      <c r="B1387" s="1650">
        <v>0</v>
      </c>
    </row>
    <row r="1388" spans="1:2" ht="29">
      <c r="A1388" s="1650" t="s">
        <v>1790</v>
      </c>
      <c r="B1388" s="1650">
        <v>0</v>
      </c>
    </row>
    <row r="1389" spans="1:2" ht="29">
      <c r="A1389" s="1650" t="s">
        <v>1791</v>
      </c>
      <c r="B1389" s="1650">
        <v>0</v>
      </c>
    </row>
    <row r="1390" spans="1:2" ht="29">
      <c r="A1390" s="1650" t="s">
        <v>1792</v>
      </c>
      <c r="B1390" s="1650">
        <v>0</v>
      </c>
    </row>
    <row r="1391" spans="1:2" ht="29">
      <c r="A1391" s="1650" t="s">
        <v>1793</v>
      </c>
      <c r="B1391" s="1650">
        <v>0</v>
      </c>
    </row>
    <row r="1392" spans="1:2" ht="29">
      <c r="A1392" s="1650" t="s">
        <v>1794</v>
      </c>
      <c r="B1392" s="1650">
        <v>0</v>
      </c>
    </row>
    <row r="1393" spans="1:2" ht="29">
      <c r="A1393" s="1650" t="s">
        <v>1795</v>
      </c>
      <c r="B1393" s="1650">
        <v>0</v>
      </c>
    </row>
    <row r="1394" spans="1:2" ht="29">
      <c r="A1394" s="1650" t="s">
        <v>1796</v>
      </c>
      <c r="B1394" s="1650">
        <v>0</v>
      </c>
    </row>
    <row r="1395" spans="1:2" ht="29">
      <c r="A1395" s="1650" t="s">
        <v>1797</v>
      </c>
      <c r="B1395" s="1650">
        <v>0</v>
      </c>
    </row>
    <row r="1396" spans="1:2" ht="29">
      <c r="A1396" s="1650" t="s">
        <v>1798</v>
      </c>
      <c r="B1396" s="1650">
        <v>0</v>
      </c>
    </row>
    <row r="1397" spans="1:2" ht="29">
      <c r="A1397" s="1650" t="s">
        <v>1799</v>
      </c>
      <c r="B1397" s="1650">
        <v>0</v>
      </c>
    </row>
    <row r="1398" spans="1:2" ht="29">
      <c r="A1398" s="1650" t="s">
        <v>1800</v>
      </c>
      <c r="B1398" s="1650">
        <v>0</v>
      </c>
    </row>
    <row r="1399" spans="1:2" ht="29">
      <c r="A1399" s="1650" t="s">
        <v>1801</v>
      </c>
      <c r="B1399" s="1650">
        <v>0</v>
      </c>
    </row>
    <row r="1400" spans="1:2" ht="29">
      <c r="A1400" s="1650" t="s">
        <v>1802</v>
      </c>
      <c r="B1400" s="1650">
        <v>0</v>
      </c>
    </row>
    <row r="1401" spans="1:2" ht="29">
      <c r="A1401" s="1650" t="s">
        <v>1803</v>
      </c>
      <c r="B1401" s="1650">
        <v>0</v>
      </c>
    </row>
    <row r="1402" spans="1:2" ht="29">
      <c r="A1402" s="1650" t="s">
        <v>1804</v>
      </c>
      <c r="B1402" s="1650">
        <v>0</v>
      </c>
    </row>
    <row r="1403" spans="1:2" ht="29">
      <c r="A1403" s="1650" t="s">
        <v>1805</v>
      </c>
      <c r="B1403" s="1650">
        <v>0</v>
      </c>
    </row>
    <row r="1404" spans="1:2" ht="29">
      <c r="A1404" s="1650" t="s">
        <v>1806</v>
      </c>
      <c r="B1404" s="1650">
        <v>0</v>
      </c>
    </row>
    <row r="1405" spans="1:2" ht="29">
      <c r="A1405" s="1650" t="s">
        <v>1807</v>
      </c>
      <c r="B1405" s="1650">
        <v>0</v>
      </c>
    </row>
    <row r="1406" spans="1:2" ht="29">
      <c r="A1406" s="1650" t="s">
        <v>1808</v>
      </c>
      <c r="B1406" s="1650">
        <v>0</v>
      </c>
    </row>
    <row r="1407" spans="1:2" ht="29">
      <c r="A1407" s="1650" t="s">
        <v>1809</v>
      </c>
      <c r="B1407" s="1650">
        <v>0</v>
      </c>
    </row>
    <row r="1408" spans="1:2" ht="29">
      <c r="A1408" s="1650" t="s">
        <v>1810</v>
      </c>
      <c r="B1408" s="1650">
        <v>0</v>
      </c>
    </row>
    <row r="1409" spans="1:2" ht="29">
      <c r="A1409" s="1650" t="s">
        <v>1811</v>
      </c>
      <c r="B1409" s="1650">
        <v>0</v>
      </c>
    </row>
    <row r="1410" spans="1:2" ht="29">
      <c r="A1410" s="1650" t="s">
        <v>1812</v>
      </c>
      <c r="B1410" s="1650">
        <v>0</v>
      </c>
    </row>
    <row r="1411" spans="1:2" ht="29">
      <c r="A1411" s="1650" t="s">
        <v>1813</v>
      </c>
      <c r="B1411" s="1650">
        <v>0</v>
      </c>
    </row>
    <row r="1412" spans="1:2" ht="29">
      <c r="A1412" s="1650" t="s">
        <v>1814</v>
      </c>
      <c r="B1412" s="1650">
        <v>0</v>
      </c>
    </row>
    <row r="1413" spans="1:2" ht="29">
      <c r="A1413" s="1650" t="s">
        <v>1815</v>
      </c>
      <c r="B1413" s="1650">
        <v>0</v>
      </c>
    </row>
    <row r="1414" spans="1:2" ht="29">
      <c r="A1414" s="1650" t="s">
        <v>1816</v>
      </c>
      <c r="B1414" s="1650">
        <v>0</v>
      </c>
    </row>
    <row r="1415" spans="1:2" ht="29">
      <c r="A1415" s="1650" t="s">
        <v>1817</v>
      </c>
      <c r="B1415" s="1650">
        <v>0</v>
      </c>
    </row>
    <row r="1416" spans="1:2" ht="29">
      <c r="A1416" s="1650" t="s">
        <v>1818</v>
      </c>
      <c r="B1416" s="1650">
        <v>0</v>
      </c>
    </row>
    <row r="1417" spans="1:2" ht="29">
      <c r="A1417" s="1650" t="s">
        <v>1819</v>
      </c>
      <c r="B1417" s="1650">
        <v>0</v>
      </c>
    </row>
    <row r="1418" spans="1:2" ht="29">
      <c r="A1418" s="1650" t="s">
        <v>1820</v>
      </c>
      <c r="B1418" s="1650">
        <v>0</v>
      </c>
    </row>
    <row r="1419" spans="1:2" ht="29">
      <c r="A1419" s="1650" t="s">
        <v>1821</v>
      </c>
      <c r="B1419" s="1650">
        <v>0</v>
      </c>
    </row>
    <row r="1420" spans="1:2" ht="29">
      <c r="A1420" s="1650" t="s">
        <v>1822</v>
      </c>
      <c r="B1420" s="1650">
        <v>0</v>
      </c>
    </row>
    <row r="1421" spans="1:2" ht="29">
      <c r="A1421" s="1650" t="s">
        <v>1823</v>
      </c>
      <c r="B1421" s="1650">
        <v>0</v>
      </c>
    </row>
    <row r="1422" spans="1:2" ht="29">
      <c r="A1422" s="1650" t="s">
        <v>1824</v>
      </c>
      <c r="B1422" s="1650">
        <v>0</v>
      </c>
    </row>
    <row r="1423" spans="1:2" ht="29">
      <c r="A1423" s="1650" t="s">
        <v>1825</v>
      </c>
      <c r="B1423" s="1650">
        <v>0</v>
      </c>
    </row>
    <row r="1424" spans="1:2" ht="29">
      <c r="A1424" s="1650" t="s">
        <v>1826</v>
      </c>
      <c r="B1424" s="1650">
        <v>0</v>
      </c>
    </row>
    <row r="1425" spans="1:2" ht="29">
      <c r="A1425" s="1650" t="s">
        <v>1827</v>
      </c>
      <c r="B1425" s="1650">
        <v>0</v>
      </c>
    </row>
    <row r="1426" spans="1:2" ht="29">
      <c r="A1426" s="1650" t="s">
        <v>1828</v>
      </c>
      <c r="B1426" s="1650">
        <v>0</v>
      </c>
    </row>
    <row r="1427" spans="1:2" ht="29">
      <c r="A1427" s="1650" t="s">
        <v>1829</v>
      </c>
      <c r="B1427" s="1650">
        <v>0</v>
      </c>
    </row>
    <row r="1428" spans="1:2" ht="29">
      <c r="A1428" s="1650" t="s">
        <v>1830</v>
      </c>
      <c r="B1428" s="1650">
        <v>0</v>
      </c>
    </row>
    <row r="1429" spans="1:2" ht="29">
      <c r="A1429" s="1650" t="s">
        <v>1831</v>
      </c>
      <c r="B1429" s="1650">
        <v>0</v>
      </c>
    </row>
    <row r="1430" spans="1:2" ht="29">
      <c r="A1430" s="1650" t="s">
        <v>1832</v>
      </c>
      <c r="B1430" s="1650">
        <v>0</v>
      </c>
    </row>
    <row r="1431" spans="1:2" ht="29">
      <c r="A1431" s="1650" t="s">
        <v>1833</v>
      </c>
      <c r="B1431" s="1650">
        <v>0</v>
      </c>
    </row>
    <row r="1432" spans="1:2" ht="29">
      <c r="A1432" s="1650" t="s">
        <v>1834</v>
      </c>
      <c r="B1432" s="1650">
        <v>0</v>
      </c>
    </row>
    <row r="1433" spans="1:2" ht="29">
      <c r="A1433" s="1650" t="s">
        <v>1835</v>
      </c>
      <c r="B1433" s="1650">
        <v>0</v>
      </c>
    </row>
    <row r="1434" spans="1:2" ht="29">
      <c r="A1434" s="1650" t="s">
        <v>1836</v>
      </c>
      <c r="B1434" s="1650">
        <v>0</v>
      </c>
    </row>
    <row r="1435" spans="1:2" ht="29">
      <c r="A1435" s="1650" t="s">
        <v>1837</v>
      </c>
      <c r="B1435" s="1650">
        <v>0</v>
      </c>
    </row>
    <row r="1436" spans="1:2" ht="29">
      <c r="A1436" s="1650" t="s">
        <v>1838</v>
      </c>
      <c r="B1436" s="1650">
        <v>0</v>
      </c>
    </row>
    <row r="1437" spans="1:2" ht="29">
      <c r="A1437" s="1650" t="s">
        <v>1839</v>
      </c>
      <c r="B1437" s="1650">
        <v>0</v>
      </c>
    </row>
    <row r="1438" spans="1:2" ht="29">
      <c r="A1438" s="1650" t="s">
        <v>1840</v>
      </c>
      <c r="B1438" s="1650">
        <v>0</v>
      </c>
    </row>
    <row r="1439" spans="1:2" ht="29">
      <c r="A1439" s="1650" t="s">
        <v>1841</v>
      </c>
      <c r="B1439" s="1650">
        <v>0</v>
      </c>
    </row>
    <row r="1440" spans="1:2" ht="29">
      <c r="A1440" s="1650" t="s">
        <v>1842</v>
      </c>
      <c r="B1440" s="1650">
        <v>0</v>
      </c>
    </row>
    <row r="1441" spans="1:2" ht="29">
      <c r="A1441" s="1650" t="s">
        <v>1843</v>
      </c>
      <c r="B1441" s="1650">
        <v>0</v>
      </c>
    </row>
    <row r="1442" spans="1:2" ht="29">
      <c r="A1442" s="1650" t="s">
        <v>1844</v>
      </c>
      <c r="B1442" s="1650">
        <v>0</v>
      </c>
    </row>
    <row r="1443" spans="1:2" ht="29">
      <c r="A1443" s="1650" t="s">
        <v>1845</v>
      </c>
      <c r="B1443" s="1650">
        <v>0</v>
      </c>
    </row>
    <row r="1444" spans="1:2" ht="29">
      <c r="A1444" s="1650" t="s">
        <v>1846</v>
      </c>
      <c r="B1444" s="1650">
        <v>0</v>
      </c>
    </row>
    <row r="1445" spans="1:2" ht="29">
      <c r="A1445" s="1650" t="s">
        <v>1847</v>
      </c>
      <c r="B1445" s="1650">
        <v>0</v>
      </c>
    </row>
    <row r="1446" spans="1:2" ht="29">
      <c r="A1446" s="1650" t="s">
        <v>1848</v>
      </c>
      <c r="B1446" s="1650">
        <v>0</v>
      </c>
    </row>
    <row r="1447" spans="1:2" ht="29">
      <c r="A1447" s="1650" t="s">
        <v>1849</v>
      </c>
      <c r="B1447" s="1650">
        <v>0</v>
      </c>
    </row>
    <row r="1448" spans="1:2" ht="29">
      <c r="A1448" s="1650" t="s">
        <v>1850</v>
      </c>
      <c r="B1448" s="1650">
        <v>0</v>
      </c>
    </row>
    <row r="1449" spans="1:2" ht="29">
      <c r="A1449" s="1650" t="s">
        <v>1851</v>
      </c>
      <c r="B1449" s="1650">
        <v>0</v>
      </c>
    </row>
    <row r="1450" spans="1:2" ht="29">
      <c r="A1450" s="1650" t="s">
        <v>1852</v>
      </c>
      <c r="B1450" s="1650">
        <v>0</v>
      </c>
    </row>
    <row r="1451" spans="1:2" ht="29">
      <c r="A1451" s="1650" t="s">
        <v>1853</v>
      </c>
      <c r="B1451" s="1650">
        <v>0</v>
      </c>
    </row>
    <row r="1452" spans="1:2" ht="29">
      <c r="A1452" s="1650" t="s">
        <v>1854</v>
      </c>
      <c r="B1452" s="1650">
        <v>0</v>
      </c>
    </row>
    <row r="1453" spans="1:2" ht="29">
      <c r="A1453" s="1650" t="s">
        <v>1855</v>
      </c>
      <c r="B1453" s="1650">
        <v>0</v>
      </c>
    </row>
    <row r="1454" spans="1:2" ht="29">
      <c r="A1454" s="1650" t="s">
        <v>1856</v>
      </c>
      <c r="B1454" s="1650">
        <v>0</v>
      </c>
    </row>
    <row r="1455" spans="1:2" ht="29">
      <c r="A1455" s="1650" t="s">
        <v>1857</v>
      </c>
      <c r="B1455" s="1650">
        <v>0</v>
      </c>
    </row>
    <row r="1456" spans="1:2" ht="29">
      <c r="A1456" s="1650" t="s">
        <v>1858</v>
      </c>
      <c r="B1456" s="1650">
        <v>0</v>
      </c>
    </row>
    <row r="1457" spans="1:2" ht="29">
      <c r="A1457" s="1650" t="s">
        <v>1859</v>
      </c>
      <c r="B1457" s="1650">
        <v>0</v>
      </c>
    </row>
    <row r="1458" spans="1:2" ht="29">
      <c r="A1458" s="1650" t="s">
        <v>1860</v>
      </c>
      <c r="B1458" s="1650">
        <v>0</v>
      </c>
    </row>
    <row r="1459" spans="1:2" ht="29">
      <c r="A1459" s="1650" t="s">
        <v>1861</v>
      </c>
      <c r="B1459" s="1650">
        <v>0</v>
      </c>
    </row>
    <row r="1460" spans="1:2" ht="29">
      <c r="A1460" s="1650" t="s">
        <v>1862</v>
      </c>
      <c r="B1460" s="1650">
        <v>0</v>
      </c>
    </row>
    <row r="1461" spans="1:2" ht="29">
      <c r="A1461" s="1650" t="s">
        <v>1863</v>
      </c>
      <c r="B1461" s="1650">
        <v>0</v>
      </c>
    </row>
    <row r="1462" spans="1:2" ht="29">
      <c r="A1462" s="1650" t="s">
        <v>1864</v>
      </c>
      <c r="B1462" s="1650">
        <v>0</v>
      </c>
    </row>
    <row r="1463" spans="1:2" ht="29">
      <c r="A1463" s="1650" t="s">
        <v>1865</v>
      </c>
      <c r="B1463" s="1650">
        <v>0</v>
      </c>
    </row>
    <row r="1464" spans="1:2" ht="29">
      <c r="A1464" s="1650" t="s">
        <v>1866</v>
      </c>
      <c r="B1464" s="1650">
        <v>0</v>
      </c>
    </row>
    <row r="1465" spans="1:2" ht="29">
      <c r="A1465" s="1650" t="s">
        <v>1867</v>
      </c>
      <c r="B1465" s="1650">
        <v>0</v>
      </c>
    </row>
    <row r="1466" spans="1:2" ht="29">
      <c r="A1466" s="1650" t="s">
        <v>1868</v>
      </c>
      <c r="B1466" s="1650">
        <v>0</v>
      </c>
    </row>
    <row r="1467" spans="1:2" ht="29">
      <c r="A1467" s="1650" t="s">
        <v>1869</v>
      </c>
      <c r="B1467" s="1650">
        <v>0</v>
      </c>
    </row>
    <row r="1468" spans="1:2" ht="29">
      <c r="A1468" s="1650" t="s">
        <v>1870</v>
      </c>
      <c r="B1468" s="1650">
        <v>0</v>
      </c>
    </row>
    <row r="1469" spans="1:2" ht="29">
      <c r="A1469" s="1650" t="s">
        <v>1871</v>
      </c>
      <c r="B1469" s="1650">
        <v>0</v>
      </c>
    </row>
    <row r="1470" spans="1:2" ht="29">
      <c r="A1470" s="1650" t="s">
        <v>1872</v>
      </c>
      <c r="B1470" s="1650">
        <v>0</v>
      </c>
    </row>
    <row r="1471" spans="1:2" ht="29">
      <c r="A1471" s="1650" t="s">
        <v>1873</v>
      </c>
      <c r="B1471" s="1650">
        <v>0</v>
      </c>
    </row>
    <row r="1472" spans="1:2" ht="29">
      <c r="A1472" s="1650" t="s">
        <v>1874</v>
      </c>
      <c r="B1472" s="1650">
        <v>0</v>
      </c>
    </row>
    <row r="1473" spans="1:2" ht="29">
      <c r="A1473" s="1650" t="s">
        <v>1875</v>
      </c>
      <c r="B1473" s="1650">
        <v>0</v>
      </c>
    </row>
    <row r="1474" spans="1:2" ht="29">
      <c r="A1474" s="1650" t="s">
        <v>1876</v>
      </c>
      <c r="B1474" s="1650">
        <v>0</v>
      </c>
    </row>
    <row r="1475" spans="1:2" ht="29">
      <c r="A1475" s="1650" t="s">
        <v>1877</v>
      </c>
      <c r="B1475" s="1650">
        <v>0</v>
      </c>
    </row>
    <row r="1476" spans="1:2" ht="29">
      <c r="A1476" s="1650" t="s">
        <v>1878</v>
      </c>
      <c r="B1476" s="1650">
        <v>0</v>
      </c>
    </row>
    <row r="1477" spans="1:2" ht="29">
      <c r="A1477" s="1650" t="s">
        <v>1879</v>
      </c>
      <c r="B1477" s="1650">
        <v>0</v>
      </c>
    </row>
    <row r="1478" spans="1:2" ht="29">
      <c r="A1478" s="1650" t="s">
        <v>1880</v>
      </c>
      <c r="B1478" s="1650">
        <v>0</v>
      </c>
    </row>
    <row r="1479" spans="1:2" ht="29">
      <c r="A1479" s="1650" t="s">
        <v>1881</v>
      </c>
      <c r="B1479" s="1650">
        <v>0</v>
      </c>
    </row>
    <row r="1480" spans="1:2" ht="29">
      <c r="A1480" s="1650" t="s">
        <v>1882</v>
      </c>
      <c r="B1480" s="1650">
        <v>0</v>
      </c>
    </row>
    <row r="1481" spans="1:2" ht="29">
      <c r="A1481" s="1650" t="s">
        <v>1883</v>
      </c>
      <c r="B1481" s="1650">
        <v>0</v>
      </c>
    </row>
    <row r="1482" spans="1:2" ht="29">
      <c r="A1482" s="1650" t="s">
        <v>1884</v>
      </c>
      <c r="B1482" s="1650">
        <v>0</v>
      </c>
    </row>
    <row r="1483" spans="1:2" ht="29">
      <c r="A1483" s="1650" t="s">
        <v>1885</v>
      </c>
      <c r="B1483" s="1650">
        <v>0</v>
      </c>
    </row>
    <row r="1484" spans="1:2" ht="29">
      <c r="A1484" s="1650" t="s">
        <v>1886</v>
      </c>
      <c r="B1484" s="1650">
        <v>0</v>
      </c>
    </row>
    <row r="1485" spans="1:2" ht="29">
      <c r="A1485" s="1650" t="s">
        <v>1887</v>
      </c>
      <c r="B1485" s="1650">
        <v>0</v>
      </c>
    </row>
    <row r="1486" spans="1:2" ht="29">
      <c r="A1486" s="1650" t="s">
        <v>1888</v>
      </c>
      <c r="B1486" s="1650">
        <v>0</v>
      </c>
    </row>
    <row r="1487" spans="1:2" ht="29">
      <c r="A1487" s="1650" t="s">
        <v>1889</v>
      </c>
      <c r="B1487" s="1650">
        <v>0</v>
      </c>
    </row>
    <row r="1488" spans="1:2" ht="29">
      <c r="A1488" s="1650" t="s">
        <v>1890</v>
      </c>
      <c r="B1488" s="1650">
        <v>0</v>
      </c>
    </row>
    <row r="1489" spans="1:2" ht="29">
      <c r="A1489" s="1650" t="s">
        <v>1891</v>
      </c>
      <c r="B1489" s="1650">
        <v>0</v>
      </c>
    </row>
    <row r="1490" spans="1:2" ht="29">
      <c r="A1490" s="1650" t="s">
        <v>1892</v>
      </c>
      <c r="B1490" s="1650">
        <v>0</v>
      </c>
    </row>
    <row r="1491" spans="1:2" ht="29">
      <c r="A1491" s="1650" t="s">
        <v>1893</v>
      </c>
      <c r="B1491" s="1650">
        <v>0</v>
      </c>
    </row>
    <row r="1492" spans="1:2" ht="29">
      <c r="A1492" s="1650" t="s">
        <v>1894</v>
      </c>
      <c r="B1492" s="1650">
        <v>0</v>
      </c>
    </row>
    <row r="1493" spans="1:2" ht="29">
      <c r="A1493" s="1650" t="s">
        <v>1895</v>
      </c>
      <c r="B1493" s="1650">
        <v>0</v>
      </c>
    </row>
    <row r="1494" spans="1:2" ht="29">
      <c r="A1494" s="1650" t="s">
        <v>1896</v>
      </c>
      <c r="B1494" s="1650">
        <v>0</v>
      </c>
    </row>
    <row r="1495" spans="1:2" ht="29">
      <c r="A1495" s="1650" t="s">
        <v>1897</v>
      </c>
      <c r="B1495" s="1650">
        <v>0</v>
      </c>
    </row>
    <row r="1496" spans="1:2" ht="29">
      <c r="A1496" s="1650" t="s">
        <v>1898</v>
      </c>
      <c r="B1496" s="1650">
        <v>5.0199999999999996</v>
      </c>
    </row>
    <row r="1497" spans="1:2" ht="29">
      <c r="A1497" s="1650" t="s">
        <v>1899</v>
      </c>
      <c r="B1497" s="1650">
        <v>0</v>
      </c>
    </row>
    <row r="1498" spans="1:2" ht="29">
      <c r="A1498" s="1650" t="s">
        <v>1900</v>
      </c>
      <c r="B1498" s="1650">
        <v>0</v>
      </c>
    </row>
    <row r="1499" spans="1:2" ht="29">
      <c r="A1499" s="1650" t="s">
        <v>1901</v>
      </c>
      <c r="B1499" s="1650">
        <v>0</v>
      </c>
    </row>
    <row r="1500" spans="1:2" ht="29">
      <c r="A1500" s="1650" t="s">
        <v>1902</v>
      </c>
      <c r="B1500" s="1650">
        <v>0</v>
      </c>
    </row>
    <row r="1501" spans="1:2" ht="29">
      <c r="A1501" s="1650" t="s">
        <v>1903</v>
      </c>
      <c r="B1501" s="1650">
        <v>0</v>
      </c>
    </row>
    <row r="1502" spans="1:2" ht="29">
      <c r="A1502" s="1650" t="s">
        <v>1904</v>
      </c>
      <c r="B1502" s="1650">
        <v>0</v>
      </c>
    </row>
    <row r="1503" spans="1:2" ht="29">
      <c r="A1503" s="1650" t="s">
        <v>1905</v>
      </c>
      <c r="B1503" s="1650">
        <v>0</v>
      </c>
    </row>
    <row r="1504" spans="1:2" ht="29">
      <c r="A1504" s="1650" t="s">
        <v>1906</v>
      </c>
      <c r="B1504" s="1650">
        <v>0</v>
      </c>
    </row>
    <row r="1505" spans="1:2" ht="29">
      <c r="A1505" s="1650" t="s">
        <v>1907</v>
      </c>
      <c r="B1505" s="1650">
        <v>0</v>
      </c>
    </row>
    <row r="1506" spans="1:2" ht="29">
      <c r="A1506" s="1650" t="s">
        <v>1908</v>
      </c>
      <c r="B1506" s="1650">
        <v>41.5</v>
      </c>
    </row>
    <row r="1507" spans="1:2" ht="29">
      <c r="A1507" s="1650" t="s">
        <v>1909</v>
      </c>
      <c r="B1507" s="1650">
        <v>0</v>
      </c>
    </row>
    <row r="1508" spans="1:2" ht="29">
      <c r="A1508" s="1650" t="s">
        <v>1910</v>
      </c>
      <c r="B1508" s="1650">
        <v>0</v>
      </c>
    </row>
    <row r="1509" spans="1:2" ht="29">
      <c r="A1509" s="1650" t="s">
        <v>1911</v>
      </c>
      <c r="B1509" s="1650">
        <v>0</v>
      </c>
    </row>
    <row r="1510" spans="1:2" ht="29">
      <c r="A1510" s="1650" t="s">
        <v>1912</v>
      </c>
      <c r="B1510" s="1650">
        <v>0</v>
      </c>
    </row>
    <row r="1511" spans="1:2" ht="29">
      <c r="A1511" s="1650" t="s">
        <v>1913</v>
      </c>
      <c r="B1511" s="1650">
        <v>21</v>
      </c>
    </row>
    <row r="1512" spans="1:2" ht="29">
      <c r="A1512" s="1650" t="s">
        <v>1914</v>
      </c>
      <c r="B1512" s="1650">
        <v>0</v>
      </c>
    </row>
    <row r="1513" spans="1:2" ht="29">
      <c r="A1513" s="1650" t="s">
        <v>1915</v>
      </c>
      <c r="B1513" s="1650">
        <v>0</v>
      </c>
    </row>
    <row r="1514" spans="1:2" ht="29">
      <c r="A1514" s="1650" t="s">
        <v>1916</v>
      </c>
      <c r="B1514" s="1650">
        <v>0</v>
      </c>
    </row>
    <row r="1515" spans="1:2" ht="29">
      <c r="A1515" s="1650" t="s">
        <v>1917</v>
      </c>
      <c r="B1515" s="1650">
        <v>0</v>
      </c>
    </row>
    <row r="1516" spans="1:2" ht="29">
      <c r="A1516" s="1650" t="s">
        <v>1918</v>
      </c>
      <c r="B1516" s="1650">
        <v>276.64</v>
      </c>
    </row>
    <row r="1517" spans="1:2" ht="29">
      <c r="A1517" s="1650" t="s">
        <v>1919</v>
      </c>
      <c r="B1517" s="1650">
        <v>0</v>
      </c>
    </row>
    <row r="1518" spans="1:2" ht="29">
      <c r="A1518" s="1650" t="s">
        <v>1920</v>
      </c>
      <c r="B1518" s="1650">
        <v>0</v>
      </c>
    </row>
    <row r="1519" spans="1:2" ht="29">
      <c r="A1519" s="1650" t="s">
        <v>1921</v>
      </c>
      <c r="B1519" s="1650">
        <v>0</v>
      </c>
    </row>
    <row r="1520" spans="1:2" ht="29">
      <c r="A1520" s="1650" t="s">
        <v>1922</v>
      </c>
      <c r="B1520" s="1650">
        <v>0</v>
      </c>
    </row>
    <row r="1521" spans="1:2" ht="29">
      <c r="A1521" s="1650" t="s">
        <v>1923</v>
      </c>
      <c r="B1521" s="1650">
        <v>0</v>
      </c>
    </row>
    <row r="1522" spans="1:2" ht="29">
      <c r="A1522" s="1650" t="s">
        <v>1924</v>
      </c>
      <c r="B1522" s="1650">
        <v>0</v>
      </c>
    </row>
    <row r="1523" spans="1:2" ht="29">
      <c r="A1523" s="1650" t="s">
        <v>1925</v>
      </c>
      <c r="B1523" s="1650">
        <v>0</v>
      </c>
    </row>
    <row r="1524" spans="1:2" ht="29">
      <c r="A1524" s="1650" t="s">
        <v>1926</v>
      </c>
      <c r="B1524" s="1650">
        <v>0</v>
      </c>
    </row>
    <row r="1525" spans="1:2" ht="29">
      <c r="A1525" s="1650" t="s">
        <v>1927</v>
      </c>
      <c r="B1525" s="1650">
        <v>0</v>
      </c>
    </row>
    <row r="1526" spans="1:2" ht="29">
      <c r="A1526" s="1650" t="s">
        <v>1928</v>
      </c>
      <c r="B1526" s="1650">
        <v>0</v>
      </c>
    </row>
    <row r="1527" spans="1:2" ht="29">
      <c r="A1527" s="1650" t="s">
        <v>1929</v>
      </c>
      <c r="B1527" s="1650">
        <v>0</v>
      </c>
    </row>
    <row r="1528" spans="1:2" ht="29">
      <c r="A1528" s="1650" t="s">
        <v>1930</v>
      </c>
      <c r="B1528" s="1650">
        <v>0</v>
      </c>
    </row>
    <row r="1529" spans="1:2" ht="29">
      <c r="A1529" s="1650" t="s">
        <v>1931</v>
      </c>
      <c r="B1529" s="1650">
        <v>0</v>
      </c>
    </row>
    <row r="1530" spans="1:2" ht="29">
      <c r="A1530" s="1650" t="s">
        <v>1932</v>
      </c>
      <c r="B1530" s="1650">
        <v>0</v>
      </c>
    </row>
    <row r="1531" spans="1:2" ht="29">
      <c r="A1531" s="1650" t="s">
        <v>1933</v>
      </c>
      <c r="B1531" s="1650">
        <v>0</v>
      </c>
    </row>
    <row r="1532" spans="1:2" ht="29">
      <c r="A1532" s="1650" t="s">
        <v>1934</v>
      </c>
      <c r="B1532" s="1650">
        <v>0</v>
      </c>
    </row>
    <row r="1533" spans="1:2" ht="29">
      <c r="A1533" s="1650" t="s">
        <v>1935</v>
      </c>
      <c r="B1533" s="1650">
        <v>0</v>
      </c>
    </row>
    <row r="1534" spans="1:2" ht="29">
      <c r="A1534" s="1650" t="s">
        <v>1936</v>
      </c>
      <c r="B1534" s="1650">
        <v>0</v>
      </c>
    </row>
    <row r="1535" spans="1:2" ht="29">
      <c r="A1535" s="1650" t="s">
        <v>1937</v>
      </c>
      <c r="B1535" s="1650">
        <v>0</v>
      </c>
    </row>
    <row r="1536" spans="1:2" ht="29">
      <c r="A1536" s="1650" t="s">
        <v>1938</v>
      </c>
      <c r="B1536" s="1650">
        <v>0</v>
      </c>
    </row>
    <row r="1537" spans="1:2" ht="29">
      <c r="A1537" s="1650" t="s">
        <v>1939</v>
      </c>
      <c r="B1537" s="1650">
        <v>0</v>
      </c>
    </row>
    <row r="1538" spans="1:2" ht="29">
      <c r="A1538" s="1650" t="s">
        <v>1940</v>
      </c>
      <c r="B1538" s="1650">
        <v>0</v>
      </c>
    </row>
    <row r="1539" spans="1:2" ht="29">
      <c r="A1539" s="1650" t="s">
        <v>1941</v>
      </c>
      <c r="B1539" s="1650">
        <v>0</v>
      </c>
    </row>
    <row r="1540" spans="1:2" ht="29">
      <c r="A1540" s="1650" t="s">
        <v>1942</v>
      </c>
      <c r="B1540" s="1650">
        <v>0</v>
      </c>
    </row>
    <row r="1541" spans="1:2" ht="29">
      <c r="A1541" s="1650" t="s">
        <v>1943</v>
      </c>
      <c r="B1541" s="1650">
        <v>0</v>
      </c>
    </row>
    <row r="1542" spans="1:2" ht="29">
      <c r="A1542" s="1650" t="s">
        <v>1944</v>
      </c>
      <c r="B1542" s="1650">
        <v>0</v>
      </c>
    </row>
    <row r="1543" spans="1:2" ht="29">
      <c r="A1543" s="1650" t="s">
        <v>1945</v>
      </c>
      <c r="B1543" s="1650">
        <v>0</v>
      </c>
    </row>
    <row r="1544" spans="1:2" ht="29">
      <c r="A1544" s="1650" t="s">
        <v>1946</v>
      </c>
      <c r="B1544" s="1650">
        <v>0</v>
      </c>
    </row>
    <row r="1545" spans="1:2" ht="29">
      <c r="A1545" s="1650" t="s">
        <v>1947</v>
      </c>
      <c r="B1545" s="1650">
        <v>0</v>
      </c>
    </row>
    <row r="1546" spans="1:2" ht="29">
      <c r="A1546" s="1650" t="s">
        <v>1948</v>
      </c>
      <c r="B1546" s="1650">
        <v>0</v>
      </c>
    </row>
    <row r="1547" spans="1:2" ht="29">
      <c r="A1547" s="1650" t="s">
        <v>1949</v>
      </c>
      <c r="B1547" s="1650">
        <v>0</v>
      </c>
    </row>
    <row r="1548" spans="1:2" ht="29">
      <c r="A1548" s="1650" t="s">
        <v>1950</v>
      </c>
      <c r="B1548" s="1650">
        <v>0</v>
      </c>
    </row>
    <row r="1549" spans="1:2" ht="29">
      <c r="A1549" s="1650" t="s">
        <v>1951</v>
      </c>
      <c r="B1549" s="1650">
        <v>0</v>
      </c>
    </row>
    <row r="1550" spans="1:2" ht="29">
      <c r="A1550" s="1650" t="s">
        <v>1952</v>
      </c>
      <c r="B1550" s="1650">
        <v>0</v>
      </c>
    </row>
    <row r="1551" spans="1:2" ht="29">
      <c r="A1551" s="1650" t="s">
        <v>1953</v>
      </c>
      <c r="B1551" s="1650">
        <v>0</v>
      </c>
    </row>
    <row r="1552" spans="1:2" ht="29">
      <c r="A1552" s="1650" t="s">
        <v>1954</v>
      </c>
      <c r="B1552" s="1650">
        <v>0</v>
      </c>
    </row>
    <row r="1553" spans="1:2" ht="29">
      <c r="A1553" s="1650" t="s">
        <v>1955</v>
      </c>
      <c r="B1553" s="1650">
        <v>0</v>
      </c>
    </row>
    <row r="1554" spans="1:2" ht="29">
      <c r="A1554" s="1650" t="s">
        <v>1956</v>
      </c>
      <c r="B1554" s="1650">
        <v>0</v>
      </c>
    </row>
    <row r="1555" spans="1:2" ht="29">
      <c r="A1555" s="1650" t="s">
        <v>1957</v>
      </c>
      <c r="B1555" s="1650">
        <v>0</v>
      </c>
    </row>
    <row r="1556" spans="1:2" ht="29">
      <c r="A1556" s="1650" t="s">
        <v>1958</v>
      </c>
      <c r="B1556" s="1650">
        <v>0</v>
      </c>
    </row>
    <row r="1557" spans="1:2" ht="29">
      <c r="A1557" s="1650" t="s">
        <v>1959</v>
      </c>
      <c r="B1557" s="1650">
        <v>0</v>
      </c>
    </row>
    <row r="1558" spans="1:2" ht="29">
      <c r="A1558" s="1650" t="s">
        <v>1960</v>
      </c>
      <c r="B1558" s="1650">
        <v>0</v>
      </c>
    </row>
    <row r="1559" spans="1:2" ht="29">
      <c r="A1559" s="1650" t="s">
        <v>1961</v>
      </c>
      <c r="B1559" s="1650">
        <v>0</v>
      </c>
    </row>
    <row r="1560" spans="1:2" ht="29">
      <c r="A1560" s="1650" t="s">
        <v>1962</v>
      </c>
      <c r="B1560" s="1650">
        <v>0</v>
      </c>
    </row>
    <row r="1561" spans="1:2" ht="29">
      <c r="A1561" s="1650" t="s">
        <v>1963</v>
      </c>
      <c r="B1561" s="1650">
        <v>0</v>
      </c>
    </row>
    <row r="1562" spans="1:2" ht="29">
      <c r="A1562" s="1650" t="s">
        <v>1964</v>
      </c>
      <c r="B1562" s="1650">
        <v>0</v>
      </c>
    </row>
    <row r="1563" spans="1:2" ht="29">
      <c r="A1563" s="1650" t="s">
        <v>1965</v>
      </c>
      <c r="B1563" s="1650">
        <v>0</v>
      </c>
    </row>
    <row r="1564" spans="1:2" ht="29">
      <c r="A1564" s="1650" t="s">
        <v>1966</v>
      </c>
      <c r="B1564" s="1650">
        <v>0</v>
      </c>
    </row>
    <row r="1565" spans="1:2" ht="29">
      <c r="A1565" s="1650" t="s">
        <v>1967</v>
      </c>
      <c r="B1565" s="1650">
        <v>4</v>
      </c>
    </row>
    <row r="1566" spans="1:2" ht="29">
      <c r="A1566" s="1650" t="s">
        <v>1968</v>
      </c>
      <c r="B1566" s="1650">
        <v>0</v>
      </c>
    </row>
    <row r="1567" spans="1:2" ht="29">
      <c r="A1567" s="1650" t="s">
        <v>1969</v>
      </c>
      <c r="B1567" s="1650">
        <v>0</v>
      </c>
    </row>
    <row r="1568" spans="1:2" ht="29">
      <c r="A1568" s="1650" t="s">
        <v>1970</v>
      </c>
      <c r="B1568" s="1650">
        <v>0</v>
      </c>
    </row>
    <row r="1569" spans="1:2" ht="29">
      <c r="A1569" s="1650" t="s">
        <v>1971</v>
      </c>
      <c r="B1569" s="1650">
        <v>0</v>
      </c>
    </row>
    <row r="1570" spans="1:2" ht="29">
      <c r="A1570" s="1650" t="s">
        <v>1972</v>
      </c>
      <c r="B1570" s="1650">
        <v>0</v>
      </c>
    </row>
    <row r="1571" spans="1:2" ht="29">
      <c r="A1571" s="1650" t="s">
        <v>1973</v>
      </c>
      <c r="B1571" s="1650">
        <v>0</v>
      </c>
    </row>
    <row r="1572" spans="1:2" ht="29">
      <c r="A1572" s="1650" t="s">
        <v>1974</v>
      </c>
      <c r="B1572" s="1650">
        <v>0</v>
      </c>
    </row>
    <row r="1573" spans="1:2" ht="29">
      <c r="A1573" s="1650" t="s">
        <v>1975</v>
      </c>
      <c r="B1573" s="1650">
        <v>0</v>
      </c>
    </row>
    <row r="1574" spans="1:2" ht="29">
      <c r="A1574" s="1650" t="s">
        <v>1976</v>
      </c>
      <c r="B1574" s="1650">
        <v>0</v>
      </c>
    </row>
    <row r="1575" spans="1:2" ht="29">
      <c r="A1575" s="1650" t="s">
        <v>1977</v>
      </c>
      <c r="B1575" s="1650">
        <v>0</v>
      </c>
    </row>
    <row r="1576" spans="1:2" ht="29">
      <c r="A1576" s="1650" t="s">
        <v>1978</v>
      </c>
      <c r="B1576" s="1650">
        <v>0</v>
      </c>
    </row>
    <row r="1577" spans="1:2" ht="29">
      <c r="A1577" s="1650" t="s">
        <v>1979</v>
      </c>
      <c r="B1577" s="1650">
        <v>0</v>
      </c>
    </row>
    <row r="1578" spans="1:2" ht="29">
      <c r="A1578" s="1650" t="s">
        <v>1980</v>
      </c>
      <c r="B1578" s="1650">
        <v>0</v>
      </c>
    </row>
    <row r="1579" spans="1:2" ht="29">
      <c r="A1579" s="1650" t="s">
        <v>1981</v>
      </c>
      <c r="B1579" s="1650">
        <v>0</v>
      </c>
    </row>
    <row r="1580" spans="1:2" ht="29">
      <c r="A1580" s="1650" t="s">
        <v>1982</v>
      </c>
      <c r="B1580" s="1650">
        <v>0</v>
      </c>
    </row>
    <row r="1581" spans="1:2" ht="29">
      <c r="A1581" s="1650" t="s">
        <v>1983</v>
      </c>
      <c r="B1581" s="1650">
        <v>0</v>
      </c>
    </row>
    <row r="1582" spans="1:2" ht="29">
      <c r="A1582" s="1650" t="s">
        <v>1984</v>
      </c>
      <c r="B1582" s="1650">
        <v>0</v>
      </c>
    </row>
    <row r="1583" spans="1:2" ht="29">
      <c r="A1583" s="1650" t="s">
        <v>1985</v>
      </c>
      <c r="B1583" s="1650">
        <v>0</v>
      </c>
    </row>
    <row r="1584" spans="1:2" ht="29">
      <c r="A1584" s="1650" t="s">
        <v>1986</v>
      </c>
      <c r="B1584" s="1650">
        <v>0</v>
      </c>
    </row>
    <row r="1585" spans="1:2" ht="29">
      <c r="A1585" s="1650" t="s">
        <v>1987</v>
      </c>
      <c r="B1585" s="1650">
        <v>0</v>
      </c>
    </row>
    <row r="1586" spans="1:2" ht="29">
      <c r="A1586" s="1650" t="s">
        <v>1988</v>
      </c>
      <c r="B1586" s="1650">
        <v>0</v>
      </c>
    </row>
    <row r="1587" spans="1:2" ht="29">
      <c r="A1587" s="1650" t="s">
        <v>1989</v>
      </c>
      <c r="B1587" s="1650">
        <v>0</v>
      </c>
    </row>
    <row r="1588" spans="1:2" ht="29">
      <c r="A1588" s="1650" t="s">
        <v>1990</v>
      </c>
      <c r="B1588" s="1650">
        <v>358</v>
      </c>
    </row>
    <row r="1589" spans="1:2" ht="29">
      <c r="A1589" s="1650" t="s">
        <v>1991</v>
      </c>
      <c r="B1589" s="1650">
        <v>0</v>
      </c>
    </row>
    <row r="1590" spans="1:2" ht="29">
      <c r="A1590" s="1650" t="s">
        <v>1992</v>
      </c>
      <c r="B1590" s="1650">
        <v>0</v>
      </c>
    </row>
    <row r="1591" spans="1:2" ht="29">
      <c r="A1591" s="1650" t="s">
        <v>1993</v>
      </c>
      <c r="B1591" s="1650">
        <v>0</v>
      </c>
    </row>
    <row r="1592" spans="1:2" ht="29">
      <c r="A1592" s="1650" t="s">
        <v>1994</v>
      </c>
      <c r="B1592" s="1650">
        <v>0</v>
      </c>
    </row>
    <row r="1593" spans="1:2" ht="29">
      <c r="A1593" s="1650" t="s">
        <v>1995</v>
      </c>
      <c r="B1593" s="1650">
        <v>0</v>
      </c>
    </row>
    <row r="1594" spans="1:2" ht="29">
      <c r="A1594" s="1650" t="s">
        <v>1996</v>
      </c>
      <c r="B1594" s="1650">
        <v>0</v>
      </c>
    </row>
    <row r="1595" spans="1:2" ht="29">
      <c r="A1595" s="1650" t="s">
        <v>1997</v>
      </c>
      <c r="B1595" s="1650">
        <v>0</v>
      </c>
    </row>
    <row r="1596" spans="1:2" ht="29">
      <c r="A1596" s="1650" t="s">
        <v>1998</v>
      </c>
      <c r="B1596" s="1650">
        <v>0</v>
      </c>
    </row>
    <row r="1597" spans="1:2" ht="29">
      <c r="A1597" s="1650" t="s">
        <v>1999</v>
      </c>
      <c r="B1597" s="1650">
        <v>0</v>
      </c>
    </row>
    <row r="1598" spans="1:2" ht="29">
      <c r="A1598" s="1650" t="s">
        <v>2000</v>
      </c>
      <c r="B1598" s="1650">
        <v>0</v>
      </c>
    </row>
    <row r="1599" spans="1:2" ht="29">
      <c r="A1599" s="1650" t="s">
        <v>2001</v>
      </c>
      <c r="B1599" s="1650">
        <v>0</v>
      </c>
    </row>
    <row r="1600" spans="1:2" ht="29">
      <c r="A1600" s="1650" t="s">
        <v>2002</v>
      </c>
      <c r="B1600" s="1650">
        <v>0</v>
      </c>
    </row>
    <row r="1601" spans="1:2" ht="29">
      <c r="A1601" s="1650" t="s">
        <v>2003</v>
      </c>
      <c r="B1601" s="1650">
        <v>0</v>
      </c>
    </row>
    <row r="1602" spans="1:2" ht="29">
      <c r="A1602" s="1650" t="s">
        <v>2004</v>
      </c>
      <c r="B1602" s="1650">
        <v>0</v>
      </c>
    </row>
    <row r="1603" spans="1:2" ht="29">
      <c r="A1603" s="1650" t="s">
        <v>2005</v>
      </c>
      <c r="B1603" s="1650">
        <v>0</v>
      </c>
    </row>
    <row r="1604" spans="1:2" ht="29">
      <c r="A1604" s="1650" t="s">
        <v>2006</v>
      </c>
      <c r="B1604" s="1650">
        <v>0</v>
      </c>
    </row>
    <row r="1605" spans="1:2" ht="29">
      <c r="A1605" s="1650" t="s">
        <v>2007</v>
      </c>
      <c r="B1605" s="1650">
        <v>0</v>
      </c>
    </row>
    <row r="1606" spans="1:2" ht="29">
      <c r="A1606" s="1650" t="s">
        <v>2008</v>
      </c>
      <c r="B1606" s="1650">
        <v>0</v>
      </c>
    </row>
    <row r="1607" spans="1:2" ht="29">
      <c r="A1607" s="1650" t="s">
        <v>2009</v>
      </c>
      <c r="B1607" s="1650">
        <v>0</v>
      </c>
    </row>
    <row r="1608" spans="1:2" ht="29">
      <c r="A1608" s="1650" t="s">
        <v>2010</v>
      </c>
      <c r="B1608" s="1650">
        <v>0</v>
      </c>
    </row>
    <row r="1609" spans="1:2" ht="29">
      <c r="A1609" s="1650" t="s">
        <v>2011</v>
      </c>
      <c r="B1609" s="1650">
        <v>0</v>
      </c>
    </row>
    <row r="1610" spans="1:2" ht="29">
      <c r="A1610" s="1650" t="s">
        <v>2012</v>
      </c>
      <c r="B1610" s="1650">
        <v>0</v>
      </c>
    </row>
    <row r="1611" spans="1:2" ht="29">
      <c r="A1611" s="1650" t="s">
        <v>2013</v>
      </c>
      <c r="B1611" s="1650">
        <v>0</v>
      </c>
    </row>
    <row r="1612" spans="1:2" ht="29">
      <c r="A1612" s="1650" t="s">
        <v>2014</v>
      </c>
      <c r="B1612" s="1650">
        <v>0</v>
      </c>
    </row>
    <row r="1613" spans="1:2" ht="29">
      <c r="A1613" s="1650" t="s">
        <v>2015</v>
      </c>
      <c r="B1613" s="1650">
        <v>0</v>
      </c>
    </row>
    <row r="1614" spans="1:2" ht="29">
      <c r="A1614" s="1650" t="s">
        <v>2016</v>
      </c>
      <c r="B1614" s="1650">
        <v>0</v>
      </c>
    </row>
    <row r="1615" spans="1:2" ht="29">
      <c r="A1615" s="1650" t="s">
        <v>2017</v>
      </c>
      <c r="B1615" s="1650">
        <v>0</v>
      </c>
    </row>
    <row r="1616" spans="1:2" ht="29">
      <c r="A1616" s="1650" t="s">
        <v>2018</v>
      </c>
      <c r="B1616" s="1650">
        <v>0</v>
      </c>
    </row>
    <row r="1617" spans="1:2" ht="29">
      <c r="A1617" s="1650" t="s">
        <v>2019</v>
      </c>
      <c r="B1617" s="1650">
        <v>0</v>
      </c>
    </row>
    <row r="1618" spans="1:2" ht="29">
      <c r="A1618" s="1650" t="s">
        <v>2020</v>
      </c>
      <c r="B1618" s="1650">
        <v>0</v>
      </c>
    </row>
    <row r="1619" spans="1:2" ht="29">
      <c r="A1619" s="1650" t="s">
        <v>2021</v>
      </c>
      <c r="B1619" s="1650">
        <v>0</v>
      </c>
    </row>
    <row r="1620" spans="1:2" ht="29">
      <c r="A1620" s="1650" t="s">
        <v>2022</v>
      </c>
      <c r="B1620" s="1650">
        <v>0</v>
      </c>
    </row>
    <row r="1621" spans="1:2" ht="29">
      <c r="A1621" s="1650" t="s">
        <v>2023</v>
      </c>
      <c r="B1621" s="1650">
        <v>0</v>
      </c>
    </row>
    <row r="1622" spans="1:2" ht="29">
      <c r="A1622" s="1650" t="s">
        <v>2024</v>
      </c>
      <c r="B1622" s="1650">
        <v>0</v>
      </c>
    </row>
    <row r="1623" spans="1:2" ht="29">
      <c r="A1623" s="1650" t="s">
        <v>2025</v>
      </c>
      <c r="B1623" s="1650">
        <v>0</v>
      </c>
    </row>
    <row r="1624" spans="1:2" ht="29">
      <c r="A1624" s="1650" t="s">
        <v>2026</v>
      </c>
      <c r="B1624" s="1650">
        <v>0</v>
      </c>
    </row>
    <row r="1625" spans="1:2" ht="43.5">
      <c r="A1625" s="1650" t="s">
        <v>2027</v>
      </c>
      <c r="B1625" s="1650">
        <v>0</v>
      </c>
    </row>
    <row r="1626" spans="1:2" ht="29">
      <c r="A1626" s="1650" t="s">
        <v>2028</v>
      </c>
      <c r="B1626" s="1650">
        <v>0</v>
      </c>
    </row>
    <row r="1627" spans="1:2" ht="43.5">
      <c r="A1627" s="1650" t="s">
        <v>2029</v>
      </c>
      <c r="B1627" s="1650">
        <v>0</v>
      </c>
    </row>
    <row r="1628" spans="1:2" ht="43.5">
      <c r="A1628" s="1650" t="s">
        <v>2030</v>
      </c>
      <c r="B1628" s="1650">
        <v>0</v>
      </c>
    </row>
    <row r="1629" spans="1:2" ht="29">
      <c r="A1629" s="1650" t="s">
        <v>2031</v>
      </c>
      <c r="B1629" s="1650">
        <v>0</v>
      </c>
    </row>
    <row r="1630" spans="1:2" ht="29">
      <c r="A1630" s="1650" t="s">
        <v>2032</v>
      </c>
      <c r="B1630" s="1650">
        <v>90</v>
      </c>
    </row>
    <row r="1631" spans="1:2" ht="29">
      <c r="A1631" s="1650" t="s">
        <v>58</v>
      </c>
      <c r="B1631" s="1650">
        <v>0</v>
      </c>
    </row>
    <row r="1632" spans="1:2" ht="29">
      <c r="A1632" s="1650" t="s">
        <v>2033</v>
      </c>
      <c r="B1632" s="1650">
        <v>330</v>
      </c>
    </row>
    <row r="1633" spans="1:2" ht="29">
      <c r="A1633" s="1650" t="s">
        <v>134</v>
      </c>
      <c r="B1633" s="1650">
        <v>0</v>
      </c>
    </row>
    <row r="1634" spans="1:2" ht="29">
      <c r="A1634" s="1650" t="s">
        <v>2034</v>
      </c>
      <c r="B1634" s="1650">
        <v>19</v>
      </c>
    </row>
    <row r="1635" spans="1:2" ht="29">
      <c r="A1635" s="1650" t="s">
        <v>2035</v>
      </c>
      <c r="B1635" s="1650">
        <v>0</v>
      </c>
    </row>
    <row r="1636" spans="1:2" ht="29">
      <c r="A1636" s="1650" t="s">
        <v>2036</v>
      </c>
      <c r="B1636" s="1650">
        <v>0</v>
      </c>
    </row>
    <row r="1637" spans="1:2" ht="29">
      <c r="A1637" s="1650" t="s">
        <v>143</v>
      </c>
      <c r="B1637" s="1650">
        <v>10</v>
      </c>
    </row>
    <row r="1638" spans="1:2" ht="29">
      <c r="A1638" s="1650" t="s">
        <v>2037</v>
      </c>
      <c r="B1638" s="1650">
        <v>0</v>
      </c>
    </row>
  </sheetData>
  <mergeCells count="2">
    <mergeCell ref="A1:B1"/>
    <mergeCell ref="D1:E1"/>
  </mergeCells>
  <pageMargins left="0.70000000000000007" right="0.70000000000000007" top="0.75" bottom="0.75" header="0.30000000000000004" footer="0.30000000000000004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E7784-91D8-4816-8711-ACE35C29F8A5}">
  <dimension ref="A1:AP250"/>
  <sheetViews>
    <sheetView workbookViewId="0"/>
  </sheetViews>
  <sheetFormatPr defaultRowHeight="12.75" customHeight="1"/>
  <cols>
    <col min="1" max="1" width="36.81640625" customWidth="1"/>
    <col min="2" max="2" width="48" bestFit="1" customWidth="1"/>
    <col min="3" max="3" width="16.36328125" customWidth="1"/>
    <col min="4" max="6" width="17.26953125" customWidth="1"/>
    <col min="7" max="7" width="14.54296875" customWidth="1"/>
    <col min="8" max="9" width="13.6328125" customWidth="1"/>
    <col min="10" max="10" width="19.453125" customWidth="1"/>
    <col min="11" max="11" width="8.7265625" customWidth="1"/>
    <col min="12" max="13" width="16.36328125" customWidth="1"/>
    <col min="14" max="18" width="14.1796875" customWidth="1"/>
    <col min="19" max="19" width="8.1796875" bestFit="1" customWidth="1"/>
    <col min="20" max="20" width="24" customWidth="1"/>
    <col min="21" max="21" width="10.1796875" bestFit="1" customWidth="1"/>
    <col min="22" max="22" width="9.6328125" bestFit="1" customWidth="1"/>
    <col min="23" max="23" width="17.1796875" bestFit="1" customWidth="1"/>
    <col min="24" max="24" width="6.26953125" bestFit="1" customWidth="1"/>
    <col min="25" max="25" width="4.6328125" bestFit="1" customWidth="1"/>
    <col min="26" max="26" width="8.1796875" bestFit="1" customWidth="1"/>
    <col min="27" max="27" width="8.7265625" customWidth="1"/>
    <col min="28" max="28" width="10.90625" bestFit="1" customWidth="1"/>
    <col min="29" max="29" width="8.7265625" customWidth="1"/>
  </cols>
  <sheetData>
    <row r="1" spans="1:35" ht="13.5" thickBot="1">
      <c r="A1" s="1652" t="str">
        <f t="array" aca="1" ref="A1:G11" ca="1">_xlfn.LET(_xlpm.d,DAY(TODAY()),_xlpm.c,_xlfn.XMATCH(_xlpm.d,Summary!$2:$2,0),_xlpm.v,_xlfn.CHOOSECOLS(Summary!$2:$62,_xlpm.c),_xlpm.a,_xlfn.HSTACK(Summary!$B$2:$B$62,Summary!$E$2:$E$62,Summary!$O$2:$O$62,_xlpm.v,Summary!$AT$2:$AT$62,Summary!$AV$2:$AV$62,Summary!$AX$2:$AX$62),_xlfn._xlws.FILTER(IF(_xlpm.a=0,"",_xlpm.a),_xlpm.v&gt;0,"No Data"))</f>
        <v>Section</v>
      </c>
      <c r="B1" s="1653" t="str">
        <f ca="1"/>
        <v>Product Names</v>
      </c>
      <c r="C1" s="1653" t="str">
        <f ca="1"/>
        <v>Production Plan</v>
      </c>
      <c r="D1" s="1653">
        <f ca="1"/>
        <v>28</v>
      </c>
      <c r="E1" s="1653" t="str">
        <f ca="1"/>
        <v>Production Done (PKT)</v>
      </c>
      <c r="F1" s="1653" t="str">
        <f ca="1"/>
        <v xml:space="preserve"> Pending (PKT)</v>
      </c>
      <c r="G1" s="1654" t="str">
        <f ca="1"/>
        <v>Total Fulfillment Rate %</v>
      </c>
      <c r="I1" t="str">
        <f t="shared" ref="I1:I25" ca="1" si="0">A1</f>
        <v>Section</v>
      </c>
      <c r="J1" t="str">
        <f t="shared" ref="J1:J25" ca="1" si="1">B1</f>
        <v>Product Names</v>
      </c>
      <c r="K1" t="str">
        <f t="shared" ref="K1:K25" ca="1" si="2">C1</f>
        <v>Production Plan</v>
      </c>
      <c r="L1">
        <f t="shared" ref="L1:L25" ca="1" si="3">D1</f>
        <v>28</v>
      </c>
      <c r="M1" t="str">
        <f t="shared" ref="M1:M25" ca="1" si="4">E1</f>
        <v>Production Done (PKT)</v>
      </c>
      <c r="N1" t="str">
        <f t="shared" ref="N1:N25" ca="1" si="5">F1</f>
        <v xml:space="preserve"> Pending (PKT)</v>
      </c>
      <c r="O1" t="str">
        <f t="shared" ref="O1:O25" ca="1" si="6">G1</f>
        <v>Total Fulfillment Rate %</v>
      </c>
      <c r="P1">
        <f t="shared" ref="P1:P25" si="7">H1</f>
        <v>0</v>
      </c>
      <c r="S1" s="1655" t="s">
        <v>404</v>
      </c>
      <c r="T1" s="1655" t="s">
        <v>405</v>
      </c>
      <c r="U1" s="1655" t="s">
        <v>5</v>
      </c>
      <c r="V1" s="1655" t="s">
        <v>2038</v>
      </c>
      <c r="W1" s="1655" t="s">
        <v>2039</v>
      </c>
      <c r="X1" s="1655" t="s">
        <v>2040</v>
      </c>
      <c r="Y1" s="1655" t="s">
        <v>23</v>
      </c>
      <c r="Z1" s="1655" t="s">
        <v>2</v>
      </c>
      <c r="AB1" t="s">
        <v>404</v>
      </c>
      <c r="AC1" t="s">
        <v>2041</v>
      </c>
      <c r="AD1" t="s">
        <v>5</v>
      </c>
      <c r="AE1" t="s">
        <v>2042</v>
      </c>
      <c r="AF1" t="s">
        <v>2043</v>
      </c>
      <c r="AG1" t="s">
        <v>2040</v>
      </c>
      <c r="AH1" t="s">
        <v>23</v>
      </c>
      <c r="AI1" t="s">
        <v>2</v>
      </c>
    </row>
    <row r="2" spans="1:35" ht="12.5">
      <c r="A2" s="1656" t="str">
        <f ca="1"/>
        <v>Atta</v>
      </c>
      <c r="B2" s="1224" t="str">
        <f ca="1"/>
        <v>Khapli protein atta 2kg</v>
      </c>
      <c r="C2" s="1657">
        <f ca="1"/>
        <v>24334</v>
      </c>
      <c r="D2" s="1224">
        <f ca="1"/>
        <v>440</v>
      </c>
      <c r="E2" s="1657">
        <f ca="1"/>
        <v>12177</v>
      </c>
      <c r="F2" s="1657">
        <f ca="1"/>
        <v>-12157</v>
      </c>
      <c r="G2" s="1658">
        <f ca="1"/>
        <v>0.50041094764526994</v>
      </c>
      <c r="I2" t="str">
        <f t="shared" ca="1" si="0"/>
        <v>Atta</v>
      </c>
      <c r="J2" t="str">
        <f t="shared" ca="1" si="1"/>
        <v>Khapli protein atta 2kg</v>
      </c>
      <c r="K2">
        <f t="shared" ca="1" si="2"/>
        <v>24334</v>
      </c>
      <c r="L2">
        <f t="shared" ca="1" si="3"/>
        <v>440</v>
      </c>
      <c r="M2">
        <f t="shared" ca="1" si="4"/>
        <v>12177</v>
      </c>
      <c r="N2">
        <f t="shared" ca="1" si="5"/>
        <v>-12157</v>
      </c>
      <c r="O2">
        <f t="shared" ca="1" si="6"/>
        <v>0.50041094764526994</v>
      </c>
      <c r="P2">
        <f t="shared" si="7"/>
        <v>0</v>
      </c>
      <c r="S2" t="e">
        <f t="array" ref="S2:Z26">_xlfn.LET(
 _xlpm.sec, Summary!B3:B62,
 _xlpm.fg, Summary!D3:D62,
 _xlpm.prod, Summary!E3:E62,
 _xlpm.prio, Summary!BC3:BC62,
 _xlpm.fill, Summary!AX3:AX62,
 _xlpm.pend, Summary!AV3:AV62,
 _xlpm.soh, Summary!AZ3:AZ62,
 _xlpm.doh, Summary!BA3:BA62,
 _xlpm.keep, ISNUMBER(SEARCH("P1",_xlpm.prio))+ISNUMBER(SEARCH("P2",_xlpm.prio)),
 _xlpm.secrank, IFERROR(MATCH(_xlpm.sec,{"Atta";"MG";"Oil";"Honey";"Jaggery";"Raw_Agri"},0),99),
 _xlpm.priorank, IF(ISNUMBER(SEARCH("P1",_xlpm.prio)),1,IF(ISNUMBER(SEARCH("P2",_xlpm.prio)),2,9)),
 _xlpm.data, _xlfn.HSTACK(_xlpm.fg,_xlpm.prod,_xlpm.prio,_xlpm.fill,_xlpm.pend,_xlpm.soh,_xlpm.doh,_xlpm.sec),
 _xlpm.fData, _xlfn._xlws.FILTER(_xlpm.data, _xlpm.keep=1),
 _xlpm.fSecR, _xlfn._xlws.FILTER(_xlpm.secrank, _xlpm.keep=1),
 _xlpm.fPriR, _xlfn._xlws.FILTER(_xlpm.priorank, _xlpm.keep=1),
 _xlfn.SORTBY(_xlpm.fData, _xlpm.fSecR, 1, _xlpm.fPriR, 1)
)</f>
        <v>#VALUE!</v>
      </c>
      <c r="T2" t="e">
        <v>#VALUE!</v>
      </c>
      <c r="U2" t="e">
        <v>#VALUE!</v>
      </c>
      <c r="V2" s="1659" t="e">
        <v>#VALUE!</v>
      </c>
      <c r="W2" s="2" t="e">
        <v>#VALUE!</v>
      </c>
      <c r="X2" s="2" t="e">
        <v>#VALUE!</v>
      </c>
      <c r="Y2" s="102" t="e">
        <v>#VALUE!</v>
      </c>
      <c r="Z2" t="e">
        <v>#VALUE!</v>
      </c>
      <c r="AB2" t="e">
        <f t="shared" ref="AB2:AB33" si="8">S2</f>
        <v>#VALUE!</v>
      </c>
      <c r="AC2" t="e">
        <f t="shared" ref="AC2:AC33" si="9">T2</f>
        <v>#VALUE!</v>
      </c>
      <c r="AD2" t="e">
        <f t="shared" ref="AD2:AD33" si="10">U2</f>
        <v>#VALUE!</v>
      </c>
      <c r="AE2" t="e">
        <f t="shared" ref="AE2:AE33" si="11">V2</f>
        <v>#VALUE!</v>
      </c>
      <c r="AF2" t="e">
        <f t="shared" ref="AF2:AF33" si="12">W2</f>
        <v>#VALUE!</v>
      </c>
      <c r="AG2" t="e">
        <f t="shared" ref="AG2:AG33" si="13">X2</f>
        <v>#VALUE!</v>
      </c>
      <c r="AH2" t="e">
        <f t="shared" ref="AH2:AH33" si="14">Y2</f>
        <v>#VALUE!</v>
      </c>
      <c r="AI2" t="e">
        <f t="shared" ref="AI2:AI33" si="15">Z2</f>
        <v>#VALUE!</v>
      </c>
    </row>
    <row r="3" spans="1:35" ht="12.5">
      <c r="A3" s="1660" t="str">
        <f ca="1"/>
        <v>MG</v>
      </c>
      <c r="B3" s="1078" t="str">
        <f ca="1"/>
        <v>Khapli Multigrain atta- 1kg</v>
      </c>
      <c r="C3" s="1077">
        <f ca="1"/>
        <v>95318</v>
      </c>
      <c r="D3" s="1078">
        <f ca="1"/>
        <v>3435</v>
      </c>
      <c r="E3" s="1077">
        <f ca="1"/>
        <v>70090</v>
      </c>
      <c r="F3" s="1077">
        <f ca="1"/>
        <v>-25228</v>
      </c>
      <c r="G3" s="1661">
        <f ca="1"/>
        <v>0.73532805975786319</v>
      </c>
      <c r="I3" t="str">
        <f t="shared" ca="1" si="0"/>
        <v>MG</v>
      </c>
      <c r="J3" t="str">
        <f t="shared" ca="1" si="1"/>
        <v>Khapli Multigrain atta- 1kg</v>
      </c>
      <c r="K3">
        <f t="shared" ca="1" si="2"/>
        <v>95318</v>
      </c>
      <c r="L3">
        <f t="shared" ca="1" si="3"/>
        <v>3435</v>
      </c>
      <c r="M3">
        <f t="shared" ca="1" si="4"/>
        <v>70090</v>
      </c>
      <c r="N3">
        <f t="shared" ca="1" si="5"/>
        <v>-25228</v>
      </c>
      <c r="O3">
        <f t="shared" ca="1" si="6"/>
        <v>0.73532805975786319</v>
      </c>
      <c r="P3">
        <f t="shared" si="7"/>
        <v>0</v>
      </c>
      <c r="S3" t="e">
        <v>#VALUE!</v>
      </c>
      <c r="T3" t="e">
        <v>#VALUE!</v>
      </c>
      <c r="U3" t="e">
        <v>#VALUE!</v>
      </c>
      <c r="V3" s="1659" t="e">
        <v>#VALUE!</v>
      </c>
      <c r="W3" s="2" t="e">
        <v>#VALUE!</v>
      </c>
      <c r="X3" s="2" t="e">
        <v>#VALUE!</v>
      </c>
      <c r="Y3" s="102" t="e">
        <v>#VALUE!</v>
      </c>
      <c r="Z3" t="e">
        <v>#VALUE!</v>
      </c>
      <c r="AB3" t="e">
        <f t="shared" si="8"/>
        <v>#VALUE!</v>
      </c>
      <c r="AC3" t="e">
        <f t="shared" si="9"/>
        <v>#VALUE!</v>
      </c>
      <c r="AD3" t="e">
        <f t="shared" si="10"/>
        <v>#VALUE!</v>
      </c>
      <c r="AE3" t="e">
        <f t="shared" si="11"/>
        <v>#VALUE!</v>
      </c>
      <c r="AF3" t="e">
        <f t="shared" si="12"/>
        <v>#VALUE!</v>
      </c>
      <c r="AG3" t="e">
        <f t="shared" si="13"/>
        <v>#VALUE!</v>
      </c>
      <c r="AH3" t="e">
        <f t="shared" si="14"/>
        <v>#VALUE!</v>
      </c>
      <c r="AI3" t="e">
        <f t="shared" si="15"/>
        <v>#VALUE!</v>
      </c>
    </row>
    <row r="4" spans="1:35" ht="12.5">
      <c r="A4" s="1660" t="str">
        <f ca="1"/>
        <v>Oil</v>
      </c>
      <c r="B4" s="1078" t="str">
        <f ca="1"/>
        <v>Peanut Oil (Wood Pressed) - 1Ltr (Plastic Bottle)</v>
      </c>
      <c r="C4" s="1077">
        <f ca="1"/>
        <v>27662</v>
      </c>
      <c r="D4" s="1078">
        <f ca="1"/>
        <v>4466</v>
      </c>
      <c r="E4" s="1077">
        <f ca="1"/>
        <v>27662</v>
      </c>
      <c r="F4" s="1077" t="str">
        <f ca="1"/>
        <v/>
      </c>
      <c r="G4" s="1661">
        <f ca="1"/>
        <v>1</v>
      </c>
      <c r="I4" t="str">
        <f t="shared" ca="1" si="0"/>
        <v>Oil</v>
      </c>
      <c r="J4" t="str">
        <f t="shared" ca="1" si="1"/>
        <v>Peanut Oil (Wood Pressed) - 1Ltr (Plastic Bottle)</v>
      </c>
      <c r="K4">
        <f t="shared" ca="1" si="2"/>
        <v>27662</v>
      </c>
      <c r="L4">
        <f t="shared" ca="1" si="3"/>
        <v>4466</v>
      </c>
      <c r="M4">
        <f t="shared" ca="1" si="4"/>
        <v>27662</v>
      </c>
      <c r="N4" t="str">
        <f t="shared" ca="1" si="5"/>
        <v/>
      </c>
      <c r="O4">
        <f t="shared" ca="1" si="6"/>
        <v>1</v>
      </c>
      <c r="P4">
        <f t="shared" si="7"/>
        <v>0</v>
      </c>
      <c r="S4" t="e">
        <v>#VALUE!</v>
      </c>
      <c r="T4" t="e">
        <v>#VALUE!</v>
      </c>
      <c r="U4" t="e">
        <v>#VALUE!</v>
      </c>
      <c r="V4" s="1659" t="e">
        <v>#VALUE!</v>
      </c>
      <c r="W4" s="2" t="e">
        <v>#VALUE!</v>
      </c>
      <c r="X4" s="2" t="e">
        <v>#VALUE!</v>
      </c>
      <c r="Y4" s="102" t="e">
        <v>#VALUE!</v>
      </c>
      <c r="Z4" t="e">
        <v>#VALUE!</v>
      </c>
      <c r="AB4" t="e">
        <f t="shared" si="8"/>
        <v>#VALUE!</v>
      </c>
      <c r="AC4" t="e">
        <f t="shared" si="9"/>
        <v>#VALUE!</v>
      </c>
      <c r="AD4" t="e">
        <f t="shared" si="10"/>
        <v>#VALUE!</v>
      </c>
      <c r="AE4" t="e">
        <f t="shared" si="11"/>
        <v>#VALUE!</v>
      </c>
      <c r="AF4" t="e">
        <f t="shared" si="12"/>
        <v>#VALUE!</v>
      </c>
      <c r="AG4" t="e">
        <f t="shared" si="13"/>
        <v>#VALUE!</v>
      </c>
      <c r="AH4" t="e">
        <f t="shared" si="14"/>
        <v>#VALUE!</v>
      </c>
      <c r="AI4" t="e">
        <f t="shared" si="15"/>
        <v>#VALUE!</v>
      </c>
    </row>
    <row r="5" spans="1:35" ht="12.5">
      <c r="A5" s="1660" t="str">
        <f ca="1"/>
        <v>Oil</v>
      </c>
      <c r="B5" s="1078" t="str">
        <f ca="1"/>
        <v>Black Mustard Oil - Plastic Bottle 1ltr</v>
      </c>
      <c r="C5" s="1077">
        <f ca="1"/>
        <v>3805</v>
      </c>
      <c r="D5" s="1078">
        <f ca="1"/>
        <v>96</v>
      </c>
      <c r="E5" s="1077">
        <f ca="1"/>
        <v>3805</v>
      </c>
      <c r="F5" s="1077" t="str">
        <f ca="1"/>
        <v/>
      </c>
      <c r="G5" s="1661">
        <f ca="1"/>
        <v>1</v>
      </c>
      <c r="I5" t="str">
        <f t="shared" ca="1" si="0"/>
        <v>Oil</v>
      </c>
      <c r="J5" t="str">
        <f t="shared" ca="1" si="1"/>
        <v>Black Mustard Oil - Plastic Bottle 1ltr</v>
      </c>
      <c r="K5">
        <f t="shared" ca="1" si="2"/>
        <v>3805</v>
      </c>
      <c r="L5">
        <f t="shared" ca="1" si="3"/>
        <v>96</v>
      </c>
      <c r="M5">
        <f t="shared" ca="1" si="4"/>
        <v>3805</v>
      </c>
      <c r="N5" t="str">
        <f t="shared" ca="1" si="5"/>
        <v/>
      </c>
      <c r="O5">
        <f t="shared" ca="1" si="6"/>
        <v>1</v>
      </c>
      <c r="P5">
        <f t="shared" si="7"/>
        <v>0</v>
      </c>
      <c r="S5" t="e">
        <v>#VALUE!</v>
      </c>
      <c r="T5" t="e">
        <v>#VALUE!</v>
      </c>
      <c r="U5" t="e">
        <v>#VALUE!</v>
      </c>
      <c r="V5" s="1659" t="e">
        <v>#VALUE!</v>
      </c>
      <c r="W5" s="2" t="e">
        <v>#VALUE!</v>
      </c>
      <c r="X5" s="2" t="e">
        <v>#VALUE!</v>
      </c>
      <c r="Y5" s="102" t="e">
        <v>#VALUE!</v>
      </c>
      <c r="Z5" t="e">
        <v>#VALUE!</v>
      </c>
      <c r="AB5" t="e">
        <f t="shared" si="8"/>
        <v>#VALUE!</v>
      </c>
      <c r="AC5" t="e">
        <f t="shared" si="9"/>
        <v>#VALUE!</v>
      </c>
      <c r="AD5" t="e">
        <f t="shared" si="10"/>
        <v>#VALUE!</v>
      </c>
      <c r="AE5" t="e">
        <f t="shared" si="11"/>
        <v>#VALUE!</v>
      </c>
      <c r="AF5" t="e">
        <f t="shared" si="12"/>
        <v>#VALUE!</v>
      </c>
      <c r="AG5" t="e">
        <f t="shared" si="13"/>
        <v>#VALUE!</v>
      </c>
      <c r="AH5" t="e">
        <f t="shared" si="14"/>
        <v>#VALUE!</v>
      </c>
      <c r="AI5" t="e">
        <f t="shared" si="15"/>
        <v>#VALUE!</v>
      </c>
    </row>
    <row r="6" spans="1:35" ht="12.5">
      <c r="A6" s="1660" t="str">
        <f ca="1"/>
        <v>Jaggery</v>
      </c>
      <c r="B6" s="1078" t="str">
        <f ca="1"/>
        <v>Sugarcane Jaggery Powder - 500 gm</v>
      </c>
      <c r="C6" s="1077">
        <f ca="1"/>
        <v>14291</v>
      </c>
      <c r="D6" s="1078">
        <f ca="1"/>
        <v>6020</v>
      </c>
      <c r="E6" s="1077">
        <f ca="1"/>
        <v>19726</v>
      </c>
      <c r="F6" s="1077">
        <f ca="1"/>
        <v>5435</v>
      </c>
      <c r="G6" s="1661">
        <f ca="1"/>
        <v>1.3803092855643413</v>
      </c>
      <c r="I6" t="str">
        <f t="shared" ca="1" si="0"/>
        <v>Jaggery</v>
      </c>
      <c r="J6" t="str">
        <f t="shared" ca="1" si="1"/>
        <v>Sugarcane Jaggery Powder - 500 gm</v>
      </c>
      <c r="K6">
        <f t="shared" ca="1" si="2"/>
        <v>14291</v>
      </c>
      <c r="L6">
        <f t="shared" ca="1" si="3"/>
        <v>6020</v>
      </c>
      <c r="M6">
        <f t="shared" ca="1" si="4"/>
        <v>19726</v>
      </c>
      <c r="N6">
        <f t="shared" ca="1" si="5"/>
        <v>5435</v>
      </c>
      <c r="O6">
        <f t="shared" ca="1" si="6"/>
        <v>1.3803092855643413</v>
      </c>
      <c r="P6">
        <f t="shared" si="7"/>
        <v>0</v>
      </c>
      <c r="S6" t="e">
        <v>#VALUE!</v>
      </c>
      <c r="T6" t="e">
        <v>#VALUE!</v>
      </c>
      <c r="U6" t="e">
        <v>#VALUE!</v>
      </c>
      <c r="V6" s="1659" t="e">
        <v>#VALUE!</v>
      </c>
      <c r="W6" s="2" t="e">
        <v>#VALUE!</v>
      </c>
      <c r="X6" s="2" t="e">
        <v>#VALUE!</v>
      </c>
      <c r="Y6" s="102" t="e">
        <v>#VALUE!</v>
      </c>
      <c r="Z6" t="e">
        <v>#VALUE!</v>
      </c>
      <c r="AB6" t="e">
        <f t="shared" si="8"/>
        <v>#VALUE!</v>
      </c>
      <c r="AC6" t="e">
        <f t="shared" si="9"/>
        <v>#VALUE!</v>
      </c>
      <c r="AD6" t="e">
        <f t="shared" si="10"/>
        <v>#VALUE!</v>
      </c>
      <c r="AE6" t="e">
        <f t="shared" si="11"/>
        <v>#VALUE!</v>
      </c>
      <c r="AF6" t="e">
        <f t="shared" si="12"/>
        <v>#VALUE!</v>
      </c>
      <c r="AG6" t="e">
        <f t="shared" si="13"/>
        <v>#VALUE!</v>
      </c>
      <c r="AH6" t="e">
        <f t="shared" si="14"/>
        <v>#VALUE!</v>
      </c>
      <c r="AI6" t="e">
        <f t="shared" si="15"/>
        <v>#VALUE!</v>
      </c>
    </row>
    <row r="7" spans="1:35" ht="12.5">
      <c r="A7" s="1660" t="str">
        <f ca="1"/>
        <v>Jaggery</v>
      </c>
      <c r="B7" s="1078" t="str">
        <f ca="1"/>
        <v>Coconut Sap Sugar - 300gm</v>
      </c>
      <c r="C7" s="1077" t="str">
        <f ca="1"/>
        <v/>
      </c>
      <c r="D7" s="1078">
        <f ca="1"/>
        <v>500</v>
      </c>
      <c r="E7" s="1077">
        <f ca="1"/>
        <v>1290.5</v>
      </c>
      <c r="F7" s="1077" t="e">
        <f ca="1"/>
        <v>#VALUE!</v>
      </c>
      <c r="G7" s="1661" t="str">
        <f ca="1"/>
        <v/>
      </c>
      <c r="I7" t="str">
        <f t="shared" ca="1" si="0"/>
        <v>Jaggery</v>
      </c>
      <c r="J7" t="str">
        <f t="shared" ca="1" si="1"/>
        <v>Coconut Sap Sugar - 300gm</v>
      </c>
      <c r="K7" t="str">
        <f t="shared" ca="1" si="2"/>
        <v/>
      </c>
      <c r="L7">
        <f t="shared" ca="1" si="3"/>
        <v>500</v>
      </c>
      <c r="M7">
        <f t="shared" ca="1" si="4"/>
        <v>1290.5</v>
      </c>
      <c r="N7" t="e">
        <f t="shared" ca="1" si="5"/>
        <v>#VALUE!</v>
      </c>
      <c r="O7" t="str">
        <f t="shared" ca="1" si="6"/>
        <v/>
      </c>
      <c r="P7">
        <f t="shared" si="7"/>
        <v>0</v>
      </c>
      <c r="S7" t="e">
        <v>#VALUE!</v>
      </c>
      <c r="T7" t="e">
        <v>#VALUE!</v>
      </c>
      <c r="U7" t="e">
        <v>#VALUE!</v>
      </c>
      <c r="V7" s="1659" t="e">
        <v>#VALUE!</v>
      </c>
      <c r="W7" s="2" t="e">
        <v>#VALUE!</v>
      </c>
      <c r="X7" s="2" t="e">
        <v>#VALUE!</v>
      </c>
      <c r="Y7" s="102" t="e">
        <v>#VALUE!</v>
      </c>
      <c r="Z7" t="e">
        <v>#VALUE!</v>
      </c>
      <c r="AB7" t="e">
        <f t="shared" si="8"/>
        <v>#VALUE!</v>
      </c>
      <c r="AC7" t="e">
        <f t="shared" si="9"/>
        <v>#VALUE!</v>
      </c>
      <c r="AD7" t="e">
        <f t="shared" si="10"/>
        <v>#VALUE!</v>
      </c>
      <c r="AE7" t="e">
        <f t="shared" si="11"/>
        <v>#VALUE!</v>
      </c>
      <c r="AF7" t="e">
        <f t="shared" si="12"/>
        <v>#VALUE!</v>
      </c>
      <c r="AG7" t="e">
        <f t="shared" si="13"/>
        <v>#VALUE!</v>
      </c>
      <c r="AH7" t="e">
        <f t="shared" si="14"/>
        <v>#VALUE!</v>
      </c>
      <c r="AI7" t="e">
        <f t="shared" si="15"/>
        <v>#VALUE!</v>
      </c>
    </row>
    <row r="8" spans="1:35" ht="12.5">
      <c r="A8" s="1660" t="str">
        <f ca="1"/>
        <v>Raw_Agri</v>
      </c>
      <c r="B8" s="1078" t="str">
        <f ca="1"/>
        <v>Single Origin Kashmiri Mongra Saffron</v>
      </c>
      <c r="C8" s="1077">
        <f ca="1"/>
        <v>4357</v>
      </c>
      <c r="D8" s="1078">
        <f ca="1"/>
        <v>300</v>
      </c>
      <c r="E8" s="1077">
        <f ca="1"/>
        <v>4444.3739999999998</v>
      </c>
      <c r="F8" s="1077">
        <f ca="1"/>
        <v>87.373999999999796</v>
      </c>
      <c r="G8" s="1661">
        <f ca="1"/>
        <v>1.0200537066789075</v>
      </c>
      <c r="I8" t="str">
        <f t="shared" ca="1" si="0"/>
        <v>Raw_Agri</v>
      </c>
      <c r="J8" t="str">
        <f t="shared" ca="1" si="1"/>
        <v>Single Origin Kashmiri Mongra Saffron</v>
      </c>
      <c r="K8">
        <f t="shared" ca="1" si="2"/>
        <v>4357</v>
      </c>
      <c r="L8">
        <f t="shared" ca="1" si="3"/>
        <v>300</v>
      </c>
      <c r="M8">
        <f t="shared" ca="1" si="4"/>
        <v>4444.3739999999998</v>
      </c>
      <c r="N8">
        <f t="shared" ca="1" si="5"/>
        <v>87.373999999999796</v>
      </c>
      <c r="O8">
        <f t="shared" ca="1" si="6"/>
        <v>1.0200537066789075</v>
      </c>
      <c r="P8">
        <f t="shared" si="7"/>
        <v>0</v>
      </c>
      <c r="S8" t="e">
        <v>#VALUE!</v>
      </c>
      <c r="T8" t="e">
        <v>#VALUE!</v>
      </c>
      <c r="U8" t="e">
        <v>#VALUE!</v>
      </c>
      <c r="V8" s="1659" t="e">
        <v>#VALUE!</v>
      </c>
      <c r="W8" s="2" t="e">
        <v>#VALUE!</v>
      </c>
      <c r="X8" s="2" t="e">
        <v>#VALUE!</v>
      </c>
      <c r="Y8" s="102" t="e">
        <v>#VALUE!</v>
      </c>
      <c r="Z8" t="e">
        <v>#VALUE!</v>
      </c>
      <c r="AB8" t="e">
        <f t="shared" si="8"/>
        <v>#VALUE!</v>
      </c>
      <c r="AC8" t="e">
        <f t="shared" si="9"/>
        <v>#VALUE!</v>
      </c>
      <c r="AD8" t="e">
        <f t="shared" si="10"/>
        <v>#VALUE!</v>
      </c>
      <c r="AE8" t="e">
        <f t="shared" si="11"/>
        <v>#VALUE!</v>
      </c>
      <c r="AF8" t="e">
        <f t="shared" si="12"/>
        <v>#VALUE!</v>
      </c>
      <c r="AG8" t="e">
        <f t="shared" si="13"/>
        <v>#VALUE!</v>
      </c>
      <c r="AH8" t="e">
        <f t="shared" si="14"/>
        <v>#VALUE!</v>
      </c>
      <c r="AI8" t="e">
        <f t="shared" si="15"/>
        <v>#VALUE!</v>
      </c>
    </row>
    <row r="9" spans="1:35" ht="12.5">
      <c r="A9" s="1660" t="str">
        <f ca="1"/>
        <v>Raw_Agri</v>
      </c>
      <c r="B9" s="1078" t="str">
        <f ca="1"/>
        <v>Indrayani Rice 1kg</v>
      </c>
      <c r="C9" s="1077">
        <f ca="1"/>
        <v>2941</v>
      </c>
      <c r="D9" s="1078">
        <f ca="1"/>
        <v>247</v>
      </c>
      <c r="E9" s="1077">
        <f ca="1"/>
        <v>3465</v>
      </c>
      <c r="F9" s="1077">
        <f ca="1"/>
        <v>524</v>
      </c>
      <c r="G9" s="1661">
        <f ca="1"/>
        <v>1.1781706902414144</v>
      </c>
      <c r="I9" t="str">
        <f t="shared" ca="1" si="0"/>
        <v>Raw_Agri</v>
      </c>
      <c r="J9" t="str">
        <f t="shared" ca="1" si="1"/>
        <v>Indrayani Rice 1kg</v>
      </c>
      <c r="K9">
        <f t="shared" ca="1" si="2"/>
        <v>2941</v>
      </c>
      <c r="L9">
        <f t="shared" ca="1" si="3"/>
        <v>247</v>
      </c>
      <c r="M9">
        <f t="shared" ca="1" si="4"/>
        <v>3465</v>
      </c>
      <c r="N9">
        <f t="shared" ca="1" si="5"/>
        <v>524</v>
      </c>
      <c r="O9">
        <f t="shared" ca="1" si="6"/>
        <v>1.1781706902414144</v>
      </c>
      <c r="P9">
        <f t="shared" si="7"/>
        <v>0</v>
      </c>
      <c r="S9" t="e">
        <v>#VALUE!</v>
      </c>
      <c r="T9" t="e">
        <v>#VALUE!</v>
      </c>
      <c r="U9" t="e">
        <v>#VALUE!</v>
      </c>
      <c r="V9" s="1659" t="e">
        <v>#VALUE!</v>
      </c>
      <c r="W9" s="2" t="e">
        <v>#VALUE!</v>
      </c>
      <c r="X9" s="2" t="e">
        <v>#VALUE!</v>
      </c>
      <c r="Y9" s="102" t="e">
        <v>#VALUE!</v>
      </c>
      <c r="Z9" t="e">
        <v>#VALUE!</v>
      </c>
      <c r="AB9" t="e">
        <f t="shared" si="8"/>
        <v>#VALUE!</v>
      </c>
      <c r="AC9" t="e">
        <f t="shared" si="9"/>
        <v>#VALUE!</v>
      </c>
      <c r="AD9" t="e">
        <f t="shared" si="10"/>
        <v>#VALUE!</v>
      </c>
      <c r="AE9" t="e">
        <f t="shared" si="11"/>
        <v>#VALUE!</v>
      </c>
      <c r="AF9" t="e">
        <f t="shared" si="12"/>
        <v>#VALUE!</v>
      </c>
      <c r="AG9" t="e">
        <f t="shared" si="13"/>
        <v>#VALUE!</v>
      </c>
      <c r="AH9" t="e">
        <f t="shared" si="14"/>
        <v>#VALUE!</v>
      </c>
      <c r="AI9" t="e">
        <f t="shared" si="15"/>
        <v>#VALUE!</v>
      </c>
    </row>
    <row r="10" spans="1:35" ht="12.5">
      <c r="A10" s="1660" t="str">
        <f ca="1"/>
        <v>Raw_Agri</v>
      </c>
      <c r="B10" s="1078" t="str">
        <f ca="1"/>
        <v>kalanamak rice 1kg</v>
      </c>
      <c r="C10" s="1077">
        <f ca="1"/>
        <v>11681</v>
      </c>
      <c r="D10" s="1078">
        <f ca="1"/>
        <v>50</v>
      </c>
      <c r="E10" s="1077">
        <f ca="1"/>
        <v>6905</v>
      </c>
      <c r="F10" s="1077">
        <f ca="1"/>
        <v>-4776</v>
      </c>
      <c r="G10" s="1661">
        <f ca="1"/>
        <v>0.59113089632736926</v>
      </c>
      <c r="I10" t="str">
        <f t="shared" ca="1" si="0"/>
        <v>Raw_Agri</v>
      </c>
      <c r="J10" t="str">
        <f t="shared" ca="1" si="1"/>
        <v>kalanamak rice 1kg</v>
      </c>
      <c r="K10">
        <f t="shared" ca="1" si="2"/>
        <v>11681</v>
      </c>
      <c r="L10">
        <f t="shared" ca="1" si="3"/>
        <v>50</v>
      </c>
      <c r="M10">
        <f t="shared" ca="1" si="4"/>
        <v>6905</v>
      </c>
      <c r="N10">
        <f t="shared" ca="1" si="5"/>
        <v>-4776</v>
      </c>
      <c r="O10">
        <f t="shared" ca="1" si="6"/>
        <v>0.59113089632736926</v>
      </c>
      <c r="P10">
        <f t="shared" si="7"/>
        <v>0</v>
      </c>
      <c r="S10" t="e">
        <v>#VALUE!</v>
      </c>
      <c r="T10" t="e">
        <v>#VALUE!</v>
      </c>
      <c r="U10" t="e">
        <v>#VALUE!</v>
      </c>
      <c r="V10" s="1659" t="e">
        <v>#VALUE!</v>
      </c>
      <c r="W10" s="2" t="e">
        <v>#VALUE!</v>
      </c>
      <c r="X10" s="2" t="e">
        <v>#VALUE!</v>
      </c>
      <c r="Y10" s="102" t="e">
        <v>#VALUE!</v>
      </c>
      <c r="Z10" t="e">
        <v>#VALUE!</v>
      </c>
      <c r="AB10" t="e">
        <f t="shared" si="8"/>
        <v>#VALUE!</v>
      </c>
      <c r="AC10" t="e">
        <f t="shared" si="9"/>
        <v>#VALUE!</v>
      </c>
      <c r="AD10" t="e">
        <f t="shared" si="10"/>
        <v>#VALUE!</v>
      </c>
      <c r="AE10" t="e">
        <f t="shared" si="11"/>
        <v>#VALUE!</v>
      </c>
      <c r="AF10" t="e">
        <f t="shared" si="12"/>
        <v>#VALUE!</v>
      </c>
      <c r="AG10" t="e">
        <f t="shared" si="13"/>
        <v>#VALUE!</v>
      </c>
      <c r="AH10" t="e">
        <f t="shared" si="14"/>
        <v>#VALUE!</v>
      </c>
      <c r="AI10" t="e">
        <f t="shared" si="15"/>
        <v>#VALUE!</v>
      </c>
    </row>
    <row r="11" spans="1:35" ht="12.5">
      <c r="A11" s="1660" t="str">
        <f ca="1"/>
        <v>Raw_Agri</v>
      </c>
      <c r="B11" s="1078" t="str">
        <f ca="1"/>
        <v>kalanamak rice 2kg</v>
      </c>
      <c r="C11" s="1077">
        <f ca="1"/>
        <v>11760</v>
      </c>
      <c r="D11" s="1078">
        <f ca="1"/>
        <v>179</v>
      </c>
      <c r="E11" s="1077">
        <f ca="1"/>
        <v>4557</v>
      </c>
      <c r="F11" s="1077">
        <f ca="1"/>
        <v>-7203</v>
      </c>
      <c r="G11" s="1661">
        <f ca="1"/>
        <v>0.38750000000000001</v>
      </c>
      <c r="I11" t="str">
        <f t="shared" ca="1" si="0"/>
        <v>Raw_Agri</v>
      </c>
      <c r="J11" t="str">
        <f t="shared" ca="1" si="1"/>
        <v>kalanamak rice 2kg</v>
      </c>
      <c r="K11">
        <f t="shared" ca="1" si="2"/>
        <v>11760</v>
      </c>
      <c r="L11">
        <f t="shared" ca="1" si="3"/>
        <v>179</v>
      </c>
      <c r="M11">
        <f t="shared" ca="1" si="4"/>
        <v>4557</v>
      </c>
      <c r="N11">
        <f t="shared" ca="1" si="5"/>
        <v>-7203</v>
      </c>
      <c r="O11">
        <f t="shared" ca="1" si="6"/>
        <v>0.38750000000000001</v>
      </c>
      <c r="P11">
        <f t="shared" si="7"/>
        <v>0</v>
      </c>
      <c r="S11" t="e">
        <v>#VALUE!</v>
      </c>
      <c r="T11" t="e">
        <v>#VALUE!</v>
      </c>
      <c r="U11" t="e">
        <v>#VALUE!</v>
      </c>
      <c r="V11" s="1659" t="e">
        <v>#VALUE!</v>
      </c>
      <c r="W11" s="2" t="e">
        <v>#VALUE!</v>
      </c>
      <c r="X11" s="2" t="e">
        <v>#VALUE!</v>
      </c>
      <c r="Y11" s="102" t="e">
        <v>#VALUE!</v>
      </c>
      <c r="Z11" t="e">
        <v>#VALUE!</v>
      </c>
      <c r="AB11" t="e">
        <f t="shared" si="8"/>
        <v>#VALUE!</v>
      </c>
      <c r="AC11" t="e">
        <f t="shared" si="9"/>
        <v>#VALUE!</v>
      </c>
      <c r="AD11" t="e">
        <f t="shared" si="10"/>
        <v>#VALUE!</v>
      </c>
      <c r="AE11" t="e">
        <f t="shared" si="11"/>
        <v>#VALUE!</v>
      </c>
      <c r="AF11" t="e">
        <f t="shared" si="12"/>
        <v>#VALUE!</v>
      </c>
      <c r="AG11" t="e">
        <f t="shared" si="13"/>
        <v>#VALUE!</v>
      </c>
      <c r="AH11" t="e">
        <f t="shared" si="14"/>
        <v>#VALUE!</v>
      </c>
      <c r="AI11" t="e">
        <f t="shared" si="15"/>
        <v>#VALUE!</v>
      </c>
    </row>
    <row r="12" spans="1:35" ht="12.5">
      <c r="A12" s="1660"/>
      <c r="B12" s="1078"/>
      <c r="C12" s="1077"/>
      <c r="D12" s="1078"/>
      <c r="E12" s="1077"/>
      <c r="F12" s="1077"/>
      <c r="G12" s="1661"/>
      <c r="I12">
        <f t="shared" si="0"/>
        <v>0</v>
      </c>
      <c r="J12">
        <f t="shared" si="1"/>
        <v>0</v>
      </c>
      <c r="K12">
        <f t="shared" si="2"/>
        <v>0</v>
      </c>
      <c r="L12">
        <f t="shared" si="3"/>
        <v>0</v>
      </c>
      <c r="M12">
        <f t="shared" si="4"/>
        <v>0</v>
      </c>
      <c r="N12">
        <f t="shared" si="5"/>
        <v>0</v>
      </c>
      <c r="O12">
        <f t="shared" si="6"/>
        <v>0</v>
      </c>
      <c r="P12">
        <f t="shared" si="7"/>
        <v>0</v>
      </c>
      <c r="S12" t="e">
        <v>#VALUE!</v>
      </c>
      <c r="T12" t="e">
        <v>#VALUE!</v>
      </c>
      <c r="U12" t="e">
        <v>#VALUE!</v>
      </c>
      <c r="V12" s="1659" t="e">
        <v>#VALUE!</v>
      </c>
      <c r="W12" s="2" t="e">
        <v>#VALUE!</v>
      </c>
      <c r="X12" s="2" t="e">
        <v>#VALUE!</v>
      </c>
      <c r="Y12" s="102" t="e">
        <v>#VALUE!</v>
      </c>
      <c r="Z12" t="e">
        <v>#VALUE!</v>
      </c>
      <c r="AB12" t="e">
        <f t="shared" si="8"/>
        <v>#VALUE!</v>
      </c>
      <c r="AC12" t="e">
        <f t="shared" si="9"/>
        <v>#VALUE!</v>
      </c>
      <c r="AD12" t="e">
        <f t="shared" si="10"/>
        <v>#VALUE!</v>
      </c>
      <c r="AE12" t="e">
        <f t="shared" si="11"/>
        <v>#VALUE!</v>
      </c>
      <c r="AF12" t="e">
        <f t="shared" si="12"/>
        <v>#VALUE!</v>
      </c>
      <c r="AG12" t="e">
        <f t="shared" si="13"/>
        <v>#VALUE!</v>
      </c>
      <c r="AH12" t="e">
        <f t="shared" si="14"/>
        <v>#VALUE!</v>
      </c>
      <c r="AI12" t="e">
        <f t="shared" si="15"/>
        <v>#VALUE!</v>
      </c>
    </row>
    <row r="13" spans="1:35" ht="12.5">
      <c r="A13" s="1660"/>
      <c r="B13" s="1078"/>
      <c r="C13" s="1077"/>
      <c r="D13" s="1078"/>
      <c r="E13" s="1077"/>
      <c r="F13" s="1077"/>
      <c r="G13" s="1661"/>
      <c r="I13">
        <f t="shared" si="0"/>
        <v>0</v>
      </c>
      <c r="J13">
        <f t="shared" si="1"/>
        <v>0</v>
      </c>
      <c r="K13">
        <f t="shared" si="2"/>
        <v>0</v>
      </c>
      <c r="L13">
        <f t="shared" si="3"/>
        <v>0</v>
      </c>
      <c r="M13">
        <f t="shared" si="4"/>
        <v>0</v>
      </c>
      <c r="N13">
        <f t="shared" si="5"/>
        <v>0</v>
      </c>
      <c r="O13">
        <f t="shared" si="6"/>
        <v>0</v>
      </c>
      <c r="P13">
        <f t="shared" si="7"/>
        <v>0</v>
      </c>
      <c r="S13" t="e">
        <v>#VALUE!</v>
      </c>
      <c r="T13" t="e">
        <v>#VALUE!</v>
      </c>
      <c r="U13" t="e">
        <v>#VALUE!</v>
      </c>
      <c r="V13" s="1659" t="e">
        <v>#VALUE!</v>
      </c>
      <c r="W13" s="2" t="e">
        <v>#VALUE!</v>
      </c>
      <c r="X13" s="2" t="e">
        <v>#VALUE!</v>
      </c>
      <c r="Y13" s="102" t="e">
        <v>#VALUE!</v>
      </c>
      <c r="Z13" t="e">
        <v>#VALUE!</v>
      </c>
      <c r="AB13" t="e">
        <f t="shared" si="8"/>
        <v>#VALUE!</v>
      </c>
      <c r="AC13" t="e">
        <f t="shared" si="9"/>
        <v>#VALUE!</v>
      </c>
      <c r="AD13" t="e">
        <f t="shared" si="10"/>
        <v>#VALUE!</v>
      </c>
      <c r="AE13" t="e">
        <f t="shared" si="11"/>
        <v>#VALUE!</v>
      </c>
      <c r="AF13" t="e">
        <f t="shared" si="12"/>
        <v>#VALUE!</v>
      </c>
      <c r="AG13" t="e">
        <f t="shared" si="13"/>
        <v>#VALUE!</v>
      </c>
      <c r="AH13" t="e">
        <f t="shared" si="14"/>
        <v>#VALUE!</v>
      </c>
      <c r="AI13" t="e">
        <f t="shared" si="15"/>
        <v>#VALUE!</v>
      </c>
    </row>
    <row r="14" spans="1:35" ht="12.5">
      <c r="A14" s="1660"/>
      <c r="B14" s="1078"/>
      <c r="C14" s="1077"/>
      <c r="D14" s="1078"/>
      <c r="E14" s="1077"/>
      <c r="F14" s="1077"/>
      <c r="G14" s="1661"/>
      <c r="I14">
        <f t="shared" si="0"/>
        <v>0</v>
      </c>
      <c r="J14">
        <f t="shared" si="1"/>
        <v>0</v>
      </c>
      <c r="K14">
        <f t="shared" si="2"/>
        <v>0</v>
      </c>
      <c r="L14">
        <f t="shared" si="3"/>
        <v>0</v>
      </c>
      <c r="M14">
        <f t="shared" si="4"/>
        <v>0</v>
      </c>
      <c r="N14">
        <f t="shared" si="5"/>
        <v>0</v>
      </c>
      <c r="O14">
        <f t="shared" si="6"/>
        <v>0</v>
      </c>
      <c r="P14">
        <f t="shared" si="7"/>
        <v>0</v>
      </c>
      <c r="S14" t="e">
        <v>#VALUE!</v>
      </c>
      <c r="T14" t="e">
        <v>#VALUE!</v>
      </c>
      <c r="U14" t="e">
        <v>#VALUE!</v>
      </c>
      <c r="V14" s="1659" t="e">
        <v>#VALUE!</v>
      </c>
      <c r="W14" s="2" t="e">
        <v>#VALUE!</v>
      </c>
      <c r="X14" s="2" t="e">
        <v>#VALUE!</v>
      </c>
      <c r="Y14" s="102" t="e">
        <v>#VALUE!</v>
      </c>
      <c r="Z14" t="e">
        <v>#VALUE!</v>
      </c>
      <c r="AB14" t="e">
        <f t="shared" si="8"/>
        <v>#VALUE!</v>
      </c>
      <c r="AC14" t="e">
        <f t="shared" si="9"/>
        <v>#VALUE!</v>
      </c>
      <c r="AD14" t="e">
        <f t="shared" si="10"/>
        <v>#VALUE!</v>
      </c>
      <c r="AE14" t="e">
        <f t="shared" si="11"/>
        <v>#VALUE!</v>
      </c>
      <c r="AF14" t="e">
        <f t="shared" si="12"/>
        <v>#VALUE!</v>
      </c>
      <c r="AG14" t="e">
        <f t="shared" si="13"/>
        <v>#VALUE!</v>
      </c>
      <c r="AH14" t="e">
        <f t="shared" si="14"/>
        <v>#VALUE!</v>
      </c>
      <c r="AI14" t="e">
        <f t="shared" si="15"/>
        <v>#VALUE!</v>
      </c>
    </row>
    <row r="15" spans="1:35" ht="12.5">
      <c r="A15" s="1660"/>
      <c r="B15" s="1078"/>
      <c r="C15" s="1077"/>
      <c r="D15" s="1078"/>
      <c r="E15" s="1077"/>
      <c r="F15" s="1077"/>
      <c r="G15" s="1661"/>
      <c r="I15">
        <f t="shared" si="0"/>
        <v>0</v>
      </c>
      <c r="J15">
        <f t="shared" si="1"/>
        <v>0</v>
      </c>
      <c r="K15">
        <f t="shared" si="2"/>
        <v>0</v>
      </c>
      <c r="L15">
        <f t="shared" si="3"/>
        <v>0</v>
      </c>
      <c r="M15">
        <f t="shared" si="4"/>
        <v>0</v>
      </c>
      <c r="N15">
        <f t="shared" si="5"/>
        <v>0</v>
      </c>
      <c r="O15">
        <f t="shared" si="6"/>
        <v>0</v>
      </c>
      <c r="P15">
        <f t="shared" si="7"/>
        <v>0</v>
      </c>
      <c r="S15" t="e">
        <v>#VALUE!</v>
      </c>
      <c r="T15" t="e">
        <v>#VALUE!</v>
      </c>
      <c r="U15" t="e">
        <v>#VALUE!</v>
      </c>
      <c r="V15" s="1659" t="e">
        <v>#VALUE!</v>
      </c>
      <c r="W15" s="2" t="e">
        <v>#VALUE!</v>
      </c>
      <c r="X15" s="2" t="e">
        <v>#VALUE!</v>
      </c>
      <c r="Y15" s="102" t="e">
        <v>#VALUE!</v>
      </c>
      <c r="Z15" t="e">
        <v>#VALUE!</v>
      </c>
      <c r="AB15" t="e">
        <f t="shared" si="8"/>
        <v>#VALUE!</v>
      </c>
      <c r="AC15" t="e">
        <f t="shared" si="9"/>
        <v>#VALUE!</v>
      </c>
      <c r="AD15" t="e">
        <f t="shared" si="10"/>
        <v>#VALUE!</v>
      </c>
      <c r="AE15" t="e">
        <f t="shared" si="11"/>
        <v>#VALUE!</v>
      </c>
      <c r="AF15" t="e">
        <f t="shared" si="12"/>
        <v>#VALUE!</v>
      </c>
      <c r="AG15" t="e">
        <f t="shared" si="13"/>
        <v>#VALUE!</v>
      </c>
      <c r="AH15" t="e">
        <f t="shared" si="14"/>
        <v>#VALUE!</v>
      </c>
      <c r="AI15" t="e">
        <f t="shared" si="15"/>
        <v>#VALUE!</v>
      </c>
    </row>
    <row r="16" spans="1:35" ht="12.5">
      <c r="A16" s="1662"/>
      <c r="B16" s="1663"/>
      <c r="C16" s="1664"/>
      <c r="D16" s="1663"/>
      <c r="E16" s="1664"/>
      <c r="F16" s="1664"/>
      <c r="G16" s="1665"/>
      <c r="I16">
        <f t="shared" si="0"/>
        <v>0</v>
      </c>
      <c r="J16">
        <f t="shared" si="1"/>
        <v>0</v>
      </c>
      <c r="K16">
        <f t="shared" si="2"/>
        <v>0</v>
      </c>
      <c r="L16">
        <f t="shared" si="3"/>
        <v>0</v>
      </c>
      <c r="M16">
        <f t="shared" si="4"/>
        <v>0</v>
      </c>
      <c r="N16">
        <f t="shared" si="5"/>
        <v>0</v>
      </c>
      <c r="O16">
        <f t="shared" si="6"/>
        <v>0</v>
      </c>
      <c r="P16">
        <f t="shared" si="7"/>
        <v>0</v>
      </c>
      <c r="S16" t="e">
        <v>#VALUE!</v>
      </c>
      <c r="T16" t="e">
        <v>#VALUE!</v>
      </c>
      <c r="U16" t="e">
        <v>#VALUE!</v>
      </c>
      <c r="V16" s="1659" t="e">
        <v>#VALUE!</v>
      </c>
      <c r="W16" s="2" t="e">
        <v>#VALUE!</v>
      </c>
      <c r="X16" s="2" t="e">
        <v>#VALUE!</v>
      </c>
      <c r="Y16" s="102" t="e">
        <v>#VALUE!</v>
      </c>
      <c r="Z16" t="e">
        <v>#VALUE!</v>
      </c>
      <c r="AB16" t="e">
        <f t="shared" si="8"/>
        <v>#VALUE!</v>
      </c>
      <c r="AC16" t="e">
        <f t="shared" si="9"/>
        <v>#VALUE!</v>
      </c>
      <c r="AD16" t="e">
        <f t="shared" si="10"/>
        <v>#VALUE!</v>
      </c>
      <c r="AE16" t="e">
        <f t="shared" si="11"/>
        <v>#VALUE!</v>
      </c>
      <c r="AF16" t="e">
        <f t="shared" si="12"/>
        <v>#VALUE!</v>
      </c>
      <c r="AG16" t="e">
        <f t="shared" si="13"/>
        <v>#VALUE!</v>
      </c>
      <c r="AH16" t="e">
        <f t="shared" si="14"/>
        <v>#VALUE!</v>
      </c>
      <c r="AI16" t="e">
        <f t="shared" si="15"/>
        <v>#VALUE!</v>
      </c>
    </row>
    <row r="17" spans="1:35" ht="12.5">
      <c r="C17" s="102"/>
      <c r="E17" s="102"/>
      <c r="F17" s="102"/>
      <c r="G17" s="1659"/>
      <c r="I17">
        <f t="shared" si="0"/>
        <v>0</v>
      </c>
      <c r="J17">
        <f t="shared" si="1"/>
        <v>0</v>
      </c>
      <c r="K17">
        <f t="shared" si="2"/>
        <v>0</v>
      </c>
      <c r="L17">
        <f t="shared" si="3"/>
        <v>0</v>
      </c>
      <c r="M17">
        <f t="shared" si="4"/>
        <v>0</v>
      </c>
      <c r="N17">
        <f t="shared" si="5"/>
        <v>0</v>
      </c>
      <c r="O17">
        <f t="shared" si="6"/>
        <v>0</v>
      </c>
      <c r="P17">
        <f t="shared" si="7"/>
        <v>0</v>
      </c>
      <c r="S17" t="e">
        <v>#VALUE!</v>
      </c>
      <c r="T17" t="e">
        <v>#VALUE!</v>
      </c>
      <c r="U17" t="e">
        <v>#VALUE!</v>
      </c>
      <c r="V17" s="1659" t="e">
        <v>#VALUE!</v>
      </c>
      <c r="W17" s="2" t="e">
        <v>#VALUE!</v>
      </c>
      <c r="X17" s="2" t="e">
        <v>#VALUE!</v>
      </c>
      <c r="Y17" s="102" t="e">
        <v>#VALUE!</v>
      </c>
      <c r="Z17" t="e">
        <v>#VALUE!</v>
      </c>
      <c r="AB17" t="e">
        <f t="shared" si="8"/>
        <v>#VALUE!</v>
      </c>
      <c r="AC17" t="e">
        <f t="shared" si="9"/>
        <v>#VALUE!</v>
      </c>
      <c r="AD17" t="e">
        <f t="shared" si="10"/>
        <v>#VALUE!</v>
      </c>
      <c r="AE17" t="e">
        <f t="shared" si="11"/>
        <v>#VALUE!</v>
      </c>
      <c r="AF17" t="e">
        <f t="shared" si="12"/>
        <v>#VALUE!</v>
      </c>
      <c r="AG17" t="e">
        <f t="shared" si="13"/>
        <v>#VALUE!</v>
      </c>
      <c r="AH17" t="e">
        <f t="shared" si="14"/>
        <v>#VALUE!</v>
      </c>
      <c r="AI17" t="e">
        <f t="shared" si="15"/>
        <v>#VALUE!</v>
      </c>
    </row>
    <row r="18" spans="1:35" ht="12.5">
      <c r="C18" s="102"/>
      <c r="E18" s="102"/>
      <c r="F18" s="102"/>
      <c r="G18" s="1659"/>
      <c r="I18">
        <f t="shared" si="0"/>
        <v>0</v>
      </c>
      <c r="J18">
        <f t="shared" si="1"/>
        <v>0</v>
      </c>
      <c r="K18">
        <f t="shared" si="2"/>
        <v>0</v>
      </c>
      <c r="L18">
        <f t="shared" si="3"/>
        <v>0</v>
      </c>
      <c r="M18">
        <f t="shared" si="4"/>
        <v>0</v>
      </c>
      <c r="N18">
        <f t="shared" si="5"/>
        <v>0</v>
      </c>
      <c r="O18">
        <f t="shared" si="6"/>
        <v>0</v>
      </c>
      <c r="P18">
        <f t="shared" si="7"/>
        <v>0</v>
      </c>
      <c r="S18" t="e">
        <v>#VALUE!</v>
      </c>
      <c r="T18" t="e">
        <v>#VALUE!</v>
      </c>
      <c r="U18" t="e">
        <v>#VALUE!</v>
      </c>
      <c r="V18" s="1659" t="e">
        <v>#VALUE!</v>
      </c>
      <c r="W18" s="2" t="e">
        <v>#VALUE!</v>
      </c>
      <c r="X18" s="2" t="e">
        <v>#VALUE!</v>
      </c>
      <c r="Y18" s="102" t="e">
        <v>#VALUE!</v>
      </c>
      <c r="Z18" t="e">
        <v>#VALUE!</v>
      </c>
      <c r="AB18" t="e">
        <f t="shared" si="8"/>
        <v>#VALUE!</v>
      </c>
      <c r="AC18" t="e">
        <f t="shared" si="9"/>
        <v>#VALUE!</v>
      </c>
      <c r="AD18" t="e">
        <f t="shared" si="10"/>
        <v>#VALUE!</v>
      </c>
      <c r="AE18" t="e">
        <f t="shared" si="11"/>
        <v>#VALUE!</v>
      </c>
      <c r="AF18" t="e">
        <f t="shared" si="12"/>
        <v>#VALUE!</v>
      </c>
      <c r="AG18" t="e">
        <f t="shared" si="13"/>
        <v>#VALUE!</v>
      </c>
      <c r="AH18" t="e">
        <f t="shared" si="14"/>
        <v>#VALUE!</v>
      </c>
      <c r="AI18" t="e">
        <f t="shared" si="15"/>
        <v>#VALUE!</v>
      </c>
    </row>
    <row r="19" spans="1:35" ht="12.5">
      <c r="C19" s="102"/>
      <c r="E19" s="102"/>
      <c r="F19" s="102"/>
      <c r="G19" s="1659"/>
      <c r="I19">
        <f t="shared" si="0"/>
        <v>0</v>
      </c>
      <c r="J19">
        <f t="shared" si="1"/>
        <v>0</v>
      </c>
      <c r="K19">
        <f t="shared" si="2"/>
        <v>0</v>
      </c>
      <c r="L19">
        <f t="shared" si="3"/>
        <v>0</v>
      </c>
      <c r="M19">
        <f t="shared" si="4"/>
        <v>0</v>
      </c>
      <c r="N19">
        <f t="shared" si="5"/>
        <v>0</v>
      </c>
      <c r="O19">
        <f t="shared" si="6"/>
        <v>0</v>
      </c>
      <c r="P19">
        <f t="shared" si="7"/>
        <v>0</v>
      </c>
      <c r="S19" t="e">
        <v>#VALUE!</v>
      </c>
      <c r="T19" t="e">
        <v>#VALUE!</v>
      </c>
      <c r="U19" t="e">
        <v>#VALUE!</v>
      </c>
      <c r="V19" s="1659" t="e">
        <v>#VALUE!</v>
      </c>
      <c r="W19" s="2" t="e">
        <v>#VALUE!</v>
      </c>
      <c r="X19" s="2" t="e">
        <v>#VALUE!</v>
      </c>
      <c r="Y19" s="102" t="e">
        <v>#VALUE!</v>
      </c>
      <c r="Z19" t="e">
        <v>#VALUE!</v>
      </c>
      <c r="AB19" t="e">
        <f t="shared" si="8"/>
        <v>#VALUE!</v>
      </c>
      <c r="AC19" t="e">
        <f t="shared" si="9"/>
        <v>#VALUE!</v>
      </c>
      <c r="AD19" t="e">
        <f t="shared" si="10"/>
        <v>#VALUE!</v>
      </c>
      <c r="AE19" t="e">
        <f t="shared" si="11"/>
        <v>#VALUE!</v>
      </c>
      <c r="AF19" t="e">
        <f t="shared" si="12"/>
        <v>#VALUE!</v>
      </c>
      <c r="AG19" t="e">
        <f t="shared" si="13"/>
        <v>#VALUE!</v>
      </c>
      <c r="AH19" t="e">
        <f t="shared" si="14"/>
        <v>#VALUE!</v>
      </c>
      <c r="AI19" t="e">
        <f t="shared" si="15"/>
        <v>#VALUE!</v>
      </c>
    </row>
    <row r="20" spans="1:35" ht="12.5">
      <c r="C20" s="102"/>
      <c r="E20" s="102"/>
      <c r="F20" s="102"/>
      <c r="G20" s="1659"/>
      <c r="I20">
        <f t="shared" si="0"/>
        <v>0</v>
      </c>
      <c r="J20">
        <f t="shared" si="1"/>
        <v>0</v>
      </c>
      <c r="K20">
        <f t="shared" si="2"/>
        <v>0</v>
      </c>
      <c r="L20">
        <f t="shared" si="3"/>
        <v>0</v>
      </c>
      <c r="M20">
        <f t="shared" si="4"/>
        <v>0</v>
      </c>
      <c r="N20">
        <f t="shared" si="5"/>
        <v>0</v>
      </c>
      <c r="O20">
        <f t="shared" si="6"/>
        <v>0</v>
      </c>
      <c r="P20">
        <f t="shared" si="7"/>
        <v>0</v>
      </c>
      <c r="S20" t="e">
        <v>#VALUE!</v>
      </c>
      <c r="T20" t="e">
        <v>#VALUE!</v>
      </c>
      <c r="U20" t="e">
        <v>#VALUE!</v>
      </c>
      <c r="V20" s="1659" t="e">
        <v>#VALUE!</v>
      </c>
      <c r="W20" s="2" t="e">
        <v>#VALUE!</v>
      </c>
      <c r="X20" s="2" t="e">
        <v>#VALUE!</v>
      </c>
      <c r="Y20" s="102" t="e">
        <v>#VALUE!</v>
      </c>
      <c r="Z20" t="e">
        <v>#VALUE!</v>
      </c>
      <c r="AB20" t="e">
        <f t="shared" si="8"/>
        <v>#VALUE!</v>
      </c>
      <c r="AC20" t="e">
        <f t="shared" si="9"/>
        <v>#VALUE!</v>
      </c>
      <c r="AD20" t="e">
        <f t="shared" si="10"/>
        <v>#VALUE!</v>
      </c>
      <c r="AE20" t="e">
        <f t="shared" si="11"/>
        <v>#VALUE!</v>
      </c>
      <c r="AF20" t="e">
        <f t="shared" si="12"/>
        <v>#VALUE!</v>
      </c>
      <c r="AG20" t="e">
        <f t="shared" si="13"/>
        <v>#VALUE!</v>
      </c>
      <c r="AH20" t="e">
        <f t="shared" si="14"/>
        <v>#VALUE!</v>
      </c>
      <c r="AI20" t="e">
        <f t="shared" si="15"/>
        <v>#VALUE!</v>
      </c>
    </row>
    <row r="21" spans="1:35" ht="12.5">
      <c r="C21" s="102"/>
      <c r="E21" s="102"/>
      <c r="F21" s="102"/>
      <c r="G21" s="1659"/>
      <c r="I21">
        <f t="shared" si="0"/>
        <v>0</v>
      </c>
      <c r="J21">
        <f t="shared" si="1"/>
        <v>0</v>
      </c>
      <c r="K21">
        <f t="shared" si="2"/>
        <v>0</v>
      </c>
      <c r="L21">
        <f t="shared" si="3"/>
        <v>0</v>
      </c>
      <c r="M21">
        <f t="shared" si="4"/>
        <v>0</v>
      </c>
      <c r="N21">
        <f t="shared" si="5"/>
        <v>0</v>
      </c>
      <c r="O21">
        <f t="shared" si="6"/>
        <v>0</v>
      </c>
      <c r="P21">
        <f t="shared" si="7"/>
        <v>0</v>
      </c>
      <c r="S21" t="e">
        <v>#VALUE!</v>
      </c>
      <c r="T21" t="e">
        <v>#VALUE!</v>
      </c>
      <c r="U21" t="e">
        <v>#VALUE!</v>
      </c>
      <c r="V21" s="1659" t="e">
        <v>#VALUE!</v>
      </c>
      <c r="W21" s="2" t="e">
        <v>#VALUE!</v>
      </c>
      <c r="X21" s="2" t="e">
        <v>#VALUE!</v>
      </c>
      <c r="Y21" s="102" t="e">
        <v>#VALUE!</v>
      </c>
      <c r="Z21" t="e">
        <v>#VALUE!</v>
      </c>
      <c r="AB21" t="e">
        <f t="shared" si="8"/>
        <v>#VALUE!</v>
      </c>
      <c r="AC21" t="e">
        <f t="shared" si="9"/>
        <v>#VALUE!</v>
      </c>
      <c r="AD21" t="e">
        <f t="shared" si="10"/>
        <v>#VALUE!</v>
      </c>
      <c r="AE21" t="e">
        <f t="shared" si="11"/>
        <v>#VALUE!</v>
      </c>
      <c r="AF21" t="e">
        <f t="shared" si="12"/>
        <v>#VALUE!</v>
      </c>
      <c r="AG21" t="e">
        <f t="shared" si="13"/>
        <v>#VALUE!</v>
      </c>
      <c r="AH21" t="e">
        <f t="shared" si="14"/>
        <v>#VALUE!</v>
      </c>
      <c r="AI21" t="e">
        <f t="shared" si="15"/>
        <v>#VALUE!</v>
      </c>
    </row>
    <row r="22" spans="1:35" ht="12.5">
      <c r="C22" s="102"/>
      <c r="E22" s="102"/>
      <c r="F22" s="102"/>
      <c r="G22" s="1659"/>
      <c r="I22">
        <f t="shared" si="0"/>
        <v>0</v>
      </c>
      <c r="J22">
        <f t="shared" si="1"/>
        <v>0</v>
      </c>
      <c r="K22">
        <f t="shared" si="2"/>
        <v>0</v>
      </c>
      <c r="L22">
        <f t="shared" si="3"/>
        <v>0</v>
      </c>
      <c r="M22">
        <f t="shared" si="4"/>
        <v>0</v>
      </c>
      <c r="N22">
        <f t="shared" si="5"/>
        <v>0</v>
      </c>
      <c r="O22">
        <f t="shared" si="6"/>
        <v>0</v>
      </c>
      <c r="P22">
        <f t="shared" si="7"/>
        <v>0</v>
      </c>
      <c r="S22" t="e">
        <v>#VALUE!</v>
      </c>
      <c r="T22" t="e">
        <v>#VALUE!</v>
      </c>
      <c r="U22" t="e">
        <v>#VALUE!</v>
      </c>
      <c r="V22" s="1659" t="e">
        <v>#VALUE!</v>
      </c>
      <c r="W22" s="2" t="e">
        <v>#VALUE!</v>
      </c>
      <c r="X22" s="2" t="e">
        <v>#VALUE!</v>
      </c>
      <c r="Y22" s="102" t="e">
        <v>#VALUE!</v>
      </c>
      <c r="Z22" t="e">
        <v>#VALUE!</v>
      </c>
      <c r="AB22" t="e">
        <f t="shared" si="8"/>
        <v>#VALUE!</v>
      </c>
      <c r="AC22" t="e">
        <f t="shared" si="9"/>
        <v>#VALUE!</v>
      </c>
      <c r="AD22" t="e">
        <f t="shared" si="10"/>
        <v>#VALUE!</v>
      </c>
      <c r="AE22" t="e">
        <f t="shared" si="11"/>
        <v>#VALUE!</v>
      </c>
      <c r="AF22" t="e">
        <f t="shared" si="12"/>
        <v>#VALUE!</v>
      </c>
      <c r="AG22" t="e">
        <f t="shared" si="13"/>
        <v>#VALUE!</v>
      </c>
      <c r="AH22" t="e">
        <f t="shared" si="14"/>
        <v>#VALUE!</v>
      </c>
      <c r="AI22" t="e">
        <f t="shared" si="15"/>
        <v>#VALUE!</v>
      </c>
    </row>
    <row r="23" spans="1:35" ht="12.5">
      <c r="C23" s="102"/>
      <c r="E23" s="102"/>
      <c r="F23" s="102"/>
      <c r="G23" s="1659"/>
      <c r="I23">
        <f t="shared" si="0"/>
        <v>0</v>
      </c>
      <c r="J23">
        <f t="shared" si="1"/>
        <v>0</v>
      </c>
      <c r="K23">
        <f t="shared" si="2"/>
        <v>0</v>
      </c>
      <c r="L23">
        <f t="shared" si="3"/>
        <v>0</v>
      </c>
      <c r="M23">
        <f t="shared" si="4"/>
        <v>0</v>
      </c>
      <c r="N23">
        <f t="shared" si="5"/>
        <v>0</v>
      </c>
      <c r="O23">
        <f t="shared" si="6"/>
        <v>0</v>
      </c>
      <c r="P23">
        <f t="shared" si="7"/>
        <v>0</v>
      </c>
      <c r="S23" t="e">
        <v>#VALUE!</v>
      </c>
      <c r="T23" t="e">
        <v>#VALUE!</v>
      </c>
      <c r="U23" t="e">
        <v>#VALUE!</v>
      </c>
      <c r="V23" s="1659" t="e">
        <v>#VALUE!</v>
      </c>
      <c r="W23" s="2" t="e">
        <v>#VALUE!</v>
      </c>
      <c r="X23" s="2" t="e">
        <v>#VALUE!</v>
      </c>
      <c r="Y23" s="102" t="e">
        <v>#VALUE!</v>
      </c>
      <c r="Z23" t="e">
        <v>#VALUE!</v>
      </c>
      <c r="AB23" t="e">
        <f t="shared" si="8"/>
        <v>#VALUE!</v>
      </c>
      <c r="AC23" t="e">
        <f t="shared" si="9"/>
        <v>#VALUE!</v>
      </c>
      <c r="AD23" t="e">
        <f t="shared" si="10"/>
        <v>#VALUE!</v>
      </c>
      <c r="AE23" t="e">
        <f t="shared" si="11"/>
        <v>#VALUE!</v>
      </c>
      <c r="AF23" t="e">
        <f t="shared" si="12"/>
        <v>#VALUE!</v>
      </c>
      <c r="AG23" t="e">
        <f t="shared" si="13"/>
        <v>#VALUE!</v>
      </c>
      <c r="AH23" t="e">
        <f t="shared" si="14"/>
        <v>#VALUE!</v>
      </c>
      <c r="AI23" t="e">
        <f t="shared" si="15"/>
        <v>#VALUE!</v>
      </c>
    </row>
    <row r="24" spans="1:35" ht="12.5">
      <c r="C24" s="102"/>
      <c r="E24" s="102"/>
      <c r="F24" s="102"/>
      <c r="G24" s="1659"/>
      <c r="I24">
        <f t="shared" si="0"/>
        <v>0</v>
      </c>
      <c r="J24">
        <f t="shared" si="1"/>
        <v>0</v>
      </c>
      <c r="K24">
        <f t="shared" si="2"/>
        <v>0</v>
      </c>
      <c r="L24">
        <f t="shared" si="3"/>
        <v>0</v>
      </c>
      <c r="M24">
        <f t="shared" si="4"/>
        <v>0</v>
      </c>
      <c r="N24">
        <f t="shared" si="5"/>
        <v>0</v>
      </c>
      <c r="O24">
        <f t="shared" si="6"/>
        <v>0</v>
      </c>
      <c r="P24">
        <f t="shared" si="7"/>
        <v>0</v>
      </c>
      <c r="S24" t="e">
        <v>#VALUE!</v>
      </c>
      <c r="T24" t="e">
        <v>#VALUE!</v>
      </c>
      <c r="U24" t="e">
        <v>#VALUE!</v>
      </c>
      <c r="V24" s="1659" t="e">
        <v>#VALUE!</v>
      </c>
      <c r="W24" s="2" t="e">
        <v>#VALUE!</v>
      </c>
      <c r="X24" s="2" t="e">
        <v>#VALUE!</v>
      </c>
      <c r="Y24" s="102" t="e">
        <v>#VALUE!</v>
      </c>
      <c r="Z24" t="e">
        <v>#VALUE!</v>
      </c>
      <c r="AB24" t="e">
        <f t="shared" si="8"/>
        <v>#VALUE!</v>
      </c>
      <c r="AC24" t="e">
        <f t="shared" si="9"/>
        <v>#VALUE!</v>
      </c>
      <c r="AD24" t="e">
        <f t="shared" si="10"/>
        <v>#VALUE!</v>
      </c>
      <c r="AE24" t="e">
        <f t="shared" si="11"/>
        <v>#VALUE!</v>
      </c>
      <c r="AF24" t="e">
        <f t="shared" si="12"/>
        <v>#VALUE!</v>
      </c>
      <c r="AG24" t="e">
        <f t="shared" si="13"/>
        <v>#VALUE!</v>
      </c>
      <c r="AH24" t="e">
        <f t="shared" si="14"/>
        <v>#VALUE!</v>
      </c>
      <c r="AI24" t="e">
        <f t="shared" si="15"/>
        <v>#VALUE!</v>
      </c>
    </row>
    <row r="25" spans="1:35" ht="12.5">
      <c r="C25" s="102"/>
      <c r="E25" s="102"/>
      <c r="F25" s="102"/>
      <c r="G25" s="1659"/>
      <c r="I25">
        <f t="shared" si="0"/>
        <v>0</v>
      </c>
      <c r="J25">
        <f t="shared" si="1"/>
        <v>0</v>
      </c>
      <c r="K25">
        <f t="shared" si="2"/>
        <v>0</v>
      </c>
      <c r="L25">
        <f t="shared" si="3"/>
        <v>0</v>
      </c>
      <c r="M25">
        <f t="shared" si="4"/>
        <v>0</v>
      </c>
      <c r="N25">
        <f t="shared" si="5"/>
        <v>0</v>
      </c>
      <c r="O25">
        <f t="shared" si="6"/>
        <v>0</v>
      </c>
      <c r="P25">
        <f t="shared" si="7"/>
        <v>0</v>
      </c>
      <c r="S25" t="e">
        <v>#VALUE!</v>
      </c>
      <c r="T25" t="e">
        <v>#VALUE!</v>
      </c>
      <c r="U25" t="e">
        <v>#VALUE!</v>
      </c>
      <c r="V25" s="1659" t="e">
        <v>#VALUE!</v>
      </c>
      <c r="W25" s="2" t="e">
        <v>#VALUE!</v>
      </c>
      <c r="X25" s="2" t="e">
        <v>#VALUE!</v>
      </c>
      <c r="Y25" s="102" t="e">
        <v>#VALUE!</v>
      </c>
      <c r="Z25" t="e">
        <v>#VALUE!</v>
      </c>
      <c r="AB25" t="e">
        <f t="shared" si="8"/>
        <v>#VALUE!</v>
      </c>
      <c r="AC25" t="e">
        <f t="shared" si="9"/>
        <v>#VALUE!</v>
      </c>
      <c r="AD25" t="e">
        <f t="shared" si="10"/>
        <v>#VALUE!</v>
      </c>
      <c r="AE25" t="e">
        <f t="shared" si="11"/>
        <v>#VALUE!</v>
      </c>
      <c r="AF25" t="e">
        <f t="shared" si="12"/>
        <v>#VALUE!</v>
      </c>
      <c r="AG25" t="e">
        <f t="shared" si="13"/>
        <v>#VALUE!</v>
      </c>
      <c r="AH25" t="e">
        <f t="shared" si="14"/>
        <v>#VALUE!</v>
      </c>
      <c r="AI25" t="e">
        <f t="shared" si="15"/>
        <v>#VALUE!</v>
      </c>
    </row>
    <row r="26" spans="1:35" ht="12.5">
      <c r="C26" s="102"/>
      <c r="E26" s="102"/>
      <c r="F26" s="102"/>
      <c r="S26" t="e">
        <v>#VALUE!</v>
      </c>
      <c r="T26" t="e">
        <v>#VALUE!</v>
      </c>
      <c r="U26" t="e">
        <v>#VALUE!</v>
      </c>
      <c r="V26" s="1659" t="e">
        <v>#VALUE!</v>
      </c>
      <c r="W26" s="2" t="e">
        <v>#VALUE!</v>
      </c>
      <c r="X26" s="2" t="e">
        <v>#VALUE!</v>
      </c>
      <c r="Y26" s="102" t="e">
        <v>#VALUE!</v>
      </c>
      <c r="Z26" t="e">
        <v>#VALUE!</v>
      </c>
      <c r="AB26" t="e">
        <f t="shared" si="8"/>
        <v>#VALUE!</v>
      </c>
      <c r="AC26" t="e">
        <f t="shared" si="9"/>
        <v>#VALUE!</v>
      </c>
      <c r="AD26" t="e">
        <f t="shared" si="10"/>
        <v>#VALUE!</v>
      </c>
      <c r="AE26" t="e">
        <f t="shared" si="11"/>
        <v>#VALUE!</v>
      </c>
      <c r="AF26" t="e">
        <f t="shared" si="12"/>
        <v>#VALUE!</v>
      </c>
      <c r="AG26" t="e">
        <f t="shared" si="13"/>
        <v>#VALUE!</v>
      </c>
      <c r="AH26" t="e">
        <f t="shared" si="14"/>
        <v>#VALUE!</v>
      </c>
      <c r="AI26" t="e">
        <f t="shared" si="15"/>
        <v>#VALUE!</v>
      </c>
    </row>
    <row r="27" spans="1:35" ht="12.5">
      <c r="C27" s="102"/>
      <c r="E27" s="102"/>
      <c r="F27" s="102"/>
      <c r="V27" s="1659"/>
      <c r="W27" s="2"/>
      <c r="X27" s="2"/>
      <c r="Y27" s="102"/>
      <c r="AB27">
        <f t="shared" si="8"/>
        <v>0</v>
      </c>
      <c r="AC27">
        <f t="shared" si="9"/>
        <v>0</v>
      </c>
      <c r="AD27">
        <f t="shared" si="10"/>
        <v>0</v>
      </c>
      <c r="AE27">
        <f t="shared" si="11"/>
        <v>0</v>
      </c>
      <c r="AF27">
        <f t="shared" si="12"/>
        <v>0</v>
      </c>
      <c r="AG27">
        <f t="shared" si="13"/>
        <v>0</v>
      </c>
      <c r="AH27">
        <f t="shared" si="14"/>
        <v>0</v>
      </c>
      <c r="AI27">
        <f t="shared" si="15"/>
        <v>0</v>
      </c>
    </row>
    <row r="28" spans="1:35" ht="12.75" customHeight="1" thickBot="1">
      <c r="V28" s="1659"/>
      <c r="W28" s="2"/>
      <c r="X28" s="2"/>
      <c r="Y28" s="102"/>
      <c r="AB28">
        <f t="shared" si="8"/>
        <v>0</v>
      </c>
      <c r="AC28">
        <f t="shared" si="9"/>
        <v>0</v>
      </c>
      <c r="AD28">
        <f t="shared" si="10"/>
        <v>0</v>
      </c>
      <c r="AE28">
        <f t="shared" si="11"/>
        <v>0</v>
      </c>
      <c r="AF28">
        <f t="shared" si="12"/>
        <v>0</v>
      </c>
      <c r="AG28">
        <f t="shared" si="13"/>
        <v>0</v>
      </c>
      <c r="AH28">
        <f t="shared" si="14"/>
        <v>0</v>
      </c>
      <c r="AI28">
        <f t="shared" si="15"/>
        <v>0</v>
      </c>
    </row>
    <row r="29" spans="1:35" ht="13.5" thickBot="1">
      <c r="A29" s="1652" t="s">
        <v>2</v>
      </c>
      <c r="B29" s="1653" t="s">
        <v>309</v>
      </c>
      <c r="C29" s="1653" t="s">
        <v>310</v>
      </c>
      <c r="D29" s="1653">
        <v>28</v>
      </c>
      <c r="E29" s="1653" t="s">
        <v>311</v>
      </c>
      <c r="F29" s="1653" t="s">
        <v>313</v>
      </c>
      <c r="G29" s="1654" t="s">
        <v>315</v>
      </c>
      <c r="I29" t="str">
        <f t="shared" ref="I29:I43" si="16">A29</f>
        <v>Section</v>
      </c>
      <c r="J29" t="str">
        <f t="shared" ref="J29:J43" si="17">B29</f>
        <v>Product Names</v>
      </c>
      <c r="K29" t="str">
        <f t="shared" ref="K29:K43" si="18">C29</f>
        <v>Production Plan</v>
      </c>
      <c r="L29">
        <f t="shared" ref="L29:L43" si="19">D29</f>
        <v>28</v>
      </c>
      <c r="M29" t="str">
        <f t="shared" ref="M29:M43" si="20">E29</f>
        <v>Production Done (PKT)</v>
      </c>
      <c r="N29" t="str">
        <f t="shared" ref="N29:N43" si="21">F29</f>
        <v xml:space="preserve"> Pending (PKT)</v>
      </c>
      <c r="O29" t="str">
        <f t="shared" ref="O29:O43" si="22">G29</f>
        <v>Total Fulfillment Rate %</v>
      </c>
      <c r="P29">
        <f t="shared" ref="P29:P43" si="23">H30</f>
        <v>0</v>
      </c>
      <c r="V29" s="1659"/>
      <c r="W29" s="2"/>
      <c r="X29" s="2"/>
      <c r="Y29" s="102"/>
      <c r="AB29">
        <f t="shared" si="8"/>
        <v>0</v>
      </c>
      <c r="AC29">
        <f t="shared" si="9"/>
        <v>0</v>
      </c>
      <c r="AD29">
        <f t="shared" si="10"/>
        <v>0</v>
      </c>
      <c r="AE29">
        <f t="shared" si="11"/>
        <v>0</v>
      </c>
      <c r="AF29">
        <f t="shared" si="12"/>
        <v>0</v>
      </c>
      <c r="AG29">
        <f t="shared" si="13"/>
        <v>0</v>
      </c>
      <c r="AH29">
        <f t="shared" si="14"/>
        <v>0</v>
      </c>
      <c r="AI29">
        <f t="shared" si="15"/>
        <v>0</v>
      </c>
    </row>
    <row r="30" spans="1:35" ht="12.5">
      <c r="A30" s="1656"/>
      <c r="B30" s="1224"/>
      <c r="C30" s="1657"/>
      <c r="D30" s="1224"/>
      <c r="E30" s="1657"/>
      <c r="F30" s="1657"/>
      <c r="G30" s="1658"/>
      <c r="I30">
        <f t="shared" si="16"/>
        <v>0</v>
      </c>
      <c r="J30">
        <f t="shared" si="17"/>
        <v>0</v>
      </c>
      <c r="K30">
        <f t="shared" si="18"/>
        <v>0</v>
      </c>
      <c r="L30">
        <f t="shared" si="19"/>
        <v>0</v>
      </c>
      <c r="M30">
        <f t="shared" si="20"/>
        <v>0</v>
      </c>
      <c r="N30">
        <f t="shared" si="21"/>
        <v>0</v>
      </c>
      <c r="O30">
        <f t="shared" si="22"/>
        <v>0</v>
      </c>
      <c r="P30">
        <f t="shared" si="23"/>
        <v>0</v>
      </c>
      <c r="V30" s="1659"/>
      <c r="W30" s="2"/>
      <c r="X30" s="2"/>
      <c r="Y30" s="102"/>
      <c r="AB30">
        <f t="shared" si="8"/>
        <v>0</v>
      </c>
      <c r="AC30">
        <f t="shared" si="9"/>
        <v>0</v>
      </c>
      <c r="AD30">
        <f t="shared" si="10"/>
        <v>0</v>
      </c>
      <c r="AE30">
        <f t="shared" si="11"/>
        <v>0</v>
      </c>
      <c r="AF30">
        <f t="shared" si="12"/>
        <v>0</v>
      </c>
      <c r="AG30">
        <f t="shared" si="13"/>
        <v>0</v>
      </c>
      <c r="AH30">
        <f t="shared" si="14"/>
        <v>0</v>
      </c>
      <c r="AI30">
        <f t="shared" si="15"/>
        <v>0</v>
      </c>
    </row>
    <row r="31" spans="1:35" ht="12.5">
      <c r="A31" s="1660"/>
      <c r="B31" s="1078"/>
      <c r="C31" s="1077"/>
      <c r="D31" s="1078"/>
      <c r="E31" s="1077"/>
      <c r="F31" s="1077"/>
      <c r="G31" s="1661"/>
      <c r="I31">
        <f t="shared" si="16"/>
        <v>0</v>
      </c>
      <c r="J31">
        <f t="shared" si="17"/>
        <v>0</v>
      </c>
      <c r="K31">
        <f t="shared" si="18"/>
        <v>0</v>
      </c>
      <c r="L31">
        <f t="shared" si="19"/>
        <v>0</v>
      </c>
      <c r="M31">
        <f t="shared" si="20"/>
        <v>0</v>
      </c>
      <c r="N31">
        <f t="shared" si="21"/>
        <v>0</v>
      </c>
      <c r="O31">
        <f t="shared" si="22"/>
        <v>0</v>
      </c>
      <c r="P31">
        <f t="shared" si="23"/>
        <v>0</v>
      </c>
      <c r="V31" s="1659"/>
      <c r="W31" s="2"/>
      <c r="X31" s="2"/>
      <c r="Y31" s="102"/>
      <c r="AB31">
        <f t="shared" si="8"/>
        <v>0</v>
      </c>
      <c r="AC31">
        <f t="shared" si="9"/>
        <v>0</v>
      </c>
      <c r="AD31">
        <f t="shared" si="10"/>
        <v>0</v>
      </c>
      <c r="AE31">
        <f t="shared" si="11"/>
        <v>0</v>
      </c>
      <c r="AF31">
        <f t="shared" si="12"/>
        <v>0</v>
      </c>
      <c r="AG31">
        <f t="shared" si="13"/>
        <v>0</v>
      </c>
      <c r="AH31">
        <f t="shared" si="14"/>
        <v>0</v>
      </c>
      <c r="AI31">
        <f t="shared" si="15"/>
        <v>0</v>
      </c>
    </row>
    <row r="32" spans="1:35" ht="12.5">
      <c r="A32" s="1660"/>
      <c r="B32" s="1078"/>
      <c r="C32" s="1077"/>
      <c r="D32" s="1078"/>
      <c r="E32" s="1077"/>
      <c r="F32" s="1077"/>
      <c r="G32" s="1661"/>
      <c r="I32">
        <f t="shared" si="16"/>
        <v>0</v>
      </c>
      <c r="J32">
        <f t="shared" si="17"/>
        <v>0</v>
      </c>
      <c r="K32">
        <f t="shared" si="18"/>
        <v>0</v>
      </c>
      <c r="L32">
        <f t="shared" si="19"/>
        <v>0</v>
      </c>
      <c r="M32">
        <f t="shared" si="20"/>
        <v>0</v>
      </c>
      <c r="N32">
        <f t="shared" si="21"/>
        <v>0</v>
      </c>
      <c r="O32">
        <f t="shared" si="22"/>
        <v>0</v>
      </c>
      <c r="P32">
        <f t="shared" si="23"/>
        <v>0</v>
      </c>
      <c r="V32" s="1659"/>
      <c r="W32" s="2"/>
      <c r="X32" s="2"/>
      <c r="Y32" s="102"/>
      <c r="AB32">
        <f t="shared" si="8"/>
        <v>0</v>
      </c>
      <c r="AC32">
        <f t="shared" si="9"/>
        <v>0</v>
      </c>
      <c r="AD32">
        <f t="shared" si="10"/>
        <v>0</v>
      </c>
      <c r="AE32">
        <f t="shared" si="11"/>
        <v>0</v>
      </c>
      <c r="AF32">
        <f t="shared" si="12"/>
        <v>0</v>
      </c>
      <c r="AG32">
        <f t="shared" si="13"/>
        <v>0</v>
      </c>
      <c r="AH32">
        <f t="shared" si="14"/>
        <v>0</v>
      </c>
      <c r="AI32">
        <f t="shared" si="15"/>
        <v>0</v>
      </c>
    </row>
    <row r="33" spans="1:35" ht="12.5">
      <c r="A33" s="1660"/>
      <c r="B33" s="1078"/>
      <c r="C33" s="1077"/>
      <c r="D33" s="1078"/>
      <c r="E33" s="1077"/>
      <c r="F33" s="1077"/>
      <c r="G33" s="1661"/>
      <c r="I33">
        <f t="shared" si="16"/>
        <v>0</v>
      </c>
      <c r="J33">
        <f t="shared" si="17"/>
        <v>0</v>
      </c>
      <c r="K33">
        <f t="shared" si="18"/>
        <v>0</v>
      </c>
      <c r="L33">
        <f t="shared" si="19"/>
        <v>0</v>
      </c>
      <c r="M33">
        <f t="shared" si="20"/>
        <v>0</v>
      </c>
      <c r="N33">
        <f t="shared" si="21"/>
        <v>0</v>
      </c>
      <c r="O33">
        <f t="shared" si="22"/>
        <v>0</v>
      </c>
      <c r="P33">
        <f t="shared" si="23"/>
        <v>0</v>
      </c>
      <c r="V33" s="1659"/>
      <c r="W33" s="2"/>
      <c r="X33" s="2"/>
      <c r="Y33" s="102"/>
      <c r="AB33">
        <f t="shared" si="8"/>
        <v>0</v>
      </c>
      <c r="AC33">
        <f t="shared" si="9"/>
        <v>0</v>
      </c>
      <c r="AD33">
        <f t="shared" si="10"/>
        <v>0</v>
      </c>
      <c r="AE33">
        <f t="shared" si="11"/>
        <v>0</v>
      </c>
      <c r="AF33">
        <f t="shared" si="12"/>
        <v>0</v>
      </c>
      <c r="AG33">
        <f t="shared" si="13"/>
        <v>0</v>
      </c>
      <c r="AH33">
        <f t="shared" si="14"/>
        <v>0</v>
      </c>
      <c r="AI33">
        <f t="shared" si="15"/>
        <v>0</v>
      </c>
    </row>
    <row r="34" spans="1:35" ht="12.5">
      <c r="A34" s="1660"/>
      <c r="B34" s="1078"/>
      <c r="C34" s="1077"/>
      <c r="D34" s="1078"/>
      <c r="E34" s="1077"/>
      <c r="F34" s="1077"/>
      <c r="G34" s="1661"/>
      <c r="I34">
        <f t="shared" si="16"/>
        <v>0</v>
      </c>
      <c r="J34">
        <f t="shared" si="17"/>
        <v>0</v>
      </c>
      <c r="K34">
        <f t="shared" si="18"/>
        <v>0</v>
      </c>
      <c r="L34">
        <f t="shared" si="19"/>
        <v>0</v>
      </c>
      <c r="M34">
        <f t="shared" si="20"/>
        <v>0</v>
      </c>
      <c r="N34">
        <f t="shared" si="21"/>
        <v>0</v>
      </c>
      <c r="O34">
        <f t="shared" si="22"/>
        <v>0</v>
      </c>
      <c r="P34">
        <f t="shared" si="23"/>
        <v>0</v>
      </c>
      <c r="V34" s="1659"/>
      <c r="W34" s="2"/>
      <c r="X34" s="2"/>
      <c r="Y34" s="102"/>
      <c r="AB34">
        <f t="shared" ref="AB34:AB54" si="24">S34</f>
        <v>0</v>
      </c>
      <c r="AC34">
        <f t="shared" ref="AC34:AC54" si="25">T34</f>
        <v>0</v>
      </c>
      <c r="AD34">
        <f t="shared" ref="AD34:AD54" si="26">U34</f>
        <v>0</v>
      </c>
      <c r="AE34">
        <f t="shared" ref="AE34:AE54" si="27">V34</f>
        <v>0</v>
      </c>
      <c r="AF34">
        <f t="shared" ref="AF34:AF54" si="28">W34</f>
        <v>0</v>
      </c>
      <c r="AG34">
        <f t="shared" ref="AG34:AG54" si="29">X34</f>
        <v>0</v>
      </c>
      <c r="AH34">
        <f t="shared" ref="AH34:AH54" si="30">Y34</f>
        <v>0</v>
      </c>
      <c r="AI34">
        <f t="shared" ref="AI34:AI54" si="31">Z34</f>
        <v>0</v>
      </c>
    </row>
    <row r="35" spans="1:35" ht="12.5">
      <c r="A35" s="1660"/>
      <c r="B35" s="1078"/>
      <c r="C35" s="1077"/>
      <c r="D35" s="1078"/>
      <c r="E35" s="1077"/>
      <c r="F35" s="1077"/>
      <c r="G35" s="1661"/>
      <c r="I35">
        <f t="shared" si="16"/>
        <v>0</v>
      </c>
      <c r="J35">
        <f t="shared" si="17"/>
        <v>0</v>
      </c>
      <c r="K35">
        <f t="shared" si="18"/>
        <v>0</v>
      </c>
      <c r="L35">
        <f t="shared" si="19"/>
        <v>0</v>
      </c>
      <c r="M35">
        <f t="shared" si="20"/>
        <v>0</v>
      </c>
      <c r="N35">
        <f t="shared" si="21"/>
        <v>0</v>
      </c>
      <c r="O35">
        <f t="shared" si="22"/>
        <v>0</v>
      </c>
      <c r="P35">
        <f t="shared" si="23"/>
        <v>0</v>
      </c>
      <c r="V35" s="1659"/>
      <c r="W35" s="2"/>
      <c r="X35" s="2"/>
      <c r="Y35" s="102"/>
      <c r="AB35">
        <f t="shared" si="24"/>
        <v>0</v>
      </c>
      <c r="AC35">
        <f t="shared" si="25"/>
        <v>0</v>
      </c>
      <c r="AD35">
        <f t="shared" si="26"/>
        <v>0</v>
      </c>
      <c r="AE35">
        <f t="shared" si="27"/>
        <v>0</v>
      </c>
      <c r="AF35">
        <f t="shared" si="28"/>
        <v>0</v>
      </c>
      <c r="AG35">
        <f t="shared" si="29"/>
        <v>0</v>
      </c>
      <c r="AH35">
        <f t="shared" si="30"/>
        <v>0</v>
      </c>
      <c r="AI35">
        <f t="shared" si="31"/>
        <v>0</v>
      </c>
    </row>
    <row r="36" spans="1:35" ht="12.5">
      <c r="A36" s="1660"/>
      <c r="B36" s="1078"/>
      <c r="C36" s="1077"/>
      <c r="D36" s="1078"/>
      <c r="E36" s="1077"/>
      <c r="F36" s="1077"/>
      <c r="G36" s="1661"/>
      <c r="I36">
        <f t="shared" si="16"/>
        <v>0</v>
      </c>
      <c r="J36">
        <f t="shared" si="17"/>
        <v>0</v>
      </c>
      <c r="K36">
        <f t="shared" si="18"/>
        <v>0</v>
      </c>
      <c r="L36">
        <f t="shared" si="19"/>
        <v>0</v>
      </c>
      <c r="M36">
        <f t="shared" si="20"/>
        <v>0</v>
      </c>
      <c r="N36">
        <f t="shared" si="21"/>
        <v>0</v>
      </c>
      <c r="O36">
        <f t="shared" si="22"/>
        <v>0</v>
      </c>
      <c r="P36">
        <f t="shared" si="23"/>
        <v>0</v>
      </c>
      <c r="V36" s="1659"/>
      <c r="W36" s="2"/>
      <c r="X36" s="2"/>
      <c r="Y36" s="102"/>
      <c r="AB36">
        <f t="shared" si="24"/>
        <v>0</v>
      </c>
      <c r="AC36">
        <f t="shared" si="25"/>
        <v>0</v>
      </c>
      <c r="AD36">
        <f t="shared" si="26"/>
        <v>0</v>
      </c>
      <c r="AE36">
        <f t="shared" si="27"/>
        <v>0</v>
      </c>
      <c r="AF36">
        <f t="shared" si="28"/>
        <v>0</v>
      </c>
      <c r="AG36">
        <f t="shared" si="29"/>
        <v>0</v>
      </c>
      <c r="AH36">
        <f t="shared" si="30"/>
        <v>0</v>
      </c>
      <c r="AI36">
        <f t="shared" si="31"/>
        <v>0</v>
      </c>
    </row>
    <row r="37" spans="1:35" ht="12.5">
      <c r="A37" s="1660"/>
      <c r="B37" s="1078"/>
      <c r="C37" s="1077"/>
      <c r="D37" s="1078"/>
      <c r="E37" s="1077"/>
      <c r="F37" s="1077"/>
      <c r="G37" s="1661"/>
      <c r="I37">
        <f t="shared" si="16"/>
        <v>0</v>
      </c>
      <c r="J37">
        <f t="shared" si="17"/>
        <v>0</v>
      </c>
      <c r="K37">
        <f t="shared" si="18"/>
        <v>0</v>
      </c>
      <c r="L37">
        <f t="shared" si="19"/>
        <v>0</v>
      </c>
      <c r="M37">
        <f t="shared" si="20"/>
        <v>0</v>
      </c>
      <c r="N37">
        <f t="shared" si="21"/>
        <v>0</v>
      </c>
      <c r="O37">
        <f t="shared" si="22"/>
        <v>0</v>
      </c>
      <c r="P37">
        <f t="shared" si="23"/>
        <v>0</v>
      </c>
      <c r="V37" s="1659"/>
      <c r="W37" s="2"/>
      <c r="X37" s="2"/>
      <c r="Y37" s="102"/>
      <c r="AB37">
        <f t="shared" si="24"/>
        <v>0</v>
      </c>
      <c r="AC37">
        <f t="shared" si="25"/>
        <v>0</v>
      </c>
      <c r="AD37">
        <f t="shared" si="26"/>
        <v>0</v>
      </c>
      <c r="AE37">
        <f t="shared" si="27"/>
        <v>0</v>
      </c>
      <c r="AF37">
        <f t="shared" si="28"/>
        <v>0</v>
      </c>
      <c r="AG37">
        <f t="shared" si="29"/>
        <v>0</v>
      </c>
      <c r="AH37">
        <f t="shared" si="30"/>
        <v>0</v>
      </c>
      <c r="AI37">
        <f t="shared" si="31"/>
        <v>0</v>
      </c>
    </row>
    <row r="38" spans="1:35" ht="12.5">
      <c r="A38" s="1660"/>
      <c r="B38" s="1078"/>
      <c r="C38" s="1077"/>
      <c r="D38" s="1078"/>
      <c r="E38" s="1077"/>
      <c r="F38" s="1077"/>
      <c r="G38" s="1661"/>
      <c r="I38">
        <f t="shared" si="16"/>
        <v>0</v>
      </c>
      <c r="J38">
        <f t="shared" si="17"/>
        <v>0</v>
      </c>
      <c r="K38">
        <f t="shared" si="18"/>
        <v>0</v>
      </c>
      <c r="L38">
        <f t="shared" si="19"/>
        <v>0</v>
      </c>
      <c r="M38">
        <f t="shared" si="20"/>
        <v>0</v>
      </c>
      <c r="N38">
        <f t="shared" si="21"/>
        <v>0</v>
      </c>
      <c r="O38">
        <f t="shared" si="22"/>
        <v>0</v>
      </c>
      <c r="P38">
        <f t="shared" si="23"/>
        <v>0</v>
      </c>
      <c r="AB38">
        <f t="shared" si="24"/>
        <v>0</v>
      </c>
      <c r="AC38">
        <f t="shared" si="25"/>
        <v>0</v>
      </c>
      <c r="AD38">
        <f t="shared" si="26"/>
        <v>0</v>
      </c>
      <c r="AE38">
        <f t="shared" si="27"/>
        <v>0</v>
      </c>
      <c r="AF38">
        <f t="shared" si="28"/>
        <v>0</v>
      </c>
      <c r="AG38">
        <f t="shared" si="29"/>
        <v>0</v>
      </c>
      <c r="AH38">
        <f t="shared" si="30"/>
        <v>0</v>
      </c>
      <c r="AI38">
        <f t="shared" si="31"/>
        <v>0</v>
      </c>
    </row>
    <row r="39" spans="1:35" ht="12.5">
      <c r="A39" s="1660"/>
      <c r="B39" s="1078"/>
      <c r="C39" s="1077"/>
      <c r="D39" s="1078"/>
      <c r="E39" s="1077"/>
      <c r="F39" s="1077"/>
      <c r="G39" s="1661"/>
      <c r="I39">
        <f t="shared" si="16"/>
        <v>0</v>
      </c>
      <c r="J39">
        <f t="shared" si="17"/>
        <v>0</v>
      </c>
      <c r="K39">
        <f t="shared" si="18"/>
        <v>0</v>
      </c>
      <c r="L39">
        <f t="shared" si="19"/>
        <v>0</v>
      </c>
      <c r="M39">
        <f t="shared" si="20"/>
        <v>0</v>
      </c>
      <c r="N39">
        <f t="shared" si="21"/>
        <v>0</v>
      </c>
      <c r="O39">
        <f t="shared" si="22"/>
        <v>0</v>
      </c>
      <c r="P39">
        <f t="shared" si="23"/>
        <v>0</v>
      </c>
      <c r="AB39">
        <f t="shared" si="24"/>
        <v>0</v>
      </c>
      <c r="AC39">
        <f t="shared" si="25"/>
        <v>0</v>
      </c>
      <c r="AD39">
        <f t="shared" si="26"/>
        <v>0</v>
      </c>
      <c r="AE39">
        <f t="shared" si="27"/>
        <v>0</v>
      </c>
      <c r="AF39">
        <f t="shared" si="28"/>
        <v>0</v>
      </c>
      <c r="AG39">
        <f t="shared" si="29"/>
        <v>0</v>
      </c>
      <c r="AH39">
        <f t="shared" si="30"/>
        <v>0</v>
      </c>
      <c r="AI39">
        <f t="shared" si="31"/>
        <v>0</v>
      </c>
    </row>
    <row r="40" spans="1:35" ht="12.5">
      <c r="A40" s="1660"/>
      <c r="B40" s="1078"/>
      <c r="C40" s="1077"/>
      <c r="D40" s="1078"/>
      <c r="E40" s="1077"/>
      <c r="F40" s="1077"/>
      <c r="G40" s="1661"/>
      <c r="I40">
        <f t="shared" si="16"/>
        <v>0</v>
      </c>
      <c r="J40">
        <f t="shared" si="17"/>
        <v>0</v>
      </c>
      <c r="K40">
        <f t="shared" si="18"/>
        <v>0</v>
      </c>
      <c r="L40">
        <f t="shared" si="19"/>
        <v>0</v>
      </c>
      <c r="M40">
        <f t="shared" si="20"/>
        <v>0</v>
      </c>
      <c r="N40">
        <f t="shared" si="21"/>
        <v>0</v>
      </c>
      <c r="O40">
        <f t="shared" si="22"/>
        <v>0</v>
      </c>
      <c r="P40">
        <f t="shared" si="23"/>
        <v>0</v>
      </c>
      <c r="AB40">
        <f t="shared" si="24"/>
        <v>0</v>
      </c>
      <c r="AC40">
        <f t="shared" si="25"/>
        <v>0</v>
      </c>
      <c r="AD40">
        <f t="shared" si="26"/>
        <v>0</v>
      </c>
      <c r="AE40">
        <f t="shared" si="27"/>
        <v>0</v>
      </c>
      <c r="AF40">
        <f t="shared" si="28"/>
        <v>0</v>
      </c>
      <c r="AG40">
        <f t="shared" si="29"/>
        <v>0</v>
      </c>
      <c r="AH40">
        <f t="shared" si="30"/>
        <v>0</v>
      </c>
      <c r="AI40">
        <f t="shared" si="31"/>
        <v>0</v>
      </c>
    </row>
    <row r="41" spans="1:35" ht="12.5">
      <c r="A41" s="1660"/>
      <c r="B41" s="1078"/>
      <c r="C41" s="1077"/>
      <c r="D41" s="1078"/>
      <c r="E41" s="1077"/>
      <c r="F41" s="1077"/>
      <c r="G41" s="1661"/>
      <c r="I41">
        <f t="shared" si="16"/>
        <v>0</v>
      </c>
      <c r="J41">
        <f t="shared" si="17"/>
        <v>0</v>
      </c>
      <c r="K41">
        <f t="shared" si="18"/>
        <v>0</v>
      </c>
      <c r="L41">
        <f t="shared" si="19"/>
        <v>0</v>
      </c>
      <c r="M41">
        <f t="shared" si="20"/>
        <v>0</v>
      </c>
      <c r="N41">
        <f t="shared" si="21"/>
        <v>0</v>
      </c>
      <c r="O41">
        <f t="shared" si="22"/>
        <v>0</v>
      </c>
      <c r="P41">
        <f t="shared" si="23"/>
        <v>0</v>
      </c>
      <c r="AB41">
        <f t="shared" si="24"/>
        <v>0</v>
      </c>
      <c r="AC41">
        <f t="shared" si="25"/>
        <v>0</v>
      </c>
      <c r="AD41">
        <f t="shared" si="26"/>
        <v>0</v>
      </c>
      <c r="AE41">
        <f t="shared" si="27"/>
        <v>0</v>
      </c>
      <c r="AF41">
        <f t="shared" si="28"/>
        <v>0</v>
      </c>
      <c r="AG41">
        <f t="shared" si="29"/>
        <v>0</v>
      </c>
      <c r="AH41">
        <f t="shared" si="30"/>
        <v>0</v>
      </c>
      <c r="AI41">
        <f t="shared" si="31"/>
        <v>0</v>
      </c>
    </row>
    <row r="42" spans="1:35" ht="12.5">
      <c r="A42" s="1660"/>
      <c r="B42" s="1078"/>
      <c r="C42" s="1077"/>
      <c r="D42" s="1078"/>
      <c r="E42" s="1077"/>
      <c r="F42" s="1077"/>
      <c r="G42" s="1661"/>
      <c r="I42">
        <f t="shared" si="16"/>
        <v>0</v>
      </c>
      <c r="J42">
        <f t="shared" si="17"/>
        <v>0</v>
      </c>
      <c r="K42">
        <f t="shared" si="18"/>
        <v>0</v>
      </c>
      <c r="L42">
        <f t="shared" si="19"/>
        <v>0</v>
      </c>
      <c r="M42">
        <f t="shared" si="20"/>
        <v>0</v>
      </c>
      <c r="N42">
        <f t="shared" si="21"/>
        <v>0</v>
      </c>
      <c r="O42">
        <f t="shared" si="22"/>
        <v>0</v>
      </c>
      <c r="P42">
        <f t="shared" si="23"/>
        <v>0</v>
      </c>
      <c r="AB42">
        <f t="shared" si="24"/>
        <v>0</v>
      </c>
      <c r="AC42">
        <f t="shared" si="25"/>
        <v>0</v>
      </c>
      <c r="AD42">
        <f t="shared" si="26"/>
        <v>0</v>
      </c>
      <c r="AE42">
        <f t="shared" si="27"/>
        <v>0</v>
      </c>
      <c r="AF42">
        <f t="shared" si="28"/>
        <v>0</v>
      </c>
      <c r="AG42">
        <f t="shared" si="29"/>
        <v>0</v>
      </c>
      <c r="AH42">
        <f t="shared" si="30"/>
        <v>0</v>
      </c>
      <c r="AI42">
        <f t="shared" si="31"/>
        <v>0</v>
      </c>
    </row>
    <row r="43" spans="1:35" ht="12.5">
      <c r="A43" s="1662"/>
      <c r="B43" s="1663"/>
      <c r="C43" s="1664"/>
      <c r="D43" s="1663"/>
      <c r="E43" s="1664"/>
      <c r="F43" s="1664"/>
      <c r="G43" s="1665"/>
      <c r="I43">
        <f t="shared" si="16"/>
        <v>0</v>
      </c>
      <c r="J43">
        <f t="shared" si="17"/>
        <v>0</v>
      </c>
      <c r="K43">
        <f t="shared" si="18"/>
        <v>0</v>
      </c>
      <c r="L43">
        <f t="shared" si="19"/>
        <v>0</v>
      </c>
      <c r="M43">
        <f t="shared" si="20"/>
        <v>0</v>
      </c>
      <c r="N43">
        <f t="shared" si="21"/>
        <v>0</v>
      </c>
      <c r="O43">
        <f t="shared" si="22"/>
        <v>0</v>
      </c>
      <c r="P43">
        <f t="shared" si="23"/>
        <v>0</v>
      </c>
      <c r="AB43">
        <f t="shared" si="24"/>
        <v>0</v>
      </c>
      <c r="AC43">
        <f t="shared" si="25"/>
        <v>0</v>
      </c>
      <c r="AD43">
        <f t="shared" si="26"/>
        <v>0</v>
      </c>
      <c r="AE43">
        <f t="shared" si="27"/>
        <v>0</v>
      </c>
      <c r="AF43">
        <f t="shared" si="28"/>
        <v>0</v>
      </c>
      <c r="AG43">
        <f t="shared" si="29"/>
        <v>0</v>
      </c>
      <c r="AH43">
        <f t="shared" si="30"/>
        <v>0</v>
      </c>
      <c r="AI43">
        <f t="shared" si="31"/>
        <v>0</v>
      </c>
    </row>
    <row r="44" spans="1:35" ht="12.75" customHeight="1">
      <c r="AB44">
        <f t="shared" si="24"/>
        <v>0</v>
      </c>
      <c r="AC44">
        <f t="shared" si="25"/>
        <v>0</v>
      </c>
      <c r="AD44">
        <f t="shared" si="26"/>
        <v>0</v>
      </c>
      <c r="AE44">
        <f t="shared" si="27"/>
        <v>0</v>
      </c>
      <c r="AF44">
        <f t="shared" si="28"/>
        <v>0</v>
      </c>
      <c r="AG44">
        <f t="shared" si="29"/>
        <v>0</v>
      </c>
      <c r="AH44">
        <f t="shared" si="30"/>
        <v>0</v>
      </c>
      <c r="AI44">
        <f t="shared" si="31"/>
        <v>0</v>
      </c>
    </row>
    <row r="45" spans="1:35" ht="12.5">
      <c r="AB45">
        <f t="shared" si="24"/>
        <v>0</v>
      </c>
      <c r="AC45">
        <f t="shared" si="25"/>
        <v>0</v>
      </c>
      <c r="AD45">
        <f t="shared" si="26"/>
        <v>0</v>
      </c>
      <c r="AE45">
        <f t="shared" si="27"/>
        <v>0</v>
      </c>
      <c r="AF45">
        <f t="shared" si="28"/>
        <v>0</v>
      </c>
      <c r="AG45">
        <f t="shared" si="29"/>
        <v>0</v>
      </c>
      <c r="AH45">
        <f t="shared" si="30"/>
        <v>0</v>
      </c>
      <c r="AI45">
        <f t="shared" si="31"/>
        <v>0</v>
      </c>
    </row>
    <row r="46" spans="1:35" ht="15.5">
      <c r="A46" s="1666" t="s">
        <v>2</v>
      </c>
      <c r="B46" s="1667" t="s">
        <v>2044</v>
      </c>
      <c r="C46" s="1668" t="s">
        <v>2045</v>
      </c>
      <c r="D46" s="1666" t="s">
        <v>2038</v>
      </c>
      <c r="E46" s="1667" t="s">
        <v>2046</v>
      </c>
      <c r="I46" t="str">
        <f t="shared" ref="I46:I54" si="32">A46</f>
        <v>Section</v>
      </c>
      <c r="J46" t="str">
        <f t="shared" ref="J46:J54" si="33">B46</f>
        <v>Monthly Plan (Units)</v>
      </c>
      <c r="K46" t="str">
        <f t="shared" ref="K46:K54" si="34">C46</f>
        <v>Produced (Units)</v>
      </c>
      <c r="L46" t="str">
        <f t="shared" ref="L46:L54" si="35">D46</f>
        <v>Fill Rate %</v>
      </c>
      <c r="AB46">
        <f t="shared" si="24"/>
        <v>0</v>
      </c>
      <c r="AC46">
        <f t="shared" si="25"/>
        <v>0</v>
      </c>
      <c r="AD46">
        <f t="shared" si="26"/>
        <v>0</v>
      </c>
      <c r="AE46">
        <f t="shared" si="27"/>
        <v>0</v>
      </c>
      <c r="AF46">
        <f t="shared" si="28"/>
        <v>0</v>
      </c>
      <c r="AG46">
        <f t="shared" si="29"/>
        <v>0</v>
      </c>
      <c r="AH46">
        <f t="shared" si="30"/>
        <v>0</v>
      </c>
      <c r="AI46">
        <f t="shared" si="31"/>
        <v>0</v>
      </c>
    </row>
    <row r="47" spans="1:35" ht="13">
      <c r="A47" s="1669" t="s">
        <v>36</v>
      </c>
      <c r="B47" s="1670">
        <f>SUM(Summary!O3:O14,Summary!O29)</f>
        <v>71258</v>
      </c>
      <c r="C47" s="1671">
        <f>SUM(Summary!AT3:AT14,Summary!AT29)</f>
        <v>79513</v>
      </c>
      <c r="D47" s="1672">
        <f t="shared" ref="D47:D54" si="36">C47/B47</f>
        <v>1.1158466417805719</v>
      </c>
      <c r="E47" s="1673">
        <f t="array" aca="1" ref="E47" ca="1">_xlfn.IFS(DAY(TODAY())&gt;=24,0.4,DAY(TODAY())&lt;=7,0.7,DAY(TODAY())&lt;=14,0.85,DAY(TODAY())&lt;=23,1)</f>
        <v>0.4</v>
      </c>
      <c r="I47" t="str">
        <f t="shared" si="32"/>
        <v>Atta</v>
      </c>
      <c r="J47" s="102">
        <f t="shared" si="33"/>
        <v>71258</v>
      </c>
      <c r="K47">
        <f t="shared" si="34"/>
        <v>79513</v>
      </c>
      <c r="L47" s="1659">
        <f t="shared" si="35"/>
        <v>1.1158466417805719</v>
      </c>
      <c r="AB47">
        <f t="shared" si="24"/>
        <v>0</v>
      </c>
      <c r="AC47">
        <f t="shared" si="25"/>
        <v>0</v>
      </c>
      <c r="AD47">
        <f t="shared" si="26"/>
        <v>0</v>
      </c>
      <c r="AE47">
        <f t="shared" si="27"/>
        <v>0</v>
      </c>
      <c r="AF47">
        <f t="shared" si="28"/>
        <v>0</v>
      </c>
      <c r="AG47">
        <f t="shared" si="29"/>
        <v>0</v>
      </c>
      <c r="AH47">
        <f t="shared" si="30"/>
        <v>0</v>
      </c>
      <c r="AI47">
        <f t="shared" si="31"/>
        <v>0</v>
      </c>
    </row>
    <row r="48" spans="1:35" ht="13">
      <c r="A48" s="1669" t="s">
        <v>95</v>
      </c>
      <c r="B48" s="1670">
        <f>SUM(Summary!O26:O28)</f>
        <v>5716</v>
      </c>
      <c r="C48" s="1671">
        <f>SUM(Summary!AT26:AT28)</f>
        <v>8255</v>
      </c>
      <c r="D48" s="1672">
        <f t="shared" si="36"/>
        <v>1.4441917424772568</v>
      </c>
      <c r="E48" s="1673">
        <f t="array" aca="1" ref="E48" ca="1">_xlfn.IFS(DAY(TODAY())&gt;=24,0.4,DAY(TODAY())&lt;=7,0.7,DAY(TODAY())&lt;=14,0.85,DAY(TODAY())&lt;=23,1)</f>
        <v>0.4</v>
      </c>
      <c r="I48" t="str">
        <f t="shared" si="32"/>
        <v>Honey</v>
      </c>
      <c r="J48" s="102">
        <f t="shared" si="33"/>
        <v>5716</v>
      </c>
      <c r="K48">
        <f t="shared" si="34"/>
        <v>8255</v>
      </c>
      <c r="L48" s="1659">
        <f t="shared" si="35"/>
        <v>1.4441917424772568</v>
      </c>
      <c r="Q48" s="1659"/>
      <c r="AB48">
        <f t="shared" si="24"/>
        <v>0</v>
      </c>
      <c r="AC48">
        <f t="shared" si="25"/>
        <v>0</v>
      </c>
      <c r="AD48">
        <f t="shared" si="26"/>
        <v>0</v>
      </c>
      <c r="AE48">
        <f t="shared" si="27"/>
        <v>0</v>
      </c>
      <c r="AF48">
        <f t="shared" si="28"/>
        <v>0</v>
      </c>
      <c r="AG48">
        <f t="shared" si="29"/>
        <v>0</v>
      </c>
      <c r="AH48">
        <f t="shared" si="30"/>
        <v>0</v>
      </c>
      <c r="AI48">
        <f t="shared" si="31"/>
        <v>0</v>
      </c>
    </row>
    <row r="49" spans="1:35" ht="13">
      <c r="A49" s="1669" t="s">
        <v>105</v>
      </c>
      <c r="B49" s="1670">
        <f>SUM(Summary!O30:O39,Summary!O41:O46,Summary!O61)</f>
        <v>40726</v>
      </c>
      <c r="C49" s="1671">
        <f>SUM(Summary!AT30:AT39,Summary!AT41:AT46,Summary!AT61)</f>
        <v>58590.049999999996</v>
      </c>
      <c r="D49" s="1672">
        <f t="shared" si="36"/>
        <v>1.4386399351765455</v>
      </c>
      <c r="E49" s="1673">
        <f t="array" aca="1" ref="E49" ca="1">_xlfn.IFS(DAY(TODAY())&gt;=24,0.4,DAY(TODAY())&lt;=7,0.7,DAY(TODAY())&lt;=14,0.85,DAY(TODAY())&lt;=23,1)</f>
        <v>0.4</v>
      </c>
      <c r="H49" s="1659"/>
      <c r="I49" t="str">
        <f t="shared" si="32"/>
        <v>Jaggery</v>
      </c>
      <c r="J49" s="102">
        <f t="shared" si="33"/>
        <v>40726</v>
      </c>
      <c r="K49">
        <f t="shared" si="34"/>
        <v>58590.049999999996</v>
      </c>
      <c r="L49" s="1659">
        <f t="shared" si="35"/>
        <v>1.4386399351765455</v>
      </c>
      <c r="Q49" s="1659"/>
      <c r="AB49">
        <f t="shared" si="24"/>
        <v>0</v>
      </c>
      <c r="AC49">
        <f t="shared" si="25"/>
        <v>0</v>
      </c>
      <c r="AD49">
        <f t="shared" si="26"/>
        <v>0</v>
      </c>
      <c r="AE49">
        <f t="shared" si="27"/>
        <v>0</v>
      </c>
      <c r="AF49">
        <f t="shared" si="28"/>
        <v>0</v>
      </c>
      <c r="AG49">
        <f t="shared" si="29"/>
        <v>0</v>
      </c>
      <c r="AH49">
        <f t="shared" si="30"/>
        <v>0</v>
      </c>
      <c r="AI49">
        <f t="shared" si="31"/>
        <v>0</v>
      </c>
    </row>
    <row r="50" spans="1:35" ht="13">
      <c r="A50" s="1669" t="s">
        <v>127</v>
      </c>
      <c r="B50" s="1670">
        <f>SUM(Summary!O40,Summary!O47,Summary!O49:O60)</f>
        <v>59548</v>
      </c>
      <c r="C50" s="1671">
        <f>SUM(Summary!AT40,Summary!AT47,Summary!AT49:AT60)</f>
        <v>38510.373999999996</v>
      </c>
      <c r="D50" s="1672">
        <f t="shared" si="36"/>
        <v>0.64671145966279298</v>
      </c>
      <c r="E50" s="1673">
        <f t="array" aca="1" ref="E50" ca="1">_xlfn.IFS(DAY(TODAY())&gt;=24,0.4,DAY(TODAY())&lt;=7,0.7,DAY(TODAY())&lt;=14,0.85,DAY(TODAY())&lt;=23,1)</f>
        <v>0.4</v>
      </c>
      <c r="I50" t="str">
        <f t="shared" si="32"/>
        <v>Raw_Agri</v>
      </c>
      <c r="J50" s="102">
        <f t="shared" si="33"/>
        <v>59548</v>
      </c>
      <c r="K50">
        <f t="shared" si="34"/>
        <v>38510.373999999996</v>
      </c>
      <c r="L50" s="1659">
        <f t="shared" si="35"/>
        <v>0.64671145966279298</v>
      </c>
      <c r="Q50" s="1659"/>
      <c r="AB50">
        <f t="shared" si="24"/>
        <v>0</v>
      </c>
      <c r="AC50">
        <f t="shared" si="25"/>
        <v>0</v>
      </c>
      <c r="AD50">
        <f t="shared" si="26"/>
        <v>0</v>
      </c>
      <c r="AE50">
        <f t="shared" si="27"/>
        <v>0</v>
      </c>
      <c r="AF50">
        <f t="shared" si="28"/>
        <v>0</v>
      </c>
      <c r="AG50">
        <f t="shared" si="29"/>
        <v>0</v>
      </c>
      <c r="AH50">
        <f t="shared" si="30"/>
        <v>0</v>
      </c>
      <c r="AI50">
        <f t="shared" si="31"/>
        <v>0</v>
      </c>
    </row>
    <row r="51" spans="1:35" ht="13">
      <c r="A51" s="1669" t="s">
        <v>75</v>
      </c>
      <c r="B51" s="1670">
        <f>SUM(Summary!O18:O25,Summary!O48,Summary!O62)</f>
        <v>57687</v>
      </c>
      <c r="C51" s="1671">
        <f>SUM(Summary!AT18:AT25,Summary!AT48,Summary!AT62)</f>
        <v>56535.8</v>
      </c>
      <c r="D51" s="1672">
        <f t="shared" si="36"/>
        <v>0.98004403071749269</v>
      </c>
      <c r="E51" s="1673">
        <f t="array" aca="1" ref="E51" ca="1">_xlfn.IFS(DAY(TODAY())&gt;=24,0.4,DAY(TODAY())&lt;=7,0.7,DAY(TODAY())&lt;=14,0.85,DAY(TODAY())&lt;=23,1)</f>
        <v>0.4</v>
      </c>
      <c r="I51" t="str">
        <f t="shared" si="32"/>
        <v>Oil</v>
      </c>
      <c r="J51" s="102">
        <f t="shared" si="33"/>
        <v>57687</v>
      </c>
      <c r="K51">
        <f t="shared" si="34"/>
        <v>56535.8</v>
      </c>
      <c r="L51" s="1659">
        <f t="shared" si="35"/>
        <v>0.98004403071749269</v>
      </c>
      <c r="AB51">
        <f t="shared" si="24"/>
        <v>0</v>
      </c>
      <c r="AC51">
        <f t="shared" si="25"/>
        <v>0</v>
      </c>
      <c r="AD51">
        <f t="shared" si="26"/>
        <v>0</v>
      </c>
      <c r="AE51">
        <f t="shared" si="27"/>
        <v>0</v>
      </c>
      <c r="AF51">
        <f t="shared" si="28"/>
        <v>0</v>
      </c>
      <c r="AG51">
        <f t="shared" si="29"/>
        <v>0</v>
      </c>
      <c r="AH51">
        <f t="shared" si="30"/>
        <v>0</v>
      </c>
      <c r="AI51">
        <f t="shared" si="31"/>
        <v>0</v>
      </c>
    </row>
    <row r="52" spans="1:35" ht="13">
      <c r="A52" s="1669" t="s">
        <v>68</v>
      </c>
      <c r="B52" s="1670">
        <f>SUM(Summary!O15:O17)</f>
        <v>133090</v>
      </c>
      <c r="C52" s="1671">
        <f>SUM(Summary!AT15:AT17)</f>
        <v>96067</v>
      </c>
      <c r="D52" s="1672">
        <f t="shared" si="36"/>
        <v>0.72181982117364185</v>
      </c>
      <c r="E52" s="1673">
        <f t="array" aca="1" ref="E52" ca="1">_xlfn.IFS(DAY(TODAY())&gt;=24,0.4,DAY(TODAY())&lt;=7,0.7,DAY(TODAY())&lt;=14,0.85,DAY(TODAY())&lt;=23,1)</f>
        <v>0.4</v>
      </c>
      <c r="I52" t="str">
        <f t="shared" si="32"/>
        <v>MG</v>
      </c>
      <c r="J52" s="102">
        <f t="shared" si="33"/>
        <v>133090</v>
      </c>
      <c r="K52">
        <f t="shared" si="34"/>
        <v>96067</v>
      </c>
      <c r="L52" s="1659">
        <f t="shared" si="35"/>
        <v>0.72181982117364185</v>
      </c>
      <c r="AB52">
        <f t="shared" si="24"/>
        <v>0</v>
      </c>
      <c r="AC52">
        <f t="shared" si="25"/>
        <v>0</v>
      </c>
      <c r="AD52">
        <f t="shared" si="26"/>
        <v>0</v>
      </c>
      <c r="AE52">
        <f t="shared" si="27"/>
        <v>0</v>
      </c>
      <c r="AF52">
        <f t="shared" si="28"/>
        <v>0</v>
      </c>
      <c r="AG52">
        <f t="shared" si="29"/>
        <v>0</v>
      </c>
      <c r="AH52">
        <f t="shared" si="30"/>
        <v>0</v>
      </c>
      <c r="AI52">
        <f t="shared" si="31"/>
        <v>0</v>
      </c>
    </row>
    <row r="53" spans="1:35" ht="13">
      <c r="A53" s="1669" t="s">
        <v>2047</v>
      </c>
      <c r="B53" s="1670">
        <v>49485.5</v>
      </c>
      <c r="C53" s="1671">
        <v>37648</v>
      </c>
      <c r="D53" s="1672">
        <f t="shared" si="36"/>
        <v>0.7607885138070748</v>
      </c>
      <c r="E53" s="1673">
        <f t="array" aca="1" ref="E53" ca="1">_xlfn.IFS(DAY(TODAY())&gt;=24,0.4,DAY(TODAY())&lt;=7,0.7,DAY(TODAY())&lt;=14,0.85,DAY(TODAY())&lt;=23,1)</f>
        <v>0.4</v>
      </c>
      <c r="I53" t="str">
        <f t="shared" si="32"/>
        <v>Ghee</v>
      </c>
      <c r="J53" s="102">
        <f t="shared" si="33"/>
        <v>49485.5</v>
      </c>
      <c r="K53">
        <f t="shared" si="34"/>
        <v>37648</v>
      </c>
      <c r="L53" s="1659">
        <f t="shared" si="35"/>
        <v>0.7607885138070748</v>
      </c>
      <c r="AB53">
        <f t="shared" si="24"/>
        <v>0</v>
      </c>
      <c r="AC53">
        <f t="shared" si="25"/>
        <v>0</v>
      </c>
      <c r="AD53">
        <f t="shared" si="26"/>
        <v>0</v>
      </c>
      <c r="AE53">
        <f t="shared" si="27"/>
        <v>0</v>
      </c>
      <c r="AF53">
        <f t="shared" si="28"/>
        <v>0</v>
      </c>
      <c r="AG53">
        <f t="shared" si="29"/>
        <v>0</v>
      </c>
      <c r="AH53">
        <f t="shared" si="30"/>
        <v>0</v>
      </c>
      <c r="AI53">
        <f t="shared" si="31"/>
        <v>0</v>
      </c>
    </row>
    <row r="54" spans="1:35" ht="16" thickBot="1">
      <c r="A54" s="1674" t="s">
        <v>353</v>
      </c>
      <c r="B54" s="1675">
        <f>SUM(B47:B53)</f>
        <v>417510.5</v>
      </c>
      <c r="C54" s="1676">
        <f>SUM(C47:C53)</f>
        <v>375119.22399999999</v>
      </c>
      <c r="D54" s="1677">
        <f t="shared" si="36"/>
        <v>0.89846656311637674</v>
      </c>
      <c r="E54" s="1678">
        <f t="array" aca="1" ref="E54" ca="1">_xlfn.IFS(DAY(TODAY())&gt;=24,0.4,DAY(TODAY())&lt;=7,0.7,DAY(TODAY())&lt;=14,0.85,DAY(TODAY())&lt;=23,1)</f>
        <v>0.4</v>
      </c>
      <c r="I54" t="str">
        <f t="shared" si="32"/>
        <v>TOTAL</v>
      </c>
      <c r="J54" s="102">
        <f t="shared" si="33"/>
        <v>417510.5</v>
      </c>
      <c r="K54">
        <f t="shared" si="34"/>
        <v>375119.22399999999</v>
      </c>
      <c r="L54" s="1659">
        <f t="shared" si="35"/>
        <v>0.89846656311637674</v>
      </c>
      <c r="AB54">
        <f t="shared" si="24"/>
        <v>0</v>
      </c>
      <c r="AC54">
        <f t="shared" si="25"/>
        <v>0</v>
      </c>
      <c r="AD54">
        <f t="shared" si="26"/>
        <v>0</v>
      </c>
      <c r="AE54">
        <f t="shared" si="27"/>
        <v>0</v>
      </c>
      <c r="AF54">
        <f t="shared" si="28"/>
        <v>0</v>
      </c>
      <c r="AG54">
        <f t="shared" si="29"/>
        <v>0</v>
      </c>
      <c r="AH54">
        <f t="shared" si="30"/>
        <v>0</v>
      </c>
      <c r="AI54">
        <f t="shared" si="31"/>
        <v>0</v>
      </c>
    </row>
    <row r="56" spans="1:35" ht="13" thickBot="1"/>
    <row r="57" spans="1:35" ht="15.5">
      <c r="A57" s="1679" t="s">
        <v>2</v>
      </c>
      <c r="B57" s="1680" t="s">
        <v>2044</v>
      </c>
      <c r="C57" s="1680" t="s">
        <v>2045</v>
      </c>
      <c r="D57" s="1681" t="s">
        <v>2048</v>
      </c>
      <c r="I57" t="str">
        <f t="shared" ref="I57:L59" si="37">A57</f>
        <v>Section</v>
      </c>
      <c r="J57" t="str">
        <f t="shared" si="37"/>
        <v>Monthly Plan (Units)</v>
      </c>
      <c r="K57" t="str">
        <f t="shared" si="37"/>
        <v>Produced (Units)</v>
      </c>
      <c r="L57" t="str">
        <f t="shared" si="37"/>
        <v>Fill Rate</v>
      </c>
    </row>
    <row r="58" spans="1:35" ht="13">
      <c r="A58" s="1682" t="s">
        <v>2049</v>
      </c>
      <c r="B58" s="1683">
        <f>SUM(B47:B52)</f>
        <v>368025</v>
      </c>
      <c r="C58" s="1683">
        <f>SUM(C47:C52)</f>
        <v>337471.22399999999</v>
      </c>
      <c r="D58" s="1684">
        <f>C58/B58</f>
        <v>0.91697907479111473</v>
      </c>
      <c r="I58" t="str">
        <f t="shared" si="37"/>
        <v>Non Ghee</v>
      </c>
      <c r="J58" s="102">
        <f t="shared" si="37"/>
        <v>368025</v>
      </c>
      <c r="K58">
        <f t="shared" si="37"/>
        <v>337471.22399999999</v>
      </c>
      <c r="L58" s="1659">
        <f t="shared" si="37"/>
        <v>0.91697907479111473</v>
      </c>
    </row>
    <row r="59" spans="1:35" ht="13.5" thickBot="1">
      <c r="A59" s="1685" t="s">
        <v>2047</v>
      </c>
      <c r="B59" s="1686">
        <f>B53</f>
        <v>49485.5</v>
      </c>
      <c r="C59" s="1686">
        <f>C53</f>
        <v>37648</v>
      </c>
      <c r="D59" s="1687">
        <f>C59/B59</f>
        <v>0.7607885138070748</v>
      </c>
      <c r="I59" t="str">
        <f t="shared" si="37"/>
        <v>Ghee</v>
      </c>
      <c r="J59" s="102">
        <f t="shared" si="37"/>
        <v>49485.5</v>
      </c>
      <c r="K59">
        <f t="shared" si="37"/>
        <v>37648</v>
      </c>
      <c r="L59" s="1659">
        <f t="shared" si="37"/>
        <v>0.7607885138070748</v>
      </c>
    </row>
    <row r="61" spans="1:35" ht="13" thickBot="1"/>
    <row r="62" spans="1:35" ht="15.5">
      <c r="A62" s="1679" t="s">
        <v>2</v>
      </c>
      <c r="B62" s="1680" t="s">
        <v>2044</v>
      </c>
      <c r="C62" s="1680" t="s">
        <v>2045</v>
      </c>
      <c r="D62" s="1681" t="s">
        <v>2048</v>
      </c>
      <c r="I62" t="str">
        <f t="shared" ref="I62:L64" si="38">A62</f>
        <v>Section</v>
      </c>
      <c r="J62" t="str">
        <f t="shared" si="38"/>
        <v>Monthly Plan (Units)</v>
      </c>
      <c r="K62" t="str">
        <f t="shared" si="38"/>
        <v>Produced (Units)</v>
      </c>
      <c r="L62" t="str">
        <f t="shared" si="38"/>
        <v>Fill Rate</v>
      </c>
    </row>
    <row r="63" spans="1:35" ht="13">
      <c r="A63" s="1682" t="s">
        <v>46</v>
      </c>
      <c r="B63" s="1683">
        <f>SUM(Summary!O6:O8,Summary!O10:O14,Summary!O18:O25,Summary!O47:O60,Summary!O62)</f>
        <v>174571</v>
      </c>
      <c r="C63" s="1683">
        <f>SUM(Summary!AT6:AT8,Summary!AT10:AT14,Summary!AT18:AT25,Summary!AT47:AT60,Summary!AT62)</f>
        <v>140745.79999999999</v>
      </c>
      <c r="D63" s="1684">
        <f>C63/B63</f>
        <v>0.80623814952082529</v>
      </c>
      <c r="I63" t="str">
        <f t="shared" si="38"/>
        <v>C6</v>
      </c>
      <c r="J63" s="102">
        <f t="shared" si="38"/>
        <v>174571</v>
      </c>
      <c r="K63">
        <f t="shared" si="38"/>
        <v>140745.79999999999</v>
      </c>
      <c r="L63" s="1659">
        <f t="shared" si="38"/>
        <v>0.80623814952082529</v>
      </c>
    </row>
    <row r="64" spans="1:35" ht="13.5" thickBot="1">
      <c r="A64" s="1685" t="s">
        <v>37</v>
      </c>
      <c r="B64" s="1686">
        <f>SUM(Summary!O3:O5,Summary!O9,Summary!O15:O17,Summary!O26:O46,Summary!O61)</f>
        <v>193454</v>
      </c>
      <c r="C64" s="1686">
        <f>SUM(Summary!AT3:AT5,Summary!AT9,Summary!AT15:AT17,Summary!AT26:AT46,Summary!AT61)</f>
        <v>196725.42400000003</v>
      </c>
      <c r="D64" s="1687">
        <f>C64/B64</f>
        <v>1.0169106040712523</v>
      </c>
      <c r="I64" t="str">
        <f t="shared" si="38"/>
        <v>C39</v>
      </c>
      <c r="J64" s="102">
        <f t="shared" si="38"/>
        <v>193454</v>
      </c>
      <c r="K64">
        <f t="shared" si="38"/>
        <v>196725.42400000003</v>
      </c>
      <c r="L64" s="1659">
        <f t="shared" si="38"/>
        <v>1.0169106040712523</v>
      </c>
    </row>
    <row r="66" spans="1:13" ht="12.75" customHeight="1">
      <c r="M66" t="s">
        <v>2050</v>
      </c>
    </row>
    <row r="67" spans="1:13" ht="15.5">
      <c r="A67" s="1688" t="str">
        <f t="array" ref="A67:D68">_xlfn._xlws.FILTER(CHOOSE({1,2,3,4},Summary!B:B,Summary!E:E,Summary!O:O,Summary!AX:AX),(Summary!AX:AX=0)*(Summary!AX:AX&lt;&gt;""))</f>
        <v>Atta</v>
      </c>
      <c r="B67" s="1688" t="str">
        <v>Jowar atta 910g</v>
      </c>
      <c r="C67" s="1688">
        <v>387</v>
      </c>
      <c r="D67" s="1689">
        <v>0</v>
      </c>
      <c r="E67" s="1690"/>
      <c r="H67" s="506"/>
      <c r="I67" s="506" t="str">
        <f t="shared" ref="I67:I89" si="39">A67</f>
        <v>Atta</v>
      </c>
      <c r="J67" s="506" t="str">
        <f t="shared" ref="J67:J89" si="40">B67</f>
        <v>Jowar atta 910g</v>
      </c>
      <c r="K67" s="506">
        <f t="shared" ref="K67:K89" si="41">C67</f>
        <v>387</v>
      </c>
      <c r="L67" s="506">
        <f t="shared" ref="L67:L89" si="42">D67</f>
        <v>0</v>
      </c>
      <c r="M67" s="506"/>
    </row>
    <row r="68" spans="1:13" ht="12.5">
      <c r="A68" s="1691" t="str">
        <v>Jaggery</v>
      </c>
      <c r="B68" s="1692" t="str">
        <v>Sugarcane jaggery powder 16oz (4oz*4) - Units</v>
      </c>
      <c r="C68" s="1683">
        <v>135</v>
      </c>
      <c r="D68" s="1693">
        <v>0</v>
      </c>
      <c r="E68" s="1694"/>
      <c r="I68" s="506" t="str">
        <f t="shared" si="39"/>
        <v>Jaggery</v>
      </c>
      <c r="J68" s="506" t="str">
        <f t="shared" si="40"/>
        <v>Sugarcane jaggery powder 16oz (4oz*4) - Units</v>
      </c>
      <c r="K68" s="506">
        <f t="shared" si="41"/>
        <v>135</v>
      </c>
      <c r="L68" s="506">
        <f t="shared" si="42"/>
        <v>0</v>
      </c>
      <c r="M68" s="506"/>
    </row>
    <row r="69" spans="1:13" ht="12.5">
      <c r="A69" s="1691"/>
      <c r="B69" s="1692"/>
      <c r="C69" s="1683"/>
      <c r="D69" s="1693"/>
      <c r="E69" s="1694"/>
      <c r="I69" s="506">
        <f t="shared" si="39"/>
        <v>0</v>
      </c>
      <c r="J69" s="506">
        <f t="shared" si="40"/>
        <v>0</v>
      </c>
      <c r="K69" s="506">
        <f t="shared" si="41"/>
        <v>0</v>
      </c>
      <c r="L69" s="506">
        <f t="shared" si="42"/>
        <v>0</v>
      </c>
      <c r="M69" s="506"/>
    </row>
    <row r="70" spans="1:13" ht="12.5">
      <c r="A70" s="1691"/>
      <c r="B70" s="1692"/>
      <c r="C70" s="1683"/>
      <c r="D70" s="1693"/>
      <c r="E70" s="1694"/>
      <c r="I70" s="506">
        <f t="shared" si="39"/>
        <v>0</v>
      </c>
      <c r="J70" s="506">
        <f t="shared" si="40"/>
        <v>0</v>
      </c>
      <c r="K70" s="506">
        <f t="shared" si="41"/>
        <v>0</v>
      </c>
      <c r="L70" s="506">
        <f t="shared" si="42"/>
        <v>0</v>
      </c>
      <c r="M70" s="506"/>
    </row>
    <row r="71" spans="1:13" ht="12.5">
      <c r="A71" s="1691"/>
      <c r="B71" s="1692"/>
      <c r="C71" s="1683"/>
      <c r="D71" s="1693"/>
      <c r="E71" s="1694"/>
      <c r="I71" s="506">
        <f t="shared" si="39"/>
        <v>0</v>
      </c>
      <c r="J71" s="506">
        <f t="shared" si="40"/>
        <v>0</v>
      </c>
      <c r="K71" s="506">
        <f t="shared" si="41"/>
        <v>0</v>
      </c>
      <c r="L71" s="506">
        <f t="shared" si="42"/>
        <v>0</v>
      </c>
      <c r="M71" s="506"/>
    </row>
    <row r="72" spans="1:13" ht="12.5">
      <c r="A72" s="1691"/>
      <c r="B72" s="1692"/>
      <c r="C72" s="1683"/>
      <c r="D72" s="1693"/>
      <c r="E72" s="1694"/>
      <c r="I72" s="506">
        <f t="shared" si="39"/>
        <v>0</v>
      </c>
      <c r="J72" s="506">
        <f t="shared" si="40"/>
        <v>0</v>
      </c>
      <c r="K72" s="506">
        <f t="shared" si="41"/>
        <v>0</v>
      </c>
      <c r="L72" s="506">
        <f t="shared" si="42"/>
        <v>0</v>
      </c>
      <c r="M72" s="506"/>
    </row>
    <row r="73" spans="1:13" ht="12.5">
      <c r="A73" s="1691"/>
      <c r="B73" s="1692"/>
      <c r="C73" s="1683"/>
      <c r="D73" s="1693"/>
      <c r="E73" s="1694"/>
      <c r="I73" s="506">
        <f t="shared" si="39"/>
        <v>0</v>
      </c>
      <c r="J73" s="506">
        <f t="shared" si="40"/>
        <v>0</v>
      </c>
      <c r="K73" s="506">
        <f t="shared" si="41"/>
        <v>0</v>
      </c>
      <c r="L73" s="506">
        <f t="shared" si="42"/>
        <v>0</v>
      </c>
      <c r="M73" s="506"/>
    </row>
    <row r="74" spans="1:13" ht="12.5">
      <c r="A74" s="1691"/>
      <c r="B74" s="1692"/>
      <c r="C74" s="1683"/>
      <c r="D74" s="1693"/>
      <c r="E74" s="1694"/>
      <c r="I74" s="506">
        <f t="shared" si="39"/>
        <v>0</v>
      </c>
      <c r="J74" s="506">
        <f t="shared" si="40"/>
        <v>0</v>
      </c>
      <c r="K74" s="506">
        <f t="shared" si="41"/>
        <v>0</v>
      </c>
      <c r="L74" s="506">
        <f t="shared" si="42"/>
        <v>0</v>
      </c>
      <c r="M74" s="506"/>
    </row>
    <row r="75" spans="1:13" ht="12.5">
      <c r="A75" s="1691"/>
      <c r="B75" s="1692"/>
      <c r="C75" s="1683"/>
      <c r="D75" s="1693"/>
      <c r="E75" s="1694"/>
      <c r="I75" s="506">
        <f t="shared" si="39"/>
        <v>0</v>
      </c>
      <c r="J75" s="506">
        <f t="shared" si="40"/>
        <v>0</v>
      </c>
      <c r="K75" s="506">
        <f t="shared" si="41"/>
        <v>0</v>
      </c>
      <c r="L75" s="506">
        <f t="shared" si="42"/>
        <v>0</v>
      </c>
      <c r="M75" s="506"/>
    </row>
    <row r="76" spans="1:13" ht="12.5">
      <c r="A76" s="1691"/>
      <c r="B76" s="1692"/>
      <c r="C76" s="1683"/>
      <c r="D76" s="1693"/>
      <c r="E76" s="1694"/>
      <c r="I76" s="506">
        <f t="shared" si="39"/>
        <v>0</v>
      </c>
      <c r="J76" s="506">
        <f t="shared" si="40"/>
        <v>0</v>
      </c>
      <c r="K76" s="506">
        <f t="shared" si="41"/>
        <v>0</v>
      </c>
      <c r="L76" s="506">
        <f t="shared" si="42"/>
        <v>0</v>
      </c>
      <c r="M76" s="506"/>
    </row>
    <row r="77" spans="1:13" ht="12.5">
      <c r="A77" s="1691"/>
      <c r="B77" s="1692"/>
      <c r="C77" s="1683"/>
      <c r="D77" s="1693"/>
      <c r="E77" s="1694"/>
      <c r="I77" s="506">
        <f t="shared" si="39"/>
        <v>0</v>
      </c>
      <c r="J77" s="506">
        <f t="shared" si="40"/>
        <v>0</v>
      </c>
      <c r="K77" s="506">
        <f t="shared" si="41"/>
        <v>0</v>
      </c>
      <c r="L77" s="506">
        <f t="shared" si="42"/>
        <v>0</v>
      </c>
      <c r="M77" s="506"/>
    </row>
    <row r="78" spans="1:13" ht="12.5">
      <c r="A78" s="1691"/>
      <c r="B78" s="1692"/>
      <c r="C78" s="1683"/>
      <c r="D78" s="1693"/>
      <c r="E78" s="1694"/>
      <c r="I78" s="506">
        <f t="shared" si="39"/>
        <v>0</v>
      </c>
      <c r="J78" s="506">
        <f t="shared" si="40"/>
        <v>0</v>
      </c>
      <c r="K78" s="506">
        <f t="shared" si="41"/>
        <v>0</v>
      </c>
      <c r="L78" s="506">
        <f t="shared" si="42"/>
        <v>0</v>
      </c>
      <c r="M78" s="506"/>
    </row>
    <row r="79" spans="1:13" ht="12.5">
      <c r="A79" s="1691"/>
      <c r="B79" s="1692"/>
      <c r="C79" s="1683"/>
      <c r="D79" s="1693"/>
      <c r="E79" s="1694"/>
      <c r="I79" s="506">
        <f t="shared" si="39"/>
        <v>0</v>
      </c>
      <c r="J79" s="506">
        <f t="shared" si="40"/>
        <v>0</v>
      </c>
      <c r="K79" s="506">
        <f t="shared" si="41"/>
        <v>0</v>
      </c>
      <c r="L79" s="506">
        <f t="shared" si="42"/>
        <v>0</v>
      </c>
      <c r="M79" s="506"/>
    </row>
    <row r="80" spans="1:13" ht="12.5">
      <c r="A80" s="1691"/>
      <c r="B80" s="1692"/>
      <c r="C80" s="1683"/>
      <c r="D80" s="1693"/>
      <c r="E80" s="1694"/>
      <c r="I80" s="506">
        <f t="shared" si="39"/>
        <v>0</v>
      </c>
      <c r="J80" s="506">
        <f t="shared" si="40"/>
        <v>0</v>
      </c>
      <c r="K80" s="506">
        <f t="shared" si="41"/>
        <v>0</v>
      </c>
      <c r="L80" s="506">
        <f t="shared" si="42"/>
        <v>0</v>
      </c>
      <c r="M80" s="506"/>
    </row>
    <row r="81" spans="1:13" ht="12.5">
      <c r="A81" s="1691"/>
      <c r="B81" s="1692"/>
      <c r="C81" s="1683"/>
      <c r="D81" s="1693"/>
      <c r="E81" s="1694"/>
      <c r="I81" s="506">
        <f t="shared" si="39"/>
        <v>0</v>
      </c>
      <c r="J81" s="506">
        <f t="shared" si="40"/>
        <v>0</v>
      </c>
      <c r="K81" s="506">
        <f t="shared" si="41"/>
        <v>0</v>
      </c>
      <c r="L81" s="506">
        <f t="shared" si="42"/>
        <v>0</v>
      </c>
      <c r="M81" s="506"/>
    </row>
    <row r="82" spans="1:13" ht="12.5">
      <c r="A82" s="1691"/>
      <c r="B82" s="1692"/>
      <c r="C82" s="1683"/>
      <c r="D82" s="1693"/>
      <c r="E82" s="1694"/>
      <c r="I82" s="506">
        <f t="shared" si="39"/>
        <v>0</v>
      </c>
      <c r="J82" s="506">
        <f t="shared" si="40"/>
        <v>0</v>
      </c>
      <c r="K82" s="506">
        <f t="shared" si="41"/>
        <v>0</v>
      </c>
      <c r="L82" s="506">
        <f t="shared" si="42"/>
        <v>0</v>
      </c>
      <c r="M82" s="506"/>
    </row>
    <row r="83" spans="1:13" ht="12.5">
      <c r="A83" s="1691"/>
      <c r="B83" s="1692"/>
      <c r="C83" s="1683"/>
      <c r="D83" s="1693"/>
      <c r="E83" s="1694"/>
      <c r="I83" s="506">
        <f t="shared" si="39"/>
        <v>0</v>
      </c>
      <c r="J83" s="506">
        <f t="shared" si="40"/>
        <v>0</v>
      </c>
      <c r="K83" s="506">
        <f t="shared" si="41"/>
        <v>0</v>
      </c>
      <c r="L83" s="506">
        <f t="shared" si="42"/>
        <v>0</v>
      </c>
      <c r="M83" s="506"/>
    </row>
    <row r="84" spans="1:13" ht="12.5">
      <c r="A84" s="1691"/>
      <c r="B84" s="1692"/>
      <c r="C84" s="1683"/>
      <c r="D84" s="1693"/>
      <c r="E84" s="1694"/>
      <c r="I84" s="506">
        <f t="shared" si="39"/>
        <v>0</v>
      </c>
      <c r="J84" s="506">
        <f t="shared" si="40"/>
        <v>0</v>
      </c>
      <c r="K84" s="506">
        <f t="shared" si="41"/>
        <v>0</v>
      </c>
      <c r="L84" s="506">
        <f t="shared" si="42"/>
        <v>0</v>
      </c>
      <c r="M84" s="506"/>
    </row>
    <row r="85" spans="1:13" ht="12.5">
      <c r="A85" s="1691"/>
      <c r="B85" s="1692"/>
      <c r="C85" s="1683"/>
      <c r="D85" s="1693"/>
      <c r="E85" s="1694"/>
      <c r="I85" s="506">
        <f t="shared" si="39"/>
        <v>0</v>
      </c>
      <c r="J85" s="506">
        <f t="shared" si="40"/>
        <v>0</v>
      </c>
      <c r="K85" s="506">
        <f t="shared" si="41"/>
        <v>0</v>
      </c>
      <c r="L85" s="506">
        <f t="shared" si="42"/>
        <v>0</v>
      </c>
      <c r="M85" s="506"/>
    </row>
    <row r="86" spans="1:13" ht="12.5">
      <c r="A86" s="1691"/>
      <c r="B86" s="1692"/>
      <c r="C86" s="1683"/>
      <c r="D86" s="1693"/>
      <c r="E86" s="1694"/>
      <c r="I86" s="506">
        <f t="shared" si="39"/>
        <v>0</v>
      </c>
      <c r="J86" s="506">
        <f t="shared" si="40"/>
        <v>0</v>
      </c>
      <c r="K86" s="506">
        <f t="shared" si="41"/>
        <v>0</v>
      </c>
      <c r="L86" s="506">
        <f t="shared" si="42"/>
        <v>0</v>
      </c>
      <c r="M86" s="506"/>
    </row>
    <row r="87" spans="1:13" ht="12.5">
      <c r="A87" s="1691"/>
      <c r="B87" s="1692"/>
      <c r="C87" s="1683"/>
      <c r="D87" s="1693"/>
      <c r="E87" s="1694"/>
      <c r="I87" s="506">
        <f t="shared" si="39"/>
        <v>0</v>
      </c>
      <c r="J87" s="506">
        <f t="shared" si="40"/>
        <v>0</v>
      </c>
      <c r="K87" s="506">
        <f t="shared" si="41"/>
        <v>0</v>
      </c>
      <c r="L87" s="506">
        <f t="shared" si="42"/>
        <v>0</v>
      </c>
      <c r="M87" s="506"/>
    </row>
    <row r="88" spans="1:13" ht="12.5">
      <c r="A88" s="1691"/>
      <c r="B88" s="1692"/>
      <c r="C88" s="1683"/>
      <c r="D88" s="1693"/>
      <c r="E88" s="1694"/>
      <c r="I88" s="506">
        <f t="shared" si="39"/>
        <v>0</v>
      </c>
      <c r="J88" s="506">
        <f t="shared" si="40"/>
        <v>0</v>
      </c>
      <c r="K88" s="506">
        <f t="shared" si="41"/>
        <v>0</v>
      </c>
      <c r="L88" s="506">
        <f t="shared" si="42"/>
        <v>0</v>
      </c>
      <c r="M88" s="506"/>
    </row>
    <row r="89" spans="1:13" ht="12.5">
      <c r="A89" s="1691"/>
      <c r="B89" s="1692"/>
      <c r="C89" s="1683"/>
      <c r="D89" s="1693"/>
      <c r="E89" s="1694"/>
      <c r="I89" s="506">
        <f t="shared" si="39"/>
        <v>0</v>
      </c>
      <c r="J89" s="506">
        <f t="shared" si="40"/>
        <v>0</v>
      </c>
      <c r="K89" s="506">
        <f t="shared" si="41"/>
        <v>0</v>
      </c>
      <c r="L89" s="506">
        <f t="shared" si="42"/>
        <v>0</v>
      </c>
      <c r="M89" s="506"/>
    </row>
    <row r="90" spans="1:13" ht="12.5">
      <c r="A90" s="1691"/>
      <c r="B90" s="1692"/>
      <c r="C90" s="1683"/>
      <c r="D90" s="1693"/>
      <c r="E90" s="1694"/>
      <c r="I90" s="506">
        <v>0</v>
      </c>
      <c r="J90" s="506">
        <f t="shared" ref="J90:J101" si="43">B90</f>
        <v>0</v>
      </c>
      <c r="K90" s="506">
        <f t="shared" ref="K90:K101" si="44">C90</f>
        <v>0</v>
      </c>
      <c r="L90" s="506">
        <f t="shared" ref="L90:L101" si="45">D90</f>
        <v>0</v>
      </c>
      <c r="M90" s="506"/>
    </row>
    <row r="91" spans="1:13" ht="12.5">
      <c r="A91" s="1691"/>
      <c r="B91" s="1692"/>
      <c r="C91" s="1683"/>
      <c r="D91" s="1693"/>
      <c r="E91" s="1694"/>
      <c r="I91" s="506">
        <f t="shared" ref="I91:I101" si="46">A91</f>
        <v>0</v>
      </c>
      <c r="J91" s="506">
        <f t="shared" si="43"/>
        <v>0</v>
      </c>
      <c r="K91" s="506">
        <f t="shared" si="44"/>
        <v>0</v>
      </c>
      <c r="L91" s="506">
        <f t="shared" si="45"/>
        <v>0</v>
      </c>
      <c r="M91" s="506"/>
    </row>
    <row r="92" spans="1:13" ht="12.5">
      <c r="A92" s="1691"/>
      <c r="B92" s="1692"/>
      <c r="C92" s="1683"/>
      <c r="D92" s="1693"/>
      <c r="E92" s="1694"/>
      <c r="I92" s="506">
        <f t="shared" si="46"/>
        <v>0</v>
      </c>
      <c r="J92" s="506">
        <f t="shared" si="43"/>
        <v>0</v>
      </c>
      <c r="K92" s="506">
        <f t="shared" si="44"/>
        <v>0</v>
      </c>
      <c r="L92" s="506">
        <f t="shared" si="45"/>
        <v>0</v>
      </c>
      <c r="M92" s="506"/>
    </row>
    <row r="93" spans="1:13" ht="12.5">
      <c r="A93" s="1691"/>
      <c r="B93" s="1692"/>
      <c r="C93" s="1683"/>
      <c r="D93" s="1693"/>
      <c r="E93" s="1694"/>
      <c r="I93" s="506">
        <f t="shared" si="46"/>
        <v>0</v>
      </c>
      <c r="J93" s="506">
        <f t="shared" si="43"/>
        <v>0</v>
      </c>
      <c r="K93" s="506">
        <f t="shared" si="44"/>
        <v>0</v>
      </c>
      <c r="L93" s="506">
        <f t="shared" si="45"/>
        <v>0</v>
      </c>
      <c r="M93" s="506"/>
    </row>
    <row r="94" spans="1:13" ht="12.5">
      <c r="A94" s="1691"/>
      <c r="B94" s="1692"/>
      <c r="C94" s="1683"/>
      <c r="D94" s="1693"/>
      <c r="E94" s="1694"/>
      <c r="I94" s="506">
        <f t="shared" si="46"/>
        <v>0</v>
      </c>
      <c r="J94" s="506">
        <f t="shared" si="43"/>
        <v>0</v>
      </c>
      <c r="K94" s="506">
        <f t="shared" si="44"/>
        <v>0</v>
      </c>
      <c r="L94" s="506">
        <f t="shared" si="45"/>
        <v>0</v>
      </c>
      <c r="M94" s="506"/>
    </row>
    <row r="95" spans="1:13" ht="12.5">
      <c r="A95" s="1691"/>
      <c r="B95" s="1692"/>
      <c r="C95" s="1683"/>
      <c r="D95" s="1693"/>
      <c r="E95" s="1694"/>
      <c r="I95" s="506">
        <f t="shared" si="46"/>
        <v>0</v>
      </c>
      <c r="J95" s="506">
        <f t="shared" si="43"/>
        <v>0</v>
      </c>
      <c r="K95" s="506">
        <f t="shared" si="44"/>
        <v>0</v>
      </c>
      <c r="L95" s="506">
        <f t="shared" si="45"/>
        <v>0</v>
      </c>
      <c r="M95" s="506"/>
    </row>
    <row r="96" spans="1:13" ht="12.5">
      <c r="A96" s="1691"/>
      <c r="B96" s="1692"/>
      <c r="C96" s="1683"/>
      <c r="D96" s="1693"/>
      <c r="E96" s="1694"/>
      <c r="I96" s="1695">
        <f t="shared" si="46"/>
        <v>0</v>
      </c>
      <c r="J96" s="1695">
        <f t="shared" si="43"/>
        <v>0</v>
      </c>
      <c r="K96" s="1695">
        <f t="shared" si="44"/>
        <v>0</v>
      </c>
      <c r="L96" s="1695">
        <f t="shared" si="45"/>
        <v>0</v>
      </c>
      <c r="M96" s="506"/>
    </row>
    <row r="97" spans="1:12" ht="12.5">
      <c r="A97" s="1692"/>
      <c r="B97" s="1692"/>
      <c r="C97" s="1692"/>
      <c r="D97" s="1693"/>
      <c r="I97" s="1695">
        <f t="shared" si="46"/>
        <v>0</v>
      </c>
      <c r="J97" s="1695">
        <f t="shared" si="43"/>
        <v>0</v>
      </c>
      <c r="K97" s="1695">
        <f t="shared" si="44"/>
        <v>0</v>
      </c>
      <c r="L97" s="1695">
        <f t="shared" si="45"/>
        <v>0</v>
      </c>
    </row>
    <row r="98" spans="1:12" ht="12.5">
      <c r="A98" s="1692"/>
      <c r="B98" s="1692"/>
      <c r="C98" s="1692"/>
      <c r="D98" s="1693"/>
      <c r="I98" s="506">
        <f t="shared" si="46"/>
        <v>0</v>
      </c>
      <c r="J98" s="506">
        <f t="shared" si="43"/>
        <v>0</v>
      </c>
      <c r="K98" s="506">
        <f t="shared" si="44"/>
        <v>0</v>
      </c>
      <c r="L98" s="506">
        <f t="shared" si="45"/>
        <v>0</v>
      </c>
    </row>
    <row r="99" spans="1:12" ht="12.5">
      <c r="A99" s="1692"/>
      <c r="B99" s="1692"/>
      <c r="C99" s="1692"/>
      <c r="D99" s="1693"/>
      <c r="I99" s="506">
        <f t="shared" si="46"/>
        <v>0</v>
      </c>
      <c r="J99" s="506">
        <f t="shared" si="43"/>
        <v>0</v>
      </c>
      <c r="K99" s="506">
        <f t="shared" si="44"/>
        <v>0</v>
      </c>
      <c r="L99" s="506">
        <f t="shared" si="45"/>
        <v>0</v>
      </c>
    </row>
    <row r="100" spans="1:12" ht="15.5">
      <c r="A100" s="1692"/>
      <c r="B100" s="1692"/>
      <c r="C100" s="1692"/>
      <c r="D100" s="1693"/>
      <c r="E100" s="1690"/>
      <c r="I100" s="506">
        <f t="shared" si="46"/>
        <v>0</v>
      </c>
      <c r="J100" s="1695">
        <f t="shared" si="43"/>
        <v>0</v>
      </c>
      <c r="K100" s="1695">
        <f t="shared" si="44"/>
        <v>0</v>
      </c>
      <c r="L100" s="1695">
        <f t="shared" si="45"/>
        <v>0</v>
      </c>
    </row>
    <row r="101" spans="1:12" ht="12.5">
      <c r="A101" s="1692"/>
      <c r="B101" s="1692"/>
      <c r="C101" s="1692"/>
      <c r="D101" s="1693"/>
      <c r="E101" s="1694"/>
      <c r="I101" s="506">
        <f t="shared" si="46"/>
        <v>0</v>
      </c>
      <c r="J101" s="506">
        <f t="shared" si="43"/>
        <v>0</v>
      </c>
      <c r="K101" s="506">
        <f t="shared" si="44"/>
        <v>0</v>
      </c>
      <c r="L101" s="506">
        <f t="shared" si="45"/>
        <v>0</v>
      </c>
    </row>
    <row r="102" spans="1:12" ht="12.5">
      <c r="E102" s="1694"/>
    </row>
    <row r="103" spans="1:12" ht="12.5">
      <c r="E103" s="1694"/>
    </row>
    <row r="104" spans="1:12" ht="12.5">
      <c r="E104" s="1694"/>
    </row>
    <row r="105" spans="1:12" ht="12.5">
      <c r="E105" s="1694"/>
    </row>
    <row r="106" spans="1:12" ht="15.5" hidden="1">
      <c r="A106" s="1696" t="e">
        <v>#VALUE!</v>
      </c>
      <c r="B106" s="1688"/>
      <c r="C106" s="1697"/>
      <c r="D106" s="1689"/>
      <c r="E106" s="1694"/>
      <c r="I106" t="e">
        <f t="shared" ref="I106:I116" si="47">A106</f>
        <v>#VALUE!</v>
      </c>
      <c r="J106">
        <f t="shared" ref="J106:J116" si="48">B106</f>
        <v>0</v>
      </c>
      <c r="K106">
        <f t="shared" ref="K106:K116" si="49">C106</f>
        <v>0</v>
      </c>
      <c r="L106">
        <f t="shared" ref="L106:L116" si="50">D106</f>
        <v>0</v>
      </c>
    </row>
    <row r="107" spans="1:12" ht="12.5" hidden="1">
      <c r="A107" s="1691"/>
      <c r="B107" s="1692"/>
      <c r="C107" s="1698"/>
      <c r="D107" s="1693"/>
      <c r="E107" s="1694"/>
      <c r="I107">
        <f t="shared" si="47"/>
        <v>0</v>
      </c>
      <c r="J107">
        <f t="shared" si="48"/>
        <v>0</v>
      </c>
      <c r="K107">
        <f t="shared" si="49"/>
        <v>0</v>
      </c>
      <c r="L107">
        <f t="shared" si="50"/>
        <v>0</v>
      </c>
    </row>
    <row r="108" spans="1:12" ht="12.5" hidden="1">
      <c r="A108" s="1691"/>
      <c r="B108" s="1692"/>
      <c r="C108" s="1698"/>
      <c r="D108" s="1693"/>
      <c r="E108" s="1694"/>
      <c r="I108">
        <f t="shared" si="47"/>
        <v>0</v>
      </c>
      <c r="J108">
        <f t="shared" si="48"/>
        <v>0</v>
      </c>
      <c r="K108">
        <f t="shared" si="49"/>
        <v>0</v>
      </c>
      <c r="L108">
        <f t="shared" si="50"/>
        <v>0</v>
      </c>
    </row>
    <row r="109" spans="1:12" ht="12.5" hidden="1">
      <c r="A109" s="1691"/>
      <c r="B109" s="1692"/>
      <c r="C109" s="1698"/>
      <c r="D109" s="1693"/>
      <c r="E109" s="1694"/>
      <c r="I109">
        <f t="shared" si="47"/>
        <v>0</v>
      </c>
      <c r="J109">
        <f t="shared" si="48"/>
        <v>0</v>
      </c>
      <c r="K109">
        <f t="shared" si="49"/>
        <v>0</v>
      </c>
      <c r="L109">
        <f t="shared" si="50"/>
        <v>0</v>
      </c>
    </row>
    <row r="110" spans="1:12" ht="12.5" hidden="1">
      <c r="A110" s="1691"/>
      <c r="B110" s="1692"/>
      <c r="C110" s="1698"/>
      <c r="D110" s="1693"/>
      <c r="E110" s="1694"/>
      <c r="I110">
        <f t="shared" si="47"/>
        <v>0</v>
      </c>
      <c r="J110">
        <f t="shared" si="48"/>
        <v>0</v>
      </c>
      <c r="K110">
        <f t="shared" si="49"/>
        <v>0</v>
      </c>
      <c r="L110">
        <f t="shared" si="50"/>
        <v>0</v>
      </c>
    </row>
    <row r="111" spans="1:12" ht="12.5" hidden="1">
      <c r="A111" s="1691"/>
      <c r="B111" s="1692"/>
      <c r="C111" s="1698"/>
      <c r="D111" s="1693"/>
      <c r="I111">
        <f t="shared" si="47"/>
        <v>0</v>
      </c>
      <c r="J111">
        <f t="shared" si="48"/>
        <v>0</v>
      </c>
      <c r="K111">
        <f t="shared" si="49"/>
        <v>0</v>
      </c>
      <c r="L111">
        <f t="shared" si="50"/>
        <v>0</v>
      </c>
    </row>
    <row r="112" spans="1:12" ht="12.5" hidden="1">
      <c r="A112" s="1691"/>
      <c r="B112" s="1692"/>
      <c r="C112" s="1698"/>
      <c r="D112" s="1693"/>
      <c r="I112">
        <f t="shared" si="47"/>
        <v>0</v>
      </c>
      <c r="J112">
        <f t="shared" si="48"/>
        <v>0</v>
      </c>
      <c r="K112">
        <f t="shared" si="49"/>
        <v>0</v>
      </c>
      <c r="L112">
        <f t="shared" si="50"/>
        <v>0</v>
      </c>
    </row>
    <row r="113" spans="1:13" ht="12.5" hidden="1">
      <c r="A113" s="1691"/>
      <c r="B113" s="1692"/>
      <c r="C113" s="1698"/>
      <c r="D113" s="1693"/>
      <c r="I113">
        <f t="shared" si="47"/>
        <v>0</v>
      </c>
      <c r="J113">
        <f t="shared" si="48"/>
        <v>0</v>
      </c>
      <c r="K113">
        <f t="shared" si="49"/>
        <v>0</v>
      </c>
      <c r="L113">
        <f t="shared" si="50"/>
        <v>0</v>
      </c>
    </row>
    <row r="114" spans="1:13" ht="12.5" hidden="1">
      <c r="A114" s="1691"/>
      <c r="B114" s="1692"/>
      <c r="C114" s="1698"/>
      <c r="D114" s="1693"/>
      <c r="I114">
        <f t="shared" si="47"/>
        <v>0</v>
      </c>
      <c r="J114">
        <f t="shared" si="48"/>
        <v>0</v>
      </c>
      <c r="K114">
        <f t="shared" si="49"/>
        <v>0</v>
      </c>
      <c r="L114">
        <f t="shared" si="50"/>
        <v>0</v>
      </c>
    </row>
    <row r="115" spans="1:13" ht="12.5" hidden="1">
      <c r="A115" s="1691"/>
      <c r="B115" s="1692"/>
      <c r="C115" s="1698"/>
      <c r="D115" s="1693"/>
      <c r="I115">
        <f t="shared" si="47"/>
        <v>0</v>
      </c>
      <c r="J115">
        <f t="shared" si="48"/>
        <v>0</v>
      </c>
      <c r="K115">
        <f t="shared" si="49"/>
        <v>0</v>
      </c>
      <c r="L115">
        <f t="shared" si="50"/>
        <v>0</v>
      </c>
    </row>
    <row r="116" spans="1:13" ht="12.5" hidden="1">
      <c r="A116" s="1691"/>
      <c r="B116" s="1692"/>
      <c r="C116" s="1698"/>
      <c r="D116" s="1693"/>
      <c r="I116">
        <f t="shared" si="47"/>
        <v>0</v>
      </c>
      <c r="J116">
        <f t="shared" si="48"/>
        <v>0</v>
      </c>
      <c r="K116">
        <f t="shared" si="49"/>
        <v>0</v>
      </c>
      <c r="L116">
        <f t="shared" si="50"/>
        <v>0</v>
      </c>
    </row>
    <row r="117" spans="1:13" ht="12.5" hidden="1"/>
    <row r="118" spans="1:13" ht="12.5" hidden="1"/>
    <row r="119" spans="1:13" ht="12.5" hidden="1"/>
    <row r="120" spans="1:13" ht="15.5" hidden="1">
      <c r="A120" s="1688" t="s">
        <v>2</v>
      </c>
      <c r="B120" s="1688" t="s">
        <v>309</v>
      </c>
      <c r="C120" s="1688" t="s">
        <v>310</v>
      </c>
      <c r="D120" s="1688" t="s">
        <v>311</v>
      </c>
      <c r="E120" s="1699" t="s">
        <v>315</v>
      </c>
      <c r="I120" t="str">
        <f t="shared" ref="I120:I138" si="51">A120</f>
        <v>Section</v>
      </c>
      <c r="J120" t="str">
        <f t="shared" ref="J120:J138" si="52">B120</f>
        <v>Product Names</v>
      </c>
      <c r="K120" t="str">
        <f t="shared" ref="K120:K138" si="53">C120</f>
        <v>Production Plan</v>
      </c>
      <c r="L120" t="str">
        <f t="shared" ref="L120:L138" si="54">D120</f>
        <v>Production Done (PKT)</v>
      </c>
      <c r="M120" t="str">
        <f t="shared" ref="M120:M138" si="55">E120</f>
        <v>Total Fulfillment Rate %</v>
      </c>
    </row>
    <row r="121" spans="1:13" ht="12.5" hidden="1">
      <c r="A121" t="s">
        <v>2047</v>
      </c>
      <c r="B121" t="s">
        <v>2051</v>
      </c>
      <c r="C121" s="102">
        <v>18</v>
      </c>
      <c r="D121">
        <v>23</v>
      </c>
      <c r="E121" s="1659">
        <v>1.2777777777777777</v>
      </c>
      <c r="I121" t="str">
        <f t="shared" si="51"/>
        <v>Ghee</v>
      </c>
      <c r="J121" t="str">
        <f t="shared" si="52"/>
        <v>Tulsi Ghee - 250gm</v>
      </c>
      <c r="K121">
        <f t="shared" si="53"/>
        <v>18</v>
      </c>
      <c r="L121">
        <f t="shared" si="54"/>
        <v>23</v>
      </c>
      <c r="M121">
        <f t="shared" si="55"/>
        <v>1.2777777777777777</v>
      </c>
    </row>
    <row r="122" spans="1:13" ht="12.5" hidden="1">
      <c r="A122" t="s">
        <v>2047</v>
      </c>
      <c r="B122" t="s">
        <v>2052</v>
      </c>
      <c r="C122" s="102">
        <v>100</v>
      </c>
      <c r="D122">
        <v>114</v>
      </c>
      <c r="E122" s="1659">
        <v>1.1399999999999999</v>
      </c>
      <c r="I122" t="str">
        <f t="shared" si="51"/>
        <v>Ghee</v>
      </c>
      <c r="J122" t="str">
        <f t="shared" si="52"/>
        <v>A2 Desi Gir Cow Cultured Ghee IN Sampler - 50ml</v>
      </c>
      <c r="K122">
        <f t="shared" si="53"/>
        <v>100</v>
      </c>
      <c r="L122">
        <f t="shared" si="54"/>
        <v>114</v>
      </c>
      <c r="M122">
        <f t="shared" si="55"/>
        <v>1.1399999999999999</v>
      </c>
    </row>
    <row r="123" spans="1:13" ht="12.5" hidden="1">
      <c r="C123" s="102"/>
      <c r="E123" s="1659"/>
      <c r="I123">
        <f t="shared" si="51"/>
        <v>0</v>
      </c>
      <c r="J123">
        <f t="shared" si="52"/>
        <v>0</v>
      </c>
      <c r="K123">
        <f t="shared" si="53"/>
        <v>0</v>
      </c>
      <c r="L123">
        <f t="shared" si="54"/>
        <v>0</v>
      </c>
      <c r="M123">
        <f t="shared" si="55"/>
        <v>0</v>
      </c>
    </row>
    <row r="124" spans="1:13" ht="12.5" hidden="1">
      <c r="C124" s="102"/>
      <c r="E124" s="1659"/>
      <c r="I124">
        <f t="shared" si="51"/>
        <v>0</v>
      </c>
      <c r="J124">
        <f t="shared" si="52"/>
        <v>0</v>
      </c>
      <c r="K124">
        <f t="shared" si="53"/>
        <v>0</v>
      </c>
      <c r="L124">
        <f t="shared" si="54"/>
        <v>0</v>
      </c>
      <c r="M124">
        <f t="shared" si="55"/>
        <v>0</v>
      </c>
    </row>
    <row r="125" spans="1:13" ht="12.5" hidden="1">
      <c r="C125" s="102"/>
      <c r="E125" s="1659"/>
      <c r="I125">
        <f t="shared" si="51"/>
        <v>0</v>
      </c>
      <c r="J125">
        <f t="shared" si="52"/>
        <v>0</v>
      </c>
      <c r="K125">
        <f t="shared" si="53"/>
        <v>0</v>
      </c>
      <c r="L125">
        <f t="shared" si="54"/>
        <v>0</v>
      </c>
      <c r="M125">
        <f t="shared" si="55"/>
        <v>0</v>
      </c>
    </row>
    <row r="126" spans="1:13" ht="12.5" hidden="1">
      <c r="C126" s="102"/>
      <c r="E126" s="1659"/>
      <c r="I126">
        <f t="shared" si="51"/>
        <v>0</v>
      </c>
      <c r="J126">
        <f t="shared" si="52"/>
        <v>0</v>
      </c>
      <c r="K126">
        <f t="shared" si="53"/>
        <v>0</v>
      </c>
      <c r="L126">
        <f t="shared" si="54"/>
        <v>0</v>
      </c>
      <c r="M126">
        <f t="shared" si="55"/>
        <v>0</v>
      </c>
    </row>
    <row r="127" spans="1:13" ht="12.5" hidden="1">
      <c r="C127" s="102"/>
      <c r="E127" s="1659"/>
      <c r="I127">
        <f t="shared" si="51"/>
        <v>0</v>
      </c>
      <c r="J127">
        <f t="shared" si="52"/>
        <v>0</v>
      </c>
      <c r="K127">
        <f t="shared" si="53"/>
        <v>0</v>
      </c>
      <c r="L127">
        <f t="shared" si="54"/>
        <v>0</v>
      </c>
      <c r="M127">
        <f t="shared" si="55"/>
        <v>0</v>
      </c>
    </row>
    <row r="128" spans="1:13" ht="12.5" hidden="1">
      <c r="C128" s="102"/>
      <c r="E128" s="1659"/>
      <c r="I128">
        <f t="shared" si="51"/>
        <v>0</v>
      </c>
      <c r="J128">
        <f t="shared" si="52"/>
        <v>0</v>
      </c>
      <c r="K128">
        <f t="shared" si="53"/>
        <v>0</v>
      </c>
      <c r="L128">
        <f t="shared" si="54"/>
        <v>0</v>
      </c>
      <c r="M128">
        <f t="shared" si="55"/>
        <v>0</v>
      </c>
    </row>
    <row r="129" spans="1:17" ht="12.5" hidden="1">
      <c r="C129" s="102"/>
      <c r="E129" s="1659"/>
      <c r="I129">
        <f t="shared" si="51"/>
        <v>0</v>
      </c>
      <c r="J129">
        <f t="shared" si="52"/>
        <v>0</v>
      </c>
      <c r="K129">
        <f t="shared" si="53"/>
        <v>0</v>
      </c>
      <c r="L129">
        <f t="shared" si="54"/>
        <v>0</v>
      </c>
      <c r="M129">
        <f t="shared" si="55"/>
        <v>0</v>
      </c>
    </row>
    <row r="130" spans="1:17" ht="12.5" hidden="1">
      <c r="C130" s="102"/>
      <c r="E130" s="1659"/>
      <c r="I130">
        <f t="shared" si="51"/>
        <v>0</v>
      </c>
      <c r="J130">
        <f t="shared" si="52"/>
        <v>0</v>
      </c>
      <c r="K130">
        <f t="shared" si="53"/>
        <v>0</v>
      </c>
      <c r="L130">
        <f t="shared" si="54"/>
        <v>0</v>
      </c>
      <c r="M130">
        <f t="shared" si="55"/>
        <v>0</v>
      </c>
    </row>
    <row r="131" spans="1:17" ht="12.5" hidden="1">
      <c r="C131" s="102"/>
      <c r="E131" s="1659"/>
      <c r="I131">
        <f t="shared" si="51"/>
        <v>0</v>
      </c>
      <c r="J131">
        <f t="shared" si="52"/>
        <v>0</v>
      </c>
      <c r="K131">
        <f t="shared" si="53"/>
        <v>0</v>
      </c>
      <c r="L131">
        <f t="shared" si="54"/>
        <v>0</v>
      </c>
      <c r="M131">
        <f t="shared" si="55"/>
        <v>0</v>
      </c>
    </row>
    <row r="132" spans="1:17" ht="12.5" hidden="1">
      <c r="C132" s="102"/>
      <c r="E132" s="1659"/>
      <c r="I132">
        <f t="shared" si="51"/>
        <v>0</v>
      </c>
      <c r="J132">
        <f t="shared" si="52"/>
        <v>0</v>
      </c>
      <c r="K132">
        <f t="shared" si="53"/>
        <v>0</v>
      </c>
      <c r="L132">
        <f t="shared" si="54"/>
        <v>0</v>
      </c>
      <c r="M132">
        <f t="shared" si="55"/>
        <v>0</v>
      </c>
    </row>
    <row r="133" spans="1:17" ht="12.5" hidden="1">
      <c r="C133" s="102"/>
      <c r="E133" s="1659"/>
      <c r="I133">
        <f t="shared" si="51"/>
        <v>0</v>
      </c>
      <c r="J133">
        <f t="shared" si="52"/>
        <v>0</v>
      </c>
      <c r="K133">
        <f t="shared" si="53"/>
        <v>0</v>
      </c>
      <c r="L133">
        <f t="shared" si="54"/>
        <v>0</v>
      </c>
      <c r="M133">
        <f t="shared" si="55"/>
        <v>0</v>
      </c>
    </row>
    <row r="134" spans="1:17" ht="12.5" hidden="1">
      <c r="C134" s="102"/>
      <c r="E134" s="1659"/>
      <c r="I134">
        <f t="shared" si="51"/>
        <v>0</v>
      </c>
      <c r="J134">
        <f t="shared" si="52"/>
        <v>0</v>
      </c>
      <c r="K134">
        <f t="shared" si="53"/>
        <v>0</v>
      </c>
      <c r="L134">
        <f t="shared" si="54"/>
        <v>0</v>
      </c>
      <c r="M134">
        <f t="shared" si="55"/>
        <v>0</v>
      </c>
    </row>
    <row r="135" spans="1:17" ht="12.5" hidden="1">
      <c r="I135">
        <f t="shared" si="51"/>
        <v>0</v>
      </c>
      <c r="J135">
        <f t="shared" si="52"/>
        <v>0</v>
      </c>
      <c r="K135">
        <f t="shared" si="53"/>
        <v>0</v>
      </c>
      <c r="L135">
        <f t="shared" si="54"/>
        <v>0</v>
      </c>
      <c r="M135">
        <f t="shared" si="55"/>
        <v>0</v>
      </c>
    </row>
    <row r="136" spans="1:17" ht="12.5" hidden="1">
      <c r="C136" s="102"/>
      <c r="E136" s="1659"/>
      <c r="I136">
        <f t="shared" si="51"/>
        <v>0</v>
      </c>
      <c r="J136">
        <f t="shared" si="52"/>
        <v>0</v>
      </c>
      <c r="K136">
        <f t="shared" si="53"/>
        <v>0</v>
      </c>
      <c r="L136">
        <f t="shared" si="54"/>
        <v>0</v>
      </c>
      <c r="M136">
        <f t="shared" si="55"/>
        <v>0</v>
      </c>
    </row>
    <row r="137" spans="1:17" ht="12.5" hidden="1">
      <c r="C137" s="102"/>
      <c r="E137" s="1659"/>
      <c r="I137">
        <f t="shared" si="51"/>
        <v>0</v>
      </c>
      <c r="J137">
        <f t="shared" si="52"/>
        <v>0</v>
      </c>
      <c r="K137">
        <f t="shared" si="53"/>
        <v>0</v>
      </c>
      <c r="L137">
        <f t="shared" si="54"/>
        <v>0</v>
      </c>
      <c r="M137">
        <f t="shared" si="55"/>
        <v>0</v>
      </c>
    </row>
    <row r="138" spans="1:17" ht="12.5" hidden="1">
      <c r="C138" s="102"/>
      <c r="E138" s="1659"/>
      <c r="I138">
        <f t="shared" si="51"/>
        <v>0</v>
      </c>
      <c r="J138">
        <f t="shared" si="52"/>
        <v>0</v>
      </c>
      <c r="K138">
        <f t="shared" si="53"/>
        <v>0</v>
      </c>
      <c r="L138">
        <f t="shared" si="54"/>
        <v>0</v>
      </c>
      <c r="M138">
        <f t="shared" si="55"/>
        <v>0</v>
      </c>
    </row>
    <row r="139" spans="1:17" ht="37">
      <c r="C139" s="102"/>
      <c r="E139" s="1659"/>
      <c r="O139" s="1700" t="s">
        <v>309</v>
      </c>
      <c r="P139" s="1701" t="s">
        <v>2053</v>
      </c>
      <c r="Q139" s="1702" t="s">
        <v>2054</v>
      </c>
    </row>
    <row r="140" spans="1:17" ht="15.5">
      <c r="A140" s="1688" t="str">
        <f t="array" ref="A140:E159">_xlfn._xlws.FILTER(CHOOSE({1,2,3,4,5},Summary!B:B,Summary!E:E,Summary!O:O,Summary!AT:AT,Summary!AX:AX),(Summary!AX:AX&gt;=0.99)*(Summary!AX:AX&lt;&gt;""))</f>
        <v>Section</v>
      </c>
      <c r="B140" s="1688" t="str">
        <v>Product Names</v>
      </c>
      <c r="C140" s="1703" t="str">
        <v>Production Plan</v>
      </c>
      <c r="D140" s="1688" t="str">
        <v>Production Done (PKT)</v>
      </c>
      <c r="E140" s="1704" t="str">
        <v>Total Fulfillment Rate %</v>
      </c>
      <c r="I140" t="str">
        <f t="shared" ref="I140:I168" si="56">A140</f>
        <v>Section</v>
      </c>
      <c r="J140" t="str">
        <f t="shared" ref="J140:J168" si="57">B140</f>
        <v>Product Names</v>
      </c>
      <c r="K140" t="str">
        <f t="shared" ref="K140:K168" si="58">C140</f>
        <v>Production Plan</v>
      </c>
      <c r="L140" t="str">
        <f t="shared" ref="L140:L168" si="59">D140</f>
        <v>Production Done (PKT)</v>
      </c>
      <c r="M140" t="str">
        <f t="shared" ref="M140:M168" si="60">E140</f>
        <v>Total Fulfillment Rate %</v>
      </c>
      <c r="O140" t="str">
        <f t="array" aca="1" ref="O140:Q141" ca="1">IFERROR(_xlfn.LET(_xlpm.qty,INDEX(Summary!F18:AAA25,0,MATCH(DAY(TODAY()-1),Summary!F2:AAA2,0)),_xlpm.uom,Summary!F18:F25,_xlfn._xlws.FILTER(_xlfn.HSTACK(Summary!E18:E25,_xlpm.qty,_xlpm.qty*_xlpm.uom),_xlpm.qty&gt;0)),"No Packing")</f>
        <v>Black Mustard Oil - Plastic Bottle 1ltr</v>
      </c>
      <c r="P140">
        <f ca="1"/>
        <v>1992</v>
      </c>
      <c r="Q140">
        <f ca="1"/>
        <v>1992</v>
      </c>
    </row>
    <row r="141" spans="1:17" ht="12.5">
      <c r="A141" t="str">
        <v>Atta</v>
      </c>
      <c r="B141" t="str">
        <v>Khapli Atta 1KG</v>
      </c>
      <c r="C141" s="102">
        <v>6000</v>
      </c>
      <c r="D141">
        <v>6271</v>
      </c>
      <c r="E141" s="1659">
        <v>1.0451666666666666</v>
      </c>
      <c r="I141" t="str">
        <f t="shared" si="56"/>
        <v>Atta</v>
      </c>
      <c r="J141" t="str">
        <f t="shared" si="57"/>
        <v>Khapli Atta 1KG</v>
      </c>
      <c r="K141">
        <f t="shared" si="58"/>
        <v>6000</v>
      </c>
      <c r="L141">
        <f t="shared" si="59"/>
        <v>6271</v>
      </c>
      <c r="M141">
        <f t="shared" si="60"/>
        <v>1.0451666666666666</v>
      </c>
      <c r="O141" t="str">
        <f ca="1"/>
        <v>Black Mustard Oil - 5Ltr (Tin Can)</v>
      </c>
      <c r="P141">
        <f ca="1"/>
        <v>1000</v>
      </c>
      <c r="Q141">
        <f ca="1"/>
        <v>5000</v>
      </c>
    </row>
    <row r="142" spans="1:17" ht="12.5">
      <c r="A142" t="str">
        <v>Atta</v>
      </c>
      <c r="B142" t="str">
        <v>High Protein atta - 1kg</v>
      </c>
      <c r="C142" s="102">
        <v>13602</v>
      </c>
      <c r="D142">
        <v>24491</v>
      </c>
      <c r="E142" s="1659">
        <v>1.8005440376415234</v>
      </c>
      <c r="I142" t="str">
        <f t="shared" si="56"/>
        <v>Atta</v>
      </c>
      <c r="J142" t="str">
        <f t="shared" si="57"/>
        <v>High Protein atta - 1kg</v>
      </c>
      <c r="K142">
        <f t="shared" si="58"/>
        <v>13602</v>
      </c>
      <c r="L142">
        <f t="shared" si="59"/>
        <v>24491</v>
      </c>
      <c r="M142">
        <f t="shared" si="60"/>
        <v>1.8005440376415234</v>
      </c>
    </row>
    <row r="143" spans="1:17" ht="12.5">
      <c r="A143" t="str">
        <v>MG</v>
      </c>
      <c r="B143" t="str">
        <v>Khapli Multigrain atta- 2kg</v>
      </c>
      <c r="C143" s="102">
        <v>8510</v>
      </c>
      <c r="D143">
        <v>9873</v>
      </c>
      <c r="E143" s="1659">
        <v>1.1601645123384254</v>
      </c>
      <c r="I143" t="str">
        <f t="shared" si="56"/>
        <v>MG</v>
      </c>
      <c r="J143" t="str">
        <f t="shared" si="57"/>
        <v>Khapli Multigrain atta- 2kg</v>
      </c>
      <c r="K143">
        <f t="shared" si="58"/>
        <v>8510</v>
      </c>
      <c r="L143">
        <f t="shared" si="59"/>
        <v>9873</v>
      </c>
      <c r="M143">
        <f t="shared" si="60"/>
        <v>1.1601645123384254</v>
      </c>
    </row>
    <row r="144" spans="1:17" ht="12.5">
      <c r="A144" t="str">
        <v>Oil</v>
      </c>
      <c r="B144" t="str">
        <v>Peanut Oil (Wood Pressed) - 1Ltr (Plastic Bottle)</v>
      </c>
      <c r="C144" s="102">
        <v>27662</v>
      </c>
      <c r="D144">
        <v>27662</v>
      </c>
      <c r="E144" s="1659">
        <v>1</v>
      </c>
      <c r="I144" t="str">
        <f t="shared" si="56"/>
        <v>Oil</v>
      </c>
      <c r="J144" t="str">
        <f t="shared" si="57"/>
        <v>Peanut Oil (Wood Pressed) - 1Ltr (Plastic Bottle)</v>
      </c>
      <c r="K144">
        <f t="shared" si="58"/>
        <v>27662</v>
      </c>
      <c r="L144">
        <f t="shared" si="59"/>
        <v>27662</v>
      </c>
      <c r="M144">
        <f t="shared" si="60"/>
        <v>1</v>
      </c>
    </row>
    <row r="145" spans="1:13" ht="12.5">
      <c r="A145" t="str">
        <v>Oil</v>
      </c>
      <c r="B145" t="str">
        <v>Peanut Oil (Wood Pressed) - 2Ltr (Tin Can)</v>
      </c>
      <c r="C145" s="102">
        <v>1370</v>
      </c>
      <c r="D145">
        <v>1370</v>
      </c>
      <c r="E145" s="1659">
        <v>1</v>
      </c>
      <c r="I145" t="str">
        <f t="shared" si="56"/>
        <v>Oil</v>
      </c>
      <c r="J145" t="str">
        <f t="shared" si="57"/>
        <v>Peanut Oil (Wood Pressed) - 2Ltr (Tin Can)</v>
      </c>
      <c r="K145">
        <f t="shared" si="58"/>
        <v>1370</v>
      </c>
      <c r="L145">
        <f t="shared" si="59"/>
        <v>1370</v>
      </c>
      <c r="M145">
        <f t="shared" si="60"/>
        <v>1</v>
      </c>
    </row>
    <row r="146" spans="1:13" ht="12.5">
      <c r="A146" t="str">
        <v>Oil</v>
      </c>
      <c r="B146" t="str">
        <v>Peanut Oil (Wood Pressed) - 5Ltr (Tin Can)</v>
      </c>
      <c r="C146" s="102">
        <v>4519</v>
      </c>
      <c r="D146">
        <v>4519</v>
      </c>
      <c r="E146" s="1659">
        <v>1</v>
      </c>
      <c r="I146" t="str">
        <f t="shared" si="56"/>
        <v>Oil</v>
      </c>
      <c r="J146" t="str">
        <f t="shared" si="57"/>
        <v>Peanut Oil (Wood Pressed) - 5Ltr (Tin Can)</v>
      </c>
      <c r="K146">
        <f t="shared" si="58"/>
        <v>4519</v>
      </c>
      <c r="L146">
        <f t="shared" si="59"/>
        <v>4519</v>
      </c>
      <c r="M146">
        <f t="shared" si="60"/>
        <v>1</v>
      </c>
    </row>
    <row r="147" spans="1:13" ht="12.5">
      <c r="A147" t="str">
        <v>Oil</v>
      </c>
      <c r="B147" t="str">
        <v>Virgin Coconut Oil | Cold Pressed | Single Filtered - 400ml</v>
      </c>
      <c r="C147" s="102">
        <v>517</v>
      </c>
      <c r="D147">
        <v>2357.8000000000002</v>
      </c>
      <c r="E147" s="1659">
        <v>4.5605415860735015</v>
      </c>
      <c r="I147" t="str">
        <f t="shared" si="56"/>
        <v>Oil</v>
      </c>
      <c r="J147" t="str">
        <f t="shared" si="57"/>
        <v>Virgin Coconut Oil | Cold Pressed | Single Filtered - 400ml</v>
      </c>
      <c r="K147">
        <f t="shared" si="58"/>
        <v>517</v>
      </c>
      <c r="L147">
        <f t="shared" si="59"/>
        <v>2357.8000000000002</v>
      </c>
      <c r="M147">
        <f t="shared" si="60"/>
        <v>4.5605415860735015</v>
      </c>
    </row>
    <row r="148" spans="1:13" ht="12.5">
      <c r="A148" t="str">
        <v>Oil</v>
      </c>
      <c r="B148" t="str">
        <v>Black Mustard Oil - Plastic Bottle 1ltr</v>
      </c>
      <c r="C148" s="102">
        <v>3805</v>
      </c>
      <c r="D148">
        <v>3805</v>
      </c>
      <c r="E148" s="1659">
        <v>1</v>
      </c>
      <c r="I148" t="str">
        <f t="shared" si="56"/>
        <v>Oil</v>
      </c>
      <c r="J148" t="str">
        <f t="shared" si="57"/>
        <v>Black Mustard Oil - Plastic Bottle 1ltr</v>
      </c>
      <c r="K148">
        <f t="shared" si="58"/>
        <v>3805</v>
      </c>
      <c r="L148">
        <f t="shared" si="59"/>
        <v>3805</v>
      </c>
      <c r="M148">
        <f t="shared" si="60"/>
        <v>1</v>
      </c>
    </row>
    <row r="149" spans="1:13" ht="12.5">
      <c r="A149" t="str">
        <v>Oil</v>
      </c>
      <c r="B149" t="str">
        <v>Black Mustard Oil - 5Ltr (Tin Can)</v>
      </c>
      <c r="C149" s="102">
        <v>3749</v>
      </c>
      <c r="D149">
        <v>3749</v>
      </c>
      <c r="E149" s="1659">
        <v>1</v>
      </c>
      <c r="I149" t="str">
        <f t="shared" si="56"/>
        <v>Oil</v>
      </c>
      <c r="J149" t="str">
        <f t="shared" si="57"/>
        <v>Black Mustard Oil - 5Ltr (Tin Can)</v>
      </c>
      <c r="K149">
        <f t="shared" si="58"/>
        <v>3749</v>
      </c>
      <c r="L149">
        <f t="shared" si="59"/>
        <v>3749</v>
      </c>
      <c r="M149">
        <f t="shared" si="60"/>
        <v>1</v>
      </c>
    </row>
    <row r="150" spans="1:13" ht="12.5">
      <c r="A150" t="str">
        <v>Honey</v>
      </c>
      <c r="B150" t="str">
        <v>Forest Honey I Multifloral - 350gm</v>
      </c>
      <c r="C150">
        <v>2871</v>
      </c>
      <c r="D150">
        <v>2871</v>
      </c>
      <c r="E150" s="1659">
        <v>1</v>
      </c>
      <c r="I150" t="str">
        <f t="shared" si="56"/>
        <v>Honey</v>
      </c>
      <c r="J150" t="str">
        <f t="shared" si="57"/>
        <v>Forest Honey I Multifloral - 350gm</v>
      </c>
      <c r="K150">
        <f t="shared" si="58"/>
        <v>2871</v>
      </c>
      <c r="L150">
        <f t="shared" si="59"/>
        <v>2871</v>
      </c>
      <c r="M150">
        <f t="shared" si="60"/>
        <v>1</v>
      </c>
    </row>
    <row r="151" spans="1:13" ht="12.5">
      <c r="A151" t="str">
        <v>Honey</v>
      </c>
      <c r="B151" t="str">
        <v>Acacia Honey - 350 gm</v>
      </c>
      <c r="C151">
        <v>2845</v>
      </c>
      <c r="D151">
        <v>2845</v>
      </c>
      <c r="E151" s="1659">
        <v>1</v>
      </c>
      <c r="I151" t="str">
        <f t="shared" si="56"/>
        <v>Honey</v>
      </c>
      <c r="J151" t="str">
        <f t="shared" si="57"/>
        <v>Acacia Honey - 350 gm</v>
      </c>
      <c r="K151">
        <f t="shared" si="58"/>
        <v>2845</v>
      </c>
      <c r="L151">
        <f t="shared" si="59"/>
        <v>2845</v>
      </c>
      <c r="M151">
        <f t="shared" si="60"/>
        <v>1</v>
      </c>
    </row>
    <row r="152" spans="1:13" ht="12.5">
      <c r="A152" t="str">
        <v>Jaggery</v>
      </c>
      <c r="B152" t="str">
        <v>Sugarcane Jaggery Block - 900 gm</v>
      </c>
      <c r="C152">
        <v>10310</v>
      </c>
      <c r="D152">
        <v>12391.5</v>
      </c>
      <c r="E152" s="1659">
        <v>1.2018913676042677</v>
      </c>
      <c r="I152" t="str">
        <f t="shared" si="56"/>
        <v>Jaggery</v>
      </c>
      <c r="J152" t="str">
        <f t="shared" si="57"/>
        <v>Sugarcane Jaggery Block - 900 gm</v>
      </c>
      <c r="K152">
        <f t="shared" si="58"/>
        <v>10310</v>
      </c>
      <c r="L152">
        <f t="shared" si="59"/>
        <v>12391.5</v>
      </c>
      <c r="M152">
        <f t="shared" si="60"/>
        <v>1.2018913676042677</v>
      </c>
    </row>
    <row r="153" spans="1:13" ht="12.5">
      <c r="A153" t="str">
        <v>Jaggery</v>
      </c>
      <c r="B153" t="str">
        <v>Sugarcane Jaggery Powder - 500 gm</v>
      </c>
      <c r="C153">
        <v>14291</v>
      </c>
      <c r="D153">
        <v>19726</v>
      </c>
      <c r="E153" s="1659">
        <v>1.3803092855643413</v>
      </c>
      <c r="I153" t="str">
        <f t="shared" si="56"/>
        <v>Jaggery</v>
      </c>
      <c r="J153" t="str">
        <f t="shared" si="57"/>
        <v>Sugarcane Jaggery Powder - 500 gm</v>
      </c>
      <c r="K153">
        <f t="shared" si="58"/>
        <v>14291</v>
      </c>
      <c r="L153">
        <f t="shared" si="59"/>
        <v>19726</v>
      </c>
      <c r="M153">
        <f t="shared" si="60"/>
        <v>1.3803092855643413</v>
      </c>
    </row>
    <row r="154" spans="1:13" ht="12.5">
      <c r="A154" t="str">
        <v>Raw_Agri</v>
      </c>
      <c r="B154" t="str">
        <v>Single Origin Kashmiri Mongra Saffron</v>
      </c>
      <c r="C154">
        <v>4357</v>
      </c>
      <c r="D154">
        <v>4444.3739999999998</v>
      </c>
      <c r="E154" s="1659">
        <v>1.0200537066789075</v>
      </c>
      <c r="I154" t="str">
        <f t="shared" si="56"/>
        <v>Raw_Agri</v>
      </c>
      <c r="J154" t="str">
        <f t="shared" si="57"/>
        <v>Single Origin Kashmiri Mongra Saffron</v>
      </c>
      <c r="K154">
        <f t="shared" si="58"/>
        <v>4357</v>
      </c>
      <c r="L154">
        <f t="shared" si="59"/>
        <v>4444.3739999999998</v>
      </c>
      <c r="M154">
        <f t="shared" si="60"/>
        <v>1.0200537066789075</v>
      </c>
    </row>
    <row r="155" spans="1:13" ht="12.5">
      <c r="A155" t="str">
        <v>Jaggery</v>
      </c>
      <c r="B155" t="str">
        <v>Jaggery sachets pack of 30</v>
      </c>
      <c r="C155">
        <v>2523</v>
      </c>
      <c r="D155">
        <v>2523</v>
      </c>
      <c r="E155" s="1659">
        <v>1</v>
      </c>
      <c r="I155" t="str">
        <f t="shared" si="56"/>
        <v>Jaggery</v>
      </c>
      <c r="J155" t="str">
        <f t="shared" si="57"/>
        <v>Jaggery sachets pack of 30</v>
      </c>
      <c r="K155">
        <f t="shared" si="58"/>
        <v>2523</v>
      </c>
      <c r="L155">
        <f t="shared" si="59"/>
        <v>2523</v>
      </c>
      <c r="M155">
        <f t="shared" si="60"/>
        <v>1</v>
      </c>
    </row>
    <row r="156" spans="1:13" ht="12.5">
      <c r="A156" t="str">
        <v>Jaggery</v>
      </c>
      <c r="B156" t="str">
        <v>Sugarcane Jaggery Powder 1kg</v>
      </c>
      <c r="C156">
        <v>259</v>
      </c>
      <c r="D156">
        <v>259</v>
      </c>
      <c r="E156" s="1659">
        <v>1</v>
      </c>
      <c r="I156" t="str">
        <f t="shared" si="56"/>
        <v>Jaggery</v>
      </c>
      <c r="J156" t="str">
        <f t="shared" si="57"/>
        <v>Sugarcane Jaggery Powder 1kg</v>
      </c>
      <c r="K156">
        <f t="shared" si="58"/>
        <v>259</v>
      </c>
      <c r="L156">
        <f t="shared" si="59"/>
        <v>259</v>
      </c>
      <c r="M156">
        <f t="shared" si="60"/>
        <v>1</v>
      </c>
    </row>
    <row r="157" spans="1:13" ht="12.5">
      <c r="A157" t="str">
        <v>Oil</v>
      </c>
      <c r="B157" t="str">
        <v>Coconut oil 16 fl. oz (473ml) - Units</v>
      </c>
      <c r="C157">
        <v>125</v>
      </c>
      <c r="D157">
        <v>505</v>
      </c>
      <c r="E157" s="1659">
        <v>4.04</v>
      </c>
      <c r="I157" t="str">
        <f t="shared" si="56"/>
        <v>Oil</v>
      </c>
      <c r="J157" t="str">
        <f t="shared" si="57"/>
        <v>Coconut oil 16 fl. oz (473ml) - Units</v>
      </c>
      <c r="K157">
        <f t="shared" si="58"/>
        <v>125</v>
      </c>
      <c r="L157">
        <f t="shared" si="59"/>
        <v>505</v>
      </c>
      <c r="M157">
        <f t="shared" si="60"/>
        <v>4.04</v>
      </c>
    </row>
    <row r="158" spans="1:13" ht="12.5">
      <c r="A158" t="str">
        <v>Raw_Agri</v>
      </c>
      <c r="B158" t="str">
        <v>Indrayani Rice 1kg</v>
      </c>
      <c r="C158">
        <v>2941</v>
      </c>
      <c r="D158">
        <v>3465</v>
      </c>
      <c r="E158" s="1659">
        <v>1.1781706902414144</v>
      </c>
      <c r="I158" t="str">
        <f t="shared" si="56"/>
        <v>Raw_Agri</v>
      </c>
      <c r="J158" t="str">
        <f t="shared" si="57"/>
        <v>Indrayani Rice 1kg</v>
      </c>
      <c r="K158">
        <f t="shared" si="58"/>
        <v>2941</v>
      </c>
      <c r="L158">
        <f t="shared" si="59"/>
        <v>3465</v>
      </c>
      <c r="M158">
        <f t="shared" si="60"/>
        <v>1.1781706902414144</v>
      </c>
    </row>
    <row r="159" spans="1:13" ht="12.5">
      <c r="A159" t="str">
        <v>Raw_Agri</v>
      </c>
      <c r="B159" t="str">
        <v>Ajara Ghansal Rice (Semi Polished) - 1kg</v>
      </c>
      <c r="C159">
        <v>3639</v>
      </c>
      <c r="D159">
        <v>3699</v>
      </c>
      <c r="E159" s="1659">
        <v>1.0164880461665293</v>
      </c>
      <c r="I159" t="str">
        <f t="shared" si="56"/>
        <v>Raw_Agri</v>
      </c>
      <c r="J159" t="str">
        <f t="shared" si="57"/>
        <v>Ajara Ghansal Rice (Semi Polished) - 1kg</v>
      </c>
      <c r="K159">
        <f t="shared" si="58"/>
        <v>3639</v>
      </c>
      <c r="L159">
        <f t="shared" si="59"/>
        <v>3699</v>
      </c>
      <c r="M159">
        <f t="shared" si="60"/>
        <v>1.0164880461665293</v>
      </c>
    </row>
    <row r="160" spans="1:13" ht="12.5">
      <c r="C160" s="102"/>
      <c r="E160" s="1659"/>
      <c r="I160">
        <f t="shared" si="56"/>
        <v>0</v>
      </c>
      <c r="J160">
        <f t="shared" si="57"/>
        <v>0</v>
      </c>
      <c r="K160">
        <f t="shared" si="58"/>
        <v>0</v>
      </c>
      <c r="L160">
        <f t="shared" si="59"/>
        <v>0</v>
      </c>
      <c r="M160">
        <f t="shared" si="60"/>
        <v>0</v>
      </c>
    </row>
    <row r="161" spans="1:42" ht="12.5">
      <c r="C161" s="102"/>
      <c r="E161" s="1659"/>
      <c r="I161">
        <f t="shared" si="56"/>
        <v>0</v>
      </c>
      <c r="J161">
        <f t="shared" si="57"/>
        <v>0</v>
      </c>
      <c r="K161">
        <f t="shared" si="58"/>
        <v>0</v>
      </c>
      <c r="L161">
        <f t="shared" si="59"/>
        <v>0</v>
      </c>
      <c r="M161">
        <f t="shared" si="60"/>
        <v>0</v>
      </c>
    </row>
    <row r="162" spans="1:42" ht="12.5">
      <c r="C162" s="102"/>
      <c r="E162" s="1659"/>
      <c r="I162">
        <f t="shared" si="56"/>
        <v>0</v>
      </c>
      <c r="J162">
        <f t="shared" si="57"/>
        <v>0</v>
      </c>
      <c r="K162">
        <f t="shared" si="58"/>
        <v>0</v>
      </c>
      <c r="L162">
        <f t="shared" si="59"/>
        <v>0</v>
      </c>
      <c r="M162">
        <f t="shared" si="60"/>
        <v>0</v>
      </c>
    </row>
    <row r="163" spans="1:42" ht="12.5">
      <c r="C163" s="102"/>
      <c r="E163" s="1659"/>
      <c r="I163">
        <f t="shared" si="56"/>
        <v>0</v>
      </c>
      <c r="J163">
        <f t="shared" si="57"/>
        <v>0</v>
      </c>
      <c r="K163">
        <f t="shared" si="58"/>
        <v>0</v>
      </c>
      <c r="L163">
        <f t="shared" si="59"/>
        <v>0</v>
      </c>
      <c r="M163">
        <f t="shared" si="60"/>
        <v>0</v>
      </c>
    </row>
    <row r="164" spans="1:42" ht="12.5">
      <c r="C164" s="102"/>
      <c r="E164" s="1659"/>
      <c r="I164">
        <f t="shared" si="56"/>
        <v>0</v>
      </c>
      <c r="J164">
        <f t="shared" si="57"/>
        <v>0</v>
      </c>
      <c r="K164">
        <f t="shared" si="58"/>
        <v>0</v>
      </c>
      <c r="L164">
        <f t="shared" si="59"/>
        <v>0</v>
      </c>
      <c r="M164">
        <f t="shared" si="60"/>
        <v>0</v>
      </c>
    </row>
    <row r="165" spans="1:42" ht="12.5">
      <c r="C165" s="102"/>
      <c r="E165" s="1659"/>
      <c r="I165">
        <f t="shared" si="56"/>
        <v>0</v>
      </c>
      <c r="J165">
        <f t="shared" si="57"/>
        <v>0</v>
      </c>
      <c r="K165">
        <f t="shared" si="58"/>
        <v>0</v>
      </c>
      <c r="L165">
        <f t="shared" si="59"/>
        <v>0</v>
      </c>
      <c r="M165">
        <f t="shared" si="60"/>
        <v>0</v>
      </c>
    </row>
    <row r="166" spans="1:42" ht="12.5">
      <c r="C166" s="102"/>
      <c r="E166" s="1659"/>
      <c r="I166">
        <f t="shared" si="56"/>
        <v>0</v>
      </c>
      <c r="J166">
        <f t="shared" si="57"/>
        <v>0</v>
      </c>
      <c r="K166">
        <f t="shared" si="58"/>
        <v>0</v>
      </c>
      <c r="L166">
        <f t="shared" si="59"/>
        <v>0</v>
      </c>
      <c r="M166">
        <f t="shared" si="60"/>
        <v>0</v>
      </c>
    </row>
    <row r="167" spans="1:42" ht="12.5">
      <c r="C167" s="102"/>
      <c r="E167" s="1659"/>
      <c r="I167">
        <f t="shared" si="56"/>
        <v>0</v>
      </c>
      <c r="J167">
        <f t="shared" si="57"/>
        <v>0</v>
      </c>
      <c r="K167">
        <f t="shared" si="58"/>
        <v>0</v>
      </c>
      <c r="L167">
        <f t="shared" si="59"/>
        <v>0</v>
      </c>
      <c r="M167">
        <f t="shared" si="60"/>
        <v>0</v>
      </c>
    </row>
    <row r="168" spans="1:42" ht="12.5">
      <c r="C168" s="102"/>
      <c r="E168" s="1659"/>
      <c r="I168">
        <f t="shared" si="56"/>
        <v>0</v>
      </c>
      <c r="J168">
        <f t="shared" si="57"/>
        <v>0</v>
      </c>
      <c r="K168">
        <f t="shared" si="58"/>
        <v>0</v>
      </c>
      <c r="L168">
        <f t="shared" si="59"/>
        <v>0</v>
      </c>
      <c r="M168">
        <f t="shared" si="60"/>
        <v>0</v>
      </c>
    </row>
    <row r="169" spans="1:42" ht="12.5">
      <c r="C169" s="102"/>
      <c r="E169" s="1659"/>
    </row>
    <row r="170" spans="1:42" ht="12.5">
      <c r="E170" s="1659"/>
    </row>
    <row r="171" spans="1:42" ht="13" thickBot="1">
      <c r="E171" s="1659"/>
    </row>
    <row r="172" spans="1:42" ht="16" thickBot="1">
      <c r="A172" s="1705" t="s">
        <v>2</v>
      </c>
      <c r="B172" s="1706" t="s">
        <v>2044</v>
      </c>
      <c r="C172" s="1707" t="s">
        <v>2045</v>
      </c>
      <c r="D172" s="1708" t="s">
        <v>2048</v>
      </c>
      <c r="E172" s="1681" t="s">
        <v>2046</v>
      </c>
      <c r="AL172" s="1659"/>
      <c r="AP172" s="1659"/>
    </row>
    <row r="173" spans="1:42" ht="12.5">
      <c r="A173" s="1709" t="str">
        <f t="array" ref="A173:D174">A63:D64</f>
        <v>C6</v>
      </c>
      <c r="B173" s="1710">
        <v>174571</v>
      </c>
      <c r="C173" s="1224">
        <v>140745.79999999999</v>
      </c>
      <c r="D173" s="1711">
        <v>0.80623814952082529</v>
      </c>
      <c r="E173" s="1661">
        <f t="array" aca="1" ref="E173" ca="1">_xlfn.IFS(DAY(TODAY())&gt;=24,0.4,DAY(TODAY())&lt;=7,0.7,DAY(TODAY())&lt;=14,0.85,DAY(TODAY())&lt;=23,1)</f>
        <v>0.4</v>
      </c>
      <c r="AM173" s="1659"/>
      <c r="AP173" s="1659"/>
    </row>
    <row r="174" spans="1:42" ht="12.5">
      <c r="A174" s="1712" t="str">
        <v>C39</v>
      </c>
      <c r="B174" s="1713">
        <v>193454</v>
      </c>
      <c r="C174" s="1078">
        <v>196725.42400000003</v>
      </c>
      <c r="D174" s="1714">
        <v>1.0169106040712523</v>
      </c>
      <c r="E174" s="1661">
        <f t="array" aca="1" ref="E174" ca="1">_xlfn.IFS(DAY(TODAY())&gt;=24,0.4,DAY(TODAY())&lt;=7,0.7,DAY(TODAY())&lt;=14,0.85,DAY(TODAY())&lt;=23,1)</f>
        <v>0.4</v>
      </c>
      <c r="AN174" s="1659"/>
      <c r="AP174" s="1659"/>
    </row>
    <row r="175" spans="1:42" ht="12.5">
      <c r="A175" s="1712" t="str">
        <f t="array" ref="A175:D175">A59:D59</f>
        <v>Ghee</v>
      </c>
      <c r="B175" s="1713">
        <v>49485.5</v>
      </c>
      <c r="C175" s="1078">
        <v>37648</v>
      </c>
      <c r="D175" s="1714">
        <v>0.7607885138070748</v>
      </c>
      <c r="E175" s="1661">
        <f t="array" aca="1" ref="E175" ca="1">_xlfn.IFS(DAY(TODAY())&gt;=24,0.4,DAY(TODAY())&lt;=7,0.7,DAY(TODAY())&lt;=14,0.85,DAY(TODAY())&lt;=23,1)</f>
        <v>0.4</v>
      </c>
      <c r="AO175" s="1659"/>
      <c r="AP175" s="1659"/>
    </row>
    <row r="176" spans="1:42" ht="13" thickBot="1">
      <c r="A176" s="1715" t="str">
        <f t="array" ref="A176:D176">A58:D58</f>
        <v>Non Ghee</v>
      </c>
      <c r="B176" s="1716">
        <v>368025</v>
      </c>
      <c r="C176" s="1663">
        <v>337471.22399999999</v>
      </c>
      <c r="D176" s="1717">
        <v>0.91697907479111473</v>
      </c>
      <c r="E176" s="1665">
        <f t="array" aca="1" ref="E176" ca="1">_xlfn.IFS(DAY(TODAY())&gt;=24,0.4,DAY(TODAY())&lt;=7,0.7,DAY(TODAY())&lt;=14,0.85,DAY(TODAY())&lt;=23,1)</f>
        <v>0.4</v>
      </c>
    </row>
    <row r="177" spans="1:33" ht="12.5">
      <c r="E177" s="1659"/>
    </row>
    <row r="179" spans="1:33" ht="18">
      <c r="A179" s="1718" t="s">
        <v>2055</v>
      </c>
    </row>
    <row r="180" spans="1:33" ht="37.5" customHeight="1">
      <c r="A180" s="1719" t="s">
        <v>2056</v>
      </c>
      <c r="C180" s="1720" t="str">
        <f t="array" ref="C180">IF(TRIM(A180)="", "Showing all "&amp;COUNTA(Summary!$E$3:$E$62)&amp;" products", _xlfn.LET(_xlpm.n, SUMPRODUCT(--ISNUMBER(SEARCH(TRIM(A180),Summary!$E$3:$E$62))*(Summary!$E$3:$E$62&lt;&gt;"")), IF(_xlpm.n=0,"No Product Found", _xlpm.n&amp;" product(s) found")))</f>
        <v>2 product(s) found</v>
      </c>
    </row>
    <row r="181" spans="1:33" ht="13">
      <c r="A181" s="1721"/>
    </row>
    <row r="183" spans="1:33" ht="39">
      <c r="A183" s="1722" t="s">
        <v>405</v>
      </c>
      <c r="B183" s="1722" t="s">
        <v>2</v>
      </c>
      <c r="C183" s="1722" t="s">
        <v>2057</v>
      </c>
      <c r="D183" s="1722" t="s">
        <v>2058</v>
      </c>
      <c r="E183" s="1722" t="s">
        <v>2059</v>
      </c>
      <c r="F183" s="1722" t="s">
        <v>2060</v>
      </c>
      <c r="G183" s="1722" t="s">
        <v>2061</v>
      </c>
      <c r="H183" s="1722" t="s">
        <v>2062</v>
      </c>
      <c r="I183" s="1722" t="s">
        <v>2063</v>
      </c>
      <c r="J183" s="1722" t="s">
        <v>2064</v>
      </c>
      <c r="K183" s="1722" t="s">
        <v>210</v>
      </c>
      <c r="L183" s="1722" t="s">
        <v>2065</v>
      </c>
      <c r="M183" s="1722" t="s">
        <v>315</v>
      </c>
      <c r="N183" s="1722" t="s">
        <v>317</v>
      </c>
      <c r="O183" s="1722" t="s">
        <v>23</v>
      </c>
      <c r="P183" s="1722" t="s">
        <v>5</v>
      </c>
      <c r="Q183" s="1722" t="s">
        <v>2066</v>
      </c>
      <c r="R183" s="1723" t="s">
        <v>10</v>
      </c>
      <c r="S183" s="1724"/>
      <c r="T183" s="1725"/>
      <c r="U183" s="1726"/>
      <c r="V183" s="1726"/>
      <c r="W183" s="1726"/>
      <c r="X183" s="1726"/>
      <c r="Y183" s="1726"/>
      <c r="Z183" s="1726"/>
      <c r="AA183" s="1727"/>
      <c r="AB183" s="1726"/>
      <c r="AC183" s="1726"/>
      <c r="AD183" s="1726"/>
      <c r="AE183" s="1726"/>
      <c r="AF183" s="1726"/>
      <c r="AG183" s="1726"/>
    </row>
    <row r="184" spans="1:33" ht="12.5">
      <c r="A184" s="1692" t="e">
        <f t="array" ref="A184:R185">_xlfn.LET(_xlpm.q,Report!$A$180,_xlpm.prod,BI_Channel!$B$2:$B$481,_xlpm.sect,BI_Channel!$C$2:$C$481,_xlpm.chan,BI_Channel!$E$2:$E$481,_xlpm.pend,BI_Channel!$H$2:$H$481,_xlpm.mask,IF(_xlpm.q="",1,IFERROR(--ISNUMBER(SEARCH(_xlpm.q,_xlpm.prod)),0)),_xlpm.keep,(_xlpm.mask=1)*(_xlpm.chan="MRP (Domestic)"),_xlpm.cnt,SUM(_xlpm.keep),IF(_xlpm.cnt=0,"No Product Found",_xlfn.LET(_xlpm.names,_xlfn._xlws.FILTER(_xlpm.prod,_xlpm.keep),_xlpm.secs,_xlfn._xlws.FILTER(_xlpm.sect,_xlpm.keep),_xlpm.dom,SUMIFS(_xlpm.pend,_xlpm.prod,_xlpm.names,_xlpm.chan,"MRP (Domestic)"),_xlpm.rw,SUMIFS(_xlpm.pend,_xlpm.prod,_xlpm.names,_xlpm.chan,"ROW Manjari"),_xlpm.usea,SUMIFS(_xlpm.pend,_xlpm.prod,_xlpm.names,_xlpm.chan,"USA Sea"),_xlpm.amz,SUMIFS(_xlpm.pend,_xlpm.prod,_xlpm.names,_xlpm.chan,"Amazon USA Sea"),_xlpm.uair,SUMIFS(_xlpm.pend,_xlpm.prod,_xlpm.names,_xlpm.chan,"USA Air"),_xlpm.uamz,SUMIFS(_xlpm.pend,_xlpm.prod,_xlpm.names,_xlpm.chan,"USA Amazon"),_xlpm.uk,SUMIFS(_xlpm.pend,_xlpm.prod,_xlpm.names,_xlpm.chan,"UK"),_xlpm.mena,SUMIFS(_xlpm.pend,_xlpm.prod,_xlpm.names,_xlpm.chan,"MENA"),_xlpm.tot,_xlpm.dom+_xlpm.rw+_xlpm.usea+_xlpm.amz+_xlpm.uair+_xlpm.uamz+_xlpm.uk+_xlpm.mena,_xlpm.sprod,Summary!$E$3:$E$62,_xlpm.rmkg,ABS(_xlfn.XLOOKUP(_xlpm.names,_xlpm.sprod,Summary!$AW$3:$AW$62,0,0)),_xlpm.fr,_xlfn.XLOOKUP(_xlpm.names,_xlpm.sprod,Summary!$AX$3:$AX$62,"",0),_xlpm.soh,_xlfn.XLOOKUP(_xlpm.names,_xlpm.sprod,Summary!$AZ$3:$AZ$62,"",0),_xlpm.doh,_xlfn.XLOOKUP(_xlpm.names,_xlpm.sprod,Summary!$BA$3:$BA$62,"",0),_xlpm.prio,_xlfn.XLOOKUP(_xlpm.names,_xlpm.sprod,Summary!$BC$3:$BC$62,"",0),_xlpm.tprod,_xlfn.XLOOKUP(_xlpm.names,_xlpm.sprod,Summary!$AT$3:$AT$62,0,0),_xlpm.rmkR,_xlfn.XLOOKUP(_xlpm.names,_xlpm.sprod,Summary!$AY$3:$AY$62,"",0),_xlpm.rmk,IF((_xlpm.rmkR=0)+(_xlpm.rmkR=""),"",_xlpm.rmkR),_xlfn.HSTACK(_xlpm.names,_xlpm.secs,_xlpm.dom,_xlpm.rw,_xlpm.usea,_xlpm.amz,_xlpm.uair,_xlpm.uamz,_xlpm.uk,_xlpm.mena,_xlpm.tot,_xlpm.rmkg,_xlpm.fr,_xlpm.soh,_xlpm.doh,_xlpm.prio,_xlpm.tprod,_xlpm.rmk))))</f>
        <v>#VALUE!</v>
      </c>
      <c r="B184" s="1692" t="e">
        <v>#VALUE!</v>
      </c>
      <c r="C184" s="1692" t="e">
        <v>#VALUE!</v>
      </c>
      <c r="D184" s="1728" t="e">
        <v>#VALUE!</v>
      </c>
      <c r="E184" s="1728" t="e">
        <v>#VALUE!</v>
      </c>
      <c r="F184" s="1728" t="e">
        <v>#VALUE!</v>
      </c>
      <c r="G184" s="1683" t="e">
        <v>#VALUE!</v>
      </c>
      <c r="H184" s="1728" t="e">
        <v>#VALUE!</v>
      </c>
      <c r="I184" s="1683" t="e">
        <v>#VALUE!</v>
      </c>
      <c r="J184" s="1692" t="e">
        <v>#VALUE!</v>
      </c>
      <c r="K184" s="1692" t="e">
        <v>#VALUE!</v>
      </c>
      <c r="L184" s="1728" t="e">
        <v>#VALUE!</v>
      </c>
      <c r="M184" s="1693" t="e">
        <v>#VALUE!</v>
      </c>
      <c r="N184" s="1728" t="e">
        <v>#VALUE!</v>
      </c>
      <c r="O184" s="1683" t="e">
        <v>#VALUE!</v>
      </c>
      <c r="P184" s="1729" t="e">
        <v>#VALUE!</v>
      </c>
      <c r="Q184" s="1730" t="e">
        <v>#VALUE!</v>
      </c>
      <c r="R184" s="1731" t="e">
        <v>#VALUE!</v>
      </c>
      <c r="S184" s="1732"/>
      <c r="T184" s="1733"/>
      <c r="U184" s="1733"/>
      <c r="V184" s="1733"/>
      <c r="W184" s="1733"/>
      <c r="X184" s="1733"/>
      <c r="Y184" s="1733"/>
      <c r="Z184" s="1733"/>
      <c r="AA184" s="1733"/>
      <c r="AB184" s="1659"/>
      <c r="AC184" s="2"/>
      <c r="AD184" s="3"/>
      <c r="AE184" s="1734"/>
      <c r="AF184" s="1734"/>
    </row>
    <row r="185" spans="1:33" ht="12.5">
      <c r="A185" s="1692" t="e">
        <v>#VALUE!</v>
      </c>
      <c r="B185" s="1692" t="e">
        <v>#VALUE!</v>
      </c>
      <c r="C185" s="1692" t="e">
        <v>#VALUE!</v>
      </c>
      <c r="D185" s="1728" t="e">
        <v>#VALUE!</v>
      </c>
      <c r="E185" s="1728" t="e">
        <v>#VALUE!</v>
      </c>
      <c r="F185" s="1728" t="e">
        <v>#VALUE!</v>
      </c>
      <c r="G185" s="1683" t="e">
        <v>#VALUE!</v>
      </c>
      <c r="H185" s="1728" t="e">
        <v>#VALUE!</v>
      </c>
      <c r="I185" s="1683" t="e">
        <v>#VALUE!</v>
      </c>
      <c r="J185" s="1692" t="e">
        <v>#VALUE!</v>
      </c>
      <c r="K185" s="1692" t="e">
        <v>#VALUE!</v>
      </c>
      <c r="L185" s="1728" t="e">
        <v>#VALUE!</v>
      </c>
      <c r="M185" s="1693" t="e">
        <v>#VALUE!</v>
      </c>
      <c r="N185" s="1728" t="e">
        <v>#VALUE!</v>
      </c>
      <c r="O185" s="1683" t="e">
        <v>#VALUE!</v>
      </c>
      <c r="P185" s="1729" t="e">
        <v>#VALUE!</v>
      </c>
      <c r="Q185" s="1730" t="e">
        <v>#VALUE!</v>
      </c>
      <c r="R185" s="1731" t="e">
        <v>#VALUE!</v>
      </c>
      <c r="S185" s="1732"/>
      <c r="T185" s="1733"/>
      <c r="U185" s="1733"/>
      <c r="V185" s="1733"/>
      <c r="W185" s="1733"/>
      <c r="X185" s="1733"/>
      <c r="Y185" s="1733"/>
      <c r="Z185" s="1733"/>
      <c r="AA185" s="1733"/>
      <c r="AB185" s="1659"/>
      <c r="AC185" s="2"/>
      <c r="AD185" s="3"/>
      <c r="AE185" s="1734"/>
      <c r="AF185" s="1734"/>
    </row>
    <row r="186" spans="1:33" ht="12.5">
      <c r="A186" s="1692"/>
      <c r="B186" s="1692"/>
      <c r="C186" s="1692"/>
      <c r="D186" s="1728"/>
      <c r="E186" s="1728"/>
      <c r="F186" s="1728"/>
      <c r="G186" s="1683"/>
      <c r="H186" s="1728"/>
      <c r="I186" s="1683"/>
      <c r="J186" s="1692"/>
      <c r="K186" s="1692"/>
      <c r="L186" s="1728"/>
      <c r="M186" s="1693"/>
      <c r="N186" s="1728"/>
      <c r="O186" s="1683"/>
      <c r="P186" s="1729"/>
      <c r="Q186" s="1730"/>
      <c r="R186" s="1731"/>
      <c r="S186" s="1732"/>
      <c r="T186" s="1733"/>
      <c r="U186" s="1733"/>
      <c r="V186" s="1733"/>
      <c r="W186" s="1733"/>
      <c r="X186" s="1733"/>
      <c r="Y186" s="1733"/>
      <c r="Z186" s="1733"/>
      <c r="AA186" s="1733"/>
      <c r="AB186" s="1659"/>
      <c r="AC186" s="2"/>
      <c r="AD186" s="3"/>
      <c r="AE186" s="1734"/>
      <c r="AF186" s="1734"/>
    </row>
    <row r="187" spans="1:33" ht="12.5">
      <c r="A187" s="1692"/>
      <c r="B187" s="1692"/>
      <c r="C187" s="1692"/>
      <c r="D187" s="1728"/>
      <c r="E187" s="1728"/>
      <c r="F187" s="1728"/>
      <c r="G187" s="1683"/>
      <c r="H187" s="1728"/>
      <c r="I187" s="1683"/>
      <c r="J187" s="1692"/>
      <c r="K187" s="1692"/>
      <c r="L187" s="1728"/>
      <c r="M187" s="1693"/>
      <c r="N187" s="1728"/>
      <c r="O187" s="1683"/>
      <c r="P187" s="1729"/>
      <c r="Q187" s="1730"/>
      <c r="R187" s="1731"/>
      <c r="S187" s="1732"/>
      <c r="T187" s="1733"/>
      <c r="U187" s="1733"/>
      <c r="V187" s="1733"/>
      <c r="W187" s="1733"/>
      <c r="X187" s="1733"/>
      <c r="Y187" s="1733"/>
      <c r="Z187" s="1733"/>
      <c r="AA187" s="1733"/>
      <c r="AB187" s="1659"/>
      <c r="AC187" s="2"/>
      <c r="AD187" s="3"/>
      <c r="AE187" s="1734"/>
      <c r="AF187" s="1734"/>
    </row>
    <row r="188" spans="1:33" ht="12.5">
      <c r="A188" s="1692"/>
      <c r="B188" s="1692"/>
      <c r="C188" s="1692"/>
      <c r="D188" s="1728"/>
      <c r="E188" s="1728"/>
      <c r="F188" s="1728"/>
      <c r="G188" s="1683"/>
      <c r="H188" s="1728"/>
      <c r="I188" s="1683"/>
      <c r="J188" s="1692"/>
      <c r="K188" s="1692"/>
      <c r="L188" s="1728"/>
      <c r="M188" s="1693"/>
      <c r="N188" s="1728"/>
      <c r="O188" s="1683"/>
      <c r="P188" s="1729"/>
      <c r="Q188" s="1730"/>
      <c r="R188" s="1731"/>
      <c r="S188" s="1732"/>
      <c r="T188" s="1733"/>
      <c r="U188" s="1733"/>
      <c r="V188" s="1733"/>
      <c r="W188" s="1733"/>
      <c r="X188" s="1733"/>
      <c r="Y188" s="1733"/>
      <c r="Z188" s="1733"/>
      <c r="AA188" s="1733"/>
      <c r="AB188" s="1659"/>
      <c r="AC188" s="2"/>
      <c r="AD188" s="3"/>
      <c r="AE188" s="1734"/>
      <c r="AF188" s="1734"/>
    </row>
    <row r="189" spans="1:33" ht="12.5">
      <c r="A189" s="1692"/>
      <c r="B189" s="1692"/>
      <c r="C189" s="1692"/>
      <c r="D189" s="1728"/>
      <c r="E189" s="1728"/>
      <c r="F189" s="1728"/>
      <c r="G189" s="1683"/>
      <c r="H189" s="1728"/>
      <c r="I189" s="1683"/>
      <c r="J189" s="1692"/>
      <c r="K189" s="1692"/>
      <c r="L189" s="1728"/>
      <c r="M189" s="1693"/>
      <c r="N189" s="1728"/>
      <c r="O189" s="1683"/>
      <c r="P189" s="1729"/>
      <c r="Q189" s="1730"/>
      <c r="R189" s="1731"/>
      <c r="S189" s="1732"/>
      <c r="T189" s="1733"/>
      <c r="U189" s="1733"/>
      <c r="V189" s="1733"/>
      <c r="W189" s="1733"/>
      <c r="X189" s="1733"/>
      <c r="Y189" s="1733"/>
      <c r="Z189" s="1733"/>
      <c r="AA189" s="1733"/>
      <c r="AB189" s="1659"/>
      <c r="AC189" s="2"/>
      <c r="AD189" s="3"/>
      <c r="AE189" s="1734"/>
      <c r="AF189" s="1734"/>
    </row>
    <row r="190" spans="1:33" ht="12.5">
      <c r="A190" s="1692"/>
      <c r="B190" s="1692"/>
      <c r="C190" s="1692"/>
      <c r="D190" s="1728"/>
      <c r="E190" s="1728"/>
      <c r="F190" s="1728"/>
      <c r="G190" s="1683"/>
      <c r="H190" s="1728"/>
      <c r="I190" s="1683"/>
      <c r="J190" s="1692"/>
      <c r="K190" s="1692"/>
      <c r="L190" s="1728"/>
      <c r="M190" s="1693"/>
      <c r="N190" s="1728"/>
      <c r="O190" s="1683"/>
      <c r="P190" s="1729"/>
      <c r="Q190" s="1730"/>
      <c r="R190" s="1731"/>
      <c r="S190" s="1732"/>
      <c r="T190" s="1733"/>
      <c r="U190" s="1733"/>
      <c r="V190" s="1733"/>
      <c r="W190" s="1733"/>
      <c r="X190" s="1733"/>
      <c r="Y190" s="1733"/>
      <c r="Z190" s="1733"/>
      <c r="AA190" s="1733"/>
      <c r="AB190" s="1659"/>
      <c r="AC190" s="2"/>
      <c r="AD190" s="3"/>
      <c r="AE190" s="1734"/>
      <c r="AF190" s="1734"/>
    </row>
    <row r="191" spans="1:33" ht="12.5">
      <c r="A191" s="1692"/>
      <c r="B191" s="1692"/>
      <c r="C191" s="1692"/>
      <c r="D191" s="1728"/>
      <c r="E191" s="1728"/>
      <c r="F191" s="1728"/>
      <c r="G191" s="1683"/>
      <c r="H191" s="1728"/>
      <c r="I191" s="1683"/>
      <c r="J191" s="1692"/>
      <c r="K191" s="1692"/>
      <c r="L191" s="1728"/>
      <c r="M191" s="1693"/>
      <c r="N191" s="1728"/>
      <c r="O191" s="1683"/>
      <c r="P191" s="1729"/>
      <c r="Q191" s="1730"/>
      <c r="R191" s="1731"/>
      <c r="S191" s="1732"/>
      <c r="T191" s="1733"/>
      <c r="U191" s="1733"/>
      <c r="V191" s="1733"/>
      <c r="W191" s="1733"/>
      <c r="X191" s="1733"/>
      <c r="Y191" s="1733"/>
      <c r="Z191" s="1733"/>
      <c r="AA191" s="1733"/>
      <c r="AB191" s="1659"/>
      <c r="AC191" s="2"/>
      <c r="AD191" s="3"/>
      <c r="AE191" s="1734"/>
      <c r="AF191" s="1734"/>
    </row>
    <row r="192" spans="1:33" ht="12.5">
      <c r="A192" s="1692"/>
      <c r="B192" s="1692"/>
      <c r="C192" s="1692"/>
      <c r="D192" s="1728"/>
      <c r="E192" s="1728"/>
      <c r="F192" s="1728"/>
      <c r="G192" s="1683"/>
      <c r="H192" s="1728"/>
      <c r="I192" s="1683"/>
      <c r="J192" s="1692"/>
      <c r="K192" s="1692"/>
      <c r="L192" s="1728"/>
      <c r="M192" s="1693"/>
      <c r="N192" s="1728"/>
      <c r="O192" s="1683"/>
      <c r="P192" s="1729"/>
      <c r="Q192" s="1730"/>
      <c r="R192" s="1731"/>
      <c r="S192" s="1732"/>
      <c r="T192" s="1733"/>
      <c r="U192" s="1733"/>
      <c r="V192" s="1733"/>
      <c r="W192" s="1733"/>
      <c r="X192" s="1733"/>
      <c r="Y192" s="1733"/>
      <c r="Z192" s="1733"/>
      <c r="AA192" s="1733"/>
      <c r="AB192" s="1659"/>
      <c r="AC192" s="2"/>
      <c r="AD192" s="3"/>
      <c r="AE192" s="1734"/>
      <c r="AF192" s="1734"/>
    </row>
    <row r="193" spans="1:32" ht="12.5">
      <c r="A193" s="1692"/>
      <c r="B193" s="1692"/>
      <c r="C193" s="1692"/>
      <c r="D193" s="1728"/>
      <c r="E193" s="1728"/>
      <c r="F193" s="1728"/>
      <c r="G193" s="1683"/>
      <c r="H193" s="1728"/>
      <c r="I193" s="1683"/>
      <c r="J193" s="1692"/>
      <c r="K193" s="1692"/>
      <c r="L193" s="1728"/>
      <c r="M193" s="1693"/>
      <c r="N193" s="1728"/>
      <c r="O193" s="1683"/>
      <c r="P193" s="1729"/>
      <c r="Q193" s="1730"/>
      <c r="R193" s="1731"/>
      <c r="S193" s="1732"/>
      <c r="T193" s="1733"/>
      <c r="U193" s="1733"/>
      <c r="V193" s="1733"/>
      <c r="W193" s="1733"/>
      <c r="X193" s="1733"/>
      <c r="Y193" s="1733"/>
      <c r="Z193" s="1733"/>
      <c r="AA193" s="1733"/>
      <c r="AB193" s="1659"/>
      <c r="AC193" s="2"/>
      <c r="AD193" s="3"/>
      <c r="AE193" s="1734"/>
      <c r="AF193" s="1734"/>
    </row>
    <row r="194" spans="1:32" ht="12.5">
      <c r="A194" s="1692"/>
      <c r="B194" s="1692"/>
      <c r="C194" s="1692"/>
      <c r="D194" s="1728"/>
      <c r="E194" s="1728"/>
      <c r="F194" s="1728"/>
      <c r="G194" s="1683"/>
      <c r="H194" s="1728"/>
      <c r="I194" s="1683"/>
      <c r="J194" s="1692"/>
      <c r="K194" s="1692"/>
      <c r="L194" s="1728"/>
      <c r="M194" s="1693"/>
      <c r="N194" s="1728"/>
      <c r="O194" s="1683"/>
      <c r="P194" s="1729"/>
      <c r="Q194" s="1730"/>
      <c r="R194" s="1731"/>
      <c r="S194" s="1732"/>
      <c r="T194" s="1733"/>
      <c r="U194" s="1733"/>
      <c r="V194" s="1733"/>
      <c r="W194" s="1733"/>
      <c r="X194" s="1733"/>
      <c r="Y194" s="1733"/>
      <c r="Z194" s="1733"/>
      <c r="AA194" s="1733"/>
      <c r="AB194" s="1659"/>
      <c r="AC194" s="2"/>
      <c r="AD194" s="3"/>
      <c r="AE194" s="1734"/>
      <c r="AF194" s="1734"/>
    </row>
    <row r="195" spans="1:32" ht="12.5">
      <c r="A195" s="1692"/>
      <c r="B195" s="1692"/>
      <c r="C195" s="1692"/>
      <c r="D195" s="1728"/>
      <c r="E195" s="1728"/>
      <c r="F195" s="1728"/>
      <c r="G195" s="1683"/>
      <c r="H195" s="1728"/>
      <c r="I195" s="1683"/>
      <c r="J195" s="1692"/>
      <c r="K195" s="1692"/>
      <c r="L195" s="1728"/>
      <c r="M195" s="1693"/>
      <c r="N195" s="1728"/>
      <c r="O195" s="1683"/>
      <c r="P195" s="1729"/>
      <c r="Q195" s="1730"/>
      <c r="R195" s="1731"/>
      <c r="S195" s="1732"/>
      <c r="T195" s="1733"/>
      <c r="U195" s="1733"/>
      <c r="V195" s="1733"/>
      <c r="W195" s="1733"/>
      <c r="X195" s="1733"/>
      <c r="Y195" s="1733"/>
      <c r="Z195" s="1733"/>
      <c r="AA195" s="1733"/>
      <c r="AB195" s="1659"/>
      <c r="AC195" s="2"/>
      <c r="AD195" s="3"/>
      <c r="AE195" s="1734"/>
      <c r="AF195" s="1734"/>
    </row>
    <row r="196" spans="1:32" ht="12.5">
      <c r="A196" s="1692"/>
      <c r="B196" s="1692"/>
      <c r="C196" s="1692"/>
      <c r="D196" s="1728"/>
      <c r="E196" s="1728"/>
      <c r="F196" s="1728"/>
      <c r="G196" s="1683"/>
      <c r="H196" s="1728"/>
      <c r="I196" s="1683"/>
      <c r="J196" s="1692"/>
      <c r="K196" s="1692"/>
      <c r="L196" s="1728"/>
      <c r="M196" s="1693"/>
      <c r="N196" s="1728"/>
      <c r="O196" s="1683"/>
      <c r="P196" s="1729"/>
      <c r="Q196" s="1730"/>
      <c r="R196" s="1731"/>
      <c r="S196" s="1732"/>
      <c r="T196" s="1733"/>
      <c r="U196" s="1733"/>
      <c r="V196" s="1733"/>
      <c r="W196" s="1733"/>
      <c r="X196" s="1733"/>
      <c r="Y196" s="1733"/>
      <c r="Z196" s="1733"/>
      <c r="AA196" s="1733"/>
      <c r="AB196" s="1659"/>
      <c r="AC196" s="2"/>
      <c r="AD196" s="3"/>
      <c r="AE196" s="1734"/>
      <c r="AF196" s="1734"/>
    </row>
    <row r="197" spans="1:32" ht="12.5">
      <c r="A197" s="1692"/>
      <c r="B197" s="1692"/>
      <c r="C197" s="1692"/>
      <c r="D197" s="1728"/>
      <c r="E197" s="1728"/>
      <c r="F197" s="1728"/>
      <c r="G197" s="1683"/>
      <c r="H197" s="1728"/>
      <c r="I197" s="1683"/>
      <c r="J197" s="1692"/>
      <c r="K197" s="1692"/>
      <c r="L197" s="1728"/>
      <c r="M197" s="1693"/>
      <c r="N197" s="1728"/>
      <c r="O197" s="1683"/>
      <c r="P197" s="1729"/>
      <c r="Q197" s="1730"/>
      <c r="R197" s="1731"/>
      <c r="S197" s="1732"/>
      <c r="T197" s="1733"/>
      <c r="U197" s="1733"/>
      <c r="V197" s="1733"/>
      <c r="W197" s="1733"/>
      <c r="X197" s="1733"/>
      <c r="Y197" s="1733"/>
      <c r="Z197" s="1733"/>
      <c r="AA197" s="1733"/>
      <c r="AB197" s="1659"/>
      <c r="AC197" s="2"/>
      <c r="AD197" s="3"/>
      <c r="AE197" s="1734"/>
      <c r="AF197" s="1734"/>
    </row>
    <row r="198" spans="1:32" ht="12.5">
      <c r="A198" s="1692"/>
      <c r="B198" s="1692"/>
      <c r="C198" s="1692"/>
      <c r="D198" s="1728"/>
      <c r="E198" s="1728"/>
      <c r="F198" s="1728"/>
      <c r="G198" s="1683"/>
      <c r="H198" s="1728"/>
      <c r="I198" s="1683"/>
      <c r="J198" s="1692"/>
      <c r="K198" s="1692"/>
      <c r="L198" s="1728"/>
      <c r="M198" s="1693"/>
      <c r="N198" s="1728"/>
      <c r="O198" s="1683"/>
      <c r="P198" s="1729"/>
      <c r="Q198" s="1730"/>
      <c r="R198" s="1731"/>
      <c r="S198" s="1732"/>
      <c r="T198" s="1733"/>
      <c r="U198" s="1733"/>
      <c r="V198" s="1733"/>
      <c r="W198" s="1733"/>
      <c r="X198" s="1733"/>
      <c r="Y198" s="1733"/>
      <c r="Z198" s="1733"/>
      <c r="AA198" s="1733"/>
      <c r="AB198" s="1659"/>
      <c r="AC198" s="2"/>
      <c r="AD198" s="3"/>
      <c r="AE198" s="1734"/>
      <c r="AF198" s="1734"/>
    </row>
    <row r="199" spans="1:32" ht="12.5">
      <c r="A199" s="1692"/>
      <c r="B199" s="1692"/>
      <c r="C199" s="1692"/>
      <c r="D199" s="1728"/>
      <c r="E199" s="1728"/>
      <c r="F199" s="1728"/>
      <c r="G199" s="1683"/>
      <c r="H199" s="1728"/>
      <c r="I199" s="1683"/>
      <c r="J199" s="1692"/>
      <c r="K199" s="1692"/>
      <c r="L199" s="1728"/>
      <c r="M199" s="1693"/>
      <c r="N199" s="1728"/>
      <c r="O199" s="1683"/>
      <c r="P199" s="1729"/>
      <c r="Q199" s="1730"/>
      <c r="R199" s="1731"/>
      <c r="S199" s="1732"/>
      <c r="T199" s="1733"/>
      <c r="U199" s="1733"/>
      <c r="V199" s="1733"/>
      <c r="W199" s="1733"/>
      <c r="X199" s="1733"/>
      <c r="Y199" s="1733"/>
      <c r="Z199" s="1733"/>
      <c r="AA199" s="1733"/>
      <c r="AB199" s="1659"/>
      <c r="AC199" s="2"/>
      <c r="AD199" s="3"/>
      <c r="AE199" s="1734"/>
      <c r="AF199" s="1734"/>
    </row>
    <row r="200" spans="1:32" ht="12.5">
      <c r="A200" s="1692"/>
      <c r="B200" s="1692"/>
      <c r="C200" s="1692"/>
      <c r="D200" s="1728"/>
      <c r="E200" s="1728"/>
      <c r="F200" s="1728"/>
      <c r="G200" s="1683"/>
      <c r="H200" s="1728"/>
      <c r="I200" s="1683"/>
      <c r="J200" s="1692"/>
      <c r="K200" s="1692"/>
      <c r="L200" s="1728"/>
      <c r="M200" s="1693"/>
      <c r="N200" s="1728"/>
      <c r="O200" s="1683"/>
      <c r="P200" s="1729"/>
      <c r="Q200" s="1730"/>
      <c r="R200" s="1731"/>
      <c r="S200" s="1732"/>
      <c r="T200" s="1733"/>
      <c r="U200" s="1733"/>
      <c r="V200" s="1733"/>
      <c r="W200" s="1733"/>
      <c r="X200" s="1733"/>
      <c r="Y200" s="1733"/>
      <c r="Z200" s="1733"/>
      <c r="AA200" s="1733"/>
      <c r="AB200" s="1659"/>
      <c r="AC200" s="2"/>
      <c r="AD200" s="3"/>
      <c r="AE200" s="1734"/>
      <c r="AF200" s="1734"/>
    </row>
    <row r="201" spans="1:32" ht="12.5">
      <c r="A201" s="1692"/>
      <c r="B201" s="1692"/>
      <c r="C201" s="1692"/>
      <c r="D201" s="1728"/>
      <c r="E201" s="1728"/>
      <c r="F201" s="1728"/>
      <c r="G201" s="1683"/>
      <c r="H201" s="1728"/>
      <c r="I201" s="1683"/>
      <c r="J201" s="1692"/>
      <c r="K201" s="1692"/>
      <c r="L201" s="1728"/>
      <c r="M201" s="1693"/>
      <c r="N201" s="1728"/>
      <c r="O201" s="1683"/>
      <c r="P201" s="1729"/>
      <c r="Q201" s="1730"/>
      <c r="R201" s="1731"/>
      <c r="S201" s="1732"/>
      <c r="T201" s="1733"/>
      <c r="U201" s="1733"/>
      <c r="V201" s="1733"/>
      <c r="W201" s="1733"/>
      <c r="X201" s="1733"/>
      <c r="Y201" s="1733"/>
      <c r="Z201" s="1733"/>
      <c r="AA201" s="1733"/>
      <c r="AB201" s="1659"/>
      <c r="AC201" s="2"/>
      <c r="AD201" s="3"/>
      <c r="AE201" s="1734"/>
      <c r="AF201" s="1734"/>
    </row>
    <row r="202" spans="1:32" ht="12.5">
      <c r="A202" s="1692"/>
      <c r="B202" s="1692"/>
      <c r="C202" s="1692"/>
      <c r="D202" s="1728"/>
      <c r="E202" s="1728"/>
      <c r="F202" s="1728"/>
      <c r="G202" s="1683"/>
      <c r="H202" s="1728"/>
      <c r="I202" s="1683"/>
      <c r="J202" s="1692"/>
      <c r="K202" s="1692"/>
      <c r="L202" s="1728"/>
      <c r="M202" s="1693"/>
      <c r="N202" s="1728"/>
      <c r="O202" s="1683"/>
      <c r="P202" s="1729"/>
      <c r="Q202" s="1730"/>
      <c r="R202" s="1731"/>
      <c r="S202" s="1732"/>
      <c r="T202" s="1733"/>
      <c r="U202" s="1733"/>
      <c r="V202" s="1733"/>
      <c r="W202" s="1733"/>
      <c r="X202" s="1733"/>
      <c r="Y202" s="1733"/>
      <c r="Z202" s="1733"/>
      <c r="AA202" s="1733"/>
      <c r="AB202" s="1659"/>
      <c r="AC202" s="2"/>
      <c r="AD202" s="3"/>
      <c r="AE202" s="1734"/>
      <c r="AF202" s="1734"/>
    </row>
    <row r="203" spans="1:32" ht="12.5">
      <c r="A203" s="1692"/>
      <c r="B203" s="1692"/>
      <c r="C203" s="1692"/>
      <c r="D203" s="1728"/>
      <c r="E203" s="1728"/>
      <c r="F203" s="1728"/>
      <c r="G203" s="1683"/>
      <c r="H203" s="1728"/>
      <c r="I203" s="1683"/>
      <c r="J203" s="1692"/>
      <c r="K203" s="1692"/>
      <c r="L203" s="1728"/>
      <c r="M203" s="1693"/>
      <c r="N203" s="1728"/>
      <c r="O203" s="1683"/>
      <c r="P203" s="1729"/>
      <c r="Q203" s="1730"/>
      <c r="R203" s="1731"/>
      <c r="S203" s="1732"/>
      <c r="T203" s="1733"/>
      <c r="U203" s="1733"/>
      <c r="V203" s="1733"/>
      <c r="W203" s="1733"/>
      <c r="X203" s="1733"/>
      <c r="Y203" s="1733"/>
      <c r="Z203" s="1733"/>
      <c r="AA203" s="1733"/>
      <c r="AB203" s="1659"/>
      <c r="AC203" s="2"/>
      <c r="AD203" s="3"/>
      <c r="AE203" s="1734"/>
      <c r="AF203" s="1734"/>
    </row>
    <row r="204" spans="1:32" ht="12.5">
      <c r="A204" s="1692"/>
      <c r="B204" s="1692"/>
      <c r="C204" s="1692"/>
      <c r="D204" s="1728"/>
      <c r="E204" s="1728"/>
      <c r="F204" s="1728"/>
      <c r="G204" s="1683"/>
      <c r="H204" s="1728"/>
      <c r="I204" s="1683"/>
      <c r="J204" s="1692"/>
      <c r="K204" s="1692"/>
      <c r="L204" s="1728"/>
      <c r="M204" s="1693"/>
      <c r="N204" s="1728"/>
      <c r="O204" s="1683"/>
      <c r="P204" s="1729"/>
      <c r="Q204" s="1730"/>
      <c r="R204" s="1731"/>
      <c r="S204" s="1732"/>
      <c r="T204" s="1733"/>
      <c r="U204" s="1733"/>
      <c r="V204" s="1733"/>
      <c r="W204" s="1733"/>
      <c r="X204" s="1733"/>
      <c r="Y204" s="1733"/>
      <c r="Z204" s="1733"/>
      <c r="AA204" s="1733"/>
      <c r="AB204" s="1659"/>
      <c r="AC204" s="2"/>
      <c r="AD204" s="3"/>
      <c r="AE204" s="1734"/>
      <c r="AF204" s="1734"/>
    </row>
    <row r="205" spans="1:32" ht="12.5">
      <c r="A205" s="1692"/>
      <c r="B205" s="1692"/>
      <c r="C205" s="1692"/>
      <c r="D205" s="1728"/>
      <c r="E205" s="1728"/>
      <c r="F205" s="1728"/>
      <c r="G205" s="1683"/>
      <c r="H205" s="1728"/>
      <c r="I205" s="1683"/>
      <c r="J205" s="1692"/>
      <c r="K205" s="1692"/>
      <c r="L205" s="1728"/>
      <c r="M205" s="1693"/>
      <c r="N205" s="1728"/>
      <c r="O205" s="1683"/>
      <c r="P205" s="1729"/>
      <c r="Q205" s="1730"/>
      <c r="R205" s="1731"/>
      <c r="S205" s="1732"/>
      <c r="T205" s="1733"/>
      <c r="U205" s="1733"/>
      <c r="V205" s="1733"/>
      <c r="W205" s="1733"/>
      <c r="X205" s="1733"/>
      <c r="Y205" s="1733"/>
      <c r="Z205" s="1733"/>
      <c r="AA205" s="1733"/>
      <c r="AB205" s="1659"/>
      <c r="AC205" s="2"/>
      <c r="AD205" s="3"/>
      <c r="AE205" s="1734"/>
      <c r="AF205" s="1734"/>
    </row>
    <row r="206" spans="1:32" ht="12.5">
      <c r="A206" s="1692"/>
      <c r="B206" s="1692"/>
      <c r="C206" s="1692"/>
      <c r="D206" s="1728"/>
      <c r="E206" s="1728"/>
      <c r="F206" s="1728"/>
      <c r="G206" s="1683"/>
      <c r="H206" s="1728"/>
      <c r="I206" s="1683"/>
      <c r="J206" s="1692"/>
      <c r="K206" s="1692"/>
      <c r="L206" s="1728"/>
      <c r="M206" s="1693"/>
      <c r="N206" s="1728"/>
      <c r="O206" s="1683"/>
      <c r="P206" s="1729"/>
      <c r="Q206" s="1730"/>
      <c r="R206" s="1731"/>
      <c r="S206" s="1732"/>
      <c r="T206" s="1733"/>
      <c r="U206" s="1733"/>
      <c r="V206" s="1733"/>
      <c r="W206" s="1733"/>
      <c r="X206" s="1733"/>
      <c r="Y206" s="1733"/>
      <c r="Z206" s="1733"/>
      <c r="AA206" s="1733"/>
      <c r="AB206" s="1659"/>
      <c r="AC206" s="2"/>
      <c r="AD206" s="3"/>
      <c r="AE206" s="1734"/>
      <c r="AF206" s="1734"/>
    </row>
    <row r="207" spans="1:32" ht="12.5">
      <c r="A207" s="1692"/>
      <c r="B207" s="1692"/>
      <c r="C207" s="1692"/>
      <c r="D207" s="1728"/>
      <c r="E207" s="1728"/>
      <c r="F207" s="1728"/>
      <c r="G207" s="1683"/>
      <c r="H207" s="1728"/>
      <c r="I207" s="1683"/>
      <c r="J207" s="1692"/>
      <c r="K207" s="1692"/>
      <c r="L207" s="1728"/>
      <c r="M207" s="1693"/>
      <c r="N207" s="1728"/>
      <c r="O207" s="1683"/>
      <c r="P207" s="1729"/>
      <c r="Q207" s="1730"/>
      <c r="R207" s="1731"/>
      <c r="S207" s="1732"/>
      <c r="T207" s="1733"/>
      <c r="U207" s="1733"/>
      <c r="V207" s="1733"/>
      <c r="W207" s="1733"/>
      <c r="X207" s="1733"/>
      <c r="Y207" s="1733"/>
      <c r="Z207" s="1733"/>
      <c r="AA207" s="1733"/>
      <c r="AB207" s="1659"/>
      <c r="AC207" s="2"/>
      <c r="AD207" s="3"/>
      <c r="AE207" s="1734"/>
      <c r="AF207" s="1734"/>
    </row>
    <row r="208" spans="1:32" ht="12.5">
      <c r="A208" s="1692"/>
      <c r="B208" s="1692"/>
      <c r="C208" s="1692"/>
      <c r="D208" s="1728"/>
      <c r="E208" s="1728"/>
      <c r="F208" s="1728"/>
      <c r="G208" s="1683"/>
      <c r="H208" s="1728"/>
      <c r="I208" s="1683"/>
      <c r="J208" s="1692"/>
      <c r="K208" s="1692"/>
      <c r="L208" s="1728"/>
      <c r="M208" s="1693"/>
      <c r="N208" s="1728"/>
      <c r="O208" s="1683"/>
      <c r="P208" s="1729"/>
      <c r="Q208" s="1730"/>
      <c r="R208" s="1731"/>
      <c r="S208" s="1732"/>
      <c r="T208" s="1733"/>
      <c r="U208" s="1733"/>
      <c r="V208" s="1733"/>
      <c r="W208" s="1733"/>
      <c r="X208" s="1733"/>
      <c r="Y208" s="1733"/>
      <c r="Z208" s="1733"/>
      <c r="AA208" s="1733"/>
      <c r="AB208" s="1659"/>
      <c r="AC208" s="2"/>
      <c r="AD208" s="3"/>
      <c r="AE208" s="1734"/>
      <c r="AF208" s="1734"/>
    </row>
    <row r="209" spans="1:32" ht="12.5">
      <c r="A209" s="1692"/>
      <c r="B209" s="1692"/>
      <c r="C209" s="1692"/>
      <c r="D209" s="1728"/>
      <c r="E209" s="1728"/>
      <c r="F209" s="1728"/>
      <c r="G209" s="1683"/>
      <c r="H209" s="1728"/>
      <c r="I209" s="1683"/>
      <c r="J209" s="1692"/>
      <c r="K209" s="1692"/>
      <c r="L209" s="1728"/>
      <c r="M209" s="1693"/>
      <c r="N209" s="1728"/>
      <c r="O209" s="1683"/>
      <c r="P209" s="1729"/>
      <c r="Q209" s="1730"/>
      <c r="R209" s="1731"/>
      <c r="S209" s="1732"/>
      <c r="T209" s="1733"/>
      <c r="U209" s="1733"/>
      <c r="V209" s="1733"/>
      <c r="W209" s="1733"/>
      <c r="X209" s="1733"/>
      <c r="Y209" s="1733"/>
      <c r="Z209" s="1733"/>
      <c r="AA209" s="1733"/>
      <c r="AB209" s="1659"/>
      <c r="AC209" s="2"/>
      <c r="AD209" s="3"/>
      <c r="AE209" s="1734"/>
      <c r="AF209" s="1734"/>
    </row>
    <row r="210" spans="1:32" ht="12.5">
      <c r="A210" s="1692"/>
      <c r="B210" s="1692"/>
      <c r="C210" s="1692"/>
      <c r="D210" s="1728"/>
      <c r="E210" s="1728"/>
      <c r="F210" s="1728"/>
      <c r="G210" s="1683"/>
      <c r="H210" s="1728"/>
      <c r="I210" s="1683"/>
      <c r="J210" s="1692"/>
      <c r="K210" s="1692"/>
      <c r="L210" s="1728"/>
      <c r="M210" s="1693"/>
      <c r="N210" s="1728"/>
      <c r="O210" s="1683"/>
      <c r="P210" s="1729"/>
      <c r="Q210" s="1730"/>
      <c r="R210" s="1731"/>
      <c r="S210" s="1732"/>
      <c r="T210" s="1733"/>
      <c r="U210" s="1733"/>
      <c r="V210" s="1733"/>
      <c r="W210" s="1733"/>
      <c r="X210" s="1733"/>
      <c r="Y210" s="1733"/>
      <c r="Z210" s="1733"/>
      <c r="AA210" s="1733"/>
      <c r="AB210" s="1659"/>
      <c r="AC210" s="2"/>
      <c r="AD210" s="3"/>
      <c r="AE210" s="1734"/>
      <c r="AF210" s="1734"/>
    </row>
    <row r="211" spans="1:32" ht="12.5">
      <c r="A211" s="1692"/>
      <c r="B211" s="1692"/>
      <c r="C211" s="1692"/>
      <c r="D211" s="1728"/>
      <c r="E211" s="1728"/>
      <c r="F211" s="1728"/>
      <c r="G211" s="1683"/>
      <c r="H211" s="1728"/>
      <c r="I211" s="1683"/>
      <c r="J211" s="1692"/>
      <c r="K211" s="1692"/>
      <c r="L211" s="1728"/>
      <c r="M211" s="1693"/>
      <c r="N211" s="1728"/>
      <c r="O211" s="1683"/>
      <c r="P211" s="1729"/>
      <c r="Q211" s="1730"/>
      <c r="R211" s="1731"/>
      <c r="S211" s="1732"/>
      <c r="T211" s="1733"/>
      <c r="U211" s="1733"/>
      <c r="V211" s="1733"/>
      <c r="W211" s="1733"/>
      <c r="X211" s="1733"/>
      <c r="Y211" s="1733"/>
      <c r="Z211" s="1733"/>
      <c r="AA211" s="1733"/>
      <c r="AB211" s="1659"/>
      <c r="AC211" s="2"/>
      <c r="AD211" s="3"/>
      <c r="AE211" s="1734"/>
      <c r="AF211" s="1734"/>
    </row>
    <row r="212" spans="1:32" ht="12.5">
      <c r="A212" s="1692"/>
      <c r="B212" s="1692"/>
      <c r="C212" s="1692"/>
      <c r="D212" s="1728"/>
      <c r="E212" s="1728"/>
      <c r="F212" s="1728"/>
      <c r="G212" s="1683"/>
      <c r="H212" s="1728"/>
      <c r="I212" s="1683"/>
      <c r="J212" s="1692"/>
      <c r="K212" s="1692"/>
      <c r="L212" s="1728"/>
      <c r="M212" s="1693"/>
      <c r="N212" s="1728"/>
      <c r="O212" s="1683"/>
      <c r="P212" s="1729"/>
      <c r="Q212" s="1730"/>
      <c r="R212" s="1731"/>
      <c r="S212" s="1732"/>
      <c r="T212" s="1733"/>
      <c r="U212" s="1733"/>
      <c r="V212" s="1733"/>
      <c r="W212" s="1733"/>
      <c r="X212" s="1733"/>
      <c r="Y212" s="1733"/>
      <c r="Z212" s="1733"/>
      <c r="AA212" s="1733"/>
      <c r="AB212" s="1659"/>
      <c r="AC212" s="2"/>
      <c r="AD212" s="3"/>
      <c r="AE212" s="1734"/>
      <c r="AF212" s="1734"/>
    </row>
    <row r="213" spans="1:32" ht="12.5">
      <c r="A213" s="1692"/>
      <c r="B213" s="1692"/>
      <c r="C213" s="1692"/>
      <c r="D213" s="1728"/>
      <c r="E213" s="1728"/>
      <c r="F213" s="1728"/>
      <c r="G213" s="1683"/>
      <c r="H213" s="1728"/>
      <c r="I213" s="1683"/>
      <c r="J213" s="1692"/>
      <c r="K213" s="1692"/>
      <c r="L213" s="1728"/>
      <c r="M213" s="1693"/>
      <c r="N213" s="1728"/>
      <c r="O213" s="1683"/>
      <c r="P213" s="1729"/>
      <c r="Q213" s="1730"/>
      <c r="R213" s="1731"/>
      <c r="S213" s="1732"/>
      <c r="T213" s="1733"/>
      <c r="U213" s="1733"/>
      <c r="V213" s="1733"/>
      <c r="W213" s="1733"/>
      <c r="X213" s="1733"/>
      <c r="Y213" s="1733"/>
      <c r="Z213" s="1733"/>
      <c r="AA213" s="1733"/>
      <c r="AB213" s="1659"/>
      <c r="AC213" s="2"/>
      <c r="AD213" s="3"/>
      <c r="AE213" s="1734"/>
      <c r="AF213" s="1734"/>
    </row>
    <row r="214" spans="1:32" ht="12.5">
      <c r="A214" s="1692"/>
      <c r="B214" s="1692"/>
      <c r="C214" s="1692"/>
      <c r="D214" s="1728"/>
      <c r="E214" s="1728"/>
      <c r="F214" s="1728"/>
      <c r="G214" s="1683"/>
      <c r="H214" s="1728"/>
      <c r="I214" s="1683"/>
      <c r="J214" s="1692"/>
      <c r="K214" s="1692"/>
      <c r="L214" s="1728"/>
      <c r="M214" s="1693"/>
      <c r="N214" s="1728"/>
      <c r="O214" s="1683"/>
      <c r="P214" s="1729"/>
      <c r="Q214" s="1730"/>
      <c r="R214" s="1731"/>
      <c r="S214" s="1732"/>
      <c r="T214" s="1733"/>
      <c r="U214" s="1733"/>
      <c r="V214" s="1733"/>
      <c r="W214" s="1733"/>
      <c r="X214" s="1733"/>
      <c r="Y214" s="1733"/>
      <c r="Z214" s="1733"/>
      <c r="AA214" s="1733"/>
      <c r="AB214" s="1659"/>
      <c r="AC214" s="2"/>
      <c r="AD214" s="3"/>
      <c r="AE214" s="1734"/>
      <c r="AF214" s="1734"/>
    </row>
    <row r="215" spans="1:32" ht="12.5">
      <c r="A215" s="1692"/>
      <c r="B215" s="1692"/>
      <c r="C215" s="1692"/>
      <c r="D215" s="1728"/>
      <c r="E215" s="1728"/>
      <c r="F215" s="1728"/>
      <c r="G215" s="1683"/>
      <c r="H215" s="1728"/>
      <c r="I215" s="1683"/>
      <c r="J215" s="1692"/>
      <c r="K215" s="1692"/>
      <c r="L215" s="1728"/>
      <c r="M215" s="1693"/>
      <c r="N215" s="1728"/>
      <c r="O215" s="1683"/>
      <c r="P215" s="1729"/>
      <c r="Q215" s="1730"/>
      <c r="R215" s="1731"/>
      <c r="S215" s="1732"/>
      <c r="T215" s="1733"/>
      <c r="U215" s="1733"/>
      <c r="V215" s="1733"/>
      <c r="W215" s="1733"/>
      <c r="X215" s="1733"/>
      <c r="Y215" s="1733"/>
      <c r="Z215" s="1733"/>
      <c r="AA215" s="1733"/>
      <c r="AB215" s="1659"/>
      <c r="AC215" s="2"/>
      <c r="AD215" s="3"/>
      <c r="AE215" s="1734"/>
      <c r="AF215" s="1734"/>
    </row>
    <row r="216" spans="1:32" ht="12.5">
      <c r="A216" s="1692"/>
      <c r="B216" s="1692"/>
      <c r="C216" s="1692"/>
      <c r="D216" s="1728"/>
      <c r="E216" s="1728"/>
      <c r="F216" s="1728"/>
      <c r="G216" s="1683"/>
      <c r="H216" s="1728"/>
      <c r="I216" s="1683"/>
      <c r="J216" s="1692"/>
      <c r="K216" s="1692"/>
      <c r="L216" s="1728"/>
      <c r="M216" s="1693"/>
      <c r="N216" s="1728"/>
      <c r="O216" s="1683"/>
      <c r="P216" s="1729"/>
      <c r="Q216" s="1730"/>
      <c r="R216" s="1731"/>
      <c r="S216" s="1732"/>
      <c r="T216" s="1733"/>
      <c r="U216" s="1733"/>
      <c r="V216" s="1733"/>
      <c r="W216" s="1733"/>
      <c r="X216" s="1733"/>
      <c r="Y216" s="1733"/>
      <c r="Z216" s="1733"/>
      <c r="AA216" s="1733"/>
      <c r="AB216" s="1659"/>
      <c r="AC216" s="2"/>
      <c r="AD216" s="3"/>
      <c r="AE216" s="1734"/>
      <c r="AF216" s="1734"/>
    </row>
    <row r="217" spans="1:32" ht="12.5">
      <c r="A217" s="1692"/>
      <c r="B217" s="1692"/>
      <c r="C217" s="1692"/>
      <c r="D217" s="1728"/>
      <c r="E217" s="1728"/>
      <c r="F217" s="1728"/>
      <c r="G217" s="1683"/>
      <c r="H217" s="1728"/>
      <c r="I217" s="1683"/>
      <c r="J217" s="1692"/>
      <c r="K217" s="1692"/>
      <c r="L217" s="1728"/>
      <c r="M217" s="1693"/>
      <c r="N217" s="1728"/>
      <c r="O217" s="1683"/>
      <c r="P217" s="1729"/>
      <c r="Q217" s="1730"/>
      <c r="R217" s="1731"/>
      <c r="S217" s="1732"/>
      <c r="T217" s="1733"/>
      <c r="U217" s="1733"/>
      <c r="V217" s="1733"/>
      <c r="W217" s="1733"/>
      <c r="X217" s="1733"/>
      <c r="Y217" s="1733"/>
      <c r="Z217" s="1733"/>
      <c r="AA217" s="1733"/>
      <c r="AB217" s="1659"/>
      <c r="AC217" s="2"/>
      <c r="AD217" s="3"/>
      <c r="AE217" s="1734"/>
      <c r="AF217" s="1734"/>
    </row>
    <row r="218" spans="1:32" ht="12.5">
      <c r="A218" s="1692"/>
      <c r="B218" s="1692"/>
      <c r="C218" s="1692"/>
      <c r="D218" s="1728"/>
      <c r="E218" s="1728"/>
      <c r="F218" s="1728"/>
      <c r="G218" s="1683"/>
      <c r="H218" s="1728"/>
      <c r="I218" s="1683"/>
      <c r="J218" s="1692"/>
      <c r="K218" s="1692"/>
      <c r="L218" s="1728"/>
      <c r="M218" s="1693"/>
      <c r="N218" s="1728"/>
      <c r="O218" s="1683"/>
      <c r="P218" s="1729"/>
      <c r="Q218" s="1730"/>
      <c r="R218" s="1731"/>
      <c r="S218" s="1732"/>
      <c r="T218" s="1733"/>
      <c r="U218" s="1733"/>
      <c r="V218" s="1733"/>
      <c r="W218" s="1733"/>
      <c r="X218" s="1733"/>
      <c r="Y218" s="1733"/>
      <c r="Z218" s="1733"/>
      <c r="AA218" s="1733"/>
      <c r="AB218" s="1659"/>
      <c r="AC218" s="2"/>
      <c r="AD218" s="3"/>
      <c r="AE218" s="1734"/>
      <c r="AF218" s="1734"/>
    </row>
    <row r="219" spans="1:32" ht="12.5">
      <c r="A219" s="1692"/>
      <c r="B219" s="1692"/>
      <c r="C219" s="1692"/>
      <c r="D219" s="1728"/>
      <c r="E219" s="1728"/>
      <c r="F219" s="1728"/>
      <c r="G219" s="1683"/>
      <c r="H219" s="1728"/>
      <c r="I219" s="1683"/>
      <c r="J219" s="1692"/>
      <c r="K219" s="1692"/>
      <c r="L219" s="1728"/>
      <c r="M219" s="1693"/>
      <c r="N219" s="1728"/>
      <c r="O219" s="1683"/>
      <c r="P219" s="1729"/>
      <c r="Q219" s="1730"/>
      <c r="R219" s="1731"/>
      <c r="S219" s="1732"/>
      <c r="T219" s="1733"/>
      <c r="U219" s="1733"/>
      <c r="V219" s="1733"/>
      <c r="W219" s="1733"/>
      <c r="X219" s="1733"/>
      <c r="Y219" s="1733"/>
      <c r="Z219" s="1733"/>
      <c r="AA219" s="1733"/>
      <c r="AB219" s="1659"/>
      <c r="AC219" s="2"/>
      <c r="AD219" s="3"/>
      <c r="AE219" s="1734"/>
      <c r="AF219" s="1734"/>
    </row>
    <row r="220" spans="1:32" ht="12.5">
      <c r="A220" s="1692"/>
      <c r="B220" s="1692"/>
      <c r="C220" s="1692"/>
      <c r="D220" s="1728"/>
      <c r="E220" s="1728"/>
      <c r="F220" s="1728"/>
      <c r="G220" s="1683"/>
      <c r="H220" s="1728"/>
      <c r="I220" s="1683"/>
      <c r="J220" s="1692"/>
      <c r="K220" s="1692"/>
      <c r="L220" s="1728"/>
      <c r="M220" s="1693"/>
      <c r="N220" s="1728"/>
      <c r="O220" s="1683"/>
      <c r="P220" s="1729"/>
      <c r="Q220" s="1730"/>
      <c r="R220" s="1731"/>
      <c r="S220" s="1732"/>
      <c r="T220" s="1733"/>
      <c r="U220" s="1733"/>
      <c r="V220" s="1733"/>
      <c r="W220" s="1733"/>
      <c r="X220" s="1733"/>
      <c r="Y220" s="1733"/>
      <c r="Z220" s="1733"/>
      <c r="AA220" s="1733"/>
      <c r="AB220" s="1659"/>
      <c r="AC220" s="2"/>
      <c r="AD220" s="3"/>
      <c r="AE220" s="1734"/>
      <c r="AF220" s="1734"/>
    </row>
    <row r="221" spans="1:32" ht="12.5">
      <c r="A221" s="1692"/>
      <c r="B221" s="1692"/>
      <c r="C221" s="1692"/>
      <c r="D221" s="1728"/>
      <c r="E221" s="1728"/>
      <c r="F221" s="1728"/>
      <c r="G221" s="1683"/>
      <c r="H221" s="1728"/>
      <c r="I221" s="1683"/>
      <c r="J221" s="1692"/>
      <c r="K221" s="1692"/>
      <c r="L221" s="1728"/>
      <c r="M221" s="1693"/>
      <c r="N221" s="1728"/>
      <c r="O221" s="1683"/>
      <c r="P221" s="1729"/>
      <c r="Q221" s="1730"/>
      <c r="R221" s="1731"/>
      <c r="S221" s="1732"/>
      <c r="T221" s="1733"/>
      <c r="U221" s="1733"/>
      <c r="V221" s="1733"/>
      <c r="W221" s="1733"/>
      <c r="X221" s="1733"/>
      <c r="Y221" s="1733"/>
      <c r="Z221" s="1733"/>
      <c r="AA221" s="1733"/>
      <c r="AB221" s="1659"/>
      <c r="AC221" s="2"/>
      <c r="AD221" s="3"/>
      <c r="AE221" s="1734"/>
      <c r="AF221" s="1734"/>
    </row>
    <row r="222" spans="1:32" ht="12.5">
      <c r="A222" s="1692"/>
      <c r="B222" s="1692"/>
      <c r="C222" s="1692"/>
      <c r="D222" s="1728"/>
      <c r="E222" s="1728"/>
      <c r="F222" s="1728"/>
      <c r="G222" s="1683"/>
      <c r="H222" s="1728"/>
      <c r="I222" s="1683"/>
      <c r="J222" s="1692"/>
      <c r="K222" s="1692"/>
      <c r="L222" s="1728"/>
      <c r="M222" s="1693"/>
      <c r="N222" s="1728"/>
      <c r="O222" s="1683"/>
      <c r="P222" s="1729"/>
      <c r="Q222" s="1730"/>
      <c r="R222" s="1731"/>
      <c r="S222" s="1732"/>
      <c r="T222" s="1733"/>
      <c r="U222" s="1733"/>
      <c r="V222" s="1733"/>
      <c r="W222" s="1733"/>
      <c r="X222" s="1733"/>
      <c r="Y222" s="1733"/>
      <c r="Z222" s="1733"/>
      <c r="AA222" s="1733"/>
      <c r="AB222" s="1659"/>
      <c r="AC222" s="2"/>
      <c r="AD222" s="3"/>
      <c r="AE222" s="1734"/>
      <c r="AF222" s="1734"/>
    </row>
    <row r="223" spans="1:32" ht="12.5">
      <c r="A223" s="1692"/>
      <c r="B223" s="1692"/>
      <c r="C223" s="1692"/>
      <c r="D223" s="1728"/>
      <c r="E223" s="1728"/>
      <c r="F223" s="1728"/>
      <c r="G223" s="1683"/>
      <c r="H223" s="1728"/>
      <c r="I223" s="1683"/>
      <c r="J223" s="1692"/>
      <c r="K223" s="1692"/>
      <c r="L223" s="1728"/>
      <c r="M223" s="1693"/>
      <c r="N223" s="1728"/>
      <c r="O223" s="1683"/>
      <c r="P223" s="1729"/>
      <c r="Q223" s="1730"/>
      <c r="R223" s="1731"/>
      <c r="S223" s="1732"/>
      <c r="T223" s="1733"/>
      <c r="U223" s="1733"/>
      <c r="V223" s="1733"/>
      <c r="W223" s="1733"/>
      <c r="X223" s="1733"/>
      <c r="Y223" s="1733"/>
      <c r="Z223" s="1733"/>
      <c r="AA223" s="1733"/>
      <c r="AB223" s="1659"/>
      <c r="AC223" s="2"/>
      <c r="AD223" s="3"/>
      <c r="AE223" s="1734"/>
      <c r="AF223" s="1734"/>
    </row>
    <row r="224" spans="1:32" ht="12.5">
      <c r="A224" s="1692"/>
      <c r="B224" s="1692"/>
      <c r="C224" s="1692"/>
      <c r="D224" s="1728"/>
      <c r="E224" s="1728"/>
      <c r="F224" s="1728"/>
      <c r="G224" s="1683"/>
      <c r="H224" s="1728"/>
      <c r="I224" s="1683"/>
      <c r="J224" s="1692"/>
      <c r="K224" s="1692"/>
      <c r="L224" s="1728"/>
      <c r="M224" s="1693"/>
      <c r="N224" s="1728"/>
      <c r="O224" s="1683"/>
      <c r="P224" s="1729"/>
      <c r="Q224" s="1730"/>
      <c r="R224" s="1731"/>
      <c r="S224" s="1732"/>
      <c r="T224" s="1733"/>
      <c r="U224" s="1733"/>
      <c r="V224" s="1733"/>
      <c r="W224" s="1733"/>
      <c r="X224" s="1733"/>
      <c r="Y224" s="1733"/>
      <c r="Z224" s="1733"/>
      <c r="AA224" s="1733"/>
      <c r="AB224" s="1659"/>
      <c r="AC224" s="2"/>
      <c r="AD224" s="3"/>
      <c r="AE224" s="1734"/>
      <c r="AF224" s="1734"/>
    </row>
    <row r="225" spans="1:32" ht="12.5">
      <c r="A225" s="1692"/>
      <c r="B225" s="1692"/>
      <c r="C225" s="1692"/>
      <c r="D225" s="1728"/>
      <c r="E225" s="1728"/>
      <c r="F225" s="1728"/>
      <c r="G225" s="1683"/>
      <c r="H225" s="1728"/>
      <c r="I225" s="1683"/>
      <c r="J225" s="1692"/>
      <c r="K225" s="1692"/>
      <c r="L225" s="1728"/>
      <c r="M225" s="1693"/>
      <c r="N225" s="1728"/>
      <c r="O225" s="1683"/>
      <c r="P225" s="1729"/>
      <c r="Q225" s="1730"/>
      <c r="R225" s="1731"/>
      <c r="S225" s="1732"/>
      <c r="T225" s="1733"/>
      <c r="U225" s="1733"/>
      <c r="V225" s="1733"/>
      <c r="W225" s="1733"/>
      <c r="X225" s="1733"/>
      <c r="Y225" s="1733"/>
      <c r="Z225" s="1733"/>
      <c r="AA225" s="1733"/>
      <c r="AB225" s="1659"/>
      <c r="AC225" s="2"/>
      <c r="AD225" s="3"/>
      <c r="AE225" s="1734"/>
      <c r="AF225" s="1734"/>
    </row>
    <row r="226" spans="1:32" ht="12.5">
      <c r="A226" s="1692"/>
      <c r="B226" s="1692"/>
      <c r="C226" s="1692"/>
      <c r="D226" s="1728"/>
      <c r="E226" s="1728"/>
      <c r="F226" s="1728"/>
      <c r="G226" s="1683"/>
      <c r="H226" s="1728"/>
      <c r="I226" s="1683"/>
      <c r="J226" s="1692"/>
      <c r="K226" s="1692"/>
      <c r="L226" s="1728"/>
      <c r="M226" s="1693"/>
      <c r="N226" s="1728"/>
      <c r="O226" s="1683"/>
      <c r="P226" s="1729"/>
      <c r="Q226" s="1730"/>
      <c r="R226" s="1731"/>
      <c r="S226" s="1732"/>
      <c r="T226" s="1733"/>
      <c r="U226" s="1733"/>
      <c r="V226" s="1733"/>
      <c r="W226" s="1733"/>
      <c r="X226" s="1733"/>
      <c r="Y226" s="1733"/>
      <c r="Z226" s="1733"/>
      <c r="AA226" s="1733"/>
      <c r="AB226" s="1659"/>
      <c r="AC226" s="2"/>
      <c r="AD226" s="3"/>
      <c r="AE226" s="1734"/>
      <c r="AF226" s="1734"/>
    </row>
    <row r="227" spans="1:32" ht="12.5">
      <c r="A227" s="1692"/>
      <c r="B227" s="1692"/>
      <c r="C227" s="1692"/>
      <c r="D227" s="1728"/>
      <c r="E227" s="1728"/>
      <c r="F227" s="1728"/>
      <c r="G227" s="1683"/>
      <c r="H227" s="1728"/>
      <c r="I227" s="1683"/>
      <c r="J227" s="1692"/>
      <c r="K227" s="1692"/>
      <c r="L227" s="1728"/>
      <c r="M227" s="1693"/>
      <c r="N227" s="1728"/>
      <c r="O227" s="1683"/>
      <c r="P227" s="1729"/>
      <c r="Q227" s="1730"/>
      <c r="R227" s="1731"/>
      <c r="S227" s="1732"/>
      <c r="T227" s="1733"/>
      <c r="U227" s="1733"/>
      <c r="V227" s="1733"/>
      <c r="W227" s="1733"/>
      <c r="X227" s="1733"/>
      <c r="Y227" s="1733"/>
      <c r="Z227" s="1733"/>
      <c r="AA227" s="1733"/>
      <c r="AB227" s="1659"/>
      <c r="AC227" s="2"/>
      <c r="AD227" s="3"/>
      <c r="AE227" s="1734"/>
      <c r="AF227" s="1734"/>
    </row>
    <row r="228" spans="1:32" ht="12.5">
      <c r="A228" s="1692"/>
      <c r="B228" s="1692"/>
      <c r="C228" s="1692"/>
      <c r="D228" s="1728"/>
      <c r="E228" s="1728"/>
      <c r="F228" s="1728"/>
      <c r="G228" s="1683"/>
      <c r="H228" s="1728"/>
      <c r="I228" s="1683"/>
      <c r="J228" s="1692"/>
      <c r="K228" s="1692"/>
      <c r="L228" s="1728"/>
      <c r="M228" s="1693"/>
      <c r="N228" s="1728"/>
      <c r="O228" s="1683"/>
      <c r="P228" s="1729"/>
      <c r="Q228" s="1730"/>
      <c r="R228" s="1731"/>
      <c r="S228" s="1732"/>
      <c r="T228" s="1733"/>
      <c r="U228" s="1733"/>
      <c r="V228" s="1733"/>
      <c r="W228" s="1733"/>
      <c r="X228" s="1733"/>
      <c r="Y228" s="1733"/>
      <c r="Z228" s="1733"/>
      <c r="AA228" s="1733"/>
      <c r="AB228" s="1659"/>
      <c r="AC228" s="2"/>
      <c r="AD228" s="3"/>
      <c r="AE228" s="1734"/>
      <c r="AF228" s="1734"/>
    </row>
    <row r="229" spans="1:32" ht="12.5">
      <c r="A229" s="1692"/>
      <c r="B229" s="1692"/>
      <c r="C229" s="1692"/>
      <c r="D229" s="1728"/>
      <c r="E229" s="1728"/>
      <c r="F229" s="1728"/>
      <c r="G229" s="1683"/>
      <c r="H229" s="1728"/>
      <c r="I229" s="1683"/>
      <c r="J229" s="1692"/>
      <c r="K229" s="1692"/>
      <c r="L229" s="1728"/>
      <c r="M229" s="1693"/>
      <c r="N229" s="1728"/>
      <c r="O229" s="1683"/>
      <c r="P229" s="1729"/>
      <c r="Q229" s="1730"/>
      <c r="R229" s="1731"/>
      <c r="S229" s="1732"/>
      <c r="T229" s="1733"/>
      <c r="U229" s="1733"/>
      <c r="V229" s="1733"/>
      <c r="W229" s="1733"/>
      <c r="X229" s="1733"/>
      <c r="Y229" s="1733"/>
      <c r="Z229" s="1733"/>
      <c r="AA229" s="1733"/>
      <c r="AB229" s="1659"/>
      <c r="AC229" s="2"/>
      <c r="AD229" s="3"/>
      <c r="AE229" s="1734"/>
      <c r="AF229" s="1734"/>
    </row>
    <row r="230" spans="1:32" ht="12.5">
      <c r="A230" s="1692"/>
      <c r="B230" s="1692"/>
      <c r="C230" s="1692"/>
      <c r="D230" s="1728"/>
      <c r="E230" s="1728"/>
      <c r="F230" s="1728"/>
      <c r="G230" s="1683"/>
      <c r="H230" s="1728"/>
      <c r="I230" s="1683"/>
      <c r="J230" s="1692"/>
      <c r="K230" s="1692"/>
      <c r="L230" s="1728"/>
      <c r="M230" s="1693"/>
      <c r="N230" s="1728"/>
      <c r="O230" s="1683"/>
      <c r="P230" s="1729"/>
      <c r="Q230" s="1730"/>
      <c r="R230" s="1731"/>
      <c r="S230" s="1732"/>
      <c r="T230" s="1733"/>
      <c r="U230" s="1733"/>
      <c r="V230" s="1733"/>
      <c r="W230" s="1733"/>
      <c r="X230" s="1733"/>
      <c r="Y230" s="1733"/>
      <c r="Z230" s="1733"/>
      <c r="AA230" s="1733"/>
      <c r="AB230" s="1659"/>
      <c r="AC230" s="2"/>
      <c r="AD230" s="3"/>
      <c r="AE230" s="1734"/>
      <c r="AF230" s="1734"/>
    </row>
    <row r="231" spans="1:32" ht="12.5">
      <c r="A231" s="1692"/>
      <c r="B231" s="1692"/>
      <c r="C231" s="1692"/>
      <c r="D231" s="1728"/>
      <c r="E231" s="1728"/>
      <c r="F231" s="1728"/>
      <c r="G231" s="1683"/>
      <c r="H231" s="1728"/>
      <c r="I231" s="1683"/>
      <c r="J231" s="1692"/>
      <c r="K231" s="1692"/>
      <c r="L231" s="1728"/>
      <c r="M231" s="1693"/>
      <c r="N231" s="1728"/>
      <c r="O231" s="1683"/>
      <c r="P231" s="1729"/>
      <c r="Q231" s="1730"/>
      <c r="R231" s="1731"/>
      <c r="S231" s="1732"/>
      <c r="T231" s="1733"/>
      <c r="U231" s="1733"/>
      <c r="V231" s="1733"/>
      <c r="W231" s="1733"/>
      <c r="X231" s="1733"/>
      <c r="Y231" s="1733"/>
      <c r="Z231" s="1733"/>
      <c r="AA231" s="1733"/>
      <c r="AB231" s="1659"/>
      <c r="AC231" s="2"/>
      <c r="AD231" s="3"/>
      <c r="AE231" s="1734"/>
      <c r="AF231" s="1734"/>
    </row>
    <row r="232" spans="1:32" ht="12.5">
      <c r="A232" s="1692"/>
      <c r="B232" s="1692"/>
      <c r="C232" s="1692"/>
      <c r="D232" s="1728"/>
      <c r="E232" s="1728"/>
      <c r="F232" s="1728"/>
      <c r="G232" s="1683"/>
      <c r="H232" s="1728"/>
      <c r="I232" s="1683"/>
      <c r="J232" s="1692"/>
      <c r="K232" s="1692"/>
      <c r="L232" s="1728"/>
      <c r="M232" s="1693"/>
      <c r="N232" s="1728"/>
      <c r="O232" s="1683"/>
      <c r="P232" s="1729"/>
      <c r="Q232" s="1730"/>
      <c r="R232" s="1731"/>
      <c r="S232" s="1732"/>
      <c r="T232" s="1733"/>
      <c r="U232" s="1733"/>
      <c r="V232" s="1733"/>
      <c r="W232" s="1733"/>
      <c r="X232" s="1733"/>
      <c r="Y232" s="1733"/>
      <c r="Z232" s="1733"/>
      <c r="AA232" s="1733"/>
      <c r="AB232" s="1659"/>
      <c r="AC232" s="2"/>
      <c r="AD232" s="3"/>
      <c r="AE232" s="1734"/>
      <c r="AF232" s="1734"/>
    </row>
    <row r="233" spans="1:32" ht="12.5">
      <c r="A233" s="1692"/>
      <c r="B233" s="1692"/>
      <c r="C233" s="1692"/>
      <c r="D233" s="1728"/>
      <c r="E233" s="1728"/>
      <c r="F233" s="1728"/>
      <c r="G233" s="1683"/>
      <c r="H233" s="1728"/>
      <c r="I233" s="1683"/>
      <c r="J233" s="1692"/>
      <c r="K233" s="1692"/>
      <c r="L233" s="1728"/>
      <c r="M233" s="1693"/>
      <c r="N233" s="1728"/>
      <c r="O233" s="1683"/>
      <c r="P233" s="1729"/>
      <c r="Q233" s="1730"/>
      <c r="R233" s="1731"/>
      <c r="S233" s="1732"/>
      <c r="T233" s="1733"/>
      <c r="U233" s="1733"/>
      <c r="V233" s="1733"/>
      <c r="W233" s="1733"/>
      <c r="X233" s="1733"/>
      <c r="Y233" s="1733"/>
      <c r="Z233" s="1733"/>
      <c r="AA233" s="1733"/>
      <c r="AB233" s="1659"/>
      <c r="AC233" s="2"/>
      <c r="AD233" s="3"/>
      <c r="AE233" s="1734"/>
      <c r="AF233" s="1734"/>
    </row>
    <row r="234" spans="1:32" ht="12.5">
      <c r="A234" s="1692"/>
      <c r="B234" s="1692"/>
      <c r="C234" s="1692"/>
      <c r="D234" s="1728"/>
      <c r="E234" s="1728"/>
      <c r="F234" s="1728"/>
      <c r="G234" s="1683"/>
      <c r="H234" s="1728"/>
      <c r="I234" s="1683"/>
      <c r="J234" s="1692"/>
      <c r="K234" s="1692"/>
      <c r="L234" s="1728"/>
      <c r="M234" s="1693"/>
      <c r="N234" s="1728"/>
      <c r="O234" s="1683"/>
      <c r="P234" s="1729"/>
      <c r="Q234" s="1730"/>
      <c r="R234" s="1731"/>
      <c r="S234" s="1732"/>
      <c r="T234" s="1733"/>
      <c r="U234" s="1733"/>
      <c r="V234" s="1733"/>
      <c r="W234" s="1733"/>
      <c r="X234" s="1733"/>
      <c r="Y234" s="1733"/>
      <c r="Z234" s="1733"/>
      <c r="AA234" s="1733"/>
      <c r="AB234" s="1659"/>
      <c r="AC234" s="2"/>
      <c r="AD234" s="3"/>
      <c r="AE234" s="1734"/>
      <c r="AF234" s="1734"/>
    </row>
    <row r="235" spans="1:32" ht="12.5">
      <c r="A235" s="1692"/>
      <c r="B235" s="1692"/>
      <c r="C235" s="1692"/>
      <c r="D235" s="1728"/>
      <c r="E235" s="1728"/>
      <c r="F235" s="1728"/>
      <c r="G235" s="1683"/>
      <c r="H235" s="1728"/>
      <c r="I235" s="1683"/>
      <c r="J235" s="1692"/>
      <c r="K235" s="1692"/>
      <c r="L235" s="1728"/>
      <c r="M235" s="1693"/>
      <c r="N235" s="1728"/>
      <c r="O235" s="1683"/>
      <c r="P235" s="1729"/>
      <c r="Q235" s="1730"/>
      <c r="R235" s="1731"/>
      <c r="S235" s="1732"/>
      <c r="T235" s="1733"/>
      <c r="U235" s="1733"/>
      <c r="V235" s="1733"/>
      <c r="W235" s="1733"/>
      <c r="X235" s="1733"/>
      <c r="Y235" s="1733"/>
      <c r="Z235" s="1733"/>
      <c r="AA235" s="1733"/>
      <c r="AB235" s="1659"/>
      <c r="AC235" s="2"/>
      <c r="AD235" s="3"/>
      <c r="AE235" s="1734"/>
      <c r="AF235" s="1734"/>
    </row>
    <row r="236" spans="1:32" ht="12.5">
      <c r="A236" s="1692"/>
      <c r="B236" s="1692"/>
      <c r="C236" s="1692"/>
      <c r="D236" s="1728"/>
      <c r="E236" s="1728"/>
      <c r="F236" s="1728"/>
      <c r="G236" s="1683"/>
      <c r="H236" s="1728"/>
      <c r="I236" s="1683"/>
      <c r="J236" s="1692"/>
      <c r="K236" s="1692"/>
      <c r="L236" s="1728"/>
      <c r="M236" s="1693"/>
      <c r="N236" s="1728"/>
      <c r="O236" s="1683"/>
      <c r="P236" s="1729"/>
      <c r="Q236" s="1730"/>
      <c r="R236" s="1731"/>
      <c r="S236" s="1732"/>
      <c r="T236" s="1733"/>
      <c r="U236" s="1733"/>
      <c r="V236" s="1733"/>
      <c r="W236" s="1733"/>
      <c r="X236" s="1733"/>
      <c r="Y236" s="1733"/>
      <c r="Z236" s="1733"/>
      <c r="AA236" s="1733"/>
      <c r="AB236" s="1659"/>
      <c r="AC236" s="2"/>
      <c r="AD236" s="3"/>
      <c r="AE236" s="1734"/>
      <c r="AF236" s="1734"/>
    </row>
    <row r="237" spans="1:32" ht="12.5">
      <c r="A237" s="1692"/>
      <c r="B237" s="1692"/>
      <c r="C237" s="1692"/>
      <c r="D237" s="1728"/>
      <c r="E237" s="1728"/>
      <c r="F237" s="1728"/>
      <c r="G237" s="1683"/>
      <c r="H237" s="1728"/>
      <c r="I237" s="1683"/>
      <c r="J237" s="1692"/>
      <c r="K237" s="1692"/>
      <c r="L237" s="1728"/>
      <c r="M237" s="1693"/>
      <c r="N237" s="1728"/>
      <c r="O237" s="1683"/>
      <c r="P237" s="1729"/>
      <c r="Q237" s="1730"/>
      <c r="R237" s="1731"/>
      <c r="S237" s="1732"/>
      <c r="T237" s="1733"/>
      <c r="U237" s="1733"/>
      <c r="V237" s="1733"/>
      <c r="W237" s="1733"/>
      <c r="X237" s="1733"/>
      <c r="Y237" s="1733"/>
      <c r="Z237" s="1733"/>
      <c r="AA237" s="1733"/>
      <c r="AB237" s="1659"/>
      <c r="AC237" s="2"/>
      <c r="AD237" s="3"/>
      <c r="AE237" s="1734"/>
      <c r="AF237" s="1734"/>
    </row>
    <row r="238" spans="1:32" ht="12.5">
      <c r="A238" s="1692"/>
      <c r="B238" s="1692"/>
      <c r="C238" s="1692"/>
      <c r="D238" s="1728"/>
      <c r="E238" s="1728"/>
      <c r="F238" s="1728"/>
      <c r="G238" s="1683"/>
      <c r="H238" s="1728"/>
      <c r="I238" s="1683"/>
      <c r="J238" s="1692"/>
      <c r="K238" s="1692"/>
      <c r="L238" s="1728"/>
      <c r="M238" s="1693"/>
      <c r="N238" s="1728"/>
      <c r="O238" s="1683"/>
      <c r="P238" s="1729"/>
      <c r="Q238" s="1730"/>
      <c r="R238" s="1731"/>
      <c r="S238" s="1732"/>
      <c r="T238" s="1733"/>
      <c r="U238" s="1733"/>
      <c r="V238" s="1733"/>
      <c r="W238" s="1733"/>
      <c r="X238" s="1733"/>
      <c r="Y238" s="1733"/>
      <c r="Z238" s="1733"/>
      <c r="AA238" s="1733"/>
      <c r="AB238" s="1659"/>
      <c r="AC238" s="2"/>
      <c r="AD238" s="3"/>
      <c r="AE238" s="1734"/>
      <c r="AF238" s="1734"/>
    </row>
    <row r="239" spans="1:32" ht="12.5">
      <c r="A239" s="1692"/>
      <c r="B239" s="1692"/>
      <c r="C239" s="1692"/>
      <c r="D239" s="1728"/>
      <c r="E239" s="1728"/>
      <c r="F239" s="1728"/>
      <c r="G239" s="1683"/>
      <c r="H239" s="1728"/>
      <c r="I239" s="1683"/>
      <c r="J239" s="1692"/>
      <c r="K239" s="1692"/>
      <c r="L239" s="1728"/>
      <c r="M239" s="1693"/>
      <c r="N239" s="1728"/>
      <c r="O239" s="1683"/>
      <c r="P239" s="1729"/>
      <c r="Q239" s="1730"/>
      <c r="R239" s="1731"/>
      <c r="S239" s="1732"/>
      <c r="T239" s="1733"/>
      <c r="U239" s="1733"/>
      <c r="V239" s="1733"/>
      <c r="W239" s="1733"/>
      <c r="X239" s="1733"/>
      <c r="Y239" s="1733"/>
      <c r="Z239" s="1733"/>
      <c r="AA239" s="1733"/>
      <c r="AB239" s="1659"/>
      <c r="AC239" s="2"/>
      <c r="AD239" s="3"/>
      <c r="AE239" s="1734"/>
      <c r="AF239" s="1734"/>
    </row>
    <row r="240" spans="1:32" ht="12.5">
      <c r="A240" s="1692"/>
      <c r="B240" s="1692"/>
      <c r="C240" s="1692"/>
      <c r="D240" s="1728"/>
      <c r="E240" s="1728"/>
      <c r="F240" s="1728"/>
      <c r="G240" s="1683"/>
      <c r="H240" s="1728"/>
      <c r="I240" s="1683"/>
      <c r="J240" s="1692"/>
      <c r="K240" s="1692"/>
      <c r="L240" s="1728"/>
      <c r="M240" s="1693"/>
      <c r="N240" s="1728"/>
      <c r="O240" s="1683"/>
      <c r="P240" s="1729"/>
      <c r="Q240" s="1730"/>
      <c r="R240" s="1731"/>
      <c r="S240" s="1732"/>
      <c r="T240" s="1733"/>
      <c r="U240" s="1733"/>
      <c r="V240" s="1733"/>
      <c r="W240" s="1733"/>
      <c r="X240" s="1733"/>
      <c r="Y240" s="1733"/>
      <c r="Z240" s="1733"/>
      <c r="AA240" s="1733"/>
      <c r="AB240" s="1659"/>
      <c r="AC240" s="2"/>
      <c r="AD240" s="3"/>
      <c r="AE240" s="1734"/>
      <c r="AF240" s="1734"/>
    </row>
    <row r="241" spans="1:32" ht="12.5">
      <c r="A241" s="1692"/>
      <c r="B241" s="1692"/>
      <c r="C241" s="1692"/>
      <c r="D241" s="1728"/>
      <c r="E241" s="1728"/>
      <c r="F241" s="1728"/>
      <c r="G241" s="1683"/>
      <c r="H241" s="1728"/>
      <c r="I241" s="1683"/>
      <c r="J241" s="1692"/>
      <c r="K241" s="1692"/>
      <c r="L241" s="1728"/>
      <c r="M241" s="1693"/>
      <c r="N241" s="1728"/>
      <c r="O241" s="1683"/>
      <c r="P241" s="1729"/>
      <c r="Q241" s="1730"/>
      <c r="R241" s="1731"/>
      <c r="S241" s="1732"/>
      <c r="T241" s="1733"/>
      <c r="U241" s="1733"/>
      <c r="V241" s="1733"/>
      <c r="W241" s="1733"/>
      <c r="X241" s="1733"/>
      <c r="Y241" s="1733"/>
      <c r="Z241" s="1733"/>
      <c r="AA241" s="1733"/>
      <c r="AB241" s="1659"/>
      <c r="AC241" s="2"/>
      <c r="AD241" s="3"/>
      <c r="AE241" s="1734"/>
      <c r="AF241" s="1734"/>
    </row>
    <row r="242" spans="1:32" ht="12.5">
      <c r="A242" s="1692"/>
      <c r="B242" s="1692"/>
      <c r="C242" s="1692"/>
      <c r="D242" s="1728"/>
      <c r="E242" s="1728"/>
      <c r="F242" s="1728"/>
      <c r="G242" s="1683"/>
      <c r="H242" s="1728"/>
      <c r="I242" s="1683"/>
      <c r="J242" s="1692"/>
      <c r="K242" s="1692"/>
      <c r="L242" s="1728"/>
      <c r="M242" s="1693"/>
      <c r="N242" s="1728"/>
      <c r="O242" s="1683"/>
      <c r="P242" s="1729"/>
      <c r="Q242" s="1730"/>
      <c r="R242" s="1731"/>
      <c r="S242" s="1732"/>
      <c r="T242" s="1733"/>
      <c r="U242" s="1733"/>
      <c r="V242" s="1733"/>
      <c r="W242" s="1733"/>
      <c r="X242" s="1733"/>
      <c r="Y242" s="1733"/>
      <c r="Z242" s="1733"/>
      <c r="AA242" s="1733"/>
      <c r="AB242" s="1659"/>
      <c r="AC242" s="2"/>
      <c r="AD242" s="3"/>
      <c r="AE242" s="1734"/>
      <c r="AF242" s="1734"/>
    </row>
    <row r="243" spans="1:32" ht="12.5">
      <c r="A243" s="1692"/>
      <c r="B243" s="1692"/>
      <c r="C243" s="1692"/>
      <c r="D243" s="1728"/>
      <c r="E243" s="1728"/>
      <c r="F243" s="1728"/>
      <c r="G243" s="1683"/>
      <c r="H243" s="1728"/>
      <c r="I243" s="1683"/>
      <c r="J243" s="1692"/>
      <c r="K243" s="1692"/>
      <c r="L243" s="1728"/>
      <c r="M243" s="1693"/>
      <c r="N243" s="1728"/>
      <c r="O243" s="1683"/>
      <c r="P243" s="1729"/>
      <c r="Q243" s="1730"/>
      <c r="R243" s="1731"/>
      <c r="S243" s="1732"/>
      <c r="T243" s="1733"/>
      <c r="U243" s="1733"/>
      <c r="V243" s="1733"/>
      <c r="W243" s="1733"/>
      <c r="X243" s="1733"/>
      <c r="Y243" s="1733"/>
      <c r="Z243" s="1733"/>
      <c r="AA243" s="1733"/>
      <c r="AB243" s="1659"/>
      <c r="AC243" s="2"/>
      <c r="AD243" s="3"/>
      <c r="AE243" s="1734"/>
      <c r="AF243" s="1734"/>
    </row>
    <row r="244" spans="1:32" ht="12.5">
      <c r="L244" s="2"/>
      <c r="M244" s="1659"/>
      <c r="N244" s="2"/>
      <c r="O244" s="3"/>
      <c r="P244" s="1734"/>
      <c r="Q244" s="2"/>
      <c r="R244" s="1734"/>
    </row>
    <row r="245" spans="1:32" ht="12.5">
      <c r="L245" s="2"/>
      <c r="M245" s="1735"/>
      <c r="N245" s="2"/>
      <c r="O245" s="3"/>
      <c r="P245" s="1734"/>
      <c r="Q245" s="2"/>
      <c r="R245" s="1734"/>
      <c r="S245" s="1733"/>
      <c r="T245" s="1733"/>
      <c r="U245" s="1733"/>
      <c r="V245" s="1659"/>
      <c r="W245" s="2"/>
      <c r="X245" s="3"/>
      <c r="Y245" s="1734"/>
      <c r="Z245" s="1734"/>
    </row>
    <row r="246" spans="1:32" ht="12.5">
      <c r="M246" s="1736"/>
      <c r="N246" s="1733"/>
      <c r="O246" s="1733"/>
      <c r="P246" s="1733"/>
      <c r="Q246" s="1733"/>
      <c r="R246" s="1733"/>
      <c r="S246" s="1733"/>
      <c r="T246" s="1733"/>
      <c r="U246" s="1733"/>
      <c r="V246" s="1659"/>
      <c r="W246" s="2"/>
      <c r="X246" s="3"/>
      <c r="Y246" s="1734"/>
      <c r="Z246" s="1734"/>
    </row>
    <row r="247" spans="1:32" ht="12.5">
      <c r="M247" s="1736"/>
      <c r="N247" s="1733"/>
      <c r="O247" s="1733"/>
      <c r="P247" s="1733"/>
      <c r="Q247" s="1733"/>
      <c r="R247" s="1733"/>
      <c r="S247" s="1733"/>
      <c r="T247" s="1733"/>
      <c r="U247" s="1733"/>
      <c r="V247" s="1659"/>
      <c r="W247" s="2"/>
      <c r="X247" s="3"/>
      <c r="Y247" s="1734"/>
      <c r="Z247" s="1734"/>
    </row>
    <row r="248" spans="1:32" ht="12.5">
      <c r="M248" s="1736"/>
      <c r="N248" s="1733"/>
      <c r="O248" s="1733"/>
      <c r="P248" s="1733"/>
      <c r="Q248" s="1733"/>
      <c r="R248" s="1733"/>
      <c r="S248" s="1733"/>
      <c r="T248" s="1733"/>
      <c r="U248" s="1733"/>
      <c r="V248" s="1659"/>
      <c r="W248" s="2"/>
      <c r="X248" s="3"/>
      <c r="Y248" s="1734"/>
      <c r="Z248" s="1734"/>
    </row>
    <row r="249" spans="1:32" ht="12.5">
      <c r="M249" s="1736"/>
      <c r="N249" s="1733"/>
      <c r="O249" s="1733"/>
      <c r="P249" s="1733"/>
      <c r="Q249" s="1733"/>
      <c r="R249" s="1733"/>
      <c r="S249" s="1733"/>
      <c r="T249" s="1733"/>
      <c r="U249" s="1733"/>
      <c r="V249" s="1659"/>
      <c r="W249" s="2"/>
      <c r="X249" s="3"/>
      <c r="Y249" s="1734"/>
      <c r="Z249" s="1734"/>
    </row>
    <row r="250" spans="1:32" ht="12.5">
      <c r="M250" s="1736"/>
      <c r="N250" s="1733"/>
      <c r="O250" s="1733"/>
      <c r="P250" s="1733"/>
      <c r="Q250" s="1733"/>
      <c r="R250" s="1733"/>
      <c r="S250" s="1733"/>
      <c r="T250" s="1733"/>
      <c r="U250" s="1733"/>
      <c r="V250" s="1659"/>
      <c r="W250" s="2"/>
      <c r="X250" s="3"/>
      <c r="Y250" s="1734"/>
      <c r="Z250" s="1734"/>
    </row>
  </sheetData>
  <autoFilter ref="A183:AG243" xr:uid="{4F3CFE4D-7EFB-44AB-89DF-1B6B1659B389}"/>
  <conditionalFormatting sqref="A184">
    <cfRule type="cellIs" dxfId="20" priority="25" stopIfTrue="1" operator="equal">
      <formula>"No Product Found"</formula>
    </cfRule>
  </conditionalFormatting>
  <conditionalFormatting sqref="B184:B243">
    <cfRule type="expression" dxfId="19" priority="26" stopIfTrue="1">
      <formula>NOT(ISERROR(SEARCH("raw",B184)))</formula>
    </cfRule>
    <cfRule type="expression" dxfId="18" priority="27" stopIfTrue="1">
      <formula>NOT(ISERROR(SEARCH("honey",B184)))</formula>
    </cfRule>
    <cfRule type="expression" dxfId="17" priority="28" stopIfTrue="1">
      <formula>NOT(ISERROR(SEARCH("oil",B184)))</formula>
    </cfRule>
    <cfRule type="expression" dxfId="16" priority="29" stopIfTrue="1">
      <formula>NOT(ISERROR(SEARCH("mg",B184)))</formula>
    </cfRule>
    <cfRule type="expression" dxfId="15" priority="30" stopIfTrue="1">
      <formula>NOT(ISERROR(SEARCH("jaggery",B184)))</formula>
    </cfRule>
    <cfRule type="expression" dxfId="14" priority="31" stopIfTrue="1">
      <formula>NOT(ISERROR(SEARCH("atta",B184)))</formula>
    </cfRule>
  </conditionalFormatting>
  <conditionalFormatting sqref="C184:L243">
    <cfRule type="cellIs" dxfId="13" priority="32" stopIfTrue="1" operator="greaterThan">
      <formula>0</formula>
    </cfRule>
  </conditionalFormatting>
  <conditionalFormatting sqref="O184:O243">
    <cfRule type="expression" dxfId="12" priority="33" stopIfTrue="1">
      <formula>NOT(ISERROR(SEARCH("normal",O184)))</formula>
    </cfRule>
    <cfRule type="expression" dxfId="11" priority="34" stopIfTrue="1">
      <formula>NOT(ISERROR(SEARCH("high",O184)))</formula>
    </cfRule>
  </conditionalFormatting>
  <conditionalFormatting sqref="O184:P243">
    <cfRule type="expression" dxfId="10" priority="35" stopIfTrue="1">
      <formula>NOT(ISERROR(SEARCH("critical",O184)))</formula>
    </cfRule>
  </conditionalFormatting>
  <conditionalFormatting sqref="P184:P243">
    <cfRule type="expression" dxfId="9" priority="37" stopIfTrue="1">
      <formula>NOT(ISERROR(SEARCH("high",P184)))</formula>
    </cfRule>
    <cfRule type="expression" dxfId="8" priority="38" stopIfTrue="1">
      <formula>NOT(ISERROR(SEARCH("normal",P184)))</formula>
    </cfRule>
  </conditionalFormatting>
  <conditionalFormatting sqref="Q184:Q243">
    <cfRule type="cellIs" dxfId="7" priority="39" stopIfTrue="1" operator="greaterThan">
      <formula>0</formula>
    </cfRule>
  </conditionalFormatting>
  <conditionalFormatting sqref="U2:U37">
    <cfRule type="expression" dxfId="6" priority="40" stopIfTrue="1">
      <formula>NOT(ISERROR(SEARCH("high",U2)))</formula>
    </cfRule>
    <cfRule type="expression" dxfId="5" priority="41" stopIfTrue="1">
      <formula>NOT(ISERROR(SEARCH("critical",U2)))</formula>
    </cfRule>
  </conditionalFormatting>
  <conditionalFormatting sqref="Z2:Z37">
    <cfRule type="expression" dxfId="4" priority="42" stopIfTrue="1">
      <formula>NOT(ISERROR(SEARCH("raw",Z2)))</formula>
    </cfRule>
    <cfRule type="expression" dxfId="3" priority="43" stopIfTrue="1">
      <formula>NOT(ISERROR(SEARCH("jaggery",Z2)))</formula>
    </cfRule>
    <cfRule type="expression" dxfId="2" priority="44" stopIfTrue="1">
      <formula>NOT(ISERROR(SEARCH("honey",Z2)))</formula>
    </cfRule>
    <cfRule type="expression" dxfId="1" priority="45" stopIfTrue="1">
      <formula>NOT(ISERROR(SEARCH("oil",Z2)))</formula>
    </cfRule>
    <cfRule type="expression" dxfId="0" priority="46" stopIfTrue="1">
      <formula>NOT(ISERROR(SEARCH("atta",Z2)))</formula>
    </cfRule>
  </conditionalFormatting>
  <pageMargins left="0.70000000000000007" right="0.70000000000000007" top="0.75" bottom="0.75" header="0.30000000000000004" footer="0.30000000000000004"/>
  <drawing r:id="rId1"/>
  <tableParts count="10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BI_Data</vt:lpstr>
      <vt:lpstr>BI_Channel</vt:lpstr>
      <vt:lpstr>BI_ReadMe</vt:lpstr>
      <vt:lpstr>Dashboard</vt:lpstr>
      <vt:lpstr>Summary</vt:lpstr>
      <vt:lpstr>Domestic</vt:lpstr>
      <vt:lpstr>MENA_Order</vt:lpstr>
      <vt:lpstr>ROW_Manjari</vt:lpstr>
      <vt:lpstr>USA_Sea</vt:lpstr>
      <vt:lpstr>Amazon_USA_Sea</vt:lpstr>
      <vt:lpstr>UK_Order</vt:lpstr>
      <vt:lpstr>USA_Air</vt:lpstr>
      <vt:lpstr>USA_Amazon_Air</vt:lpstr>
      <vt:lpstr>VSN</vt:lpstr>
      <vt:lpstr>Adhoc-Backlog</vt:lpstr>
      <vt:lpstr>Box_Packing</vt:lpstr>
      <vt:lpstr>Projection_</vt:lpstr>
      <vt:lpstr>Raw_Data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dc:description/>
  <cp:lastModifiedBy>Shekhar Sonawane</cp:lastModifiedBy>
  <dcterms:created xsi:type="dcterms:W3CDTF">2026-06-06T10:52:13Z</dcterms:created>
  <dcterms:modified xsi:type="dcterms:W3CDTF">2026-09-28T12:45:28Z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0x010100F5D152B4464E984C83A542677C553DFD</vt:lpwstr>
  </property>
</Properties>
</file>